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S\Lan2023\"/>
    </mc:Choice>
  </mc:AlternateContent>
  <bookViews>
    <workbookView xWindow="-120" yWindow="-120" windowWidth="24240" windowHeight="13140" firstSheet="13" activeTab="14"/>
  </bookViews>
  <sheets>
    <sheet name="GIAM" sheetId="3" r:id="rId1"/>
    <sheet name="Sheet8" sheetId="40" r:id="rId2"/>
    <sheet name="Sheet10" sheetId="73" r:id="rId3"/>
    <sheet name="Sheet9" sheetId="41" r:id="rId4"/>
    <sheet name="TĂNG" sheetId="2" r:id="rId5"/>
    <sheet name="GS 25" sheetId="51" r:id="rId6"/>
    <sheet name="Sheet1 (3)" sheetId="78" r:id="rId7"/>
    <sheet name="T1-26" sheetId="65" r:id="rId8"/>
    <sheet name="T2-26" sheetId="66" r:id="rId9"/>
    <sheet name="T3-26" sheetId="67" r:id="rId10"/>
    <sheet name="T4-26 " sheetId="69" r:id="rId11"/>
    <sheet name="T5-26" sheetId="70" r:id="rId12"/>
    <sheet name="T6-26" sheetId="74" r:id="rId13"/>
    <sheet name="T7-26" sheetId="76" r:id="rId14"/>
    <sheet name="T8-26" sheetId="79" r:id="rId15"/>
    <sheet name="1-7-2026" sheetId="77" r:id="rId16"/>
    <sheet name="Trang tính1" sheetId="72" r:id="rId17"/>
    <sheet name="Sheet1 (2)" sheetId="63" r:id="rId18"/>
    <sheet name="Sheet1" sheetId="6" state="hidden" r:id="rId19"/>
    <sheet name="Gián tiếp" sheetId="8" state="hidden" r:id="rId20"/>
    <sheet name="công nhân" sheetId="9" state="hidden" r:id="rId21"/>
    <sheet name="TN" sheetId="10" state="hidden" r:id="rId22"/>
    <sheet name="làm thẻ" sheetId="11" state="hidden" r:id="rId23"/>
    <sheet name="Sheet2" sheetId="13" r:id="rId24"/>
    <sheet name="Sheet5" sheetId="17" r:id="rId25"/>
    <sheet name="Sheet7" sheetId="48" r:id="rId26"/>
    <sheet name="Sheet3" sheetId="23" r:id="rId27"/>
    <sheet name="Sheet4" sheetId="27" r:id="rId28"/>
    <sheet name="chuyển xếp 2024" sheetId="33" r:id="rId29"/>
    <sheet name="Sheet6" sheetId="32" r:id="rId30"/>
    <sheet name="BHXH 4-2026" sheetId="71" r:id="rId31"/>
    <sheet name="CD 2024" sheetId="42" r:id="rId32"/>
    <sheet name="CD 2024 (2)" sheetId="43" r:id="rId33"/>
    <sheet name="T12-24 (2)" sheetId="44" r:id="rId34"/>
    <sheet name="KHO KHAN" sheetId="60" r:id="rId35"/>
    <sheet name="T12-25 (2)" sheetId="62" r:id="rId36"/>
    <sheet name="tien khokhan" sheetId="64" r:id="rId37"/>
  </sheets>
  <externalReferences>
    <externalReference r:id="rId38"/>
    <externalReference r:id="rId39"/>
    <externalReference r:id="rId40"/>
  </externalReferences>
  <definedNames>
    <definedName name="_xlnm._FilterDatabase" localSheetId="15" hidden="1">'1-7-2026'!$A$2:$W$76</definedName>
    <definedName name="_xlnm._FilterDatabase" localSheetId="31" hidden="1">'CD 2024'!$A$4:$CU$285</definedName>
    <definedName name="_xlnm._FilterDatabase" localSheetId="32" hidden="1">'CD 2024 (2)'!$A$2:$EK$279</definedName>
    <definedName name="_xlnm._FilterDatabase" localSheetId="34" hidden="1">'KHO KHAN'!$A$4:$AL$341</definedName>
    <definedName name="_xlnm._FilterDatabase" localSheetId="33" hidden="1">'T12-24 (2)'!$A$4:$CT$319</definedName>
    <definedName name="_xlnm._FilterDatabase" localSheetId="35" hidden="1">'T12-25 (2)'!$A$4:$CL$362</definedName>
    <definedName name="_xlnm._FilterDatabase" localSheetId="7" hidden="1">'T1-26'!$A$4:$CV$360</definedName>
    <definedName name="_xlnm._FilterDatabase" localSheetId="8" hidden="1">'T2-26'!$A$4:$CV$360</definedName>
    <definedName name="_xlnm._FilterDatabase" localSheetId="9" hidden="1">'T3-26'!$A$4:$CV$364</definedName>
    <definedName name="_xlnm._FilterDatabase" localSheetId="10" hidden="1">'T4-26 '!$A$4:$CL$350</definedName>
    <definedName name="_xlnm._FilterDatabase" localSheetId="11" hidden="1">'T5-26'!$A$4:$CO$361</definedName>
    <definedName name="_xlnm._FilterDatabase" localSheetId="12" hidden="1">'T6-26'!$A$4:$CR$365</definedName>
    <definedName name="_xlnm._FilterDatabase" localSheetId="13" hidden="1">'T7-26'!$A$4:$CR$374</definedName>
    <definedName name="_xlnm._FilterDatabase" localSheetId="14" hidden="1">'T8-26'!$A$4:$CQ$371</definedName>
    <definedName name="_xlnm._FilterDatabase" localSheetId="36" hidden="1">'tien khokhan'!$A$4:$AT$316</definedName>
    <definedName name="_xlnm._FilterDatabase" localSheetId="16" hidden="1">'Trang tính1'!$A$1:$Z$322</definedName>
    <definedName name="_xlnm.Print_Titles" localSheetId="15">'1-7-2026'!$2:$2</definedName>
    <definedName name="_xlnm.Print_Titles" localSheetId="28">'chuyển xếp 2024'!$2:$4</definedName>
    <definedName name="_xlnm.Print_Titles" localSheetId="20">'công nhân'!$4:$4</definedName>
    <definedName name="_xlnm.Print_Titles" localSheetId="19">'Gián tiếp'!$4:$4</definedName>
  </definedNames>
  <calcPr calcId="162913"/>
</workbook>
</file>

<file path=xl/calcChain.xml><?xml version="1.0" encoding="utf-8"?>
<calcChain xmlns="http://schemas.openxmlformats.org/spreadsheetml/2006/main">
  <c r="AM336" i="76" l="1"/>
  <c r="W336" i="76"/>
  <c r="L336" i="76"/>
  <c r="J336" i="76"/>
  <c r="H336" i="76"/>
  <c r="A336" i="76"/>
  <c r="AM335" i="76"/>
  <c r="W335" i="76"/>
  <c r="L335" i="76"/>
  <c r="J335" i="76"/>
  <c r="H335" i="76"/>
  <c r="A335" i="76"/>
  <c r="G299" i="76" l="1"/>
  <c r="Y48" i="33"/>
  <c r="G53" i="76" s="1"/>
  <c r="H19" i="76"/>
  <c r="H20" i="76"/>
  <c r="H21" i="76"/>
  <c r="H22" i="76"/>
  <c r="H23" i="76"/>
  <c r="H24" i="76"/>
  <c r="H25" i="76"/>
  <c r="H26" i="76"/>
  <c r="H27" i="76"/>
  <c r="H28" i="76"/>
  <c r="H30" i="76"/>
  <c r="H31" i="76"/>
  <c r="H32" i="76"/>
  <c r="H33" i="76"/>
  <c r="H34" i="76"/>
  <c r="H36" i="76"/>
  <c r="H38" i="76"/>
  <c r="H39" i="76"/>
  <c r="H40" i="76"/>
  <c r="H41" i="76"/>
  <c r="H42" i="76"/>
  <c r="H43" i="76"/>
  <c r="H44" i="76"/>
  <c r="H46" i="76"/>
  <c r="H47" i="76"/>
  <c r="H48" i="76"/>
  <c r="H49" i="76"/>
  <c r="H50" i="76"/>
  <c r="H51" i="76"/>
  <c r="H53" i="76"/>
  <c r="H54" i="76"/>
  <c r="H55" i="76"/>
  <c r="H56" i="76"/>
  <c r="H57" i="76"/>
  <c r="H58" i="76"/>
  <c r="H59" i="76"/>
  <c r="H60" i="76"/>
  <c r="H62" i="76"/>
  <c r="H63" i="76"/>
  <c r="H64" i="76"/>
  <c r="H65" i="76"/>
  <c r="H66" i="76"/>
  <c r="H67" i="76"/>
  <c r="H68" i="76"/>
  <c r="H72" i="76"/>
  <c r="H73" i="76"/>
  <c r="H74" i="76"/>
  <c r="H75" i="76"/>
  <c r="H76" i="76"/>
  <c r="H77" i="76"/>
  <c r="H78" i="76"/>
  <c r="H79" i="76"/>
  <c r="H80" i="76"/>
  <c r="H81" i="76"/>
  <c r="H84" i="76"/>
  <c r="H85" i="76"/>
  <c r="H86" i="76"/>
  <c r="H87" i="76"/>
  <c r="H88" i="76"/>
  <c r="H89" i="76"/>
  <c r="H90" i="76"/>
  <c r="H91" i="76"/>
  <c r="H93" i="76"/>
  <c r="H94" i="76"/>
  <c r="H95" i="76"/>
  <c r="H96" i="76"/>
  <c r="H98" i="76"/>
  <c r="H99" i="76"/>
  <c r="H100" i="76"/>
  <c r="H101" i="76"/>
  <c r="H103" i="76"/>
  <c r="H104" i="76"/>
  <c r="H105" i="76"/>
  <c r="H106" i="76"/>
  <c r="H110" i="76"/>
  <c r="H111" i="76"/>
  <c r="H112" i="76"/>
  <c r="H113" i="76"/>
  <c r="H114" i="76"/>
  <c r="H115" i="76"/>
  <c r="H116" i="76"/>
  <c r="H117" i="76"/>
  <c r="H118" i="76"/>
  <c r="H119" i="76"/>
  <c r="H120" i="76"/>
  <c r="H121" i="76"/>
  <c r="H122" i="76"/>
  <c r="H123" i="76"/>
  <c r="H124" i="76"/>
  <c r="H125" i="76"/>
  <c r="H126" i="76"/>
  <c r="H128" i="76"/>
  <c r="H129" i="76"/>
  <c r="H130" i="76"/>
  <c r="H131" i="76"/>
  <c r="H132" i="76"/>
  <c r="H133" i="76"/>
  <c r="H134" i="76"/>
  <c r="H135" i="76"/>
  <c r="H136" i="76"/>
  <c r="H137" i="76"/>
  <c r="H138" i="76"/>
  <c r="H139" i="76"/>
  <c r="H140" i="76"/>
  <c r="H141" i="76"/>
  <c r="H142" i="76"/>
  <c r="H143" i="76"/>
  <c r="H144" i="76"/>
  <c r="H145" i="76"/>
  <c r="H146" i="76"/>
  <c r="H152" i="76"/>
  <c r="H153" i="76"/>
  <c r="H154" i="76"/>
  <c r="H155" i="76"/>
  <c r="H156" i="76"/>
  <c r="H157" i="76"/>
  <c r="H158" i="76"/>
  <c r="H159" i="76"/>
  <c r="H161" i="76"/>
  <c r="H162" i="76"/>
  <c r="H163" i="76"/>
  <c r="H164" i="76"/>
  <c r="H165" i="76"/>
  <c r="H166" i="76"/>
  <c r="H167" i="76"/>
  <c r="H172" i="76"/>
  <c r="H173" i="76"/>
  <c r="H174" i="76"/>
  <c r="H175" i="76"/>
  <c r="H177" i="76"/>
  <c r="H178" i="76"/>
  <c r="H179" i="76"/>
  <c r="H180" i="76"/>
  <c r="H181" i="76"/>
  <c r="H182" i="76"/>
  <c r="H183" i="76"/>
  <c r="H184" i="76"/>
  <c r="H187" i="76"/>
  <c r="H188" i="76"/>
  <c r="H189" i="76"/>
  <c r="H190" i="76"/>
  <c r="H191" i="76"/>
  <c r="H192" i="76"/>
  <c r="H193" i="76"/>
  <c r="H194" i="76"/>
  <c r="H232" i="76"/>
  <c r="H233" i="76"/>
  <c r="H234" i="76"/>
  <c r="H235" i="76"/>
  <c r="H236" i="76"/>
  <c r="H237" i="76"/>
  <c r="H238" i="76"/>
  <c r="H239" i="76"/>
  <c r="H240" i="76"/>
  <c r="H241" i="76"/>
  <c r="H242" i="76"/>
  <c r="H243" i="76"/>
  <c r="H244" i="76"/>
  <c r="H245" i="76"/>
  <c r="H246" i="76"/>
  <c r="H247" i="76"/>
  <c r="H248" i="76"/>
  <c r="H249" i="76"/>
  <c r="H250" i="76"/>
  <c r="H251" i="76"/>
  <c r="H252" i="76"/>
  <c r="H253" i="76"/>
  <c r="H254" i="76"/>
  <c r="H255" i="76"/>
  <c r="H256" i="76"/>
  <c r="H257" i="76"/>
  <c r="H258" i="76"/>
  <c r="H259" i="76"/>
  <c r="H260" i="76"/>
  <c r="H261" i="76"/>
  <c r="H262" i="76"/>
  <c r="H263" i="76"/>
  <c r="H264" i="76"/>
  <c r="H265" i="76"/>
  <c r="H266" i="76"/>
  <c r="H267" i="76"/>
  <c r="H268" i="76"/>
  <c r="H269" i="76"/>
  <c r="H270" i="76"/>
  <c r="H271" i="76"/>
  <c r="H272" i="76"/>
  <c r="H273" i="76"/>
  <c r="H274" i="76"/>
  <c r="H275" i="76"/>
  <c r="H276" i="76"/>
  <c r="H277" i="76"/>
  <c r="H278" i="76"/>
  <c r="H279" i="76"/>
  <c r="H280" i="76"/>
  <c r="H281" i="76"/>
  <c r="H282" i="76"/>
  <c r="H283" i="76"/>
  <c r="H284" i="76"/>
  <c r="H285" i="76"/>
  <c r="H286" i="76"/>
  <c r="H287" i="76"/>
  <c r="H288" i="76"/>
  <c r="H289" i="76"/>
  <c r="H290" i="76"/>
  <c r="H291" i="76"/>
  <c r="H292" i="76"/>
  <c r="H293" i="76"/>
  <c r="H294" i="76"/>
  <c r="H295" i="76"/>
  <c r="H296" i="76"/>
  <c r="H299" i="76"/>
  <c r="H300" i="76"/>
  <c r="H301" i="76"/>
  <c r="H302" i="76"/>
  <c r="H303" i="76"/>
  <c r="H304" i="76"/>
  <c r="H305" i="76"/>
  <c r="H306" i="76"/>
  <c r="H307" i="76"/>
  <c r="H308" i="76"/>
  <c r="H309" i="76"/>
  <c r="H310" i="76"/>
  <c r="H311" i="76"/>
  <c r="H312" i="76"/>
  <c r="H313" i="76"/>
  <c r="H314" i="76"/>
  <c r="H315" i="76"/>
  <c r="H316" i="76"/>
  <c r="H317" i="76"/>
  <c r="H318" i="76"/>
  <c r="H319" i="76"/>
  <c r="H320" i="76"/>
  <c r="H321" i="76"/>
  <c r="H322" i="76"/>
  <c r="H323" i="76"/>
  <c r="H324" i="76"/>
  <c r="H325" i="76"/>
  <c r="H326" i="76"/>
  <c r="H327" i="76"/>
  <c r="H328" i="76"/>
  <c r="H329" i="76"/>
  <c r="H330" i="76"/>
  <c r="H331" i="76"/>
  <c r="H332" i="76"/>
  <c r="H333" i="76"/>
  <c r="H334" i="76"/>
  <c r="H337" i="76"/>
  <c r="H338" i="76"/>
  <c r="H339" i="76"/>
  <c r="H340" i="76"/>
  <c r="H341" i="76"/>
  <c r="H342" i="76"/>
  <c r="H343" i="76"/>
  <c r="H344" i="76"/>
  <c r="H345" i="76"/>
  <c r="H10" i="76"/>
  <c r="H11" i="76"/>
  <c r="H12" i="76"/>
  <c r="H13" i="76"/>
  <c r="H14" i="76"/>
  <c r="H15" i="76"/>
  <c r="H16" i="76"/>
  <c r="H17" i="76"/>
  <c r="H6" i="76"/>
  <c r="H7" i="76"/>
  <c r="H8" i="76"/>
  <c r="H5" i="76"/>
  <c r="M436" i="79"/>
  <c r="O394" i="79"/>
  <c r="V372" i="79"/>
  <c r="V370" i="79"/>
  <c r="V371" i="79" s="1"/>
  <c r="W368" i="79"/>
  <c r="O359" i="79"/>
  <c r="G347" i="79"/>
  <c r="C345" i="79"/>
  <c r="AL342" i="79"/>
  <c r="AE342" i="79"/>
  <c r="Y342" i="79"/>
  <c r="X342" i="79"/>
  <c r="V342" i="79"/>
  <c r="R342" i="79"/>
  <c r="K342" i="79"/>
  <c r="H342" i="79"/>
  <c r="G342" i="79"/>
  <c r="D342" i="79"/>
  <c r="F342" i="79" s="1"/>
  <c r="A342" i="79"/>
  <c r="C349" i="79" s="1"/>
  <c r="C350" i="79" s="1"/>
  <c r="AL341" i="79"/>
  <c r="AE341" i="79"/>
  <c r="Y341" i="79"/>
  <c r="X341" i="79"/>
  <c r="V341" i="79"/>
  <c r="R341" i="79"/>
  <c r="K341" i="79"/>
  <c r="H341" i="79"/>
  <c r="G341" i="79"/>
  <c r="D341" i="79"/>
  <c r="F341" i="79" s="1"/>
  <c r="A341" i="79"/>
  <c r="AL340" i="79"/>
  <c r="V340" i="79"/>
  <c r="K340" i="79"/>
  <c r="I340" i="79"/>
  <c r="A340" i="79"/>
  <c r="AL339" i="79"/>
  <c r="V339" i="79"/>
  <c r="K339" i="79"/>
  <c r="I339" i="79"/>
  <c r="A339" i="79"/>
  <c r="AL338" i="79"/>
  <c r="V338" i="79"/>
  <c r="K338" i="79"/>
  <c r="I338" i="79"/>
  <c r="A338" i="79"/>
  <c r="AL337" i="79"/>
  <c r="V337" i="79"/>
  <c r="K337" i="79"/>
  <c r="I337" i="79"/>
  <c r="A337" i="79"/>
  <c r="AL336" i="79"/>
  <c r="V336" i="79"/>
  <c r="K336" i="79"/>
  <c r="I336" i="79"/>
  <c r="A336" i="79"/>
  <c r="AL335" i="79"/>
  <c r="V335" i="79"/>
  <c r="K335" i="79"/>
  <c r="I335" i="79"/>
  <c r="A335" i="79"/>
  <c r="AL334" i="79"/>
  <c r="V334" i="79"/>
  <c r="K334" i="79"/>
  <c r="I334" i="79"/>
  <c r="A334" i="79"/>
  <c r="AL333" i="79"/>
  <c r="V333" i="79"/>
  <c r="K333" i="79"/>
  <c r="I333" i="79"/>
  <c r="A333" i="79"/>
  <c r="AL332" i="79"/>
  <c r="V332" i="79"/>
  <c r="K332" i="79"/>
  <c r="I332" i="79"/>
  <c r="A332" i="79"/>
  <c r="AL331" i="79"/>
  <c r="V331" i="79"/>
  <c r="K331" i="79"/>
  <c r="I331" i="79"/>
  <c r="A331" i="79"/>
  <c r="AL330" i="79"/>
  <c r="AE330" i="79"/>
  <c r="Y330" i="79"/>
  <c r="Z330" i="79" s="1"/>
  <c r="V330" i="79"/>
  <c r="S330" i="79"/>
  <c r="K330" i="79"/>
  <c r="H330" i="79"/>
  <c r="G330" i="79"/>
  <c r="F330" i="79"/>
  <c r="A330" i="79"/>
  <c r="AL329" i="79"/>
  <c r="AE329" i="79"/>
  <c r="Y329" i="79"/>
  <c r="Z329" i="79" s="1"/>
  <c r="V329" i="79"/>
  <c r="S329" i="79"/>
  <c r="K329" i="79"/>
  <c r="H329" i="79"/>
  <c r="G329" i="79"/>
  <c r="F329" i="79"/>
  <c r="A329" i="79"/>
  <c r="AL328" i="79"/>
  <c r="AE328" i="79"/>
  <c r="Y328" i="79"/>
  <c r="Z328" i="79" s="1"/>
  <c r="V328" i="79"/>
  <c r="S328" i="79"/>
  <c r="K328" i="79"/>
  <c r="H328" i="79"/>
  <c r="G328" i="79"/>
  <c r="F328" i="79"/>
  <c r="A328" i="79"/>
  <c r="AL327" i="79"/>
  <c r="AE327" i="79"/>
  <c r="Y327" i="79"/>
  <c r="Z327" i="79" s="1"/>
  <c r="V327" i="79"/>
  <c r="S327" i="79"/>
  <c r="K327" i="79"/>
  <c r="H327" i="79"/>
  <c r="G327" i="79"/>
  <c r="F327" i="79"/>
  <c r="A327" i="79"/>
  <c r="AL326" i="79"/>
  <c r="AE326" i="79"/>
  <c r="Y326" i="79"/>
  <c r="Z326" i="79" s="1"/>
  <c r="V326" i="79"/>
  <c r="R326" i="79"/>
  <c r="K326" i="79"/>
  <c r="H326" i="79"/>
  <c r="G326" i="79"/>
  <c r="F326" i="79"/>
  <c r="A326" i="79"/>
  <c r="AL325" i="79"/>
  <c r="AE325" i="79"/>
  <c r="Y325" i="79"/>
  <c r="Z325" i="79" s="1"/>
  <c r="V325" i="79"/>
  <c r="R325" i="79"/>
  <c r="K325" i="79"/>
  <c r="H325" i="79"/>
  <c r="G325" i="79"/>
  <c r="F325" i="79"/>
  <c r="A325" i="79"/>
  <c r="AL324" i="79"/>
  <c r="AE324" i="79"/>
  <c r="Y324" i="79"/>
  <c r="Z324" i="79" s="1"/>
  <c r="V324" i="79"/>
  <c r="R324" i="79"/>
  <c r="K324" i="79"/>
  <c r="H324" i="79"/>
  <c r="G324" i="79"/>
  <c r="F324" i="79"/>
  <c r="A324" i="79"/>
  <c r="AL323" i="79"/>
  <c r="AE323" i="79"/>
  <c r="Y323" i="79"/>
  <c r="Z323" i="79" s="1"/>
  <c r="V323" i="79"/>
  <c r="R323" i="79"/>
  <c r="K323" i="79"/>
  <c r="H323" i="79"/>
  <c r="G323" i="79"/>
  <c r="D323" i="79"/>
  <c r="F323" i="79" s="1"/>
  <c r="A323" i="79"/>
  <c r="AL322" i="79"/>
  <c r="AE322" i="79"/>
  <c r="Y322" i="79"/>
  <c r="Z322" i="79" s="1"/>
  <c r="V322" i="79"/>
  <c r="R322" i="79"/>
  <c r="K322" i="79"/>
  <c r="H322" i="79"/>
  <c r="G322" i="79"/>
  <c r="D322" i="79"/>
  <c r="F322" i="79" s="1"/>
  <c r="A322" i="79"/>
  <c r="AL321" i="79"/>
  <c r="AE321" i="79"/>
  <c r="Y321" i="79"/>
  <c r="X321" i="79"/>
  <c r="V321" i="79"/>
  <c r="R321" i="79"/>
  <c r="K321" i="79"/>
  <c r="H321" i="79"/>
  <c r="G321" i="79"/>
  <c r="D321" i="79"/>
  <c r="F321" i="79" s="1"/>
  <c r="A321" i="79"/>
  <c r="AL320" i="79"/>
  <c r="AE320" i="79"/>
  <c r="Y320" i="79"/>
  <c r="X320" i="79"/>
  <c r="V320" i="79"/>
  <c r="R320" i="79"/>
  <c r="K320" i="79"/>
  <c r="H320" i="79"/>
  <c r="G320" i="79"/>
  <c r="D320" i="79"/>
  <c r="F320" i="79" s="1"/>
  <c r="A320" i="79"/>
  <c r="AL319" i="79"/>
  <c r="AE319" i="79"/>
  <c r="Y319" i="79"/>
  <c r="X319" i="79"/>
  <c r="V319" i="79"/>
  <c r="R319" i="79"/>
  <c r="K319" i="79"/>
  <c r="H319" i="79"/>
  <c r="G319" i="79"/>
  <c r="D319" i="79"/>
  <c r="F319" i="79" s="1"/>
  <c r="A319" i="79"/>
  <c r="AL318" i="79"/>
  <c r="AE318" i="79"/>
  <c r="Y318" i="79"/>
  <c r="X318" i="79"/>
  <c r="V318" i="79"/>
  <c r="R318" i="79"/>
  <c r="K318" i="79"/>
  <c r="H318" i="79"/>
  <c r="G318" i="79"/>
  <c r="D318" i="79"/>
  <c r="F318" i="79" s="1"/>
  <c r="A318" i="79"/>
  <c r="AL317" i="79"/>
  <c r="AE317" i="79"/>
  <c r="Y317" i="79"/>
  <c r="X317" i="79"/>
  <c r="V317" i="79"/>
  <c r="R317" i="79"/>
  <c r="K317" i="79"/>
  <c r="H317" i="79"/>
  <c r="G317" i="79"/>
  <c r="D317" i="79"/>
  <c r="F317" i="79" s="1"/>
  <c r="A317" i="79"/>
  <c r="AL316" i="79"/>
  <c r="AE316" i="79"/>
  <c r="Y316" i="79"/>
  <c r="X316" i="79"/>
  <c r="Z316" i="79" s="1"/>
  <c r="V316" i="79"/>
  <c r="R316" i="79"/>
  <c r="K316" i="79"/>
  <c r="H316" i="79"/>
  <c r="G316" i="79"/>
  <c r="D316" i="79"/>
  <c r="F316" i="79" s="1"/>
  <c r="A316" i="79"/>
  <c r="AL315" i="79"/>
  <c r="AE315" i="79"/>
  <c r="Y315" i="79"/>
  <c r="X315" i="79"/>
  <c r="V315" i="79"/>
  <c r="R315" i="79"/>
  <c r="K315" i="79"/>
  <c r="H315" i="79"/>
  <c r="G315" i="79"/>
  <c r="I315" i="79" s="1"/>
  <c r="D315" i="79"/>
  <c r="F315" i="79" s="1"/>
  <c r="A315" i="79"/>
  <c r="AL314" i="79"/>
  <c r="AE314" i="79"/>
  <c r="Y314" i="79"/>
  <c r="X314" i="79"/>
  <c r="V314" i="79"/>
  <c r="R314" i="79"/>
  <c r="K314" i="79"/>
  <c r="H314" i="79"/>
  <c r="G314" i="79"/>
  <c r="D314" i="79"/>
  <c r="F314" i="79" s="1"/>
  <c r="A314" i="79"/>
  <c r="AL313" i="79"/>
  <c r="AE313" i="79"/>
  <c r="Y313" i="79"/>
  <c r="X313" i="79"/>
  <c r="V313" i="79"/>
  <c r="R313" i="79"/>
  <c r="K313" i="79"/>
  <c r="H313" i="79"/>
  <c r="G313" i="79"/>
  <c r="D313" i="79"/>
  <c r="F313" i="79" s="1"/>
  <c r="A313" i="79"/>
  <c r="AL312" i="79"/>
  <c r="AE312" i="79"/>
  <c r="Y312" i="79"/>
  <c r="X312" i="79"/>
  <c r="Z312" i="79" s="1"/>
  <c r="V312" i="79"/>
  <c r="R312" i="79"/>
  <c r="K312" i="79"/>
  <c r="H312" i="79"/>
  <c r="G312" i="79"/>
  <c r="D312" i="79"/>
  <c r="F312" i="79" s="1"/>
  <c r="A312" i="79"/>
  <c r="AL311" i="79"/>
  <c r="AE311" i="79"/>
  <c r="Y311" i="79"/>
  <c r="X311" i="79"/>
  <c r="V311" i="79"/>
  <c r="R311" i="79"/>
  <c r="K311" i="79"/>
  <c r="H311" i="79"/>
  <c r="G311" i="79"/>
  <c r="I311" i="79" s="1"/>
  <c r="D311" i="79"/>
  <c r="F311" i="79" s="1"/>
  <c r="A311" i="79"/>
  <c r="AL310" i="79"/>
  <c r="AE310" i="79"/>
  <c r="Y310" i="79"/>
  <c r="X310" i="79"/>
  <c r="V310" i="79"/>
  <c r="R310" i="79"/>
  <c r="K310" i="79"/>
  <c r="H310" i="79"/>
  <c r="G310" i="79"/>
  <c r="F310" i="79"/>
  <c r="D310" i="79"/>
  <c r="A310" i="79"/>
  <c r="AL309" i="79"/>
  <c r="AE309" i="79"/>
  <c r="Y309" i="79"/>
  <c r="X309" i="79"/>
  <c r="V309" i="79"/>
  <c r="R309" i="79"/>
  <c r="K309" i="79"/>
  <c r="H309" i="79"/>
  <c r="G309" i="79"/>
  <c r="D309" i="79"/>
  <c r="F309" i="79" s="1"/>
  <c r="A309" i="79"/>
  <c r="AL308" i="79"/>
  <c r="AE308" i="79"/>
  <c r="Y308" i="79"/>
  <c r="X308" i="79"/>
  <c r="V308" i="79"/>
  <c r="R308" i="79"/>
  <c r="K308" i="79"/>
  <c r="H308" i="79"/>
  <c r="G308" i="79"/>
  <c r="D308" i="79"/>
  <c r="F308" i="79" s="1"/>
  <c r="A308" i="79"/>
  <c r="AL307" i="79"/>
  <c r="AE307" i="79"/>
  <c r="Y307" i="79"/>
  <c r="X307" i="79"/>
  <c r="V307" i="79"/>
  <c r="R307" i="79"/>
  <c r="K307" i="79"/>
  <c r="H307" i="79"/>
  <c r="G307" i="79"/>
  <c r="D307" i="79"/>
  <c r="F307" i="79" s="1"/>
  <c r="A307" i="79"/>
  <c r="AL306" i="79"/>
  <c r="AE306" i="79"/>
  <c r="Y306" i="79"/>
  <c r="X306" i="79"/>
  <c r="V306" i="79"/>
  <c r="R306" i="79"/>
  <c r="K306" i="79"/>
  <c r="H306" i="79"/>
  <c r="G306" i="79"/>
  <c r="D306" i="79"/>
  <c r="F306" i="79" s="1"/>
  <c r="A306" i="79"/>
  <c r="AL305" i="79"/>
  <c r="AE305" i="79"/>
  <c r="Y305" i="79"/>
  <c r="X305" i="79"/>
  <c r="V305" i="79"/>
  <c r="R305" i="79"/>
  <c r="K305" i="79"/>
  <c r="H305" i="79"/>
  <c r="G305" i="79"/>
  <c r="D305" i="79"/>
  <c r="F305" i="79" s="1"/>
  <c r="A305" i="79"/>
  <c r="AL304" i="79"/>
  <c r="AE304" i="79"/>
  <c r="Y304" i="79"/>
  <c r="X304" i="79"/>
  <c r="V304" i="79"/>
  <c r="R304" i="79"/>
  <c r="K304" i="79"/>
  <c r="H304" i="79"/>
  <c r="G304" i="79"/>
  <c r="D304" i="79"/>
  <c r="F304" i="79" s="1"/>
  <c r="A304" i="79"/>
  <c r="AL303" i="79"/>
  <c r="AE303" i="79"/>
  <c r="Y303" i="79"/>
  <c r="X303" i="79"/>
  <c r="V303" i="79"/>
  <c r="R303" i="79"/>
  <c r="K303" i="79"/>
  <c r="H303" i="79"/>
  <c r="G303" i="79"/>
  <c r="D303" i="79"/>
  <c r="F303" i="79" s="1"/>
  <c r="A303" i="79"/>
  <c r="AL302" i="79"/>
  <c r="AE302" i="79"/>
  <c r="Y302" i="79"/>
  <c r="X302" i="79"/>
  <c r="V302" i="79"/>
  <c r="R302" i="79"/>
  <c r="K302" i="79"/>
  <c r="H302" i="79"/>
  <c r="G302" i="79"/>
  <c r="D302" i="79"/>
  <c r="F302" i="79" s="1"/>
  <c r="A302" i="79"/>
  <c r="AL301" i="79"/>
  <c r="AE301" i="79"/>
  <c r="Y301" i="79"/>
  <c r="X301" i="79"/>
  <c r="V301" i="79"/>
  <c r="R301" i="79"/>
  <c r="K301" i="79"/>
  <c r="H301" i="79"/>
  <c r="G301" i="79"/>
  <c r="D301" i="79"/>
  <c r="F301" i="79" s="1"/>
  <c r="A301" i="79"/>
  <c r="AL300" i="79"/>
  <c r="AE300" i="79"/>
  <c r="Y300" i="79"/>
  <c r="X300" i="79"/>
  <c r="V300" i="79"/>
  <c r="R300" i="79"/>
  <c r="K300" i="79"/>
  <c r="H300" i="79"/>
  <c r="G300" i="79"/>
  <c r="D300" i="79"/>
  <c r="F300" i="79" s="1"/>
  <c r="A300" i="79"/>
  <c r="AL299" i="79"/>
  <c r="AE299" i="79"/>
  <c r="Y299" i="79"/>
  <c r="X299" i="79"/>
  <c r="V299" i="79"/>
  <c r="R299" i="79"/>
  <c r="K299" i="79"/>
  <c r="H299" i="79"/>
  <c r="G299" i="79"/>
  <c r="D299" i="79"/>
  <c r="F299" i="79" s="1"/>
  <c r="A299" i="79"/>
  <c r="AL298" i="79"/>
  <c r="AE298" i="79"/>
  <c r="Y298" i="79"/>
  <c r="X298" i="79"/>
  <c r="V298" i="79"/>
  <c r="R298" i="79"/>
  <c r="K298" i="79"/>
  <c r="H298" i="79"/>
  <c r="G298" i="79"/>
  <c r="D298" i="79"/>
  <c r="F298" i="79" s="1"/>
  <c r="A298" i="79"/>
  <c r="AL297" i="79"/>
  <c r="AE297" i="79"/>
  <c r="Y297" i="79"/>
  <c r="X297" i="79"/>
  <c r="V297" i="79"/>
  <c r="R297" i="79"/>
  <c r="K297" i="79"/>
  <c r="H297" i="79"/>
  <c r="G297" i="79"/>
  <c r="D297" i="79"/>
  <c r="F297" i="79" s="1"/>
  <c r="A297" i="79"/>
  <c r="AL296" i="79"/>
  <c r="AE296" i="79"/>
  <c r="Y296" i="79"/>
  <c r="X296" i="79"/>
  <c r="V296" i="79"/>
  <c r="R296" i="79"/>
  <c r="K296" i="79"/>
  <c r="H296" i="79"/>
  <c r="G296" i="79"/>
  <c r="D296" i="79"/>
  <c r="F296" i="79" s="1"/>
  <c r="A296" i="79"/>
  <c r="AL295" i="79"/>
  <c r="AE295" i="79"/>
  <c r="Y295" i="79"/>
  <c r="X295" i="79"/>
  <c r="V295" i="79"/>
  <c r="R295" i="79"/>
  <c r="K295" i="79"/>
  <c r="H295" i="79"/>
  <c r="G295" i="79"/>
  <c r="D295" i="79"/>
  <c r="F295" i="79" s="1"/>
  <c r="A295" i="79"/>
  <c r="AL294" i="79"/>
  <c r="V294" i="79"/>
  <c r="K294" i="79"/>
  <c r="I294" i="79"/>
  <c r="A294" i="79"/>
  <c r="AL293" i="79"/>
  <c r="V293" i="79"/>
  <c r="K293" i="79"/>
  <c r="I293" i="79"/>
  <c r="A293" i="79"/>
  <c r="AL292" i="79"/>
  <c r="V292" i="79"/>
  <c r="K292" i="79"/>
  <c r="I292" i="79"/>
  <c r="A292" i="79"/>
  <c r="AL291" i="79"/>
  <c r="V291" i="79"/>
  <c r="K291" i="79"/>
  <c r="I291" i="79"/>
  <c r="A291" i="79"/>
  <c r="AL290" i="79"/>
  <c r="V290" i="79"/>
  <c r="K290" i="79"/>
  <c r="I290" i="79"/>
  <c r="A290" i="79"/>
  <c r="AL289" i="79"/>
  <c r="V289" i="79"/>
  <c r="K289" i="79"/>
  <c r="I289" i="79"/>
  <c r="A289" i="79"/>
  <c r="AL288" i="79"/>
  <c r="V288" i="79"/>
  <c r="K288" i="79"/>
  <c r="I288" i="79"/>
  <c r="A288" i="79"/>
  <c r="AL287" i="79"/>
  <c r="V287" i="79"/>
  <c r="S287" i="79"/>
  <c r="K287" i="79"/>
  <c r="I287" i="79"/>
  <c r="A287" i="79"/>
  <c r="AL286" i="79"/>
  <c r="AE286" i="79"/>
  <c r="Y286" i="79"/>
  <c r="V286" i="79"/>
  <c r="S286" i="79"/>
  <c r="K286" i="79"/>
  <c r="I286" i="79"/>
  <c r="F286" i="79"/>
  <c r="A286" i="79"/>
  <c r="AL285" i="79"/>
  <c r="AE285" i="79"/>
  <c r="Y285" i="79"/>
  <c r="V285" i="79"/>
  <c r="S285" i="79"/>
  <c r="K285" i="79"/>
  <c r="I285" i="79"/>
  <c r="F285" i="79"/>
  <c r="A285" i="79"/>
  <c r="AL284" i="79"/>
  <c r="AE284" i="79"/>
  <c r="Y284" i="79"/>
  <c r="V284" i="79"/>
  <c r="S284" i="79"/>
  <c r="K284" i="79"/>
  <c r="I284" i="79"/>
  <c r="F284" i="79"/>
  <c r="A284" i="79"/>
  <c r="AL283" i="79"/>
  <c r="AE283" i="79"/>
  <c r="Y283" i="79"/>
  <c r="V283" i="79"/>
  <c r="S283" i="79"/>
  <c r="K283" i="79"/>
  <c r="I283" i="79"/>
  <c r="F283" i="79"/>
  <c r="A283" i="79"/>
  <c r="AL282" i="79"/>
  <c r="AE282" i="79"/>
  <c r="Y282" i="79"/>
  <c r="V282" i="79"/>
  <c r="S282" i="79"/>
  <c r="K282" i="79"/>
  <c r="I282" i="79"/>
  <c r="F282" i="79"/>
  <c r="A282" i="79"/>
  <c r="AL281" i="79"/>
  <c r="AE281" i="79"/>
  <c r="Y281" i="79"/>
  <c r="V281" i="79"/>
  <c r="S281" i="79"/>
  <c r="K281" i="79"/>
  <c r="I281" i="79"/>
  <c r="F281" i="79"/>
  <c r="A281" i="79"/>
  <c r="AL280" i="79"/>
  <c r="AE280" i="79"/>
  <c r="Y280" i="79"/>
  <c r="V280" i="79"/>
  <c r="S280" i="79"/>
  <c r="K280" i="79"/>
  <c r="I280" i="79"/>
  <c r="F280" i="79"/>
  <c r="A280" i="79"/>
  <c r="AL279" i="79"/>
  <c r="AE279" i="79"/>
  <c r="Y279" i="79"/>
  <c r="V279" i="79"/>
  <c r="S279" i="79"/>
  <c r="K279" i="79"/>
  <c r="I279" i="79"/>
  <c r="F279" i="79"/>
  <c r="A279" i="79"/>
  <c r="AL278" i="79"/>
  <c r="AE278" i="79"/>
  <c r="Y278" i="79"/>
  <c r="V278" i="79"/>
  <c r="S278" i="79"/>
  <c r="K278" i="79"/>
  <c r="I278" i="79"/>
  <c r="F278" i="79"/>
  <c r="A278" i="79"/>
  <c r="AL277" i="79"/>
  <c r="AE277" i="79"/>
  <c r="Y277" i="79"/>
  <c r="V277" i="79"/>
  <c r="S277" i="79"/>
  <c r="K277" i="79"/>
  <c r="I277" i="79"/>
  <c r="F277" i="79"/>
  <c r="A277" i="79"/>
  <c r="AL276" i="79"/>
  <c r="AE276" i="79"/>
  <c r="Y276" i="79"/>
  <c r="V276" i="79"/>
  <c r="S276" i="79"/>
  <c r="K276" i="79"/>
  <c r="I276" i="79"/>
  <c r="F276" i="79"/>
  <c r="A276" i="79"/>
  <c r="AL275" i="79"/>
  <c r="AE275" i="79"/>
  <c r="Y275" i="79"/>
  <c r="V275" i="79"/>
  <c r="S275" i="79"/>
  <c r="K275" i="79"/>
  <c r="I275" i="79"/>
  <c r="F275" i="79"/>
  <c r="A275" i="79"/>
  <c r="AL274" i="79"/>
  <c r="AE274" i="79"/>
  <c r="Y274" i="79"/>
  <c r="V274" i="79"/>
  <c r="S274" i="79"/>
  <c r="K274" i="79"/>
  <c r="I274" i="79"/>
  <c r="F274" i="79"/>
  <c r="A274" i="79"/>
  <c r="AL273" i="79"/>
  <c r="AE273" i="79"/>
  <c r="Y273" i="79"/>
  <c r="V273" i="79"/>
  <c r="S273" i="79"/>
  <c r="K273" i="79"/>
  <c r="I273" i="79"/>
  <c r="F273" i="79"/>
  <c r="A273" i="79"/>
  <c r="AL272" i="79"/>
  <c r="AE272" i="79"/>
  <c r="Y272" i="79"/>
  <c r="V272" i="79"/>
  <c r="S272" i="79"/>
  <c r="K272" i="79"/>
  <c r="I272" i="79"/>
  <c r="F272" i="79"/>
  <c r="A272" i="79"/>
  <c r="AL271" i="79"/>
  <c r="AE271" i="79"/>
  <c r="Y271" i="79"/>
  <c r="V271" i="79"/>
  <c r="S271" i="79"/>
  <c r="K271" i="79"/>
  <c r="I271" i="79"/>
  <c r="F271" i="79"/>
  <c r="A271" i="79"/>
  <c r="AL270" i="79"/>
  <c r="AE270" i="79"/>
  <c r="Y270" i="79"/>
  <c r="V270" i="79"/>
  <c r="S270" i="79"/>
  <c r="K270" i="79"/>
  <c r="I270" i="79"/>
  <c r="F270" i="79"/>
  <c r="A270" i="79"/>
  <c r="AL269" i="79"/>
  <c r="AE269" i="79"/>
  <c r="Y269" i="79"/>
  <c r="V269" i="79"/>
  <c r="S269" i="79"/>
  <c r="K269" i="79"/>
  <c r="I269" i="79"/>
  <c r="F269" i="79"/>
  <c r="A269" i="79"/>
  <c r="AL268" i="79"/>
  <c r="AE268" i="79"/>
  <c r="Y268" i="79"/>
  <c r="Z268" i="79" s="1"/>
  <c r="V268" i="79"/>
  <c r="S268" i="79"/>
  <c r="K268" i="79"/>
  <c r="H268" i="79"/>
  <c r="G268" i="79"/>
  <c r="F268" i="79"/>
  <c r="A268" i="79"/>
  <c r="AL267" i="79"/>
  <c r="AE267" i="79"/>
  <c r="Y267" i="79"/>
  <c r="Z267" i="79" s="1"/>
  <c r="V267" i="79"/>
  <c r="S267" i="79"/>
  <c r="K267" i="79"/>
  <c r="H267" i="79"/>
  <c r="G267" i="79"/>
  <c r="F267" i="79"/>
  <c r="A267" i="79"/>
  <c r="AL266" i="79"/>
  <c r="AE266" i="79"/>
  <c r="Y266" i="79"/>
  <c r="Z266" i="79" s="1"/>
  <c r="V266" i="79"/>
  <c r="S266" i="79"/>
  <c r="K266" i="79"/>
  <c r="H266" i="79"/>
  <c r="G266" i="79"/>
  <c r="F266" i="79"/>
  <c r="A266" i="79"/>
  <c r="AL265" i="79"/>
  <c r="AE265" i="79"/>
  <c r="Y265" i="79"/>
  <c r="Z265" i="79" s="1"/>
  <c r="V265" i="79"/>
  <c r="S265" i="79"/>
  <c r="K265" i="79"/>
  <c r="H265" i="79"/>
  <c r="G265" i="79"/>
  <c r="F265" i="79"/>
  <c r="A265" i="79"/>
  <c r="AL264" i="79"/>
  <c r="AE264" i="79"/>
  <c r="Y264" i="79"/>
  <c r="Z264" i="79" s="1"/>
  <c r="V264" i="79"/>
  <c r="S264" i="79"/>
  <c r="K264" i="79"/>
  <c r="H264" i="79"/>
  <c r="G264" i="79"/>
  <c r="F264" i="79"/>
  <c r="A264" i="79"/>
  <c r="AL263" i="79"/>
  <c r="AE263" i="79"/>
  <c r="Y263" i="79"/>
  <c r="Z263" i="79" s="1"/>
  <c r="V263" i="79"/>
  <c r="S263" i="79"/>
  <c r="K263" i="79"/>
  <c r="H263" i="79"/>
  <c r="G263" i="79"/>
  <c r="F263" i="79"/>
  <c r="A263" i="79"/>
  <c r="AL262" i="79"/>
  <c r="AE262" i="79"/>
  <c r="Y262" i="79"/>
  <c r="Z262" i="79" s="1"/>
  <c r="V262" i="79"/>
  <c r="S262" i="79"/>
  <c r="K262" i="79"/>
  <c r="H262" i="79"/>
  <c r="G262" i="79"/>
  <c r="F262" i="79"/>
  <c r="A262" i="79"/>
  <c r="AL261" i="79"/>
  <c r="AE261" i="79"/>
  <c r="Y261" i="79"/>
  <c r="Z261" i="79" s="1"/>
  <c r="V261" i="79"/>
  <c r="S261" i="79"/>
  <c r="K261" i="79"/>
  <c r="H261" i="79"/>
  <c r="G261" i="79"/>
  <c r="F261" i="79"/>
  <c r="A261" i="79"/>
  <c r="AL260" i="79"/>
  <c r="AE260" i="79"/>
  <c r="Y260" i="79"/>
  <c r="Z260" i="79" s="1"/>
  <c r="V260" i="79"/>
  <c r="S260" i="79"/>
  <c r="K260" i="79"/>
  <c r="H260" i="79"/>
  <c r="G260" i="79"/>
  <c r="F260" i="79"/>
  <c r="A260" i="79"/>
  <c r="AL259" i="79"/>
  <c r="AE259" i="79"/>
  <c r="Y259" i="79"/>
  <c r="Z259" i="79" s="1"/>
  <c r="V259" i="79"/>
  <c r="S259" i="79"/>
  <c r="K259" i="79"/>
  <c r="H259" i="79"/>
  <c r="G259" i="79"/>
  <c r="F259" i="79"/>
  <c r="A259" i="79"/>
  <c r="AL258" i="79"/>
  <c r="AE258" i="79"/>
  <c r="Y258" i="79"/>
  <c r="Z258" i="79" s="1"/>
  <c r="V258" i="79"/>
  <c r="S258" i="79"/>
  <c r="K258" i="79"/>
  <c r="H258" i="79"/>
  <c r="G258" i="79"/>
  <c r="F258" i="79"/>
  <c r="A258" i="79"/>
  <c r="AL257" i="79"/>
  <c r="AE257" i="79"/>
  <c r="Y257" i="79"/>
  <c r="Z257" i="79" s="1"/>
  <c r="V257" i="79"/>
  <c r="S257" i="79"/>
  <c r="K257" i="79"/>
  <c r="H257" i="79"/>
  <c r="G257" i="79"/>
  <c r="F257" i="79"/>
  <c r="A257" i="79"/>
  <c r="AL256" i="79"/>
  <c r="AE256" i="79"/>
  <c r="Y256" i="79"/>
  <c r="Z256" i="79" s="1"/>
  <c r="V256" i="79"/>
  <c r="S256" i="79"/>
  <c r="K256" i="79"/>
  <c r="H256" i="79"/>
  <c r="G256" i="79"/>
  <c r="F256" i="79"/>
  <c r="A256" i="79"/>
  <c r="AL255" i="79"/>
  <c r="AE255" i="79"/>
  <c r="Y255" i="79"/>
  <c r="Z255" i="79" s="1"/>
  <c r="V255" i="79"/>
  <c r="S255" i="79"/>
  <c r="K255" i="79"/>
  <c r="H255" i="79"/>
  <c r="G255" i="79"/>
  <c r="F255" i="79"/>
  <c r="A255" i="79"/>
  <c r="AL254" i="79"/>
  <c r="AE254" i="79"/>
  <c r="Y254" i="79"/>
  <c r="Z254" i="79" s="1"/>
  <c r="V254" i="79"/>
  <c r="S254" i="79"/>
  <c r="K254" i="79"/>
  <c r="H254" i="79"/>
  <c r="G254" i="79"/>
  <c r="F254" i="79"/>
  <c r="A254" i="79"/>
  <c r="AL253" i="79"/>
  <c r="AE253" i="79"/>
  <c r="Y253" i="79"/>
  <c r="Z253" i="79" s="1"/>
  <c r="V253" i="79"/>
  <c r="R253" i="79"/>
  <c r="K253" i="79"/>
  <c r="H253" i="79"/>
  <c r="G253" i="79"/>
  <c r="F253" i="79"/>
  <c r="A253" i="79"/>
  <c r="AL252" i="79"/>
  <c r="AE252" i="79"/>
  <c r="Y252" i="79"/>
  <c r="Z252" i="79" s="1"/>
  <c r="V252" i="79"/>
  <c r="R252" i="79"/>
  <c r="K252" i="79"/>
  <c r="H252" i="79"/>
  <c r="G252" i="79"/>
  <c r="F252" i="79"/>
  <c r="A252" i="79"/>
  <c r="AL251" i="79"/>
  <c r="AE251" i="79"/>
  <c r="Y251" i="79"/>
  <c r="Z251" i="79" s="1"/>
  <c r="V251" i="79"/>
  <c r="R251" i="79"/>
  <c r="K251" i="79"/>
  <c r="H251" i="79"/>
  <c r="G251" i="79"/>
  <c r="F251" i="79"/>
  <c r="A251" i="79"/>
  <c r="AL250" i="79"/>
  <c r="AE250" i="79"/>
  <c r="Y250" i="79"/>
  <c r="Z250" i="79" s="1"/>
  <c r="V250" i="79"/>
  <c r="R250" i="79"/>
  <c r="K250" i="79"/>
  <c r="H250" i="79"/>
  <c r="G250" i="79"/>
  <c r="F250" i="79"/>
  <c r="A250" i="79"/>
  <c r="AL249" i="79"/>
  <c r="Y249" i="79"/>
  <c r="Z249" i="79" s="1"/>
  <c r="V249" i="79"/>
  <c r="R249" i="79"/>
  <c r="K249" i="79"/>
  <c r="H249" i="79"/>
  <c r="G249" i="79"/>
  <c r="F249" i="79"/>
  <c r="A249" i="79"/>
  <c r="AL248" i="79"/>
  <c r="Y248" i="79"/>
  <c r="Z248" i="79" s="1"/>
  <c r="V248" i="79"/>
  <c r="R248" i="79"/>
  <c r="K248" i="79"/>
  <c r="H248" i="79"/>
  <c r="G248" i="79"/>
  <c r="F248" i="79"/>
  <c r="A248" i="79"/>
  <c r="AL247" i="79"/>
  <c r="AE247" i="79"/>
  <c r="Y247" i="79"/>
  <c r="Z247" i="79" s="1"/>
  <c r="V247" i="79"/>
  <c r="R247" i="79"/>
  <c r="K247" i="79"/>
  <c r="H247" i="79"/>
  <c r="G247" i="79"/>
  <c r="F247" i="79"/>
  <c r="A247" i="79"/>
  <c r="AL246" i="79"/>
  <c r="Y246" i="79"/>
  <c r="Z246" i="79" s="1"/>
  <c r="V246" i="79"/>
  <c r="R246" i="79"/>
  <c r="K246" i="79"/>
  <c r="H246" i="79"/>
  <c r="G246" i="79"/>
  <c r="F246" i="79"/>
  <c r="A246" i="79"/>
  <c r="AL245" i="79"/>
  <c r="AE245" i="79"/>
  <c r="Y245" i="79"/>
  <c r="Z245" i="79" s="1"/>
  <c r="V245" i="79"/>
  <c r="R245" i="79"/>
  <c r="K245" i="79"/>
  <c r="H245" i="79"/>
  <c r="G245" i="79"/>
  <c r="F245" i="79"/>
  <c r="A245" i="79"/>
  <c r="AL244" i="79"/>
  <c r="AE244" i="79"/>
  <c r="Y244" i="79"/>
  <c r="Z244" i="79" s="1"/>
  <c r="V244" i="79"/>
  <c r="R244" i="79"/>
  <c r="K244" i="79"/>
  <c r="H244" i="79"/>
  <c r="G244" i="79"/>
  <c r="F244" i="79"/>
  <c r="A244" i="79"/>
  <c r="AL243" i="79"/>
  <c r="Y243" i="79"/>
  <c r="Z243" i="79" s="1"/>
  <c r="V243" i="79"/>
  <c r="R243" i="79"/>
  <c r="K243" i="79"/>
  <c r="H243" i="79"/>
  <c r="G243" i="79"/>
  <c r="F243" i="79"/>
  <c r="A243" i="79"/>
  <c r="AL242" i="79"/>
  <c r="Y242" i="79"/>
  <c r="Z242" i="79" s="1"/>
  <c r="V242" i="79"/>
  <c r="R242" i="79"/>
  <c r="K242" i="79"/>
  <c r="H242" i="79"/>
  <c r="G242" i="79"/>
  <c r="F242" i="79"/>
  <c r="A242" i="79"/>
  <c r="AL241" i="79"/>
  <c r="Y241" i="79"/>
  <c r="Z241" i="79" s="1"/>
  <c r="V241" i="79"/>
  <c r="R241" i="79"/>
  <c r="K241" i="79"/>
  <c r="H241" i="79"/>
  <c r="G241" i="79"/>
  <c r="F241" i="79"/>
  <c r="A241" i="79"/>
  <c r="AL240" i="79"/>
  <c r="AE240" i="79"/>
  <c r="Y240" i="79"/>
  <c r="Z240" i="79" s="1"/>
  <c r="V240" i="79"/>
  <c r="R240" i="79"/>
  <c r="K240" i="79"/>
  <c r="H240" i="79"/>
  <c r="G240" i="79"/>
  <c r="F240" i="79"/>
  <c r="A240" i="79"/>
  <c r="AL239" i="79"/>
  <c r="AE239" i="79"/>
  <c r="Y239" i="79"/>
  <c r="Z239" i="79" s="1"/>
  <c r="V239" i="79"/>
  <c r="R239" i="79"/>
  <c r="K239" i="79"/>
  <c r="H239" i="79"/>
  <c r="G239" i="79"/>
  <c r="F239" i="79"/>
  <c r="A239" i="79"/>
  <c r="AL238" i="79"/>
  <c r="Y238" i="79"/>
  <c r="Z238" i="79" s="1"/>
  <c r="V238" i="79"/>
  <c r="R238" i="79"/>
  <c r="K238" i="79"/>
  <c r="H238" i="79"/>
  <c r="G238" i="79"/>
  <c r="F238" i="79"/>
  <c r="A238" i="79"/>
  <c r="AL237" i="79"/>
  <c r="AE237" i="79"/>
  <c r="Y237" i="79"/>
  <c r="Z237" i="79" s="1"/>
  <c r="V237" i="79"/>
  <c r="R237" i="79"/>
  <c r="K237" i="79"/>
  <c r="H237" i="79"/>
  <c r="G237" i="79"/>
  <c r="F237" i="79"/>
  <c r="A237" i="79"/>
  <c r="AL236" i="79"/>
  <c r="AE236" i="79"/>
  <c r="Y236" i="79"/>
  <c r="Z236" i="79" s="1"/>
  <c r="V236" i="79"/>
  <c r="R236" i="79"/>
  <c r="K236" i="79"/>
  <c r="H236" i="79"/>
  <c r="G236" i="79"/>
  <c r="F236" i="79"/>
  <c r="A236" i="79"/>
  <c r="AL235" i="79"/>
  <c r="AE235" i="79"/>
  <c r="Y235" i="79"/>
  <c r="Z235" i="79" s="1"/>
  <c r="V235" i="79"/>
  <c r="R235" i="79"/>
  <c r="K235" i="79"/>
  <c r="H235" i="79"/>
  <c r="G235" i="79"/>
  <c r="F235" i="79"/>
  <c r="A235" i="79"/>
  <c r="AL234" i="79"/>
  <c r="AE234" i="79"/>
  <c r="Y234" i="79"/>
  <c r="Z234" i="79" s="1"/>
  <c r="V234" i="79"/>
  <c r="R234" i="79"/>
  <c r="K234" i="79"/>
  <c r="H234" i="79"/>
  <c r="G234" i="79"/>
  <c r="F234" i="79"/>
  <c r="A234" i="79"/>
  <c r="AL233" i="79"/>
  <c r="AE233" i="79"/>
  <c r="Y233" i="79"/>
  <c r="Z233" i="79" s="1"/>
  <c r="V233" i="79"/>
  <c r="R233" i="79"/>
  <c r="K233" i="79"/>
  <c r="H233" i="79"/>
  <c r="G233" i="79"/>
  <c r="F233" i="79"/>
  <c r="A233" i="79"/>
  <c r="AL232" i="79"/>
  <c r="AE232" i="79"/>
  <c r="Y232" i="79"/>
  <c r="Z232" i="79" s="1"/>
  <c r="V232" i="79"/>
  <c r="R232" i="79"/>
  <c r="K232" i="79"/>
  <c r="H232" i="79"/>
  <c r="G232" i="79"/>
  <c r="F232" i="79"/>
  <c r="A232" i="79"/>
  <c r="AL231" i="79"/>
  <c r="AE231" i="79"/>
  <c r="Y231" i="79"/>
  <c r="Z231" i="79" s="1"/>
  <c r="V231" i="79"/>
  <c r="R231" i="79"/>
  <c r="K231" i="79"/>
  <c r="H231" i="79"/>
  <c r="G231" i="79"/>
  <c r="D231" i="79"/>
  <c r="F231" i="79" s="1"/>
  <c r="A231" i="79"/>
  <c r="AL230" i="79"/>
  <c r="AE230" i="79"/>
  <c r="Y230" i="79"/>
  <c r="Z230" i="79" s="1"/>
  <c r="V230" i="79"/>
  <c r="R230" i="79"/>
  <c r="K230" i="79"/>
  <c r="H230" i="79"/>
  <c r="G230" i="79"/>
  <c r="D230" i="79"/>
  <c r="F230" i="79" s="1"/>
  <c r="A230" i="79"/>
  <c r="AL229" i="79"/>
  <c r="AE229" i="79"/>
  <c r="Y229" i="79"/>
  <c r="Z229" i="79" s="1"/>
  <c r="V229" i="79"/>
  <c r="R229" i="79"/>
  <c r="K229" i="79"/>
  <c r="H229" i="79"/>
  <c r="G229" i="79"/>
  <c r="D229" i="79"/>
  <c r="F229" i="79" s="1"/>
  <c r="A229" i="79"/>
  <c r="AL228" i="79"/>
  <c r="AE228" i="79"/>
  <c r="Y228" i="79"/>
  <c r="Z228" i="79" s="1"/>
  <c r="V228" i="79"/>
  <c r="R228" i="79"/>
  <c r="K228" i="79"/>
  <c r="H228" i="79"/>
  <c r="G228" i="79"/>
  <c r="D228" i="79"/>
  <c r="F228" i="79" s="1"/>
  <c r="A228" i="79"/>
  <c r="AL227" i="79"/>
  <c r="AE227" i="79"/>
  <c r="Y227" i="79"/>
  <c r="Z227" i="79" s="1"/>
  <c r="V227" i="79"/>
  <c r="R227" i="79"/>
  <c r="K227" i="79"/>
  <c r="H227" i="79"/>
  <c r="G227" i="79"/>
  <c r="D227" i="79"/>
  <c r="F227" i="79" s="1"/>
  <c r="A227" i="79"/>
  <c r="AL226" i="79"/>
  <c r="AE226" i="79"/>
  <c r="Y226" i="79"/>
  <c r="Z226" i="79" s="1"/>
  <c r="V226" i="79"/>
  <c r="R226" i="79"/>
  <c r="K226" i="79"/>
  <c r="H226" i="79"/>
  <c r="G226" i="79"/>
  <c r="D226" i="79"/>
  <c r="F226" i="79" s="1"/>
  <c r="A226" i="79"/>
  <c r="AL225" i="79"/>
  <c r="AE225" i="79"/>
  <c r="Y225" i="79"/>
  <c r="Z225" i="79" s="1"/>
  <c r="V225" i="79"/>
  <c r="R225" i="79"/>
  <c r="K225" i="79"/>
  <c r="H225" i="79"/>
  <c r="G225" i="79"/>
  <c r="D225" i="79"/>
  <c r="F225" i="79" s="1"/>
  <c r="A225" i="79"/>
  <c r="AL224" i="79"/>
  <c r="AE224" i="79"/>
  <c r="Y224" i="79"/>
  <c r="Z224" i="79" s="1"/>
  <c r="V224" i="79"/>
  <c r="R224" i="79"/>
  <c r="K224" i="79"/>
  <c r="H224" i="79"/>
  <c r="G224" i="79"/>
  <c r="D224" i="79"/>
  <c r="F224" i="79" s="1"/>
  <c r="A224" i="79"/>
  <c r="AL223" i="79"/>
  <c r="AE223" i="79"/>
  <c r="Y223" i="79"/>
  <c r="Z223" i="79" s="1"/>
  <c r="V223" i="79"/>
  <c r="R223" i="79"/>
  <c r="K223" i="79"/>
  <c r="H223" i="79"/>
  <c r="G223" i="79"/>
  <c r="D223" i="79"/>
  <c r="F223" i="79" s="1"/>
  <c r="A223" i="79"/>
  <c r="AL222" i="79"/>
  <c r="AE222" i="79"/>
  <c r="Y222" i="79"/>
  <c r="Z222" i="79" s="1"/>
  <c r="V222" i="79"/>
  <c r="R222" i="79"/>
  <c r="K222" i="79"/>
  <c r="H222" i="79"/>
  <c r="G222" i="79"/>
  <c r="D222" i="79"/>
  <c r="F222" i="79" s="1"/>
  <c r="A222" i="79"/>
  <c r="AL221" i="79"/>
  <c r="AE221" i="79"/>
  <c r="Y221" i="79"/>
  <c r="Z221" i="79" s="1"/>
  <c r="V221" i="79"/>
  <c r="R221" i="79"/>
  <c r="K221" i="79"/>
  <c r="H221" i="79"/>
  <c r="G221" i="79"/>
  <c r="D221" i="79"/>
  <c r="F221" i="79" s="1"/>
  <c r="A221" i="79"/>
  <c r="AL220" i="79"/>
  <c r="AE220" i="79"/>
  <c r="Y220" i="79"/>
  <c r="Z220" i="79" s="1"/>
  <c r="V220" i="79"/>
  <c r="R220" i="79"/>
  <c r="K220" i="79"/>
  <c r="H220" i="79"/>
  <c r="G220" i="79"/>
  <c r="D220" i="79"/>
  <c r="F220" i="79" s="1"/>
  <c r="A220" i="79"/>
  <c r="AL219" i="79"/>
  <c r="AE219" i="79"/>
  <c r="Y219" i="79"/>
  <c r="Z219" i="79" s="1"/>
  <c r="V219" i="79"/>
  <c r="R219" i="79"/>
  <c r="K219" i="79"/>
  <c r="H219" i="79"/>
  <c r="G219" i="79"/>
  <c r="D219" i="79"/>
  <c r="F219" i="79" s="1"/>
  <c r="A219" i="79"/>
  <c r="AL218" i="79"/>
  <c r="AE218" i="79"/>
  <c r="Y218" i="79"/>
  <c r="Z218" i="79" s="1"/>
  <c r="V218" i="79"/>
  <c r="R218" i="79"/>
  <c r="K218" i="79"/>
  <c r="H218" i="79"/>
  <c r="G218" i="79"/>
  <c r="D218" i="79"/>
  <c r="F218" i="79" s="1"/>
  <c r="A218" i="79"/>
  <c r="AL217" i="79"/>
  <c r="AE217" i="79"/>
  <c r="Y217" i="79"/>
  <c r="Z217" i="79" s="1"/>
  <c r="V217" i="79"/>
  <c r="R217" i="79"/>
  <c r="K217" i="79"/>
  <c r="H217" i="79"/>
  <c r="G217" i="79"/>
  <c r="D217" i="79"/>
  <c r="F217" i="79" s="1"/>
  <c r="A217" i="79"/>
  <c r="AL216" i="79"/>
  <c r="AE216" i="79"/>
  <c r="Y216" i="79"/>
  <c r="Z216" i="79" s="1"/>
  <c r="V216" i="79"/>
  <c r="R216" i="79"/>
  <c r="K216" i="79"/>
  <c r="H216" i="79"/>
  <c r="G216" i="79"/>
  <c r="D216" i="79"/>
  <c r="F216" i="79" s="1"/>
  <c r="A216" i="79"/>
  <c r="AL215" i="79"/>
  <c r="AE215" i="79"/>
  <c r="Y215" i="79"/>
  <c r="Z215" i="79" s="1"/>
  <c r="V215" i="79"/>
  <c r="R215" i="79"/>
  <c r="K215" i="79"/>
  <c r="H215" i="79"/>
  <c r="G215" i="79"/>
  <c r="D215" i="79"/>
  <c r="F215" i="79" s="1"/>
  <c r="A215" i="79"/>
  <c r="AL214" i="79"/>
  <c r="AE214" i="79"/>
  <c r="Y214" i="79"/>
  <c r="Z214" i="79" s="1"/>
  <c r="V214" i="79"/>
  <c r="R214" i="79"/>
  <c r="K214" i="79"/>
  <c r="H214" i="79"/>
  <c r="G214" i="79"/>
  <c r="D214" i="79"/>
  <c r="F214" i="79" s="1"/>
  <c r="A214" i="79"/>
  <c r="AL213" i="79"/>
  <c r="AE213" i="79"/>
  <c r="Y213" i="79"/>
  <c r="Z213" i="79" s="1"/>
  <c r="V213" i="79"/>
  <c r="R213" i="79"/>
  <c r="K213" i="79"/>
  <c r="H213" i="79"/>
  <c r="G213" i="79"/>
  <c r="D213" i="79"/>
  <c r="F213" i="79" s="1"/>
  <c r="A213" i="79"/>
  <c r="AL212" i="79"/>
  <c r="AE212" i="79"/>
  <c r="Y212" i="79"/>
  <c r="Z212" i="79" s="1"/>
  <c r="V212" i="79"/>
  <c r="R212" i="79"/>
  <c r="K212" i="79"/>
  <c r="H212" i="79"/>
  <c r="G212" i="79"/>
  <c r="D212" i="79"/>
  <c r="F212" i="79" s="1"/>
  <c r="A212" i="79"/>
  <c r="AL211" i="79"/>
  <c r="AE211" i="79"/>
  <c r="Y211" i="79"/>
  <c r="Z211" i="79" s="1"/>
  <c r="V211" i="79"/>
  <c r="R211" i="79"/>
  <c r="K211" i="79"/>
  <c r="H211" i="79"/>
  <c r="G211" i="79"/>
  <c r="D211" i="79"/>
  <c r="F211" i="79" s="1"/>
  <c r="A211" i="79"/>
  <c r="AL210" i="79"/>
  <c r="AE210" i="79"/>
  <c r="Z210" i="79"/>
  <c r="Y210" i="79"/>
  <c r="V210" i="79"/>
  <c r="R210" i="79"/>
  <c r="K210" i="79"/>
  <c r="H210" i="79"/>
  <c r="G210" i="79"/>
  <c r="D210" i="79"/>
  <c r="F210" i="79" s="1"/>
  <c r="A210" i="79"/>
  <c r="AL209" i="79"/>
  <c r="AE209" i="79"/>
  <c r="Y209" i="79"/>
  <c r="Z209" i="79" s="1"/>
  <c r="V209" i="79"/>
  <c r="R209" i="79"/>
  <c r="K209" i="79"/>
  <c r="H209" i="79"/>
  <c r="G209" i="79"/>
  <c r="D209" i="79"/>
  <c r="F209" i="79" s="1"/>
  <c r="A209" i="79"/>
  <c r="AL208" i="79"/>
  <c r="AE208" i="79"/>
  <c r="Y208" i="79"/>
  <c r="Z208" i="79" s="1"/>
  <c r="V208" i="79"/>
  <c r="R208" i="79"/>
  <c r="K208" i="79"/>
  <c r="H208" i="79"/>
  <c r="G208" i="79"/>
  <c r="D208" i="79"/>
  <c r="F208" i="79" s="1"/>
  <c r="A208" i="79"/>
  <c r="AL207" i="79"/>
  <c r="AE207" i="79"/>
  <c r="Y207" i="79"/>
  <c r="Z207" i="79" s="1"/>
  <c r="V207" i="79"/>
  <c r="R207" i="79"/>
  <c r="K207" i="79"/>
  <c r="H207" i="79"/>
  <c r="G207" i="79"/>
  <c r="D207" i="79"/>
  <c r="F207" i="79" s="1"/>
  <c r="A207" i="79"/>
  <c r="AL206" i="79"/>
  <c r="AE206" i="79"/>
  <c r="Y206" i="79"/>
  <c r="Z206" i="79" s="1"/>
  <c r="V206" i="79"/>
  <c r="R206" i="79"/>
  <c r="K206" i="79"/>
  <c r="H206" i="79"/>
  <c r="G206" i="79"/>
  <c r="D206" i="79"/>
  <c r="F206" i="79" s="1"/>
  <c r="A206" i="79"/>
  <c r="AL205" i="79"/>
  <c r="AE205" i="79"/>
  <c r="Y205" i="79"/>
  <c r="Z205" i="79" s="1"/>
  <c r="V205" i="79"/>
  <c r="R205" i="79"/>
  <c r="K205" i="79"/>
  <c r="H205" i="79"/>
  <c r="G205" i="79"/>
  <c r="D205" i="79"/>
  <c r="F205" i="79" s="1"/>
  <c r="A205" i="79"/>
  <c r="AL204" i="79"/>
  <c r="AE204" i="79"/>
  <c r="Y204" i="79"/>
  <c r="Z204" i="79" s="1"/>
  <c r="V204" i="79"/>
  <c r="R204" i="79"/>
  <c r="K204" i="79"/>
  <c r="H204" i="79"/>
  <c r="G204" i="79"/>
  <c r="D204" i="79"/>
  <c r="F204" i="79" s="1"/>
  <c r="A204" i="79"/>
  <c r="AL203" i="79"/>
  <c r="AE203" i="79"/>
  <c r="Y203" i="79"/>
  <c r="Z203" i="79" s="1"/>
  <c r="V203" i="79"/>
  <c r="R203" i="79"/>
  <c r="K203" i="79"/>
  <c r="H203" i="79"/>
  <c r="G203" i="79"/>
  <c r="D203" i="79"/>
  <c r="F203" i="79" s="1"/>
  <c r="A203" i="79"/>
  <c r="AL202" i="79"/>
  <c r="AE202" i="79"/>
  <c r="Y202" i="79"/>
  <c r="Z202" i="79" s="1"/>
  <c r="V202" i="79"/>
  <c r="R202" i="79"/>
  <c r="K202" i="79"/>
  <c r="H202" i="79"/>
  <c r="G202" i="79"/>
  <c r="D202" i="79"/>
  <c r="F202" i="79" s="1"/>
  <c r="A202" i="79"/>
  <c r="AL201" i="79"/>
  <c r="AE201" i="79"/>
  <c r="Y201" i="79"/>
  <c r="Z201" i="79" s="1"/>
  <c r="V201" i="79"/>
  <c r="R201" i="79"/>
  <c r="K201" i="79"/>
  <c r="H201" i="79"/>
  <c r="G201" i="79"/>
  <c r="D201" i="79"/>
  <c r="F201" i="79" s="1"/>
  <c r="A201" i="79"/>
  <c r="AL200" i="79"/>
  <c r="AE200" i="79"/>
  <c r="Y200" i="79"/>
  <c r="Z200" i="79" s="1"/>
  <c r="V200" i="79"/>
  <c r="R200" i="79"/>
  <c r="K200" i="79"/>
  <c r="H200" i="79"/>
  <c r="G200" i="79"/>
  <c r="D200" i="79"/>
  <c r="F200" i="79" s="1"/>
  <c r="A200" i="79"/>
  <c r="AL199" i="79"/>
  <c r="AE199" i="79"/>
  <c r="Y199" i="79"/>
  <c r="Z199" i="79" s="1"/>
  <c r="V199" i="79"/>
  <c r="R199" i="79"/>
  <c r="K199" i="79"/>
  <c r="H199" i="79"/>
  <c r="G199" i="79"/>
  <c r="D199" i="79"/>
  <c r="F199" i="79" s="1"/>
  <c r="A199" i="79"/>
  <c r="AL198" i="79"/>
  <c r="AE198" i="79"/>
  <c r="Y198" i="79"/>
  <c r="Z198" i="79" s="1"/>
  <c r="V198" i="79"/>
  <c r="R198" i="79"/>
  <c r="K198" i="79"/>
  <c r="H198" i="79"/>
  <c r="G198" i="79"/>
  <c r="D198" i="79"/>
  <c r="F198" i="79" s="1"/>
  <c r="A198" i="79"/>
  <c r="AL197" i="79"/>
  <c r="AE197" i="79"/>
  <c r="Y197" i="79"/>
  <c r="Z197" i="79" s="1"/>
  <c r="V197" i="79"/>
  <c r="R197" i="79"/>
  <c r="K197" i="79"/>
  <c r="H197" i="79"/>
  <c r="G197" i="79"/>
  <c r="D197" i="79"/>
  <c r="F197" i="79" s="1"/>
  <c r="A197" i="79"/>
  <c r="AL196" i="79"/>
  <c r="AE196" i="79"/>
  <c r="Y196" i="79"/>
  <c r="X196" i="79"/>
  <c r="V196" i="79"/>
  <c r="R196" i="79"/>
  <c r="K196" i="79"/>
  <c r="H196" i="79"/>
  <c r="G196" i="79"/>
  <c r="D196" i="79"/>
  <c r="F196" i="79" s="1"/>
  <c r="A196" i="79"/>
  <c r="AL195" i="79"/>
  <c r="AE195" i="79"/>
  <c r="Y195" i="79"/>
  <c r="X195" i="79"/>
  <c r="V195" i="79"/>
  <c r="R195" i="79"/>
  <c r="K195" i="79"/>
  <c r="H195" i="79"/>
  <c r="G195" i="79"/>
  <c r="D195" i="79"/>
  <c r="F195" i="79" s="1"/>
  <c r="A195" i="79"/>
  <c r="AL194" i="79"/>
  <c r="Y194" i="79"/>
  <c r="X194" i="79"/>
  <c r="V194" i="79"/>
  <c r="R194" i="79"/>
  <c r="K194" i="79"/>
  <c r="H194" i="79"/>
  <c r="G194" i="79"/>
  <c r="D194" i="79"/>
  <c r="F194" i="79" s="1"/>
  <c r="A194" i="79"/>
  <c r="AL193" i="79"/>
  <c r="AE193" i="79"/>
  <c r="Y193" i="79"/>
  <c r="X193" i="79"/>
  <c r="V193" i="79"/>
  <c r="R193" i="79"/>
  <c r="K193" i="79"/>
  <c r="H193" i="79"/>
  <c r="G193" i="79"/>
  <c r="D193" i="79"/>
  <c r="F193" i="79" s="1"/>
  <c r="A193" i="79"/>
  <c r="AL192" i="79"/>
  <c r="AE192" i="79"/>
  <c r="Y192" i="79"/>
  <c r="X192" i="79"/>
  <c r="V192" i="79"/>
  <c r="R192" i="79"/>
  <c r="K192" i="79"/>
  <c r="H192" i="79"/>
  <c r="G192" i="79"/>
  <c r="D192" i="79"/>
  <c r="F192" i="79" s="1"/>
  <c r="A192" i="79"/>
  <c r="AL191" i="79"/>
  <c r="AE191" i="79"/>
  <c r="Y191" i="79"/>
  <c r="X191" i="79"/>
  <c r="V191" i="79"/>
  <c r="R191" i="79"/>
  <c r="K191" i="79"/>
  <c r="H191" i="79"/>
  <c r="G191" i="79"/>
  <c r="D191" i="79"/>
  <c r="F191" i="79" s="1"/>
  <c r="A191" i="79"/>
  <c r="AL190" i="79"/>
  <c r="AE190" i="79"/>
  <c r="Y190" i="79"/>
  <c r="X190" i="79"/>
  <c r="V190" i="79"/>
  <c r="R190" i="79"/>
  <c r="K190" i="79"/>
  <c r="H190" i="79"/>
  <c r="G190" i="79"/>
  <c r="D190" i="79"/>
  <c r="F190" i="79" s="1"/>
  <c r="A190" i="79"/>
  <c r="AL189" i="79"/>
  <c r="AE189" i="79"/>
  <c r="Y189" i="79"/>
  <c r="X189" i="79"/>
  <c r="V189" i="79"/>
  <c r="R189" i="79"/>
  <c r="K189" i="79"/>
  <c r="H189" i="79"/>
  <c r="G189" i="79"/>
  <c r="D189" i="79"/>
  <c r="F189" i="79" s="1"/>
  <c r="A189" i="79"/>
  <c r="AL188" i="79"/>
  <c r="Y188" i="79"/>
  <c r="X188" i="79"/>
  <c r="V188" i="79"/>
  <c r="R188" i="79"/>
  <c r="K188" i="79"/>
  <c r="H188" i="79"/>
  <c r="G188" i="79"/>
  <c r="D188" i="79"/>
  <c r="F188" i="79" s="1"/>
  <c r="A188" i="79"/>
  <c r="AL187" i="79"/>
  <c r="AE187" i="79"/>
  <c r="Y187" i="79"/>
  <c r="X187" i="79"/>
  <c r="V187" i="79"/>
  <c r="R187" i="79"/>
  <c r="K187" i="79"/>
  <c r="H187" i="79"/>
  <c r="G187" i="79"/>
  <c r="D187" i="79"/>
  <c r="F187" i="79" s="1"/>
  <c r="A187" i="79"/>
  <c r="AL186" i="79"/>
  <c r="AE186" i="79"/>
  <c r="Y186" i="79"/>
  <c r="X186" i="79"/>
  <c r="V186" i="79"/>
  <c r="R186" i="79"/>
  <c r="K186" i="79"/>
  <c r="H186" i="79"/>
  <c r="G186" i="79"/>
  <c r="D186" i="79"/>
  <c r="F186" i="79" s="1"/>
  <c r="A186" i="79"/>
  <c r="AL185" i="79"/>
  <c r="AE185" i="79"/>
  <c r="Y185" i="79"/>
  <c r="X185" i="79"/>
  <c r="V185" i="79"/>
  <c r="R185" i="79"/>
  <c r="K185" i="79"/>
  <c r="H185" i="79"/>
  <c r="G185" i="79"/>
  <c r="D185" i="79"/>
  <c r="F185" i="79" s="1"/>
  <c r="A185" i="79"/>
  <c r="AL184" i="79"/>
  <c r="AE184" i="79"/>
  <c r="Y184" i="79"/>
  <c r="X184" i="79"/>
  <c r="V184" i="79"/>
  <c r="R184" i="79"/>
  <c r="K184" i="79"/>
  <c r="H184" i="79"/>
  <c r="G184" i="79"/>
  <c r="D184" i="79"/>
  <c r="F184" i="79" s="1"/>
  <c r="A184" i="79"/>
  <c r="AL183" i="79"/>
  <c r="AE183" i="79"/>
  <c r="Y183" i="79"/>
  <c r="Z183" i="79" s="1"/>
  <c r="V183" i="79"/>
  <c r="R183" i="79"/>
  <c r="K183" i="79"/>
  <c r="H183" i="79"/>
  <c r="G183" i="79"/>
  <c r="D183" i="79"/>
  <c r="F183" i="79" s="1"/>
  <c r="A183" i="79"/>
  <c r="AL182" i="79"/>
  <c r="AE182" i="79"/>
  <c r="Y182" i="79"/>
  <c r="X182" i="79"/>
  <c r="V182" i="79"/>
  <c r="R182" i="79"/>
  <c r="K182" i="79"/>
  <c r="H182" i="79"/>
  <c r="G182" i="79"/>
  <c r="D182" i="79"/>
  <c r="F182" i="79" s="1"/>
  <c r="A182" i="79"/>
  <c r="AL181" i="79"/>
  <c r="AE181" i="79"/>
  <c r="Y181" i="79"/>
  <c r="X181" i="79"/>
  <c r="V181" i="79"/>
  <c r="R181" i="79"/>
  <c r="K181" i="79"/>
  <c r="H181" i="79"/>
  <c r="G181" i="79"/>
  <c r="D181" i="79"/>
  <c r="F181" i="79" s="1"/>
  <c r="A181" i="79"/>
  <c r="AL180" i="79"/>
  <c r="AE180" i="79"/>
  <c r="Y180" i="79"/>
  <c r="X180" i="79"/>
  <c r="V180" i="79"/>
  <c r="R180" i="79"/>
  <c r="K180" i="79"/>
  <c r="H180" i="79"/>
  <c r="G180" i="79"/>
  <c r="D180" i="79"/>
  <c r="F180" i="79" s="1"/>
  <c r="A180" i="79"/>
  <c r="AL179" i="79"/>
  <c r="AE179" i="79"/>
  <c r="Y179" i="79"/>
  <c r="X179" i="79"/>
  <c r="V179" i="79"/>
  <c r="R179" i="79"/>
  <c r="K179" i="79"/>
  <c r="H179" i="79"/>
  <c r="G179" i="79"/>
  <c r="D179" i="79"/>
  <c r="F179" i="79" s="1"/>
  <c r="A179" i="79"/>
  <c r="AL178" i="79"/>
  <c r="AE178" i="79"/>
  <c r="Y178" i="79"/>
  <c r="X178" i="79"/>
  <c r="V178" i="79"/>
  <c r="R178" i="79"/>
  <c r="K178" i="79"/>
  <c r="H178" i="79"/>
  <c r="G178" i="79"/>
  <c r="D178" i="79"/>
  <c r="F178" i="79" s="1"/>
  <c r="A178" i="79"/>
  <c r="AL177" i="79"/>
  <c r="AE177" i="79"/>
  <c r="Y177" i="79"/>
  <c r="X177" i="79"/>
  <c r="V177" i="79"/>
  <c r="R177" i="79"/>
  <c r="K177" i="79"/>
  <c r="H177" i="79"/>
  <c r="G177" i="79"/>
  <c r="D177" i="79"/>
  <c r="F177" i="79" s="1"/>
  <c r="A177" i="79"/>
  <c r="AL176" i="79"/>
  <c r="AE176" i="79"/>
  <c r="Y176" i="79"/>
  <c r="X176" i="79"/>
  <c r="V176" i="79"/>
  <c r="R176" i="79"/>
  <c r="K176" i="79"/>
  <c r="H176" i="79"/>
  <c r="G176" i="79"/>
  <c r="D176" i="79"/>
  <c r="F176" i="79" s="1"/>
  <c r="A176" i="79"/>
  <c r="AL175" i="79"/>
  <c r="AE175" i="79"/>
  <c r="Y175" i="79"/>
  <c r="X175" i="79"/>
  <c r="V175" i="79"/>
  <c r="R175" i="79"/>
  <c r="K175" i="79"/>
  <c r="H175" i="79"/>
  <c r="G175" i="79"/>
  <c r="D175" i="79"/>
  <c r="F175" i="79" s="1"/>
  <c r="A175" i="79"/>
  <c r="AL174" i="79"/>
  <c r="Y174" i="79"/>
  <c r="X174" i="79"/>
  <c r="V174" i="79"/>
  <c r="R174" i="79"/>
  <c r="K174" i="79"/>
  <c r="H174" i="79"/>
  <c r="G174" i="79"/>
  <c r="D174" i="79"/>
  <c r="F174" i="79" s="1"/>
  <c r="A174" i="79"/>
  <c r="AL173" i="79"/>
  <c r="AE173" i="79"/>
  <c r="Y173" i="79"/>
  <c r="X173" i="79"/>
  <c r="V173" i="79"/>
  <c r="R173" i="79"/>
  <c r="K173" i="79"/>
  <c r="H173" i="79"/>
  <c r="G173" i="79"/>
  <c r="D173" i="79"/>
  <c r="F173" i="79" s="1"/>
  <c r="A173" i="79"/>
  <c r="AL172" i="79"/>
  <c r="AE172" i="79"/>
  <c r="Y172" i="79"/>
  <c r="X172" i="79"/>
  <c r="V172" i="79"/>
  <c r="R172" i="79"/>
  <c r="K172" i="79"/>
  <c r="H172" i="79"/>
  <c r="G172" i="79"/>
  <c r="D172" i="79"/>
  <c r="F172" i="79" s="1"/>
  <c r="A172" i="79"/>
  <c r="AL171" i="79"/>
  <c r="AE171" i="79"/>
  <c r="Y171" i="79"/>
  <c r="X171" i="79"/>
  <c r="V171" i="79"/>
  <c r="R171" i="79"/>
  <c r="K171" i="79"/>
  <c r="H171" i="79"/>
  <c r="G171" i="79"/>
  <c r="D171" i="79"/>
  <c r="F171" i="79" s="1"/>
  <c r="A171" i="79"/>
  <c r="AL170" i="79"/>
  <c r="AE170" i="79"/>
  <c r="Y170" i="79"/>
  <c r="Z170" i="79" s="1"/>
  <c r="X170" i="79"/>
  <c r="V170" i="79"/>
  <c r="R170" i="79"/>
  <c r="K170" i="79"/>
  <c r="H170" i="79"/>
  <c r="G170" i="79"/>
  <c r="D170" i="79"/>
  <c r="F170" i="79" s="1"/>
  <c r="A170" i="79"/>
  <c r="AL169" i="79"/>
  <c r="AE169" i="79"/>
  <c r="Y169" i="79"/>
  <c r="X169" i="79"/>
  <c r="V169" i="79"/>
  <c r="R169" i="79"/>
  <c r="K169" i="79"/>
  <c r="H169" i="79"/>
  <c r="G169" i="79"/>
  <c r="D169" i="79"/>
  <c r="F169" i="79" s="1"/>
  <c r="A169" i="79"/>
  <c r="AL168" i="79"/>
  <c r="AE168" i="79"/>
  <c r="Y168" i="79"/>
  <c r="X168" i="79"/>
  <c r="V168" i="79"/>
  <c r="R168" i="79"/>
  <c r="K168" i="79"/>
  <c r="H168" i="79"/>
  <c r="G168" i="79"/>
  <c r="D168" i="79"/>
  <c r="F168" i="79" s="1"/>
  <c r="A168" i="79"/>
  <c r="AL167" i="79"/>
  <c r="AE167" i="79"/>
  <c r="Y167" i="79"/>
  <c r="X167" i="79"/>
  <c r="V167" i="79"/>
  <c r="R167" i="79"/>
  <c r="K167" i="79"/>
  <c r="H167" i="79"/>
  <c r="G167" i="79"/>
  <c r="D167" i="79"/>
  <c r="F167" i="79" s="1"/>
  <c r="A167" i="79"/>
  <c r="AL166" i="79"/>
  <c r="AE166" i="79"/>
  <c r="Y166" i="79"/>
  <c r="X166" i="79"/>
  <c r="V166" i="79"/>
  <c r="R166" i="79"/>
  <c r="K166" i="79"/>
  <c r="H166" i="79"/>
  <c r="G166" i="79"/>
  <c r="D166" i="79"/>
  <c r="F166" i="79" s="1"/>
  <c r="A166" i="79"/>
  <c r="AL165" i="79"/>
  <c r="AE165" i="79"/>
  <c r="Y165" i="79"/>
  <c r="X165" i="79"/>
  <c r="V165" i="79"/>
  <c r="R165" i="79"/>
  <c r="K165" i="79"/>
  <c r="H165" i="79"/>
  <c r="G165" i="79"/>
  <c r="D165" i="79"/>
  <c r="F165" i="79" s="1"/>
  <c r="A165" i="79"/>
  <c r="AL164" i="79"/>
  <c r="Y164" i="79"/>
  <c r="X164" i="79"/>
  <c r="V164" i="79"/>
  <c r="R164" i="79"/>
  <c r="K164" i="79"/>
  <c r="H164" i="79"/>
  <c r="G164" i="79"/>
  <c r="D164" i="79"/>
  <c r="F164" i="79" s="1"/>
  <c r="A164" i="79"/>
  <c r="AL163" i="79"/>
  <c r="AE163" i="79"/>
  <c r="Y163" i="79"/>
  <c r="X163" i="79"/>
  <c r="V163" i="79"/>
  <c r="R163" i="79"/>
  <c r="K163" i="79"/>
  <c r="H163" i="79"/>
  <c r="G163" i="79"/>
  <c r="D163" i="79"/>
  <c r="F163" i="79" s="1"/>
  <c r="A163" i="79"/>
  <c r="AL162" i="79"/>
  <c r="Y162" i="79"/>
  <c r="X162" i="79"/>
  <c r="V162" i="79"/>
  <c r="R162" i="79"/>
  <c r="K162" i="79"/>
  <c r="H162" i="79"/>
  <c r="G162" i="79"/>
  <c r="D162" i="79"/>
  <c r="F162" i="79" s="1"/>
  <c r="A162" i="79"/>
  <c r="AL161" i="79"/>
  <c r="Y161" i="79"/>
  <c r="X161" i="79"/>
  <c r="V161" i="79"/>
  <c r="R161" i="79"/>
  <c r="K161" i="79"/>
  <c r="H161" i="79"/>
  <c r="G161" i="79"/>
  <c r="D161" i="79"/>
  <c r="F161" i="79" s="1"/>
  <c r="A161" i="79"/>
  <c r="AL160" i="79"/>
  <c r="AE160" i="79"/>
  <c r="Y160" i="79"/>
  <c r="X160" i="79"/>
  <c r="V160" i="79"/>
  <c r="R160" i="79"/>
  <c r="K160" i="79"/>
  <c r="H160" i="79"/>
  <c r="G160" i="79"/>
  <c r="D160" i="79"/>
  <c r="F160" i="79" s="1"/>
  <c r="A160" i="79"/>
  <c r="AL159" i="79"/>
  <c r="Y159" i="79"/>
  <c r="X159" i="79"/>
  <c r="V159" i="79"/>
  <c r="R159" i="79"/>
  <c r="K159" i="79"/>
  <c r="H159" i="79"/>
  <c r="G159" i="79"/>
  <c r="D159" i="79"/>
  <c r="F159" i="79" s="1"/>
  <c r="A159" i="79"/>
  <c r="AL158" i="79"/>
  <c r="AE158" i="79"/>
  <c r="Y158" i="79"/>
  <c r="X158" i="79"/>
  <c r="V158" i="79"/>
  <c r="R158" i="79"/>
  <c r="K158" i="79"/>
  <c r="H158" i="79"/>
  <c r="G158" i="79"/>
  <c r="D158" i="79"/>
  <c r="F158" i="79" s="1"/>
  <c r="A158" i="79"/>
  <c r="AL157" i="79"/>
  <c r="AE157" i="79"/>
  <c r="Y157" i="79"/>
  <c r="X157" i="79"/>
  <c r="V157" i="79"/>
  <c r="R157" i="79"/>
  <c r="K157" i="79"/>
  <c r="H157" i="79"/>
  <c r="G157" i="79"/>
  <c r="D157" i="79"/>
  <c r="F157" i="79" s="1"/>
  <c r="A157" i="79"/>
  <c r="AL156" i="79"/>
  <c r="AE156" i="79"/>
  <c r="Y156" i="79"/>
  <c r="X156" i="79"/>
  <c r="V156" i="79"/>
  <c r="R156" i="79"/>
  <c r="K156" i="79"/>
  <c r="H156" i="79"/>
  <c r="G156" i="79"/>
  <c r="D156" i="79"/>
  <c r="F156" i="79" s="1"/>
  <c r="A156" i="79"/>
  <c r="AL155" i="79"/>
  <c r="AE155" i="79"/>
  <c r="Y155" i="79"/>
  <c r="X155" i="79"/>
  <c r="Z155" i="79" s="1"/>
  <c r="V155" i="79"/>
  <c r="R155" i="79"/>
  <c r="K155" i="79"/>
  <c r="H155" i="79"/>
  <c r="G155" i="79"/>
  <c r="F155" i="79"/>
  <c r="D155" i="79"/>
  <c r="A155" i="79"/>
  <c r="AL154" i="79"/>
  <c r="AE154" i="79"/>
  <c r="Y154" i="79"/>
  <c r="X154" i="79"/>
  <c r="V154" i="79"/>
  <c r="R154" i="79"/>
  <c r="K154" i="79"/>
  <c r="H154" i="79"/>
  <c r="G154" i="79"/>
  <c r="F154" i="79"/>
  <c r="D154" i="79"/>
  <c r="A154" i="79"/>
  <c r="AL153" i="79"/>
  <c r="AE153" i="79"/>
  <c r="Y153" i="79"/>
  <c r="X153" i="79"/>
  <c r="Z153" i="79" s="1"/>
  <c r="V153" i="79"/>
  <c r="R153" i="79"/>
  <c r="K153" i="79"/>
  <c r="H153" i="79"/>
  <c r="G153" i="79"/>
  <c r="F153" i="79"/>
  <c r="D153" i="79"/>
  <c r="A153" i="79"/>
  <c r="AL152" i="79"/>
  <c r="AE152" i="79"/>
  <c r="Y152" i="79"/>
  <c r="X152" i="79"/>
  <c r="V152" i="79"/>
  <c r="R152" i="79"/>
  <c r="K152" i="79"/>
  <c r="H152" i="79"/>
  <c r="G152" i="79"/>
  <c r="F152" i="79"/>
  <c r="D152" i="79"/>
  <c r="A152" i="79"/>
  <c r="AL151" i="79"/>
  <c r="AE151" i="79"/>
  <c r="Y151" i="79"/>
  <c r="X151" i="79"/>
  <c r="Z151" i="79" s="1"/>
  <c r="V151" i="79"/>
  <c r="R151" i="79"/>
  <c r="K151" i="79"/>
  <c r="H151" i="79"/>
  <c r="G151" i="79"/>
  <c r="F151" i="79"/>
  <c r="D151" i="79"/>
  <c r="A151" i="79"/>
  <c r="AL150" i="79"/>
  <c r="AE150" i="79"/>
  <c r="Y150" i="79"/>
  <c r="X150" i="79"/>
  <c r="V150" i="79"/>
  <c r="R150" i="79"/>
  <c r="K150" i="79"/>
  <c r="H150" i="79"/>
  <c r="G150" i="79"/>
  <c r="F150" i="79"/>
  <c r="D150" i="79"/>
  <c r="A150" i="79"/>
  <c r="AL149" i="79"/>
  <c r="AE149" i="79"/>
  <c r="Y149" i="79"/>
  <c r="X149" i="79"/>
  <c r="Z149" i="79" s="1"/>
  <c r="V149" i="79"/>
  <c r="R149" i="79"/>
  <c r="K149" i="79"/>
  <c r="H149" i="79"/>
  <c r="G149" i="79"/>
  <c r="F149" i="79"/>
  <c r="D149" i="79"/>
  <c r="A149" i="79"/>
  <c r="AL148" i="79"/>
  <c r="AE148" i="79"/>
  <c r="Y148" i="79"/>
  <c r="X148" i="79"/>
  <c r="V148" i="79"/>
  <c r="R148" i="79"/>
  <c r="K148" i="79"/>
  <c r="H148" i="79"/>
  <c r="G148" i="79"/>
  <c r="F148" i="79"/>
  <c r="D148" i="79"/>
  <c r="A148" i="79"/>
  <c r="AL147" i="79"/>
  <c r="AE147" i="79"/>
  <c r="Y147" i="79"/>
  <c r="X147" i="79"/>
  <c r="Z147" i="79" s="1"/>
  <c r="V147" i="79"/>
  <c r="R147" i="79"/>
  <c r="K147" i="79"/>
  <c r="H147" i="79"/>
  <c r="G147" i="79"/>
  <c r="F147" i="79"/>
  <c r="D147" i="79"/>
  <c r="A147" i="79"/>
  <c r="AL146" i="79"/>
  <c r="AE146" i="79"/>
  <c r="Y146" i="79"/>
  <c r="X146" i="79"/>
  <c r="V146" i="79"/>
  <c r="R146" i="79"/>
  <c r="K146" i="79"/>
  <c r="H146" i="79"/>
  <c r="G146" i="79"/>
  <c r="F146" i="79"/>
  <c r="D146" i="79"/>
  <c r="A146" i="79"/>
  <c r="AL145" i="79"/>
  <c r="AE145" i="79"/>
  <c r="Y145" i="79"/>
  <c r="X145" i="79"/>
  <c r="Z145" i="79" s="1"/>
  <c r="V145" i="79"/>
  <c r="R145" i="79"/>
  <c r="K145" i="79"/>
  <c r="H145" i="79"/>
  <c r="G145" i="79"/>
  <c r="F145" i="79"/>
  <c r="D145" i="79"/>
  <c r="A145" i="79"/>
  <c r="AL144" i="79"/>
  <c r="AE144" i="79"/>
  <c r="Y144" i="79"/>
  <c r="X144" i="79"/>
  <c r="V144" i="79"/>
  <c r="R144" i="79"/>
  <c r="K144" i="79"/>
  <c r="H144" i="79"/>
  <c r="G144" i="79"/>
  <c r="F144" i="79"/>
  <c r="D144" i="79"/>
  <c r="A144" i="79"/>
  <c r="AL143" i="79"/>
  <c r="AE143" i="79"/>
  <c r="Y143" i="79"/>
  <c r="X143" i="79"/>
  <c r="Z143" i="79" s="1"/>
  <c r="V143" i="79"/>
  <c r="R143" i="79"/>
  <c r="K143" i="79"/>
  <c r="H143" i="79"/>
  <c r="G143" i="79"/>
  <c r="F143" i="79"/>
  <c r="D143" i="79"/>
  <c r="A143" i="79"/>
  <c r="AL142" i="79"/>
  <c r="AE142" i="79"/>
  <c r="Y142" i="79"/>
  <c r="X142" i="79"/>
  <c r="V142" i="79"/>
  <c r="R142" i="79"/>
  <c r="K142" i="79"/>
  <c r="H142" i="79"/>
  <c r="G142" i="79"/>
  <c r="F142" i="79"/>
  <c r="D142" i="79"/>
  <c r="A142" i="79"/>
  <c r="AL141" i="79"/>
  <c r="AE141" i="79"/>
  <c r="Y141" i="79"/>
  <c r="X141" i="79"/>
  <c r="Z141" i="79" s="1"/>
  <c r="V141" i="79"/>
  <c r="R141" i="79"/>
  <c r="K141" i="79"/>
  <c r="H141" i="79"/>
  <c r="G141" i="79"/>
  <c r="F141" i="79"/>
  <c r="D141" i="79"/>
  <c r="A141" i="79"/>
  <c r="AL140" i="79"/>
  <c r="AE140" i="79"/>
  <c r="Y140" i="79"/>
  <c r="X140" i="79"/>
  <c r="V140" i="79"/>
  <c r="R140" i="79"/>
  <c r="K140" i="79"/>
  <c r="H140" i="79"/>
  <c r="G140" i="79"/>
  <c r="F140" i="79"/>
  <c r="D140" i="79"/>
  <c r="A140" i="79"/>
  <c r="AL139" i="79"/>
  <c r="AE139" i="79"/>
  <c r="Y139" i="79"/>
  <c r="X139" i="79"/>
  <c r="Z139" i="79" s="1"/>
  <c r="V139" i="79"/>
  <c r="R139" i="79"/>
  <c r="K139" i="79"/>
  <c r="H139" i="79"/>
  <c r="G139" i="79"/>
  <c r="F139" i="79"/>
  <c r="D139" i="79"/>
  <c r="A139" i="79"/>
  <c r="AL138" i="79"/>
  <c r="AE138" i="79"/>
  <c r="Y138" i="79"/>
  <c r="X138" i="79"/>
  <c r="V138" i="79"/>
  <c r="R138" i="79"/>
  <c r="K138" i="79"/>
  <c r="H138" i="79"/>
  <c r="G138" i="79"/>
  <c r="F138" i="79"/>
  <c r="D138" i="79"/>
  <c r="A138" i="79"/>
  <c r="AL137" i="79"/>
  <c r="AE137" i="79"/>
  <c r="Y137" i="79"/>
  <c r="X137" i="79"/>
  <c r="Z137" i="79" s="1"/>
  <c r="V137" i="79"/>
  <c r="R137" i="79"/>
  <c r="K137" i="79"/>
  <c r="H137" i="79"/>
  <c r="G137" i="79"/>
  <c r="F137" i="79"/>
  <c r="D137" i="79"/>
  <c r="A137" i="79"/>
  <c r="AL136" i="79"/>
  <c r="AE136" i="79"/>
  <c r="Y136" i="79"/>
  <c r="X136" i="79"/>
  <c r="V136" i="79"/>
  <c r="R136" i="79"/>
  <c r="K136" i="79"/>
  <c r="H136" i="79"/>
  <c r="G136" i="79"/>
  <c r="F136" i="79"/>
  <c r="D136" i="79"/>
  <c r="A136" i="79"/>
  <c r="AL135" i="79"/>
  <c r="AE135" i="79"/>
  <c r="Y135" i="79"/>
  <c r="X135" i="79"/>
  <c r="Z135" i="79" s="1"/>
  <c r="V135" i="79"/>
  <c r="R135" i="79"/>
  <c r="K135" i="79"/>
  <c r="H135" i="79"/>
  <c r="G135" i="79"/>
  <c r="F135" i="79"/>
  <c r="D135" i="79"/>
  <c r="A135" i="79"/>
  <c r="AL134" i="79"/>
  <c r="AE134" i="79"/>
  <c r="Y134" i="79"/>
  <c r="X134" i="79"/>
  <c r="V134" i="79"/>
  <c r="R134" i="79"/>
  <c r="K134" i="79"/>
  <c r="H134" i="79"/>
  <c r="G134" i="79"/>
  <c r="F134" i="79"/>
  <c r="D134" i="79"/>
  <c r="A134" i="79"/>
  <c r="AL133" i="79"/>
  <c r="AE133" i="79"/>
  <c r="Y133" i="79"/>
  <c r="X133" i="79"/>
  <c r="Z133" i="79" s="1"/>
  <c r="V133" i="79"/>
  <c r="R133" i="79"/>
  <c r="K133" i="79"/>
  <c r="H133" i="79"/>
  <c r="G133" i="79"/>
  <c r="F133" i="79"/>
  <c r="D133" i="79"/>
  <c r="A133" i="79"/>
  <c r="AL132" i="79"/>
  <c r="AE132" i="79"/>
  <c r="Y132" i="79"/>
  <c r="X132" i="79"/>
  <c r="V132" i="79"/>
  <c r="R132" i="79"/>
  <c r="K132" i="79"/>
  <c r="H132" i="79"/>
  <c r="G132" i="79"/>
  <c r="F132" i="79"/>
  <c r="D132" i="79"/>
  <c r="A132" i="79"/>
  <c r="AL131" i="79"/>
  <c r="Y131" i="79"/>
  <c r="X131" i="79"/>
  <c r="V131" i="79"/>
  <c r="R131" i="79"/>
  <c r="K131" i="79"/>
  <c r="H131" i="79"/>
  <c r="G131" i="79"/>
  <c r="D131" i="79"/>
  <c r="F131" i="79" s="1"/>
  <c r="A131" i="79"/>
  <c r="AL130" i="79"/>
  <c r="AE130" i="79"/>
  <c r="Y130" i="79"/>
  <c r="X130" i="79"/>
  <c r="Z130" i="79" s="1"/>
  <c r="V130" i="79"/>
  <c r="R130" i="79"/>
  <c r="K130" i="79"/>
  <c r="H130" i="79"/>
  <c r="G130" i="79"/>
  <c r="D130" i="79"/>
  <c r="F130" i="79" s="1"/>
  <c r="A130" i="79"/>
  <c r="AL129" i="79"/>
  <c r="AE129" i="79"/>
  <c r="Y129" i="79"/>
  <c r="Z129" i="79" s="1"/>
  <c r="V129" i="79"/>
  <c r="R129" i="79"/>
  <c r="K129" i="79"/>
  <c r="G129" i="79"/>
  <c r="I129" i="79" s="1"/>
  <c r="F129" i="79"/>
  <c r="A129" i="79"/>
  <c r="AL128" i="79"/>
  <c r="AE128" i="79"/>
  <c r="Y128" i="79"/>
  <c r="Z128" i="79" s="1"/>
  <c r="V128" i="79"/>
  <c r="R128" i="79"/>
  <c r="K128" i="79"/>
  <c r="H128" i="79"/>
  <c r="G128" i="79"/>
  <c r="D128" i="79"/>
  <c r="F128" i="79" s="1"/>
  <c r="A128" i="79"/>
  <c r="AL127" i="79"/>
  <c r="AE127" i="79"/>
  <c r="Y127" i="79"/>
  <c r="X127" i="79"/>
  <c r="Z127" i="79" s="1"/>
  <c r="V127" i="79"/>
  <c r="R127" i="79"/>
  <c r="K127" i="79"/>
  <c r="H127" i="79"/>
  <c r="G127" i="79"/>
  <c r="D127" i="79"/>
  <c r="F127" i="79" s="1"/>
  <c r="A127" i="79"/>
  <c r="AL126" i="79"/>
  <c r="AE126" i="79"/>
  <c r="Y126" i="79"/>
  <c r="X126" i="79"/>
  <c r="V126" i="79"/>
  <c r="R126" i="79"/>
  <c r="K126" i="79"/>
  <c r="H126" i="79"/>
  <c r="G126" i="79"/>
  <c r="D126" i="79"/>
  <c r="F126" i="79" s="1"/>
  <c r="A126" i="79"/>
  <c r="AL125" i="79"/>
  <c r="AE125" i="79"/>
  <c r="Y125" i="79"/>
  <c r="X125" i="79"/>
  <c r="V125" i="79"/>
  <c r="R125" i="79"/>
  <c r="K125" i="79"/>
  <c r="H125" i="79"/>
  <c r="I125" i="79" s="1"/>
  <c r="G125" i="79"/>
  <c r="D125" i="79"/>
  <c r="F125" i="79" s="1"/>
  <c r="A125" i="79"/>
  <c r="AL124" i="79"/>
  <c r="AE124" i="79"/>
  <c r="Y124" i="79"/>
  <c r="X124" i="79"/>
  <c r="V124" i="79"/>
  <c r="R124" i="79"/>
  <c r="K124" i="79"/>
  <c r="H124" i="79"/>
  <c r="G124" i="79"/>
  <c r="D124" i="79"/>
  <c r="F124" i="79" s="1"/>
  <c r="A124" i="79"/>
  <c r="AL123" i="79"/>
  <c r="Y123" i="79"/>
  <c r="Z123" i="79" s="1"/>
  <c r="V123" i="79"/>
  <c r="S123" i="79"/>
  <c r="K123" i="79"/>
  <c r="I123" i="79"/>
  <c r="G123" i="79"/>
  <c r="F123" i="79"/>
  <c r="A123" i="79"/>
  <c r="AL122" i="79"/>
  <c r="Y122" i="79"/>
  <c r="Z122" i="79" s="1"/>
  <c r="V122" i="79"/>
  <c r="S122" i="79"/>
  <c r="K122" i="79"/>
  <c r="G122" i="79"/>
  <c r="I122" i="79" s="1"/>
  <c r="F122" i="79"/>
  <c r="A122" i="79"/>
  <c r="AL121" i="79"/>
  <c r="AE121" i="79"/>
  <c r="Y121" i="79"/>
  <c r="Z121" i="79" s="1"/>
  <c r="V121" i="79"/>
  <c r="R121" i="79"/>
  <c r="K121" i="79"/>
  <c r="G121" i="79"/>
  <c r="I121" i="79" s="1"/>
  <c r="F121" i="79"/>
  <c r="A121" i="79"/>
  <c r="AL120" i="79"/>
  <c r="Y120" i="79"/>
  <c r="Z120" i="79" s="1"/>
  <c r="V120" i="79"/>
  <c r="R120" i="79"/>
  <c r="K120" i="79"/>
  <c r="H120" i="79"/>
  <c r="G120" i="79"/>
  <c r="D120" i="79"/>
  <c r="F120" i="79" s="1"/>
  <c r="A120" i="79"/>
  <c r="AL119" i="79"/>
  <c r="Y119" i="79"/>
  <c r="X119" i="79"/>
  <c r="Z119" i="79" s="1"/>
  <c r="V119" i="79"/>
  <c r="R119" i="79"/>
  <c r="K119" i="79"/>
  <c r="I119" i="79"/>
  <c r="D119" i="79"/>
  <c r="F119" i="79" s="1"/>
  <c r="A119" i="79"/>
  <c r="AL118" i="79"/>
  <c r="AE118" i="79"/>
  <c r="Y118" i="79"/>
  <c r="X118" i="79"/>
  <c r="Z118" i="79" s="1"/>
  <c r="V118" i="79"/>
  <c r="R118" i="79"/>
  <c r="K118" i="79"/>
  <c r="H118" i="79"/>
  <c r="G118" i="79"/>
  <c r="D118" i="79"/>
  <c r="F118" i="79" s="1"/>
  <c r="A118" i="79"/>
  <c r="AL117" i="79"/>
  <c r="AE117" i="79"/>
  <c r="Y117" i="79"/>
  <c r="X117" i="79"/>
  <c r="V117" i="79"/>
  <c r="R117" i="79"/>
  <c r="K117" i="79"/>
  <c r="H117" i="79"/>
  <c r="G117" i="79"/>
  <c r="D117" i="79"/>
  <c r="F117" i="79" s="1"/>
  <c r="A117" i="79"/>
  <c r="AL116" i="79"/>
  <c r="AE116" i="79"/>
  <c r="Y116" i="79"/>
  <c r="X116" i="79"/>
  <c r="V116" i="79"/>
  <c r="R116" i="79"/>
  <c r="K116" i="79"/>
  <c r="H116" i="79"/>
  <c r="I116" i="79" s="1"/>
  <c r="G116" i="79"/>
  <c r="D116" i="79"/>
  <c r="F116" i="79" s="1"/>
  <c r="A116" i="79"/>
  <c r="AL115" i="79"/>
  <c r="AE115" i="79"/>
  <c r="Y115" i="79"/>
  <c r="Z115" i="79" s="1"/>
  <c r="X115" i="79"/>
  <c r="V115" i="79"/>
  <c r="R115" i="79"/>
  <c r="K115" i="79"/>
  <c r="H115" i="79"/>
  <c r="G115" i="79"/>
  <c r="D115" i="79"/>
  <c r="F115" i="79" s="1"/>
  <c r="A115" i="79"/>
  <c r="AL114" i="79"/>
  <c r="AE114" i="79"/>
  <c r="Y114" i="79"/>
  <c r="X114" i="79"/>
  <c r="V114" i="79"/>
  <c r="R114" i="79"/>
  <c r="K114" i="79"/>
  <c r="H114" i="79"/>
  <c r="G114" i="79"/>
  <c r="D114" i="79"/>
  <c r="F114" i="79" s="1"/>
  <c r="A114" i="79"/>
  <c r="AL113" i="79"/>
  <c r="Y113" i="79"/>
  <c r="Z113" i="79" s="1"/>
  <c r="V113" i="79"/>
  <c r="S113" i="79"/>
  <c r="K113" i="79"/>
  <c r="G113" i="79"/>
  <c r="I113" i="79" s="1"/>
  <c r="F113" i="79"/>
  <c r="A113" i="79"/>
  <c r="AL112" i="79"/>
  <c r="AE112" i="79"/>
  <c r="Y112" i="79"/>
  <c r="Z112" i="79" s="1"/>
  <c r="V112" i="79"/>
  <c r="R112" i="79"/>
  <c r="K112" i="79"/>
  <c r="G112" i="79"/>
  <c r="I112" i="79" s="1"/>
  <c r="F112" i="79"/>
  <c r="A112" i="79"/>
  <c r="AL111" i="79"/>
  <c r="AE111" i="79"/>
  <c r="Y111" i="79"/>
  <c r="Z111" i="79" s="1"/>
  <c r="V111" i="79"/>
  <c r="R111" i="79"/>
  <c r="K111" i="79"/>
  <c r="G111" i="79"/>
  <c r="I111" i="79" s="1"/>
  <c r="F111" i="79"/>
  <c r="A111" i="79"/>
  <c r="AL110" i="79"/>
  <c r="AE110" i="79"/>
  <c r="Y110" i="79"/>
  <c r="Z110" i="79" s="1"/>
  <c r="V110" i="79"/>
  <c r="R110" i="79"/>
  <c r="K110" i="79"/>
  <c r="G110" i="79"/>
  <c r="I110" i="79" s="1"/>
  <c r="F110" i="79"/>
  <c r="A110" i="79"/>
  <c r="AL109" i="79"/>
  <c r="AE109" i="79"/>
  <c r="Y109" i="79"/>
  <c r="Z109" i="79" s="1"/>
  <c r="V109" i="79"/>
  <c r="R109" i="79"/>
  <c r="K109" i="79"/>
  <c r="H109" i="79"/>
  <c r="G109" i="79"/>
  <c r="D109" i="79"/>
  <c r="F109" i="79" s="1"/>
  <c r="A109" i="79"/>
  <c r="AL108" i="79"/>
  <c r="AE108" i="79"/>
  <c r="Y108" i="79"/>
  <c r="Z108" i="79" s="1"/>
  <c r="V108" i="79"/>
  <c r="R108" i="79"/>
  <c r="K108" i="79"/>
  <c r="H108" i="79"/>
  <c r="G108" i="79"/>
  <c r="D108" i="79"/>
  <c r="F108" i="79" s="1"/>
  <c r="A108" i="79"/>
  <c r="AL107" i="79"/>
  <c r="AE107" i="79"/>
  <c r="Y107" i="79"/>
  <c r="Z107" i="79" s="1"/>
  <c r="V107" i="79"/>
  <c r="R107" i="79"/>
  <c r="K107" i="79"/>
  <c r="H107" i="79"/>
  <c r="G107" i="79"/>
  <c r="D107" i="79"/>
  <c r="F107" i="79" s="1"/>
  <c r="A107" i="79"/>
  <c r="AL106" i="79"/>
  <c r="AE106" i="79"/>
  <c r="Y106" i="79"/>
  <c r="Z106" i="79" s="1"/>
  <c r="V106" i="79"/>
  <c r="R106" i="79"/>
  <c r="K106" i="79"/>
  <c r="H106" i="79"/>
  <c r="G106" i="79"/>
  <c r="D106" i="79"/>
  <c r="F106" i="79" s="1"/>
  <c r="A106" i="79"/>
  <c r="AL105" i="79"/>
  <c r="AE105" i="79"/>
  <c r="Y105" i="79"/>
  <c r="X105" i="79"/>
  <c r="V105" i="79"/>
  <c r="R105" i="79"/>
  <c r="K105" i="79"/>
  <c r="H105" i="79"/>
  <c r="G105" i="79"/>
  <c r="D105" i="79"/>
  <c r="F105" i="79" s="1"/>
  <c r="A105" i="79"/>
  <c r="AL104" i="79"/>
  <c r="AE104" i="79"/>
  <c r="Y104" i="79"/>
  <c r="X104" i="79"/>
  <c r="V104" i="79"/>
  <c r="R104" i="79"/>
  <c r="K104" i="79"/>
  <c r="H104" i="79"/>
  <c r="G104" i="79"/>
  <c r="D104" i="79"/>
  <c r="F104" i="79" s="1"/>
  <c r="A104" i="79"/>
  <c r="AL103" i="79"/>
  <c r="AE103" i="79"/>
  <c r="Y103" i="79"/>
  <c r="X103" i="79"/>
  <c r="V103" i="79"/>
  <c r="R103" i="79"/>
  <c r="K103" i="79"/>
  <c r="H103" i="79"/>
  <c r="G103" i="79"/>
  <c r="D103" i="79"/>
  <c r="F103" i="79" s="1"/>
  <c r="A103" i="79"/>
  <c r="AL102" i="79"/>
  <c r="AE102" i="79"/>
  <c r="Y102" i="79"/>
  <c r="X102" i="79"/>
  <c r="Z102" i="79" s="1"/>
  <c r="V102" i="79"/>
  <c r="R102" i="79"/>
  <c r="K102" i="79"/>
  <c r="H102" i="79"/>
  <c r="G102" i="79"/>
  <c r="D102" i="79"/>
  <c r="F102" i="79" s="1"/>
  <c r="A102" i="79"/>
  <c r="AL101" i="79"/>
  <c r="AE101" i="79"/>
  <c r="Y101" i="79"/>
  <c r="X101" i="79"/>
  <c r="V101" i="79"/>
  <c r="R101" i="79"/>
  <c r="K101" i="79"/>
  <c r="H101" i="79"/>
  <c r="G101" i="79"/>
  <c r="D101" i="79"/>
  <c r="F101" i="79" s="1"/>
  <c r="A101" i="79"/>
  <c r="AL100" i="79"/>
  <c r="AE100" i="79"/>
  <c r="Y100" i="79"/>
  <c r="X100" i="79"/>
  <c r="Z100" i="79" s="1"/>
  <c r="V100" i="79"/>
  <c r="R100" i="79"/>
  <c r="K100" i="79"/>
  <c r="H100" i="79"/>
  <c r="G100" i="79"/>
  <c r="D100" i="79"/>
  <c r="F100" i="79" s="1"/>
  <c r="A100" i="79"/>
  <c r="AL99" i="79"/>
  <c r="AE99" i="79"/>
  <c r="Y99" i="79"/>
  <c r="X99" i="79"/>
  <c r="V99" i="79"/>
  <c r="R99" i="79"/>
  <c r="K99" i="79"/>
  <c r="H99" i="79"/>
  <c r="G99" i="79"/>
  <c r="I99" i="79" s="1"/>
  <c r="D99" i="79"/>
  <c r="F99" i="79" s="1"/>
  <c r="A99" i="79"/>
  <c r="AL98" i="79"/>
  <c r="AE98" i="79"/>
  <c r="Y98" i="79"/>
  <c r="X98" i="79"/>
  <c r="V98" i="79"/>
  <c r="R98" i="79"/>
  <c r="K98" i="79"/>
  <c r="H98" i="79"/>
  <c r="G98" i="79"/>
  <c r="D98" i="79"/>
  <c r="F98" i="79" s="1"/>
  <c r="A98" i="79"/>
  <c r="AL97" i="79"/>
  <c r="AE97" i="79"/>
  <c r="Y97" i="79"/>
  <c r="X97" i="79"/>
  <c r="V97" i="79"/>
  <c r="R97" i="79"/>
  <c r="K97" i="79"/>
  <c r="H97" i="79"/>
  <c r="G97" i="79"/>
  <c r="D97" i="79"/>
  <c r="F97" i="79" s="1"/>
  <c r="A97" i="79"/>
  <c r="AL96" i="79"/>
  <c r="AE96" i="79"/>
  <c r="Y96" i="79"/>
  <c r="X96" i="79"/>
  <c r="V96" i="79"/>
  <c r="R96" i="79"/>
  <c r="K96" i="79"/>
  <c r="H96" i="79"/>
  <c r="G96" i="79"/>
  <c r="D96" i="79"/>
  <c r="F96" i="79" s="1"/>
  <c r="A96" i="79"/>
  <c r="AL95" i="79"/>
  <c r="AE95" i="79"/>
  <c r="Y95" i="79"/>
  <c r="X95" i="79"/>
  <c r="V95" i="79"/>
  <c r="R95" i="79"/>
  <c r="K95" i="79"/>
  <c r="H95" i="79"/>
  <c r="G95" i="79"/>
  <c r="D95" i="79"/>
  <c r="F95" i="79" s="1"/>
  <c r="A95" i="79"/>
  <c r="AL94" i="79"/>
  <c r="AE94" i="79"/>
  <c r="Y94" i="79"/>
  <c r="X94" i="79"/>
  <c r="V94" i="79"/>
  <c r="R94" i="79"/>
  <c r="K94" i="79"/>
  <c r="H94" i="79"/>
  <c r="G94" i="79"/>
  <c r="D94" i="79"/>
  <c r="F94" i="79" s="1"/>
  <c r="A94" i="79"/>
  <c r="AL93" i="79"/>
  <c r="AE93" i="79"/>
  <c r="Y93" i="79"/>
  <c r="X93" i="79"/>
  <c r="V93" i="79"/>
  <c r="R93" i="79"/>
  <c r="K93" i="79"/>
  <c r="H93" i="79"/>
  <c r="G93" i="79"/>
  <c r="D93" i="79"/>
  <c r="F93" i="79" s="1"/>
  <c r="A93" i="79"/>
  <c r="AL92" i="79"/>
  <c r="AE92" i="79"/>
  <c r="Y92" i="79"/>
  <c r="X92" i="79"/>
  <c r="V92" i="79"/>
  <c r="R92" i="79"/>
  <c r="K92" i="79"/>
  <c r="H92" i="79"/>
  <c r="G92" i="79"/>
  <c r="D92" i="79"/>
  <c r="F92" i="79" s="1"/>
  <c r="A92" i="79"/>
  <c r="AL91" i="79"/>
  <c r="AE91" i="79"/>
  <c r="Y91" i="79"/>
  <c r="X91" i="79"/>
  <c r="V91" i="79"/>
  <c r="R91" i="79"/>
  <c r="K91" i="79"/>
  <c r="H91" i="79"/>
  <c r="G91" i="79"/>
  <c r="D91" i="79"/>
  <c r="F91" i="79" s="1"/>
  <c r="A91" i="79"/>
  <c r="AL90" i="79"/>
  <c r="Y90" i="79"/>
  <c r="X90" i="79"/>
  <c r="V90" i="79"/>
  <c r="R90" i="79"/>
  <c r="K90" i="79"/>
  <c r="H90" i="79"/>
  <c r="G90" i="79"/>
  <c r="D90" i="79"/>
  <c r="F90" i="79" s="1"/>
  <c r="A90" i="79"/>
  <c r="AL89" i="79"/>
  <c r="Y89" i="79"/>
  <c r="X89" i="79"/>
  <c r="V89" i="79"/>
  <c r="R89" i="79"/>
  <c r="K89" i="79"/>
  <c r="H89" i="79"/>
  <c r="G89" i="79"/>
  <c r="D89" i="79"/>
  <c r="F89" i="79" s="1"/>
  <c r="A89" i="79"/>
  <c r="AL88" i="79"/>
  <c r="V88" i="79"/>
  <c r="K88" i="79"/>
  <c r="I88" i="79"/>
  <c r="A88" i="79"/>
  <c r="AL87" i="79"/>
  <c r="V87" i="79"/>
  <c r="R87" i="79"/>
  <c r="K87" i="79"/>
  <c r="I87" i="79"/>
  <c r="A87" i="79"/>
  <c r="AL86" i="79"/>
  <c r="AE86" i="79"/>
  <c r="Y86" i="79"/>
  <c r="Z86" i="79" s="1"/>
  <c r="V86" i="79"/>
  <c r="R86" i="79"/>
  <c r="K86" i="79"/>
  <c r="G86" i="79"/>
  <c r="I86" i="79" s="1"/>
  <c r="F86" i="79"/>
  <c r="A86" i="79"/>
  <c r="AL85" i="79"/>
  <c r="AE85" i="79"/>
  <c r="Y85" i="79"/>
  <c r="Z85" i="79" s="1"/>
  <c r="V85" i="79"/>
  <c r="R85" i="79"/>
  <c r="K85" i="79"/>
  <c r="G85" i="79"/>
  <c r="I85" i="79" s="1"/>
  <c r="F85" i="79"/>
  <c r="A85" i="79"/>
  <c r="AL84" i="79"/>
  <c r="AE84" i="79"/>
  <c r="Y84" i="79"/>
  <c r="Z84" i="79" s="1"/>
  <c r="V84" i="79"/>
  <c r="R84" i="79"/>
  <c r="K84" i="79"/>
  <c r="G84" i="79"/>
  <c r="I84" i="79" s="1"/>
  <c r="F84" i="79"/>
  <c r="A84" i="79"/>
  <c r="AL83" i="79"/>
  <c r="AE83" i="79"/>
  <c r="Y83" i="79"/>
  <c r="Z83" i="79" s="1"/>
  <c r="V83" i="79"/>
  <c r="R83" i="79"/>
  <c r="K83" i="79"/>
  <c r="H83" i="79"/>
  <c r="G83" i="79"/>
  <c r="D83" i="79"/>
  <c r="F83" i="79" s="1"/>
  <c r="A83" i="79"/>
  <c r="AL82" i="79"/>
  <c r="AE82" i="79"/>
  <c r="Y82" i="79"/>
  <c r="X82" i="79"/>
  <c r="V82" i="79"/>
  <c r="R82" i="79"/>
  <c r="K82" i="79"/>
  <c r="H82" i="79"/>
  <c r="G82" i="79"/>
  <c r="D82" i="79"/>
  <c r="F82" i="79" s="1"/>
  <c r="A82" i="79"/>
  <c r="AL81" i="79"/>
  <c r="AE81" i="79"/>
  <c r="Y81" i="79"/>
  <c r="X81" i="79"/>
  <c r="V81" i="79"/>
  <c r="R81" i="79"/>
  <c r="K81" i="79"/>
  <c r="H81" i="79"/>
  <c r="G81" i="79"/>
  <c r="D81" i="79"/>
  <c r="F81" i="79" s="1"/>
  <c r="A81" i="79"/>
  <c r="AL80" i="79"/>
  <c r="AE80" i="79"/>
  <c r="Y80" i="79"/>
  <c r="X80" i="79"/>
  <c r="V80" i="79"/>
  <c r="R80" i="79"/>
  <c r="K80" i="79"/>
  <c r="H80" i="79"/>
  <c r="G80" i="79"/>
  <c r="D80" i="79"/>
  <c r="F80" i="79" s="1"/>
  <c r="A80" i="79"/>
  <c r="AL79" i="79"/>
  <c r="AE79" i="79"/>
  <c r="Y79" i="79"/>
  <c r="X79" i="79"/>
  <c r="V79" i="79"/>
  <c r="R79" i="79"/>
  <c r="K79" i="79"/>
  <c r="H79" i="79"/>
  <c r="G79" i="79"/>
  <c r="D79" i="79"/>
  <c r="F79" i="79" s="1"/>
  <c r="A79" i="79"/>
  <c r="AL78" i="79"/>
  <c r="AE78" i="79"/>
  <c r="Y78" i="79"/>
  <c r="X78" i="79"/>
  <c r="V78" i="79"/>
  <c r="R78" i="79"/>
  <c r="K78" i="79"/>
  <c r="H78" i="79"/>
  <c r="G78" i="79"/>
  <c r="D78" i="79"/>
  <c r="F78" i="79" s="1"/>
  <c r="A78" i="79"/>
  <c r="AL77" i="79"/>
  <c r="AE77" i="79"/>
  <c r="Y77" i="79"/>
  <c r="X77" i="79"/>
  <c r="V77" i="79"/>
  <c r="R77" i="79"/>
  <c r="K77" i="79"/>
  <c r="H77" i="79"/>
  <c r="G77" i="79"/>
  <c r="D77" i="79"/>
  <c r="F77" i="79" s="1"/>
  <c r="A77" i="79"/>
  <c r="AL76" i="79"/>
  <c r="AE76" i="79"/>
  <c r="Y76" i="79"/>
  <c r="X76" i="79"/>
  <c r="V76" i="79"/>
  <c r="R76" i="79"/>
  <c r="K76" i="79"/>
  <c r="H76" i="79"/>
  <c r="G76" i="79"/>
  <c r="D76" i="79"/>
  <c r="F76" i="79" s="1"/>
  <c r="A76" i="79"/>
  <c r="AL75" i="79"/>
  <c r="AE75" i="79"/>
  <c r="Y75" i="79"/>
  <c r="X75" i="79"/>
  <c r="V75" i="79"/>
  <c r="R75" i="79"/>
  <c r="K75" i="79"/>
  <c r="H75" i="79"/>
  <c r="G75" i="79"/>
  <c r="D75" i="79"/>
  <c r="F75" i="79" s="1"/>
  <c r="A75" i="79"/>
  <c r="AL74" i="79"/>
  <c r="Y74" i="79"/>
  <c r="Z74" i="79" s="1"/>
  <c r="V74" i="79"/>
  <c r="S74" i="79"/>
  <c r="K74" i="79"/>
  <c r="G74" i="79"/>
  <c r="I74" i="79" s="1"/>
  <c r="F74" i="79"/>
  <c r="A74" i="79"/>
  <c r="AL73" i="79"/>
  <c r="Y73" i="79"/>
  <c r="Z73" i="79" s="1"/>
  <c r="V73" i="79"/>
  <c r="S73" i="79"/>
  <c r="K73" i="79"/>
  <c r="G73" i="79"/>
  <c r="I73" i="79" s="1"/>
  <c r="F73" i="79"/>
  <c r="A73" i="79"/>
  <c r="AL72" i="79"/>
  <c r="AE72" i="79"/>
  <c r="Y72" i="79"/>
  <c r="Z72" i="79" s="1"/>
  <c r="V72" i="79"/>
  <c r="R72" i="79"/>
  <c r="K72" i="79"/>
  <c r="H72" i="79"/>
  <c r="G72" i="79"/>
  <c r="D72" i="79"/>
  <c r="F72" i="79" s="1"/>
  <c r="A72" i="79"/>
  <c r="AL71" i="79"/>
  <c r="AE71" i="79"/>
  <c r="Y71" i="79"/>
  <c r="X71" i="79"/>
  <c r="V71" i="79"/>
  <c r="R71" i="79"/>
  <c r="K71" i="79"/>
  <c r="H71" i="79"/>
  <c r="G71" i="79"/>
  <c r="D71" i="79"/>
  <c r="F71" i="79" s="1"/>
  <c r="A71" i="79"/>
  <c r="AL70" i="79"/>
  <c r="AE70" i="79"/>
  <c r="Y70" i="79"/>
  <c r="X70" i="79"/>
  <c r="V70" i="79"/>
  <c r="R70" i="79"/>
  <c r="K70" i="79"/>
  <c r="H70" i="79"/>
  <c r="G70" i="79"/>
  <c r="D70" i="79"/>
  <c r="F70" i="79" s="1"/>
  <c r="A70" i="79"/>
  <c r="AL69" i="79"/>
  <c r="AE69" i="79"/>
  <c r="Y69" i="79"/>
  <c r="X69" i="79"/>
  <c r="V69" i="79"/>
  <c r="R69" i="79"/>
  <c r="K69" i="79"/>
  <c r="H69" i="79"/>
  <c r="G69" i="79"/>
  <c r="D69" i="79"/>
  <c r="F69" i="79" s="1"/>
  <c r="A69" i="79"/>
  <c r="AL68" i="79"/>
  <c r="Y68" i="79"/>
  <c r="X68" i="79"/>
  <c r="V68" i="79"/>
  <c r="R68" i="79"/>
  <c r="K68" i="79"/>
  <c r="H68" i="79"/>
  <c r="G68" i="79"/>
  <c r="D68" i="79"/>
  <c r="F68" i="79" s="1"/>
  <c r="A68" i="79"/>
  <c r="AL67" i="79"/>
  <c r="Y67" i="79"/>
  <c r="Z67" i="79" s="1"/>
  <c r="V67" i="79"/>
  <c r="R67" i="79"/>
  <c r="K67" i="79"/>
  <c r="I67" i="79"/>
  <c r="F67" i="79"/>
  <c r="A67" i="79"/>
  <c r="AL66" i="79"/>
  <c r="AE66" i="79"/>
  <c r="Y66" i="79"/>
  <c r="Z66" i="79" s="1"/>
  <c r="V66" i="79"/>
  <c r="R66" i="79"/>
  <c r="K66" i="79"/>
  <c r="G66" i="79"/>
  <c r="I66" i="79" s="1"/>
  <c r="F66" i="79"/>
  <c r="A66" i="79"/>
  <c r="AL65" i="79"/>
  <c r="AE65" i="79"/>
  <c r="Y65" i="79"/>
  <c r="Z65" i="79" s="1"/>
  <c r="V65" i="79"/>
  <c r="R65" i="79"/>
  <c r="K65" i="79"/>
  <c r="G65" i="79"/>
  <c r="I65" i="79" s="1"/>
  <c r="F65" i="79"/>
  <c r="A65" i="79"/>
  <c r="AL64" i="79"/>
  <c r="AE64" i="79"/>
  <c r="Y64" i="79"/>
  <c r="X64" i="79"/>
  <c r="V64" i="79"/>
  <c r="R64" i="79"/>
  <c r="K64" i="79"/>
  <c r="H64" i="79"/>
  <c r="G64" i="79"/>
  <c r="D64" i="79"/>
  <c r="F64" i="79" s="1"/>
  <c r="A64" i="79"/>
  <c r="AL63" i="79"/>
  <c r="AE63" i="79"/>
  <c r="Y63" i="79"/>
  <c r="X63" i="79"/>
  <c r="V63" i="79"/>
  <c r="R63" i="79"/>
  <c r="K63" i="79"/>
  <c r="H63" i="79"/>
  <c r="G63" i="79"/>
  <c r="D63" i="79"/>
  <c r="F63" i="79" s="1"/>
  <c r="A63" i="79"/>
  <c r="AL62" i="79"/>
  <c r="AE62" i="79"/>
  <c r="Y62" i="79"/>
  <c r="X62" i="79"/>
  <c r="V62" i="79"/>
  <c r="R62" i="79"/>
  <c r="K62" i="79"/>
  <c r="H62" i="79"/>
  <c r="G62" i="79"/>
  <c r="D62" i="79"/>
  <c r="F62" i="79" s="1"/>
  <c r="A62" i="79"/>
  <c r="AL61" i="79"/>
  <c r="AE61" i="79"/>
  <c r="Y61" i="79"/>
  <c r="X61" i="79"/>
  <c r="V61" i="79"/>
  <c r="R61" i="79"/>
  <c r="K61" i="79"/>
  <c r="H61" i="79"/>
  <c r="G61" i="79"/>
  <c r="D61" i="79"/>
  <c r="F61" i="79" s="1"/>
  <c r="A61" i="79"/>
  <c r="AL60" i="79"/>
  <c r="Y60" i="79"/>
  <c r="X60" i="79"/>
  <c r="V60" i="79"/>
  <c r="R60" i="79"/>
  <c r="K60" i="79"/>
  <c r="I60" i="79"/>
  <c r="D60" i="79"/>
  <c r="F60" i="79" s="1"/>
  <c r="A60" i="79"/>
  <c r="AL59" i="79"/>
  <c r="AE59" i="79"/>
  <c r="Y59" i="79"/>
  <c r="X59" i="79"/>
  <c r="V59" i="79"/>
  <c r="R59" i="79"/>
  <c r="K59" i="79"/>
  <c r="H59" i="79"/>
  <c r="G59" i="79"/>
  <c r="D59" i="79"/>
  <c r="F59" i="79" s="1"/>
  <c r="A59" i="79"/>
  <c r="AL58" i="79"/>
  <c r="AE58" i="79"/>
  <c r="Y58" i="79"/>
  <c r="X58" i="79"/>
  <c r="V58" i="79"/>
  <c r="R58" i="79"/>
  <c r="K58" i="79"/>
  <c r="H58" i="79"/>
  <c r="G58" i="79"/>
  <c r="D58" i="79"/>
  <c r="F58" i="79" s="1"/>
  <c r="A58" i="79"/>
  <c r="AL57" i="79"/>
  <c r="AE57" i="79"/>
  <c r="Y57" i="79"/>
  <c r="Z57" i="79" s="1"/>
  <c r="V57" i="79"/>
  <c r="R57" i="79"/>
  <c r="K57" i="79"/>
  <c r="H57" i="79"/>
  <c r="G57" i="79"/>
  <c r="D57" i="79"/>
  <c r="F57" i="79" s="1"/>
  <c r="A57" i="79"/>
  <c r="AL56" i="79"/>
  <c r="AE56" i="79"/>
  <c r="Y56" i="79"/>
  <c r="X56" i="79"/>
  <c r="V56" i="79"/>
  <c r="R56" i="79"/>
  <c r="K56" i="79"/>
  <c r="H56" i="79"/>
  <c r="G56" i="79"/>
  <c r="D56" i="79"/>
  <c r="F56" i="79" s="1"/>
  <c r="A56" i="79"/>
  <c r="AL55" i="79"/>
  <c r="AE55" i="79"/>
  <c r="Y55" i="79"/>
  <c r="X55" i="79"/>
  <c r="V55" i="79"/>
  <c r="R55" i="79"/>
  <c r="K55" i="79"/>
  <c r="H55" i="79"/>
  <c r="G55" i="79"/>
  <c r="D55" i="79"/>
  <c r="F55" i="79" s="1"/>
  <c r="A55" i="79"/>
  <c r="AL54" i="79"/>
  <c r="AE54" i="79"/>
  <c r="Y54" i="79"/>
  <c r="X54" i="79"/>
  <c r="V54" i="79"/>
  <c r="R54" i="79"/>
  <c r="K54" i="79"/>
  <c r="H54" i="79"/>
  <c r="G54" i="79"/>
  <c r="D54" i="79"/>
  <c r="F54" i="79" s="1"/>
  <c r="A54" i="79"/>
  <c r="AL53" i="79"/>
  <c r="AE53" i="79"/>
  <c r="Y53" i="79"/>
  <c r="X53" i="79"/>
  <c r="V53" i="79"/>
  <c r="R53" i="79"/>
  <c r="K53" i="79"/>
  <c r="H53" i="79"/>
  <c r="G53" i="79"/>
  <c r="D53" i="79"/>
  <c r="F53" i="79" s="1"/>
  <c r="A53" i="79"/>
  <c r="AL52" i="79"/>
  <c r="AE52" i="79"/>
  <c r="Y52" i="79"/>
  <c r="X52" i="79"/>
  <c r="V52" i="79"/>
  <c r="R52" i="79"/>
  <c r="K52" i="79"/>
  <c r="H52" i="79"/>
  <c r="G52" i="79"/>
  <c r="D52" i="79"/>
  <c r="F52" i="79" s="1"/>
  <c r="A52" i="79"/>
  <c r="AL51" i="79"/>
  <c r="AE51" i="79"/>
  <c r="Y51" i="79"/>
  <c r="Z51" i="79" s="1"/>
  <c r="V51" i="79"/>
  <c r="R51" i="79"/>
  <c r="K51" i="79"/>
  <c r="H51" i="79"/>
  <c r="G51" i="79"/>
  <c r="D51" i="79"/>
  <c r="F51" i="79" s="1"/>
  <c r="A51" i="79"/>
  <c r="AL50" i="79"/>
  <c r="AE50" i="79"/>
  <c r="Y50" i="79"/>
  <c r="Z50" i="79" s="1"/>
  <c r="V50" i="79"/>
  <c r="R50" i="79"/>
  <c r="K50" i="79"/>
  <c r="H50" i="79"/>
  <c r="G50" i="79"/>
  <c r="D50" i="79"/>
  <c r="F50" i="79" s="1"/>
  <c r="A50" i="79"/>
  <c r="AL49" i="79"/>
  <c r="AE49" i="79"/>
  <c r="Y49" i="79"/>
  <c r="Z49" i="79" s="1"/>
  <c r="V49" i="79"/>
  <c r="R49" i="79"/>
  <c r="K49" i="79"/>
  <c r="H49" i="79"/>
  <c r="G49" i="79"/>
  <c r="D49" i="79"/>
  <c r="F49" i="79" s="1"/>
  <c r="A49" i="79"/>
  <c r="AL48" i="79"/>
  <c r="AE48" i="79"/>
  <c r="Y48" i="79"/>
  <c r="X48" i="79"/>
  <c r="V48" i="79"/>
  <c r="R48" i="79"/>
  <c r="K48" i="79"/>
  <c r="H48" i="79"/>
  <c r="G48" i="79"/>
  <c r="D48" i="79"/>
  <c r="F48" i="79" s="1"/>
  <c r="A48" i="79"/>
  <c r="AL47" i="79"/>
  <c r="AE47" i="79"/>
  <c r="Y47" i="79"/>
  <c r="X47" i="79"/>
  <c r="V47" i="79"/>
  <c r="R47" i="79"/>
  <c r="K47" i="79"/>
  <c r="H47" i="79"/>
  <c r="G47" i="79"/>
  <c r="D47" i="79"/>
  <c r="F47" i="79" s="1"/>
  <c r="A47" i="79"/>
  <c r="AL46" i="79"/>
  <c r="AE46" i="79"/>
  <c r="Y46" i="79"/>
  <c r="X46" i="79"/>
  <c r="V46" i="79"/>
  <c r="R46" i="79"/>
  <c r="K46" i="79"/>
  <c r="H46" i="79"/>
  <c r="G46" i="79"/>
  <c r="D46" i="79"/>
  <c r="F46" i="79" s="1"/>
  <c r="A46" i="79"/>
  <c r="AL45" i="79"/>
  <c r="AE45" i="79"/>
  <c r="Y45" i="79"/>
  <c r="X45" i="79"/>
  <c r="V45" i="79"/>
  <c r="R45" i="79"/>
  <c r="K45" i="79"/>
  <c r="H45" i="79"/>
  <c r="G45" i="79"/>
  <c r="D45" i="79"/>
  <c r="F45" i="79" s="1"/>
  <c r="A45" i="79"/>
  <c r="AL44" i="79"/>
  <c r="AE44" i="79"/>
  <c r="Y44" i="79"/>
  <c r="X44" i="79"/>
  <c r="V44" i="79"/>
  <c r="R44" i="79"/>
  <c r="K44" i="79"/>
  <c r="H44" i="79"/>
  <c r="G44" i="79"/>
  <c r="D44" i="79"/>
  <c r="F44" i="79" s="1"/>
  <c r="A44" i="79"/>
  <c r="AL43" i="79"/>
  <c r="AE43" i="79"/>
  <c r="Y43" i="79"/>
  <c r="X43" i="79"/>
  <c r="V43" i="79"/>
  <c r="R43" i="79"/>
  <c r="K43" i="79"/>
  <c r="H43" i="79"/>
  <c r="G43" i="79"/>
  <c r="D43" i="79"/>
  <c r="F43" i="79" s="1"/>
  <c r="A43" i="79"/>
  <c r="AL42" i="79"/>
  <c r="Y42" i="79"/>
  <c r="Z42" i="79" s="1"/>
  <c r="V42" i="79"/>
  <c r="R42" i="79"/>
  <c r="K42" i="79"/>
  <c r="G42" i="79"/>
  <c r="I42" i="79" s="1"/>
  <c r="F42" i="79"/>
  <c r="A42" i="79"/>
  <c r="AL41" i="79"/>
  <c r="Y41" i="79"/>
  <c r="Z41" i="79" s="1"/>
  <c r="V41" i="79"/>
  <c r="S41" i="79"/>
  <c r="K41" i="79"/>
  <c r="I41" i="79"/>
  <c r="F41" i="79"/>
  <c r="A41" i="79"/>
  <c r="AL40" i="79"/>
  <c r="Y40" i="79"/>
  <c r="Z40" i="79" s="1"/>
  <c r="V40" i="79"/>
  <c r="S40" i="79"/>
  <c r="K40" i="79"/>
  <c r="I40" i="79"/>
  <c r="F40" i="79"/>
  <c r="A40" i="79"/>
  <c r="AL39" i="79"/>
  <c r="Y39" i="79"/>
  <c r="Z39" i="79" s="1"/>
  <c r="V39" i="79"/>
  <c r="R39" i="79"/>
  <c r="K39" i="79"/>
  <c r="G39" i="79"/>
  <c r="I39" i="79" s="1"/>
  <c r="F39" i="79"/>
  <c r="A39" i="79"/>
  <c r="AL38" i="79"/>
  <c r="Y38" i="79"/>
  <c r="X38" i="79"/>
  <c r="V38" i="79"/>
  <c r="R38" i="79"/>
  <c r="K38" i="79"/>
  <c r="H38" i="79"/>
  <c r="G38" i="79"/>
  <c r="D38" i="79"/>
  <c r="F38" i="79" s="1"/>
  <c r="A38" i="79"/>
  <c r="AL37" i="79"/>
  <c r="AE37" i="79"/>
  <c r="Y37" i="79"/>
  <c r="Z37" i="79" s="1"/>
  <c r="V37" i="79"/>
  <c r="R37" i="79"/>
  <c r="K37" i="79"/>
  <c r="H37" i="79"/>
  <c r="G37" i="79"/>
  <c r="D37" i="79"/>
  <c r="F37" i="79" s="1"/>
  <c r="A37" i="79"/>
  <c r="AL36" i="79"/>
  <c r="AE36" i="79"/>
  <c r="Y36" i="79"/>
  <c r="X36" i="79"/>
  <c r="V36" i="79"/>
  <c r="R36" i="79"/>
  <c r="K36" i="79"/>
  <c r="I36" i="79"/>
  <c r="D36" i="79"/>
  <c r="F36" i="79" s="1"/>
  <c r="A36" i="79"/>
  <c r="AL35" i="79"/>
  <c r="AE35" i="79"/>
  <c r="Y35" i="79"/>
  <c r="Z35" i="79" s="1"/>
  <c r="X35" i="79"/>
  <c r="V35" i="79"/>
  <c r="R35" i="79"/>
  <c r="K35" i="79"/>
  <c r="H35" i="79"/>
  <c r="G35" i="79"/>
  <c r="D35" i="79"/>
  <c r="F35" i="79" s="1"/>
  <c r="A35" i="79"/>
  <c r="AL34" i="79"/>
  <c r="AE34" i="79"/>
  <c r="Y34" i="79"/>
  <c r="X34" i="79"/>
  <c r="V34" i="79"/>
  <c r="R34" i="79"/>
  <c r="K34" i="79"/>
  <c r="H34" i="79"/>
  <c r="G34" i="79"/>
  <c r="D34" i="79"/>
  <c r="F34" i="79" s="1"/>
  <c r="A34" i="79"/>
  <c r="AL33" i="79"/>
  <c r="Y33" i="79"/>
  <c r="X33" i="79"/>
  <c r="V33" i="79"/>
  <c r="R33" i="79"/>
  <c r="K33" i="79"/>
  <c r="H33" i="79"/>
  <c r="G33" i="79"/>
  <c r="F33" i="79"/>
  <c r="D33" i="79"/>
  <c r="A33" i="79"/>
  <c r="AL32" i="79"/>
  <c r="AE32" i="79"/>
  <c r="Y32" i="79"/>
  <c r="X32" i="79"/>
  <c r="V32" i="79"/>
  <c r="R32" i="79"/>
  <c r="K32" i="79"/>
  <c r="G32" i="79"/>
  <c r="I32" i="79" s="1"/>
  <c r="D32" i="79"/>
  <c r="F32" i="79" s="1"/>
  <c r="A32" i="79"/>
  <c r="AL31" i="79"/>
  <c r="Y31" i="79"/>
  <c r="X31" i="79"/>
  <c r="V31" i="79"/>
  <c r="R31" i="79"/>
  <c r="K31" i="79"/>
  <c r="H31" i="79"/>
  <c r="G31" i="79"/>
  <c r="D31" i="79"/>
  <c r="F31" i="79" s="1"/>
  <c r="A31" i="79"/>
  <c r="AL30" i="79"/>
  <c r="Y30" i="79"/>
  <c r="X30" i="79"/>
  <c r="V30" i="79"/>
  <c r="R30" i="79"/>
  <c r="K30" i="79"/>
  <c r="H30" i="79"/>
  <c r="G30" i="79"/>
  <c r="D30" i="79"/>
  <c r="F30" i="79" s="1"/>
  <c r="A30" i="79"/>
  <c r="AL29" i="79"/>
  <c r="Y29" i="79"/>
  <c r="X29" i="79"/>
  <c r="V29" i="79"/>
  <c r="R29" i="79"/>
  <c r="K29" i="79"/>
  <c r="H29" i="79"/>
  <c r="G29" i="79"/>
  <c r="D29" i="79"/>
  <c r="F29" i="79" s="1"/>
  <c r="A29" i="79"/>
  <c r="AL28" i="79"/>
  <c r="Y28" i="79"/>
  <c r="Z28" i="79" s="1"/>
  <c r="V28" i="79"/>
  <c r="S28" i="79"/>
  <c r="K28" i="79"/>
  <c r="I28" i="79"/>
  <c r="F28" i="79"/>
  <c r="A28" i="79"/>
  <c r="AL27" i="79"/>
  <c r="V27" i="79"/>
  <c r="R27" i="79"/>
  <c r="K27" i="79"/>
  <c r="I27" i="79"/>
  <c r="A27" i="79"/>
  <c r="AL26" i="79"/>
  <c r="V26" i="79"/>
  <c r="R26" i="79"/>
  <c r="K26" i="79"/>
  <c r="I26" i="79"/>
  <c r="A26" i="79"/>
  <c r="AL25" i="79"/>
  <c r="AE25" i="79"/>
  <c r="Y25" i="79"/>
  <c r="Z25" i="79" s="1"/>
  <c r="V25" i="79"/>
  <c r="R25" i="79"/>
  <c r="K25" i="79"/>
  <c r="H25" i="79"/>
  <c r="G25" i="79"/>
  <c r="D25" i="79"/>
  <c r="F25" i="79" s="1"/>
  <c r="A25" i="79"/>
  <c r="AL24" i="79"/>
  <c r="AE24" i="79"/>
  <c r="Y24" i="79"/>
  <c r="X24" i="79"/>
  <c r="V24" i="79"/>
  <c r="R24" i="79"/>
  <c r="K24" i="79"/>
  <c r="G24" i="79"/>
  <c r="I24" i="79" s="1"/>
  <c r="D24" i="79"/>
  <c r="F24" i="79" s="1"/>
  <c r="A24" i="79"/>
  <c r="AL23" i="79"/>
  <c r="AE23" i="79"/>
  <c r="Y23" i="79"/>
  <c r="Z23" i="79" s="1"/>
  <c r="V23" i="79"/>
  <c r="R23" i="79"/>
  <c r="K23" i="79"/>
  <c r="G23" i="79"/>
  <c r="I23" i="79" s="1"/>
  <c r="F23" i="79"/>
  <c r="A23" i="79"/>
  <c r="AL22" i="79"/>
  <c r="AE22" i="79"/>
  <c r="Y22" i="79"/>
  <c r="Z22" i="79" s="1"/>
  <c r="V22" i="79"/>
  <c r="R22" i="79"/>
  <c r="K22" i="79"/>
  <c r="G22" i="79"/>
  <c r="I22" i="79" s="1"/>
  <c r="F22" i="79"/>
  <c r="A22" i="79"/>
  <c r="AL21" i="79"/>
  <c r="Y21" i="79"/>
  <c r="Z21" i="79" s="1"/>
  <c r="V21" i="79"/>
  <c r="R21" i="79"/>
  <c r="K21" i="79"/>
  <c r="G21" i="79"/>
  <c r="I21" i="79" s="1"/>
  <c r="F21" i="79"/>
  <c r="A21" i="79"/>
  <c r="AL20" i="79"/>
  <c r="AE20" i="79"/>
  <c r="Y20" i="79"/>
  <c r="Z20" i="79" s="1"/>
  <c r="V20" i="79"/>
  <c r="R20" i="79"/>
  <c r="K20" i="79"/>
  <c r="G20" i="79"/>
  <c r="I20" i="79" s="1"/>
  <c r="F20" i="79"/>
  <c r="A20" i="79"/>
  <c r="AL19" i="79"/>
  <c r="Y19" i="79"/>
  <c r="Z19" i="79" s="1"/>
  <c r="V19" i="79"/>
  <c r="R19" i="79"/>
  <c r="K19" i="79"/>
  <c r="H19" i="79"/>
  <c r="I19" i="79" s="1"/>
  <c r="G19" i="79"/>
  <c r="D19" i="79"/>
  <c r="F19" i="79" s="1"/>
  <c r="A19" i="79"/>
  <c r="AL18" i="79"/>
  <c r="AE18" i="79"/>
  <c r="Y18" i="79"/>
  <c r="X18" i="79"/>
  <c r="V18" i="79"/>
  <c r="R18" i="79"/>
  <c r="K18" i="79"/>
  <c r="H18" i="79"/>
  <c r="G18" i="79"/>
  <c r="D18" i="79"/>
  <c r="F18" i="79" s="1"/>
  <c r="A18" i="79"/>
  <c r="AL17" i="79"/>
  <c r="Y17" i="79"/>
  <c r="X17" i="79"/>
  <c r="V17" i="79"/>
  <c r="R17" i="79"/>
  <c r="K17" i="79"/>
  <c r="I17" i="79"/>
  <c r="D17" i="79"/>
  <c r="F17" i="79" s="1"/>
  <c r="A17" i="79"/>
  <c r="AL16" i="79"/>
  <c r="AE16" i="79"/>
  <c r="Y16" i="79"/>
  <c r="X16" i="79"/>
  <c r="V16" i="79"/>
  <c r="R16" i="79"/>
  <c r="K16" i="79"/>
  <c r="H16" i="79"/>
  <c r="G16" i="79"/>
  <c r="D16" i="79"/>
  <c r="F16" i="79" s="1"/>
  <c r="A16" i="79"/>
  <c r="AL15" i="79"/>
  <c r="AE15" i="79"/>
  <c r="Y15" i="79"/>
  <c r="Z15" i="79" s="1"/>
  <c r="V15" i="79"/>
  <c r="R15" i="79"/>
  <c r="K15" i="79"/>
  <c r="H15" i="79"/>
  <c r="G15" i="79"/>
  <c r="D15" i="79"/>
  <c r="F15" i="79" s="1"/>
  <c r="A15" i="79"/>
  <c r="AL14" i="79"/>
  <c r="AE14" i="79"/>
  <c r="Y14" i="79"/>
  <c r="X14" i="79"/>
  <c r="V14" i="79"/>
  <c r="R14" i="79"/>
  <c r="K14" i="79"/>
  <c r="H14" i="79"/>
  <c r="G14" i="79"/>
  <c r="D14" i="79"/>
  <c r="F14" i="79" s="1"/>
  <c r="A14" i="79"/>
  <c r="AL13" i="79"/>
  <c r="AE13" i="79"/>
  <c r="Y13" i="79"/>
  <c r="X13" i="79"/>
  <c r="V13" i="79"/>
  <c r="R13" i="79"/>
  <c r="K13" i="79"/>
  <c r="H13" i="79"/>
  <c r="G13" i="79"/>
  <c r="F13" i="79"/>
  <c r="A13" i="79"/>
  <c r="AL12" i="79"/>
  <c r="AE12" i="79"/>
  <c r="Y12" i="79"/>
  <c r="X12" i="79"/>
  <c r="V12" i="79"/>
  <c r="R12" i="79"/>
  <c r="K12" i="79"/>
  <c r="H12" i="79"/>
  <c r="G12" i="79"/>
  <c r="D12" i="79"/>
  <c r="F12" i="79" s="1"/>
  <c r="A12" i="79"/>
  <c r="AL11" i="79"/>
  <c r="AE11" i="79"/>
  <c r="Y11" i="79"/>
  <c r="X11" i="79"/>
  <c r="V11" i="79"/>
  <c r="R11" i="79"/>
  <c r="K11" i="79"/>
  <c r="H11" i="79"/>
  <c r="G11" i="79"/>
  <c r="D11" i="79"/>
  <c r="F11" i="79" s="1"/>
  <c r="A11" i="79"/>
  <c r="AL10" i="79"/>
  <c r="AE10" i="79"/>
  <c r="Y10" i="79"/>
  <c r="X10" i="79"/>
  <c r="V10" i="79"/>
  <c r="R10" i="79"/>
  <c r="K10" i="79"/>
  <c r="H10" i="79"/>
  <c r="G10" i="79"/>
  <c r="D10" i="79"/>
  <c r="F10" i="79" s="1"/>
  <c r="A10" i="79"/>
  <c r="AL9" i="79"/>
  <c r="AE9" i="79"/>
  <c r="Y9" i="79"/>
  <c r="X9" i="79"/>
  <c r="V9" i="79"/>
  <c r="R9" i="79"/>
  <c r="K9" i="79"/>
  <c r="H9" i="79"/>
  <c r="G9" i="79"/>
  <c r="D9" i="79"/>
  <c r="F9" i="79" s="1"/>
  <c r="A9" i="79"/>
  <c r="AL8" i="79"/>
  <c r="Y8" i="79"/>
  <c r="X8" i="79"/>
  <c r="V8" i="79"/>
  <c r="R8" i="79"/>
  <c r="K8" i="79"/>
  <c r="G8" i="79"/>
  <c r="I8" i="79" s="1"/>
  <c r="D8" i="79"/>
  <c r="F8" i="79" s="1"/>
  <c r="A8" i="79"/>
  <c r="AL7" i="79"/>
  <c r="Y7" i="79"/>
  <c r="X7" i="79"/>
  <c r="V7" i="79"/>
  <c r="R7" i="79"/>
  <c r="K7" i="79"/>
  <c r="G7" i="79"/>
  <c r="I7" i="79" s="1"/>
  <c r="D7" i="79"/>
  <c r="F7" i="79" s="1"/>
  <c r="A7" i="79"/>
  <c r="AL6" i="79"/>
  <c r="Y6" i="79"/>
  <c r="X6" i="79"/>
  <c r="V6" i="79"/>
  <c r="R6" i="79"/>
  <c r="K6" i="79"/>
  <c r="H6" i="79"/>
  <c r="G6" i="79"/>
  <c r="D6" i="79"/>
  <c r="F6" i="79" s="1"/>
  <c r="A6" i="79"/>
  <c r="AL5" i="79"/>
  <c r="Y5" i="79"/>
  <c r="X5" i="79"/>
  <c r="V5" i="79"/>
  <c r="R5" i="79"/>
  <c r="K5" i="79"/>
  <c r="H5" i="79"/>
  <c r="G5" i="79"/>
  <c r="D5" i="79"/>
  <c r="F5" i="79" s="1"/>
  <c r="A5" i="79"/>
  <c r="V2" i="79"/>
  <c r="I222" i="79" l="1"/>
  <c r="I226" i="79"/>
  <c r="Z315" i="79"/>
  <c r="Z305" i="79"/>
  <c r="I313" i="79"/>
  <c r="Z314" i="79"/>
  <c r="Z58" i="79"/>
  <c r="Z90" i="79"/>
  <c r="I107" i="79"/>
  <c r="Z185" i="79"/>
  <c r="I173" i="79"/>
  <c r="Z173" i="79"/>
  <c r="I190" i="79"/>
  <c r="I192" i="79"/>
  <c r="I202" i="79"/>
  <c r="I204" i="79"/>
  <c r="I248" i="79"/>
  <c r="Z295" i="79"/>
  <c r="I305" i="79"/>
  <c r="Z306" i="79"/>
  <c r="Z101" i="79"/>
  <c r="Z158" i="79"/>
  <c r="Z171" i="79"/>
  <c r="I247" i="79"/>
  <c r="I296" i="79"/>
  <c r="Z297" i="79"/>
  <c r="Z304" i="79"/>
  <c r="Z313" i="79"/>
  <c r="Z33" i="79"/>
  <c r="Z48" i="79"/>
  <c r="I52" i="79"/>
  <c r="Z53" i="79"/>
  <c r="Z64" i="79"/>
  <c r="I77" i="79"/>
  <c r="Z78" i="79"/>
  <c r="Z95" i="79"/>
  <c r="Z126" i="79"/>
  <c r="I167" i="79"/>
  <c r="Z168" i="79"/>
  <c r="Z187" i="79"/>
  <c r="Z191" i="79"/>
  <c r="Z7" i="79"/>
  <c r="I15" i="79"/>
  <c r="Z18" i="79"/>
  <c r="I33" i="79"/>
  <c r="Z36" i="79"/>
  <c r="Z52" i="79"/>
  <c r="I75" i="79"/>
  <c r="Z76" i="79"/>
  <c r="I79" i="79"/>
  <c r="Z80" i="79"/>
  <c r="I83" i="79"/>
  <c r="Z165" i="79"/>
  <c r="I188" i="79"/>
  <c r="I191" i="79"/>
  <c r="I195" i="79"/>
  <c r="Z11" i="79"/>
  <c r="Z17" i="79"/>
  <c r="Z29" i="79"/>
  <c r="I30" i="79"/>
  <c r="I45" i="79"/>
  <c r="Z46" i="79"/>
  <c r="I82" i="79"/>
  <c r="Z89" i="79"/>
  <c r="Z98" i="79"/>
  <c r="Z105" i="79"/>
  <c r="I109" i="79"/>
  <c r="Z114" i="79"/>
  <c r="I157" i="79"/>
  <c r="Z163" i="79"/>
  <c r="Z166" i="79"/>
  <c r="Z172" i="79"/>
  <c r="I175" i="79"/>
  <c r="Z176" i="79"/>
  <c r="I179" i="79"/>
  <c r="Z180" i="79"/>
  <c r="I186" i="79"/>
  <c r="Z188" i="79"/>
  <c r="Z196" i="79"/>
  <c r="I217" i="79"/>
  <c r="I238" i="79"/>
  <c r="I240" i="79"/>
  <c r="Z319" i="79"/>
  <c r="Z320" i="79"/>
  <c r="Z341" i="79"/>
  <c r="Z10" i="79"/>
  <c r="Z38" i="79"/>
  <c r="I44" i="79"/>
  <c r="Z45" i="79"/>
  <c r="Z63" i="79"/>
  <c r="I68" i="79"/>
  <c r="Z299" i="79"/>
  <c r="Z302" i="79"/>
  <c r="Z309" i="79"/>
  <c r="Z310" i="79"/>
  <c r="Z318" i="79"/>
  <c r="Z9" i="79"/>
  <c r="Z13" i="79"/>
  <c r="Z16" i="79"/>
  <c r="Z34" i="79"/>
  <c r="I43" i="79"/>
  <c r="Z44" i="79"/>
  <c r="I47" i="79"/>
  <c r="Z59" i="79"/>
  <c r="Z61" i="79"/>
  <c r="I76" i="79"/>
  <c r="Z77" i="79"/>
  <c r="Z81" i="79"/>
  <c r="Z82" i="79"/>
  <c r="Z97" i="79"/>
  <c r="Z124" i="79"/>
  <c r="I138" i="79"/>
  <c r="I140" i="79"/>
  <c r="I142" i="79"/>
  <c r="I144" i="79"/>
  <c r="I146" i="79"/>
  <c r="I148" i="79"/>
  <c r="Z161" i="79"/>
  <c r="Z174" i="79"/>
  <c r="I177" i="79"/>
  <c r="Z178" i="79"/>
  <c r="I181" i="79"/>
  <c r="Z189" i="79"/>
  <c r="Z190" i="79"/>
  <c r="Z194" i="79"/>
  <c r="I206" i="79"/>
  <c r="I215" i="79"/>
  <c r="Z307" i="79"/>
  <c r="Z308" i="79"/>
  <c r="Z317" i="79"/>
  <c r="I10" i="79"/>
  <c r="Z14" i="79"/>
  <c r="Z31" i="79"/>
  <c r="Z60" i="79"/>
  <c r="I69" i="79"/>
  <c r="Z69" i="79"/>
  <c r="Z70" i="79"/>
  <c r="Z94" i="79"/>
  <c r="Z103" i="79"/>
  <c r="Z125" i="79"/>
  <c r="Z156" i="79"/>
  <c r="Z182" i="79"/>
  <c r="Z5" i="79"/>
  <c r="Z24" i="79"/>
  <c r="Z30" i="79"/>
  <c r="I46" i="79"/>
  <c r="Z47" i="79"/>
  <c r="I55" i="79"/>
  <c r="Z55" i="79"/>
  <c r="Z56" i="79"/>
  <c r="I61" i="79"/>
  <c r="Z71" i="79"/>
  <c r="I78" i="79"/>
  <c r="Z79" i="79"/>
  <c r="I90" i="79"/>
  <c r="I91" i="79"/>
  <c r="Z92" i="79"/>
  <c r="Z93" i="79"/>
  <c r="Z116" i="79"/>
  <c r="Z193" i="79"/>
  <c r="I171" i="79"/>
  <c r="I230" i="79"/>
  <c r="I244" i="79"/>
  <c r="Z311" i="79"/>
  <c r="Z32" i="79"/>
  <c r="Z43" i="79"/>
  <c r="I48" i="79"/>
  <c r="I49" i="79"/>
  <c r="I51" i="79"/>
  <c r="Z54" i="79"/>
  <c r="Z62" i="79"/>
  <c r="Z68" i="79"/>
  <c r="I72" i="79"/>
  <c r="Z75" i="79"/>
  <c r="I80" i="79"/>
  <c r="I81" i="79"/>
  <c r="Z91" i="79"/>
  <c r="I96" i="79"/>
  <c r="Z96" i="79"/>
  <c r="Z99" i="79"/>
  <c r="I104" i="79"/>
  <c r="Z104" i="79"/>
  <c r="I117" i="79"/>
  <c r="Z117" i="79"/>
  <c r="I128" i="79"/>
  <c r="Z131" i="79"/>
  <c r="Z132" i="79"/>
  <c r="Z134" i="79"/>
  <c r="Z136" i="79"/>
  <c r="Z138" i="79"/>
  <c r="Z140" i="79"/>
  <c r="Z142" i="79"/>
  <c r="Z144" i="79"/>
  <c r="Z146" i="79"/>
  <c r="Z148" i="79"/>
  <c r="Z150" i="79"/>
  <c r="Z152" i="79"/>
  <c r="Z154" i="79"/>
  <c r="I159" i="79"/>
  <c r="Z159" i="79"/>
  <c r="Z160" i="79"/>
  <c r="I164" i="79"/>
  <c r="Z164" i="79"/>
  <c r="I169" i="79"/>
  <c r="Z169" i="79"/>
  <c r="I184" i="79"/>
  <c r="Z186" i="79"/>
  <c r="I214" i="79"/>
  <c r="I298" i="79"/>
  <c r="I300" i="79"/>
  <c r="I301" i="79"/>
  <c r="I302" i="79"/>
  <c r="I303" i="79"/>
  <c r="I321" i="79"/>
  <c r="Z321" i="79"/>
  <c r="Z342" i="79"/>
  <c r="C344" i="79"/>
  <c r="Z157" i="79"/>
  <c r="Z162" i="79"/>
  <c r="Z167" i="79"/>
  <c r="Z175" i="79"/>
  <c r="Z177" i="79"/>
  <c r="Z179" i="79"/>
  <c r="Z181" i="79"/>
  <c r="I183" i="79"/>
  <c r="Z184" i="79"/>
  <c r="Z192" i="79"/>
  <c r="Z195" i="79"/>
  <c r="I218" i="79"/>
  <c r="I225" i="79"/>
  <c r="I228" i="79"/>
  <c r="I237" i="79"/>
  <c r="Z296" i="79"/>
  <c r="Z298" i="79"/>
  <c r="Z300" i="79"/>
  <c r="Z301" i="79"/>
  <c r="Z303" i="79"/>
  <c r="I13" i="79"/>
  <c r="I14" i="79"/>
  <c r="I18" i="79"/>
  <c r="I35" i="79"/>
  <c r="I37" i="79"/>
  <c r="I64" i="79"/>
  <c r="I130" i="79"/>
  <c r="I131" i="79"/>
  <c r="I149" i="79"/>
  <c r="I151" i="79"/>
  <c r="I153" i="79"/>
  <c r="I155" i="79"/>
  <c r="I161" i="79"/>
  <c r="I200" i="79"/>
  <c r="I207" i="79"/>
  <c r="I221" i="79"/>
  <c r="I223" i="79"/>
  <c r="I239" i="79"/>
  <c r="I246" i="79"/>
  <c r="I249" i="79"/>
  <c r="I259" i="79"/>
  <c r="I261" i="79"/>
  <c r="I263" i="79"/>
  <c r="I265" i="79"/>
  <c r="I267" i="79"/>
  <c r="I325" i="79"/>
  <c r="I329" i="79"/>
  <c r="I330" i="79"/>
  <c r="I341" i="79"/>
  <c r="I342" i="79"/>
  <c r="I92" i="79"/>
  <c r="I100" i="79"/>
  <c r="I124" i="79"/>
  <c r="I165" i="79"/>
  <c r="I6" i="79"/>
  <c r="I12" i="79"/>
  <c r="I29" i="79"/>
  <c r="I34" i="79"/>
  <c r="I54" i="79"/>
  <c r="I58" i="79"/>
  <c r="I59" i="79"/>
  <c r="I95" i="79"/>
  <c r="I103" i="79"/>
  <c r="I108" i="79"/>
  <c r="I162" i="79"/>
  <c r="I197" i="79"/>
  <c r="I211" i="79"/>
  <c r="I219" i="79"/>
  <c r="I236" i="79"/>
  <c r="I295" i="79"/>
  <c r="I307" i="79"/>
  <c r="I308" i="79"/>
  <c r="I309" i="79"/>
  <c r="I310" i="79"/>
  <c r="I319" i="79"/>
  <c r="I324" i="79"/>
  <c r="I328" i="79"/>
  <c r="I194" i="79"/>
  <c r="I203" i="79"/>
  <c r="I208" i="79"/>
  <c r="I229" i="79"/>
  <c r="I231" i="79"/>
  <c r="I241" i="79"/>
  <c r="I245" i="79"/>
  <c r="I317" i="79"/>
  <c r="I323" i="79"/>
  <c r="I327" i="79"/>
  <c r="I31" i="79"/>
  <c r="G343" i="79"/>
  <c r="G344" i="79" s="1"/>
  <c r="I9" i="79"/>
  <c r="I11" i="79"/>
  <c r="I16" i="79"/>
  <c r="I38" i="79"/>
  <c r="I133" i="79"/>
  <c r="I135" i="79"/>
  <c r="I137" i="79"/>
  <c r="I139" i="79"/>
  <c r="I25" i="79"/>
  <c r="I50" i="79"/>
  <c r="I53" i="79"/>
  <c r="I62" i="79"/>
  <c r="I63" i="79"/>
  <c r="I70" i="79"/>
  <c r="I71" i="79"/>
  <c r="I97" i="79"/>
  <c r="I98" i="79"/>
  <c r="I105" i="79"/>
  <c r="I106" i="79"/>
  <c r="I56" i="79"/>
  <c r="I57" i="79"/>
  <c r="I89" i="79"/>
  <c r="I93" i="79"/>
  <c r="I94" i="79"/>
  <c r="I101" i="79"/>
  <c r="I102" i="79"/>
  <c r="I120" i="79"/>
  <c r="I156" i="79"/>
  <c r="I158" i="79"/>
  <c r="I160" i="79"/>
  <c r="I166" i="79"/>
  <c r="I168" i="79"/>
  <c r="I170" i="79"/>
  <c r="I172" i="79"/>
  <c r="I174" i="79"/>
  <c r="I176" i="79"/>
  <c r="I178" i="79"/>
  <c r="I180" i="79"/>
  <c r="I182" i="79"/>
  <c r="I213" i="79"/>
  <c r="I114" i="79"/>
  <c r="I115" i="79"/>
  <c r="I118" i="79"/>
  <c r="I126" i="79"/>
  <c r="I127" i="79"/>
  <c r="I185" i="79"/>
  <c r="I187" i="79"/>
  <c r="I189" i="79"/>
  <c r="I193" i="79"/>
  <c r="I205" i="79"/>
  <c r="I232" i="79"/>
  <c r="I242" i="79"/>
  <c r="I258" i="79"/>
  <c r="I260" i="79"/>
  <c r="I262" i="79"/>
  <c r="I264" i="79"/>
  <c r="I266" i="79"/>
  <c r="I268" i="79"/>
  <c r="G345" i="79"/>
  <c r="G346" i="79" s="1"/>
  <c r="I304" i="79"/>
  <c r="I312" i="79"/>
  <c r="I150" i="79"/>
  <c r="I152" i="79"/>
  <c r="I154" i="79"/>
  <c r="I163" i="79"/>
  <c r="I196" i="79"/>
  <c r="I198" i="79"/>
  <c r="I199" i="79"/>
  <c r="I209" i="79"/>
  <c r="I210" i="79"/>
  <c r="I212" i="79"/>
  <c r="I220" i="79"/>
  <c r="I224" i="79"/>
  <c r="I299" i="79"/>
  <c r="I306" i="79"/>
  <c r="I314" i="79"/>
  <c r="I316" i="79"/>
  <c r="I318" i="79"/>
  <c r="I320" i="79"/>
  <c r="I322" i="79"/>
  <c r="I326" i="79"/>
  <c r="I141" i="79"/>
  <c r="I143" i="79"/>
  <c r="I145" i="79"/>
  <c r="I147" i="79"/>
  <c r="I5" i="79"/>
  <c r="Z6" i="79"/>
  <c r="Z8" i="79"/>
  <c r="Z12" i="79"/>
  <c r="H343" i="79"/>
  <c r="I132" i="79"/>
  <c r="I134" i="79"/>
  <c r="I136" i="79"/>
  <c r="I233" i="79"/>
  <c r="I235" i="79"/>
  <c r="I243" i="79"/>
  <c r="I251" i="79"/>
  <c r="I253" i="79"/>
  <c r="I255" i="79"/>
  <c r="I257" i="79"/>
  <c r="I201" i="79"/>
  <c r="I216" i="79"/>
  <c r="I227" i="79"/>
  <c r="I234" i="79"/>
  <c r="I250" i="79"/>
  <c r="I252" i="79"/>
  <c r="I254" i="79"/>
  <c r="I256" i="79"/>
  <c r="I297" i="79"/>
  <c r="AM43" i="76"/>
  <c r="AF43" i="76"/>
  <c r="Z43" i="76"/>
  <c r="Y43" i="76"/>
  <c r="W43" i="76"/>
  <c r="S43" i="76"/>
  <c r="L43" i="76"/>
  <c r="I43" i="76"/>
  <c r="G43" i="76"/>
  <c r="J43" i="76" s="1"/>
  <c r="D43" i="76"/>
  <c r="F43" i="76" s="1"/>
  <c r="A43" i="76"/>
  <c r="I343" i="79" l="1"/>
  <c r="I349" i="79" s="1"/>
  <c r="AA43" i="76"/>
  <c r="P397" i="76" l="1"/>
  <c r="A289" i="76" l="1"/>
  <c r="A290" i="76"/>
  <c r="A291" i="76"/>
  <c r="A292" i="76"/>
  <c r="A293" i="76"/>
  <c r="A294" i="76"/>
  <c r="A295" i="76"/>
  <c r="A296" i="76"/>
  <c r="J325" i="65" l="1"/>
  <c r="J326" i="65"/>
  <c r="J327" i="65"/>
  <c r="J328" i="65"/>
  <c r="AM296" i="76"/>
  <c r="AM295" i="76"/>
  <c r="AM294" i="76"/>
  <c r="AM293" i="76"/>
  <c r="AM292" i="76"/>
  <c r="AM291" i="76" l="1"/>
  <c r="W290" i="76"/>
  <c r="W291" i="76"/>
  <c r="W292" i="76"/>
  <c r="W293" i="76"/>
  <c r="W294" i="76"/>
  <c r="W295" i="76"/>
  <c r="W296" i="76"/>
  <c r="AM290" i="76"/>
  <c r="T289" i="76" l="1"/>
  <c r="W289" i="76"/>
  <c r="AM289" i="76"/>
  <c r="L289" i="76"/>
  <c r="L290" i="76"/>
  <c r="L291" i="76"/>
  <c r="L292" i="76"/>
  <c r="L293" i="76"/>
  <c r="L294" i="76"/>
  <c r="L295" i="76"/>
  <c r="L296" i="76"/>
  <c r="L297" i="76"/>
  <c r="J289" i="76"/>
  <c r="J290" i="76"/>
  <c r="J291" i="76"/>
  <c r="J292" i="76"/>
  <c r="J293" i="76"/>
  <c r="J294" i="76"/>
  <c r="J295" i="76"/>
  <c r="J296" i="76"/>
  <c r="H20" i="77" l="1"/>
  <c r="H21" i="77"/>
  <c r="H22" i="77"/>
  <c r="H39" i="77"/>
  <c r="H40" i="77"/>
  <c r="H41" i="77"/>
  <c r="H42" i="77"/>
  <c r="H43" i="77"/>
  <c r="H44" i="77"/>
  <c r="H45" i="77"/>
  <c r="H46" i="77"/>
  <c r="H47" i="77"/>
  <c r="H48" i="77"/>
  <c r="H49" i="77"/>
  <c r="H50" i="77"/>
  <c r="H51" i="77"/>
  <c r="H52" i="77"/>
  <c r="H53" i="77"/>
  <c r="H54" i="77"/>
  <c r="H55" i="77"/>
  <c r="H56" i="77"/>
  <c r="H57" i="77"/>
  <c r="H58" i="77"/>
  <c r="H59" i="77"/>
  <c r="H60" i="77"/>
  <c r="H61" i="77"/>
  <c r="H62" i="77"/>
  <c r="H63" i="77"/>
  <c r="H64" i="77"/>
  <c r="H65" i="77"/>
  <c r="H66" i="77"/>
  <c r="H67" i="77"/>
  <c r="H68" i="77"/>
  <c r="H69" i="77"/>
  <c r="H70" i="77"/>
  <c r="H71" i="77"/>
  <c r="H72" i="77"/>
  <c r="H73" i="77"/>
  <c r="H6" i="77"/>
  <c r="H16" i="77"/>
  <c r="G75" i="77"/>
  <c r="L266" i="76"/>
  <c r="L267" i="76"/>
  <c r="L268" i="76"/>
  <c r="L269" i="76"/>
  <c r="L270" i="76"/>
  <c r="L271" i="76"/>
  <c r="L272" i="76"/>
  <c r="L273" i="76"/>
  <c r="L274" i="76"/>
  <c r="L275" i="76"/>
  <c r="L276" i="76"/>
  <c r="L277" i="76"/>
  <c r="L278" i="76"/>
  <c r="L279" i="76"/>
  <c r="L280" i="76"/>
  <c r="L281" i="76"/>
  <c r="L282" i="76"/>
  <c r="L283" i="76"/>
  <c r="L284" i="76"/>
  <c r="L285" i="76"/>
  <c r="L286" i="76"/>
  <c r="L287" i="76"/>
  <c r="L288" i="76"/>
  <c r="L298" i="76"/>
  <c r="G74" i="77" s="1"/>
  <c r="L299" i="76"/>
  <c r="L300" i="76"/>
  <c r="L301" i="76"/>
  <c r="L302" i="76"/>
  <c r="L303" i="76"/>
  <c r="L304" i="76"/>
  <c r="L305" i="76"/>
  <c r="L306" i="76"/>
  <c r="L307" i="76"/>
  <c r="L308" i="76"/>
  <c r="L309" i="76"/>
  <c r="L310" i="76"/>
  <c r="L311" i="76"/>
  <c r="L312" i="76"/>
  <c r="L313" i="76"/>
  <c r="L314" i="76"/>
  <c r="L315" i="76"/>
  <c r="L316" i="76"/>
  <c r="L317" i="76"/>
  <c r="L318" i="76"/>
  <c r="L319" i="76"/>
  <c r="L320" i="76"/>
  <c r="L321" i="76"/>
  <c r="L322" i="76"/>
  <c r="L323" i="76"/>
  <c r="L324" i="76"/>
  <c r="L325" i="76"/>
  <c r="L326" i="76"/>
  <c r="L327" i="76"/>
  <c r="L328" i="76"/>
  <c r="L329" i="76"/>
  <c r="L330" i="76"/>
  <c r="L331" i="76"/>
  <c r="L332" i="76"/>
  <c r="L333" i="76"/>
  <c r="L334" i="76"/>
  <c r="L337" i="76"/>
  <c r="L338" i="76"/>
  <c r="L339" i="76"/>
  <c r="L340" i="76"/>
  <c r="L341" i="76"/>
  <c r="L342" i="76"/>
  <c r="L343" i="76"/>
  <c r="L344" i="76"/>
  <c r="L345" i="76"/>
  <c r="L122" i="76"/>
  <c r="L123" i="76"/>
  <c r="L26" i="76"/>
  <c r="L27" i="76"/>
  <c r="L28" i="76"/>
  <c r="Q76" i="77"/>
  <c r="P76" i="77"/>
  <c r="O76" i="77"/>
  <c r="W75" i="77"/>
  <c r="M75" i="77"/>
  <c r="L75" i="77"/>
  <c r="N75" i="77" s="1"/>
  <c r="W74" i="77"/>
  <c r="M74" i="77"/>
  <c r="L74" i="77"/>
  <c r="R74" i="77" s="1"/>
  <c r="W73" i="77"/>
  <c r="M73" i="77"/>
  <c r="L73" i="77"/>
  <c r="R73" i="77" s="1"/>
  <c r="W72" i="77"/>
  <c r="M72" i="77"/>
  <c r="L72" i="77"/>
  <c r="R72" i="77" s="1"/>
  <c r="W71" i="77"/>
  <c r="M71" i="77"/>
  <c r="L71" i="77"/>
  <c r="R71" i="77" s="1"/>
  <c r="W70" i="77"/>
  <c r="M70" i="77"/>
  <c r="L70" i="77"/>
  <c r="R70" i="77" s="1"/>
  <c r="W69" i="77"/>
  <c r="M69" i="77"/>
  <c r="L69" i="77"/>
  <c r="R69" i="77" s="1"/>
  <c r="W68" i="77"/>
  <c r="M68" i="77"/>
  <c r="L68" i="77"/>
  <c r="R68" i="77" s="1"/>
  <c r="W67" i="77"/>
  <c r="M67" i="77"/>
  <c r="L67" i="77"/>
  <c r="R67" i="77" s="1"/>
  <c r="W66" i="77"/>
  <c r="M66" i="77"/>
  <c r="L66" i="77"/>
  <c r="R66" i="77" s="1"/>
  <c r="W65" i="77"/>
  <c r="M65" i="77"/>
  <c r="L65" i="77"/>
  <c r="R65" i="77" s="1"/>
  <c r="W64" i="77"/>
  <c r="M64" i="77"/>
  <c r="L64" i="77"/>
  <c r="R64" i="77" s="1"/>
  <c r="W63" i="77"/>
  <c r="M63" i="77"/>
  <c r="L63" i="77"/>
  <c r="R63" i="77" s="1"/>
  <c r="W62" i="77"/>
  <c r="M62" i="77"/>
  <c r="L62" i="77"/>
  <c r="R62" i="77" s="1"/>
  <c r="W61" i="77"/>
  <c r="M61" i="77"/>
  <c r="L61" i="77"/>
  <c r="R61" i="77" s="1"/>
  <c r="W60" i="77"/>
  <c r="M60" i="77"/>
  <c r="L60" i="77"/>
  <c r="R60" i="77" s="1"/>
  <c r="W59" i="77"/>
  <c r="M59" i="77"/>
  <c r="L59" i="77"/>
  <c r="R59" i="77" s="1"/>
  <c r="W58" i="77"/>
  <c r="M58" i="77"/>
  <c r="L58" i="77"/>
  <c r="R58" i="77" s="1"/>
  <c r="W57" i="77"/>
  <c r="M57" i="77"/>
  <c r="L57" i="77"/>
  <c r="R57" i="77" s="1"/>
  <c r="W56" i="77"/>
  <c r="M56" i="77"/>
  <c r="L56" i="77"/>
  <c r="R56" i="77" s="1"/>
  <c r="W55" i="77"/>
  <c r="M55" i="77"/>
  <c r="L55" i="77"/>
  <c r="R55" i="77" s="1"/>
  <c r="W54" i="77"/>
  <c r="M54" i="77"/>
  <c r="L54" i="77"/>
  <c r="R54" i="77" s="1"/>
  <c r="W53" i="77"/>
  <c r="M53" i="77"/>
  <c r="L53" i="77"/>
  <c r="R53" i="77" s="1"/>
  <c r="W52" i="77"/>
  <c r="M52" i="77"/>
  <c r="L52" i="77"/>
  <c r="R52" i="77" s="1"/>
  <c r="W51" i="77"/>
  <c r="M51" i="77"/>
  <c r="L51" i="77"/>
  <c r="R51" i="77" s="1"/>
  <c r="W50" i="77"/>
  <c r="M50" i="77"/>
  <c r="L50" i="77"/>
  <c r="R50" i="77" s="1"/>
  <c r="W49" i="77"/>
  <c r="M49" i="77"/>
  <c r="L49" i="77"/>
  <c r="W48" i="77"/>
  <c r="M48" i="77"/>
  <c r="L48" i="77"/>
  <c r="R48" i="77" s="1"/>
  <c r="W47" i="77"/>
  <c r="M47" i="77"/>
  <c r="L47" i="77"/>
  <c r="W46" i="77"/>
  <c r="M46" i="77"/>
  <c r="L46" i="77"/>
  <c r="R46" i="77" s="1"/>
  <c r="W45" i="77"/>
  <c r="M45" i="77"/>
  <c r="L45" i="77"/>
  <c r="W44" i="77"/>
  <c r="M44" i="77"/>
  <c r="L44" i="77"/>
  <c r="R44" i="77" s="1"/>
  <c r="W43" i="77"/>
  <c r="M43" i="77"/>
  <c r="L43" i="77"/>
  <c r="W42" i="77"/>
  <c r="M42" i="77"/>
  <c r="L42" i="77"/>
  <c r="R42" i="77" s="1"/>
  <c r="W41" i="77"/>
  <c r="M41" i="77"/>
  <c r="L41" i="77"/>
  <c r="W40" i="77"/>
  <c r="M40" i="77"/>
  <c r="L40" i="77"/>
  <c r="R40" i="77" s="1"/>
  <c r="W39" i="77"/>
  <c r="M39" i="77"/>
  <c r="L39" i="77"/>
  <c r="W38" i="77"/>
  <c r="M38" i="77"/>
  <c r="L38" i="77"/>
  <c r="R38" i="77" s="1"/>
  <c r="W37" i="77"/>
  <c r="M37" i="77"/>
  <c r="L37" i="77"/>
  <c r="W36" i="77"/>
  <c r="M36" i="77"/>
  <c r="L36" i="77"/>
  <c r="R36" i="77" s="1"/>
  <c r="W35" i="77"/>
  <c r="M35" i="77"/>
  <c r="L35" i="77"/>
  <c r="R35" i="77" s="1"/>
  <c r="W34" i="77"/>
  <c r="M34" i="77"/>
  <c r="L34" i="77"/>
  <c r="R34" i="77" s="1"/>
  <c r="W33" i="77"/>
  <c r="M33" i="77"/>
  <c r="L33" i="77"/>
  <c r="R33" i="77" s="1"/>
  <c r="W32" i="77"/>
  <c r="M32" i="77"/>
  <c r="L32" i="77"/>
  <c r="R32" i="77" s="1"/>
  <c r="W31" i="77"/>
  <c r="M31" i="77"/>
  <c r="L31" i="77"/>
  <c r="R31" i="77" s="1"/>
  <c r="W30" i="77"/>
  <c r="M30" i="77"/>
  <c r="L30" i="77"/>
  <c r="R30" i="77" s="1"/>
  <c r="W29" i="77"/>
  <c r="M29" i="77"/>
  <c r="L29" i="77"/>
  <c r="R29" i="77" s="1"/>
  <c r="W28" i="77"/>
  <c r="M28" i="77"/>
  <c r="L28" i="77"/>
  <c r="R28" i="77" s="1"/>
  <c r="W27" i="77"/>
  <c r="M27" i="77"/>
  <c r="L27" i="77"/>
  <c r="R27" i="77" s="1"/>
  <c r="W26" i="77"/>
  <c r="M26" i="77"/>
  <c r="L26" i="77"/>
  <c r="R26" i="77" s="1"/>
  <c r="W25" i="77"/>
  <c r="M25" i="77"/>
  <c r="L25" i="77"/>
  <c r="R25" i="77" s="1"/>
  <c r="W24" i="77"/>
  <c r="M24" i="77"/>
  <c r="L24" i="77"/>
  <c r="R24" i="77" s="1"/>
  <c r="W23" i="77"/>
  <c r="M23" i="77"/>
  <c r="L23" i="77"/>
  <c r="R23" i="77" s="1"/>
  <c r="W22" i="77"/>
  <c r="M22" i="77"/>
  <c r="L22" i="77"/>
  <c r="R22" i="77" s="1"/>
  <c r="W21" i="77"/>
  <c r="M21" i="77"/>
  <c r="L21" i="77"/>
  <c r="R21" i="77" s="1"/>
  <c r="W20" i="77"/>
  <c r="M20" i="77"/>
  <c r="L20" i="77"/>
  <c r="R20" i="77" s="1"/>
  <c r="W19" i="77"/>
  <c r="M19" i="77"/>
  <c r="L19" i="77"/>
  <c r="R19" i="77" s="1"/>
  <c r="W18" i="77"/>
  <c r="M18" i="77"/>
  <c r="L18" i="77"/>
  <c r="R18" i="77" s="1"/>
  <c r="M17" i="77"/>
  <c r="L17" i="77"/>
  <c r="R17" i="77" s="1"/>
  <c r="W16" i="77"/>
  <c r="M16" i="77"/>
  <c r="L16" i="77"/>
  <c r="R16" i="77" s="1"/>
  <c r="AZ15" i="77"/>
  <c r="AV15" i="77"/>
  <c r="AP15" i="77"/>
  <c r="AO15" i="77"/>
  <c r="AM15" i="77"/>
  <c r="AE15" i="77"/>
  <c r="AK15" i="77" s="1"/>
  <c r="AD15" i="77"/>
  <c r="AJ15" i="77" s="1"/>
  <c r="W15" i="77"/>
  <c r="M15" i="77"/>
  <c r="L15" i="77"/>
  <c r="R15" i="77" s="1"/>
  <c r="W14" i="77"/>
  <c r="M14" i="77"/>
  <c r="L14" i="77"/>
  <c r="R14" i="77" s="1"/>
  <c r="W13" i="77"/>
  <c r="M13" i="77"/>
  <c r="L13" i="77"/>
  <c r="W12" i="77"/>
  <c r="M12" i="77"/>
  <c r="L12" i="77"/>
  <c r="R12" i="77" s="1"/>
  <c r="M11" i="77"/>
  <c r="S11" i="77" s="1"/>
  <c r="L11" i="77"/>
  <c r="R11" i="77" s="1"/>
  <c r="W10" i="77"/>
  <c r="M10" i="77"/>
  <c r="S10" i="77" s="1"/>
  <c r="L10" i="77"/>
  <c r="R10" i="77" s="1"/>
  <c r="W9" i="77"/>
  <c r="S9" i="77"/>
  <c r="R9" i="77"/>
  <c r="T9" i="77" s="1"/>
  <c r="N9" i="77"/>
  <c r="M8" i="77"/>
  <c r="S8" i="77" s="1"/>
  <c r="L8" i="77"/>
  <c r="W7" i="77"/>
  <c r="M7" i="77"/>
  <c r="S7" i="77" s="1"/>
  <c r="L7" i="77"/>
  <c r="R7" i="77" s="1"/>
  <c r="W6" i="77"/>
  <c r="M6" i="77"/>
  <c r="S6" i="77" s="1"/>
  <c r="L6" i="77"/>
  <c r="W5" i="77"/>
  <c r="M5" i="77"/>
  <c r="S5" i="77" s="1"/>
  <c r="L5" i="77"/>
  <c r="R5" i="77" s="1"/>
  <c r="W4" i="77"/>
  <c r="M4" i="77"/>
  <c r="S4" i="77" s="1"/>
  <c r="L4" i="77"/>
  <c r="R4" i="77" s="1"/>
  <c r="W3" i="77"/>
  <c r="M3" i="77"/>
  <c r="S3" i="77" s="1"/>
  <c r="L3" i="77"/>
  <c r="N54" i="77" l="1"/>
  <c r="N62" i="77"/>
  <c r="N58" i="77"/>
  <c r="T18" i="77"/>
  <c r="Y91" i="33"/>
  <c r="G97" i="76" s="1"/>
  <c r="H97" i="76"/>
  <c r="T7" i="77"/>
  <c r="H45" i="76"/>
  <c r="Y40" i="33"/>
  <c r="G45" i="76" s="1"/>
  <c r="Y56" i="33"/>
  <c r="G61" i="76" s="1"/>
  <c r="H61" i="76"/>
  <c r="T14" i="77"/>
  <c r="Y65" i="33"/>
  <c r="G71" i="76" s="1"/>
  <c r="H71" i="76"/>
  <c r="T22" i="77"/>
  <c r="Y103" i="33"/>
  <c r="G109" i="76" s="1"/>
  <c r="H109" i="76"/>
  <c r="T26" i="77"/>
  <c r="Y145" i="33"/>
  <c r="G149" i="76" s="1"/>
  <c r="H149" i="76"/>
  <c r="T31" i="77"/>
  <c r="Y166" i="33"/>
  <c r="G169" i="76" s="1"/>
  <c r="H169" i="76"/>
  <c r="T36" i="77"/>
  <c r="Y185" i="33"/>
  <c r="G186" i="76" s="1"/>
  <c r="H186" i="76"/>
  <c r="T40" i="77"/>
  <c r="Y200" i="33"/>
  <c r="G198" i="76" s="1"/>
  <c r="H198" i="76"/>
  <c r="T44" i="77"/>
  <c r="Y204" i="33"/>
  <c r="G202" i="76" s="1"/>
  <c r="H202" i="76"/>
  <c r="T48" i="77"/>
  <c r="Y208" i="33"/>
  <c r="G206" i="76" s="1"/>
  <c r="H206" i="76"/>
  <c r="T52" i="77"/>
  <c r="Y213" i="33"/>
  <c r="G210" i="76" s="1"/>
  <c r="H210" i="76"/>
  <c r="T56" i="77"/>
  <c r="H214" i="76"/>
  <c r="Y218" i="33"/>
  <c r="G214" i="76" s="1"/>
  <c r="T60" i="77"/>
  <c r="H218" i="76"/>
  <c r="Y222" i="33"/>
  <c r="G218" i="76" s="1"/>
  <c r="T64" i="77"/>
  <c r="H222" i="76"/>
  <c r="Y226" i="33"/>
  <c r="G222" i="76" s="1"/>
  <c r="T68" i="77"/>
  <c r="H226" i="76"/>
  <c r="Y232" i="33"/>
  <c r="G226" i="76" s="1"/>
  <c r="T72" i="77"/>
  <c r="H230" i="76"/>
  <c r="Y237" i="33"/>
  <c r="G230" i="76" s="1"/>
  <c r="T12" i="77"/>
  <c r="H69" i="76"/>
  <c r="Y63" i="33"/>
  <c r="G69" i="76" s="1"/>
  <c r="H29" i="76"/>
  <c r="Y27" i="33"/>
  <c r="G29" i="76" s="1"/>
  <c r="H9" i="76"/>
  <c r="Y9" i="33"/>
  <c r="G9" i="76" s="1"/>
  <c r="T16" i="77"/>
  <c r="Y78" i="33"/>
  <c r="G83" i="76" s="1"/>
  <c r="H83" i="76"/>
  <c r="T21" i="77"/>
  <c r="H108" i="76"/>
  <c r="Y102" i="33"/>
  <c r="G108" i="76" s="1"/>
  <c r="T25" i="77"/>
  <c r="H148" i="76"/>
  <c r="Y144" i="33"/>
  <c r="G148" i="76" s="1"/>
  <c r="T30" i="77"/>
  <c r="Y165" i="33"/>
  <c r="G168" i="76" s="1"/>
  <c r="H168" i="76"/>
  <c r="T35" i="77"/>
  <c r="Y184" i="33"/>
  <c r="G185" i="76" s="1"/>
  <c r="H185" i="76"/>
  <c r="T51" i="77"/>
  <c r="Y211" i="33"/>
  <c r="G209" i="76" s="1"/>
  <c r="H209" i="76"/>
  <c r="T55" i="77"/>
  <c r="Y217" i="33"/>
  <c r="G213" i="76" s="1"/>
  <c r="H213" i="76"/>
  <c r="T59" i="77"/>
  <c r="Y221" i="33"/>
  <c r="G217" i="76" s="1"/>
  <c r="H217" i="76"/>
  <c r="T63" i="77"/>
  <c r="Y225" i="33"/>
  <c r="G221" i="76" s="1"/>
  <c r="H221" i="76"/>
  <c r="T67" i="77"/>
  <c r="Y229" i="33"/>
  <c r="G225" i="76" s="1"/>
  <c r="H225" i="76"/>
  <c r="T71" i="77"/>
  <c r="Y236" i="33"/>
  <c r="G229" i="76" s="1"/>
  <c r="H229" i="76"/>
  <c r="T17" i="77"/>
  <c r="H92" i="76"/>
  <c r="Y85" i="33"/>
  <c r="G92" i="76" s="1"/>
  <c r="T20" i="77"/>
  <c r="Y101" i="33"/>
  <c r="G107" i="76" s="1"/>
  <c r="H107" i="76"/>
  <c r="T24" i="77"/>
  <c r="Y143" i="33"/>
  <c r="G147" i="76" s="1"/>
  <c r="H147" i="76"/>
  <c r="T28" i="77"/>
  <c r="Y147" i="33"/>
  <c r="G151" i="76" s="1"/>
  <c r="H151" i="76"/>
  <c r="T33" i="77"/>
  <c r="H171" i="76"/>
  <c r="Y168" i="33"/>
  <c r="G171" i="76" s="1"/>
  <c r="T38" i="77"/>
  <c r="Y198" i="33"/>
  <c r="G196" i="76" s="1"/>
  <c r="H196" i="76"/>
  <c r="T42" i="77"/>
  <c r="Y202" i="33"/>
  <c r="G200" i="76" s="1"/>
  <c r="H200" i="76"/>
  <c r="T46" i="77"/>
  <c r="Y206" i="33"/>
  <c r="G204" i="76" s="1"/>
  <c r="H204" i="76"/>
  <c r="T50" i="77"/>
  <c r="Y210" i="33"/>
  <c r="G208" i="76" s="1"/>
  <c r="H208" i="76"/>
  <c r="T54" i="77"/>
  <c r="Y215" i="33"/>
  <c r="G212" i="76" s="1"/>
  <c r="H212" i="76"/>
  <c r="T58" i="77"/>
  <c r="Y220" i="33"/>
  <c r="G216" i="76" s="1"/>
  <c r="H216" i="76"/>
  <c r="T62" i="77"/>
  <c r="Y224" i="33"/>
  <c r="G220" i="76" s="1"/>
  <c r="H220" i="76"/>
  <c r="T66" i="77"/>
  <c r="Y228" i="33"/>
  <c r="G224" i="76" s="1"/>
  <c r="H224" i="76"/>
  <c r="T70" i="77"/>
  <c r="Y235" i="33"/>
  <c r="G228" i="76" s="1"/>
  <c r="H228" i="76"/>
  <c r="T74" i="77"/>
  <c r="H298" i="76"/>
  <c r="Y288" i="33"/>
  <c r="G298" i="76" s="1"/>
  <c r="Y33" i="33"/>
  <c r="G35" i="76" s="1"/>
  <c r="H35" i="76"/>
  <c r="T15" i="77"/>
  <c r="Y77" i="33"/>
  <c r="G82" i="76" s="1"/>
  <c r="H82" i="76"/>
  <c r="T19" i="77"/>
  <c r="Y96" i="33"/>
  <c r="G102" i="76" s="1"/>
  <c r="H102" i="76"/>
  <c r="T23" i="77"/>
  <c r="Y121" i="33"/>
  <c r="G127" i="76" s="1"/>
  <c r="H127" i="76"/>
  <c r="T27" i="77"/>
  <c r="Y146" i="33"/>
  <c r="G150" i="76" s="1"/>
  <c r="H150" i="76"/>
  <c r="T29" i="77"/>
  <c r="H160" i="76"/>
  <c r="Y157" i="33"/>
  <c r="G160" i="76" s="1"/>
  <c r="T32" i="77"/>
  <c r="Y167" i="33"/>
  <c r="G170" i="76" s="1"/>
  <c r="H170" i="76"/>
  <c r="T34" i="77"/>
  <c r="Y174" i="33"/>
  <c r="G176" i="76" s="1"/>
  <c r="H176" i="76"/>
  <c r="T53" i="77"/>
  <c r="H211" i="76"/>
  <c r="Y214" i="33"/>
  <c r="G211" i="76" s="1"/>
  <c r="T57" i="77"/>
  <c r="H215" i="76"/>
  <c r="Y219" i="33"/>
  <c r="G215" i="76" s="1"/>
  <c r="T61" i="77"/>
  <c r="H219" i="76"/>
  <c r="Y223" i="33"/>
  <c r="G219" i="76" s="1"/>
  <c r="T65" i="77"/>
  <c r="H223" i="76"/>
  <c r="Y227" i="33"/>
  <c r="G223" i="76" s="1"/>
  <c r="T69" i="77"/>
  <c r="H227" i="76"/>
  <c r="Y233" i="33"/>
  <c r="G227" i="76" s="1"/>
  <c r="T73" i="77"/>
  <c r="H231" i="76"/>
  <c r="Y238" i="33"/>
  <c r="G231" i="76" s="1"/>
  <c r="N8" i="77"/>
  <c r="N39" i="77"/>
  <c r="N43" i="77"/>
  <c r="N47" i="77"/>
  <c r="N52" i="77"/>
  <c r="N56" i="77"/>
  <c r="N60" i="77"/>
  <c r="N64" i="77"/>
  <c r="N68" i="77"/>
  <c r="N72" i="77"/>
  <c r="N6" i="77"/>
  <c r="N13" i="77"/>
  <c r="N37" i="77"/>
  <c r="N41" i="77"/>
  <c r="N45" i="77"/>
  <c r="N49" i="77"/>
  <c r="N66" i="77"/>
  <c r="N70" i="77"/>
  <c r="T11" i="77"/>
  <c r="N12" i="77"/>
  <c r="N17" i="77"/>
  <c r="N21" i="77"/>
  <c r="N29" i="77"/>
  <c r="N5" i="77"/>
  <c r="N15" i="77"/>
  <c r="N25" i="77"/>
  <c r="N33" i="77"/>
  <c r="T10" i="77"/>
  <c r="N28" i="77"/>
  <c r="N38" i="77"/>
  <c r="N42" i="77"/>
  <c r="N48" i="77"/>
  <c r="L76" i="77"/>
  <c r="R6" i="77"/>
  <c r="N7" i="77"/>
  <c r="R8" i="77"/>
  <c r="AL15" i="77"/>
  <c r="R37" i="77"/>
  <c r="R39" i="77"/>
  <c r="R41" i="77"/>
  <c r="R43" i="77"/>
  <c r="R45" i="77"/>
  <c r="R47" i="77"/>
  <c r="R49" i="77"/>
  <c r="N20" i="77"/>
  <c r="N40" i="77"/>
  <c r="N46" i="77"/>
  <c r="T4" i="77"/>
  <c r="R13" i="77"/>
  <c r="N18" i="77"/>
  <c r="N22" i="77"/>
  <c r="N26" i="77"/>
  <c r="N30" i="77"/>
  <c r="N34" i="77"/>
  <c r="N74" i="77"/>
  <c r="N51" i="77"/>
  <c r="N53" i="77"/>
  <c r="N55" i="77"/>
  <c r="N57" i="77"/>
  <c r="N59" i="77"/>
  <c r="N61" i="77"/>
  <c r="N63" i="77"/>
  <c r="N65" i="77"/>
  <c r="N67" i="77"/>
  <c r="N69" i="77"/>
  <c r="N71" i="77"/>
  <c r="N73" i="77"/>
  <c r="T5" i="77"/>
  <c r="N24" i="77"/>
  <c r="N32" i="77"/>
  <c r="N36" i="77"/>
  <c r="N44" i="77"/>
  <c r="N50" i="77"/>
  <c r="R75" i="77"/>
  <c r="S76" i="77"/>
  <c r="N4" i="77"/>
  <c r="N11" i="77"/>
  <c r="N3" i="77"/>
  <c r="N10" i="77"/>
  <c r="N14" i="77"/>
  <c r="AF15" i="77"/>
  <c r="N16" i="77"/>
  <c r="N19" i="77"/>
  <c r="N23" i="77"/>
  <c r="N27" i="77"/>
  <c r="N31" i="77"/>
  <c r="N35" i="77"/>
  <c r="M76" i="77"/>
  <c r="R3" i="77"/>
  <c r="T75" i="77" l="1"/>
  <c r="Y287" i="33"/>
  <c r="G297" i="76" s="1"/>
  <c r="H297" i="76"/>
  <c r="T37" i="77"/>
  <c r="H195" i="76"/>
  <c r="Y195" i="33"/>
  <c r="G195" i="76" s="1"/>
  <c r="Y20" i="33"/>
  <c r="G18" i="76" s="1"/>
  <c r="H18" i="76"/>
  <c r="T43" i="77"/>
  <c r="Y203" i="33"/>
  <c r="G201" i="76" s="1"/>
  <c r="H201" i="76"/>
  <c r="T49" i="77"/>
  <c r="H207" i="76"/>
  <c r="Y209" i="33"/>
  <c r="G207" i="76" s="1"/>
  <c r="T41" i="77"/>
  <c r="H199" i="76"/>
  <c r="Y201" i="33"/>
  <c r="G199" i="76" s="1"/>
  <c r="T8" i="77"/>
  <c r="H52" i="76"/>
  <c r="Y47" i="33"/>
  <c r="G52" i="76" s="1"/>
  <c r="T47" i="77"/>
  <c r="Y207" i="33"/>
  <c r="G205" i="76" s="1"/>
  <c r="H205" i="76"/>
  <c r="T39" i="77"/>
  <c r="Y199" i="33"/>
  <c r="G197" i="76" s="1"/>
  <c r="H197" i="76"/>
  <c r="T45" i="77"/>
  <c r="H203" i="76"/>
  <c r="Y205" i="33"/>
  <c r="G203" i="76" s="1"/>
  <c r="T6" i="77"/>
  <c r="Y35" i="33"/>
  <c r="G37" i="76" s="1"/>
  <c r="H37" i="76"/>
  <c r="T13" i="77"/>
  <c r="H70" i="76"/>
  <c r="Y64" i="33"/>
  <c r="G70" i="76" s="1"/>
  <c r="N76" i="77"/>
  <c r="T3" i="77"/>
  <c r="R76" i="77"/>
  <c r="T76" i="77" l="1"/>
  <c r="AM129" i="76"/>
  <c r="AM28" i="76"/>
  <c r="AM41" i="76"/>
  <c r="AM42" i="76"/>
  <c r="AM74" i="76"/>
  <c r="AM270" i="76"/>
  <c r="AM271" i="76"/>
  <c r="AM272" i="76"/>
  <c r="AM273" i="76"/>
  <c r="AM274" i="76"/>
  <c r="AM275" i="76"/>
  <c r="AM276" i="76"/>
  <c r="AM277" i="76"/>
  <c r="AM278" i="76"/>
  <c r="AM279" i="76"/>
  <c r="AM280" i="76"/>
  <c r="AM281" i="76"/>
  <c r="AM282" i="76"/>
  <c r="AM283" i="76"/>
  <c r="AM284" i="76"/>
  <c r="AM285" i="76"/>
  <c r="AM286" i="76"/>
  <c r="AM287" i="76"/>
  <c r="AM288" i="76"/>
  <c r="AM131" i="74"/>
  <c r="J87" i="76"/>
  <c r="J88" i="76"/>
  <c r="K27" i="74"/>
  <c r="K28" i="74"/>
  <c r="K124" i="74"/>
  <c r="K125" i="74"/>
  <c r="K272" i="74"/>
  <c r="K273" i="74"/>
  <c r="K274" i="74"/>
  <c r="K275" i="74"/>
  <c r="K276" i="74"/>
  <c r="K277" i="74"/>
  <c r="K278" i="74"/>
  <c r="K279" i="74"/>
  <c r="K280" i="74"/>
  <c r="K281" i="74"/>
  <c r="K282" i="74"/>
  <c r="K283" i="74"/>
  <c r="K284" i="74"/>
  <c r="K285" i="74"/>
  <c r="K286" i="74"/>
  <c r="K287" i="74"/>
  <c r="K288" i="74"/>
  <c r="K289" i="74"/>
  <c r="K290" i="74"/>
  <c r="K291" i="74"/>
  <c r="K292" i="74"/>
  <c r="K293" i="74"/>
  <c r="K294" i="74"/>
  <c r="K328" i="74"/>
  <c r="K329" i="74"/>
  <c r="K330" i="74"/>
  <c r="K331" i="74"/>
  <c r="K332" i="74"/>
  <c r="K333" i="74"/>
  <c r="K334" i="74"/>
  <c r="AM24" i="76" l="1"/>
  <c r="AF24" i="76"/>
  <c r="Z24" i="76"/>
  <c r="Y24" i="76"/>
  <c r="AA24" i="76" s="1"/>
  <c r="W24" i="76"/>
  <c r="S24" i="76"/>
  <c r="L24" i="76"/>
  <c r="G24" i="76"/>
  <c r="J24" i="76" s="1"/>
  <c r="D24" i="76"/>
  <c r="F24" i="76" s="1"/>
  <c r="A24" i="76"/>
  <c r="AM25" i="76"/>
  <c r="AF25" i="76"/>
  <c r="Z25" i="76"/>
  <c r="AA25" i="76" s="1"/>
  <c r="W25" i="76"/>
  <c r="S25" i="76"/>
  <c r="L25" i="76"/>
  <c r="I25" i="76"/>
  <c r="G25" i="76"/>
  <c r="D25" i="76"/>
  <c r="F25" i="76" s="1"/>
  <c r="A25" i="76"/>
  <c r="Z28" i="76"/>
  <c r="AA28" i="76" s="1"/>
  <c r="W28" i="76"/>
  <c r="T28" i="76"/>
  <c r="J28" i="76"/>
  <c r="F28" i="76"/>
  <c r="A28" i="76"/>
  <c r="N439" i="76"/>
  <c r="W375" i="76"/>
  <c r="W373" i="76"/>
  <c r="W374" i="76" s="1"/>
  <c r="X371" i="76"/>
  <c r="P362" i="76"/>
  <c r="G350" i="76"/>
  <c r="C348" i="76"/>
  <c r="AM345" i="76"/>
  <c r="AF345" i="76"/>
  <c r="Z345" i="76"/>
  <c r="Y345" i="76"/>
  <c r="W345" i="76"/>
  <c r="S345" i="76"/>
  <c r="I345" i="76"/>
  <c r="G345" i="76"/>
  <c r="D345" i="76"/>
  <c r="F345" i="76" s="1"/>
  <c r="A345" i="76"/>
  <c r="AM344" i="76"/>
  <c r="AF344" i="76"/>
  <c r="Z344" i="76"/>
  <c r="Y344" i="76"/>
  <c r="W344" i="76"/>
  <c r="S344" i="76"/>
  <c r="I344" i="76"/>
  <c r="G344" i="76"/>
  <c r="D344" i="76"/>
  <c r="F344" i="76" s="1"/>
  <c r="A344" i="76"/>
  <c r="AM343" i="76"/>
  <c r="W343" i="76"/>
  <c r="J343" i="76"/>
  <c r="A343" i="76"/>
  <c r="AM342" i="76"/>
  <c r="W342" i="76"/>
  <c r="J342" i="76"/>
  <c r="A342" i="76"/>
  <c r="AM341" i="76"/>
  <c r="W341" i="76"/>
  <c r="J341" i="76"/>
  <c r="A341" i="76"/>
  <c r="AM340" i="76"/>
  <c r="W340" i="76"/>
  <c r="J340" i="76"/>
  <c r="A340" i="76"/>
  <c r="AM339" i="76"/>
  <c r="W339" i="76"/>
  <c r="J339" i="76"/>
  <c r="A339" i="76"/>
  <c r="AM338" i="76"/>
  <c r="W338" i="76"/>
  <c r="J338" i="76"/>
  <c r="A338" i="76"/>
  <c r="AM337" i="76"/>
  <c r="W337" i="76"/>
  <c r="J337" i="76"/>
  <c r="A337" i="76"/>
  <c r="AM334" i="76"/>
  <c r="W334" i="76"/>
  <c r="J334" i="76"/>
  <c r="A334" i="76"/>
  <c r="AM333" i="76"/>
  <c r="AF333" i="76"/>
  <c r="Z333" i="76"/>
  <c r="AA333" i="76" s="1"/>
  <c r="W333" i="76"/>
  <c r="T333" i="76"/>
  <c r="I333" i="76"/>
  <c r="G333" i="76"/>
  <c r="F333" i="76"/>
  <c r="A333" i="76"/>
  <c r="AM332" i="76"/>
  <c r="AF332" i="76"/>
  <c r="Z332" i="76"/>
  <c r="AA332" i="76" s="1"/>
  <c r="W332" i="76"/>
  <c r="T332" i="76"/>
  <c r="I332" i="76"/>
  <c r="G332" i="76"/>
  <c r="F332" i="76"/>
  <c r="A332" i="76"/>
  <c r="AM331" i="76"/>
  <c r="AF331" i="76"/>
  <c r="Z331" i="76"/>
  <c r="AA331" i="76" s="1"/>
  <c r="W331" i="76"/>
  <c r="T331" i="76"/>
  <c r="I331" i="76"/>
  <c r="G331" i="76"/>
  <c r="F331" i="76"/>
  <c r="A331" i="76"/>
  <c r="AM330" i="76"/>
  <c r="AF330" i="76"/>
  <c r="Z330" i="76"/>
  <c r="AA330" i="76" s="1"/>
  <c r="W330" i="76"/>
  <c r="T330" i="76"/>
  <c r="I330" i="76"/>
  <c r="G330" i="76"/>
  <c r="F330" i="76"/>
  <c r="A330" i="76"/>
  <c r="AM329" i="76"/>
  <c r="AF329" i="76"/>
  <c r="Z329" i="76"/>
  <c r="AA329" i="76" s="1"/>
  <c r="W329" i="76"/>
  <c r="S329" i="76"/>
  <c r="I329" i="76"/>
  <c r="G329" i="76"/>
  <c r="F329" i="76"/>
  <c r="A329" i="76"/>
  <c r="AM328" i="76"/>
  <c r="AF328" i="76"/>
  <c r="Z328" i="76"/>
  <c r="AA328" i="76" s="1"/>
  <c r="W328" i="76"/>
  <c r="S328" i="76"/>
  <c r="I328" i="76"/>
  <c r="G328" i="76"/>
  <c r="F328" i="76"/>
  <c r="A328" i="76"/>
  <c r="AM327" i="76"/>
  <c r="AF327" i="76"/>
  <c r="Z327" i="76"/>
  <c r="AA327" i="76" s="1"/>
  <c r="W327" i="76"/>
  <c r="S327" i="76"/>
  <c r="I327" i="76"/>
  <c r="G327" i="76"/>
  <c r="F327" i="76"/>
  <c r="A327" i="76"/>
  <c r="AM326" i="76"/>
  <c r="AF326" i="76"/>
  <c r="Z326" i="76"/>
  <c r="AA326" i="76" s="1"/>
  <c r="W326" i="76"/>
  <c r="S326" i="76"/>
  <c r="I326" i="76"/>
  <c r="G326" i="76"/>
  <c r="D326" i="76"/>
  <c r="F326" i="76" s="1"/>
  <c r="A326" i="76"/>
  <c r="AM325" i="76"/>
  <c r="AF325" i="76"/>
  <c r="Z325" i="76"/>
  <c r="AA325" i="76" s="1"/>
  <c r="W325" i="76"/>
  <c r="S325" i="76"/>
  <c r="I325" i="76"/>
  <c r="G325" i="76"/>
  <c r="D325" i="76"/>
  <c r="F325" i="76" s="1"/>
  <c r="A325" i="76"/>
  <c r="AM324" i="76"/>
  <c r="AF324" i="76"/>
  <c r="Z324" i="76"/>
  <c r="Y324" i="76"/>
  <c r="W324" i="76"/>
  <c r="S324" i="76"/>
  <c r="I324" i="76"/>
  <c r="G324" i="76"/>
  <c r="D324" i="76"/>
  <c r="F324" i="76" s="1"/>
  <c r="A324" i="76"/>
  <c r="AM323" i="76"/>
  <c r="AF323" i="76"/>
  <c r="Z323" i="76"/>
  <c r="Y323" i="76"/>
  <c r="W323" i="76"/>
  <c r="S323" i="76"/>
  <c r="I323" i="76"/>
  <c r="G323" i="76"/>
  <c r="D323" i="76"/>
  <c r="F323" i="76" s="1"/>
  <c r="A323" i="76"/>
  <c r="AM322" i="76"/>
  <c r="AF322" i="76"/>
  <c r="Z322" i="76"/>
  <c r="Y322" i="76"/>
  <c r="W322" i="76"/>
  <c r="S322" i="76"/>
  <c r="I322" i="76"/>
  <c r="G322" i="76"/>
  <c r="D322" i="76"/>
  <c r="F322" i="76" s="1"/>
  <c r="A322" i="76"/>
  <c r="AM321" i="76"/>
  <c r="AF321" i="76"/>
  <c r="Z321" i="76"/>
  <c r="Y321" i="76"/>
  <c r="W321" i="76"/>
  <c r="S321" i="76"/>
  <c r="I321" i="76"/>
  <c r="G321" i="76"/>
  <c r="D321" i="76"/>
  <c r="F321" i="76" s="1"/>
  <c r="A321" i="76"/>
  <c r="AM320" i="76"/>
  <c r="AF320" i="76"/>
  <c r="Z320" i="76"/>
  <c r="Y320" i="76"/>
  <c r="W320" i="76"/>
  <c r="S320" i="76"/>
  <c r="I320" i="76"/>
  <c r="G320" i="76"/>
  <c r="D320" i="76"/>
  <c r="F320" i="76" s="1"/>
  <c r="A320" i="76"/>
  <c r="AM319" i="76"/>
  <c r="AF319" i="76"/>
  <c r="Z319" i="76"/>
  <c r="Y319" i="76"/>
  <c r="W319" i="76"/>
  <c r="S319" i="76"/>
  <c r="I319" i="76"/>
  <c r="G319" i="76"/>
  <c r="D319" i="76"/>
  <c r="F319" i="76" s="1"/>
  <c r="A319" i="76"/>
  <c r="AM318" i="76"/>
  <c r="AF318" i="76"/>
  <c r="Z318" i="76"/>
  <c r="Y318" i="76"/>
  <c r="W318" i="76"/>
  <c r="S318" i="76"/>
  <c r="I318" i="76"/>
  <c r="G318" i="76"/>
  <c r="D318" i="76"/>
  <c r="F318" i="76" s="1"/>
  <c r="A318" i="76"/>
  <c r="AM317" i="76"/>
  <c r="AF317" i="76"/>
  <c r="Z317" i="76"/>
  <c r="Y317" i="76"/>
  <c r="W317" i="76"/>
  <c r="S317" i="76"/>
  <c r="I317" i="76"/>
  <c r="G317" i="76"/>
  <c r="D317" i="76"/>
  <c r="F317" i="76" s="1"/>
  <c r="A317" i="76"/>
  <c r="AM316" i="76"/>
  <c r="AF316" i="76"/>
  <c r="Z316" i="76"/>
  <c r="Y316" i="76"/>
  <c r="W316" i="76"/>
  <c r="S316" i="76"/>
  <c r="I316" i="76"/>
  <c r="G316" i="76"/>
  <c r="D316" i="76"/>
  <c r="F316" i="76" s="1"/>
  <c r="A316" i="76"/>
  <c r="AM315" i="76"/>
  <c r="AF315" i="76"/>
  <c r="Z315" i="76"/>
  <c r="Y315" i="76"/>
  <c r="W315" i="76"/>
  <c r="S315" i="76"/>
  <c r="I315" i="76"/>
  <c r="G315" i="76"/>
  <c r="D315" i="76"/>
  <c r="F315" i="76" s="1"/>
  <c r="A315" i="76"/>
  <c r="AM314" i="76"/>
  <c r="AF314" i="76"/>
  <c r="Z314" i="76"/>
  <c r="Y314" i="76"/>
  <c r="W314" i="76"/>
  <c r="S314" i="76"/>
  <c r="I314" i="76"/>
  <c r="G314" i="76"/>
  <c r="D314" i="76"/>
  <c r="F314" i="76" s="1"/>
  <c r="A314" i="76"/>
  <c r="AM313" i="76"/>
  <c r="AF313" i="76"/>
  <c r="Z313" i="76"/>
  <c r="Y313" i="76"/>
  <c r="W313" i="76"/>
  <c r="S313" i="76"/>
  <c r="I313" i="76"/>
  <c r="G313" i="76"/>
  <c r="D313" i="76"/>
  <c r="F313" i="76" s="1"/>
  <c r="A313" i="76"/>
  <c r="AM312" i="76"/>
  <c r="AF312" i="76"/>
  <c r="Z312" i="76"/>
  <c r="Y312" i="76"/>
  <c r="W312" i="76"/>
  <c r="S312" i="76"/>
  <c r="I312" i="76"/>
  <c r="G312" i="76"/>
  <c r="D312" i="76"/>
  <c r="F312" i="76" s="1"/>
  <c r="A312" i="76"/>
  <c r="AM311" i="76"/>
  <c r="AF311" i="76"/>
  <c r="Z311" i="76"/>
  <c r="Y311" i="76"/>
  <c r="W311" i="76"/>
  <c r="S311" i="76"/>
  <c r="I311" i="76"/>
  <c r="G311" i="76"/>
  <c r="D311" i="76"/>
  <c r="F311" i="76" s="1"/>
  <c r="A311" i="76"/>
  <c r="AM310" i="76"/>
  <c r="AF310" i="76"/>
  <c r="Z310" i="76"/>
  <c r="Y310" i="76"/>
  <c r="W310" i="76"/>
  <c r="S310" i="76"/>
  <c r="I310" i="76"/>
  <c r="G310" i="76"/>
  <c r="D310" i="76"/>
  <c r="F310" i="76" s="1"/>
  <c r="A310" i="76"/>
  <c r="AM309" i="76"/>
  <c r="AF309" i="76"/>
  <c r="Z309" i="76"/>
  <c r="Y309" i="76"/>
  <c r="W309" i="76"/>
  <c r="S309" i="76"/>
  <c r="I309" i="76"/>
  <c r="G309" i="76"/>
  <c r="D309" i="76"/>
  <c r="F309" i="76" s="1"/>
  <c r="A309" i="76"/>
  <c r="AM308" i="76"/>
  <c r="AF308" i="76"/>
  <c r="Z308" i="76"/>
  <c r="Y308" i="76"/>
  <c r="W308" i="76"/>
  <c r="S308" i="76"/>
  <c r="I308" i="76"/>
  <c r="G308" i="76"/>
  <c r="D308" i="76"/>
  <c r="F308" i="76" s="1"/>
  <c r="A308" i="76"/>
  <c r="AM307" i="76"/>
  <c r="AF307" i="76"/>
  <c r="Z307" i="76"/>
  <c r="Y307" i="76"/>
  <c r="W307" i="76"/>
  <c r="S307" i="76"/>
  <c r="I307" i="76"/>
  <c r="G307" i="76"/>
  <c r="D307" i="76"/>
  <c r="F307" i="76" s="1"/>
  <c r="A307" i="76"/>
  <c r="AM306" i="76"/>
  <c r="AF306" i="76"/>
  <c r="Z306" i="76"/>
  <c r="Y306" i="76"/>
  <c r="W306" i="76"/>
  <c r="S306" i="76"/>
  <c r="I306" i="76"/>
  <c r="G306" i="76"/>
  <c r="D306" i="76"/>
  <c r="F306" i="76" s="1"/>
  <c r="A306" i="76"/>
  <c r="AM305" i="76"/>
  <c r="AF305" i="76"/>
  <c r="Z305" i="76"/>
  <c r="Y305" i="76"/>
  <c r="W305" i="76"/>
  <c r="S305" i="76"/>
  <c r="I305" i="76"/>
  <c r="G305" i="76"/>
  <c r="D305" i="76"/>
  <c r="F305" i="76" s="1"/>
  <c r="A305" i="76"/>
  <c r="AM304" i="76"/>
  <c r="AF304" i="76"/>
  <c r="Z304" i="76"/>
  <c r="Y304" i="76"/>
  <c r="W304" i="76"/>
  <c r="S304" i="76"/>
  <c r="I304" i="76"/>
  <c r="G304" i="76"/>
  <c r="D304" i="76"/>
  <c r="F304" i="76" s="1"/>
  <c r="A304" i="76"/>
  <c r="AM303" i="76"/>
  <c r="AF303" i="76"/>
  <c r="Z303" i="76"/>
  <c r="Y303" i="76"/>
  <c r="W303" i="76"/>
  <c r="S303" i="76"/>
  <c r="I303" i="76"/>
  <c r="G303" i="76"/>
  <c r="D303" i="76"/>
  <c r="F303" i="76" s="1"/>
  <c r="A303" i="76"/>
  <c r="AM302" i="76"/>
  <c r="AF302" i="76"/>
  <c r="Z302" i="76"/>
  <c r="Y302" i="76"/>
  <c r="W302" i="76"/>
  <c r="S302" i="76"/>
  <c r="I302" i="76"/>
  <c r="G302" i="76"/>
  <c r="D302" i="76"/>
  <c r="F302" i="76" s="1"/>
  <c r="A302" i="76"/>
  <c r="AM301" i="76"/>
  <c r="AF301" i="76"/>
  <c r="Z301" i="76"/>
  <c r="Y301" i="76"/>
  <c r="W301" i="76"/>
  <c r="S301" i="76"/>
  <c r="I301" i="76"/>
  <c r="G301" i="76"/>
  <c r="D301" i="76"/>
  <c r="F301" i="76" s="1"/>
  <c r="A301" i="76"/>
  <c r="AM300" i="76"/>
  <c r="AF300" i="76"/>
  <c r="Z300" i="76"/>
  <c r="Y300" i="76"/>
  <c r="W300" i="76"/>
  <c r="S300" i="76"/>
  <c r="I300" i="76"/>
  <c r="G300" i="76"/>
  <c r="D300" i="76"/>
  <c r="F300" i="76" s="1"/>
  <c r="A300" i="76"/>
  <c r="AM299" i="76"/>
  <c r="AF299" i="76"/>
  <c r="Z299" i="76"/>
  <c r="Y299" i="76"/>
  <c r="W299" i="76"/>
  <c r="S299" i="76"/>
  <c r="I299" i="76"/>
  <c r="D299" i="76"/>
  <c r="F299" i="76" s="1"/>
  <c r="A299" i="76"/>
  <c r="AM298" i="76"/>
  <c r="AF298" i="76"/>
  <c r="Z298" i="76"/>
  <c r="Y298" i="76"/>
  <c r="H74" i="77" s="1"/>
  <c r="W298" i="76"/>
  <c r="S298" i="76"/>
  <c r="I298" i="76"/>
  <c r="D298" i="76"/>
  <c r="F298" i="76" s="1"/>
  <c r="A298" i="76"/>
  <c r="AM297" i="76"/>
  <c r="AF297" i="76"/>
  <c r="Z297" i="76"/>
  <c r="Y297" i="76"/>
  <c r="H75" i="77" s="1"/>
  <c r="W297" i="76"/>
  <c r="S297" i="76"/>
  <c r="I297" i="76"/>
  <c r="D297" i="76"/>
  <c r="F297" i="76" s="1"/>
  <c r="A297" i="76"/>
  <c r="AF288" i="76"/>
  <c r="Z288" i="76"/>
  <c r="W288" i="76"/>
  <c r="T288" i="76"/>
  <c r="J288" i="76"/>
  <c r="F288" i="76"/>
  <c r="A288" i="76"/>
  <c r="AF287" i="76"/>
  <c r="Z287" i="76"/>
  <c r="W287" i="76"/>
  <c r="T287" i="76"/>
  <c r="J287" i="76"/>
  <c r="F287" i="76"/>
  <c r="A287" i="76"/>
  <c r="AF286" i="76"/>
  <c r="Z286" i="76"/>
  <c r="W286" i="76"/>
  <c r="T286" i="76"/>
  <c r="J286" i="76"/>
  <c r="F286" i="76"/>
  <c r="A286" i="76"/>
  <c r="AF285" i="76"/>
  <c r="Z285" i="76"/>
  <c r="W285" i="76"/>
  <c r="T285" i="76"/>
  <c r="J285" i="76"/>
  <c r="F285" i="76"/>
  <c r="A285" i="76"/>
  <c r="AF284" i="76"/>
  <c r="Z284" i="76"/>
  <c r="W284" i="76"/>
  <c r="T284" i="76"/>
  <c r="J284" i="76"/>
  <c r="F284" i="76"/>
  <c r="A284" i="76"/>
  <c r="AF283" i="76"/>
  <c r="Z283" i="76"/>
  <c r="W283" i="76"/>
  <c r="T283" i="76"/>
  <c r="J283" i="76"/>
  <c r="F283" i="76"/>
  <c r="A283" i="76"/>
  <c r="AF282" i="76"/>
  <c r="Z282" i="76"/>
  <c r="W282" i="76"/>
  <c r="T282" i="76"/>
  <c r="J282" i="76"/>
  <c r="F282" i="76"/>
  <c r="A282" i="76"/>
  <c r="AF281" i="76"/>
  <c r="Z281" i="76"/>
  <c r="W281" i="76"/>
  <c r="T281" i="76"/>
  <c r="J281" i="76"/>
  <c r="F281" i="76"/>
  <c r="A281" i="76"/>
  <c r="AF280" i="76"/>
  <c r="Z280" i="76"/>
  <c r="W280" i="76"/>
  <c r="T280" i="76"/>
  <c r="J280" i="76"/>
  <c r="F280" i="76"/>
  <c r="A280" i="76"/>
  <c r="AF279" i="76"/>
  <c r="Z279" i="76"/>
  <c r="W279" i="76"/>
  <c r="T279" i="76"/>
  <c r="J279" i="76"/>
  <c r="F279" i="76"/>
  <c r="A279" i="76"/>
  <c r="AF278" i="76"/>
  <c r="Z278" i="76"/>
  <c r="W278" i="76"/>
  <c r="T278" i="76"/>
  <c r="J278" i="76"/>
  <c r="F278" i="76"/>
  <c r="A278" i="76"/>
  <c r="AF277" i="76"/>
  <c r="Z277" i="76"/>
  <c r="W277" i="76"/>
  <c r="T277" i="76"/>
  <c r="J277" i="76"/>
  <c r="F277" i="76"/>
  <c r="A277" i="76"/>
  <c r="AF276" i="76"/>
  <c r="Z276" i="76"/>
  <c r="W276" i="76"/>
  <c r="T276" i="76"/>
  <c r="J276" i="76"/>
  <c r="F276" i="76"/>
  <c r="A276" i="76"/>
  <c r="AF275" i="76"/>
  <c r="Z275" i="76"/>
  <c r="W275" i="76"/>
  <c r="T275" i="76"/>
  <c r="J275" i="76"/>
  <c r="F275" i="76"/>
  <c r="A275" i="76"/>
  <c r="AF274" i="76"/>
  <c r="Z274" i="76"/>
  <c r="W274" i="76"/>
  <c r="T274" i="76"/>
  <c r="J274" i="76"/>
  <c r="F274" i="76"/>
  <c r="A274" i="76"/>
  <c r="AF273" i="76"/>
  <c r="Z273" i="76"/>
  <c r="W273" i="76"/>
  <c r="T273" i="76"/>
  <c r="J273" i="76"/>
  <c r="F273" i="76"/>
  <c r="A273" i="76"/>
  <c r="AF272" i="76"/>
  <c r="Z272" i="76"/>
  <c r="W272" i="76"/>
  <c r="T272" i="76"/>
  <c r="J272" i="76"/>
  <c r="F272" i="76"/>
  <c r="A272" i="76"/>
  <c r="AF271" i="76"/>
  <c r="Z271" i="76"/>
  <c r="W271" i="76"/>
  <c r="T271" i="76"/>
  <c r="J271" i="76"/>
  <c r="F271" i="76"/>
  <c r="A271" i="76"/>
  <c r="AF270" i="76"/>
  <c r="Z270" i="76"/>
  <c r="W270" i="76"/>
  <c r="T270" i="76"/>
  <c r="J270" i="76"/>
  <c r="F270" i="76"/>
  <c r="A270" i="76"/>
  <c r="AM269" i="76"/>
  <c r="AF269" i="76"/>
  <c r="Z269" i="76"/>
  <c r="AA269" i="76" s="1"/>
  <c r="W269" i="76"/>
  <c r="T269" i="76"/>
  <c r="I269" i="76"/>
  <c r="G269" i="76"/>
  <c r="F269" i="76"/>
  <c r="A269" i="76"/>
  <c r="AM268" i="76"/>
  <c r="AF268" i="76"/>
  <c r="Z268" i="76"/>
  <c r="AA268" i="76" s="1"/>
  <c r="W268" i="76"/>
  <c r="T268" i="76"/>
  <c r="I268" i="76"/>
  <c r="G268" i="76"/>
  <c r="F268" i="76"/>
  <c r="A268" i="76"/>
  <c r="AM267" i="76"/>
  <c r="AF267" i="76"/>
  <c r="Z267" i="76"/>
  <c r="AA267" i="76" s="1"/>
  <c r="W267" i="76"/>
  <c r="T267" i="76"/>
  <c r="I267" i="76"/>
  <c r="G267" i="76"/>
  <c r="F267" i="76"/>
  <c r="A267" i="76"/>
  <c r="AM266" i="76"/>
  <c r="AF266" i="76"/>
  <c r="Z266" i="76"/>
  <c r="AA266" i="76" s="1"/>
  <c r="W266" i="76"/>
  <c r="T266" i="76"/>
  <c r="I266" i="76"/>
  <c r="G266" i="76"/>
  <c r="F266" i="76"/>
  <c r="A266" i="76"/>
  <c r="AM265" i="76"/>
  <c r="AF265" i="76"/>
  <c r="Z265" i="76"/>
  <c r="AA265" i="76" s="1"/>
  <c r="W265" i="76"/>
  <c r="T265" i="76"/>
  <c r="L265" i="76"/>
  <c r="I265" i="76"/>
  <c r="G265" i="76"/>
  <c r="F265" i="76"/>
  <c r="A265" i="76"/>
  <c r="AM264" i="76"/>
  <c r="AF264" i="76"/>
  <c r="Z264" i="76"/>
  <c r="AA264" i="76" s="1"/>
  <c r="W264" i="76"/>
  <c r="T264" i="76"/>
  <c r="L264" i="76"/>
  <c r="I264" i="76"/>
  <c r="G264" i="76"/>
  <c r="F264" i="76"/>
  <c r="A264" i="76"/>
  <c r="AM263" i="76"/>
  <c r="AF263" i="76"/>
  <c r="Z263" i="76"/>
  <c r="AA263" i="76" s="1"/>
  <c r="W263" i="76"/>
  <c r="T263" i="76"/>
  <c r="L263" i="76"/>
  <c r="I263" i="76"/>
  <c r="G263" i="76"/>
  <c r="F263" i="76"/>
  <c r="A263" i="76"/>
  <c r="AM262" i="76"/>
  <c r="AF262" i="76"/>
  <c r="Z262" i="76"/>
  <c r="AA262" i="76" s="1"/>
  <c r="W262" i="76"/>
  <c r="T262" i="76"/>
  <c r="L262" i="76"/>
  <c r="I262" i="76"/>
  <c r="G262" i="76"/>
  <c r="F262" i="76"/>
  <c r="A262" i="76"/>
  <c r="AM261" i="76"/>
  <c r="AF261" i="76"/>
  <c r="Z261" i="76"/>
  <c r="AA261" i="76" s="1"/>
  <c r="W261" i="76"/>
  <c r="T261" i="76"/>
  <c r="L261" i="76"/>
  <c r="I261" i="76"/>
  <c r="G261" i="76"/>
  <c r="F261" i="76"/>
  <c r="A261" i="76"/>
  <c r="AM260" i="76"/>
  <c r="AF260" i="76"/>
  <c r="Z260" i="76"/>
  <c r="AA260" i="76" s="1"/>
  <c r="W260" i="76"/>
  <c r="T260" i="76"/>
  <c r="L260" i="76"/>
  <c r="I260" i="76"/>
  <c r="G260" i="76"/>
  <c r="F260" i="76"/>
  <c r="A260" i="76"/>
  <c r="AM259" i="76"/>
  <c r="AF259" i="76"/>
  <c r="Z259" i="76"/>
  <c r="AA259" i="76" s="1"/>
  <c r="W259" i="76"/>
  <c r="T259" i="76"/>
  <c r="L259" i="76"/>
  <c r="I259" i="76"/>
  <c r="G259" i="76"/>
  <c r="F259" i="76"/>
  <c r="A259" i="76"/>
  <c r="AM258" i="76"/>
  <c r="AF258" i="76"/>
  <c r="Z258" i="76"/>
  <c r="AA258" i="76" s="1"/>
  <c r="W258" i="76"/>
  <c r="T258" i="76"/>
  <c r="L258" i="76"/>
  <c r="I258" i="76"/>
  <c r="G258" i="76"/>
  <c r="F258" i="76"/>
  <c r="A258" i="76"/>
  <c r="AM257" i="76"/>
  <c r="AF257" i="76"/>
  <c r="Z257" i="76"/>
  <c r="AA257" i="76" s="1"/>
  <c r="W257" i="76"/>
  <c r="T257" i="76"/>
  <c r="L257" i="76"/>
  <c r="I257" i="76"/>
  <c r="G257" i="76"/>
  <c r="F257" i="76"/>
  <c r="A257" i="76"/>
  <c r="AM256" i="76"/>
  <c r="AF256" i="76"/>
  <c r="Z256" i="76"/>
  <c r="AA256" i="76" s="1"/>
  <c r="W256" i="76"/>
  <c r="T256" i="76"/>
  <c r="L256" i="76"/>
  <c r="I256" i="76"/>
  <c r="G256" i="76"/>
  <c r="F256" i="76"/>
  <c r="A256" i="76"/>
  <c r="AM255" i="76"/>
  <c r="AF255" i="76"/>
  <c r="Z255" i="76"/>
  <c r="AA255" i="76" s="1"/>
  <c r="W255" i="76"/>
  <c r="T255" i="76"/>
  <c r="L255" i="76"/>
  <c r="I255" i="76"/>
  <c r="G255" i="76"/>
  <c r="F255" i="76"/>
  <c r="A255" i="76"/>
  <c r="AM254" i="76"/>
  <c r="AF254" i="76"/>
  <c r="Z254" i="76"/>
  <c r="AA254" i="76" s="1"/>
  <c r="W254" i="76"/>
  <c r="S254" i="76"/>
  <c r="L254" i="76"/>
  <c r="I254" i="76"/>
  <c r="G254" i="76"/>
  <c r="F254" i="76"/>
  <c r="A254" i="76"/>
  <c r="AM253" i="76"/>
  <c r="AF253" i="76"/>
  <c r="Z253" i="76"/>
  <c r="AA253" i="76" s="1"/>
  <c r="W253" i="76"/>
  <c r="S253" i="76"/>
  <c r="L253" i="76"/>
  <c r="I253" i="76"/>
  <c r="G253" i="76"/>
  <c r="F253" i="76"/>
  <c r="A253" i="76"/>
  <c r="AM252" i="76"/>
  <c r="AF252" i="76"/>
  <c r="Z252" i="76"/>
  <c r="AA252" i="76" s="1"/>
  <c r="W252" i="76"/>
  <c r="S252" i="76"/>
  <c r="L252" i="76"/>
  <c r="I252" i="76"/>
  <c r="G252" i="76"/>
  <c r="F252" i="76"/>
  <c r="A252" i="76"/>
  <c r="AM251" i="76"/>
  <c r="AF251" i="76"/>
  <c r="Z251" i="76"/>
  <c r="AA251" i="76" s="1"/>
  <c r="W251" i="76"/>
  <c r="S251" i="76"/>
  <c r="L251" i="76"/>
  <c r="I251" i="76"/>
  <c r="G251" i="76"/>
  <c r="F251" i="76"/>
  <c r="A251" i="76"/>
  <c r="AM250" i="76"/>
  <c r="Z250" i="76"/>
  <c r="AA250" i="76" s="1"/>
  <c r="W250" i="76"/>
  <c r="S250" i="76"/>
  <c r="L250" i="76"/>
  <c r="I250" i="76"/>
  <c r="G250" i="76"/>
  <c r="F250" i="76"/>
  <c r="A250" i="76"/>
  <c r="AM249" i="76"/>
  <c r="Z249" i="76"/>
  <c r="AA249" i="76" s="1"/>
  <c r="W249" i="76"/>
  <c r="S249" i="76"/>
  <c r="L249" i="76"/>
  <c r="I249" i="76"/>
  <c r="G249" i="76"/>
  <c r="F249" i="76"/>
  <c r="A249" i="76"/>
  <c r="AM248" i="76"/>
  <c r="AF248" i="76"/>
  <c r="Z248" i="76"/>
  <c r="AA248" i="76" s="1"/>
  <c r="W248" i="76"/>
  <c r="S248" i="76"/>
  <c r="L248" i="76"/>
  <c r="I248" i="76"/>
  <c r="G248" i="76"/>
  <c r="F248" i="76"/>
  <c r="A248" i="76"/>
  <c r="AM247" i="76"/>
  <c r="Z247" i="76"/>
  <c r="AA247" i="76" s="1"/>
  <c r="W247" i="76"/>
  <c r="S247" i="76"/>
  <c r="L247" i="76"/>
  <c r="I247" i="76"/>
  <c r="G247" i="76"/>
  <c r="F247" i="76"/>
  <c r="A247" i="76"/>
  <c r="AM246" i="76"/>
  <c r="AF246" i="76"/>
  <c r="Z246" i="76"/>
  <c r="AA246" i="76" s="1"/>
  <c r="W246" i="76"/>
  <c r="S246" i="76"/>
  <c r="L246" i="76"/>
  <c r="I246" i="76"/>
  <c r="G246" i="76"/>
  <c r="F246" i="76"/>
  <c r="A246" i="76"/>
  <c r="AM245" i="76"/>
  <c r="AF245" i="76"/>
  <c r="Z245" i="76"/>
  <c r="AA245" i="76" s="1"/>
  <c r="W245" i="76"/>
  <c r="S245" i="76"/>
  <c r="L245" i="76"/>
  <c r="I245" i="76"/>
  <c r="G245" i="76"/>
  <c r="F245" i="76"/>
  <c r="A245" i="76"/>
  <c r="AM244" i="76"/>
  <c r="Z244" i="76"/>
  <c r="AA244" i="76" s="1"/>
  <c r="W244" i="76"/>
  <c r="S244" i="76"/>
  <c r="L244" i="76"/>
  <c r="I244" i="76"/>
  <c r="G244" i="76"/>
  <c r="F244" i="76"/>
  <c r="A244" i="76"/>
  <c r="AM243" i="76"/>
  <c r="Z243" i="76"/>
  <c r="AA243" i="76" s="1"/>
  <c r="W243" i="76"/>
  <c r="S243" i="76"/>
  <c r="L243" i="76"/>
  <c r="I243" i="76"/>
  <c r="G243" i="76"/>
  <c r="F243" i="76"/>
  <c r="A243" i="76"/>
  <c r="AM242" i="76"/>
  <c r="Z242" i="76"/>
  <c r="AA242" i="76" s="1"/>
  <c r="W242" i="76"/>
  <c r="S242" i="76"/>
  <c r="L242" i="76"/>
  <c r="I242" i="76"/>
  <c r="G242" i="76"/>
  <c r="F242" i="76"/>
  <c r="A242" i="76"/>
  <c r="AM241" i="76"/>
  <c r="AF241" i="76"/>
  <c r="Z241" i="76"/>
  <c r="AA241" i="76" s="1"/>
  <c r="W241" i="76"/>
  <c r="S241" i="76"/>
  <c r="L241" i="76"/>
  <c r="I241" i="76"/>
  <c r="G241" i="76"/>
  <c r="F241" i="76"/>
  <c r="A241" i="76"/>
  <c r="AM240" i="76"/>
  <c r="AF240" i="76"/>
  <c r="Z240" i="76"/>
  <c r="AA240" i="76" s="1"/>
  <c r="W240" i="76"/>
  <c r="S240" i="76"/>
  <c r="L240" i="76"/>
  <c r="I240" i="76"/>
  <c r="G240" i="76"/>
  <c r="F240" i="76"/>
  <c r="A240" i="76"/>
  <c r="AM239" i="76"/>
  <c r="Z239" i="76"/>
  <c r="AA239" i="76" s="1"/>
  <c r="W239" i="76"/>
  <c r="S239" i="76"/>
  <c r="L239" i="76"/>
  <c r="I239" i="76"/>
  <c r="G239" i="76"/>
  <c r="F239" i="76"/>
  <c r="A239" i="76"/>
  <c r="AM238" i="76"/>
  <c r="AF238" i="76"/>
  <c r="Z238" i="76"/>
  <c r="AA238" i="76" s="1"/>
  <c r="W238" i="76"/>
  <c r="S238" i="76"/>
  <c r="L238" i="76"/>
  <c r="I238" i="76"/>
  <c r="G238" i="76"/>
  <c r="F238" i="76"/>
  <c r="A238" i="76"/>
  <c r="AM237" i="76"/>
  <c r="AF237" i="76"/>
  <c r="Z237" i="76"/>
  <c r="AA237" i="76" s="1"/>
  <c r="W237" i="76"/>
  <c r="S237" i="76"/>
  <c r="L237" i="76"/>
  <c r="I237" i="76"/>
  <c r="G237" i="76"/>
  <c r="F237" i="76"/>
  <c r="A237" i="76"/>
  <c r="AM236" i="76"/>
  <c r="Z236" i="76"/>
  <c r="AA236" i="76" s="1"/>
  <c r="W236" i="76"/>
  <c r="S236" i="76"/>
  <c r="L236" i="76"/>
  <c r="I236" i="76"/>
  <c r="G236" i="76"/>
  <c r="F236" i="76"/>
  <c r="A236" i="76"/>
  <c r="AM235" i="76"/>
  <c r="AF235" i="76"/>
  <c r="Z235" i="76"/>
  <c r="AA235" i="76" s="1"/>
  <c r="W235" i="76"/>
  <c r="S235" i="76"/>
  <c r="L235" i="76"/>
  <c r="I235" i="76"/>
  <c r="G235" i="76"/>
  <c r="F235" i="76"/>
  <c r="A235" i="76"/>
  <c r="AM234" i="76"/>
  <c r="AF234" i="76"/>
  <c r="Z234" i="76"/>
  <c r="AA234" i="76" s="1"/>
  <c r="W234" i="76"/>
  <c r="S234" i="76"/>
  <c r="L234" i="76"/>
  <c r="I234" i="76"/>
  <c r="G234" i="76"/>
  <c r="F234" i="76"/>
  <c r="A234" i="76"/>
  <c r="AM233" i="76"/>
  <c r="AF233" i="76"/>
  <c r="Z233" i="76"/>
  <c r="AA233" i="76" s="1"/>
  <c r="W233" i="76"/>
  <c r="S233" i="76"/>
  <c r="L233" i="76"/>
  <c r="I233" i="76"/>
  <c r="G233" i="76"/>
  <c r="F233" i="76"/>
  <c r="A233" i="76"/>
  <c r="AM232" i="76"/>
  <c r="AF232" i="76"/>
  <c r="Z232" i="76"/>
  <c r="AA232" i="76" s="1"/>
  <c r="W232" i="76"/>
  <c r="S232" i="76"/>
  <c r="L232" i="76"/>
  <c r="I232" i="76"/>
  <c r="G232" i="76"/>
  <c r="F232" i="76"/>
  <c r="A232" i="76"/>
  <c r="AM231" i="76"/>
  <c r="AF231" i="76"/>
  <c r="Z231" i="76"/>
  <c r="AA231" i="76" s="1"/>
  <c r="W231" i="76"/>
  <c r="S231" i="76"/>
  <c r="L231" i="76"/>
  <c r="G73" i="77" s="1"/>
  <c r="I231" i="76"/>
  <c r="D231" i="76"/>
  <c r="F231" i="76" s="1"/>
  <c r="A231" i="76"/>
  <c r="AM230" i="76"/>
  <c r="AF230" i="76"/>
  <c r="Z230" i="76"/>
  <c r="AA230" i="76" s="1"/>
  <c r="W230" i="76"/>
  <c r="S230" i="76"/>
  <c r="L230" i="76"/>
  <c r="G72" i="77" s="1"/>
  <c r="I230" i="76"/>
  <c r="D230" i="76"/>
  <c r="F230" i="76" s="1"/>
  <c r="A230" i="76"/>
  <c r="AM229" i="76"/>
  <c r="AF229" i="76"/>
  <c r="Z229" i="76"/>
  <c r="AA229" i="76" s="1"/>
  <c r="W229" i="76"/>
  <c r="S229" i="76"/>
  <c r="L229" i="76"/>
  <c r="G71" i="77" s="1"/>
  <c r="I229" i="76"/>
  <c r="D229" i="76"/>
  <c r="F229" i="76" s="1"/>
  <c r="A229" i="76"/>
  <c r="AM228" i="76"/>
  <c r="AF228" i="76"/>
  <c r="Z228" i="76"/>
  <c r="AA228" i="76" s="1"/>
  <c r="W228" i="76"/>
  <c r="S228" i="76"/>
  <c r="L228" i="76"/>
  <c r="G70" i="77" s="1"/>
  <c r="I228" i="76"/>
  <c r="D228" i="76"/>
  <c r="F228" i="76" s="1"/>
  <c r="A228" i="76"/>
  <c r="AM227" i="76"/>
  <c r="AF227" i="76"/>
  <c r="Z227" i="76"/>
  <c r="AA227" i="76" s="1"/>
  <c r="W227" i="76"/>
  <c r="S227" i="76"/>
  <c r="L227" i="76"/>
  <c r="G69" i="77" s="1"/>
  <c r="I227" i="76"/>
  <c r="D227" i="76"/>
  <c r="F227" i="76" s="1"/>
  <c r="A227" i="76"/>
  <c r="AM226" i="76"/>
  <c r="AF226" i="76"/>
  <c r="Z226" i="76"/>
  <c r="AA226" i="76" s="1"/>
  <c r="W226" i="76"/>
  <c r="S226" i="76"/>
  <c r="L226" i="76"/>
  <c r="G68" i="77" s="1"/>
  <c r="I226" i="76"/>
  <c r="D226" i="76"/>
  <c r="F226" i="76" s="1"/>
  <c r="A226" i="76"/>
  <c r="AM225" i="76"/>
  <c r="AF225" i="76"/>
  <c r="Z225" i="76"/>
  <c r="AA225" i="76" s="1"/>
  <c r="W225" i="76"/>
  <c r="S225" i="76"/>
  <c r="L225" i="76"/>
  <c r="G67" i="77" s="1"/>
  <c r="I225" i="76"/>
  <c r="D225" i="76"/>
  <c r="F225" i="76" s="1"/>
  <c r="A225" i="76"/>
  <c r="AM224" i="76"/>
  <c r="AF224" i="76"/>
  <c r="Z224" i="76"/>
  <c r="AA224" i="76" s="1"/>
  <c r="W224" i="76"/>
  <c r="S224" i="76"/>
  <c r="L224" i="76"/>
  <c r="G66" i="77" s="1"/>
  <c r="I224" i="76"/>
  <c r="D224" i="76"/>
  <c r="F224" i="76" s="1"/>
  <c r="A224" i="76"/>
  <c r="AM223" i="76"/>
  <c r="AF223" i="76"/>
  <c r="Z223" i="76"/>
  <c r="AA223" i="76" s="1"/>
  <c r="W223" i="76"/>
  <c r="S223" i="76"/>
  <c r="L223" i="76"/>
  <c r="G65" i="77" s="1"/>
  <c r="I223" i="76"/>
  <c r="D223" i="76"/>
  <c r="F223" i="76" s="1"/>
  <c r="A223" i="76"/>
  <c r="AM222" i="76"/>
  <c r="AF222" i="76"/>
  <c r="Z222" i="76"/>
  <c r="AA222" i="76" s="1"/>
  <c r="W222" i="76"/>
  <c r="S222" i="76"/>
  <c r="L222" i="76"/>
  <c r="G64" i="77" s="1"/>
  <c r="I222" i="76"/>
  <c r="D222" i="76"/>
  <c r="F222" i="76" s="1"/>
  <c r="A222" i="76"/>
  <c r="AM221" i="76"/>
  <c r="AF221" i="76"/>
  <c r="Z221" i="76"/>
  <c r="AA221" i="76" s="1"/>
  <c r="W221" i="76"/>
  <c r="S221" i="76"/>
  <c r="L221" i="76"/>
  <c r="G63" i="77" s="1"/>
  <c r="I221" i="76"/>
  <c r="D221" i="76"/>
  <c r="F221" i="76" s="1"/>
  <c r="A221" i="76"/>
  <c r="AM220" i="76"/>
  <c r="AF220" i="76"/>
  <c r="Z220" i="76"/>
  <c r="AA220" i="76" s="1"/>
  <c r="W220" i="76"/>
  <c r="S220" i="76"/>
  <c r="L220" i="76"/>
  <c r="G62" i="77" s="1"/>
  <c r="I220" i="76"/>
  <c r="D220" i="76"/>
  <c r="F220" i="76" s="1"/>
  <c r="A220" i="76"/>
  <c r="AM219" i="76"/>
  <c r="AF219" i="76"/>
  <c r="Z219" i="76"/>
  <c r="AA219" i="76" s="1"/>
  <c r="W219" i="76"/>
  <c r="S219" i="76"/>
  <c r="L219" i="76"/>
  <c r="G61" i="77" s="1"/>
  <c r="I219" i="76"/>
  <c r="D219" i="76"/>
  <c r="F219" i="76" s="1"/>
  <c r="A219" i="76"/>
  <c r="AM218" i="76"/>
  <c r="AF218" i="76"/>
  <c r="Z218" i="76"/>
  <c r="AA218" i="76" s="1"/>
  <c r="W218" i="76"/>
  <c r="S218" i="76"/>
  <c r="L218" i="76"/>
  <c r="G60" i="77" s="1"/>
  <c r="I218" i="76"/>
  <c r="D218" i="76"/>
  <c r="F218" i="76" s="1"/>
  <c r="A218" i="76"/>
  <c r="AM217" i="76"/>
  <c r="AF217" i="76"/>
  <c r="Z217" i="76"/>
  <c r="AA217" i="76" s="1"/>
  <c r="W217" i="76"/>
  <c r="S217" i="76"/>
  <c r="L217" i="76"/>
  <c r="G59" i="77" s="1"/>
  <c r="I217" i="76"/>
  <c r="D217" i="76"/>
  <c r="F217" i="76" s="1"/>
  <c r="A217" i="76"/>
  <c r="AM216" i="76"/>
  <c r="AF216" i="76"/>
  <c r="Z216" i="76"/>
  <c r="AA216" i="76" s="1"/>
  <c r="W216" i="76"/>
  <c r="S216" i="76"/>
  <c r="L216" i="76"/>
  <c r="G58" i="77" s="1"/>
  <c r="I216" i="76"/>
  <c r="D216" i="76"/>
  <c r="F216" i="76" s="1"/>
  <c r="A216" i="76"/>
  <c r="AM215" i="76"/>
  <c r="AF215" i="76"/>
  <c r="Z215" i="76"/>
  <c r="AA215" i="76" s="1"/>
  <c r="W215" i="76"/>
  <c r="S215" i="76"/>
  <c r="L215" i="76"/>
  <c r="G57" i="77" s="1"/>
  <c r="I215" i="76"/>
  <c r="D215" i="76"/>
  <c r="F215" i="76" s="1"/>
  <c r="A215" i="76"/>
  <c r="AM214" i="76"/>
  <c r="AF214" i="76"/>
  <c r="Z214" i="76"/>
  <c r="AA214" i="76" s="1"/>
  <c r="W214" i="76"/>
  <c r="S214" i="76"/>
  <c r="L214" i="76"/>
  <c r="G56" i="77" s="1"/>
  <c r="I214" i="76"/>
  <c r="D214" i="76"/>
  <c r="F214" i="76" s="1"/>
  <c r="A214" i="76"/>
  <c r="AM213" i="76"/>
  <c r="AF213" i="76"/>
  <c r="Z213" i="76"/>
  <c r="AA213" i="76" s="1"/>
  <c r="W213" i="76"/>
  <c r="S213" i="76"/>
  <c r="L213" i="76"/>
  <c r="G55" i="77" s="1"/>
  <c r="I213" i="76"/>
  <c r="D213" i="76"/>
  <c r="F213" i="76" s="1"/>
  <c r="A213" i="76"/>
  <c r="AM212" i="76"/>
  <c r="AF212" i="76"/>
  <c r="Z212" i="76"/>
  <c r="AA212" i="76" s="1"/>
  <c r="W212" i="76"/>
  <c r="S212" i="76"/>
  <c r="L212" i="76"/>
  <c r="G54" i="77" s="1"/>
  <c r="I212" i="76"/>
  <c r="D212" i="76"/>
  <c r="F212" i="76" s="1"/>
  <c r="A212" i="76"/>
  <c r="AM211" i="76"/>
  <c r="AF211" i="76"/>
  <c r="Z211" i="76"/>
  <c r="AA211" i="76" s="1"/>
  <c r="W211" i="76"/>
  <c r="S211" i="76"/>
  <c r="L211" i="76"/>
  <c r="G53" i="77" s="1"/>
  <c r="I211" i="76"/>
  <c r="D211" i="76"/>
  <c r="F211" i="76" s="1"/>
  <c r="A211" i="76"/>
  <c r="AM210" i="76"/>
  <c r="AF210" i="76"/>
  <c r="Z210" i="76"/>
  <c r="AA210" i="76" s="1"/>
  <c r="W210" i="76"/>
  <c r="S210" i="76"/>
  <c r="L210" i="76"/>
  <c r="G52" i="77" s="1"/>
  <c r="I210" i="76"/>
  <c r="D210" i="76"/>
  <c r="F210" i="76" s="1"/>
  <c r="A210" i="76"/>
  <c r="AM209" i="76"/>
  <c r="AF209" i="76"/>
  <c r="Z209" i="76"/>
  <c r="AA209" i="76" s="1"/>
  <c r="W209" i="76"/>
  <c r="S209" i="76"/>
  <c r="L209" i="76"/>
  <c r="G51" i="77" s="1"/>
  <c r="I209" i="76"/>
  <c r="D209" i="76"/>
  <c r="F209" i="76" s="1"/>
  <c r="A209" i="76"/>
  <c r="AM208" i="76"/>
  <c r="AF208" i="76"/>
  <c r="Z208" i="76"/>
  <c r="AA208" i="76" s="1"/>
  <c r="W208" i="76"/>
  <c r="S208" i="76"/>
  <c r="L208" i="76"/>
  <c r="G50" i="77" s="1"/>
  <c r="I208" i="76"/>
  <c r="D208" i="76"/>
  <c r="F208" i="76" s="1"/>
  <c r="A208" i="76"/>
  <c r="AM207" i="76"/>
  <c r="AF207" i="76"/>
  <c r="Z207" i="76"/>
  <c r="AA207" i="76" s="1"/>
  <c r="W207" i="76"/>
  <c r="S207" i="76"/>
  <c r="L207" i="76"/>
  <c r="G49" i="77" s="1"/>
  <c r="I207" i="76"/>
  <c r="D207" i="76"/>
  <c r="F207" i="76" s="1"/>
  <c r="A207" i="76"/>
  <c r="AM206" i="76"/>
  <c r="AF206" i="76"/>
  <c r="Z206" i="76"/>
  <c r="AA206" i="76" s="1"/>
  <c r="W206" i="76"/>
  <c r="S206" i="76"/>
  <c r="L206" i="76"/>
  <c r="G48" i="77" s="1"/>
  <c r="I206" i="76"/>
  <c r="D206" i="76"/>
  <c r="F206" i="76" s="1"/>
  <c r="A206" i="76"/>
  <c r="AM205" i="76"/>
  <c r="AF205" i="76"/>
  <c r="Z205" i="76"/>
  <c r="AA205" i="76" s="1"/>
  <c r="W205" i="76"/>
  <c r="S205" i="76"/>
  <c r="L205" i="76"/>
  <c r="G47" i="77" s="1"/>
  <c r="I205" i="76"/>
  <c r="D205" i="76"/>
  <c r="F205" i="76" s="1"/>
  <c r="A205" i="76"/>
  <c r="AM204" i="76"/>
  <c r="AF204" i="76"/>
  <c r="Z204" i="76"/>
  <c r="AA204" i="76" s="1"/>
  <c r="W204" i="76"/>
  <c r="S204" i="76"/>
  <c r="L204" i="76"/>
  <c r="G46" i="77" s="1"/>
  <c r="I204" i="76"/>
  <c r="D204" i="76"/>
  <c r="F204" i="76" s="1"/>
  <c r="A204" i="76"/>
  <c r="AM203" i="76"/>
  <c r="AF203" i="76"/>
  <c r="Z203" i="76"/>
  <c r="AA203" i="76" s="1"/>
  <c r="W203" i="76"/>
  <c r="S203" i="76"/>
  <c r="L203" i="76"/>
  <c r="G45" i="77" s="1"/>
  <c r="I203" i="76"/>
  <c r="D203" i="76"/>
  <c r="F203" i="76" s="1"/>
  <c r="A203" i="76"/>
  <c r="AM202" i="76"/>
  <c r="AF202" i="76"/>
  <c r="Z202" i="76"/>
  <c r="AA202" i="76" s="1"/>
  <c r="W202" i="76"/>
  <c r="S202" i="76"/>
  <c r="L202" i="76"/>
  <c r="G44" i="77" s="1"/>
  <c r="I202" i="76"/>
  <c r="D202" i="76"/>
  <c r="F202" i="76" s="1"/>
  <c r="A202" i="76"/>
  <c r="AM201" i="76"/>
  <c r="AF201" i="76"/>
  <c r="Z201" i="76"/>
  <c r="AA201" i="76" s="1"/>
  <c r="W201" i="76"/>
  <c r="S201" i="76"/>
  <c r="L201" i="76"/>
  <c r="G43" i="77" s="1"/>
  <c r="I201" i="76"/>
  <c r="D201" i="76"/>
  <c r="F201" i="76" s="1"/>
  <c r="A201" i="76"/>
  <c r="AM200" i="76"/>
  <c r="AF200" i="76"/>
  <c r="Z200" i="76"/>
  <c r="AA200" i="76" s="1"/>
  <c r="W200" i="76"/>
  <c r="S200" i="76"/>
  <c r="L200" i="76"/>
  <c r="G42" i="77" s="1"/>
  <c r="I200" i="76"/>
  <c r="D200" i="76"/>
  <c r="F200" i="76" s="1"/>
  <c r="A200" i="76"/>
  <c r="AM199" i="76"/>
  <c r="AF199" i="76"/>
  <c r="Z199" i="76"/>
  <c r="AA199" i="76" s="1"/>
  <c r="W199" i="76"/>
  <c r="S199" i="76"/>
  <c r="L199" i="76"/>
  <c r="G41" i="77" s="1"/>
  <c r="I199" i="76"/>
  <c r="D199" i="76"/>
  <c r="F199" i="76" s="1"/>
  <c r="A199" i="76"/>
  <c r="AM198" i="76"/>
  <c r="AF198" i="76"/>
  <c r="Z198" i="76"/>
  <c r="AA198" i="76" s="1"/>
  <c r="W198" i="76"/>
  <c r="S198" i="76"/>
  <c r="L198" i="76"/>
  <c r="G40" i="77" s="1"/>
  <c r="I198" i="76"/>
  <c r="D198" i="76"/>
  <c r="F198" i="76" s="1"/>
  <c r="A198" i="76"/>
  <c r="AM197" i="76"/>
  <c r="AF197" i="76"/>
  <c r="Z197" i="76"/>
  <c r="AA197" i="76" s="1"/>
  <c r="W197" i="76"/>
  <c r="S197" i="76"/>
  <c r="L197" i="76"/>
  <c r="G39" i="77" s="1"/>
  <c r="I197" i="76"/>
  <c r="D197" i="76"/>
  <c r="F197" i="76" s="1"/>
  <c r="A197" i="76"/>
  <c r="AM196" i="76"/>
  <c r="AF196" i="76"/>
  <c r="Z196" i="76"/>
  <c r="Y196" i="76"/>
  <c r="H38" i="77" s="1"/>
  <c r="W196" i="76"/>
  <c r="S196" i="76"/>
  <c r="L196" i="76"/>
  <c r="G38" i="77" s="1"/>
  <c r="I196" i="76"/>
  <c r="D196" i="76"/>
  <c r="F196" i="76" s="1"/>
  <c r="A196" i="76"/>
  <c r="AM195" i="76"/>
  <c r="AF195" i="76"/>
  <c r="Z195" i="76"/>
  <c r="Y195" i="76"/>
  <c r="H37" i="77" s="1"/>
  <c r="W195" i="76"/>
  <c r="S195" i="76"/>
  <c r="L195" i="76"/>
  <c r="G37" i="77" s="1"/>
  <c r="I195" i="76"/>
  <c r="D195" i="76"/>
  <c r="F195" i="76" s="1"/>
  <c r="A195" i="76"/>
  <c r="AM194" i="76"/>
  <c r="Z194" i="76"/>
  <c r="Y194" i="76"/>
  <c r="W194" i="76"/>
  <c r="S194" i="76"/>
  <c r="L194" i="76"/>
  <c r="I194" i="76"/>
  <c r="G194" i="76"/>
  <c r="D194" i="76"/>
  <c r="F194" i="76" s="1"/>
  <c r="A194" i="76"/>
  <c r="AM193" i="76"/>
  <c r="AF193" i="76"/>
  <c r="Z193" i="76"/>
  <c r="Y193" i="76"/>
  <c r="W193" i="76"/>
  <c r="S193" i="76"/>
  <c r="L193" i="76"/>
  <c r="I193" i="76"/>
  <c r="G193" i="76"/>
  <c r="D193" i="76"/>
  <c r="F193" i="76" s="1"/>
  <c r="A193" i="76"/>
  <c r="AM192" i="76"/>
  <c r="AF192" i="76"/>
  <c r="Z192" i="76"/>
  <c r="Y192" i="76"/>
  <c r="W192" i="76"/>
  <c r="S192" i="76"/>
  <c r="L192" i="76"/>
  <c r="I192" i="76"/>
  <c r="G192" i="76"/>
  <c r="D192" i="76"/>
  <c r="F192" i="76" s="1"/>
  <c r="A192" i="76"/>
  <c r="AM191" i="76"/>
  <c r="AF191" i="76"/>
  <c r="Z191" i="76"/>
  <c r="Y191" i="76"/>
  <c r="W191" i="76"/>
  <c r="S191" i="76"/>
  <c r="L191" i="76"/>
  <c r="I191" i="76"/>
  <c r="G191" i="76"/>
  <c r="D191" i="76"/>
  <c r="F191" i="76" s="1"/>
  <c r="A191" i="76"/>
  <c r="AM190" i="76"/>
  <c r="AF190" i="76"/>
  <c r="Z190" i="76"/>
  <c r="Y190" i="76"/>
  <c r="W190" i="76"/>
  <c r="S190" i="76"/>
  <c r="L190" i="76"/>
  <c r="I190" i="76"/>
  <c r="G190" i="76"/>
  <c r="D190" i="76"/>
  <c r="F190" i="76" s="1"/>
  <c r="A190" i="76"/>
  <c r="AM189" i="76"/>
  <c r="AF189" i="76"/>
  <c r="Z189" i="76"/>
  <c r="Y189" i="76"/>
  <c r="W189" i="76"/>
  <c r="S189" i="76"/>
  <c r="L189" i="76"/>
  <c r="I189" i="76"/>
  <c r="G189" i="76"/>
  <c r="D189" i="76"/>
  <c r="F189" i="76" s="1"/>
  <c r="A189" i="76"/>
  <c r="AM188" i="76"/>
  <c r="Z188" i="76"/>
  <c r="Y188" i="76"/>
  <c r="W188" i="76"/>
  <c r="S188" i="76"/>
  <c r="L188" i="76"/>
  <c r="I188" i="76"/>
  <c r="G188" i="76"/>
  <c r="D188" i="76"/>
  <c r="F188" i="76" s="1"/>
  <c r="A188" i="76"/>
  <c r="AM187" i="76"/>
  <c r="AF187" i="76"/>
  <c r="Z187" i="76"/>
  <c r="Y187" i="76"/>
  <c r="W187" i="76"/>
  <c r="S187" i="76"/>
  <c r="L187" i="76"/>
  <c r="I187" i="76"/>
  <c r="G187" i="76"/>
  <c r="D187" i="76"/>
  <c r="F187" i="76" s="1"/>
  <c r="A187" i="76"/>
  <c r="AM186" i="76"/>
  <c r="AF186" i="76"/>
  <c r="Z186" i="76"/>
  <c r="Y186" i="76"/>
  <c r="H36" i="77" s="1"/>
  <c r="W186" i="76"/>
  <c r="S186" i="76"/>
  <c r="L186" i="76"/>
  <c r="G36" i="77" s="1"/>
  <c r="I186" i="76"/>
  <c r="D186" i="76"/>
  <c r="F186" i="76" s="1"/>
  <c r="A186" i="76"/>
  <c r="AM185" i="76"/>
  <c r="AF185" i="76"/>
  <c r="Z185" i="76"/>
  <c r="Y185" i="76"/>
  <c r="H35" i="77" s="1"/>
  <c r="W185" i="76"/>
  <c r="S185" i="76"/>
  <c r="L185" i="76"/>
  <c r="G35" i="77" s="1"/>
  <c r="I185" i="76"/>
  <c r="D185" i="76"/>
  <c r="F185" i="76" s="1"/>
  <c r="A185" i="76"/>
  <c r="AM184" i="76"/>
  <c r="AF184" i="76"/>
  <c r="Z184" i="76"/>
  <c r="Y184" i="76"/>
  <c r="W184" i="76"/>
  <c r="S184" i="76"/>
  <c r="L184" i="76"/>
  <c r="I184" i="76"/>
  <c r="G184" i="76"/>
  <c r="D184" i="76"/>
  <c r="F184" i="76" s="1"/>
  <c r="A184" i="76"/>
  <c r="AM183" i="76"/>
  <c r="AF183" i="76"/>
  <c r="Z183" i="76"/>
  <c r="AA183" i="76" s="1"/>
  <c r="W183" i="76"/>
  <c r="S183" i="76"/>
  <c r="L183" i="76"/>
  <c r="I183" i="76"/>
  <c r="G183" i="76"/>
  <c r="D183" i="76"/>
  <c r="F183" i="76" s="1"/>
  <c r="A183" i="76"/>
  <c r="AM182" i="76"/>
  <c r="AF182" i="76"/>
  <c r="Z182" i="76"/>
  <c r="Y182" i="76"/>
  <c r="W182" i="76"/>
  <c r="S182" i="76"/>
  <c r="L182" i="76"/>
  <c r="I182" i="76"/>
  <c r="G182" i="76"/>
  <c r="D182" i="76"/>
  <c r="F182" i="76" s="1"/>
  <c r="A182" i="76"/>
  <c r="AM181" i="76"/>
  <c r="AF181" i="76"/>
  <c r="Z181" i="76"/>
  <c r="Y181" i="76"/>
  <c r="W181" i="76"/>
  <c r="S181" i="76"/>
  <c r="L181" i="76"/>
  <c r="I181" i="76"/>
  <c r="G181" i="76"/>
  <c r="D181" i="76"/>
  <c r="F181" i="76" s="1"/>
  <c r="A181" i="76"/>
  <c r="AM180" i="76"/>
  <c r="AF180" i="76"/>
  <c r="Z180" i="76"/>
  <c r="Y180" i="76"/>
  <c r="W180" i="76"/>
  <c r="S180" i="76"/>
  <c r="L180" i="76"/>
  <c r="I180" i="76"/>
  <c r="G180" i="76"/>
  <c r="D180" i="76"/>
  <c r="F180" i="76" s="1"/>
  <c r="A180" i="76"/>
  <c r="AM179" i="76"/>
  <c r="AF179" i="76"/>
  <c r="Z179" i="76"/>
  <c r="Y179" i="76"/>
  <c r="W179" i="76"/>
  <c r="S179" i="76"/>
  <c r="L179" i="76"/>
  <c r="I179" i="76"/>
  <c r="G179" i="76"/>
  <c r="D179" i="76"/>
  <c r="F179" i="76" s="1"/>
  <c r="A179" i="76"/>
  <c r="AM178" i="76"/>
  <c r="AF178" i="76"/>
  <c r="Z178" i="76"/>
  <c r="Y178" i="76"/>
  <c r="W178" i="76"/>
  <c r="S178" i="76"/>
  <c r="L178" i="76"/>
  <c r="I178" i="76"/>
  <c r="G178" i="76"/>
  <c r="D178" i="76"/>
  <c r="F178" i="76" s="1"/>
  <c r="A178" i="76"/>
  <c r="AM177" i="76"/>
  <c r="AF177" i="76"/>
  <c r="Z177" i="76"/>
  <c r="Y177" i="76"/>
  <c r="W177" i="76"/>
  <c r="S177" i="76"/>
  <c r="L177" i="76"/>
  <c r="I177" i="76"/>
  <c r="G177" i="76"/>
  <c r="D177" i="76"/>
  <c r="F177" i="76" s="1"/>
  <c r="A177" i="76"/>
  <c r="AM176" i="76"/>
  <c r="AF176" i="76"/>
  <c r="Z176" i="76"/>
  <c r="Y176" i="76"/>
  <c r="H34" i="77" s="1"/>
  <c r="W176" i="76"/>
  <c r="S176" i="76"/>
  <c r="L176" i="76"/>
  <c r="G34" i="77" s="1"/>
  <c r="I176" i="76"/>
  <c r="D176" i="76"/>
  <c r="F176" i="76" s="1"/>
  <c r="A176" i="76"/>
  <c r="AM175" i="76"/>
  <c r="AF175" i="76"/>
  <c r="Z175" i="76"/>
  <c r="Y175" i="76"/>
  <c r="W175" i="76"/>
  <c r="S175" i="76"/>
  <c r="L175" i="76"/>
  <c r="I175" i="76"/>
  <c r="G175" i="76"/>
  <c r="D175" i="76"/>
  <c r="F175" i="76" s="1"/>
  <c r="A175" i="76"/>
  <c r="AM174" i="76"/>
  <c r="Z174" i="76"/>
  <c r="Y174" i="76"/>
  <c r="W174" i="76"/>
  <c r="S174" i="76"/>
  <c r="L174" i="76"/>
  <c r="I174" i="76"/>
  <c r="G174" i="76"/>
  <c r="D174" i="76"/>
  <c r="F174" i="76" s="1"/>
  <c r="A174" i="76"/>
  <c r="AM173" i="76"/>
  <c r="AF173" i="76"/>
  <c r="Z173" i="76"/>
  <c r="Y173" i="76"/>
  <c r="W173" i="76"/>
  <c r="S173" i="76"/>
  <c r="L173" i="76"/>
  <c r="I173" i="76"/>
  <c r="G173" i="76"/>
  <c r="D173" i="76"/>
  <c r="F173" i="76" s="1"/>
  <c r="A173" i="76"/>
  <c r="AM172" i="76"/>
  <c r="AF172" i="76"/>
  <c r="Z172" i="76"/>
  <c r="Y172" i="76"/>
  <c r="W172" i="76"/>
  <c r="S172" i="76"/>
  <c r="L172" i="76"/>
  <c r="I172" i="76"/>
  <c r="G172" i="76"/>
  <c r="D172" i="76"/>
  <c r="F172" i="76" s="1"/>
  <c r="A172" i="76"/>
  <c r="AM171" i="76"/>
  <c r="AF171" i="76"/>
  <c r="Z171" i="76"/>
  <c r="Y171" i="76"/>
  <c r="H33" i="77" s="1"/>
  <c r="W171" i="76"/>
  <c r="S171" i="76"/>
  <c r="L171" i="76"/>
  <c r="G33" i="77" s="1"/>
  <c r="I171" i="76"/>
  <c r="D171" i="76"/>
  <c r="F171" i="76" s="1"/>
  <c r="A171" i="76"/>
  <c r="AM170" i="76"/>
  <c r="AF170" i="76"/>
  <c r="Z170" i="76"/>
  <c r="Y170" i="76"/>
  <c r="H32" i="77" s="1"/>
  <c r="W170" i="76"/>
  <c r="S170" i="76"/>
  <c r="L170" i="76"/>
  <c r="G32" i="77" s="1"/>
  <c r="I170" i="76"/>
  <c r="D170" i="76"/>
  <c r="F170" i="76" s="1"/>
  <c r="A170" i="76"/>
  <c r="AM169" i="76"/>
  <c r="AF169" i="76"/>
  <c r="Z169" i="76"/>
  <c r="Y169" i="76"/>
  <c r="H31" i="77" s="1"/>
  <c r="W169" i="76"/>
  <c r="S169" i="76"/>
  <c r="L169" i="76"/>
  <c r="G31" i="77" s="1"/>
  <c r="I169" i="76"/>
  <c r="D169" i="76"/>
  <c r="F169" i="76" s="1"/>
  <c r="A169" i="76"/>
  <c r="AM168" i="76"/>
  <c r="AF168" i="76"/>
  <c r="Z168" i="76"/>
  <c r="Y168" i="76"/>
  <c r="H30" i="77" s="1"/>
  <c r="W168" i="76"/>
  <c r="S168" i="76"/>
  <c r="L168" i="76"/>
  <c r="G30" i="77" s="1"/>
  <c r="I168" i="76"/>
  <c r="D168" i="76"/>
  <c r="F168" i="76" s="1"/>
  <c r="A168" i="76"/>
  <c r="AM167" i="76"/>
  <c r="AF167" i="76"/>
  <c r="Z167" i="76"/>
  <c r="Y167" i="76"/>
  <c r="W167" i="76"/>
  <c r="S167" i="76"/>
  <c r="L167" i="76"/>
  <c r="I167" i="76"/>
  <c r="G167" i="76"/>
  <c r="D167" i="76"/>
  <c r="F167" i="76" s="1"/>
  <c r="A167" i="76"/>
  <c r="AM166" i="76"/>
  <c r="AF166" i="76"/>
  <c r="Z166" i="76"/>
  <c r="Y166" i="76"/>
  <c r="W166" i="76"/>
  <c r="S166" i="76"/>
  <c r="L166" i="76"/>
  <c r="I166" i="76"/>
  <c r="G166" i="76"/>
  <c r="D166" i="76"/>
  <c r="F166" i="76" s="1"/>
  <c r="A166" i="76"/>
  <c r="AM165" i="76"/>
  <c r="AF165" i="76"/>
  <c r="Z165" i="76"/>
  <c r="Y165" i="76"/>
  <c r="W165" i="76"/>
  <c r="S165" i="76"/>
  <c r="L165" i="76"/>
  <c r="I165" i="76"/>
  <c r="G165" i="76"/>
  <c r="D165" i="76"/>
  <c r="F165" i="76" s="1"/>
  <c r="A165" i="76"/>
  <c r="AM164" i="76"/>
  <c r="Z164" i="76"/>
  <c r="Y164" i="76"/>
  <c r="W164" i="76"/>
  <c r="S164" i="76"/>
  <c r="L164" i="76"/>
  <c r="I164" i="76"/>
  <c r="G164" i="76"/>
  <c r="D164" i="76"/>
  <c r="F164" i="76" s="1"/>
  <c r="A164" i="76"/>
  <c r="AM163" i="76"/>
  <c r="AF163" i="76"/>
  <c r="Z163" i="76"/>
  <c r="Y163" i="76"/>
  <c r="W163" i="76"/>
  <c r="S163" i="76"/>
  <c r="L163" i="76"/>
  <c r="I163" i="76"/>
  <c r="G163" i="76"/>
  <c r="D163" i="76"/>
  <c r="F163" i="76" s="1"/>
  <c r="A163" i="76"/>
  <c r="AM162" i="76"/>
  <c r="Z162" i="76"/>
  <c r="Y162" i="76"/>
  <c r="W162" i="76"/>
  <c r="S162" i="76"/>
  <c r="L162" i="76"/>
  <c r="I162" i="76"/>
  <c r="G162" i="76"/>
  <c r="D162" i="76"/>
  <c r="F162" i="76" s="1"/>
  <c r="A162" i="76"/>
  <c r="AM161" i="76"/>
  <c r="Z161" i="76"/>
  <c r="Y161" i="76"/>
  <c r="W161" i="76"/>
  <c r="S161" i="76"/>
  <c r="L161" i="76"/>
  <c r="I161" i="76"/>
  <c r="G161" i="76"/>
  <c r="D161" i="76"/>
  <c r="F161" i="76" s="1"/>
  <c r="A161" i="76"/>
  <c r="AM160" i="76"/>
  <c r="AF160" i="76"/>
  <c r="Z160" i="76"/>
  <c r="Y160" i="76"/>
  <c r="H29" i="77" s="1"/>
  <c r="W160" i="76"/>
  <c r="S160" i="76"/>
  <c r="L160" i="76"/>
  <c r="G29" i="77" s="1"/>
  <c r="I160" i="76"/>
  <c r="D160" i="76"/>
  <c r="F160" i="76" s="1"/>
  <c r="A160" i="76"/>
  <c r="AM159" i="76"/>
  <c r="Z159" i="76"/>
  <c r="Y159" i="76"/>
  <c r="W159" i="76"/>
  <c r="S159" i="76"/>
  <c r="L159" i="76"/>
  <c r="I159" i="76"/>
  <c r="G159" i="76"/>
  <c r="D159" i="76"/>
  <c r="F159" i="76" s="1"/>
  <c r="A159" i="76"/>
  <c r="AM158" i="76"/>
  <c r="AF158" i="76"/>
  <c r="Z158" i="76"/>
  <c r="Y158" i="76"/>
  <c r="W158" i="76"/>
  <c r="S158" i="76"/>
  <c r="L158" i="76"/>
  <c r="I158" i="76"/>
  <c r="G158" i="76"/>
  <c r="D158" i="76"/>
  <c r="F158" i="76" s="1"/>
  <c r="A158" i="76"/>
  <c r="AM157" i="76"/>
  <c r="AF157" i="76"/>
  <c r="Z157" i="76"/>
  <c r="Y157" i="76"/>
  <c r="W157" i="76"/>
  <c r="S157" i="76"/>
  <c r="L157" i="76"/>
  <c r="I157" i="76"/>
  <c r="G157" i="76"/>
  <c r="D157" i="76"/>
  <c r="F157" i="76" s="1"/>
  <c r="A157" i="76"/>
  <c r="AM156" i="76"/>
  <c r="AF156" i="76"/>
  <c r="Z156" i="76"/>
  <c r="Y156" i="76"/>
  <c r="W156" i="76"/>
  <c r="S156" i="76"/>
  <c r="L156" i="76"/>
  <c r="I156" i="76"/>
  <c r="G156" i="76"/>
  <c r="D156" i="76"/>
  <c r="F156" i="76" s="1"/>
  <c r="A156" i="76"/>
  <c r="AM155" i="76"/>
  <c r="AF155" i="76"/>
  <c r="Z155" i="76"/>
  <c r="Y155" i="76"/>
  <c r="W155" i="76"/>
  <c r="S155" i="76"/>
  <c r="L155" i="76"/>
  <c r="I155" i="76"/>
  <c r="G155" i="76"/>
  <c r="D155" i="76"/>
  <c r="F155" i="76" s="1"/>
  <c r="A155" i="76"/>
  <c r="AM154" i="76"/>
  <c r="AF154" i="76"/>
  <c r="Z154" i="76"/>
  <c r="Y154" i="76"/>
  <c r="W154" i="76"/>
  <c r="S154" i="76"/>
  <c r="L154" i="76"/>
  <c r="I154" i="76"/>
  <c r="G154" i="76"/>
  <c r="D154" i="76"/>
  <c r="F154" i="76" s="1"/>
  <c r="A154" i="76"/>
  <c r="AM153" i="76"/>
  <c r="AF153" i="76"/>
  <c r="Z153" i="76"/>
  <c r="Y153" i="76"/>
  <c r="W153" i="76"/>
  <c r="S153" i="76"/>
  <c r="L153" i="76"/>
  <c r="I153" i="76"/>
  <c r="G153" i="76"/>
  <c r="D153" i="76"/>
  <c r="F153" i="76" s="1"/>
  <c r="A153" i="76"/>
  <c r="AM152" i="76"/>
  <c r="AF152" i="76"/>
  <c r="Z152" i="76"/>
  <c r="Y152" i="76"/>
  <c r="W152" i="76"/>
  <c r="S152" i="76"/>
  <c r="L152" i="76"/>
  <c r="I152" i="76"/>
  <c r="G152" i="76"/>
  <c r="D152" i="76"/>
  <c r="F152" i="76" s="1"/>
  <c r="A152" i="76"/>
  <c r="AM151" i="76"/>
  <c r="AF151" i="76"/>
  <c r="Z151" i="76"/>
  <c r="Y151" i="76"/>
  <c r="H28" i="77" s="1"/>
  <c r="W151" i="76"/>
  <c r="S151" i="76"/>
  <c r="L151" i="76"/>
  <c r="G28" i="77" s="1"/>
  <c r="I151" i="76"/>
  <c r="D151" i="76"/>
  <c r="F151" i="76" s="1"/>
  <c r="A151" i="76"/>
  <c r="AM150" i="76"/>
  <c r="AF150" i="76"/>
  <c r="Z150" i="76"/>
  <c r="Y150" i="76"/>
  <c r="H27" i="77" s="1"/>
  <c r="W150" i="76"/>
  <c r="S150" i="76"/>
  <c r="L150" i="76"/>
  <c r="G27" i="77" s="1"/>
  <c r="I150" i="76"/>
  <c r="D150" i="76"/>
  <c r="F150" i="76" s="1"/>
  <c r="A150" i="76"/>
  <c r="AM149" i="76"/>
  <c r="AF149" i="76"/>
  <c r="Z149" i="76"/>
  <c r="Y149" i="76"/>
  <c r="H26" i="77" s="1"/>
  <c r="W149" i="76"/>
  <c r="S149" i="76"/>
  <c r="L149" i="76"/>
  <c r="G26" i="77" s="1"/>
  <c r="I149" i="76"/>
  <c r="D149" i="76"/>
  <c r="F149" i="76" s="1"/>
  <c r="A149" i="76"/>
  <c r="AM148" i="76"/>
  <c r="AF148" i="76"/>
  <c r="Z148" i="76"/>
  <c r="Y148" i="76"/>
  <c r="H25" i="77" s="1"/>
  <c r="W148" i="76"/>
  <c r="S148" i="76"/>
  <c r="L148" i="76"/>
  <c r="G25" i="77" s="1"/>
  <c r="I148" i="76"/>
  <c r="D148" i="76"/>
  <c r="F148" i="76" s="1"/>
  <c r="A148" i="76"/>
  <c r="AM147" i="76"/>
  <c r="AF147" i="76"/>
  <c r="Z147" i="76"/>
  <c r="Y147" i="76"/>
  <c r="H24" i="77" s="1"/>
  <c r="W147" i="76"/>
  <c r="S147" i="76"/>
  <c r="L147" i="76"/>
  <c r="G24" i="77" s="1"/>
  <c r="I147" i="76"/>
  <c r="D147" i="76"/>
  <c r="F147" i="76" s="1"/>
  <c r="A147" i="76"/>
  <c r="AM146" i="76"/>
  <c r="AF146" i="76"/>
  <c r="Z146" i="76"/>
  <c r="Y146" i="76"/>
  <c r="W146" i="76"/>
  <c r="S146" i="76"/>
  <c r="L146" i="76"/>
  <c r="I146" i="76"/>
  <c r="G146" i="76"/>
  <c r="D146" i="76"/>
  <c r="F146" i="76" s="1"/>
  <c r="A146" i="76"/>
  <c r="AM145" i="76"/>
  <c r="AF145" i="76"/>
  <c r="Z145" i="76"/>
  <c r="Y145" i="76"/>
  <c r="W145" i="76"/>
  <c r="S145" i="76"/>
  <c r="L145" i="76"/>
  <c r="I145" i="76"/>
  <c r="G145" i="76"/>
  <c r="D145" i="76"/>
  <c r="F145" i="76" s="1"/>
  <c r="A145" i="76"/>
  <c r="AM144" i="76"/>
  <c r="AF144" i="76"/>
  <c r="Z144" i="76"/>
  <c r="Y144" i="76"/>
  <c r="W144" i="76"/>
  <c r="S144" i="76"/>
  <c r="L144" i="76"/>
  <c r="I144" i="76"/>
  <c r="G144" i="76"/>
  <c r="D144" i="76"/>
  <c r="F144" i="76" s="1"/>
  <c r="A144" i="76"/>
  <c r="AM143" i="76"/>
  <c r="AF143" i="76"/>
  <c r="Z143" i="76"/>
  <c r="Y143" i="76"/>
  <c r="W143" i="76"/>
  <c r="S143" i="76"/>
  <c r="L143" i="76"/>
  <c r="I143" i="76"/>
  <c r="G143" i="76"/>
  <c r="D143" i="76"/>
  <c r="F143" i="76" s="1"/>
  <c r="A143" i="76"/>
  <c r="AM142" i="76"/>
  <c r="AF142" i="76"/>
  <c r="Z142" i="76"/>
  <c r="Y142" i="76"/>
  <c r="W142" i="76"/>
  <c r="S142" i="76"/>
  <c r="L142" i="76"/>
  <c r="I142" i="76"/>
  <c r="G142" i="76"/>
  <c r="D142" i="76"/>
  <c r="F142" i="76" s="1"/>
  <c r="A142" i="76"/>
  <c r="AM141" i="76"/>
  <c r="AF141" i="76"/>
  <c r="Z141" i="76"/>
  <c r="Y141" i="76"/>
  <c r="W141" i="76"/>
  <c r="S141" i="76"/>
  <c r="L141" i="76"/>
  <c r="I141" i="76"/>
  <c r="G141" i="76"/>
  <c r="D141" i="76"/>
  <c r="F141" i="76" s="1"/>
  <c r="A141" i="76"/>
  <c r="AM140" i="76"/>
  <c r="AF140" i="76"/>
  <c r="Z140" i="76"/>
  <c r="Y140" i="76"/>
  <c r="W140" i="76"/>
  <c r="S140" i="76"/>
  <c r="L140" i="76"/>
  <c r="I140" i="76"/>
  <c r="G140" i="76"/>
  <c r="D140" i="76"/>
  <c r="F140" i="76" s="1"/>
  <c r="A140" i="76"/>
  <c r="AM139" i="76"/>
  <c r="AF139" i="76"/>
  <c r="Z139" i="76"/>
  <c r="Y139" i="76"/>
  <c r="W139" i="76"/>
  <c r="S139" i="76"/>
  <c r="L139" i="76"/>
  <c r="I139" i="76"/>
  <c r="G139" i="76"/>
  <c r="D139" i="76"/>
  <c r="F139" i="76" s="1"/>
  <c r="A139" i="76"/>
  <c r="AM138" i="76"/>
  <c r="AF138" i="76"/>
  <c r="Z138" i="76"/>
  <c r="Y138" i="76"/>
  <c r="W138" i="76"/>
  <c r="S138" i="76"/>
  <c r="L138" i="76"/>
  <c r="I138" i="76"/>
  <c r="G138" i="76"/>
  <c r="D138" i="76"/>
  <c r="F138" i="76" s="1"/>
  <c r="A138" i="76"/>
  <c r="AM137" i="76"/>
  <c r="AF137" i="76"/>
  <c r="Z137" i="76"/>
  <c r="Y137" i="76"/>
  <c r="W137" i="76"/>
  <c r="S137" i="76"/>
  <c r="L137" i="76"/>
  <c r="I137" i="76"/>
  <c r="G137" i="76"/>
  <c r="D137" i="76"/>
  <c r="F137" i="76" s="1"/>
  <c r="A137" i="76"/>
  <c r="AM136" i="76"/>
  <c r="AF136" i="76"/>
  <c r="Z136" i="76"/>
  <c r="Y136" i="76"/>
  <c r="W136" i="76"/>
  <c r="S136" i="76"/>
  <c r="L136" i="76"/>
  <c r="I136" i="76"/>
  <c r="G136" i="76"/>
  <c r="D136" i="76"/>
  <c r="F136" i="76" s="1"/>
  <c r="A136" i="76"/>
  <c r="AM135" i="76"/>
  <c r="AF135" i="76"/>
  <c r="Z135" i="76"/>
  <c r="Y135" i="76"/>
  <c r="W135" i="76"/>
  <c r="S135" i="76"/>
  <c r="L135" i="76"/>
  <c r="I135" i="76"/>
  <c r="G135" i="76"/>
  <c r="D135" i="76"/>
  <c r="F135" i="76" s="1"/>
  <c r="A135" i="76"/>
  <c r="AM134" i="76"/>
  <c r="AF134" i="76"/>
  <c r="Z134" i="76"/>
  <c r="Y134" i="76"/>
  <c r="W134" i="76"/>
  <c r="S134" i="76"/>
  <c r="L134" i="76"/>
  <c r="I134" i="76"/>
  <c r="G134" i="76"/>
  <c r="D134" i="76"/>
  <c r="F134" i="76" s="1"/>
  <c r="A134" i="76"/>
  <c r="AM133" i="76"/>
  <c r="AF133" i="76"/>
  <c r="Z133" i="76"/>
  <c r="Y133" i="76"/>
  <c r="W133" i="76"/>
  <c r="S133" i="76"/>
  <c r="L133" i="76"/>
  <c r="I133" i="76"/>
  <c r="G133" i="76"/>
  <c r="D133" i="76"/>
  <c r="F133" i="76" s="1"/>
  <c r="A133" i="76"/>
  <c r="AM132" i="76"/>
  <c r="AF132" i="76"/>
  <c r="Z132" i="76"/>
  <c r="Y132" i="76"/>
  <c r="W132" i="76"/>
  <c r="S132" i="76"/>
  <c r="L132" i="76"/>
  <c r="I132" i="76"/>
  <c r="G132" i="76"/>
  <c r="D132" i="76"/>
  <c r="F132" i="76" s="1"/>
  <c r="A132" i="76"/>
  <c r="AM131" i="76"/>
  <c r="Z131" i="76"/>
  <c r="Y131" i="76"/>
  <c r="W131" i="76"/>
  <c r="S131" i="76"/>
  <c r="L131" i="76"/>
  <c r="I131" i="76"/>
  <c r="G131" i="76"/>
  <c r="D131" i="76"/>
  <c r="F131" i="76" s="1"/>
  <c r="A131" i="76"/>
  <c r="AM130" i="76"/>
  <c r="AF130" i="76"/>
  <c r="Z130" i="76"/>
  <c r="Y130" i="76"/>
  <c r="W130" i="76"/>
  <c r="S130" i="76"/>
  <c r="L130" i="76"/>
  <c r="I130" i="76"/>
  <c r="G130" i="76"/>
  <c r="D130" i="76"/>
  <c r="F130" i="76" s="1"/>
  <c r="A130" i="76"/>
  <c r="AF129" i="76"/>
  <c r="Z129" i="76"/>
  <c r="AA129" i="76" s="1"/>
  <c r="W129" i="76"/>
  <c r="S129" i="76"/>
  <c r="L129" i="76"/>
  <c r="G129" i="76"/>
  <c r="J129" i="76" s="1"/>
  <c r="F129" i="76"/>
  <c r="A129" i="76"/>
  <c r="AM128" i="76"/>
  <c r="AF128" i="76"/>
  <c r="Z128" i="76"/>
  <c r="AA128" i="76" s="1"/>
  <c r="W128" i="76"/>
  <c r="S128" i="76"/>
  <c r="L128" i="76"/>
  <c r="I128" i="76"/>
  <c r="G128" i="76"/>
  <c r="D128" i="76"/>
  <c r="F128" i="76" s="1"/>
  <c r="A128" i="76"/>
  <c r="AM127" i="76"/>
  <c r="AF127" i="76"/>
  <c r="Z127" i="76"/>
  <c r="Y127" i="76"/>
  <c r="H23" i="77" s="1"/>
  <c r="W127" i="76"/>
  <c r="S127" i="76"/>
  <c r="L127" i="76"/>
  <c r="G23" i="77" s="1"/>
  <c r="I127" i="76"/>
  <c r="D127" i="76"/>
  <c r="F127" i="76" s="1"/>
  <c r="A127" i="76"/>
  <c r="AM126" i="76"/>
  <c r="AF126" i="76"/>
  <c r="Z126" i="76"/>
  <c r="Y126" i="76"/>
  <c r="W126" i="76"/>
  <c r="S126" i="76"/>
  <c r="L126" i="76"/>
  <c r="I126" i="76"/>
  <c r="G126" i="76"/>
  <c r="D126" i="76"/>
  <c r="F126" i="76" s="1"/>
  <c r="A126" i="76"/>
  <c r="AM125" i="76"/>
  <c r="AF125" i="76"/>
  <c r="Z125" i="76"/>
  <c r="Y125" i="76"/>
  <c r="W125" i="76"/>
  <c r="S125" i="76"/>
  <c r="L125" i="76"/>
  <c r="I125" i="76"/>
  <c r="G125" i="76"/>
  <c r="D125" i="76"/>
  <c r="F125" i="76" s="1"/>
  <c r="A125" i="76"/>
  <c r="AM124" i="76"/>
  <c r="AF124" i="76"/>
  <c r="Z124" i="76"/>
  <c r="Y124" i="76"/>
  <c r="W124" i="76"/>
  <c r="S124" i="76"/>
  <c r="L124" i="76"/>
  <c r="I124" i="76"/>
  <c r="G124" i="76"/>
  <c r="D124" i="76"/>
  <c r="F124" i="76" s="1"/>
  <c r="A124" i="76"/>
  <c r="AM123" i="76"/>
  <c r="Z123" i="76"/>
  <c r="AA123" i="76" s="1"/>
  <c r="W123" i="76"/>
  <c r="T123" i="76"/>
  <c r="G123" i="76"/>
  <c r="J123" i="76" s="1"/>
  <c r="F123" i="76"/>
  <c r="A123" i="76"/>
  <c r="AM122" i="76"/>
  <c r="Z122" i="76"/>
  <c r="AA122" i="76" s="1"/>
  <c r="W122" i="76"/>
  <c r="T122" i="76"/>
  <c r="G122" i="76"/>
  <c r="J122" i="76" s="1"/>
  <c r="F122" i="76"/>
  <c r="A122" i="76"/>
  <c r="AM121" i="76"/>
  <c r="AF121" i="76"/>
  <c r="Z121" i="76"/>
  <c r="AA121" i="76" s="1"/>
  <c r="W121" i="76"/>
  <c r="S121" i="76"/>
  <c r="L121" i="76"/>
  <c r="G121" i="76"/>
  <c r="J121" i="76" s="1"/>
  <c r="F121" i="76"/>
  <c r="A121" i="76"/>
  <c r="AM120" i="76"/>
  <c r="Z120" i="76"/>
  <c r="AA120" i="76" s="1"/>
  <c r="W120" i="76"/>
  <c r="S120" i="76"/>
  <c r="L120" i="76"/>
  <c r="I120" i="76"/>
  <c r="G120" i="76"/>
  <c r="D120" i="76"/>
  <c r="F120" i="76" s="1"/>
  <c r="A120" i="76"/>
  <c r="AM119" i="76"/>
  <c r="Z119" i="76"/>
  <c r="Y119" i="76"/>
  <c r="W119" i="76"/>
  <c r="S119" i="76"/>
  <c r="L119" i="76"/>
  <c r="J119" i="76"/>
  <c r="D119" i="76"/>
  <c r="F119" i="76" s="1"/>
  <c r="A119" i="76"/>
  <c r="AM118" i="76"/>
  <c r="AF118" i="76"/>
  <c r="Z118" i="76"/>
  <c r="Y118" i="76"/>
  <c r="W118" i="76"/>
  <c r="S118" i="76"/>
  <c r="L118" i="76"/>
  <c r="I118" i="76"/>
  <c r="G118" i="76"/>
  <c r="D118" i="76"/>
  <c r="F118" i="76" s="1"/>
  <c r="A118" i="76"/>
  <c r="AM117" i="76"/>
  <c r="AF117" i="76"/>
  <c r="Z117" i="76"/>
  <c r="Y117" i="76"/>
  <c r="W117" i="76"/>
  <c r="S117" i="76"/>
  <c r="L117" i="76"/>
  <c r="I117" i="76"/>
  <c r="G117" i="76"/>
  <c r="D117" i="76"/>
  <c r="F117" i="76" s="1"/>
  <c r="A117" i="76"/>
  <c r="AM116" i="76"/>
  <c r="AF116" i="76"/>
  <c r="Z116" i="76"/>
  <c r="Y116" i="76"/>
  <c r="W116" i="76"/>
  <c r="S116" i="76"/>
  <c r="L116" i="76"/>
  <c r="I116" i="76"/>
  <c r="G116" i="76"/>
  <c r="D116" i="76"/>
  <c r="F116" i="76" s="1"/>
  <c r="A116" i="76"/>
  <c r="AM115" i="76"/>
  <c r="AF115" i="76"/>
  <c r="Z115" i="76"/>
  <c r="Y115" i="76"/>
  <c r="W115" i="76"/>
  <c r="S115" i="76"/>
  <c r="L115" i="76"/>
  <c r="I115" i="76"/>
  <c r="G115" i="76"/>
  <c r="D115" i="76"/>
  <c r="F115" i="76" s="1"/>
  <c r="A115" i="76"/>
  <c r="AM114" i="76"/>
  <c r="AF114" i="76"/>
  <c r="Z114" i="76"/>
  <c r="Y114" i="76"/>
  <c r="W114" i="76"/>
  <c r="S114" i="76"/>
  <c r="L114" i="76"/>
  <c r="I114" i="76"/>
  <c r="G114" i="76"/>
  <c r="D114" i="76"/>
  <c r="F114" i="76" s="1"/>
  <c r="A114" i="76"/>
  <c r="AM113" i="76"/>
  <c r="Z113" i="76"/>
  <c r="AA113" i="76" s="1"/>
  <c r="W113" i="76"/>
  <c r="T113" i="76"/>
  <c r="L113" i="76"/>
  <c r="G113" i="76"/>
  <c r="J113" i="76" s="1"/>
  <c r="F113" i="76"/>
  <c r="A113" i="76"/>
  <c r="AM112" i="76"/>
  <c r="AF112" i="76"/>
  <c r="Z112" i="76"/>
  <c r="AA112" i="76" s="1"/>
  <c r="W112" i="76"/>
  <c r="S112" i="76"/>
  <c r="L112" i="76"/>
  <c r="G112" i="76"/>
  <c r="J112" i="76" s="1"/>
  <c r="F112" i="76"/>
  <c r="A112" i="76"/>
  <c r="AM111" i="76"/>
  <c r="AF111" i="76"/>
  <c r="Z111" i="76"/>
  <c r="AA111" i="76" s="1"/>
  <c r="W111" i="76"/>
  <c r="S111" i="76"/>
  <c r="L111" i="76"/>
  <c r="G111" i="76"/>
  <c r="J111" i="76" s="1"/>
  <c r="F111" i="76"/>
  <c r="A111" i="76"/>
  <c r="AM110" i="76"/>
  <c r="AF110" i="76"/>
  <c r="Z110" i="76"/>
  <c r="AA110" i="76" s="1"/>
  <c r="W110" i="76"/>
  <c r="S110" i="76"/>
  <c r="L110" i="76"/>
  <c r="G110" i="76"/>
  <c r="J110" i="76" s="1"/>
  <c r="F110" i="76"/>
  <c r="A110" i="76"/>
  <c r="AM109" i="76"/>
  <c r="AF109" i="76"/>
  <c r="Z109" i="76"/>
  <c r="AA109" i="76" s="1"/>
  <c r="W109" i="76"/>
  <c r="S109" i="76"/>
  <c r="L109" i="76"/>
  <c r="G22" i="77" s="1"/>
  <c r="I109" i="76"/>
  <c r="D109" i="76"/>
  <c r="F109" i="76" s="1"/>
  <c r="A109" i="76"/>
  <c r="AM108" i="76"/>
  <c r="AF108" i="76"/>
  <c r="Z108" i="76"/>
  <c r="AA108" i="76" s="1"/>
  <c r="W108" i="76"/>
  <c r="S108" i="76"/>
  <c r="L108" i="76"/>
  <c r="G21" i="77" s="1"/>
  <c r="I108" i="76"/>
  <c r="D108" i="76"/>
  <c r="F108" i="76" s="1"/>
  <c r="A108" i="76"/>
  <c r="AM107" i="76"/>
  <c r="AF107" i="76"/>
  <c r="Z107" i="76"/>
  <c r="AA107" i="76" s="1"/>
  <c r="W107" i="76"/>
  <c r="S107" i="76"/>
  <c r="L107" i="76"/>
  <c r="G20" i="77" s="1"/>
  <c r="I107" i="76"/>
  <c r="D107" i="76"/>
  <c r="F107" i="76" s="1"/>
  <c r="A107" i="76"/>
  <c r="AM106" i="76"/>
  <c r="AF106" i="76"/>
  <c r="Z106" i="76"/>
  <c r="AA106" i="76" s="1"/>
  <c r="W106" i="76"/>
  <c r="S106" i="76"/>
  <c r="L106" i="76"/>
  <c r="I106" i="76"/>
  <c r="G106" i="76"/>
  <c r="D106" i="76"/>
  <c r="F106" i="76" s="1"/>
  <c r="A106" i="76"/>
  <c r="AM105" i="76"/>
  <c r="AF105" i="76"/>
  <c r="Z105" i="76"/>
  <c r="Y105" i="76"/>
  <c r="W105" i="76"/>
  <c r="S105" i="76"/>
  <c r="L105" i="76"/>
  <c r="I105" i="76"/>
  <c r="G105" i="76"/>
  <c r="D105" i="76"/>
  <c r="F105" i="76" s="1"/>
  <c r="A105" i="76"/>
  <c r="AM104" i="76"/>
  <c r="AF104" i="76"/>
  <c r="Z104" i="76"/>
  <c r="Y104" i="76"/>
  <c r="W104" i="76"/>
  <c r="S104" i="76"/>
  <c r="L104" i="76"/>
  <c r="I104" i="76"/>
  <c r="G104" i="76"/>
  <c r="D104" i="76"/>
  <c r="F104" i="76" s="1"/>
  <c r="A104" i="76"/>
  <c r="AM103" i="76"/>
  <c r="AF103" i="76"/>
  <c r="Z103" i="76"/>
  <c r="Y103" i="76"/>
  <c r="W103" i="76"/>
  <c r="S103" i="76"/>
  <c r="L103" i="76"/>
  <c r="I103" i="76"/>
  <c r="G103" i="76"/>
  <c r="D103" i="76"/>
  <c r="F103" i="76" s="1"/>
  <c r="A103" i="76"/>
  <c r="AM102" i="76"/>
  <c r="AF102" i="76"/>
  <c r="Z102" i="76"/>
  <c r="Y102" i="76"/>
  <c r="H19" i="77" s="1"/>
  <c r="W102" i="76"/>
  <c r="S102" i="76"/>
  <c r="L102" i="76"/>
  <c r="G19" i="77" s="1"/>
  <c r="I102" i="76"/>
  <c r="D102" i="76"/>
  <c r="F102" i="76" s="1"/>
  <c r="A102" i="76"/>
  <c r="AM101" i="76"/>
  <c r="AF101" i="76"/>
  <c r="Z101" i="76"/>
  <c r="Y101" i="76"/>
  <c r="W101" i="76"/>
  <c r="S101" i="76"/>
  <c r="L101" i="76"/>
  <c r="I101" i="76"/>
  <c r="G101" i="76"/>
  <c r="D101" i="76"/>
  <c r="F101" i="76" s="1"/>
  <c r="A101" i="76"/>
  <c r="AM100" i="76"/>
  <c r="AF100" i="76"/>
  <c r="Z100" i="76"/>
  <c r="Y100" i="76"/>
  <c r="W100" i="76"/>
  <c r="S100" i="76"/>
  <c r="L100" i="76"/>
  <c r="I100" i="76"/>
  <c r="G100" i="76"/>
  <c r="D100" i="76"/>
  <c r="F100" i="76" s="1"/>
  <c r="A100" i="76"/>
  <c r="AM99" i="76"/>
  <c r="AF99" i="76"/>
  <c r="Z99" i="76"/>
  <c r="Y99" i="76"/>
  <c r="W99" i="76"/>
  <c r="S99" i="76"/>
  <c r="L99" i="76"/>
  <c r="I99" i="76"/>
  <c r="G99" i="76"/>
  <c r="D99" i="76"/>
  <c r="F99" i="76" s="1"/>
  <c r="A99" i="76"/>
  <c r="AM98" i="76"/>
  <c r="AF98" i="76"/>
  <c r="Z98" i="76"/>
  <c r="Y98" i="76"/>
  <c r="W98" i="76"/>
  <c r="S98" i="76"/>
  <c r="L98" i="76"/>
  <c r="I98" i="76"/>
  <c r="G98" i="76"/>
  <c r="D98" i="76"/>
  <c r="F98" i="76" s="1"/>
  <c r="A98" i="76"/>
  <c r="AM97" i="76"/>
  <c r="AF97" i="76"/>
  <c r="Z97" i="76"/>
  <c r="Y97" i="76"/>
  <c r="H18" i="77" s="1"/>
  <c r="W97" i="76"/>
  <c r="S97" i="76"/>
  <c r="L97" i="76"/>
  <c r="G18" i="77" s="1"/>
  <c r="I97" i="76"/>
  <c r="D97" i="76"/>
  <c r="F97" i="76" s="1"/>
  <c r="A97" i="76"/>
  <c r="AM96" i="76"/>
  <c r="AF96" i="76"/>
  <c r="Z96" i="76"/>
  <c r="Y96" i="76"/>
  <c r="W96" i="76"/>
  <c r="S96" i="76"/>
  <c r="L96" i="76"/>
  <c r="I96" i="76"/>
  <c r="G96" i="76"/>
  <c r="D96" i="76"/>
  <c r="F96" i="76" s="1"/>
  <c r="A96" i="76"/>
  <c r="AM95" i="76"/>
  <c r="AF95" i="76"/>
  <c r="Z95" i="76"/>
  <c r="Y95" i="76"/>
  <c r="W95" i="76"/>
  <c r="S95" i="76"/>
  <c r="L95" i="76"/>
  <c r="I95" i="76"/>
  <c r="G95" i="76"/>
  <c r="D95" i="76"/>
  <c r="F95" i="76" s="1"/>
  <c r="A95" i="76"/>
  <c r="AM94" i="76"/>
  <c r="AF94" i="76"/>
  <c r="Z94" i="76"/>
  <c r="Y94" i="76"/>
  <c r="W94" i="76"/>
  <c r="S94" i="76"/>
  <c r="L94" i="76"/>
  <c r="I94" i="76"/>
  <c r="G94" i="76"/>
  <c r="D94" i="76"/>
  <c r="F94" i="76" s="1"/>
  <c r="A94" i="76"/>
  <c r="AM93" i="76"/>
  <c r="AF93" i="76"/>
  <c r="Z93" i="76"/>
  <c r="Y93" i="76"/>
  <c r="W93" i="76"/>
  <c r="S93" i="76"/>
  <c r="L93" i="76"/>
  <c r="I93" i="76"/>
  <c r="G93" i="76"/>
  <c r="D93" i="76"/>
  <c r="F93" i="76" s="1"/>
  <c r="A93" i="76"/>
  <c r="AM92" i="76"/>
  <c r="AF92" i="76"/>
  <c r="Z92" i="76"/>
  <c r="Y92" i="76"/>
  <c r="H17" i="77" s="1"/>
  <c r="W92" i="76"/>
  <c r="S92" i="76"/>
  <c r="L92" i="76"/>
  <c r="G17" i="77" s="1"/>
  <c r="I92" i="76"/>
  <c r="D92" i="76"/>
  <c r="F92" i="76" s="1"/>
  <c r="A92" i="76"/>
  <c r="AM91" i="76"/>
  <c r="AF91" i="76"/>
  <c r="Z91" i="76"/>
  <c r="Y91" i="76"/>
  <c r="W91" i="76"/>
  <c r="S91" i="76"/>
  <c r="L91" i="76"/>
  <c r="I91" i="76"/>
  <c r="G91" i="76"/>
  <c r="D91" i="76"/>
  <c r="F91" i="76" s="1"/>
  <c r="A91" i="76"/>
  <c r="AM90" i="76"/>
  <c r="Z90" i="76"/>
  <c r="Y90" i="76"/>
  <c r="W90" i="76"/>
  <c r="S90" i="76"/>
  <c r="L90" i="76"/>
  <c r="I90" i="76"/>
  <c r="G90" i="76"/>
  <c r="D90" i="76"/>
  <c r="F90" i="76" s="1"/>
  <c r="A90" i="76"/>
  <c r="AM89" i="76"/>
  <c r="Z89" i="76"/>
  <c r="Y89" i="76"/>
  <c r="W89" i="76"/>
  <c r="S89" i="76"/>
  <c r="L89" i="76"/>
  <c r="I89" i="76"/>
  <c r="G89" i="76"/>
  <c r="D89" i="76"/>
  <c r="F89" i="76" s="1"/>
  <c r="A89" i="76"/>
  <c r="AM88" i="76"/>
  <c r="W88" i="76"/>
  <c r="L88" i="76"/>
  <c r="A88" i="76"/>
  <c r="AM87" i="76"/>
  <c r="W87" i="76"/>
  <c r="S87" i="76"/>
  <c r="L87" i="76"/>
  <c r="A87" i="76"/>
  <c r="AM86" i="76"/>
  <c r="AF86" i="76"/>
  <c r="Z86" i="76"/>
  <c r="AA86" i="76" s="1"/>
  <c r="W86" i="76"/>
  <c r="S86" i="76"/>
  <c r="L86" i="76"/>
  <c r="G86" i="76"/>
  <c r="J86" i="76" s="1"/>
  <c r="F86" i="76"/>
  <c r="A86" i="76"/>
  <c r="AM85" i="76"/>
  <c r="AF85" i="76"/>
  <c r="Z85" i="76"/>
  <c r="AA85" i="76" s="1"/>
  <c r="W85" i="76"/>
  <c r="S85" i="76"/>
  <c r="L85" i="76"/>
  <c r="G85" i="76"/>
  <c r="J85" i="76" s="1"/>
  <c r="F85" i="76"/>
  <c r="A85" i="76"/>
  <c r="AM84" i="76"/>
  <c r="AF84" i="76"/>
  <c r="Z84" i="76"/>
  <c r="AA84" i="76" s="1"/>
  <c r="W84" i="76"/>
  <c r="S84" i="76"/>
  <c r="L84" i="76"/>
  <c r="G84" i="76"/>
  <c r="J84" i="76" s="1"/>
  <c r="F84" i="76"/>
  <c r="A84" i="76"/>
  <c r="AM83" i="76"/>
  <c r="AF83" i="76"/>
  <c r="Z83" i="76"/>
  <c r="AA83" i="76" s="1"/>
  <c r="W83" i="76"/>
  <c r="S83" i="76"/>
  <c r="L83" i="76"/>
  <c r="G16" i="77" s="1"/>
  <c r="I83" i="76"/>
  <c r="D83" i="76"/>
  <c r="F83" i="76" s="1"/>
  <c r="A83" i="76"/>
  <c r="AM82" i="76"/>
  <c r="AF82" i="76"/>
  <c r="Z82" i="76"/>
  <c r="Y82" i="76"/>
  <c r="H15" i="77" s="1"/>
  <c r="W82" i="76"/>
  <c r="S82" i="76"/>
  <c r="L82" i="76"/>
  <c r="G15" i="77" s="1"/>
  <c r="I82" i="76"/>
  <c r="D82" i="76"/>
  <c r="F82" i="76" s="1"/>
  <c r="A82" i="76"/>
  <c r="AM81" i="76"/>
  <c r="AF81" i="76"/>
  <c r="Z81" i="76"/>
  <c r="Y81" i="76"/>
  <c r="W81" i="76"/>
  <c r="S81" i="76"/>
  <c r="L81" i="76"/>
  <c r="I81" i="76"/>
  <c r="G81" i="76"/>
  <c r="D81" i="76"/>
  <c r="F81" i="76" s="1"/>
  <c r="A81" i="76"/>
  <c r="AM80" i="76"/>
  <c r="AF80" i="76"/>
  <c r="Z80" i="76"/>
  <c r="Y80" i="76"/>
  <c r="W80" i="76"/>
  <c r="S80" i="76"/>
  <c r="L80" i="76"/>
  <c r="I80" i="76"/>
  <c r="G80" i="76"/>
  <c r="D80" i="76"/>
  <c r="F80" i="76" s="1"/>
  <c r="A80" i="76"/>
  <c r="AM79" i="76"/>
  <c r="AF79" i="76"/>
  <c r="Z79" i="76"/>
  <c r="Y79" i="76"/>
  <c r="W79" i="76"/>
  <c r="S79" i="76"/>
  <c r="L79" i="76"/>
  <c r="I79" i="76"/>
  <c r="G79" i="76"/>
  <c r="D79" i="76"/>
  <c r="F79" i="76" s="1"/>
  <c r="A79" i="76"/>
  <c r="AM78" i="76"/>
  <c r="AF78" i="76"/>
  <c r="Z78" i="76"/>
  <c r="Y78" i="76"/>
  <c r="W78" i="76"/>
  <c r="S78" i="76"/>
  <c r="L78" i="76"/>
  <c r="I78" i="76"/>
  <c r="G78" i="76"/>
  <c r="D78" i="76"/>
  <c r="F78" i="76" s="1"/>
  <c r="A78" i="76"/>
  <c r="AM77" i="76"/>
  <c r="AF77" i="76"/>
  <c r="Z77" i="76"/>
  <c r="Y77" i="76"/>
  <c r="W77" i="76"/>
  <c r="S77" i="76"/>
  <c r="L77" i="76"/>
  <c r="I77" i="76"/>
  <c r="G77" i="76"/>
  <c r="D77" i="76"/>
  <c r="F77" i="76" s="1"/>
  <c r="A77" i="76"/>
  <c r="AM76" i="76"/>
  <c r="AF76" i="76"/>
  <c r="Z76" i="76"/>
  <c r="Y76" i="76"/>
  <c r="W76" i="76"/>
  <c r="S76" i="76"/>
  <c r="L76" i="76"/>
  <c r="I76" i="76"/>
  <c r="G76" i="76"/>
  <c r="D76" i="76"/>
  <c r="F76" i="76" s="1"/>
  <c r="A76" i="76"/>
  <c r="AM75" i="76"/>
  <c r="AF75" i="76"/>
  <c r="Z75" i="76"/>
  <c r="Y75" i="76"/>
  <c r="W75" i="76"/>
  <c r="S75" i="76"/>
  <c r="L75" i="76"/>
  <c r="I75" i="76"/>
  <c r="G75" i="76"/>
  <c r="D75" i="76"/>
  <c r="F75" i="76" s="1"/>
  <c r="A75" i="76"/>
  <c r="Z74" i="76"/>
  <c r="AA74" i="76" s="1"/>
  <c r="W74" i="76"/>
  <c r="T74" i="76"/>
  <c r="L74" i="76"/>
  <c r="G74" i="76"/>
  <c r="J74" i="76" s="1"/>
  <c r="F74" i="76"/>
  <c r="A74" i="76"/>
  <c r="AM73" i="76"/>
  <c r="Z73" i="76"/>
  <c r="AA73" i="76" s="1"/>
  <c r="W73" i="76"/>
  <c r="T73" i="76"/>
  <c r="L73" i="76"/>
  <c r="G73" i="76"/>
  <c r="J73" i="76" s="1"/>
  <c r="F73" i="76"/>
  <c r="A73" i="76"/>
  <c r="AM72" i="76"/>
  <c r="AF72" i="76"/>
  <c r="Z72" i="76"/>
  <c r="AA72" i="76" s="1"/>
  <c r="W72" i="76"/>
  <c r="S72" i="76"/>
  <c r="L72" i="76"/>
  <c r="I72" i="76"/>
  <c r="G72" i="76"/>
  <c r="D72" i="76"/>
  <c r="F72" i="76" s="1"/>
  <c r="A72" i="76"/>
  <c r="AM71" i="76"/>
  <c r="AF71" i="76"/>
  <c r="Z71" i="76"/>
  <c r="Y71" i="76"/>
  <c r="H14" i="77" s="1"/>
  <c r="W71" i="76"/>
  <c r="S71" i="76"/>
  <c r="L71" i="76"/>
  <c r="G14" i="77" s="1"/>
  <c r="I71" i="76"/>
  <c r="D71" i="76"/>
  <c r="F71" i="76" s="1"/>
  <c r="A71" i="76"/>
  <c r="AM70" i="76"/>
  <c r="AF70" i="76"/>
  <c r="Z70" i="76"/>
  <c r="Y70" i="76"/>
  <c r="H13" i="77" s="1"/>
  <c r="W70" i="76"/>
  <c r="S70" i="76"/>
  <c r="L70" i="76"/>
  <c r="G13" i="77" s="1"/>
  <c r="I70" i="76"/>
  <c r="D70" i="76"/>
  <c r="F70" i="76" s="1"/>
  <c r="A70" i="76"/>
  <c r="AM69" i="76"/>
  <c r="AF69" i="76"/>
  <c r="Z69" i="76"/>
  <c r="Y69" i="76"/>
  <c r="H12" i="77" s="1"/>
  <c r="W69" i="76"/>
  <c r="S69" i="76"/>
  <c r="L69" i="76"/>
  <c r="G12" i="77" s="1"/>
  <c r="I69" i="76"/>
  <c r="D69" i="76"/>
  <c r="F69" i="76" s="1"/>
  <c r="A69" i="76"/>
  <c r="AM68" i="76"/>
  <c r="Z68" i="76"/>
  <c r="Y68" i="76"/>
  <c r="W68" i="76"/>
  <c r="S68" i="76"/>
  <c r="L68" i="76"/>
  <c r="I68" i="76"/>
  <c r="G68" i="76"/>
  <c r="D68" i="76"/>
  <c r="F68" i="76" s="1"/>
  <c r="A68" i="76"/>
  <c r="AM67" i="76"/>
  <c r="Z67" i="76"/>
  <c r="AA67" i="76" s="1"/>
  <c r="W67" i="76"/>
  <c r="S67" i="76"/>
  <c r="L67" i="76"/>
  <c r="J67" i="76"/>
  <c r="F67" i="76"/>
  <c r="A67" i="76"/>
  <c r="AM66" i="76"/>
  <c r="AF66" i="76"/>
  <c r="Z66" i="76"/>
  <c r="AA66" i="76" s="1"/>
  <c r="W66" i="76"/>
  <c r="S66" i="76"/>
  <c r="L66" i="76"/>
  <c r="G66" i="76"/>
  <c r="J66" i="76" s="1"/>
  <c r="F66" i="76"/>
  <c r="A66" i="76"/>
  <c r="AM65" i="76"/>
  <c r="AF65" i="76"/>
  <c r="Z65" i="76"/>
  <c r="AA65" i="76" s="1"/>
  <c r="W65" i="76"/>
  <c r="S65" i="76"/>
  <c r="L65" i="76"/>
  <c r="G65" i="76"/>
  <c r="J65" i="76" s="1"/>
  <c r="F65" i="76"/>
  <c r="A65" i="76"/>
  <c r="AM64" i="76"/>
  <c r="AF64" i="76"/>
  <c r="Z64" i="76"/>
  <c r="Y64" i="76"/>
  <c r="W64" i="76"/>
  <c r="S64" i="76"/>
  <c r="L64" i="76"/>
  <c r="I64" i="76"/>
  <c r="G64" i="76"/>
  <c r="D64" i="76"/>
  <c r="F64" i="76" s="1"/>
  <c r="A64" i="76"/>
  <c r="AM63" i="76"/>
  <c r="AF63" i="76"/>
  <c r="Z63" i="76"/>
  <c r="Y63" i="76"/>
  <c r="W63" i="76"/>
  <c r="S63" i="76"/>
  <c r="L63" i="76"/>
  <c r="I63" i="76"/>
  <c r="G63" i="76"/>
  <c r="D63" i="76"/>
  <c r="F63" i="76" s="1"/>
  <c r="A63" i="76"/>
  <c r="AM62" i="76"/>
  <c r="AF62" i="76"/>
  <c r="Z62" i="76"/>
  <c r="Y62" i="76"/>
  <c r="W62" i="76"/>
  <c r="S62" i="76"/>
  <c r="L62" i="76"/>
  <c r="I62" i="76"/>
  <c r="G62" i="76"/>
  <c r="D62" i="76"/>
  <c r="F62" i="76" s="1"/>
  <c r="A62" i="76"/>
  <c r="AM61" i="76"/>
  <c r="AF61" i="76"/>
  <c r="Z61" i="76"/>
  <c r="Y61" i="76"/>
  <c r="H11" i="77" s="1"/>
  <c r="W61" i="76"/>
  <c r="S61" i="76"/>
  <c r="L61" i="76"/>
  <c r="G11" i="77" s="1"/>
  <c r="I61" i="76"/>
  <c r="D61" i="76"/>
  <c r="F61" i="76" s="1"/>
  <c r="A61" i="76"/>
  <c r="AM60" i="76"/>
  <c r="Z60" i="76"/>
  <c r="Y60" i="76"/>
  <c r="W60" i="76"/>
  <c r="S60" i="76"/>
  <c r="L60" i="76"/>
  <c r="J60" i="76"/>
  <c r="D60" i="76"/>
  <c r="F60" i="76" s="1"/>
  <c r="A60" i="76"/>
  <c r="AM59" i="76"/>
  <c r="AF59" i="76"/>
  <c r="Z59" i="76"/>
  <c r="Y59" i="76"/>
  <c r="W59" i="76"/>
  <c r="S59" i="76"/>
  <c r="L59" i="76"/>
  <c r="I59" i="76"/>
  <c r="G59" i="76"/>
  <c r="D59" i="76"/>
  <c r="F59" i="76" s="1"/>
  <c r="A59" i="76"/>
  <c r="AM58" i="76"/>
  <c r="AF58" i="76"/>
  <c r="Z58" i="76"/>
  <c r="Y58" i="76"/>
  <c r="W58" i="76"/>
  <c r="S58" i="76"/>
  <c r="L58" i="76"/>
  <c r="I58" i="76"/>
  <c r="G58" i="76"/>
  <c r="D58" i="76"/>
  <c r="F58" i="76" s="1"/>
  <c r="A58" i="76"/>
  <c r="AM57" i="76"/>
  <c r="AF57" i="76"/>
  <c r="Z57" i="76"/>
  <c r="AA57" i="76" s="1"/>
  <c r="W57" i="76"/>
  <c r="S57" i="76"/>
  <c r="L57" i="76"/>
  <c r="I57" i="76"/>
  <c r="G57" i="76"/>
  <c r="D57" i="76"/>
  <c r="F57" i="76" s="1"/>
  <c r="A57" i="76"/>
  <c r="AM56" i="76"/>
  <c r="AF56" i="76"/>
  <c r="Z56" i="76"/>
  <c r="Y56" i="76"/>
  <c r="W56" i="76"/>
  <c r="S56" i="76"/>
  <c r="L56" i="76"/>
  <c r="I56" i="76"/>
  <c r="G56" i="76"/>
  <c r="D56" i="76"/>
  <c r="F56" i="76" s="1"/>
  <c r="A56" i="76"/>
  <c r="AM55" i="76"/>
  <c r="AF55" i="76"/>
  <c r="Z55" i="76"/>
  <c r="Y55" i="76"/>
  <c r="W55" i="76"/>
  <c r="S55" i="76"/>
  <c r="L55" i="76"/>
  <c r="I55" i="76"/>
  <c r="G55" i="76"/>
  <c r="D55" i="76"/>
  <c r="F55" i="76" s="1"/>
  <c r="A55" i="76"/>
  <c r="AM54" i="76"/>
  <c r="AF54" i="76"/>
  <c r="Z54" i="76"/>
  <c r="Y54" i="76"/>
  <c r="W54" i="76"/>
  <c r="S54" i="76"/>
  <c r="L54" i="76"/>
  <c r="I54" i="76"/>
  <c r="G54" i="76"/>
  <c r="D54" i="76"/>
  <c r="F54" i="76" s="1"/>
  <c r="A54" i="76"/>
  <c r="AM53" i="76"/>
  <c r="AF53" i="76"/>
  <c r="Z53" i="76"/>
  <c r="Y53" i="76"/>
  <c r="H9" i="77" s="1"/>
  <c r="W53" i="76"/>
  <c r="S53" i="76"/>
  <c r="L53" i="76"/>
  <c r="G9" i="77" s="1"/>
  <c r="I53" i="76"/>
  <c r="D53" i="76"/>
  <c r="F53" i="76" s="1"/>
  <c r="A53" i="76"/>
  <c r="AM52" i="76"/>
  <c r="AF52" i="76"/>
  <c r="Z52" i="76"/>
  <c r="Y52" i="76"/>
  <c r="H8" i="77" s="1"/>
  <c r="W52" i="76"/>
  <c r="S52" i="76"/>
  <c r="L52" i="76"/>
  <c r="G8" i="77" s="1"/>
  <c r="I52" i="76"/>
  <c r="D52" i="76"/>
  <c r="F52" i="76" s="1"/>
  <c r="A52" i="76"/>
  <c r="AM51" i="76"/>
  <c r="AF51" i="76"/>
  <c r="Z51" i="76"/>
  <c r="AA51" i="76" s="1"/>
  <c r="W51" i="76"/>
  <c r="S51" i="76"/>
  <c r="L51" i="76"/>
  <c r="I51" i="76"/>
  <c r="G51" i="76"/>
  <c r="D51" i="76"/>
  <c r="F51" i="76" s="1"/>
  <c r="A51" i="76"/>
  <c r="AM50" i="76"/>
  <c r="AF50" i="76"/>
  <c r="Z50" i="76"/>
  <c r="AA50" i="76" s="1"/>
  <c r="W50" i="76"/>
  <c r="S50" i="76"/>
  <c r="L50" i="76"/>
  <c r="I50" i="76"/>
  <c r="G50" i="76"/>
  <c r="D50" i="76"/>
  <c r="F50" i="76" s="1"/>
  <c r="A50" i="76"/>
  <c r="AM49" i="76"/>
  <c r="AF49" i="76"/>
  <c r="Z49" i="76"/>
  <c r="AA49" i="76" s="1"/>
  <c r="W49" i="76"/>
  <c r="S49" i="76"/>
  <c r="L49" i="76"/>
  <c r="I49" i="76"/>
  <c r="G49" i="76"/>
  <c r="D49" i="76"/>
  <c r="F49" i="76" s="1"/>
  <c r="A49" i="76"/>
  <c r="AM48" i="76"/>
  <c r="AF48" i="76"/>
  <c r="Z48" i="76"/>
  <c r="Y48" i="76"/>
  <c r="W48" i="76"/>
  <c r="S48" i="76"/>
  <c r="L48" i="76"/>
  <c r="I48" i="76"/>
  <c r="G48" i="76"/>
  <c r="D48" i="76"/>
  <c r="F48" i="76" s="1"/>
  <c r="A48" i="76"/>
  <c r="AM47" i="76"/>
  <c r="AF47" i="76"/>
  <c r="Z47" i="76"/>
  <c r="Y47" i="76"/>
  <c r="W47" i="76"/>
  <c r="S47" i="76"/>
  <c r="L47" i="76"/>
  <c r="I47" i="76"/>
  <c r="G47" i="76"/>
  <c r="D47" i="76"/>
  <c r="F47" i="76" s="1"/>
  <c r="A47" i="76"/>
  <c r="AM46" i="76"/>
  <c r="AF46" i="76"/>
  <c r="Z46" i="76"/>
  <c r="Y46" i="76"/>
  <c r="W46" i="76"/>
  <c r="S46" i="76"/>
  <c r="L46" i="76"/>
  <c r="I46" i="76"/>
  <c r="G46" i="76"/>
  <c r="D46" i="76"/>
  <c r="F46" i="76" s="1"/>
  <c r="A46" i="76"/>
  <c r="AM45" i="76"/>
  <c r="AF45" i="76"/>
  <c r="Z45" i="76"/>
  <c r="Y45" i="76"/>
  <c r="H7" i="77" s="1"/>
  <c r="W45" i="76"/>
  <c r="S45" i="76"/>
  <c r="L45" i="76"/>
  <c r="G7" i="77" s="1"/>
  <c r="I45" i="76"/>
  <c r="D45" i="76"/>
  <c r="F45" i="76" s="1"/>
  <c r="A45" i="76"/>
  <c r="AM44" i="76"/>
  <c r="AF44" i="76"/>
  <c r="Z44" i="76"/>
  <c r="Y44" i="76"/>
  <c r="W44" i="76"/>
  <c r="S44" i="76"/>
  <c r="L44" i="76"/>
  <c r="I44" i="76"/>
  <c r="G44" i="76"/>
  <c r="D44" i="76"/>
  <c r="F44" i="76" s="1"/>
  <c r="A44" i="76"/>
  <c r="Z42" i="76"/>
  <c r="AA42" i="76" s="1"/>
  <c r="W42" i="76"/>
  <c r="S42" i="76"/>
  <c r="L42" i="76"/>
  <c r="G42" i="76"/>
  <c r="J42" i="76" s="1"/>
  <c r="F42" i="76"/>
  <c r="A42" i="76"/>
  <c r="Z41" i="76"/>
  <c r="AA41" i="76" s="1"/>
  <c r="W41" i="76"/>
  <c r="T41" i="76"/>
  <c r="L41" i="76"/>
  <c r="J41" i="76"/>
  <c r="F41" i="76"/>
  <c r="A41" i="76"/>
  <c r="AM40" i="76"/>
  <c r="Z40" i="76"/>
  <c r="AA40" i="76" s="1"/>
  <c r="W40" i="76"/>
  <c r="T40" i="76"/>
  <c r="L40" i="76"/>
  <c r="J40" i="76"/>
  <c r="F40" i="76"/>
  <c r="A40" i="76"/>
  <c r="AM39" i="76"/>
  <c r="Z39" i="76"/>
  <c r="AA39" i="76" s="1"/>
  <c r="W39" i="76"/>
  <c r="S39" i="76"/>
  <c r="L39" i="76"/>
  <c r="G39" i="76"/>
  <c r="J39" i="76" s="1"/>
  <c r="F39" i="76"/>
  <c r="A39" i="76"/>
  <c r="AM38" i="76"/>
  <c r="Z38" i="76"/>
  <c r="Y38" i="76"/>
  <c r="W38" i="76"/>
  <c r="S38" i="76"/>
  <c r="L38" i="76"/>
  <c r="I38" i="76"/>
  <c r="G38" i="76"/>
  <c r="D38" i="76"/>
  <c r="F38" i="76" s="1"/>
  <c r="A38" i="76"/>
  <c r="AM37" i="76"/>
  <c r="AF37" i="76"/>
  <c r="Z37" i="76"/>
  <c r="AA37" i="76" s="1"/>
  <c r="W37" i="76"/>
  <c r="S37" i="76"/>
  <c r="L37" i="76"/>
  <c r="G6" i="77" s="1"/>
  <c r="I37" i="76"/>
  <c r="D37" i="76"/>
  <c r="F37" i="76" s="1"/>
  <c r="A37" i="76"/>
  <c r="AM36" i="76"/>
  <c r="AF36" i="76"/>
  <c r="Z36" i="76"/>
  <c r="Y36" i="76"/>
  <c r="W36" i="76"/>
  <c r="S36" i="76"/>
  <c r="L36" i="76"/>
  <c r="J36" i="76"/>
  <c r="D36" i="76"/>
  <c r="F36" i="76" s="1"/>
  <c r="A36" i="76"/>
  <c r="AM35" i="76"/>
  <c r="AF35" i="76"/>
  <c r="Z35" i="76"/>
  <c r="Y35" i="76"/>
  <c r="H5" i="77" s="1"/>
  <c r="W35" i="76"/>
  <c r="S35" i="76"/>
  <c r="L35" i="76"/>
  <c r="G5" i="77" s="1"/>
  <c r="I35" i="76"/>
  <c r="D35" i="76"/>
  <c r="F35" i="76" s="1"/>
  <c r="A35" i="76"/>
  <c r="AM34" i="76"/>
  <c r="AF34" i="76"/>
  <c r="Z34" i="76"/>
  <c r="Y34" i="76"/>
  <c r="W34" i="76"/>
  <c r="S34" i="76"/>
  <c r="L34" i="76"/>
  <c r="I34" i="76"/>
  <c r="G34" i="76"/>
  <c r="D34" i="76"/>
  <c r="F34" i="76" s="1"/>
  <c r="A34" i="76"/>
  <c r="AM33" i="76"/>
  <c r="Z33" i="76"/>
  <c r="Y33" i="76"/>
  <c r="W33" i="76"/>
  <c r="S33" i="76"/>
  <c r="L33" i="76"/>
  <c r="I33" i="76"/>
  <c r="G33" i="76"/>
  <c r="D33" i="76"/>
  <c r="F33" i="76" s="1"/>
  <c r="A33" i="76"/>
  <c r="AM32" i="76"/>
  <c r="AF32" i="76"/>
  <c r="Z32" i="76"/>
  <c r="Y32" i="76"/>
  <c r="W32" i="76"/>
  <c r="S32" i="76"/>
  <c r="L32" i="76"/>
  <c r="G32" i="76"/>
  <c r="J32" i="76" s="1"/>
  <c r="D32" i="76"/>
  <c r="F32" i="76" s="1"/>
  <c r="A32" i="76"/>
  <c r="AM31" i="76"/>
  <c r="Z31" i="76"/>
  <c r="Y31" i="76"/>
  <c r="W31" i="76"/>
  <c r="S31" i="76"/>
  <c r="L31" i="76"/>
  <c r="I31" i="76"/>
  <c r="G31" i="76"/>
  <c r="D31" i="76"/>
  <c r="F31" i="76" s="1"/>
  <c r="A31" i="76"/>
  <c r="AM30" i="76"/>
  <c r="Z30" i="76"/>
  <c r="Y30" i="76"/>
  <c r="W30" i="76"/>
  <c r="S30" i="76"/>
  <c r="L30" i="76"/>
  <c r="I30" i="76"/>
  <c r="G30" i="76"/>
  <c r="D30" i="76"/>
  <c r="F30" i="76" s="1"/>
  <c r="A30" i="76"/>
  <c r="AM29" i="76"/>
  <c r="Z29" i="76"/>
  <c r="Y29" i="76"/>
  <c r="H4" i="77" s="1"/>
  <c r="W29" i="76"/>
  <c r="S29" i="76"/>
  <c r="L29" i="76"/>
  <c r="G4" i="77" s="1"/>
  <c r="I29" i="76"/>
  <c r="D29" i="76"/>
  <c r="F29" i="76" s="1"/>
  <c r="A29" i="76"/>
  <c r="AM27" i="76"/>
  <c r="W27" i="76"/>
  <c r="S27" i="76"/>
  <c r="J27" i="76"/>
  <c r="A27" i="76"/>
  <c r="AM26" i="76"/>
  <c r="W26" i="76"/>
  <c r="S26" i="76"/>
  <c r="J26" i="76"/>
  <c r="A26" i="76"/>
  <c r="AM23" i="76"/>
  <c r="AF23" i="76"/>
  <c r="Z23" i="76"/>
  <c r="AA23" i="76" s="1"/>
  <c r="W23" i="76"/>
  <c r="S23" i="76"/>
  <c r="L23" i="76"/>
  <c r="G23" i="76"/>
  <c r="J23" i="76" s="1"/>
  <c r="F23" i="76"/>
  <c r="A23" i="76"/>
  <c r="AM22" i="76"/>
  <c r="AF22" i="76"/>
  <c r="Z22" i="76"/>
  <c r="AA22" i="76" s="1"/>
  <c r="W22" i="76"/>
  <c r="S22" i="76"/>
  <c r="L22" i="76"/>
  <c r="G22" i="76"/>
  <c r="J22" i="76" s="1"/>
  <c r="F22" i="76"/>
  <c r="A22" i="76"/>
  <c r="AM21" i="76"/>
  <c r="Z21" i="76"/>
  <c r="AA21" i="76" s="1"/>
  <c r="W21" i="76"/>
  <c r="S21" i="76"/>
  <c r="L21" i="76"/>
  <c r="G21" i="76"/>
  <c r="J21" i="76" s="1"/>
  <c r="F21" i="76"/>
  <c r="A21" i="76"/>
  <c r="AM20" i="76"/>
  <c r="AF20" i="76"/>
  <c r="Z20" i="76"/>
  <c r="AA20" i="76" s="1"/>
  <c r="W20" i="76"/>
  <c r="S20" i="76"/>
  <c r="L20" i="76"/>
  <c r="G20" i="76"/>
  <c r="J20" i="76" s="1"/>
  <c r="F20" i="76"/>
  <c r="A20" i="76"/>
  <c r="AM19" i="76"/>
  <c r="Z19" i="76"/>
  <c r="AA19" i="76" s="1"/>
  <c r="W19" i="76"/>
  <c r="S19" i="76"/>
  <c r="L19" i="76"/>
  <c r="I19" i="76"/>
  <c r="G19" i="76"/>
  <c r="D19" i="76"/>
  <c r="F19" i="76" s="1"/>
  <c r="A19" i="76"/>
  <c r="AM18" i="76"/>
  <c r="AF18" i="76"/>
  <c r="Z18" i="76"/>
  <c r="Y18" i="76"/>
  <c r="H3" i="77" s="1"/>
  <c r="W18" i="76"/>
  <c r="S18" i="76"/>
  <c r="L18" i="76"/>
  <c r="G3" i="77" s="1"/>
  <c r="I18" i="76"/>
  <c r="D18" i="76"/>
  <c r="F18" i="76" s="1"/>
  <c r="A18" i="76"/>
  <c r="AM17" i="76"/>
  <c r="Z17" i="76"/>
  <c r="Y17" i="76"/>
  <c r="W17" i="76"/>
  <c r="S17" i="76"/>
  <c r="L17" i="76"/>
  <c r="J17" i="76"/>
  <c r="D17" i="76"/>
  <c r="F17" i="76" s="1"/>
  <c r="A17" i="76"/>
  <c r="AM16" i="76"/>
  <c r="AF16" i="76"/>
  <c r="Z16" i="76"/>
  <c r="Y16" i="76"/>
  <c r="W16" i="76"/>
  <c r="S16" i="76"/>
  <c r="L16" i="76"/>
  <c r="I16" i="76"/>
  <c r="G16" i="76"/>
  <c r="D16" i="76"/>
  <c r="F16" i="76" s="1"/>
  <c r="A16" i="76"/>
  <c r="AM15" i="76"/>
  <c r="AF15" i="76"/>
  <c r="Z15" i="76"/>
  <c r="AA15" i="76" s="1"/>
  <c r="W15" i="76"/>
  <c r="S15" i="76"/>
  <c r="L15" i="76"/>
  <c r="I15" i="76"/>
  <c r="G15" i="76"/>
  <c r="D15" i="76"/>
  <c r="F15" i="76" s="1"/>
  <c r="A15" i="76"/>
  <c r="AM14" i="76"/>
  <c r="AF14" i="76"/>
  <c r="Z14" i="76"/>
  <c r="Y14" i="76"/>
  <c r="W14" i="76"/>
  <c r="S14" i="76"/>
  <c r="L14" i="76"/>
  <c r="I14" i="76"/>
  <c r="G14" i="76"/>
  <c r="D14" i="76"/>
  <c r="F14" i="76" s="1"/>
  <c r="A14" i="76"/>
  <c r="AM13" i="76"/>
  <c r="AF13" i="76"/>
  <c r="Z13" i="76"/>
  <c r="Y13" i="76"/>
  <c r="W13" i="76"/>
  <c r="S13" i="76"/>
  <c r="L13" i="76"/>
  <c r="I13" i="76"/>
  <c r="G13" i="76"/>
  <c r="F13" i="76"/>
  <c r="A13" i="76"/>
  <c r="AM12" i="76"/>
  <c r="AF12" i="76"/>
  <c r="Z12" i="76"/>
  <c r="Y12" i="76"/>
  <c r="W12" i="76"/>
  <c r="S12" i="76"/>
  <c r="L12" i="76"/>
  <c r="I12" i="76"/>
  <c r="G12" i="76"/>
  <c r="D12" i="76"/>
  <c r="F12" i="76" s="1"/>
  <c r="A12" i="76"/>
  <c r="AM11" i="76"/>
  <c r="AF11" i="76"/>
  <c r="Z11" i="76"/>
  <c r="Y11" i="76"/>
  <c r="W11" i="76"/>
  <c r="S11" i="76"/>
  <c r="L11" i="76"/>
  <c r="I11" i="76"/>
  <c r="G11" i="76"/>
  <c r="D11" i="76"/>
  <c r="F11" i="76" s="1"/>
  <c r="A11" i="76"/>
  <c r="AM10" i="76"/>
  <c r="AF10" i="76"/>
  <c r="Z10" i="76"/>
  <c r="Y10" i="76"/>
  <c r="W10" i="76"/>
  <c r="S10" i="76"/>
  <c r="L10" i="76"/>
  <c r="I10" i="76"/>
  <c r="G10" i="76"/>
  <c r="D10" i="76"/>
  <c r="F10" i="76" s="1"/>
  <c r="A10" i="76"/>
  <c r="AM9" i="76"/>
  <c r="AF9" i="76"/>
  <c r="Z9" i="76"/>
  <c r="Y9" i="76"/>
  <c r="H10" i="77" s="1"/>
  <c r="W9" i="76"/>
  <c r="S9" i="76"/>
  <c r="L9" i="76"/>
  <c r="G10" i="77" s="1"/>
  <c r="I9" i="76"/>
  <c r="D9" i="76"/>
  <c r="F9" i="76" s="1"/>
  <c r="A9" i="76"/>
  <c r="AM8" i="76"/>
  <c r="Z8" i="76"/>
  <c r="Y8" i="76"/>
  <c r="W8" i="76"/>
  <c r="S8" i="76"/>
  <c r="L8" i="76"/>
  <c r="G8" i="76"/>
  <c r="J8" i="76" s="1"/>
  <c r="D8" i="76"/>
  <c r="F8" i="76" s="1"/>
  <c r="A8" i="76"/>
  <c r="AM7" i="76"/>
  <c r="Z7" i="76"/>
  <c r="Y7" i="76"/>
  <c r="W7" i="76"/>
  <c r="S7" i="76"/>
  <c r="L7" i="76"/>
  <c r="G7" i="76"/>
  <c r="J7" i="76" s="1"/>
  <c r="D7" i="76"/>
  <c r="F7" i="76" s="1"/>
  <c r="A7" i="76"/>
  <c r="AM6" i="76"/>
  <c r="Z6" i="76"/>
  <c r="Y6" i="76"/>
  <c r="W6" i="76"/>
  <c r="S6" i="76"/>
  <c r="L6" i="76"/>
  <c r="I6" i="76"/>
  <c r="G6" i="76"/>
  <c r="D6" i="76"/>
  <c r="F6" i="76" s="1"/>
  <c r="A6" i="76"/>
  <c r="AM5" i="76"/>
  <c r="Z5" i="76"/>
  <c r="Y5" i="76"/>
  <c r="W5" i="76"/>
  <c r="S5" i="76"/>
  <c r="L5" i="76"/>
  <c r="I5" i="76"/>
  <c r="G5" i="76"/>
  <c r="D5" i="76"/>
  <c r="F5" i="76" s="1"/>
  <c r="A5" i="76"/>
  <c r="W2" i="76"/>
  <c r="F24" i="74"/>
  <c r="F14" i="74"/>
  <c r="F23" i="74"/>
  <c r="F25" i="74"/>
  <c r="F26" i="74"/>
  <c r="F40" i="74"/>
  <c r="F41" i="74"/>
  <c r="F42" i="74"/>
  <c r="F43" i="74"/>
  <c r="F44" i="74"/>
  <c r="F67" i="74"/>
  <c r="F68" i="74"/>
  <c r="F69" i="74"/>
  <c r="F75" i="74"/>
  <c r="F76" i="74"/>
  <c r="F86" i="74"/>
  <c r="F87" i="74"/>
  <c r="F88" i="74"/>
  <c r="F112" i="74"/>
  <c r="F113" i="74"/>
  <c r="F114" i="74"/>
  <c r="F115" i="74"/>
  <c r="F123" i="74"/>
  <c r="F124" i="74"/>
  <c r="F125" i="74"/>
  <c r="F131" i="74"/>
  <c r="F238" i="74"/>
  <c r="F239" i="74"/>
  <c r="F240" i="74"/>
  <c r="F241" i="74"/>
  <c r="F242" i="74"/>
  <c r="F243" i="74"/>
  <c r="F244" i="74"/>
  <c r="F245" i="74"/>
  <c r="F246" i="74"/>
  <c r="F247" i="74"/>
  <c r="F248" i="74"/>
  <c r="F249" i="74"/>
  <c r="F250" i="74"/>
  <c r="F251" i="74"/>
  <c r="F252" i="74"/>
  <c r="F253" i="74"/>
  <c r="F254" i="74"/>
  <c r="F255" i="74"/>
  <c r="F256" i="74"/>
  <c r="F257" i="74"/>
  <c r="F258" i="74"/>
  <c r="F259" i="74"/>
  <c r="F260" i="74"/>
  <c r="F261" i="74"/>
  <c r="F262" i="74"/>
  <c r="F263" i="74"/>
  <c r="F264" i="74"/>
  <c r="F265" i="74"/>
  <c r="F266" i="74"/>
  <c r="F267" i="74"/>
  <c r="F268" i="74"/>
  <c r="F269" i="74"/>
  <c r="F270" i="74"/>
  <c r="F271" i="74"/>
  <c r="F272" i="74"/>
  <c r="F273" i="74"/>
  <c r="F274" i="74"/>
  <c r="F275" i="74"/>
  <c r="F276" i="74"/>
  <c r="F277" i="74"/>
  <c r="F278" i="74"/>
  <c r="F279" i="74"/>
  <c r="F280" i="74"/>
  <c r="F281" i="74"/>
  <c r="F282" i="74"/>
  <c r="F283" i="74"/>
  <c r="F284" i="74"/>
  <c r="F285" i="74"/>
  <c r="F286" i="74"/>
  <c r="F287" i="74"/>
  <c r="F288" i="74"/>
  <c r="F289" i="74"/>
  <c r="F290" i="74"/>
  <c r="F291" i="74"/>
  <c r="F292" i="74"/>
  <c r="F293" i="74"/>
  <c r="F294" i="74"/>
  <c r="F325" i="74"/>
  <c r="F326" i="74"/>
  <c r="F327" i="74"/>
  <c r="F328" i="74"/>
  <c r="F329" i="74"/>
  <c r="F330" i="74"/>
  <c r="F331" i="74"/>
  <c r="AM331" i="74"/>
  <c r="AF331" i="74"/>
  <c r="Z331" i="74"/>
  <c r="AA331" i="74" s="1"/>
  <c r="W331" i="74"/>
  <c r="T331" i="74"/>
  <c r="H331" i="74"/>
  <c r="G331" i="74"/>
  <c r="A331" i="74"/>
  <c r="A334" i="74"/>
  <c r="A335" i="74"/>
  <c r="A336" i="74"/>
  <c r="J326" i="76" l="1"/>
  <c r="I331" i="74"/>
  <c r="AA320" i="76"/>
  <c r="AA324" i="76"/>
  <c r="J328" i="76"/>
  <c r="J330" i="76"/>
  <c r="AA345" i="76"/>
  <c r="J114" i="76"/>
  <c r="AA158" i="76"/>
  <c r="AA32" i="76"/>
  <c r="J37" i="76"/>
  <c r="AA47" i="76"/>
  <c r="AA52" i="76"/>
  <c r="AA59" i="76"/>
  <c r="J83" i="76"/>
  <c r="J93" i="76"/>
  <c r="J97" i="76"/>
  <c r="J105" i="76"/>
  <c r="J154" i="76"/>
  <c r="AA155" i="76"/>
  <c r="AA156" i="76"/>
  <c r="J160" i="76"/>
  <c r="AA160" i="76"/>
  <c r="AA161" i="76"/>
  <c r="J162" i="76"/>
  <c r="AA185" i="76"/>
  <c r="J208" i="76"/>
  <c r="J25" i="76"/>
  <c r="J16" i="76"/>
  <c r="AA68" i="76"/>
  <c r="J70" i="76"/>
  <c r="AA71" i="76"/>
  <c r="AA137" i="76"/>
  <c r="J144" i="76"/>
  <c r="J186" i="76"/>
  <c r="AA187" i="76"/>
  <c r="AA5" i="76"/>
  <c r="J10" i="76"/>
  <c r="J103" i="76"/>
  <c r="J108" i="76"/>
  <c r="AA124" i="76"/>
  <c r="J308" i="76"/>
  <c r="AA309" i="76"/>
  <c r="AA127" i="76"/>
  <c r="J38" i="76"/>
  <c r="J226" i="76"/>
  <c r="J320" i="76"/>
  <c r="J324" i="76"/>
  <c r="AA6" i="76"/>
  <c r="J12" i="76"/>
  <c r="AA14" i="76"/>
  <c r="J47" i="76"/>
  <c r="AA61" i="76"/>
  <c r="AA89" i="76"/>
  <c r="J127" i="76"/>
  <c r="J148" i="76"/>
  <c r="AA149" i="76"/>
  <c r="J223" i="76"/>
  <c r="J68" i="76"/>
  <c r="J101" i="76"/>
  <c r="J14" i="76"/>
  <c r="J29" i="76"/>
  <c r="J44" i="76"/>
  <c r="AA45" i="76"/>
  <c r="J57" i="76"/>
  <c r="J91" i="76"/>
  <c r="AA92" i="76"/>
  <c r="AA97" i="76"/>
  <c r="J99" i="76"/>
  <c r="AA100" i="76"/>
  <c r="AA117" i="76"/>
  <c r="J133" i="76"/>
  <c r="AA134" i="76"/>
  <c r="J185" i="76"/>
  <c r="J206" i="76"/>
  <c r="J228" i="76"/>
  <c r="J255" i="76"/>
  <c r="J311" i="76"/>
  <c r="AA312" i="76"/>
  <c r="J98" i="76"/>
  <c r="J132" i="76"/>
  <c r="J145" i="76"/>
  <c r="AA146" i="76"/>
  <c r="J188" i="76"/>
  <c r="J221" i="76"/>
  <c r="J263" i="76"/>
  <c r="J80" i="76"/>
  <c r="AA81" i="76"/>
  <c r="AA102" i="76"/>
  <c r="AA132" i="76"/>
  <c r="AA133" i="76"/>
  <c r="AA138" i="76"/>
  <c r="J151" i="76"/>
  <c r="AA152" i="76"/>
  <c r="J167" i="76"/>
  <c r="AA168" i="76"/>
  <c r="J171" i="76"/>
  <c r="AA172" i="76"/>
  <c r="J187" i="76"/>
  <c r="J201" i="76"/>
  <c r="J222" i="76"/>
  <c r="J241" i="76"/>
  <c r="J245" i="76"/>
  <c r="J247" i="76"/>
  <c r="J250" i="76"/>
  <c r="J254" i="76"/>
  <c r="J317" i="76"/>
  <c r="AA18" i="76"/>
  <c r="AA34" i="76"/>
  <c r="AA70" i="76"/>
  <c r="G346" i="76"/>
  <c r="G347" i="76" s="1"/>
  <c r="J11" i="76"/>
  <c r="AA12" i="76"/>
  <c r="J13" i="76"/>
  <c r="AA17" i="76"/>
  <c r="J30" i="76"/>
  <c r="J51" i="76"/>
  <c r="J72" i="76"/>
  <c r="J77" i="76"/>
  <c r="AA78" i="76"/>
  <c r="J92" i="76"/>
  <c r="J96" i="76"/>
  <c r="AA98" i="76"/>
  <c r="J118" i="76"/>
  <c r="AA118" i="76"/>
  <c r="J124" i="76"/>
  <c r="AA126" i="76"/>
  <c r="J135" i="76"/>
  <c r="AA136" i="76"/>
  <c r="AA141" i="76"/>
  <c r="AA151" i="76"/>
  <c r="J163" i="76"/>
  <c r="J165" i="76"/>
  <c r="AA166" i="76"/>
  <c r="J169" i="76"/>
  <c r="AA170" i="76"/>
  <c r="J173" i="76"/>
  <c r="AA174" i="76"/>
  <c r="J178" i="76"/>
  <c r="J182" i="76"/>
  <c r="J189" i="76"/>
  <c r="J193" i="76"/>
  <c r="AA196" i="76"/>
  <c r="J207" i="76"/>
  <c r="J214" i="76"/>
  <c r="J230" i="76"/>
  <c r="J232" i="76"/>
  <c r="J262" i="76"/>
  <c r="J297" i="76"/>
  <c r="AA298" i="76"/>
  <c r="J301" i="76"/>
  <c r="AA302" i="76"/>
  <c r="AA306" i="76"/>
  <c r="J314" i="76"/>
  <c r="AA315" i="76"/>
  <c r="J78" i="76"/>
  <c r="AA95" i="76"/>
  <c r="J109" i="76"/>
  <c r="AA75" i="76"/>
  <c r="J52" i="76"/>
  <c r="AA90" i="76"/>
  <c r="J61" i="76"/>
  <c r="J19" i="76"/>
  <c r="J9" i="76"/>
  <c r="AA10" i="76"/>
  <c r="AA13" i="76"/>
  <c r="J33" i="76"/>
  <c r="J46" i="76"/>
  <c r="AA46" i="76"/>
  <c r="J75" i="76"/>
  <c r="AA76" i="76"/>
  <c r="J89" i="76"/>
  <c r="AA115" i="76"/>
  <c r="J146" i="76"/>
  <c r="AA147" i="76"/>
  <c r="J152" i="76"/>
  <c r="AA177" i="76"/>
  <c r="AA194" i="76"/>
  <c r="J299" i="76"/>
  <c r="AA300" i="76"/>
  <c r="J303" i="76"/>
  <c r="AA304" i="76"/>
  <c r="J309" i="76"/>
  <c r="J34" i="76"/>
  <c r="AA36" i="76"/>
  <c r="AA44" i="76"/>
  <c r="J48" i="76"/>
  <c r="J49" i="76"/>
  <c r="J50" i="76"/>
  <c r="J54" i="76"/>
  <c r="AA55" i="76"/>
  <c r="J58" i="76"/>
  <c r="J59" i="76"/>
  <c r="AA60" i="76"/>
  <c r="J63" i="76"/>
  <c r="AA64" i="76"/>
  <c r="J95" i="76"/>
  <c r="AA104" i="76"/>
  <c r="AA105" i="76"/>
  <c r="J116" i="76"/>
  <c r="J131" i="76"/>
  <c r="J140" i="76"/>
  <c r="J141" i="76"/>
  <c r="J143" i="76"/>
  <c r="AA144" i="76"/>
  <c r="AA175" i="76"/>
  <c r="J180" i="76"/>
  <c r="AA181" i="76"/>
  <c r="J184" i="76"/>
  <c r="J191" i="76"/>
  <c r="AA192" i="76"/>
  <c r="J198" i="76"/>
  <c r="J203" i="76"/>
  <c r="J212" i="76"/>
  <c r="J216" i="76"/>
  <c r="J218" i="76"/>
  <c r="J236" i="76"/>
  <c r="J238" i="76"/>
  <c r="J243" i="76"/>
  <c r="J248" i="76"/>
  <c r="J251" i="76"/>
  <c r="J259" i="76"/>
  <c r="J306" i="76"/>
  <c r="AA307" i="76"/>
  <c r="AA314" i="76"/>
  <c r="AA318" i="76"/>
  <c r="J322" i="76"/>
  <c r="AA322" i="76"/>
  <c r="J331" i="76"/>
  <c r="J344" i="76"/>
  <c r="AA344" i="76"/>
  <c r="J136" i="76"/>
  <c r="J137" i="76"/>
  <c r="J139" i="76"/>
  <c r="AA140" i="76"/>
  <c r="AA142" i="76"/>
  <c r="AA163" i="76"/>
  <c r="J177" i="76"/>
  <c r="AA178" i="76"/>
  <c r="AA189" i="76"/>
  <c r="J197" i="76"/>
  <c r="J199" i="76"/>
  <c r="J210" i="76"/>
  <c r="J211" i="76"/>
  <c r="J225" i="76"/>
  <c r="J233" i="76"/>
  <c r="J258" i="76"/>
  <c r="J266" i="76"/>
  <c r="J269" i="76"/>
  <c r="J316" i="76"/>
  <c r="AA317" i="76"/>
  <c r="J327" i="76"/>
  <c r="J332" i="76"/>
  <c r="AA114" i="76"/>
  <c r="AA116" i="76"/>
  <c r="AA119" i="76"/>
  <c r="J126" i="76"/>
  <c r="J128" i="76"/>
  <c r="J153" i="76"/>
  <c r="AA154" i="76"/>
  <c r="J164" i="76"/>
  <c r="AA165" i="76"/>
  <c r="AA167" i="76"/>
  <c r="AA169" i="76"/>
  <c r="AA171" i="76"/>
  <c r="AA173" i="76"/>
  <c r="J179" i="76"/>
  <c r="AA180" i="76"/>
  <c r="J190" i="76"/>
  <c r="AA191" i="76"/>
  <c r="J200" i="76"/>
  <c r="AA53" i="76"/>
  <c r="AA62" i="76"/>
  <c r="J6" i="76"/>
  <c r="J71" i="76"/>
  <c r="AA7" i="76"/>
  <c r="AA9" i="76"/>
  <c r="AA11" i="76"/>
  <c r="J15" i="76"/>
  <c r="AA16" i="76"/>
  <c r="J18" i="76"/>
  <c r="AA29" i="76"/>
  <c r="AA30" i="76"/>
  <c r="J31" i="76"/>
  <c r="J35" i="76"/>
  <c r="AA35" i="76"/>
  <c r="AA38" i="76"/>
  <c r="AA48" i="76"/>
  <c r="J55" i="76"/>
  <c r="J56" i="76"/>
  <c r="AA56" i="76"/>
  <c r="AA58" i="76"/>
  <c r="J64" i="76"/>
  <c r="J69" i="76"/>
  <c r="AA69" i="76"/>
  <c r="AA77" i="76"/>
  <c r="J81" i="76"/>
  <c r="J82" i="76"/>
  <c r="AA82" i="76"/>
  <c r="J94" i="76"/>
  <c r="AA94" i="76"/>
  <c r="AA96" i="76"/>
  <c r="J102" i="76"/>
  <c r="J107" i="76"/>
  <c r="J125" i="76"/>
  <c r="AA125" i="76"/>
  <c r="J130" i="76"/>
  <c r="J134" i="76"/>
  <c r="J138" i="76"/>
  <c r="J142" i="76"/>
  <c r="J155" i="76"/>
  <c r="J158" i="76"/>
  <c r="J159" i="76"/>
  <c r="J196" i="76"/>
  <c r="J76" i="76"/>
  <c r="AA79" i="76"/>
  <c r="AA8" i="76"/>
  <c r="AA31" i="76"/>
  <c r="AA33" i="76"/>
  <c r="J45" i="76"/>
  <c r="J53" i="76"/>
  <c r="AA54" i="76"/>
  <c r="J62" i="76"/>
  <c r="AA63" i="76"/>
  <c r="J79" i="76"/>
  <c r="AA80" i="76"/>
  <c r="AA91" i="76"/>
  <c r="AA93" i="76"/>
  <c r="AA99" i="76"/>
  <c r="J104" i="76"/>
  <c r="J115" i="76"/>
  <c r="J117" i="76"/>
  <c r="AA130" i="76"/>
  <c r="J147" i="76"/>
  <c r="AA148" i="76"/>
  <c r="J156" i="76"/>
  <c r="J157" i="76"/>
  <c r="J161" i="76"/>
  <c r="AA162" i="76"/>
  <c r="J195" i="76"/>
  <c r="J204" i="76"/>
  <c r="J219" i="76"/>
  <c r="J240" i="76"/>
  <c r="J242" i="76"/>
  <c r="J249" i="76"/>
  <c r="J268" i="76"/>
  <c r="J307" i="76"/>
  <c r="AA310" i="76"/>
  <c r="J315" i="76"/>
  <c r="AA319" i="76"/>
  <c r="AA321" i="76"/>
  <c r="AA323" i="76"/>
  <c r="J333" i="76"/>
  <c r="AA135" i="76"/>
  <c r="AA139" i="76"/>
  <c r="AA143" i="76"/>
  <c r="AA145" i="76"/>
  <c r="J149" i="76"/>
  <c r="J150" i="76"/>
  <c r="AA150" i="76"/>
  <c r="AA153" i="76"/>
  <c r="AA157" i="76"/>
  <c r="AA159" i="76"/>
  <c r="AA164" i="76"/>
  <c r="J166" i="76"/>
  <c r="J168" i="76"/>
  <c r="J170" i="76"/>
  <c r="J172" i="76"/>
  <c r="J174" i="76"/>
  <c r="J175" i="76"/>
  <c r="J176" i="76"/>
  <c r="AA176" i="76"/>
  <c r="AA179" i="76"/>
  <c r="J183" i="76"/>
  <c r="AA190" i="76"/>
  <c r="J194" i="76"/>
  <c r="AA195" i="76"/>
  <c r="J205" i="76"/>
  <c r="J209" i="76"/>
  <c r="J215" i="76"/>
  <c r="J220" i="76"/>
  <c r="J224" i="76"/>
  <c r="J229" i="76"/>
  <c r="J235" i="76"/>
  <c r="J253" i="76"/>
  <c r="J257" i="76"/>
  <c r="J261" i="76"/>
  <c r="J265" i="76"/>
  <c r="J267" i="76"/>
  <c r="J298" i="76"/>
  <c r="J300" i="76"/>
  <c r="J302" i="76"/>
  <c r="J304" i="76"/>
  <c r="J305" i="76"/>
  <c r="AA305" i="76"/>
  <c r="AA308" i="76"/>
  <c r="J312" i="76"/>
  <c r="J313" i="76"/>
  <c r="AA313" i="76"/>
  <c r="AA316" i="76"/>
  <c r="J181" i="76"/>
  <c r="AA182" i="76"/>
  <c r="AA184" i="76"/>
  <c r="AA186" i="76"/>
  <c r="AA188" i="76"/>
  <c r="J192" i="76"/>
  <c r="AA193" i="76"/>
  <c r="J213" i="76"/>
  <c r="J227" i="76"/>
  <c r="J234" i="76"/>
  <c r="J237" i="76"/>
  <c r="J239" i="76"/>
  <c r="J244" i="76"/>
  <c r="J246" i="76"/>
  <c r="J252" i="76"/>
  <c r="J256" i="76"/>
  <c r="J260" i="76"/>
  <c r="J264" i="76"/>
  <c r="AA297" i="76"/>
  <c r="AA299" i="76"/>
  <c r="AA301" i="76"/>
  <c r="AA303" i="76"/>
  <c r="J310" i="76"/>
  <c r="AA311" i="76"/>
  <c r="J318" i="76"/>
  <c r="J319" i="76"/>
  <c r="J321" i="76"/>
  <c r="J323" i="76"/>
  <c r="J325" i="76"/>
  <c r="J329" i="76"/>
  <c r="J345" i="76"/>
  <c r="AA131" i="76"/>
  <c r="I346" i="76"/>
  <c r="AA101" i="76"/>
  <c r="J106" i="76"/>
  <c r="J5" i="76"/>
  <c r="J90" i="76"/>
  <c r="J100" i="76"/>
  <c r="AA103" i="76"/>
  <c r="J120" i="76"/>
  <c r="G348" i="76"/>
  <c r="G349" i="76" s="1"/>
  <c r="C352" i="76"/>
  <c r="C353" i="76" s="1"/>
  <c r="C347" i="76"/>
  <c r="J202" i="76"/>
  <c r="J217" i="76"/>
  <c r="J231" i="76"/>
  <c r="J346" i="76" l="1"/>
  <c r="J352" i="76" s="1"/>
  <c r="W334" i="74" l="1"/>
  <c r="AM334" i="74"/>
  <c r="I334" i="74"/>
  <c r="A332" i="74"/>
  <c r="A333" i="74"/>
  <c r="W333" i="74"/>
  <c r="AM333" i="74"/>
  <c r="I332" i="74"/>
  <c r="I333" i="74"/>
  <c r="W332" i="74"/>
  <c r="AM332" i="74"/>
  <c r="AM90" i="74" l="1"/>
  <c r="W90" i="74"/>
  <c r="S89" i="74"/>
  <c r="W89" i="74"/>
  <c r="AM89" i="74"/>
  <c r="K89" i="74"/>
  <c r="K90" i="74"/>
  <c r="A89" i="74"/>
  <c r="A90" i="74"/>
  <c r="K75" i="74" l="1"/>
  <c r="K76" i="74"/>
  <c r="S28" i="74" l="1"/>
  <c r="W28" i="74"/>
  <c r="AM28" i="74"/>
  <c r="S27" i="74"/>
  <c r="W27" i="74"/>
  <c r="AM27" i="74"/>
  <c r="A27" i="74"/>
  <c r="A28" i="74"/>
  <c r="I27" i="74"/>
  <c r="I28" i="74"/>
  <c r="F122" i="66" l="1"/>
  <c r="F123" i="66"/>
  <c r="F124" i="66"/>
  <c r="F125" i="66"/>
  <c r="F126" i="66"/>
  <c r="F127" i="66"/>
  <c r="F128" i="66"/>
  <c r="F129" i="66"/>
  <c r="F130" i="66"/>
  <c r="F131" i="66"/>
  <c r="F132" i="66"/>
  <c r="F133" i="66"/>
  <c r="F134" i="66"/>
  <c r="F135" i="66"/>
  <c r="F136" i="66"/>
  <c r="F137" i="66"/>
  <c r="F138" i="66"/>
  <c r="F139" i="66"/>
  <c r="F140" i="66"/>
  <c r="F141" i="66"/>
  <c r="F142" i="66"/>
  <c r="F143" i="66"/>
  <c r="F144" i="66"/>
  <c r="F145" i="66"/>
  <c r="F146" i="66"/>
  <c r="F147" i="66"/>
  <c r="F148" i="66"/>
  <c r="F149" i="66"/>
  <c r="F150" i="66"/>
  <c r="F151" i="66"/>
  <c r="F152" i="66"/>
  <c r="F153" i="66"/>
  <c r="F154" i="66"/>
  <c r="F155" i="66"/>
  <c r="F156" i="66"/>
  <c r="F157" i="66"/>
  <c r="F158" i="66"/>
  <c r="F159" i="66"/>
  <c r="F160" i="66"/>
  <c r="F161" i="66"/>
  <c r="F162" i="66"/>
  <c r="F163" i="66"/>
  <c r="F164" i="66"/>
  <c r="F165" i="66"/>
  <c r="F166" i="66"/>
  <c r="F167" i="66"/>
  <c r="F168" i="66"/>
  <c r="F169" i="66"/>
  <c r="F170" i="66"/>
  <c r="F171" i="66"/>
  <c r="F172" i="66"/>
  <c r="F173" i="66"/>
  <c r="F174" i="66"/>
  <c r="F175" i="66"/>
  <c r="F176" i="66"/>
  <c r="F177" i="66"/>
  <c r="F178" i="66"/>
  <c r="F179" i="66"/>
  <c r="F180" i="66"/>
  <c r="F181" i="66"/>
  <c r="F182" i="66"/>
  <c r="F183" i="66"/>
  <c r="F184" i="66"/>
  <c r="F185" i="66"/>
  <c r="F186" i="66"/>
  <c r="F187" i="66"/>
  <c r="F188" i="66"/>
  <c r="F189" i="66"/>
  <c r="F190" i="66"/>
  <c r="F191" i="66"/>
  <c r="F192" i="66"/>
  <c r="F193" i="66"/>
  <c r="F194" i="66"/>
  <c r="F195" i="66"/>
  <c r="F196" i="66"/>
  <c r="F197" i="66"/>
  <c r="F198" i="66"/>
  <c r="F199" i="66"/>
  <c r="F200" i="66"/>
  <c r="F201" i="66"/>
  <c r="F202" i="66"/>
  <c r="F203" i="66"/>
  <c r="F204" i="66"/>
  <c r="F205" i="66"/>
  <c r="F206" i="66"/>
  <c r="F207" i="66"/>
  <c r="F208" i="66"/>
  <c r="F209" i="66"/>
  <c r="F210" i="66"/>
  <c r="F211" i="66"/>
  <c r="F212" i="66"/>
  <c r="F213" i="66"/>
  <c r="F214" i="66"/>
  <c r="F215" i="66"/>
  <c r="F216" i="66"/>
  <c r="F217" i="66"/>
  <c r="F218" i="66"/>
  <c r="F219" i="66"/>
  <c r="F220" i="66"/>
  <c r="F221" i="66"/>
  <c r="F222" i="66"/>
  <c r="F223" i="66"/>
  <c r="F224" i="66"/>
  <c r="F225" i="66"/>
  <c r="F226" i="66"/>
  <c r="F227" i="66"/>
  <c r="F228" i="66"/>
  <c r="F229" i="66"/>
  <c r="F230" i="66"/>
  <c r="F231" i="66"/>
  <c r="F232" i="66"/>
  <c r="F233" i="66"/>
  <c r="F234" i="66"/>
  <c r="F235" i="66"/>
  <c r="F236" i="66"/>
  <c r="F237" i="66"/>
  <c r="F238" i="66"/>
  <c r="F239" i="66"/>
  <c r="F240" i="66"/>
  <c r="F241" i="66"/>
  <c r="F242" i="66"/>
  <c r="F243" i="66"/>
  <c r="F244" i="66"/>
  <c r="F245" i="66"/>
  <c r="F246" i="66"/>
  <c r="F247" i="66"/>
  <c r="F248" i="66"/>
  <c r="F249" i="66"/>
  <c r="F250" i="66"/>
  <c r="F251" i="66"/>
  <c r="F252" i="66"/>
  <c r="F253" i="66"/>
  <c r="F254" i="66"/>
  <c r="F255" i="66"/>
  <c r="F256" i="66"/>
  <c r="F257" i="66"/>
  <c r="F258" i="66"/>
  <c r="F259" i="66"/>
  <c r="F260" i="66"/>
  <c r="F261" i="66"/>
  <c r="F262" i="66"/>
  <c r="F263" i="66"/>
  <c r="F264" i="66"/>
  <c r="F265" i="66"/>
  <c r="F266" i="66"/>
  <c r="F267" i="66"/>
  <c r="F268" i="66"/>
  <c r="F269" i="66"/>
  <c r="F270" i="66"/>
  <c r="F271" i="66"/>
  <c r="F272" i="66"/>
  <c r="F273" i="66"/>
  <c r="F274" i="66"/>
  <c r="F275" i="66"/>
  <c r="F276" i="66"/>
  <c r="F277" i="66"/>
  <c r="F278" i="66"/>
  <c r="F279" i="66"/>
  <c r="F280" i="66"/>
  <c r="F281" i="66"/>
  <c r="F282" i="66"/>
  <c r="F283" i="66"/>
  <c r="F284" i="66"/>
  <c r="F285" i="66"/>
  <c r="F286" i="66"/>
  <c r="F287" i="66"/>
  <c r="F288" i="66"/>
  <c r="F289" i="66"/>
  <c r="F290" i="66"/>
  <c r="F121" i="66"/>
  <c r="F127" i="67"/>
  <c r="F128" i="67"/>
  <c r="F129" i="67"/>
  <c r="F130" i="67"/>
  <c r="F131" i="67"/>
  <c r="F132" i="67"/>
  <c r="F133" i="67"/>
  <c r="F134" i="67"/>
  <c r="F135" i="67"/>
  <c r="F136" i="67"/>
  <c r="F137" i="67"/>
  <c r="F138" i="67"/>
  <c r="F139" i="67"/>
  <c r="F140" i="67"/>
  <c r="F141" i="67"/>
  <c r="F142" i="67"/>
  <c r="F143" i="67"/>
  <c r="F144" i="67"/>
  <c r="F145" i="67"/>
  <c r="F146" i="67"/>
  <c r="F147" i="67"/>
  <c r="F148" i="67"/>
  <c r="F149" i="67"/>
  <c r="F150" i="67"/>
  <c r="F151" i="67"/>
  <c r="F152" i="67"/>
  <c r="F153" i="67"/>
  <c r="F154" i="67"/>
  <c r="F155" i="67"/>
  <c r="F156" i="67"/>
  <c r="F157" i="67"/>
  <c r="F158" i="67"/>
  <c r="F159" i="67"/>
  <c r="F160" i="67"/>
  <c r="F161" i="67"/>
  <c r="F162" i="67"/>
  <c r="F163" i="67"/>
  <c r="F164" i="67"/>
  <c r="F165" i="67"/>
  <c r="F166" i="67"/>
  <c r="F167" i="67"/>
  <c r="F168" i="67"/>
  <c r="F169" i="67"/>
  <c r="F170" i="67"/>
  <c r="F171" i="67"/>
  <c r="F172" i="67"/>
  <c r="F173" i="67"/>
  <c r="F174" i="67"/>
  <c r="F175" i="67"/>
  <c r="F176" i="67"/>
  <c r="F177" i="67"/>
  <c r="F178" i="67"/>
  <c r="F179" i="67"/>
  <c r="F180" i="67"/>
  <c r="F181" i="67"/>
  <c r="F182" i="67"/>
  <c r="F183" i="67"/>
  <c r="F184" i="67"/>
  <c r="F185" i="67"/>
  <c r="F186" i="67"/>
  <c r="F187" i="67"/>
  <c r="F188" i="67"/>
  <c r="F189" i="67"/>
  <c r="F190" i="67"/>
  <c r="F191" i="67"/>
  <c r="F192" i="67"/>
  <c r="F193" i="67"/>
  <c r="F194" i="67"/>
  <c r="F195" i="67"/>
  <c r="F196" i="67"/>
  <c r="F197" i="67"/>
  <c r="F198" i="67"/>
  <c r="F199" i="67"/>
  <c r="F200" i="67"/>
  <c r="F201" i="67"/>
  <c r="F202" i="67"/>
  <c r="F203" i="67"/>
  <c r="F204" i="67"/>
  <c r="F205" i="67"/>
  <c r="F206" i="67"/>
  <c r="F207" i="67"/>
  <c r="F208" i="67"/>
  <c r="F209" i="67"/>
  <c r="F210" i="67"/>
  <c r="F211" i="67"/>
  <c r="F212" i="67"/>
  <c r="F213" i="67"/>
  <c r="F214" i="67"/>
  <c r="F215" i="67"/>
  <c r="F216" i="67"/>
  <c r="F217" i="67"/>
  <c r="F218" i="67"/>
  <c r="F219" i="67"/>
  <c r="F220" i="67"/>
  <c r="F221" i="67"/>
  <c r="F222" i="67"/>
  <c r="F223" i="67"/>
  <c r="F224" i="67"/>
  <c r="F225" i="67"/>
  <c r="F226" i="67"/>
  <c r="F227" i="67"/>
  <c r="F228" i="67"/>
  <c r="F229" i="67"/>
  <c r="F230" i="67"/>
  <c r="F231" i="67"/>
  <c r="F232" i="67"/>
  <c r="F233" i="67"/>
  <c r="F234" i="67"/>
  <c r="F235" i="67"/>
  <c r="F236" i="67"/>
  <c r="F237" i="67"/>
  <c r="F238" i="67"/>
  <c r="F239" i="67"/>
  <c r="F240" i="67"/>
  <c r="F241" i="67"/>
  <c r="F242" i="67"/>
  <c r="F243" i="67"/>
  <c r="F244" i="67"/>
  <c r="F245" i="67"/>
  <c r="F246" i="67"/>
  <c r="F247" i="67"/>
  <c r="F248" i="67"/>
  <c r="F249" i="67"/>
  <c r="F250" i="67"/>
  <c r="F251" i="67"/>
  <c r="F252" i="67"/>
  <c r="F253" i="67"/>
  <c r="F254" i="67"/>
  <c r="F255" i="67"/>
  <c r="F256" i="67"/>
  <c r="F257" i="67"/>
  <c r="F258" i="67"/>
  <c r="F259" i="67"/>
  <c r="F260" i="67"/>
  <c r="F261" i="67"/>
  <c r="F262" i="67"/>
  <c r="F263" i="67"/>
  <c r="F264" i="67"/>
  <c r="F265" i="67"/>
  <c r="F266" i="67"/>
  <c r="F267" i="67"/>
  <c r="F268" i="67"/>
  <c r="F269" i="67"/>
  <c r="F270" i="67"/>
  <c r="F271" i="67"/>
  <c r="F272" i="67"/>
  <c r="F273" i="67"/>
  <c r="F274" i="67"/>
  <c r="F275" i="67"/>
  <c r="F276" i="67"/>
  <c r="F277" i="67"/>
  <c r="F278" i="67"/>
  <c r="F279" i="67"/>
  <c r="F280" i="67"/>
  <c r="F281" i="67"/>
  <c r="F282" i="67"/>
  <c r="F283" i="67"/>
  <c r="F284" i="67"/>
  <c r="F285" i="67"/>
  <c r="F286" i="67"/>
  <c r="F287" i="67"/>
  <c r="F288" i="67"/>
  <c r="F289" i="67"/>
  <c r="F290" i="67"/>
  <c r="F291" i="67"/>
  <c r="F292" i="67"/>
  <c r="F293" i="67"/>
  <c r="F294" i="67"/>
  <c r="F126" i="67"/>
  <c r="F126" i="69"/>
  <c r="F127" i="69"/>
  <c r="F128" i="69"/>
  <c r="F129" i="69"/>
  <c r="F130" i="69"/>
  <c r="F131" i="69"/>
  <c r="F132" i="69"/>
  <c r="F133" i="69"/>
  <c r="F134" i="69"/>
  <c r="F135" i="69"/>
  <c r="F136" i="69"/>
  <c r="F137" i="69"/>
  <c r="F138" i="69"/>
  <c r="F139" i="69"/>
  <c r="F140" i="69"/>
  <c r="F141" i="69"/>
  <c r="F142" i="69"/>
  <c r="F143" i="69"/>
  <c r="F144" i="69"/>
  <c r="F145" i="69"/>
  <c r="F146" i="69"/>
  <c r="F147" i="69"/>
  <c r="F148" i="69"/>
  <c r="F149" i="69"/>
  <c r="F150" i="69"/>
  <c r="F151" i="69"/>
  <c r="F152" i="69"/>
  <c r="F153" i="69"/>
  <c r="F154" i="69"/>
  <c r="F155" i="69"/>
  <c r="F156" i="69"/>
  <c r="F157" i="69"/>
  <c r="F158" i="69"/>
  <c r="F159" i="69"/>
  <c r="F160" i="69"/>
  <c r="F161" i="69"/>
  <c r="F162" i="69"/>
  <c r="F163" i="69"/>
  <c r="F164" i="69"/>
  <c r="F165" i="69"/>
  <c r="F166" i="69"/>
  <c r="F167" i="69"/>
  <c r="F168" i="69"/>
  <c r="F169" i="69"/>
  <c r="F170" i="69"/>
  <c r="F171" i="69"/>
  <c r="F172" i="69"/>
  <c r="F173" i="69"/>
  <c r="F174" i="69"/>
  <c r="F175" i="69"/>
  <c r="F176" i="69"/>
  <c r="F177" i="69"/>
  <c r="F178" i="69"/>
  <c r="F179" i="69"/>
  <c r="F180" i="69"/>
  <c r="F181" i="69"/>
  <c r="F182" i="69"/>
  <c r="F183" i="69"/>
  <c r="F184" i="69"/>
  <c r="F185" i="69"/>
  <c r="F186" i="69"/>
  <c r="F187" i="69"/>
  <c r="F188" i="69"/>
  <c r="F189" i="69"/>
  <c r="F190" i="69"/>
  <c r="F191" i="69"/>
  <c r="F192" i="69"/>
  <c r="F193" i="69"/>
  <c r="F194" i="69"/>
  <c r="F195" i="69"/>
  <c r="F196" i="69"/>
  <c r="F197" i="69"/>
  <c r="F198" i="69"/>
  <c r="F199" i="69"/>
  <c r="F200" i="69"/>
  <c r="F201" i="69"/>
  <c r="F202" i="69"/>
  <c r="F203" i="69"/>
  <c r="F204" i="69"/>
  <c r="F205" i="69"/>
  <c r="F206" i="69"/>
  <c r="F207" i="69"/>
  <c r="F208" i="69"/>
  <c r="F209" i="69"/>
  <c r="F210" i="69"/>
  <c r="F211" i="69"/>
  <c r="F212" i="69"/>
  <c r="F213" i="69"/>
  <c r="F214" i="69"/>
  <c r="F215" i="69"/>
  <c r="F216" i="69"/>
  <c r="F217" i="69"/>
  <c r="F218" i="69"/>
  <c r="F219" i="69"/>
  <c r="F220" i="69"/>
  <c r="F221" i="69"/>
  <c r="F222" i="69"/>
  <c r="F223" i="69"/>
  <c r="F224" i="69"/>
  <c r="F225" i="69"/>
  <c r="F226" i="69"/>
  <c r="F227" i="69"/>
  <c r="F228" i="69"/>
  <c r="F229" i="69"/>
  <c r="F230" i="69"/>
  <c r="F231" i="69"/>
  <c r="F232" i="69"/>
  <c r="F233" i="69"/>
  <c r="F234" i="69"/>
  <c r="F235" i="69"/>
  <c r="F236" i="69"/>
  <c r="F237" i="69"/>
  <c r="F238" i="69"/>
  <c r="F239" i="69"/>
  <c r="F240" i="69"/>
  <c r="F241" i="69"/>
  <c r="F242" i="69"/>
  <c r="F243" i="69"/>
  <c r="F244" i="69"/>
  <c r="F245" i="69"/>
  <c r="F246" i="69"/>
  <c r="F247" i="69"/>
  <c r="F248" i="69"/>
  <c r="F249" i="69"/>
  <c r="F250" i="69"/>
  <c r="F251" i="69"/>
  <c r="F252" i="69"/>
  <c r="F253" i="69"/>
  <c r="F254" i="69"/>
  <c r="F255" i="69"/>
  <c r="F256" i="69"/>
  <c r="F257" i="69"/>
  <c r="F258" i="69"/>
  <c r="F259" i="69"/>
  <c r="F260" i="69"/>
  <c r="F261" i="69"/>
  <c r="F262" i="69"/>
  <c r="F263" i="69"/>
  <c r="F264" i="69"/>
  <c r="F265" i="69"/>
  <c r="F266" i="69"/>
  <c r="F267" i="69"/>
  <c r="F268" i="69"/>
  <c r="F269" i="69"/>
  <c r="F270" i="69"/>
  <c r="F271" i="69"/>
  <c r="F272" i="69"/>
  <c r="F273" i="69"/>
  <c r="F274" i="69"/>
  <c r="F275" i="69"/>
  <c r="F276" i="69"/>
  <c r="F277" i="69"/>
  <c r="F278" i="69"/>
  <c r="F279" i="69"/>
  <c r="F280" i="69"/>
  <c r="F125" i="69"/>
  <c r="T113" i="70"/>
  <c r="S336" i="74" l="1"/>
  <c r="S335" i="74"/>
  <c r="T329" i="74"/>
  <c r="T330" i="74"/>
  <c r="T328" i="74"/>
  <c r="S296" i="74"/>
  <c r="S297" i="74"/>
  <c r="S298" i="74"/>
  <c r="S299" i="74"/>
  <c r="S300" i="74"/>
  <c r="S301" i="74"/>
  <c r="S302" i="74"/>
  <c r="S303" i="74"/>
  <c r="S304" i="74"/>
  <c r="S305" i="74"/>
  <c r="S306" i="74"/>
  <c r="S307" i="74"/>
  <c r="S308" i="74"/>
  <c r="S309" i="74"/>
  <c r="S310" i="74"/>
  <c r="S311" i="74"/>
  <c r="S312" i="74"/>
  <c r="S313" i="74"/>
  <c r="S314" i="74"/>
  <c r="S315" i="74"/>
  <c r="S316" i="74"/>
  <c r="S317" i="74"/>
  <c r="S318" i="74"/>
  <c r="S319" i="74"/>
  <c r="S320" i="74"/>
  <c r="S321" i="74"/>
  <c r="S322" i="74"/>
  <c r="S323" i="74"/>
  <c r="S324" i="74"/>
  <c r="S325" i="74"/>
  <c r="S326" i="74"/>
  <c r="S327" i="74"/>
  <c r="S295" i="74"/>
  <c r="T262" i="74"/>
  <c r="T263" i="74"/>
  <c r="T264" i="74"/>
  <c r="T265" i="74"/>
  <c r="T266" i="74"/>
  <c r="T267" i="74"/>
  <c r="T268" i="74"/>
  <c r="T269" i="74"/>
  <c r="T270" i="74"/>
  <c r="T271" i="74"/>
  <c r="T272" i="74"/>
  <c r="T273" i="74"/>
  <c r="T274" i="74"/>
  <c r="T275" i="74"/>
  <c r="T276" i="74"/>
  <c r="T277" i="74"/>
  <c r="T278" i="74"/>
  <c r="T279" i="74"/>
  <c r="T280" i="74"/>
  <c r="T281" i="74"/>
  <c r="T282" i="74"/>
  <c r="T283" i="74"/>
  <c r="T284" i="74"/>
  <c r="T285" i="74"/>
  <c r="T286" i="74"/>
  <c r="T287" i="74"/>
  <c r="T288" i="74"/>
  <c r="T289" i="74"/>
  <c r="T290" i="74"/>
  <c r="T291" i="74"/>
  <c r="T292" i="74"/>
  <c r="T293" i="74"/>
  <c r="T294" i="74"/>
  <c r="T261" i="74"/>
  <c r="S127" i="74"/>
  <c r="S128" i="74"/>
  <c r="S129" i="74"/>
  <c r="S130" i="74"/>
  <c r="S131" i="74"/>
  <c r="S132" i="74"/>
  <c r="S133" i="74"/>
  <c r="S134" i="74"/>
  <c r="S135" i="74"/>
  <c r="S136" i="74"/>
  <c r="S137" i="74"/>
  <c r="S138" i="74"/>
  <c r="S139" i="74"/>
  <c r="S140" i="74"/>
  <c r="S141" i="74"/>
  <c r="S142" i="74"/>
  <c r="S143" i="74"/>
  <c r="S144" i="74"/>
  <c r="S145" i="74"/>
  <c r="S146" i="74"/>
  <c r="S147" i="74"/>
  <c r="S148" i="74"/>
  <c r="S149" i="74"/>
  <c r="S150" i="74"/>
  <c r="S151" i="74"/>
  <c r="S152" i="74"/>
  <c r="S153" i="74"/>
  <c r="S154" i="74"/>
  <c r="S155" i="74"/>
  <c r="S156" i="74"/>
  <c r="S157" i="74"/>
  <c r="S158" i="74"/>
  <c r="S159" i="74"/>
  <c r="S160" i="74"/>
  <c r="S161" i="74"/>
  <c r="S162" i="74"/>
  <c r="S163" i="74"/>
  <c r="S164" i="74"/>
  <c r="S165" i="74"/>
  <c r="S166" i="74"/>
  <c r="S167" i="74"/>
  <c r="S168" i="74"/>
  <c r="S169" i="74"/>
  <c r="S170" i="74"/>
  <c r="S171" i="74"/>
  <c r="S172" i="74"/>
  <c r="S173" i="74"/>
  <c r="S174" i="74"/>
  <c r="S175" i="74"/>
  <c r="S176" i="74"/>
  <c r="S177" i="74"/>
  <c r="S178" i="74"/>
  <c r="S179" i="74"/>
  <c r="S180" i="74"/>
  <c r="S181" i="74"/>
  <c r="S182" i="74"/>
  <c r="S183" i="74"/>
  <c r="S184" i="74"/>
  <c r="S185" i="74"/>
  <c r="S186" i="74"/>
  <c r="S187" i="74"/>
  <c r="S188" i="74"/>
  <c r="S189" i="74"/>
  <c r="S190" i="74"/>
  <c r="S191" i="74"/>
  <c r="S192" i="74"/>
  <c r="S193" i="74"/>
  <c r="S194" i="74"/>
  <c r="S195" i="74"/>
  <c r="S196" i="74"/>
  <c r="S197" i="74"/>
  <c r="S198" i="74"/>
  <c r="S199" i="74"/>
  <c r="S200" i="74"/>
  <c r="S201" i="74"/>
  <c r="S202" i="74"/>
  <c r="S203" i="74"/>
  <c r="S204" i="74"/>
  <c r="S205" i="74"/>
  <c r="S206" i="74"/>
  <c r="S207" i="74"/>
  <c r="S208" i="74"/>
  <c r="S209" i="74"/>
  <c r="S210" i="74"/>
  <c r="S211" i="74"/>
  <c r="S212" i="74"/>
  <c r="S213" i="74"/>
  <c r="S214" i="74"/>
  <c r="S215" i="74"/>
  <c r="S216" i="74"/>
  <c r="S217" i="74"/>
  <c r="S218" i="74"/>
  <c r="S219" i="74"/>
  <c r="S220" i="74"/>
  <c r="S221" i="74"/>
  <c r="S222" i="74"/>
  <c r="S223" i="74"/>
  <c r="S224" i="74"/>
  <c r="S225" i="74"/>
  <c r="S226" i="74"/>
  <c r="S227" i="74"/>
  <c r="S228" i="74"/>
  <c r="S229" i="74"/>
  <c r="S230" i="74"/>
  <c r="S231" i="74"/>
  <c r="S232" i="74"/>
  <c r="S233" i="74"/>
  <c r="S234" i="74"/>
  <c r="S235" i="74"/>
  <c r="S236" i="74"/>
  <c r="S237" i="74"/>
  <c r="S238" i="74"/>
  <c r="S239" i="74"/>
  <c r="S240" i="74"/>
  <c r="S241" i="74"/>
  <c r="S242" i="74"/>
  <c r="S243" i="74"/>
  <c r="S244" i="74"/>
  <c r="S245" i="74"/>
  <c r="S246" i="74"/>
  <c r="S247" i="74"/>
  <c r="S248" i="74"/>
  <c r="S249" i="74"/>
  <c r="S250" i="74"/>
  <c r="S251" i="74"/>
  <c r="S252" i="74"/>
  <c r="S253" i="74"/>
  <c r="S254" i="74"/>
  <c r="S255" i="74"/>
  <c r="S256" i="74"/>
  <c r="S257" i="74"/>
  <c r="S258" i="74"/>
  <c r="S259" i="74"/>
  <c r="S260" i="74"/>
  <c r="S126" i="74"/>
  <c r="T125" i="74"/>
  <c r="T124" i="74"/>
  <c r="S116" i="74"/>
  <c r="S117" i="74"/>
  <c r="S118" i="74"/>
  <c r="S119" i="74"/>
  <c r="S120" i="74"/>
  <c r="S121" i="74"/>
  <c r="S122" i="74"/>
  <c r="S123" i="74"/>
  <c r="T115" i="74"/>
  <c r="S78" i="74"/>
  <c r="S79" i="74"/>
  <c r="S80" i="74"/>
  <c r="S81" i="74"/>
  <c r="S82" i="74"/>
  <c r="S83" i="74"/>
  <c r="S84" i="74"/>
  <c r="S85" i="74"/>
  <c r="S86" i="74"/>
  <c r="S87" i="74"/>
  <c r="S88" i="74"/>
  <c r="S91" i="74"/>
  <c r="S92" i="74"/>
  <c r="S93" i="74"/>
  <c r="S94" i="74"/>
  <c r="S95" i="74"/>
  <c r="S96" i="74"/>
  <c r="S97" i="74"/>
  <c r="S98" i="74"/>
  <c r="S99" i="74"/>
  <c r="S100" i="74"/>
  <c r="S101" i="74"/>
  <c r="S102" i="74"/>
  <c r="S103" i="74"/>
  <c r="S104" i="74"/>
  <c r="S105" i="74"/>
  <c r="S106" i="74"/>
  <c r="S107" i="74"/>
  <c r="S108" i="74"/>
  <c r="S109" i="74"/>
  <c r="S110" i="74"/>
  <c r="S111" i="74"/>
  <c r="S112" i="74"/>
  <c r="S113" i="74"/>
  <c r="S114" i="74"/>
  <c r="S77" i="74"/>
  <c r="T76" i="74"/>
  <c r="T75" i="74"/>
  <c r="S45" i="74"/>
  <c r="S46" i="74"/>
  <c r="S47" i="74"/>
  <c r="S48" i="74"/>
  <c r="S49" i="74"/>
  <c r="S50" i="74"/>
  <c r="S51" i="74"/>
  <c r="S52" i="74"/>
  <c r="S53" i="74"/>
  <c r="S54" i="74"/>
  <c r="S55" i="74"/>
  <c r="S56" i="74"/>
  <c r="S57" i="74"/>
  <c r="S58" i="74"/>
  <c r="S59" i="74"/>
  <c r="S60" i="74"/>
  <c r="S61" i="74"/>
  <c r="S62" i="74"/>
  <c r="S63" i="74"/>
  <c r="S64" i="74"/>
  <c r="S65" i="74"/>
  <c r="S66" i="74"/>
  <c r="S67" i="74"/>
  <c r="S68" i="74"/>
  <c r="S69" i="74"/>
  <c r="S70" i="74"/>
  <c r="S71" i="74"/>
  <c r="S72" i="74"/>
  <c r="S73" i="74"/>
  <c r="S74" i="74"/>
  <c r="S44" i="74"/>
  <c r="T42" i="74"/>
  <c r="T43" i="74"/>
  <c r="T41" i="74"/>
  <c r="S23" i="74"/>
  <c r="S24" i="74"/>
  <c r="S25" i="74"/>
  <c r="S26" i="74"/>
  <c r="S29" i="74"/>
  <c r="S30" i="74"/>
  <c r="S31" i="74"/>
  <c r="S32" i="74"/>
  <c r="S33" i="74"/>
  <c r="S34" i="74"/>
  <c r="S35" i="74"/>
  <c r="S36" i="74"/>
  <c r="S37" i="74"/>
  <c r="S38" i="74"/>
  <c r="S39" i="74"/>
  <c r="S40" i="74"/>
  <c r="S6" i="74"/>
  <c r="S7" i="74"/>
  <c r="S8" i="74"/>
  <c r="S9" i="74"/>
  <c r="S10" i="74"/>
  <c r="S11" i="74"/>
  <c r="S12" i="74"/>
  <c r="S13" i="74"/>
  <c r="S14" i="74"/>
  <c r="S15" i="74"/>
  <c r="S16" i="74"/>
  <c r="S17" i="74"/>
  <c r="S18" i="74"/>
  <c r="S19" i="74"/>
  <c r="S20" i="74"/>
  <c r="S21" i="74"/>
  <c r="S22" i="74"/>
  <c r="S5" i="74"/>
  <c r="W115" i="74"/>
  <c r="M430" i="74"/>
  <c r="W366" i="74"/>
  <c r="W364" i="74"/>
  <c r="W365" i="74" s="1"/>
  <c r="X362" i="74"/>
  <c r="O353" i="74"/>
  <c r="G341" i="74"/>
  <c r="C339" i="74"/>
  <c r="AM336" i="74"/>
  <c r="AF336" i="74"/>
  <c r="Z336" i="74"/>
  <c r="Y336" i="74"/>
  <c r="W336" i="74"/>
  <c r="K336" i="74"/>
  <c r="H336" i="74"/>
  <c r="G336" i="74"/>
  <c r="D336" i="74"/>
  <c r="F336" i="74" s="1"/>
  <c r="C343" i="74"/>
  <c r="C344" i="74" s="1"/>
  <c r="AM335" i="74"/>
  <c r="AF335" i="74"/>
  <c r="Z335" i="74"/>
  <c r="Y335" i="74"/>
  <c r="W335" i="74"/>
  <c r="K335" i="74"/>
  <c r="H335" i="74"/>
  <c r="G335" i="74"/>
  <c r="D335" i="74"/>
  <c r="F335" i="74" s="1"/>
  <c r="AM330" i="74"/>
  <c r="AF330" i="74"/>
  <c r="Z330" i="74"/>
  <c r="AA330" i="74" s="1"/>
  <c r="W330" i="74"/>
  <c r="H330" i="74"/>
  <c r="G330" i="74"/>
  <c r="A330" i="74"/>
  <c r="AM329" i="74"/>
  <c r="AF329" i="74"/>
  <c r="Z329" i="74"/>
  <c r="AA329" i="74" s="1"/>
  <c r="W329" i="74"/>
  <c r="H329" i="74"/>
  <c r="G329" i="74"/>
  <c r="A329" i="74"/>
  <c r="AM328" i="74"/>
  <c r="AF328" i="74"/>
  <c r="Z328" i="74"/>
  <c r="AA328" i="74" s="1"/>
  <c r="W328" i="74"/>
  <c r="H328" i="74"/>
  <c r="G328" i="74"/>
  <c r="A328" i="74"/>
  <c r="AM327" i="74"/>
  <c r="AF327" i="74"/>
  <c r="Z327" i="74"/>
  <c r="AA327" i="74" s="1"/>
  <c r="W327" i="74"/>
  <c r="K327" i="74"/>
  <c r="H327" i="74"/>
  <c r="G327" i="74"/>
  <c r="A327" i="74"/>
  <c r="AM326" i="74"/>
  <c r="AF326" i="74"/>
  <c r="Z326" i="74"/>
  <c r="AA326" i="74" s="1"/>
  <c r="W326" i="74"/>
  <c r="K326" i="74"/>
  <c r="H326" i="74"/>
  <c r="G326" i="74"/>
  <c r="A326" i="74"/>
  <c r="AM325" i="74"/>
  <c r="AF325" i="74"/>
  <c r="Z325" i="74"/>
  <c r="AA325" i="74" s="1"/>
  <c r="W325" i="74"/>
  <c r="K325" i="74"/>
  <c r="H325" i="74"/>
  <c r="G325" i="74"/>
  <c r="A325" i="74"/>
  <c r="AM324" i="74"/>
  <c r="AF324" i="74"/>
  <c r="Z324" i="74"/>
  <c r="AA324" i="74" s="1"/>
  <c r="W324" i="74"/>
  <c r="K324" i="74"/>
  <c r="H324" i="74"/>
  <c r="G324" i="74"/>
  <c r="D324" i="74"/>
  <c r="F324" i="74" s="1"/>
  <c r="A324" i="74"/>
  <c r="AM323" i="74"/>
  <c r="AF323" i="74"/>
  <c r="Z323" i="74"/>
  <c r="AA323" i="74" s="1"/>
  <c r="W323" i="74"/>
  <c r="K323" i="74"/>
  <c r="H323" i="74"/>
  <c r="G323" i="74"/>
  <c r="D323" i="74"/>
  <c r="F323" i="74" s="1"/>
  <c r="A323" i="74"/>
  <c r="AM322" i="74"/>
  <c r="AF322" i="74"/>
  <c r="Z322" i="74"/>
  <c r="Y322" i="74"/>
  <c r="W322" i="74"/>
  <c r="K322" i="74"/>
  <c r="H322" i="74"/>
  <c r="G322" i="74"/>
  <c r="D322" i="74"/>
  <c r="F322" i="74" s="1"/>
  <c r="A322" i="74"/>
  <c r="AM321" i="74"/>
  <c r="AF321" i="74"/>
  <c r="Z321" i="74"/>
  <c r="Y321" i="74"/>
  <c r="W321" i="74"/>
  <c r="K321" i="74"/>
  <c r="H321" i="74"/>
  <c r="G321" i="74"/>
  <c r="D321" i="74"/>
  <c r="F321" i="74" s="1"/>
  <c r="A321" i="74"/>
  <c r="AM320" i="74"/>
  <c r="AF320" i="74"/>
  <c r="Z320" i="74"/>
  <c r="Y320" i="74"/>
  <c r="W320" i="74"/>
  <c r="K320" i="74"/>
  <c r="H320" i="74"/>
  <c r="G320" i="74"/>
  <c r="D320" i="74"/>
  <c r="F320" i="74" s="1"/>
  <c r="A320" i="74"/>
  <c r="AM319" i="74"/>
  <c r="AF319" i="74"/>
  <c r="Z319" i="74"/>
  <c r="Y319" i="74"/>
  <c r="W319" i="74"/>
  <c r="K319" i="74"/>
  <c r="H319" i="74"/>
  <c r="G319" i="74"/>
  <c r="D319" i="74"/>
  <c r="F319" i="74" s="1"/>
  <c r="A319" i="74"/>
  <c r="AM318" i="74"/>
  <c r="AF318" i="74"/>
  <c r="Z318" i="74"/>
  <c r="Y318" i="74"/>
  <c r="W318" i="74"/>
  <c r="K318" i="74"/>
  <c r="H318" i="74"/>
  <c r="G318" i="74"/>
  <c r="D318" i="74"/>
  <c r="F318" i="74" s="1"/>
  <c r="A318" i="74"/>
  <c r="AM317" i="74"/>
  <c r="AF317" i="74"/>
  <c r="Z317" i="74"/>
  <c r="Y317" i="74"/>
  <c r="W317" i="74"/>
  <c r="K317" i="74"/>
  <c r="H317" i="74"/>
  <c r="G317" i="74"/>
  <c r="D317" i="74"/>
  <c r="F317" i="74" s="1"/>
  <c r="A317" i="74"/>
  <c r="AM316" i="74"/>
  <c r="AF316" i="74"/>
  <c r="Z316" i="74"/>
  <c r="Y316" i="74"/>
  <c r="W316" i="74"/>
  <c r="K316" i="74"/>
  <c r="H316" i="74"/>
  <c r="G316" i="74"/>
  <c r="D316" i="74"/>
  <c r="F316" i="74" s="1"/>
  <c r="A316" i="74"/>
  <c r="AM315" i="74"/>
  <c r="AF315" i="74"/>
  <c r="Z315" i="74"/>
  <c r="Y315" i="74"/>
  <c r="W315" i="74"/>
  <c r="K315" i="74"/>
  <c r="H315" i="74"/>
  <c r="G315" i="74"/>
  <c r="D315" i="74"/>
  <c r="F315" i="74" s="1"/>
  <c r="A315" i="74"/>
  <c r="AM314" i="74"/>
  <c r="AF314" i="74"/>
  <c r="Z314" i="74"/>
  <c r="Y314" i="74"/>
  <c r="W314" i="74"/>
  <c r="K314" i="74"/>
  <c r="H314" i="74"/>
  <c r="G314" i="74"/>
  <c r="D314" i="74"/>
  <c r="F314" i="74" s="1"/>
  <c r="A314" i="74"/>
  <c r="AM313" i="74"/>
  <c r="AF313" i="74"/>
  <c r="Z313" i="74"/>
  <c r="Y313" i="74"/>
  <c r="W313" i="74"/>
  <c r="K313" i="74"/>
  <c r="H313" i="74"/>
  <c r="G313" i="74"/>
  <c r="D313" i="74"/>
  <c r="F313" i="74" s="1"/>
  <c r="A313" i="74"/>
  <c r="AM312" i="74"/>
  <c r="AF312" i="74"/>
  <c r="Z312" i="74"/>
  <c r="Y312" i="74"/>
  <c r="W312" i="74"/>
  <c r="K312" i="74"/>
  <c r="H312" i="74"/>
  <c r="G312" i="74"/>
  <c r="D312" i="74"/>
  <c r="F312" i="74" s="1"/>
  <c r="A312" i="74"/>
  <c r="AM311" i="74"/>
  <c r="AF311" i="74"/>
  <c r="Z311" i="74"/>
  <c r="Y311" i="74"/>
  <c r="W311" i="74"/>
  <c r="K311" i="74"/>
  <c r="H311" i="74"/>
  <c r="G311" i="74"/>
  <c r="D311" i="74"/>
  <c r="F311" i="74" s="1"/>
  <c r="A311" i="74"/>
  <c r="AM310" i="74"/>
  <c r="AF310" i="74"/>
  <c r="Z310" i="74"/>
  <c r="Y310" i="74"/>
  <c r="W310" i="74"/>
  <c r="K310" i="74"/>
  <c r="H310" i="74"/>
  <c r="G310" i="74"/>
  <c r="D310" i="74"/>
  <c r="F310" i="74" s="1"/>
  <c r="A310" i="74"/>
  <c r="AM309" i="74"/>
  <c r="AF309" i="74"/>
  <c r="Z309" i="74"/>
  <c r="Y309" i="74"/>
  <c r="W309" i="74"/>
  <c r="K309" i="74"/>
  <c r="H309" i="74"/>
  <c r="G309" i="74"/>
  <c r="D309" i="74"/>
  <c r="F309" i="74" s="1"/>
  <c r="A309" i="74"/>
  <c r="AM308" i="74"/>
  <c r="AF308" i="74"/>
  <c r="Z308" i="74"/>
  <c r="Y308" i="74"/>
  <c r="W308" i="74"/>
  <c r="K308" i="74"/>
  <c r="H308" i="74"/>
  <c r="G308" i="74"/>
  <c r="D308" i="74"/>
  <c r="F308" i="74" s="1"/>
  <c r="A308" i="74"/>
  <c r="AM307" i="74"/>
  <c r="AF307" i="74"/>
  <c r="Z307" i="74"/>
  <c r="Y307" i="74"/>
  <c r="W307" i="74"/>
  <c r="K307" i="74"/>
  <c r="H307" i="74"/>
  <c r="G307" i="74"/>
  <c r="D307" i="74"/>
  <c r="F307" i="74" s="1"/>
  <c r="A307" i="74"/>
  <c r="AM306" i="74"/>
  <c r="AF306" i="74"/>
  <c r="Z306" i="74"/>
  <c r="Y306" i="74"/>
  <c r="W306" i="74"/>
  <c r="K306" i="74"/>
  <c r="H306" i="74"/>
  <c r="G306" i="74"/>
  <c r="D306" i="74"/>
  <c r="F306" i="74" s="1"/>
  <c r="A306" i="74"/>
  <c r="AM305" i="74"/>
  <c r="AF305" i="74"/>
  <c r="Z305" i="74"/>
  <c r="Y305" i="74"/>
  <c r="W305" i="74"/>
  <c r="K305" i="74"/>
  <c r="H305" i="74"/>
  <c r="G305" i="74"/>
  <c r="D305" i="74"/>
  <c r="F305" i="74" s="1"/>
  <c r="A305" i="74"/>
  <c r="AM304" i="74"/>
  <c r="AF304" i="74"/>
  <c r="Z304" i="74"/>
  <c r="Y304" i="74"/>
  <c r="W304" i="74"/>
  <c r="K304" i="74"/>
  <c r="H304" i="74"/>
  <c r="G304" i="74"/>
  <c r="D304" i="74"/>
  <c r="F304" i="74" s="1"/>
  <c r="A304" i="74"/>
  <c r="AM303" i="74"/>
  <c r="AF303" i="74"/>
  <c r="Z303" i="74"/>
  <c r="Y303" i="74"/>
  <c r="W303" i="74"/>
  <c r="K303" i="74"/>
  <c r="H303" i="74"/>
  <c r="G303" i="74"/>
  <c r="D303" i="74"/>
  <c r="F303" i="74" s="1"/>
  <c r="A303" i="74"/>
  <c r="AM302" i="74"/>
  <c r="AF302" i="74"/>
  <c r="Z302" i="74"/>
  <c r="Y302" i="74"/>
  <c r="W302" i="74"/>
  <c r="K302" i="74"/>
  <c r="H302" i="74"/>
  <c r="G302" i="74"/>
  <c r="D302" i="74"/>
  <c r="F302" i="74" s="1"/>
  <c r="A302" i="74"/>
  <c r="AM301" i="74"/>
  <c r="AF301" i="74"/>
  <c r="Z301" i="74"/>
  <c r="Y301" i="74"/>
  <c r="W301" i="74"/>
  <c r="K301" i="74"/>
  <c r="H301" i="74"/>
  <c r="G301" i="74"/>
  <c r="D301" i="74"/>
  <c r="F301" i="74" s="1"/>
  <c r="A301" i="74"/>
  <c r="AM300" i="74"/>
  <c r="AF300" i="74"/>
  <c r="Z300" i="74"/>
  <c r="Y300" i="74"/>
  <c r="W300" i="74"/>
  <c r="K300" i="74"/>
  <c r="H300" i="74"/>
  <c r="G300" i="74"/>
  <c r="D300" i="74"/>
  <c r="F300" i="74" s="1"/>
  <c r="A300" i="74"/>
  <c r="AM299" i="74"/>
  <c r="AF299" i="74"/>
  <c r="Z299" i="74"/>
  <c r="Y299" i="74"/>
  <c r="W299" i="74"/>
  <c r="K299" i="74"/>
  <c r="H299" i="74"/>
  <c r="G299" i="74"/>
  <c r="D299" i="74"/>
  <c r="F299" i="74" s="1"/>
  <c r="A299" i="74"/>
  <c r="AM298" i="74"/>
  <c r="AF298" i="74"/>
  <c r="Z298" i="74"/>
  <c r="Y298" i="74"/>
  <c r="W298" i="74"/>
  <c r="K298" i="74"/>
  <c r="H298" i="74"/>
  <c r="G298" i="74"/>
  <c r="D298" i="74"/>
  <c r="F298" i="74" s="1"/>
  <c r="A298" i="74"/>
  <c r="AM297" i="74"/>
  <c r="AF297" i="74"/>
  <c r="Z297" i="74"/>
  <c r="Y297" i="74"/>
  <c r="W297" i="74"/>
  <c r="K297" i="74"/>
  <c r="H297" i="74"/>
  <c r="G297" i="74"/>
  <c r="D297" i="74"/>
  <c r="F297" i="74" s="1"/>
  <c r="A297" i="74"/>
  <c r="AM296" i="74"/>
  <c r="AF296" i="74"/>
  <c r="Z296" i="74"/>
  <c r="Y296" i="74"/>
  <c r="W296" i="74"/>
  <c r="K296" i="74"/>
  <c r="H296" i="74"/>
  <c r="G296" i="74"/>
  <c r="D296" i="74"/>
  <c r="F296" i="74" s="1"/>
  <c r="A296" i="74"/>
  <c r="AM295" i="74"/>
  <c r="AF295" i="74"/>
  <c r="Z295" i="74"/>
  <c r="Y295" i="74"/>
  <c r="W295" i="74"/>
  <c r="K295" i="74"/>
  <c r="H295" i="74"/>
  <c r="G295" i="74"/>
  <c r="D295" i="74"/>
  <c r="F295" i="74" s="1"/>
  <c r="A295" i="74"/>
  <c r="AF294" i="74"/>
  <c r="Z294" i="74"/>
  <c r="W294" i="74"/>
  <c r="I294" i="74"/>
  <c r="A294" i="74"/>
  <c r="AF293" i="74"/>
  <c r="Z293" i="74"/>
  <c r="W293" i="74"/>
  <c r="I293" i="74"/>
  <c r="A293" i="74"/>
  <c r="AF292" i="74"/>
  <c r="Z292" i="74"/>
  <c r="W292" i="74"/>
  <c r="I292" i="74"/>
  <c r="A292" i="74"/>
  <c r="AF291" i="74"/>
  <c r="Z291" i="74"/>
  <c r="W291" i="74"/>
  <c r="I291" i="74"/>
  <c r="A291" i="74"/>
  <c r="AF290" i="74"/>
  <c r="Z290" i="74"/>
  <c r="W290" i="74"/>
  <c r="I290" i="74"/>
  <c r="A290" i="74"/>
  <c r="AF289" i="74"/>
  <c r="Z289" i="74"/>
  <c r="W289" i="74"/>
  <c r="I289" i="74"/>
  <c r="A289" i="74"/>
  <c r="AF288" i="74"/>
  <c r="Z288" i="74"/>
  <c r="W288" i="74"/>
  <c r="I288" i="74"/>
  <c r="A288" i="74"/>
  <c r="AF287" i="74"/>
  <c r="Z287" i="74"/>
  <c r="W287" i="74"/>
  <c r="I287" i="74"/>
  <c r="A287" i="74"/>
  <c r="AF286" i="74"/>
  <c r="Z286" i="74"/>
  <c r="W286" i="74"/>
  <c r="I286" i="74"/>
  <c r="A286" i="74"/>
  <c r="AF285" i="74"/>
  <c r="Z285" i="74"/>
  <c r="W285" i="74"/>
  <c r="I285" i="74"/>
  <c r="A285" i="74"/>
  <c r="AF284" i="74"/>
  <c r="Z284" i="74"/>
  <c r="W284" i="74"/>
  <c r="I284" i="74"/>
  <c r="A284" i="74"/>
  <c r="AF283" i="74"/>
  <c r="Z283" i="74"/>
  <c r="W283" i="74"/>
  <c r="I283" i="74"/>
  <c r="A283" i="74"/>
  <c r="AF282" i="74"/>
  <c r="Z282" i="74"/>
  <c r="W282" i="74"/>
  <c r="I282" i="74"/>
  <c r="A282" i="74"/>
  <c r="AF281" i="74"/>
  <c r="Z281" i="74"/>
  <c r="W281" i="74"/>
  <c r="I281" i="74"/>
  <c r="A281" i="74"/>
  <c r="AF280" i="74"/>
  <c r="Z280" i="74"/>
  <c r="W280" i="74"/>
  <c r="I280" i="74"/>
  <c r="A280" i="74"/>
  <c r="AF279" i="74"/>
  <c r="Z279" i="74"/>
  <c r="W279" i="74"/>
  <c r="I279" i="74"/>
  <c r="A279" i="74"/>
  <c r="AF278" i="74"/>
  <c r="Z278" i="74"/>
  <c r="W278" i="74"/>
  <c r="I278" i="74"/>
  <c r="A278" i="74"/>
  <c r="AF277" i="74"/>
  <c r="Z277" i="74"/>
  <c r="W277" i="74"/>
  <c r="I277" i="74"/>
  <c r="A277" i="74"/>
  <c r="AF276" i="74"/>
  <c r="Z276" i="74"/>
  <c r="W276" i="74"/>
  <c r="I276" i="74"/>
  <c r="A276" i="74"/>
  <c r="AM275" i="74"/>
  <c r="AF275" i="74"/>
  <c r="Z275" i="74"/>
  <c r="AA275" i="74" s="1"/>
  <c r="W275" i="74"/>
  <c r="H275" i="74"/>
  <c r="G275" i="74"/>
  <c r="A275" i="74"/>
  <c r="AM274" i="74"/>
  <c r="AF274" i="74"/>
  <c r="Z274" i="74"/>
  <c r="AA274" i="74" s="1"/>
  <c r="W274" i="74"/>
  <c r="H274" i="74"/>
  <c r="G274" i="74"/>
  <c r="A274" i="74"/>
  <c r="AM273" i="74"/>
  <c r="AF273" i="74"/>
  <c r="Z273" i="74"/>
  <c r="AA273" i="74" s="1"/>
  <c r="W273" i="74"/>
  <c r="H273" i="74"/>
  <c r="G273" i="74"/>
  <c r="A273" i="74"/>
  <c r="AM272" i="74"/>
  <c r="AF272" i="74"/>
  <c r="Z272" i="74"/>
  <c r="AA272" i="74" s="1"/>
  <c r="W272" i="74"/>
  <c r="H272" i="74"/>
  <c r="G272" i="74"/>
  <c r="A272" i="74"/>
  <c r="AM271" i="74"/>
  <c r="AF271" i="74"/>
  <c r="Z271" i="74"/>
  <c r="AA271" i="74" s="1"/>
  <c r="W271" i="74"/>
  <c r="K271" i="74"/>
  <c r="H271" i="74"/>
  <c r="G271" i="74"/>
  <c r="A271" i="74"/>
  <c r="AM270" i="74"/>
  <c r="AF270" i="74"/>
  <c r="Z270" i="74"/>
  <c r="AA270" i="74" s="1"/>
  <c r="W270" i="74"/>
  <c r="K270" i="74"/>
  <c r="H270" i="74"/>
  <c r="G270" i="74"/>
  <c r="A270" i="74"/>
  <c r="AM269" i="74"/>
  <c r="AF269" i="74"/>
  <c r="Z269" i="74"/>
  <c r="AA269" i="74" s="1"/>
  <c r="W269" i="74"/>
  <c r="K269" i="74"/>
  <c r="H269" i="74"/>
  <c r="G269" i="74"/>
  <c r="A269" i="74"/>
  <c r="AM268" i="74"/>
  <c r="AF268" i="74"/>
  <c r="Z268" i="74"/>
  <c r="AA268" i="74" s="1"/>
  <c r="W268" i="74"/>
  <c r="K268" i="74"/>
  <c r="H268" i="74"/>
  <c r="G268" i="74"/>
  <c r="A268" i="74"/>
  <c r="AM267" i="74"/>
  <c r="AF267" i="74"/>
  <c r="Z267" i="74"/>
  <c r="AA267" i="74" s="1"/>
  <c r="W267" i="74"/>
  <c r="K267" i="74"/>
  <c r="H267" i="74"/>
  <c r="G267" i="74"/>
  <c r="A267" i="74"/>
  <c r="AM266" i="74"/>
  <c r="AF266" i="74"/>
  <c r="Z266" i="74"/>
  <c r="AA266" i="74" s="1"/>
  <c r="W266" i="74"/>
  <c r="K266" i="74"/>
  <c r="H266" i="74"/>
  <c r="G266" i="74"/>
  <c r="A266" i="74"/>
  <c r="AM265" i="74"/>
  <c r="AF265" i="74"/>
  <c r="Z265" i="74"/>
  <c r="AA265" i="74" s="1"/>
  <c r="W265" i="74"/>
  <c r="K265" i="74"/>
  <c r="H265" i="74"/>
  <c r="G265" i="74"/>
  <c r="A265" i="74"/>
  <c r="AM264" i="74"/>
  <c r="AF264" i="74"/>
  <c r="Z264" i="74"/>
  <c r="AA264" i="74" s="1"/>
  <c r="W264" i="74"/>
  <c r="K264" i="74"/>
  <c r="H264" i="74"/>
  <c r="G264" i="74"/>
  <c r="A264" i="74"/>
  <c r="AM263" i="74"/>
  <c r="AF263" i="74"/>
  <c r="Z263" i="74"/>
  <c r="AA263" i="74" s="1"/>
  <c r="W263" i="74"/>
  <c r="K263" i="74"/>
  <c r="H263" i="74"/>
  <c r="G263" i="74"/>
  <c r="A263" i="74"/>
  <c r="AM262" i="74"/>
  <c r="AF262" i="74"/>
  <c r="Z262" i="74"/>
  <c r="AA262" i="74" s="1"/>
  <c r="W262" i="74"/>
  <c r="K262" i="74"/>
  <c r="H262" i="74"/>
  <c r="G262" i="74"/>
  <c r="A262" i="74"/>
  <c r="AM261" i="74"/>
  <c r="AF261" i="74"/>
  <c r="Z261" i="74"/>
  <c r="AA261" i="74" s="1"/>
  <c r="W261" i="74"/>
  <c r="K261" i="74"/>
  <c r="H261" i="74"/>
  <c r="G261" i="74"/>
  <c r="A261" i="74"/>
  <c r="AM260" i="74"/>
  <c r="AF260" i="74"/>
  <c r="Z260" i="74"/>
  <c r="AA260" i="74" s="1"/>
  <c r="W260" i="74"/>
  <c r="K260" i="74"/>
  <c r="H260" i="74"/>
  <c r="G260" i="74"/>
  <c r="A260" i="74"/>
  <c r="AM259" i="74"/>
  <c r="AF259" i="74"/>
  <c r="Z259" i="74"/>
  <c r="AA259" i="74" s="1"/>
  <c r="W259" i="74"/>
  <c r="K259" i="74"/>
  <c r="H259" i="74"/>
  <c r="G259" i="74"/>
  <c r="A259" i="74"/>
  <c r="AM258" i="74"/>
  <c r="AF258" i="74"/>
  <c r="Z258" i="74"/>
  <c r="AA258" i="74" s="1"/>
  <c r="W258" i="74"/>
  <c r="K258" i="74"/>
  <c r="H258" i="74"/>
  <c r="G258" i="74"/>
  <c r="A258" i="74"/>
  <c r="AM257" i="74"/>
  <c r="AF257" i="74"/>
  <c r="Z257" i="74"/>
  <c r="AA257" i="74" s="1"/>
  <c r="W257" i="74"/>
  <c r="K257" i="74"/>
  <c r="H257" i="74"/>
  <c r="G257" i="74"/>
  <c r="A257" i="74"/>
  <c r="AM256" i="74"/>
  <c r="Z256" i="74"/>
  <c r="AA256" i="74" s="1"/>
  <c r="W256" i="74"/>
  <c r="K256" i="74"/>
  <c r="H256" i="74"/>
  <c r="G256" i="74"/>
  <c r="A256" i="74"/>
  <c r="AM255" i="74"/>
  <c r="Z255" i="74"/>
  <c r="AA255" i="74" s="1"/>
  <c r="W255" i="74"/>
  <c r="K255" i="74"/>
  <c r="H255" i="74"/>
  <c r="G255" i="74"/>
  <c r="A255" i="74"/>
  <c r="AM254" i="74"/>
  <c r="AF254" i="74"/>
  <c r="Z254" i="74"/>
  <c r="AA254" i="74" s="1"/>
  <c r="W254" i="74"/>
  <c r="K254" i="74"/>
  <c r="H254" i="74"/>
  <c r="G254" i="74"/>
  <c r="A254" i="74"/>
  <c r="AM253" i="74"/>
  <c r="Z253" i="74"/>
  <c r="AA253" i="74" s="1"/>
  <c r="W253" i="74"/>
  <c r="K253" i="74"/>
  <c r="H253" i="74"/>
  <c r="G253" i="74"/>
  <c r="A253" i="74"/>
  <c r="AM252" i="74"/>
  <c r="AF252" i="74"/>
  <c r="Z252" i="74"/>
  <c r="AA252" i="74" s="1"/>
  <c r="W252" i="74"/>
  <c r="K252" i="74"/>
  <c r="H252" i="74"/>
  <c r="G252" i="74"/>
  <c r="A252" i="74"/>
  <c r="AM251" i="74"/>
  <c r="AF251" i="74"/>
  <c r="Z251" i="74"/>
  <c r="AA251" i="74" s="1"/>
  <c r="W251" i="74"/>
  <c r="K251" i="74"/>
  <c r="H251" i="74"/>
  <c r="G251" i="74"/>
  <c r="A251" i="74"/>
  <c r="AM250" i="74"/>
  <c r="Z250" i="74"/>
  <c r="AA250" i="74" s="1"/>
  <c r="W250" i="74"/>
  <c r="K250" i="74"/>
  <c r="H250" i="74"/>
  <c r="G250" i="74"/>
  <c r="A250" i="74"/>
  <c r="AM249" i="74"/>
  <c r="Z249" i="74"/>
  <c r="AA249" i="74" s="1"/>
  <c r="W249" i="74"/>
  <c r="K249" i="74"/>
  <c r="H249" i="74"/>
  <c r="G249" i="74"/>
  <c r="A249" i="74"/>
  <c r="AM248" i="74"/>
  <c r="Z248" i="74"/>
  <c r="AA248" i="74" s="1"/>
  <c r="W248" i="74"/>
  <c r="K248" i="74"/>
  <c r="H248" i="74"/>
  <c r="G248" i="74"/>
  <c r="A248" i="74"/>
  <c r="AM247" i="74"/>
  <c r="AF247" i="74"/>
  <c r="Z247" i="74"/>
  <c r="AA247" i="74" s="1"/>
  <c r="W247" i="74"/>
  <c r="K247" i="74"/>
  <c r="H247" i="74"/>
  <c r="G247" i="74"/>
  <c r="A247" i="74"/>
  <c r="AM246" i="74"/>
  <c r="AF246" i="74"/>
  <c r="Z246" i="74"/>
  <c r="AA246" i="74" s="1"/>
  <c r="W246" i="74"/>
  <c r="K246" i="74"/>
  <c r="H246" i="74"/>
  <c r="G246" i="74"/>
  <c r="A246" i="74"/>
  <c r="AM245" i="74"/>
  <c r="Z245" i="74"/>
  <c r="AA245" i="74" s="1"/>
  <c r="W245" i="74"/>
  <c r="K245" i="74"/>
  <c r="H245" i="74"/>
  <c r="G245" i="74"/>
  <c r="A245" i="74"/>
  <c r="AM244" i="74"/>
  <c r="AF244" i="74"/>
  <c r="Z244" i="74"/>
  <c r="AA244" i="74" s="1"/>
  <c r="W244" i="74"/>
  <c r="K244" i="74"/>
  <c r="H244" i="74"/>
  <c r="G244" i="74"/>
  <c r="A244" i="74"/>
  <c r="AM243" i="74"/>
  <c r="AF243" i="74"/>
  <c r="Z243" i="74"/>
  <c r="AA243" i="74" s="1"/>
  <c r="W243" i="74"/>
  <c r="K243" i="74"/>
  <c r="H243" i="74"/>
  <c r="G243" i="74"/>
  <c r="A243" i="74"/>
  <c r="AM242" i="74"/>
  <c r="Z242" i="74"/>
  <c r="AA242" i="74" s="1"/>
  <c r="W242" i="74"/>
  <c r="K242" i="74"/>
  <c r="H242" i="74"/>
  <c r="G242" i="74"/>
  <c r="A242" i="74"/>
  <c r="AM241" i="74"/>
  <c r="AF241" i="74"/>
  <c r="Z241" i="74"/>
  <c r="AA241" i="74" s="1"/>
  <c r="W241" i="74"/>
  <c r="K241" i="74"/>
  <c r="H241" i="74"/>
  <c r="G241" i="74"/>
  <c r="A241" i="74"/>
  <c r="AM240" i="74"/>
  <c r="AF240" i="74"/>
  <c r="Z240" i="74"/>
  <c r="AA240" i="74" s="1"/>
  <c r="W240" i="74"/>
  <c r="K240" i="74"/>
  <c r="H240" i="74"/>
  <c r="G240" i="74"/>
  <c r="A240" i="74"/>
  <c r="AM239" i="74"/>
  <c r="AF239" i="74"/>
  <c r="Z239" i="74"/>
  <c r="AA239" i="74" s="1"/>
  <c r="W239" i="74"/>
  <c r="K239" i="74"/>
  <c r="H239" i="74"/>
  <c r="G239" i="74"/>
  <c r="A239" i="74"/>
  <c r="AM238" i="74"/>
  <c r="AF238" i="74"/>
  <c r="Z238" i="74"/>
  <c r="AA238" i="74" s="1"/>
  <c r="W238" i="74"/>
  <c r="K238" i="74"/>
  <c r="H238" i="74"/>
  <c r="G238" i="74"/>
  <c r="A238" i="74"/>
  <c r="AM237" i="74"/>
  <c r="AF237" i="74"/>
  <c r="Z237" i="74"/>
  <c r="AA237" i="74" s="1"/>
  <c r="W237" i="74"/>
  <c r="K237" i="74"/>
  <c r="H237" i="74"/>
  <c r="G237" i="74"/>
  <c r="D237" i="74"/>
  <c r="F237" i="74" s="1"/>
  <c r="A237" i="74"/>
  <c r="AM236" i="74"/>
  <c r="AF236" i="74"/>
  <c r="Z236" i="74"/>
  <c r="AA236" i="74" s="1"/>
  <c r="W236" i="74"/>
  <c r="K236" i="74"/>
  <c r="H236" i="74"/>
  <c r="G236" i="74"/>
  <c r="D236" i="74"/>
  <c r="F236" i="74" s="1"/>
  <c r="A236" i="74"/>
  <c r="AM235" i="74"/>
  <c r="AF235" i="74"/>
  <c r="Z235" i="74"/>
  <c r="AA235" i="74" s="1"/>
  <c r="W235" i="74"/>
  <c r="K235" i="74"/>
  <c r="H235" i="74"/>
  <c r="G235" i="74"/>
  <c r="D235" i="74"/>
  <c r="F235" i="74" s="1"/>
  <c r="A235" i="74"/>
  <c r="AM234" i="74"/>
  <c r="AF234" i="74"/>
  <c r="Z234" i="74"/>
  <c r="AA234" i="74" s="1"/>
  <c r="W234" i="74"/>
  <c r="K234" i="74"/>
  <c r="H234" i="74"/>
  <c r="G234" i="74"/>
  <c r="D234" i="74"/>
  <c r="F234" i="74" s="1"/>
  <c r="A234" i="74"/>
  <c r="AM233" i="74"/>
  <c r="AF233" i="74"/>
  <c r="Z233" i="74"/>
  <c r="AA233" i="74" s="1"/>
  <c r="W233" i="74"/>
  <c r="K233" i="74"/>
  <c r="H233" i="74"/>
  <c r="G233" i="74"/>
  <c r="D233" i="74"/>
  <c r="F233" i="74" s="1"/>
  <c r="A233" i="74"/>
  <c r="AM232" i="74"/>
  <c r="AF232" i="74"/>
  <c r="Z232" i="74"/>
  <c r="AA232" i="74" s="1"/>
  <c r="W232" i="74"/>
  <c r="K232" i="74"/>
  <c r="H232" i="74"/>
  <c r="G232" i="74"/>
  <c r="D232" i="74"/>
  <c r="F232" i="74" s="1"/>
  <c r="A232" i="74"/>
  <c r="AM231" i="74"/>
  <c r="AF231" i="74"/>
  <c r="Z231" i="74"/>
  <c r="AA231" i="74" s="1"/>
  <c r="W231" i="74"/>
  <c r="K231" i="74"/>
  <c r="H231" i="74"/>
  <c r="G231" i="74"/>
  <c r="D231" i="74"/>
  <c r="F231" i="74" s="1"/>
  <c r="A231" i="74"/>
  <c r="AM230" i="74"/>
  <c r="AF230" i="74"/>
  <c r="Z230" i="74"/>
  <c r="AA230" i="74" s="1"/>
  <c r="W230" i="74"/>
  <c r="K230" i="74"/>
  <c r="H230" i="74"/>
  <c r="G230" i="74"/>
  <c r="D230" i="74"/>
  <c r="F230" i="74" s="1"/>
  <c r="A230" i="74"/>
  <c r="AM229" i="74"/>
  <c r="AF229" i="74"/>
  <c r="Z229" i="74"/>
  <c r="AA229" i="74" s="1"/>
  <c r="W229" i="74"/>
  <c r="K229" i="74"/>
  <c r="H229" i="74"/>
  <c r="G229" i="74"/>
  <c r="D229" i="74"/>
  <c r="F229" i="74" s="1"/>
  <c r="A229" i="74"/>
  <c r="AM228" i="74"/>
  <c r="AF228" i="74"/>
  <c r="Z228" i="74"/>
  <c r="AA228" i="74" s="1"/>
  <c r="W228" i="74"/>
  <c r="K228" i="74"/>
  <c r="H228" i="74"/>
  <c r="G228" i="74"/>
  <c r="D228" i="74"/>
  <c r="F228" i="74" s="1"/>
  <c r="A228" i="74"/>
  <c r="AM227" i="74"/>
  <c r="AF227" i="74"/>
  <c r="Z227" i="74"/>
  <c r="AA227" i="74" s="1"/>
  <c r="W227" i="74"/>
  <c r="K227" i="74"/>
  <c r="H227" i="74"/>
  <c r="G227" i="74"/>
  <c r="D227" i="74"/>
  <c r="F227" i="74" s="1"/>
  <c r="A227" i="74"/>
  <c r="AM226" i="74"/>
  <c r="AF226" i="74"/>
  <c r="Z226" i="74"/>
  <c r="AA226" i="74" s="1"/>
  <c r="W226" i="74"/>
  <c r="K226" i="74"/>
  <c r="H226" i="74"/>
  <c r="G226" i="74"/>
  <c r="D226" i="74"/>
  <c r="F226" i="74" s="1"/>
  <c r="A226" i="74"/>
  <c r="AM225" i="74"/>
  <c r="AF225" i="74"/>
  <c r="Z225" i="74"/>
  <c r="AA225" i="74" s="1"/>
  <c r="W225" i="74"/>
  <c r="K225" i="74"/>
  <c r="H225" i="74"/>
  <c r="G225" i="74"/>
  <c r="D225" i="74"/>
  <c r="F225" i="74" s="1"/>
  <c r="A225" i="74"/>
  <c r="AM224" i="74"/>
  <c r="AF224" i="74"/>
  <c r="Z224" i="74"/>
  <c r="AA224" i="74" s="1"/>
  <c r="W224" i="74"/>
  <c r="K224" i="74"/>
  <c r="H224" i="74"/>
  <c r="G224" i="74"/>
  <c r="D224" i="74"/>
  <c r="F224" i="74" s="1"/>
  <c r="A224" i="74"/>
  <c r="AM223" i="74"/>
  <c r="AF223" i="74"/>
  <c r="Z223" i="74"/>
  <c r="AA223" i="74" s="1"/>
  <c r="W223" i="74"/>
  <c r="K223" i="74"/>
  <c r="H223" i="74"/>
  <c r="G223" i="74"/>
  <c r="D223" i="74"/>
  <c r="F223" i="74" s="1"/>
  <c r="A223" i="74"/>
  <c r="AM222" i="74"/>
  <c r="AF222" i="74"/>
  <c r="Z222" i="74"/>
  <c r="AA222" i="74" s="1"/>
  <c r="W222" i="74"/>
  <c r="K222" i="74"/>
  <c r="H222" i="74"/>
  <c r="G222" i="74"/>
  <c r="D222" i="74"/>
  <c r="F222" i="74" s="1"/>
  <c r="A222" i="74"/>
  <c r="AM221" i="74"/>
  <c r="AF221" i="74"/>
  <c r="Z221" i="74"/>
  <c r="AA221" i="74" s="1"/>
  <c r="W221" i="74"/>
  <c r="K221" i="74"/>
  <c r="H221" i="74"/>
  <c r="G221" i="74"/>
  <c r="D221" i="74"/>
  <c r="F221" i="74" s="1"/>
  <c r="A221" i="74"/>
  <c r="AM220" i="74"/>
  <c r="AF220" i="74"/>
  <c r="Z220" i="74"/>
  <c r="AA220" i="74" s="1"/>
  <c r="W220" i="74"/>
  <c r="K220" i="74"/>
  <c r="H220" i="74"/>
  <c r="G220" i="74"/>
  <c r="D220" i="74"/>
  <c r="F220" i="74" s="1"/>
  <c r="A220" i="74"/>
  <c r="AM219" i="74"/>
  <c r="AF219" i="74"/>
  <c r="Z219" i="74"/>
  <c r="AA219" i="74" s="1"/>
  <c r="W219" i="74"/>
  <c r="K219" i="74"/>
  <c r="H219" i="74"/>
  <c r="G219" i="74"/>
  <c r="D219" i="74"/>
  <c r="F219" i="74" s="1"/>
  <c r="A219" i="74"/>
  <c r="AM218" i="74"/>
  <c r="AF218" i="74"/>
  <c r="Z218" i="74"/>
  <c r="AA218" i="74" s="1"/>
  <c r="W218" i="74"/>
  <c r="K218" i="74"/>
  <c r="H218" i="74"/>
  <c r="G218" i="74"/>
  <c r="D218" i="74"/>
  <c r="F218" i="74" s="1"/>
  <c r="A218" i="74"/>
  <c r="AM217" i="74"/>
  <c r="AF217" i="74"/>
  <c r="Z217" i="74"/>
  <c r="AA217" i="74" s="1"/>
  <c r="W217" i="74"/>
  <c r="K217" i="74"/>
  <c r="H217" i="74"/>
  <c r="G217" i="74"/>
  <c r="D217" i="74"/>
  <c r="F217" i="74" s="1"/>
  <c r="A217" i="74"/>
  <c r="AM216" i="74"/>
  <c r="AF216" i="74"/>
  <c r="Z216" i="74"/>
  <c r="AA216" i="74" s="1"/>
  <c r="W216" i="74"/>
  <c r="K216" i="74"/>
  <c r="H216" i="74"/>
  <c r="G216" i="74"/>
  <c r="D216" i="74"/>
  <c r="F216" i="74" s="1"/>
  <c r="A216" i="74"/>
  <c r="AM215" i="74"/>
  <c r="AF215" i="74"/>
  <c r="Z215" i="74"/>
  <c r="AA215" i="74" s="1"/>
  <c r="W215" i="74"/>
  <c r="K215" i="74"/>
  <c r="H215" i="74"/>
  <c r="G215" i="74"/>
  <c r="D215" i="74"/>
  <c r="F215" i="74" s="1"/>
  <c r="A215" i="74"/>
  <c r="AM214" i="74"/>
  <c r="AF214" i="74"/>
  <c r="Z214" i="74"/>
  <c r="AA214" i="74" s="1"/>
  <c r="W214" i="74"/>
  <c r="K214" i="74"/>
  <c r="H214" i="74"/>
  <c r="G214" i="74"/>
  <c r="D214" i="74"/>
  <c r="F214" i="74" s="1"/>
  <c r="A214" i="74"/>
  <c r="AM213" i="74"/>
  <c r="AF213" i="74"/>
  <c r="Z213" i="74"/>
  <c r="AA213" i="74" s="1"/>
  <c r="W213" i="74"/>
  <c r="K213" i="74"/>
  <c r="H213" i="74"/>
  <c r="G213" i="74"/>
  <c r="D213" i="74"/>
  <c r="F213" i="74" s="1"/>
  <c r="A213" i="74"/>
  <c r="AM212" i="74"/>
  <c r="AF212" i="74"/>
  <c r="Z212" i="74"/>
  <c r="AA212" i="74" s="1"/>
  <c r="W212" i="74"/>
  <c r="K212" i="74"/>
  <c r="H212" i="74"/>
  <c r="G212" i="74"/>
  <c r="D212" i="74"/>
  <c r="F212" i="74" s="1"/>
  <c r="A212" i="74"/>
  <c r="AM211" i="74"/>
  <c r="AF211" i="74"/>
  <c r="Z211" i="74"/>
  <c r="AA211" i="74" s="1"/>
  <c r="W211" i="74"/>
  <c r="K211" i="74"/>
  <c r="H211" i="74"/>
  <c r="G211" i="74"/>
  <c r="D211" i="74"/>
  <c r="F211" i="74" s="1"/>
  <c r="A211" i="74"/>
  <c r="AM210" i="74"/>
  <c r="AF210" i="74"/>
  <c r="Z210" i="74"/>
  <c r="AA210" i="74" s="1"/>
  <c r="W210" i="74"/>
  <c r="K210" i="74"/>
  <c r="H210" i="74"/>
  <c r="G210" i="74"/>
  <c r="D210" i="74"/>
  <c r="F210" i="74" s="1"/>
  <c r="A210" i="74"/>
  <c r="AM209" i="74"/>
  <c r="AF209" i="74"/>
  <c r="Z209" i="74"/>
  <c r="AA209" i="74" s="1"/>
  <c r="W209" i="74"/>
  <c r="K209" i="74"/>
  <c r="H209" i="74"/>
  <c r="G209" i="74"/>
  <c r="D209" i="74"/>
  <c r="F209" i="74" s="1"/>
  <c r="A209" i="74"/>
  <c r="AM208" i="74"/>
  <c r="AF208" i="74"/>
  <c r="Z208" i="74"/>
  <c r="AA208" i="74" s="1"/>
  <c r="W208" i="74"/>
  <c r="K208" i="74"/>
  <c r="H208" i="74"/>
  <c r="G208" i="74"/>
  <c r="D208" i="74"/>
  <c r="F208" i="74" s="1"/>
  <c r="A208" i="74"/>
  <c r="AM207" i="74"/>
  <c r="AF207" i="74"/>
  <c r="Z207" i="74"/>
  <c r="AA207" i="74" s="1"/>
  <c r="W207" i="74"/>
  <c r="K207" i="74"/>
  <c r="H207" i="74"/>
  <c r="G207" i="74"/>
  <c r="D207" i="74"/>
  <c r="F207" i="74" s="1"/>
  <c r="A207" i="74"/>
  <c r="AM206" i="74"/>
  <c r="AF206" i="74"/>
  <c r="Z206" i="74"/>
  <c r="AA206" i="74" s="1"/>
  <c r="W206" i="74"/>
  <c r="K206" i="74"/>
  <c r="H206" i="74"/>
  <c r="G206" i="74"/>
  <c r="D206" i="74"/>
  <c r="F206" i="74" s="1"/>
  <c r="A206" i="74"/>
  <c r="AM205" i="74"/>
  <c r="AF205" i="74"/>
  <c r="Z205" i="74"/>
  <c r="AA205" i="74" s="1"/>
  <c r="W205" i="74"/>
  <c r="K205" i="74"/>
  <c r="H205" i="74"/>
  <c r="G205" i="74"/>
  <c r="D205" i="74"/>
  <c r="F205" i="74" s="1"/>
  <c r="A205" i="74"/>
  <c r="AM204" i="74"/>
  <c r="AF204" i="74"/>
  <c r="Z204" i="74"/>
  <c r="AA204" i="74" s="1"/>
  <c r="W204" i="74"/>
  <c r="K204" i="74"/>
  <c r="H204" i="74"/>
  <c r="G204" i="74"/>
  <c r="D204" i="74"/>
  <c r="F204" i="74" s="1"/>
  <c r="A204" i="74"/>
  <c r="AM203" i="74"/>
  <c r="AF203" i="74"/>
  <c r="Z203" i="74"/>
  <c r="AA203" i="74" s="1"/>
  <c r="W203" i="74"/>
  <c r="K203" i="74"/>
  <c r="H203" i="74"/>
  <c r="G203" i="74"/>
  <c r="D203" i="74"/>
  <c r="F203" i="74" s="1"/>
  <c r="A203" i="74"/>
  <c r="AM202" i="74"/>
  <c r="AF202" i="74"/>
  <c r="Z202" i="74"/>
  <c r="AA202" i="74" s="1"/>
  <c r="W202" i="74"/>
  <c r="K202" i="74"/>
  <c r="H202" i="74"/>
  <c r="G202" i="74"/>
  <c r="D202" i="74"/>
  <c r="F202" i="74" s="1"/>
  <c r="A202" i="74"/>
  <c r="AM201" i="74"/>
  <c r="AF201" i="74"/>
  <c r="Z201" i="74"/>
  <c r="AA201" i="74" s="1"/>
  <c r="W201" i="74"/>
  <c r="K201" i="74"/>
  <c r="H201" i="74"/>
  <c r="G201" i="74"/>
  <c r="D201" i="74"/>
  <c r="F201" i="74" s="1"/>
  <c r="A201" i="74"/>
  <c r="AM200" i="74"/>
  <c r="AF200" i="74"/>
  <c r="Z200" i="74"/>
  <c r="AA200" i="74" s="1"/>
  <c r="W200" i="74"/>
  <c r="K200" i="74"/>
  <c r="H200" i="74"/>
  <c r="G200" i="74"/>
  <c r="D200" i="74"/>
  <c r="F200" i="74" s="1"/>
  <c r="A200" i="74"/>
  <c r="AM199" i="74"/>
  <c r="AF199" i="74"/>
  <c r="Z199" i="74"/>
  <c r="Y199" i="74"/>
  <c r="W199" i="74"/>
  <c r="K199" i="74"/>
  <c r="H199" i="74"/>
  <c r="G199" i="74"/>
  <c r="D199" i="74"/>
  <c r="F199" i="74" s="1"/>
  <c r="A199" i="74"/>
  <c r="AM198" i="74"/>
  <c r="AF198" i="74"/>
  <c r="Z198" i="74"/>
  <c r="Y198" i="74"/>
  <c r="W198" i="74"/>
  <c r="K198" i="74"/>
  <c r="H198" i="74"/>
  <c r="G198" i="74"/>
  <c r="D198" i="74"/>
  <c r="F198" i="74" s="1"/>
  <c r="A198" i="74"/>
  <c r="AM197" i="74"/>
  <c r="Z197" i="74"/>
  <c r="Y197" i="74"/>
  <c r="W197" i="74"/>
  <c r="K197" i="74"/>
  <c r="H197" i="74"/>
  <c r="G197" i="74"/>
  <c r="D197" i="74"/>
  <c r="F197" i="74" s="1"/>
  <c r="A197" i="74"/>
  <c r="AM196" i="74"/>
  <c r="AF196" i="74"/>
  <c r="Z196" i="74"/>
  <c r="Y196" i="74"/>
  <c r="W196" i="74"/>
  <c r="K196" i="74"/>
  <c r="H196" i="74"/>
  <c r="G196" i="74"/>
  <c r="D196" i="74"/>
  <c r="F196" i="74" s="1"/>
  <c r="A196" i="74"/>
  <c r="AM195" i="74"/>
  <c r="AF195" i="74"/>
  <c r="Z195" i="74"/>
  <c r="Y195" i="74"/>
  <c r="W195" i="74"/>
  <c r="K195" i="74"/>
  <c r="H195" i="74"/>
  <c r="G195" i="74"/>
  <c r="D195" i="74"/>
  <c r="F195" i="74" s="1"/>
  <c r="A195" i="74"/>
  <c r="AM194" i="74"/>
  <c r="AF194" i="74"/>
  <c r="Z194" i="74"/>
  <c r="Y194" i="74"/>
  <c r="W194" i="74"/>
  <c r="K194" i="74"/>
  <c r="H194" i="74"/>
  <c r="G194" i="74"/>
  <c r="D194" i="74"/>
  <c r="F194" i="74" s="1"/>
  <c r="A194" i="74"/>
  <c r="AM193" i="74"/>
  <c r="AF193" i="74"/>
  <c r="Z193" i="74"/>
  <c r="Y193" i="74"/>
  <c r="W193" i="74"/>
  <c r="K193" i="74"/>
  <c r="H193" i="74"/>
  <c r="G193" i="74"/>
  <c r="D193" i="74"/>
  <c r="F193" i="74" s="1"/>
  <c r="A193" i="74"/>
  <c r="AM192" i="74"/>
  <c r="AF192" i="74"/>
  <c r="Z192" i="74"/>
  <c r="Y192" i="74"/>
  <c r="W192" i="74"/>
  <c r="K192" i="74"/>
  <c r="H192" i="74"/>
  <c r="G192" i="74"/>
  <c r="D192" i="74"/>
  <c r="F192" i="74" s="1"/>
  <c r="A192" i="74"/>
  <c r="AM191" i="74"/>
  <c r="Z191" i="74"/>
  <c r="Y191" i="74"/>
  <c r="W191" i="74"/>
  <c r="K191" i="74"/>
  <c r="H191" i="74"/>
  <c r="G191" i="74"/>
  <c r="D191" i="74"/>
  <c r="F191" i="74" s="1"/>
  <c r="A191" i="74"/>
  <c r="AM190" i="74"/>
  <c r="AF190" i="74"/>
  <c r="Z190" i="74"/>
  <c r="Y190" i="74"/>
  <c r="W190" i="74"/>
  <c r="K190" i="74"/>
  <c r="H190" i="74"/>
  <c r="G190" i="74"/>
  <c r="D190" i="74"/>
  <c r="F190" i="74" s="1"/>
  <c r="A190" i="74"/>
  <c r="AM189" i="74"/>
  <c r="AF189" i="74"/>
  <c r="Z189" i="74"/>
  <c r="Y189" i="74"/>
  <c r="W189" i="74"/>
  <c r="K189" i="74"/>
  <c r="H189" i="74"/>
  <c r="G189" i="74"/>
  <c r="D189" i="74"/>
  <c r="F189" i="74" s="1"/>
  <c r="A189" i="74"/>
  <c r="AM188" i="74"/>
  <c r="AF188" i="74"/>
  <c r="Z188" i="74"/>
  <c r="Y188" i="74"/>
  <c r="W188" i="74"/>
  <c r="K188" i="74"/>
  <c r="H188" i="74"/>
  <c r="G188" i="74"/>
  <c r="D188" i="74"/>
  <c r="F188" i="74" s="1"/>
  <c r="A188" i="74"/>
  <c r="AM187" i="74"/>
  <c r="AF187" i="74"/>
  <c r="Z187" i="74"/>
  <c r="Y187" i="74"/>
  <c r="W187" i="74"/>
  <c r="K187" i="74"/>
  <c r="H187" i="74"/>
  <c r="G187" i="74"/>
  <c r="D187" i="74"/>
  <c r="F187" i="74" s="1"/>
  <c r="A187" i="74"/>
  <c r="AM186" i="74"/>
  <c r="AF186" i="74"/>
  <c r="Z186" i="74"/>
  <c r="AA186" i="74" s="1"/>
  <c r="W186" i="74"/>
  <c r="K186" i="74"/>
  <c r="H186" i="74"/>
  <c r="G186" i="74"/>
  <c r="D186" i="74"/>
  <c r="F186" i="74" s="1"/>
  <c r="A186" i="74"/>
  <c r="AM185" i="74"/>
  <c r="AF185" i="74"/>
  <c r="Z185" i="74"/>
  <c r="Y185" i="74"/>
  <c r="W185" i="74"/>
  <c r="K185" i="74"/>
  <c r="H185" i="74"/>
  <c r="G185" i="74"/>
  <c r="D185" i="74"/>
  <c r="F185" i="74" s="1"/>
  <c r="A185" i="74"/>
  <c r="AM184" i="74"/>
  <c r="AF184" i="74"/>
  <c r="Z184" i="74"/>
  <c r="Y184" i="74"/>
  <c r="W184" i="74"/>
  <c r="K184" i="74"/>
  <c r="H184" i="74"/>
  <c r="G184" i="74"/>
  <c r="D184" i="74"/>
  <c r="F184" i="74" s="1"/>
  <c r="A184" i="74"/>
  <c r="AM183" i="74"/>
  <c r="AF183" i="74"/>
  <c r="Z183" i="74"/>
  <c r="Y183" i="74"/>
  <c r="W183" i="74"/>
  <c r="K183" i="74"/>
  <c r="H183" i="74"/>
  <c r="G183" i="74"/>
  <c r="D183" i="74"/>
  <c r="F183" i="74" s="1"/>
  <c r="A183" i="74"/>
  <c r="AM182" i="74"/>
  <c r="AF182" i="74"/>
  <c r="Z182" i="74"/>
  <c r="Y182" i="74"/>
  <c r="W182" i="74"/>
  <c r="K182" i="74"/>
  <c r="H182" i="74"/>
  <c r="G182" i="74"/>
  <c r="D182" i="74"/>
  <c r="F182" i="74" s="1"/>
  <c r="A182" i="74"/>
  <c r="AM181" i="74"/>
  <c r="AF181" i="74"/>
  <c r="Z181" i="74"/>
  <c r="Y181" i="74"/>
  <c r="W181" i="74"/>
  <c r="K181" i="74"/>
  <c r="H181" i="74"/>
  <c r="G181" i="74"/>
  <c r="D181" i="74"/>
  <c r="F181" i="74" s="1"/>
  <c r="A181" i="74"/>
  <c r="AM180" i="74"/>
  <c r="AF180" i="74"/>
  <c r="Z180" i="74"/>
  <c r="Y180" i="74"/>
  <c r="W180" i="74"/>
  <c r="K180" i="74"/>
  <c r="H180" i="74"/>
  <c r="G180" i="74"/>
  <c r="D180" i="74"/>
  <c r="F180" i="74" s="1"/>
  <c r="A180" i="74"/>
  <c r="AM179" i="74"/>
  <c r="AF179" i="74"/>
  <c r="Z179" i="74"/>
  <c r="Y179" i="74"/>
  <c r="W179" i="74"/>
  <c r="K179" i="74"/>
  <c r="H179" i="74"/>
  <c r="G179" i="74"/>
  <c r="D179" i="74"/>
  <c r="F179" i="74" s="1"/>
  <c r="A179" i="74"/>
  <c r="AM178" i="74"/>
  <c r="AF178" i="74"/>
  <c r="Z178" i="74"/>
  <c r="Y178" i="74"/>
  <c r="W178" i="74"/>
  <c r="K178" i="74"/>
  <c r="H178" i="74"/>
  <c r="G178" i="74"/>
  <c r="D178" i="74"/>
  <c r="F178" i="74" s="1"/>
  <c r="A178" i="74"/>
  <c r="AM177" i="74"/>
  <c r="Z177" i="74"/>
  <c r="Y177" i="74"/>
  <c r="W177" i="74"/>
  <c r="K177" i="74"/>
  <c r="H177" i="74"/>
  <c r="G177" i="74"/>
  <c r="D177" i="74"/>
  <c r="F177" i="74" s="1"/>
  <c r="A177" i="74"/>
  <c r="AM176" i="74"/>
  <c r="AF176" i="74"/>
  <c r="Z176" i="74"/>
  <c r="Y176" i="74"/>
  <c r="W176" i="74"/>
  <c r="K176" i="74"/>
  <c r="H176" i="74"/>
  <c r="G176" i="74"/>
  <c r="D176" i="74"/>
  <c r="F176" i="74" s="1"/>
  <c r="A176" i="74"/>
  <c r="AM175" i="74"/>
  <c r="AF175" i="74"/>
  <c r="Z175" i="74"/>
  <c r="Y175" i="74"/>
  <c r="W175" i="74"/>
  <c r="K175" i="74"/>
  <c r="H175" i="74"/>
  <c r="G175" i="74"/>
  <c r="D175" i="74"/>
  <c r="F175" i="74" s="1"/>
  <c r="A175" i="74"/>
  <c r="AM174" i="74"/>
  <c r="AF174" i="74"/>
  <c r="Z174" i="74"/>
  <c r="Y174" i="74"/>
  <c r="W174" i="74"/>
  <c r="K174" i="74"/>
  <c r="H174" i="74"/>
  <c r="G174" i="74"/>
  <c r="D174" i="74"/>
  <c r="F174" i="74" s="1"/>
  <c r="A174" i="74"/>
  <c r="AM173" i="74"/>
  <c r="AF173" i="74"/>
  <c r="Z173" i="74"/>
  <c r="Y173" i="74"/>
  <c r="W173" i="74"/>
  <c r="K173" i="74"/>
  <c r="H173" i="74"/>
  <c r="G173" i="74"/>
  <c r="D173" i="74"/>
  <c r="F173" i="74" s="1"/>
  <c r="A173" i="74"/>
  <c r="AM172" i="74"/>
  <c r="AF172" i="74"/>
  <c r="Z172" i="74"/>
  <c r="Y172" i="74"/>
  <c r="W172" i="74"/>
  <c r="K172" i="74"/>
  <c r="H172" i="74"/>
  <c r="G172" i="74"/>
  <c r="D172" i="74"/>
  <c r="F172" i="74" s="1"/>
  <c r="A172" i="74"/>
  <c r="AM171" i="74"/>
  <c r="AF171" i="74"/>
  <c r="Z171" i="74"/>
  <c r="Y171" i="74"/>
  <c r="W171" i="74"/>
  <c r="K171" i="74"/>
  <c r="H171" i="74"/>
  <c r="G171" i="74"/>
  <c r="D171" i="74"/>
  <c r="F171" i="74" s="1"/>
  <c r="A171" i="74"/>
  <c r="AM170" i="74"/>
  <c r="AF170" i="74"/>
  <c r="Z170" i="74"/>
  <c r="Y170" i="74"/>
  <c r="W170" i="74"/>
  <c r="K170" i="74"/>
  <c r="H170" i="74"/>
  <c r="G170" i="74"/>
  <c r="D170" i="74"/>
  <c r="F170" i="74" s="1"/>
  <c r="A170" i="74"/>
  <c r="AM169" i="74"/>
  <c r="AF169" i="74"/>
  <c r="Z169" i="74"/>
  <c r="Y169" i="74"/>
  <c r="W169" i="74"/>
  <c r="K169" i="74"/>
  <c r="H169" i="74"/>
  <c r="G169" i="74"/>
  <c r="D169" i="74"/>
  <c r="F169" i="74" s="1"/>
  <c r="A169" i="74"/>
  <c r="AM168" i="74"/>
  <c r="AF168" i="74"/>
  <c r="Z168" i="74"/>
  <c r="Y168" i="74"/>
  <c r="W168" i="74"/>
  <c r="K168" i="74"/>
  <c r="H168" i="74"/>
  <c r="G168" i="74"/>
  <c r="D168" i="74"/>
  <c r="F168" i="74" s="1"/>
  <c r="A168" i="74"/>
  <c r="AM167" i="74"/>
  <c r="Z167" i="74"/>
  <c r="Y167" i="74"/>
  <c r="W167" i="74"/>
  <c r="K167" i="74"/>
  <c r="H167" i="74"/>
  <c r="G167" i="74"/>
  <c r="D167" i="74"/>
  <c r="F167" i="74" s="1"/>
  <c r="A167" i="74"/>
  <c r="AM166" i="74"/>
  <c r="AF166" i="74"/>
  <c r="Z166" i="74"/>
  <c r="Y166" i="74"/>
  <c r="W166" i="74"/>
  <c r="K166" i="74"/>
  <c r="H166" i="74"/>
  <c r="G166" i="74"/>
  <c r="D166" i="74"/>
  <c r="F166" i="74" s="1"/>
  <c r="A166" i="74"/>
  <c r="AM165" i="74"/>
  <c r="Z165" i="74"/>
  <c r="Y165" i="74"/>
  <c r="W165" i="74"/>
  <c r="K165" i="74"/>
  <c r="H165" i="74"/>
  <c r="G165" i="74"/>
  <c r="D165" i="74"/>
  <c r="F165" i="74" s="1"/>
  <c r="A165" i="74"/>
  <c r="AM164" i="74"/>
  <c r="Z164" i="74"/>
  <c r="Y164" i="74"/>
  <c r="W164" i="74"/>
  <c r="K164" i="74"/>
  <c r="H164" i="74"/>
  <c r="G164" i="74"/>
  <c r="D164" i="74"/>
  <c r="F164" i="74" s="1"/>
  <c r="A164" i="74"/>
  <c r="AM163" i="74"/>
  <c r="AF163" i="74"/>
  <c r="Z163" i="74"/>
  <c r="Y163" i="74"/>
  <c r="W163" i="74"/>
  <c r="K163" i="74"/>
  <c r="H163" i="74"/>
  <c r="G163" i="74"/>
  <c r="D163" i="74"/>
  <c r="F163" i="74" s="1"/>
  <c r="A163" i="74"/>
  <c r="AM162" i="74"/>
  <c r="Z162" i="74"/>
  <c r="Y162" i="74"/>
  <c r="W162" i="74"/>
  <c r="K162" i="74"/>
  <c r="H162" i="74"/>
  <c r="G162" i="74"/>
  <c r="D162" i="74"/>
  <c r="F162" i="74" s="1"/>
  <c r="A162" i="74"/>
  <c r="AM161" i="74"/>
  <c r="AF161" i="74"/>
  <c r="Z161" i="74"/>
  <c r="Y161" i="74"/>
  <c r="W161" i="74"/>
  <c r="K161" i="74"/>
  <c r="H161" i="74"/>
  <c r="G161" i="74"/>
  <c r="D161" i="74"/>
  <c r="F161" i="74" s="1"/>
  <c r="A161" i="74"/>
  <c r="AM160" i="74"/>
  <c r="AF160" i="74"/>
  <c r="Z160" i="74"/>
  <c r="Y160" i="74"/>
  <c r="W160" i="74"/>
  <c r="K160" i="74"/>
  <c r="H160" i="74"/>
  <c r="G160" i="74"/>
  <c r="D160" i="74"/>
  <c r="F160" i="74" s="1"/>
  <c r="A160" i="74"/>
  <c r="AM159" i="74"/>
  <c r="AF159" i="74"/>
  <c r="Z159" i="74"/>
  <c r="Y159" i="74"/>
  <c r="W159" i="74"/>
  <c r="K159" i="74"/>
  <c r="H159" i="74"/>
  <c r="G159" i="74"/>
  <c r="D159" i="74"/>
  <c r="F159" i="74" s="1"/>
  <c r="A159" i="74"/>
  <c r="AM158" i="74"/>
  <c r="Z158" i="74"/>
  <c r="Y158" i="74"/>
  <c r="W158" i="74"/>
  <c r="K158" i="74"/>
  <c r="H158" i="74"/>
  <c r="G158" i="74"/>
  <c r="D158" i="74"/>
  <c r="F158" i="74" s="1"/>
  <c r="A158" i="74"/>
  <c r="AM157" i="74"/>
  <c r="AF157" i="74"/>
  <c r="Z157" i="74"/>
  <c r="Y157" i="74"/>
  <c r="W157" i="74"/>
  <c r="K157" i="74"/>
  <c r="H157" i="74"/>
  <c r="G157" i="74"/>
  <c r="D157" i="74"/>
  <c r="F157" i="74" s="1"/>
  <c r="A157" i="74"/>
  <c r="AM156" i="74"/>
  <c r="AF156" i="74"/>
  <c r="Z156" i="74"/>
  <c r="Y156" i="74"/>
  <c r="W156" i="74"/>
  <c r="K156" i="74"/>
  <c r="H156" i="74"/>
  <c r="G156" i="74"/>
  <c r="D156" i="74"/>
  <c r="F156" i="74" s="1"/>
  <c r="A156" i="74"/>
  <c r="AM155" i="74"/>
  <c r="AF155" i="74"/>
  <c r="Z155" i="74"/>
  <c r="Y155" i="74"/>
  <c r="W155" i="74"/>
  <c r="K155" i="74"/>
  <c r="H155" i="74"/>
  <c r="G155" i="74"/>
  <c r="D155" i="74"/>
  <c r="F155" i="74" s="1"/>
  <c r="A155" i="74"/>
  <c r="AM154" i="74"/>
  <c r="AF154" i="74"/>
  <c r="Z154" i="74"/>
  <c r="Y154" i="74"/>
  <c r="W154" i="74"/>
  <c r="K154" i="74"/>
  <c r="H154" i="74"/>
  <c r="G154" i="74"/>
  <c r="D154" i="74"/>
  <c r="F154" i="74" s="1"/>
  <c r="A154" i="74"/>
  <c r="AM153" i="74"/>
  <c r="AF153" i="74"/>
  <c r="Z153" i="74"/>
  <c r="Y153" i="74"/>
  <c r="W153" i="74"/>
  <c r="K153" i="74"/>
  <c r="H153" i="74"/>
  <c r="G153" i="74"/>
  <c r="D153" i="74"/>
  <c r="F153" i="74" s="1"/>
  <c r="A153" i="74"/>
  <c r="AM152" i="74"/>
  <c r="AF152" i="74"/>
  <c r="Z152" i="74"/>
  <c r="Y152" i="74"/>
  <c r="W152" i="74"/>
  <c r="K152" i="74"/>
  <c r="H152" i="74"/>
  <c r="G152" i="74"/>
  <c r="D152" i="74"/>
  <c r="F152" i="74" s="1"/>
  <c r="A152" i="74"/>
  <c r="AM151" i="74"/>
  <c r="AF151" i="74"/>
  <c r="Z151" i="74"/>
  <c r="Y151" i="74"/>
  <c r="W151" i="74"/>
  <c r="K151" i="74"/>
  <c r="H151" i="74"/>
  <c r="G151" i="74"/>
  <c r="D151" i="74"/>
  <c r="F151" i="74" s="1"/>
  <c r="A151" i="74"/>
  <c r="AM150" i="74"/>
  <c r="AF150" i="74"/>
  <c r="Z150" i="74"/>
  <c r="Y150" i="74"/>
  <c r="W150" i="74"/>
  <c r="K150" i="74"/>
  <c r="H150" i="74"/>
  <c r="G150" i="74"/>
  <c r="D150" i="74"/>
  <c r="F150" i="74" s="1"/>
  <c r="A150" i="74"/>
  <c r="AM149" i="74"/>
  <c r="AF149" i="74"/>
  <c r="Z149" i="74"/>
  <c r="Y149" i="74"/>
  <c r="W149" i="74"/>
  <c r="K149" i="74"/>
  <c r="H149" i="74"/>
  <c r="G149" i="74"/>
  <c r="D149" i="74"/>
  <c r="F149" i="74" s="1"/>
  <c r="A149" i="74"/>
  <c r="AM148" i="74"/>
  <c r="AF148" i="74"/>
  <c r="Z148" i="74"/>
  <c r="Y148" i="74"/>
  <c r="W148" i="74"/>
  <c r="K148" i="74"/>
  <c r="H148" i="74"/>
  <c r="G148" i="74"/>
  <c r="D148" i="74"/>
  <c r="F148" i="74" s="1"/>
  <c r="A148" i="74"/>
  <c r="AM147" i="74"/>
  <c r="AF147" i="74"/>
  <c r="Z147" i="74"/>
  <c r="Y147" i="74"/>
  <c r="W147" i="74"/>
  <c r="K147" i="74"/>
  <c r="H147" i="74"/>
  <c r="G147" i="74"/>
  <c r="D147" i="74"/>
  <c r="F147" i="74" s="1"/>
  <c r="A147" i="74"/>
  <c r="AM146" i="74"/>
  <c r="AF146" i="74"/>
  <c r="Z146" i="74"/>
  <c r="Y146" i="74"/>
  <c r="W146" i="74"/>
  <c r="K146" i="74"/>
  <c r="H146" i="74"/>
  <c r="G146" i="74"/>
  <c r="D146" i="74"/>
  <c r="F146" i="74" s="1"/>
  <c r="A146" i="74"/>
  <c r="AM145" i="74"/>
  <c r="AF145" i="74"/>
  <c r="Z145" i="74"/>
  <c r="Y145" i="74"/>
  <c r="W145" i="74"/>
  <c r="K145" i="74"/>
  <c r="H145" i="74"/>
  <c r="G145" i="74"/>
  <c r="D145" i="74"/>
  <c r="F145" i="74" s="1"/>
  <c r="A145" i="74"/>
  <c r="AM144" i="74"/>
  <c r="AF144" i="74"/>
  <c r="Z144" i="74"/>
  <c r="Y144" i="74"/>
  <c r="W144" i="74"/>
  <c r="K144" i="74"/>
  <c r="H144" i="74"/>
  <c r="G144" i="74"/>
  <c r="D144" i="74"/>
  <c r="F144" i="74" s="1"/>
  <c r="A144" i="74"/>
  <c r="AM143" i="74"/>
  <c r="AF143" i="74"/>
  <c r="Z143" i="74"/>
  <c r="Y143" i="74"/>
  <c r="W143" i="74"/>
  <c r="K143" i="74"/>
  <c r="H143" i="74"/>
  <c r="G143" i="74"/>
  <c r="D143" i="74"/>
  <c r="F143" i="74" s="1"/>
  <c r="A143" i="74"/>
  <c r="AM142" i="74"/>
  <c r="AF142" i="74"/>
  <c r="Z142" i="74"/>
  <c r="Y142" i="74"/>
  <c r="W142" i="74"/>
  <c r="K142" i="74"/>
  <c r="H142" i="74"/>
  <c r="G142" i="74"/>
  <c r="D142" i="74"/>
  <c r="F142" i="74" s="1"/>
  <c r="A142" i="74"/>
  <c r="AM141" i="74"/>
  <c r="AF141" i="74"/>
  <c r="Z141" i="74"/>
  <c r="Y141" i="74"/>
  <c r="W141" i="74"/>
  <c r="K141" i="74"/>
  <c r="H141" i="74"/>
  <c r="G141" i="74"/>
  <c r="D141" i="74"/>
  <c r="F141" i="74" s="1"/>
  <c r="A141" i="74"/>
  <c r="AM140" i="74"/>
  <c r="AF140" i="74"/>
  <c r="Z140" i="74"/>
  <c r="Y140" i="74"/>
  <c r="W140" i="74"/>
  <c r="K140" i="74"/>
  <c r="H140" i="74"/>
  <c r="G140" i="74"/>
  <c r="D140" i="74"/>
  <c r="F140" i="74" s="1"/>
  <c r="A140" i="74"/>
  <c r="AM139" i="74"/>
  <c r="AF139" i="74"/>
  <c r="Z139" i="74"/>
  <c r="Y139" i="74"/>
  <c r="W139" i="74"/>
  <c r="K139" i="74"/>
  <c r="H139" i="74"/>
  <c r="G139" i="74"/>
  <c r="D139" i="74"/>
  <c r="F139" i="74" s="1"/>
  <c r="A139" i="74"/>
  <c r="AM138" i="74"/>
  <c r="AF138" i="74"/>
  <c r="Z138" i="74"/>
  <c r="Y138" i="74"/>
  <c r="W138" i="74"/>
  <c r="K138" i="74"/>
  <c r="H138" i="74"/>
  <c r="G138" i="74"/>
  <c r="D138" i="74"/>
  <c r="F138" i="74" s="1"/>
  <c r="A138" i="74"/>
  <c r="AM137" i="74"/>
  <c r="AF137" i="74"/>
  <c r="Z137" i="74"/>
  <c r="Y137" i="74"/>
  <c r="W137" i="74"/>
  <c r="K137" i="74"/>
  <c r="H137" i="74"/>
  <c r="G137" i="74"/>
  <c r="D137" i="74"/>
  <c r="F137" i="74" s="1"/>
  <c r="A137" i="74"/>
  <c r="AM136" i="74"/>
  <c r="AF136" i="74"/>
  <c r="Z136" i="74"/>
  <c r="Y136" i="74"/>
  <c r="W136" i="74"/>
  <c r="K136" i="74"/>
  <c r="H136" i="74"/>
  <c r="G136" i="74"/>
  <c r="D136" i="74"/>
  <c r="F136" i="74" s="1"/>
  <c r="A136" i="74"/>
  <c r="AM135" i="74"/>
  <c r="AF135" i="74"/>
  <c r="Z135" i="74"/>
  <c r="Y135" i="74"/>
  <c r="W135" i="74"/>
  <c r="K135" i="74"/>
  <c r="H135" i="74"/>
  <c r="G135" i="74"/>
  <c r="D135" i="74"/>
  <c r="F135" i="74" s="1"/>
  <c r="A135" i="74"/>
  <c r="AM134" i="74"/>
  <c r="AF134" i="74"/>
  <c r="Z134" i="74"/>
  <c r="Y134" i="74"/>
  <c r="W134" i="74"/>
  <c r="K134" i="74"/>
  <c r="H134" i="74"/>
  <c r="G134" i="74"/>
  <c r="D134" i="74"/>
  <c r="F134" i="74" s="1"/>
  <c r="A134" i="74"/>
  <c r="AM133" i="74"/>
  <c r="Z133" i="74"/>
  <c r="Y133" i="74"/>
  <c r="W133" i="74"/>
  <c r="K133" i="74"/>
  <c r="H133" i="74"/>
  <c r="G133" i="74"/>
  <c r="D133" i="74"/>
  <c r="F133" i="74" s="1"/>
  <c r="A133" i="74"/>
  <c r="AM132" i="74"/>
  <c r="AF132" i="74"/>
  <c r="Z132" i="74"/>
  <c r="Y132" i="74"/>
  <c r="W132" i="74"/>
  <c r="K132" i="74"/>
  <c r="H132" i="74"/>
  <c r="G132" i="74"/>
  <c r="D132" i="74"/>
  <c r="F132" i="74" s="1"/>
  <c r="A132" i="74"/>
  <c r="AF131" i="74"/>
  <c r="Z131" i="74"/>
  <c r="AA131" i="74" s="1"/>
  <c r="W131" i="74"/>
  <c r="K131" i="74"/>
  <c r="G131" i="74"/>
  <c r="I131" i="74" s="1"/>
  <c r="A131" i="74"/>
  <c r="AM130" i="74"/>
  <c r="AF130" i="74"/>
  <c r="Z130" i="74"/>
  <c r="AA130" i="74" s="1"/>
  <c r="W130" i="74"/>
  <c r="K130" i="74"/>
  <c r="H130" i="74"/>
  <c r="G130" i="74"/>
  <c r="D130" i="74"/>
  <c r="F130" i="74" s="1"/>
  <c r="A130" i="74"/>
  <c r="AM129" i="74"/>
  <c r="AF129" i="74"/>
  <c r="Z129" i="74"/>
  <c r="Y129" i="74"/>
  <c r="W129" i="74"/>
  <c r="K129" i="74"/>
  <c r="H129" i="74"/>
  <c r="G129" i="74"/>
  <c r="D129" i="74"/>
  <c r="F129" i="74" s="1"/>
  <c r="A129" i="74"/>
  <c r="AM128" i="74"/>
  <c r="AF128" i="74"/>
  <c r="Z128" i="74"/>
  <c r="Y128" i="74"/>
  <c r="W128" i="74"/>
  <c r="K128" i="74"/>
  <c r="H128" i="74"/>
  <c r="G128" i="74"/>
  <c r="D128" i="74"/>
  <c r="F128" i="74" s="1"/>
  <c r="A128" i="74"/>
  <c r="AM127" i="74"/>
  <c r="AF127" i="74"/>
  <c r="Z127" i="74"/>
  <c r="Y127" i="74"/>
  <c r="W127" i="74"/>
  <c r="K127" i="74"/>
  <c r="H127" i="74"/>
  <c r="G127" i="74"/>
  <c r="D127" i="74"/>
  <c r="F127" i="74" s="1"/>
  <c r="A127" i="74"/>
  <c r="AM126" i="74"/>
  <c r="AF126" i="74"/>
  <c r="Z126" i="74"/>
  <c r="Y126" i="74"/>
  <c r="W126" i="74"/>
  <c r="K126" i="74"/>
  <c r="H126" i="74"/>
  <c r="G126" i="74"/>
  <c r="D126" i="74"/>
  <c r="F126" i="74" s="1"/>
  <c r="A126" i="74"/>
  <c r="AM125" i="74"/>
  <c r="Z125" i="74"/>
  <c r="AA125" i="74" s="1"/>
  <c r="W125" i="74"/>
  <c r="G125" i="74"/>
  <c r="I125" i="74" s="1"/>
  <c r="A125" i="74"/>
  <c r="AM124" i="74"/>
  <c r="Z124" i="74"/>
  <c r="AA124" i="74" s="1"/>
  <c r="W124" i="74"/>
  <c r="G124" i="74"/>
  <c r="I124" i="74" s="1"/>
  <c r="A124" i="74"/>
  <c r="AM123" i="74"/>
  <c r="AF123" i="74"/>
  <c r="Z123" i="74"/>
  <c r="AA123" i="74" s="1"/>
  <c r="W123" i="74"/>
  <c r="K123" i="74"/>
  <c r="G123" i="74"/>
  <c r="I123" i="74" s="1"/>
  <c r="A123" i="74"/>
  <c r="AM122" i="74"/>
  <c r="Z122" i="74"/>
  <c r="AA122" i="74" s="1"/>
  <c r="W122" i="74"/>
  <c r="K122" i="74"/>
  <c r="H122" i="74"/>
  <c r="G122" i="74"/>
  <c r="D122" i="74"/>
  <c r="F122" i="74" s="1"/>
  <c r="A122" i="74"/>
  <c r="AM121" i="74"/>
  <c r="Z121" i="74"/>
  <c r="Y121" i="74"/>
  <c r="W121" i="74"/>
  <c r="K121" i="74"/>
  <c r="I121" i="74"/>
  <c r="D121" i="74"/>
  <c r="F121" i="74" s="1"/>
  <c r="A121" i="74"/>
  <c r="AM120" i="74"/>
  <c r="AF120" i="74"/>
  <c r="Z120" i="74"/>
  <c r="Y120" i="74"/>
  <c r="W120" i="74"/>
  <c r="K120" i="74"/>
  <c r="H120" i="74"/>
  <c r="G120" i="74"/>
  <c r="D120" i="74"/>
  <c r="F120" i="74" s="1"/>
  <c r="A120" i="74"/>
  <c r="AM119" i="74"/>
  <c r="AF119" i="74"/>
  <c r="Z119" i="74"/>
  <c r="Y119" i="74"/>
  <c r="W119" i="74"/>
  <c r="K119" i="74"/>
  <c r="H119" i="74"/>
  <c r="G119" i="74"/>
  <c r="D119" i="74"/>
  <c r="F119" i="74" s="1"/>
  <c r="A119" i="74"/>
  <c r="AM118" i="74"/>
  <c r="AF118" i="74"/>
  <c r="Z118" i="74"/>
  <c r="Y118" i="74"/>
  <c r="W118" i="74"/>
  <c r="K118" i="74"/>
  <c r="H118" i="74"/>
  <c r="G118" i="74"/>
  <c r="D118" i="74"/>
  <c r="F118" i="74" s="1"/>
  <c r="A118" i="74"/>
  <c r="AM117" i="74"/>
  <c r="AF117" i="74"/>
  <c r="Z117" i="74"/>
  <c r="Y117" i="74"/>
  <c r="W117" i="74"/>
  <c r="K117" i="74"/>
  <c r="H117" i="74"/>
  <c r="G117" i="74"/>
  <c r="D117" i="74"/>
  <c r="F117" i="74" s="1"/>
  <c r="A117" i="74"/>
  <c r="AM116" i="74"/>
  <c r="AF116" i="74"/>
  <c r="Z116" i="74"/>
  <c r="Y116" i="74"/>
  <c r="W116" i="74"/>
  <c r="K116" i="74"/>
  <c r="H116" i="74"/>
  <c r="G116" i="74"/>
  <c r="D116" i="74"/>
  <c r="F116" i="74" s="1"/>
  <c r="A116" i="74"/>
  <c r="AM115" i="74"/>
  <c r="Z115" i="74"/>
  <c r="AA115" i="74" s="1"/>
  <c r="K115" i="74"/>
  <c r="G115" i="74"/>
  <c r="I115" i="74" s="1"/>
  <c r="A115" i="74"/>
  <c r="AM114" i="74"/>
  <c r="AF114" i="74"/>
  <c r="Z114" i="74"/>
  <c r="AA114" i="74" s="1"/>
  <c r="W114" i="74"/>
  <c r="K114" i="74"/>
  <c r="G114" i="74"/>
  <c r="I114" i="74" s="1"/>
  <c r="A114" i="74"/>
  <c r="AM113" i="74"/>
  <c r="AF113" i="74"/>
  <c r="Z113" i="74"/>
  <c r="AA113" i="74" s="1"/>
  <c r="W113" i="74"/>
  <c r="K113" i="74"/>
  <c r="G113" i="74"/>
  <c r="I113" i="74" s="1"/>
  <c r="A113" i="74"/>
  <c r="AM112" i="74"/>
  <c r="AF112" i="74"/>
  <c r="Z112" i="74"/>
  <c r="AA112" i="74" s="1"/>
  <c r="W112" i="74"/>
  <c r="K112" i="74"/>
  <c r="G112" i="74"/>
  <c r="I112" i="74" s="1"/>
  <c r="A112" i="74"/>
  <c r="AM111" i="74"/>
  <c r="AF111" i="74"/>
  <c r="Z111" i="74"/>
  <c r="AA111" i="74" s="1"/>
  <c r="W111" i="74"/>
  <c r="K111" i="74"/>
  <c r="H111" i="74"/>
  <c r="G111" i="74"/>
  <c r="D111" i="74"/>
  <c r="F111" i="74" s="1"/>
  <c r="A111" i="74"/>
  <c r="AM110" i="74"/>
  <c r="AF110" i="74"/>
  <c r="Z110" i="74"/>
  <c r="AA110" i="74" s="1"/>
  <c r="W110" i="74"/>
  <c r="K110" i="74"/>
  <c r="H110" i="74"/>
  <c r="G110" i="74"/>
  <c r="D110" i="74"/>
  <c r="F110" i="74" s="1"/>
  <c r="A110" i="74"/>
  <c r="AM109" i="74"/>
  <c r="AF109" i="74"/>
  <c r="Z109" i="74"/>
  <c r="AA109" i="74" s="1"/>
  <c r="W109" i="74"/>
  <c r="K109" i="74"/>
  <c r="H109" i="74"/>
  <c r="G109" i="74"/>
  <c r="D109" i="74"/>
  <c r="F109" i="74" s="1"/>
  <c r="A109" i="74"/>
  <c r="AM108" i="74"/>
  <c r="AF108" i="74"/>
  <c r="Z108" i="74"/>
  <c r="AA108" i="74" s="1"/>
  <c r="W108" i="74"/>
  <c r="K108" i="74"/>
  <c r="H108" i="74"/>
  <c r="G108" i="74"/>
  <c r="D108" i="74"/>
  <c r="F108" i="74" s="1"/>
  <c r="A108" i="74"/>
  <c r="AM107" i="74"/>
  <c r="AF107" i="74"/>
  <c r="Z107" i="74"/>
  <c r="Y107" i="74"/>
  <c r="W107" i="74"/>
  <c r="K107" i="74"/>
  <c r="H107" i="74"/>
  <c r="G107" i="74"/>
  <c r="D107" i="74"/>
  <c r="F107" i="74" s="1"/>
  <c r="A107" i="74"/>
  <c r="AM106" i="74"/>
  <c r="AF106" i="74"/>
  <c r="Z106" i="74"/>
  <c r="Y106" i="74"/>
  <c r="W106" i="74"/>
  <c r="K106" i="74"/>
  <c r="H106" i="74"/>
  <c r="G106" i="74"/>
  <c r="D106" i="74"/>
  <c r="F106" i="74" s="1"/>
  <c r="A106" i="74"/>
  <c r="AM105" i="74"/>
  <c r="AF105" i="74"/>
  <c r="Z105" i="74"/>
  <c r="Y105" i="74"/>
  <c r="W105" i="74"/>
  <c r="K105" i="74"/>
  <c r="H105" i="74"/>
  <c r="G105" i="74"/>
  <c r="D105" i="74"/>
  <c r="F105" i="74" s="1"/>
  <c r="A105" i="74"/>
  <c r="AM104" i="74"/>
  <c r="AF104" i="74"/>
  <c r="Z104" i="74"/>
  <c r="Y104" i="74"/>
  <c r="W104" i="74"/>
  <c r="K104" i="74"/>
  <c r="H104" i="74"/>
  <c r="G104" i="74"/>
  <c r="D104" i="74"/>
  <c r="F104" i="74" s="1"/>
  <c r="A104" i="74"/>
  <c r="AM103" i="74"/>
  <c r="AF103" i="74"/>
  <c r="Z103" i="74"/>
  <c r="Y103" i="74"/>
  <c r="W103" i="74"/>
  <c r="K103" i="74"/>
  <c r="H103" i="74"/>
  <c r="G103" i="74"/>
  <c r="D103" i="74"/>
  <c r="F103" i="74" s="1"/>
  <c r="A103" i="74"/>
  <c r="AM102" i="74"/>
  <c r="AF102" i="74"/>
  <c r="Z102" i="74"/>
  <c r="Y102" i="74"/>
  <c r="W102" i="74"/>
  <c r="K102" i="74"/>
  <c r="H102" i="74"/>
  <c r="G102" i="74"/>
  <c r="D102" i="74"/>
  <c r="F102" i="74" s="1"/>
  <c r="A102" i="74"/>
  <c r="AM101" i="74"/>
  <c r="AF101" i="74"/>
  <c r="Z101" i="74"/>
  <c r="Y101" i="74"/>
  <c r="W101" i="74"/>
  <c r="K101" i="74"/>
  <c r="H101" i="74"/>
  <c r="G101" i="74"/>
  <c r="D101" i="74"/>
  <c r="F101" i="74" s="1"/>
  <c r="A101" i="74"/>
  <c r="AM100" i="74"/>
  <c r="AF100" i="74"/>
  <c r="Z100" i="74"/>
  <c r="Y100" i="74"/>
  <c r="W100" i="74"/>
  <c r="K100" i="74"/>
  <c r="H100" i="74"/>
  <c r="G100" i="74"/>
  <c r="D100" i="74"/>
  <c r="F100" i="74" s="1"/>
  <c r="A100" i="74"/>
  <c r="AM99" i="74"/>
  <c r="AF99" i="74"/>
  <c r="Z99" i="74"/>
  <c r="Y99" i="74"/>
  <c r="W99" i="74"/>
  <c r="K99" i="74"/>
  <c r="H99" i="74"/>
  <c r="G99" i="74"/>
  <c r="D99" i="74"/>
  <c r="F99" i="74" s="1"/>
  <c r="A99" i="74"/>
  <c r="AM98" i="74"/>
  <c r="AF98" i="74"/>
  <c r="Z98" i="74"/>
  <c r="Y98" i="74"/>
  <c r="W98" i="74"/>
  <c r="K98" i="74"/>
  <c r="H98" i="74"/>
  <c r="G98" i="74"/>
  <c r="D98" i="74"/>
  <c r="F98" i="74" s="1"/>
  <c r="A98" i="74"/>
  <c r="AM97" i="74"/>
  <c r="AF97" i="74"/>
  <c r="Z97" i="74"/>
  <c r="Y97" i="74"/>
  <c r="W97" i="74"/>
  <c r="K97" i="74"/>
  <c r="H97" i="74"/>
  <c r="G97" i="74"/>
  <c r="D97" i="74"/>
  <c r="F97" i="74" s="1"/>
  <c r="A97" i="74"/>
  <c r="AM96" i="74"/>
  <c r="AF96" i="74"/>
  <c r="Z96" i="74"/>
  <c r="Y96" i="74"/>
  <c r="W96" i="74"/>
  <c r="K96" i="74"/>
  <c r="H96" i="74"/>
  <c r="G96" i="74"/>
  <c r="D96" i="74"/>
  <c r="F96" i="74" s="1"/>
  <c r="A96" i="74"/>
  <c r="AM95" i="74"/>
  <c r="AF95" i="74"/>
  <c r="Z95" i="74"/>
  <c r="Y95" i="74"/>
  <c r="W95" i="74"/>
  <c r="K95" i="74"/>
  <c r="H95" i="74"/>
  <c r="G95" i="74"/>
  <c r="D95" i="74"/>
  <c r="F95" i="74" s="1"/>
  <c r="A95" i="74"/>
  <c r="AM94" i="74"/>
  <c r="AF94" i="74"/>
  <c r="Z94" i="74"/>
  <c r="Y94" i="74"/>
  <c r="W94" i="74"/>
  <c r="K94" i="74"/>
  <c r="H94" i="74"/>
  <c r="G94" i="74"/>
  <c r="D94" i="74"/>
  <c r="F94" i="74" s="1"/>
  <c r="A94" i="74"/>
  <c r="AM93" i="74"/>
  <c r="AF93" i="74"/>
  <c r="Z93" i="74"/>
  <c r="Y93" i="74"/>
  <c r="W93" i="74"/>
  <c r="K93" i="74"/>
  <c r="H93" i="74"/>
  <c r="G93" i="74"/>
  <c r="D93" i="74"/>
  <c r="F93" i="74" s="1"/>
  <c r="A93" i="74"/>
  <c r="AM92" i="74"/>
  <c r="Z92" i="74"/>
  <c r="Y92" i="74"/>
  <c r="W92" i="74"/>
  <c r="K92" i="74"/>
  <c r="H92" i="74"/>
  <c r="G92" i="74"/>
  <c r="D92" i="74"/>
  <c r="F92" i="74" s="1"/>
  <c r="A92" i="74"/>
  <c r="AM91" i="74"/>
  <c r="Z91" i="74"/>
  <c r="Y91" i="74"/>
  <c r="W91" i="74"/>
  <c r="K91" i="74"/>
  <c r="H91" i="74"/>
  <c r="G91" i="74"/>
  <c r="D91" i="74"/>
  <c r="F91" i="74" s="1"/>
  <c r="A91" i="74"/>
  <c r="AM88" i="74"/>
  <c r="AF88" i="74"/>
  <c r="Z88" i="74"/>
  <c r="AA88" i="74" s="1"/>
  <c r="W88" i="74"/>
  <c r="K88" i="74"/>
  <c r="G88" i="74"/>
  <c r="I88" i="74" s="1"/>
  <c r="A88" i="74"/>
  <c r="AM87" i="74"/>
  <c r="AF87" i="74"/>
  <c r="Z87" i="74"/>
  <c r="AA87" i="74" s="1"/>
  <c r="W87" i="74"/>
  <c r="K87" i="74"/>
  <c r="G87" i="74"/>
  <c r="I87" i="74" s="1"/>
  <c r="A87" i="74"/>
  <c r="AM86" i="74"/>
  <c r="AF86" i="74"/>
  <c r="Z86" i="74"/>
  <c r="AA86" i="74" s="1"/>
  <c r="W86" i="74"/>
  <c r="K86" i="74"/>
  <c r="G86" i="74"/>
  <c r="I86" i="74" s="1"/>
  <c r="A86" i="74"/>
  <c r="AM85" i="74"/>
  <c r="AF85" i="74"/>
  <c r="Z85" i="74"/>
  <c r="AA85" i="74" s="1"/>
  <c r="W85" i="74"/>
  <c r="K85" i="74"/>
  <c r="H85" i="74"/>
  <c r="G85" i="74"/>
  <c r="D85" i="74"/>
  <c r="F85" i="74" s="1"/>
  <c r="A85" i="74"/>
  <c r="AM84" i="74"/>
  <c r="AF84" i="74"/>
  <c r="Z84" i="74"/>
  <c r="Y84" i="74"/>
  <c r="W84" i="74"/>
  <c r="K84" i="74"/>
  <c r="H84" i="74"/>
  <c r="G84" i="74"/>
  <c r="D84" i="74"/>
  <c r="F84" i="74" s="1"/>
  <c r="A84" i="74"/>
  <c r="AM83" i="74"/>
  <c r="AF83" i="74"/>
  <c r="Z83" i="74"/>
  <c r="Y83" i="74"/>
  <c r="W83" i="74"/>
  <c r="K83" i="74"/>
  <c r="H83" i="74"/>
  <c r="G83" i="74"/>
  <c r="D83" i="74"/>
  <c r="F83" i="74" s="1"/>
  <c r="A83" i="74"/>
  <c r="AM82" i="74"/>
  <c r="AF82" i="74"/>
  <c r="Z82" i="74"/>
  <c r="Y82" i="74"/>
  <c r="W82" i="74"/>
  <c r="K82" i="74"/>
  <c r="H82" i="74"/>
  <c r="G82" i="74"/>
  <c r="D82" i="74"/>
  <c r="F82" i="74" s="1"/>
  <c r="A82" i="74"/>
  <c r="AM81" i="74"/>
  <c r="AF81" i="74"/>
  <c r="Z81" i="74"/>
  <c r="Y81" i="74"/>
  <c r="W81" i="74"/>
  <c r="K81" i="74"/>
  <c r="H81" i="74"/>
  <c r="G81" i="74"/>
  <c r="D81" i="74"/>
  <c r="F81" i="74" s="1"/>
  <c r="A81" i="74"/>
  <c r="AM80" i="74"/>
  <c r="AF80" i="74"/>
  <c r="Z80" i="74"/>
  <c r="Y80" i="74"/>
  <c r="W80" i="74"/>
  <c r="K80" i="74"/>
  <c r="H80" i="74"/>
  <c r="G80" i="74"/>
  <c r="D80" i="74"/>
  <c r="F80" i="74" s="1"/>
  <c r="A80" i="74"/>
  <c r="AM79" i="74"/>
  <c r="AF79" i="74"/>
  <c r="Z79" i="74"/>
  <c r="Y79" i="74"/>
  <c r="W79" i="74"/>
  <c r="K79" i="74"/>
  <c r="H79" i="74"/>
  <c r="G79" i="74"/>
  <c r="D79" i="74"/>
  <c r="F79" i="74" s="1"/>
  <c r="A79" i="74"/>
  <c r="AM78" i="74"/>
  <c r="AF78" i="74"/>
  <c r="Z78" i="74"/>
  <c r="Y78" i="74"/>
  <c r="W78" i="74"/>
  <c r="K78" i="74"/>
  <c r="H78" i="74"/>
  <c r="G78" i="74"/>
  <c r="D78" i="74"/>
  <c r="F78" i="74" s="1"/>
  <c r="A78" i="74"/>
  <c r="AM77" i="74"/>
  <c r="AF77" i="74"/>
  <c r="Z77" i="74"/>
  <c r="Y77" i="74"/>
  <c r="W77" i="74"/>
  <c r="K77" i="74"/>
  <c r="H77" i="74"/>
  <c r="G77" i="74"/>
  <c r="D77" i="74"/>
  <c r="F77" i="74" s="1"/>
  <c r="A77" i="74"/>
  <c r="Z76" i="74"/>
  <c r="AA76" i="74" s="1"/>
  <c r="W76" i="74"/>
  <c r="G76" i="74"/>
  <c r="I76" i="74" s="1"/>
  <c r="A76" i="74"/>
  <c r="AM75" i="74"/>
  <c r="Z75" i="74"/>
  <c r="AA75" i="74" s="1"/>
  <c r="W75" i="74"/>
  <c r="G75" i="74"/>
  <c r="I75" i="74" s="1"/>
  <c r="A75" i="74"/>
  <c r="AM74" i="74"/>
  <c r="AF74" i="74"/>
  <c r="Z74" i="74"/>
  <c r="AA74" i="74" s="1"/>
  <c r="W74" i="74"/>
  <c r="K74" i="74"/>
  <c r="H74" i="74"/>
  <c r="G74" i="74"/>
  <c r="D74" i="74"/>
  <c r="F74" i="74" s="1"/>
  <c r="A74" i="74"/>
  <c r="AM73" i="74"/>
  <c r="AF73" i="74"/>
  <c r="Z73" i="74"/>
  <c r="Y73" i="74"/>
  <c r="W73" i="74"/>
  <c r="K73" i="74"/>
  <c r="H73" i="74"/>
  <c r="G73" i="74"/>
  <c r="D73" i="74"/>
  <c r="F73" i="74" s="1"/>
  <c r="A73" i="74"/>
  <c r="AM72" i="74"/>
  <c r="AF72" i="74"/>
  <c r="Z72" i="74"/>
  <c r="Y72" i="74"/>
  <c r="W72" i="74"/>
  <c r="K72" i="74"/>
  <c r="H72" i="74"/>
  <c r="G72" i="74"/>
  <c r="D72" i="74"/>
  <c r="F72" i="74" s="1"/>
  <c r="A72" i="74"/>
  <c r="AM71" i="74"/>
  <c r="AF71" i="74"/>
  <c r="Z71" i="74"/>
  <c r="Y71" i="74"/>
  <c r="W71" i="74"/>
  <c r="K71" i="74"/>
  <c r="H71" i="74"/>
  <c r="G71" i="74"/>
  <c r="D71" i="74"/>
  <c r="F71" i="74" s="1"/>
  <c r="A71" i="74"/>
  <c r="AM70" i="74"/>
  <c r="Z70" i="74"/>
  <c r="Y70" i="74"/>
  <c r="W70" i="74"/>
  <c r="K70" i="74"/>
  <c r="H70" i="74"/>
  <c r="G70" i="74"/>
  <c r="D70" i="74"/>
  <c r="F70" i="74" s="1"/>
  <c r="A70" i="74"/>
  <c r="AM69" i="74"/>
  <c r="Z69" i="74"/>
  <c r="AA69" i="74" s="1"/>
  <c r="W69" i="74"/>
  <c r="K69" i="74"/>
  <c r="I69" i="74"/>
  <c r="A69" i="74"/>
  <c r="AM68" i="74"/>
  <c r="AF68" i="74"/>
  <c r="Z68" i="74"/>
  <c r="AA68" i="74" s="1"/>
  <c r="W68" i="74"/>
  <c r="K68" i="74"/>
  <c r="G68" i="74"/>
  <c r="I68" i="74" s="1"/>
  <c r="A68" i="74"/>
  <c r="AM67" i="74"/>
  <c r="AF67" i="74"/>
  <c r="Z67" i="74"/>
  <c r="AA67" i="74" s="1"/>
  <c r="W67" i="74"/>
  <c r="K67" i="74"/>
  <c r="G67" i="74"/>
  <c r="I67" i="74" s="1"/>
  <c r="A67" i="74"/>
  <c r="AM66" i="74"/>
  <c r="AF66" i="74"/>
  <c r="Z66" i="74"/>
  <c r="Y66" i="74"/>
  <c r="W66" i="74"/>
  <c r="K66" i="74"/>
  <c r="H66" i="74"/>
  <c r="G66" i="74"/>
  <c r="D66" i="74"/>
  <c r="F66" i="74" s="1"/>
  <c r="A66" i="74"/>
  <c r="AM65" i="74"/>
  <c r="AF65" i="74"/>
  <c r="Z65" i="74"/>
  <c r="Y65" i="74"/>
  <c r="W65" i="74"/>
  <c r="K65" i="74"/>
  <c r="H65" i="74"/>
  <c r="G65" i="74"/>
  <c r="D65" i="74"/>
  <c r="F65" i="74" s="1"/>
  <c r="A65" i="74"/>
  <c r="AM64" i="74"/>
  <c r="AF64" i="74"/>
  <c r="Z64" i="74"/>
  <c r="Y64" i="74"/>
  <c r="W64" i="74"/>
  <c r="K64" i="74"/>
  <c r="H64" i="74"/>
  <c r="G64" i="74"/>
  <c r="D64" i="74"/>
  <c r="F64" i="74" s="1"/>
  <c r="A64" i="74"/>
  <c r="AM63" i="74"/>
  <c r="AF63" i="74"/>
  <c r="Z63" i="74"/>
  <c r="Y63" i="74"/>
  <c r="W63" i="74"/>
  <c r="K63" i="74"/>
  <c r="H63" i="74"/>
  <c r="G63" i="74"/>
  <c r="D63" i="74"/>
  <c r="F63" i="74" s="1"/>
  <c r="A63" i="74"/>
  <c r="AM62" i="74"/>
  <c r="AF62" i="74"/>
  <c r="Z62" i="74"/>
  <c r="Y62" i="74"/>
  <c r="W62" i="74"/>
  <c r="K62" i="74"/>
  <c r="H62" i="74"/>
  <c r="G62" i="74"/>
  <c r="D62" i="74"/>
  <c r="F62" i="74" s="1"/>
  <c r="A62" i="74"/>
  <c r="AM61" i="74"/>
  <c r="Z61" i="74"/>
  <c r="Y61" i="74"/>
  <c r="W61" i="74"/>
  <c r="K61" i="74"/>
  <c r="I61" i="74"/>
  <c r="D61" i="74"/>
  <c r="F61" i="74" s="1"/>
  <c r="A61" i="74"/>
  <c r="AM60" i="74"/>
  <c r="AF60" i="74"/>
  <c r="Z60" i="74"/>
  <c r="Y60" i="74"/>
  <c r="W60" i="74"/>
  <c r="K60" i="74"/>
  <c r="H60" i="74"/>
  <c r="G60" i="74"/>
  <c r="D60" i="74"/>
  <c r="F60" i="74" s="1"/>
  <c r="A60" i="74"/>
  <c r="AM59" i="74"/>
  <c r="AF59" i="74"/>
  <c r="Z59" i="74"/>
  <c r="Y59" i="74"/>
  <c r="W59" i="74"/>
  <c r="K59" i="74"/>
  <c r="H59" i="74"/>
  <c r="G59" i="74"/>
  <c r="D59" i="74"/>
  <c r="F59" i="74" s="1"/>
  <c r="A59" i="74"/>
  <c r="AM58" i="74"/>
  <c r="AF58" i="74"/>
  <c r="Z58" i="74"/>
  <c r="AA58" i="74" s="1"/>
  <c r="W58" i="74"/>
  <c r="K58" i="74"/>
  <c r="H58" i="74"/>
  <c r="G58" i="74"/>
  <c r="D58" i="74"/>
  <c r="F58" i="74" s="1"/>
  <c r="A58" i="74"/>
  <c r="AM57" i="74"/>
  <c r="AF57" i="74"/>
  <c r="Z57" i="74"/>
  <c r="Y57" i="74"/>
  <c r="W57" i="74"/>
  <c r="K57" i="74"/>
  <c r="H57" i="74"/>
  <c r="G57" i="74"/>
  <c r="D57" i="74"/>
  <c r="F57" i="74" s="1"/>
  <c r="A57" i="74"/>
  <c r="AM56" i="74"/>
  <c r="AF56" i="74"/>
  <c r="Z56" i="74"/>
  <c r="Y56" i="74"/>
  <c r="W56" i="74"/>
  <c r="K56" i="74"/>
  <c r="H56" i="74"/>
  <c r="G56" i="74"/>
  <c r="D56" i="74"/>
  <c r="F56" i="74" s="1"/>
  <c r="A56" i="74"/>
  <c r="AM55" i="74"/>
  <c r="AF55" i="74"/>
  <c r="Z55" i="74"/>
  <c r="Y55" i="74"/>
  <c r="W55" i="74"/>
  <c r="K55" i="74"/>
  <c r="H55" i="74"/>
  <c r="G55" i="74"/>
  <c r="D55" i="74"/>
  <c r="F55" i="74" s="1"/>
  <c r="A55" i="74"/>
  <c r="AM54" i="74"/>
  <c r="AF54" i="74"/>
  <c r="Z54" i="74"/>
  <c r="Y54" i="74"/>
  <c r="W54" i="74"/>
  <c r="K54" i="74"/>
  <c r="H54" i="74"/>
  <c r="G54" i="74"/>
  <c r="D54" i="74"/>
  <c r="F54" i="74" s="1"/>
  <c r="A54" i="74"/>
  <c r="AM53" i="74"/>
  <c r="AF53" i="74"/>
  <c r="Z53" i="74"/>
  <c r="Y53" i="74"/>
  <c r="W53" i="74"/>
  <c r="K53" i="74"/>
  <c r="H53" i="74"/>
  <c r="G53" i="74"/>
  <c r="D53" i="74"/>
  <c r="F53" i="74" s="1"/>
  <c r="A53" i="74"/>
  <c r="AM52" i="74"/>
  <c r="AF52" i="74"/>
  <c r="Z52" i="74"/>
  <c r="AA52" i="74" s="1"/>
  <c r="W52" i="74"/>
  <c r="K52" i="74"/>
  <c r="H52" i="74"/>
  <c r="G52" i="74"/>
  <c r="D52" i="74"/>
  <c r="F52" i="74" s="1"/>
  <c r="A52" i="74"/>
  <c r="AM51" i="74"/>
  <c r="AF51" i="74"/>
  <c r="Z51" i="74"/>
  <c r="AA51" i="74" s="1"/>
  <c r="W51" i="74"/>
  <c r="K51" i="74"/>
  <c r="H51" i="74"/>
  <c r="G51" i="74"/>
  <c r="D51" i="74"/>
  <c r="F51" i="74" s="1"/>
  <c r="A51" i="74"/>
  <c r="AM50" i="74"/>
  <c r="AF50" i="74"/>
  <c r="Z50" i="74"/>
  <c r="AA50" i="74" s="1"/>
  <c r="W50" i="74"/>
  <c r="K50" i="74"/>
  <c r="H50" i="74"/>
  <c r="G50" i="74"/>
  <c r="D50" i="74"/>
  <c r="F50" i="74" s="1"/>
  <c r="A50" i="74"/>
  <c r="AM49" i="74"/>
  <c r="AF49" i="74"/>
  <c r="Z49" i="74"/>
  <c r="Y49" i="74"/>
  <c r="W49" i="74"/>
  <c r="K49" i="74"/>
  <c r="H49" i="74"/>
  <c r="G49" i="74"/>
  <c r="D49" i="74"/>
  <c r="F49" i="74" s="1"/>
  <c r="A49" i="74"/>
  <c r="AM48" i="74"/>
  <c r="AF48" i="74"/>
  <c r="Z48" i="74"/>
  <c r="Y48" i="74"/>
  <c r="W48" i="74"/>
  <c r="K48" i="74"/>
  <c r="H48" i="74"/>
  <c r="G48" i="74"/>
  <c r="D48" i="74"/>
  <c r="F48" i="74" s="1"/>
  <c r="A48" i="74"/>
  <c r="AM47" i="74"/>
  <c r="AF47" i="74"/>
  <c r="Z47" i="74"/>
  <c r="Y47" i="74"/>
  <c r="W47" i="74"/>
  <c r="K47" i="74"/>
  <c r="H47" i="74"/>
  <c r="G47" i="74"/>
  <c r="D47" i="74"/>
  <c r="F47" i="74" s="1"/>
  <c r="A47" i="74"/>
  <c r="AM46" i="74"/>
  <c r="AF46" i="74"/>
  <c r="Z46" i="74"/>
  <c r="Y46" i="74"/>
  <c r="W46" i="74"/>
  <c r="K46" i="74"/>
  <c r="H46" i="74"/>
  <c r="G46" i="74"/>
  <c r="D46" i="74"/>
  <c r="F46" i="74" s="1"/>
  <c r="A46" i="74"/>
  <c r="AM45" i="74"/>
  <c r="AF45" i="74"/>
  <c r="Z45" i="74"/>
  <c r="Y45" i="74"/>
  <c r="W45" i="74"/>
  <c r="K45" i="74"/>
  <c r="H45" i="74"/>
  <c r="G45" i="74"/>
  <c r="D45" i="74"/>
  <c r="F45" i="74" s="1"/>
  <c r="A45" i="74"/>
  <c r="Z44" i="74"/>
  <c r="AA44" i="74" s="1"/>
  <c r="W44" i="74"/>
  <c r="K44" i="74"/>
  <c r="G44" i="74"/>
  <c r="I44" i="74" s="1"/>
  <c r="A44" i="74"/>
  <c r="Z43" i="74"/>
  <c r="AA43" i="74" s="1"/>
  <c r="W43" i="74"/>
  <c r="K43" i="74"/>
  <c r="I43" i="74"/>
  <c r="A43" i="74"/>
  <c r="Z42" i="74"/>
  <c r="AA42" i="74" s="1"/>
  <c r="W42" i="74"/>
  <c r="K42" i="74"/>
  <c r="I42" i="74"/>
  <c r="A42" i="74"/>
  <c r="AM41" i="74"/>
  <c r="Z41" i="74"/>
  <c r="AA41" i="74" s="1"/>
  <c r="W41" i="74"/>
  <c r="K41" i="74"/>
  <c r="I41" i="74"/>
  <c r="A41" i="74"/>
  <c r="AM40" i="74"/>
  <c r="Z40" i="74"/>
  <c r="AA40" i="74" s="1"/>
  <c r="W40" i="74"/>
  <c r="K40" i="74"/>
  <c r="G40" i="74"/>
  <c r="I40" i="74" s="1"/>
  <c r="A40" i="74"/>
  <c r="AM39" i="74"/>
  <c r="Z39" i="74"/>
  <c r="Y39" i="74"/>
  <c r="W39" i="74"/>
  <c r="K39" i="74"/>
  <c r="H39" i="74"/>
  <c r="G39" i="74"/>
  <c r="D39" i="74"/>
  <c r="F39" i="74" s="1"/>
  <c r="A39" i="74"/>
  <c r="AM38" i="74"/>
  <c r="AF38" i="74"/>
  <c r="Z38" i="74"/>
  <c r="AA38" i="74" s="1"/>
  <c r="W38" i="74"/>
  <c r="K38" i="74"/>
  <c r="H38" i="74"/>
  <c r="G38" i="74"/>
  <c r="D38" i="74"/>
  <c r="F38" i="74" s="1"/>
  <c r="A38" i="74"/>
  <c r="AM37" i="74"/>
  <c r="AF37" i="74"/>
  <c r="Z37" i="74"/>
  <c r="Y37" i="74"/>
  <c r="W37" i="74"/>
  <c r="K37" i="74"/>
  <c r="I37" i="74"/>
  <c r="D37" i="74"/>
  <c r="F37" i="74" s="1"/>
  <c r="A37" i="74"/>
  <c r="AM36" i="74"/>
  <c r="Z36" i="74"/>
  <c r="Y36" i="74"/>
  <c r="W36" i="74"/>
  <c r="K36" i="74"/>
  <c r="H36" i="74"/>
  <c r="G36" i="74"/>
  <c r="D36" i="74"/>
  <c r="F36" i="74" s="1"/>
  <c r="A36" i="74"/>
  <c r="AM35" i="74"/>
  <c r="AF35" i="74"/>
  <c r="Z35" i="74"/>
  <c r="Y35" i="74"/>
  <c r="W35" i="74"/>
  <c r="K35" i="74"/>
  <c r="H35" i="74"/>
  <c r="G35" i="74"/>
  <c r="D35" i="74"/>
  <c r="F35" i="74" s="1"/>
  <c r="A35" i="74"/>
  <c r="AM34" i="74"/>
  <c r="AF34" i="74"/>
  <c r="Z34" i="74"/>
  <c r="Y34" i="74"/>
  <c r="W34" i="74"/>
  <c r="K34" i="74"/>
  <c r="H34" i="74"/>
  <c r="G34" i="74"/>
  <c r="D34" i="74"/>
  <c r="F34" i="74" s="1"/>
  <c r="A34" i="74"/>
  <c r="AM33" i="74"/>
  <c r="Z33" i="74"/>
  <c r="Y33" i="74"/>
  <c r="W33" i="74"/>
  <c r="K33" i="74"/>
  <c r="H33" i="74"/>
  <c r="G33" i="74"/>
  <c r="D33" i="74"/>
  <c r="F33" i="74" s="1"/>
  <c r="A33" i="74"/>
  <c r="AM32" i="74"/>
  <c r="AF32" i="74"/>
  <c r="Z32" i="74"/>
  <c r="Y32" i="74"/>
  <c r="W32" i="74"/>
  <c r="K32" i="74"/>
  <c r="G32" i="74"/>
  <c r="I32" i="74" s="1"/>
  <c r="D32" i="74"/>
  <c r="F32" i="74" s="1"/>
  <c r="A32" i="74"/>
  <c r="AM31" i="74"/>
  <c r="Z31" i="74"/>
  <c r="Y31" i="74"/>
  <c r="W31" i="74"/>
  <c r="K31" i="74"/>
  <c r="H31" i="74"/>
  <c r="G31" i="74"/>
  <c r="D31" i="74"/>
  <c r="F31" i="74" s="1"/>
  <c r="A31" i="74"/>
  <c r="AM30" i="74"/>
  <c r="Z30" i="74"/>
  <c r="Y30" i="74"/>
  <c r="W30" i="74"/>
  <c r="K30" i="74"/>
  <c r="H30" i="74"/>
  <c r="G30" i="74"/>
  <c r="D30" i="74"/>
  <c r="F30" i="74" s="1"/>
  <c r="A30" i="74"/>
  <c r="AM29" i="74"/>
  <c r="Z29" i="74"/>
  <c r="Y29" i="74"/>
  <c r="W29" i="74"/>
  <c r="K29" i="74"/>
  <c r="H29" i="74"/>
  <c r="G29" i="74"/>
  <c r="D29" i="74"/>
  <c r="F29" i="74" s="1"/>
  <c r="A29" i="74"/>
  <c r="AM26" i="74"/>
  <c r="AF26" i="74"/>
  <c r="Z26" i="74"/>
  <c r="AA26" i="74" s="1"/>
  <c r="W26" i="74"/>
  <c r="K26" i="74"/>
  <c r="G26" i="74"/>
  <c r="I26" i="74" s="1"/>
  <c r="A26" i="74"/>
  <c r="AM25" i="74"/>
  <c r="AF25" i="74"/>
  <c r="Z25" i="74"/>
  <c r="AA25" i="74" s="1"/>
  <c r="W25" i="74"/>
  <c r="K25" i="74"/>
  <c r="G25" i="74"/>
  <c r="I25" i="74" s="1"/>
  <c r="A25" i="74"/>
  <c r="AM24" i="74"/>
  <c r="Z24" i="74"/>
  <c r="AA24" i="74" s="1"/>
  <c r="W24" i="74"/>
  <c r="K24" i="74"/>
  <c r="G24" i="74"/>
  <c r="I24" i="74" s="1"/>
  <c r="A24" i="74"/>
  <c r="AM23" i="74"/>
  <c r="AF23" i="74"/>
  <c r="Z23" i="74"/>
  <c r="AA23" i="74" s="1"/>
  <c r="W23" i="74"/>
  <c r="K23" i="74"/>
  <c r="G23" i="74"/>
  <c r="I23" i="74" s="1"/>
  <c r="A23" i="74"/>
  <c r="AM22" i="74"/>
  <c r="Z22" i="74"/>
  <c r="AA22" i="74" s="1"/>
  <c r="W22" i="74"/>
  <c r="K22" i="74"/>
  <c r="H22" i="74"/>
  <c r="G22" i="74"/>
  <c r="D22" i="74"/>
  <c r="F22" i="74" s="1"/>
  <c r="A22" i="74"/>
  <c r="AM21" i="74"/>
  <c r="AF21" i="74"/>
  <c r="Z21" i="74"/>
  <c r="Y21" i="74"/>
  <c r="W21" i="74"/>
  <c r="K21" i="74"/>
  <c r="H21" i="74"/>
  <c r="G21" i="74"/>
  <c r="D21" i="74"/>
  <c r="F21" i="74" s="1"/>
  <c r="A21" i="74"/>
  <c r="AM20" i="74"/>
  <c r="Z20" i="74"/>
  <c r="Y20" i="74"/>
  <c r="W20" i="74"/>
  <c r="K20" i="74"/>
  <c r="I20" i="74"/>
  <c r="D20" i="74"/>
  <c r="F20" i="74" s="1"/>
  <c r="A20" i="74"/>
  <c r="AM19" i="74"/>
  <c r="AF19" i="74"/>
  <c r="Z19" i="74"/>
  <c r="Y19" i="74"/>
  <c r="W19" i="74"/>
  <c r="K19" i="74"/>
  <c r="H19" i="74"/>
  <c r="G19" i="74"/>
  <c r="D19" i="74"/>
  <c r="F19" i="74" s="1"/>
  <c r="A19" i="74"/>
  <c r="AM18" i="74"/>
  <c r="AF18" i="74"/>
  <c r="Z18" i="74"/>
  <c r="AA18" i="74" s="1"/>
  <c r="W18" i="74"/>
  <c r="K18" i="74"/>
  <c r="H18" i="74"/>
  <c r="G18" i="74"/>
  <c r="D18" i="74"/>
  <c r="F18" i="74" s="1"/>
  <c r="A18" i="74"/>
  <c r="AM17" i="74"/>
  <c r="AF17" i="74"/>
  <c r="Z17" i="74"/>
  <c r="AA17" i="74" s="1"/>
  <c r="W17" i="74"/>
  <c r="K17" i="74"/>
  <c r="H17" i="74"/>
  <c r="G17" i="74"/>
  <c r="D17" i="74"/>
  <c r="F17" i="74" s="1"/>
  <c r="A17" i="74"/>
  <c r="AM16" i="74"/>
  <c r="AF16" i="74"/>
  <c r="Z16" i="74"/>
  <c r="Y16" i="74"/>
  <c r="W16" i="74"/>
  <c r="K16" i="74"/>
  <c r="H16" i="74"/>
  <c r="G16" i="74"/>
  <c r="D16" i="74"/>
  <c r="F16" i="74" s="1"/>
  <c r="A16" i="74"/>
  <c r="AM15" i="74"/>
  <c r="AF15" i="74"/>
  <c r="Z15" i="74"/>
  <c r="Y15" i="74"/>
  <c r="W15" i="74"/>
  <c r="K15" i="74"/>
  <c r="H15" i="74"/>
  <c r="G15" i="74"/>
  <c r="D15" i="74"/>
  <c r="F15" i="74" s="1"/>
  <c r="A15" i="74"/>
  <c r="AM14" i="74"/>
  <c r="AF14" i="74"/>
  <c r="Z14" i="74"/>
  <c r="Y14" i="74"/>
  <c r="W14" i="74"/>
  <c r="K14" i="74"/>
  <c r="H14" i="74"/>
  <c r="G14" i="74"/>
  <c r="A14" i="74"/>
  <c r="AM13" i="74"/>
  <c r="AF13" i="74"/>
  <c r="Z13" i="74"/>
  <c r="Y13" i="74"/>
  <c r="W13" i="74"/>
  <c r="K13" i="74"/>
  <c r="G13" i="74"/>
  <c r="I13" i="74" s="1"/>
  <c r="D13" i="74"/>
  <c r="F13" i="74" s="1"/>
  <c r="A13" i="74"/>
  <c r="AM12" i="74"/>
  <c r="AF12" i="74"/>
  <c r="Z12" i="74"/>
  <c r="Y12" i="74"/>
  <c r="W12" i="74"/>
  <c r="K12" i="74"/>
  <c r="H12" i="74"/>
  <c r="G12" i="74"/>
  <c r="D12" i="74"/>
  <c r="F12" i="74" s="1"/>
  <c r="A12" i="74"/>
  <c r="AM11" i="74"/>
  <c r="AF11" i="74"/>
  <c r="Z11" i="74"/>
  <c r="Y11" i="74"/>
  <c r="W11" i="74"/>
  <c r="K11" i="74"/>
  <c r="H11" i="74"/>
  <c r="G11" i="74"/>
  <c r="D11" i="74"/>
  <c r="F11" i="74" s="1"/>
  <c r="A11" i="74"/>
  <c r="AM10" i="74"/>
  <c r="AF10" i="74"/>
  <c r="Z10" i="74"/>
  <c r="Y10" i="74"/>
  <c r="W10" i="74"/>
  <c r="K10" i="74"/>
  <c r="H10" i="74"/>
  <c r="G10" i="74"/>
  <c r="D10" i="74"/>
  <c r="F10" i="74" s="1"/>
  <c r="A10" i="74"/>
  <c r="AM9" i="74"/>
  <c r="AF9" i="74"/>
  <c r="Z9" i="74"/>
  <c r="Y9" i="74"/>
  <c r="W9" i="74"/>
  <c r="K9" i="74"/>
  <c r="H9" i="74"/>
  <c r="G9" i="74"/>
  <c r="D9" i="74"/>
  <c r="F9" i="74" s="1"/>
  <c r="A9" i="74"/>
  <c r="AM8" i="74"/>
  <c r="Z8" i="74"/>
  <c r="Y8" i="74"/>
  <c r="W8" i="74"/>
  <c r="K8" i="74"/>
  <c r="G8" i="74"/>
  <c r="I8" i="74" s="1"/>
  <c r="D8" i="74"/>
  <c r="F8" i="74" s="1"/>
  <c r="A8" i="74"/>
  <c r="AM7" i="74"/>
  <c r="Z7" i="74"/>
  <c r="Y7" i="74"/>
  <c r="W7" i="74"/>
  <c r="K7" i="74"/>
  <c r="G7" i="74"/>
  <c r="I7" i="74" s="1"/>
  <c r="D7" i="74"/>
  <c r="F7" i="74" s="1"/>
  <c r="A7" i="74"/>
  <c r="AM6" i="74"/>
  <c r="Z6" i="74"/>
  <c r="Y6" i="74"/>
  <c r="W6" i="74"/>
  <c r="K6" i="74"/>
  <c r="H6" i="74"/>
  <c r="G6" i="74"/>
  <c r="D6" i="74"/>
  <c r="F6" i="74" s="1"/>
  <c r="A6" i="74"/>
  <c r="AM5" i="74"/>
  <c r="Z5" i="74"/>
  <c r="Y5" i="74"/>
  <c r="W5" i="74"/>
  <c r="K5" i="74"/>
  <c r="H5" i="74"/>
  <c r="G5" i="74"/>
  <c r="D5" i="74"/>
  <c r="F5" i="74" s="1"/>
  <c r="A5" i="74"/>
  <c r="W2" i="74"/>
  <c r="AA119" i="74" l="1"/>
  <c r="AA147" i="74"/>
  <c r="I336" i="74"/>
  <c r="AA163" i="74"/>
  <c r="AA20" i="74"/>
  <c r="AA129" i="74"/>
  <c r="AA142" i="74"/>
  <c r="AA296" i="74"/>
  <c r="AA314" i="74"/>
  <c r="AA316" i="74"/>
  <c r="AA21" i="74"/>
  <c r="AA170" i="74"/>
  <c r="AA159" i="74"/>
  <c r="AA166" i="74"/>
  <c r="AA8" i="74"/>
  <c r="AA9" i="74"/>
  <c r="I11" i="74"/>
  <c r="I18" i="74"/>
  <c r="AA33" i="74"/>
  <c r="AA305" i="74"/>
  <c r="AA311" i="74"/>
  <c r="AA36" i="74"/>
  <c r="AA37" i="74"/>
  <c r="AA47" i="74"/>
  <c r="AA95" i="74"/>
  <c r="AA10" i="74"/>
  <c r="AA32" i="74"/>
  <c r="AA34" i="74"/>
  <c r="AA39" i="74"/>
  <c r="I98" i="74"/>
  <c r="AA98" i="74"/>
  <c r="I119" i="74"/>
  <c r="AA121" i="74"/>
  <c r="AA133" i="74"/>
  <c r="AA141" i="74"/>
  <c r="AA143" i="74"/>
  <c r="AA188" i="74"/>
  <c r="AA306" i="74"/>
  <c r="AA70" i="74"/>
  <c r="AA72" i="74"/>
  <c r="AA105" i="74"/>
  <c r="AA167" i="74"/>
  <c r="AA320" i="74"/>
  <c r="I328" i="74"/>
  <c r="I159" i="74"/>
  <c r="I186" i="74"/>
  <c r="I188" i="74"/>
  <c r="I226" i="74"/>
  <c r="I273" i="74"/>
  <c r="I302" i="74"/>
  <c r="I48" i="74"/>
  <c r="I181" i="74"/>
  <c r="I185" i="74"/>
  <c r="I189" i="74"/>
  <c r="I234" i="74"/>
  <c r="I314" i="74"/>
  <c r="I316" i="74"/>
  <c r="I6" i="74"/>
  <c r="I10" i="74"/>
  <c r="I120" i="74"/>
  <c r="I325" i="74"/>
  <c r="I39" i="74"/>
  <c r="I126" i="74"/>
  <c r="I275" i="74"/>
  <c r="I301" i="74"/>
  <c r="I70" i="74"/>
  <c r="I74" i="74"/>
  <c r="I79" i="74"/>
  <c r="I85" i="74"/>
  <c r="I148" i="74"/>
  <c r="I158" i="74"/>
  <c r="I160" i="74"/>
  <c r="I164" i="74"/>
  <c r="I171" i="74"/>
  <c r="I22" i="74"/>
  <c r="I33" i="74"/>
  <c r="I73" i="74"/>
  <c r="I105" i="74"/>
  <c r="I107" i="74"/>
  <c r="I133" i="74"/>
  <c r="I220" i="74"/>
  <c r="I244" i="74"/>
  <c r="I259" i="74"/>
  <c r="I263" i="74"/>
  <c r="I267" i="74"/>
  <c r="I271" i="74"/>
  <c r="I309" i="74"/>
  <c r="I311" i="74"/>
  <c r="I116" i="74"/>
  <c r="I139" i="74"/>
  <c r="I176" i="74"/>
  <c r="AA199" i="74"/>
  <c r="I202" i="74"/>
  <c r="I221" i="74"/>
  <c r="AA304" i="74"/>
  <c r="I317" i="74"/>
  <c r="I16" i="74"/>
  <c r="AA16" i="74"/>
  <c r="I19" i="74"/>
  <c r="AA31" i="74"/>
  <c r="I35" i="74"/>
  <c r="AA35" i="74"/>
  <c r="AA56" i="74"/>
  <c r="I58" i="74"/>
  <c r="I78" i="74"/>
  <c r="AA78" i="74"/>
  <c r="I80" i="74"/>
  <c r="AA80" i="74"/>
  <c r="AA82" i="74"/>
  <c r="I92" i="74"/>
  <c r="I96" i="74"/>
  <c r="I99" i="74"/>
  <c r="AA99" i="74"/>
  <c r="I102" i="74"/>
  <c r="AA102" i="74"/>
  <c r="I130" i="74"/>
  <c r="I136" i="74"/>
  <c r="I140" i="74"/>
  <c r="AA140" i="74"/>
  <c r="AA154" i="74"/>
  <c r="I195" i="74"/>
  <c r="AA197" i="74"/>
  <c r="AA198" i="74"/>
  <c r="I203" i="74"/>
  <c r="I204" i="74"/>
  <c r="I208" i="74"/>
  <c r="I211" i="74"/>
  <c r="I218" i="74"/>
  <c r="I223" i="74"/>
  <c r="I238" i="74"/>
  <c r="I245" i="74"/>
  <c r="AA300" i="74"/>
  <c r="I303" i="74"/>
  <c r="AA303" i="74"/>
  <c r="I15" i="74"/>
  <c r="AA15" i="74"/>
  <c r="I29" i="74"/>
  <c r="AA29" i="74"/>
  <c r="I34" i="74"/>
  <c r="I53" i="74"/>
  <c r="AA53" i="74"/>
  <c r="AA55" i="74"/>
  <c r="I57" i="74"/>
  <c r="AA62" i="74"/>
  <c r="I93" i="74"/>
  <c r="AA93" i="74"/>
  <c r="I101" i="74"/>
  <c r="AA101" i="74"/>
  <c r="I108" i="74"/>
  <c r="I111" i="74"/>
  <c r="I149" i="74"/>
  <c r="AA149" i="74"/>
  <c r="I151" i="74"/>
  <c r="AA153" i="74"/>
  <c r="AA155" i="74"/>
  <c r="I196" i="74"/>
  <c r="AA196" i="74"/>
  <c r="I230" i="74"/>
  <c r="I250" i="74"/>
  <c r="I262" i="74"/>
  <c r="I270" i="74"/>
  <c r="I297" i="74"/>
  <c r="AA297" i="74"/>
  <c r="I318" i="74"/>
  <c r="I321" i="74"/>
  <c r="AA321" i="74"/>
  <c r="AA116" i="74"/>
  <c r="AA118" i="74"/>
  <c r="I82" i="74"/>
  <c r="AA48" i="74"/>
  <c r="I71" i="74"/>
  <c r="AA71" i="74"/>
  <c r="I97" i="74"/>
  <c r="AA103" i="74"/>
  <c r="AA106" i="74"/>
  <c r="AA7" i="74"/>
  <c r="I9" i="74"/>
  <c r="I12" i="74"/>
  <c r="AA12" i="74"/>
  <c r="I14" i="74"/>
  <c r="AA14" i="74"/>
  <c r="I21" i="74"/>
  <c r="AA30" i="74"/>
  <c r="I45" i="74"/>
  <c r="AA49" i="74"/>
  <c r="I52" i="74"/>
  <c r="I64" i="74"/>
  <c r="AA66" i="74"/>
  <c r="I77" i="74"/>
  <c r="AA77" i="74"/>
  <c r="I143" i="74"/>
  <c r="AA162" i="74"/>
  <c r="AA164" i="74"/>
  <c r="AA168" i="74"/>
  <c r="AA171" i="74"/>
  <c r="I175" i="74"/>
  <c r="I177" i="74"/>
  <c r="AA177" i="74"/>
  <c r="I179" i="74"/>
  <c r="AA179" i="74"/>
  <c r="I184" i="74"/>
  <c r="I187" i="74"/>
  <c r="AA187" i="74"/>
  <c r="I190" i="74"/>
  <c r="I194" i="74"/>
  <c r="I209" i="74"/>
  <c r="I216" i="74"/>
  <c r="I219" i="74"/>
  <c r="I235" i="74"/>
  <c r="I248" i="74"/>
  <c r="I258" i="74"/>
  <c r="I266" i="74"/>
  <c r="AA309" i="74"/>
  <c r="AA317" i="74"/>
  <c r="AA336" i="74"/>
  <c r="I5" i="74"/>
  <c r="AA5" i="74"/>
  <c r="I17" i="74"/>
  <c r="I38" i="74"/>
  <c r="AA46" i="74"/>
  <c r="I56" i="74"/>
  <c r="I60" i="74"/>
  <c r="I63" i="74"/>
  <c r="AA63" i="74"/>
  <c r="AA65" i="74"/>
  <c r="I72" i="74"/>
  <c r="AA81" i="74"/>
  <c r="I83" i="74"/>
  <c r="I91" i="74"/>
  <c r="AA91" i="74"/>
  <c r="AA96" i="74"/>
  <c r="I100" i="74"/>
  <c r="I104" i="74"/>
  <c r="AA104" i="74"/>
  <c r="I109" i="74"/>
  <c r="I110" i="74"/>
  <c r="I122" i="74"/>
  <c r="I129" i="74"/>
  <c r="I135" i="74"/>
  <c r="AA135" i="74"/>
  <c r="I138" i="74"/>
  <c r="I147" i="74"/>
  <c r="I150" i="74"/>
  <c r="AA150" i="74"/>
  <c r="I157" i="74"/>
  <c r="AA157" i="74"/>
  <c r="I161" i="74"/>
  <c r="AA161" i="74"/>
  <c r="I165" i="74"/>
  <c r="I166" i="74"/>
  <c r="AA172" i="74"/>
  <c r="I183" i="74"/>
  <c r="AA183" i="74"/>
  <c r="I191" i="74"/>
  <c r="AA191" i="74"/>
  <c r="I193" i="74"/>
  <c r="AA193" i="74"/>
  <c r="I199" i="74"/>
  <c r="I231" i="74"/>
  <c r="I253" i="74"/>
  <c r="I295" i="74"/>
  <c r="AA295" i="74"/>
  <c r="I298" i="74"/>
  <c r="AA298" i="74"/>
  <c r="I305" i="74"/>
  <c r="I306" i="74"/>
  <c r="I308" i="74"/>
  <c r="AA308" i="74"/>
  <c r="I310" i="74"/>
  <c r="AA313" i="74"/>
  <c r="I319" i="74"/>
  <c r="AA319" i="74"/>
  <c r="I335" i="74"/>
  <c r="AA335" i="74"/>
  <c r="I128" i="74"/>
  <c r="AA128" i="74"/>
  <c r="I134" i="74"/>
  <c r="AA134" i="74"/>
  <c r="AA137" i="74"/>
  <c r="I146" i="74"/>
  <c r="AA146" i="74"/>
  <c r="I154" i="74"/>
  <c r="I174" i="74"/>
  <c r="AA174" i="74"/>
  <c r="I180" i="74"/>
  <c r="I182" i="74"/>
  <c r="AA182" i="74"/>
  <c r="I192" i="74"/>
  <c r="AA192" i="74"/>
  <c r="I207" i="74"/>
  <c r="I215" i="74"/>
  <c r="I227" i="74"/>
  <c r="I242" i="74"/>
  <c r="I255" i="74"/>
  <c r="I256" i="74"/>
  <c r="I300" i="74"/>
  <c r="I322" i="74"/>
  <c r="AA322" i="74"/>
  <c r="I46" i="74"/>
  <c r="I51" i="74"/>
  <c r="AA60" i="74"/>
  <c r="AA64" i="74"/>
  <c r="AA6" i="74"/>
  <c r="AA11" i="74"/>
  <c r="I31" i="74"/>
  <c r="AA45" i="74"/>
  <c r="I49" i="74"/>
  <c r="I55" i="74"/>
  <c r="I59" i="74"/>
  <c r="AA59" i="74"/>
  <c r="AA61" i="74"/>
  <c r="AA73" i="74"/>
  <c r="I313" i="74"/>
  <c r="AA13" i="74"/>
  <c r="AA19" i="74"/>
  <c r="I30" i="74"/>
  <c r="I50" i="74"/>
  <c r="I54" i="74"/>
  <c r="AA54" i="74"/>
  <c r="I65" i="74"/>
  <c r="I81" i="74"/>
  <c r="I84" i="74"/>
  <c r="AA84" i="74"/>
  <c r="I94" i="74"/>
  <c r="AA94" i="74"/>
  <c r="AA97" i="74"/>
  <c r="I103" i="74"/>
  <c r="I106" i="74"/>
  <c r="AA107" i="74"/>
  <c r="AA301" i="74"/>
  <c r="AA312" i="74"/>
  <c r="AA138" i="74"/>
  <c r="I155" i="74"/>
  <c r="AA165" i="74"/>
  <c r="I167" i="74"/>
  <c r="I172" i="74"/>
  <c r="AA184" i="74"/>
  <c r="AA189" i="74"/>
  <c r="AA194" i="74"/>
  <c r="I200" i="74"/>
  <c r="I206" i="74"/>
  <c r="I214" i="74"/>
  <c r="I222" i="74"/>
  <c r="I224" i="74"/>
  <c r="I228" i="74"/>
  <c r="I232" i="74"/>
  <c r="I236" i="74"/>
  <c r="I239" i="74"/>
  <c r="I241" i="74"/>
  <c r="I249" i="74"/>
  <c r="I252" i="74"/>
  <c r="I261" i="74"/>
  <c r="I269" i="74"/>
  <c r="I304" i="74"/>
  <c r="AA307" i="74"/>
  <c r="I320" i="74"/>
  <c r="I323" i="74"/>
  <c r="AA92" i="74"/>
  <c r="I95" i="74"/>
  <c r="AA100" i="74"/>
  <c r="I118" i="74"/>
  <c r="I127" i="74"/>
  <c r="AA127" i="74"/>
  <c r="I132" i="74"/>
  <c r="AA132" i="74"/>
  <c r="I145" i="74"/>
  <c r="AA145" i="74"/>
  <c r="I153" i="74"/>
  <c r="AA156" i="74"/>
  <c r="AA158" i="74"/>
  <c r="I163" i="74"/>
  <c r="I168" i="74"/>
  <c r="I170" i="74"/>
  <c r="I173" i="74"/>
  <c r="AA173" i="74"/>
  <c r="AA175" i="74"/>
  <c r="I178" i="74"/>
  <c r="AA178" i="74"/>
  <c r="AA180" i="74"/>
  <c r="AA185" i="74"/>
  <c r="AA190" i="74"/>
  <c r="AA195" i="74"/>
  <c r="I198" i="74"/>
  <c r="I201" i="74"/>
  <c r="I212" i="74"/>
  <c r="I217" i="74"/>
  <c r="I225" i="74"/>
  <c r="I229" i="74"/>
  <c r="I233" i="74"/>
  <c r="I237" i="74"/>
  <c r="I324" i="74"/>
  <c r="I326" i="74"/>
  <c r="I329" i="74"/>
  <c r="I117" i="74"/>
  <c r="AA117" i="74"/>
  <c r="AA120" i="74"/>
  <c r="AA126" i="74"/>
  <c r="AA139" i="74"/>
  <c r="I142" i="74"/>
  <c r="I144" i="74"/>
  <c r="I152" i="74"/>
  <c r="AA152" i="74"/>
  <c r="I162" i="74"/>
  <c r="I169" i="74"/>
  <c r="AA169" i="74"/>
  <c r="AA176" i="74"/>
  <c r="AA181" i="74"/>
  <c r="I197" i="74"/>
  <c r="I205" i="74"/>
  <c r="I210" i="74"/>
  <c r="I213" i="74"/>
  <c r="I243" i="74"/>
  <c r="I247" i="74"/>
  <c r="I254" i="74"/>
  <c r="I257" i="74"/>
  <c r="I265" i="74"/>
  <c r="I274" i="74"/>
  <c r="I296" i="74"/>
  <c r="AA299" i="74"/>
  <c r="I312" i="74"/>
  <c r="AA315" i="74"/>
  <c r="I327" i="74"/>
  <c r="I330" i="74"/>
  <c r="H337" i="74"/>
  <c r="AA83" i="74"/>
  <c r="I47" i="74"/>
  <c r="AA57" i="74"/>
  <c r="I62" i="74"/>
  <c r="I66" i="74"/>
  <c r="AA79" i="74"/>
  <c r="G337" i="74"/>
  <c r="G338" i="74" s="1"/>
  <c r="I36" i="74"/>
  <c r="AA144" i="74"/>
  <c r="I137" i="74"/>
  <c r="AA148" i="74"/>
  <c r="AA151" i="74"/>
  <c r="I156" i="74"/>
  <c r="AA160" i="74"/>
  <c r="AA136" i="74"/>
  <c r="I141" i="74"/>
  <c r="I240" i="74"/>
  <c r="I246" i="74"/>
  <c r="I251" i="74"/>
  <c r="I260" i="74"/>
  <c r="I264" i="74"/>
  <c r="I268" i="74"/>
  <c r="I272" i="74"/>
  <c r="I307" i="74"/>
  <c r="AA310" i="74"/>
  <c r="G339" i="74"/>
  <c r="G340" i="74" s="1"/>
  <c r="I299" i="74"/>
  <c r="AA302" i="74"/>
  <c r="I315" i="74"/>
  <c r="AA318" i="74"/>
  <c r="C338" i="74"/>
  <c r="B25" i="73"/>
  <c r="B24" i="73"/>
  <c r="B23" i="73"/>
  <c r="B22" i="73"/>
  <c r="B21" i="73"/>
  <c r="B19" i="73"/>
  <c r="B18" i="73"/>
  <c r="B17" i="73"/>
  <c r="B16" i="73"/>
  <c r="B8" i="73"/>
  <c r="B15" i="73"/>
  <c r="B13" i="73"/>
  <c r="B14" i="73"/>
  <c r="B12" i="73"/>
  <c r="B11" i="73"/>
  <c r="B10" i="73"/>
  <c r="B9" i="73"/>
  <c r="B7" i="73"/>
  <c r="B6" i="73"/>
  <c r="B5" i="73"/>
  <c r="B4" i="73"/>
  <c r="I337" i="74" l="1"/>
  <c r="I343" i="74" s="1"/>
  <c r="W207" i="70"/>
  <c r="AC9" i="70" l="1"/>
  <c r="AC10" i="70"/>
  <c r="AC11" i="70"/>
  <c r="AC12" i="70"/>
  <c r="AC13" i="70"/>
  <c r="AC14" i="70"/>
  <c r="AC15" i="70"/>
  <c r="AC16" i="70"/>
  <c r="AC17" i="70"/>
  <c r="AC18" i="70"/>
  <c r="AC19" i="70"/>
  <c r="AC21" i="70"/>
  <c r="AC23" i="70"/>
  <c r="AC25" i="70"/>
  <c r="AC26" i="70"/>
  <c r="AC30" i="70"/>
  <c r="AC32" i="70"/>
  <c r="AC33" i="70"/>
  <c r="AC35" i="70"/>
  <c r="AC36" i="70"/>
  <c r="AC43" i="70"/>
  <c r="AC44" i="70"/>
  <c r="AC45" i="70"/>
  <c r="AC46" i="70"/>
  <c r="AC47" i="70"/>
  <c r="AC48" i="70"/>
  <c r="AC49" i="70"/>
  <c r="AC50" i="70"/>
  <c r="AC51" i="70"/>
  <c r="AC52" i="70"/>
  <c r="AC53" i="70"/>
  <c r="AC54" i="70"/>
  <c r="AC55" i="70"/>
  <c r="AC56" i="70"/>
  <c r="AC57" i="70"/>
  <c r="AC58" i="70"/>
  <c r="AC60" i="70"/>
  <c r="AC61" i="70"/>
  <c r="AC62" i="70"/>
  <c r="AC63" i="70"/>
  <c r="AC64" i="70"/>
  <c r="AC65" i="70"/>
  <c r="AC66" i="70"/>
  <c r="AC69" i="70"/>
  <c r="AC70" i="70"/>
  <c r="AC71" i="70"/>
  <c r="AC72" i="70"/>
  <c r="AC73" i="70"/>
  <c r="AC76" i="70"/>
  <c r="AC77" i="70"/>
  <c r="AC78" i="70"/>
  <c r="AC79" i="70"/>
  <c r="AC80" i="70"/>
  <c r="AC81" i="70"/>
  <c r="AC82" i="70"/>
  <c r="AC83" i="70"/>
  <c r="AC84" i="70"/>
  <c r="AC85" i="70"/>
  <c r="AC86" i="70"/>
  <c r="AC87" i="70"/>
  <c r="AC90" i="70"/>
  <c r="AC91" i="70"/>
  <c r="AC92" i="70"/>
  <c r="AC93" i="70"/>
  <c r="AC94" i="70"/>
  <c r="AC95" i="70"/>
  <c r="AC96" i="70"/>
  <c r="AC97" i="70"/>
  <c r="AC98" i="70"/>
  <c r="AC99" i="70"/>
  <c r="AC100" i="70"/>
  <c r="AC101" i="70"/>
  <c r="AC102" i="70"/>
  <c r="AC103" i="70"/>
  <c r="AC104" i="70"/>
  <c r="AC105" i="70"/>
  <c r="AC106" i="70"/>
  <c r="AC107" i="70"/>
  <c r="AC108" i="70"/>
  <c r="AC109" i="70"/>
  <c r="AC110" i="70"/>
  <c r="AC111" i="70"/>
  <c r="AC112" i="70"/>
  <c r="AC114" i="70"/>
  <c r="AC115" i="70"/>
  <c r="AC116" i="70"/>
  <c r="AC117" i="70"/>
  <c r="AC118" i="70"/>
  <c r="AC119" i="70"/>
  <c r="AC122" i="70"/>
  <c r="AC125" i="70"/>
  <c r="AC126" i="70"/>
  <c r="AC127" i="70"/>
  <c r="AC128" i="70"/>
  <c r="AC129" i="70"/>
  <c r="AC130" i="70"/>
  <c r="AC131" i="70"/>
  <c r="AC133" i="70"/>
  <c r="AC134" i="70"/>
  <c r="AC135" i="70"/>
  <c r="AC136" i="70"/>
  <c r="AC137" i="70"/>
  <c r="AC138" i="70"/>
  <c r="AC139" i="70"/>
  <c r="AC140" i="70"/>
  <c r="AC141" i="70"/>
  <c r="AC142" i="70"/>
  <c r="AC143" i="70"/>
  <c r="AC144" i="70"/>
  <c r="AC145" i="70"/>
  <c r="AC146" i="70"/>
  <c r="AC147" i="70"/>
  <c r="AC148" i="70"/>
  <c r="AC149" i="70"/>
  <c r="AC150" i="70"/>
  <c r="AC151" i="70"/>
  <c r="AC152" i="70"/>
  <c r="AC153" i="70"/>
  <c r="AC154" i="70"/>
  <c r="AC155" i="70"/>
  <c r="AC156" i="70"/>
  <c r="AC158" i="70"/>
  <c r="AC159" i="70"/>
  <c r="AC160" i="70"/>
  <c r="AC162" i="70"/>
  <c r="AC165" i="70"/>
  <c r="AC167" i="70"/>
  <c r="AC168" i="70"/>
  <c r="AC169" i="70"/>
  <c r="AC170" i="70"/>
  <c r="AC171" i="70"/>
  <c r="AC172" i="70"/>
  <c r="AC173" i="70"/>
  <c r="AC174" i="70"/>
  <c r="AC175" i="70"/>
  <c r="AC177" i="70"/>
  <c r="AC178" i="70"/>
  <c r="AC179" i="70"/>
  <c r="AC180" i="70"/>
  <c r="AC181" i="70"/>
  <c r="AC182" i="70"/>
  <c r="AC183" i="70"/>
  <c r="AC184" i="70"/>
  <c r="AC185" i="70"/>
  <c r="AC186" i="70"/>
  <c r="AC187" i="70"/>
  <c r="AC188" i="70"/>
  <c r="AC189" i="70"/>
  <c r="AC191" i="70"/>
  <c r="AC192" i="70"/>
  <c r="AC193" i="70"/>
  <c r="AC194" i="70"/>
  <c r="AC195" i="70"/>
  <c r="AC197" i="70"/>
  <c r="AC198" i="70"/>
  <c r="AC199" i="70"/>
  <c r="AC200" i="70"/>
  <c r="AC201" i="70"/>
  <c r="AC202" i="70"/>
  <c r="AC203" i="70"/>
  <c r="AC204" i="70"/>
  <c r="AC205" i="70"/>
  <c r="AC206" i="70"/>
  <c r="AC207" i="70"/>
  <c r="AC208" i="70"/>
  <c r="AC209" i="70"/>
  <c r="AC210" i="70"/>
  <c r="AC211" i="70"/>
  <c r="AC212" i="70"/>
  <c r="AC213" i="70"/>
  <c r="AC214" i="70"/>
  <c r="AC215" i="70"/>
  <c r="AC216" i="70"/>
  <c r="AC217" i="70"/>
  <c r="AC218" i="70"/>
  <c r="AC219" i="70"/>
  <c r="AC220" i="70"/>
  <c r="AC221" i="70"/>
  <c r="AC222" i="70"/>
  <c r="AC223" i="70"/>
  <c r="AC224" i="70"/>
  <c r="AC225" i="70"/>
  <c r="AC226" i="70"/>
  <c r="AC227" i="70"/>
  <c r="AC228" i="70"/>
  <c r="AC229" i="70"/>
  <c r="AC230" i="70"/>
  <c r="AC231" i="70"/>
  <c r="AC232" i="70"/>
  <c r="AC233" i="70"/>
  <c r="AC234" i="70"/>
  <c r="AC235" i="70"/>
  <c r="AC236" i="70"/>
  <c r="AC237" i="70"/>
  <c r="AC238" i="70"/>
  <c r="AC239" i="70"/>
  <c r="AC240" i="70"/>
  <c r="AC242" i="70"/>
  <c r="AC243" i="70"/>
  <c r="AC245" i="70"/>
  <c r="AC246" i="70"/>
  <c r="AC250" i="70"/>
  <c r="AC251" i="70"/>
  <c r="AC253" i="70"/>
  <c r="AC256" i="70"/>
  <c r="AC257" i="70"/>
  <c r="AC258" i="70"/>
  <c r="AC259" i="70"/>
  <c r="AC260" i="70"/>
  <c r="AC261" i="70"/>
  <c r="AC262" i="70"/>
  <c r="AC263" i="70"/>
  <c r="AC264" i="70"/>
  <c r="AC265" i="70"/>
  <c r="AC266" i="70"/>
  <c r="AC267" i="70"/>
  <c r="AC268" i="70"/>
  <c r="AC269" i="70"/>
  <c r="AC270" i="70"/>
  <c r="AC271" i="70"/>
  <c r="AC272" i="70"/>
  <c r="AC273" i="70"/>
  <c r="AC274" i="70"/>
  <c r="AC275" i="70"/>
  <c r="AC276" i="70"/>
  <c r="AC277" i="70"/>
  <c r="AC278" i="70"/>
  <c r="AC279" i="70"/>
  <c r="AC280" i="70"/>
  <c r="AC281" i="70"/>
  <c r="AC282" i="70"/>
  <c r="AC283" i="70"/>
  <c r="AC284" i="70"/>
  <c r="AC285" i="70"/>
  <c r="AC286" i="70"/>
  <c r="AC287" i="70"/>
  <c r="AC288" i="70"/>
  <c r="AC289" i="70"/>
  <c r="AC290" i="70"/>
  <c r="AC291" i="70"/>
  <c r="AC292" i="70"/>
  <c r="AC293" i="70"/>
  <c r="AC294" i="70"/>
  <c r="AC295" i="70"/>
  <c r="AC296" i="70"/>
  <c r="AC297" i="70"/>
  <c r="AC298" i="70"/>
  <c r="AC299" i="70"/>
  <c r="AC300" i="70"/>
  <c r="AC301" i="70"/>
  <c r="AC302" i="70"/>
  <c r="AC303" i="70"/>
  <c r="AC304" i="70"/>
  <c r="AC305" i="70"/>
  <c r="AC306" i="70"/>
  <c r="AC307" i="70"/>
  <c r="AC308" i="70"/>
  <c r="AC309" i="70"/>
  <c r="AC310" i="70"/>
  <c r="AC311" i="70"/>
  <c r="AC312" i="70"/>
  <c r="AC313" i="70"/>
  <c r="AC314" i="70"/>
  <c r="AC315" i="70"/>
  <c r="AC316" i="70"/>
  <c r="AC317" i="70"/>
  <c r="AC318" i="70"/>
  <c r="AC319" i="70"/>
  <c r="AC320" i="70"/>
  <c r="AC321" i="70"/>
  <c r="AC322" i="70"/>
  <c r="AC323" i="70"/>
  <c r="AC324" i="70"/>
  <c r="AC325" i="70"/>
  <c r="AC326" i="70"/>
  <c r="AC327" i="70"/>
  <c r="AC328" i="70"/>
  <c r="AC329" i="70"/>
  <c r="AC330" i="70"/>
  <c r="AC331" i="70"/>
  <c r="AC332" i="70"/>
  <c r="D44" i="70"/>
  <c r="W275" i="70"/>
  <c r="W276" i="70"/>
  <c r="W277" i="70"/>
  <c r="W278" i="70"/>
  <c r="W279" i="70"/>
  <c r="W280" i="70"/>
  <c r="W281" i="70"/>
  <c r="W282" i="70"/>
  <c r="W283" i="70"/>
  <c r="W284" i="70"/>
  <c r="W285" i="70"/>
  <c r="W286" i="70"/>
  <c r="W287" i="70"/>
  <c r="W288" i="70"/>
  <c r="W289" i="70"/>
  <c r="W290" i="70"/>
  <c r="W291" i="70"/>
  <c r="W292" i="70"/>
  <c r="W293" i="70"/>
  <c r="T276" i="70"/>
  <c r="T277" i="70"/>
  <c r="T278" i="70"/>
  <c r="T279" i="70"/>
  <c r="T280" i="70"/>
  <c r="T281" i="70"/>
  <c r="T282" i="70"/>
  <c r="T283" i="70"/>
  <c r="T284" i="70"/>
  <c r="T285" i="70"/>
  <c r="T286" i="70"/>
  <c r="T287" i="70"/>
  <c r="T288" i="70"/>
  <c r="T289" i="70"/>
  <c r="T290" i="70"/>
  <c r="T291" i="70"/>
  <c r="T292" i="70"/>
  <c r="T293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A275" i="70"/>
  <c r="A276" i="70"/>
  <c r="A277" i="70"/>
  <c r="A278" i="70"/>
  <c r="A279" i="70"/>
  <c r="A280" i="70"/>
  <c r="A281" i="70"/>
  <c r="A282" i="70"/>
  <c r="A283" i="70"/>
  <c r="A284" i="70"/>
  <c r="A285" i="70"/>
  <c r="A286" i="70"/>
  <c r="A287" i="70"/>
  <c r="A288" i="70"/>
  <c r="A289" i="70"/>
  <c r="A290" i="70"/>
  <c r="A291" i="70"/>
  <c r="A292" i="70"/>
  <c r="A293" i="70"/>
  <c r="T275" i="70"/>
  <c r="W78" i="70"/>
  <c r="W6" i="70"/>
  <c r="W7" i="70"/>
  <c r="W8" i="70"/>
  <c r="W9" i="70"/>
  <c r="W10" i="70"/>
  <c r="W11" i="70"/>
  <c r="W12" i="70"/>
  <c r="W13" i="70"/>
  <c r="W14" i="70"/>
  <c r="W15" i="70"/>
  <c r="W16" i="70"/>
  <c r="W17" i="70"/>
  <c r="X17" i="70" s="1"/>
  <c r="W18" i="70"/>
  <c r="X18" i="70" s="1"/>
  <c r="W19" i="70"/>
  <c r="W20" i="70"/>
  <c r="W21" i="70"/>
  <c r="W22" i="70"/>
  <c r="X22" i="70" s="1"/>
  <c r="W23" i="70"/>
  <c r="X23" i="70" s="1"/>
  <c r="W24" i="70"/>
  <c r="X24" i="70" s="1"/>
  <c r="W25" i="70"/>
  <c r="X25" i="70" s="1"/>
  <c r="W26" i="70"/>
  <c r="X26" i="70" s="1"/>
  <c r="W27" i="70"/>
  <c r="W28" i="70"/>
  <c r="W29" i="70"/>
  <c r="W30" i="70"/>
  <c r="W31" i="70"/>
  <c r="W32" i="70"/>
  <c r="W33" i="70"/>
  <c r="W34" i="70"/>
  <c r="W35" i="70"/>
  <c r="W36" i="70"/>
  <c r="X36" i="70" s="1"/>
  <c r="W37" i="70"/>
  <c r="W38" i="70"/>
  <c r="X38" i="70" s="1"/>
  <c r="W39" i="70"/>
  <c r="X39" i="70" s="1"/>
  <c r="W40" i="70"/>
  <c r="X40" i="70" s="1"/>
  <c r="W41" i="70"/>
  <c r="X41" i="70" s="1"/>
  <c r="W42" i="70"/>
  <c r="X42" i="70" s="1"/>
  <c r="W43" i="70"/>
  <c r="W44" i="70"/>
  <c r="W45" i="70"/>
  <c r="W46" i="70"/>
  <c r="W47" i="70"/>
  <c r="W48" i="70"/>
  <c r="X48" i="70" s="1"/>
  <c r="W49" i="70"/>
  <c r="X49" i="70" s="1"/>
  <c r="W50" i="70"/>
  <c r="X50" i="70" s="1"/>
  <c r="W51" i="70"/>
  <c r="W52" i="70"/>
  <c r="W53" i="70"/>
  <c r="W54" i="70"/>
  <c r="W55" i="70"/>
  <c r="W56" i="70"/>
  <c r="X56" i="70" s="1"/>
  <c r="W57" i="70"/>
  <c r="W58" i="70"/>
  <c r="W59" i="70"/>
  <c r="W60" i="70"/>
  <c r="W61" i="70"/>
  <c r="W62" i="70"/>
  <c r="W63" i="70"/>
  <c r="W64" i="70"/>
  <c r="W65" i="70"/>
  <c r="X65" i="70" s="1"/>
  <c r="W66" i="70"/>
  <c r="X66" i="70" s="1"/>
  <c r="W67" i="70"/>
  <c r="X67" i="70" s="1"/>
  <c r="W68" i="70"/>
  <c r="W69" i="70"/>
  <c r="W70" i="70"/>
  <c r="W71" i="70"/>
  <c r="W72" i="70"/>
  <c r="X72" i="70" s="1"/>
  <c r="W73" i="70"/>
  <c r="X73" i="70" s="1"/>
  <c r="W74" i="70"/>
  <c r="X74" i="70" s="1"/>
  <c r="W75" i="70"/>
  <c r="X75" i="70" s="1"/>
  <c r="W76" i="70"/>
  <c r="W77" i="70"/>
  <c r="W79" i="70"/>
  <c r="W80" i="70"/>
  <c r="W81" i="70"/>
  <c r="W82" i="70"/>
  <c r="W83" i="70"/>
  <c r="W84" i="70"/>
  <c r="X84" i="70" s="1"/>
  <c r="W85" i="70"/>
  <c r="X85" i="70" s="1"/>
  <c r="W86" i="70"/>
  <c r="X86" i="70" s="1"/>
  <c r="W87" i="70"/>
  <c r="X87" i="70" s="1"/>
  <c r="W88" i="70"/>
  <c r="W89" i="70"/>
  <c r="W90" i="70"/>
  <c r="W91" i="70"/>
  <c r="W92" i="70"/>
  <c r="W93" i="70"/>
  <c r="W94" i="70"/>
  <c r="W95" i="70"/>
  <c r="W96" i="70"/>
  <c r="W97" i="70"/>
  <c r="W98" i="70"/>
  <c r="W99" i="70"/>
  <c r="W100" i="70"/>
  <c r="W101" i="70"/>
  <c r="W102" i="70"/>
  <c r="W103" i="70"/>
  <c r="W104" i="70"/>
  <c r="W105" i="70"/>
  <c r="W106" i="70"/>
  <c r="X106" i="70" s="1"/>
  <c r="W107" i="70"/>
  <c r="X107" i="70" s="1"/>
  <c r="W108" i="70"/>
  <c r="X108" i="70" s="1"/>
  <c r="W109" i="70"/>
  <c r="X109" i="70" s="1"/>
  <c r="W110" i="70"/>
  <c r="X110" i="70" s="1"/>
  <c r="W111" i="70"/>
  <c r="X111" i="70" s="1"/>
  <c r="W112" i="70"/>
  <c r="X112" i="70" s="1"/>
  <c r="W113" i="70"/>
  <c r="X113" i="70" s="1"/>
  <c r="W114" i="70"/>
  <c r="X114" i="70" s="1"/>
  <c r="W115" i="70"/>
  <c r="W116" i="70"/>
  <c r="W117" i="70"/>
  <c r="W118" i="70"/>
  <c r="W119" i="70"/>
  <c r="W120" i="70"/>
  <c r="W121" i="70"/>
  <c r="X121" i="70" s="1"/>
  <c r="W122" i="70"/>
  <c r="X122" i="70" s="1"/>
  <c r="W123" i="70"/>
  <c r="X123" i="70" s="1"/>
  <c r="W124" i="70"/>
  <c r="X124" i="70" s="1"/>
  <c r="W125" i="70"/>
  <c r="W126" i="70"/>
  <c r="W127" i="70"/>
  <c r="W128" i="70"/>
  <c r="W129" i="70"/>
  <c r="X129" i="70" s="1"/>
  <c r="W130" i="70"/>
  <c r="X130" i="70" s="1"/>
  <c r="W131" i="70"/>
  <c r="W132" i="70"/>
  <c r="W133" i="70"/>
  <c r="W134" i="70"/>
  <c r="W135" i="70"/>
  <c r="W136" i="70"/>
  <c r="W137" i="70"/>
  <c r="W138" i="70"/>
  <c r="W139" i="70"/>
  <c r="W140" i="70"/>
  <c r="W141" i="70"/>
  <c r="W142" i="70"/>
  <c r="W143" i="70"/>
  <c r="W144" i="70"/>
  <c r="W145" i="70"/>
  <c r="W146" i="70"/>
  <c r="W147" i="70"/>
  <c r="W148" i="70"/>
  <c r="W149" i="70"/>
  <c r="W150" i="70"/>
  <c r="W151" i="70"/>
  <c r="W152" i="70"/>
  <c r="W153" i="70"/>
  <c r="W154" i="70"/>
  <c r="W155" i="70"/>
  <c r="W156" i="70"/>
  <c r="W157" i="70"/>
  <c r="W158" i="70"/>
  <c r="W159" i="70"/>
  <c r="W160" i="70"/>
  <c r="W161" i="70"/>
  <c r="W162" i="70"/>
  <c r="W163" i="70"/>
  <c r="W164" i="70"/>
  <c r="W165" i="70"/>
  <c r="W166" i="70"/>
  <c r="W167" i="70"/>
  <c r="W168" i="70"/>
  <c r="W169" i="70"/>
  <c r="W170" i="70"/>
  <c r="W171" i="70"/>
  <c r="W172" i="70"/>
  <c r="W173" i="70"/>
  <c r="W174" i="70"/>
  <c r="W175" i="70"/>
  <c r="W176" i="70"/>
  <c r="W177" i="70"/>
  <c r="W178" i="70"/>
  <c r="W179" i="70"/>
  <c r="W180" i="70"/>
  <c r="W181" i="70"/>
  <c r="W182" i="70"/>
  <c r="W183" i="70"/>
  <c r="W184" i="70"/>
  <c r="W185" i="70"/>
  <c r="W186" i="70"/>
  <c r="W187" i="70"/>
  <c r="W188" i="70"/>
  <c r="W189" i="70"/>
  <c r="W190" i="70"/>
  <c r="W191" i="70"/>
  <c r="W192" i="70"/>
  <c r="W193" i="70"/>
  <c r="W194" i="70"/>
  <c r="W195" i="70"/>
  <c r="W196" i="70"/>
  <c r="W197" i="70"/>
  <c r="W198" i="70"/>
  <c r="W199" i="70"/>
  <c r="X199" i="70" s="1"/>
  <c r="W200" i="70"/>
  <c r="X200" i="70" s="1"/>
  <c r="W201" i="70"/>
  <c r="X201" i="70" s="1"/>
  <c r="W202" i="70"/>
  <c r="X202" i="70" s="1"/>
  <c r="W203" i="70"/>
  <c r="X203" i="70" s="1"/>
  <c r="W204" i="70"/>
  <c r="X204" i="70" s="1"/>
  <c r="W205" i="70"/>
  <c r="X205" i="70" s="1"/>
  <c r="W206" i="70"/>
  <c r="X206" i="70" s="1"/>
  <c r="X207" i="70"/>
  <c r="W208" i="70"/>
  <c r="X208" i="70" s="1"/>
  <c r="W209" i="70"/>
  <c r="X209" i="70" s="1"/>
  <c r="W210" i="70"/>
  <c r="X210" i="70" s="1"/>
  <c r="W211" i="70"/>
  <c r="X211" i="70" s="1"/>
  <c r="W212" i="70"/>
  <c r="X212" i="70" s="1"/>
  <c r="W213" i="70"/>
  <c r="X213" i="70" s="1"/>
  <c r="W214" i="70"/>
  <c r="X214" i="70" s="1"/>
  <c r="W215" i="70"/>
  <c r="X215" i="70" s="1"/>
  <c r="W216" i="70"/>
  <c r="X216" i="70" s="1"/>
  <c r="W217" i="70"/>
  <c r="X217" i="70" s="1"/>
  <c r="W218" i="70"/>
  <c r="X218" i="70" s="1"/>
  <c r="W219" i="70"/>
  <c r="X219" i="70" s="1"/>
  <c r="W220" i="70"/>
  <c r="X220" i="70" s="1"/>
  <c r="W221" i="70"/>
  <c r="X221" i="70" s="1"/>
  <c r="W222" i="70"/>
  <c r="X222" i="70" s="1"/>
  <c r="W223" i="70"/>
  <c r="X223" i="70" s="1"/>
  <c r="W224" i="70"/>
  <c r="X224" i="70" s="1"/>
  <c r="W225" i="70"/>
  <c r="X225" i="70" s="1"/>
  <c r="W226" i="70"/>
  <c r="X226" i="70" s="1"/>
  <c r="W227" i="70"/>
  <c r="X227" i="70" s="1"/>
  <c r="W228" i="70"/>
  <c r="X228" i="70" s="1"/>
  <c r="W229" i="70"/>
  <c r="X229" i="70" s="1"/>
  <c r="W230" i="70"/>
  <c r="X230" i="70" s="1"/>
  <c r="W231" i="70"/>
  <c r="X231" i="70" s="1"/>
  <c r="W232" i="70"/>
  <c r="X232" i="70" s="1"/>
  <c r="W233" i="70"/>
  <c r="X233" i="70" s="1"/>
  <c r="W234" i="70"/>
  <c r="X234" i="70" s="1"/>
  <c r="W235" i="70"/>
  <c r="X235" i="70" s="1"/>
  <c r="W236" i="70"/>
  <c r="X236" i="70" s="1"/>
  <c r="W237" i="70"/>
  <c r="X237" i="70" s="1"/>
  <c r="W238" i="70"/>
  <c r="X238" i="70" s="1"/>
  <c r="W239" i="70"/>
  <c r="X239" i="70" s="1"/>
  <c r="W240" i="70"/>
  <c r="X240" i="70" s="1"/>
  <c r="W241" i="70"/>
  <c r="X241" i="70" s="1"/>
  <c r="W242" i="70"/>
  <c r="X242" i="70" s="1"/>
  <c r="W243" i="70"/>
  <c r="X243" i="70" s="1"/>
  <c r="W244" i="70"/>
  <c r="X244" i="70" s="1"/>
  <c r="W245" i="70"/>
  <c r="X245" i="70" s="1"/>
  <c r="W246" i="70"/>
  <c r="X246" i="70" s="1"/>
  <c r="W247" i="70"/>
  <c r="X247" i="70" s="1"/>
  <c r="W248" i="70"/>
  <c r="X248" i="70" s="1"/>
  <c r="W249" i="70"/>
  <c r="X249" i="70" s="1"/>
  <c r="W250" i="70"/>
  <c r="X250" i="70" s="1"/>
  <c r="W251" i="70"/>
  <c r="X251" i="70" s="1"/>
  <c r="W252" i="70"/>
  <c r="X252" i="70" s="1"/>
  <c r="W253" i="70"/>
  <c r="X253" i="70" s="1"/>
  <c r="W254" i="70"/>
  <c r="X254" i="70" s="1"/>
  <c r="W255" i="70"/>
  <c r="X255" i="70" s="1"/>
  <c r="W256" i="70"/>
  <c r="X256" i="70" s="1"/>
  <c r="W257" i="70"/>
  <c r="X257" i="70" s="1"/>
  <c r="W258" i="70"/>
  <c r="X258" i="70" s="1"/>
  <c r="W259" i="70"/>
  <c r="X259" i="70" s="1"/>
  <c r="W260" i="70"/>
  <c r="X260" i="70" s="1"/>
  <c r="W261" i="70"/>
  <c r="X261" i="70" s="1"/>
  <c r="W262" i="70"/>
  <c r="X262" i="70" s="1"/>
  <c r="W263" i="70"/>
  <c r="X263" i="70" s="1"/>
  <c r="W264" i="70"/>
  <c r="X264" i="70" s="1"/>
  <c r="W265" i="70"/>
  <c r="X265" i="70" s="1"/>
  <c r="W266" i="70"/>
  <c r="X266" i="70" s="1"/>
  <c r="W267" i="70"/>
  <c r="X267" i="70" s="1"/>
  <c r="W268" i="70"/>
  <c r="X268" i="70" s="1"/>
  <c r="W269" i="70"/>
  <c r="X269" i="70" s="1"/>
  <c r="W270" i="70"/>
  <c r="X270" i="70" s="1"/>
  <c r="W271" i="70"/>
  <c r="X271" i="70" s="1"/>
  <c r="W272" i="70"/>
  <c r="X272" i="70" s="1"/>
  <c r="W273" i="70"/>
  <c r="X273" i="70" s="1"/>
  <c r="W274" i="70"/>
  <c r="X274" i="70" s="1"/>
  <c r="W294" i="70"/>
  <c r="W295" i="70"/>
  <c r="W296" i="70"/>
  <c r="W297" i="70"/>
  <c r="W298" i="70"/>
  <c r="W299" i="70"/>
  <c r="W300" i="70"/>
  <c r="W301" i="70"/>
  <c r="W302" i="70"/>
  <c r="W303" i="70"/>
  <c r="W304" i="70"/>
  <c r="W305" i="70"/>
  <c r="W306" i="70"/>
  <c r="W307" i="70"/>
  <c r="W308" i="70"/>
  <c r="W309" i="70"/>
  <c r="W310" i="70"/>
  <c r="W311" i="70"/>
  <c r="W312" i="70"/>
  <c r="W313" i="70"/>
  <c r="W314" i="70"/>
  <c r="W315" i="70"/>
  <c r="W316" i="70"/>
  <c r="W317" i="70"/>
  <c r="W318" i="70"/>
  <c r="W319" i="70"/>
  <c r="W320" i="70"/>
  <c r="W321" i="70"/>
  <c r="W322" i="70"/>
  <c r="X322" i="70" s="1"/>
  <c r="W323" i="70"/>
  <c r="X323" i="70" s="1"/>
  <c r="W324" i="70"/>
  <c r="X324" i="70" s="1"/>
  <c r="W325" i="70"/>
  <c r="X325" i="70" s="1"/>
  <c r="W326" i="70"/>
  <c r="X326" i="70" s="1"/>
  <c r="W327" i="70"/>
  <c r="X327" i="70" s="1"/>
  <c r="W328" i="70"/>
  <c r="X328" i="70" s="1"/>
  <c r="W329" i="70"/>
  <c r="X329" i="70" s="1"/>
  <c r="W330" i="70"/>
  <c r="X330" i="70" s="1"/>
  <c r="W331" i="70"/>
  <c r="W332" i="70"/>
  <c r="W5" i="70"/>
  <c r="J315" i="69" l="1"/>
  <c r="J316" i="69"/>
  <c r="J317" i="69"/>
  <c r="J318" i="69"/>
  <c r="F14" i="70" l="1"/>
  <c r="F23" i="70"/>
  <c r="F24" i="70"/>
  <c r="F25" i="70"/>
  <c r="F26" i="70"/>
  <c r="F38" i="70"/>
  <c r="F39" i="70"/>
  <c r="F40" i="70"/>
  <c r="F41" i="70"/>
  <c r="F42" i="70"/>
  <c r="F65" i="70"/>
  <c r="F66" i="70"/>
  <c r="F67" i="70"/>
  <c r="F73" i="70"/>
  <c r="F74" i="70"/>
  <c r="F75" i="70"/>
  <c r="F85" i="70"/>
  <c r="F86" i="70"/>
  <c r="F87" i="70"/>
  <c r="F110" i="70"/>
  <c r="F111" i="70"/>
  <c r="F112" i="70"/>
  <c r="F113" i="70"/>
  <c r="F114" i="70"/>
  <c r="F122" i="70"/>
  <c r="F123" i="70"/>
  <c r="F124" i="70"/>
  <c r="F130" i="70"/>
  <c r="F237" i="70"/>
  <c r="F238" i="70"/>
  <c r="F239" i="70"/>
  <c r="F240" i="70"/>
  <c r="F241" i="70"/>
  <c r="F242" i="70"/>
  <c r="F243" i="70"/>
  <c r="F244" i="70"/>
  <c r="F245" i="70"/>
  <c r="F246" i="70"/>
  <c r="F247" i="70"/>
  <c r="F248" i="70"/>
  <c r="F249" i="70"/>
  <c r="F250" i="70"/>
  <c r="F251" i="70"/>
  <c r="F252" i="70"/>
  <c r="F253" i="70"/>
  <c r="F254" i="70"/>
  <c r="F255" i="70"/>
  <c r="F256" i="70"/>
  <c r="F257" i="70"/>
  <c r="F258" i="70"/>
  <c r="F259" i="70"/>
  <c r="F260" i="70"/>
  <c r="F261" i="70"/>
  <c r="F262" i="70"/>
  <c r="F263" i="70"/>
  <c r="F264" i="70"/>
  <c r="F265" i="70"/>
  <c r="F266" i="70"/>
  <c r="F267" i="70"/>
  <c r="F268" i="70"/>
  <c r="F269" i="70"/>
  <c r="F270" i="70"/>
  <c r="F271" i="70"/>
  <c r="F272" i="70"/>
  <c r="F273" i="70"/>
  <c r="F274" i="70"/>
  <c r="F324" i="70"/>
  <c r="F325" i="70"/>
  <c r="F326" i="70"/>
  <c r="F327" i="70"/>
  <c r="F328" i="70"/>
  <c r="F329" i="70"/>
  <c r="F330" i="70"/>
  <c r="H32" i="70"/>
  <c r="H33" i="70"/>
  <c r="H34" i="70"/>
  <c r="I20" i="70"/>
  <c r="I35" i="70"/>
  <c r="I39" i="70"/>
  <c r="I40" i="70"/>
  <c r="I41" i="70"/>
  <c r="I59" i="70"/>
  <c r="I67" i="70"/>
  <c r="I120" i="70"/>
  <c r="M426" i="70"/>
  <c r="T362" i="70"/>
  <c r="T360" i="70"/>
  <c r="T361" i="70" s="1"/>
  <c r="U358" i="70"/>
  <c r="O349" i="70"/>
  <c r="G337" i="70"/>
  <c r="C335" i="70"/>
  <c r="AJ332" i="70"/>
  <c r="V332" i="70"/>
  <c r="X332" i="70" s="1"/>
  <c r="T332" i="70"/>
  <c r="K332" i="70"/>
  <c r="H332" i="70"/>
  <c r="G332" i="70"/>
  <c r="D332" i="70"/>
  <c r="F332" i="70" s="1"/>
  <c r="A332" i="70"/>
  <c r="C339" i="70" s="1"/>
  <c r="C340" i="70" s="1"/>
  <c r="AJ331" i="70"/>
  <c r="V331" i="70"/>
  <c r="X331" i="70" s="1"/>
  <c r="T331" i="70"/>
  <c r="K331" i="70"/>
  <c r="H331" i="70"/>
  <c r="G331" i="70"/>
  <c r="D331" i="70"/>
  <c r="F331" i="70" s="1"/>
  <c r="A331" i="70"/>
  <c r="AJ330" i="70"/>
  <c r="T330" i="70"/>
  <c r="H330" i="70"/>
  <c r="G330" i="70"/>
  <c r="A330" i="70"/>
  <c r="AJ329" i="70"/>
  <c r="T329" i="70"/>
  <c r="H329" i="70"/>
  <c r="G329" i="70"/>
  <c r="A329" i="70"/>
  <c r="AJ328" i="70"/>
  <c r="T328" i="70"/>
  <c r="H328" i="70"/>
  <c r="G328" i="70"/>
  <c r="A328" i="70"/>
  <c r="AJ327" i="70"/>
  <c r="T327" i="70"/>
  <c r="H327" i="70"/>
  <c r="G327" i="70"/>
  <c r="A327" i="70"/>
  <c r="AJ326" i="70"/>
  <c r="T326" i="70"/>
  <c r="K326" i="70"/>
  <c r="H326" i="70"/>
  <c r="G326" i="70"/>
  <c r="A326" i="70"/>
  <c r="AJ325" i="70"/>
  <c r="T325" i="70"/>
  <c r="K325" i="70"/>
  <c r="H325" i="70"/>
  <c r="G325" i="70"/>
  <c r="A325" i="70"/>
  <c r="AJ324" i="70"/>
  <c r="T324" i="70"/>
  <c r="K324" i="70"/>
  <c r="H324" i="70"/>
  <c r="G324" i="70"/>
  <c r="A324" i="70"/>
  <c r="AJ323" i="70"/>
  <c r="T323" i="70"/>
  <c r="K323" i="70"/>
  <c r="H323" i="70"/>
  <c r="G323" i="70"/>
  <c r="D323" i="70"/>
  <c r="F323" i="70" s="1"/>
  <c r="A323" i="70"/>
  <c r="AJ322" i="70"/>
  <c r="T322" i="70"/>
  <c r="K322" i="70"/>
  <c r="H322" i="70"/>
  <c r="G322" i="70"/>
  <c r="D322" i="70"/>
  <c r="F322" i="70" s="1"/>
  <c r="A322" i="70"/>
  <c r="AJ321" i="70"/>
  <c r="V321" i="70"/>
  <c r="X321" i="70" s="1"/>
  <c r="T321" i="70"/>
  <c r="K321" i="70"/>
  <c r="H321" i="70"/>
  <c r="G321" i="70"/>
  <c r="D321" i="70"/>
  <c r="F321" i="70" s="1"/>
  <c r="A321" i="70"/>
  <c r="AJ320" i="70"/>
  <c r="V320" i="70"/>
  <c r="X320" i="70" s="1"/>
  <c r="T320" i="70"/>
  <c r="K320" i="70"/>
  <c r="H320" i="70"/>
  <c r="G320" i="70"/>
  <c r="D320" i="70"/>
  <c r="F320" i="70" s="1"/>
  <c r="A320" i="70"/>
  <c r="AJ319" i="70"/>
  <c r="V319" i="70"/>
  <c r="X319" i="70" s="1"/>
  <c r="T319" i="70"/>
  <c r="K319" i="70"/>
  <c r="H319" i="70"/>
  <c r="G319" i="70"/>
  <c r="D319" i="70"/>
  <c r="F319" i="70" s="1"/>
  <c r="A319" i="70"/>
  <c r="AJ318" i="70"/>
  <c r="V318" i="70"/>
  <c r="X318" i="70" s="1"/>
  <c r="T318" i="70"/>
  <c r="K318" i="70"/>
  <c r="H318" i="70"/>
  <c r="G318" i="70"/>
  <c r="D318" i="70"/>
  <c r="F318" i="70" s="1"/>
  <c r="A318" i="70"/>
  <c r="AJ317" i="70"/>
  <c r="V317" i="70"/>
  <c r="X317" i="70" s="1"/>
  <c r="T317" i="70"/>
  <c r="K317" i="70"/>
  <c r="H317" i="70"/>
  <c r="G317" i="70"/>
  <c r="D317" i="70"/>
  <c r="F317" i="70" s="1"/>
  <c r="A317" i="70"/>
  <c r="AJ316" i="70"/>
  <c r="V316" i="70"/>
  <c r="X316" i="70" s="1"/>
  <c r="T316" i="70"/>
  <c r="K316" i="70"/>
  <c r="H316" i="70"/>
  <c r="G316" i="70"/>
  <c r="D316" i="70"/>
  <c r="F316" i="70" s="1"/>
  <c r="A316" i="70"/>
  <c r="AJ315" i="70"/>
  <c r="V315" i="70"/>
  <c r="X315" i="70" s="1"/>
  <c r="T315" i="70"/>
  <c r="K315" i="70"/>
  <c r="H315" i="70"/>
  <c r="G315" i="70"/>
  <c r="D315" i="70"/>
  <c r="F315" i="70" s="1"/>
  <c r="A315" i="70"/>
  <c r="AJ314" i="70"/>
  <c r="V314" i="70"/>
  <c r="X314" i="70" s="1"/>
  <c r="T314" i="70"/>
  <c r="K314" i="70"/>
  <c r="H314" i="70"/>
  <c r="G314" i="70"/>
  <c r="D314" i="70"/>
  <c r="F314" i="70" s="1"/>
  <c r="A314" i="70"/>
  <c r="AJ313" i="70"/>
  <c r="V313" i="70"/>
  <c r="X313" i="70" s="1"/>
  <c r="T313" i="70"/>
  <c r="K313" i="70"/>
  <c r="H313" i="70"/>
  <c r="G313" i="70"/>
  <c r="D313" i="70"/>
  <c r="F313" i="70" s="1"/>
  <c r="A313" i="70"/>
  <c r="AJ312" i="70"/>
  <c r="V312" i="70"/>
  <c r="X312" i="70" s="1"/>
  <c r="T312" i="70"/>
  <c r="K312" i="70"/>
  <c r="H312" i="70"/>
  <c r="G312" i="70"/>
  <c r="D312" i="70"/>
  <c r="F312" i="70" s="1"/>
  <c r="A312" i="70"/>
  <c r="AJ311" i="70"/>
  <c r="V311" i="70"/>
  <c r="X311" i="70" s="1"/>
  <c r="T311" i="70"/>
  <c r="K311" i="70"/>
  <c r="H311" i="70"/>
  <c r="G311" i="70"/>
  <c r="D311" i="70"/>
  <c r="F311" i="70" s="1"/>
  <c r="A311" i="70"/>
  <c r="AJ310" i="70"/>
  <c r="V310" i="70"/>
  <c r="X310" i="70" s="1"/>
  <c r="T310" i="70"/>
  <c r="K310" i="70"/>
  <c r="H310" i="70"/>
  <c r="G310" i="70"/>
  <c r="D310" i="70"/>
  <c r="F310" i="70" s="1"/>
  <c r="A310" i="70"/>
  <c r="AJ309" i="70"/>
  <c r="V309" i="70"/>
  <c r="X309" i="70" s="1"/>
  <c r="T309" i="70"/>
  <c r="K309" i="70"/>
  <c r="H309" i="70"/>
  <c r="G309" i="70"/>
  <c r="D309" i="70"/>
  <c r="F309" i="70" s="1"/>
  <c r="A309" i="70"/>
  <c r="AJ308" i="70"/>
  <c r="V308" i="70"/>
  <c r="X308" i="70" s="1"/>
  <c r="T308" i="70"/>
  <c r="K308" i="70"/>
  <c r="H308" i="70"/>
  <c r="G308" i="70"/>
  <c r="D308" i="70"/>
  <c r="F308" i="70" s="1"/>
  <c r="A308" i="70"/>
  <c r="AJ307" i="70"/>
  <c r="V307" i="70"/>
  <c r="X307" i="70" s="1"/>
  <c r="T307" i="70"/>
  <c r="K307" i="70"/>
  <c r="H307" i="70"/>
  <c r="G307" i="70"/>
  <c r="D307" i="70"/>
  <c r="F307" i="70" s="1"/>
  <c r="A307" i="70"/>
  <c r="AJ306" i="70"/>
  <c r="V306" i="70"/>
  <c r="X306" i="70" s="1"/>
  <c r="T306" i="70"/>
  <c r="K306" i="70"/>
  <c r="H306" i="70"/>
  <c r="G306" i="70"/>
  <c r="D306" i="70"/>
  <c r="F306" i="70" s="1"/>
  <c r="A306" i="70"/>
  <c r="AJ305" i="70"/>
  <c r="V305" i="70"/>
  <c r="X305" i="70" s="1"/>
  <c r="T305" i="70"/>
  <c r="K305" i="70"/>
  <c r="H305" i="70"/>
  <c r="G305" i="70"/>
  <c r="D305" i="70"/>
  <c r="F305" i="70" s="1"/>
  <c r="A305" i="70"/>
  <c r="AJ304" i="70"/>
  <c r="V304" i="70"/>
  <c r="X304" i="70" s="1"/>
  <c r="T304" i="70"/>
  <c r="K304" i="70"/>
  <c r="H304" i="70"/>
  <c r="G304" i="70"/>
  <c r="D304" i="70"/>
  <c r="F304" i="70" s="1"/>
  <c r="A304" i="70"/>
  <c r="AJ303" i="70"/>
  <c r="V303" i="70"/>
  <c r="X303" i="70" s="1"/>
  <c r="T303" i="70"/>
  <c r="K303" i="70"/>
  <c r="H303" i="70"/>
  <c r="G303" i="70"/>
  <c r="D303" i="70"/>
  <c r="F303" i="70" s="1"/>
  <c r="A303" i="70"/>
  <c r="AJ302" i="70"/>
  <c r="V302" i="70"/>
  <c r="X302" i="70" s="1"/>
  <c r="T302" i="70"/>
  <c r="K302" i="70"/>
  <c r="H302" i="70"/>
  <c r="G302" i="70"/>
  <c r="D302" i="70"/>
  <c r="F302" i="70" s="1"/>
  <c r="A302" i="70"/>
  <c r="AJ301" i="70"/>
  <c r="V301" i="70"/>
  <c r="X301" i="70" s="1"/>
  <c r="T301" i="70"/>
  <c r="K301" i="70"/>
  <c r="H301" i="70"/>
  <c r="G301" i="70"/>
  <c r="D301" i="70"/>
  <c r="F301" i="70" s="1"/>
  <c r="A301" i="70"/>
  <c r="AJ300" i="70"/>
  <c r="V300" i="70"/>
  <c r="X300" i="70" s="1"/>
  <c r="T300" i="70"/>
  <c r="K300" i="70"/>
  <c r="H300" i="70"/>
  <c r="G300" i="70"/>
  <c r="D300" i="70"/>
  <c r="F300" i="70" s="1"/>
  <c r="A300" i="70"/>
  <c r="AJ299" i="70"/>
  <c r="V299" i="70"/>
  <c r="X299" i="70" s="1"/>
  <c r="T299" i="70"/>
  <c r="K299" i="70"/>
  <c r="H299" i="70"/>
  <c r="G299" i="70"/>
  <c r="D299" i="70"/>
  <c r="F299" i="70" s="1"/>
  <c r="A299" i="70"/>
  <c r="AJ298" i="70"/>
  <c r="V298" i="70"/>
  <c r="X298" i="70" s="1"/>
  <c r="T298" i="70"/>
  <c r="K298" i="70"/>
  <c r="H298" i="70"/>
  <c r="G298" i="70"/>
  <c r="D298" i="70"/>
  <c r="F298" i="70" s="1"/>
  <c r="A298" i="70"/>
  <c r="AJ297" i="70"/>
  <c r="V297" i="70"/>
  <c r="X297" i="70" s="1"/>
  <c r="T297" i="70"/>
  <c r="K297" i="70"/>
  <c r="H297" i="70"/>
  <c r="G297" i="70"/>
  <c r="D297" i="70"/>
  <c r="F297" i="70" s="1"/>
  <c r="A297" i="70"/>
  <c r="AJ296" i="70"/>
  <c r="V296" i="70"/>
  <c r="X296" i="70" s="1"/>
  <c r="T296" i="70"/>
  <c r="K296" i="70"/>
  <c r="H296" i="70"/>
  <c r="G296" i="70"/>
  <c r="D296" i="70"/>
  <c r="F296" i="70" s="1"/>
  <c r="A296" i="70"/>
  <c r="AJ295" i="70"/>
  <c r="V295" i="70"/>
  <c r="X295" i="70" s="1"/>
  <c r="T295" i="70"/>
  <c r="K295" i="70"/>
  <c r="H295" i="70"/>
  <c r="G295" i="70"/>
  <c r="D295" i="70"/>
  <c r="F295" i="70" s="1"/>
  <c r="A295" i="70"/>
  <c r="AJ294" i="70"/>
  <c r="V294" i="70"/>
  <c r="X294" i="70" s="1"/>
  <c r="T294" i="70"/>
  <c r="K294" i="70"/>
  <c r="H294" i="70"/>
  <c r="G294" i="70"/>
  <c r="D294" i="70"/>
  <c r="F294" i="70" s="1"/>
  <c r="A294" i="70"/>
  <c r="AJ274" i="70"/>
  <c r="T274" i="70"/>
  <c r="H274" i="70"/>
  <c r="G274" i="70"/>
  <c r="A274" i="70"/>
  <c r="AJ273" i="70"/>
  <c r="T273" i="70"/>
  <c r="H273" i="70"/>
  <c r="G273" i="70"/>
  <c r="A273" i="70"/>
  <c r="AJ272" i="70"/>
  <c r="T272" i="70"/>
  <c r="H272" i="70"/>
  <c r="G272" i="70"/>
  <c r="A272" i="70"/>
  <c r="AJ271" i="70"/>
  <c r="T271" i="70"/>
  <c r="H271" i="70"/>
  <c r="G271" i="70"/>
  <c r="A271" i="70"/>
  <c r="AJ270" i="70"/>
  <c r="T270" i="70"/>
  <c r="K270" i="70"/>
  <c r="H270" i="70"/>
  <c r="G270" i="70"/>
  <c r="A270" i="70"/>
  <c r="AJ269" i="70"/>
  <c r="T269" i="70"/>
  <c r="K269" i="70"/>
  <c r="H269" i="70"/>
  <c r="G269" i="70"/>
  <c r="A269" i="70"/>
  <c r="AJ268" i="70"/>
  <c r="T268" i="70"/>
  <c r="K268" i="70"/>
  <c r="H268" i="70"/>
  <c r="G268" i="70"/>
  <c r="A268" i="70"/>
  <c r="AJ267" i="70"/>
  <c r="T267" i="70"/>
  <c r="K267" i="70"/>
  <c r="H267" i="70"/>
  <c r="G267" i="70"/>
  <c r="A267" i="70"/>
  <c r="AJ266" i="70"/>
  <c r="T266" i="70"/>
  <c r="K266" i="70"/>
  <c r="H266" i="70"/>
  <c r="G266" i="70"/>
  <c r="A266" i="70"/>
  <c r="AJ265" i="70"/>
  <c r="T265" i="70"/>
  <c r="K265" i="70"/>
  <c r="H265" i="70"/>
  <c r="G265" i="70"/>
  <c r="A265" i="70"/>
  <c r="AJ264" i="70"/>
  <c r="T264" i="70"/>
  <c r="K264" i="70"/>
  <c r="H264" i="70"/>
  <c r="G264" i="70"/>
  <c r="A264" i="70"/>
  <c r="AJ263" i="70"/>
  <c r="T263" i="70"/>
  <c r="K263" i="70"/>
  <c r="H263" i="70"/>
  <c r="G263" i="70"/>
  <c r="A263" i="70"/>
  <c r="AJ262" i="70"/>
  <c r="T262" i="70"/>
  <c r="K262" i="70"/>
  <c r="H262" i="70"/>
  <c r="G262" i="70"/>
  <c r="A262" i="70"/>
  <c r="AJ261" i="70"/>
  <c r="T261" i="70"/>
  <c r="K261" i="70"/>
  <c r="H261" i="70"/>
  <c r="G261" i="70"/>
  <c r="A261" i="70"/>
  <c r="AJ260" i="70"/>
  <c r="T260" i="70"/>
  <c r="K260" i="70"/>
  <c r="H260" i="70"/>
  <c r="G260" i="70"/>
  <c r="A260" i="70"/>
  <c r="AJ259" i="70"/>
  <c r="T259" i="70"/>
  <c r="K259" i="70"/>
  <c r="H259" i="70"/>
  <c r="G259" i="70"/>
  <c r="A259" i="70"/>
  <c r="AJ258" i="70"/>
  <c r="T258" i="70"/>
  <c r="K258" i="70"/>
  <c r="H258" i="70"/>
  <c r="G258" i="70"/>
  <c r="A258" i="70"/>
  <c r="AJ257" i="70"/>
  <c r="T257" i="70"/>
  <c r="K257" i="70"/>
  <c r="H257" i="70"/>
  <c r="G257" i="70"/>
  <c r="A257" i="70"/>
  <c r="AJ256" i="70"/>
  <c r="T256" i="70"/>
  <c r="K256" i="70"/>
  <c r="H256" i="70"/>
  <c r="G256" i="70"/>
  <c r="A256" i="70"/>
  <c r="AJ255" i="70"/>
  <c r="T255" i="70"/>
  <c r="K255" i="70"/>
  <c r="H255" i="70"/>
  <c r="G255" i="70"/>
  <c r="A255" i="70"/>
  <c r="AJ254" i="70"/>
  <c r="T254" i="70"/>
  <c r="K254" i="70"/>
  <c r="H254" i="70"/>
  <c r="G254" i="70"/>
  <c r="A254" i="70"/>
  <c r="AJ253" i="70"/>
  <c r="T253" i="70"/>
  <c r="K253" i="70"/>
  <c r="H253" i="70"/>
  <c r="G253" i="70"/>
  <c r="A253" i="70"/>
  <c r="AJ252" i="70"/>
  <c r="T252" i="70"/>
  <c r="K252" i="70"/>
  <c r="H252" i="70"/>
  <c r="G252" i="70"/>
  <c r="A252" i="70"/>
  <c r="AJ251" i="70"/>
  <c r="T251" i="70"/>
  <c r="K251" i="70"/>
  <c r="H251" i="70"/>
  <c r="G251" i="70"/>
  <c r="A251" i="70"/>
  <c r="AJ250" i="70"/>
  <c r="T250" i="70"/>
  <c r="K250" i="70"/>
  <c r="H250" i="70"/>
  <c r="G250" i="70"/>
  <c r="A250" i="70"/>
  <c r="AJ249" i="70"/>
  <c r="T249" i="70"/>
  <c r="K249" i="70"/>
  <c r="H249" i="70"/>
  <c r="G249" i="70"/>
  <c r="A249" i="70"/>
  <c r="AJ248" i="70"/>
  <c r="T248" i="70"/>
  <c r="K248" i="70"/>
  <c r="H248" i="70"/>
  <c r="G248" i="70"/>
  <c r="A248" i="70"/>
  <c r="AJ247" i="70"/>
  <c r="T247" i="70"/>
  <c r="K247" i="70"/>
  <c r="H247" i="70"/>
  <c r="G247" i="70"/>
  <c r="A247" i="70"/>
  <c r="AJ246" i="70"/>
  <c r="T246" i="70"/>
  <c r="K246" i="70"/>
  <c r="H246" i="70"/>
  <c r="G246" i="70"/>
  <c r="A246" i="70"/>
  <c r="AJ245" i="70"/>
  <c r="T245" i="70"/>
  <c r="K245" i="70"/>
  <c r="H245" i="70"/>
  <c r="G245" i="70"/>
  <c r="A245" i="70"/>
  <c r="AJ244" i="70"/>
  <c r="T244" i="70"/>
  <c r="K244" i="70"/>
  <c r="H244" i="70"/>
  <c r="G244" i="70"/>
  <c r="A244" i="70"/>
  <c r="AJ243" i="70"/>
  <c r="T243" i="70"/>
  <c r="K243" i="70"/>
  <c r="H243" i="70"/>
  <c r="G243" i="70"/>
  <c r="A243" i="70"/>
  <c r="AJ242" i="70"/>
  <c r="T242" i="70"/>
  <c r="K242" i="70"/>
  <c r="H242" i="70"/>
  <c r="G242" i="70"/>
  <c r="A242" i="70"/>
  <c r="AJ241" i="70"/>
  <c r="T241" i="70"/>
  <c r="K241" i="70"/>
  <c r="H241" i="70"/>
  <c r="G241" i="70"/>
  <c r="A241" i="70"/>
  <c r="AJ240" i="70"/>
  <c r="T240" i="70"/>
  <c r="K240" i="70"/>
  <c r="H240" i="70"/>
  <c r="G240" i="70"/>
  <c r="A240" i="70"/>
  <c r="AJ239" i="70"/>
  <c r="T239" i="70"/>
  <c r="K239" i="70"/>
  <c r="H239" i="70"/>
  <c r="G239" i="70"/>
  <c r="A239" i="70"/>
  <c r="AJ238" i="70"/>
  <c r="T238" i="70"/>
  <c r="K238" i="70"/>
  <c r="H238" i="70"/>
  <c r="G238" i="70"/>
  <c r="A238" i="70"/>
  <c r="AJ237" i="70"/>
  <c r="T237" i="70"/>
  <c r="K237" i="70"/>
  <c r="H237" i="70"/>
  <c r="G237" i="70"/>
  <c r="A237" i="70"/>
  <c r="AJ236" i="70"/>
  <c r="T236" i="70"/>
  <c r="K236" i="70"/>
  <c r="H236" i="70"/>
  <c r="G236" i="70"/>
  <c r="D236" i="70"/>
  <c r="F236" i="70" s="1"/>
  <c r="A236" i="70"/>
  <c r="AJ235" i="70"/>
  <c r="T235" i="70"/>
  <c r="K235" i="70"/>
  <c r="H235" i="70"/>
  <c r="G235" i="70"/>
  <c r="D235" i="70"/>
  <c r="F235" i="70" s="1"/>
  <c r="A235" i="70"/>
  <c r="AJ234" i="70"/>
  <c r="T234" i="70"/>
  <c r="K234" i="70"/>
  <c r="H234" i="70"/>
  <c r="G234" i="70"/>
  <c r="D234" i="70"/>
  <c r="F234" i="70" s="1"/>
  <c r="A234" i="70"/>
  <c r="AJ233" i="70"/>
  <c r="T233" i="70"/>
  <c r="K233" i="70"/>
  <c r="H233" i="70"/>
  <c r="G233" i="70"/>
  <c r="D233" i="70"/>
  <c r="F233" i="70" s="1"/>
  <c r="A233" i="70"/>
  <c r="AJ232" i="70"/>
  <c r="T232" i="70"/>
  <c r="K232" i="70"/>
  <c r="H232" i="70"/>
  <c r="G232" i="70"/>
  <c r="D232" i="70"/>
  <c r="F232" i="70" s="1"/>
  <c r="A232" i="70"/>
  <c r="AJ231" i="70"/>
  <c r="T231" i="70"/>
  <c r="K231" i="70"/>
  <c r="H231" i="70"/>
  <c r="G231" i="70"/>
  <c r="D231" i="70"/>
  <c r="F231" i="70" s="1"/>
  <c r="A231" i="70"/>
  <c r="AJ230" i="70"/>
  <c r="T230" i="70"/>
  <c r="K230" i="70"/>
  <c r="H230" i="70"/>
  <c r="G230" i="70"/>
  <c r="D230" i="70"/>
  <c r="F230" i="70" s="1"/>
  <c r="A230" i="70"/>
  <c r="AJ229" i="70"/>
  <c r="T229" i="70"/>
  <c r="K229" i="70"/>
  <c r="H229" i="70"/>
  <c r="G229" i="70"/>
  <c r="D229" i="70"/>
  <c r="F229" i="70" s="1"/>
  <c r="A229" i="70"/>
  <c r="AJ228" i="70"/>
  <c r="T228" i="70"/>
  <c r="K228" i="70"/>
  <c r="H228" i="70"/>
  <c r="G228" i="70"/>
  <c r="D228" i="70"/>
  <c r="F228" i="70" s="1"/>
  <c r="A228" i="70"/>
  <c r="AJ227" i="70"/>
  <c r="T227" i="70"/>
  <c r="K227" i="70"/>
  <c r="H227" i="70"/>
  <c r="G227" i="70"/>
  <c r="D227" i="70"/>
  <c r="F227" i="70" s="1"/>
  <c r="A227" i="70"/>
  <c r="AJ226" i="70"/>
  <c r="T226" i="70"/>
  <c r="K226" i="70"/>
  <c r="H226" i="70"/>
  <c r="G226" i="70"/>
  <c r="D226" i="70"/>
  <c r="F226" i="70" s="1"/>
  <c r="A226" i="70"/>
  <c r="AJ225" i="70"/>
  <c r="T225" i="70"/>
  <c r="K225" i="70"/>
  <c r="H225" i="70"/>
  <c r="G225" i="70"/>
  <c r="D225" i="70"/>
  <c r="F225" i="70" s="1"/>
  <c r="A225" i="70"/>
  <c r="AJ224" i="70"/>
  <c r="T224" i="70"/>
  <c r="K224" i="70"/>
  <c r="H224" i="70"/>
  <c r="G224" i="70"/>
  <c r="D224" i="70"/>
  <c r="F224" i="70" s="1"/>
  <c r="A224" i="70"/>
  <c r="AJ223" i="70"/>
  <c r="T223" i="70"/>
  <c r="K223" i="70"/>
  <c r="H223" i="70"/>
  <c r="G223" i="70"/>
  <c r="D223" i="70"/>
  <c r="F223" i="70" s="1"/>
  <c r="A223" i="70"/>
  <c r="AJ222" i="70"/>
  <c r="T222" i="70"/>
  <c r="K222" i="70"/>
  <c r="H222" i="70"/>
  <c r="G222" i="70"/>
  <c r="D222" i="70"/>
  <c r="F222" i="70" s="1"/>
  <c r="A222" i="70"/>
  <c r="AJ221" i="70"/>
  <c r="T221" i="70"/>
  <c r="K221" i="70"/>
  <c r="H221" i="70"/>
  <c r="G221" i="70"/>
  <c r="D221" i="70"/>
  <c r="F221" i="70" s="1"/>
  <c r="A221" i="70"/>
  <c r="AJ220" i="70"/>
  <c r="T220" i="70"/>
  <c r="K220" i="70"/>
  <c r="H220" i="70"/>
  <c r="G220" i="70"/>
  <c r="D220" i="70"/>
  <c r="F220" i="70" s="1"/>
  <c r="A220" i="70"/>
  <c r="AJ219" i="70"/>
  <c r="T219" i="70"/>
  <c r="K219" i="70"/>
  <c r="H219" i="70"/>
  <c r="G219" i="70"/>
  <c r="D219" i="70"/>
  <c r="F219" i="70" s="1"/>
  <c r="A219" i="70"/>
  <c r="AJ218" i="70"/>
  <c r="T218" i="70"/>
  <c r="K218" i="70"/>
  <c r="H218" i="70"/>
  <c r="G218" i="70"/>
  <c r="D218" i="70"/>
  <c r="F218" i="70" s="1"/>
  <c r="A218" i="70"/>
  <c r="AJ217" i="70"/>
  <c r="T217" i="70"/>
  <c r="K217" i="70"/>
  <c r="H217" i="70"/>
  <c r="G217" i="70"/>
  <c r="D217" i="70"/>
  <c r="F217" i="70" s="1"/>
  <c r="A217" i="70"/>
  <c r="AJ216" i="70"/>
  <c r="T216" i="70"/>
  <c r="K216" i="70"/>
  <c r="H216" i="70"/>
  <c r="G216" i="70"/>
  <c r="D216" i="70"/>
  <c r="F216" i="70" s="1"/>
  <c r="A216" i="70"/>
  <c r="AJ215" i="70"/>
  <c r="T215" i="70"/>
  <c r="K215" i="70"/>
  <c r="H215" i="70"/>
  <c r="G215" i="70"/>
  <c r="D215" i="70"/>
  <c r="F215" i="70" s="1"/>
  <c r="A215" i="70"/>
  <c r="AJ214" i="70"/>
  <c r="T214" i="70"/>
  <c r="K214" i="70"/>
  <c r="H214" i="70"/>
  <c r="G214" i="70"/>
  <c r="D214" i="70"/>
  <c r="F214" i="70" s="1"/>
  <c r="A214" i="70"/>
  <c r="AJ213" i="70"/>
  <c r="T213" i="70"/>
  <c r="K213" i="70"/>
  <c r="H213" i="70"/>
  <c r="G213" i="70"/>
  <c r="D213" i="70"/>
  <c r="F213" i="70" s="1"/>
  <c r="A213" i="70"/>
  <c r="AJ212" i="70"/>
  <c r="T212" i="70"/>
  <c r="K212" i="70"/>
  <c r="H212" i="70"/>
  <c r="G212" i="70"/>
  <c r="D212" i="70"/>
  <c r="F212" i="70" s="1"/>
  <c r="A212" i="70"/>
  <c r="AJ211" i="70"/>
  <c r="T211" i="70"/>
  <c r="K211" i="70"/>
  <c r="H211" i="70"/>
  <c r="G211" i="70"/>
  <c r="D211" i="70"/>
  <c r="F211" i="70" s="1"/>
  <c r="A211" i="70"/>
  <c r="AJ210" i="70"/>
  <c r="T210" i="70"/>
  <c r="K210" i="70"/>
  <c r="H210" i="70"/>
  <c r="G210" i="70"/>
  <c r="D210" i="70"/>
  <c r="F210" i="70" s="1"/>
  <c r="A210" i="70"/>
  <c r="AJ209" i="70"/>
  <c r="T209" i="70"/>
  <c r="K209" i="70"/>
  <c r="H209" i="70"/>
  <c r="G209" i="70"/>
  <c r="D209" i="70"/>
  <c r="F209" i="70" s="1"/>
  <c r="A209" i="70"/>
  <c r="AJ208" i="70"/>
  <c r="T208" i="70"/>
  <c r="K208" i="70"/>
  <c r="H208" i="70"/>
  <c r="G208" i="70"/>
  <c r="D208" i="70"/>
  <c r="F208" i="70" s="1"/>
  <c r="A208" i="70"/>
  <c r="AJ207" i="70"/>
  <c r="T207" i="70"/>
  <c r="K207" i="70"/>
  <c r="H207" i="70"/>
  <c r="G207" i="70"/>
  <c r="D207" i="70"/>
  <c r="F207" i="70" s="1"/>
  <c r="A207" i="70"/>
  <c r="AJ206" i="70"/>
  <c r="T206" i="70"/>
  <c r="K206" i="70"/>
  <c r="H206" i="70"/>
  <c r="G206" i="70"/>
  <c r="D206" i="70"/>
  <c r="F206" i="70" s="1"/>
  <c r="A206" i="70"/>
  <c r="AJ205" i="70"/>
  <c r="T205" i="70"/>
  <c r="K205" i="70"/>
  <c r="H205" i="70"/>
  <c r="G205" i="70"/>
  <c r="D205" i="70"/>
  <c r="F205" i="70" s="1"/>
  <c r="A205" i="70"/>
  <c r="AJ204" i="70"/>
  <c r="T204" i="70"/>
  <c r="K204" i="70"/>
  <c r="H204" i="70"/>
  <c r="G204" i="70"/>
  <c r="D204" i="70"/>
  <c r="F204" i="70" s="1"/>
  <c r="A204" i="70"/>
  <c r="AJ203" i="70"/>
  <c r="T203" i="70"/>
  <c r="K203" i="70"/>
  <c r="H203" i="70"/>
  <c r="G203" i="70"/>
  <c r="D203" i="70"/>
  <c r="F203" i="70" s="1"/>
  <c r="A203" i="70"/>
  <c r="AJ202" i="70"/>
  <c r="T202" i="70"/>
  <c r="K202" i="70"/>
  <c r="H202" i="70"/>
  <c r="G202" i="70"/>
  <c r="D202" i="70"/>
  <c r="F202" i="70" s="1"/>
  <c r="A202" i="70"/>
  <c r="AJ201" i="70"/>
  <c r="T201" i="70"/>
  <c r="K201" i="70"/>
  <c r="H201" i="70"/>
  <c r="G201" i="70"/>
  <c r="D201" i="70"/>
  <c r="F201" i="70" s="1"/>
  <c r="A201" i="70"/>
  <c r="AJ200" i="70"/>
  <c r="T200" i="70"/>
  <c r="K200" i="70"/>
  <c r="H200" i="70"/>
  <c r="G200" i="70"/>
  <c r="D200" i="70"/>
  <c r="F200" i="70" s="1"/>
  <c r="A200" i="70"/>
  <c r="AJ199" i="70"/>
  <c r="T199" i="70"/>
  <c r="K199" i="70"/>
  <c r="H199" i="70"/>
  <c r="G199" i="70"/>
  <c r="D199" i="70"/>
  <c r="F199" i="70" s="1"/>
  <c r="A199" i="70"/>
  <c r="AJ198" i="70"/>
  <c r="V198" i="70"/>
  <c r="X198" i="70" s="1"/>
  <c r="T198" i="70"/>
  <c r="K198" i="70"/>
  <c r="H198" i="70"/>
  <c r="G198" i="70"/>
  <c r="D198" i="70"/>
  <c r="F198" i="70" s="1"/>
  <c r="A198" i="70"/>
  <c r="AJ197" i="70"/>
  <c r="V197" i="70"/>
  <c r="X197" i="70" s="1"/>
  <c r="T197" i="70"/>
  <c r="K197" i="70"/>
  <c r="H197" i="70"/>
  <c r="G197" i="70"/>
  <c r="D197" i="70"/>
  <c r="F197" i="70" s="1"/>
  <c r="A197" i="70"/>
  <c r="AJ196" i="70"/>
  <c r="V196" i="70"/>
  <c r="X196" i="70" s="1"/>
  <c r="T196" i="70"/>
  <c r="K196" i="70"/>
  <c r="H196" i="70"/>
  <c r="G196" i="70"/>
  <c r="D196" i="70"/>
  <c r="F196" i="70" s="1"/>
  <c r="A196" i="70"/>
  <c r="AJ195" i="70"/>
  <c r="V195" i="70"/>
  <c r="X195" i="70" s="1"/>
  <c r="T195" i="70"/>
  <c r="K195" i="70"/>
  <c r="H195" i="70"/>
  <c r="G195" i="70"/>
  <c r="D195" i="70"/>
  <c r="F195" i="70" s="1"/>
  <c r="A195" i="70"/>
  <c r="AJ194" i="70"/>
  <c r="V194" i="70"/>
  <c r="X194" i="70" s="1"/>
  <c r="T194" i="70"/>
  <c r="K194" i="70"/>
  <c r="H194" i="70"/>
  <c r="G194" i="70"/>
  <c r="D194" i="70"/>
  <c r="F194" i="70" s="1"/>
  <c r="A194" i="70"/>
  <c r="AJ193" i="70"/>
  <c r="V193" i="70"/>
  <c r="X193" i="70" s="1"/>
  <c r="T193" i="70"/>
  <c r="K193" i="70"/>
  <c r="H193" i="70"/>
  <c r="G193" i="70"/>
  <c r="D193" i="70"/>
  <c r="F193" i="70" s="1"/>
  <c r="A193" i="70"/>
  <c r="AJ192" i="70"/>
  <c r="V192" i="70"/>
  <c r="X192" i="70" s="1"/>
  <c r="T192" i="70"/>
  <c r="K192" i="70"/>
  <c r="H192" i="70"/>
  <c r="G192" i="70"/>
  <c r="D192" i="70"/>
  <c r="F192" i="70" s="1"/>
  <c r="A192" i="70"/>
  <c r="AJ191" i="70"/>
  <c r="V191" i="70"/>
  <c r="X191" i="70" s="1"/>
  <c r="T191" i="70"/>
  <c r="K191" i="70"/>
  <c r="H191" i="70"/>
  <c r="G191" i="70"/>
  <c r="D191" i="70"/>
  <c r="F191" i="70" s="1"/>
  <c r="A191" i="70"/>
  <c r="AJ190" i="70"/>
  <c r="V190" i="70"/>
  <c r="X190" i="70" s="1"/>
  <c r="T190" i="70"/>
  <c r="K190" i="70"/>
  <c r="H190" i="70"/>
  <c r="G190" i="70"/>
  <c r="D190" i="70"/>
  <c r="F190" i="70" s="1"/>
  <c r="A190" i="70"/>
  <c r="AJ189" i="70"/>
  <c r="V189" i="70"/>
  <c r="X189" i="70" s="1"/>
  <c r="T189" i="70"/>
  <c r="K189" i="70"/>
  <c r="H189" i="70"/>
  <c r="G189" i="70"/>
  <c r="D189" i="70"/>
  <c r="F189" i="70" s="1"/>
  <c r="A189" i="70"/>
  <c r="AJ188" i="70"/>
  <c r="V188" i="70"/>
  <c r="X188" i="70" s="1"/>
  <c r="T188" i="70"/>
  <c r="K188" i="70"/>
  <c r="H188" i="70"/>
  <c r="G188" i="70"/>
  <c r="D188" i="70"/>
  <c r="F188" i="70" s="1"/>
  <c r="A188" i="70"/>
  <c r="AJ187" i="70"/>
  <c r="V187" i="70"/>
  <c r="X187" i="70" s="1"/>
  <c r="T187" i="70"/>
  <c r="K187" i="70"/>
  <c r="H187" i="70"/>
  <c r="G187" i="70"/>
  <c r="D187" i="70"/>
  <c r="F187" i="70" s="1"/>
  <c r="A187" i="70"/>
  <c r="AJ186" i="70"/>
  <c r="V186" i="70"/>
  <c r="X186" i="70" s="1"/>
  <c r="T186" i="70"/>
  <c r="K186" i="70"/>
  <c r="H186" i="70"/>
  <c r="G186" i="70"/>
  <c r="D186" i="70"/>
  <c r="F186" i="70" s="1"/>
  <c r="A186" i="70"/>
  <c r="AJ185" i="70"/>
  <c r="X185" i="70"/>
  <c r="T185" i="70"/>
  <c r="K185" i="70"/>
  <c r="H185" i="70"/>
  <c r="G185" i="70"/>
  <c r="D185" i="70"/>
  <c r="F185" i="70" s="1"/>
  <c r="A185" i="70"/>
  <c r="AJ184" i="70"/>
  <c r="V184" i="70"/>
  <c r="X184" i="70" s="1"/>
  <c r="T184" i="70"/>
  <c r="K184" i="70"/>
  <c r="H184" i="70"/>
  <c r="G184" i="70"/>
  <c r="D184" i="70"/>
  <c r="F184" i="70" s="1"/>
  <c r="A184" i="70"/>
  <c r="AJ183" i="70"/>
  <c r="V183" i="70"/>
  <c r="X183" i="70" s="1"/>
  <c r="T183" i="70"/>
  <c r="K183" i="70"/>
  <c r="H183" i="70"/>
  <c r="G183" i="70"/>
  <c r="D183" i="70"/>
  <c r="F183" i="70" s="1"/>
  <c r="A183" i="70"/>
  <c r="AJ182" i="70"/>
  <c r="V182" i="70"/>
  <c r="X182" i="70" s="1"/>
  <c r="T182" i="70"/>
  <c r="K182" i="70"/>
  <c r="H182" i="70"/>
  <c r="G182" i="70"/>
  <c r="D182" i="70"/>
  <c r="F182" i="70" s="1"/>
  <c r="A182" i="70"/>
  <c r="AJ181" i="70"/>
  <c r="V181" i="70"/>
  <c r="X181" i="70" s="1"/>
  <c r="T181" i="70"/>
  <c r="K181" i="70"/>
  <c r="H181" i="70"/>
  <c r="G181" i="70"/>
  <c r="D181" i="70"/>
  <c r="F181" i="70" s="1"/>
  <c r="A181" i="70"/>
  <c r="AJ180" i="70"/>
  <c r="V180" i="70"/>
  <c r="X180" i="70" s="1"/>
  <c r="T180" i="70"/>
  <c r="K180" i="70"/>
  <c r="H180" i="70"/>
  <c r="G180" i="70"/>
  <c r="D180" i="70"/>
  <c r="F180" i="70" s="1"/>
  <c r="A180" i="70"/>
  <c r="AJ179" i="70"/>
  <c r="V179" i="70"/>
  <c r="X179" i="70" s="1"/>
  <c r="T179" i="70"/>
  <c r="K179" i="70"/>
  <c r="H179" i="70"/>
  <c r="G179" i="70"/>
  <c r="D179" i="70"/>
  <c r="F179" i="70" s="1"/>
  <c r="A179" i="70"/>
  <c r="AJ178" i="70"/>
  <c r="V178" i="70"/>
  <c r="X178" i="70" s="1"/>
  <c r="T178" i="70"/>
  <c r="K178" i="70"/>
  <c r="H178" i="70"/>
  <c r="G178" i="70"/>
  <c r="D178" i="70"/>
  <c r="F178" i="70" s="1"/>
  <c r="A178" i="70"/>
  <c r="AJ177" i="70"/>
  <c r="V177" i="70"/>
  <c r="X177" i="70" s="1"/>
  <c r="T177" i="70"/>
  <c r="K177" i="70"/>
  <c r="H177" i="70"/>
  <c r="G177" i="70"/>
  <c r="D177" i="70"/>
  <c r="F177" i="70" s="1"/>
  <c r="A177" i="70"/>
  <c r="AJ176" i="70"/>
  <c r="V176" i="70"/>
  <c r="X176" i="70" s="1"/>
  <c r="T176" i="70"/>
  <c r="K176" i="70"/>
  <c r="H176" i="70"/>
  <c r="G176" i="70"/>
  <c r="D176" i="70"/>
  <c r="F176" i="70" s="1"/>
  <c r="A176" i="70"/>
  <c r="AJ175" i="70"/>
  <c r="V175" i="70"/>
  <c r="X175" i="70" s="1"/>
  <c r="T175" i="70"/>
  <c r="K175" i="70"/>
  <c r="H175" i="70"/>
  <c r="G175" i="70"/>
  <c r="D175" i="70"/>
  <c r="F175" i="70" s="1"/>
  <c r="A175" i="70"/>
  <c r="AJ174" i="70"/>
  <c r="V174" i="70"/>
  <c r="X174" i="70" s="1"/>
  <c r="T174" i="70"/>
  <c r="K174" i="70"/>
  <c r="H174" i="70"/>
  <c r="G174" i="70"/>
  <c r="D174" i="70"/>
  <c r="F174" i="70" s="1"/>
  <c r="A174" i="70"/>
  <c r="AJ173" i="70"/>
  <c r="V173" i="70"/>
  <c r="X173" i="70" s="1"/>
  <c r="T173" i="70"/>
  <c r="K173" i="70"/>
  <c r="H173" i="70"/>
  <c r="G173" i="70"/>
  <c r="D173" i="70"/>
  <c r="F173" i="70" s="1"/>
  <c r="A173" i="70"/>
  <c r="AJ172" i="70"/>
  <c r="V172" i="70"/>
  <c r="X172" i="70" s="1"/>
  <c r="T172" i="70"/>
  <c r="K172" i="70"/>
  <c r="H172" i="70"/>
  <c r="G172" i="70"/>
  <c r="D172" i="70"/>
  <c r="F172" i="70" s="1"/>
  <c r="A172" i="70"/>
  <c r="AJ171" i="70"/>
  <c r="V171" i="70"/>
  <c r="X171" i="70" s="1"/>
  <c r="T171" i="70"/>
  <c r="K171" i="70"/>
  <c r="H171" i="70"/>
  <c r="G171" i="70"/>
  <c r="D171" i="70"/>
  <c r="F171" i="70" s="1"/>
  <c r="A171" i="70"/>
  <c r="AJ170" i="70"/>
  <c r="V170" i="70"/>
  <c r="X170" i="70" s="1"/>
  <c r="T170" i="70"/>
  <c r="K170" i="70"/>
  <c r="H170" i="70"/>
  <c r="G170" i="70"/>
  <c r="D170" i="70"/>
  <c r="F170" i="70" s="1"/>
  <c r="A170" i="70"/>
  <c r="AJ169" i="70"/>
  <c r="V169" i="70"/>
  <c r="X169" i="70" s="1"/>
  <c r="T169" i="70"/>
  <c r="K169" i="70"/>
  <c r="H169" i="70"/>
  <c r="G169" i="70"/>
  <c r="D169" i="70"/>
  <c r="F169" i="70" s="1"/>
  <c r="A169" i="70"/>
  <c r="AJ168" i="70"/>
  <c r="V168" i="70"/>
  <c r="X168" i="70" s="1"/>
  <c r="T168" i="70"/>
  <c r="K168" i="70"/>
  <c r="H168" i="70"/>
  <c r="G168" i="70"/>
  <c r="D168" i="70"/>
  <c r="F168" i="70" s="1"/>
  <c r="A168" i="70"/>
  <c r="AJ167" i="70"/>
  <c r="V167" i="70"/>
  <c r="X167" i="70" s="1"/>
  <c r="T167" i="70"/>
  <c r="K167" i="70"/>
  <c r="H167" i="70"/>
  <c r="G167" i="70"/>
  <c r="D167" i="70"/>
  <c r="F167" i="70" s="1"/>
  <c r="A167" i="70"/>
  <c r="AJ166" i="70"/>
  <c r="V166" i="70"/>
  <c r="X166" i="70" s="1"/>
  <c r="T166" i="70"/>
  <c r="K166" i="70"/>
  <c r="H166" i="70"/>
  <c r="G166" i="70"/>
  <c r="D166" i="70"/>
  <c r="F166" i="70" s="1"/>
  <c r="A166" i="70"/>
  <c r="AJ165" i="70"/>
  <c r="V165" i="70"/>
  <c r="X165" i="70" s="1"/>
  <c r="T165" i="70"/>
  <c r="K165" i="70"/>
  <c r="H165" i="70"/>
  <c r="G165" i="70"/>
  <c r="D165" i="70"/>
  <c r="F165" i="70" s="1"/>
  <c r="A165" i="70"/>
  <c r="AJ164" i="70"/>
  <c r="V164" i="70"/>
  <c r="X164" i="70" s="1"/>
  <c r="T164" i="70"/>
  <c r="K164" i="70"/>
  <c r="H164" i="70"/>
  <c r="G164" i="70"/>
  <c r="D164" i="70"/>
  <c r="F164" i="70" s="1"/>
  <c r="A164" i="70"/>
  <c r="AJ163" i="70"/>
  <c r="V163" i="70"/>
  <c r="X163" i="70" s="1"/>
  <c r="T163" i="70"/>
  <c r="K163" i="70"/>
  <c r="H163" i="70"/>
  <c r="G163" i="70"/>
  <c r="D163" i="70"/>
  <c r="F163" i="70" s="1"/>
  <c r="A163" i="70"/>
  <c r="AJ162" i="70"/>
  <c r="V162" i="70"/>
  <c r="X162" i="70" s="1"/>
  <c r="T162" i="70"/>
  <c r="K162" i="70"/>
  <c r="H162" i="70"/>
  <c r="G162" i="70"/>
  <c r="D162" i="70"/>
  <c r="F162" i="70" s="1"/>
  <c r="A162" i="70"/>
  <c r="AJ161" i="70"/>
  <c r="V161" i="70"/>
  <c r="X161" i="70" s="1"/>
  <c r="T161" i="70"/>
  <c r="K161" i="70"/>
  <c r="H161" i="70"/>
  <c r="G161" i="70"/>
  <c r="D161" i="70"/>
  <c r="F161" i="70" s="1"/>
  <c r="A161" i="70"/>
  <c r="AJ160" i="70"/>
  <c r="V160" i="70"/>
  <c r="X160" i="70" s="1"/>
  <c r="T160" i="70"/>
  <c r="K160" i="70"/>
  <c r="H160" i="70"/>
  <c r="G160" i="70"/>
  <c r="D160" i="70"/>
  <c r="F160" i="70" s="1"/>
  <c r="A160" i="70"/>
  <c r="AJ159" i="70"/>
  <c r="V159" i="70"/>
  <c r="X159" i="70" s="1"/>
  <c r="T159" i="70"/>
  <c r="K159" i="70"/>
  <c r="H159" i="70"/>
  <c r="G159" i="70"/>
  <c r="D159" i="70"/>
  <c r="F159" i="70" s="1"/>
  <c r="A159" i="70"/>
  <c r="AJ158" i="70"/>
  <c r="V158" i="70"/>
  <c r="X158" i="70" s="1"/>
  <c r="T158" i="70"/>
  <c r="K158" i="70"/>
  <c r="H158" i="70"/>
  <c r="G158" i="70"/>
  <c r="D158" i="70"/>
  <c r="F158" i="70" s="1"/>
  <c r="A158" i="70"/>
  <c r="AJ157" i="70"/>
  <c r="V157" i="70"/>
  <c r="X157" i="70" s="1"/>
  <c r="T157" i="70"/>
  <c r="K157" i="70"/>
  <c r="H157" i="70"/>
  <c r="G157" i="70"/>
  <c r="D157" i="70"/>
  <c r="F157" i="70" s="1"/>
  <c r="A157" i="70"/>
  <c r="AJ156" i="70"/>
  <c r="V156" i="70"/>
  <c r="X156" i="70" s="1"/>
  <c r="T156" i="70"/>
  <c r="K156" i="70"/>
  <c r="H156" i="70"/>
  <c r="G156" i="70"/>
  <c r="D156" i="70"/>
  <c r="F156" i="70" s="1"/>
  <c r="A156" i="70"/>
  <c r="AJ155" i="70"/>
  <c r="V155" i="70"/>
  <c r="X155" i="70" s="1"/>
  <c r="T155" i="70"/>
  <c r="K155" i="70"/>
  <c r="H155" i="70"/>
  <c r="G155" i="70"/>
  <c r="D155" i="70"/>
  <c r="F155" i="70" s="1"/>
  <c r="A155" i="70"/>
  <c r="AJ154" i="70"/>
  <c r="V154" i="70"/>
  <c r="X154" i="70" s="1"/>
  <c r="T154" i="70"/>
  <c r="K154" i="70"/>
  <c r="H154" i="70"/>
  <c r="G154" i="70"/>
  <c r="D154" i="70"/>
  <c r="F154" i="70" s="1"/>
  <c r="A154" i="70"/>
  <c r="AJ153" i="70"/>
  <c r="V153" i="70"/>
  <c r="X153" i="70" s="1"/>
  <c r="T153" i="70"/>
  <c r="K153" i="70"/>
  <c r="H153" i="70"/>
  <c r="G153" i="70"/>
  <c r="D153" i="70"/>
  <c r="F153" i="70" s="1"/>
  <c r="A153" i="70"/>
  <c r="AJ152" i="70"/>
  <c r="V152" i="70"/>
  <c r="X152" i="70" s="1"/>
  <c r="T152" i="70"/>
  <c r="K152" i="70"/>
  <c r="H152" i="70"/>
  <c r="G152" i="70"/>
  <c r="D152" i="70"/>
  <c r="F152" i="70" s="1"/>
  <c r="A152" i="70"/>
  <c r="AJ151" i="70"/>
  <c r="V151" i="70"/>
  <c r="X151" i="70" s="1"/>
  <c r="T151" i="70"/>
  <c r="K151" i="70"/>
  <c r="H151" i="70"/>
  <c r="G151" i="70"/>
  <c r="D151" i="70"/>
  <c r="F151" i="70" s="1"/>
  <c r="A151" i="70"/>
  <c r="AJ150" i="70"/>
  <c r="V150" i="70"/>
  <c r="X150" i="70" s="1"/>
  <c r="T150" i="70"/>
  <c r="K150" i="70"/>
  <c r="H150" i="70"/>
  <c r="G150" i="70"/>
  <c r="D150" i="70"/>
  <c r="F150" i="70" s="1"/>
  <c r="A150" i="70"/>
  <c r="AJ149" i="70"/>
  <c r="V149" i="70"/>
  <c r="X149" i="70" s="1"/>
  <c r="T149" i="70"/>
  <c r="K149" i="70"/>
  <c r="H149" i="70"/>
  <c r="G149" i="70"/>
  <c r="D149" i="70"/>
  <c r="F149" i="70" s="1"/>
  <c r="A149" i="70"/>
  <c r="AJ148" i="70"/>
  <c r="V148" i="70"/>
  <c r="X148" i="70" s="1"/>
  <c r="T148" i="70"/>
  <c r="K148" i="70"/>
  <c r="H148" i="70"/>
  <c r="G148" i="70"/>
  <c r="D148" i="70"/>
  <c r="F148" i="70" s="1"/>
  <c r="A148" i="70"/>
  <c r="AJ147" i="70"/>
  <c r="V147" i="70"/>
  <c r="X147" i="70" s="1"/>
  <c r="T147" i="70"/>
  <c r="K147" i="70"/>
  <c r="H147" i="70"/>
  <c r="G147" i="70"/>
  <c r="D147" i="70"/>
  <c r="F147" i="70" s="1"/>
  <c r="A147" i="70"/>
  <c r="AJ146" i="70"/>
  <c r="V146" i="70"/>
  <c r="X146" i="70" s="1"/>
  <c r="T146" i="70"/>
  <c r="K146" i="70"/>
  <c r="H146" i="70"/>
  <c r="G146" i="70"/>
  <c r="D146" i="70"/>
  <c r="F146" i="70" s="1"/>
  <c r="A146" i="70"/>
  <c r="AJ145" i="70"/>
  <c r="V145" i="70"/>
  <c r="X145" i="70" s="1"/>
  <c r="T145" i="70"/>
  <c r="K145" i="70"/>
  <c r="H145" i="70"/>
  <c r="G145" i="70"/>
  <c r="D145" i="70"/>
  <c r="F145" i="70" s="1"/>
  <c r="A145" i="70"/>
  <c r="AJ144" i="70"/>
  <c r="V144" i="70"/>
  <c r="X144" i="70" s="1"/>
  <c r="T144" i="70"/>
  <c r="K144" i="70"/>
  <c r="H144" i="70"/>
  <c r="G144" i="70"/>
  <c r="D144" i="70"/>
  <c r="F144" i="70" s="1"/>
  <c r="A144" i="70"/>
  <c r="AJ143" i="70"/>
  <c r="V143" i="70"/>
  <c r="X143" i="70" s="1"/>
  <c r="T143" i="70"/>
  <c r="K143" i="70"/>
  <c r="H143" i="70"/>
  <c r="G143" i="70"/>
  <c r="D143" i="70"/>
  <c r="F143" i="70" s="1"/>
  <c r="A143" i="70"/>
  <c r="AJ142" i="70"/>
  <c r="V142" i="70"/>
  <c r="X142" i="70" s="1"/>
  <c r="T142" i="70"/>
  <c r="K142" i="70"/>
  <c r="H142" i="70"/>
  <c r="G142" i="70"/>
  <c r="D142" i="70"/>
  <c r="F142" i="70" s="1"/>
  <c r="A142" i="70"/>
  <c r="AJ141" i="70"/>
  <c r="V141" i="70"/>
  <c r="X141" i="70" s="1"/>
  <c r="T141" i="70"/>
  <c r="K141" i="70"/>
  <c r="H141" i="70"/>
  <c r="G141" i="70"/>
  <c r="D141" i="70"/>
  <c r="F141" i="70" s="1"/>
  <c r="A141" i="70"/>
  <c r="AJ140" i="70"/>
  <c r="V140" i="70"/>
  <c r="X140" i="70" s="1"/>
  <c r="T140" i="70"/>
  <c r="K140" i="70"/>
  <c r="H140" i="70"/>
  <c r="G140" i="70"/>
  <c r="D140" i="70"/>
  <c r="F140" i="70" s="1"/>
  <c r="A140" i="70"/>
  <c r="AJ139" i="70"/>
  <c r="V139" i="70"/>
  <c r="X139" i="70" s="1"/>
  <c r="T139" i="70"/>
  <c r="K139" i="70"/>
  <c r="H139" i="70"/>
  <c r="G139" i="70"/>
  <c r="D139" i="70"/>
  <c r="F139" i="70" s="1"/>
  <c r="A139" i="70"/>
  <c r="AJ138" i="70"/>
  <c r="V138" i="70"/>
  <c r="X138" i="70" s="1"/>
  <c r="T138" i="70"/>
  <c r="K138" i="70"/>
  <c r="H138" i="70"/>
  <c r="G138" i="70"/>
  <c r="D138" i="70"/>
  <c r="F138" i="70" s="1"/>
  <c r="A138" i="70"/>
  <c r="AJ137" i="70"/>
  <c r="V137" i="70"/>
  <c r="X137" i="70" s="1"/>
  <c r="T137" i="70"/>
  <c r="K137" i="70"/>
  <c r="H137" i="70"/>
  <c r="G137" i="70"/>
  <c r="D137" i="70"/>
  <c r="F137" i="70" s="1"/>
  <c r="A137" i="70"/>
  <c r="AJ136" i="70"/>
  <c r="V136" i="70"/>
  <c r="X136" i="70" s="1"/>
  <c r="T136" i="70"/>
  <c r="K136" i="70"/>
  <c r="H136" i="70"/>
  <c r="G136" i="70"/>
  <c r="D136" i="70"/>
  <c r="F136" i="70" s="1"/>
  <c r="A136" i="70"/>
  <c r="AJ135" i="70"/>
  <c r="V135" i="70"/>
  <c r="X135" i="70" s="1"/>
  <c r="T135" i="70"/>
  <c r="K135" i="70"/>
  <c r="H135" i="70"/>
  <c r="G135" i="70"/>
  <c r="D135" i="70"/>
  <c r="F135" i="70" s="1"/>
  <c r="A135" i="70"/>
  <c r="AJ134" i="70"/>
  <c r="V134" i="70"/>
  <c r="X134" i="70" s="1"/>
  <c r="T134" i="70"/>
  <c r="K134" i="70"/>
  <c r="H134" i="70"/>
  <c r="G134" i="70"/>
  <c r="D134" i="70"/>
  <c r="F134" i="70" s="1"/>
  <c r="A134" i="70"/>
  <c r="AJ133" i="70"/>
  <c r="V133" i="70"/>
  <c r="X133" i="70" s="1"/>
  <c r="T133" i="70"/>
  <c r="K133" i="70"/>
  <c r="H133" i="70"/>
  <c r="G133" i="70"/>
  <c r="D133" i="70"/>
  <c r="F133" i="70" s="1"/>
  <c r="A133" i="70"/>
  <c r="AJ132" i="70"/>
  <c r="V132" i="70"/>
  <c r="X132" i="70" s="1"/>
  <c r="T132" i="70"/>
  <c r="K132" i="70"/>
  <c r="H132" i="70"/>
  <c r="G132" i="70"/>
  <c r="D132" i="70"/>
  <c r="F132" i="70" s="1"/>
  <c r="A132" i="70"/>
  <c r="AJ131" i="70"/>
  <c r="V131" i="70"/>
  <c r="X131" i="70" s="1"/>
  <c r="T131" i="70"/>
  <c r="K131" i="70"/>
  <c r="H131" i="70"/>
  <c r="G131" i="70"/>
  <c r="D131" i="70"/>
  <c r="F131" i="70" s="1"/>
  <c r="A131" i="70"/>
  <c r="T130" i="70"/>
  <c r="K130" i="70"/>
  <c r="G130" i="70"/>
  <c r="I130" i="70" s="1"/>
  <c r="A130" i="70"/>
  <c r="AJ129" i="70"/>
  <c r="T129" i="70"/>
  <c r="K129" i="70"/>
  <c r="H129" i="70"/>
  <c r="G129" i="70"/>
  <c r="D129" i="70"/>
  <c r="F129" i="70" s="1"/>
  <c r="A129" i="70"/>
  <c r="AJ128" i="70"/>
  <c r="V128" i="70"/>
  <c r="X128" i="70" s="1"/>
  <c r="T128" i="70"/>
  <c r="K128" i="70"/>
  <c r="H128" i="70"/>
  <c r="G128" i="70"/>
  <c r="D128" i="70"/>
  <c r="F128" i="70" s="1"/>
  <c r="A128" i="70"/>
  <c r="AJ127" i="70"/>
  <c r="V127" i="70"/>
  <c r="X127" i="70" s="1"/>
  <c r="T127" i="70"/>
  <c r="K127" i="70"/>
  <c r="H127" i="70"/>
  <c r="G127" i="70"/>
  <c r="D127" i="70"/>
  <c r="F127" i="70" s="1"/>
  <c r="A127" i="70"/>
  <c r="AJ126" i="70"/>
  <c r="V126" i="70"/>
  <c r="X126" i="70" s="1"/>
  <c r="T126" i="70"/>
  <c r="K126" i="70"/>
  <c r="H126" i="70"/>
  <c r="G126" i="70"/>
  <c r="D126" i="70"/>
  <c r="F126" i="70" s="1"/>
  <c r="A126" i="70"/>
  <c r="AJ125" i="70"/>
  <c r="V125" i="70"/>
  <c r="X125" i="70" s="1"/>
  <c r="T125" i="70"/>
  <c r="K125" i="70"/>
  <c r="H125" i="70"/>
  <c r="G125" i="70"/>
  <c r="D125" i="70"/>
  <c r="F125" i="70" s="1"/>
  <c r="A125" i="70"/>
  <c r="AJ124" i="70"/>
  <c r="T124" i="70"/>
  <c r="G124" i="70"/>
  <c r="I124" i="70" s="1"/>
  <c r="A124" i="70"/>
  <c r="AJ123" i="70"/>
  <c r="T123" i="70"/>
  <c r="G123" i="70"/>
  <c r="I123" i="70" s="1"/>
  <c r="A123" i="70"/>
  <c r="AJ122" i="70"/>
  <c r="T122" i="70"/>
  <c r="K122" i="70"/>
  <c r="G122" i="70"/>
  <c r="I122" i="70" s="1"/>
  <c r="A122" i="70"/>
  <c r="AJ121" i="70"/>
  <c r="T121" i="70"/>
  <c r="K121" i="70"/>
  <c r="H121" i="70"/>
  <c r="G121" i="70"/>
  <c r="D121" i="70"/>
  <c r="F121" i="70" s="1"/>
  <c r="A121" i="70"/>
  <c r="AJ120" i="70"/>
  <c r="V120" i="70"/>
  <c r="X120" i="70" s="1"/>
  <c r="T120" i="70"/>
  <c r="K120" i="70"/>
  <c r="D120" i="70"/>
  <c r="F120" i="70" s="1"/>
  <c r="A120" i="70"/>
  <c r="AJ119" i="70"/>
  <c r="V119" i="70"/>
  <c r="X119" i="70" s="1"/>
  <c r="T119" i="70"/>
  <c r="K119" i="70"/>
  <c r="H119" i="70"/>
  <c r="G119" i="70"/>
  <c r="D119" i="70"/>
  <c r="F119" i="70" s="1"/>
  <c r="A119" i="70"/>
  <c r="AJ118" i="70"/>
  <c r="V118" i="70"/>
  <c r="X118" i="70" s="1"/>
  <c r="T118" i="70"/>
  <c r="K118" i="70"/>
  <c r="H118" i="70"/>
  <c r="G118" i="70"/>
  <c r="D118" i="70"/>
  <c r="F118" i="70" s="1"/>
  <c r="A118" i="70"/>
  <c r="AJ117" i="70"/>
  <c r="V117" i="70"/>
  <c r="X117" i="70" s="1"/>
  <c r="T117" i="70"/>
  <c r="K117" i="70"/>
  <c r="H117" i="70"/>
  <c r="G117" i="70"/>
  <c r="D117" i="70"/>
  <c r="F117" i="70" s="1"/>
  <c r="A117" i="70"/>
  <c r="AJ116" i="70"/>
  <c r="V116" i="70"/>
  <c r="X116" i="70" s="1"/>
  <c r="T116" i="70"/>
  <c r="K116" i="70"/>
  <c r="H116" i="70"/>
  <c r="G116" i="70"/>
  <c r="D116" i="70"/>
  <c r="F116" i="70" s="1"/>
  <c r="A116" i="70"/>
  <c r="AJ115" i="70"/>
  <c r="V115" i="70"/>
  <c r="X115" i="70" s="1"/>
  <c r="T115" i="70"/>
  <c r="K115" i="70"/>
  <c r="H115" i="70"/>
  <c r="G115" i="70"/>
  <c r="D115" i="70"/>
  <c r="F115" i="70" s="1"/>
  <c r="A115" i="70"/>
  <c r="AJ114" i="70"/>
  <c r="T114" i="70"/>
  <c r="K114" i="70"/>
  <c r="G114" i="70"/>
  <c r="I114" i="70" s="1"/>
  <c r="A114" i="70"/>
  <c r="AJ113" i="70"/>
  <c r="K113" i="70"/>
  <c r="G113" i="70"/>
  <c r="I113" i="70" s="1"/>
  <c r="A113" i="70"/>
  <c r="AJ112" i="70"/>
  <c r="T112" i="70"/>
  <c r="K112" i="70"/>
  <c r="G112" i="70"/>
  <c r="I112" i="70" s="1"/>
  <c r="A112" i="70"/>
  <c r="AJ111" i="70"/>
  <c r="T111" i="70"/>
  <c r="K111" i="70"/>
  <c r="G111" i="70"/>
  <c r="I111" i="70" s="1"/>
  <c r="A111" i="70"/>
  <c r="AJ110" i="70"/>
  <c r="T110" i="70"/>
  <c r="K110" i="70"/>
  <c r="G110" i="70"/>
  <c r="I110" i="70" s="1"/>
  <c r="A110" i="70"/>
  <c r="AJ109" i="70"/>
  <c r="T109" i="70"/>
  <c r="K109" i="70"/>
  <c r="H109" i="70"/>
  <c r="G109" i="70"/>
  <c r="D109" i="70"/>
  <c r="F109" i="70" s="1"/>
  <c r="A109" i="70"/>
  <c r="AJ108" i="70"/>
  <c r="T108" i="70"/>
  <c r="K108" i="70"/>
  <c r="H108" i="70"/>
  <c r="G108" i="70"/>
  <c r="D108" i="70"/>
  <c r="F108" i="70" s="1"/>
  <c r="A108" i="70"/>
  <c r="AJ107" i="70"/>
  <c r="T107" i="70"/>
  <c r="K107" i="70"/>
  <c r="H107" i="70"/>
  <c r="G107" i="70"/>
  <c r="D107" i="70"/>
  <c r="F107" i="70" s="1"/>
  <c r="A107" i="70"/>
  <c r="AJ106" i="70"/>
  <c r="T106" i="70"/>
  <c r="K106" i="70"/>
  <c r="H106" i="70"/>
  <c r="G106" i="70"/>
  <c r="D106" i="70"/>
  <c r="F106" i="70" s="1"/>
  <c r="A106" i="70"/>
  <c r="AJ105" i="70"/>
  <c r="V105" i="70"/>
  <c r="X105" i="70" s="1"/>
  <c r="T105" i="70"/>
  <c r="K105" i="70"/>
  <c r="H105" i="70"/>
  <c r="G105" i="70"/>
  <c r="D105" i="70"/>
  <c r="F105" i="70" s="1"/>
  <c r="A105" i="70"/>
  <c r="AJ104" i="70"/>
  <c r="V104" i="70"/>
  <c r="X104" i="70" s="1"/>
  <c r="T104" i="70"/>
  <c r="K104" i="70"/>
  <c r="H104" i="70"/>
  <c r="G104" i="70"/>
  <c r="D104" i="70"/>
  <c r="F104" i="70" s="1"/>
  <c r="A104" i="70"/>
  <c r="AJ103" i="70"/>
  <c r="V103" i="70"/>
  <c r="X103" i="70" s="1"/>
  <c r="T103" i="70"/>
  <c r="K103" i="70"/>
  <c r="H103" i="70"/>
  <c r="G103" i="70"/>
  <c r="D103" i="70"/>
  <c r="F103" i="70" s="1"/>
  <c r="A103" i="70"/>
  <c r="AJ102" i="70"/>
  <c r="V102" i="70"/>
  <c r="X102" i="70" s="1"/>
  <c r="T102" i="70"/>
  <c r="K102" i="70"/>
  <c r="H102" i="70"/>
  <c r="G102" i="70"/>
  <c r="D102" i="70"/>
  <c r="F102" i="70" s="1"/>
  <c r="A102" i="70"/>
  <c r="AJ101" i="70"/>
  <c r="V101" i="70"/>
  <c r="X101" i="70" s="1"/>
  <c r="T101" i="70"/>
  <c r="K101" i="70"/>
  <c r="H101" i="70"/>
  <c r="G101" i="70"/>
  <c r="D101" i="70"/>
  <c r="F101" i="70" s="1"/>
  <c r="A101" i="70"/>
  <c r="AJ100" i="70"/>
  <c r="V100" i="70"/>
  <c r="X100" i="70" s="1"/>
  <c r="T100" i="70"/>
  <c r="K100" i="70"/>
  <c r="H100" i="70"/>
  <c r="G100" i="70"/>
  <c r="D100" i="70"/>
  <c r="F100" i="70" s="1"/>
  <c r="A100" i="70"/>
  <c r="AJ99" i="70"/>
  <c r="V99" i="70"/>
  <c r="X99" i="70" s="1"/>
  <c r="T99" i="70"/>
  <c r="K99" i="70"/>
  <c r="H99" i="70"/>
  <c r="G99" i="70"/>
  <c r="D99" i="70"/>
  <c r="F99" i="70" s="1"/>
  <c r="A99" i="70"/>
  <c r="AJ98" i="70"/>
  <c r="V98" i="70"/>
  <c r="X98" i="70" s="1"/>
  <c r="T98" i="70"/>
  <c r="K98" i="70"/>
  <c r="H98" i="70"/>
  <c r="G98" i="70"/>
  <c r="D98" i="70"/>
  <c r="F98" i="70" s="1"/>
  <c r="A98" i="70"/>
  <c r="AJ97" i="70"/>
  <c r="V97" i="70"/>
  <c r="X97" i="70" s="1"/>
  <c r="T97" i="70"/>
  <c r="K97" i="70"/>
  <c r="H97" i="70"/>
  <c r="G97" i="70"/>
  <c r="D97" i="70"/>
  <c r="F97" i="70" s="1"/>
  <c r="A97" i="70"/>
  <c r="AJ96" i="70"/>
  <c r="V96" i="70"/>
  <c r="X96" i="70" s="1"/>
  <c r="T96" i="70"/>
  <c r="K96" i="70"/>
  <c r="H96" i="70"/>
  <c r="G96" i="70"/>
  <c r="D96" i="70"/>
  <c r="F96" i="70" s="1"/>
  <c r="A96" i="70"/>
  <c r="AJ95" i="70"/>
  <c r="V95" i="70"/>
  <c r="X95" i="70" s="1"/>
  <c r="T95" i="70"/>
  <c r="K95" i="70"/>
  <c r="H95" i="70"/>
  <c r="G95" i="70"/>
  <c r="D95" i="70"/>
  <c r="F95" i="70" s="1"/>
  <c r="A95" i="70"/>
  <c r="AJ94" i="70"/>
  <c r="V94" i="70"/>
  <c r="X94" i="70" s="1"/>
  <c r="T94" i="70"/>
  <c r="K94" i="70"/>
  <c r="H94" i="70"/>
  <c r="G94" i="70"/>
  <c r="D94" i="70"/>
  <c r="F94" i="70" s="1"/>
  <c r="A94" i="70"/>
  <c r="AJ93" i="70"/>
  <c r="V93" i="70"/>
  <c r="X93" i="70" s="1"/>
  <c r="T93" i="70"/>
  <c r="K93" i="70"/>
  <c r="H93" i="70"/>
  <c r="G93" i="70"/>
  <c r="D93" i="70"/>
  <c r="F93" i="70" s="1"/>
  <c r="A93" i="70"/>
  <c r="AJ92" i="70"/>
  <c r="V92" i="70"/>
  <c r="X92" i="70" s="1"/>
  <c r="T92" i="70"/>
  <c r="K92" i="70"/>
  <c r="H92" i="70"/>
  <c r="G92" i="70"/>
  <c r="D92" i="70"/>
  <c r="F92" i="70" s="1"/>
  <c r="A92" i="70"/>
  <c r="AJ91" i="70"/>
  <c r="V91" i="70"/>
  <c r="X91" i="70" s="1"/>
  <c r="T91" i="70"/>
  <c r="K91" i="70"/>
  <c r="H91" i="70"/>
  <c r="G91" i="70"/>
  <c r="D91" i="70"/>
  <c r="F91" i="70" s="1"/>
  <c r="A91" i="70"/>
  <c r="AJ90" i="70"/>
  <c r="V90" i="70"/>
  <c r="X90" i="70" s="1"/>
  <c r="T90" i="70"/>
  <c r="K90" i="70"/>
  <c r="H90" i="70"/>
  <c r="G90" i="70"/>
  <c r="D90" i="70"/>
  <c r="F90" i="70" s="1"/>
  <c r="A90" i="70"/>
  <c r="AJ89" i="70"/>
  <c r="V89" i="70"/>
  <c r="X89" i="70" s="1"/>
  <c r="T89" i="70"/>
  <c r="K89" i="70"/>
  <c r="H89" i="70"/>
  <c r="G89" i="70"/>
  <c r="D89" i="70"/>
  <c r="F89" i="70" s="1"/>
  <c r="A89" i="70"/>
  <c r="AJ88" i="70"/>
  <c r="V88" i="70"/>
  <c r="X88" i="70" s="1"/>
  <c r="T88" i="70"/>
  <c r="K88" i="70"/>
  <c r="H88" i="70"/>
  <c r="G88" i="70"/>
  <c r="D88" i="70"/>
  <c r="F88" i="70" s="1"/>
  <c r="A88" i="70"/>
  <c r="AJ87" i="70"/>
  <c r="T87" i="70"/>
  <c r="K87" i="70"/>
  <c r="G87" i="70"/>
  <c r="I87" i="70" s="1"/>
  <c r="A87" i="70"/>
  <c r="AJ86" i="70"/>
  <c r="T86" i="70"/>
  <c r="K86" i="70"/>
  <c r="G86" i="70"/>
  <c r="I86" i="70" s="1"/>
  <c r="A86" i="70"/>
  <c r="AJ85" i="70"/>
  <c r="T85" i="70"/>
  <c r="K85" i="70"/>
  <c r="G85" i="70"/>
  <c r="I85" i="70" s="1"/>
  <c r="A85" i="70"/>
  <c r="AJ84" i="70"/>
  <c r="T84" i="70"/>
  <c r="K84" i="70"/>
  <c r="H84" i="70"/>
  <c r="G84" i="70"/>
  <c r="D84" i="70"/>
  <c r="F84" i="70" s="1"/>
  <c r="A84" i="70"/>
  <c r="AJ83" i="70"/>
  <c r="V83" i="70"/>
  <c r="X83" i="70" s="1"/>
  <c r="T83" i="70"/>
  <c r="K83" i="70"/>
  <c r="H83" i="70"/>
  <c r="G83" i="70"/>
  <c r="D83" i="70"/>
  <c r="F83" i="70" s="1"/>
  <c r="A83" i="70"/>
  <c r="AJ82" i="70"/>
  <c r="V82" i="70"/>
  <c r="X82" i="70" s="1"/>
  <c r="T82" i="70"/>
  <c r="K82" i="70"/>
  <c r="H82" i="70"/>
  <c r="G82" i="70"/>
  <c r="D82" i="70"/>
  <c r="F82" i="70" s="1"/>
  <c r="A82" i="70"/>
  <c r="AJ81" i="70"/>
  <c r="V81" i="70"/>
  <c r="X81" i="70" s="1"/>
  <c r="T81" i="70"/>
  <c r="K81" i="70"/>
  <c r="H81" i="70"/>
  <c r="G81" i="70"/>
  <c r="D81" i="70"/>
  <c r="F81" i="70" s="1"/>
  <c r="A81" i="70"/>
  <c r="AJ80" i="70"/>
  <c r="V80" i="70"/>
  <c r="X80" i="70" s="1"/>
  <c r="T80" i="70"/>
  <c r="K80" i="70"/>
  <c r="H80" i="70"/>
  <c r="G80" i="70"/>
  <c r="D80" i="70"/>
  <c r="F80" i="70" s="1"/>
  <c r="A80" i="70"/>
  <c r="AJ79" i="70"/>
  <c r="V79" i="70"/>
  <c r="X79" i="70" s="1"/>
  <c r="T79" i="70"/>
  <c r="K79" i="70"/>
  <c r="H79" i="70"/>
  <c r="G79" i="70"/>
  <c r="D79" i="70"/>
  <c r="F79" i="70" s="1"/>
  <c r="A79" i="70"/>
  <c r="AJ78" i="70"/>
  <c r="V78" i="70"/>
  <c r="X78" i="70" s="1"/>
  <c r="T78" i="70"/>
  <c r="K78" i="70"/>
  <c r="H78" i="70"/>
  <c r="G78" i="70"/>
  <c r="D78" i="70"/>
  <c r="F78" i="70" s="1"/>
  <c r="A78" i="70"/>
  <c r="AJ77" i="70"/>
  <c r="V77" i="70"/>
  <c r="X77" i="70" s="1"/>
  <c r="T77" i="70"/>
  <c r="K77" i="70"/>
  <c r="H77" i="70"/>
  <c r="G77" i="70"/>
  <c r="D77" i="70"/>
  <c r="F77" i="70" s="1"/>
  <c r="A77" i="70"/>
  <c r="AJ76" i="70"/>
  <c r="V76" i="70"/>
  <c r="X76" i="70" s="1"/>
  <c r="T76" i="70"/>
  <c r="K76" i="70"/>
  <c r="H76" i="70"/>
  <c r="G76" i="70"/>
  <c r="D76" i="70"/>
  <c r="F76" i="70" s="1"/>
  <c r="A76" i="70"/>
  <c r="T75" i="70"/>
  <c r="G75" i="70"/>
  <c r="I75" i="70" s="1"/>
  <c r="A75" i="70"/>
  <c r="AJ74" i="70"/>
  <c r="T74" i="70"/>
  <c r="G74" i="70"/>
  <c r="I74" i="70" s="1"/>
  <c r="A74" i="70"/>
  <c r="AJ73" i="70"/>
  <c r="T73" i="70"/>
  <c r="K73" i="70"/>
  <c r="G73" i="70"/>
  <c r="I73" i="70" s="1"/>
  <c r="A73" i="70"/>
  <c r="AJ72" i="70"/>
  <c r="T72" i="70"/>
  <c r="K72" i="70"/>
  <c r="H72" i="70"/>
  <c r="G72" i="70"/>
  <c r="D72" i="70"/>
  <c r="F72" i="70" s="1"/>
  <c r="A72" i="70"/>
  <c r="AJ71" i="70"/>
  <c r="V71" i="70"/>
  <c r="X71" i="70" s="1"/>
  <c r="T71" i="70"/>
  <c r="K71" i="70"/>
  <c r="H71" i="70"/>
  <c r="G71" i="70"/>
  <c r="D71" i="70"/>
  <c r="F71" i="70" s="1"/>
  <c r="A71" i="70"/>
  <c r="AJ70" i="70"/>
  <c r="V70" i="70"/>
  <c r="X70" i="70" s="1"/>
  <c r="T70" i="70"/>
  <c r="K70" i="70"/>
  <c r="H70" i="70"/>
  <c r="G70" i="70"/>
  <c r="D70" i="70"/>
  <c r="F70" i="70" s="1"/>
  <c r="A70" i="70"/>
  <c r="AJ69" i="70"/>
  <c r="V69" i="70"/>
  <c r="X69" i="70" s="1"/>
  <c r="T69" i="70"/>
  <c r="K69" i="70"/>
  <c r="H69" i="70"/>
  <c r="G69" i="70"/>
  <c r="D69" i="70"/>
  <c r="F69" i="70" s="1"/>
  <c r="A69" i="70"/>
  <c r="AJ68" i="70"/>
  <c r="V68" i="70"/>
  <c r="X68" i="70" s="1"/>
  <c r="T68" i="70"/>
  <c r="K68" i="70"/>
  <c r="H68" i="70"/>
  <c r="G68" i="70"/>
  <c r="D68" i="70"/>
  <c r="F68" i="70" s="1"/>
  <c r="A68" i="70"/>
  <c r="AJ67" i="70"/>
  <c r="T67" i="70"/>
  <c r="K67" i="70"/>
  <c r="A67" i="70"/>
  <c r="AJ66" i="70"/>
  <c r="T66" i="70"/>
  <c r="K66" i="70"/>
  <c r="G66" i="70"/>
  <c r="I66" i="70" s="1"/>
  <c r="A66" i="70"/>
  <c r="AJ65" i="70"/>
  <c r="T65" i="70"/>
  <c r="K65" i="70"/>
  <c r="G65" i="70"/>
  <c r="I65" i="70" s="1"/>
  <c r="A65" i="70"/>
  <c r="AJ64" i="70"/>
  <c r="V64" i="70"/>
  <c r="X64" i="70" s="1"/>
  <c r="T64" i="70"/>
  <c r="K64" i="70"/>
  <c r="H64" i="70"/>
  <c r="G64" i="70"/>
  <c r="D64" i="70"/>
  <c r="F64" i="70" s="1"/>
  <c r="A64" i="70"/>
  <c r="AJ63" i="70"/>
  <c r="V63" i="70"/>
  <c r="X63" i="70" s="1"/>
  <c r="T63" i="70"/>
  <c r="K63" i="70"/>
  <c r="H63" i="70"/>
  <c r="G63" i="70"/>
  <c r="D63" i="70"/>
  <c r="F63" i="70" s="1"/>
  <c r="A63" i="70"/>
  <c r="AJ62" i="70"/>
  <c r="V62" i="70"/>
  <c r="X62" i="70" s="1"/>
  <c r="T62" i="70"/>
  <c r="K62" i="70"/>
  <c r="H62" i="70"/>
  <c r="G62" i="70"/>
  <c r="D62" i="70"/>
  <c r="F62" i="70" s="1"/>
  <c r="A62" i="70"/>
  <c r="AJ61" i="70"/>
  <c r="V61" i="70"/>
  <c r="X61" i="70" s="1"/>
  <c r="T61" i="70"/>
  <c r="K61" i="70"/>
  <c r="H61" i="70"/>
  <c r="G61" i="70"/>
  <c r="D61" i="70"/>
  <c r="F61" i="70" s="1"/>
  <c r="A61" i="70"/>
  <c r="AJ60" i="70"/>
  <c r="V60" i="70"/>
  <c r="X60" i="70" s="1"/>
  <c r="T60" i="70"/>
  <c r="K60" i="70"/>
  <c r="H60" i="70"/>
  <c r="G60" i="70"/>
  <c r="D60" i="70"/>
  <c r="F60" i="70" s="1"/>
  <c r="A60" i="70"/>
  <c r="AJ59" i="70"/>
  <c r="V59" i="70"/>
  <c r="X59" i="70" s="1"/>
  <c r="T59" i="70"/>
  <c r="K59" i="70"/>
  <c r="D59" i="70"/>
  <c r="F59" i="70" s="1"/>
  <c r="A59" i="70"/>
  <c r="AJ58" i="70"/>
  <c r="V58" i="70"/>
  <c r="X58" i="70" s="1"/>
  <c r="T58" i="70"/>
  <c r="K58" i="70"/>
  <c r="H58" i="70"/>
  <c r="G58" i="70"/>
  <c r="D58" i="70"/>
  <c r="F58" i="70" s="1"/>
  <c r="A58" i="70"/>
  <c r="AJ57" i="70"/>
  <c r="V57" i="70"/>
  <c r="X57" i="70" s="1"/>
  <c r="T57" i="70"/>
  <c r="K57" i="70"/>
  <c r="H57" i="70"/>
  <c r="G57" i="70"/>
  <c r="D57" i="70"/>
  <c r="F57" i="70" s="1"/>
  <c r="A57" i="70"/>
  <c r="AJ56" i="70"/>
  <c r="T56" i="70"/>
  <c r="K56" i="70"/>
  <c r="H56" i="70"/>
  <c r="G56" i="70"/>
  <c r="D56" i="70"/>
  <c r="F56" i="70" s="1"/>
  <c r="A56" i="70"/>
  <c r="AJ55" i="70"/>
  <c r="V55" i="70"/>
  <c r="X55" i="70" s="1"/>
  <c r="T55" i="70"/>
  <c r="K55" i="70"/>
  <c r="H55" i="70"/>
  <c r="G55" i="70"/>
  <c r="D55" i="70"/>
  <c r="F55" i="70" s="1"/>
  <c r="A55" i="70"/>
  <c r="AJ54" i="70"/>
  <c r="V54" i="70"/>
  <c r="X54" i="70" s="1"/>
  <c r="T54" i="70"/>
  <c r="K54" i="70"/>
  <c r="H54" i="70"/>
  <c r="G54" i="70"/>
  <c r="D54" i="70"/>
  <c r="F54" i="70" s="1"/>
  <c r="A54" i="70"/>
  <c r="AJ53" i="70"/>
  <c r="V53" i="70"/>
  <c r="X53" i="70" s="1"/>
  <c r="T53" i="70"/>
  <c r="K53" i="70"/>
  <c r="H53" i="70"/>
  <c r="G53" i="70"/>
  <c r="D53" i="70"/>
  <c r="F53" i="70" s="1"/>
  <c r="A53" i="70"/>
  <c r="AJ52" i="70"/>
  <c r="V52" i="70"/>
  <c r="X52" i="70" s="1"/>
  <c r="T52" i="70"/>
  <c r="K52" i="70"/>
  <c r="H52" i="70"/>
  <c r="G52" i="70"/>
  <c r="D52" i="70"/>
  <c r="F52" i="70" s="1"/>
  <c r="A52" i="70"/>
  <c r="AJ51" i="70"/>
  <c r="V51" i="70"/>
  <c r="X51" i="70" s="1"/>
  <c r="T51" i="70"/>
  <c r="K51" i="70"/>
  <c r="H51" i="70"/>
  <c r="G51" i="70"/>
  <c r="D51" i="70"/>
  <c r="F51" i="70" s="1"/>
  <c r="A51" i="70"/>
  <c r="AJ50" i="70"/>
  <c r="T50" i="70"/>
  <c r="K50" i="70"/>
  <c r="H50" i="70"/>
  <c r="G50" i="70"/>
  <c r="D50" i="70"/>
  <c r="F50" i="70" s="1"/>
  <c r="A50" i="70"/>
  <c r="AJ49" i="70"/>
  <c r="T49" i="70"/>
  <c r="K49" i="70"/>
  <c r="H49" i="70"/>
  <c r="G49" i="70"/>
  <c r="D49" i="70"/>
  <c r="F49" i="70" s="1"/>
  <c r="A49" i="70"/>
  <c r="AJ48" i="70"/>
  <c r="T48" i="70"/>
  <c r="K48" i="70"/>
  <c r="H48" i="70"/>
  <c r="G48" i="70"/>
  <c r="D48" i="70"/>
  <c r="F48" i="70" s="1"/>
  <c r="A48" i="70"/>
  <c r="AJ47" i="70"/>
  <c r="V47" i="70"/>
  <c r="X47" i="70" s="1"/>
  <c r="T47" i="70"/>
  <c r="K47" i="70"/>
  <c r="H47" i="70"/>
  <c r="G47" i="70"/>
  <c r="D47" i="70"/>
  <c r="F47" i="70" s="1"/>
  <c r="A47" i="70"/>
  <c r="AJ46" i="70"/>
  <c r="V46" i="70"/>
  <c r="X46" i="70" s="1"/>
  <c r="T46" i="70"/>
  <c r="K46" i="70"/>
  <c r="H46" i="70"/>
  <c r="G46" i="70"/>
  <c r="D46" i="70"/>
  <c r="F46" i="70" s="1"/>
  <c r="A46" i="70"/>
  <c r="AJ45" i="70"/>
  <c r="V45" i="70"/>
  <c r="X45" i="70" s="1"/>
  <c r="T45" i="70"/>
  <c r="K45" i="70"/>
  <c r="H45" i="70"/>
  <c r="G45" i="70"/>
  <c r="D45" i="70"/>
  <c r="F45" i="70" s="1"/>
  <c r="A45" i="70"/>
  <c r="AJ44" i="70"/>
  <c r="V44" i="70"/>
  <c r="X44" i="70" s="1"/>
  <c r="T44" i="70"/>
  <c r="K44" i="70"/>
  <c r="H44" i="70"/>
  <c r="G44" i="70"/>
  <c r="F44" i="70"/>
  <c r="A44" i="70"/>
  <c r="AJ43" i="70"/>
  <c r="V43" i="70"/>
  <c r="X43" i="70" s="1"/>
  <c r="T43" i="70"/>
  <c r="K43" i="70"/>
  <c r="H43" i="70"/>
  <c r="G43" i="70"/>
  <c r="D43" i="70"/>
  <c r="F43" i="70" s="1"/>
  <c r="A43" i="70"/>
  <c r="T42" i="70"/>
  <c r="K42" i="70"/>
  <c r="G42" i="70"/>
  <c r="I42" i="70" s="1"/>
  <c r="A42" i="70"/>
  <c r="T41" i="70"/>
  <c r="K41" i="70"/>
  <c r="A41" i="70"/>
  <c r="T40" i="70"/>
  <c r="K40" i="70"/>
  <c r="A40" i="70"/>
  <c r="AJ39" i="70"/>
  <c r="T39" i="70"/>
  <c r="K39" i="70"/>
  <c r="A39" i="70"/>
  <c r="AJ38" i="70"/>
  <c r="T38" i="70"/>
  <c r="K38" i="70"/>
  <c r="G38" i="70"/>
  <c r="I38" i="70" s="1"/>
  <c r="A38" i="70"/>
  <c r="AJ37" i="70"/>
  <c r="V37" i="70"/>
  <c r="X37" i="70" s="1"/>
  <c r="T37" i="70"/>
  <c r="K37" i="70"/>
  <c r="H37" i="70"/>
  <c r="G37" i="70"/>
  <c r="D37" i="70"/>
  <c r="F37" i="70" s="1"/>
  <c r="A37" i="70"/>
  <c r="AJ36" i="70"/>
  <c r="T36" i="70"/>
  <c r="K36" i="70"/>
  <c r="H36" i="70"/>
  <c r="G36" i="70"/>
  <c r="D36" i="70"/>
  <c r="F36" i="70" s="1"/>
  <c r="A36" i="70"/>
  <c r="AJ35" i="70"/>
  <c r="V35" i="70"/>
  <c r="X35" i="70" s="1"/>
  <c r="T35" i="70"/>
  <c r="K35" i="70"/>
  <c r="D35" i="70"/>
  <c r="F35" i="70" s="1"/>
  <c r="A35" i="70"/>
  <c r="AJ34" i="70"/>
  <c r="V34" i="70"/>
  <c r="X34" i="70" s="1"/>
  <c r="T34" i="70"/>
  <c r="K34" i="70"/>
  <c r="G34" i="70"/>
  <c r="I34" i="70" s="1"/>
  <c r="D34" i="70"/>
  <c r="F34" i="70" s="1"/>
  <c r="A34" i="70"/>
  <c r="AJ33" i="70"/>
  <c r="V33" i="70"/>
  <c r="X33" i="70" s="1"/>
  <c r="T33" i="70"/>
  <c r="K33" i="70"/>
  <c r="G33" i="70"/>
  <c r="D33" i="70"/>
  <c r="F33" i="70" s="1"/>
  <c r="A33" i="70"/>
  <c r="AJ32" i="70"/>
  <c r="V32" i="70"/>
  <c r="X32" i="70" s="1"/>
  <c r="T32" i="70"/>
  <c r="K32" i="70"/>
  <c r="G32" i="70"/>
  <c r="I32" i="70" s="1"/>
  <c r="D32" i="70"/>
  <c r="F32" i="70" s="1"/>
  <c r="A32" i="70"/>
  <c r="AJ31" i="70"/>
  <c r="V31" i="70"/>
  <c r="X31" i="70" s="1"/>
  <c r="T31" i="70"/>
  <c r="K31" i="70"/>
  <c r="H31" i="70"/>
  <c r="G31" i="70"/>
  <c r="D31" i="70"/>
  <c r="F31" i="70" s="1"/>
  <c r="A31" i="70"/>
  <c r="AJ30" i="70"/>
  <c r="V30" i="70"/>
  <c r="X30" i="70" s="1"/>
  <c r="T30" i="70"/>
  <c r="K30" i="70"/>
  <c r="H30" i="70"/>
  <c r="G30" i="70"/>
  <c r="D30" i="70"/>
  <c r="F30" i="70" s="1"/>
  <c r="A30" i="70"/>
  <c r="AJ29" i="70"/>
  <c r="V29" i="70"/>
  <c r="X29" i="70" s="1"/>
  <c r="T29" i="70"/>
  <c r="K29" i="70"/>
  <c r="H29" i="70"/>
  <c r="G29" i="70"/>
  <c r="D29" i="70"/>
  <c r="F29" i="70" s="1"/>
  <c r="A29" i="70"/>
  <c r="AJ28" i="70"/>
  <c r="V28" i="70"/>
  <c r="X28" i="70" s="1"/>
  <c r="T28" i="70"/>
  <c r="K28" i="70"/>
  <c r="H28" i="70"/>
  <c r="G28" i="70"/>
  <c r="D28" i="70"/>
  <c r="F28" i="70" s="1"/>
  <c r="A28" i="70"/>
  <c r="AJ27" i="70"/>
  <c r="V27" i="70"/>
  <c r="X27" i="70" s="1"/>
  <c r="T27" i="70"/>
  <c r="K27" i="70"/>
  <c r="H27" i="70"/>
  <c r="G27" i="70"/>
  <c r="D27" i="70"/>
  <c r="F27" i="70" s="1"/>
  <c r="A27" i="70"/>
  <c r="AJ26" i="70"/>
  <c r="T26" i="70"/>
  <c r="K26" i="70"/>
  <c r="G26" i="70"/>
  <c r="I26" i="70" s="1"/>
  <c r="A26" i="70"/>
  <c r="AJ25" i="70"/>
  <c r="T25" i="70"/>
  <c r="K25" i="70"/>
  <c r="G25" i="70"/>
  <c r="I25" i="70" s="1"/>
  <c r="A25" i="70"/>
  <c r="AJ24" i="70"/>
  <c r="T24" i="70"/>
  <c r="K24" i="70"/>
  <c r="G24" i="70"/>
  <c r="I24" i="70" s="1"/>
  <c r="A24" i="70"/>
  <c r="AJ23" i="70"/>
  <c r="T23" i="70"/>
  <c r="K23" i="70"/>
  <c r="G23" i="70"/>
  <c r="I23" i="70" s="1"/>
  <c r="A23" i="70"/>
  <c r="AJ22" i="70"/>
  <c r="T22" i="70"/>
  <c r="K22" i="70"/>
  <c r="H22" i="70"/>
  <c r="G22" i="70"/>
  <c r="D22" i="70"/>
  <c r="F22" i="70" s="1"/>
  <c r="A22" i="70"/>
  <c r="AJ21" i="70"/>
  <c r="V21" i="70"/>
  <c r="X21" i="70" s="1"/>
  <c r="T21" i="70"/>
  <c r="K21" i="70"/>
  <c r="H21" i="70"/>
  <c r="G21" i="70"/>
  <c r="D21" i="70"/>
  <c r="F21" i="70" s="1"/>
  <c r="A21" i="70"/>
  <c r="AJ20" i="70"/>
  <c r="V20" i="70"/>
  <c r="X20" i="70" s="1"/>
  <c r="T20" i="70"/>
  <c r="K20" i="70"/>
  <c r="D20" i="70"/>
  <c r="F20" i="70" s="1"/>
  <c r="A20" i="70"/>
  <c r="AJ19" i="70"/>
  <c r="V19" i="70"/>
  <c r="X19" i="70" s="1"/>
  <c r="T19" i="70"/>
  <c r="K19" i="70"/>
  <c r="H19" i="70"/>
  <c r="G19" i="70"/>
  <c r="D19" i="70"/>
  <c r="F19" i="70" s="1"/>
  <c r="A19" i="70"/>
  <c r="AJ18" i="70"/>
  <c r="T18" i="70"/>
  <c r="K18" i="70"/>
  <c r="H18" i="70"/>
  <c r="G18" i="70"/>
  <c r="D18" i="70"/>
  <c r="F18" i="70" s="1"/>
  <c r="A18" i="70"/>
  <c r="AJ17" i="70"/>
  <c r="T17" i="70"/>
  <c r="K17" i="70"/>
  <c r="H17" i="70"/>
  <c r="G17" i="70"/>
  <c r="D17" i="70"/>
  <c r="F17" i="70" s="1"/>
  <c r="A17" i="70"/>
  <c r="AJ16" i="70"/>
  <c r="V16" i="70"/>
  <c r="X16" i="70" s="1"/>
  <c r="T16" i="70"/>
  <c r="K16" i="70"/>
  <c r="H16" i="70"/>
  <c r="G16" i="70"/>
  <c r="D16" i="70"/>
  <c r="F16" i="70" s="1"/>
  <c r="A16" i="70"/>
  <c r="AJ15" i="70"/>
  <c r="V15" i="70"/>
  <c r="X15" i="70" s="1"/>
  <c r="T15" i="70"/>
  <c r="K15" i="70"/>
  <c r="H15" i="70"/>
  <c r="G15" i="70"/>
  <c r="D15" i="70"/>
  <c r="F15" i="70" s="1"/>
  <c r="A15" i="70"/>
  <c r="AJ14" i="70"/>
  <c r="V14" i="70"/>
  <c r="X14" i="70" s="1"/>
  <c r="T14" i="70"/>
  <c r="K14" i="70"/>
  <c r="H14" i="70"/>
  <c r="G14" i="70"/>
  <c r="A14" i="70"/>
  <c r="AJ13" i="70"/>
  <c r="V13" i="70"/>
  <c r="X13" i="70" s="1"/>
  <c r="T13" i="70"/>
  <c r="K13" i="70"/>
  <c r="G13" i="70"/>
  <c r="D13" i="70"/>
  <c r="F13" i="70" s="1"/>
  <c r="A13" i="70"/>
  <c r="AJ12" i="70"/>
  <c r="V12" i="70"/>
  <c r="X12" i="70" s="1"/>
  <c r="T12" i="70"/>
  <c r="K12" i="70"/>
  <c r="H12" i="70"/>
  <c r="G12" i="70"/>
  <c r="D12" i="70"/>
  <c r="F12" i="70" s="1"/>
  <c r="A12" i="70"/>
  <c r="AJ11" i="70"/>
  <c r="V11" i="70"/>
  <c r="X11" i="70" s="1"/>
  <c r="T11" i="70"/>
  <c r="K11" i="70"/>
  <c r="H11" i="70"/>
  <c r="G11" i="70"/>
  <c r="D11" i="70"/>
  <c r="F11" i="70" s="1"/>
  <c r="A11" i="70"/>
  <c r="AJ10" i="70"/>
  <c r="V10" i="70"/>
  <c r="X10" i="70" s="1"/>
  <c r="T10" i="70"/>
  <c r="K10" i="70"/>
  <c r="H10" i="70"/>
  <c r="G10" i="70"/>
  <c r="D10" i="70"/>
  <c r="F10" i="70" s="1"/>
  <c r="A10" i="70"/>
  <c r="AJ9" i="70"/>
  <c r="V9" i="70"/>
  <c r="X9" i="70" s="1"/>
  <c r="T9" i="70"/>
  <c r="K9" i="70"/>
  <c r="H9" i="70"/>
  <c r="G9" i="70"/>
  <c r="D9" i="70"/>
  <c r="F9" i="70" s="1"/>
  <c r="A9" i="70"/>
  <c r="AJ8" i="70"/>
  <c r="V8" i="70"/>
  <c r="X8" i="70" s="1"/>
  <c r="T8" i="70"/>
  <c r="K8" i="70"/>
  <c r="G8" i="70"/>
  <c r="I8" i="70" s="1"/>
  <c r="D8" i="70"/>
  <c r="F8" i="70" s="1"/>
  <c r="A8" i="70"/>
  <c r="AJ7" i="70"/>
  <c r="V7" i="70"/>
  <c r="X7" i="70" s="1"/>
  <c r="T7" i="70"/>
  <c r="K7" i="70"/>
  <c r="G7" i="70"/>
  <c r="I7" i="70" s="1"/>
  <c r="D7" i="70"/>
  <c r="F7" i="70" s="1"/>
  <c r="A7" i="70"/>
  <c r="AJ6" i="70"/>
  <c r="V6" i="70"/>
  <c r="X6" i="70" s="1"/>
  <c r="T6" i="70"/>
  <c r="K6" i="70"/>
  <c r="H6" i="70"/>
  <c r="G6" i="70"/>
  <c r="D6" i="70"/>
  <c r="F6" i="70" s="1"/>
  <c r="A6" i="70"/>
  <c r="AJ5" i="70"/>
  <c r="V5" i="70"/>
  <c r="X5" i="70" s="1"/>
  <c r="T5" i="70"/>
  <c r="K5" i="70"/>
  <c r="H5" i="70"/>
  <c r="G5" i="70"/>
  <c r="D5" i="70"/>
  <c r="A5" i="70"/>
  <c r="T2" i="70"/>
  <c r="I9" i="70" l="1"/>
  <c r="I307" i="70"/>
  <c r="I310" i="70"/>
  <c r="I314" i="70"/>
  <c r="I315" i="70"/>
  <c r="I328" i="70"/>
  <c r="I19" i="70"/>
  <c r="I36" i="70"/>
  <c r="I50" i="70"/>
  <c r="I60" i="70"/>
  <c r="I61" i="70"/>
  <c r="T40" i="71"/>
  <c r="U40" i="71" s="1"/>
  <c r="I33" i="70"/>
  <c r="I5" i="70"/>
  <c r="I6" i="70"/>
  <c r="I18" i="70"/>
  <c r="I27" i="70"/>
  <c r="I28" i="70"/>
  <c r="I29" i="70"/>
  <c r="I30" i="70"/>
  <c r="I31" i="70"/>
  <c r="I49" i="70"/>
  <c r="I76" i="70"/>
  <c r="I77" i="70"/>
  <c r="I78" i="70"/>
  <c r="I79" i="70"/>
  <c r="I80" i="70"/>
  <c r="I81" i="70"/>
  <c r="I82" i="70"/>
  <c r="I83" i="70"/>
  <c r="I84" i="70"/>
  <c r="I108" i="70"/>
  <c r="I121" i="70"/>
  <c r="I125" i="70"/>
  <c r="I126" i="70"/>
  <c r="I127" i="70"/>
  <c r="I128" i="70"/>
  <c r="I129" i="70"/>
  <c r="I12" i="70"/>
  <c r="I37" i="70"/>
  <c r="I96" i="70"/>
  <c r="I97" i="70"/>
  <c r="I98" i="70"/>
  <c r="I200" i="70"/>
  <c r="I204" i="70"/>
  <c r="I208" i="70"/>
  <c r="I212" i="70"/>
  <c r="I216" i="70"/>
  <c r="I220" i="70"/>
  <c r="I224" i="70"/>
  <c r="I228" i="70"/>
  <c r="I232" i="70"/>
  <c r="I236" i="70"/>
  <c r="I238" i="70"/>
  <c r="I240" i="70"/>
  <c r="I242" i="70"/>
  <c r="I243" i="70"/>
  <c r="I245" i="70"/>
  <c r="I247" i="70"/>
  <c r="I249" i="70"/>
  <c r="I251" i="70"/>
  <c r="I253" i="70"/>
  <c r="I255" i="70"/>
  <c r="I256" i="70"/>
  <c r="I258" i="70"/>
  <c r="I260" i="70"/>
  <c r="I262" i="70"/>
  <c r="I264" i="70"/>
  <c r="I266" i="70"/>
  <c r="I268" i="70"/>
  <c r="I270" i="70"/>
  <c r="I273" i="70"/>
  <c r="I332" i="70"/>
  <c r="I323" i="70"/>
  <c r="I326" i="70"/>
  <c r="C334" i="70"/>
  <c r="T242" i="71"/>
  <c r="U242" i="71" s="1"/>
  <c r="H333" i="70"/>
  <c r="I263" i="70"/>
  <c r="I271" i="70"/>
  <c r="I319" i="70"/>
  <c r="I321" i="70"/>
  <c r="I99" i="70"/>
  <c r="I100" i="70"/>
  <c r="I101" i="70"/>
  <c r="I102" i="70"/>
  <c r="I103" i="70"/>
  <c r="I104" i="70"/>
  <c r="I105" i="70"/>
  <c r="I106" i="70"/>
  <c r="I115" i="70"/>
  <c r="I116" i="70"/>
  <c r="I117" i="70"/>
  <c r="I118" i="70"/>
  <c r="I119" i="70"/>
  <c r="I298" i="70"/>
  <c r="I306" i="70"/>
  <c r="T285" i="71"/>
  <c r="U285" i="71" s="1"/>
  <c r="F5" i="70"/>
  <c r="I62" i="70"/>
  <c r="I63" i="70"/>
  <c r="I64" i="70"/>
  <c r="I109" i="70"/>
  <c r="I133" i="70"/>
  <c r="I134" i="70"/>
  <c r="I137" i="70"/>
  <c r="I138" i="70"/>
  <c r="I141" i="70"/>
  <c r="I142" i="70"/>
  <c r="I145" i="70"/>
  <c r="I146" i="70"/>
  <c r="I149" i="70"/>
  <c r="I150" i="70"/>
  <c r="I153" i="70"/>
  <c r="I154" i="70"/>
  <c r="I157" i="70"/>
  <c r="I158" i="70"/>
  <c r="I161" i="70"/>
  <c r="I162" i="70"/>
  <c r="I165" i="70"/>
  <c r="I166" i="70"/>
  <c r="I169" i="70"/>
  <c r="I170" i="70"/>
  <c r="I173" i="70"/>
  <c r="I174" i="70"/>
  <c r="I177" i="70"/>
  <c r="I178" i="70"/>
  <c r="I181" i="70"/>
  <c r="I182" i="70"/>
  <c r="I185" i="70"/>
  <c r="I186" i="70"/>
  <c r="I189" i="70"/>
  <c r="I190" i="70"/>
  <c r="I193" i="70"/>
  <c r="I194" i="70"/>
  <c r="I197" i="70"/>
  <c r="I199" i="70"/>
  <c r="I203" i="70"/>
  <c r="I207" i="70"/>
  <c r="I211" i="70"/>
  <c r="I215" i="70"/>
  <c r="I219" i="70"/>
  <c r="I223" i="70"/>
  <c r="I227" i="70"/>
  <c r="I231" i="70"/>
  <c r="I235" i="70"/>
  <c r="I274" i="70"/>
  <c r="I331" i="70"/>
  <c r="I202" i="70"/>
  <c r="I206" i="70"/>
  <c r="I210" i="70"/>
  <c r="I214" i="70"/>
  <c r="I218" i="70"/>
  <c r="I222" i="70"/>
  <c r="I226" i="70"/>
  <c r="I230" i="70"/>
  <c r="I234" i="70"/>
  <c r="I237" i="70"/>
  <c r="I239" i="70"/>
  <c r="I241" i="70"/>
  <c r="I244" i="70"/>
  <c r="I246" i="70"/>
  <c r="I248" i="70"/>
  <c r="I250" i="70"/>
  <c r="I252" i="70"/>
  <c r="I254" i="70"/>
  <c r="I259" i="70"/>
  <c r="I267" i="70"/>
  <c r="I45" i="70"/>
  <c r="I46" i="70"/>
  <c r="I57" i="70"/>
  <c r="I58" i="70"/>
  <c r="I69" i="70"/>
  <c r="I70" i="70"/>
  <c r="I272" i="70"/>
  <c r="I294" i="70"/>
  <c r="I295" i="70"/>
  <c r="I299" i="70"/>
  <c r="I302" i="70"/>
  <c r="I303" i="70"/>
  <c r="I324" i="70"/>
  <c r="I329" i="70"/>
  <c r="I330" i="70"/>
  <c r="I53" i="70"/>
  <c r="I54" i="70"/>
  <c r="I88" i="70"/>
  <c r="I89" i="70"/>
  <c r="I90" i="70"/>
  <c r="I91" i="70"/>
  <c r="I92" i="70"/>
  <c r="I93" i="70"/>
  <c r="I94" i="70"/>
  <c r="I95" i="70"/>
  <c r="I311" i="70"/>
  <c r="I313" i="70"/>
  <c r="I317" i="70"/>
  <c r="I318" i="70"/>
  <c r="I322" i="70"/>
  <c r="I325" i="70"/>
  <c r="I327" i="70"/>
  <c r="I10" i="70"/>
  <c r="I11" i="70"/>
  <c r="I13" i="70"/>
  <c r="I51" i="70"/>
  <c r="I52" i="70"/>
  <c r="I55" i="70"/>
  <c r="I56" i="70"/>
  <c r="T303" i="71"/>
  <c r="U303" i="71" s="1"/>
  <c r="T270" i="71"/>
  <c r="U270" i="71" s="1"/>
  <c r="T237" i="71"/>
  <c r="U237" i="71" s="1"/>
  <c r="T205" i="71"/>
  <c r="U205" i="71" s="1"/>
  <c r="T173" i="71"/>
  <c r="U173" i="71" s="1"/>
  <c r="T141" i="71"/>
  <c r="U141" i="71" s="1"/>
  <c r="T108" i="71"/>
  <c r="U108" i="71" s="1"/>
  <c r="T76" i="71"/>
  <c r="U76" i="71" s="1"/>
  <c r="T44" i="71"/>
  <c r="U44" i="71" s="1"/>
  <c r="T12" i="71"/>
  <c r="U12" i="71" s="1"/>
  <c r="I131" i="70"/>
  <c r="I132" i="70"/>
  <c r="I135" i="70"/>
  <c r="I136" i="70"/>
  <c r="I139" i="70"/>
  <c r="I140" i="70"/>
  <c r="I143" i="70"/>
  <c r="I144" i="70"/>
  <c r="I147" i="70"/>
  <c r="I148" i="70"/>
  <c r="I151" i="70"/>
  <c r="I152" i="70"/>
  <c r="I155" i="70"/>
  <c r="I156" i="70"/>
  <c r="I159" i="70"/>
  <c r="I160" i="70"/>
  <c r="I163" i="70"/>
  <c r="I164" i="70"/>
  <c r="I167" i="70"/>
  <c r="I168" i="70"/>
  <c r="I171" i="70"/>
  <c r="I172" i="70"/>
  <c r="I175" i="70"/>
  <c r="I176" i="70"/>
  <c r="I179" i="70"/>
  <c r="I180" i="70"/>
  <c r="I183" i="70"/>
  <c r="I184" i="70"/>
  <c r="I187" i="70"/>
  <c r="I188" i="70"/>
  <c r="I191" i="70"/>
  <c r="I192" i="70"/>
  <c r="I195" i="70"/>
  <c r="I196" i="70"/>
  <c r="I198" i="70"/>
  <c r="T299" i="71"/>
  <c r="U299" i="71" s="1"/>
  <c r="T266" i="71"/>
  <c r="U266" i="71" s="1"/>
  <c r="T233" i="71"/>
  <c r="U233" i="71" s="1"/>
  <c r="T201" i="71"/>
  <c r="U201" i="71" s="1"/>
  <c r="T169" i="71"/>
  <c r="U169" i="71" s="1"/>
  <c r="T137" i="71"/>
  <c r="U137" i="71" s="1"/>
  <c r="T104" i="71"/>
  <c r="U104" i="71" s="1"/>
  <c r="T72" i="71"/>
  <c r="U72" i="71" s="1"/>
  <c r="T13" i="71"/>
  <c r="U13" i="71" s="1"/>
  <c r="T17" i="71"/>
  <c r="U17" i="71" s="1"/>
  <c r="T21" i="71"/>
  <c r="U21" i="71" s="1"/>
  <c r="T25" i="71"/>
  <c r="U25" i="71" s="1"/>
  <c r="T29" i="71"/>
  <c r="U29" i="71" s="1"/>
  <c r="T33" i="71"/>
  <c r="U33" i="71" s="1"/>
  <c r="T37" i="71"/>
  <c r="U37" i="71" s="1"/>
  <c r="T41" i="71"/>
  <c r="U41" i="71" s="1"/>
  <c r="T45" i="71"/>
  <c r="U45" i="71" s="1"/>
  <c r="T49" i="71"/>
  <c r="U49" i="71" s="1"/>
  <c r="T53" i="71"/>
  <c r="U53" i="71" s="1"/>
  <c r="T57" i="71"/>
  <c r="U57" i="71" s="1"/>
  <c r="T61" i="71"/>
  <c r="U61" i="71" s="1"/>
  <c r="T65" i="71"/>
  <c r="U65" i="71" s="1"/>
  <c r="T69" i="71"/>
  <c r="U69" i="71" s="1"/>
  <c r="T73" i="71"/>
  <c r="U73" i="71" s="1"/>
  <c r="T77" i="71"/>
  <c r="U77" i="71" s="1"/>
  <c r="T81" i="71"/>
  <c r="U81" i="71" s="1"/>
  <c r="T85" i="71"/>
  <c r="U85" i="71" s="1"/>
  <c r="T89" i="71"/>
  <c r="U89" i="71" s="1"/>
  <c r="T93" i="71"/>
  <c r="U93" i="71" s="1"/>
  <c r="T97" i="71"/>
  <c r="U97" i="71" s="1"/>
  <c r="T101" i="71"/>
  <c r="U101" i="71" s="1"/>
  <c r="T105" i="71"/>
  <c r="U105" i="71" s="1"/>
  <c r="T109" i="71"/>
  <c r="U109" i="71" s="1"/>
  <c r="T113" i="71"/>
  <c r="U113" i="71" s="1"/>
  <c r="T118" i="71"/>
  <c r="U118" i="71" s="1"/>
  <c r="T122" i="71"/>
  <c r="U122" i="71" s="1"/>
  <c r="T126" i="71"/>
  <c r="U126" i="71" s="1"/>
  <c r="T130" i="71"/>
  <c r="U130" i="71" s="1"/>
  <c r="T134" i="71"/>
  <c r="U134" i="71" s="1"/>
  <c r="T138" i="71"/>
  <c r="U138" i="71" s="1"/>
  <c r="T142" i="71"/>
  <c r="U142" i="71" s="1"/>
  <c r="T146" i="71"/>
  <c r="U146" i="71" s="1"/>
  <c r="T150" i="71"/>
  <c r="U150" i="71" s="1"/>
  <c r="T154" i="71"/>
  <c r="U154" i="71" s="1"/>
  <c r="T158" i="71"/>
  <c r="U158" i="71" s="1"/>
  <c r="T162" i="71"/>
  <c r="U162" i="71" s="1"/>
  <c r="T166" i="71"/>
  <c r="U166" i="71" s="1"/>
  <c r="T170" i="71"/>
  <c r="U170" i="71" s="1"/>
  <c r="T174" i="71"/>
  <c r="U174" i="71" s="1"/>
  <c r="T178" i="71"/>
  <c r="U178" i="71" s="1"/>
  <c r="T182" i="71"/>
  <c r="U182" i="71" s="1"/>
  <c r="T186" i="71"/>
  <c r="U186" i="71" s="1"/>
  <c r="T190" i="71"/>
  <c r="U190" i="71" s="1"/>
  <c r="T194" i="71"/>
  <c r="U194" i="71" s="1"/>
  <c r="T198" i="71"/>
  <c r="U198" i="71" s="1"/>
  <c r="T202" i="71"/>
  <c r="U202" i="71" s="1"/>
  <c r="T206" i="71"/>
  <c r="U206" i="71" s="1"/>
  <c r="T210" i="71"/>
  <c r="U210" i="71" s="1"/>
  <c r="T214" i="71"/>
  <c r="U214" i="71" s="1"/>
  <c r="T218" i="71"/>
  <c r="U218" i="71" s="1"/>
  <c r="T222" i="71"/>
  <c r="U222" i="71" s="1"/>
  <c r="T226" i="71"/>
  <c r="U226" i="71" s="1"/>
  <c r="T230" i="71"/>
  <c r="U230" i="71" s="1"/>
  <c r="T234" i="71"/>
  <c r="U234" i="71" s="1"/>
  <c r="T238" i="71"/>
  <c r="U238" i="71" s="1"/>
  <c r="T243" i="71"/>
  <c r="U243" i="71" s="1"/>
  <c r="T247" i="71"/>
  <c r="U247" i="71" s="1"/>
  <c r="T251" i="71"/>
  <c r="U251" i="71" s="1"/>
  <c r="T255" i="71"/>
  <c r="U255" i="71" s="1"/>
  <c r="T259" i="71"/>
  <c r="U259" i="71" s="1"/>
  <c r="T263" i="71"/>
  <c r="U263" i="71" s="1"/>
  <c r="T267" i="71"/>
  <c r="U267" i="71" s="1"/>
  <c r="T271" i="71"/>
  <c r="U271" i="71" s="1"/>
  <c r="T275" i="71"/>
  <c r="U275" i="71" s="1"/>
  <c r="T279" i="71"/>
  <c r="U279" i="71" s="1"/>
  <c r="T283" i="71"/>
  <c r="U283" i="71" s="1"/>
  <c r="T288" i="71"/>
  <c r="U288" i="71" s="1"/>
  <c r="T292" i="71"/>
  <c r="U292" i="71" s="1"/>
  <c r="T296" i="71"/>
  <c r="U296" i="71" s="1"/>
  <c r="T300" i="71"/>
  <c r="U300" i="71" s="1"/>
  <c r="T304" i="71"/>
  <c r="U304" i="71" s="1"/>
  <c r="T308" i="71"/>
  <c r="U308" i="71" s="1"/>
  <c r="T312" i="71"/>
  <c r="U312" i="71" s="1"/>
  <c r="T316" i="71"/>
  <c r="U316" i="71" s="1"/>
  <c r="T320" i="71"/>
  <c r="U320" i="71" s="1"/>
  <c r="T324" i="71"/>
  <c r="U324" i="71" s="1"/>
  <c r="T11" i="71"/>
  <c r="U11" i="71" s="1"/>
  <c r="T14" i="71"/>
  <c r="U14" i="71" s="1"/>
  <c r="T18" i="71"/>
  <c r="U18" i="71" s="1"/>
  <c r="T22" i="71"/>
  <c r="U22" i="71" s="1"/>
  <c r="T26" i="71"/>
  <c r="U26" i="71" s="1"/>
  <c r="T30" i="71"/>
  <c r="U30" i="71" s="1"/>
  <c r="T34" i="71"/>
  <c r="U34" i="71" s="1"/>
  <c r="T38" i="71"/>
  <c r="U38" i="71" s="1"/>
  <c r="T42" i="71"/>
  <c r="U42" i="71" s="1"/>
  <c r="T46" i="71"/>
  <c r="U46" i="71" s="1"/>
  <c r="T50" i="71"/>
  <c r="U50" i="71" s="1"/>
  <c r="T54" i="71"/>
  <c r="U54" i="71" s="1"/>
  <c r="T58" i="71"/>
  <c r="U58" i="71" s="1"/>
  <c r="T62" i="71"/>
  <c r="U62" i="71" s="1"/>
  <c r="T66" i="71"/>
  <c r="U66" i="71" s="1"/>
  <c r="T70" i="71"/>
  <c r="U70" i="71" s="1"/>
  <c r="T74" i="71"/>
  <c r="U74" i="71" s="1"/>
  <c r="T78" i="71"/>
  <c r="U78" i="71" s="1"/>
  <c r="T82" i="71"/>
  <c r="U82" i="71" s="1"/>
  <c r="T86" i="71"/>
  <c r="U86" i="71" s="1"/>
  <c r="T90" i="71"/>
  <c r="U90" i="71" s="1"/>
  <c r="T94" i="71"/>
  <c r="U94" i="71" s="1"/>
  <c r="T98" i="71"/>
  <c r="U98" i="71" s="1"/>
  <c r="T102" i="71"/>
  <c r="U102" i="71" s="1"/>
  <c r="T106" i="71"/>
  <c r="U106" i="71" s="1"/>
  <c r="T110" i="71"/>
  <c r="U110" i="71" s="1"/>
  <c r="T114" i="71"/>
  <c r="U114" i="71" s="1"/>
  <c r="T119" i="71"/>
  <c r="U119" i="71" s="1"/>
  <c r="T123" i="71"/>
  <c r="U123" i="71" s="1"/>
  <c r="T127" i="71"/>
  <c r="U127" i="71" s="1"/>
  <c r="T131" i="71"/>
  <c r="U131" i="71" s="1"/>
  <c r="T135" i="71"/>
  <c r="U135" i="71" s="1"/>
  <c r="T139" i="71"/>
  <c r="U139" i="71" s="1"/>
  <c r="T143" i="71"/>
  <c r="U143" i="71" s="1"/>
  <c r="T147" i="71"/>
  <c r="U147" i="71" s="1"/>
  <c r="T151" i="71"/>
  <c r="U151" i="71" s="1"/>
  <c r="T155" i="71"/>
  <c r="U155" i="71" s="1"/>
  <c r="T159" i="71"/>
  <c r="U159" i="71" s="1"/>
  <c r="T163" i="71"/>
  <c r="U163" i="71" s="1"/>
  <c r="T167" i="71"/>
  <c r="U167" i="71" s="1"/>
  <c r="T171" i="71"/>
  <c r="U171" i="71" s="1"/>
  <c r="T175" i="71"/>
  <c r="U175" i="71" s="1"/>
  <c r="T179" i="71"/>
  <c r="U179" i="71" s="1"/>
  <c r="T183" i="71"/>
  <c r="U183" i="71" s="1"/>
  <c r="T187" i="71"/>
  <c r="U187" i="71" s="1"/>
  <c r="T191" i="71"/>
  <c r="U191" i="71" s="1"/>
  <c r="T195" i="71"/>
  <c r="U195" i="71" s="1"/>
  <c r="T199" i="71"/>
  <c r="U199" i="71" s="1"/>
  <c r="T203" i="71"/>
  <c r="U203" i="71" s="1"/>
  <c r="T207" i="71"/>
  <c r="U207" i="71" s="1"/>
  <c r="T211" i="71"/>
  <c r="U211" i="71" s="1"/>
  <c r="T215" i="71"/>
  <c r="U215" i="71" s="1"/>
  <c r="T219" i="71"/>
  <c r="U219" i="71" s="1"/>
  <c r="T223" i="71"/>
  <c r="U223" i="71" s="1"/>
  <c r="T227" i="71"/>
  <c r="U227" i="71" s="1"/>
  <c r="T231" i="71"/>
  <c r="U231" i="71" s="1"/>
  <c r="T235" i="71"/>
  <c r="U235" i="71" s="1"/>
  <c r="T239" i="71"/>
  <c r="U239" i="71" s="1"/>
  <c r="T244" i="71"/>
  <c r="U244" i="71" s="1"/>
  <c r="T248" i="71"/>
  <c r="U248" i="71" s="1"/>
  <c r="T252" i="71"/>
  <c r="U252" i="71" s="1"/>
  <c r="T256" i="71"/>
  <c r="U256" i="71" s="1"/>
  <c r="T260" i="71"/>
  <c r="U260" i="71" s="1"/>
  <c r="T264" i="71"/>
  <c r="U264" i="71" s="1"/>
  <c r="T268" i="71"/>
  <c r="U268" i="71" s="1"/>
  <c r="T272" i="71"/>
  <c r="U272" i="71" s="1"/>
  <c r="T276" i="71"/>
  <c r="U276" i="71" s="1"/>
  <c r="T280" i="71"/>
  <c r="U280" i="71" s="1"/>
  <c r="T284" i="71"/>
  <c r="U284" i="71" s="1"/>
  <c r="T289" i="71"/>
  <c r="U289" i="71" s="1"/>
  <c r="T293" i="71"/>
  <c r="U293" i="71" s="1"/>
  <c r="T297" i="71"/>
  <c r="U297" i="71" s="1"/>
  <c r="T301" i="71"/>
  <c r="U301" i="71" s="1"/>
  <c r="T305" i="71"/>
  <c r="U305" i="71" s="1"/>
  <c r="T309" i="71"/>
  <c r="U309" i="71" s="1"/>
  <c r="T313" i="71"/>
  <c r="U313" i="71" s="1"/>
  <c r="T317" i="71"/>
  <c r="U317" i="71" s="1"/>
  <c r="T321" i="71"/>
  <c r="U321" i="71" s="1"/>
  <c r="T325" i="71"/>
  <c r="U325" i="71" s="1"/>
  <c r="T15" i="71"/>
  <c r="U15" i="71" s="1"/>
  <c r="T19" i="71"/>
  <c r="U19" i="71" s="1"/>
  <c r="T23" i="71"/>
  <c r="U23" i="71" s="1"/>
  <c r="T27" i="71"/>
  <c r="U27" i="71" s="1"/>
  <c r="T31" i="71"/>
  <c r="U31" i="71" s="1"/>
  <c r="T35" i="71"/>
  <c r="U35" i="71" s="1"/>
  <c r="T39" i="71"/>
  <c r="U39" i="71" s="1"/>
  <c r="T43" i="71"/>
  <c r="U43" i="71" s="1"/>
  <c r="T47" i="71"/>
  <c r="U47" i="71" s="1"/>
  <c r="T51" i="71"/>
  <c r="U51" i="71" s="1"/>
  <c r="T55" i="71"/>
  <c r="U55" i="71" s="1"/>
  <c r="T59" i="71"/>
  <c r="U59" i="71" s="1"/>
  <c r="T63" i="71"/>
  <c r="U63" i="71" s="1"/>
  <c r="T67" i="71"/>
  <c r="U67" i="71" s="1"/>
  <c r="T71" i="71"/>
  <c r="U71" i="71" s="1"/>
  <c r="T75" i="71"/>
  <c r="U75" i="71" s="1"/>
  <c r="T79" i="71"/>
  <c r="U79" i="71" s="1"/>
  <c r="T83" i="71"/>
  <c r="U83" i="71" s="1"/>
  <c r="T87" i="71"/>
  <c r="U87" i="71" s="1"/>
  <c r="T91" i="71"/>
  <c r="U91" i="71" s="1"/>
  <c r="T95" i="71"/>
  <c r="U95" i="71" s="1"/>
  <c r="T99" i="71"/>
  <c r="U99" i="71" s="1"/>
  <c r="T103" i="71"/>
  <c r="U103" i="71" s="1"/>
  <c r="T107" i="71"/>
  <c r="U107" i="71" s="1"/>
  <c r="T111" i="71"/>
  <c r="U111" i="71" s="1"/>
  <c r="T116" i="71"/>
  <c r="U116" i="71" s="1"/>
  <c r="T120" i="71"/>
  <c r="U120" i="71" s="1"/>
  <c r="T124" i="71"/>
  <c r="U124" i="71" s="1"/>
  <c r="T128" i="71"/>
  <c r="U128" i="71" s="1"/>
  <c r="T132" i="71"/>
  <c r="U132" i="71" s="1"/>
  <c r="T136" i="71"/>
  <c r="U136" i="71" s="1"/>
  <c r="T140" i="71"/>
  <c r="U140" i="71" s="1"/>
  <c r="T144" i="71"/>
  <c r="U144" i="71" s="1"/>
  <c r="T148" i="71"/>
  <c r="U148" i="71" s="1"/>
  <c r="T152" i="71"/>
  <c r="U152" i="71" s="1"/>
  <c r="T156" i="71"/>
  <c r="U156" i="71" s="1"/>
  <c r="T160" i="71"/>
  <c r="U160" i="71" s="1"/>
  <c r="T164" i="71"/>
  <c r="U164" i="71" s="1"/>
  <c r="T168" i="71"/>
  <c r="U168" i="71" s="1"/>
  <c r="T172" i="71"/>
  <c r="U172" i="71" s="1"/>
  <c r="T176" i="71"/>
  <c r="U176" i="71" s="1"/>
  <c r="T180" i="71"/>
  <c r="U180" i="71" s="1"/>
  <c r="T184" i="71"/>
  <c r="U184" i="71" s="1"/>
  <c r="T188" i="71"/>
  <c r="U188" i="71" s="1"/>
  <c r="T192" i="71"/>
  <c r="U192" i="71" s="1"/>
  <c r="T196" i="71"/>
  <c r="U196" i="71" s="1"/>
  <c r="T200" i="71"/>
  <c r="U200" i="71" s="1"/>
  <c r="T204" i="71"/>
  <c r="U204" i="71" s="1"/>
  <c r="T208" i="71"/>
  <c r="U208" i="71" s="1"/>
  <c r="T212" i="71"/>
  <c r="U212" i="71" s="1"/>
  <c r="T216" i="71"/>
  <c r="U216" i="71" s="1"/>
  <c r="T220" i="71"/>
  <c r="U220" i="71" s="1"/>
  <c r="T224" i="71"/>
  <c r="U224" i="71" s="1"/>
  <c r="T228" i="71"/>
  <c r="U228" i="71" s="1"/>
  <c r="T232" i="71"/>
  <c r="U232" i="71" s="1"/>
  <c r="T236" i="71"/>
  <c r="U236" i="71" s="1"/>
  <c r="T240" i="71"/>
  <c r="U240" i="71" s="1"/>
  <c r="T245" i="71"/>
  <c r="U245" i="71" s="1"/>
  <c r="T249" i="71"/>
  <c r="U249" i="71" s="1"/>
  <c r="T253" i="71"/>
  <c r="U253" i="71" s="1"/>
  <c r="T257" i="71"/>
  <c r="U257" i="71" s="1"/>
  <c r="T261" i="71"/>
  <c r="U261" i="71" s="1"/>
  <c r="T265" i="71"/>
  <c r="U265" i="71" s="1"/>
  <c r="T269" i="71"/>
  <c r="U269" i="71" s="1"/>
  <c r="T273" i="71"/>
  <c r="U273" i="71" s="1"/>
  <c r="T277" i="71"/>
  <c r="U277" i="71" s="1"/>
  <c r="T281" i="71"/>
  <c r="U281" i="71" s="1"/>
  <c r="T286" i="71"/>
  <c r="U286" i="71" s="1"/>
  <c r="T290" i="71"/>
  <c r="U290" i="71" s="1"/>
  <c r="T294" i="71"/>
  <c r="U294" i="71" s="1"/>
  <c r="T298" i="71"/>
  <c r="U298" i="71" s="1"/>
  <c r="T302" i="71"/>
  <c r="U302" i="71" s="1"/>
  <c r="T306" i="71"/>
  <c r="U306" i="71" s="1"/>
  <c r="T310" i="71"/>
  <c r="U310" i="71" s="1"/>
  <c r="T314" i="71"/>
  <c r="U314" i="71" s="1"/>
  <c r="T318" i="71"/>
  <c r="U318" i="71" s="1"/>
  <c r="T322" i="71"/>
  <c r="U322" i="71" s="1"/>
  <c r="T326" i="71"/>
  <c r="U326" i="71" s="1"/>
  <c r="T16" i="71"/>
  <c r="U16" i="71" s="1"/>
  <c r="T32" i="71"/>
  <c r="U32" i="71" s="1"/>
  <c r="T48" i="71"/>
  <c r="U48" i="71" s="1"/>
  <c r="T64" i="71"/>
  <c r="U64" i="71" s="1"/>
  <c r="T80" i="71"/>
  <c r="U80" i="71" s="1"/>
  <c r="T96" i="71"/>
  <c r="U96" i="71" s="1"/>
  <c r="T112" i="71"/>
  <c r="U112" i="71" s="1"/>
  <c r="T129" i="71"/>
  <c r="U129" i="71" s="1"/>
  <c r="T145" i="71"/>
  <c r="U145" i="71" s="1"/>
  <c r="T161" i="71"/>
  <c r="U161" i="71" s="1"/>
  <c r="T177" i="71"/>
  <c r="U177" i="71" s="1"/>
  <c r="T193" i="71"/>
  <c r="U193" i="71" s="1"/>
  <c r="T209" i="71"/>
  <c r="U209" i="71" s="1"/>
  <c r="T225" i="71"/>
  <c r="U225" i="71" s="1"/>
  <c r="T241" i="71"/>
  <c r="U241" i="71" s="1"/>
  <c r="T258" i="71"/>
  <c r="U258" i="71" s="1"/>
  <c r="T274" i="71"/>
  <c r="U274" i="71" s="1"/>
  <c r="T291" i="71"/>
  <c r="U291" i="71" s="1"/>
  <c r="T307" i="71"/>
  <c r="U307" i="71" s="1"/>
  <c r="T323" i="71"/>
  <c r="U323" i="71" s="1"/>
  <c r="T20" i="71"/>
  <c r="U20" i="71" s="1"/>
  <c r="T36" i="71"/>
  <c r="U36" i="71" s="1"/>
  <c r="T52" i="71"/>
  <c r="U52" i="71" s="1"/>
  <c r="T68" i="71"/>
  <c r="U68" i="71" s="1"/>
  <c r="T84" i="71"/>
  <c r="U84" i="71" s="1"/>
  <c r="T100" i="71"/>
  <c r="U100" i="71" s="1"/>
  <c r="T117" i="71"/>
  <c r="U117" i="71" s="1"/>
  <c r="T133" i="71"/>
  <c r="U133" i="71" s="1"/>
  <c r="T149" i="71"/>
  <c r="U149" i="71" s="1"/>
  <c r="T165" i="71"/>
  <c r="U165" i="71" s="1"/>
  <c r="T181" i="71"/>
  <c r="U181" i="71" s="1"/>
  <c r="T197" i="71"/>
  <c r="U197" i="71" s="1"/>
  <c r="T213" i="71"/>
  <c r="U213" i="71" s="1"/>
  <c r="T229" i="71"/>
  <c r="U229" i="71" s="1"/>
  <c r="T246" i="71"/>
  <c r="U246" i="71" s="1"/>
  <c r="T262" i="71"/>
  <c r="U262" i="71" s="1"/>
  <c r="T278" i="71"/>
  <c r="U278" i="71" s="1"/>
  <c r="T295" i="71"/>
  <c r="U295" i="71" s="1"/>
  <c r="T311" i="71"/>
  <c r="U311" i="71" s="1"/>
  <c r="T327" i="71"/>
  <c r="U327" i="71" s="1"/>
  <c r="T115" i="71"/>
  <c r="U115" i="71" s="1"/>
  <c r="I257" i="70"/>
  <c r="I261" i="70"/>
  <c r="I265" i="70"/>
  <c r="I269" i="70"/>
  <c r="T319" i="71"/>
  <c r="U319" i="71" s="1"/>
  <c r="T287" i="71"/>
  <c r="U287" i="71" s="1"/>
  <c r="T254" i="71"/>
  <c r="U254" i="71" s="1"/>
  <c r="T221" i="71"/>
  <c r="U221" i="71" s="1"/>
  <c r="T189" i="71"/>
  <c r="U189" i="71" s="1"/>
  <c r="T157" i="71"/>
  <c r="U157" i="71" s="1"/>
  <c r="T125" i="71"/>
  <c r="U125" i="71" s="1"/>
  <c r="T92" i="71"/>
  <c r="U92" i="71" s="1"/>
  <c r="T60" i="71"/>
  <c r="U60" i="71" s="1"/>
  <c r="T28" i="71"/>
  <c r="U28" i="71" s="1"/>
  <c r="I14" i="70"/>
  <c r="I15" i="70"/>
  <c r="I16" i="70"/>
  <c r="I17" i="70"/>
  <c r="I21" i="70"/>
  <c r="I22" i="70"/>
  <c r="I43" i="70"/>
  <c r="I44" i="70"/>
  <c r="I47" i="70"/>
  <c r="I48" i="70"/>
  <c r="I68" i="70"/>
  <c r="I71" i="70"/>
  <c r="I72" i="70"/>
  <c r="I107" i="70"/>
  <c r="I201" i="70"/>
  <c r="I205" i="70"/>
  <c r="I209" i="70"/>
  <c r="I213" i="70"/>
  <c r="I217" i="70"/>
  <c r="I221" i="70"/>
  <c r="I225" i="70"/>
  <c r="I229" i="70"/>
  <c r="I233" i="70"/>
  <c r="G335" i="70"/>
  <c r="G336" i="70" s="1"/>
  <c r="I296" i="70"/>
  <c r="I297" i="70"/>
  <c r="I300" i="70"/>
  <c r="I301" i="70"/>
  <c r="I304" i="70"/>
  <c r="I305" i="70"/>
  <c r="I308" i="70"/>
  <c r="I309" i="70"/>
  <c r="I312" i="70"/>
  <c r="I316" i="70"/>
  <c r="I320" i="70"/>
  <c r="T315" i="71"/>
  <c r="U315" i="71" s="1"/>
  <c r="T282" i="71"/>
  <c r="U282" i="71" s="1"/>
  <c r="T250" i="71"/>
  <c r="U250" i="71" s="1"/>
  <c r="T217" i="71"/>
  <c r="U217" i="71" s="1"/>
  <c r="T185" i="71"/>
  <c r="U185" i="71" s="1"/>
  <c r="T153" i="71"/>
  <c r="U153" i="71" s="1"/>
  <c r="T121" i="71"/>
  <c r="U121" i="71" s="1"/>
  <c r="T88" i="71"/>
  <c r="U88" i="71" s="1"/>
  <c r="T56" i="71"/>
  <c r="U56" i="71" s="1"/>
  <c r="T24" i="71"/>
  <c r="U24" i="71" s="1"/>
  <c r="G333" i="70"/>
  <c r="G334" i="70" s="1"/>
  <c r="I333" i="70" l="1"/>
  <c r="I339" i="70" s="1"/>
  <c r="S67" i="69"/>
  <c r="AG67" i="69"/>
  <c r="J67" i="69"/>
  <c r="S40" i="69"/>
  <c r="S41" i="69"/>
  <c r="S39" i="69" l="1"/>
  <c r="AG39" i="69"/>
  <c r="H61" i="69" l="1"/>
  <c r="H81" i="69"/>
  <c r="H239" i="69" l="1"/>
  <c r="H240" i="69"/>
  <c r="H241" i="69"/>
  <c r="H242" i="69"/>
  <c r="H243" i="69"/>
  <c r="H244" i="69"/>
  <c r="H245" i="69"/>
  <c r="H246" i="69"/>
  <c r="H247" i="69"/>
  <c r="H248" i="69"/>
  <c r="H249" i="69"/>
  <c r="H250" i="69"/>
  <c r="H251" i="69"/>
  <c r="H252" i="69"/>
  <c r="H253" i="69"/>
  <c r="H254" i="69"/>
  <c r="H255" i="69"/>
  <c r="H256" i="69"/>
  <c r="H257" i="69"/>
  <c r="H258" i="69"/>
  <c r="H259" i="69"/>
  <c r="H260" i="69"/>
  <c r="H261" i="69"/>
  <c r="H262" i="69"/>
  <c r="H263" i="69"/>
  <c r="H264" i="69"/>
  <c r="H265" i="69"/>
  <c r="H266" i="69"/>
  <c r="H267" i="69"/>
  <c r="H268" i="69"/>
  <c r="H269" i="69"/>
  <c r="H270" i="69"/>
  <c r="H271" i="69"/>
  <c r="H272" i="69"/>
  <c r="H273" i="69"/>
  <c r="H274" i="69"/>
  <c r="H275" i="69"/>
  <c r="H276" i="69"/>
  <c r="H277" i="69"/>
  <c r="H278" i="69"/>
  <c r="H279" i="69"/>
  <c r="H280" i="69"/>
  <c r="H281" i="69"/>
  <c r="H282" i="69"/>
  <c r="H283" i="69"/>
  <c r="H284" i="69"/>
  <c r="H285" i="69"/>
  <c r="H286" i="69"/>
  <c r="H287" i="69"/>
  <c r="H288" i="69"/>
  <c r="H289" i="69"/>
  <c r="H290" i="69"/>
  <c r="H291" i="69"/>
  <c r="H292" i="69"/>
  <c r="H293" i="69"/>
  <c r="H294" i="69"/>
  <c r="H295" i="69"/>
  <c r="H296" i="69"/>
  <c r="H297" i="69"/>
  <c r="H298" i="69"/>
  <c r="H299" i="69"/>
  <c r="H300" i="69"/>
  <c r="H301" i="69"/>
  <c r="H302" i="69"/>
  <c r="H303" i="69"/>
  <c r="H304" i="69"/>
  <c r="H305" i="69"/>
  <c r="H306" i="69"/>
  <c r="H307" i="69"/>
  <c r="H308" i="69"/>
  <c r="H309" i="69"/>
  <c r="H310" i="69"/>
  <c r="H311" i="69"/>
  <c r="H312" i="69"/>
  <c r="H313" i="69"/>
  <c r="H314" i="69"/>
  <c r="H315" i="69"/>
  <c r="H316" i="69"/>
  <c r="H317" i="69"/>
  <c r="H318" i="69"/>
  <c r="J39" i="69"/>
  <c r="J40" i="69"/>
  <c r="J41" i="69"/>
  <c r="L415" i="69"/>
  <c r="S351" i="69"/>
  <c r="S349" i="69"/>
  <c r="S350" i="69" s="1"/>
  <c r="T347" i="69"/>
  <c r="N338" i="69"/>
  <c r="G326" i="69"/>
  <c r="C324" i="69"/>
  <c r="AG321" i="69"/>
  <c r="U321" i="69"/>
  <c r="S321" i="69"/>
  <c r="J321" i="69"/>
  <c r="H321" i="69"/>
  <c r="G321" i="69"/>
  <c r="D321" i="69"/>
  <c r="A321" i="69"/>
  <c r="AG320" i="69"/>
  <c r="U320" i="69"/>
  <c r="S320" i="69"/>
  <c r="J320" i="69"/>
  <c r="H320" i="69"/>
  <c r="G320" i="69"/>
  <c r="D320" i="69"/>
  <c r="A320" i="69"/>
  <c r="AG319" i="69"/>
  <c r="U319" i="69"/>
  <c r="S319" i="69"/>
  <c r="J319" i="69"/>
  <c r="H319" i="69"/>
  <c r="G319" i="69"/>
  <c r="D319" i="69"/>
  <c r="A319" i="69"/>
  <c r="AG318" i="69"/>
  <c r="S318" i="69"/>
  <c r="G318" i="69"/>
  <c r="A318" i="69"/>
  <c r="AG317" i="69"/>
  <c r="S317" i="69"/>
  <c r="G317" i="69"/>
  <c r="A317" i="69"/>
  <c r="AG316" i="69"/>
  <c r="S316" i="69"/>
  <c r="G316" i="69"/>
  <c r="A316" i="69"/>
  <c r="AG315" i="69"/>
  <c r="S315" i="69"/>
  <c r="G315" i="69"/>
  <c r="A315" i="69"/>
  <c r="AG314" i="69"/>
  <c r="S314" i="69"/>
  <c r="J314" i="69"/>
  <c r="G314" i="69"/>
  <c r="A314" i="69"/>
  <c r="AG313" i="69"/>
  <c r="S313" i="69"/>
  <c r="J313" i="69"/>
  <c r="G313" i="69"/>
  <c r="A313" i="69"/>
  <c r="AG312" i="69"/>
  <c r="S312" i="69"/>
  <c r="J312" i="69"/>
  <c r="G312" i="69"/>
  <c r="A312" i="69"/>
  <c r="AG311" i="69"/>
  <c r="S311" i="69"/>
  <c r="J311" i="69"/>
  <c r="G311" i="69"/>
  <c r="A311" i="69"/>
  <c r="AG310" i="69"/>
  <c r="S310" i="69"/>
  <c r="J310" i="69"/>
  <c r="G310" i="69"/>
  <c r="D310" i="69"/>
  <c r="A310" i="69"/>
  <c r="AG309" i="69"/>
  <c r="S309" i="69"/>
  <c r="J309" i="69"/>
  <c r="G309" i="69"/>
  <c r="D309" i="69"/>
  <c r="A309" i="69"/>
  <c r="AG308" i="69"/>
  <c r="U308" i="69"/>
  <c r="S308" i="69"/>
  <c r="J308" i="69"/>
  <c r="G308" i="69"/>
  <c r="D308" i="69"/>
  <c r="A308" i="69"/>
  <c r="AG307" i="69"/>
  <c r="U307" i="69"/>
  <c r="S307" i="69"/>
  <c r="J307" i="69"/>
  <c r="G307" i="69"/>
  <c r="D307" i="69"/>
  <c r="A307" i="69"/>
  <c r="AG306" i="69"/>
  <c r="U306" i="69"/>
  <c r="S306" i="69"/>
  <c r="J306" i="69"/>
  <c r="G306" i="69"/>
  <c r="D306" i="69"/>
  <c r="A306" i="69"/>
  <c r="AG305" i="69"/>
  <c r="U305" i="69"/>
  <c r="S305" i="69"/>
  <c r="J305" i="69"/>
  <c r="G305" i="69"/>
  <c r="D305" i="69"/>
  <c r="A305" i="69"/>
  <c r="AG304" i="69"/>
  <c r="U304" i="69"/>
  <c r="S304" i="69"/>
  <c r="J304" i="69"/>
  <c r="G304" i="69"/>
  <c r="D304" i="69"/>
  <c r="A304" i="69"/>
  <c r="AG303" i="69"/>
  <c r="U303" i="69"/>
  <c r="S303" i="69"/>
  <c r="J303" i="69"/>
  <c r="G303" i="69"/>
  <c r="D303" i="69"/>
  <c r="A303" i="69"/>
  <c r="AG302" i="69"/>
  <c r="U302" i="69"/>
  <c r="S302" i="69"/>
  <c r="J302" i="69"/>
  <c r="G302" i="69"/>
  <c r="D302" i="69"/>
  <c r="A302" i="69"/>
  <c r="AG301" i="69"/>
  <c r="U301" i="69"/>
  <c r="S301" i="69"/>
  <c r="J301" i="69"/>
  <c r="G301" i="69"/>
  <c r="D301" i="69"/>
  <c r="A301" i="69"/>
  <c r="AG300" i="69"/>
  <c r="U300" i="69"/>
  <c r="S300" i="69"/>
  <c r="J300" i="69"/>
  <c r="G300" i="69"/>
  <c r="D300" i="69"/>
  <c r="A300" i="69"/>
  <c r="AG299" i="69"/>
  <c r="U299" i="69"/>
  <c r="S299" i="69"/>
  <c r="J299" i="69"/>
  <c r="G299" i="69"/>
  <c r="D299" i="69"/>
  <c r="A299" i="69"/>
  <c r="AG298" i="69"/>
  <c r="U298" i="69"/>
  <c r="S298" i="69"/>
  <c r="J298" i="69"/>
  <c r="G298" i="69"/>
  <c r="D298" i="69"/>
  <c r="A298" i="69"/>
  <c r="AG297" i="69"/>
  <c r="U297" i="69"/>
  <c r="S297" i="69"/>
  <c r="J297" i="69"/>
  <c r="G297" i="69"/>
  <c r="D297" i="69"/>
  <c r="A297" i="69"/>
  <c r="AG296" i="69"/>
  <c r="U296" i="69"/>
  <c r="S296" i="69"/>
  <c r="J296" i="69"/>
  <c r="G296" i="69"/>
  <c r="D296" i="69"/>
  <c r="A296" i="69"/>
  <c r="AG295" i="69"/>
  <c r="U295" i="69"/>
  <c r="S295" i="69"/>
  <c r="J295" i="69"/>
  <c r="G295" i="69"/>
  <c r="D295" i="69"/>
  <c r="A295" i="69"/>
  <c r="AG294" i="69"/>
  <c r="U294" i="69"/>
  <c r="S294" i="69"/>
  <c r="J294" i="69"/>
  <c r="G294" i="69"/>
  <c r="D294" i="69"/>
  <c r="A294" i="69"/>
  <c r="AG293" i="69"/>
  <c r="U293" i="69"/>
  <c r="S293" i="69"/>
  <c r="J293" i="69"/>
  <c r="G293" i="69"/>
  <c r="D293" i="69"/>
  <c r="A293" i="69"/>
  <c r="AG292" i="69"/>
  <c r="U292" i="69"/>
  <c r="S292" i="69"/>
  <c r="J292" i="69"/>
  <c r="G292" i="69"/>
  <c r="D292" i="69"/>
  <c r="A292" i="69"/>
  <c r="AG291" i="69"/>
  <c r="U291" i="69"/>
  <c r="S291" i="69"/>
  <c r="J291" i="69"/>
  <c r="G291" i="69"/>
  <c r="D291" i="69"/>
  <c r="A291" i="69"/>
  <c r="AG290" i="69"/>
  <c r="U290" i="69"/>
  <c r="S290" i="69"/>
  <c r="J290" i="69"/>
  <c r="G290" i="69"/>
  <c r="D290" i="69"/>
  <c r="A290" i="69"/>
  <c r="AG289" i="69"/>
  <c r="U289" i="69"/>
  <c r="S289" i="69"/>
  <c r="J289" i="69"/>
  <c r="G289" i="69"/>
  <c r="D289" i="69"/>
  <c r="A289" i="69"/>
  <c r="AG288" i="69"/>
  <c r="U288" i="69"/>
  <c r="S288" i="69"/>
  <c r="J288" i="69"/>
  <c r="G288" i="69"/>
  <c r="D288" i="69"/>
  <c r="A288" i="69"/>
  <c r="AG287" i="69"/>
  <c r="U287" i="69"/>
  <c r="S287" i="69"/>
  <c r="J287" i="69"/>
  <c r="G287" i="69"/>
  <c r="D287" i="69"/>
  <c r="A287" i="69"/>
  <c r="AG286" i="69"/>
  <c r="U286" i="69"/>
  <c r="S286" i="69"/>
  <c r="J286" i="69"/>
  <c r="G286" i="69"/>
  <c r="D286" i="69"/>
  <c r="A286" i="69"/>
  <c r="AG285" i="69"/>
  <c r="U285" i="69"/>
  <c r="S285" i="69"/>
  <c r="J285" i="69"/>
  <c r="G285" i="69"/>
  <c r="D285" i="69"/>
  <c r="A285" i="69"/>
  <c r="AG284" i="69"/>
  <c r="U284" i="69"/>
  <c r="S284" i="69"/>
  <c r="J284" i="69"/>
  <c r="G284" i="69"/>
  <c r="D284" i="69"/>
  <c r="A284" i="69"/>
  <c r="AG283" i="69"/>
  <c r="U283" i="69"/>
  <c r="S283" i="69"/>
  <c r="J283" i="69"/>
  <c r="G283" i="69"/>
  <c r="D283" i="69"/>
  <c r="A283" i="69"/>
  <c r="AG282" i="69"/>
  <c r="U282" i="69"/>
  <c r="S282" i="69"/>
  <c r="J282" i="69"/>
  <c r="G282" i="69"/>
  <c r="D282" i="69"/>
  <c r="A282" i="69"/>
  <c r="AG281" i="69"/>
  <c r="U281" i="69"/>
  <c r="S281" i="69"/>
  <c r="J281" i="69"/>
  <c r="G281" i="69"/>
  <c r="D281" i="69"/>
  <c r="A281" i="69"/>
  <c r="AG280" i="69"/>
  <c r="S280" i="69"/>
  <c r="G280" i="69"/>
  <c r="A280" i="69"/>
  <c r="AG279" i="69"/>
  <c r="S279" i="69"/>
  <c r="G279" i="69"/>
  <c r="A279" i="69"/>
  <c r="AG278" i="69"/>
  <c r="S278" i="69"/>
  <c r="G278" i="69"/>
  <c r="A278" i="69"/>
  <c r="AG277" i="69"/>
  <c r="S277" i="69"/>
  <c r="G277" i="69"/>
  <c r="A277" i="69"/>
  <c r="AG276" i="69"/>
  <c r="S276" i="69"/>
  <c r="J276" i="69"/>
  <c r="G276" i="69"/>
  <c r="A276" i="69"/>
  <c r="AG275" i="69"/>
  <c r="S275" i="69"/>
  <c r="J275" i="69"/>
  <c r="G275" i="69"/>
  <c r="A275" i="69"/>
  <c r="AG274" i="69"/>
  <c r="S274" i="69"/>
  <c r="J274" i="69"/>
  <c r="G274" i="69"/>
  <c r="A274" i="69"/>
  <c r="AG273" i="69"/>
  <c r="S273" i="69"/>
  <c r="J273" i="69"/>
  <c r="G273" i="69"/>
  <c r="A273" i="69"/>
  <c r="AG272" i="69"/>
  <c r="S272" i="69"/>
  <c r="J272" i="69"/>
  <c r="G272" i="69"/>
  <c r="A272" i="69"/>
  <c r="AG271" i="69"/>
  <c r="S271" i="69"/>
  <c r="J271" i="69"/>
  <c r="G271" i="69"/>
  <c r="A271" i="69"/>
  <c r="AG270" i="69"/>
  <c r="S270" i="69"/>
  <c r="J270" i="69"/>
  <c r="G270" i="69"/>
  <c r="A270" i="69"/>
  <c r="AG269" i="69"/>
  <c r="S269" i="69"/>
  <c r="J269" i="69"/>
  <c r="G269" i="69"/>
  <c r="A269" i="69"/>
  <c r="AG268" i="69"/>
  <c r="S268" i="69"/>
  <c r="J268" i="69"/>
  <c r="G268" i="69"/>
  <c r="A268" i="69"/>
  <c r="AG267" i="69"/>
  <c r="S267" i="69"/>
  <c r="J267" i="69"/>
  <c r="G267" i="69"/>
  <c r="A267" i="69"/>
  <c r="AG266" i="69"/>
  <c r="S266" i="69"/>
  <c r="J266" i="69"/>
  <c r="G266" i="69"/>
  <c r="A266" i="69"/>
  <c r="AG265" i="69"/>
  <c r="S265" i="69"/>
  <c r="J265" i="69"/>
  <c r="G265" i="69"/>
  <c r="A265" i="69"/>
  <c r="AG264" i="69"/>
  <c r="S264" i="69"/>
  <c r="J264" i="69"/>
  <c r="G264" i="69"/>
  <c r="A264" i="69"/>
  <c r="AG263" i="69"/>
  <c r="S263" i="69"/>
  <c r="J263" i="69"/>
  <c r="G263" i="69"/>
  <c r="A263" i="69"/>
  <c r="AG262" i="69"/>
  <c r="S262" i="69"/>
  <c r="J262" i="69"/>
  <c r="G262" i="69"/>
  <c r="A262" i="69"/>
  <c r="AG261" i="69"/>
  <c r="S261" i="69"/>
  <c r="J261" i="69"/>
  <c r="G261" i="69"/>
  <c r="A261" i="69"/>
  <c r="AG260" i="69"/>
  <c r="S260" i="69"/>
  <c r="J260" i="69"/>
  <c r="G260" i="69"/>
  <c r="A260" i="69"/>
  <c r="AG259" i="69"/>
  <c r="S259" i="69"/>
  <c r="J259" i="69"/>
  <c r="G259" i="69"/>
  <c r="A259" i="69"/>
  <c r="AG258" i="69"/>
  <c r="S258" i="69"/>
  <c r="J258" i="69"/>
  <c r="G258" i="69"/>
  <c r="A258" i="69"/>
  <c r="AG257" i="69"/>
  <c r="S257" i="69"/>
  <c r="J257" i="69"/>
  <c r="G257" i="69"/>
  <c r="A257" i="69"/>
  <c r="AG256" i="69"/>
  <c r="S256" i="69"/>
  <c r="J256" i="69"/>
  <c r="G256" i="69"/>
  <c r="A256" i="69"/>
  <c r="AG255" i="69"/>
  <c r="S255" i="69"/>
  <c r="J255" i="69"/>
  <c r="G255" i="69"/>
  <c r="A255" i="69"/>
  <c r="AG254" i="69"/>
  <c r="S254" i="69"/>
  <c r="J254" i="69"/>
  <c r="G254" i="69"/>
  <c r="A254" i="69"/>
  <c r="AG253" i="69"/>
  <c r="S253" i="69"/>
  <c r="J253" i="69"/>
  <c r="G253" i="69"/>
  <c r="A253" i="69"/>
  <c r="AG252" i="69"/>
  <c r="S252" i="69"/>
  <c r="J252" i="69"/>
  <c r="G252" i="69"/>
  <c r="A252" i="69"/>
  <c r="AG251" i="69"/>
  <c r="S251" i="69"/>
  <c r="J251" i="69"/>
  <c r="G251" i="69"/>
  <c r="A251" i="69"/>
  <c r="AG250" i="69"/>
  <c r="S250" i="69"/>
  <c r="J250" i="69"/>
  <c r="G250" i="69"/>
  <c r="A250" i="69"/>
  <c r="AG249" i="69"/>
  <c r="S249" i="69"/>
  <c r="J249" i="69"/>
  <c r="G249" i="69"/>
  <c r="A249" i="69"/>
  <c r="AG248" i="69"/>
  <c r="S248" i="69"/>
  <c r="J248" i="69"/>
  <c r="G248" i="69"/>
  <c r="A248" i="69"/>
  <c r="AG247" i="69"/>
  <c r="S247" i="69"/>
  <c r="J247" i="69"/>
  <c r="G247" i="69"/>
  <c r="A247" i="69"/>
  <c r="AG246" i="69"/>
  <c r="S246" i="69"/>
  <c r="J246" i="69"/>
  <c r="G246" i="69"/>
  <c r="A246" i="69"/>
  <c r="AG245" i="69"/>
  <c r="S245" i="69"/>
  <c r="J245" i="69"/>
  <c r="G245" i="69"/>
  <c r="A245" i="69"/>
  <c r="AG244" i="69"/>
  <c r="S244" i="69"/>
  <c r="J244" i="69"/>
  <c r="G244" i="69"/>
  <c r="A244" i="69"/>
  <c r="AG243" i="69"/>
  <c r="S243" i="69"/>
  <c r="J243" i="69"/>
  <c r="G243" i="69"/>
  <c r="A243" i="69"/>
  <c r="AG242" i="69"/>
  <c r="S242" i="69"/>
  <c r="J242" i="69"/>
  <c r="G242" i="69"/>
  <c r="A242" i="69"/>
  <c r="AG241" i="69"/>
  <c r="S241" i="69"/>
  <c r="J241" i="69"/>
  <c r="G241" i="69"/>
  <c r="A241" i="69"/>
  <c r="AG240" i="69"/>
  <c r="S240" i="69"/>
  <c r="J240" i="69"/>
  <c r="G240" i="69"/>
  <c r="A240" i="69"/>
  <c r="AG239" i="69"/>
  <c r="S239" i="69"/>
  <c r="J239" i="69"/>
  <c r="G239" i="69"/>
  <c r="A239" i="69"/>
  <c r="AG238" i="69"/>
  <c r="S238" i="69"/>
  <c r="J238" i="69"/>
  <c r="H238" i="69"/>
  <c r="G238" i="69"/>
  <c r="D238" i="69"/>
  <c r="A238" i="69"/>
  <c r="AG237" i="69"/>
  <c r="S237" i="69"/>
  <c r="J237" i="69"/>
  <c r="H237" i="69"/>
  <c r="G237" i="69"/>
  <c r="D237" i="69"/>
  <c r="A237" i="69"/>
  <c r="AG236" i="69"/>
  <c r="S236" i="69"/>
  <c r="J236" i="69"/>
  <c r="H236" i="69"/>
  <c r="G236" i="69"/>
  <c r="D236" i="69"/>
  <c r="A236" i="69"/>
  <c r="AG235" i="69"/>
  <c r="S235" i="69"/>
  <c r="J235" i="69"/>
  <c r="H235" i="69"/>
  <c r="G235" i="69"/>
  <c r="D235" i="69"/>
  <c r="A235" i="69"/>
  <c r="AG234" i="69"/>
  <c r="S234" i="69"/>
  <c r="J234" i="69"/>
  <c r="H234" i="69"/>
  <c r="G234" i="69"/>
  <c r="D234" i="69"/>
  <c r="A234" i="69"/>
  <c r="AG233" i="69"/>
  <c r="S233" i="69"/>
  <c r="J233" i="69"/>
  <c r="H233" i="69"/>
  <c r="G233" i="69"/>
  <c r="D233" i="69"/>
  <c r="A233" i="69"/>
  <c r="AG232" i="69"/>
  <c r="S232" i="69"/>
  <c r="J232" i="69"/>
  <c r="H232" i="69"/>
  <c r="G232" i="69"/>
  <c r="D232" i="69"/>
  <c r="A232" i="69"/>
  <c r="AG231" i="69"/>
  <c r="S231" i="69"/>
  <c r="J231" i="69"/>
  <c r="H231" i="69"/>
  <c r="G231" i="69"/>
  <c r="D231" i="69"/>
  <c r="A231" i="69"/>
  <c r="AG230" i="69"/>
  <c r="S230" i="69"/>
  <c r="J230" i="69"/>
  <c r="H230" i="69"/>
  <c r="G230" i="69"/>
  <c r="D230" i="69"/>
  <c r="A230" i="69"/>
  <c r="AG229" i="69"/>
  <c r="S229" i="69"/>
  <c r="J229" i="69"/>
  <c r="H229" i="69"/>
  <c r="G229" i="69"/>
  <c r="D229" i="69"/>
  <c r="A229" i="69"/>
  <c r="AG228" i="69"/>
  <c r="S228" i="69"/>
  <c r="J228" i="69"/>
  <c r="H228" i="69"/>
  <c r="G228" i="69"/>
  <c r="D228" i="69"/>
  <c r="A228" i="69"/>
  <c r="AG227" i="69"/>
  <c r="S227" i="69"/>
  <c r="J227" i="69"/>
  <c r="H227" i="69"/>
  <c r="G227" i="69"/>
  <c r="D227" i="69"/>
  <c r="A227" i="69"/>
  <c r="AG226" i="69"/>
  <c r="S226" i="69"/>
  <c r="J226" i="69"/>
  <c r="H226" i="69"/>
  <c r="G226" i="69"/>
  <c r="D226" i="69"/>
  <c r="A226" i="69"/>
  <c r="AG225" i="69"/>
  <c r="S225" i="69"/>
  <c r="J225" i="69"/>
  <c r="H225" i="69"/>
  <c r="G225" i="69"/>
  <c r="D225" i="69"/>
  <c r="A225" i="69"/>
  <c r="AG224" i="69"/>
  <c r="S224" i="69"/>
  <c r="J224" i="69"/>
  <c r="H224" i="69"/>
  <c r="G224" i="69"/>
  <c r="D224" i="69"/>
  <c r="A224" i="69"/>
  <c r="AG223" i="69"/>
  <c r="S223" i="69"/>
  <c r="J223" i="69"/>
  <c r="H223" i="69"/>
  <c r="G223" i="69"/>
  <c r="D223" i="69"/>
  <c r="A223" i="69"/>
  <c r="AG222" i="69"/>
  <c r="S222" i="69"/>
  <c r="J222" i="69"/>
  <c r="H222" i="69"/>
  <c r="G222" i="69"/>
  <c r="D222" i="69"/>
  <c r="A222" i="69"/>
  <c r="AG221" i="69"/>
  <c r="S221" i="69"/>
  <c r="J221" i="69"/>
  <c r="H221" i="69"/>
  <c r="G221" i="69"/>
  <c r="D221" i="69"/>
  <c r="A221" i="69"/>
  <c r="AG220" i="69"/>
  <c r="S220" i="69"/>
  <c r="J220" i="69"/>
  <c r="H220" i="69"/>
  <c r="G220" i="69"/>
  <c r="D220" i="69"/>
  <c r="A220" i="69"/>
  <c r="AG219" i="69"/>
  <c r="S219" i="69"/>
  <c r="J219" i="69"/>
  <c r="H219" i="69"/>
  <c r="G219" i="69"/>
  <c r="D219" i="69"/>
  <c r="A219" i="69"/>
  <c r="AG218" i="69"/>
  <c r="S218" i="69"/>
  <c r="J218" i="69"/>
  <c r="H218" i="69"/>
  <c r="G218" i="69"/>
  <c r="D218" i="69"/>
  <c r="A218" i="69"/>
  <c r="AG217" i="69"/>
  <c r="S217" i="69"/>
  <c r="J217" i="69"/>
  <c r="H217" i="69"/>
  <c r="G217" i="69"/>
  <c r="D217" i="69"/>
  <c r="A217" i="69"/>
  <c r="AG216" i="69"/>
  <c r="S216" i="69"/>
  <c r="J216" i="69"/>
  <c r="H216" i="69"/>
  <c r="G216" i="69"/>
  <c r="D216" i="69"/>
  <c r="A216" i="69"/>
  <c r="AG215" i="69"/>
  <c r="S215" i="69"/>
  <c r="J215" i="69"/>
  <c r="H215" i="69"/>
  <c r="G215" i="69"/>
  <c r="D215" i="69"/>
  <c r="A215" i="69"/>
  <c r="AG214" i="69"/>
  <c r="S214" i="69"/>
  <c r="J214" i="69"/>
  <c r="H214" i="69"/>
  <c r="G214" i="69"/>
  <c r="D214" i="69"/>
  <c r="A214" i="69"/>
  <c r="AG213" i="69"/>
  <c r="S213" i="69"/>
  <c r="J213" i="69"/>
  <c r="H213" i="69"/>
  <c r="G213" i="69"/>
  <c r="D213" i="69"/>
  <c r="A213" i="69"/>
  <c r="AG212" i="69"/>
  <c r="S212" i="69"/>
  <c r="J212" i="69"/>
  <c r="H212" i="69"/>
  <c r="G212" i="69"/>
  <c r="D212" i="69"/>
  <c r="A212" i="69"/>
  <c r="AG211" i="69"/>
  <c r="S211" i="69"/>
  <c r="J211" i="69"/>
  <c r="H211" i="69"/>
  <c r="G211" i="69"/>
  <c r="D211" i="69"/>
  <c r="A211" i="69"/>
  <c r="AG210" i="69"/>
  <c r="S210" i="69"/>
  <c r="J210" i="69"/>
  <c r="H210" i="69"/>
  <c r="G210" i="69"/>
  <c r="D210" i="69"/>
  <c r="A210" i="69"/>
  <c r="AG209" i="69"/>
  <c r="S209" i="69"/>
  <c r="J209" i="69"/>
  <c r="H209" i="69"/>
  <c r="G209" i="69"/>
  <c r="D209" i="69"/>
  <c r="A209" i="69"/>
  <c r="AG208" i="69"/>
  <c r="S208" i="69"/>
  <c r="J208" i="69"/>
  <c r="H208" i="69"/>
  <c r="G208" i="69"/>
  <c r="D208" i="69"/>
  <c r="A208" i="69"/>
  <c r="AG207" i="69"/>
  <c r="S207" i="69"/>
  <c r="J207" i="69"/>
  <c r="H207" i="69"/>
  <c r="G207" i="69"/>
  <c r="D207" i="69"/>
  <c r="A207" i="69"/>
  <c r="AG206" i="69"/>
  <c r="S206" i="69"/>
  <c r="J206" i="69"/>
  <c r="H206" i="69"/>
  <c r="G206" i="69"/>
  <c r="D206" i="69"/>
  <c r="A206" i="69"/>
  <c r="AG205" i="69"/>
  <c r="S205" i="69"/>
  <c r="J205" i="69"/>
  <c r="H205" i="69"/>
  <c r="G205" i="69"/>
  <c r="D205" i="69"/>
  <c r="A205" i="69"/>
  <c r="AG204" i="69"/>
  <c r="S204" i="69"/>
  <c r="J204" i="69"/>
  <c r="H204" i="69"/>
  <c r="G204" i="69"/>
  <c r="D204" i="69"/>
  <c r="A204" i="69"/>
  <c r="AG203" i="69"/>
  <c r="S203" i="69"/>
  <c r="J203" i="69"/>
  <c r="H203" i="69"/>
  <c r="G203" i="69"/>
  <c r="D203" i="69"/>
  <c r="A203" i="69"/>
  <c r="AG202" i="69"/>
  <c r="S202" i="69"/>
  <c r="J202" i="69"/>
  <c r="H202" i="69"/>
  <c r="G202" i="69"/>
  <c r="D202" i="69"/>
  <c r="A202" i="69"/>
  <c r="AG201" i="69"/>
  <c r="S201" i="69"/>
  <c r="J201" i="69"/>
  <c r="H201" i="69"/>
  <c r="G201" i="69"/>
  <c r="D201" i="69"/>
  <c r="A201" i="69"/>
  <c r="AG200" i="69"/>
  <c r="U200" i="69"/>
  <c r="S200" i="69"/>
  <c r="J200" i="69"/>
  <c r="H200" i="69"/>
  <c r="G200" i="69"/>
  <c r="D200" i="69"/>
  <c r="A200" i="69"/>
  <c r="AG199" i="69"/>
  <c r="U199" i="69"/>
  <c r="S199" i="69"/>
  <c r="J199" i="69"/>
  <c r="H199" i="69"/>
  <c r="G199" i="69"/>
  <c r="D199" i="69"/>
  <c r="A199" i="69"/>
  <c r="AG198" i="69"/>
  <c r="U198" i="69"/>
  <c r="S198" i="69"/>
  <c r="J198" i="69"/>
  <c r="H198" i="69"/>
  <c r="G198" i="69"/>
  <c r="D198" i="69"/>
  <c r="A198" i="69"/>
  <c r="AG197" i="69"/>
  <c r="U197" i="69"/>
  <c r="S197" i="69"/>
  <c r="J197" i="69"/>
  <c r="H197" i="69"/>
  <c r="G197" i="69"/>
  <c r="D197" i="69"/>
  <c r="A197" i="69"/>
  <c r="AG196" i="69"/>
  <c r="U196" i="69"/>
  <c r="S196" i="69"/>
  <c r="J196" i="69"/>
  <c r="H196" i="69"/>
  <c r="G196" i="69"/>
  <c r="D196" i="69"/>
  <c r="A196" i="69"/>
  <c r="AG195" i="69"/>
  <c r="U195" i="69"/>
  <c r="S195" i="69"/>
  <c r="J195" i="69"/>
  <c r="H195" i="69"/>
  <c r="G195" i="69"/>
  <c r="D195" i="69"/>
  <c r="A195" i="69"/>
  <c r="AG194" i="69"/>
  <c r="U194" i="69"/>
  <c r="S194" i="69"/>
  <c r="J194" i="69"/>
  <c r="H194" i="69"/>
  <c r="G194" i="69"/>
  <c r="D194" i="69"/>
  <c r="A194" i="69"/>
  <c r="AG193" i="69"/>
  <c r="U193" i="69"/>
  <c r="S193" i="69"/>
  <c r="J193" i="69"/>
  <c r="H193" i="69"/>
  <c r="G193" i="69"/>
  <c r="D193" i="69"/>
  <c r="A193" i="69"/>
  <c r="AG192" i="69"/>
  <c r="U192" i="69"/>
  <c r="S192" i="69"/>
  <c r="J192" i="69"/>
  <c r="H192" i="69"/>
  <c r="G192" i="69"/>
  <c r="D192" i="69"/>
  <c r="A192" i="69"/>
  <c r="AG191" i="69"/>
  <c r="U191" i="69"/>
  <c r="S191" i="69"/>
  <c r="J191" i="69"/>
  <c r="H191" i="69"/>
  <c r="G191" i="69"/>
  <c r="D191" i="69"/>
  <c r="A191" i="69"/>
  <c r="AG190" i="69"/>
  <c r="U190" i="69"/>
  <c r="S190" i="69"/>
  <c r="J190" i="69"/>
  <c r="H190" i="69"/>
  <c r="G190" i="69"/>
  <c r="D190" i="69"/>
  <c r="A190" i="69"/>
  <c r="AG189" i="69"/>
  <c r="U189" i="69"/>
  <c r="S189" i="69"/>
  <c r="J189" i="69"/>
  <c r="H189" i="69"/>
  <c r="G189" i="69"/>
  <c r="D189" i="69"/>
  <c r="A189" i="69"/>
  <c r="AG188" i="69"/>
  <c r="U188" i="69"/>
  <c r="S188" i="69"/>
  <c r="J188" i="69"/>
  <c r="H188" i="69"/>
  <c r="G188" i="69"/>
  <c r="D188" i="69"/>
  <c r="A188" i="69"/>
  <c r="AG187" i="69"/>
  <c r="U187" i="69"/>
  <c r="S187" i="69"/>
  <c r="J187" i="69"/>
  <c r="H187" i="69"/>
  <c r="G187" i="69"/>
  <c r="D187" i="69"/>
  <c r="A187" i="69"/>
  <c r="AG186" i="69"/>
  <c r="U186" i="69"/>
  <c r="S186" i="69"/>
  <c r="J186" i="69"/>
  <c r="H186" i="69"/>
  <c r="G186" i="69"/>
  <c r="D186" i="69"/>
  <c r="A186" i="69"/>
  <c r="AG185" i="69"/>
  <c r="U185" i="69"/>
  <c r="S185" i="69"/>
  <c r="J185" i="69"/>
  <c r="H185" i="69"/>
  <c r="G185" i="69"/>
  <c r="D185" i="69"/>
  <c r="A185" i="69"/>
  <c r="AG184" i="69"/>
  <c r="U184" i="69"/>
  <c r="S184" i="69"/>
  <c r="J184" i="69"/>
  <c r="H184" i="69"/>
  <c r="G184" i="69"/>
  <c r="D184" i="69"/>
  <c r="A184" i="69"/>
  <c r="AG183" i="69"/>
  <c r="U183" i="69"/>
  <c r="S183" i="69"/>
  <c r="J183" i="69"/>
  <c r="H183" i="69"/>
  <c r="G183" i="69"/>
  <c r="D183" i="69"/>
  <c r="A183" i="69"/>
  <c r="AG182" i="69"/>
  <c r="U182" i="69"/>
  <c r="S182" i="69"/>
  <c r="J182" i="69"/>
  <c r="H182" i="69"/>
  <c r="G182" i="69"/>
  <c r="D182" i="69"/>
  <c r="A182" i="69"/>
  <c r="AG181" i="69"/>
  <c r="U181" i="69"/>
  <c r="S181" i="69"/>
  <c r="J181" i="69"/>
  <c r="H181" i="69"/>
  <c r="G181" i="69"/>
  <c r="D181" i="69"/>
  <c r="A181" i="69"/>
  <c r="AG180" i="69"/>
  <c r="U180" i="69"/>
  <c r="S180" i="69"/>
  <c r="J180" i="69"/>
  <c r="H180" i="69"/>
  <c r="G180" i="69"/>
  <c r="D180" i="69"/>
  <c r="A180" i="69"/>
  <c r="AG179" i="69"/>
  <c r="U179" i="69"/>
  <c r="S179" i="69"/>
  <c r="J179" i="69"/>
  <c r="H179" i="69"/>
  <c r="G179" i="69"/>
  <c r="D179" i="69"/>
  <c r="A179" i="69"/>
  <c r="AG178" i="69"/>
  <c r="U178" i="69"/>
  <c r="S178" i="69"/>
  <c r="J178" i="69"/>
  <c r="H178" i="69"/>
  <c r="G178" i="69"/>
  <c r="D178" i="69"/>
  <c r="A178" i="69"/>
  <c r="AG177" i="69"/>
  <c r="U177" i="69"/>
  <c r="S177" i="69"/>
  <c r="J177" i="69"/>
  <c r="H177" i="69"/>
  <c r="G177" i="69"/>
  <c r="D177" i="69"/>
  <c r="A177" i="69"/>
  <c r="AG176" i="69"/>
  <c r="U176" i="69"/>
  <c r="S176" i="69"/>
  <c r="J176" i="69"/>
  <c r="H176" i="69"/>
  <c r="G176" i="69"/>
  <c r="D176" i="69"/>
  <c r="A176" i="69"/>
  <c r="AG175" i="69"/>
  <c r="U175" i="69"/>
  <c r="S175" i="69"/>
  <c r="J175" i="69"/>
  <c r="H175" i="69"/>
  <c r="G175" i="69"/>
  <c r="D175" i="69"/>
  <c r="A175" i="69"/>
  <c r="AG174" i="69"/>
  <c r="U174" i="69"/>
  <c r="S174" i="69"/>
  <c r="J174" i="69"/>
  <c r="H174" i="69"/>
  <c r="G174" i="69"/>
  <c r="D174" i="69"/>
  <c r="A174" i="69"/>
  <c r="AG173" i="69"/>
  <c r="U173" i="69"/>
  <c r="S173" i="69"/>
  <c r="J173" i="69"/>
  <c r="H173" i="69"/>
  <c r="G173" i="69"/>
  <c r="D173" i="69"/>
  <c r="A173" i="69"/>
  <c r="AG172" i="69"/>
  <c r="U172" i="69"/>
  <c r="S172" i="69"/>
  <c r="J172" i="69"/>
  <c r="H172" i="69"/>
  <c r="G172" i="69"/>
  <c r="D172" i="69"/>
  <c r="A172" i="69"/>
  <c r="AG171" i="69"/>
  <c r="U171" i="69"/>
  <c r="S171" i="69"/>
  <c r="J171" i="69"/>
  <c r="H171" i="69"/>
  <c r="G171" i="69"/>
  <c r="D171" i="69"/>
  <c r="A171" i="69"/>
  <c r="AG170" i="69"/>
  <c r="U170" i="69"/>
  <c r="S170" i="69"/>
  <c r="J170" i="69"/>
  <c r="H170" i="69"/>
  <c r="G170" i="69"/>
  <c r="D170" i="69"/>
  <c r="A170" i="69"/>
  <c r="AG169" i="69"/>
  <c r="U169" i="69"/>
  <c r="S169" i="69"/>
  <c r="J169" i="69"/>
  <c r="H169" i="69"/>
  <c r="G169" i="69"/>
  <c r="D169" i="69"/>
  <c r="A169" i="69"/>
  <c r="AG168" i="69"/>
  <c r="U168" i="69"/>
  <c r="S168" i="69"/>
  <c r="J168" i="69"/>
  <c r="H168" i="69"/>
  <c r="G168" i="69"/>
  <c r="D168" i="69"/>
  <c r="A168" i="69"/>
  <c r="AG167" i="69"/>
  <c r="U167" i="69"/>
  <c r="S167" i="69"/>
  <c r="J167" i="69"/>
  <c r="H167" i="69"/>
  <c r="G167" i="69"/>
  <c r="D167" i="69"/>
  <c r="A167" i="69"/>
  <c r="AG166" i="69"/>
  <c r="U166" i="69"/>
  <c r="S166" i="69"/>
  <c r="J166" i="69"/>
  <c r="H166" i="69"/>
  <c r="G166" i="69"/>
  <c r="D166" i="69"/>
  <c r="A166" i="69"/>
  <c r="AG165" i="69"/>
  <c r="U165" i="69"/>
  <c r="S165" i="69"/>
  <c r="J165" i="69"/>
  <c r="H165" i="69"/>
  <c r="G165" i="69"/>
  <c r="D165" i="69"/>
  <c r="A165" i="69"/>
  <c r="AG164" i="69"/>
  <c r="U164" i="69"/>
  <c r="S164" i="69"/>
  <c r="J164" i="69"/>
  <c r="H164" i="69"/>
  <c r="G164" i="69"/>
  <c r="D164" i="69"/>
  <c r="A164" i="69"/>
  <c r="AG163" i="69"/>
  <c r="U163" i="69"/>
  <c r="S163" i="69"/>
  <c r="J163" i="69"/>
  <c r="H163" i="69"/>
  <c r="G163" i="69"/>
  <c r="D163" i="69"/>
  <c r="A163" i="69"/>
  <c r="AG162" i="69"/>
  <c r="U162" i="69"/>
  <c r="S162" i="69"/>
  <c r="J162" i="69"/>
  <c r="H162" i="69"/>
  <c r="G162" i="69"/>
  <c r="D162" i="69"/>
  <c r="A162" i="69"/>
  <c r="AG161" i="69"/>
  <c r="U161" i="69"/>
  <c r="S161" i="69"/>
  <c r="J161" i="69"/>
  <c r="H161" i="69"/>
  <c r="G161" i="69"/>
  <c r="D161" i="69"/>
  <c r="A161" i="69"/>
  <c r="AG160" i="69"/>
  <c r="U160" i="69"/>
  <c r="S160" i="69"/>
  <c r="J160" i="69"/>
  <c r="H160" i="69"/>
  <c r="G160" i="69"/>
  <c r="D160" i="69"/>
  <c r="A160" i="69"/>
  <c r="AG159" i="69"/>
  <c r="U159" i="69"/>
  <c r="S159" i="69"/>
  <c r="J159" i="69"/>
  <c r="H159" i="69"/>
  <c r="G159" i="69"/>
  <c r="D159" i="69"/>
  <c r="A159" i="69"/>
  <c r="AG158" i="69"/>
  <c r="U158" i="69"/>
  <c r="S158" i="69"/>
  <c r="J158" i="69"/>
  <c r="H158" i="69"/>
  <c r="G158" i="69"/>
  <c r="D158" i="69"/>
  <c r="A158" i="69"/>
  <c r="AG157" i="69"/>
  <c r="U157" i="69"/>
  <c r="S157" i="69"/>
  <c r="J157" i="69"/>
  <c r="H157" i="69"/>
  <c r="G157" i="69"/>
  <c r="D157" i="69"/>
  <c r="A157" i="69"/>
  <c r="AG156" i="69"/>
  <c r="U156" i="69"/>
  <c r="S156" i="69"/>
  <c r="J156" i="69"/>
  <c r="H156" i="69"/>
  <c r="G156" i="69"/>
  <c r="D156" i="69"/>
  <c r="A156" i="69"/>
  <c r="AG155" i="69"/>
  <c r="U155" i="69"/>
  <c r="S155" i="69"/>
  <c r="J155" i="69"/>
  <c r="H155" i="69"/>
  <c r="G155" i="69"/>
  <c r="D155" i="69"/>
  <c r="A155" i="69"/>
  <c r="AG154" i="69"/>
  <c r="U154" i="69"/>
  <c r="S154" i="69"/>
  <c r="J154" i="69"/>
  <c r="H154" i="69"/>
  <c r="G154" i="69"/>
  <c r="D154" i="69"/>
  <c r="A154" i="69"/>
  <c r="AG153" i="69"/>
  <c r="U153" i="69"/>
  <c r="S153" i="69"/>
  <c r="J153" i="69"/>
  <c r="H153" i="69"/>
  <c r="G153" i="69"/>
  <c r="D153" i="69"/>
  <c r="A153" i="69"/>
  <c r="AG152" i="69"/>
  <c r="U152" i="69"/>
  <c r="S152" i="69"/>
  <c r="J152" i="69"/>
  <c r="H152" i="69"/>
  <c r="G152" i="69"/>
  <c r="D152" i="69"/>
  <c r="A152" i="69"/>
  <c r="AG151" i="69"/>
  <c r="U151" i="69"/>
  <c r="S151" i="69"/>
  <c r="J151" i="69"/>
  <c r="H151" i="69"/>
  <c r="G151" i="69"/>
  <c r="D151" i="69"/>
  <c r="A151" i="69"/>
  <c r="AG150" i="69"/>
  <c r="U150" i="69"/>
  <c r="S150" i="69"/>
  <c r="J150" i="69"/>
  <c r="H150" i="69"/>
  <c r="G150" i="69"/>
  <c r="D150" i="69"/>
  <c r="A150" i="69"/>
  <c r="AG149" i="69"/>
  <c r="U149" i="69"/>
  <c r="S149" i="69"/>
  <c r="J149" i="69"/>
  <c r="H149" i="69"/>
  <c r="G149" i="69"/>
  <c r="D149" i="69"/>
  <c r="A149" i="69"/>
  <c r="AG148" i="69"/>
  <c r="U148" i="69"/>
  <c r="S148" i="69"/>
  <c r="J148" i="69"/>
  <c r="H148" i="69"/>
  <c r="G148" i="69"/>
  <c r="D148" i="69"/>
  <c r="A148" i="69"/>
  <c r="AG147" i="69"/>
  <c r="U147" i="69"/>
  <c r="S147" i="69"/>
  <c r="J147" i="69"/>
  <c r="H147" i="69"/>
  <c r="G147" i="69"/>
  <c r="D147" i="69"/>
  <c r="A147" i="69"/>
  <c r="AG146" i="69"/>
  <c r="U146" i="69"/>
  <c r="S146" i="69"/>
  <c r="J146" i="69"/>
  <c r="H146" i="69"/>
  <c r="G146" i="69"/>
  <c r="D146" i="69"/>
  <c r="A146" i="69"/>
  <c r="AG145" i="69"/>
  <c r="U145" i="69"/>
  <c r="S145" i="69"/>
  <c r="J145" i="69"/>
  <c r="H145" i="69"/>
  <c r="G145" i="69"/>
  <c r="D145" i="69"/>
  <c r="A145" i="69"/>
  <c r="AG144" i="69"/>
  <c r="U144" i="69"/>
  <c r="S144" i="69"/>
  <c r="J144" i="69"/>
  <c r="H144" i="69"/>
  <c r="G144" i="69"/>
  <c r="D144" i="69"/>
  <c r="A144" i="69"/>
  <c r="AG143" i="69"/>
  <c r="U143" i="69"/>
  <c r="S143" i="69"/>
  <c r="J143" i="69"/>
  <c r="H143" i="69"/>
  <c r="G143" i="69"/>
  <c r="D143" i="69"/>
  <c r="A143" i="69"/>
  <c r="AG142" i="69"/>
  <c r="U142" i="69"/>
  <c r="S142" i="69"/>
  <c r="J142" i="69"/>
  <c r="H142" i="69"/>
  <c r="G142" i="69"/>
  <c r="D142" i="69"/>
  <c r="A142" i="69"/>
  <c r="AG141" i="69"/>
  <c r="U141" i="69"/>
  <c r="S141" i="69"/>
  <c r="J141" i="69"/>
  <c r="H141" i="69"/>
  <c r="G141" i="69"/>
  <c r="D141" i="69"/>
  <c r="A141" i="69"/>
  <c r="AG140" i="69"/>
  <c r="U140" i="69"/>
  <c r="S140" i="69"/>
  <c r="J140" i="69"/>
  <c r="H140" i="69"/>
  <c r="G140" i="69"/>
  <c r="D140" i="69"/>
  <c r="A140" i="69"/>
  <c r="AG139" i="69"/>
  <c r="U139" i="69"/>
  <c r="S139" i="69"/>
  <c r="J139" i="69"/>
  <c r="H139" i="69"/>
  <c r="G139" i="69"/>
  <c r="D139" i="69"/>
  <c r="A139" i="69"/>
  <c r="AG138" i="69"/>
  <c r="U138" i="69"/>
  <c r="S138" i="69"/>
  <c r="J138" i="69"/>
  <c r="H138" i="69"/>
  <c r="G138" i="69"/>
  <c r="D138" i="69"/>
  <c r="A138" i="69"/>
  <c r="AG137" i="69"/>
  <c r="U137" i="69"/>
  <c r="S137" i="69"/>
  <c r="J137" i="69"/>
  <c r="H137" i="69"/>
  <c r="G137" i="69"/>
  <c r="D137" i="69"/>
  <c r="A137" i="69"/>
  <c r="AG136" i="69"/>
  <c r="U136" i="69"/>
  <c r="S136" i="69"/>
  <c r="J136" i="69"/>
  <c r="H136" i="69"/>
  <c r="G136" i="69"/>
  <c r="D136" i="69"/>
  <c r="A136" i="69"/>
  <c r="AG135" i="69"/>
  <c r="U135" i="69"/>
  <c r="S135" i="69"/>
  <c r="J135" i="69"/>
  <c r="H135" i="69"/>
  <c r="G135" i="69"/>
  <c r="D135" i="69"/>
  <c r="A135" i="69"/>
  <c r="AG134" i="69"/>
  <c r="U134" i="69"/>
  <c r="S134" i="69"/>
  <c r="J134" i="69"/>
  <c r="H134" i="69"/>
  <c r="G134" i="69"/>
  <c r="D134" i="69"/>
  <c r="A134" i="69"/>
  <c r="AG133" i="69"/>
  <c r="U133" i="69"/>
  <c r="S133" i="69"/>
  <c r="J133" i="69"/>
  <c r="H133" i="69"/>
  <c r="G133" i="69"/>
  <c r="D133" i="69"/>
  <c r="A133" i="69"/>
  <c r="AG132" i="69"/>
  <c r="U132" i="69"/>
  <c r="S132" i="69"/>
  <c r="J132" i="69"/>
  <c r="H132" i="69"/>
  <c r="G132" i="69"/>
  <c r="D132" i="69"/>
  <c r="A132" i="69"/>
  <c r="AG131" i="69"/>
  <c r="U131" i="69"/>
  <c r="S131" i="69"/>
  <c r="J131" i="69"/>
  <c r="H131" i="69"/>
  <c r="G131" i="69"/>
  <c r="D131" i="69"/>
  <c r="A131" i="69"/>
  <c r="S130" i="69"/>
  <c r="J130" i="69"/>
  <c r="G130" i="69"/>
  <c r="A130" i="69"/>
  <c r="AG129" i="69"/>
  <c r="S129" i="69"/>
  <c r="J129" i="69"/>
  <c r="H129" i="69"/>
  <c r="G129" i="69"/>
  <c r="D129" i="69"/>
  <c r="A129" i="69"/>
  <c r="AG128" i="69"/>
  <c r="U128" i="69"/>
  <c r="S128" i="69"/>
  <c r="J128" i="69"/>
  <c r="H128" i="69"/>
  <c r="G128" i="69"/>
  <c r="D128" i="69"/>
  <c r="A128" i="69"/>
  <c r="AG127" i="69"/>
  <c r="U127" i="69"/>
  <c r="S127" i="69"/>
  <c r="J127" i="69"/>
  <c r="H127" i="69"/>
  <c r="G127" i="69"/>
  <c r="D127" i="69"/>
  <c r="A127" i="69"/>
  <c r="AG126" i="69"/>
  <c r="U126" i="69"/>
  <c r="S126" i="69"/>
  <c r="J126" i="69"/>
  <c r="H126" i="69"/>
  <c r="G126" i="69"/>
  <c r="D126" i="69"/>
  <c r="A126" i="69"/>
  <c r="AG125" i="69"/>
  <c r="U125" i="69"/>
  <c r="S125" i="69"/>
  <c r="J125" i="69"/>
  <c r="H125" i="69"/>
  <c r="G125" i="69"/>
  <c r="D125" i="69"/>
  <c r="A125" i="69"/>
  <c r="AG124" i="69"/>
  <c r="S124" i="69"/>
  <c r="G124" i="69"/>
  <c r="A124" i="69"/>
  <c r="AG123" i="69"/>
  <c r="S123" i="69"/>
  <c r="G123" i="69"/>
  <c r="A123" i="69"/>
  <c r="AG122" i="69"/>
  <c r="S122" i="69"/>
  <c r="J122" i="69"/>
  <c r="G122" i="69"/>
  <c r="A122" i="69"/>
  <c r="AG121" i="69"/>
  <c r="S121" i="69"/>
  <c r="J121" i="69"/>
  <c r="H121" i="69"/>
  <c r="G121" i="69"/>
  <c r="D121" i="69"/>
  <c r="A121" i="69"/>
  <c r="AG120" i="69"/>
  <c r="U120" i="69"/>
  <c r="S120" i="69"/>
  <c r="J120" i="69"/>
  <c r="D120" i="69"/>
  <c r="A120" i="69"/>
  <c r="AG119" i="69"/>
  <c r="U119" i="69"/>
  <c r="S119" i="69"/>
  <c r="J119" i="69"/>
  <c r="H119" i="69"/>
  <c r="G119" i="69"/>
  <c r="D119" i="69"/>
  <c r="A119" i="69"/>
  <c r="AG118" i="69"/>
  <c r="U118" i="69"/>
  <c r="S118" i="69"/>
  <c r="J118" i="69"/>
  <c r="H118" i="69"/>
  <c r="G118" i="69"/>
  <c r="D118" i="69"/>
  <c r="A118" i="69"/>
  <c r="AG117" i="69"/>
  <c r="U117" i="69"/>
  <c r="S117" i="69"/>
  <c r="J117" i="69"/>
  <c r="H117" i="69"/>
  <c r="G117" i="69"/>
  <c r="D117" i="69"/>
  <c r="A117" i="69"/>
  <c r="AG116" i="69"/>
  <c r="U116" i="69"/>
  <c r="S116" i="69"/>
  <c r="J116" i="69"/>
  <c r="H116" i="69"/>
  <c r="G116" i="69"/>
  <c r="D116" i="69"/>
  <c r="A116" i="69"/>
  <c r="AG115" i="69"/>
  <c r="U115" i="69"/>
  <c r="S115" i="69"/>
  <c r="J115" i="69"/>
  <c r="H115" i="69"/>
  <c r="G115" i="69"/>
  <c r="D115" i="69"/>
  <c r="A115" i="69"/>
  <c r="AG114" i="69"/>
  <c r="S114" i="69"/>
  <c r="J114" i="69"/>
  <c r="G114" i="69"/>
  <c r="A114" i="69"/>
  <c r="AG113" i="69"/>
  <c r="J113" i="69"/>
  <c r="G113" i="69"/>
  <c r="A113" i="69"/>
  <c r="AG112" i="69"/>
  <c r="S112" i="69"/>
  <c r="J112" i="69"/>
  <c r="G112" i="69"/>
  <c r="A112" i="69"/>
  <c r="AG111" i="69"/>
  <c r="S111" i="69"/>
  <c r="J111" i="69"/>
  <c r="G111" i="69"/>
  <c r="A111" i="69"/>
  <c r="AG110" i="69"/>
  <c r="S110" i="69"/>
  <c r="J110" i="69"/>
  <c r="G110" i="69"/>
  <c r="A110" i="69"/>
  <c r="AG109" i="69"/>
  <c r="S109" i="69"/>
  <c r="J109" i="69"/>
  <c r="H109" i="69"/>
  <c r="G109" i="69"/>
  <c r="D109" i="69"/>
  <c r="A109" i="69"/>
  <c r="AG108" i="69"/>
  <c r="S108" i="69"/>
  <c r="J108" i="69"/>
  <c r="H108" i="69"/>
  <c r="G108" i="69"/>
  <c r="D108" i="69"/>
  <c r="A108" i="69"/>
  <c r="AG107" i="69"/>
  <c r="S107" i="69"/>
  <c r="J107" i="69"/>
  <c r="H107" i="69"/>
  <c r="G107" i="69"/>
  <c r="D107" i="69"/>
  <c r="A107" i="69"/>
  <c r="AG106" i="69"/>
  <c r="S106" i="69"/>
  <c r="J106" i="69"/>
  <c r="H106" i="69"/>
  <c r="G106" i="69"/>
  <c r="D106" i="69"/>
  <c r="A106" i="69"/>
  <c r="AG105" i="69"/>
  <c r="U105" i="69"/>
  <c r="S105" i="69"/>
  <c r="J105" i="69"/>
  <c r="H105" i="69"/>
  <c r="G105" i="69"/>
  <c r="D105" i="69"/>
  <c r="A105" i="69"/>
  <c r="AG104" i="69"/>
  <c r="U104" i="69"/>
  <c r="S104" i="69"/>
  <c r="J104" i="69"/>
  <c r="H104" i="69"/>
  <c r="G104" i="69"/>
  <c r="D104" i="69"/>
  <c r="A104" i="69"/>
  <c r="AG103" i="69"/>
  <c r="U103" i="69"/>
  <c r="S103" i="69"/>
  <c r="J103" i="69"/>
  <c r="H103" i="69"/>
  <c r="G103" i="69"/>
  <c r="D103" i="69"/>
  <c r="A103" i="69"/>
  <c r="AG102" i="69"/>
  <c r="U102" i="69"/>
  <c r="S102" i="69"/>
  <c r="J102" i="69"/>
  <c r="H102" i="69"/>
  <c r="G102" i="69"/>
  <c r="D102" i="69"/>
  <c r="A102" i="69"/>
  <c r="AG101" i="69"/>
  <c r="U101" i="69"/>
  <c r="S101" i="69"/>
  <c r="J101" i="69"/>
  <c r="H101" i="69"/>
  <c r="G101" i="69"/>
  <c r="D101" i="69"/>
  <c r="A101" i="69"/>
  <c r="AG100" i="69"/>
  <c r="U100" i="69"/>
  <c r="S100" i="69"/>
  <c r="J100" i="69"/>
  <c r="H100" i="69"/>
  <c r="G100" i="69"/>
  <c r="D100" i="69"/>
  <c r="A100" i="69"/>
  <c r="AG99" i="69"/>
  <c r="U99" i="69"/>
  <c r="S99" i="69"/>
  <c r="J99" i="69"/>
  <c r="H99" i="69"/>
  <c r="G99" i="69"/>
  <c r="D99" i="69"/>
  <c r="A99" i="69"/>
  <c r="AG98" i="69"/>
  <c r="U98" i="69"/>
  <c r="S98" i="69"/>
  <c r="J98" i="69"/>
  <c r="H98" i="69"/>
  <c r="G98" i="69"/>
  <c r="D98" i="69"/>
  <c r="A98" i="69"/>
  <c r="AG97" i="69"/>
  <c r="U97" i="69"/>
  <c r="S97" i="69"/>
  <c r="J97" i="69"/>
  <c r="H97" i="69"/>
  <c r="G97" i="69"/>
  <c r="D97" i="69"/>
  <c r="A97" i="69"/>
  <c r="AG96" i="69"/>
  <c r="U96" i="69"/>
  <c r="S96" i="69"/>
  <c r="J96" i="69"/>
  <c r="H96" i="69"/>
  <c r="G96" i="69"/>
  <c r="D96" i="69"/>
  <c r="A96" i="69"/>
  <c r="AG95" i="69"/>
  <c r="U95" i="69"/>
  <c r="S95" i="69"/>
  <c r="J95" i="69"/>
  <c r="H95" i="69"/>
  <c r="G95" i="69"/>
  <c r="D95" i="69"/>
  <c r="A95" i="69"/>
  <c r="AG94" i="69"/>
  <c r="U94" i="69"/>
  <c r="S94" i="69"/>
  <c r="J94" i="69"/>
  <c r="H94" i="69"/>
  <c r="G94" i="69"/>
  <c r="D94" i="69"/>
  <c r="A94" i="69"/>
  <c r="AG93" i="69"/>
  <c r="U93" i="69"/>
  <c r="S93" i="69"/>
  <c r="J93" i="69"/>
  <c r="H93" i="69"/>
  <c r="G93" i="69"/>
  <c r="D93" i="69"/>
  <c r="A93" i="69"/>
  <c r="AG92" i="69"/>
  <c r="U92" i="69"/>
  <c r="S92" i="69"/>
  <c r="J92" i="69"/>
  <c r="H92" i="69"/>
  <c r="G92" i="69"/>
  <c r="D92" i="69"/>
  <c r="A92" i="69"/>
  <c r="AG91" i="69"/>
  <c r="U91" i="69"/>
  <c r="S91" i="69"/>
  <c r="J91" i="69"/>
  <c r="H91" i="69"/>
  <c r="G91" i="69"/>
  <c r="D91" i="69"/>
  <c r="A91" i="69"/>
  <c r="AG90" i="69"/>
  <c r="U90" i="69"/>
  <c r="S90" i="69"/>
  <c r="J90" i="69"/>
  <c r="H90" i="69"/>
  <c r="G90" i="69"/>
  <c r="D90" i="69"/>
  <c r="A90" i="69"/>
  <c r="AG89" i="69"/>
  <c r="U89" i="69"/>
  <c r="S89" i="69"/>
  <c r="J89" i="69"/>
  <c r="H89" i="69"/>
  <c r="G89" i="69"/>
  <c r="D89" i="69"/>
  <c r="A89" i="69"/>
  <c r="AG88" i="69"/>
  <c r="U88" i="69"/>
  <c r="S88" i="69"/>
  <c r="J88" i="69"/>
  <c r="H88" i="69"/>
  <c r="G88" i="69"/>
  <c r="D88" i="69"/>
  <c r="A88" i="69"/>
  <c r="AG87" i="69"/>
  <c r="S87" i="69"/>
  <c r="J87" i="69"/>
  <c r="G87" i="69"/>
  <c r="A87" i="69"/>
  <c r="AG86" i="69"/>
  <c r="S86" i="69"/>
  <c r="J86" i="69"/>
  <c r="G86" i="69"/>
  <c r="A86" i="69"/>
  <c r="AG85" i="69"/>
  <c r="S85" i="69"/>
  <c r="J85" i="69"/>
  <c r="G85" i="69"/>
  <c r="A85" i="69"/>
  <c r="AG84" i="69"/>
  <c r="S84" i="69"/>
  <c r="J84" i="69"/>
  <c r="H84" i="69"/>
  <c r="G84" i="69"/>
  <c r="D84" i="69"/>
  <c r="A84" i="69"/>
  <c r="AG83" i="69"/>
  <c r="U83" i="69"/>
  <c r="S83" i="69"/>
  <c r="J83" i="69"/>
  <c r="H83" i="69"/>
  <c r="G83" i="69"/>
  <c r="D83" i="69"/>
  <c r="A83" i="69"/>
  <c r="AG82" i="69"/>
  <c r="U82" i="69"/>
  <c r="S82" i="69"/>
  <c r="J82" i="69"/>
  <c r="H82" i="69"/>
  <c r="G82" i="69"/>
  <c r="D82" i="69"/>
  <c r="A82" i="69"/>
  <c r="AG81" i="69"/>
  <c r="U81" i="69"/>
  <c r="S81" i="69"/>
  <c r="J81" i="69"/>
  <c r="G81" i="69"/>
  <c r="D81" i="69"/>
  <c r="A81" i="69"/>
  <c r="AG80" i="69"/>
  <c r="U80" i="69"/>
  <c r="S80" i="69"/>
  <c r="J80" i="69"/>
  <c r="H80" i="69"/>
  <c r="G80" i="69"/>
  <c r="D80" i="69"/>
  <c r="A80" i="69"/>
  <c r="AG79" i="69"/>
  <c r="U79" i="69"/>
  <c r="S79" i="69"/>
  <c r="J79" i="69"/>
  <c r="H79" i="69"/>
  <c r="G79" i="69"/>
  <c r="D79" i="69"/>
  <c r="A79" i="69"/>
  <c r="AG78" i="69"/>
  <c r="U78" i="69"/>
  <c r="S78" i="69"/>
  <c r="J78" i="69"/>
  <c r="H78" i="69"/>
  <c r="G78" i="69"/>
  <c r="D78" i="69"/>
  <c r="A78" i="69"/>
  <c r="AG77" i="69"/>
  <c r="U77" i="69"/>
  <c r="S77" i="69"/>
  <c r="J77" i="69"/>
  <c r="H77" i="69"/>
  <c r="G77" i="69"/>
  <c r="D77" i="69"/>
  <c r="A77" i="69"/>
  <c r="AG76" i="69"/>
  <c r="U76" i="69"/>
  <c r="S76" i="69"/>
  <c r="J76" i="69"/>
  <c r="H76" i="69"/>
  <c r="G76" i="69"/>
  <c r="D76" i="69"/>
  <c r="A76" i="69"/>
  <c r="S75" i="69"/>
  <c r="G75" i="69"/>
  <c r="A75" i="69"/>
  <c r="AG74" i="69"/>
  <c r="S74" i="69"/>
  <c r="G74" i="69"/>
  <c r="A74" i="69"/>
  <c r="AG73" i="69"/>
  <c r="S73" i="69"/>
  <c r="J73" i="69"/>
  <c r="G73" i="69"/>
  <c r="A73" i="69"/>
  <c r="AG72" i="69"/>
  <c r="S72" i="69"/>
  <c r="J72" i="69"/>
  <c r="H72" i="69"/>
  <c r="G72" i="69"/>
  <c r="D72" i="69"/>
  <c r="A72" i="69"/>
  <c r="AG71" i="69"/>
  <c r="U71" i="69"/>
  <c r="S71" i="69"/>
  <c r="J71" i="69"/>
  <c r="H71" i="69"/>
  <c r="G71" i="69"/>
  <c r="D71" i="69"/>
  <c r="A71" i="69"/>
  <c r="AG70" i="69"/>
  <c r="U70" i="69"/>
  <c r="S70" i="69"/>
  <c r="J70" i="69"/>
  <c r="H70" i="69"/>
  <c r="G70" i="69"/>
  <c r="D70" i="69"/>
  <c r="A70" i="69"/>
  <c r="AG69" i="69"/>
  <c r="U69" i="69"/>
  <c r="S69" i="69"/>
  <c r="J69" i="69"/>
  <c r="H69" i="69"/>
  <c r="G69" i="69"/>
  <c r="D69" i="69"/>
  <c r="A69" i="69"/>
  <c r="AG68" i="69"/>
  <c r="U68" i="69"/>
  <c r="S68" i="69"/>
  <c r="J68" i="69"/>
  <c r="H68" i="69"/>
  <c r="G68" i="69"/>
  <c r="D68" i="69"/>
  <c r="A68" i="69"/>
  <c r="A67" i="69"/>
  <c r="AG66" i="69"/>
  <c r="S66" i="69"/>
  <c r="J66" i="69"/>
  <c r="G66" i="69"/>
  <c r="A66" i="69"/>
  <c r="AG65" i="69"/>
  <c r="S65" i="69"/>
  <c r="J65" i="69"/>
  <c r="G65" i="69"/>
  <c r="A65" i="69"/>
  <c r="AG64" i="69"/>
  <c r="U64" i="69"/>
  <c r="S64" i="69"/>
  <c r="J64" i="69"/>
  <c r="H64" i="69"/>
  <c r="G64" i="69"/>
  <c r="D64" i="69"/>
  <c r="A64" i="69"/>
  <c r="AG63" i="69"/>
  <c r="U63" i="69"/>
  <c r="S63" i="69"/>
  <c r="J63" i="69"/>
  <c r="H63" i="69"/>
  <c r="G63" i="69"/>
  <c r="D63" i="69"/>
  <c r="A63" i="69"/>
  <c r="AG62" i="69"/>
  <c r="U62" i="69"/>
  <c r="S62" i="69"/>
  <c r="J62" i="69"/>
  <c r="H62" i="69"/>
  <c r="G62" i="69"/>
  <c r="D62" i="69"/>
  <c r="A62" i="69"/>
  <c r="AG61" i="69"/>
  <c r="U61" i="69"/>
  <c r="S61" i="69"/>
  <c r="J61" i="69"/>
  <c r="G61" i="69"/>
  <c r="D61" i="69"/>
  <c r="A61" i="69"/>
  <c r="AG60" i="69"/>
  <c r="U60" i="69"/>
  <c r="S60" i="69"/>
  <c r="J60" i="69"/>
  <c r="H60" i="69"/>
  <c r="G60" i="69"/>
  <c r="D60" i="69"/>
  <c r="A60" i="69"/>
  <c r="AG59" i="69"/>
  <c r="U59" i="69"/>
  <c r="S59" i="69"/>
  <c r="J59" i="69"/>
  <c r="D59" i="69"/>
  <c r="A59" i="69"/>
  <c r="AG58" i="69"/>
  <c r="U58" i="69"/>
  <c r="S58" i="69"/>
  <c r="J58" i="69"/>
  <c r="H58" i="69"/>
  <c r="G58" i="69"/>
  <c r="D58" i="69"/>
  <c r="A58" i="69"/>
  <c r="AG57" i="69"/>
  <c r="U57" i="69"/>
  <c r="S57" i="69"/>
  <c r="J57" i="69"/>
  <c r="H57" i="69"/>
  <c r="G57" i="69"/>
  <c r="D57" i="69"/>
  <c r="A57" i="69"/>
  <c r="AG56" i="69"/>
  <c r="S56" i="69"/>
  <c r="J56" i="69"/>
  <c r="H56" i="69"/>
  <c r="G56" i="69"/>
  <c r="D56" i="69"/>
  <c r="A56" i="69"/>
  <c r="AG55" i="69"/>
  <c r="U55" i="69"/>
  <c r="S55" i="69"/>
  <c r="J55" i="69"/>
  <c r="H55" i="69"/>
  <c r="G55" i="69"/>
  <c r="D55" i="69"/>
  <c r="A55" i="69"/>
  <c r="AG54" i="69"/>
  <c r="U54" i="69"/>
  <c r="S54" i="69"/>
  <c r="J54" i="69"/>
  <c r="H54" i="69"/>
  <c r="G54" i="69"/>
  <c r="D54" i="69"/>
  <c r="A54" i="69"/>
  <c r="AG53" i="69"/>
  <c r="U53" i="69"/>
  <c r="S53" i="69"/>
  <c r="J53" i="69"/>
  <c r="H53" i="69"/>
  <c r="G53" i="69"/>
  <c r="D53" i="69"/>
  <c r="A53" i="69"/>
  <c r="AG52" i="69"/>
  <c r="U52" i="69"/>
  <c r="S52" i="69"/>
  <c r="J52" i="69"/>
  <c r="H52" i="69"/>
  <c r="G52" i="69"/>
  <c r="D52" i="69"/>
  <c r="A52" i="69"/>
  <c r="AG51" i="69"/>
  <c r="U51" i="69"/>
  <c r="S51" i="69"/>
  <c r="J51" i="69"/>
  <c r="H51" i="69"/>
  <c r="G51" i="69"/>
  <c r="D51" i="69"/>
  <c r="A51" i="69"/>
  <c r="AG50" i="69"/>
  <c r="S50" i="69"/>
  <c r="J50" i="69"/>
  <c r="H50" i="69"/>
  <c r="G50" i="69"/>
  <c r="D50" i="69"/>
  <c r="A50" i="69"/>
  <c r="AG49" i="69"/>
  <c r="S49" i="69"/>
  <c r="J49" i="69"/>
  <c r="H49" i="69"/>
  <c r="G49" i="69"/>
  <c r="D49" i="69"/>
  <c r="A49" i="69"/>
  <c r="AG48" i="69"/>
  <c r="S48" i="69"/>
  <c r="J48" i="69"/>
  <c r="H48" i="69"/>
  <c r="G48" i="69"/>
  <c r="D48" i="69"/>
  <c r="A48" i="69"/>
  <c r="AG47" i="69"/>
  <c r="U47" i="69"/>
  <c r="S47" i="69"/>
  <c r="J47" i="69"/>
  <c r="H47" i="69"/>
  <c r="G47" i="69"/>
  <c r="D47" i="69"/>
  <c r="A47" i="69"/>
  <c r="AG46" i="69"/>
  <c r="U46" i="69"/>
  <c r="S46" i="69"/>
  <c r="J46" i="69"/>
  <c r="H46" i="69"/>
  <c r="G46" i="69"/>
  <c r="D46" i="69"/>
  <c r="A46" i="69"/>
  <c r="AG45" i="69"/>
  <c r="U45" i="69"/>
  <c r="S45" i="69"/>
  <c r="J45" i="69"/>
  <c r="H45" i="69"/>
  <c r="G45" i="69"/>
  <c r="D45" i="69"/>
  <c r="A45" i="69"/>
  <c r="AG44" i="69"/>
  <c r="U44" i="69"/>
  <c r="S44" i="69"/>
  <c r="J44" i="69"/>
  <c r="H44" i="69"/>
  <c r="G44" i="69"/>
  <c r="D44" i="69"/>
  <c r="A44" i="69"/>
  <c r="AG43" i="69"/>
  <c r="U43" i="69"/>
  <c r="S43" i="69"/>
  <c r="J43" i="69"/>
  <c r="H43" i="69"/>
  <c r="G43" i="69"/>
  <c r="D43" i="69"/>
  <c r="A43" i="69"/>
  <c r="S42" i="69"/>
  <c r="J42" i="69"/>
  <c r="G42" i="69"/>
  <c r="A42" i="69"/>
  <c r="A41" i="69"/>
  <c r="A40" i="69"/>
  <c r="A39" i="69"/>
  <c r="AG38" i="69"/>
  <c r="S38" i="69"/>
  <c r="J38" i="69"/>
  <c r="G38" i="69"/>
  <c r="A38" i="69"/>
  <c r="AG37" i="69"/>
  <c r="U37" i="69"/>
  <c r="S37" i="69"/>
  <c r="J37" i="69"/>
  <c r="H37" i="69"/>
  <c r="G37" i="69"/>
  <c r="D37" i="69"/>
  <c r="A37" i="69"/>
  <c r="AG36" i="69"/>
  <c r="S36" i="69"/>
  <c r="J36" i="69"/>
  <c r="H36" i="69"/>
  <c r="G36" i="69"/>
  <c r="D36" i="69"/>
  <c r="A36" i="69"/>
  <c r="AG35" i="69"/>
  <c r="U35" i="69"/>
  <c r="S35" i="69"/>
  <c r="J35" i="69"/>
  <c r="D35" i="69"/>
  <c r="A35" i="69"/>
  <c r="AG34" i="69"/>
  <c r="U34" i="69"/>
  <c r="S34" i="69"/>
  <c r="J34" i="69"/>
  <c r="H34" i="69"/>
  <c r="G34" i="69"/>
  <c r="D34" i="69"/>
  <c r="A34" i="69"/>
  <c r="AG33" i="69"/>
  <c r="U33" i="69"/>
  <c r="S33" i="69"/>
  <c r="J33" i="69"/>
  <c r="G33" i="69"/>
  <c r="D33" i="69"/>
  <c r="A33" i="69"/>
  <c r="AG32" i="69"/>
  <c r="U32" i="69"/>
  <c r="S32" i="69"/>
  <c r="J32" i="69"/>
  <c r="H32" i="69"/>
  <c r="G32" i="69"/>
  <c r="D32" i="69"/>
  <c r="A32" i="69"/>
  <c r="AG31" i="69"/>
  <c r="U31" i="69"/>
  <c r="S31" i="69"/>
  <c r="J31" i="69"/>
  <c r="H31" i="69"/>
  <c r="G31" i="69"/>
  <c r="D31" i="69"/>
  <c r="A31" i="69"/>
  <c r="AG30" i="69"/>
  <c r="U30" i="69"/>
  <c r="S30" i="69"/>
  <c r="J30" i="69"/>
  <c r="H30" i="69"/>
  <c r="G30" i="69"/>
  <c r="D30" i="69"/>
  <c r="A30" i="69"/>
  <c r="AG29" i="69"/>
  <c r="U29" i="69"/>
  <c r="S29" i="69"/>
  <c r="J29" i="69"/>
  <c r="H29" i="69"/>
  <c r="G29" i="69"/>
  <c r="D29" i="69"/>
  <c r="A29" i="69"/>
  <c r="AG28" i="69"/>
  <c r="U28" i="69"/>
  <c r="S28" i="69"/>
  <c r="J28" i="69"/>
  <c r="H28" i="69"/>
  <c r="G28" i="69"/>
  <c r="D28" i="69"/>
  <c r="A28" i="69"/>
  <c r="AG27" i="69"/>
  <c r="U27" i="69"/>
  <c r="S27" i="69"/>
  <c r="J27" i="69"/>
  <c r="H27" i="69"/>
  <c r="G27" i="69"/>
  <c r="D27" i="69"/>
  <c r="A27" i="69"/>
  <c r="AG26" i="69"/>
  <c r="S26" i="69"/>
  <c r="J26" i="69"/>
  <c r="G26" i="69"/>
  <c r="A26" i="69"/>
  <c r="AG25" i="69"/>
  <c r="S25" i="69"/>
  <c r="J25" i="69"/>
  <c r="G25" i="69"/>
  <c r="A25" i="69"/>
  <c r="AG24" i="69"/>
  <c r="S24" i="69"/>
  <c r="J24" i="69"/>
  <c r="G24" i="69"/>
  <c r="A24" i="69"/>
  <c r="AG23" i="69"/>
  <c r="S23" i="69"/>
  <c r="J23" i="69"/>
  <c r="G23" i="69"/>
  <c r="A23" i="69"/>
  <c r="AG22" i="69"/>
  <c r="S22" i="69"/>
  <c r="J22" i="69"/>
  <c r="H22" i="69"/>
  <c r="G22" i="69"/>
  <c r="D22" i="69"/>
  <c r="A22" i="69"/>
  <c r="AG21" i="69"/>
  <c r="U21" i="69"/>
  <c r="S21" i="69"/>
  <c r="J21" i="69"/>
  <c r="H21" i="69"/>
  <c r="G21" i="69"/>
  <c r="D21" i="69"/>
  <c r="A21" i="69"/>
  <c r="AG20" i="69"/>
  <c r="U20" i="69"/>
  <c r="S20" i="69"/>
  <c r="J20" i="69"/>
  <c r="D20" i="69"/>
  <c r="A20" i="69"/>
  <c r="AG19" i="69"/>
  <c r="U19" i="69"/>
  <c r="S19" i="69"/>
  <c r="J19" i="69"/>
  <c r="H19" i="69"/>
  <c r="G19" i="69"/>
  <c r="D19" i="69"/>
  <c r="A19" i="69"/>
  <c r="AG18" i="69"/>
  <c r="S18" i="69"/>
  <c r="J18" i="69"/>
  <c r="H18" i="69"/>
  <c r="G18" i="69"/>
  <c r="D18" i="69"/>
  <c r="A18" i="69"/>
  <c r="AG17" i="69"/>
  <c r="S17" i="69"/>
  <c r="J17" i="69"/>
  <c r="H17" i="69"/>
  <c r="G17" i="69"/>
  <c r="D17" i="69"/>
  <c r="A17" i="69"/>
  <c r="AG16" i="69"/>
  <c r="U16" i="69"/>
  <c r="S16" i="69"/>
  <c r="J16" i="69"/>
  <c r="H16" i="69"/>
  <c r="G16" i="69"/>
  <c r="D16" i="69"/>
  <c r="A16" i="69"/>
  <c r="AG15" i="69"/>
  <c r="U15" i="69"/>
  <c r="S15" i="69"/>
  <c r="J15" i="69"/>
  <c r="H15" i="69"/>
  <c r="G15" i="69"/>
  <c r="D15" i="69"/>
  <c r="A15" i="69"/>
  <c r="AG14" i="69"/>
  <c r="U14" i="69"/>
  <c r="S14" i="69"/>
  <c r="J14" i="69"/>
  <c r="H14" i="69"/>
  <c r="G14" i="69"/>
  <c r="A14" i="69"/>
  <c r="AG13" i="69"/>
  <c r="U13" i="69"/>
  <c r="S13" i="69"/>
  <c r="J13" i="69"/>
  <c r="H13" i="69"/>
  <c r="G13" i="69"/>
  <c r="D13" i="69"/>
  <c r="A13" i="69"/>
  <c r="AG12" i="69"/>
  <c r="U12" i="69"/>
  <c r="S12" i="69"/>
  <c r="J12" i="69"/>
  <c r="H12" i="69"/>
  <c r="G12" i="69"/>
  <c r="D12" i="69"/>
  <c r="A12" i="69"/>
  <c r="AG11" i="69"/>
  <c r="U11" i="69"/>
  <c r="S11" i="69"/>
  <c r="J11" i="69"/>
  <c r="H11" i="69"/>
  <c r="G11" i="69"/>
  <c r="D11" i="69"/>
  <c r="A11" i="69"/>
  <c r="AG10" i="69"/>
  <c r="U10" i="69"/>
  <c r="S10" i="69"/>
  <c r="J10" i="69"/>
  <c r="H10" i="69"/>
  <c r="G10" i="69"/>
  <c r="D10" i="69"/>
  <c r="A10" i="69"/>
  <c r="AG9" i="69"/>
  <c r="U9" i="69"/>
  <c r="S9" i="69"/>
  <c r="J9" i="69"/>
  <c r="H9" i="69"/>
  <c r="G9" i="69"/>
  <c r="D9" i="69"/>
  <c r="A9" i="69"/>
  <c r="AG8" i="69"/>
  <c r="U8" i="69"/>
  <c r="S8" i="69"/>
  <c r="J8" i="69"/>
  <c r="G8" i="69"/>
  <c r="D8" i="69"/>
  <c r="A8" i="69"/>
  <c r="AG7" i="69"/>
  <c r="U7" i="69"/>
  <c r="S7" i="69"/>
  <c r="J7" i="69"/>
  <c r="G7" i="69"/>
  <c r="D7" i="69"/>
  <c r="A7" i="69"/>
  <c r="AG6" i="69"/>
  <c r="U6" i="69"/>
  <c r="S6" i="69"/>
  <c r="J6" i="69"/>
  <c r="H6" i="69"/>
  <c r="G6" i="69"/>
  <c r="D6" i="69"/>
  <c r="A6" i="69"/>
  <c r="AG5" i="69"/>
  <c r="U5" i="69"/>
  <c r="S5" i="69"/>
  <c r="J5" i="69"/>
  <c r="H5" i="69"/>
  <c r="G5" i="69"/>
  <c r="D5" i="69"/>
  <c r="A5" i="69"/>
  <c r="S2" i="69"/>
  <c r="C323" i="69" l="1"/>
  <c r="G324" i="69"/>
  <c r="G325" i="69" s="1"/>
  <c r="G322" i="69"/>
  <c r="G323" i="69" s="1"/>
  <c r="C328" i="69"/>
  <c r="C329" i="69" s="1"/>
  <c r="H35" i="67" l="1"/>
  <c r="G6" i="67"/>
  <c r="G7" i="67"/>
  <c r="G8" i="67"/>
  <c r="G9" i="67"/>
  <c r="G10" i="67"/>
  <c r="G11" i="67"/>
  <c r="G12" i="67"/>
  <c r="G13" i="67"/>
  <c r="G14" i="67"/>
  <c r="G15" i="67"/>
  <c r="G16" i="67"/>
  <c r="G17" i="67"/>
  <c r="G18" i="67"/>
  <c r="G19" i="67"/>
  <c r="G21" i="67"/>
  <c r="G22" i="67"/>
  <c r="G23" i="67"/>
  <c r="G24" i="67"/>
  <c r="G25" i="67"/>
  <c r="G26" i="67"/>
  <c r="G28" i="67"/>
  <c r="G29" i="67"/>
  <c r="G30" i="67"/>
  <c r="G31" i="67"/>
  <c r="G32" i="67"/>
  <c r="G33" i="67"/>
  <c r="G34" i="67"/>
  <c r="G35" i="67"/>
  <c r="G37" i="67"/>
  <c r="G38" i="67"/>
  <c r="G39" i="67"/>
  <c r="G43" i="67"/>
  <c r="G44" i="67"/>
  <c r="G45" i="67"/>
  <c r="G46" i="67"/>
  <c r="G47" i="67"/>
  <c r="G48" i="67"/>
  <c r="G49" i="67"/>
  <c r="G50" i="67"/>
  <c r="G51" i="67"/>
  <c r="G52" i="67"/>
  <c r="G53" i="67"/>
  <c r="G54" i="67"/>
  <c r="G55" i="67"/>
  <c r="G56" i="67"/>
  <c r="G57" i="67"/>
  <c r="G58" i="67"/>
  <c r="G59" i="67"/>
  <c r="G61" i="67"/>
  <c r="G62" i="67"/>
  <c r="G63" i="67"/>
  <c r="G64" i="67"/>
  <c r="G65" i="67"/>
  <c r="G66" i="67"/>
  <c r="G67" i="67"/>
  <c r="G69" i="67"/>
  <c r="G70" i="67"/>
  <c r="G71" i="67"/>
  <c r="G72" i="67"/>
  <c r="G73" i="67"/>
  <c r="G74" i="67"/>
  <c r="G75" i="67"/>
  <c r="G76" i="67"/>
  <c r="G77" i="67"/>
  <c r="G78" i="67"/>
  <c r="G79" i="67"/>
  <c r="G80" i="67"/>
  <c r="G81" i="67"/>
  <c r="G82" i="67"/>
  <c r="G83" i="67"/>
  <c r="G84" i="67"/>
  <c r="G85" i="67"/>
  <c r="G86" i="67"/>
  <c r="G87" i="67"/>
  <c r="G88" i="67"/>
  <c r="G89" i="67"/>
  <c r="G90" i="67"/>
  <c r="G91" i="67"/>
  <c r="G92" i="67"/>
  <c r="G93" i="67"/>
  <c r="G94" i="67"/>
  <c r="G95" i="67"/>
  <c r="G96" i="67"/>
  <c r="G97" i="67"/>
  <c r="G98" i="67"/>
  <c r="G99" i="67"/>
  <c r="G100" i="67"/>
  <c r="G101" i="67"/>
  <c r="G102" i="67"/>
  <c r="G103" i="67"/>
  <c r="G104" i="67"/>
  <c r="G105" i="67"/>
  <c r="G106" i="67"/>
  <c r="G107" i="67"/>
  <c r="G108" i="67"/>
  <c r="G109" i="67"/>
  <c r="G110" i="67"/>
  <c r="G111" i="67"/>
  <c r="G112" i="67"/>
  <c r="G113" i="67"/>
  <c r="G114" i="67"/>
  <c r="G115" i="67"/>
  <c r="G116" i="67"/>
  <c r="G117" i="67"/>
  <c r="G118" i="67"/>
  <c r="G119" i="67"/>
  <c r="G120" i="67"/>
  <c r="G122" i="67"/>
  <c r="G123" i="67"/>
  <c r="G124" i="67"/>
  <c r="G125" i="67"/>
  <c r="G126" i="67"/>
  <c r="G127" i="67"/>
  <c r="G128" i="67"/>
  <c r="G129" i="67"/>
  <c r="G130" i="67"/>
  <c r="G131" i="67"/>
  <c r="G132" i="67"/>
  <c r="G133" i="67"/>
  <c r="G134" i="67"/>
  <c r="G135" i="67"/>
  <c r="G136" i="67"/>
  <c r="G137" i="67"/>
  <c r="G138" i="67"/>
  <c r="G139" i="67"/>
  <c r="G140" i="67"/>
  <c r="G141" i="67"/>
  <c r="G142" i="67"/>
  <c r="G143" i="67"/>
  <c r="G144" i="67"/>
  <c r="G145" i="67"/>
  <c r="G146" i="67"/>
  <c r="G147" i="67"/>
  <c r="G148" i="67"/>
  <c r="G149" i="67"/>
  <c r="G150" i="67"/>
  <c r="G151" i="67"/>
  <c r="G152" i="67"/>
  <c r="G153" i="67"/>
  <c r="G154" i="67"/>
  <c r="G155" i="67"/>
  <c r="G156" i="67"/>
  <c r="G157" i="67"/>
  <c r="G158" i="67"/>
  <c r="G159" i="67"/>
  <c r="G160" i="67"/>
  <c r="G161" i="67"/>
  <c r="G162" i="67"/>
  <c r="G163" i="67"/>
  <c r="G164" i="67"/>
  <c r="G165" i="67"/>
  <c r="G166" i="67"/>
  <c r="G167" i="67"/>
  <c r="G168" i="67"/>
  <c r="G169" i="67"/>
  <c r="G170" i="67"/>
  <c r="G171" i="67"/>
  <c r="G172" i="67"/>
  <c r="G173" i="67"/>
  <c r="G174" i="67"/>
  <c r="G175" i="67"/>
  <c r="G176" i="67"/>
  <c r="G177" i="67"/>
  <c r="G178" i="67"/>
  <c r="G179" i="67"/>
  <c r="G180" i="67"/>
  <c r="G181" i="67"/>
  <c r="G182" i="67"/>
  <c r="G183" i="67"/>
  <c r="G184" i="67"/>
  <c r="G185" i="67"/>
  <c r="G186" i="67"/>
  <c r="G187" i="67"/>
  <c r="G188" i="67"/>
  <c r="G189" i="67"/>
  <c r="G190" i="67"/>
  <c r="G191" i="67"/>
  <c r="G192" i="67"/>
  <c r="G193" i="67"/>
  <c r="G194" i="67"/>
  <c r="G195" i="67"/>
  <c r="G196" i="67"/>
  <c r="G197" i="67"/>
  <c r="G198" i="67"/>
  <c r="G199" i="67"/>
  <c r="G200" i="67"/>
  <c r="G201" i="67"/>
  <c r="G202" i="67"/>
  <c r="G203" i="67"/>
  <c r="G204" i="67"/>
  <c r="G205" i="67"/>
  <c r="G206" i="67"/>
  <c r="G207" i="67"/>
  <c r="G208" i="67"/>
  <c r="G209" i="67"/>
  <c r="G210" i="67"/>
  <c r="G211" i="67"/>
  <c r="G212" i="67"/>
  <c r="G213" i="67"/>
  <c r="G214" i="67"/>
  <c r="G215" i="67"/>
  <c r="G216" i="67"/>
  <c r="G217" i="67"/>
  <c r="G218" i="67"/>
  <c r="G219" i="67"/>
  <c r="G220" i="67"/>
  <c r="G221" i="67"/>
  <c r="G222" i="67"/>
  <c r="G223" i="67"/>
  <c r="G224" i="67"/>
  <c r="G225" i="67"/>
  <c r="G226" i="67"/>
  <c r="G227" i="67"/>
  <c r="G228" i="67"/>
  <c r="G229" i="67"/>
  <c r="G230" i="67"/>
  <c r="G231" i="67"/>
  <c r="G232" i="67"/>
  <c r="G233" i="67"/>
  <c r="G234" i="67"/>
  <c r="G235" i="67"/>
  <c r="G236" i="67"/>
  <c r="G237" i="67"/>
  <c r="G238" i="67"/>
  <c r="G239" i="67"/>
  <c r="G240" i="67"/>
  <c r="G241" i="67"/>
  <c r="G242" i="67"/>
  <c r="G243" i="67"/>
  <c r="G244" i="67"/>
  <c r="G245" i="67"/>
  <c r="G246" i="67"/>
  <c r="G247" i="67"/>
  <c r="G248" i="67"/>
  <c r="G249" i="67"/>
  <c r="G250" i="67"/>
  <c r="G251" i="67"/>
  <c r="G252" i="67"/>
  <c r="G253" i="67"/>
  <c r="G254" i="67"/>
  <c r="G255" i="67"/>
  <c r="G256" i="67"/>
  <c r="G257" i="67"/>
  <c r="G258" i="67"/>
  <c r="G259" i="67"/>
  <c r="G260" i="67"/>
  <c r="G261" i="67"/>
  <c r="G262" i="67"/>
  <c r="G263" i="67"/>
  <c r="G264" i="67"/>
  <c r="G265" i="67"/>
  <c r="G266" i="67"/>
  <c r="G267" i="67"/>
  <c r="G268" i="67"/>
  <c r="G269" i="67"/>
  <c r="G270" i="67"/>
  <c r="G271" i="67"/>
  <c r="G272" i="67"/>
  <c r="G273" i="67"/>
  <c r="G274" i="67"/>
  <c r="G275" i="67"/>
  <c r="G276" i="67"/>
  <c r="G277" i="67"/>
  <c r="G278" i="67"/>
  <c r="G279" i="67"/>
  <c r="G280" i="67"/>
  <c r="G281" i="67"/>
  <c r="G282" i="67"/>
  <c r="G283" i="67"/>
  <c r="G284" i="67"/>
  <c r="G285" i="67"/>
  <c r="G286" i="67"/>
  <c r="G287" i="67"/>
  <c r="G288" i="67"/>
  <c r="G289" i="67"/>
  <c r="G290" i="67"/>
  <c r="G291" i="67"/>
  <c r="G292" i="67"/>
  <c r="G293" i="67"/>
  <c r="G294" i="67"/>
  <c r="G295" i="67"/>
  <c r="G296" i="67"/>
  <c r="G297" i="67"/>
  <c r="G298" i="67"/>
  <c r="G299" i="67"/>
  <c r="G300" i="67"/>
  <c r="G301" i="67"/>
  <c r="G302" i="67"/>
  <c r="G303" i="67"/>
  <c r="G304" i="67"/>
  <c r="G305" i="67"/>
  <c r="G306" i="67"/>
  <c r="G307" i="67"/>
  <c r="G308" i="67"/>
  <c r="G309" i="67"/>
  <c r="G310" i="67"/>
  <c r="G311" i="67"/>
  <c r="G312" i="67"/>
  <c r="G313" i="67"/>
  <c r="G314" i="67"/>
  <c r="G315" i="67"/>
  <c r="G316" i="67"/>
  <c r="G317" i="67"/>
  <c r="G318" i="67"/>
  <c r="G319" i="67"/>
  <c r="G320" i="67"/>
  <c r="G321" i="67"/>
  <c r="G322" i="67"/>
  <c r="G323" i="67"/>
  <c r="G324" i="67"/>
  <c r="G325" i="67"/>
  <c r="G326" i="67"/>
  <c r="G327" i="67"/>
  <c r="G328" i="67"/>
  <c r="G329" i="67"/>
  <c r="G330" i="67"/>
  <c r="G331" i="67"/>
  <c r="G332" i="67"/>
  <c r="G333" i="67"/>
  <c r="G334" i="67"/>
  <c r="G335" i="67"/>
  <c r="I327" i="33"/>
  <c r="I326" i="33"/>
  <c r="I325" i="33"/>
  <c r="I324" i="33"/>
  <c r="I323" i="33"/>
  <c r="I322" i="33"/>
  <c r="I321" i="33"/>
  <c r="I320" i="33"/>
  <c r="I319" i="33"/>
  <c r="I318" i="33"/>
  <c r="I317" i="33"/>
  <c r="I316" i="33"/>
  <c r="I315" i="33"/>
  <c r="I314" i="33"/>
  <c r="I313" i="33"/>
  <c r="I312" i="33"/>
  <c r="I311" i="33"/>
  <c r="I310" i="33"/>
  <c r="I309" i="33"/>
  <c r="I308" i="33"/>
  <c r="I307" i="33"/>
  <c r="I306" i="33"/>
  <c r="I305" i="33"/>
  <c r="I304" i="33"/>
  <c r="I303" i="33"/>
  <c r="I302" i="33"/>
  <c r="I301" i="33"/>
  <c r="I300" i="33"/>
  <c r="I299" i="33"/>
  <c r="I298" i="33"/>
  <c r="I297" i="33"/>
  <c r="I296" i="33"/>
  <c r="I295" i="33"/>
  <c r="I294" i="33"/>
  <c r="I293" i="33"/>
  <c r="I292" i="33"/>
  <c r="I291" i="33"/>
  <c r="I290" i="33"/>
  <c r="I289" i="33"/>
  <c r="I288" i="33"/>
  <c r="I287" i="33"/>
  <c r="I286" i="33"/>
  <c r="I285" i="33"/>
  <c r="I284" i="33"/>
  <c r="I283" i="33"/>
  <c r="I282" i="33"/>
  <c r="I281" i="33"/>
  <c r="I280" i="33"/>
  <c r="I279" i="33"/>
  <c r="I278" i="33"/>
  <c r="I277" i="33"/>
  <c r="I276" i="33"/>
  <c r="I275" i="33"/>
  <c r="I274" i="33"/>
  <c r="I273" i="33"/>
  <c r="I272" i="33"/>
  <c r="I271" i="33"/>
  <c r="I270" i="33"/>
  <c r="I269" i="33"/>
  <c r="I268" i="33"/>
  <c r="I267" i="33"/>
  <c r="I266" i="33"/>
  <c r="I265" i="33"/>
  <c r="I264" i="33"/>
  <c r="I263" i="33"/>
  <c r="I262" i="33"/>
  <c r="I261" i="33"/>
  <c r="I260" i="33"/>
  <c r="I259" i="33"/>
  <c r="I258" i="33"/>
  <c r="I257" i="33"/>
  <c r="I256" i="33"/>
  <c r="I255" i="33"/>
  <c r="I254" i="33"/>
  <c r="I253" i="33"/>
  <c r="I252" i="33"/>
  <c r="I251" i="33"/>
  <c r="I250" i="33"/>
  <c r="I249" i="33"/>
  <c r="I248" i="33"/>
  <c r="I247" i="33"/>
  <c r="I246" i="33"/>
  <c r="I245" i="33"/>
  <c r="I244" i="33"/>
  <c r="I243" i="33"/>
  <c r="I242" i="33"/>
  <c r="I241" i="33"/>
  <c r="I240" i="33"/>
  <c r="I239" i="33"/>
  <c r="I238" i="33"/>
  <c r="I237" i="33"/>
  <c r="I236" i="33"/>
  <c r="I235" i="33"/>
  <c r="I234" i="33"/>
  <c r="I233" i="33"/>
  <c r="I232" i="33"/>
  <c r="I231" i="33"/>
  <c r="I230" i="33"/>
  <c r="I229" i="33"/>
  <c r="I228" i="33"/>
  <c r="I227" i="33"/>
  <c r="I226" i="33"/>
  <c r="I225" i="33"/>
  <c r="I224" i="33"/>
  <c r="I223" i="33"/>
  <c r="I222" i="33"/>
  <c r="I221" i="33"/>
  <c r="I220" i="33"/>
  <c r="I219" i="33"/>
  <c r="I218" i="33"/>
  <c r="I217" i="33"/>
  <c r="I216" i="33"/>
  <c r="I215" i="33"/>
  <c r="I214" i="33"/>
  <c r="I213" i="33"/>
  <c r="I212" i="33"/>
  <c r="I211" i="33"/>
  <c r="I210" i="33"/>
  <c r="I209" i="33"/>
  <c r="I208" i="33"/>
  <c r="I207" i="33"/>
  <c r="I206" i="33"/>
  <c r="I205" i="33"/>
  <c r="I204" i="33"/>
  <c r="I203" i="33"/>
  <c r="I202" i="33"/>
  <c r="I201" i="33"/>
  <c r="I200" i="33"/>
  <c r="I199" i="33"/>
  <c r="I198" i="33"/>
  <c r="I197" i="33"/>
  <c r="I196" i="33"/>
  <c r="I195" i="33"/>
  <c r="I194" i="33"/>
  <c r="I193" i="33"/>
  <c r="I192" i="33"/>
  <c r="I191" i="33"/>
  <c r="I190" i="33"/>
  <c r="I189" i="33"/>
  <c r="I188" i="33"/>
  <c r="I187" i="33"/>
  <c r="I186" i="33"/>
  <c r="I185" i="33"/>
  <c r="I184" i="33"/>
  <c r="I183" i="33"/>
  <c r="I182" i="33"/>
  <c r="I181" i="33"/>
  <c r="I180" i="33"/>
  <c r="I179" i="33"/>
  <c r="I178" i="33"/>
  <c r="I177" i="33"/>
  <c r="I176" i="33"/>
  <c r="I175" i="33"/>
  <c r="I174" i="33"/>
  <c r="I173" i="33"/>
  <c r="I172" i="33"/>
  <c r="I171" i="33"/>
  <c r="I170" i="33"/>
  <c r="I169" i="33"/>
  <c r="I168" i="33"/>
  <c r="I167" i="33"/>
  <c r="I166" i="33"/>
  <c r="I165" i="33"/>
  <c r="I164" i="33"/>
  <c r="I163" i="33"/>
  <c r="I162" i="33"/>
  <c r="I161" i="33"/>
  <c r="I160" i="33"/>
  <c r="I159" i="33"/>
  <c r="I158" i="33"/>
  <c r="I157" i="33"/>
  <c r="I156" i="33"/>
  <c r="I155" i="33"/>
  <c r="I154" i="33"/>
  <c r="I153" i="33"/>
  <c r="I152" i="33"/>
  <c r="I151" i="33"/>
  <c r="I150" i="33"/>
  <c r="I149" i="33"/>
  <c r="I148" i="33"/>
  <c r="I147" i="33"/>
  <c r="I146" i="33"/>
  <c r="I145" i="33"/>
  <c r="I144" i="33"/>
  <c r="I143" i="33"/>
  <c r="I142" i="33"/>
  <c r="I141" i="33"/>
  <c r="I140" i="33"/>
  <c r="I139" i="33"/>
  <c r="I138" i="33"/>
  <c r="I137" i="33"/>
  <c r="I136" i="33"/>
  <c r="I135" i="33"/>
  <c r="I134" i="33"/>
  <c r="I133" i="33"/>
  <c r="I132" i="33"/>
  <c r="I131" i="33"/>
  <c r="I130" i="33"/>
  <c r="I129" i="33"/>
  <c r="I128" i="33"/>
  <c r="I127" i="33"/>
  <c r="I126" i="33"/>
  <c r="I125" i="33"/>
  <c r="I124" i="33"/>
  <c r="I123" i="33"/>
  <c r="I122" i="33"/>
  <c r="I121" i="33"/>
  <c r="I120" i="33"/>
  <c r="I119" i="33"/>
  <c r="I118" i="33"/>
  <c r="I117" i="33"/>
  <c r="I116" i="33"/>
  <c r="I115" i="33"/>
  <c r="I114" i="33"/>
  <c r="I113" i="33"/>
  <c r="I112" i="33"/>
  <c r="I111" i="33"/>
  <c r="I110" i="33"/>
  <c r="I109" i="33"/>
  <c r="I108" i="33"/>
  <c r="I107" i="33"/>
  <c r="I106" i="33"/>
  <c r="I105" i="33"/>
  <c r="I104" i="33"/>
  <c r="I103" i="33"/>
  <c r="I102" i="33"/>
  <c r="I101" i="33"/>
  <c r="I100" i="33"/>
  <c r="I99" i="33"/>
  <c r="I98" i="33"/>
  <c r="I97" i="33"/>
  <c r="I96" i="33"/>
  <c r="I95" i="33"/>
  <c r="I94" i="33"/>
  <c r="I93" i="33"/>
  <c r="I92" i="33"/>
  <c r="I91" i="33"/>
  <c r="I90" i="33"/>
  <c r="I89" i="33"/>
  <c r="I88" i="33"/>
  <c r="I87" i="33"/>
  <c r="I86" i="33"/>
  <c r="I85" i="33"/>
  <c r="I84" i="33"/>
  <c r="I83" i="33"/>
  <c r="I82" i="33"/>
  <c r="I81" i="33"/>
  <c r="I80" i="33"/>
  <c r="I79" i="33"/>
  <c r="I78" i="33"/>
  <c r="I77" i="33"/>
  <c r="I76" i="33"/>
  <c r="I75" i="33"/>
  <c r="I74" i="33"/>
  <c r="I73" i="33"/>
  <c r="I72" i="33"/>
  <c r="I71" i="33"/>
  <c r="I70" i="33"/>
  <c r="I69" i="33"/>
  <c r="I68" i="33"/>
  <c r="I67" i="33"/>
  <c r="I66" i="33"/>
  <c r="I65" i="33"/>
  <c r="I64" i="33"/>
  <c r="I63" i="33"/>
  <c r="I62" i="33"/>
  <c r="I61" i="33"/>
  <c r="I60" i="33"/>
  <c r="I59" i="33"/>
  <c r="I58" i="33"/>
  <c r="I57" i="33"/>
  <c r="I56" i="33"/>
  <c r="I55" i="33"/>
  <c r="I54" i="33"/>
  <c r="I53" i="33"/>
  <c r="I52" i="33"/>
  <c r="I51" i="33"/>
  <c r="I50" i="33"/>
  <c r="I49" i="33"/>
  <c r="I48" i="33"/>
  <c r="I47" i="33"/>
  <c r="I46" i="33"/>
  <c r="I45" i="33"/>
  <c r="I44" i="33"/>
  <c r="I43" i="33"/>
  <c r="I42" i="33"/>
  <c r="I41" i="33"/>
  <c r="I40" i="33"/>
  <c r="I39" i="33"/>
  <c r="I38" i="33"/>
  <c r="I37" i="33"/>
  <c r="I36" i="33"/>
  <c r="I35" i="33"/>
  <c r="I34" i="33"/>
  <c r="I33" i="33"/>
  <c r="I32" i="33"/>
  <c r="I31" i="33"/>
  <c r="I30" i="33"/>
  <c r="I29" i="33"/>
  <c r="I28" i="33"/>
  <c r="I27" i="33"/>
  <c r="I26" i="33"/>
  <c r="I25" i="33"/>
  <c r="I24" i="33"/>
  <c r="I23" i="33"/>
  <c r="I22" i="33"/>
  <c r="I21" i="33"/>
  <c r="I20" i="33"/>
  <c r="I19" i="33"/>
  <c r="I18" i="33"/>
  <c r="I17" i="33"/>
  <c r="I16" i="33"/>
  <c r="I15" i="33"/>
  <c r="I14" i="33"/>
  <c r="I13" i="33"/>
  <c r="I12" i="33"/>
  <c r="I11" i="33"/>
  <c r="I10" i="33"/>
  <c r="I9" i="33"/>
  <c r="I8" i="33"/>
  <c r="I7" i="33"/>
  <c r="I6" i="33"/>
  <c r="I5" i="33"/>
  <c r="D327" i="33"/>
  <c r="D326" i="33"/>
  <c r="D325" i="33"/>
  <c r="D316" i="33"/>
  <c r="D315" i="33"/>
  <c r="D314" i="33"/>
  <c r="D313" i="33"/>
  <c r="D312" i="33"/>
  <c r="D311" i="33"/>
  <c r="D310" i="33"/>
  <c r="D309" i="33"/>
  <c r="D308" i="33"/>
  <c r="D307" i="33"/>
  <c r="D306" i="33"/>
  <c r="D305" i="33"/>
  <c r="D304" i="33"/>
  <c r="D303" i="33"/>
  <c r="D302" i="33"/>
  <c r="D301" i="33"/>
  <c r="D300" i="33"/>
  <c r="D299" i="33"/>
  <c r="D298" i="33"/>
  <c r="D297" i="33"/>
  <c r="D296" i="33"/>
  <c r="D295" i="33"/>
  <c r="F294" i="33"/>
  <c r="D294" i="33"/>
  <c r="F293" i="33"/>
  <c r="D293" i="33"/>
  <c r="F292" i="33"/>
  <c r="D292" i="33"/>
  <c r="F291" i="33"/>
  <c r="D291" i="33"/>
  <c r="F290" i="33"/>
  <c r="D290" i="33"/>
  <c r="F289" i="33"/>
  <c r="D289" i="33"/>
  <c r="F288" i="33"/>
  <c r="D288" i="33"/>
  <c r="F287" i="33"/>
  <c r="D287" i="33"/>
  <c r="D238" i="33"/>
  <c r="D237" i="33"/>
  <c r="D236" i="33"/>
  <c r="D235" i="33"/>
  <c r="D234" i="33"/>
  <c r="D233" i="33"/>
  <c r="D232" i="33"/>
  <c r="D231" i="33"/>
  <c r="D230" i="33"/>
  <c r="D229" i="33"/>
  <c r="D228" i="33"/>
  <c r="D227" i="33"/>
  <c r="D226" i="33"/>
  <c r="D225" i="33"/>
  <c r="D224" i="33"/>
  <c r="D223" i="33"/>
  <c r="D222" i="33"/>
  <c r="D221" i="33"/>
  <c r="D220" i="33"/>
  <c r="D219" i="33"/>
  <c r="D218" i="33"/>
  <c r="D217" i="33"/>
  <c r="D216" i="33"/>
  <c r="D215" i="33"/>
  <c r="D214" i="33"/>
  <c r="D213" i="33"/>
  <c r="D212" i="33"/>
  <c r="D211" i="33"/>
  <c r="D210" i="33"/>
  <c r="D209" i="33"/>
  <c r="D208" i="33"/>
  <c r="D207" i="33"/>
  <c r="D206" i="33"/>
  <c r="D205" i="33"/>
  <c r="D204" i="33"/>
  <c r="D203" i="33"/>
  <c r="D202" i="33"/>
  <c r="D201" i="33"/>
  <c r="D200" i="33"/>
  <c r="D199" i="33"/>
  <c r="D198" i="33"/>
  <c r="D197" i="33"/>
  <c r="D196" i="33"/>
  <c r="D195" i="33"/>
  <c r="D194" i="33"/>
  <c r="D193" i="33"/>
  <c r="D192" i="33"/>
  <c r="D191" i="33"/>
  <c r="D190" i="33"/>
  <c r="D189" i="33"/>
  <c r="D188" i="33"/>
  <c r="D187" i="33"/>
  <c r="D186" i="33"/>
  <c r="D185" i="33"/>
  <c r="D184" i="33"/>
  <c r="D183" i="33"/>
  <c r="D182" i="33"/>
  <c r="D181" i="33"/>
  <c r="D180" i="33"/>
  <c r="D179" i="33"/>
  <c r="D178" i="33"/>
  <c r="D177" i="33"/>
  <c r="D176" i="33"/>
  <c r="F175" i="33"/>
  <c r="D175" i="33"/>
  <c r="F174" i="33"/>
  <c r="D174" i="33"/>
  <c r="F173" i="33"/>
  <c r="D173" i="33"/>
  <c r="F172" i="33"/>
  <c r="D172" i="33"/>
  <c r="F171" i="33"/>
  <c r="D171" i="33"/>
  <c r="F170" i="33"/>
  <c r="D170" i="33"/>
  <c r="F169" i="33"/>
  <c r="D169" i="33"/>
  <c r="F168" i="33"/>
  <c r="D168" i="33"/>
  <c r="F167" i="33"/>
  <c r="D167" i="33"/>
  <c r="F166" i="33"/>
  <c r="D166" i="33"/>
  <c r="F165" i="33"/>
  <c r="D165" i="33"/>
  <c r="F164" i="33"/>
  <c r="D164" i="33"/>
  <c r="F163" i="33"/>
  <c r="D163" i="33"/>
  <c r="F162" i="33"/>
  <c r="D162" i="33"/>
  <c r="F161" i="33"/>
  <c r="D161" i="33"/>
  <c r="F160" i="33"/>
  <c r="D160" i="33"/>
  <c r="F159" i="33"/>
  <c r="D159" i="33"/>
  <c r="F158" i="33"/>
  <c r="D158" i="33"/>
  <c r="F157" i="33"/>
  <c r="D157" i="33"/>
  <c r="F156" i="33"/>
  <c r="D156" i="33"/>
  <c r="F155" i="33"/>
  <c r="D155" i="33"/>
  <c r="F154" i="33"/>
  <c r="D154" i="33"/>
  <c r="F153" i="33"/>
  <c r="D153" i="33"/>
  <c r="F152" i="33"/>
  <c r="D152" i="33"/>
  <c r="F151" i="33"/>
  <c r="D151" i="33"/>
  <c r="F150" i="33"/>
  <c r="D150" i="33"/>
  <c r="F149" i="33"/>
  <c r="D149" i="33"/>
  <c r="F148" i="33"/>
  <c r="D148" i="33"/>
  <c r="F147" i="33"/>
  <c r="D147" i="33"/>
  <c r="D146" i="33"/>
  <c r="F145" i="33"/>
  <c r="D145" i="33"/>
  <c r="F144" i="33"/>
  <c r="D144" i="33"/>
  <c r="F143" i="33"/>
  <c r="D143" i="33"/>
  <c r="F142" i="33"/>
  <c r="D142" i="33"/>
  <c r="F141" i="33"/>
  <c r="D141" i="33"/>
  <c r="F140" i="33"/>
  <c r="D140" i="33"/>
  <c r="F139" i="33"/>
  <c r="D139" i="33"/>
  <c r="F138" i="33"/>
  <c r="D138" i="33"/>
  <c r="F137" i="33"/>
  <c r="D137" i="33"/>
  <c r="F136" i="33"/>
  <c r="D136" i="33"/>
  <c r="F135" i="33"/>
  <c r="D135" i="33"/>
  <c r="F134" i="33"/>
  <c r="D134" i="33"/>
  <c r="F133" i="33"/>
  <c r="D133" i="33"/>
  <c r="F132" i="33"/>
  <c r="D132" i="33"/>
  <c r="F131" i="33"/>
  <c r="D131" i="33"/>
  <c r="F130" i="33"/>
  <c r="D130" i="33"/>
  <c r="F129" i="33"/>
  <c r="D129" i="33"/>
  <c r="F128" i="33"/>
  <c r="D128" i="33"/>
  <c r="F127" i="33"/>
  <c r="D127" i="33"/>
  <c r="F126" i="33"/>
  <c r="D126" i="33"/>
  <c r="F125" i="33"/>
  <c r="D125" i="33"/>
  <c r="F124" i="33"/>
  <c r="D124" i="33"/>
  <c r="D122" i="33"/>
  <c r="D121" i="33"/>
  <c r="F120" i="33"/>
  <c r="D120" i="33"/>
  <c r="F119" i="33"/>
  <c r="D119" i="33"/>
  <c r="F118" i="33"/>
  <c r="D118" i="33"/>
  <c r="D114" i="33"/>
  <c r="D113" i="33"/>
  <c r="F112" i="33"/>
  <c r="D112" i="33"/>
  <c r="F111" i="33"/>
  <c r="D111" i="33"/>
  <c r="F110" i="33"/>
  <c r="D110" i="33"/>
  <c r="F109" i="33"/>
  <c r="D109" i="33"/>
  <c r="D103" i="33"/>
  <c r="D102" i="33"/>
  <c r="D101" i="33"/>
  <c r="D100" i="33"/>
  <c r="D99" i="33"/>
  <c r="F98" i="33"/>
  <c r="D98" i="33"/>
  <c r="F97" i="33"/>
  <c r="D97" i="33"/>
  <c r="F96" i="33"/>
  <c r="D96" i="33"/>
  <c r="F95" i="33"/>
  <c r="D95" i="33"/>
  <c r="F94" i="33"/>
  <c r="D94" i="33"/>
  <c r="F93" i="33"/>
  <c r="D93" i="33"/>
  <c r="F92" i="33"/>
  <c r="D92" i="33"/>
  <c r="D91" i="33"/>
  <c r="D90" i="33"/>
  <c r="D89" i="33"/>
  <c r="D88" i="33"/>
  <c r="D87" i="33"/>
  <c r="F86" i="33"/>
  <c r="D86" i="33"/>
  <c r="F85" i="33"/>
  <c r="D85" i="33"/>
  <c r="F84" i="33"/>
  <c r="D84" i="33"/>
  <c r="F83" i="33"/>
  <c r="D83" i="33"/>
  <c r="F82" i="33"/>
  <c r="D82" i="33"/>
  <c r="D78" i="33"/>
  <c r="D77" i="33"/>
  <c r="F76" i="33"/>
  <c r="D76" i="33"/>
  <c r="F75" i="33"/>
  <c r="D75" i="33"/>
  <c r="F74" i="33"/>
  <c r="D74" i="33"/>
  <c r="F73" i="33"/>
  <c r="D73" i="33"/>
  <c r="F72" i="33"/>
  <c r="D72" i="33"/>
  <c r="F71" i="33"/>
  <c r="D71" i="33"/>
  <c r="F70" i="33"/>
  <c r="D70" i="33"/>
  <c r="D66" i="33"/>
  <c r="D65" i="33"/>
  <c r="D64" i="33"/>
  <c r="D63" i="33"/>
  <c r="F62" i="33"/>
  <c r="D62" i="33"/>
  <c r="D59" i="33"/>
  <c r="D58" i="33"/>
  <c r="F57" i="33"/>
  <c r="D57" i="33"/>
  <c r="F56" i="33"/>
  <c r="D56" i="33"/>
  <c r="F55" i="33"/>
  <c r="D55" i="33"/>
  <c r="F54" i="33"/>
  <c r="D54" i="33"/>
  <c r="D53" i="33"/>
  <c r="D52" i="33"/>
  <c r="D51" i="33"/>
  <c r="F50" i="33"/>
  <c r="D50" i="33"/>
  <c r="F49" i="33"/>
  <c r="D49" i="33"/>
  <c r="D48" i="33"/>
  <c r="F47" i="33"/>
  <c r="D47" i="33"/>
  <c r="D46" i="33"/>
  <c r="D45" i="33"/>
  <c r="D44" i="33"/>
  <c r="F43" i="33"/>
  <c r="D43" i="33"/>
  <c r="F42" i="33"/>
  <c r="D42" i="33"/>
  <c r="F41" i="33"/>
  <c r="D41" i="33"/>
  <c r="F40" i="33"/>
  <c r="D40" i="33"/>
  <c r="F39" i="33"/>
  <c r="D39" i="33"/>
  <c r="D36" i="33"/>
  <c r="D35" i="33"/>
  <c r="D34" i="33"/>
  <c r="F33" i="33"/>
  <c r="D33" i="33"/>
  <c r="D32" i="33"/>
  <c r="D31" i="33"/>
  <c r="D30" i="33"/>
  <c r="D29" i="33"/>
  <c r="D28" i="33"/>
  <c r="D27" i="33"/>
  <c r="D21" i="33"/>
  <c r="D20" i="33"/>
  <c r="D19" i="33"/>
  <c r="D18" i="33"/>
  <c r="D17" i="33"/>
  <c r="D16" i="33"/>
  <c r="D15" i="33"/>
  <c r="D13" i="33"/>
  <c r="D12" i="33"/>
  <c r="D11" i="33"/>
  <c r="D10" i="33"/>
  <c r="D9" i="33"/>
  <c r="D8" i="33"/>
  <c r="D7" i="33"/>
  <c r="F6" i="33"/>
  <c r="D6" i="33"/>
  <c r="F5" i="33"/>
  <c r="D5" i="33"/>
  <c r="A68" i="67" l="1"/>
  <c r="A40" i="67"/>
  <c r="A41" i="67"/>
  <c r="A42" i="67"/>
  <c r="AQ115" i="67" l="1"/>
  <c r="S115" i="67"/>
  <c r="J115" i="67"/>
  <c r="F115" i="67"/>
  <c r="A115" i="67"/>
  <c r="L429" i="67" l="1"/>
  <c r="S365" i="67"/>
  <c r="S363" i="67"/>
  <c r="S364" i="67" s="1"/>
  <c r="T361" i="67"/>
  <c r="N352" i="67"/>
  <c r="G340" i="67"/>
  <c r="C338" i="67"/>
  <c r="AQ335" i="67"/>
  <c r="U335" i="67"/>
  <c r="S335" i="67"/>
  <c r="J335" i="67"/>
  <c r="H335" i="67"/>
  <c r="D335" i="67"/>
  <c r="F335" i="67" s="1"/>
  <c r="A335" i="67"/>
  <c r="AQ334" i="67"/>
  <c r="U334" i="67"/>
  <c r="S334" i="67"/>
  <c r="J334" i="67"/>
  <c r="H334" i="67"/>
  <c r="D334" i="67"/>
  <c r="F334" i="67" s="1"/>
  <c r="A334" i="67"/>
  <c r="AQ333" i="67"/>
  <c r="U333" i="67"/>
  <c r="S333" i="67"/>
  <c r="J333" i="67"/>
  <c r="H333" i="67"/>
  <c r="D333" i="67"/>
  <c r="F333" i="67" s="1"/>
  <c r="A333" i="67"/>
  <c r="AQ332" i="67"/>
  <c r="S332" i="67"/>
  <c r="F332" i="67"/>
  <c r="A332" i="67"/>
  <c r="AQ331" i="67"/>
  <c r="S331" i="67"/>
  <c r="F331" i="67"/>
  <c r="A331" i="67"/>
  <c r="AQ330" i="67"/>
  <c r="S330" i="67"/>
  <c r="F330" i="67"/>
  <c r="A330" i="67"/>
  <c r="AQ329" i="67"/>
  <c r="S329" i="67"/>
  <c r="F329" i="67"/>
  <c r="A329" i="67"/>
  <c r="AQ328" i="67"/>
  <c r="S328" i="67"/>
  <c r="J328" i="67"/>
  <c r="F328" i="67"/>
  <c r="A328" i="67"/>
  <c r="AQ327" i="67"/>
  <c r="S327" i="67"/>
  <c r="J327" i="67"/>
  <c r="F327" i="67"/>
  <c r="A327" i="67"/>
  <c r="AQ326" i="67"/>
  <c r="S326" i="67"/>
  <c r="J326" i="67"/>
  <c r="F326" i="67"/>
  <c r="A326" i="67"/>
  <c r="AQ325" i="67"/>
  <c r="S325" i="67"/>
  <c r="J325" i="67"/>
  <c r="F325" i="67"/>
  <c r="A325" i="67"/>
  <c r="AQ324" i="67"/>
  <c r="S324" i="67"/>
  <c r="J324" i="67"/>
  <c r="H324" i="67"/>
  <c r="D324" i="67"/>
  <c r="F324" i="67" s="1"/>
  <c r="A324" i="67"/>
  <c r="AQ323" i="67"/>
  <c r="S323" i="67"/>
  <c r="J323" i="67"/>
  <c r="H323" i="67"/>
  <c r="D323" i="67"/>
  <c r="F323" i="67" s="1"/>
  <c r="A323" i="67"/>
  <c r="AQ322" i="67"/>
  <c r="U322" i="67"/>
  <c r="S322" i="67"/>
  <c r="J322" i="67"/>
  <c r="H322" i="67"/>
  <c r="D322" i="67"/>
  <c r="F322" i="67" s="1"/>
  <c r="A322" i="67"/>
  <c r="AQ321" i="67"/>
  <c r="U321" i="67"/>
  <c r="S321" i="67"/>
  <c r="J321" i="67"/>
  <c r="H321" i="67"/>
  <c r="D321" i="67"/>
  <c r="F321" i="67" s="1"/>
  <c r="A321" i="67"/>
  <c r="AQ320" i="67"/>
  <c r="U320" i="67"/>
  <c r="S320" i="67"/>
  <c r="J320" i="67"/>
  <c r="H320" i="67"/>
  <c r="D320" i="67"/>
  <c r="F320" i="67" s="1"/>
  <c r="A320" i="67"/>
  <c r="AQ319" i="67"/>
  <c r="U319" i="67"/>
  <c r="S319" i="67"/>
  <c r="J319" i="67"/>
  <c r="H319" i="67"/>
  <c r="D319" i="67"/>
  <c r="F319" i="67" s="1"/>
  <c r="A319" i="67"/>
  <c r="AQ318" i="67"/>
  <c r="U318" i="67"/>
  <c r="S318" i="67"/>
  <c r="J318" i="67"/>
  <c r="H318" i="67"/>
  <c r="D318" i="67"/>
  <c r="F318" i="67" s="1"/>
  <c r="A318" i="67"/>
  <c r="AQ317" i="67"/>
  <c r="U317" i="67"/>
  <c r="S317" i="67"/>
  <c r="J317" i="67"/>
  <c r="H317" i="67"/>
  <c r="D317" i="67"/>
  <c r="F317" i="67" s="1"/>
  <c r="A317" i="67"/>
  <c r="AQ316" i="67"/>
  <c r="U316" i="67"/>
  <c r="S316" i="67"/>
  <c r="J316" i="67"/>
  <c r="H316" i="67"/>
  <c r="D316" i="67"/>
  <c r="F316" i="67" s="1"/>
  <c r="A316" i="67"/>
  <c r="AQ315" i="67"/>
  <c r="U315" i="67"/>
  <c r="S315" i="67"/>
  <c r="J315" i="67"/>
  <c r="H315" i="67"/>
  <c r="D315" i="67"/>
  <c r="F315" i="67" s="1"/>
  <c r="A315" i="67"/>
  <c r="AQ314" i="67"/>
  <c r="U314" i="67"/>
  <c r="S314" i="67"/>
  <c r="J314" i="67"/>
  <c r="H314" i="67"/>
  <c r="D314" i="67"/>
  <c r="F314" i="67" s="1"/>
  <c r="A314" i="67"/>
  <c r="AQ313" i="67"/>
  <c r="U313" i="67"/>
  <c r="S313" i="67"/>
  <c r="J313" i="67"/>
  <c r="H313" i="67"/>
  <c r="D313" i="67"/>
  <c r="F313" i="67" s="1"/>
  <c r="A313" i="67"/>
  <c r="AQ312" i="67"/>
  <c r="U312" i="67"/>
  <c r="S312" i="67"/>
  <c r="J312" i="67"/>
  <c r="H312" i="67"/>
  <c r="D312" i="67"/>
  <c r="F312" i="67" s="1"/>
  <c r="A312" i="67"/>
  <c r="AQ311" i="67"/>
  <c r="U311" i="67"/>
  <c r="S311" i="67"/>
  <c r="J311" i="67"/>
  <c r="H311" i="67"/>
  <c r="D311" i="67"/>
  <c r="F311" i="67" s="1"/>
  <c r="A311" i="67"/>
  <c r="AQ310" i="67"/>
  <c r="U310" i="67"/>
  <c r="S310" i="67"/>
  <c r="J310" i="67"/>
  <c r="H310" i="67"/>
  <c r="D310" i="67"/>
  <c r="F310" i="67" s="1"/>
  <c r="A310" i="67"/>
  <c r="AQ309" i="67"/>
  <c r="U309" i="67"/>
  <c r="S309" i="67"/>
  <c r="J309" i="67"/>
  <c r="H309" i="67"/>
  <c r="D309" i="67"/>
  <c r="F309" i="67" s="1"/>
  <c r="A309" i="67"/>
  <c r="AQ308" i="67"/>
  <c r="U308" i="67"/>
  <c r="S308" i="67"/>
  <c r="J308" i="67"/>
  <c r="H308" i="67"/>
  <c r="D308" i="67"/>
  <c r="F308" i="67" s="1"/>
  <c r="A308" i="67"/>
  <c r="AQ307" i="67"/>
  <c r="U307" i="67"/>
  <c r="S307" i="67"/>
  <c r="J307" i="67"/>
  <c r="H307" i="67"/>
  <c r="D307" i="67"/>
  <c r="F307" i="67" s="1"/>
  <c r="A307" i="67"/>
  <c r="AQ306" i="67"/>
  <c r="U306" i="67"/>
  <c r="S306" i="67"/>
  <c r="J306" i="67"/>
  <c r="H306" i="67"/>
  <c r="D306" i="67"/>
  <c r="F306" i="67" s="1"/>
  <c r="A306" i="67"/>
  <c r="AQ305" i="67"/>
  <c r="U305" i="67"/>
  <c r="S305" i="67"/>
  <c r="J305" i="67"/>
  <c r="H305" i="67"/>
  <c r="D305" i="67"/>
  <c r="F305" i="67" s="1"/>
  <c r="A305" i="67"/>
  <c r="AQ304" i="67"/>
  <c r="U304" i="67"/>
  <c r="S304" i="67"/>
  <c r="J304" i="67"/>
  <c r="H304" i="67"/>
  <c r="D304" i="67"/>
  <c r="F304" i="67" s="1"/>
  <c r="A304" i="67"/>
  <c r="AQ303" i="67"/>
  <c r="U303" i="67"/>
  <c r="S303" i="67"/>
  <c r="J303" i="67"/>
  <c r="H303" i="67"/>
  <c r="D303" i="67"/>
  <c r="F303" i="67" s="1"/>
  <c r="A303" i="67"/>
  <c r="AQ302" i="67"/>
  <c r="U302" i="67"/>
  <c r="S302" i="67"/>
  <c r="J302" i="67"/>
  <c r="H302" i="67"/>
  <c r="D302" i="67"/>
  <c r="F302" i="67" s="1"/>
  <c r="A302" i="67"/>
  <c r="AQ301" i="67"/>
  <c r="U301" i="67"/>
  <c r="S301" i="67"/>
  <c r="J301" i="67"/>
  <c r="H301" i="67"/>
  <c r="D301" i="67"/>
  <c r="F301" i="67" s="1"/>
  <c r="A301" i="67"/>
  <c r="AQ300" i="67"/>
  <c r="U300" i="67"/>
  <c r="S300" i="67"/>
  <c r="J300" i="67"/>
  <c r="H300" i="67"/>
  <c r="D300" i="67"/>
  <c r="F300" i="67" s="1"/>
  <c r="A300" i="67"/>
  <c r="AQ299" i="67"/>
  <c r="U299" i="67"/>
  <c r="S299" i="67"/>
  <c r="J299" i="67"/>
  <c r="H299" i="67"/>
  <c r="D299" i="67"/>
  <c r="F299" i="67" s="1"/>
  <c r="A299" i="67"/>
  <c r="AQ298" i="67"/>
  <c r="U298" i="67"/>
  <c r="S298" i="67"/>
  <c r="J298" i="67"/>
  <c r="H298" i="67"/>
  <c r="D298" i="67"/>
  <c r="F298" i="67" s="1"/>
  <c r="A298" i="67"/>
  <c r="AQ297" i="67"/>
  <c r="U297" i="67"/>
  <c r="S297" i="67"/>
  <c r="J297" i="67"/>
  <c r="H297" i="67"/>
  <c r="D297" i="67"/>
  <c r="F297" i="67" s="1"/>
  <c r="A297" i="67"/>
  <c r="AQ296" i="67"/>
  <c r="U296" i="67"/>
  <c r="S296" i="67"/>
  <c r="J296" i="67"/>
  <c r="H296" i="67"/>
  <c r="D296" i="67"/>
  <c r="F296" i="67" s="1"/>
  <c r="A296" i="67"/>
  <c r="AQ295" i="67"/>
  <c r="U295" i="67"/>
  <c r="S295" i="67"/>
  <c r="J295" i="67"/>
  <c r="H295" i="67"/>
  <c r="D295" i="67"/>
  <c r="F295" i="67" s="1"/>
  <c r="A295" i="67"/>
  <c r="AQ294" i="67"/>
  <c r="S294" i="67"/>
  <c r="A294" i="67"/>
  <c r="AQ293" i="67"/>
  <c r="S293" i="67"/>
  <c r="A293" i="67"/>
  <c r="AQ292" i="67"/>
  <c r="S292" i="67"/>
  <c r="A292" i="67"/>
  <c r="AQ291" i="67"/>
  <c r="S291" i="67"/>
  <c r="A291" i="67"/>
  <c r="AQ290" i="67"/>
  <c r="S290" i="67"/>
  <c r="A290" i="67"/>
  <c r="AQ289" i="67"/>
  <c r="S289" i="67"/>
  <c r="J289" i="67"/>
  <c r="A289" i="67"/>
  <c r="AQ288" i="67"/>
  <c r="S288" i="67"/>
  <c r="J288" i="67"/>
  <c r="A288" i="67"/>
  <c r="AQ287" i="67"/>
  <c r="S287" i="67"/>
  <c r="J287" i="67"/>
  <c r="A287" i="67"/>
  <c r="AQ286" i="67"/>
  <c r="S286" i="67"/>
  <c r="J286" i="67"/>
  <c r="A286" i="67"/>
  <c r="AQ285" i="67"/>
  <c r="S285" i="67"/>
  <c r="J285" i="67"/>
  <c r="A285" i="67"/>
  <c r="AQ284" i="67"/>
  <c r="S284" i="67"/>
  <c r="J284" i="67"/>
  <c r="A284" i="67"/>
  <c r="AQ283" i="67"/>
  <c r="S283" i="67"/>
  <c r="J283" i="67"/>
  <c r="A283" i="67"/>
  <c r="AQ282" i="67"/>
  <c r="S282" i="67"/>
  <c r="J282" i="67"/>
  <c r="A282" i="67"/>
  <c r="AQ281" i="67"/>
  <c r="S281" i="67"/>
  <c r="J281" i="67"/>
  <c r="A281" i="67"/>
  <c r="AQ280" i="67"/>
  <c r="S280" i="67"/>
  <c r="J280" i="67"/>
  <c r="A280" i="67"/>
  <c r="AQ279" i="67"/>
  <c r="S279" i="67"/>
  <c r="J279" i="67"/>
  <c r="A279" i="67"/>
  <c r="AQ278" i="67"/>
  <c r="S278" i="67"/>
  <c r="J278" i="67"/>
  <c r="A278" i="67"/>
  <c r="AQ277" i="67"/>
  <c r="S277" i="67"/>
  <c r="J277" i="67"/>
  <c r="A277" i="67"/>
  <c r="AQ276" i="67"/>
  <c r="S276" i="67"/>
  <c r="J276" i="67"/>
  <c r="A276" i="67"/>
  <c r="AQ275" i="67"/>
  <c r="S275" i="67"/>
  <c r="J275" i="67"/>
  <c r="A275" i="67"/>
  <c r="AQ274" i="67"/>
  <c r="S274" i="67"/>
  <c r="J274" i="67"/>
  <c r="A274" i="67"/>
  <c r="AQ273" i="67"/>
  <c r="S273" i="67"/>
  <c r="J273" i="67"/>
  <c r="A273" i="67"/>
  <c r="AQ272" i="67"/>
  <c r="S272" i="67"/>
  <c r="J272" i="67"/>
  <c r="A272" i="67"/>
  <c r="AQ271" i="67"/>
  <c r="S271" i="67"/>
  <c r="J271" i="67"/>
  <c r="A271" i="67"/>
  <c r="AQ270" i="67"/>
  <c r="S270" i="67"/>
  <c r="J270" i="67"/>
  <c r="A270" i="67"/>
  <c r="AQ269" i="67"/>
  <c r="S269" i="67"/>
  <c r="J269" i="67"/>
  <c r="A269" i="67"/>
  <c r="AQ268" i="67"/>
  <c r="S268" i="67"/>
  <c r="J268" i="67"/>
  <c r="A268" i="67"/>
  <c r="AQ267" i="67"/>
  <c r="S267" i="67"/>
  <c r="J267" i="67"/>
  <c r="A267" i="67"/>
  <c r="AQ266" i="67"/>
  <c r="S266" i="67"/>
  <c r="J266" i="67"/>
  <c r="A266" i="67"/>
  <c r="AQ265" i="67"/>
  <c r="S265" i="67"/>
  <c r="J265" i="67"/>
  <c r="A265" i="67"/>
  <c r="AQ264" i="67"/>
  <c r="S264" i="67"/>
  <c r="J264" i="67"/>
  <c r="A264" i="67"/>
  <c r="AQ263" i="67"/>
  <c r="S263" i="67"/>
  <c r="J263" i="67"/>
  <c r="A263" i="67"/>
  <c r="AQ262" i="67"/>
  <c r="S262" i="67"/>
  <c r="J262" i="67"/>
  <c r="A262" i="67"/>
  <c r="AQ261" i="67"/>
  <c r="S261" i="67"/>
  <c r="J261" i="67"/>
  <c r="A261" i="67"/>
  <c r="AQ260" i="67"/>
  <c r="S260" i="67"/>
  <c r="J260" i="67"/>
  <c r="A260" i="67"/>
  <c r="AQ259" i="67"/>
  <c r="S259" i="67"/>
  <c r="J259" i="67"/>
  <c r="A259" i="67"/>
  <c r="AQ258" i="67"/>
  <c r="S258" i="67"/>
  <c r="J258" i="67"/>
  <c r="A258" i="67"/>
  <c r="AQ257" i="67"/>
  <c r="S257" i="67"/>
  <c r="J257" i="67"/>
  <c r="A257" i="67"/>
  <c r="AQ256" i="67"/>
  <c r="S256" i="67"/>
  <c r="J256" i="67"/>
  <c r="A256" i="67"/>
  <c r="AQ255" i="67"/>
  <c r="S255" i="67"/>
  <c r="J255" i="67"/>
  <c r="A255" i="67"/>
  <c r="AQ254" i="67"/>
  <c r="S254" i="67"/>
  <c r="J254" i="67"/>
  <c r="A254" i="67"/>
  <c r="AQ253" i="67"/>
  <c r="S253" i="67"/>
  <c r="J253" i="67"/>
  <c r="A253" i="67"/>
  <c r="AQ252" i="67"/>
  <c r="S252" i="67"/>
  <c r="J252" i="67"/>
  <c r="A252" i="67"/>
  <c r="AQ251" i="67"/>
  <c r="S251" i="67"/>
  <c r="J251" i="67"/>
  <c r="A251" i="67"/>
  <c r="AQ250" i="67"/>
  <c r="S250" i="67"/>
  <c r="J250" i="67"/>
  <c r="A250" i="67"/>
  <c r="AQ249" i="67"/>
  <c r="S249" i="67"/>
  <c r="J249" i="67"/>
  <c r="A249" i="67"/>
  <c r="AQ248" i="67"/>
  <c r="S248" i="67"/>
  <c r="J248" i="67"/>
  <c r="A248" i="67"/>
  <c r="AQ247" i="67"/>
  <c r="S247" i="67"/>
  <c r="J247" i="67"/>
  <c r="A247" i="67"/>
  <c r="AQ246" i="67"/>
  <c r="S246" i="67"/>
  <c r="J246" i="67"/>
  <c r="H246" i="67"/>
  <c r="D246" i="67"/>
  <c r="A246" i="67"/>
  <c r="AQ245" i="67"/>
  <c r="S245" i="67"/>
  <c r="J245" i="67"/>
  <c r="H245" i="67"/>
  <c r="D245" i="67"/>
  <c r="A245" i="67"/>
  <c r="AQ244" i="67"/>
  <c r="S244" i="67"/>
  <c r="J244" i="67"/>
  <c r="H244" i="67"/>
  <c r="D244" i="67"/>
  <c r="A244" i="67"/>
  <c r="AQ243" i="67"/>
  <c r="S243" i="67"/>
  <c r="J243" i="67"/>
  <c r="H243" i="67"/>
  <c r="D243" i="67"/>
  <c r="A243" i="67"/>
  <c r="AQ242" i="67"/>
  <c r="S242" i="67"/>
  <c r="J242" i="67"/>
  <c r="H242" i="67"/>
  <c r="D242" i="67"/>
  <c r="A242" i="67"/>
  <c r="AQ241" i="67"/>
  <c r="S241" i="67"/>
  <c r="J241" i="67"/>
  <c r="H241" i="67"/>
  <c r="D241" i="67"/>
  <c r="A241" i="67"/>
  <c r="AQ240" i="67"/>
  <c r="S240" i="67"/>
  <c r="J240" i="67"/>
  <c r="H240" i="67"/>
  <c r="D240" i="67"/>
  <c r="A240" i="67"/>
  <c r="AQ239" i="67"/>
  <c r="S239" i="67"/>
  <c r="J239" i="67"/>
  <c r="H239" i="67"/>
  <c r="D239" i="67"/>
  <c r="A239" i="67"/>
  <c r="AQ238" i="67"/>
  <c r="S238" i="67"/>
  <c r="J238" i="67"/>
  <c r="H238" i="67"/>
  <c r="D238" i="67"/>
  <c r="A238" i="67"/>
  <c r="AQ237" i="67"/>
  <c r="S237" i="67"/>
  <c r="J237" i="67"/>
  <c r="H237" i="67"/>
  <c r="D237" i="67"/>
  <c r="A237" i="67"/>
  <c r="AQ236" i="67"/>
  <c r="S236" i="67"/>
  <c r="J236" i="67"/>
  <c r="H236" i="67"/>
  <c r="D236" i="67"/>
  <c r="A236" i="67"/>
  <c r="AQ235" i="67"/>
  <c r="S235" i="67"/>
  <c r="J235" i="67"/>
  <c r="H235" i="67"/>
  <c r="D235" i="67"/>
  <c r="A235" i="67"/>
  <c r="AQ234" i="67"/>
  <c r="S234" i="67"/>
  <c r="J234" i="67"/>
  <c r="H234" i="67"/>
  <c r="D234" i="67"/>
  <c r="A234" i="67"/>
  <c r="AQ233" i="67"/>
  <c r="S233" i="67"/>
  <c r="J233" i="67"/>
  <c r="H233" i="67"/>
  <c r="D233" i="67"/>
  <c r="A233" i="67"/>
  <c r="AQ232" i="67"/>
  <c r="S232" i="67"/>
  <c r="J232" i="67"/>
  <c r="H232" i="67"/>
  <c r="D232" i="67"/>
  <c r="A232" i="67"/>
  <c r="AQ231" i="67"/>
  <c r="S231" i="67"/>
  <c r="J231" i="67"/>
  <c r="H231" i="67"/>
  <c r="D231" i="67"/>
  <c r="A231" i="67"/>
  <c r="AQ230" i="67"/>
  <c r="S230" i="67"/>
  <c r="J230" i="67"/>
  <c r="H230" i="67"/>
  <c r="D230" i="67"/>
  <c r="A230" i="67"/>
  <c r="AQ229" i="67"/>
  <c r="S229" i="67"/>
  <c r="J229" i="67"/>
  <c r="H229" i="67"/>
  <c r="D229" i="67"/>
  <c r="A229" i="67"/>
  <c r="AQ228" i="67"/>
  <c r="S228" i="67"/>
  <c r="J228" i="67"/>
  <c r="H228" i="67"/>
  <c r="D228" i="67"/>
  <c r="A228" i="67"/>
  <c r="AQ227" i="67"/>
  <c r="S227" i="67"/>
  <c r="J227" i="67"/>
  <c r="H227" i="67"/>
  <c r="D227" i="67"/>
  <c r="A227" i="67"/>
  <c r="AQ226" i="67"/>
  <c r="S226" i="67"/>
  <c r="J226" i="67"/>
  <c r="H226" i="67"/>
  <c r="D226" i="67"/>
  <c r="A226" i="67"/>
  <c r="AQ225" i="67"/>
  <c r="S225" i="67"/>
  <c r="J225" i="67"/>
  <c r="H225" i="67"/>
  <c r="D225" i="67"/>
  <c r="A225" i="67"/>
  <c r="AQ224" i="67"/>
  <c r="S224" i="67"/>
  <c r="J224" i="67"/>
  <c r="H224" i="67"/>
  <c r="D224" i="67"/>
  <c r="A224" i="67"/>
  <c r="AQ223" i="67"/>
  <c r="S223" i="67"/>
  <c r="J223" i="67"/>
  <c r="H223" i="67"/>
  <c r="D223" i="67"/>
  <c r="A223" i="67"/>
  <c r="AQ222" i="67"/>
  <c r="S222" i="67"/>
  <c r="J222" i="67"/>
  <c r="H222" i="67"/>
  <c r="D222" i="67"/>
  <c r="A222" i="67"/>
  <c r="AQ221" i="67"/>
  <c r="S221" i="67"/>
  <c r="J221" i="67"/>
  <c r="H221" i="67"/>
  <c r="D221" i="67"/>
  <c r="A221" i="67"/>
  <c r="AQ220" i="67"/>
  <c r="S220" i="67"/>
  <c r="J220" i="67"/>
  <c r="H220" i="67"/>
  <c r="D220" i="67"/>
  <c r="A220" i="67"/>
  <c r="AQ219" i="67"/>
  <c r="S219" i="67"/>
  <c r="J219" i="67"/>
  <c r="H219" i="67"/>
  <c r="D219" i="67"/>
  <c r="A219" i="67"/>
  <c r="AQ218" i="67"/>
  <c r="S218" i="67"/>
  <c r="J218" i="67"/>
  <c r="H218" i="67"/>
  <c r="D218" i="67"/>
  <c r="A218" i="67"/>
  <c r="AQ217" i="67"/>
  <c r="S217" i="67"/>
  <c r="J217" i="67"/>
  <c r="H217" i="67"/>
  <c r="D217" i="67"/>
  <c r="A217" i="67"/>
  <c r="AQ216" i="67"/>
  <c r="S216" i="67"/>
  <c r="J216" i="67"/>
  <c r="H216" i="67"/>
  <c r="D216" i="67"/>
  <c r="A216" i="67"/>
  <c r="AQ215" i="67"/>
  <c r="S215" i="67"/>
  <c r="J215" i="67"/>
  <c r="H215" i="67"/>
  <c r="D215" i="67"/>
  <c r="A215" i="67"/>
  <c r="AQ214" i="67"/>
  <c r="S214" i="67"/>
  <c r="J214" i="67"/>
  <c r="H214" i="67"/>
  <c r="D214" i="67"/>
  <c r="A214" i="67"/>
  <c r="AQ213" i="67"/>
  <c r="S213" i="67"/>
  <c r="J213" i="67"/>
  <c r="H213" i="67"/>
  <c r="D213" i="67"/>
  <c r="A213" i="67"/>
  <c r="AQ212" i="67"/>
  <c r="S212" i="67"/>
  <c r="J212" i="67"/>
  <c r="H212" i="67"/>
  <c r="D212" i="67"/>
  <c r="A212" i="67"/>
  <c r="AQ211" i="67"/>
  <c r="S211" i="67"/>
  <c r="J211" i="67"/>
  <c r="H211" i="67"/>
  <c r="D211" i="67"/>
  <c r="A211" i="67"/>
  <c r="AQ210" i="67"/>
  <c r="S210" i="67"/>
  <c r="J210" i="67"/>
  <c r="H210" i="67"/>
  <c r="D210" i="67"/>
  <c r="A210" i="67"/>
  <c r="AQ209" i="67"/>
  <c r="S209" i="67"/>
  <c r="J209" i="67"/>
  <c r="H209" i="67"/>
  <c r="D209" i="67"/>
  <c r="A209" i="67"/>
  <c r="AQ208" i="67"/>
  <c r="S208" i="67"/>
  <c r="J208" i="67"/>
  <c r="H208" i="67"/>
  <c r="D208" i="67"/>
  <c r="A208" i="67"/>
  <c r="AQ207" i="67"/>
  <c r="S207" i="67"/>
  <c r="J207" i="67"/>
  <c r="H207" i="67"/>
  <c r="D207" i="67"/>
  <c r="A207" i="67"/>
  <c r="AQ206" i="67"/>
  <c r="U206" i="67"/>
  <c r="S206" i="67"/>
  <c r="J206" i="67"/>
  <c r="H206" i="67"/>
  <c r="D206" i="67"/>
  <c r="A206" i="67"/>
  <c r="AQ205" i="67"/>
  <c r="U205" i="67"/>
  <c r="S205" i="67"/>
  <c r="J205" i="67"/>
  <c r="H205" i="67"/>
  <c r="D205" i="67"/>
  <c r="A205" i="67"/>
  <c r="AQ204" i="67"/>
  <c r="U204" i="67"/>
  <c r="S204" i="67"/>
  <c r="J204" i="67"/>
  <c r="H204" i="67"/>
  <c r="D204" i="67"/>
  <c r="A204" i="67"/>
  <c r="AQ203" i="67"/>
  <c r="U203" i="67"/>
  <c r="S203" i="67"/>
  <c r="J203" i="67"/>
  <c r="H203" i="67"/>
  <c r="D203" i="67"/>
  <c r="A203" i="67"/>
  <c r="AQ202" i="67"/>
  <c r="U202" i="67"/>
  <c r="S202" i="67"/>
  <c r="J202" i="67"/>
  <c r="H202" i="67"/>
  <c r="D202" i="67"/>
  <c r="A202" i="67"/>
  <c r="AQ201" i="67"/>
  <c r="U201" i="67"/>
  <c r="S201" i="67"/>
  <c r="J201" i="67"/>
  <c r="H201" i="67"/>
  <c r="D201" i="67"/>
  <c r="A201" i="67"/>
  <c r="AQ200" i="67"/>
  <c r="U200" i="67"/>
  <c r="S200" i="67"/>
  <c r="J200" i="67"/>
  <c r="H200" i="67"/>
  <c r="D200" i="67"/>
  <c r="A200" i="67"/>
  <c r="AQ199" i="67"/>
  <c r="U199" i="67"/>
  <c r="S199" i="67"/>
  <c r="J199" i="67"/>
  <c r="H199" i="67"/>
  <c r="D199" i="67"/>
  <c r="A199" i="67"/>
  <c r="AQ198" i="67"/>
  <c r="U198" i="67"/>
  <c r="S198" i="67"/>
  <c r="J198" i="67"/>
  <c r="H198" i="67"/>
  <c r="D198" i="67"/>
  <c r="A198" i="67"/>
  <c r="AQ197" i="67"/>
  <c r="U197" i="67"/>
  <c r="S197" i="67"/>
  <c r="J197" i="67"/>
  <c r="H197" i="67"/>
  <c r="D197" i="67"/>
  <c r="A197" i="67"/>
  <c r="AQ196" i="67"/>
  <c r="U196" i="67"/>
  <c r="S196" i="67"/>
  <c r="J196" i="67"/>
  <c r="H196" i="67"/>
  <c r="D196" i="67"/>
  <c r="A196" i="67"/>
  <c r="AQ195" i="67"/>
  <c r="U195" i="67"/>
  <c r="S195" i="67"/>
  <c r="J195" i="67"/>
  <c r="H195" i="67"/>
  <c r="D195" i="67"/>
  <c r="A195" i="67"/>
  <c r="AQ194" i="67"/>
  <c r="U194" i="67"/>
  <c r="S194" i="67"/>
  <c r="J194" i="67"/>
  <c r="H194" i="67"/>
  <c r="D194" i="67"/>
  <c r="A194" i="67"/>
  <c r="AQ193" i="67"/>
  <c r="U193" i="67"/>
  <c r="S193" i="67"/>
  <c r="J193" i="67"/>
  <c r="H193" i="67"/>
  <c r="D193" i="67"/>
  <c r="A193" i="67"/>
  <c r="AQ192" i="67"/>
  <c r="U192" i="67"/>
  <c r="S192" i="67"/>
  <c r="J192" i="67"/>
  <c r="H192" i="67"/>
  <c r="D192" i="67"/>
  <c r="A192" i="67"/>
  <c r="AQ191" i="67"/>
  <c r="U191" i="67"/>
  <c r="S191" i="67"/>
  <c r="J191" i="67"/>
  <c r="H191" i="67"/>
  <c r="D191" i="67"/>
  <c r="A191" i="67"/>
  <c r="AQ190" i="67"/>
  <c r="U190" i="67"/>
  <c r="S190" i="67"/>
  <c r="J190" i="67"/>
  <c r="H190" i="67"/>
  <c r="D190" i="67"/>
  <c r="A190" i="67"/>
  <c r="AQ189" i="67"/>
  <c r="U189" i="67"/>
  <c r="S189" i="67"/>
  <c r="J189" i="67"/>
  <c r="H189" i="67"/>
  <c r="D189" i="67"/>
  <c r="A189" i="67"/>
  <c r="AQ188" i="67"/>
  <c r="U188" i="67"/>
  <c r="S188" i="67"/>
  <c r="J188" i="67"/>
  <c r="H188" i="67"/>
  <c r="D188" i="67"/>
  <c r="A188" i="67"/>
  <c r="AQ187" i="67"/>
  <c r="U187" i="67"/>
  <c r="S187" i="67"/>
  <c r="J187" i="67"/>
  <c r="H187" i="67"/>
  <c r="D187" i="67"/>
  <c r="A187" i="67"/>
  <c r="AQ186" i="67"/>
  <c r="U186" i="67"/>
  <c r="S186" i="67"/>
  <c r="J186" i="67"/>
  <c r="H186" i="67"/>
  <c r="D186" i="67"/>
  <c r="A186" i="67"/>
  <c r="AQ185" i="67"/>
  <c r="U185" i="67"/>
  <c r="S185" i="67"/>
  <c r="J185" i="67"/>
  <c r="H185" i="67"/>
  <c r="D185" i="67"/>
  <c r="A185" i="67"/>
  <c r="AQ184" i="67"/>
  <c r="U184" i="67"/>
  <c r="S184" i="67"/>
  <c r="J184" i="67"/>
  <c r="H184" i="67"/>
  <c r="D184" i="67"/>
  <c r="A184" i="67"/>
  <c r="AQ183" i="67"/>
  <c r="U183" i="67"/>
  <c r="S183" i="67"/>
  <c r="J183" i="67"/>
  <c r="H183" i="67"/>
  <c r="D183" i="67"/>
  <c r="A183" i="67"/>
  <c r="AQ182" i="67"/>
  <c r="U182" i="67"/>
  <c r="S182" i="67"/>
  <c r="J182" i="67"/>
  <c r="H182" i="67"/>
  <c r="D182" i="67"/>
  <c r="A182" i="67"/>
  <c r="AQ181" i="67"/>
  <c r="U181" i="67"/>
  <c r="S181" i="67"/>
  <c r="J181" i="67"/>
  <c r="H181" i="67"/>
  <c r="D181" i="67"/>
  <c r="A181" i="67"/>
  <c r="AQ180" i="67"/>
  <c r="U180" i="67"/>
  <c r="S180" i="67"/>
  <c r="J180" i="67"/>
  <c r="H180" i="67"/>
  <c r="D180" i="67"/>
  <c r="A180" i="67"/>
  <c r="AQ179" i="67"/>
  <c r="U179" i="67"/>
  <c r="S179" i="67"/>
  <c r="J179" i="67"/>
  <c r="H179" i="67"/>
  <c r="D179" i="67"/>
  <c r="A179" i="67"/>
  <c r="AQ178" i="67"/>
  <c r="U178" i="67"/>
  <c r="S178" i="67"/>
  <c r="J178" i="67"/>
  <c r="H178" i="67"/>
  <c r="D178" i="67"/>
  <c r="A178" i="67"/>
  <c r="AQ177" i="67"/>
  <c r="U177" i="67"/>
  <c r="S177" i="67"/>
  <c r="J177" i="67"/>
  <c r="H177" i="67"/>
  <c r="D177" i="67"/>
  <c r="A177" i="67"/>
  <c r="AQ176" i="67"/>
  <c r="U176" i="67"/>
  <c r="S176" i="67"/>
  <c r="J176" i="67"/>
  <c r="H176" i="67"/>
  <c r="D176" i="67"/>
  <c r="A176" i="67"/>
  <c r="AQ175" i="67"/>
  <c r="U175" i="67"/>
  <c r="S175" i="67"/>
  <c r="J175" i="67"/>
  <c r="H175" i="67"/>
  <c r="D175" i="67"/>
  <c r="A175" i="67"/>
  <c r="AQ174" i="67"/>
  <c r="U174" i="67"/>
  <c r="S174" i="67"/>
  <c r="J174" i="67"/>
  <c r="H174" i="67"/>
  <c r="D174" i="67"/>
  <c r="A174" i="67"/>
  <c r="AQ173" i="67"/>
  <c r="U173" i="67"/>
  <c r="S173" i="67"/>
  <c r="J173" i="67"/>
  <c r="H173" i="67"/>
  <c r="D173" i="67"/>
  <c r="A173" i="67"/>
  <c r="AQ172" i="67"/>
  <c r="U172" i="67"/>
  <c r="S172" i="67"/>
  <c r="J172" i="67"/>
  <c r="H172" i="67"/>
  <c r="D172" i="67"/>
  <c r="A172" i="67"/>
  <c r="AQ171" i="67"/>
  <c r="U171" i="67"/>
  <c r="S171" i="67"/>
  <c r="J171" i="67"/>
  <c r="H171" i="67"/>
  <c r="D171" i="67"/>
  <c r="A171" i="67"/>
  <c r="AQ170" i="67"/>
  <c r="U170" i="67"/>
  <c r="S170" i="67"/>
  <c r="J170" i="67"/>
  <c r="H170" i="67"/>
  <c r="D170" i="67"/>
  <c r="A170" i="67"/>
  <c r="AQ169" i="67"/>
  <c r="U169" i="67"/>
  <c r="S169" i="67"/>
  <c r="J169" i="67"/>
  <c r="H169" i="67"/>
  <c r="D169" i="67"/>
  <c r="A169" i="67"/>
  <c r="AQ168" i="67"/>
  <c r="U168" i="67"/>
  <c r="S168" i="67"/>
  <c r="J168" i="67"/>
  <c r="H168" i="67"/>
  <c r="D168" i="67"/>
  <c r="A168" i="67"/>
  <c r="AQ167" i="67"/>
  <c r="U167" i="67"/>
  <c r="S167" i="67"/>
  <c r="J167" i="67"/>
  <c r="H167" i="67"/>
  <c r="D167" i="67"/>
  <c r="A167" i="67"/>
  <c r="AQ166" i="67"/>
  <c r="U166" i="67"/>
  <c r="S166" i="67"/>
  <c r="J166" i="67"/>
  <c r="H166" i="67"/>
  <c r="D166" i="67"/>
  <c r="A166" i="67"/>
  <c r="AQ165" i="67"/>
  <c r="U165" i="67"/>
  <c r="S165" i="67"/>
  <c r="J165" i="67"/>
  <c r="H165" i="67"/>
  <c r="D165" i="67"/>
  <c r="A165" i="67"/>
  <c r="AQ164" i="67"/>
  <c r="U164" i="67"/>
  <c r="S164" i="67"/>
  <c r="J164" i="67"/>
  <c r="H164" i="67"/>
  <c r="D164" i="67"/>
  <c r="A164" i="67"/>
  <c r="AQ163" i="67"/>
  <c r="U163" i="67"/>
  <c r="S163" i="67"/>
  <c r="J163" i="67"/>
  <c r="H163" i="67"/>
  <c r="D163" i="67"/>
  <c r="A163" i="67"/>
  <c r="AQ162" i="67"/>
  <c r="U162" i="67"/>
  <c r="S162" i="67"/>
  <c r="J162" i="67"/>
  <c r="H162" i="67"/>
  <c r="D162" i="67"/>
  <c r="A162" i="67"/>
  <c r="AQ161" i="67"/>
  <c r="U161" i="67"/>
  <c r="S161" i="67"/>
  <c r="J161" i="67"/>
  <c r="H161" i="67"/>
  <c r="D161" i="67"/>
  <c r="A161" i="67"/>
  <c r="AQ160" i="67"/>
  <c r="U160" i="67"/>
  <c r="S160" i="67"/>
  <c r="J160" i="67"/>
  <c r="H160" i="67"/>
  <c r="D160" i="67"/>
  <c r="A160" i="67"/>
  <c r="AQ159" i="67"/>
  <c r="U159" i="67"/>
  <c r="S159" i="67"/>
  <c r="J159" i="67"/>
  <c r="H159" i="67"/>
  <c r="D159" i="67"/>
  <c r="A159" i="67"/>
  <c r="AQ158" i="67"/>
  <c r="U158" i="67"/>
  <c r="S158" i="67"/>
  <c r="J158" i="67"/>
  <c r="H158" i="67"/>
  <c r="D158" i="67"/>
  <c r="A158" i="67"/>
  <c r="AQ157" i="67"/>
  <c r="U157" i="67"/>
  <c r="S157" i="67"/>
  <c r="J157" i="67"/>
  <c r="H157" i="67"/>
  <c r="D157" i="67"/>
  <c r="A157" i="67"/>
  <c r="AQ156" i="67"/>
  <c r="U156" i="67"/>
  <c r="S156" i="67"/>
  <c r="J156" i="67"/>
  <c r="H156" i="67"/>
  <c r="D156" i="67"/>
  <c r="A156" i="67"/>
  <c r="AQ155" i="67"/>
  <c r="U155" i="67"/>
  <c r="S155" i="67"/>
  <c r="J155" i="67"/>
  <c r="H155" i="67"/>
  <c r="D155" i="67"/>
  <c r="A155" i="67"/>
  <c r="AQ154" i="67"/>
  <c r="U154" i="67"/>
  <c r="S154" i="67"/>
  <c r="J154" i="67"/>
  <c r="H154" i="67"/>
  <c r="D154" i="67"/>
  <c r="A154" i="67"/>
  <c r="AQ153" i="67"/>
  <c r="U153" i="67"/>
  <c r="S153" i="67"/>
  <c r="J153" i="67"/>
  <c r="H153" i="67"/>
  <c r="D153" i="67"/>
  <c r="A153" i="67"/>
  <c r="AQ152" i="67"/>
  <c r="U152" i="67"/>
  <c r="S152" i="67"/>
  <c r="J152" i="67"/>
  <c r="H152" i="67"/>
  <c r="D152" i="67"/>
  <c r="A152" i="67"/>
  <c r="AQ151" i="67"/>
  <c r="U151" i="67"/>
  <c r="S151" i="67"/>
  <c r="J151" i="67"/>
  <c r="H151" i="67"/>
  <c r="D151" i="67"/>
  <c r="A151" i="67"/>
  <c r="AQ150" i="67"/>
  <c r="U150" i="67"/>
  <c r="S150" i="67"/>
  <c r="J150" i="67"/>
  <c r="H150" i="67"/>
  <c r="D150" i="67"/>
  <c r="A150" i="67"/>
  <c r="AQ149" i="67"/>
  <c r="U149" i="67"/>
  <c r="S149" i="67"/>
  <c r="J149" i="67"/>
  <c r="H149" i="67"/>
  <c r="D149" i="67"/>
  <c r="A149" i="67"/>
  <c r="AQ148" i="67"/>
  <c r="U148" i="67"/>
  <c r="S148" i="67"/>
  <c r="J148" i="67"/>
  <c r="H148" i="67"/>
  <c r="D148" i="67"/>
  <c r="A148" i="67"/>
  <c r="AQ147" i="67"/>
  <c r="U147" i="67"/>
  <c r="S147" i="67"/>
  <c r="J147" i="67"/>
  <c r="H147" i="67"/>
  <c r="D147" i="67"/>
  <c r="A147" i="67"/>
  <c r="AQ146" i="67"/>
  <c r="U146" i="67"/>
  <c r="S146" i="67"/>
  <c r="J146" i="67"/>
  <c r="H146" i="67"/>
  <c r="D146" i="67"/>
  <c r="A146" i="67"/>
  <c r="AQ145" i="67"/>
  <c r="U145" i="67"/>
  <c r="S145" i="67"/>
  <c r="J145" i="67"/>
  <c r="H145" i="67"/>
  <c r="D145" i="67"/>
  <c r="A145" i="67"/>
  <c r="AQ144" i="67"/>
  <c r="U144" i="67"/>
  <c r="S144" i="67"/>
  <c r="J144" i="67"/>
  <c r="H144" i="67"/>
  <c r="D144" i="67"/>
  <c r="A144" i="67"/>
  <c r="AQ143" i="67"/>
  <c r="U143" i="67"/>
  <c r="S143" i="67"/>
  <c r="J143" i="67"/>
  <c r="H143" i="67"/>
  <c r="D143" i="67"/>
  <c r="A143" i="67"/>
  <c r="AQ142" i="67"/>
  <c r="U142" i="67"/>
  <c r="S142" i="67"/>
  <c r="J142" i="67"/>
  <c r="H142" i="67"/>
  <c r="D142" i="67"/>
  <c r="A142" i="67"/>
  <c r="AQ141" i="67"/>
  <c r="U141" i="67"/>
  <c r="S141" i="67"/>
  <c r="J141" i="67"/>
  <c r="H141" i="67"/>
  <c r="D141" i="67"/>
  <c r="A141" i="67"/>
  <c r="AQ140" i="67"/>
  <c r="U140" i="67"/>
  <c r="S140" i="67"/>
  <c r="J140" i="67"/>
  <c r="H140" i="67"/>
  <c r="D140" i="67"/>
  <c r="A140" i="67"/>
  <c r="AQ139" i="67"/>
  <c r="U139" i="67"/>
  <c r="S139" i="67"/>
  <c r="J139" i="67"/>
  <c r="H139" i="67"/>
  <c r="D139" i="67"/>
  <c r="A139" i="67"/>
  <c r="AQ138" i="67"/>
  <c r="U138" i="67"/>
  <c r="S138" i="67"/>
  <c r="J138" i="67"/>
  <c r="H138" i="67"/>
  <c r="D138" i="67"/>
  <c r="A138" i="67"/>
  <c r="AQ137" i="67"/>
  <c r="U137" i="67"/>
  <c r="S137" i="67"/>
  <c r="J137" i="67"/>
  <c r="H137" i="67"/>
  <c r="D137" i="67"/>
  <c r="A137" i="67"/>
  <c r="AQ136" i="67"/>
  <c r="U136" i="67"/>
  <c r="S136" i="67"/>
  <c r="J136" i="67"/>
  <c r="H136" i="67"/>
  <c r="D136" i="67"/>
  <c r="A136" i="67"/>
  <c r="AQ135" i="67"/>
  <c r="U135" i="67"/>
  <c r="S135" i="67"/>
  <c r="J135" i="67"/>
  <c r="H135" i="67"/>
  <c r="D135" i="67"/>
  <c r="A135" i="67"/>
  <c r="AQ134" i="67"/>
  <c r="U134" i="67"/>
  <c r="S134" i="67"/>
  <c r="J134" i="67"/>
  <c r="H134" i="67"/>
  <c r="D134" i="67"/>
  <c r="A134" i="67"/>
  <c r="AQ133" i="67"/>
  <c r="U133" i="67"/>
  <c r="S133" i="67"/>
  <c r="J133" i="67"/>
  <c r="H133" i="67"/>
  <c r="D133" i="67"/>
  <c r="A133" i="67"/>
  <c r="AQ132" i="67"/>
  <c r="U132" i="67"/>
  <c r="S132" i="67"/>
  <c r="J132" i="67"/>
  <c r="H132" i="67"/>
  <c r="D132" i="67"/>
  <c r="A132" i="67"/>
  <c r="S131" i="67"/>
  <c r="J131" i="67"/>
  <c r="A131" i="67"/>
  <c r="AQ130" i="67"/>
  <c r="S130" i="67"/>
  <c r="J130" i="67"/>
  <c r="H130" i="67"/>
  <c r="D130" i="67"/>
  <c r="A130" i="67"/>
  <c r="AQ129" i="67"/>
  <c r="U129" i="67"/>
  <c r="S129" i="67"/>
  <c r="J129" i="67"/>
  <c r="H129" i="67"/>
  <c r="D129" i="67"/>
  <c r="A129" i="67"/>
  <c r="AQ128" i="67"/>
  <c r="U128" i="67"/>
  <c r="S128" i="67"/>
  <c r="J128" i="67"/>
  <c r="H128" i="67"/>
  <c r="D128" i="67"/>
  <c r="A128" i="67"/>
  <c r="AQ127" i="67"/>
  <c r="U127" i="67"/>
  <c r="S127" i="67"/>
  <c r="J127" i="67"/>
  <c r="H127" i="67"/>
  <c r="D127" i="67"/>
  <c r="A127" i="67"/>
  <c r="AQ126" i="67"/>
  <c r="U126" i="67"/>
  <c r="S126" i="67"/>
  <c r="J126" i="67"/>
  <c r="H126" i="67"/>
  <c r="D126" i="67"/>
  <c r="A126" i="67"/>
  <c r="AQ125" i="67"/>
  <c r="S125" i="67"/>
  <c r="A125" i="67"/>
  <c r="AQ124" i="67"/>
  <c r="S124" i="67"/>
  <c r="A124" i="67"/>
  <c r="AQ123" i="67"/>
  <c r="S123" i="67"/>
  <c r="J123" i="67"/>
  <c r="F123" i="67"/>
  <c r="A123" i="67"/>
  <c r="AQ122" i="67"/>
  <c r="S122" i="67"/>
  <c r="J122" i="67"/>
  <c r="H122" i="67"/>
  <c r="D122" i="67"/>
  <c r="F122" i="67" s="1"/>
  <c r="A122" i="67"/>
  <c r="AQ121" i="67"/>
  <c r="U121" i="67"/>
  <c r="S121" i="67"/>
  <c r="J121" i="67"/>
  <c r="D121" i="67"/>
  <c r="F121" i="67" s="1"/>
  <c r="A121" i="67"/>
  <c r="AQ120" i="67"/>
  <c r="U120" i="67"/>
  <c r="S120" i="67"/>
  <c r="J120" i="67"/>
  <c r="H120" i="67"/>
  <c r="D120" i="67"/>
  <c r="F120" i="67" s="1"/>
  <c r="A120" i="67"/>
  <c r="AQ119" i="67"/>
  <c r="U119" i="67"/>
  <c r="S119" i="67"/>
  <c r="J119" i="67"/>
  <c r="H119" i="67"/>
  <c r="D119" i="67"/>
  <c r="F119" i="67" s="1"/>
  <c r="A119" i="67"/>
  <c r="AQ118" i="67"/>
  <c r="U118" i="67"/>
  <c r="S118" i="67"/>
  <c r="J118" i="67"/>
  <c r="H118" i="67"/>
  <c r="D118" i="67"/>
  <c r="F118" i="67" s="1"/>
  <c r="A118" i="67"/>
  <c r="AQ117" i="67"/>
  <c r="U117" i="67"/>
  <c r="S117" i="67"/>
  <c r="J117" i="67"/>
  <c r="H117" i="67"/>
  <c r="D117" i="67"/>
  <c r="F117" i="67" s="1"/>
  <c r="A117" i="67"/>
  <c r="AQ116" i="67"/>
  <c r="U116" i="67"/>
  <c r="S116" i="67"/>
  <c r="J116" i="67"/>
  <c r="H116" i="67"/>
  <c r="D116" i="67"/>
  <c r="F116" i="67" s="1"/>
  <c r="A116" i="67"/>
  <c r="AQ114" i="67"/>
  <c r="J114" i="67"/>
  <c r="F114" i="67"/>
  <c r="A114" i="67"/>
  <c r="AQ113" i="67"/>
  <c r="S113" i="67"/>
  <c r="J113" i="67"/>
  <c r="F113" i="67"/>
  <c r="A113" i="67"/>
  <c r="AQ112" i="67"/>
  <c r="S112" i="67"/>
  <c r="J112" i="67"/>
  <c r="F112" i="67"/>
  <c r="A112" i="67"/>
  <c r="AQ111" i="67"/>
  <c r="S111" i="67"/>
  <c r="J111" i="67"/>
  <c r="F111" i="67"/>
  <c r="A111" i="67"/>
  <c r="AQ110" i="67"/>
  <c r="S110" i="67"/>
  <c r="J110" i="67"/>
  <c r="D110" i="67"/>
  <c r="F110" i="67" s="1"/>
  <c r="A110" i="67"/>
  <c r="AQ109" i="67"/>
  <c r="S109" i="67"/>
  <c r="J109" i="67"/>
  <c r="H109" i="67"/>
  <c r="D109" i="67"/>
  <c r="F109" i="67" s="1"/>
  <c r="A109" i="67"/>
  <c r="AQ108" i="67"/>
  <c r="S108" i="67"/>
  <c r="J108" i="67"/>
  <c r="H108" i="67"/>
  <c r="D108" i="67"/>
  <c r="F108" i="67" s="1"/>
  <c r="A108" i="67"/>
  <c r="AQ107" i="67"/>
  <c r="S107" i="67"/>
  <c r="J107" i="67"/>
  <c r="H107" i="67"/>
  <c r="D107" i="67"/>
  <c r="F107" i="67" s="1"/>
  <c r="A107" i="67"/>
  <c r="AQ106" i="67"/>
  <c r="U106" i="67"/>
  <c r="S106" i="67"/>
  <c r="J106" i="67"/>
  <c r="H106" i="67"/>
  <c r="D106" i="67"/>
  <c r="F106" i="67" s="1"/>
  <c r="A106" i="67"/>
  <c r="AQ105" i="67"/>
  <c r="U105" i="67"/>
  <c r="S105" i="67"/>
  <c r="J105" i="67"/>
  <c r="H105" i="67"/>
  <c r="D105" i="67"/>
  <c r="F105" i="67" s="1"/>
  <c r="A105" i="67"/>
  <c r="AQ104" i="67"/>
  <c r="U104" i="67"/>
  <c r="S104" i="67"/>
  <c r="J104" i="67"/>
  <c r="H104" i="67"/>
  <c r="D104" i="67"/>
  <c r="F104" i="67" s="1"/>
  <c r="A104" i="67"/>
  <c r="AQ103" i="67"/>
  <c r="U103" i="67"/>
  <c r="S103" i="67"/>
  <c r="J103" i="67"/>
  <c r="H103" i="67"/>
  <c r="D103" i="67"/>
  <c r="F103" i="67" s="1"/>
  <c r="A103" i="67"/>
  <c r="AQ102" i="67"/>
  <c r="U102" i="67"/>
  <c r="S102" i="67"/>
  <c r="J102" i="67"/>
  <c r="H102" i="67"/>
  <c r="D102" i="67"/>
  <c r="F102" i="67" s="1"/>
  <c r="A102" i="67"/>
  <c r="AQ101" i="67"/>
  <c r="U101" i="67"/>
  <c r="S101" i="67"/>
  <c r="J101" i="67"/>
  <c r="H101" i="67"/>
  <c r="D101" i="67"/>
  <c r="F101" i="67" s="1"/>
  <c r="A101" i="67"/>
  <c r="AQ100" i="67"/>
  <c r="U100" i="67"/>
  <c r="S100" i="67"/>
  <c r="J100" i="67"/>
  <c r="H100" i="67"/>
  <c r="D100" i="67"/>
  <c r="F100" i="67" s="1"/>
  <c r="A100" i="67"/>
  <c r="AQ99" i="67"/>
  <c r="U99" i="67"/>
  <c r="S99" i="67"/>
  <c r="J99" i="67"/>
  <c r="H99" i="67"/>
  <c r="D99" i="67"/>
  <c r="F99" i="67" s="1"/>
  <c r="A99" i="67"/>
  <c r="AQ98" i="67"/>
  <c r="U98" i="67"/>
  <c r="S98" i="67"/>
  <c r="J98" i="67"/>
  <c r="H98" i="67"/>
  <c r="D98" i="67"/>
  <c r="F98" i="67" s="1"/>
  <c r="A98" i="67"/>
  <c r="AQ97" i="67"/>
  <c r="U97" i="67"/>
  <c r="S97" i="67"/>
  <c r="J97" i="67"/>
  <c r="H97" i="67"/>
  <c r="D97" i="67"/>
  <c r="F97" i="67" s="1"/>
  <c r="A97" i="67"/>
  <c r="AQ96" i="67"/>
  <c r="U96" i="67"/>
  <c r="S96" i="67"/>
  <c r="J96" i="67"/>
  <c r="H96" i="67"/>
  <c r="D96" i="67"/>
  <c r="F96" i="67" s="1"/>
  <c r="A96" i="67"/>
  <c r="AQ95" i="67"/>
  <c r="U95" i="67"/>
  <c r="S95" i="67"/>
  <c r="J95" i="67"/>
  <c r="H95" i="67"/>
  <c r="D95" i="67"/>
  <c r="F95" i="67" s="1"/>
  <c r="A95" i="67"/>
  <c r="AQ94" i="67"/>
  <c r="U94" i="67"/>
  <c r="S94" i="67"/>
  <c r="J94" i="67"/>
  <c r="H94" i="67"/>
  <c r="D94" i="67"/>
  <c r="F94" i="67" s="1"/>
  <c r="A94" i="67"/>
  <c r="AQ93" i="67"/>
  <c r="U93" i="67"/>
  <c r="S93" i="67"/>
  <c r="J93" i="67"/>
  <c r="H93" i="67"/>
  <c r="F93" i="67"/>
  <c r="D93" i="67"/>
  <c r="A93" i="67"/>
  <c r="AQ92" i="67"/>
  <c r="U92" i="67"/>
  <c r="S92" i="67"/>
  <c r="J92" i="67"/>
  <c r="H92" i="67"/>
  <c r="D92" i="67"/>
  <c r="F92" i="67" s="1"/>
  <c r="A92" i="67"/>
  <c r="AQ91" i="67"/>
  <c r="U91" i="67"/>
  <c r="S91" i="67"/>
  <c r="J91" i="67"/>
  <c r="H91" i="67"/>
  <c r="D91" i="67"/>
  <c r="F91" i="67" s="1"/>
  <c r="A91" i="67"/>
  <c r="AQ90" i="67"/>
  <c r="U90" i="67"/>
  <c r="S90" i="67"/>
  <c r="J90" i="67"/>
  <c r="H90" i="67"/>
  <c r="D90" i="67"/>
  <c r="F90" i="67" s="1"/>
  <c r="A90" i="67"/>
  <c r="AQ89" i="67"/>
  <c r="U89" i="67"/>
  <c r="S89" i="67"/>
  <c r="J89" i="67"/>
  <c r="H89" i="67"/>
  <c r="D89" i="67"/>
  <c r="F89" i="67" s="1"/>
  <c r="A89" i="67"/>
  <c r="AQ88" i="67"/>
  <c r="S88" i="67"/>
  <c r="J88" i="67"/>
  <c r="F88" i="67"/>
  <c r="A88" i="67"/>
  <c r="AQ87" i="67"/>
  <c r="S87" i="67"/>
  <c r="J87" i="67"/>
  <c r="F87" i="67"/>
  <c r="A87" i="67"/>
  <c r="AQ86" i="67"/>
  <c r="S86" i="67"/>
  <c r="J86" i="67"/>
  <c r="F86" i="67"/>
  <c r="A86" i="67"/>
  <c r="AQ85" i="67"/>
  <c r="S85" i="67"/>
  <c r="J85" i="67"/>
  <c r="H85" i="67"/>
  <c r="D85" i="67"/>
  <c r="F85" i="67" s="1"/>
  <c r="A85" i="67"/>
  <c r="AQ84" i="67"/>
  <c r="U84" i="67"/>
  <c r="S84" i="67"/>
  <c r="J84" i="67"/>
  <c r="H84" i="67"/>
  <c r="D84" i="67"/>
  <c r="F84" i="67" s="1"/>
  <c r="A84" i="67"/>
  <c r="AQ83" i="67"/>
  <c r="U83" i="67"/>
  <c r="S83" i="67"/>
  <c r="J83" i="67"/>
  <c r="H83" i="67"/>
  <c r="D83" i="67"/>
  <c r="F83" i="67" s="1"/>
  <c r="A83" i="67"/>
  <c r="AQ82" i="67"/>
  <c r="U82" i="67"/>
  <c r="S82" i="67"/>
  <c r="J82" i="67"/>
  <c r="D82" i="67"/>
  <c r="F82" i="67" s="1"/>
  <c r="A82" i="67"/>
  <c r="AQ81" i="67"/>
  <c r="U81" i="67"/>
  <c r="S81" i="67"/>
  <c r="J81" i="67"/>
  <c r="H81" i="67"/>
  <c r="D81" i="67"/>
  <c r="F81" i="67" s="1"/>
  <c r="A81" i="67"/>
  <c r="AQ80" i="67"/>
  <c r="U80" i="67"/>
  <c r="S80" i="67"/>
  <c r="J80" i="67"/>
  <c r="H80" i="67"/>
  <c r="D80" i="67"/>
  <c r="F80" i="67" s="1"/>
  <c r="A80" i="67"/>
  <c r="AQ79" i="67"/>
  <c r="U79" i="67"/>
  <c r="S79" i="67"/>
  <c r="J79" i="67"/>
  <c r="H79" i="67"/>
  <c r="D79" i="67"/>
  <c r="F79" i="67" s="1"/>
  <c r="A79" i="67"/>
  <c r="AQ78" i="67"/>
  <c r="U78" i="67"/>
  <c r="S78" i="67"/>
  <c r="J78" i="67"/>
  <c r="H78" i="67"/>
  <c r="D78" i="67"/>
  <c r="F78" i="67" s="1"/>
  <c r="A78" i="67"/>
  <c r="AQ77" i="67"/>
  <c r="U77" i="67"/>
  <c r="S77" i="67"/>
  <c r="J77" i="67"/>
  <c r="H77" i="67"/>
  <c r="D77" i="67"/>
  <c r="F77" i="67" s="1"/>
  <c r="A77" i="67"/>
  <c r="S76" i="67"/>
  <c r="A76" i="67"/>
  <c r="AQ75" i="67"/>
  <c r="S75" i="67"/>
  <c r="F75" i="67"/>
  <c r="A75" i="67"/>
  <c r="AQ74" i="67"/>
  <c r="S74" i="67"/>
  <c r="J74" i="67"/>
  <c r="F74" i="67"/>
  <c r="A74" i="67"/>
  <c r="AQ73" i="67"/>
  <c r="S73" i="67"/>
  <c r="J73" i="67"/>
  <c r="H73" i="67"/>
  <c r="D73" i="67"/>
  <c r="F73" i="67" s="1"/>
  <c r="A73" i="67"/>
  <c r="AQ72" i="67"/>
  <c r="U72" i="67"/>
  <c r="S72" i="67"/>
  <c r="J72" i="67"/>
  <c r="H72" i="67"/>
  <c r="D72" i="67"/>
  <c r="F72" i="67" s="1"/>
  <c r="A72" i="67"/>
  <c r="AQ71" i="67"/>
  <c r="U71" i="67"/>
  <c r="S71" i="67"/>
  <c r="J71" i="67"/>
  <c r="D71" i="67"/>
  <c r="F71" i="67" s="1"/>
  <c r="A71" i="67"/>
  <c r="AQ70" i="67"/>
  <c r="U70" i="67"/>
  <c r="S70" i="67"/>
  <c r="J70" i="67"/>
  <c r="H70" i="67"/>
  <c r="D70" i="67"/>
  <c r="F70" i="67" s="1"/>
  <c r="A70" i="67"/>
  <c r="AQ69" i="67"/>
  <c r="U69" i="67"/>
  <c r="S69" i="67"/>
  <c r="J69" i="67"/>
  <c r="H69" i="67"/>
  <c r="D69" i="67"/>
  <c r="F69" i="67" s="1"/>
  <c r="A69" i="67"/>
  <c r="AQ67" i="67"/>
  <c r="S67" i="67"/>
  <c r="J67" i="67"/>
  <c r="F67" i="67"/>
  <c r="A67" i="67"/>
  <c r="AQ66" i="67"/>
  <c r="S66" i="67"/>
  <c r="J66" i="67"/>
  <c r="F66" i="67"/>
  <c r="A66" i="67"/>
  <c r="AQ65" i="67"/>
  <c r="U65" i="67"/>
  <c r="S65" i="67"/>
  <c r="J65" i="67"/>
  <c r="H65" i="67"/>
  <c r="D65" i="67"/>
  <c r="F65" i="67" s="1"/>
  <c r="A65" i="67"/>
  <c r="AQ64" i="67"/>
  <c r="U64" i="67"/>
  <c r="S64" i="67"/>
  <c r="J64" i="67"/>
  <c r="H64" i="67"/>
  <c r="D64" i="67"/>
  <c r="F64" i="67" s="1"/>
  <c r="A64" i="67"/>
  <c r="AQ63" i="67"/>
  <c r="U63" i="67"/>
  <c r="S63" i="67"/>
  <c r="J63" i="67"/>
  <c r="H63" i="67"/>
  <c r="D63" i="67"/>
  <c r="F63" i="67" s="1"/>
  <c r="A63" i="67"/>
  <c r="AQ62" i="67"/>
  <c r="U62" i="67"/>
  <c r="S62" i="67"/>
  <c r="J62" i="67"/>
  <c r="H62" i="67"/>
  <c r="D62" i="67"/>
  <c r="F62" i="67" s="1"/>
  <c r="A62" i="67"/>
  <c r="AQ61" i="67"/>
  <c r="U61" i="67"/>
  <c r="S61" i="67"/>
  <c r="J61" i="67"/>
  <c r="H61" i="67"/>
  <c r="F61" i="67"/>
  <c r="D61" i="67"/>
  <c r="A61" i="67"/>
  <c r="AQ60" i="67"/>
  <c r="U60" i="67"/>
  <c r="S60" i="67"/>
  <c r="J60" i="67"/>
  <c r="D60" i="67"/>
  <c r="F60" i="67" s="1"/>
  <c r="A60" i="67"/>
  <c r="AQ59" i="67"/>
  <c r="U59" i="67"/>
  <c r="S59" i="67"/>
  <c r="J59" i="67"/>
  <c r="H59" i="67"/>
  <c r="D59" i="67"/>
  <c r="F59" i="67" s="1"/>
  <c r="A59" i="67"/>
  <c r="AQ58" i="67"/>
  <c r="U58" i="67"/>
  <c r="S58" i="67"/>
  <c r="J58" i="67"/>
  <c r="H58" i="67"/>
  <c r="D58" i="67"/>
  <c r="F58" i="67" s="1"/>
  <c r="A58" i="67"/>
  <c r="AQ57" i="67"/>
  <c r="S57" i="67"/>
  <c r="J57" i="67"/>
  <c r="H57" i="67"/>
  <c r="D57" i="67"/>
  <c r="F57" i="67" s="1"/>
  <c r="A57" i="67"/>
  <c r="AQ56" i="67"/>
  <c r="U56" i="67"/>
  <c r="S56" i="67"/>
  <c r="J56" i="67"/>
  <c r="H56" i="67"/>
  <c r="D56" i="67"/>
  <c r="F56" i="67" s="1"/>
  <c r="A56" i="67"/>
  <c r="AQ55" i="67"/>
  <c r="U55" i="67"/>
  <c r="S55" i="67"/>
  <c r="J55" i="67"/>
  <c r="H55" i="67"/>
  <c r="D55" i="67"/>
  <c r="F55" i="67" s="1"/>
  <c r="A55" i="67"/>
  <c r="AQ54" i="67"/>
  <c r="U54" i="67"/>
  <c r="S54" i="67"/>
  <c r="J54" i="67"/>
  <c r="H54" i="67"/>
  <c r="D54" i="67"/>
  <c r="F54" i="67" s="1"/>
  <c r="A54" i="67"/>
  <c r="AQ53" i="67"/>
  <c r="U53" i="67"/>
  <c r="S53" i="67"/>
  <c r="J53" i="67"/>
  <c r="H53" i="67"/>
  <c r="D53" i="67"/>
  <c r="F53" i="67" s="1"/>
  <c r="A53" i="67"/>
  <c r="AQ52" i="67"/>
  <c r="U52" i="67"/>
  <c r="S52" i="67"/>
  <c r="J52" i="67"/>
  <c r="D52" i="67"/>
  <c r="F52" i="67" s="1"/>
  <c r="A52" i="67"/>
  <c r="AQ51" i="67"/>
  <c r="S51" i="67"/>
  <c r="J51" i="67"/>
  <c r="D51" i="67"/>
  <c r="F51" i="67" s="1"/>
  <c r="A51" i="67"/>
  <c r="AQ50" i="67"/>
  <c r="S50" i="67"/>
  <c r="J50" i="67"/>
  <c r="H50" i="67"/>
  <c r="D50" i="67"/>
  <c r="F50" i="67" s="1"/>
  <c r="A50" i="67"/>
  <c r="AQ49" i="67"/>
  <c r="S49" i="67"/>
  <c r="J49" i="67"/>
  <c r="H49" i="67"/>
  <c r="D49" i="67"/>
  <c r="F49" i="67" s="1"/>
  <c r="A49" i="67"/>
  <c r="AQ48" i="67"/>
  <c r="U48" i="67"/>
  <c r="S48" i="67"/>
  <c r="J48" i="67"/>
  <c r="H48" i="67"/>
  <c r="D48" i="67"/>
  <c r="F48" i="67" s="1"/>
  <c r="A48" i="67"/>
  <c r="AQ47" i="67"/>
  <c r="U47" i="67"/>
  <c r="S47" i="67"/>
  <c r="J47" i="67"/>
  <c r="H47" i="67"/>
  <c r="D47" i="67"/>
  <c r="F47" i="67" s="1"/>
  <c r="A47" i="67"/>
  <c r="AQ46" i="67"/>
  <c r="U46" i="67"/>
  <c r="S46" i="67"/>
  <c r="J46" i="67"/>
  <c r="H46" i="67"/>
  <c r="D46" i="67"/>
  <c r="F46" i="67" s="1"/>
  <c r="A46" i="67"/>
  <c r="AQ45" i="67"/>
  <c r="U45" i="67"/>
  <c r="S45" i="67"/>
  <c r="J45" i="67"/>
  <c r="H45" i="67"/>
  <c r="D45" i="67"/>
  <c r="F45" i="67" s="1"/>
  <c r="A45" i="67"/>
  <c r="AQ44" i="67"/>
  <c r="U44" i="67"/>
  <c r="S44" i="67"/>
  <c r="J44" i="67"/>
  <c r="H44" i="67"/>
  <c r="D44" i="67"/>
  <c r="F44" i="67" s="1"/>
  <c r="A44" i="67"/>
  <c r="S43" i="67"/>
  <c r="J43" i="67"/>
  <c r="F43" i="67"/>
  <c r="A43" i="67"/>
  <c r="AQ39" i="67"/>
  <c r="S39" i="67"/>
  <c r="J39" i="67"/>
  <c r="F39" i="67"/>
  <c r="A39" i="67"/>
  <c r="AQ38" i="67"/>
  <c r="U38" i="67"/>
  <c r="S38" i="67"/>
  <c r="J38" i="67"/>
  <c r="H38" i="67"/>
  <c r="D38" i="67"/>
  <c r="F38" i="67" s="1"/>
  <c r="A38" i="67"/>
  <c r="AQ37" i="67"/>
  <c r="S37" i="67"/>
  <c r="J37" i="67"/>
  <c r="H37" i="67"/>
  <c r="D37" i="67"/>
  <c r="F37" i="67" s="1"/>
  <c r="A37" i="67"/>
  <c r="AQ36" i="67"/>
  <c r="U36" i="67"/>
  <c r="S36" i="67"/>
  <c r="J36" i="67"/>
  <c r="D36" i="67"/>
  <c r="F36" i="67" s="1"/>
  <c r="A36" i="67"/>
  <c r="AQ35" i="67"/>
  <c r="U35" i="67"/>
  <c r="S35" i="67"/>
  <c r="J35" i="67"/>
  <c r="D35" i="67"/>
  <c r="F35" i="67" s="1"/>
  <c r="A35" i="67"/>
  <c r="AQ34" i="67"/>
  <c r="U34" i="67"/>
  <c r="S34" i="67"/>
  <c r="J34" i="67"/>
  <c r="D34" i="67"/>
  <c r="F34" i="67" s="1"/>
  <c r="A34" i="67"/>
  <c r="AQ33" i="67"/>
  <c r="U33" i="67"/>
  <c r="S33" i="67"/>
  <c r="J33" i="67"/>
  <c r="H33" i="67"/>
  <c r="D33" i="67"/>
  <c r="F33" i="67" s="1"/>
  <c r="A33" i="67"/>
  <c r="AQ32" i="67"/>
  <c r="U32" i="67"/>
  <c r="S32" i="67"/>
  <c r="J32" i="67"/>
  <c r="H32" i="67"/>
  <c r="D32" i="67"/>
  <c r="F32" i="67" s="1"/>
  <c r="A32" i="67"/>
  <c r="AQ31" i="67"/>
  <c r="U31" i="67"/>
  <c r="S31" i="67"/>
  <c r="J31" i="67"/>
  <c r="H31" i="67"/>
  <c r="D31" i="67"/>
  <c r="F31" i="67" s="1"/>
  <c r="A31" i="67"/>
  <c r="AQ30" i="67"/>
  <c r="U30" i="67"/>
  <c r="S30" i="67"/>
  <c r="J30" i="67"/>
  <c r="H30" i="67"/>
  <c r="D30" i="67"/>
  <c r="F30" i="67" s="1"/>
  <c r="A30" i="67"/>
  <c r="AQ29" i="67"/>
  <c r="U29" i="67"/>
  <c r="S29" i="67"/>
  <c r="J29" i="67"/>
  <c r="H29" i="67"/>
  <c r="D29" i="67"/>
  <c r="F29" i="67" s="1"/>
  <c r="A29" i="67"/>
  <c r="AQ28" i="67"/>
  <c r="U28" i="67"/>
  <c r="S28" i="67"/>
  <c r="J28" i="67"/>
  <c r="H28" i="67"/>
  <c r="D28" i="67"/>
  <c r="F28" i="67" s="1"/>
  <c r="A28" i="67"/>
  <c r="S27" i="67"/>
  <c r="F27" i="67"/>
  <c r="A27" i="67"/>
  <c r="AQ26" i="67"/>
  <c r="S26" i="67"/>
  <c r="J26" i="67"/>
  <c r="F26" i="67"/>
  <c r="A26" i="67"/>
  <c r="AQ25" i="67"/>
  <c r="S25" i="67"/>
  <c r="J25" i="67"/>
  <c r="F25" i="67"/>
  <c r="A25" i="67"/>
  <c r="AQ24" i="67"/>
  <c r="S24" i="67"/>
  <c r="J24" i="67"/>
  <c r="F24" i="67"/>
  <c r="A24" i="67"/>
  <c r="AQ23" i="67"/>
  <c r="S23" i="67"/>
  <c r="J23" i="67"/>
  <c r="F23" i="67"/>
  <c r="A23" i="67"/>
  <c r="AQ22" i="67"/>
  <c r="S22" i="67"/>
  <c r="J22" i="67"/>
  <c r="H22" i="67"/>
  <c r="D22" i="67"/>
  <c r="F22" i="67" s="1"/>
  <c r="A22" i="67"/>
  <c r="AQ21" i="67"/>
  <c r="U21" i="67"/>
  <c r="S21" i="67"/>
  <c r="J21" i="67"/>
  <c r="H21" i="67"/>
  <c r="D21" i="67"/>
  <c r="F21" i="67" s="1"/>
  <c r="A21" i="67"/>
  <c r="AQ20" i="67"/>
  <c r="U20" i="67"/>
  <c r="S20" i="67"/>
  <c r="J20" i="67"/>
  <c r="D20" i="67"/>
  <c r="F20" i="67" s="1"/>
  <c r="A20" i="67"/>
  <c r="AQ19" i="67"/>
  <c r="U19" i="67"/>
  <c r="S19" i="67"/>
  <c r="J19" i="67"/>
  <c r="H19" i="67"/>
  <c r="D19" i="67"/>
  <c r="F19" i="67" s="1"/>
  <c r="A19" i="67"/>
  <c r="AQ18" i="67"/>
  <c r="S18" i="67"/>
  <c r="J18" i="67"/>
  <c r="D18" i="67"/>
  <c r="F18" i="67" s="1"/>
  <c r="A18" i="67"/>
  <c r="AQ17" i="67"/>
  <c r="S17" i="67"/>
  <c r="J17" i="67"/>
  <c r="D17" i="67"/>
  <c r="F17" i="67" s="1"/>
  <c r="A17" i="67"/>
  <c r="AQ16" i="67"/>
  <c r="U16" i="67"/>
  <c r="S16" i="67"/>
  <c r="J16" i="67"/>
  <c r="D16" i="67"/>
  <c r="F16" i="67" s="1"/>
  <c r="A16" i="67"/>
  <c r="AQ15" i="67"/>
  <c r="U15" i="67"/>
  <c r="S15" i="67"/>
  <c r="J15" i="67"/>
  <c r="H15" i="67"/>
  <c r="D15" i="67"/>
  <c r="F15" i="67" s="1"/>
  <c r="A15" i="67"/>
  <c r="AQ14" i="67"/>
  <c r="U14" i="67"/>
  <c r="S14" i="67"/>
  <c r="J14" i="67"/>
  <c r="H14" i="67"/>
  <c r="F14" i="67"/>
  <c r="A14" i="67"/>
  <c r="AQ13" i="67"/>
  <c r="U13" i="67"/>
  <c r="S13" i="67"/>
  <c r="J13" i="67"/>
  <c r="H13" i="67"/>
  <c r="D13" i="67"/>
  <c r="F13" i="67" s="1"/>
  <c r="A13" i="67"/>
  <c r="AQ12" i="67"/>
  <c r="U12" i="67"/>
  <c r="S12" i="67"/>
  <c r="J12" i="67"/>
  <c r="H12" i="67"/>
  <c r="D12" i="67"/>
  <c r="F12" i="67" s="1"/>
  <c r="A12" i="67"/>
  <c r="AQ11" i="67"/>
  <c r="U11" i="67"/>
  <c r="S11" i="67"/>
  <c r="J11" i="67"/>
  <c r="H11" i="67"/>
  <c r="D11" i="67"/>
  <c r="F11" i="67" s="1"/>
  <c r="A11" i="67"/>
  <c r="AQ10" i="67"/>
  <c r="U10" i="67"/>
  <c r="S10" i="67"/>
  <c r="J10" i="67"/>
  <c r="H10" i="67"/>
  <c r="D10" i="67"/>
  <c r="F10" i="67" s="1"/>
  <c r="A10" i="67"/>
  <c r="AQ9" i="67"/>
  <c r="U9" i="67"/>
  <c r="S9" i="67"/>
  <c r="J9" i="67"/>
  <c r="H9" i="67"/>
  <c r="D9" i="67"/>
  <c r="F9" i="67" s="1"/>
  <c r="A9" i="67"/>
  <c r="AQ8" i="67"/>
  <c r="U8" i="67"/>
  <c r="S8" i="67"/>
  <c r="J8" i="67"/>
  <c r="D8" i="67"/>
  <c r="F8" i="67" s="1"/>
  <c r="A8" i="67"/>
  <c r="AQ7" i="67"/>
  <c r="U7" i="67"/>
  <c r="S7" i="67"/>
  <c r="J7" i="67"/>
  <c r="D7" i="67"/>
  <c r="F7" i="67" s="1"/>
  <c r="A7" i="67"/>
  <c r="AQ6" i="67"/>
  <c r="U6" i="67"/>
  <c r="S6" i="67"/>
  <c r="J6" i="67"/>
  <c r="H6" i="67"/>
  <c r="D6" i="67"/>
  <c r="F6" i="67" s="1"/>
  <c r="A6" i="67"/>
  <c r="AQ5" i="67"/>
  <c r="U5" i="67"/>
  <c r="S5" i="67"/>
  <c r="J5" i="67"/>
  <c r="H5" i="67"/>
  <c r="G5" i="67"/>
  <c r="D5" i="67"/>
  <c r="F5" i="67" s="1"/>
  <c r="A5" i="67"/>
  <c r="S2" i="67"/>
  <c r="C337" i="67" l="1"/>
  <c r="G338" i="67"/>
  <c r="G339" i="67" s="1"/>
  <c r="L425" i="66"/>
  <c r="S361" i="66"/>
  <c r="S359" i="66"/>
  <c r="S360" i="66" s="1"/>
  <c r="T357" i="66"/>
  <c r="N348" i="66"/>
  <c r="G336" i="66"/>
  <c r="C334" i="66"/>
  <c r="AQ331" i="66"/>
  <c r="U331" i="66"/>
  <c r="S331" i="66"/>
  <c r="J331" i="66"/>
  <c r="H331" i="66"/>
  <c r="G331" i="66"/>
  <c r="D331" i="66"/>
  <c r="F331" i="66" s="1"/>
  <c r="A331" i="66"/>
  <c r="C333" i="66" s="1"/>
  <c r="AQ330" i="66"/>
  <c r="U330" i="66"/>
  <c r="S330" i="66"/>
  <c r="J330" i="66"/>
  <c r="H330" i="66"/>
  <c r="G330" i="66"/>
  <c r="D330" i="66"/>
  <c r="F330" i="66" s="1"/>
  <c r="A330" i="66"/>
  <c r="AQ329" i="66"/>
  <c r="U329" i="66"/>
  <c r="S329" i="66"/>
  <c r="J329" i="66"/>
  <c r="H329" i="66"/>
  <c r="G329" i="66"/>
  <c r="F329" i="66"/>
  <c r="D329" i="66"/>
  <c r="A329" i="66"/>
  <c r="AQ328" i="66"/>
  <c r="S328" i="66"/>
  <c r="F328" i="66"/>
  <c r="A328" i="66"/>
  <c r="AQ327" i="66"/>
  <c r="S327" i="66"/>
  <c r="F327" i="66"/>
  <c r="A327" i="66"/>
  <c r="AQ326" i="66"/>
  <c r="S326" i="66"/>
  <c r="F326" i="66"/>
  <c r="A326" i="66"/>
  <c r="AQ325" i="66"/>
  <c r="S325" i="66"/>
  <c r="F325" i="66"/>
  <c r="A325" i="66"/>
  <c r="AQ324" i="66"/>
  <c r="S324" i="66"/>
  <c r="J324" i="66"/>
  <c r="F324" i="66"/>
  <c r="A324" i="66"/>
  <c r="AQ323" i="66"/>
  <c r="S323" i="66"/>
  <c r="J323" i="66"/>
  <c r="F323" i="66"/>
  <c r="A323" i="66"/>
  <c r="AQ322" i="66"/>
  <c r="S322" i="66"/>
  <c r="J322" i="66"/>
  <c r="F322" i="66"/>
  <c r="A322" i="66"/>
  <c r="AQ321" i="66"/>
  <c r="S321" i="66"/>
  <c r="J321" i="66"/>
  <c r="F321" i="66"/>
  <c r="A321" i="66"/>
  <c r="AQ320" i="66"/>
  <c r="S320" i="66"/>
  <c r="J320" i="66"/>
  <c r="H320" i="66"/>
  <c r="G320" i="66"/>
  <c r="F320" i="66"/>
  <c r="D320" i="66"/>
  <c r="A320" i="66"/>
  <c r="AQ319" i="66"/>
  <c r="S319" i="66"/>
  <c r="J319" i="66"/>
  <c r="H319" i="66"/>
  <c r="G319" i="66"/>
  <c r="F319" i="66"/>
  <c r="D319" i="66"/>
  <c r="A319" i="66"/>
  <c r="AQ318" i="66"/>
  <c r="U318" i="66"/>
  <c r="S318" i="66"/>
  <c r="J318" i="66"/>
  <c r="H318" i="66"/>
  <c r="G318" i="66"/>
  <c r="D318" i="66"/>
  <c r="F318" i="66" s="1"/>
  <c r="A318" i="66"/>
  <c r="AQ317" i="66"/>
  <c r="U317" i="66"/>
  <c r="S317" i="66"/>
  <c r="J317" i="66"/>
  <c r="H317" i="66"/>
  <c r="G317" i="66"/>
  <c r="D317" i="66"/>
  <c r="F317" i="66" s="1"/>
  <c r="A317" i="66"/>
  <c r="AQ316" i="66"/>
  <c r="U316" i="66"/>
  <c r="S316" i="66"/>
  <c r="J316" i="66"/>
  <c r="H316" i="66"/>
  <c r="G316" i="66"/>
  <c r="D316" i="66"/>
  <c r="F316" i="66" s="1"/>
  <c r="A316" i="66"/>
  <c r="AQ315" i="66"/>
  <c r="U315" i="66"/>
  <c r="S315" i="66"/>
  <c r="J315" i="66"/>
  <c r="H315" i="66"/>
  <c r="G315" i="66"/>
  <c r="D315" i="66"/>
  <c r="F315" i="66" s="1"/>
  <c r="A315" i="66"/>
  <c r="AQ314" i="66"/>
  <c r="U314" i="66"/>
  <c r="S314" i="66"/>
  <c r="J314" i="66"/>
  <c r="H314" i="66"/>
  <c r="G314" i="66"/>
  <c r="F314" i="66"/>
  <c r="D314" i="66"/>
  <c r="A314" i="66"/>
  <c r="AQ313" i="66"/>
  <c r="U313" i="66"/>
  <c r="S313" i="66"/>
  <c r="J313" i="66"/>
  <c r="H313" i="66"/>
  <c r="G313" i="66"/>
  <c r="D313" i="66"/>
  <c r="F313" i="66" s="1"/>
  <c r="A313" i="66"/>
  <c r="AQ312" i="66"/>
  <c r="U312" i="66"/>
  <c r="S312" i="66"/>
  <c r="J312" i="66"/>
  <c r="H312" i="66"/>
  <c r="G312" i="66"/>
  <c r="D312" i="66"/>
  <c r="F312" i="66" s="1"/>
  <c r="A312" i="66"/>
  <c r="AQ311" i="66"/>
  <c r="U311" i="66"/>
  <c r="S311" i="66"/>
  <c r="J311" i="66"/>
  <c r="H311" i="66"/>
  <c r="G311" i="66"/>
  <c r="D311" i="66"/>
  <c r="F311" i="66" s="1"/>
  <c r="A311" i="66"/>
  <c r="AQ310" i="66"/>
  <c r="U310" i="66"/>
  <c r="S310" i="66"/>
  <c r="J310" i="66"/>
  <c r="H310" i="66"/>
  <c r="G310" i="66"/>
  <c r="D310" i="66"/>
  <c r="F310" i="66" s="1"/>
  <c r="A310" i="66"/>
  <c r="AQ309" i="66"/>
  <c r="U309" i="66"/>
  <c r="S309" i="66"/>
  <c r="J309" i="66"/>
  <c r="H309" i="66"/>
  <c r="G309" i="66"/>
  <c r="F309" i="66"/>
  <c r="D309" i="66"/>
  <c r="A309" i="66"/>
  <c r="AQ308" i="66"/>
  <c r="U308" i="66"/>
  <c r="S308" i="66"/>
  <c r="J308" i="66"/>
  <c r="H308" i="66"/>
  <c r="G308" i="66"/>
  <c r="D308" i="66"/>
  <c r="F308" i="66" s="1"/>
  <c r="A308" i="66"/>
  <c r="AQ307" i="66"/>
  <c r="U307" i="66"/>
  <c r="S307" i="66"/>
  <c r="J307" i="66"/>
  <c r="H307" i="66"/>
  <c r="G307" i="66"/>
  <c r="D307" i="66"/>
  <c r="F307" i="66" s="1"/>
  <c r="A307" i="66"/>
  <c r="AQ306" i="66"/>
  <c r="U306" i="66"/>
  <c r="S306" i="66"/>
  <c r="J306" i="66"/>
  <c r="H306" i="66"/>
  <c r="G306" i="66"/>
  <c r="D306" i="66"/>
  <c r="F306" i="66" s="1"/>
  <c r="A306" i="66"/>
  <c r="AQ305" i="66"/>
  <c r="U305" i="66"/>
  <c r="S305" i="66"/>
  <c r="J305" i="66"/>
  <c r="H305" i="66"/>
  <c r="G305" i="66"/>
  <c r="D305" i="66"/>
  <c r="F305" i="66" s="1"/>
  <c r="A305" i="66"/>
  <c r="AQ304" i="66"/>
  <c r="U304" i="66"/>
  <c r="S304" i="66"/>
  <c r="J304" i="66"/>
  <c r="H304" i="66"/>
  <c r="G304" i="66"/>
  <c r="D304" i="66"/>
  <c r="F304" i="66" s="1"/>
  <c r="A304" i="66"/>
  <c r="AQ303" i="66"/>
  <c r="U303" i="66"/>
  <c r="S303" i="66"/>
  <c r="J303" i="66"/>
  <c r="H303" i="66"/>
  <c r="G303" i="66"/>
  <c r="F303" i="66"/>
  <c r="D303" i="66"/>
  <c r="A303" i="66"/>
  <c r="AQ302" i="66"/>
  <c r="U302" i="66"/>
  <c r="S302" i="66"/>
  <c r="J302" i="66"/>
  <c r="H302" i="66"/>
  <c r="G302" i="66"/>
  <c r="D302" i="66"/>
  <c r="F302" i="66" s="1"/>
  <c r="A302" i="66"/>
  <c r="AQ301" i="66"/>
  <c r="U301" i="66"/>
  <c r="S301" i="66"/>
  <c r="J301" i="66"/>
  <c r="H301" i="66"/>
  <c r="G301" i="66"/>
  <c r="D301" i="66"/>
  <c r="F301" i="66" s="1"/>
  <c r="A301" i="66"/>
  <c r="AQ300" i="66"/>
  <c r="U300" i="66"/>
  <c r="S300" i="66"/>
  <c r="J300" i="66"/>
  <c r="H300" i="66"/>
  <c r="G300" i="66"/>
  <c r="D300" i="66"/>
  <c r="F300" i="66" s="1"/>
  <c r="A300" i="66"/>
  <c r="AQ299" i="66"/>
  <c r="U299" i="66"/>
  <c r="S299" i="66"/>
  <c r="J299" i="66"/>
  <c r="H299" i="66"/>
  <c r="G299" i="66"/>
  <c r="D299" i="66"/>
  <c r="F299" i="66" s="1"/>
  <c r="A299" i="66"/>
  <c r="AQ298" i="66"/>
  <c r="U298" i="66"/>
  <c r="S298" i="66"/>
  <c r="J298" i="66"/>
  <c r="H298" i="66"/>
  <c r="G298" i="66"/>
  <c r="F298" i="66"/>
  <c r="D298" i="66"/>
  <c r="A298" i="66"/>
  <c r="AQ297" i="66"/>
  <c r="U297" i="66"/>
  <c r="S297" i="66"/>
  <c r="J297" i="66"/>
  <c r="H297" i="66"/>
  <c r="G297" i="66"/>
  <c r="D297" i="66"/>
  <c r="F297" i="66" s="1"/>
  <c r="A297" i="66"/>
  <c r="AQ296" i="66"/>
  <c r="U296" i="66"/>
  <c r="S296" i="66"/>
  <c r="J296" i="66"/>
  <c r="H296" i="66"/>
  <c r="G296" i="66"/>
  <c r="D296" i="66"/>
  <c r="F296" i="66" s="1"/>
  <c r="A296" i="66"/>
  <c r="AQ295" i="66"/>
  <c r="U295" i="66"/>
  <c r="S295" i="66"/>
  <c r="J295" i="66"/>
  <c r="H295" i="66"/>
  <c r="G295" i="66"/>
  <c r="D295" i="66"/>
  <c r="F295" i="66" s="1"/>
  <c r="A295" i="66"/>
  <c r="AQ294" i="66"/>
  <c r="U294" i="66"/>
  <c r="S294" i="66"/>
  <c r="J294" i="66"/>
  <c r="H294" i="66"/>
  <c r="G294" i="66"/>
  <c r="D294" i="66"/>
  <c r="F294" i="66" s="1"/>
  <c r="A294" i="66"/>
  <c r="AQ293" i="66"/>
  <c r="U293" i="66"/>
  <c r="S293" i="66"/>
  <c r="J293" i="66"/>
  <c r="H293" i="66"/>
  <c r="G293" i="66"/>
  <c r="F293" i="66"/>
  <c r="D293" i="66"/>
  <c r="A293" i="66"/>
  <c r="AQ292" i="66"/>
  <c r="U292" i="66"/>
  <c r="S292" i="66"/>
  <c r="J292" i="66"/>
  <c r="H292" i="66"/>
  <c r="G292" i="66"/>
  <c r="D292" i="66"/>
  <c r="F292" i="66" s="1"/>
  <c r="A292" i="66"/>
  <c r="AQ291" i="66"/>
  <c r="U291" i="66"/>
  <c r="S291" i="66"/>
  <c r="J291" i="66"/>
  <c r="H291" i="66"/>
  <c r="G291" i="66"/>
  <c r="D291" i="66"/>
  <c r="F291" i="66" s="1"/>
  <c r="A291" i="66"/>
  <c r="AQ290" i="66"/>
  <c r="S290" i="66"/>
  <c r="A290" i="66"/>
  <c r="AQ289" i="66"/>
  <c r="S289" i="66"/>
  <c r="A289" i="66"/>
  <c r="AQ288" i="66"/>
  <c r="S288" i="66"/>
  <c r="A288" i="66"/>
  <c r="AQ287" i="66"/>
  <c r="S287" i="66"/>
  <c r="A287" i="66"/>
  <c r="AQ286" i="66"/>
  <c r="S286" i="66"/>
  <c r="A286" i="66"/>
  <c r="AQ285" i="66"/>
  <c r="S285" i="66"/>
  <c r="J285" i="66"/>
  <c r="A285" i="66"/>
  <c r="AQ284" i="66"/>
  <c r="S284" i="66"/>
  <c r="J284" i="66"/>
  <c r="A284" i="66"/>
  <c r="AQ283" i="66"/>
  <c r="S283" i="66"/>
  <c r="J283" i="66"/>
  <c r="A283" i="66"/>
  <c r="AQ282" i="66"/>
  <c r="S282" i="66"/>
  <c r="J282" i="66"/>
  <c r="A282" i="66"/>
  <c r="AQ281" i="66"/>
  <c r="S281" i="66"/>
  <c r="J281" i="66"/>
  <c r="A281" i="66"/>
  <c r="AQ280" i="66"/>
  <c r="S280" i="66"/>
  <c r="J280" i="66"/>
  <c r="A280" i="66"/>
  <c r="AQ279" i="66"/>
  <c r="S279" i="66"/>
  <c r="J279" i="66"/>
  <c r="A279" i="66"/>
  <c r="AQ278" i="66"/>
  <c r="S278" i="66"/>
  <c r="J278" i="66"/>
  <c r="A278" i="66"/>
  <c r="AQ277" i="66"/>
  <c r="S277" i="66"/>
  <c r="J277" i="66"/>
  <c r="A277" i="66"/>
  <c r="AQ276" i="66"/>
  <c r="S276" i="66"/>
  <c r="J276" i="66"/>
  <c r="A276" i="66"/>
  <c r="AQ275" i="66"/>
  <c r="S275" i="66"/>
  <c r="J275" i="66"/>
  <c r="A275" i="66"/>
  <c r="AQ274" i="66"/>
  <c r="S274" i="66"/>
  <c r="J274" i="66"/>
  <c r="A274" i="66"/>
  <c r="AQ273" i="66"/>
  <c r="S273" i="66"/>
  <c r="J273" i="66"/>
  <c r="A273" i="66"/>
  <c r="AQ272" i="66"/>
  <c r="S272" i="66"/>
  <c r="J272" i="66"/>
  <c r="A272" i="66"/>
  <c r="AQ271" i="66"/>
  <c r="S271" i="66"/>
  <c r="J271" i="66"/>
  <c r="A271" i="66"/>
  <c r="AQ270" i="66"/>
  <c r="S270" i="66"/>
  <c r="J270" i="66"/>
  <c r="A270" i="66"/>
  <c r="AQ269" i="66"/>
  <c r="S269" i="66"/>
  <c r="J269" i="66"/>
  <c r="A269" i="66"/>
  <c r="AQ268" i="66"/>
  <c r="S268" i="66"/>
  <c r="J268" i="66"/>
  <c r="A268" i="66"/>
  <c r="AQ267" i="66"/>
  <c r="S267" i="66"/>
  <c r="J267" i="66"/>
  <c r="A267" i="66"/>
  <c r="AQ266" i="66"/>
  <c r="S266" i="66"/>
  <c r="J266" i="66"/>
  <c r="A266" i="66"/>
  <c r="AQ265" i="66"/>
  <c r="S265" i="66"/>
  <c r="J265" i="66"/>
  <c r="A265" i="66"/>
  <c r="AQ264" i="66"/>
  <c r="S264" i="66"/>
  <c r="J264" i="66"/>
  <c r="A264" i="66"/>
  <c r="AQ263" i="66"/>
  <c r="S263" i="66"/>
  <c r="J263" i="66"/>
  <c r="A263" i="66"/>
  <c r="AQ262" i="66"/>
  <c r="S262" i="66"/>
  <c r="J262" i="66"/>
  <c r="A262" i="66"/>
  <c r="AQ261" i="66"/>
  <c r="S261" i="66"/>
  <c r="J261" i="66"/>
  <c r="A261" i="66"/>
  <c r="AQ260" i="66"/>
  <c r="S260" i="66"/>
  <c r="J260" i="66"/>
  <c r="A260" i="66"/>
  <c r="AQ259" i="66"/>
  <c r="S259" i="66"/>
  <c r="J259" i="66"/>
  <c r="A259" i="66"/>
  <c r="AQ258" i="66"/>
  <c r="S258" i="66"/>
  <c r="J258" i="66"/>
  <c r="A258" i="66"/>
  <c r="AQ257" i="66"/>
  <c r="S257" i="66"/>
  <c r="J257" i="66"/>
  <c r="A257" i="66"/>
  <c r="AQ256" i="66"/>
  <c r="S256" i="66"/>
  <c r="J256" i="66"/>
  <c r="A256" i="66"/>
  <c r="AQ255" i="66"/>
  <c r="S255" i="66"/>
  <c r="J255" i="66"/>
  <c r="A255" i="66"/>
  <c r="AQ254" i="66"/>
  <c r="S254" i="66"/>
  <c r="J254" i="66"/>
  <c r="A254" i="66"/>
  <c r="AQ253" i="66"/>
  <c r="S253" i="66"/>
  <c r="J253" i="66"/>
  <c r="A253" i="66"/>
  <c r="AQ252" i="66"/>
  <c r="S252" i="66"/>
  <c r="J252" i="66"/>
  <c r="A252" i="66"/>
  <c r="AQ251" i="66"/>
  <c r="S251" i="66"/>
  <c r="J251" i="66"/>
  <c r="A251" i="66"/>
  <c r="AQ250" i="66"/>
  <c r="S250" i="66"/>
  <c r="J250" i="66"/>
  <c r="A250" i="66"/>
  <c r="AQ249" i="66"/>
  <c r="S249" i="66"/>
  <c r="J249" i="66"/>
  <c r="A249" i="66"/>
  <c r="AQ248" i="66"/>
  <c r="S248" i="66"/>
  <c r="J248" i="66"/>
  <c r="A248" i="66"/>
  <c r="AQ247" i="66"/>
  <c r="S247" i="66"/>
  <c r="J247" i="66"/>
  <c r="A247" i="66"/>
  <c r="AQ246" i="66"/>
  <c r="S246" i="66"/>
  <c r="J246" i="66"/>
  <c r="A246" i="66"/>
  <c r="AQ245" i="66"/>
  <c r="S245" i="66"/>
  <c r="J245" i="66"/>
  <c r="A245" i="66"/>
  <c r="AQ244" i="66"/>
  <c r="S244" i="66"/>
  <c r="J244" i="66"/>
  <c r="A244" i="66"/>
  <c r="AQ243" i="66"/>
  <c r="S243" i="66"/>
  <c r="J243" i="66"/>
  <c r="A243" i="66"/>
  <c r="AQ242" i="66"/>
  <c r="S242" i="66"/>
  <c r="J242" i="66"/>
  <c r="A242" i="66"/>
  <c r="AQ241" i="66"/>
  <c r="S241" i="66"/>
  <c r="J241" i="66"/>
  <c r="H241" i="66"/>
  <c r="G241" i="66"/>
  <c r="D241" i="66"/>
  <c r="A241" i="66"/>
  <c r="AQ240" i="66"/>
  <c r="S240" i="66"/>
  <c r="J240" i="66"/>
  <c r="H240" i="66"/>
  <c r="G240" i="66"/>
  <c r="D240" i="66"/>
  <c r="A240" i="66"/>
  <c r="AQ239" i="66"/>
  <c r="S239" i="66"/>
  <c r="J239" i="66"/>
  <c r="H239" i="66"/>
  <c r="G239" i="66"/>
  <c r="D239" i="66"/>
  <c r="A239" i="66"/>
  <c r="AQ238" i="66"/>
  <c r="S238" i="66"/>
  <c r="J238" i="66"/>
  <c r="H238" i="66"/>
  <c r="G238" i="66"/>
  <c r="D238" i="66"/>
  <c r="A238" i="66"/>
  <c r="AQ237" i="66"/>
  <c r="S237" i="66"/>
  <c r="J237" i="66"/>
  <c r="H237" i="66"/>
  <c r="G237" i="66"/>
  <c r="D237" i="66"/>
  <c r="A237" i="66"/>
  <c r="AQ236" i="66"/>
  <c r="S236" i="66"/>
  <c r="J236" i="66"/>
  <c r="H236" i="66"/>
  <c r="G236" i="66"/>
  <c r="D236" i="66"/>
  <c r="A236" i="66"/>
  <c r="AQ235" i="66"/>
  <c r="S235" i="66"/>
  <c r="J235" i="66"/>
  <c r="H235" i="66"/>
  <c r="G235" i="66"/>
  <c r="D235" i="66"/>
  <c r="A235" i="66"/>
  <c r="AQ234" i="66"/>
  <c r="S234" i="66"/>
  <c r="J234" i="66"/>
  <c r="H234" i="66"/>
  <c r="G234" i="66"/>
  <c r="D234" i="66"/>
  <c r="A234" i="66"/>
  <c r="AQ233" i="66"/>
  <c r="S233" i="66"/>
  <c r="J233" i="66"/>
  <c r="H233" i="66"/>
  <c r="G233" i="66"/>
  <c r="D233" i="66"/>
  <c r="A233" i="66"/>
  <c r="AQ232" i="66"/>
  <c r="S232" i="66"/>
  <c r="J232" i="66"/>
  <c r="H232" i="66"/>
  <c r="G232" i="66"/>
  <c r="D232" i="66"/>
  <c r="A232" i="66"/>
  <c r="AQ231" i="66"/>
  <c r="S231" i="66"/>
  <c r="J231" i="66"/>
  <c r="H231" i="66"/>
  <c r="G231" i="66"/>
  <c r="D231" i="66"/>
  <c r="A231" i="66"/>
  <c r="AQ230" i="66"/>
  <c r="S230" i="66"/>
  <c r="J230" i="66"/>
  <c r="H230" i="66"/>
  <c r="G230" i="66"/>
  <c r="D230" i="66"/>
  <c r="A230" i="66"/>
  <c r="AQ229" i="66"/>
  <c r="S229" i="66"/>
  <c r="J229" i="66"/>
  <c r="H229" i="66"/>
  <c r="G229" i="66"/>
  <c r="D229" i="66"/>
  <c r="A229" i="66"/>
  <c r="AQ228" i="66"/>
  <c r="S228" i="66"/>
  <c r="J228" i="66"/>
  <c r="H228" i="66"/>
  <c r="G228" i="66"/>
  <c r="D228" i="66"/>
  <c r="A228" i="66"/>
  <c r="AQ227" i="66"/>
  <c r="S227" i="66"/>
  <c r="J227" i="66"/>
  <c r="H227" i="66"/>
  <c r="G227" i="66"/>
  <c r="D227" i="66"/>
  <c r="A227" i="66"/>
  <c r="AQ226" i="66"/>
  <c r="S226" i="66"/>
  <c r="J226" i="66"/>
  <c r="H226" i="66"/>
  <c r="G226" i="66"/>
  <c r="D226" i="66"/>
  <c r="A226" i="66"/>
  <c r="AQ225" i="66"/>
  <c r="S225" i="66"/>
  <c r="J225" i="66"/>
  <c r="H225" i="66"/>
  <c r="G225" i="66"/>
  <c r="D225" i="66"/>
  <c r="A225" i="66"/>
  <c r="AQ224" i="66"/>
  <c r="S224" i="66"/>
  <c r="J224" i="66"/>
  <c r="H224" i="66"/>
  <c r="G224" i="66"/>
  <c r="D224" i="66"/>
  <c r="A224" i="66"/>
  <c r="AQ223" i="66"/>
  <c r="S223" i="66"/>
  <c r="J223" i="66"/>
  <c r="H223" i="66"/>
  <c r="G223" i="66"/>
  <c r="D223" i="66"/>
  <c r="A223" i="66"/>
  <c r="AQ222" i="66"/>
  <c r="S222" i="66"/>
  <c r="J222" i="66"/>
  <c r="H222" i="66"/>
  <c r="G222" i="66"/>
  <c r="D222" i="66"/>
  <c r="A222" i="66"/>
  <c r="AQ221" i="66"/>
  <c r="S221" i="66"/>
  <c r="J221" i="66"/>
  <c r="H221" i="66"/>
  <c r="G221" i="66"/>
  <c r="D221" i="66"/>
  <c r="A221" i="66"/>
  <c r="AQ220" i="66"/>
  <c r="S220" i="66"/>
  <c r="J220" i="66"/>
  <c r="H220" i="66"/>
  <c r="G220" i="66"/>
  <c r="D220" i="66"/>
  <c r="A220" i="66"/>
  <c r="AQ219" i="66"/>
  <c r="S219" i="66"/>
  <c r="J219" i="66"/>
  <c r="H219" i="66"/>
  <c r="G219" i="66"/>
  <c r="D219" i="66"/>
  <c r="A219" i="66"/>
  <c r="AQ218" i="66"/>
  <c r="S218" i="66"/>
  <c r="J218" i="66"/>
  <c r="H218" i="66"/>
  <c r="G218" i="66"/>
  <c r="D218" i="66"/>
  <c r="A218" i="66"/>
  <c r="AQ217" i="66"/>
  <c r="S217" i="66"/>
  <c r="J217" i="66"/>
  <c r="H217" i="66"/>
  <c r="G217" i="66"/>
  <c r="D217" i="66"/>
  <c r="A217" i="66"/>
  <c r="AQ216" i="66"/>
  <c r="S216" i="66"/>
  <c r="J216" i="66"/>
  <c r="H216" i="66"/>
  <c r="G216" i="66"/>
  <c r="D216" i="66"/>
  <c r="A216" i="66"/>
  <c r="AQ215" i="66"/>
  <c r="S215" i="66"/>
  <c r="J215" i="66"/>
  <c r="H215" i="66"/>
  <c r="G215" i="66"/>
  <c r="D215" i="66"/>
  <c r="A215" i="66"/>
  <c r="AQ214" i="66"/>
  <c r="S214" i="66"/>
  <c r="J214" i="66"/>
  <c r="H214" i="66"/>
  <c r="G214" i="66"/>
  <c r="D214" i="66"/>
  <c r="A214" i="66"/>
  <c r="AQ213" i="66"/>
  <c r="S213" i="66"/>
  <c r="J213" i="66"/>
  <c r="H213" i="66"/>
  <c r="G213" i="66"/>
  <c r="D213" i="66"/>
  <c r="A213" i="66"/>
  <c r="AQ212" i="66"/>
  <c r="S212" i="66"/>
  <c r="J212" i="66"/>
  <c r="H212" i="66"/>
  <c r="G212" i="66"/>
  <c r="D212" i="66"/>
  <c r="A212" i="66"/>
  <c r="AQ211" i="66"/>
  <c r="S211" i="66"/>
  <c r="J211" i="66"/>
  <c r="H211" i="66"/>
  <c r="G211" i="66"/>
  <c r="D211" i="66"/>
  <c r="A211" i="66"/>
  <c r="AQ210" i="66"/>
  <c r="S210" i="66"/>
  <c r="J210" i="66"/>
  <c r="H210" i="66"/>
  <c r="G210" i="66"/>
  <c r="D210" i="66"/>
  <c r="A210" i="66"/>
  <c r="AQ209" i="66"/>
  <c r="S209" i="66"/>
  <c r="J209" i="66"/>
  <c r="H209" i="66"/>
  <c r="G209" i="66"/>
  <c r="D209" i="66"/>
  <c r="A209" i="66"/>
  <c r="AQ208" i="66"/>
  <c r="S208" i="66"/>
  <c r="J208" i="66"/>
  <c r="H208" i="66"/>
  <c r="G208" i="66"/>
  <c r="D208" i="66"/>
  <c r="A208" i="66"/>
  <c r="AQ207" i="66"/>
  <c r="S207" i="66"/>
  <c r="J207" i="66"/>
  <c r="H207" i="66"/>
  <c r="G207" i="66"/>
  <c r="D207" i="66"/>
  <c r="A207" i="66"/>
  <c r="AQ206" i="66"/>
  <c r="S206" i="66"/>
  <c r="J206" i="66"/>
  <c r="H206" i="66"/>
  <c r="G206" i="66"/>
  <c r="D206" i="66"/>
  <c r="A206" i="66"/>
  <c r="AQ205" i="66"/>
  <c r="S205" i="66"/>
  <c r="J205" i="66"/>
  <c r="H205" i="66"/>
  <c r="G205" i="66"/>
  <c r="D205" i="66"/>
  <c r="A205" i="66"/>
  <c r="AQ204" i="66"/>
  <c r="S204" i="66"/>
  <c r="J204" i="66"/>
  <c r="H204" i="66"/>
  <c r="G204" i="66"/>
  <c r="D204" i="66"/>
  <c r="A204" i="66"/>
  <c r="AQ203" i="66"/>
  <c r="S203" i="66"/>
  <c r="J203" i="66"/>
  <c r="H203" i="66"/>
  <c r="G203" i="66"/>
  <c r="D203" i="66"/>
  <c r="A203" i="66"/>
  <c r="AQ202" i="66"/>
  <c r="S202" i="66"/>
  <c r="J202" i="66"/>
  <c r="H202" i="66"/>
  <c r="G202" i="66"/>
  <c r="D202" i="66"/>
  <c r="A202" i="66"/>
  <c r="AQ201" i="66"/>
  <c r="U201" i="66"/>
  <c r="S201" i="66"/>
  <c r="J201" i="66"/>
  <c r="H201" i="66"/>
  <c r="G201" i="66"/>
  <c r="D201" i="66"/>
  <c r="A201" i="66"/>
  <c r="AQ200" i="66"/>
  <c r="U200" i="66"/>
  <c r="S200" i="66"/>
  <c r="J200" i="66"/>
  <c r="H200" i="66"/>
  <c r="G200" i="66"/>
  <c r="D200" i="66"/>
  <c r="A200" i="66"/>
  <c r="AQ199" i="66"/>
  <c r="U199" i="66"/>
  <c r="S199" i="66"/>
  <c r="J199" i="66"/>
  <c r="H199" i="66"/>
  <c r="G199" i="66"/>
  <c r="D199" i="66"/>
  <c r="A199" i="66"/>
  <c r="AQ198" i="66"/>
  <c r="U198" i="66"/>
  <c r="S198" i="66"/>
  <c r="J198" i="66"/>
  <c r="H198" i="66"/>
  <c r="G198" i="66"/>
  <c r="D198" i="66"/>
  <c r="A198" i="66"/>
  <c r="AQ197" i="66"/>
  <c r="U197" i="66"/>
  <c r="S197" i="66"/>
  <c r="J197" i="66"/>
  <c r="H197" i="66"/>
  <c r="G197" i="66"/>
  <c r="D197" i="66"/>
  <c r="A197" i="66"/>
  <c r="AQ196" i="66"/>
  <c r="U196" i="66"/>
  <c r="S196" i="66"/>
  <c r="J196" i="66"/>
  <c r="H196" i="66"/>
  <c r="G196" i="66"/>
  <c r="D196" i="66"/>
  <c r="A196" i="66"/>
  <c r="AQ195" i="66"/>
  <c r="U195" i="66"/>
  <c r="S195" i="66"/>
  <c r="J195" i="66"/>
  <c r="H195" i="66"/>
  <c r="G195" i="66"/>
  <c r="D195" i="66"/>
  <c r="A195" i="66"/>
  <c r="AQ194" i="66"/>
  <c r="U194" i="66"/>
  <c r="S194" i="66"/>
  <c r="J194" i="66"/>
  <c r="H194" i="66"/>
  <c r="G194" i="66"/>
  <c r="D194" i="66"/>
  <c r="A194" i="66"/>
  <c r="AQ193" i="66"/>
  <c r="U193" i="66"/>
  <c r="S193" i="66"/>
  <c r="J193" i="66"/>
  <c r="H193" i="66"/>
  <c r="G193" i="66"/>
  <c r="D193" i="66"/>
  <c r="A193" i="66"/>
  <c r="AQ192" i="66"/>
  <c r="U192" i="66"/>
  <c r="S192" i="66"/>
  <c r="J192" i="66"/>
  <c r="H192" i="66"/>
  <c r="G192" i="66"/>
  <c r="D192" i="66"/>
  <c r="A192" i="66"/>
  <c r="AQ191" i="66"/>
  <c r="U191" i="66"/>
  <c r="S191" i="66"/>
  <c r="J191" i="66"/>
  <c r="H191" i="66"/>
  <c r="G191" i="66"/>
  <c r="D191" i="66"/>
  <c r="A191" i="66"/>
  <c r="AQ190" i="66"/>
  <c r="U190" i="66"/>
  <c r="S190" i="66"/>
  <c r="J190" i="66"/>
  <c r="H190" i="66"/>
  <c r="G190" i="66"/>
  <c r="D190" i="66"/>
  <c r="A190" i="66"/>
  <c r="AQ189" i="66"/>
  <c r="U189" i="66"/>
  <c r="S189" i="66"/>
  <c r="J189" i="66"/>
  <c r="H189" i="66"/>
  <c r="G189" i="66"/>
  <c r="D189" i="66"/>
  <c r="A189" i="66"/>
  <c r="AQ188" i="66"/>
  <c r="U188" i="66"/>
  <c r="S188" i="66"/>
  <c r="J188" i="66"/>
  <c r="H188" i="66"/>
  <c r="G188" i="66"/>
  <c r="D188" i="66"/>
  <c r="A188" i="66"/>
  <c r="AQ187" i="66"/>
  <c r="U187" i="66"/>
  <c r="S187" i="66"/>
  <c r="J187" i="66"/>
  <c r="H187" i="66"/>
  <c r="G187" i="66"/>
  <c r="D187" i="66"/>
  <c r="A187" i="66"/>
  <c r="AQ186" i="66"/>
  <c r="U186" i="66"/>
  <c r="S186" i="66"/>
  <c r="J186" i="66"/>
  <c r="H186" i="66"/>
  <c r="G186" i="66"/>
  <c r="D186" i="66"/>
  <c r="A186" i="66"/>
  <c r="AQ185" i="66"/>
  <c r="U185" i="66"/>
  <c r="S185" i="66"/>
  <c r="J185" i="66"/>
  <c r="H185" i="66"/>
  <c r="G185" i="66"/>
  <c r="D185" i="66"/>
  <c r="A185" i="66"/>
  <c r="AQ184" i="66"/>
  <c r="U184" i="66"/>
  <c r="S184" i="66"/>
  <c r="J184" i="66"/>
  <c r="H184" i="66"/>
  <c r="G184" i="66"/>
  <c r="D184" i="66"/>
  <c r="A184" i="66"/>
  <c r="AQ183" i="66"/>
  <c r="U183" i="66"/>
  <c r="S183" i="66"/>
  <c r="J183" i="66"/>
  <c r="H183" i="66"/>
  <c r="G183" i="66"/>
  <c r="D183" i="66"/>
  <c r="A183" i="66"/>
  <c r="AQ182" i="66"/>
  <c r="U182" i="66"/>
  <c r="S182" i="66"/>
  <c r="J182" i="66"/>
  <c r="H182" i="66"/>
  <c r="G182" i="66"/>
  <c r="D182" i="66"/>
  <c r="A182" i="66"/>
  <c r="AQ181" i="66"/>
  <c r="U181" i="66"/>
  <c r="S181" i="66"/>
  <c r="J181" i="66"/>
  <c r="H181" i="66"/>
  <c r="G181" i="66"/>
  <c r="D181" i="66"/>
  <c r="A181" i="66"/>
  <c r="AQ180" i="66"/>
  <c r="U180" i="66"/>
  <c r="S180" i="66"/>
  <c r="J180" i="66"/>
  <c r="H180" i="66"/>
  <c r="G180" i="66"/>
  <c r="D180" i="66"/>
  <c r="A180" i="66"/>
  <c r="AQ179" i="66"/>
  <c r="U179" i="66"/>
  <c r="S179" i="66"/>
  <c r="J179" i="66"/>
  <c r="H179" i="66"/>
  <c r="G179" i="66"/>
  <c r="D179" i="66"/>
  <c r="A179" i="66"/>
  <c r="AQ178" i="66"/>
  <c r="U178" i="66"/>
  <c r="S178" i="66"/>
  <c r="J178" i="66"/>
  <c r="H178" i="66"/>
  <c r="G178" i="66"/>
  <c r="D178" i="66"/>
  <c r="A178" i="66"/>
  <c r="AQ177" i="66"/>
  <c r="U177" i="66"/>
  <c r="S177" i="66"/>
  <c r="J177" i="66"/>
  <c r="H177" i="66"/>
  <c r="G177" i="66"/>
  <c r="D177" i="66"/>
  <c r="A177" i="66"/>
  <c r="AQ176" i="66"/>
  <c r="U176" i="66"/>
  <c r="S176" i="66"/>
  <c r="J176" i="66"/>
  <c r="H176" i="66"/>
  <c r="G176" i="66"/>
  <c r="D176" i="66"/>
  <c r="A176" i="66"/>
  <c r="AQ175" i="66"/>
  <c r="U175" i="66"/>
  <c r="S175" i="66"/>
  <c r="J175" i="66"/>
  <c r="H175" i="66"/>
  <c r="G175" i="66"/>
  <c r="D175" i="66"/>
  <c r="A175" i="66"/>
  <c r="AQ174" i="66"/>
  <c r="U174" i="66"/>
  <c r="S174" i="66"/>
  <c r="J174" i="66"/>
  <c r="H174" i="66"/>
  <c r="G174" i="66"/>
  <c r="D174" i="66"/>
  <c r="A174" i="66"/>
  <c r="AQ173" i="66"/>
  <c r="U173" i="66"/>
  <c r="S173" i="66"/>
  <c r="J173" i="66"/>
  <c r="H173" i="66"/>
  <c r="G173" i="66"/>
  <c r="D173" i="66"/>
  <c r="A173" i="66"/>
  <c r="AQ172" i="66"/>
  <c r="U172" i="66"/>
  <c r="S172" i="66"/>
  <c r="J172" i="66"/>
  <c r="H172" i="66"/>
  <c r="G172" i="66"/>
  <c r="D172" i="66"/>
  <c r="A172" i="66"/>
  <c r="AQ171" i="66"/>
  <c r="U171" i="66"/>
  <c r="S171" i="66"/>
  <c r="J171" i="66"/>
  <c r="H171" i="66"/>
  <c r="G171" i="66"/>
  <c r="D171" i="66"/>
  <c r="A171" i="66"/>
  <c r="AQ170" i="66"/>
  <c r="U170" i="66"/>
  <c r="S170" i="66"/>
  <c r="J170" i="66"/>
  <c r="H170" i="66"/>
  <c r="G170" i="66"/>
  <c r="D170" i="66"/>
  <c r="A170" i="66"/>
  <c r="AQ169" i="66"/>
  <c r="U169" i="66"/>
  <c r="S169" i="66"/>
  <c r="J169" i="66"/>
  <c r="H169" i="66"/>
  <c r="G169" i="66"/>
  <c r="D169" i="66"/>
  <c r="A169" i="66"/>
  <c r="AQ168" i="66"/>
  <c r="U168" i="66"/>
  <c r="S168" i="66"/>
  <c r="J168" i="66"/>
  <c r="H168" i="66"/>
  <c r="G168" i="66"/>
  <c r="D168" i="66"/>
  <c r="A168" i="66"/>
  <c r="AQ167" i="66"/>
  <c r="U167" i="66"/>
  <c r="S167" i="66"/>
  <c r="J167" i="66"/>
  <c r="H167" i="66"/>
  <c r="G167" i="66"/>
  <c r="D167" i="66"/>
  <c r="A167" i="66"/>
  <c r="AQ166" i="66"/>
  <c r="U166" i="66"/>
  <c r="S166" i="66"/>
  <c r="J166" i="66"/>
  <c r="H166" i="66"/>
  <c r="G166" i="66"/>
  <c r="D166" i="66"/>
  <c r="A166" i="66"/>
  <c r="AQ165" i="66"/>
  <c r="U165" i="66"/>
  <c r="S165" i="66"/>
  <c r="J165" i="66"/>
  <c r="H165" i="66"/>
  <c r="G165" i="66"/>
  <c r="D165" i="66"/>
  <c r="A165" i="66"/>
  <c r="AQ164" i="66"/>
  <c r="U164" i="66"/>
  <c r="S164" i="66"/>
  <c r="J164" i="66"/>
  <c r="H164" i="66"/>
  <c r="G164" i="66"/>
  <c r="D164" i="66"/>
  <c r="A164" i="66"/>
  <c r="AQ163" i="66"/>
  <c r="U163" i="66"/>
  <c r="S163" i="66"/>
  <c r="J163" i="66"/>
  <c r="H163" i="66"/>
  <c r="G163" i="66"/>
  <c r="D163" i="66"/>
  <c r="A163" i="66"/>
  <c r="AQ162" i="66"/>
  <c r="U162" i="66"/>
  <c r="S162" i="66"/>
  <c r="J162" i="66"/>
  <c r="H162" i="66"/>
  <c r="G162" i="66"/>
  <c r="D162" i="66"/>
  <c r="A162" i="66"/>
  <c r="AQ161" i="66"/>
  <c r="U161" i="66"/>
  <c r="S161" i="66"/>
  <c r="J161" i="66"/>
  <c r="H161" i="66"/>
  <c r="G161" i="66"/>
  <c r="D161" i="66"/>
  <c r="A161" i="66"/>
  <c r="AQ160" i="66"/>
  <c r="U160" i="66"/>
  <c r="S160" i="66"/>
  <c r="J160" i="66"/>
  <c r="H160" i="66"/>
  <c r="G160" i="66"/>
  <c r="D160" i="66"/>
  <c r="A160" i="66"/>
  <c r="AQ159" i="66"/>
  <c r="U159" i="66"/>
  <c r="S159" i="66"/>
  <c r="J159" i="66"/>
  <c r="H159" i="66"/>
  <c r="G159" i="66"/>
  <c r="D159" i="66"/>
  <c r="A159" i="66"/>
  <c r="AQ158" i="66"/>
  <c r="U158" i="66"/>
  <c r="S158" i="66"/>
  <c r="J158" i="66"/>
  <c r="H158" i="66"/>
  <c r="G158" i="66"/>
  <c r="D158" i="66"/>
  <c r="A158" i="66"/>
  <c r="AQ157" i="66"/>
  <c r="U157" i="66"/>
  <c r="S157" i="66"/>
  <c r="J157" i="66"/>
  <c r="H157" i="66"/>
  <c r="G157" i="66"/>
  <c r="D157" i="66"/>
  <c r="A157" i="66"/>
  <c r="AQ156" i="66"/>
  <c r="U156" i="66"/>
  <c r="S156" i="66"/>
  <c r="J156" i="66"/>
  <c r="H156" i="66"/>
  <c r="G156" i="66"/>
  <c r="D156" i="66"/>
  <c r="A156" i="66"/>
  <c r="AQ155" i="66"/>
  <c r="U155" i="66"/>
  <c r="S155" i="66"/>
  <c r="J155" i="66"/>
  <c r="H155" i="66"/>
  <c r="G155" i="66"/>
  <c r="D155" i="66"/>
  <c r="A155" i="66"/>
  <c r="AQ154" i="66"/>
  <c r="U154" i="66"/>
  <c r="S154" i="66"/>
  <c r="J154" i="66"/>
  <c r="H154" i="66"/>
  <c r="G154" i="66"/>
  <c r="D154" i="66"/>
  <c r="A154" i="66"/>
  <c r="AQ153" i="66"/>
  <c r="U153" i="66"/>
  <c r="S153" i="66"/>
  <c r="J153" i="66"/>
  <c r="H153" i="66"/>
  <c r="G153" i="66"/>
  <c r="D153" i="66"/>
  <c r="A153" i="66"/>
  <c r="AQ152" i="66"/>
  <c r="U152" i="66"/>
  <c r="S152" i="66"/>
  <c r="J152" i="66"/>
  <c r="H152" i="66"/>
  <c r="G152" i="66"/>
  <c r="D152" i="66"/>
  <c r="A152" i="66"/>
  <c r="AQ151" i="66"/>
  <c r="U151" i="66"/>
  <c r="S151" i="66"/>
  <c r="J151" i="66"/>
  <c r="H151" i="66"/>
  <c r="G151" i="66"/>
  <c r="D151" i="66"/>
  <c r="A151" i="66"/>
  <c r="AQ150" i="66"/>
  <c r="U150" i="66"/>
  <c r="S150" i="66"/>
  <c r="J150" i="66"/>
  <c r="H150" i="66"/>
  <c r="G150" i="66"/>
  <c r="D150" i="66"/>
  <c r="A150" i="66"/>
  <c r="AQ149" i="66"/>
  <c r="U149" i="66"/>
  <c r="S149" i="66"/>
  <c r="J149" i="66"/>
  <c r="H149" i="66"/>
  <c r="G149" i="66"/>
  <c r="D149" i="66"/>
  <c r="A149" i="66"/>
  <c r="AQ148" i="66"/>
  <c r="U148" i="66"/>
  <c r="S148" i="66"/>
  <c r="J148" i="66"/>
  <c r="H148" i="66"/>
  <c r="G148" i="66"/>
  <c r="D148" i="66"/>
  <c r="A148" i="66"/>
  <c r="AQ147" i="66"/>
  <c r="U147" i="66"/>
  <c r="S147" i="66"/>
  <c r="J147" i="66"/>
  <c r="H147" i="66"/>
  <c r="G147" i="66"/>
  <c r="D147" i="66"/>
  <c r="A147" i="66"/>
  <c r="AQ146" i="66"/>
  <c r="U146" i="66"/>
  <c r="S146" i="66"/>
  <c r="J146" i="66"/>
  <c r="H146" i="66"/>
  <c r="G146" i="66"/>
  <c r="D146" i="66"/>
  <c r="A146" i="66"/>
  <c r="AQ145" i="66"/>
  <c r="U145" i="66"/>
  <c r="S145" i="66"/>
  <c r="J145" i="66"/>
  <c r="H145" i="66"/>
  <c r="G145" i="66"/>
  <c r="D145" i="66"/>
  <c r="A145" i="66"/>
  <c r="AQ144" i="66"/>
  <c r="U144" i="66"/>
  <c r="S144" i="66"/>
  <c r="J144" i="66"/>
  <c r="H144" i="66"/>
  <c r="G144" i="66"/>
  <c r="D144" i="66"/>
  <c r="A144" i="66"/>
  <c r="AQ143" i="66"/>
  <c r="U143" i="66"/>
  <c r="S143" i="66"/>
  <c r="J143" i="66"/>
  <c r="H143" i="66"/>
  <c r="G143" i="66"/>
  <c r="D143" i="66"/>
  <c r="A143" i="66"/>
  <c r="AQ142" i="66"/>
  <c r="U142" i="66"/>
  <c r="S142" i="66"/>
  <c r="J142" i="66"/>
  <c r="H142" i="66"/>
  <c r="G142" i="66"/>
  <c r="D142" i="66"/>
  <c r="A142" i="66"/>
  <c r="AQ141" i="66"/>
  <c r="U141" i="66"/>
  <c r="S141" i="66"/>
  <c r="J141" i="66"/>
  <c r="H141" i="66"/>
  <c r="G141" i="66"/>
  <c r="D141" i="66"/>
  <c r="A141" i="66"/>
  <c r="AQ140" i="66"/>
  <c r="U140" i="66"/>
  <c r="S140" i="66"/>
  <c r="J140" i="66"/>
  <c r="H140" i="66"/>
  <c r="G140" i="66"/>
  <c r="D140" i="66"/>
  <c r="A140" i="66"/>
  <c r="AQ139" i="66"/>
  <c r="U139" i="66"/>
  <c r="S139" i="66"/>
  <c r="J139" i="66"/>
  <c r="H139" i="66"/>
  <c r="G139" i="66"/>
  <c r="D139" i="66"/>
  <c r="A139" i="66"/>
  <c r="AQ138" i="66"/>
  <c r="U138" i="66"/>
  <c r="S138" i="66"/>
  <c r="J138" i="66"/>
  <c r="H138" i="66"/>
  <c r="G138" i="66"/>
  <c r="D138" i="66"/>
  <c r="A138" i="66"/>
  <c r="AQ137" i="66"/>
  <c r="U137" i="66"/>
  <c r="S137" i="66"/>
  <c r="J137" i="66"/>
  <c r="H137" i="66"/>
  <c r="G137" i="66"/>
  <c r="D137" i="66"/>
  <c r="A137" i="66"/>
  <c r="AQ136" i="66"/>
  <c r="U136" i="66"/>
  <c r="S136" i="66"/>
  <c r="J136" i="66"/>
  <c r="H136" i="66"/>
  <c r="G136" i="66"/>
  <c r="D136" i="66"/>
  <c r="A136" i="66"/>
  <c r="AQ135" i="66"/>
  <c r="U135" i="66"/>
  <c r="S135" i="66"/>
  <c r="J135" i="66"/>
  <c r="H135" i="66"/>
  <c r="G135" i="66"/>
  <c r="D135" i="66"/>
  <c r="A135" i="66"/>
  <c r="AQ134" i="66"/>
  <c r="U134" i="66"/>
  <c r="S134" i="66"/>
  <c r="J134" i="66"/>
  <c r="H134" i="66"/>
  <c r="G134" i="66"/>
  <c r="D134" i="66"/>
  <c r="A134" i="66"/>
  <c r="AQ133" i="66"/>
  <c r="U133" i="66"/>
  <c r="S133" i="66"/>
  <c r="J133" i="66"/>
  <c r="H133" i="66"/>
  <c r="G133" i="66"/>
  <c r="D133" i="66"/>
  <c r="A133" i="66"/>
  <c r="AQ132" i="66"/>
  <c r="U132" i="66"/>
  <c r="S132" i="66"/>
  <c r="J132" i="66"/>
  <c r="H132" i="66"/>
  <c r="G132" i="66"/>
  <c r="D132" i="66"/>
  <c r="A132" i="66"/>
  <c r="AQ131" i="66"/>
  <c r="U131" i="66"/>
  <c r="S131" i="66"/>
  <c r="J131" i="66"/>
  <c r="H131" i="66"/>
  <c r="G131" i="66"/>
  <c r="D131" i="66"/>
  <c r="A131" i="66"/>
  <c r="AQ130" i="66"/>
  <c r="U130" i="66"/>
  <c r="S130" i="66"/>
  <c r="J130" i="66"/>
  <c r="H130" i="66"/>
  <c r="G130" i="66"/>
  <c r="D130" i="66"/>
  <c r="A130" i="66"/>
  <c r="AQ129" i="66"/>
  <c r="U129" i="66"/>
  <c r="S129" i="66"/>
  <c r="J129" i="66"/>
  <c r="H129" i="66"/>
  <c r="G129" i="66"/>
  <c r="D129" i="66"/>
  <c r="A129" i="66"/>
  <c r="AQ128" i="66"/>
  <c r="U128" i="66"/>
  <c r="S128" i="66"/>
  <c r="J128" i="66"/>
  <c r="H128" i="66"/>
  <c r="G128" i="66"/>
  <c r="D128" i="66"/>
  <c r="A128" i="66"/>
  <c r="AQ127" i="66"/>
  <c r="U127" i="66"/>
  <c r="S127" i="66"/>
  <c r="J127" i="66"/>
  <c r="H127" i="66"/>
  <c r="G127" i="66"/>
  <c r="D127" i="66"/>
  <c r="A127" i="66"/>
  <c r="S126" i="66"/>
  <c r="J126" i="66"/>
  <c r="G126" i="66"/>
  <c r="A126" i="66"/>
  <c r="AQ125" i="66"/>
  <c r="S125" i="66"/>
  <c r="J125" i="66"/>
  <c r="H125" i="66"/>
  <c r="G125" i="66"/>
  <c r="D125" i="66"/>
  <c r="A125" i="66"/>
  <c r="AQ124" i="66"/>
  <c r="U124" i="66"/>
  <c r="S124" i="66"/>
  <c r="J124" i="66"/>
  <c r="H124" i="66"/>
  <c r="G124" i="66"/>
  <c r="D124" i="66"/>
  <c r="A124" i="66"/>
  <c r="AQ123" i="66"/>
  <c r="U123" i="66"/>
  <c r="S123" i="66"/>
  <c r="J123" i="66"/>
  <c r="H123" i="66"/>
  <c r="G123" i="66"/>
  <c r="D123" i="66"/>
  <c r="A123" i="66"/>
  <c r="AQ122" i="66"/>
  <c r="U122" i="66"/>
  <c r="S122" i="66"/>
  <c r="J122" i="66"/>
  <c r="H122" i="66"/>
  <c r="G122" i="66"/>
  <c r="D122" i="66"/>
  <c r="A122" i="66"/>
  <c r="AQ121" i="66"/>
  <c r="U121" i="66"/>
  <c r="S121" i="66"/>
  <c r="J121" i="66"/>
  <c r="H121" i="66"/>
  <c r="G121" i="66"/>
  <c r="D121" i="66"/>
  <c r="A121" i="66"/>
  <c r="AQ120" i="66"/>
  <c r="S120" i="66"/>
  <c r="A120" i="66"/>
  <c r="AQ119" i="66"/>
  <c r="S119" i="66"/>
  <c r="A119" i="66"/>
  <c r="AQ118" i="66"/>
  <c r="S118" i="66"/>
  <c r="J118" i="66"/>
  <c r="F118" i="66"/>
  <c r="A118" i="66"/>
  <c r="AQ117" i="66"/>
  <c r="S117" i="66"/>
  <c r="J117" i="66"/>
  <c r="H117" i="66"/>
  <c r="G117" i="66"/>
  <c r="D117" i="66"/>
  <c r="F117" i="66" s="1"/>
  <c r="A117" i="66"/>
  <c r="AQ116" i="66"/>
  <c r="U116" i="66"/>
  <c r="S116" i="66"/>
  <c r="J116" i="66"/>
  <c r="H116" i="66"/>
  <c r="G116" i="66"/>
  <c r="D116" i="66"/>
  <c r="F116" i="66" s="1"/>
  <c r="A116" i="66"/>
  <c r="AQ115" i="66"/>
  <c r="U115" i="66"/>
  <c r="S115" i="66"/>
  <c r="J115" i="66"/>
  <c r="H115" i="66"/>
  <c r="G115" i="66"/>
  <c r="D115" i="66"/>
  <c r="F115" i="66" s="1"/>
  <c r="A115" i="66"/>
  <c r="AQ114" i="66"/>
  <c r="U114" i="66"/>
  <c r="S114" i="66"/>
  <c r="J114" i="66"/>
  <c r="H114" i="66"/>
  <c r="G114" i="66"/>
  <c r="D114" i="66"/>
  <c r="F114" i="66" s="1"/>
  <c r="A114" i="66"/>
  <c r="AQ113" i="66"/>
  <c r="U113" i="66"/>
  <c r="S113" i="66"/>
  <c r="J113" i="66"/>
  <c r="H113" i="66"/>
  <c r="G113" i="66"/>
  <c r="D113" i="66"/>
  <c r="F113" i="66" s="1"/>
  <c r="A113" i="66"/>
  <c r="AQ112" i="66"/>
  <c r="U112" i="66"/>
  <c r="S112" i="66"/>
  <c r="J112" i="66"/>
  <c r="H112" i="66"/>
  <c r="G112" i="66"/>
  <c r="F112" i="66"/>
  <c r="D112" i="66"/>
  <c r="A112" i="66"/>
  <c r="AQ111" i="66"/>
  <c r="U111" i="66"/>
  <c r="S111" i="66"/>
  <c r="J111" i="66"/>
  <c r="H111" i="66"/>
  <c r="G111" i="66"/>
  <c r="F111" i="66"/>
  <c r="D111" i="66"/>
  <c r="A111" i="66"/>
  <c r="AQ110" i="66"/>
  <c r="J110" i="66"/>
  <c r="F110" i="66"/>
  <c r="A110" i="66"/>
  <c r="AQ109" i="66"/>
  <c r="S109" i="66"/>
  <c r="J109" i="66"/>
  <c r="F109" i="66"/>
  <c r="A109" i="66"/>
  <c r="AQ108" i="66"/>
  <c r="S108" i="66"/>
  <c r="J108" i="66"/>
  <c r="F108" i="66"/>
  <c r="A108" i="66"/>
  <c r="AQ107" i="66"/>
  <c r="S107" i="66"/>
  <c r="J107" i="66"/>
  <c r="F107" i="66"/>
  <c r="A107" i="66"/>
  <c r="AQ106" i="66"/>
  <c r="S106" i="66"/>
  <c r="J106" i="66"/>
  <c r="D106" i="66"/>
  <c r="F106" i="66" s="1"/>
  <c r="A106" i="66"/>
  <c r="AQ105" i="66"/>
  <c r="S105" i="66"/>
  <c r="J105" i="66"/>
  <c r="H105" i="66"/>
  <c r="G105" i="66"/>
  <c r="D105" i="66"/>
  <c r="F105" i="66" s="1"/>
  <c r="A105" i="66"/>
  <c r="AQ104" i="66"/>
  <c r="S104" i="66"/>
  <c r="J104" i="66"/>
  <c r="H104" i="66"/>
  <c r="G104" i="66"/>
  <c r="D104" i="66"/>
  <c r="F104" i="66" s="1"/>
  <c r="A104" i="66"/>
  <c r="AQ103" i="66"/>
  <c r="S103" i="66"/>
  <c r="J103" i="66"/>
  <c r="H103" i="66"/>
  <c r="G103" i="66"/>
  <c r="D103" i="66"/>
  <c r="F103" i="66" s="1"/>
  <c r="A103" i="66"/>
  <c r="AQ102" i="66"/>
  <c r="U102" i="66"/>
  <c r="S102" i="66"/>
  <c r="J102" i="66"/>
  <c r="H102" i="66"/>
  <c r="G102" i="66"/>
  <c r="D102" i="66"/>
  <c r="F102" i="66" s="1"/>
  <c r="A102" i="66"/>
  <c r="AQ101" i="66"/>
  <c r="U101" i="66"/>
  <c r="S101" i="66"/>
  <c r="J101" i="66"/>
  <c r="H101" i="66"/>
  <c r="G101" i="66"/>
  <c r="F101" i="66"/>
  <c r="D101" i="66"/>
  <c r="A101" i="66"/>
  <c r="AQ100" i="66"/>
  <c r="U100" i="66"/>
  <c r="S100" i="66"/>
  <c r="J100" i="66"/>
  <c r="H100" i="66"/>
  <c r="G100" i="66"/>
  <c r="D100" i="66"/>
  <c r="F100" i="66" s="1"/>
  <c r="A100" i="66"/>
  <c r="AQ99" i="66"/>
  <c r="U99" i="66"/>
  <c r="S99" i="66"/>
  <c r="J99" i="66"/>
  <c r="H99" i="66"/>
  <c r="G99" i="66"/>
  <c r="F99" i="66"/>
  <c r="D99" i="66"/>
  <c r="A99" i="66"/>
  <c r="AQ98" i="66"/>
  <c r="U98" i="66"/>
  <c r="S98" i="66"/>
  <c r="J98" i="66"/>
  <c r="H98" i="66"/>
  <c r="G98" i="66"/>
  <c r="D98" i="66"/>
  <c r="F98" i="66" s="1"/>
  <c r="A98" i="66"/>
  <c r="AQ97" i="66"/>
  <c r="U97" i="66"/>
  <c r="S97" i="66"/>
  <c r="J97" i="66"/>
  <c r="H97" i="66"/>
  <c r="G97" i="66"/>
  <c r="D97" i="66"/>
  <c r="F97" i="66" s="1"/>
  <c r="A97" i="66"/>
  <c r="AQ96" i="66"/>
  <c r="U96" i="66"/>
  <c r="S96" i="66"/>
  <c r="J96" i="66"/>
  <c r="H96" i="66"/>
  <c r="G96" i="66"/>
  <c r="D96" i="66"/>
  <c r="F96" i="66" s="1"/>
  <c r="A96" i="66"/>
  <c r="AQ95" i="66"/>
  <c r="U95" i="66"/>
  <c r="S95" i="66"/>
  <c r="J95" i="66"/>
  <c r="H95" i="66"/>
  <c r="G95" i="66"/>
  <c r="F95" i="66"/>
  <c r="D95" i="66"/>
  <c r="A95" i="66"/>
  <c r="AQ94" i="66"/>
  <c r="U94" i="66"/>
  <c r="S94" i="66"/>
  <c r="J94" i="66"/>
  <c r="H94" i="66"/>
  <c r="G94" i="66"/>
  <c r="F94" i="66"/>
  <c r="D94" i="66"/>
  <c r="A94" i="66"/>
  <c r="AQ93" i="66"/>
  <c r="U93" i="66"/>
  <c r="S93" i="66"/>
  <c r="J93" i="66"/>
  <c r="H93" i="66"/>
  <c r="G93" i="66"/>
  <c r="D93" i="66"/>
  <c r="F93" i="66" s="1"/>
  <c r="A93" i="66"/>
  <c r="AQ92" i="66"/>
  <c r="U92" i="66"/>
  <c r="S92" i="66"/>
  <c r="J92" i="66"/>
  <c r="H92" i="66"/>
  <c r="G92" i="66"/>
  <c r="D92" i="66"/>
  <c r="F92" i="66" s="1"/>
  <c r="A92" i="66"/>
  <c r="AQ91" i="66"/>
  <c r="U91" i="66"/>
  <c r="S91" i="66"/>
  <c r="J91" i="66"/>
  <c r="H91" i="66"/>
  <c r="G91" i="66"/>
  <c r="D91" i="66"/>
  <c r="F91" i="66" s="1"/>
  <c r="A91" i="66"/>
  <c r="AQ90" i="66"/>
  <c r="U90" i="66"/>
  <c r="S90" i="66"/>
  <c r="J90" i="66"/>
  <c r="H90" i="66"/>
  <c r="G90" i="66"/>
  <c r="F90" i="66"/>
  <c r="D90" i="66"/>
  <c r="A90" i="66"/>
  <c r="AQ89" i="66"/>
  <c r="U89" i="66"/>
  <c r="S89" i="66"/>
  <c r="J89" i="66"/>
  <c r="H89" i="66"/>
  <c r="G89" i="66"/>
  <c r="F89" i="66"/>
  <c r="D89" i="66"/>
  <c r="A89" i="66"/>
  <c r="AQ88" i="66"/>
  <c r="U88" i="66"/>
  <c r="S88" i="66"/>
  <c r="J88" i="66"/>
  <c r="H88" i="66"/>
  <c r="G88" i="66"/>
  <c r="D88" i="66"/>
  <c r="F88" i="66" s="1"/>
  <c r="A88" i="66"/>
  <c r="AQ87" i="66"/>
  <c r="U87" i="66"/>
  <c r="S87" i="66"/>
  <c r="J87" i="66"/>
  <c r="H87" i="66"/>
  <c r="G87" i="66"/>
  <c r="D87" i="66"/>
  <c r="F87" i="66" s="1"/>
  <c r="A87" i="66"/>
  <c r="AQ86" i="66"/>
  <c r="U86" i="66"/>
  <c r="S86" i="66"/>
  <c r="J86" i="66"/>
  <c r="H86" i="66"/>
  <c r="G86" i="66"/>
  <c r="D86" i="66"/>
  <c r="F86" i="66" s="1"/>
  <c r="A86" i="66"/>
  <c r="AQ85" i="66"/>
  <c r="U85" i="66"/>
  <c r="S85" i="66"/>
  <c r="J85" i="66"/>
  <c r="H85" i="66"/>
  <c r="G85" i="66"/>
  <c r="F85" i="66"/>
  <c r="D85" i="66"/>
  <c r="A85" i="66"/>
  <c r="AQ84" i="66"/>
  <c r="S84" i="66"/>
  <c r="J84" i="66"/>
  <c r="F84" i="66"/>
  <c r="A84" i="66"/>
  <c r="AQ83" i="66"/>
  <c r="S83" i="66"/>
  <c r="J83" i="66"/>
  <c r="F83" i="66"/>
  <c r="A83" i="66"/>
  <c r="AQ82" i="66"/>
  <c r="S82" i="66"/>
  <c r="J82" i="66"/>
  <c r="F82" i="66"/>
  <c r="A82" i="66"/>
  <c r="AQ81" i="66"/>
  <c r="S81" i="66"/>
  <c r="J81" i="66"/>
  <c r="H81" i="66"/>
  <c r="G81" i="66"/>
  <c r="D81" i="66"/>
  <c r="F81" i="66" s="1"/>
  <c r="A81" i="66"/>
  <c r="AQ80" i="66"/>
  <c r="U80" i="66"/>
  <c r="S80" i="66"/>
  <c r="J80" i="66"/>
  <c r="H80" i="66"/>
  <c r="G80" i="66"/>
  <c r="F80" i="66"/>
  <c r="D80" i="66"/>
  <c r="A80" i="66"/>
  <c r="AQ79" i="66"/>
  <c r="U79" i="66"/>
  <c r="S79" i="66"/>
  <c r="J79" i="66"/>
  <c r="H79" i="66"/>
  <c r="G79" i="66"/>
  <c r="D79" i="66"/>
  <c r="F79" i="66" s="1"/>
  <c r="A79" i="66"/>
  <c r="AQ78" i="66"/>
  <c r="U78" i="66"/>
  <c r="S78" i="66"/>
  <c r="J78" i="66"/>
  <c r="G78" i="66"/>
  <c r="D78" i="66"/>
  <c r="F78" i="66" s="1"/>
  <c r="A78" i="66"/>
  <c r="AQ77" i="66"/>
  <c r="U77" i="66"/>
  <c r="S77" i="66"/>
  <c r="J77" i="66"/>
  <c r="H77" i="66"/>
  <c r="G77" i="66"/>
  <c r="F77" i="66"/>
  <c r="D77" i="66"/>
  <c r="A77" i="66"/>
  <c r="AQ76" i="66"/>
  <c r="U76" i="66"/>
  <c r="S76" i="66"/>
  <c r="J76" i="66"/>
  <c r="H76" i="66"/>
  <c r="G76" i="66"/>
  <c r="F76" i="66"/>
  <c r="D76" i="66"/>
  <c r="A76" i="66"/>
  <c r="AQ75" i="66"/>
  <c r="U75" i="66"/>
  <c r="S75" i="66"/>
  <c r="J75" i="66"/>
  <c r="H75" i="66"/>
  <c r="G75" i="66"/>
  <c r="D75" i="66"/>
  <c r="F75" i="66" s="1"/>
  <c r="A75" i="66"/>
  <c r="AQ74" i="66"/>
  <c r="U74" i="66"/>
  <c r="S74" i="66"/>
  <c r="J74" i="66"/>
  <c r="H74" i="66"/>
  <c r="G74" i="66"/>
  <c r="D74" i="66"/>
  <c r="F74" i="66" s="1"/>
  <c r="A74" i="66"/>
  <c r="AQ73" i="66"/>
  <c r="U73" i="66"/>
  <c r="S73" i="66"/>
  <c r="J73" i="66"/>
  <c r="H73" i="66"/>
  <c r="G73" i="66"/>
  <c r="D73" i="66"/>
  <c r="F73" i="66" s="1"/>
  <c r="A73" i="66"/>
  <c r="S72" i="66"/>
  <c r="A72" i="66"/>
  <c r="AQ71" i="66"/>
  <c r="S71" i="66"/>
  <c r="F71" i="66"/>
  <c r="A71" i="66"/>
  <c r="AQ70" i="66"/>
  <c r="S70" i="66"/>
  <c r="J70" i="66"/>
  <c r="F70" i="66"/>
  <c r="A70" i="66"/>
  <c r="AQ69" i="66"/>
  <c r="S69" i="66"/>
  <c r="J69" i="66"/>
  <c r="H69" i="66"/>
  <c r="G69" i="66"/>
  <c r="D69" i="66"/>
  <c r="F69" i="66" s="1"/>
  <c r="A69" i="66"/>
  <c r="AQ68" i="66"/>
  <c r="U68" i="66"/>
  <c r="S68" i="66"/>
  <c r="J68" i="66"/>
  <c r="H68" i="66"/>
  <c r="G68" i="66"/>
  <c r="D68" i="66"/>
  <c r="F68" i="66" s="1"/>
  <c r="A68" i="66"/>
  <c r="AQ67" i="66"/>
  <c r="U67" i="66"/>
  <c r="S67" i="66"/>
  <c r="J67" i="66"/>
  <c r="F67" i="66"/>
  <c r="D67" i="66"/>
  <c r="A67" i="66"/>
  <c r="AQ66" i="66"/>
  <c r="U66" i="66"/>
  <c r="S66" i="66"/>
  <c r="J66" i="66"/>
  <c r="H66" i="66"/>
  <c r="G66" i="66"/>
  <c r="D66" i="66"/>
  <c r="F66" i="66" s="1"/>
  <c r="A66" i="66"/>
  <c r="AQ65" i="66"/>
  <c r="U65" i="66"/>
  <c r="S65" i="66"/>
  <c r="J65" i="66"/>
  <c r="H65" i="66"/>
  <c r="G65" i="66"/>
  <c r="D65" i="66"/>
  <c r="F65" i="66" s="1"/>
  <c r="A65" i="66"/>
  <c r="AQ64" i="66"/>
  <c r="S64" i="66"/>
  <c r="J64" i="66"/>
  <c r="F64" i="66"/>
  <c r="A64" i="66"/>
  <c r="AQ63" i="66"/>
  <c r="S63" i="66"/>
  <c r="J63" i="66"/>
  <c r="F63" i="66"/>
  <c r="A63" i="66"/>
  <c r="AQ62" i="66"/>
  <c r="U62" i="66"/>
  <c r="S62" i="66"/>
  <c r="J62" i="66"/>
  <c r="H62" i="66"/>
  <c r="G62" i="66"/>
  <c r="F62" i="66"/>
  <c r="D62" i="66"/>
  <c r="A62" i="66"/>
  <c r="AQ61" i="66"/>
  <c r="U61" i="66"/>
  <c r="S61" i="66"/>
  <c r="J61" i="66"/>
  <c r="H61" i="66"/>
  <c r="G61" i="66"/>
  <c r="D61" i="66"/>
  <c r="F61" i="66" s="1"/>
  <c r="A61" i="66"/>
  <c r="AQ60" i="66"/>
  <c r="U60" i="66"/>
  <c r="S60" i="66"/>
  <c r="J60" i="66"/>
  <c r="H60" i="66"/>
  <c r="G60" i="66"/>
  <c r="D60" i="66"/>
  <c r="F60" i="66" s="1"/>
  <c r="A60" i="66"/>
  <c r="AQ59" i="66"/>
  <c r="U59" i="66"/>
  <c r="S59" i="66"/>
  <c r="J59" i="66"/>
  <c r="H59" i="66"/>
  <c r="G59" i="66"/>
  <c r="D59" i="66"/>
  <c r="F59" i="66" s="1"/>
  <c r="A59" i="66"/>
  <c r="AQ58" i="66"/>
  <c r="U58" i="66"/>
  <c r="S58" i="66"/>
  <c r="J58" i="66"/>
  <c r="H58" i="66"/>
  <c r="G58" i="66"/>
  <c r="F58" i="66"/>
  <c r="D58" i="66"/>
  <c r="A58" i="66"/>
  <c r="AQ57" i="66"/>
  <c r="U57" i="66"/>
  <c r="S57" i="66"/>
  <c r="J57" i="66"/>
  <c r="H57" i="66"/>
  <c r="G57" i="66"/>
  <c r="D57" i="66"/>
  <c r="F57" i="66" s="1"/>
  <c r="A57" i="66"/>
  <c r="AQ56" i="66"/>
  <c r="U56" i="66"/>
  <c r="S56" i="66"/>
  <c r="J56" i="66"/>
  <c r="H56" i="66"/>
  <c r="G56" i="66"/>
  <c r="F56" i="66"/>
  <c r="D56" i="66"/>
  <c r="A56" i="66"/>
  <c r="AQ55" i="66"/>
  <c r="U55" i="66"/>
  <c r="S55" i="66"/>
  <c r="J55" i="66"/>
  <c r="H55" i="66"/>
  <c r="G55" i="66"/>
  <c r="D55" i="66"/>
  <c r="F55" i="66" s="1"/>
  <c r="A55" i="66"/>
  <c r="AQ54" i="66"/>
  <c r="S54" i="66"/>
  <c r="J54" i="66"/>
  <c r="H54" i="66"/>
  <c r="G54" i="66"/>
  <c r="D54" i="66"/>
  <c r="F54" i="66" s="1"/>
  <c r="A54" i="66"/>
  <c r="AQ53" i="66"/>
  <c r="U53" i="66"/>
  <c r="S53" i="66"/>
  <c r="J53" i="66"/>
  <c r="H53" i="66"/>
  <c r="G53" i="66"/>
  <c r="D53" i="66"/>
  <c r="F53" i="66" s="1"/>
  <c r="A53" i="66"/>
  <c r="AQ52" i="66"/>
  <c r="U52" i="66"/>
  <c r="S52" i="66"/>
  <c r="J52" i="66"/>
  <c r="H52" i="66"/>
  <c r="G52" i="66"/>
  <c r="D52" i="66"/>
  <c r="F52" i="66" s="1"/>
  <c r="A52" i="66"/>
  <c r="AQ51" i="66"/>
  <c r="U51" i="66"/>
  <c r="S51" i="66"/>
  <c r="J51" i="66"/>
  <c r="H51" i="66"/>
  <c r="G51" i="66"/>
  <c r="F51" i="66"/>
  <c r="D51" i="66"/>
  <c r="A51" i="66"/>
  <c r="AQ50" i="66"/>
  <c r="U50" i="66"/>
  <c r="S50" i="66"/>
  <c r="J50" i="66"/>
  <c r="H50" i="66"/>
  <c r="G50" i="66"/>
  <c r="F50" i="66"/>
  <c r="D50" i="66"/>
  <c r="A50" i="66"/>
  <c r="AQ49" i="66"/>
  <c r="U49" i="66"/>
  <c r="S49" i="66"/>
  <c r="J49" i="66"/>
  <c r="G49" i="66"/>
  <c r="F49" i="66"/>
  <c r="D49" i="66"/>
  <c r="A49" i="66"/>
  <c r="AQ48" i="66"/>
  <c r="S48" i="66"/>
  <c r="J48" i="66"/>
  <c r="D48" i="66"/>
  <c r="F48" i="66" s="1"/>
  <c r="A48" i="66"/>
  <c r="AQ47" i="66"/>
  <c r="S47" i="66"/>
  <c r="J47" i="66"/>
  <c r="H47" i="66"/>
  <c r="G47" i="66"/>
  <c r="D47" i="66"/>
  <c r="F47" i="66" s="1"/>
  <c r="A47" i="66"/>
  <c r="AQ46" i="66"/>
  <c r="S46" i="66"/>
  <c r="J46" i="66"/>
  <c r="H46" i="66"/>
  <c r="G46" i="66"/>
  <c r="D46" i="66"/>
  <c r="F46" i="66" s="1"/>
  <c r="A46" i="66"/>
  <c r="AQ45" i="66"/>
  <c r="U45" i="66"/>
  <c r="S45" i="66"/>
  <c r="J45" i="66"/>
  <c r="H45" i="66"/>
  <c r="G45" i="66"/>
  <c r="D45" i="66"/>
  <c r="F45" i="66" s="1"/>
  <c r="A45" i="66"/>
  <c r="AQ44" i="66"/>
  <c r="U44" i="66"/>
  <c r="S44" i="66"/>
  <c r="J44" i="66"/>
  <c r="H44" i="66"/>
  <c r="G44" i="66"/>
  <c r="F44" i="66"/>
  <c r="D44" i="66"/>
  <c r="A44" i="66"/>
  <c r="AQ43" i="66"/>
  <c r="U43" i="66"/>
  <c r="S43" i="66"/>
  <c r="J43" i="66"/>
  <c r="H43" i="66"/>
  <c r="G43" i="66"/>
  <c r="F43" i="66"/>
  <c r="D43" i="66"/>
  <c r="A43" i="66"/>
  <c r="AQ42" i="66"/>
  <c r="U42" i="66"/>
  <c r="S42" i="66"/>
  <c r="J42" i="66"/>
  <c r="H42" i="66"/>
  <c r="G42" i="66"/>
  <c r="D42" i="66"/>
  <c r="F42" i="66" s="1"/>
  <c r="A42" i="66"/>
  <c r="AQ41" i="66"/>
  <c r="U41" i="66"/>
  <c r="S41" i="66"/>
  <c r="J41" i="66"/>
  <c r="H41" i="66"/>
  <c r="G41" i="66"/>
  <c r="D41" i="66"/>
  <c r="F41" i="66" s="1"/>
  <c r="A41" i="66"/>
  <c r="S40" i="66"/>
  <c r="J40" i="66"/>
  <c r="F40" i="66"/>
  <c r="A40" i="66"/>
  <c r="AQ39" i="66"/>
  <c r="S39" i="66"/>
  <c r="J39" i="66"/>
  <c r="F39" i="66"/>
  <c r="A39" i="66"/>
  <c r="AQ38" i="66"/>
  <c r="U38" i="66"/>
  <c r="S38" i="66"/>
  <c r="J38" i="66"/>
  <c r="H38" i="66"/>
  <c r="G38" i="66"/>
  <c r="F38" i="66"/>
  <c r="D38" i="66"/>
  <c r="A38" i="66"/>
  <c r="AQ37" i="66"/>
  <c r="S37" i="66"/>
  <c r="J37" i="66"/>
  <c r="H37" i="66"/>
  <c r="G37" i="66"/>
  <c r="F37" i="66"/>
  <c r="D37" i="66"/>
  <c r="A37" i="66"/>
  <c r="AQ36" i="66"/>
  <c r="U36" i="66"/>
  <c r="S36" i="66"/>
  <c r="J36" i="66"/>
  <c r="H36" i="66"/>
  <c r="G36" i="66"/>
  <c r="F36" i="66"/>
  <c r="D36" i="66"/>
  <c r="A36" i="66"/>
  <c r="AQ35" i="66"/>
  <c r="U35" i="66"/>
  <c r="S35" i="66"/>
  <c r="J35" i="66"/>
  <c r="H35" i="66"/>
  <c r="G35" i="66"/>
  <c r="D35" i="66"/>
  <c r="F35" i="66" s="1"/>
  <c r="A35" i="66"/>
  <c r="AQ34" i="66"/>
  <c r="U34" i="66"/>
  <c r="S34" i="66"/>
  <c r="J34" i="66"/>
  <c r="G34" i="66"/>
  <c r="D34" i="66"/>
  <c r="F34" i="66" s="1"/>
  <c r="A34" i="66"/>
  <c r="AQ33" i="66"/>
  <c r="U33" i="66"/>
  <c r="S33" i="66"/>
  <c r="J33" i="66"/>
  <c r="H33" i="66"/>
  <c r="G33" i="66"/>
  <c r="F33" i="66"/>
  <c r="D33" i="66"/>
  <c r="A33" i="66"/>
  <c r="AQ32" i="66"/>
  <c r="U32" i="66"/>
  <c r="S32" i="66"/>
  <c r="J32" i="66"/>
  <c r="H32" i="66"/>
  <c r="G32" i="66"/>
  <c r="D32" i="66"/>
  <c r="F32" i="66" s="1"/>
  <c r="A32" i="66"/>
  <c r="AQ31" i="66"/>
  <c r="U31" i="66"/>
  <c r="S31" i="66"/>
  <c r="J31" i="66"/>
  <c r="H31" i="66"/>
  <c r="G31" i="66"/>
  <c r="D31" i="66"/>
  <c r="F31" i="66" s="1"/>
  <c r="A31" i="66"/>
  <c r="AQ30" i="66"/>
  <c r="U30" i="66"/>
  <c r="S30" i="66"/>
  <c r="J30" i="66"/>
  <c r="H30" i="66"/>
  <c r="G30" i="66"/>
  <c r="D30" i="66"/>
  <c r="F30" i="66" s="1"/>
  <c r="A30" i="66"/>
  <c r="AQ29" i="66"/>
  <c r="U29" i="66"/>
  <c r="S29" i="66"/>
  <c r="J29" i="66"/>
  <c r="H29" i="66"/>
  <c r="G29" i="66"/>
  <c r="F29" i="66"/>
  <c r="D29" i="66"/>
  <c r="A29" i="66"/>
  <c r="AQ28" i="66"/>
  <c r="U28" i="66"/>
  <c r="S28" i="66"/>
  <c r="J28" i="66"/>
  <c r="H28" i="66"/>
  <c r="G28" i="66"/>
  <c r="F28" i="66"/>
  <c r="D28" i="66"/>
  <c r="A28" i="66"/>
  <c r="S27" i="66"/>
  <c r="F27" i="66"/>
  <c r="A27" i="66"/>
  <c r="AQ26" i="66"/>
  <c r="S26" i="66"/>
  <c r="J26" i="66"/>
  <c r="F26" i="66"/>
  <c r="A26" i="66"/>
  <c r="AQ25" i="66"/>
  <c r="S25" i="66"/>
  <c r="J25" i="66"/>
  <c r="F25" i="66"/>
  <c r="A25" i="66"/>
  <c r="AQ24" i="66"/>
  <c r="S24" i="66"/>
  <c r="J24" i="66"/>
  <c r="F24" i="66"/>
  <c r="A24" i="66"/>
  <c r="AQ23" i="66"/>
  <c r="S23" i="66"/>
  <c r="J23" i="66"/>
  <c r="F23" i="66"/>
  <c r="A23" i="66"/>
  <c r="AQ22" i="66"/>
  <c r="S22" i="66"/>
  <c r="J22" i="66"/>
  <c r="H22" i="66"/>
  <c r="G22" i="66"/>
  <c r="F22" i="66"/>
  <c r="D22" i="66"/>
  <c r="A22" i="66"/>
  <c r="AQ21" i="66"/>
  <c r="U21" i="66"/>
  <c r="S21" i="66"/>
  <c r="J21" i="66"/>
  <c r="H21" i="66"/>
  <c r="G21" i="66"/>
  <c r="F21" i="66"/>
  <c r="D21" i="66"/>
  <c r="A21" i="66"/>
  <c r="AQ20" i="66"/>
  <c r="U20" i="66"/>
  <c r="S20" i="66"/>
  <c r="J20" i="66"/>
  <c r="H20" i="66"/>
  <c r="G20" i="66"/>
  <c r="D20" i="66"/>
  <c r="F20" i="66" s="1"/>
  <c r="A20" i="66"/>
  <c r="AQ19" i="66"/>
  <c r="U19" i="66"/>
  <c r="S19" i="66"/>
  <c r="J19" i="66"/>
  <c r="H19" i="66"/>
  <c r="G19" i="66"/>
  <c r="D19" i="66"/>
  <c r="F19" i="66" s="1"/>
  <c r="A19" i="66"/>
  <c r="AQ18" i="66"/>
  <c r="S18" i="66"/>
  <c r="J18" i="66"/>
  <c r="D18" i="66"/>
  <c r="F18" i="66" s="1"/>
  <c r="A18" i="66"/>
  <c r="AQ17" i="66"/>
  <c r="S17" i="66"/>
  <c r="J17" i="66"/>
  <c r="D17" i="66"/>
  <c r="F17" i="66" s="1"/>
  <c r="A17" i="66"/>
  <c r="AQ16" i="66"/>
  <c r="U16" i="66"/>
  <c r="S16" i="66"/>
  <c r="J16" i="66"/>
  <c r="D16" i="66"/>
  <c r="F16" i="66" s="1"/>
  <c r="A16" i="66"/>
  <c r="AQ15" i="66"/>
  <c r="U15" i="66"/>
  <c r="S15" i="66"/>
  <c r="J15" i="66"/>
  <c r="H15" i="66"/>
  <c r="G15" i="66"/>
  <c r="F15" i="66"/>
  <c r="D15" i="66"/>
  <c r="A15" i="66"/>
  <c r="AQ14" i="66"/>
  <c r="U14" i="66"/>
  <c r="S14" i="66"/>
  <c r="J14" i="66"/>
  <c r="H14" i="66"/>
  <c r="G14" i="66"/>
  <c r="F14" i="66"/>
  <c r="A14" i="66"/>
  <c r="AQ13" i="66"/>
  <c r="U13" i="66"/>
  <c r="S13" i="66"/>
  <c r="J13" i="66"/>
  <c r="H13" i="66"/>
  <c r="G13" i="66"/>
  <c r="F13" i="66"/>
  <c r="D13" i="66"/>
  <c r="A13" i="66"/>
  <c r="AQ12" i="66"/>
  <c r="U12" i="66"/>
  <c r="S12" i="66"/>
  <c r="J12" i="66"/>
  <c r="H12" i="66"/>
  <c r="G12" i="66"/>
  <c r="D12" i="66"/>
  <c r="F12" i="66" s="1"/>
  <c r="A12" i="66"/>
  <c r="AQ11" i="66"/>
  <c r="U11" i="66"/>
  <c r="S11" i="66"/>
  <c r="J11" i="66"/>
  <c r="H11" i="66"/>
  <c r="G11" i="66"/>
  <c r="D11" i="66"/>
  <c r="F11" i="66" s="1"/>
  <c r="A11" i="66"/>
  <c r="AQ10" i="66"/>
  <c r="U10" i="66"/>
  <c r="S10" i="66"/>
  <c r="J10" i="66"/>
  <c r="H10" i="66"/>
  <c r="G10" i="66"/>
  <c r="D10" i="66"/>
  <c r="F10" i="66" s="1"/>
  <c r="A10" i="66"/>
  <c r="AQ9" i="66"/>
  <c r="U9" i="66"/>
  <c r="S9" i="66"/>
  <c r="J9" i="66"/>
  <c r="H9" i="66"/>
  <c r="G9" i="66"/>
  <c r="D9" i="66"/>
  <c r="F9" i="66" s="1"/>
  <c r="A9" i="66"/>
  <c r="AQ8" i="66"/>
  <c r="U8" i="66"/>
  <c r="S8" i="66"/>
  <c r="J8" i="66"/>
  <c r="D8" i="66"/>
  <c r="F8" i="66" s="1"/>
  <c r="A8" i="66"/>
  <c r="AQ7" i="66"/>
  <c r="U7" i="66"/>
  <c r="S7" i="66"/>
  <c r="J7" i="66"/>
  <c r="D7" i="66"/>
  <c r="F7" i="66" s="1"/>
  <c r="A7" i="66"/>
  <c r="AQ6" i="66"/>
  <c r="U6" i="66"/>
  <c r="S6" i="66"/>
  <c r="J6" i="66"/>
  <c r="H6" i="66"/>
  <c r="G6" i="66"/>
  <c r="D6" i="66"/>
  <c r="F6" i="66" s="1"/>
  <c r="A6" i="66"/>
  <c r="AQ5" i="66"/>
  <c r="U5" i="66"/>
  <c r="S5" i="66"/>
  <c r="J5" i="66"/>
  <c r="H5" i="66"/>
  <c r="G5" i="66"/>
  <c r="D5" i="66"/>
  <c r="F5" i="66" s="1"/>
  <c r="A5" i="66"/>
  <c r="S2" i="66"/>
  <c r="G334" i="66" l="1"/>
  <c r="G335" i="66" s="1"/>
  <c r="A72" i="65"/>
  <c r="A119" i="65"/>
  <c r="A120" i="65"/>
  <c r="AQ71" i="65"/>
  <c r="AQ110" i="65"/>
  <c r="AQ328" i="65"/>
  <c r="S71" i="65"/>
  <c r="S72" i="65"/>
  <c r="AQ120" i="65"/>
  <c r="S120" i="65"/>
  <c r="S119" i="65"/>
  <c r="AQ119" i="65"/>
  <c r="A318" i="65"/>
  <c r="D318" i="65"/>
  <c r="F318" i="65" s="1"/>
  <c r="G318" i="65"/>
  <c r="H318" i="65"/>
  <c r="J318" i="65"/>
  <c r="S318" i="65"/>
  <c r="U318" i="65"/>
  <c r="AQ318" i="65"/>
  <c r="L425" i="65" l="1"/>
  <c r="S361" i="65"/>
  <c r="S359" i="65"/>
  <c r="S360" i="65" s="1"/>
  <c r="T357" i="65"/>
  <c r="N348" i="65"/>
  <c r="G336" i="65"/>
  <c r="C334" i="65"/>
  <c r="AQ331" i="65"/>
  <c r="U331" i="65"/>
  <c r="S331" i="65"/>
  <c r="J331" i="65"/>
  <c r="H331" i="65"/>
  <c r="G331" i="65"/>
  <c r="D331" i="65"/>
  <c r="F331" i="65" s="1"/>
  <c r="A331" i="65"/>
  <c r="AQ330" i="65"/>
  <c r="U330" i="65"/>
  <c r="S330" i="65"/>
  <c r="J330" i="65"/>
  <c r="H330" i="65"/>
  <c r="G330" i="65"/>
  <c r="D330" i="65"/>
  <c r="F330" i="65" s="1"/>
  <c r="A330" i="65"/>
  <c r="AQ329" i="65"/>
  <c r="U329" i="65"/>
  <c r="S329" i="65"/>
  <c r="J329" i="65"/>
  <c r="H329" i="65"/>
  <c r="G329" i="65"/>
  <c r="D329" i="65"/>
  <c r="F329" i="65" s="1"/>
  <c r="A329" i="65"/>
  <c r="S328" i="65"/>
  <c r="F328" i="65"/>
  <c r="A328" i="65"/>
  <c r="AQ327" i="65"/>
  <c r="S327" i="65"/>
  <c r="F327" i="65"/>
  <c r="A327" i="65"/>
  <c r="AQ326" i="65"/>
  <c r="S326" i="65"/>
  <c r="F326" i="65"/>
  <c r="A326" i="65"/>
  <c r="AQ325" i="65"/>
  <c r="S325" i="65"/>
  <c r="F325" i="65"/>
  <c r="A325" i="65"/>
  <c r="AQ324" i="65"/>
  <c r="S324" i="65"/>
  <c r="J324" i="65"/>
  <c r="F324" i="65"/>
  <c r="A324" i="65"/>
  <c r="AQ323" i="65"/>
  <c r="S323" i="65"/>
  <c r="J323" i="65"/>
  <c r="F323" i="65"/>
  <c r="A323" i="65"/>
  <c r="AQ322" i="65"/>
  <c r="S322" i="65"/>
  <c r="J322" i="65"/>
  <c r="F322" i="65"/>
  <c r="A322" i="65"/>
  <c r="AQ321" i="65"/>
  <c r="S321" i="65"/>
  <c r="J321" i="65"/>
  <c r="F321" i="65"/>
  <c r="A321" i="65"/>
  <c r="AQ320" i="65"/>
  <c r="S320" i="65"/>
  <c r="J320" i="65"/>
  <c r="H320" i="65"/>
  <c r="G320" i="65"/>
  <c r="D320" i="65"/>
  <c r="F320" i="65" s="1"/>
  <c r="A320" i="65"/>
  <c r="AQ319" i="65"/>
  <c r="S319" i="65"/>
  <c r="J319" i="65"/>
  <c r="H319" i="65"/>
  <c r="G319" i="65"/>
  <c r="D319" i="65"/>
  <c r="F319" i="65" s="1"/>
  <c r="A319" i="65"/>
  <c r="AQ317" i="65"/>
  <c r="U317" i="65"/>
  <c r="S317" i="65"/>
  <c r="J317" i="65"/>
  <c r="H317" i="65"/>
  <c r="G317" i="65"/>
  <c r="D317" i="65"/>
  <c r="F317" i="65" s="1"/>
  <c r="A317" i="65"/>
  <c r="AQ316" i="65"/>
  <c r="U316" i="65"/>
  <c r="S316" i="65"/>
  <c r="J316" i="65"/>
  <c r="H316" i="65"/>
  <c r="G316" i="65"/>
  <c r="D316" i="65"/>
  <c r="F316" i="65" s="1"/>
  <c r="A316" i="65"/>
  <c r="AQ315" i="65"/>
  <c r="U315" i="65"/>
  <c r="S315" i="65"/>
  <c r="J315" i="65"/>
  <c r="H315" i="65"/>
  <c r="G315" i="65"/>
  <c r="D315" i="65"/>
  <c r="F315" i="65" s="1"/>
  <c r="A315" i="65"/>
  <c r="AQ314" i="65"/>
  <c r="U314" i="65"/>
  <c r="S314" i="65"/>
  <c r="J314" i="65"/>
  <c r="H314" i="65"/>
  <c r="G314" i="65"/>
  <c r="D314" i="65"/>
  <c r="F314" i="65" s="1"/>
  <c r="A314" i="65"/>
  <c r="AQ313" i="65"/>
  <c r="U313" i="65"/>
  <c r="S313" i="65"/>
  <c r="J313" i="65"/>
  <c r="H313" i="65"/>
  <c r="G313" i="65"/>
  <c r="D313" i="65"/>
  <c r="F313" i="65" s="1"/>
  <c r="A313" i="65"/>
  <c r="AQ312" i="65"/>
  <c r="U312" i="65"/>
  <c r="S312" i="65"/>
  <c r="J312" i="65"/>
  <c r="H312" i="65"/>
  <c r="G312" i="65"/>
  <c r="D312" i="65"/>
  <c r="F312" i="65" s="1"/>
  <c r="A312" i="65"/>
  <c r="AQ311" i="65"/>
  <c r="U311" i="65"/>
  <c r="S311" i="65"/>
  <c r="J311" i="65"/>
  <c r="H311" i="65"/>
  <c r="G311" i="65"/>
  <c r="D311" i="65"/>
  <c r="F311" i="65" s="1"/>
  <c r="A311" i="65"/>
  <c r="AQ310" i="65"/>
  <c r="U310" i="65"/>
  <c r="S310" i="65"/>
  <c r="J310" i="65"/>
  <c r="H310" i="65"/>
  <c r="G310" i="65"/>
  <c r="D310" i="65"/>
  <c r="F310" i="65" s="1"/>
  <c r="A310" i="65"/>
  <c r="AQ309" i="65"/>
  <c r="U309" i="65"/>
  <c r="S309" i="65"/>
  <c r="J309" i="65"/>
  <c r="H309" i="65"/>
  <c r="G309" i="65"/>
  <c r="D309" i="65"/>
  <c r="F309" i="65" s="1"/>
  <c r="A309" i="65"/>
  <c r="AQ308" i="65"/>
  <c r="U308" i="65"/>
  <c r="S308" i="65"/>
  <c r="J308" i="65"/>
  <c r="H308" i="65"/>
  <c r="G308" i="65"/>
  <c r="D308" i="65"/>
  <c r="F308" i="65" s="1"/>
  <c r="A308" i="65"/>
  <c r="AQ307" i="65"/>
  <c r="U307" i="65"/>
  <c r="S307" i="65"/>
  <c r="J307" i="65"/>
  <c r="H307" i="65"/>
  <c r="G307" i="65"/>
  <c r="D307" i="65"/>
  <c r="F307" i="65" s="1"/>
  <c r="A307" i="65"/>
  <c r="AQ306" i="65"/>
  <c r="U306" i="65"/>
  <c r="S306" i="65"/>
  <c r="J306" i="65"/>
  <c r="H306" i="65"/>
  <c r="G306" i="65"/>
  <c r="D306" i="65"/>
  <c r="F306" i="65" s="1"/>
  <c r="A306" i="65"/>
  <c r="AQ305" i="65"/>
  <c r="U305" i="65"/>
  <c r="S305" i="65"/>
  <c r="J305" i="65"/>
  <c r="H305" i="65"/>
  <c r="G305" i="65"/>
  <c r="D305" i="65"/>
  <c r="F305" i="65" s="1"/>
  <c r="A305" i="65"/>
  <c r="AQ304" i="65"/>
  <c r="U304" i="65"/>
  <c r="S304" i="65"/>
  <c r="J304" i="65"/>
  <c r="H304" i="65"/>
  <c r="G304" i="65"/>
  <c r="D304" i="65"/>
  <c r="F304" i="65" s="1"/>
  <c r="A304" i="65"/>
  <c r="AQ303" i="65"/>
  <c r="U303" i="65"/>
  <c r="S303" i="65"/>
  <c r="J303" i="65"/>
  <c r="H303" i="65"/>
  <c r="G303" i="65"/>
  <c r="D303" i="65"/>
  <c r="F303" i="65" s="1"/>
  <c r="A303" i="65"/>
  <c r="AQ302" i="65"/>
  <c r="U302" i="65"/>
  <c r="S302" i="65"/>
  <c r="J302" i="65"/>
  <c r="H302" i="65"/>
  <c r="G302" i="65"/>
  <c r="D302" i="65"/>
  <c r="F302" i="65" s="1"/>
  <c r="A302" i="65"/>
  <c r="AQ301" i="65"/>
  <c r="U301" i="65"/>
  <c r="S301" i="65"/>
  <c r="J301" i="65"/>
  <c r="H301" i="65"/>
  <c r="G301" i="65"/>
  <c r="D301" i="65"/>
  <c r="F301" i="65" s="1"/>
  <c r="A301" i="65"/>
  <c r="AQ300" i="65"/>
  <c r="U300" i="65"/>
  <c r="S300" i="65"/>
  <c r="J300" i="65"/>
  <c r="H300" i="65"/>
  <c r="G300" i="65"/>
  <c r="D300" i="65"/>
  <c r="F300" i="65" s="1"/>
  <c r="A300" i="65"/>
  <c r="AQ299" i="65"/>
  <c r="U299" i="65"/>
  <c r="S299" i="65"/>
  <c r="J299" i="65"/>
  <c r="H299" i="65"/>
  <c r="G299" i="65"/>
  <c r="D299" i="65"/>
  <c r="F299" i="65" s="1"/>
  <c r="A299" i="65"/>
  <c r="AQ298" i="65"/>
  <c r="U298" i="65"/>
  <c r="S298" i="65"/>
  <c r="J298" i="65"/>
  <c r="H298" i="65"/>
  <c r="G298" i="65"/>
  <c r="D298" i="65"/>
  <c r="F298" i="65" s="1"/>
  <c r="A298" i="65"/>
  <c r="AQ297" i="65"/>
  <c r="U297" i="65"/>
  <c r="S297" i="65"/>
  <c r="J297" i="65"/>
  <c r="H297" i="65"/>
  <c r="G297" i="65"/>
  <c r="D297" i="65"/>
  <c r="F297" i="65" s="1"/>
  <c r="A297" i="65"/>
  <c r="AQ296" i="65"/>
  <c r="U296" i="65"/>
  <c r="S296" i="65"/>
  <c r="J296" i="65"/>
  <c r="H296" i="65"/>
  <c r="G296" i="65"/>
  <c r="D296" i="65"/>
  <c r="F296" i="65" s="1"/>
  <c r="A296" i="65"/>
  <c r="AQ295" i="65"/>
  <c r="U295" i="65"/>
  <c r="S295" i="65"/>
  <c r="J295" i="65"/>
  <c r="H295" i="65"/>
  <c r="G295" i="65"/>
  <c r="D295" i="65"/>
  <c r="F295" i="65" s="1"/>
  <c r="A295" i="65"/>
  <c r="AQ294" i="65"/>
  <c r="U294" i="65"/>
  <c r="S294" i="65"/>
  <c r="J294" i="65"/>
  <c r="H294" i="65"/>
  <c r="G294" i="65"/>
  <c r="D294" i="65"/>
  <c r="F294" i="65" s="1"/>
  <c r="A294" i="65"/>
  <c r="AQ293" i="65"/>
  <c r="U293" i="65"/>
  <c r="S293" i="65"/>
  <c r="J293" i="65"/>
  <c r="H293" i="65"/>
  <c r="G293" i="65"/>
  <c r="D293" i="65"/>
  <c r="F293" i="65" s="1"/>
  <c r="A293" i="65"/>
  <c r="AQ292" i="65"/>
  <c r="U292" i="65"/>
  <c r="S292" i="65"/>
  <c r="J292" i="65"/>
  <c r="H292" i="65"/>
  <c r="G292" i="65"/>
  <c r="D292" i="65"/>
  <c r="F292" i="65" s="1"/>
  <c r="A292" i="65"/>
  <c r="AQ291" i="65"/>
  <c r="U291" i="65"/>
  <c r="S291" i="65"/>
  <c r="J291" i="65"/>
  <c r="H291" i="65"/>
  <c r="G291" i="65"/>
  <c r="D291" i="65"/>
  <c r="F291" i="65" s="1"/>
  <c r="A291" i="65"/>
  <c r="AQ290" i="65"/>
  <c r="S290" i="65"/>
  <c r="F290" i="65"/>
  <c r="A290" i="65"/>
  <c r="AQ289" i="65"/>
  <c r="S289" i="65"/>
  <c r="F289" i="65"/>
  <c r="A289" i="65"/>
  <c r="AQ288" i="65"/>
  <c r="S288" i="65"/>
  <c r="F288" i="65"/>
  <c r="A288" i="65"/>
  <c r="AQ287" i="65"/>
  <c r="S287" i="65"/>
  <c r="F287" i="65"/>
  <c r="A287" i="65"/>
  <c r="AQ286" i="65"/>
  <c r="S286" i="65"/>
  <c r="F286" i="65"/>
  <c r="A286" i="65"/>
  <c r="AQ285" i="65"/>
  <c r="S285" i="65"/>
  <c r="J285" i="65"/>
  <c r="F285" i="65"/>
  <c r="A285" i="65"/>
  <c r="AQ284" i="65"/>
  <c r="S284" i="65"/>
  <c r="J284" i="65"/>
  <c r="F284" i="65"/>
  <c r="A284" i="65"/>
  <c r="AQ283" i="65"/>
  <c r="S283" i="65"/>
  <c r="J283" i="65"/>
  <c r="F283" i="65"/>
  <c r="A283" i="65"/>
  <c r="AQ282" i="65"/>
  <c r="S282" i="65"/>
  <c r="J282" i="65"/>
  <c r="F282" i="65"/>
  <c r="A282" i="65"/>
  <c r="AQ281" i="65"/>
  <c r="S281" i="65"/>
  <c r="J281" i="65"/>
  <c r="F281" i="65"/>
  <c r="A281" i="65"/>
  <c r="AQ280" i="65"/>
  <c r="S280" i="65"/>
  <c r="J280" i="65"/>
  <c r="F280" i="65"/>
  <c r="A280" i="65"/>
  <c r="AQ279" i="65"/>
  <c r="S279" i="65"/>
  <c r="J279" i="65"/>
  <c r="F279" i="65"/>
  <c r="A279" i="65"/>
  <c r="AQ278" i="65"/>
  <c r="S278" i="65"/>
  <c r="J278" i="65"/>
  <c r="F278" i="65"/>
  <c r="A278" i="65"/>
  <c r="AQ277" i="65"/>
  <c r="S277" i="65"/>
  <c r="J277" i="65"/>
  <c r="F277" i="65"/>
  <c r="A277" i="65"/>
  <c r="AQ276" i="65"/>
  <c r="S276" i="65"/>
  <c r="J276" i="65"/>
  <c r="F276" i="65"/>
  <c r="A276" i="65"/>
  <c r="AQ275" i="65"/>
  <c r="S275" i="65"/>
  <c r="J275" i="65"/>
  <c r="F275" i="65"/>
  <c r="A275" i="65"/>
  <c r="AQ274" i="65"/>
  <c r="S274" i="65"/>
  <c r="J274" i="65"/>
  <c r="F274" i="65"/>
  <c r="A274" i="65"/>
  <c r="AQ273" i="65"/>
  <c r="S273" i="65"/>
  <c r="J273" i="65"/>
  <c r="F273" i="65"/>
  <c r="A273" i="65"/>
  <c r="AQ272" i="65"/>
  <c r="S272" i="65"/>
  <c r="J272" i="65"/>
  <c r="F272" i="65"/>
  <c r="A272" i="65"/>
  <c r="AQ271" i="65"/>
  <c r="S271" i="65"/>
  <c r="J271" i="65"/>
  <c r="F271" i="65"/>
  <c r="A271" i="65"/>
  <c r="AQ270" i="65"/>
  <c r="S270" i="65"/>
  <c r="J270" i="65"/>
  <c r="F270" i="65"/>
  <c r="A270" i="65"/>
  <c r="AQ269" i="65"/>
  <c r="S269" i="65"/>
  <c r="J269" i="65"/>
  <c r="F269" i="65"/>
  <c r="A269" i="65"/>
  <c r="AQ268" i="65"/>
  <c r="S268" i="65"/>
  <c r="J268" i="65"/>
  <c r="F268" i="65"/>
  <c r="A268" i="65"/>
  <c r="AQ267" i="65"/>
  <c r="S267" i="65"/>
  <c r="J267" i="65"/>
  <c r="F267" i="65"/>
  <c r="A267" i="65"/>
  <c r="AQ266" i="65"/>
  <c r="S266" i="65"/>
  <c r="J266" i="65"/>
  <c r="F266" i="65"/>
  <c r="A266" i="65"/>
  <c r="AQ265" i="65"/>
  <c r="S265" i="65"/>
  <c r="J265" i="65"/>
  <c r="F265" i="65"/>
  <c r="A265" i="65"/>
  <c r="AQ264" i="65"/>
  <c r="S264" i="65"/>
  <c r="J264" i="65"/>
  <c r="F264" i="65"/>
  <c r="A264" i="65"/>
  <c r="AQ263" i="65"/>
  <c r="S263" i="65"/>
  <c r="J263" i="65"/>
  <c r="F263" i="65"/>
  <c r="A263" i="65"/>
  <c r="AQ262" i="65"/>
  <c r="S262" i="65"/>
  <c r="J262" i="65"/>
  <c r="F262" i="65"/>
  <c r="A262" i="65"/>
  <c r="AQ261" i="65"/>
  <c r="S261" i="65"/>
  <c r="J261" i="65"/>
  <c r="F261" i="65"/>
  <c r="A261" i="65"/>
  <c r="AQ260" i="65"/>
  <c r="S260" i="65"/>
  <c r="J260" i="65"/>
  <c r="F260" i="65"/>
  <c r="A260" i="65"/>
  <c r="AQ259" i="65"/>
  <c r="S259" i="65"/>
  <c r="J259" i="65"/>
  <c r="F259" i="65"/>
  <c r="A259" i="65"/>
  <c r="AQ258" i="65"/>
  <c r="S258" i="65"/>
  <c r="J258" i="65"/>
  <c r="F258" i="65"/>
  <c r="A258" i="65"/>
  <c r="AQ257" i="65"/>
  <c r="S257" i="65"/>
  <c r="J257" i="65"/>
  <c r="F257" i="65"/>
  <c r="A257" i="65"/>
  <c r="AQ256" i="65"/>
  <c r="S256" i="65"/>
  <c r="J256" i="65"/>
  <c r="F256" i="65"/>
  <c r="A256" i="65"/>
  <c r="AQ255" i="65"/>
  <c r="S255" i="65"/>
  <c r="J255" i="65"/>
  <c r="F255" i="65"/>
  <c r="A255" i="65"/>
  <c r="AQ254" i="65"/>
  <c r="S254" i="65"/>
  <c r="J254" i="65"/>
  <c r="F254" i="65"/>
  <c r="A254" i="65"/>
  <c r="AQ253" i="65"/>
  <c r="S253" i="65"/>
  <c r="J253" i="65"/>
  <c r="F253" i="65"/>
  <c r="A253" i="65"/>
  <c r="AQ252" i="65"/>
  <c r="S252" i="65"/>
  <c r="J252" i="65"/>
  <c r="F252" i="65"/>
  <c r="A252" i="65"/>
  <c r="AQ251" i="65"/>
  <c r="S251" i="65"/>
  <c r="J251" i="65"/>
  <c r="F251" i="65"/>
  <c r="A251" i="65"/>
  <c r="AQ250" i="65"/>
  <c r="S250" i="65"/>
  <c r="J250" i="65"/>
  <c r="F250" i="65"/>
  <c r="A250" i="65"/>
  <c r="AQ249" i="65"/>
  <c r="S249" i="65"/>
  <c r="J249" i="65"/>
  <c r="F249" i="65"/>
  <c r="A249" i="65"/>
  <c r="AQ248" i="65"/>
  <c r="S248" i="65"/>
  <c r="J248" i="65"/>
  <c r="F248" i="65"/>
  <c r="A248" i="65"/>
  <c r="AQ247" i="65"/>
  <c r="S247" i="65"/>
  <c r="J247" i="65"/>
  <c r="F247" i="65"/>
  <c r="A247" i="65"/>
  <c r="AQ246" i="65"/>
  <c r="S246" i="65"/>
  <c r="J246" i="65"/>
  <c r="F246" i="65"/>
  <c r="A246" i="65"/>
  <c r="AQ245" i="65"/>
  <c r="S245" i="65"/>
  <c r="J245" i="65"/>
  <c r="F245" i="65"/>
  <c r="A245" i="65"/>
  <c r="AQ244" i="65"/>
  <c r="S244" i="65"/>
  <c r="J244" i="65"/>
  <c r="F244" i="65"/>
  <c r="A244" i="65"/>
  <c r="AQ243" i="65"/>
  <c r="S243" i="65"/>
  <c r="J243" i="65"/>
  <c r="F243" i="65"/>
  <c r="A243" i="65"/>
  <c r="AQ242" i="65"/>
  <c r="S242" i="65"/>
  <c r="J242" i="65"/>
  <c r="F242" i="65"/>
  <c r="A242" i="65"/>
  <c r="AQ241" i="65"/>
  <c r="S241" i="65"/>
  <c r="J241" i="65"/>
  <c r="H241" i="65"/>
  <c r="G241" i="65"/>
  <c r="D241" i="65"/>
  <c r="F241" i="65" s="1"/>
  <c r="A241" i="65"/>
  <c r="AQ240" i="65"/>
  <c r="S240" i="65"/>
  <c r="J240" i="65"/>
  <c r="H240" i="65"/>
  <c r="G240" i="65"/>
  <c r="D240" i="65"/>
  <c r="F240" i="65" s="1"/>
  <c r="A240" i="65"/>
  <c r="AQ239" i="65"/>
  <c r="S239" i="65"/>
  <c r="J239" i="65"/>
  <c r="H239" i="65"/>
  <c r="G239" i="65"/>
  <c r="D239" i="65"/>
  <c r="F239" i="65" s="1"/>
  <c r="A239" i="65"/>
  <c r="AQ238" i="65"/>
  <c r="S238" i="65"/>
  <c r="J238" i="65"/>
  <c r="H238" i="65"/>
  <c r="G238" i="65"/>
  <c r="D238" i="65"/>
  <c r="F238" i="65" s="1"/>
  <c r="A238" i="65"/>
  <c r="AQ237" i="65"/>
  <c r="S237" i="65"/>
  <c r="J237" i="65"/>
  <c r="H237" i="65"/>
  <c r="G237" i="65"/>
  <c r="D237" i="65"/>
  <c r="F237" i="65" s="1"/>
  <c r="A237" i="65"/>
  <c r="AQ236" i="65"/>
  <c r="S236" i="65"/>
  <c r="J236" i="65"/>
  <c r="H236" i="65"/>
  <c r="G236" i="65"/>
  <c r="D236" i="65"/>
  <c r="F236" i="65" s="1"/>
  <c r="A236" i="65"/>
  <c r="AQ235" i="65"/>
  <c r="S235" i="65"/>
  <c r="J235" i="65"/>
  <c r="H235" i="65"/>
  <c r="G235" i="65"/>
  <c r="D235" i="65"/>
  <c r="F235" i="65" s="1"/>
  <c r="A235" i="65"/>
  <c r="AQ234" i="65"/>
  <c r="S234" i="65"/>
  <c r="J234" i="65"/>
  <c r="H234" i="65"/>
  <c r="G234" i="65"/>
  <c r="D234" i="65"/>
  <c r="F234" i="65" s="1"/>
  <c r="A234" i="65"/>
  <c r="AQ233" i="65"/>
  <c r="S233" i="65"/>
  <c r="J233" i="65"/>
  <c r="H233" i="65"/>
  <c r="G233" i="65"/>
  <c r="D233" i="65"/>
  <c r="F233" i="65" s="1"/>
  <c r="A233" i="65"/>
  <c r="AQ232" i="65"/>
  <c r="S232" i="65"/>
  <c r="J232" i="65"/>
  <c r="H232" i="65"/>
  <c r="G232" i="65"/>
  <c r="D232" i="65"/>
  <c r="F232" i="65" s="1"/>
  <c r="A232" i="65"/>
  <c r="AQ231" i="65"/>
  <c r="S231" i="65"/>
  <c r="J231" i="65"/>
  <c r="H231" i="65"/>
  <c r="G231" i="65"/>
  <c r="D231" i="65"/>
  <c r="F231" i="65" s="1"/>
  <c r="A231" i="65"/>
  <c r="AQ230" i="65"/>
  <c r="S230" i="65"/>
  <c r="J230" i="65"/>
  <c r="H230" i="65"/>
  <c r="G230" i="65"/>
  <c r="D230" i="65"/>
  <c r="F230" i="65" s="1"/>
  <c r="A230" i="65"/>
  <c r="AQ229" i="65"/>
  <c r="S229" i="65"/>
  <c r="J229" i="65"/>
  <c r="H229" i="65"/>
  <c r="G229" i="65"/>
  <c r="D229" i="65"/>
  <c r="F229" i="65" s="1"/>
  <c r="A229" i="65"/>
  <c r="AQ228" i="65"/>
  <c r="S228" i="65"/>
  <c r="J228" i="65"/>
  <c r="H228" i="65"/>
  <c r="G228" i="65"/>
  <c r="D228" i="65"/>
  <c r="F228" i="65" s="1"/>
  <c r="A228" i="65"/>
  <c r="AQ227" i="65"/>
  <c r="S227" i="65"/>
  <c r="J227" i="65"/>
  <c r="H227" i="65"/>
  <c r="G227" i="65"/>
  <c r="D227" i="65"/>
  <c r="F227" i="65" s="1"/>
  <c r="A227" i="65"/>
  <c r="AQ226" i="65"/>
  <c r="S226" i="65"/>
  <c r="J226" i="65"/>
  <c r="H226" i="65"/>
  <c r="G226" i="65"/>
  <c r="D226" i="65"/>
  <c r="F226" i="65" s="1"/>
  <c r="A226" i="65"/>
  <c r="AQ225" i="65"/>
  <c r="S225" i="65"/>
  <c r="J225" i="65"/>
  <c r="H225" i="65"/>
  <c r="G225" i="65"/>
  <c r="D225" i="65"/>
  <c r="F225" i="65" s="1"/>
  <c r="A225" i="65"/>
  <c r="AQ224" i="65"/>
  <c r="S224" i="65"/>
  <c r="J224" i="65"/>
  <c r="H224" i="65"/>
  <c r="G224" i="65"/>
  <c r="D224" i="65"/>
  <c r="F224" i="65" s="1"/>
  <c r="A224" i="65"/>
  <c r="AQ223" i="65"/>
  <c r="S223" i="65"/>
  <c r="J223" i="65"/>
  <c r="H223" i="65"/>
  <c r="G223" i="65"/>
  <c r="D223" i="65"/>
  <c r="F223" i="65" s="1"/>
  <c r="A223" i="65"/>
  <c r="AQ222" i="65"/>
  <c r="S222" i="65"/>
  <c r="J222" i="65"/>
  <c r="H222" i="65"/>
  <c r="G222" i="65"/>
  <c r="D222" i="65"/>
  <c r="F222" i="65" s="1"/>
  <c r="A222" i="65"/>
  <c r="AQ221" i="65"/>
  <c r="S221" i="65"/>
  <c r="J221" i="65"/>
  <c r="H221" i="65"/>
  <c r="G221" i="65"/>
  <c r="D221" i="65"/>
  <c r="F221" i="65" s="1"/>
  <c r="A221" i="65"/>
  <c r="AQ220" i="65"/>
  <c r="S220" i="65"/>
  <c r="J220" i="65"/>
  <c r="H220" i="65"/>
  <c r="G220" i="65"/>
  <c r="D220" i="65"/>
  <c r="F220" i="65" s="1"/>
  <c r="A220" i="65"/>
  <c r="AQ219" i="65"/>
  <c r="S219" i="65"/>
  <c r="J219" i="65"/>
  <c r="H219" i="65"/>
  <c r="G219" i="65"/>
  <c r="D219" i="65"/>
  <c r="F219" i="65" s="1"/>
  <c r="A219" i="65"/>
  <c r="AQ218" i="65"/>
  <c r="S218" i="65"/>
  <c r="J218" i="65"/>
  <c r="H218" i="65"/>
  <c r="G218" i="65"/>
  <c r="D218" i="65"/>
  <c r="F218" i="65" s="1"/>
  <c r="A218" i="65"/>
  <c r="AQ217" i="65"/>
  <c r="S217" i="65"/>
  <c r="J217" i="65"/>
  <c r="H217" i="65"/>
  <c r="G217" i="65"/>
  <c r="D217" i="65"/>
  <c r="F217" i="65" s="1"/>
  <c r="A217" i="65"/>
  <c r="AQ216" i="65"/>
  <c r="S216" i="65"/>
  <c r="J216" i="65"/>
  <c r="H216" i="65"/>
  <c r="G216" i="65"/>
  <c r="D216" i="65"/>
  <c r="F216" i="65" s="1"/>
  <c r="A216" i="65"/>
  <c r="AQ215" i="65"/>
  <c r="S215" i="65"/>
  <c r="J215" i="65"/>
  <c r="H215" i="65"/>
  <c r="G215" i="65"/>
  <c r="D215" i="65"/>
  <c r="F215" i="65" s="1"/>
  <c r="A215" i="65"/>
  <c r="AQ214" i="65"/>
  <c r="S214" i="65"/>
  <c r="J214" i="65"/>
  <c r="H214" i="65"/>
  <c r="G214" i="65"/>
  <c r="D214" i="65"/>
  <c r="F214" i="65" s="1"/>
  <c r="A214" i="65"/>
  <c r="AQ213" i="65"/>
  <c r="S213" i="65"/>
  <c r="J213" i="65"/>
  <c r="H213" i="65"/>
  <c r="G213" i="65"/>
  <c r="D213" i="65"/>
  <c r="F213" i="65" s="1"/>
  <c r="A213" i="65"/>
  <c r="AQ212" i="65"/>
  <c r="S212" i="65"/>
  <c r="J212" i="65"/>
  <c r="H212" i="65"/>
  <c r="G212" i="65"/>
  <c r="D212" i="65"/>
  <c r="F212" i="65" s="1"/>
  <c r="A212" i="65"/>
  <c r="AQ211" i="65"/>
  <c r="S211" i="65"/>
  <c r="J211" i="65"/>
  <c r="H211" i="65"/>
  <c r="G211" i="65"/>
  <c r="D211" i="65"/>
  <c r="F211" i="65" s="1"/>
  <c r="A211" i="65"/>
  <c r="AQ210" i="65"/>
  <c r="S210" i="65"/>
  <c r="J210" i="65"/>
  <c r="H210" i="65"/>
  <c r="G210" i="65"/>
  <c r="D210" i="65"/>
  <c r="F210" i="65" s="1"/>
  <c r="A210" i="65"/>
  <c r="AQ209" i="65"/>
  <c r="S209" i="65"/>
  <c r="J209" i="65"/>
  <c r="H209" i="65"/>
  <c r="G209" i="65"/>
  <c r="D209" i="65"/>
  <c r="F209" i="65" s="1"/>
  <c r="A209" i="65"/>
  <c r="AQ208" i="65"/>
  <c r="S208" i="65"/>
  <c r="J208" i="65"/>
  <c r="H208" i="65"/>
  <c r="G208" i="65"/>
  <c r="D208" i="65"/>
  <c r="F208" i="65" s="1"/>
  <c r="A208" i="65"/>
  <c r="AQ207" i="65"/>
  <c r="S207" i="65"/>
  <c r="J207" i="65"/>
  <c r="H207" i="65"/>
  <c r="G207" i="65"/>
  <c r="D207" i="65"/>
  <c r="F207" i="65" s="1"/>
  <c r="A207" i="65"/>
  <c r="AQ206" i="65"/>
  <c r="S206" i="65"/>
  <c r="J206" i="65"/>
  <c r="H206" i="65"/>
  <c r="G206" i="65"/>
  <c r="D206" i="65"/>
  <c r="F206" i="65" s="1"/>
  <c r="A206" i="65"/>
  <c r="AQ205" i="65"/>
  <c r="S205" i="65"/>
  <c r="J205" i="65"/>
  <c r="H205" i="65"/>
  <c r="G205" i="65"/>
  <c r="D205" i="65"/>
  <c r="F205" i="65" s="1"/>
  <c r="A205" i="65"/>
  <c r="AQ204" i="65"/>
  <c r="S204" i="65"/>
  <c r="J204" i="65"/>
  <c r="H204" i="65"/>
  <c r="G204" i="65"/>
  <c r="D204" i="65"/>
  <c r="F204" i="65" s="1"/>
  <c r="A204" i="65"/>
  <c r="AQ203" i="65"/>
  <c r="S203" i="65"/>
  <c r="J203" i="65"/>
  <c r="H203" i="65"/>
  <c r="G203" i="65"/>
  <c r="D203" i="65"/>
  <c r="F203" i="65" s="1"/>
  <c r="A203" i="65"/>
  <c r="AQ202" i="65"/>
  <c r="S202" i="65"/>
  <c r="J202" i="65"/>
  <c r="H202" i="65"/>
  <c r="G202" i="65"/>
  <c r="D202" i="65"/>
  <c r="F202" i="65" s="1"/>
  <c r="A202" i="65"/>
  <c r="AQ201" i="65"/>
  <c r="U201" i="65"/>
  <c r="S201" i="65"/>
  <c r="J201" i="65"/>
  <c r="H201" i="65"/>
  <c r="G201" i="65"/>
  <c r="D201" i="65"/>
  <c r="F201" i="65" s="1"/>
  <c r="A201" i="65"/>
  <c r="AQ200" i="65"/>
  <c r="U200" i="65"/>
  <c r="S200" i="65"/>
  <c r="J200" i="65"/>
  <c r="H200" i="65"/>
  <c r="G200" i="65"/>
  <c r="D200" i="65"/>
  <c r="F200" i="65" s="1"/>
  <c r="A200" i="65"/>
  <c r="AQ199" i="65"/>
  <c r="U199" i="65"/>
  <c r="S199" i="65"/>
  <c r="J199" i="65"/>
  <c r="H199" i="65"/>
  <c r="G199" i="65"/>
  <c r="D199" i="65"/>
  <c r="F199" i="65" s="1"/>
  <c r="A199" i="65"/>
  <c r="AQ198" i="65"/>
  <c r="U198" i="65"/>
  <c r="S198" i="65"/>
  <c r="J198" i="65"/>
  <c r="H198" i="65"/>
  <c r="G198" i="65"/>
  <c r="D198" i="65"/>
  <c r="F198" i="65" s="1"/>
  <c r="A198" i="65"/>
  <c r="AQ197" i="65"/>
  <c r="U197" i="65"/>
  <c r="S197" i="65"/>
  <c r="J197" i="65"/>
  <c r="H197" i="65"/>
  <c r="G197" i="65"/>
  <c r="D197" i="65"/>
  <c r="F197" i="65" s="1"/>
  <c r="A197" i="65"/>
  <c r="AQ196" i="65"/>
  <c r="U196" i="65"/>
  <c r="S196" i="65"/>
  <c r="J196" i="65"/>
  <c r="H196" i="65"/>
  <c r="G196" i="65"/>
  <c r="D196" i="65"/>
  <c r="F196" i="65" s="1"/>
  <c r="A196" i="65"/>
  <c r="AQ195" i="65"/>
  <c r="U195" i="65"/>
  <c r="S195" i="65"/>
  <c r="J195" i="65"/>
  <c r="H195" i="65"/>
  <c r="G195" i="65"/>
  <c r="D195" i="65"/>
  <c r="F195" i="65" s="1"/>
  <c r="A195" i="65"/>
  <c r="AQ194" i="65"/>
  <c r="U194" i="65"/>
  <c r="S194" i="65"/>
  <c r="J194" i="65"/>
  <c r="H194" i="65"/>
  <c r="G194" i="65"/>
  <c r="D194" i="65"/>
  <c r="F194" i="65" s="1"/>
  <c r="A194" i="65"/>
  <c r="AQ193" i="65"/>
  <c r="U193" i="65"/>
  <c r="S193" i="65"/>
  <c r="J193" i="65"/>
  <c r="H193" i="65"/>
  <c r="G193" i="65"/>
  <c r="D193" i="65"/>
  <c r="F193" i="65" s="1"/>
  <c r="A193" i="65"/>
  <c r="AQ192" i="65"/>
  <c r="U192" i="65"/>
  <c r="S192" i="65"/>
  <c r="J192" i="65"/>
  <c r="H192" i="65"/>
  <c r="G192" i="65"/>
  <c r="D192" i="65"/>
  <c r="F192" i="65" s="1"/>
  <c r="A192" i="65"/>
  <c r="AQ191" i="65"/>
  <c r="U191" i="65"/>
  <c r="S191" i="65"/>
  <c r="J191" i="65"/>
  <c r="H191" i="65"/>
  <c r="G191" i="65"/>
  <c r="D191" i="65"/>
  <c r="F191" i="65" s="1"/>
  <c r="A191" i="65"/>
  <c r="AQ190" i="65"/>
  <c r="U190" i="65"/>
  <c r="S190" i="65"/>
  <c r="J190" i="65"/>
  <c r="H190" i="65"/>
  <c r="G190" i="65"/>
  <c r="D190" i="65"/>
  <c r="F190" i="65" s="1"/>
  <c r="A190" i="65"/>
  <c r="AQ189" i="65"/>
  <c r="U189" i="65"/>
  <c r="S189" i="65"/>
  <c r="J189" i="65"/>
  <c r="H189" i="65"/>
  <c r="G189" i="65"/>
  <c r="D189" i="65"/>
  <c r="F189" i="65" s="1"/>
  <c r="A189" i="65"/>
  <c r="AQ188" i="65"/>
  <c r="U188" i="65"/>
  <c r="S188" i="65"/>
  <c r="J188" i="65"/>
  <c r="H188" i="65"/>
  <c r="G188" i="65"/>
  <c r="D188" i="65"/>
  <c r="F188" i="65" s="1"/>
  <c r="A188" i="65"/>
  <c r="AQ187" i="65"/>
  <c r="U187" i="65"/>
  <c r="S187" i="65"/>
  <c r="J187" i="65"/>
  <c r="H187" i="65"/>
  <c r="G187" i="65"/>
  <c r="D187" i="65"/>
  <c r="F187" i="65" s="1"/>
  <c r="A187" i="65"/>
  <c r="AQ186" i="65"/>
  <c r="U186" i="65"/>
  <c r="S186" i="65"/>
  <c r="J186" i="65"/>
  <c r="H186" i="65"/>
  <c r="G186" i="65"/>
  <c r="D186" i="65"/>
  <c r="F186" i="65" s="1"/>
  <c r="A186" i="65"/>
  <c r="AQ185" i="65"/>
  <c r="U185" i="65"/>
  <c r="S185" i="65"/>
  <c r="J185" i="65"/>
  <c r="H185" i="65"/>
  <c r="G185" i="65"/>
  <c r="D185" i="65"/>
  <c r="F185" i="65" s="1"/>
  <c r="A185" i="65"/>
  <c r="AQ184" i="65"/>
  <c r="U184" i="65"/>
  <c r="S184" i="65"/>
  <c r="J184" i="65"/>
  <c r="H184" i="65"/>
  <c r="G184" i="65"/>
  <c r="D184" i="65"/>
  <c r="F184" i="65" s="1"/>
  <c r="A184" i="65"/>
  <c r="AQ183" i="65"/>
  <c r="U183" i="65"/>
  <c r="S183" i="65"/>
  <c r="J183" i="65"/>
  <c r="H183" i="65"/>
  <c r="G183" i="65"/>
  <c r="D183" i="65"/>
  <c r="F183" i="65" s="1"/>
  <c r="A183" i="65"/>
  <c r="AQ182" i="65"/>
  <c r="U182" i="65"/>
  <c r="S182" i="65"/>
  <c r="J182" i="65"/>
  <c r="H182" i="65"/>
  <c r="G182" i="65"/>
  <c r="D182" i="65"/>
  <c r="F182" i="65" s="1"/>
  <c r="A182" i="65"/>
  <c r="AQ181" i="65"/>
  <c r="U181" i="65"/>
  <c r="S181" i="65"/>
  <c r="J181" i="65"/>
  <c r="H181" i="65"/>
  <c r="G181" i="65"/>
  <c r="D181" i="65"/>
  <c r="F181" i="65" s="1"/>
  <c r="A181" i="65"/>
  <c r="AQ180" i="65"/>
  <c r="U180" i="65"/>
  <c r="S180" i="65"/>
  <c r="J180" i="65"/>
  <c r="H180" i="65"/>
  <c r="G180" i="65"/>
  <c r="D180" i="65"/>
  <c r="F180" i="65" s="1"/>
  <c r="A180" i="65"/>
  <c r="AQ179" i="65"/>
  <c r="U179" i="65"/>
  <c r="S179" i="65"/>
  <c r="J179" i="65"/>
  <c r="H179" i="65"/>
  <c r="G179" i="65"/>
  <c r="D179" i="65"/>
  <c r="F179" i="65" s="1"/>
  <c r="A179" i="65"/>
  <c r="AQ178" i="65"/>
  <c r="U178" i="65"/>
  <c r="S178" i="65"/>
  <c r="J178" i="65"/>
  <c r="H178" i="65"/>
  <c r="G178" i="65"/>
  <c r="D178" i="65"/>
  <c r="F178" i="65" s="1"/>
  <c r="A178" i="65"/>
  <c r="AQ177" i="65"/>
  <c r="U177" i="65"/>
  <c r="S177" i="65"/>
  <c r="J177" i="65"/>
  <c r="H177" i="65"/>
  <c r="G177" i="65"/>
  <c r="D177" i="65"/>
  <c r="F177" i="65" s="1"/>
  <c r="A177" i="65"/>
  <c r="AQ176" i="65"/>
  <c r="U176" i="65"/>
  <c r="S176" i="65"/>
  <c r="J176" i="65"/>
  <c r="H176" i="65"/>
  <c r="G176" i="65"/>
  <c r="D176" i="65"/>
  <c r="F176" i="65" s="1"/>
  <c r="A176" i="65"/>
  <c r="AQ175" i="65"/>
  <c r="U175" i="65"/>
  <c r="S175" i="65"/>
  <c r="J175" i="65"/>
  <c r="H175" i="65"/>
  <c r="G175" i="65"/>
  <c r="D175" i="65"/>
  <c r="F175" i="65" s="1"/>
  <c r="A175" i="65"/>
  <c r="AQ174" i="65"/>
  <c r="U174" i="65"/>
  <c r="S174" i="65"/>
  <c r="J174" i="65"/>
  <c r="H174" i="65"/>
  <c r="G174" i="65"/>
  <c r="D174" i="65"/>
  <c r="F174" i="65" s="1"/>
  <c r="A174" i="65"/>
  <c r="AQ173" i="65"/>
  <c r="U173" i="65"/>
  <c r="S173" i="65"/>
  <c r="J173" i="65"/>
  <c r="H173" i="65"/>
  <c r="G173" i="65"/>
  <c r="D173" i="65"/>
  <c r="F173" i="65" s="1"/>
  <c r="A173" i="65"/>
  <c r="AQ172" i="65"/>
  <c r="U172" i="65"/>
  <c r="S172" i="65"/>
  <c r="J172" i="65"/>
  <c r="H172" i="65"/>
  <c r="G172" i="65"/>
  <c r="D172" i="65"/>
  <c r="F172" i="65" s="1"/>
  <c r="A172" i="65"/>
  <c r="AQ171" i="65"/>
  <c r="U171" i="65"/>
  <c r="S171" i="65"/>
  <c r="J171" i="65"/>
  <c r="H171" i="65"/>
  <c r="G171" i="65"/>
  <c r="D171" i="65"/>
  <c r="F171" i="65" s="1"/>
  <c r="A171" i="65"/>
  <c r="AQ170" i="65"/>
  <c r="U170" i="65"/>
  <c r="S170" i="65"/>
  <c r="J170" i="65"/>
  <c r="H170" i="65"/>
  <c r="G170" i="65"/>
  <c r="D170" i="65"/>
  <c r="F170" i="65" s="1"/>
  <c r="A170" i="65"/>
  <c r="AQ169" i="65"/>
  <c r="U169" i="65"/>
  <c r="S169" i="65"/>
  <c r="J169" i="65"/>
  <c r="H169" i="65"/>
  <c r="G169" i="65"/>
  <c r="D169" i="65"/>
  <c r="F169" i="65" s="1"/>
  <c r="A169" i="65"/>
  <c r="AQ168" i="65"/>
  <c r="U168" i="65"/>
  <c r="S168" i="65"/>
  <c r="J168" i="65"/>
  <c r="H168" i="65"/>
  <c r="G168" i="65"/>
  <c r="D168" i="65"/>
  <c r="F168" i="65" s="1"/>
  <c r="A168" i="65"/>
  <c r="AQ167" i="65"/>
  <c r="U167" i="65"/>
  <c r="S167" i="65"/>
  <c r="J167" i="65"/>
  <c r="H167" i="65"/>
  <c r="G167" i="65"/>
  <c r="D167" i="65"/>
  <c r="F167" i="65" s="1"/>
  <c r="A167" i="65"/>
  <c r="AQ166" i="65"/>
  <c r="U166" i="65"/>
  <c r="S166" i="65"/>
  <c r="J166" i="65"/>
  <c r="H166" i="65"/>
  <c r="G166" i="65"/>
  <c r="D166" i="65"/>
  <c r="F166" i="65" s="1"/>
  <c r="A166" i="65"/>
  <c r="AQ165" i="65"/>
  <c r="U165" i="65"/>
  <c r="S165" i="65"/>
  <c r="J165" i="65"/>
  <c r="H165" i="65"/>
  <c r="G165" i="65"/>
  <c r="D165" i="65"/>
  <c r="F165" i="65" s="1"/>
  <c r="A165" i="65"/>
  <c r="AQ164" i="65"/>
  <c r="U164" i="65"/>
  <c r="S164" i="65"/>
  <c r="J164" i="65"/>
  <c r="H164" i="65"/>
  <c r="G164" i="65"/>
  <c r="D164" i="65"/>
  <c r="F164" i="65" s="1"/>
  <c r="A164" i="65"/>
  <c r="AQ163" i="65"/>
  <c r="U163" i="65"/>
  <c r="S163" i="65"/>
  <c r="J163" i="65"/>
  <c r="H163" i="65"/>
  <c r="G163" i="65"/>
  <c r="D163" i="65"/>
  <c r="F163" i="65" s="1"/>
  <c r="A163" i="65"/>
  <c r="AQ162" i="65"/>
  <c r="U162" i="65"/>
  <c r="S162" i="65"/>
  <c r="J162" i="65"/>
  <c r="H162" i="65"/>
  <c r="G162" i="65"/>
  <c r="D162" i="65"/>
  <c r="F162" i="65" s="1"/>
  <c r="A162" i="65"/>
  <c r="AQ161" i="65"/>
  <c r="U161" i="65"/>
  <c r="S161" i="65"/>
  <c r="J161" i="65"/>
  <c r="H161" i="65"/>
  <c r="G161" i="65"/>
  <c r="D161" i="65"/>
  <c r="F161" i="65" s="1"/>
  <c r="A161" i="65"/>
  <c r="AQ160" i="65"/>
  <c r="U160" i="65"/>
  <c r="S160" i="65"/>
  <c r="J160" i="65"/>
  <c r="H160" i="65"/>
  <c r="G160" i="65"/>
  <c r="D160" i="65"/>
  <c r="F160" i="65" s="1"/>
  <c r="A160" i="65"/>
  <c r="AQ159" i="65"/>
  <c r="U159" i="65"/>
  <c r="S159" i="65"/>
  <c r="J159" i="65"/>
  <c r="H159" i="65"/>
  <c r="G159" i="65"/>
  <c r="D159" i="65"/>
  <c r="F159" i="65" s="1"/>
  <c r="A159" i="65"/>
  <c r="AQ158" i="65"/>
  <c r="U158" i="65"/>
  <c r="S158" i="65"/>
  <c r="J158" i="65"/>
  <c r="H158" i="65"/>
  <c r="G158" i="65"/>
  <c r="D158" i="65"/>
  <c r="F158" i="65" s="1"/>
  <c r="A158" i="65"/>
  <c r="AQ157" i="65"/>
  <c r="U157" i="65"/>
  <c r="S157" i="65"/>
  <c r="J157" i="65"/>
  <c r="H157" i="65"/>
  <c r="G157" i="65"/>
  <c r="D157" i="65"/>
  <c r="F157" i="65" s="1"/>
  <c r="A157" i="65"/>
  <c r="AQ156" i="65"/>
  <c r="U156" i="65"/>
  <c r="S156" i="65"/>
  <c r="J156" i="65"/>
  <c r="H156" i="65"/>
  <c r="G156" i="65"/>
  <c r="D156" i="65"/>
  <c r="F156" i="65" s="1"/>
  <c r="A156" i="65"/>
  <c r="AQ155" i="65"/>
  <c r="U155" i="65"/>
  <c r="S155" i="65"/>
  <c r="J155" i="65"/>
  <c r="H155" i="65"/>
  <c r="G155" i="65"/>
  <c r="D155" i="65"/>
  <c r="F155" i="65" s="1"/>
  <c r="A155" i="65"/>
  <c r="AQ154" i="65"/>
  <c r="U154" i="65"/>
  <c r="S154" i="65"/>
  <c r="J154" i="65"/>
  <c r="H154" i="65"/>
  <c r="G154" i="65"/>
  <c r="D154" i="65"/>
  <c r="F154" i="65" s="1"/>
  <c r="A154" i="65"/>
  <c r="AQ153" i="65"/>
  <c r="U153" i="65"/>
  <c r="S153" i="65"/>
  <c r="J153" i="65"/>
  <c r="H153" i="65"/>
  <c r="G153" i="65"/>
  <c r="D153" i="65"/>
  <c r="F153" i="65" s="1"/>
  <c r="A153" i="65"/>
  <c r="AQ152" i="65"/>
  <c r="U152" i="65"/>
  <c r="S152" i="65"/>
  <c r="J152" i="65"/>
  <c r="H152" i="65"/>
  <c r="G152" i="65"/>
  <c r="D152" i="65"/>
  <c r="F152" i="65" s="1"/>
  <c r="A152" i="65"/>
  <c r="AQ151" i="65"/>
  <c r="U151" i="65"/>
  <c r="S151" i="65"/>
  <c r="J151" i="65"/>
  <c r="H151" i="65"/>
  <c r="G151" i="65"/>
  <c r="D151" i="65"/>
  <c r="F151" i="65" s="1"/>
  <c r="A151" i="65"/>
  <c r="AQ150" i="65"/>
  <c r="U150" i="65"/>
  <c r="S150" i="65"/>
  <c r="J150" i="65"/>
  <c r="H150" i="65"/>
  <c r="G150" i="65"/>
  <c r="D150" i="65"/>
  <c r="F150" i="65" s="1"/>
  <c r="A150" i="65"/>
  <c r="AQ149" i="65"/>
  <c r="U149" i="65"/>
  <c r="S149" i="65"/>
  <c r="J149" i="65"/>
  <c r="H149" i="65"/>
  <c r="G149" i="65"/>
  <c r="D149" i="65"/>
  <c r="F149" i="65" s="1"/>
  <c r="A149" i="65"/>
  <c r="AQ148" i="65"/>
  <c r="U148" i="65"/>
  <c r="S148" i="65"/>
  <c r="J148" i="65"/>
  <c r="H148" i="65"/>
  <c r="G148" i="65"/>
  <c r="D148" i="65"/>
  <c r="F148" i="65" s="1"/>
  <c r="A148" i="65"/>
  <c r="AQ147" i="65"/>
  <c r="U147" i="65"/>
  <c r="S147" i="65"/>
  <c r="J147" i="65"/>
  <c r="H147" i="65"/>
  <c r="G147" i="65"/>
  <c r="D147" i="65"/>
  <c r="F147" i="65" s="1"/>
  <c r="A147" i="65"/>
  <c r="AQ146" i="65"/>
  <c r="U146" i="65"/>
  <c r="S146" i="65"/>
  <c r="J146" i="65"/>
  <c r="H146" i="65"/>
  <c r="G146" i="65"/>
  <c r="D146" i="65"/>
  <c r="F146" i="65" s="1"/>
  <c r="A146" i="65"/>
  <c r="AQ145" i="65"/>
  <c r="U145" i="65"/>
  <c r="S145" i="65"/>
  <c r="J145" i="65"/>
  <c r="H145" i="65"/>
  <c r="G145" i="65"/>
  <c r="D145" i="65"/>
  <c r="F145" i="65" s="1"/>
  <c r="A145" i="65"/>
  <c r="AQ144" i="65"/>
  <c r="U144" i="65"/>
  <c r="S144" i="65"/>
  <c r="J144" i="65"/>
  <c r="H144" i="65"/>
  <c r="G144" i="65"/>
  <c r="D144" i="65"/>
  <c r="F144" i="65" s="1"/>
  <c r="A144" i="65"/>
  <c r="AQ143" i="65"/>
  <c r="U143" i="65"/>
  <c r="S143" i="65"/>
  <c r="J143" i="65"/>
  <c r="H143" i="65"/>
  <c r="G143" i="65"/>
  <c r="D143" i="65"/>
  <c r="F143" i="65" s="1"/>
  <c r="A143" i="65"/>
  <c r="AQ142" i="65"/>
  <c r="U142" i="65"/>
  <c r="S142" i="65"/>
  <c r="J142" i="65"/>
  <c r="H142" i="65"/>
  <c r="G142" i="65"/>
  <c r="D142" i="65"/>
  <c r="F142" i="65" s="1"/>
  <c r="A142" i="65"/>
  <c r="AQ141" i="65"/>
  <c r="U141" i="65"/>
  <c r="S141" i="65"/>
  <c r="J141" i="65"/>
  <c r="H141" i="65"/>
  <c r="G141" i="65"/>
  <c r="D141" i="65"/>
  <c r="F141" i="65" s="1"/>
  <c r="A141" i="65"/>
  <c r="AQ140" i="65"/>
  <c r="U140" i="65"/>
  <c r="S140" i="65"/>
  <c r="J140" i="65"/>
  <c r="H140" i="65"/>
  <c r="G140" i="65"/>
  <c r="D140" i="65"/>
  <c r="F140" i="65" s="1"/>
  <c r="A140" i="65"/>
  <c r="AQ139" i="65"/>
  <c r="U139" i="65"/>
  <c r="S139" i="65"/>
  <c r="J139" i="65"/>
  <c r="H139" i="65"/>
  <c r="G139" i="65"/>
  <c r="D139" i="65"/>
  <c r="F139" i="65" s="1"/>
  <c r="A139" i="65"/>
  <c r="AQ138" i="65"/>
  <c r="U138" i="65"/>
  <c r="S138" i="65"/>
  <c r="J138" i="65"/>
  <c r="H138" i="65"/>
  <c r="G138" i="65"/>
  <c r="D138" i="65"/>
  <c r="F138" i="65" s="1"/>
  <c r="A138" i="65"/>
  <c r="AQ137" i="65"/>
  <c r="U137" i="65"/>
  <c r="S137" i="65"/>
  <c r="J137" i="65"/>
  <c r="H137" i="65"/>
  <c r="G137" i="65"/>
  <c r="D137" i="65"/>
  <c r="F137" i="65" s="1"/>
  <c r="A137" i="65"/>
  <c r="AQ136" i="65"/>
  <c r="U136" i="65"/>
  <c r="S136" i="65"/>
  <c r="J136" i="65"/>
  <c r="H136" i="65"/>
  <c r="G136" i="65"/>
  <c r="D136" i="65"/>
  <c r="F136" i="65" s="1"/>
  <c r="A136" i="65"/>
  <c r="AQ135" i="65"/>
  <c r="U135" i="65"/>
  <c r="S135" i="65"/>
  <c r="J135" i="65"/>
  <c r="H135" i="65"/>
  <c r="G135" i="65"/>
  <c r="D135" i="65"/>
  <c r="F135" i="65" s="1"/>
  <c r="A135" i="65"/>
  <c r="AQ134" i="65"/>
  <c r="U134" i="65"/>
  <c r="S134" i="65"/>
  <c r="J134" i="65"/>
  <c r="H134" i="65"/>
  <c r="G134" i="65"/>
  <c r="D134" i="65"/>
  <c r="F134" i="65" s="1"/>
  <c r="A134" i="65"/>
  <c r="AQ133" i="65"/>
  <c r="U133" i="65"/>
  <c r="S133" i="65"/>
  <c r="J133" i="65"/>
  <c r="H133" i="65"/>
  <c r="G133" i="65"/>
  <c r="D133" i="65"/>
  <c r="F133" i="65" s="1"/>
  <c r="A133" i="65"/>
  <c r="AQ132" i="65"/>
  <c r="U132" i="65"/>
  <c r="S132" i="65"/>
  <c r="J132" i="65"/>
  <c r="H132" i="65"/>
  <c r="G132" i="65"/>
  <c r="D132" i="65"/>
  <c r="F132" i="65" s="1"/>
  <c r="A132" i="65"/>
  <c r="AQ131" i="65"/>
  <c r="U131" i="65"/>
  <c r="S131" i="65"/>
  <c r="J131" i="65"/>
  <c r="H131" i="65"/>
  <c r="G131" i="65"/>
  <c r="D131" i="65"/>
  <c r="F131" i="65" s="1"/>
  <c r="A131" i="65"/>
  <c r="AQ130" i="65"/>
  <c r="U130" i="65"/>
  <c r="S130" i="65"/>
  <c r="J130" i="65"/>
  <c r="H130" i="65"/>
  <c r="G130" i="65"/>
  <c r="D130" i="65"/>
  <c r="F130" i="65" s="1"/>
  <c r="A130" i="65"/>
  <c r="AQ129" i="65"/>
  <c r="U129" i="65"/>
  <c r="S129" i="65"/>
  <c r="J129" i="65"/>
  <c r="H129" i="65"/>
  <c r="G129" i="65"/>
  <c r="D129" i="65"/>
  <c r="F129" i="65" s="1"/>
  <c r="A129" i="65"/>
  <c r="AQ128" i="65"/>
  <c r="U128" i="65"/>
  <c r="S128" i="65"/>
  <c r="J128" i="65"/>
  <c r="H128" i="65"/>
  <c r="G128" i="65"/>
  <c r="D128" i="65"/>
  <c r="F128" i="65" s="1"/>
  <c r="A128" i="65"/>
  <c r="AQ127" i="65"/>
  <c r="U127" i="65"/>
  <c r="S127" i="65"/>
  <c r="J127" i="65"/>
  <c r="H127" i="65"/>
  <c r="G127" i="65"/>
  <c r="D127" i="65"/>
  <c r="F127" i="65" s="1"/>
  <c r="A127" i="65"/>
  <c r="S126" i="65"/>
  <c r="J126" i="65"/>
  <c r="G126" i="65"/>
  <c r="F126" i="65"/>
  <c r="A126" i="65"/>
  <c r="AQ125" i="65"/>
  <c r="S125" i="65"/>
  <c r="J125" i="65"/>
  <c r="H125" i="65"/>
  <c r="G125" i="65"/>
  <c r="D125" i="65"/>
  <c r="F125" i="65" s="1"/>
  <c r="A125" i="65"/>
  <c r="AQ124" i="65"/>
  <c r="U124" i="65"/>
  <c r="S124" i="65"/>
  <c r="J124" i="65"/>
  <c r="H124" i="65"/>
  <c r="G124" i="65"/>
  <c r="D124" i="65"/>
  <c r="F124" i="65" s="1"/>
  <c r="A124" i="65"/>
  <c r="AQ123" i="65"/>
  <c r="U123" i="65"/>
  <c r="S123" i="65"/>
  <c r="J123" i="65"/>
  <c r="H123" i="65"/>
  <c r="G123" i="65"/>
  <c r="D123" i="65"/>
  <c r="F123" i="65" s="1"/>
  <c r="A123" i="65"/>
  <c r="AQ122" i="65"/>
  <c r="U122" i="65"/>
  <c r="S122" i="65"/>
  <c r="J122" i="65"/>
  <c r="H122" i="65"/>
  <c r="G122" i="65"/>
  <c r="D122" i="65"/>
  <c r="F122" i="65" s="1"/>
  <c r="A122" i="65"/>
  <c r="AQ121" i="65"/>
  <c r="U121" i="65"/>
  <c r="S121" i="65"/>
  <c r="J121" i="65"/>
  <c r="H121" i="65"/>
  <c r="G121" i="65"/>
  <c r="D121" i="65"/>
  <c r="F121" i="65" s="1"/>
  <c r="A121" i="65"/>
  <c r="AQ118" i="65"/>
  <c r="S118" i="65"/>
  <c r="J118" i="65"/>
  <c r="F118" i="65"/>
  <c r="A118" i="65"/>
  <c r="AQ117" i="65"/>
  <c r="S117" i="65"/>
  <c r="J117" i="65"/>
  <c r="H117" i="65"/>
  <c r="G117" i="65"/>
  <c r="D117" i="65"/>
  <c r="F117" i="65" s="1"/>
  <c r="A117" i="65"/>
  <c r="AQ116" i="65"/>
  <c r="U116" i="65"/>
  <c r="S116" i="65"/>
  <c r="J116" i="65"/>
  <c r="H116" i="65"/>
  <c r="G116" i="65"/>
  <c r="D116" i="65"/>
  <c r="F116" i="65" s="1"/>
  <c r="A116" i="65"/>
  <c r="AQ115" i="65"/>
  <c r="U115" i="65"/>
  <c r="S115" i="65"/>
  <c r="J115" i="65"/>
  <c r="H115" i="65"/>
  <c r="G115" i="65"/>
  <c r="D115" i="65"/>
  <c r="F115" i="65" s="1"/>
  <c r="A115" i="65"/>
  <c r="AQ114" i="65"/>
  <c r="U114" i="65"/>
  <c r="S114" i="65"/>
  <c r="J114" i="65"/>
  <c r="H114" i="65"/>
  <c r="G114" i="65"/>
  <c r="D114" i="65"/>
  <c r="F114" i="65" s="1"/>
  <c r="A114" i="65"/>
  <c r="AQ113" i="65"/>
  <c r="U113" i="65"/>
  <c r="S113" i="65"/>
  <c r="J113" i="65"/>
  <c r="H113" i="65"/>
  <c r="G113" i="65"/>
  <c r="D113" i="65"/>
  <c r="F113" i="65" s="1"/>
  <c r="A113" i="65"/>
  <c r="AQ112" i="65"/>
  <c r="U112" i="65"/>
  <c r="S112" i="65"/>
  <c r="J112" i="65"/>
  <c r="H112" i="65"/>
  <c r="G112" i="65"/>
  <c r="D112" i="65"/>
  <c r="F112" i="65" s="1"/>
  <c r="A112" i="65"/>
  <c r="AQ111" i="65"/>
  <c r="U111" i="65"/>
  <c r="S111" i="65"/>
  <c r="J111" i="65"/>
  <c r="H111" i="65"/>
  <c r="G111" i="65"/>
  <c r="D111" i="65"/>
  <c r="F111" i="65" s="1"/>
  <c r="A111" i="65"/>
  <c r="J110" i="65"/>
  <c r="F110" i="65"/>
  <c r="A110" i="65"/>
  <c r="AQ109" i="65"/>
  <c r="S109" i="65"/>
  <c r="J109" i="65"/>
  <c r="F109" i="65"/>
  <c r="A109" i="65"/>
  <c r="AQ108" i="65"/>
  <c r="S108" i="65"/>
  <c r="J108" i="65"/>
  <c r="F108" i="65"/>
  <c r="A108" i="65"/>
  <c r="AQ107" i="65"/>
  <c r="S107" i="65"/>
  <c r="J107" i="65"/>
  <c r="F107" i="65"/>
  <c r="A107" i="65"/>
  <c r="AQ106" i="65"/>
  <c r="S106" i="65"/>
  <c r="J106" i="65"/>
  <c r="D106" i="65"/>
  <c r="F106" i="65" s="1"/>
  <c r="A106" i="65"/>
  <c r="AQ105" i="65"/>
  <c r="S105" i="65"/>
  <c r="J105" i="65"/>
  <c r="H105" i="65"/>
  <c r="G105" i="65"/>
  <c r="D105" i="65"/>
  <c r="F105" i="65" s="1"/>
  <c r="A105" i="65"/>
  <c r="AQ104" i="65"/>
  <c r="S104" i="65"/>
  <c r="J104" i="65"/>
  <c r="H104" i="65"/>
  <c r="G104" i="65"/>
  <c r="D104" i="65"/>
  <c r="F104" i="65" s="1"/>
  <c r="A104" i="65"/>
  <c r="AQ103" i="65"/>
  <c r="S103" i="65"/>
  <c r="J103" i="65"/>
  <c r="H103" i="65"/>
  <c r="G103" i="65"/>
  <c r="D103" i="65"/>
  <c r="F103" i="65" s="1"/>
  <c r="A103" i="65"/>
  <c r="AQ102" i="65"/>
  <c r="U102" i="65"/>
  <c r="S102" i="65"/>
  <c r="J102" i="65"/>
  <c r="H102" i="65"/>
  <c r="G102" i="65"/>
  <c r="D102" i="65"/>
  <c r="F102" i="65" s="1"/>
  <c r="A102" i="65"/>
  <c r="AQ101" i="65"/>
  <c r="U101" i="65"/>
  <c r="S101" i="65"/>
  <c r="J101" i="65"/>
  <c r="H101" i="65"/>
  <c r="G101" i="65"/>
  <c r="D101" i="65"/>
  <c r="F101" i="65" s="1"/>
  <c r="A101" i="65"/>
  <c r="AQ100" i="65"/>
  <c r="U100" i="65"/>
  <c r="S100" i="65"/>
  <c r="J100" i="65"/>
  <c r="H100" i="65"/>
  <c r="G100" i="65"/>
  <c r="D100" i="65"/>
  <c r="F100" i="65" s="1"/>
  <c r="A100" i="65"/>
  <c r="AQ99" i="65"/>
  <c r="U99" i="65"/>
  <c r="S99" i="65"/>
  <c r="J99" i="65"/>
  <c r="H99" i="65"/>
  <c r="G99" i="65"/>
  <c r="D99" i="65"/>
  <c r="F99" i="65" s="1"/>
  <c r="A99" i="65"/>
  <c r="AQ98" i="65"/>
  <c r="U98" i="65"/>
  <c r="S98" i="65"/>
  <c r="J98" i="65"/>
  <c r="H98" i="65"/>
  <c r="G98" i="65"/>
  <c r="D98" i="65"/>
  <c r="F98" i="65" s="1"/>
  <c r="A98" i="65"/>
  <c r="AQ97" i="65"/>
  <c r="U97" i="65"/>
  <c r="S97" i="65"/>
  <c r="J97" i="65"/>
  <c r="H97" i="65"/>
  <c r="G97" i="65"/>
  <c r="D97" i="65"/>
  <c r="F97" i="65" s="1"/>
  <c r="A97" i="65"/>
  <c r="AQ96" i="65"/>
  <c r="U96" i="65"/>
  <c r="S96" i="65"/>
  <c r="J96" i="65"/>
  <c r="H96" i="65"/>
  <c r="G96" i="65"/>
  <c r="D96" i="65"/>
  <c r="F96" i="65" s="1"/>
  <c r="A96" i="65"/>
  <c r="AQ95" i="65"/>
  <c r="U95" i="65"/>
  <c r="S95" i="65"/>
  <c r="J95" i="65"/>
  <c r="H95" i="65"/>
  <c r="G95" i="65"/>
  <c r="D95" i="65"/>
  <c r="F95" i="65" s="1"/>
  <c r="A95" i="65"/>
  <c r="AQ94" i="65"/>
  <c r="U94" i="65"/>
  <c r="S94" i="65"/>
  <c r="J94" i="65"/>
  <c r="H94" i="65"/>
  <c r="G94" i="65"/>
  <c r="D94" i="65"/>
  <c r="F94" i="65" s="1"/>
  <c r="A94" i="65"/>
  <c r="AQ93" i="65"/>
  <c r="U93" i="65"/>
  <c r="S93" i="65"/>
  <c r="J93" i="65"/>
  <c r="H93" i="65"/>
  <c r="G93" i="65"/>
  <c r="D93" i="65"/>
  <c r="F93" i="65" s="1"/>
  <c r="A93" i="65"/>
  <c r="AQ92" i="65"/>
  <c r="U92" i="65"/>
  <c r="S92" i="65"/>
  <c r="J92" i="65"/>
  <c r="H92" i="65"/>
  <c r="G92" i="65"/>
  <c r="D92" i="65"/>
  <c r="F92" i="65" s="1"/>
  <c r="A92" i="65"/>
  <c r="AQ91" i="65"/>
  <c r="U91" i="65"/>
  <c r="S91" i="65"/>
  <c r="J91" i="65"/>
  <c r="H91" i="65"/>
  <c r="G91" i="65"/>
  <c r="D91" i="65"/>
  <c r="F91" i="65" s="1"/>
  <c r="A91" i="65"/>
  <c r="AQ90" i="65"/>
  <c r="U90" i="65"/>
  <c r="S90" i="65"/>
  <c r="J90" i="65"/>
  <c r="H90" i="65"/>
  <c r="G90" i="65"/>
  <c r="D90" i="65"/>
  <c r="F90" i="65" s="1"/>
  <c r="A90" i="65"/>
  <c r="AQ89" i="65"/>
  <c r="U89" i="65"/>
  <c r="S89" i="65"/>
  <c r="J89" i="65"/>
  <c r="H89" i="65"/>
  <c r="G89" i="65"/>
  <c r="D89" i="65"/>
  <c r="F89" i="65" s="1"/>
  <c r="A89" i="65"/>
  <c r="AQ88" i="65"/>
  <c r="U88" i="65"/>
  <c r="S88" i="65"/>
  <c r="J88" i="65"/>
  <c r="H88" i="65"/>
  <c r="G88" i="65"/>
  <c r="D88" i="65"/>
  <c r="F88" i="65" s="1"/>
  <c r="A88" i="65"/>
  <c r="AQ87" i="65"/>
  <c r="U87" i="65"/>
  <c r="S87" i="65"/>
  <c r="J87" i="65"/>
  <c r="H87" i="65"/>
  <c r="G87" i="65"/>
  <c r="D87" i="65"/>
  <c r="F87" i="65" s="1"/>
  <c r="A87" i="65"/>
  <c r="AQ86" i="65"/>
  <c r="U86" i="65"/>
  <c r="S86" i="65"/>
  <c r="J86" i="65"/>
  <c r="H86" i="65"/>
  <c r="G86" i="65"/>
  <c r="D86" i="65"/>
  <c r="F86" i="65" s="1"/>
  <c r="A86" i="65"/>
  <c r="AQ85" i="65"/>
  <c r="U85" i="65"/>
  <c r="S85" i="65"/>
  <c r="J85" i="65"/>
  <c r="H85" i="65"/>
  <c r="G85" i="65"/>
  <c r="D85" i="65"/>
  <c r="F85" i="65" s="1"/>
  <c r="A85" i="65"/>
  <c r="AQ84" i="65"/>
  <c r="S84" i="65"/>
  <c r="J84" i="65"/>
  <c r="F84" i="65"/>
  <c r="A84" i="65"/>
  <c r="AQ83" i="65"/>
  <c r="S83" i="65"/>
  <c r="J83" i="65"/>
  <c r="F83" i="65"/>
  <c r="A83" i="65"/>
  <c r="AQ82" i="65"/>
  <c r="S82" i="65"/>
  <c r="J82" i="65"/>
  <c r="F82" i="65"/>
  <c r="A82" i="65"/>
  <c r="AQ81" i="65"/>
  <c r="S81" i="65"/>
  <c r="J81" i="65"/>
  <c r="H81" i="65"/>
  <c r="G81" i="65"/>
  <c r="D81" i="65"/>
  <c r="F81" i="65" s="1"/>
  <c r="A81" i="65"/>
  <c r="AQ80" i="65"/>
  <c r="U80" i="65"/>
  <c r="S80" i="65"/>
  <c r="J80" i="65"/>
  <c r="H80" i="65"/>
  <c r="G80" i="65"/>
  <c r="D80" i="65"/>
  <c r="F80" i="65" s="1"/>
  <c r="A80" i="65"/>
  <c r="AQ79" i="65"/>
  <c r="U79" i="65"/>
  <c r="S79" i="65"/>
  <c r="J79" i="65"/>
  <c r="H79" i="65"/>
  <c r="G79" i="65"/>
  <c r="D79" i="65"/>
  <c r="F79" i="65" s="1"/>
  <c r="A79" i="65"/>
  <c r="AQ78" i="65"/>
  <c r="U78" i="65"/>
  <c r="S78" i="65"/>
  <c r="J78" i="65"/>
  <c r="G78" i="65"/>
  <c r="D78" i="65"/>
  <c r="F78" i="65" s="1"/>
  <c r="A78" i="65"/>
  <c r="AQ77" i="65"/>
  <c r="U77" i="65"/>
  <c r="S77" i="65"/>
  <c r="J77" i="65"/>
  <c r="H77" i="65"/>
  <c r="G77" i="65"/>
  <c r="D77" i="65"/>
  <c r="F77" i="65" s="1"/>
  <c r="A77" i="65"/>
  <c r="AQ76" i="65"/>
  <c r="U76" i="65"/>
  <c r="S76" i="65"/>
  <c r="J76" i="65"/>
  <c r="H76" i="65"/>
  <c r="G76" i="65"/>
  <c r="D76" i="65"/>
  <c r="F76" i="65" s="1"/>
  <c r="A76" i="65"/>
  <c r="AQ75" i="65"/>
  <c r="U75" i="65"/>
  <c r="S75" i="65"/>
  <c r="J75" i="65"/>
  <c r="H75" i="65"/>
  <c r="G75" i="65"/>
  <c r="D75" i="65"/>
  <c r="F75" i="65" s="1"/>
  <c r="A75" i="65"/>
  <c r="AQ74" i="65"/>
  <c r="U74" i="65"/>
  <c r="S74" i="65"/>
  <c r="J74" i="65"/>
  <c r="H74" i="65"/>
  <c r="G74" i="65"/>
  <c r="D74" i="65"/>
  <c r="F74" i="65" s="1"/>
  <c r="A74" i="65"/>
  <c r="AQ73" i="65"/>
  <c r="U73" i="65"/>
  <c r="S73" i="65"/>
  <c r="J73" i="65"/>
  <c r="H73" i="65"/>
  <c r="G73" i="65"/>
  <c r="D73" i="65"/>
  <c r="F73" i="65" s="1"/>
  <c r="A73" i="65"/>
  <c r="F71" i="65"/>
  <c r="A71" i="65"/>
  <c r="AQ70" i="65"/>
  <c r="S70" i="65"/>
  <c r="J70" i="65"/>
  <c r="F70" i="65"/>
  <c r="A70" i="65"/>
  <c r="AQ69" i="65"/>
  <c r="S69" i="65"/>
  <c r="J69" i="65"/>
  <c r="H69" i="65"/>
  <c r="G69" i="65"/>
  <c r="D69" i="65"/>
  <c r="F69" i="65" s="1"/>
  <c r="A69" i="65"/>
  <c r="AQ68" i="65"/>
  <c r="U68" i="65"/>
  <c r="S68" i="65"/>
  <c r="J68" i="65"/>
  <c r="H68" i="65"/>
  <c r="G68" i="65"/>
  <c r="D68" i="65"/>
  <c r="F68" i="65" s="1"/>
  <c r="A68" i="65"/>
  <c r="AQ67" i="65"/>
  <c r="U67" i="65"/>
  <c r="S67" i="65"/>
  <c r="J67" i="65"/>
  <c r="D67" i="65"/>
  <c r="F67" i="65" s="1"/>
  <c r="A67" i="65"/>
  <c r="AQ66" i="65"/>
  <c r="U66" i="65"/>
  <c r="S66" i="65"/>
  <c r="J66" i="65"/>
  <c r="H66" i="65"/>
  <c r="G66" i="65"/>
  <c r="D66" i="65"/>
  <c r="F66" i="65" s="1"/>
  <c r="A66" i="65"/>
  <c r="AQ65" i="65"/>
  <c r="U65" i="65"/>
  <c r="S65" i="65"/>
  <c r="J65" i="65"/>
  <c r="H65" i="65"/>
  <c r="G65" i="65"/>
  <c r="D65" i="65"/>
  <c r="F65" i="65" s="1"/>
  <c r="A65" i="65"/>
  <c r="AQ64" i="65"/>
  <c r="S64" i="65"/>
  <c r="J64" i="65"/>
  <c r="F64" i="65"/>
  <c r="A64" i="65"/>
  <c r="AQ63" i="65"/>
  <c r="S63" i="65"/>
  <c r="J63" i="65"/>
  <c r="F63" i="65"/>
  <c r="A63" i="65"/>
  <c r="AQ62" i="65"/>
  <c r="U62" i="65"/>
  <c r="S62" i="65"/>
  <c r="J62" i="65"/>
  <c r="H62" i="65"/>
  <c r="G62" i="65"/>
  <c r="D62" i="65"/>
  <c r="F62" i="65" s="1"/>
  <c r="A62" i="65"/>
  <c r="AQ61" i="65"/>
  <c r="U61" i="65"/>
  <c r="S61" i="65"/>
  <c r="J61" i="65"/>
  <c r="H61" i="65"/>
  <c r="G61" i="65"/>
  <c r="D61" i="65"/>
  <c r="F61" i="65" s="1"/>
  <c r="A61" i="65"/>
  <c r="AQ60" i="65"/>
  <c r="U60" i="65"/>
  <c r="S60" i="65"/>
  <c r="J60" i="65"/>
  <c r="H60" i="65"/>
  <c r="G60" i="65"/>
  <c r="D60" i="65"/>
  <c r="F60" i="65" s="1"/>
  <c r="A60" i="65"/>
  <c r="AQ59" i="65"/>
  <c r="U59" i="65"/>
  <c r="S59" i="65"/>
  <c r="J59" i="65"/>
  <c r="H59" i="65"/>
  <c r="G59" i="65"/>
  <c r="D59" i="65"/>
  <c r="F59" i="65" s="1"/>
  <c r="A59" i="65"/>
  <c r="AQ58" i="65"/>
  <c r="U58" i="65"/>
  <c r="S58" i="65"/>
  <c r="J58" i="65"/>
  <c r="H58" i="65"/>
  <c r="G58" i="65"/>
  <c r="D58" i="65"/>
  <c r="F58" i="65" s="1"/>
  <c r="A58" i="65"/>
  <c r="AQ57" i="65"/>
  <c r="U57" i="65"/>
  <c r="S57" i="65"/>
  <c r="J57" i="65"/>
  <c r="H57" i="65"/>
  <c r="G57" i="65"/>
  <c r="D57" i="65"/>
  <c r="F57" i="65" s="1"/>
  <c r="A57" i="65"/>
  <c r="AQ56" i="65"/>
  <c r="U56" i="65"/>
  <c r="S56" i="65"/>
  <c r="J56" i="65"/>
  <c r="H56" i="65"/>
  <c r="G56" i="65"/>
  <c r="D56" i="65"/>
  <c r="F56" i="65" s="1"/>
  <c r="A56" i="65"/>
  <c r="AQ55" i="65"/>
  <c r="U55" i="65"/>
  <c r="S55" i="65"/>
  <c r="J55" i="65"/>
  <c r="H55" i="65"/>
  <c r="G55" i="65"/>
  <c r="D55" i="65"/>
  <c r="F55" i="65" s="1"/>
  <c r="A55" i="65"/>
  <c r="AQ54" i="65"/>
  <c r="S54" i="65"/>
  <c r="J54" i="65"/>
  <c r="H54" i="65"/>
  <c r="G54" i="65"/>
  <c r="D54" i="65"/>
  <c r="F54" i="65" s="1"/>
  <c r="A54" i="65"/>
  <c r="AQ53" i="65"/>
  <c r="U53" i="65"/>
  <c r="S53" i="65"/>
  <c r="J53" i="65"/>
  <c r="H53" i="65"/>
  <c r="G53" i="65"/>
  <c r="D53" i="65"/>
  <c r="F53" i="65" s="1"/>
  <c r="A53" i="65"/>
  <c r="AQ52" i="65"/>
  <c r="U52" i="65"/>
  <c r="S52" i="65"/>
  <c r="J52" i="65"/>
  <c r="H52" i="65"/>
  <c r="G52" i="65"/>
  <c r="D52" i="65"/>
  <c r="F52" i="65" s="1"/>
  <c r="A52" i="65"/>
  <c r="AQ51" i="65"/>
  <c r="U51" i="65"/>
  <c r="S51" i="65"/>
  <c r="J51" i="65"/>
  <c r="H51" i="65"/>
  <c r="G51" i="65"/>
  <c r="D51" i="65"/>
  <c r="F51" i="65" s="1"/>
  <c r="A51" i="65"/>
  <c r="AQ50" i="65"/>
  <c r="U50" i="65"/>
  <c r="S50" i="65"/>
  <c r="J50" i="65"/>
  <c r="H50" i="65"/>
  <c r="G50" i="65"/>
  <c r="D50" i="65"/>
  <c r="F50" i="65" s="1"/>
  <c r="A50" i="65"/>
  <c r="AQ49" i="65"/>
  <c r="U49" i="65"/>
  <c r="S49" i="65"/>
  <c r="J49" i="65"/>
  <c r="G49" i="65"/>
  <c r="D49" i="65"/>
  <c r="F49" i="65" s="1"/>
  <c r="A49" i="65"/>
  <c r="AQ48" i="65"/>
  <c r="S48" i="65"/>
  <c r="J48" i="65"/>
  <c r="D48" i="65"/>
  <c r="F48" i="65" s="1"/>
  <c r="A48" i="65"/>
  <c r="AQ47" i="65"/>
  <c r="S47" i="65"/>
  <c r="J47" i="65"/>
  <c r="H47" i="65"/>
  <c r="G47" i="65"/>
  <c r="D47" i="65"/>
  <c r="F47" i="65" s="1"/>
  <c r="A47" i="65"/>
  <c r="AQ46" i="65"/>
  <c r="S46" i="65"/>
  <c r="J46" i="65"/>
  <c r="H46" i="65"/>
  <c r="G46" i="65"/>
  <c r="D46" i="65"/>
  <c r="F46" i="65" s="1"/>
  <c r="A46" i="65"/>
  <c r="AQ45" i="65"/>
  <c r="U45" i="65"/>
  <c r="S45" i="65"/>
  <c r="J45" i="65"/>
  <c r="H45" i="65"/>
  <c r="G45" i="65"/>
  <c r="D45" i="65"/>
  <c r="F45" i="65" s="1"/>
  <c r="A45" i="65"/>
  <c r="AQ44" i="65"/>
  <c r="U44" i="65"/>
  <c r="S44" i="65"/>
  <c r="J44" i="65"/>
  <c r="H44" i="65"/>
  <c r="G44" i="65"/>
  <c r="D44" i="65"/>
  <c r="F44" i="65" s="1"/>
  <c r="A44" i="65"/>
  <c r="AQ43" i="65"/>
  <c r="U43" i="65"/>
  <c r="S43" i="65"/>
  <c r="J43" i="65"/>
  <c r="H43" i="65"/>
  <c r="G43" i="65"/>
  <c r="D43" i="65"/>
  <c r="F43" i="65" s="1"/>
  <c r="A43" i="65"/>
  <c r="AQ42" i="65"/>
  <c r="U42" i="65"/>
  <c r="S42" i="65"/>
  <c r="J42" i="65"/>
  <c r="H42" i="65"/>
  <c r="G42" i="65"/>
  <c r="D42" i="65"/>
  <c r="F42" i="65" s="1"/>
  <c r="A42" i="65"/>
  <c r="AQ41" i="65"/>
  <c r="U41" i="65"/>
  <c r="S41" i="65"/>
  <c r="J41" i="65"/>
  <c r="H41" i="65"/>
  <c r="G41" i="65"/>
  <c r="D41" i="65"/>
  <c r="F41" i="65" s="1"/>
  <c r="A41" i="65"/>
  <c r="S40" i="65"/>
  <c r="J40" i="65"/>
  <c r="F40" i="65"/>
  <c r="A40" i="65"/>
  <c r="AQ39" i="65"/>
  <c r="S39" i="65"/>
  <c r="J39" i="65"/>
  <c r="F39" i="65"/>
  <c r="A39" i="65"/>
  <c r="AQ38" i="65"/>
  <c r="U38" i="65"/>
  <c r="S38" i="65"/>
  <c r="J38" i="65"/>
  <c r="H38" i="65"/>
  <c r="G38" i="65"/>
  <c r="D38" i="65"/>
  <c r="F38" i="65" s="1"/>
  <c r="A38" i="65"/>
  <c r="AQ37" i="65"/>
  <c r="S37" i="65"/>
  <c r="J37" i="65"/>
  <c r="H37" i="65"/>
  <c r="G37" i="65"/>
  <c r="D37" i="65"/>
  <c r="F37" i="65" s="1"/>
  <c r="A37" i="65"/>
  <c r="AQ36" i="65"/>
  <c r="U36" i="65"/>
  <c r="S36" i="65"/>
  <c r="J36" i="65"/>
  <c r="H36" i="65"/>
  <c r="G36" i="65"/>
  <c r="D36" i="65"/>
  <c r="F36" i="65" s="1"/>
  <c r="A36" i="65"/>
  <c r="AQ35" i="65"/>
  <c r="U35" i="65"/>
  <c r="S35" i="65"/>
  <c r="J35" i="65"/>
  <c r="H35" i="65"/>
  <c r="G35" i="65"/>
  <c r="D35" i="65"/>
  <c r="F35" i="65" s="1"/>
  <c r="A35" i="65"/>
  <c r="AQ34" i="65"/>
  <c r="U34" i="65"/>
  <c r="S34" i="65"/>
  <c r="J34" i="65"/>
  <c r="G34" i="65"/>
  <c r="D34" i="65"/>
  <c r="F34" i="65" s="1"/>
  <c r="A34" i="65"/>
  <c r="AQ33" i="65"/>
  <c r="U33" i="65"/>
  <c r="S33" i="65"/>
  <c r="J33" i="65"/>
  <c r="H33" i="65"/>
  <c r="G33" i="65"/>
  <c r="D33" i="65"/>
  <c r="F33" i="65" s="1"/>
  <c r="A33" i="65"/>
  <c r="AQ32" i="65"/>
  <c r="U32" i="65"/>
  <c r="S32" i="65"/>
  <c r="J32" i="65"/>
  <c r="H32" i="65"/>
  <c r="G32" i="65"/>
  <c r="D32" i="65"/>
  <c r="F32" i="65" s="1"/>
  <c r="A32" i="65"/>
  <c r="AQ31" i="65"/>
  <c r="U31" i="65"/>
  <c r="S31" i="65"/>
  <c r="J31" i="65"/>
  <c r="H31" i="65"/>
  <c r="G31" i="65"/>
  <c r="D31" i="65"/>
  <c r="F31" i="65" s="1"/>
  <c r="A31" i="65"/>
  <c r="AQ30" i="65"/>
  <c r="U30" i="65"/>
  <c r="S30" i="65"/>
  <c r="J30" i="65"/>
  <c r="H30" i="65"/>
  <c r="G30" i="65"/>
  <c r="D30" i="65"/>
  <c r="F30" i="65" s="1"/>
  <c r="A30" i="65"/>
  <c r="AQ29" i="65"/>
  <c r="U29" i="65"/>
  <c r="S29" i="65"/>
  <c r="J29" i="65"/>
  <c r="H29" i="65"/>
  <c r="G29" i="65"/>
  <c r="D29" i="65"/>
  <c r="F29" i="65" s="1"/>
  <c r="A29" i="65"/>
  <c r="AQ28" i="65"/>
  <c r="U28" i="65"/>
  <c r="S28" i="65"/>
  <c r="J28" i="65"/>
  <c r="H28" i="65"/>
  <c r="G28" i="65"/>
  <c r="D28" i="65"/>
  <c r="F28" i="65" s="1"/>
  <c r="A28" i="65"/>
  <c r="S27" i="65"/>
  <c r="F27" i="65"/>
  <c r="A27" i="65"/>
  <c r="AQ26" i="65"/>
  <c r="S26" i="65"/>
  <c r="J26" i="65"/>
  <c r="F26" i="65"/>
  <c r="A26" i="65"/>
  <c r="AQ25" i="65"/>
  <c r="S25" i="65"/>
  <c r="J25" i="65"/>
  <c r="F25" i="65"/>
  <c r="A25" i="65"/>
  <c r="AQ24" i="65"/>
  <c r="S24" i="65"/>
  <c r="J24" i="65"/>
  <c r="F24" i="65"/>
  <c r="A24" i="65"/>
  <c r="AQ23" i="65"/>
  <c r="S23" i="65"/>
  <c r="J23" i="65"/>
  <c r="F23" i="65"/>
  <c r="A23" i="65"/>
  <c r="AQ22" i="65"/>
  <c r="S22" i="65"/>
  <c r="J22" i="65"/>
  <c r="H22" i="65"/>
  <c r="G22" i="65"/>
  <c r="D22" i="65"/>
  <c r="F22" i="65" s="1"/>
  <c r="A22" i="65"/>
  <c r="AQ21" i="65"/>
  <c r="U21" i="65"/>
  <c r="S21" i="65"/>
  <c r="J21" i="65"/>
  <c r="H21" i="65"/>
  <c r="G21" i="65"/>
  <c r="D21" i="65"/>
  <c r="F21" i="65" s="1"/>
  <c r="A21" i="65"/>
  <c r="AQ20" i="65"/>
  <c r="U20" i="65"/>
  <c r="S20" i="65"/>
  <c r="J20" i="65"/>
  <c r="H20" i="65"/>
  <c r="G20" i="65"/>
  <c r="D20" i="65"/>
  <c r="F20" i="65" s="1"/>
  <c r="A20" i="65"/>
  <c r="AQ19" i="65"/>
  <c r="U19" i="65"/>
  <c r="S19" i="65"/>
  <c r="J19" i="65"/>
  <c r="H19" i="65"/>
  <c r="G19" i="65"/>
  <c r="D19" i="65"/>
  <c r="F19" i="65" s="1"/>
  <c r="A19" i="65"/>
  <c r="AQ18" i="65"/>
  <c r="S18" i="65"/>
  <c r="J18" i="65"/>
  <c r="D18" i="65"/>
  <c r="F18" i="65" s="1"/>
  <c r="A18" i="65"/>
  <c r="AQ17" i="65"/>
  <c r="S17" i="65"/>
  <c r="J17" i="65"/>
  <c r="D17" i="65"/>
  <c r="F17" i="65" s="1"/>
  <c r="A17" i="65"/>
  <c r="AQ16" i="65"/>
  <c r="U16" i="65"/>
  <c r="S16" i="65"/>
  <c r="J16" i="65"/>
  <c r="D16" i="65"/>
  <c r="F16" i="65" s="1"/>
  <c r="A16" i="65"/>
  <c r="AQ15" i="65"/>
  <c r="U15" i="65"/>
  <c r="S15" i="65"/>
  <c r="J15" i="65"/>
  <c r="H15" i="65"/>
  <c r="G15" i="65"/>
  <c r="D15" i="65"/>
  <c r="F15" i="65" s="1"/>
  <c r="A15" i="65"/>
  <c r="AQ14" i="65"/>
  <c r="U14" i="65"/>
  <c r="S14" i="65"/>
  <c r="J14" i="65"/>
  <c r="H14" i="65"/>
  <c r="G14" i="65"/>
  <c r="F14" i="65"/>
  <c r="A14" i="65"/>
  <c r="AQ13" i="65"/>
  <c r="U13" i="65"/>
  <c r="S13" i="65"/>
  <c r="J13" i="65"/>
  <c r="H13" i="65"/>
  <c r="G13" i="65"/>
  <c r="D13" i="65"/>
  <c r="F13" i="65" s="1"/>
  <c r="A13" i="65"/>
  <c r="AQ12" i="65"/>
  <c r="U12" i="65"/>
  <c r="S12" i="65"/>
  <c r="J12" i="65"/>
  <c r="H12" i="65"/>
  <c r="G12" i="65"/>
  <c r="D12" i="65"/>
  <c r="F12" i="65" s="1"/>
  <c r="A12" i="65"/>
  <c r="AQ11" i="65"/>
  <c r="U11" i="65"/>
  <c r="S11" i="65"/>
  <c r="J11" i="65"/>
  <c r="H11" i="65"/>
  <c r="G11" i="65"/>
  <c r="D11" i="65"/>
  <c r="F11" i="65" s="1"/>
  <c r="A11" i="65"/>
  <c r="AQ10" i="65"/>
  <c r="U10" i="65"/>
  <c r="S10" i="65"/>
  <c r="J10" i="65"/>
  <c r="H10" i="65"/>
  <c r="G10" i="65"/>
  <c r="D10" i="65"/>
  <c r="F10" i="65" s="1"/>
  <c r="A10" i="65"/>
  <c r="AQ9" i="65"/>
  <c r="U9" i="65"/>
  <c r="S9" i="65"/>
  <c r="J9" i="65"/>
  <c r="H9" i="65"/>
  <c r="G9" i="65"/>
  <c r="D9" i="65"/>
  <c r="F9" i="65" s="1"/>
  <c r="A9" i="65"/>
  <c r="AQ8" i="65"/>
  <c r="U8" i="65"/>
  <c r="S8" i="65"/>
  <c r="J8" i="65"/>
  <c r="D8" i="65"/>
  <c r="F8" i="65" s="1"/>
  <c r="A8" i="65"/>
  <c r="AQ7" i="65"/>
  <c r="U7" i="65"/>
  <c r="S7" i="65"/>
  <c r="J7" i="65"/>
  <c r="D7" i="65"/>
  <c r="F7" i="65" s="1"/>
  <c r="A7" i="65"/>
  <c r="AQ6" i="65"/>
  <c r="U6" i="65"/>
  <c r="S6" i="65"/>
  <c r="J6" i="65"/>
  <c r="H6" i="65"/>
  <c r="G6" i="65"/>
  <c r="D6" i="65"/>
  <c r="F6" i="65" s="1"/>
  <c r="A6" i="65"/>
  <c r="AQ5" i="65"/>
  <c r="U5" i="65"/>
  <c r="S5" i="65"/>
  <c r="J5" i="65"/>
  <c r="H5" i="65"/>
  <c r="G5" i="65"/>
  <c r="D5" i="65"/>
  <c r="F5" i="65" s="1"/>
  <c r="A5" i="65"/>
  <c r="S2" i="65"/>
  <c r="C333" i="65" l="1"/>
  <c r="G334" i="65"/>
  <c r="G335" i="65" s="1"/>
  <c r="E304" i="64"/>
  <c r="C290" i="64"/>
  <c r="C289" i="64" s="1"/>
  <c r="A287" i="64"/>
  <c r="A286" i="64"/>
  <c r="A285" i="64"/>
  <c r="A284" i="64"/>
  <c r="A283" i="64"/>
  <c r="A282" i="64"/>
  <c r="A281" i="64"/>
  <c r="A280" i="64"/>
  <c r="A279" i="64"/>
  <c r="A278" i="64"/>
  <c r="A277" i="64"/>
  <c r="A276" i="64"/>
  <c r="A275" i="64"/>
  <c r="A274" i="64"/>
  <c r="A273" i="64"/>
  <c r="A272" i="64"/>
  <c r="A271" i="64"/>
  <c r="A270" i="64"/>
  <c r="A269" i="64"/>
  <c r="A268" i="64"/>
  <c r="A267" i="64"/>
  <c r="A266" i="64"/>
  <c r="A265" i="64"/>
  <c r="A264" i="64"/>
  <c r="A263" i="64"/>
  <c r="A262" i="64"/>
  <c r="A261" i="64"/>
  <c r="A260" i="64"/>
  <c r="A259" i="64"/>
  <c r="A258" i="64"/>
  <c r="A257" i="64"/>
  <c r="A256" i="64"/>
  <c r="A255" i="64"/>
  <c r="A254" i="64"/>
  <c r="A253" i="64"/>
  <c r="A252" i="64"/>
  <c r="A251" i="64"/>
  <c r="A250" i="64"/>
  <c r="A249" i="64"/>
  <c r="A248" i="64"/>
  <c r="A247" i="64"/>
  <c r="A246" i="64"/>
  <c r="A245" i="64"/>
  <c r="A244" i="64"/>
  <c r="A243" i="64"/>
  <c r="A242" i="64"/>
  <c r="A241" i="64"/>
  <c r="A240" i="64"/>
  <c r="A239" i="64"/>
  <c r="A238" i="64"/>
  <c r="A237" i="64"/>
  <c r="A236" i="64"/>
  <c r="A235" i="64"/>
  <c r="A234" i="64"/>
  <c r="A233" i="64"/>
  <c r="A232" i="64"/>
  <c r="A231" i="64"/>
  <c r="A230" i="64"/>
  <c r="A229" i="64"/>
  <c r="A228" i="64"/>
  <c r="A227" i="64"/>
  <c r="A226" i="64"/>
  <c r="A225" i="64"/>
  <c r="A224" i="64"/>
  <c r="A223" i="64"/>
  <c r="A222" i="64"/>
  <c r="A221" i="64"/>
  <c r="A220" i="64"/>
  <c r="A219" i="64"/>
  <c r="A218" i="64"/>
  <c r="A217" i="64"/>
  <c r="A216" i="64"/>
  <c r="A215" i="64"/>
  <c r="A214" i="64"/>
  <c r="A213" i="64"/>
  <c r="A212" i="64"/>
  <c r="A211" i="64"/>
  <c r="A210" i="64"/>
  <c r="A209" i="64"/>
  <c r="A208" i="64"/>
  <c r="A207" i="64"/>
  <c r="A206" i="64"/>
  <c r="A205" i="64"/>
  <c r="A204" i="64"/>
  <c r="A203" i="64"/>
  <c r="A202" i="64"/>
  <c r="A201" i="64"/>
  <c r="A200" i="64"/>
  <c r="A199" i="64"/>
  <c r="A198" i="64"/>
  <c r="A197" i="64"/>
  <c r="A196" i="64"/>
  <c r="A195" i="64"/>
  <c r="A194" i="64"/>
  <c r="A193" i="64"/>
  <c r="A192" i="64"/>
  <c r="A191" i="64"/>
  <c r="A190" i="64"/>
  <c r="A189" i="64"/>
  <c r="A188" i="64"/>
  <c r="A187" i="64"/>
  <c r="A186" i="64"/>
  <c r="A185" i="64"/>
  <c r="A184" i="64"/>
  <c r="A183" i="64"/>
  <c r="A182" i="64"/>
  <c r="A181" i="64"/>
  <c r="A180" i="64"/>
  <c r="A179" i="64"/>
  <c r="A178" i="64"/>
  <c r="A177" i="64"/>
  <c r="A176" i="64"/>
  <c r="A175" i="64"/>
  <c r="A174" i="64"/>
  <c r="A173" i="64"/>
  <c r="A172" i="64"/>
  <c r="A171" i="64"/>
  <c r="A170" i="64"/>
  <c r="A169" i="64"/>
  <c r="A168" i="64"/>
  <c r="A167" i="64"/>
  <c r="A166" i="64"/>
  <c r="A165" i="64"/>
  <c r="A164" i="64"/>
  <c r="A163" i="64"/>
  <c r="A162" i="64"/>
  <c r="A161" i="64"/>
  <c r="A160" i="64"/>
  <c r="A159" i="64"/>
  <c r="A158" i="64"/>
  <c r="A157" i="64"/>
  <c r="A156" i="64"/>
  <c r="A155" i="64"/>
  <c r="A154" i="64"/>
  <c r="A153" i="64"/>
  <c r="A152" i="64"/>
  <c r="A151" i="64"/>
  <c r="A150" i="64"/>
  <c r="A149" i="64"/>
  <c r="A148" i="64"/>
  <c r="A147" i="64"/>
  <c r="A146" i="64"/>
  <c r="A145" i="64"/>
  <c r="A144" i="64"/>
  <c r="A143" i="64"/>
  <c r="A142" i="64"/>
  <c r="A141" i="64"/>
  <c r="A140" i="64"/>
  <c r="A139" i="64"/>
  <c r="A138" i="64"/>
  <c r="A137" i="64"/>
  <c r="A136" i="64"/>
  <c r="A135" i="64"/>
  <c r="A134" i="64"/>
  <c r="A133" i="64"/>
  <c r="A132" i="64"/>
  <c r="A131" i="64"/>
  <c r="A130" i="64"/>
  <c r="A129" i="64"/>
  <c r="A128" i="64"/>
  <c r="A127" i="64"/>
  <c r="A126" i="64"/>
  <c r="A125" i="64"/>
  <c r="A124" i="64"/>
  <c r="A123" i="64"/>
  <c r="A122" i="64"/>
  <c r="A121" i="64"/>
  <c r="A120" i="64"/>
  <c r="A119" i="64"/>
  <c r="A118" i="64"/>
  <c r="A117" i="64"/>
  <c r="A116" i="64"/>
  <c r="A115" i="64"/>
  <c r="A114" i="64"/>
  <c r="A113" i="64"/>
  <c r="A112" i="64"/>
  <c r="A111" i="64"/>
  <c r="A110" i="64"/>
  <c r="A109" i="64"/>
  <c r="A108" i="64"/>
  <c r="A107" i="64"/>
  <c r="A106" i="64"/>
  <c r="A105" i="64"/>
  <c r="A104" i="64"/>
  <c r="A103" i="64"/>
  <c r="A102" i="64"/>
  <c r="A101" i="64"/>
  <c r="A100" i="64"/>
  <c r="A99" i="64"/>
  <c r="A98" i="64"/>
  <c r="A97" i="64"/>
  <c r="A96" i="64"/>
  <c r="A95" i="64"/>
  <c r="A94" i="64"/>
  <c r="A93" i="64"/>
  <c r="A92" i="64"/>
  <c r="A91" i="64"/>
  <c r="A90" i="64"/>
  <c r="A89" i="64"/>
  <c r="A88" i="64"/>
  <c r="A87" i="64"/>
  <c r="A86" i="64"/>
  <c r="A85" i="64"/>
  <c r="A84" i="64"/>
  <c r="A83" i="64"/>
  <c r="A82" i="64"/>
  <c r="A81" i="64"/>
  <c r="A80" i="64"/>
  <c r="A79" i="64"/>
  <c r="A78" i="64"/>
  <c r="A77" i="64"/>
  <c r="A76" i="64"/>
  <c r="A75" i="64"/>
  <c r="A74" i="64"/>
  <c r="A73" i="64"/>
  <c r="A72" i="64"/>
  <c r="A71" i="64"/>
  <c r="A70" i="64"/>
  <c r="A69" i="64"/>
  <c r="A68" i="64"/>
  <c r="A67" i="64"/>
  <c r="A66" i="64"/>
  <c r="A65" i="64"/>
  <c r="A64" i="64"/>
  <c r="A63" i="64"/>
  <c r="A62" i="64"/>
  <c r="A61" i="64"/>
  <c r="A60" i="64"/>
  <c r="A59" i="64"/>
  <c r="A58" i="64"/>
  <c r="A57" i="64"/>
  <c r="A56" i="64"/>
  <c r="A55" i="64"/>
  <c r="A54" i="64"/>
  <c r="A53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G333" i="62" l="1"/>
  <c r="I363" i="62"/>
  <c r="I361" i="62"/>
  <c r="I362" i="62" s="1"/>
  <c r="J359" i="62"/>
  <c r="C336" i="62"/>
  <c r="AG333" i="62"/>
  <c r="K333" i="62"/>
  <c r="I333" i="62"/>
  <c r="D333" i="62"/>
  <c r="A333" i="62"/>
  <c r="C335" i="62" s="1"/>
  <c r="AG332" i="62"/>
  <c r="K332" i="62"/>
  <c r="I332" i="62"/>
  <c r="D332" i="62"/>
  <c r="A332" i="62"/>
  <c r="AG331" i="62"/>
  <c r="K331" i="62"/>
  <c r="I331" i="62"/>
  <c r="D331" i="62"/>
  <c r="A331" i="62"/>
  <c r="I330" i="62"/>
  <c r="A330" i="62"/>
  <c r="AG329" i="62"/>
  <c r="I329" i="62"/>
  <c r="A329" i="62"/>
  <c r="AG328" i="62"/>
  <c r="I328" i="62"/>
  <c r="A328" i="62"/>
  <c r="AG327" i="62"/>
  <c r="I327" i="62"/>
  <c r="A327" i="62"/>
  <c r="AG326" i="62"/>
  <c r="I326" i="62"/>
  <c r="A326" i="62"/>
  <c r="AG325" i="62"/>
  <c r="I325" i="62"/>
  <c r="A325" i="62"/>
  <c r="AG324" i="62"/>
  <c r="I324" i="62"/>
  <c r="A324" i="62"/>
  <c r="AG323" i="62"/>
  <c r="I323" i="62"/>
  <c r="A323" i="62"/>
  <c r="AG322" i="62"/>
  <c r="I322" i="62"/>
  <c r="D322" i="62"/>
  <c r="A322" i="62"/>
  <c r="AG321" i="62"/>
  <c r="I321" i="62"/>
  <c r="D321" i="62"/>
  <c r="A321" i="62"/>
  <c r="AG320" i="62"/>
  <c r="I320" i="62"/>
  <c r="D320" i="62"/>
  <c r="A320" i="62"/>
  <c r="AG319" i="62"/>
  <c r="I319" i="62"/>
  <c r="D319" i="62"/>
  <c r="A319" i="62"/>
  <c r="AG318" i="62"/>
  <c r="K318" i="62"/>
  <c r="I318" i="62"/>
  <c r="D318" i="62"/>
  <c r="A318" i="62"/>
  <c r="AG317" i="62"/>
  <c r="K317" i="62"/>
  <c r="I317" i="62"/>
  <c r="D317" i="62"/>
  <c r="A317" i="62"/>
  <c r="AG316" i="62"/>
  <c r="K316" i="62"/>
  <c r="I316" i="62"/>
  <c r="D316" i="62"/>
  <c r="A316" i="62"/>
  <c r="AG315" i="62"/>
  <c r="K315" i="62"/>
  <c r="I315" i="62"/>
  <c r="D315" i="62"/>
  <c r="A315" i="62"/>
  <c r="AG314" i="62"/>
  <c r="K314" i="62"/>
  <c r="I314" i="62"/>
  <c r="D314" i="62"/>
  <c r="A314" i="62"/>
  <c r="AG313" i="62"/>
  <c r="K313" i="62"/>
  <c r="I313" i="62"/>
  <c r="D313" i="62"/>
  <c r="A313" i="62"/>
  <c r="AG312" i="62"/>
  <c r="K312" i="62"/>
  <c r="I312" i="62"/>
  <c r="D312" i="62"/>
  <c r="A312" i="62"/>
  <c r="AG311" i="62"/>
  <c r="K311" i="62"/>
  <c r="I311" i="62"/>
  <c r="D311" i="62"/>
  <c r="A311" i="62"/>
  <c r="AG310" i="62"/>
  <c r="K310" i="62"/>
  <c r="I310" i="62"/>
  <c r="D310" i="62"/>
  <c r="A310" i="62"/>
  <c r="AG309" i="62"/>
  <c r="K309" i="62"/>
  <c r="I309" i="62"/>
  <c r="D309" i="62"/>
  <c r="A309" i="62"/>
  <c r="AG308" i="62"/>
  <c r="K308" i="62"/>
  <c r="I308" i="62"/>
  <c r="D308" i="62"/>
  <c r="A308" i="62"/>
  <c r="AG307" i="62"/>
  <c r="K307" i="62"/>
  <c r="I307" i="62"/>
  <c r="D307" i="62"/>
  <c r="A307" i="62"/>
  <c r="AG306" i="62"/>
  <c r="K306" i="62"/>
  <c r="I306" i="62"/>
  <c r="D306" i="62"/>
  <c r="A306" i="62"/>
  <c r="AG305" i="62"/>
  <c r="K305" i="62"/>
  <c r="I305" i="62"/>
  <c r="D305" i="62"/>
  <c r="A305" i="62"/>
  <c r="AG304" i="62"/>
  <c r="K304" i="62"/>
  <c r="I304" i="62"/>
  <c r="D304" i="62"/>
  <c r="A304" i="62"/>
  <c r="AG303" i="62"/>
  <c r="K303" i="62"/>
  <c r="I303" i="62"/>
  <c r="D303" i="62"/>
  <c r="A303" i="62"/>
  <c r="AG302" i="62"/>
  <c r="K302" i="62"/>
  <c r="I302" i="62"/>
  <c r="D302" i="62"/>
  <c r="A302" i="62"/>
  <c r="AG301" i="62"/>
  <c r="K301" i="62"/>
  <c r="I301" i="62"/>
  <c r="D301" i="62"/>
  <c r="A301" i="62"/>
  <c r="AG300" i="62"/>
  <c r="K300" i="62"/>
  <c r="I300" i="62"/>
  <c r="D300" i="62"/>
  <c r="A300" i="62"/>
  <c r="AG299" i="62"/>
  <c r="K299" i="62"/>
  <c r="I299" i="62"/>
  <c r="D299" i="62"/>
  <c r="A299" i="62"/>
  <c r="AG298" i="62"/>
  <c r="K298" i="62"/>
  <c r="I298" i="62"/>
  <c r="D298" i="62"/>
  <c r="A298" i="62"/>
  <c r="AG297" i="62"/>
  <c r="K297" i="62"/>
  <c r="I297" i="62"/>
  <c r="D297" i="62"/>
  <c r="A297" i="62"/>
  <c r="AG296" i="62"/>
  <c r="K296" i="62"/>
  <c r="I296" i="62"/>
  <c r="D296" i="62"/>
  <c r="A296" i="62"/>
  <c r="AG295" i="62"/>
  <c r="K295" i="62"/>
  <c r="I295" i="62"/>
  <c r="D295" i="62"/>
  <c r="A295" i="62"/>
  <c r="AG294" i="62"/>
  <c r="K294" i="62"/>
  <c r="I294" i="62"/>
  <c r="D294" i="62"/>
  <c r="A294" i="62"/>
  <c r="AG293" i="62"/>
  <c r="K293" i="62"/>
  <c r="I293" i="62"/>
  <c r="D293" i="62"/>
  <c r="A293" i="62"/>
  <c r="AG292" i="62"/>
  <c r="K292" i="62"/>
  <c r="I292" i="62"/>
  <c r="D292" i="62"/>
  <c r="A292" i="62"/>
  <c r="AG291" i="62"/>
  <c r="K291" i="62"/>
  <c r="I291" i="62"/>
  <c r="D291" i="62"/>
  <c r="A291" i="62"/>
  <c r="AG290" i="62"/>
  <c r="K290" i="62"/>
  <c r="I290" i="62"/>
  <c r="D290" i="62"/>
  <c r="A290" i="62"/>
  <c r="AG289" i="62"/>
  <c r="I289" i="62"/>
  <c r="A289" i="62"/>
  <c r="AG288" i="62"/>
  <c r="I288" i="62"/>
  <c r="A288" i="62"/>
  <c r="AG287" i="62"/>
  <c r="I287" i="62"/>
  <c r="A287" i="62"/>
  <c r="AG286" i="62"/>
  <c r="I286" i="62"/>
  <c r="A286" i="62"/>
  <c r="AG285" i="62"/>
  <c r="I285" i="62"/>
  <c r="A285" i="62"/>
  <c r="AG284" i="62"/>
  <c r="I284" i="62"/>
  <c r="A284" i="62"/>
  <c r="AG283" i="62"/>
  <c r="I283" i="62"/>
  <c r="A283" i="62"/>
  <c r="AG282" i="62"/>
  <c r="I282" i="62"/>
  <c r="A282" i="62"/>
  <c r="AG281" i="62"/>
  <c r="I281" i="62"/>
  <c r="A281" i="62"/>
  <c r="AG280" i="62"/>
  <c r="I280" i="62"/>
  <c r="A280" i="62"/>
  <c r="AG279" i="62"/>
  <c r="I279" i="62"/>
  <c r="A279" i="62"/>
  <c r="AG278" i="62"/>
  <c r="I278" i="62"/>
  <c r="A278" i="62"/>
  <c r="AG277" i="62"/>
  <c r="I277" i="62"/>
  <c r="A277" i="62"/>
  <c r="AG276" i="62"/>
  <c r="I276" i="62"/>
  <c r="A276" i="62"/>
  <c r="AG275" i="62"/>
  <c r="I275" i="62"/>
  <c r="A275" i="62"/>
  <c r="AG274" i="62"/>
  <c r="I274" i="62"/>
  <c r="A274" i="62"/>
  <c r="AG273" i="62"/>
  <c r="I273" i="62"/>
  <c r="A273" i="62"/>
  <c r="AG272" i="62"/>
  <c r="I272" i="62"/>
  <c r="A272" i="62"/>
  <c r="AG271" i="62"/>
  <c r="I271" i="62"/>
  <c r="A271" i="62"/>
  <c r="AG270" i="62"/>
  <c r="I270" i="62"/>
  <c r="A270" i="62"/>
  <c r="AG269" i="62"/>
  <c r="I269" i="62"/>
  <c r="A269" i="62"/>
  <c r="AG268" i="62"/>
  <c r="I268" i="62"/>
  <c r="A268" i="62"/>
  <c r="AG267" i="62"/>
  <c r="I267" i="62"/>
  <c r="A267" i="62"/>
  <c r="AG266" i="62"/>
  <c r="I266" i="62"/>
  <c r="A266" i="62"/>
  <c r="AG265" i="62"/>
  <c r="I265" i="62"/>
  <c r="A265" i="62"/>
  <c r="AG264" i="62"/>
  <c r="I264" i="62"/>
  <c r="A264" i="62"/>
  <c r="AG263" i="62"/>
  <c r="I263" i="62"/>
  <c r="A263" i="62"/>
  <c r="AG262" i="62"/>
  <c r="I262" i="62"/>
  <c r="A262" i="62"/>
  <c r="AG261" i="62"/>
  <c r="I261" i="62"/>
  <c r="A261" i="62"/>
  <c r="AG260" i="62"/>
  <c r="I260" i="62"/>
  <c r="A260" i="62"/>
  <c r="AG259" i="62"/>
  <c r="I259" i="62"/>
  <c r="A259" i="62"/>
  <c r="AG258" i="62"/>
  <c r="I258" i="62"/>
  <c r="A258" i="62"/>
  <c r="AG257" i="62"/>
  <c r="I257" i="62"/>
  <c r="A257" i="62"/>
  <c r="AG256" i="62"/>
  <c r="I256" i="62"/>
  <c r="A256" i="62"/>
  <c r="AG255" i="62"/>
  <c r="I255" i="62"/>
  <c r="A255" i="62"/>
  <c r="AG254" i="62"/>
  <c r="I254" i="62"/>
  <c r="A254" i="62"/>
  <c r="AG253" i="62"/>
  <c r="I253" i="62"/>
  <c r="A253" i="62"/>
  <c r="AG252" i="62"/>
  <c r="I252" i="62"/>
  <c r="A252" i="62"/>
  <c r="AG251" i="62"/>
  <c r="I251" i="62"/>
  <c r="A251" i="62"/>
  <c r="AG250" i="62"/>
  <c r="I250" i="62"/>
  <c r="A250" i="62"/>
  <c r="AG249" i="62"/>
  <c r="I249" i="62"/>
  <c r="A249" i="62"/>
  <c r="AG248" i="62"/>
  <c r="I248" i="62"/>
  <c r="A248" i="62"/>
  <c r="AG247" i="62"/>
  <c r="I247" i="62"/>
  <c r="A247" i="62"/>
  <c r="AG246" i="62"/>
  <c r="I246" i="62"/>
  <c r="A246" i="62"/>
  <c r="AG245" i="62"/>
  <c r="I245" i="62"/>
  <c r="A245" i="62"/>
  <c r="AG244" i="62"/>
  <c r="I244" i="62"/>
  <c r="A244" i="62"/>
  <c r="AG243" i="62"/>
  <c r="I243" i="62"/>
  <c r="A243" i="62"/>
  <c r="AG242" i="62"/>
  <c r="I242" i="62"/>
  <c r="A242" i="62"/>
  <c r="AG241" i="62"/>
  <c r="I241" i="62"/>
  <c r="A241" i="62"/>
  <c r="AG240" i="62"/>
  <c r="I240" i="62"/>
  <c r="A240" i="62"/>
  <c r="AG239" i="62"/>
  <c r="I239" i="62"/>
  <c r="A239" i="62"/>
  <c r="AG238" i="62"/>
  <c r="I238" i="62"/>
  <c r="D238" i="62"/>
  <c r="A238" i="62"/>
  <c r="AG237" i="62"/>
  <c r="I237" i="62"/>
  <c r="D237" i="62"/>
  <c r="A237" i="62"/>
  <c r="AG236" i="62"/>
  <c r="I236" i="62"/>
  <c r="D236" i="62"/>
  <c r="A236" i="62"/>
  <c r="AG235" i="62"/>
  <c r="I235" i="62"/>
  <c r="D235" i="62"/>
  <c r="A235" i="62"/>
  <c r="AG234" i="62"/>
  <c r="I234" i="62"/>
  <c r="D234" i="62"/>
  <c r="A234" i="62"/>
  <c r="AG233" i="62"/>
  <c r="I233" i="62"/>
  <c r="D233" i="62"/>
  <c r="A233" i="62"/>
  <c r="AG232" i="62"/>
  <c r="I232" i="62"/>
  <c r="D232" i="62"/>
  <c r="A232" i="62"/>
  <c r="AG231" i="62"/>
  <c r="I231" i="62"/>
  <c r="D231" i="62"/>
  <c r="A231" i="62"/>
  <c r="AG230" i="62"/>
  <c r="I230" i="62"/>
  <c r="D230" i="62"/>
  <c r="A230" i="62"/>
  <c r="AG229" i="62"/>
  <c r="I229" i="62"/>
  <c r="D229" i="62"/>
  <c r="A229" i="62"/>
  <c r="AG228" i="62"/>
  <c r="I228" i="62"/>
  <c r="D228" i="62"/>
  <c r="A228" i="62"/>
  <c r="AG227" i="62"/>
  <c r="I227" i="62"/>
  <c r="D227" i="62"/>
  <c r="A227" i="62"/>
  <c r="AG226" i="62"/>
  <c r="I226" i="62"/>
  <c r="D226" i="62"/>
  <c r="A226" i="62"/>
  <c r="AG225" i="62"/>
  <c r="I225" i="62"/>
  <c r="D225" i="62"/>
  <c r="A225" i="62"/>
  <c r="AG224" i="62"/>
  <c r="I224" i="62"/>
  <c r="D224" i="62"/>
  <c r="A224" i="62"/>
  <c r="AG223" i="62"/>
  <c r="I223" i="62"/>
  <c r="D223" i="62"/>
  <c r="A223" i="62"/>
  <c r="AG222" i="62"/>
  <c r="I222" i="62"/>
  <c r="D222" i="62"/>
  <c r="A222" i="62"/>
  <c r="AG221" i="62"/>
  <c r="I221" i="62"/>
  <c r="D221" i="62"/>
  <c r="A221" i="62"/>
  <c r="AG220" i="62"/>
  <c r="I220" i="62"/>
  <c r="D220" i="62"/>
  <c r="A220" i="62"/>
  <c r="AG219" i="62"/>
  <c r="I219" i="62"/>
  <c r="D219" i="62"/>
  <c r="A219" i="62"/>
  <c r="AG218" i="62"/>
  <c r="I218" i="62"/>
  <c r="D218" i="62"/>
  <c r="A218" i="62"/>
  <c r="AG217" i="62"/>
  <c r="I217" i="62"/>
  <c r="D217" i="62"/>
  <c r="A217" i="62"/>
  <c r="AG216" i="62"/>
  <c r="I216" i="62"/>
  <c r="D216" i="62"/>
  <c r="A216" i="62"/>
  <c r="AG215" i="62"/>
  <c r="I215" i="62"/>
  <c r="D215" i="62"/>
  <c r="A215" i="62"/>
  <c r="AG214" i="62"/>
  <c r="I214" i="62"/>
  <c r="D214" i="62"/>
  <c r="A214" i="62"/>
  <c r="AG213" i="62"/>
  <c r="I213" i="62"/>
  <c r="D213" i="62"/>
  <c r="A213" i="62"/>
  <c r="AG212" i="62"/>
  <c r="I212" i="62"/>
  <c r="D212" i="62"/>
  <c r="A212" i="62"/>
  <c r="AG211" i="62"/>
  <c r="I211" i="62"/>
  <c r="D211" i="62"/>
  <c r="A211" i="62"/>
  <c r="AG210" i="62"/>
  <c r="I210" i="62"/>
  <c r="D210" i="62"/>
  <c r="A210" i="62"/>
  <c r="AG209" i="62"/>
  <c r="I209" i="62"/>
  <c r="D209" i="62"/>
  <c r="A209" i="62"/>
  <c r="AG208" i="62"/>
  <c r="I208" i="62"/>
  <c r="D208" i="62"/>
  <c r="A208" i="62"/>
  <c r="AG207" i="62"/>
  <c r="I207" i="62"/>
  <c r="D207" i="62"/>
  <c r="A207" i="62"/>
  <c r="AG206" i="62"/>
  <c r="I206" i="62"/>
  <c r="D206" i="62"/>
  <c r="A206" i="62"/>
  <c r="AG205" i="62"/>
  <c r="I205" i="62"/>
  <c r="D205" i="62"/>
  <c r="A205" i="62"/>
  <c r="AG204" i="62"/>
  <c r="I204" i="62"/>
  <c r="D204" i="62"/>
  <c r="A204" i="62"/>
  <c r="AG203" i="62"/>
  <c r="I203" i="62"/>
  <c r="D203" i="62"/>
  <c r="A203" i="62"/>
  <c r="AG202" i="62"/>
  <c r="I202" i="62"/>
  <c r="D202" i="62"/>
  <c r="A202" i="62"/>
  <c r="AG201" i="62"/>
  <c r="I201" i="62"/>
  <c r="D201" i="62"/>
  <c r="A201" i="62"/>
  <c r="AG200" i="62"/>
  <c r="I200" i="62"/>
  <c r="D200" i="62"/>
  <c r="A200" i="62"/>
  <c r="AG199" i="62"/>
  <c r="I199" i="62"/>
  <c r="D199" i="62"/>
  <c r="A199" i="62"/>
  <c r="AG198" i="62"/>
  <c r="K198" i="62"/>
  <c r="I198" i="62"/>
  <c r="D198" i="62"/>
  <c r="A198" i="62"/>
  <c r="AG197" i="62"/>
  <c r="K197" i="62"/>
  <c r="I197" i="62"/>
  <c r="D197" i="62"/>
  <c r="A197" i="62"/>
  <c r="AG196" i="62"/>
  <c r="K196" i="62"/>
  <c r="I196" i="62"/>
  <c r="D196" i="62"/>
  <c r="A196" i="62"/>
  <c r="AG195" i="62"/>
  <c r="K195" i="62"/>
  <c r="I195" i="62"/>
  <c r="D195" i="62"/>
  <c r="A195" i="62"/>
  <c r="AG194" i="62"/>
  <c r="K194" i="62"/>
  <c r="I194" i="62"/>
  <c r="D194" i="62"/>
  <c r="A194" i="62"/>
  <c r="AG193" i="62"/>
  <c r="K193" i="62"/>
  <c r="I193" i="62"/>
  <c r="D193" i="62"/>
  <c r="A193" i="62"/>
  <c r="AG192" i="62"/>
  <c r="K192" i="62"/>
  <c r="I192" i="62"/>
  <c r="D192" i="62"/>
  <c r="A192" i="62"/>
  <c r="AG191" i="62"/>
  <c r="K191" i="62"/>
  <c r="I191" i="62"/>
  <c r="D191" i="62"/>
  <c r="A191" i="62"/>
  <c r="AG190" i="62"/>
  <c r="K190" i="62"/>
  <c r="I190" i="62"/>
  <c r="D190" i="62"/>
  <c r="A190" i="62"/>
  <c r="AG189" i="62"/>
  <c r="K189" i="62"/>
  <c r="I189" i="62"/>
  <c r="D189" i="62"/>
  <c r="A189" i="62"/>
  <c r="AG188" i="62"/>
  <c r="K188" i="62"/>
  <c r="I188" i="62"/>
  <c r="D188" i="62"/>
  <c r="A188" i="62"/>
  <c r="AG187" i="62"/>
  <c r="K187" i="62"/>
  <c r="I187" i="62"/>
  <c r="D187" i="62"/>
  <c r="A187" i="62"/>
  <c r="AG186" i="62"/>
  <c r="K186" i="62"/>
  <c r="I186" i="62"/>
  <c r="D186" i="62"/>
  <c r="A186" i="62"/>
  <c r="AG185" i="62"/>
  <c r="K185" i="62"/>
  <c r="I185" i="62"/>
  <c r="D185" i="62"/>
  <c r="A185" i="62"/>
  <c r="AG184" i="62"/>
  <c r="K184" i="62"/>
  <c r="I184" i="62"/>
  <c r="D184" i="62"/>
  <c r="A184" i="62"/>
  <c r="AG183" i="62"/>
  <c r="K183" i="62"/>
  <c r="I183" i="62"/>
  <c r="D183" i="62"/>
  <c r="A183" i="62"/>
  <c r="AG182" i="62"/>
  <c r="K182" i="62"/>
  <c r="I182" i="62"/>
  <c r="D182" i="62"/>
  <c r="A182" i="62"/>
  <c r="AG181" i="62"/>
  <c r="K181" i="62"/>
  <c r="I181" i="62"/>
  <c r="D181" i="62"/>
  <c r="A181" i="62"/>
  <c r="AG180" i="62"/>
  <c r="K180" i="62"/>
  <c r="I180" i="62"/>
  <c r="D180" i="62"/>
  <c r="A180" i="62"/>
  <c r="AG179" i="62"/>
  <c r="K179" i="62"/>
  <c r="I179" i="62"/>
  <c r="D179" i="62"/>
  <c r="A179" i="62"/>
  <c r="AG178" i="62"/>
  <c r="K178" i="62"/>
  <c r="I178" i="62"/>
  <c r="D178" i="62"/>
  <c r="A178" i="62"/>
  <c r="AG177" i="62"/>
  <c r="K177" i="62"/>
  <c r="I177" i="62"/>
  <c r="D177" i="62"/>
  <c r="A177" i="62"/>
  <c r="AG176" i="62"/>
  <c r="K176" i="62"/>
  <c r="I176" i="62"/>
  <c r="D176" i="62"/>
  <c r="A176" i="62"/>
  <c r="AG175" i="62"/>
  <c r="K175" i="62"/>
  <c r="I175" i="62"/>
  <c r="D175" i="62"/>
  <c r="A175" i="62"/>
  <c r="AG174" i="62"/>
  <c r="K174" i="62"/>
  <c r="I174" i="62"/>
  <c r="D174" i="62"/>
  <c r="A174" i="62"/>
  <c r="AG173" i="62"/>
  <c r="K173" i="62"/>
  <c r="I173" i="62"/>
  <c r="D173" i="62"/>
  <c r="A173" i="62"/>
  <c r="AG172" i="62"/>
  <c r="K172" i="62"/>
  <c r="I172" i="62"/>
  <c r="D172" i="62"/>
  <c r="A172" i="62"/>
  <c r="AG171" i="62"/>
  <c r="K171" i="62"/>
  <c r="I171" i="62"/>
  <c r="D171" i="62"/>
  <c r="A171" i="62"/>
  <c r="AG170" i="62"/>
  <c r="K170" i="62"/>
  <c r="I170" i="62"/>
  <c r="D170" i="62"/>
  <c r="A170" i="62"/>
  <c r="AG169" i="62"/>
  <c r="K169" i="62"/>
  <c r="I169" i="62"/>
  <c r="D169" i="62"/>
  <c r="A169" i="62"/>
  <c r="AG168" i="62"/>
  <c r="K168" i="62"/>
  <c r="I168" i="62"/>
  <c r="D168" i="62"/>
  <c r="A168" i="62"/>
  <c r="AG167" i="62"/>
  <c r="K167" i="62"/>
  <c r="I167" i="62"/>
  <c r="D167" i="62"/>
  <c r="A167" i="62"/>
  <c r="AG166" i="62"/>
  <c r="K166" i="62"/>
  <c r="I166" i="62"/>
  <c r="D166" i="62"/>
  <c r="A166" i="62"/>
  <c r="AG165" i="62"/>
  <c r="K165" i="62"/>
  <c r="I165" i="62"/>
  <c r="D165" i="62"/>
  <c r="A165" i="62"/>
  <c r="AG164" i="62"/>
  <c r="K164" i="62"/>
  <c r="I164" i="62"/>
  <c r="D164" i="62"/>
  <c r="A164" i="62"/>
  <c r="AG163" i="62"/>
  <c r="K163" i="62"/>
  <c r="I163" i="62"/>
  <c r="D163" i="62"/>
  <c r="A163" i="62"/>
  <c r="AG162" i="62"/>
  <c r="K162" i="62"/>
  <c r="I162" i="62"/>
  <c r="D162" i="62"/>
  <c r="A162" i="62"/>
  <c r="AG161" i="62"/>
  <c r="K161" i="62"/>
  <c r="I161" i="62"/>
  <c r="D161" i="62"/>
  <c r="A161" i="62"/>
  <c r="AG160" i="62"/>
  <c r="K160" i="62"/>
  <c r="I160" i="62"/>
  <c r="D160" i="62"/>
  <c r="A160" i="62"/>
  <c r="AG159" i="62"/>
  <c r="K159" i="62"/>
  <c r="I159" i="62"/>
  <c r="D159" i="62"/>
  <c r="A159" i="62"/>
  <c r="AG158" i="62"/>
  <c r="K158" i="62"/>
  <c r="I158" i="62"/>
  <c r="D158" i="62"/>
  <c r="A158" i="62"/>
  <c r="AG157" i="62"/>
  <c r="K157" i="62"/>
  <c r="I157" i="62"/>
  <c r="D157" i="62"/>
  <c r="A157" i="62"/>
  <c r="AG156" i="62"/>
  <c r="K156" i="62"/>
  <c r="I156" i="62"/>
  <c r="D156" i="62"/>
  <c r="A156" i="62"/>
  <c r="AG155" i="62"/>
  <c r="K155" i="62"/>
  <c r="I155" i="62"/>
  <c r="D155" i="62"/>
  <c r="A155" i="62"/>
  <c r="AG154" i="62"/>
  <c r="K154" i="62"/>
  <c r="I154" i="62"/>
  <c r="D154" i="62"/>
  <c r="A154" i="62"/>
  <c r="AG153" i="62"/>
  <c r="K153" i="62"/>
  <c r="I153" i="62"/>
  <c r="D153" i="62"/>
  <c r="A153" i="62"/>
  <c r="AG152" i="62"/>
  <c r="K152" i="62"/>
  <c r="I152" i="62"/>
  <c r="D152" i="62"/>
  <c r="A152" i="62"/>
  <c r="AG151" i="62"/>
  <c r="K151" i="62"/>
  <c r="I151" i="62"/>
  <c r="D151" i="62"/>
  <c r="A151" i="62"/>
  <c r="AG150" i="62"/>
  <c r="K150" i="62"/>
  <c r="I150" i="62"/>
  <c r="D150" i="62"/>
  <c r="A150" i="62"/>
  <c r="AG149" i="62"/>
  <c r="K149" i="62"/>
  <c r="I149" i="62"/>
  <c r="D149" i="62"/>
  <c r="A149" i="62"/>
  <c r="AG148" i="62"/>
  <c r="K148" i="62"/>
  <c r="I148" i="62"/>
  <c r="D148" i="62"/>
  <c r="A148" i="62"/>
  <c r="AG147" i="62"/>
  <c r="K147" i="62"/>
  <c r="I147" i="62"/>
  <c r="D147" i="62"/>
  <c r="A147" i="62"/>
  <c r="AG146" i="62"/>
  <c r="K146" i="62"/>
  <c r="I146" i="62"/>
  <c r="D146" i="62"/>
  <c r="A146" i="62"/>
  <c r="AG145" i="62"/>
  <c r="K145" i="62"/>
  <c r="I145" i="62"/>
  <c r="D145" i="62"/>
  <c r="A145" i="62"/>
  <c r="AG144" i="62"/>
  <c r="K144" i="62"/>
  <c r="I144" i="62"/>
  <c r="D144" i="62"/>
  <c r="A144" i="62"/>
  <c r="AG143" i="62"/>
  <c r="K143" i="62"/>
  <c r="I143" i="62"/>
  <c r="D143" i="62"/>
  <c r="A143" i="62"/>
  <c r="AG142" i="62"/>
  <c r="K142" i="62"/>
  <c r="I142" i="62"/>
  <c r="D142" i="62"/>
  <c r="A142" i="62"/>
  <c r="AG141" i="62"/>
  <c r="K141" i="62"/>
  <c r="I141" i="62"/>
  <c r="D141" i="62"/>
  <c r="A141" i="62"/>
  <c r="AG140" i="62"/>
  <c r="K140" i="62"/>
  <c r="I140" i="62"/>
  <c r="D140" i="62"/>
  <c r="A140" i="62"/>
  <c r="AG139" i="62"/>
  <c r="K139" i="62"/>
  <c r="I139" i="62"/>
  <c r="D139" i="62"/>
  <c r="A139" i="62"/>
  <c r="AG138" i="62"/>
  <c r="K138" i="62"/>
  <c r="I138" i="62"/>
  <c r="D138" i="62"/>
  <c r="A138" i="62"/>
  <c r="AG137" i="62"/>
  <c r="K137" i="62"/>
  <c r="I137" i="62"/>
  <c r="D137" i="62"/>
  <c r="A137" i="62"/>
  <c r="AG136" i="62"/>
  <c r="K136" i="62"/>
  <c r="I136" i="62"/>
  <c r="D136" i="62"/>
  <c r="A136" i="62"/>
  <c r="AG135" i="62"/>
  <c r="K135" i="62"/>
  <c r="I135" i="62"/>
  <c r="D135" i="62"/>
  <c r="A135" i="62"/>
  <c r="AG134" i="62"/>
  <c r="K134" i="62"/>
  <c r="I134" i="62"/>
  <c r="D134" i="62"/>
  <c r="A134" i="62"/>
  <c r="AG133" i="62"/>
  <c r="K133" i="62"/>
  <c r="I133" i="62"/>
  <c r="D133" i="62"/>
  <c r="A133" i="62"/>
  <c r="AG132" i="62"/>
  <c r="K132" i="62"/>
  <c r="I132" i="62"/>
  <c r="D132" i="62"/>
  <c r="A132" i="62"/>
  <c r="AG131" i="62"/>
  <c r="K131" i="62"/>
  <c r="I131" i="62"/>
  <c r="D131" i="62"/>
  <c r="A131" i="62"/>
  <c r="AG130" i="62"/>
  <c r="K130" i="62"/>
  <c r="I130" i="62"/>
  <c r="D130" i="62"/>
  <c r="A130" i="62"/>
  <c r="AG129" i="62"/>
  <c r="K129" i="62"/>
  <c r="I129" i="62"/>
  <c r="D129" i="62"/>
  <c r="A129" i="62"/>
  <c r="AG128" i="62"/>
  <c r="K128" i="62"/>
  <c r="I128" i="62"/>
  <c r="D128" i="62"/>
  <c r="A128" i="62"/>
  <c r="AG127" i="62"/>
  <c r="K127" i="62"/>
  <c r="I127" i="62"/>
  <c r="D127" i="62"/>
  <c r="A127" i="62"/>
  <c r="AG126" i="62"/>
  <c r="K126" i="62"/>
  <c r="I126" i="62"/>
  <c r="D126" i="62"/>
  <c r="A126" i="62"/>
  <c r="AG125" i="62"/>
  <c r="K125" i="62"/>
  <c r="I125" i="62"/>
  <c r="D125" i="62"/>
  <c r="A125" i="62"/>
  <c r="AG124" i="62"/>
  <c r="K124" i="62"/>
  <c r="I124" i="62"/>
  <c r="D124" i="62"/>
  <c r="A124" i="62"/>
  <c r="I123" i="62"/>
  <c r="A123" i="62"/>
  <c r="AG122" i="62"/>
  <c r="I122" i="62"/>
  <c r="D122" i="62"/>
  <c r="A122" i="62"/>
  <c r="AG121" i="62"/>
  <c r="K121" i="62"/>
  <c r="I121" i="62"/>
  <c r="D121" i="62"/>
  <c r="A121" i="62"/>
  <c r="AG120" i="62"/>
  <c r="K120" i="62"/>
  <c r="I120" i="62"/>
  <c r="D120" i="62"/>
  <c r="A120" i="62"/>
  <c r="AG119" i="62"/>
  <c r="K119" i="62"/>
  <c r="I119" i="62"/>
  <c r="D119" i="62"/>
  <c r="A119" i="62"/>
  <c r="AG118" i="62"/>
  <c r="K118" i="62"/>
  <c r="I118" i="62"/>
  <c r="D118" i="62"/>
  <c r="A118" i="62"/>
  <c r="AG117" i="62"/>
  <c r="I117" i="62"/>
  <c r="A117" i="62"/>
  <c r="AG116" i="62"/>
  <c r="I116" i="62"/>
  <c r="D116" i="62"/>
  <c r="A116" i="62"/>
  <c r="AG115" i="62"/>
  <c r="K115" i="62"/>
  <c r="I115" i="62"/>
  <c r="D115" i="62"/>
  <c r="A115" i="62"/>
  <c r="AG114" i="62"/>
  <c r="K114" i="62"/>
  <c r="I114" i="62"/>
  <c r="D114" i="62"/>
  <c r="A114" i="62"/>
  <c r="AG113" i="62"/>
  <c r="K113" i="62"/>
  <c r="I113" i="62"/>
  <c r="D113" i="62"/>
  <c r="A113" i="62"/>
  <c r="AG112" i="62"/>
  <c r="K112" i="62"/>
  <c r="I112" i="62"/>
  <c r="D112" i="62"/>
  <c r="A112" i="62"/>
  <c r="AG111" i="62"/>
  <c r="K111" i="62"/>
  <c r="I111" i="62"/>
  <c r="D111" i="62"/>
  <c r="A111" i="62"/>
  <c r="AG110" i="62"/>
  <c r="K110" i="62"/>
  <c r="I110" i="62"/>
  <c r="D110" i="62"/>
  <c r="A110" i="62"/>
  <c r="AG108" i="62"/>
  <c r="I108" i="62"/>
  <c r="A108" i="62"/>
  <c r="AG107" i="62"/>
  <c r="I107" i="62"/>
  <c r="A107" i="62"/>
  <c r="AG106" i="62"/>
  <c r="I106" i="62"/>
  <c r="A106" i="62"/>
  <c r="AG105" i="62"/>
  <c r="I105" i="62"/>
  <c r="D105" i="62"/>
  <c r="A105" i="62"/>
  <c r="AG104" i="62"/>
  <c r="I104" i="62"/>
  <c r="D104" i="62"/>
  <c r="A104" i="62"/>
  <c r="AG103" i="62"/>
  <c r="I103" i="62"/>
  <c r="D103" i="62"/>
  <c r="A103" i="62"/>
  <c r="AG102" i="62"/>
  <c r="I102" i="62"/>
  <c r="D102" i="62"/>
  <c r="A102" i="62"/>
  <c r="AG101" i="62"/>
  <c r="K101" i="62"/>
  <c r="I101" i="62"/>
  <c r="D101" i="62"/>
  <c r="A101" i="62"/>
  <c r="AG100" i="62"/>
  <c r="K100" i="62"/>
  <c r="I100" i="62"/>
  <c r="D100" i="62"/>
  <c r="A100" i="62"/>
  <c r="AG99" i="62"/>
  <c r="K99" i="62"/>
  <c r="I99" i="62"/>
  <c r="D99" i="62"/>
  <c r="A99" i="62"/>
  <c r="AG98" i="62"/>
  <c r="K98" i="62"/>
  <c r="I98" i="62"/>
  <c r="D98" i="62"/>
  <c r="A98" i="62"/>
  <c r="AG97" i="62"/>
  <c r="K97" i="62"/>
  <c r="I97" i="62"/>
  <c r="D97" i="62"/>
  <c r="A97" i="62"/>
  <c r="AG96" i="62"/>
  <c r="K96" i="62"/>
  <c r="I96" i="62"/>
  <c r="D96" i="62"/>
  <c r="A96" i="62"/>
  <c r="AG95" i="62"/>
  <c r="K95" i="62"/>
  <c r="I95" i="62"/>
  <c r="D95" i="62"/>
  <c r="A95" i="62"/>
  <c r="AG94" i="62"/>
  <c r="K94" i="62"/>
  <c r="I94" i="62"/>
  <c r="D94" i="62"/>
  <c r="A94" i="62"/>
  <c r="AG93" i="62"/>
  <c r="K93" i="62"/>
  <c r="I93" i="62"/>
  <c r="D93" i="62"/>
  <c r="A93" i="62"/>
  <c r="AG92" i="62"/>
  <c r="K92" i="62"/>
  <c r="I92" i="62"/>
  <c r="D92" i="62"/>
  <c r="A92" i="62"/>
  <c r="AG91" i="62"/>
  <c r="K91" i="62"/>
  <c r="I91" i="62"/>
  <c r="D91" i="62"/>
  <c r="A91" i="62"/>
  <c r="AG90" i="62"/>
  <c r="K90" i="62"/>
  <c r="I90" i="62"/>
  <c r="D90" i="62"/>
  <c r="A90" i="62"/>
  <c r="AG89" i="62"/>
  <c r="K89" i="62"/>
  <c r="I89" i="62"/>
  <c r="D89" i="62"/>
  <c r="A89" i="62"/>
  <c r="AG88" i="62"/>
  <c r="K88" i="62"/>
  <c r="I88" i="62"/>
  <c r="D88" i="62"/>
  <c r="A88" i="62"/>
  <c r="AG87" i="62"/>
  <c r="K87" i="62"/>
  <c r="I87" i="62"/>
  <c r="D87" i="62"/>
  <c r="A87" i="62"/>
  <c r="AG86" i="62"/>
  <c r="K86" i="62"/>
  <c r="I86" i="62"/>
  <c r="D86" i="62"/>
  <c r="A86" i="62"/>
  <c r="AG85" i="62"/>
  <c r="K85" i="62"/>
  <c r="I85" i="62"/>
  <c r="D85" i="62"/>
  <c r="A85" i="62"/>
  <c r="AG84" i="62"/>
  <c r="K84" i="62"/>
  <c r="I84" i="62"/>
  <c r="D84" i="62"/>
  <c r="A84" i="62"/>
  <c r="AG83" i="62"/>
  <c r="I83" i="62"/>
  <c r="A83" i="62"/>
  <c r="AG82" i="62"/>
  <c r="I82" i="62"/>
  <c r="A82" i="62"/>
  <c r="AG81" i="62"/>
  <c r="I81" i="62"/>
  <c r="A81" i="62"/>
  <c r="AG80" i="62"/>
  <c r="I80" i="62"/>
  <c r="D80" i="62"/>
  <c r="A80" i="62"/>
  <c r="AG79" i="62"/>
  <c r="K79" i="62"/>
  <c r="I79" i="62"/>
  <c r="D79" i="62"/>
  <c r="A79" i="62"/>
  <c r="AG78" i="62"/>
  <c r="K78" i="62"/>
  <c r="I78" i="62"/>
  <c r="D78" i="62"/>
  <c r="A78" i="62"/>
  <c r="AG77" i="62"/>
  <c r="K77" i="62"/>
  <c r="I77" i="62"/>
  <c r="D77" i="62"/>
  <c r="A77" i="62"/>
  <c r="AG76" i="62"/>
  <c r="K76" i="62"/>
  <c r="I76" i="62"/>
  <c r="D76" i="62"/>
  <c r="A76" i="62"/>
  <c r="AG75" i="62"/>
  <c r="K75" i="62"/>
  <c r="I75" i="62"/>
  <c r="D75" i="62"/>
  <c r="A75" i="62"/>
  <c r="AG74" i="62"/>
  <c r="K74" i="62"/>
  <c r="I74" i="62"/>
  <c r="D74" i="62"/>
  <c r="A74" i="62"/>
  <c r="AG73" i="62"/>
  <c r="K73" i="62"/>
  <c r="I73" i="62"/>
  <c r="D73" i="62"/>
  <c r="A73" i="62"/>
  <c r="AG72" i="62"/>
  <c r="K72" i="62"/>
  <c r="I72" i="62"/>
  <c r="D72" i="62"/>
  <c r="A72" i="62"/>
  <c r="A71" i="62"/>
  <c r="AG70" i="62"/>
  <c r="I70" i="62"/>
  <c r="A70" i="62"/>
  <c r="AG69" i="62"/>
  <c r="I69" i="62"/>
  <c r="D69" i="62"/>
  <c r="A69" i="62"/>
  <c r="AG68" i="62"/>
  <c r="K68" i="62"/>
  <c r="I68" i="62"/>
  <c r="D68" i="62"/>
  <c r="A68" i="62"/>
  <c r="AG67" i="62"/>
  <c r="K67" i="62"/>
  <c r="I67" i="62"/>
  <c r="D67" i="62"/>
  <c r="A67" i="62"/>
  <c r="AG66" i="62"/>
  <c r="K66" i="62"/>
  <c r="I66" i="62"/>
  <c r="D66" i="62"/>
  <c r="A66" i="62"/>
  <c r="AG65" i="62"/>
  <c r="K65" i="62"/>
  <c r="I65" i="62"/>
  <c r="D65" i="62"/>
  <c r="A65" i="62"/>
  <c r="AG64" i="62"/>
  <c r="I64" i="62"/>
  <c r="A64" i="62"/>
  <c r="AG63" i="62"/>
  <c r="I63" i="62"/>
  <c r="A63" i="62"/>
  <c r="AG62" i="62"/>
  <c r="K62" i="62"/>
  <c r="I62" i="62"/>
  <c r="D62" i="62"/>
  <c r="A62" i="62"/>
  <c r="AG61" i="62"/>
  <c r="K61" i="62"/>
  <c r="I61" i="62"/>
  <c r="D61" i="62"/>
  <c r="A61" i="62"/>
  <c r="AG60" i="62"/>
  <c r="K60" i="62"/>
  <c r="I60" i="62"/>
  <c r="D60" i="62"/>
  <c r="A60" i="62"/>
  <c r="AG59" i="62"/>
  <c r="K59" i="62"/>
  <c r="I59" i="62"/>
  <c r="D59" i="62"/>
  <c r="A59" i="62"/>
  <c r="AG58" i="62"/>
  <c r="K58" i="62"/>
  <c r="I58" i="62"/>
  <c r="D58" i="62"/>
  <c r="A58" i="62"/>
  <c r="AG57" i="62"/>
  <c r="K57" i="62"/>
  <c r="I57" i="62"/>
  <c r="D57" i="62"/>
  <c r="A57" i="62"/>
  <c r="AG56" i="62"/>
  <c r="K56" i="62"/>
  <c r="I56" i="62"/>
  <c r="D56" i="62"/>
  <c r="A56" i="62"/>
  <c r="AG55" i="62"/>
  <c r="K55" i="62"/>
  <c r="I55" i="62"/>
  <c r="D55" i="62"/>
  <c r="A55" i="62"/>
  <c r="AG54" i="62"/>
  <c r="I54" i="62"/>
  <c r="D54" i="62"/>
  <c r="A54" i="62"/>
  <c r="AG53" i="62"/>
  <c r="K53" i="62"/>
  <c r="I53" i="62"/>
  <c r="D53" i="62"/>
  <c r="A53" i="62"/>
  <c r="AG52" i="62"/>
  <c r="K52" i="62"/>
  <c r="I52" i="62"/>
  <c r="D52" i="62"/>
  <c r="A52" i="62"/>
  <c r="AG51" i="62"/>
  <c r="K51" i="62"/>
  <c r="I51" i="62"/>
  <c r="D51" i="62"/>
  <c r="A51" i="62"/>
  <c r="AG50" i="62"/>
  <c r="K50" i="62"/>
  <c r="I50" i="62"/>
  <c r="D50" i="62"/>
  <c r="A50" i="62"/>
  <c r="AG49" i="62"/>
  <c r="K49" i="62"/>
  <c r="I49" i="62"/>
  <c r="D49" i="62"/>
  <c r="A49" i="62"/>
  <c r="AG48" i="62"/>
  <c r="I48" i="62"/>
  <c r="D48" i="62"/>
  <c r="A48" i="62"/>
  <c r="AG47" i="62"/>
  <c r="I47" i="62"/>
  <c r="D47" i="62"/>
  <c r="A47" i="62"/>
  <c r="AG46" i="62"/>
  <c r="I46" i="62"/>
  <c r="D46" i="62"/>
  <c r="A46" i="62"/>
  <c r="AG45" i="62"/>
  <c r="K45" i="62"/>
  <c r="I45" i="62"/>
  <c r="D45" i="62"/>
  <c r="A45" i="62"/>
  <c r="AG44" i="62"/>
  <c r="K44" i="62"/>
  <c r="I44" i="62"/>
  <c r="D44" i="62"/>
  <c r="A44" i="62"/>
  <c r="AG43" i="62"/>
  <c r="K43" i="62"/>
  <c r="I43" i="62"/>
  <c r="D43" i="62"/>
  <c r="A43" i="62"/>
  <c r="AG42" i="62"/>
  <c r="K42" i="62"/>
  <c r="I42" i="62"/>
  <c r="D42" i="62"/>
  <c r="A42" i="62"/>
  <c r="AG41" i="62"/>
  <c r="K41" i="62"/>
  <c r="I41" i="62"/>
  <c r="D41" i="62"/>
  <c r="A41" i="62"/>
  <c r="I40" i="62"/>
  <c r="A40" i="62"/>
  <c r="AG39" i="62"/>
  <c r="I39" i="62"/>
  <c r="A39" i="62"/>
  <c r="AG38" i="62"/>
  <c r="K38" i="62"/>
  <c r="I38" i="62"/>
  <c r="D38" i="62"/>
  <c r="A38" i="62"/>
  <c r="AG37" i="62"/>
  <c r="I37" i="62"/>
  <c r="D37" i="62"/>
  <c r="A37" i="62"/>
  <c r="AG36" i="62"/>
  <c r="K36" i="62"/>
  <c r="I36" i="62"/>
  <c r="D36" i="62"/>
  <c r="A36" i="62"/>
  <c r="AG35" i="62"/>
  <c r="K35" i="62"/>
  <c r="I35" i="62"/>
  <c r="D35" i="62"/>
  <c r="A35" i="62"/>
  <c r="AG34" i="62"/>
  <c r="K34" i="62"/>
  <c r="I34" i="62"/>
  <c r="D34" i="62"/>
  <c r="A34" i="62"/>
  <c r="AG33" i="62"/>
  <c r="K33" i="62"/>
  <c r="I33" i="62"/>
  <c r="D33" i="62"/>
  <c r="A33" i="62"/>
  <c r="AG32" i="62"/>
  <c r="K32" i="62"/>
  <c r="I32" i="62"/>
  <c r="D32" i="62"/>
  <c r="A32" i="62"/>
  <c r="AG31" i="62"/>
  <c r="K31" i="62"/>
  <c r="I31" i="62"/>
  <c r="D31" i="62"/>
  <c r="A31" i="62"/>
  <c r="AG30" i="62"/>
  <c r="K30" i="62"/>
  <c r="I30" i="62"/>
  <c r="D30" i="62"/>
  <c r="A30" i="62"/>
  <c r="AG29" i="62"/>
  <c r="K29" i="62"/>
  <c r="I29" i="62"/>
  <c r="D29" i="62"/>
  <c r="A29" i="62"/>
  <c r="AG28" i="62"/>
  <c r="K28" i="62"/>
  <c r="I28" i="62"/>
  <c r="D28" i="62"/>
  <c r="A28" i="62"/>
  <c r="I27" i="62"/>
  <c r="A27" i="62"/>
  <c r="AG26" i="62"/>
  <c r="I26" i="62"/>
  <c r="A26" i="62"/>
  <c r="AG25" i="62"/>
  <c r="I25" i="62"/>
  <c r="A25" i="62"/>
  <c r="AG24" i="62"/>
  <c r="I24" i="62"/>
  <c r="A24" i="62"/>
  <c r="AG23" i="62"/>
  <c r="I23" i="62"/>
  <c r="A23" i="62"/>
  <c r="AG22" i="62"/>
  <c r="I22" i="62"/>
  <c r="D22" i="62"/>
  <c r="A22" i="62"/>
  <c r="AG21" i="62"/>
  <c r="K21" i="62"/>
  <c r="I21" i="62"/>
  <c r="D21" i="62"/>
  <c r="A21" i="62"/>
  <c r="AG20" i="62"/>
  <c r="K20" i="62"/>
  <c r="I20" i="62"/>
  <c r="D20" i="62"/>
  <c r="A20" i="62"/>
  <c r="AG19" i="62"/>
  <c r="K19" i="62"/>
  <c r="I19" i="62"/>
  <c r="D19" i="62"/>
  <c r="A19" i="62"/>
  <c r="AG18" i="62"/>
  <c r="I18" i="62"/>
  <c r="D18" i="62"/>
  <c r="A18" i="62"/>
  <c r="AG17" i="62"/>
  <c r="I17" i="62"/>
  <c r="D17" i="62"/>
  <c r="A17" i="62"/>
  <c r="AG16" i="62"/>
  <c r="K16" i="62"/>
  <c r="I16" i="62"/>
  <c r="D16" i="62"/>
  <c r="A16" i="62"/>
  <c r="AG15" i="62"/>
  <c r="K15" i="62"/>
  <c r="I15" i="62"/>
  <c r="D15" i="62"/>
  <c r="A15" i="62"/>
  <c r="AG14" i="62"/>
  <c r="K14" i="62"/>
  <c r="I14" i="62"/>
  <c r="A14" i="62"/>
  <c r="AG13" i="62"/>
  <c r="K13" i="62"/>
  <c r="I13" i="62"/>
  <c r="D13" i="62"/>
  <c r="A13" i="62"/>
  <c r="AG12" i="62"/>
  <c r="K12" i="62"/>
  <c r="I12" i="62"/>
  <c r="D12" i="62"/>
  <c r="A12" i="62"/>
  <c r="AG11" i="62"/>
  <c r="K11" i="62"/>
  <c r="I11" i="62"/>
  <c r="D11" i="62"/>
  <c r="A11" i="62"/>
  <c r="AG10" i="62"/>
  <c r="K10" i="62"/>
  <c r="I10" i="62"/>
  <c r="D10" i="62"/>
  <c r="A10" i="62"/>
  <c r="AG9" i="62"/>
  <c r="K9" i="62"/>
  <c r="I9" i="62"/>
  <c r="D9" i="62"/>
  <c r="A9" i="62"/>
  <c r="AG8" i="62"/>
  <c r="K8" i="62"/>
  <c r="I8" i="62"/>
  <c r="D8" i="62"/>
  <c r="A8" i="62"/>
  <c r="AG7" i="62"/>
  <c r="K7" i="62"/>
  <c r="I7" i="62"/>
  <c r="D7" i="62"/>
  <c r="A7" i="62"/>
  <c r="AG6" i="62"/>
  <c r="K6" i="62"/>
  <c r="I6" i="62"/>
  <c r="D6" i="62"/>
  <c r="A6" i="62"/>
  <c r="AG5" i="62"/>
  <c r="K5" i="62"/>
  <c r="I5" i="62"/>
  <c r="D5" i="62"/>
  <c r="A5" i="62"/>
  <c r="I2" i="62"/>
  <c r="A312" i="60" l="1"/>
  <c r="A311" i="60"/>
  <c r="A310" i="60"/>
  <c r="A309" i="60"/>
  <c r="A308" i="60"/>
  <c r="A307" i="60"/>
  <c r="A306" i="60"/>
  <c r="A305" i="60"/>
  <c r="A304" i="60"/>
  <c r="A303" i="60"/>
  <c r="A302" i="60"/>
  <c r="A301" i="60"/>
  <c r="A300" i="60"/>
  <c r="A299" i="60"/>
  <c r="A298" i="60"/>
  <c r="A297" i="60"/>
  <c r="A296" i="60"/>
  <c r="A295" i="60"/>
  <c r="A294" i="60"/>
  <c r="A293" i="60"/>
  <c r="A292" i="60"/>
  <c r="A291" i="60"/>
  <c r="A290" i="60"/>
  <c r="A289" i="60"/>
  <c r="A288" i="60"/>
  <c r="A287" i="60"/>
  <c r="A286" i="60"/>
  <c r="A285" i="60"/>
  <c r="A284" i="60"/>
  <c r="A283" i="60"/>
  <c r="A282" i="60"/>
  <c r="A281" i="60"/>
  <c r="A280" i="60"/>
  <c r="A279" i="60"/>
  <c r="A278" i="60"/>
  <c r="A277" i="60"/>
  <c r="A276" i="60"/>
  <c r="A275" i="60"/>
  <c r="A274" i="60"/>
  <c r="A273" i="60"/>
  <c r="A272" i="60"/>
  <c r="A271" i="60"/>
  <c r="A270" i="60"/>
  <c r="A269" i="60"/>
  <c r="A268" i="60"/>
  <c r="A267" i="60"/>
  <c r="A266" i="60"/>
  <c r="A265" i="60"/>
  <c r="A264" i="60"/>
  <c r="A263" i="60"/>
  <c r="A262" i="60"/>
  <c r="A261" i="60"/>
  <c r="A260" i="60"/>
  <c r="A259" i="60"/>
  <c r="A258" i="60"/>
  <c r="A257" i="60"/>
  <c r="A256" i="60"/>
  <c r="A255" i="60"/>
  <c r="A254" i="60"/>
  <c r="A253" i="60"/>
  <c r="A252" i="60"/>
  <c r="A251" i="60"/>
  <c r="A250" i="60"/>
  <c r="A249" i="60"/>
  <c r="A248" i="60"/>
  <c r="A247" i="60"/>
  <c r="A246" i="60"/>
  <c r="A245" i="60"/>
  <c r="A244" i="60"/>
  <c r="A243" i="60"/>
  <c r="A242" i="60"/>
  <c r="A241" i="60"/>
  <c r="A240" i="60"/>
  <c r="A239" i="60"/>
  <c r="A238" i="60"/>
  <c r="A237" i="60"/>
  <c r="A236" i="60"/>
  <c r="A235" i="60"/>
  <c r="A234" i="60"/>
  <c r="A233" i="60"/>
  <c r="A232" i="60"/>
  <c r="A231" i="60"/>
  <c r="A230" i="60"/>
  <c r="A229" i="60"/>
  <c r="A228" i="60"/>
  <c r="A227" i="60"/>
  <c r="A226" i="60"/>
  <c r="A225" i="60"/>
  <c r="A224" i="60"/>
  <c r="A223" i="60"/>
  <c r="A222" i="60"/>
  <c r="A221" i="60"/>
  <c r="A220" i="60"/>
  <c r="A219" i="60"/>
  <c r="A218" i="60"/>
  <c r="A217" i="60"/>
  <c r="A216" i="60"/>
  <c r="A215" i="60"/>
  <c r="A214" i="60"/>
  <c r="A213" i="60"/>
  <c r="A212" i="60"/>
  <c r="A211" i="60"/>
  <c r="A210" i="60"/>
  <c r="A209" i="60"/>
  <c r="A208" i="60"/>
  <c r="A207" i="60"/>
  <c r="A206" i="60"/>
  <c r="A205" i="60"/>
  <c r="A204" i="60"/>
  <c r="A203" i="60"/>
  <c r="A202" i="60"/>
  <c r="A201" i="60"/>
  <c r="A200" i="60"/>
  <c r="A199" i="60"/>
  <c r="A198" i="60"/>
  <c r="A197" i="60"/>
  <c r="A196" i="60"/>
  <c r="A195" i="60"/>
  <c r="A194" i="60"/>
  <c r="A193" i="60"/>
  <c r="A192" i="60"/>
  <c r="A191" i="60"/>
  <c r="A190" i="60"/>
  <c r="A189" i="60"/>
  <c r="A188" i="60"/>
  <c r="A187" i="60"/>
  <c r="A186" i="60"/>
  <c r="A185" i="60"/>
  <c r="A184" i="60"/>
  <c r="A183" i="60"/>
  <c r="A182" i="60"/>
  <c r="A181" i="60"/>
  <c r="A180" i="60"/>
  <c r="A179" i="60"/>
  <c r="A178" i="60"/>
  <c r="A177" i="60"/>
  <c r="A176" i="60"/>
  <c r="A175" i="60"/>
  <c r="A174" i="60"/>
  <c r="A173" i="60"/>
  <c r="A172" i="60"/>
  <c r="A171" i="60"/>
  <c r="A170" i="60"/>
  <c r="A169" i="60"/>
  <c r="A168" i="60"/>
  <c r="A167" i="60"/>
  <c r="A166" i="60"/>
  <c r="A165" i="60"/>
  <c r="A164" i="60"/>
  <c r="A163" i="60"/>
  <c r="A162" i="60"/>
  <c r="A161" i="60"/>
  <c r="A160" i="60"/>
  <c r="A159" i="60"/>
  <c r="A158" i="60"/>
  <c r="A157" i="60"/>
  <c r="A156" i="60"/>
  <c r="A155" i="60"/>
  <c r="A154" i="60"/>
  <c r="A153" i="60"/>
  <c r="A152" i="60"/>
  <c r="A151" i="60"/>
  <c r="A150" i="60"/>
  <c r="A149" i="60"/>
  <c r="A148" i="60"/>
  <c r="A147" i="60"/>
  <c r="A146" i="60"/>
  <c r="A145" i="60"/>
  <c r="A144" i="60"/>
  <c r="A143" i="60"/>
  <c r="A142" i="60"/>
  <c r="A141" i="60"/>
  <c r="A140" i="60"/>
  <c r="A139" i="60"/>
  <c r="A138" i="60"/>
  <c r="A137" i="60"/>
  <c r="A136" i="60"/>
  <c r="A135" i="60"/>
  <c r="A134" i="60"/>
  <c r="A133" i="60"/>
  <c r="A132" i="60"/>
  <c r="A131" i="60"/>
  <c r="A130" i="60"/>
  <c r="A129" i="60"/>
  <c r="A128" i="60"/>
  <c r="A127" i="60"/>
  <c r="A126" i="60"/>
  <c r="A125" i="60"/>
  <c r="A124" i="60"/>
  <c r="A123" i="60"/>
  <c r="A122" i="60"/>
  <c r="A121" i="60"/>
  <c r="A120" i="60"/>
  <c r="A119" i="60"/>
  <c r="A118" i="60"/>
  <c r="A117" i="60"/>
  <c r="A116" i="60"/>
  <c r="A115" i="60"/>
  <c r="A114" i="60"/>
  <c r="A113" i="60"/>
  <c r="A112" i="60"/>
  <c r="A111" i="60"/>
  <c r="A110" i="60"/>
  <c r="A109" i="60"/>
  <c r="A108" i="60"/>
  <c r="A107" i="60"/>
  <c r="A106" i="60"/>
  <c r="A105" i="60"/>
  <c r="A104" i="60"/>
  <c r="A103" i="60"/>
  <c r="A102" i="60"/>
  <c r="A101" i="60"/>
  <c r="A100" i="60"/>
  <c r="A99" i="60"/>
  <c r="A98" i="60"/>
  <c r="A97" i="60"/>
  <c r="A96" i="60"/>
  <c r="A95" i="60"/>
  <c r="A94" i="60"/>
  <c r="A93" i="60"/>
  <c r="A92" i="60"/>
  <c r="A91" i="60"/>
  <c r="A89" i="60"/>
  <c r="A88" i="60"/>
  <c r="A87" i="60"/>
  <c r="A86" i="60"/>
  <c r="A85" i="60"/>
  <c r="A84" i="60"/>
  <c r="A83" i="60"/>
  <c r="A82" i="60"/>
  <c r="A81" i="60"/>
  <c r="A80" i="60"/>
  <c r="A79" i="60"/>
  <c r="A78" i="60"/>
  <c r="A77" i="60"/>
  <c r="A76" i="60"/>
  <c r="A75" i="60"/>
  <c r="A74" i="60"/>
  <c r="A73" i="60"/>
  <c r="A72" i="60"/>
  <c r="A71" i="60"/>
  <c r="A70" i="60"/>
  <c r="A69" i="60"/>
  <c r="A68" i="60"/>
  <c r="A67" i="60"/>
  <c r="A66" i="60"/>
  <c r="A65" i="60"/>
  <c r="A64" i="60"/>
  <c r="A63" i="60"/>
  <c r="A62" i="60"/>
  <c r="A61" i="60"/>
  <c r="A60" i="60"/>
  <c r="A59" i="60"/>
  <c r="A58" i="60"/>
  <c r="A57" i="60"/>
  <c r="A56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C342" i="67" l="1"/>
  <c r="C343" i="67" s="1"/>
  <c r="C338" i="66"/>
  <c r="C339" i="66" s="1"/>
  <c r="C338" i="65"/>
  <c r="C339" i="65" s="1"/>
  <c r="C294" i="64"/>
  <c r="C295" i="64" s="1"/>
  <c r="C340" i="62"/>
  <c r="C341" i="62" s="1"/>
  <c r="J384" i="44" l="1"/>
  <c r="Q324" i="44"/>
  <c r="Q322" i="44"/>
  <c r="Q323" i="44" s="1"/>
  <c r="Q317" i="44"/>
  <c r="Q318" i="44" s="1"/>
  <c r="R316" i="44"/>
  <c r="L307" i="44"/>
  <c r="F295" i="44"/>
  <c r="C293" i="44"/>
  <c r="AO290" i="44"/>
  <c r="Q290" i="44"/>
  <c r="A290" i="44"/>
  <c r="AO289" i="44"/>
  <c r="Q289" i="44"/>
  <c r="A289" i="44"/>
  <c r="AO288" i="44"/>
  <c r="S288" i="44"/>
  <c r="Q288" i="44"/>
  <c r="G288" i="44"/>
  <c r="F288" i="44"/>
  <c r="D288" i="44"/>
  <c r="A288" i="44"/>
  <c r="AO287" i="44"/>
  <c r="S287" i="44"/>
  <c r="Q287" i="44"/>
  <c r="G287" i="44"/>
  <c r="F287" i="44"/>
  <c r="D287" i="44"/>
  <c r="A287" i="44"/>
  <c r="AO286" i="44"/>
  <c r="S286" i="44"/>
  <c r="Q286" i="44"/>
  <c r="G286" i="44"/>
  <c r="F286" i="44"/>
  <c r="D286" i="44"/>
  <c r="A286" i="44"/>
  <c r="AO285" i="44"/>
  <c r="Q285" i="44"/>
  <c r="A285" i="44"/>
  <c r="AO284" i="44"/>
  <c r="Q284" i="44"/>
  <c r="G284" i="44"/>
  <c r="F284" i="44"/>
  <c r="D284" i="44"/>
  <c r="A284" i="44"/>
  <c r="AO283" i="44"/>
  <c r="Q283" i="44"/>
  <c r="G283" i="44"/>
  <c r="F283" i="44"/>
  <c r="D283" i="44"/>
  <c r="A283" i="44"/>
  <c r="AO282" i="44"/>
  <c r="Q282" i="44"/>
  <c r="G282" i="44"/>
  <c r="F282" i="44"/>
  <c r="D282" i="44"/>
  <c r="A282" i="44"/>
  <c r="AO281" i="44"/>
  <c r="Q281" i="44"/>
  <c r="G281" i="44"/>
  <c r="F281" i="44"/>
  <c r="D281" i="44"/>
  <c r="A281" i="44"/>
  <c r="AO280" i="44"/>
  <c r="S280" i="44"/>
  <c r="Q280" i="44"/>
  <c r="G280" i="44"/>
  <c r="F280" i="44"/>
  <c r="D280" i="44"/>
  <c r="A280" i="44"/>
  <c r="AO279" i="44"/>
  <c r="S279" i="44"/>
  <c r="Q279" i="44"/>
  <c r="G279" i="44"/>
  <c r="F279" i="44"/>
  <c r="D279" i="44"/>
  <c r="A279" i="44"/>
  <c r="AO278" i="44"/>
  <c r="S278" i="44"/>
  <c r="Q278" i="44"/>
  <c r="G278" i="44"/>
  <c r="F278" i="44"/>
  <c r="D278" i="44"/>
  <c r="A278" i="44"/>
  <c r="AO277" i="44"/>
  <c r="S277" i="44"/>
  <c r="Q277" i="44"/>
  <c r="G277" i="44"/>
  <c r="F277" i="44"/>
  <c r="D277" i="44"/>
  <c r="A277" i="44"/>
  <c r="AO276" i="44"/>
  <c r="S276" i="44"/>
  <c r="Q276" i="44"/>
  <c r="G276" i="44"/>
  <c r="F276" i="44"/>
  <c r="D276" i="44"/>
  <c r="A276" i="44"/>
  <c r="AO275" i="44"/>
  <c r="S275" i="44"/>
  <c r="Q275" i="44"/>
  <c r="G275" i="44"/>
  <c r="F275" i="44"/>
  <c r="D275" i="44"/>
  <c r="A275" i="44"/>
  <c r="AO274" i="44"/>
  <c r="S274" i="44"/>
  <c r="Q274" i="44"/>
  <c r="G274" i="44"/>
  <c r="F274" i="44"/>
  <c r="D274" i="44"/>
  <c r="A274" i="44"/>
  <c r="AO273" i="44"/>
  <c r="S273" i="44"/>
  <c r="Q273" i="44"/>
  <c r="G273" i="44"/>
  <c r="F273" i="44"/>
  <c r="D273" i="44"/>
  <c r="A273" i="44"/>
  <c r="AO272" i="44"/>
  <c r="S272" i="44"/>
  <c r="Q272" i="44"/>
  <c r="G272" i="44"/>
  <c r="F272" i="44"/>
  <c r="D272" i="44"/>
  <c r="A272" i="44"/>
  <c r="AO271" i="44"/>
  <c r="S271" i="44"/>
  <c r="Q271" i="44"/>
  <c r="G271" i="44"/>
  <c r="F271" i="44"/>
  <c r="D271" i="44"/>
  <c r="A271" i="44"/>
  <c r="AO270" i="44"/>
  <c r="S270" i="44"/>
  <c r="Q270" i="44"/>
  <c r="G270" i="44"/>
  <c r="F270" i="44"/>
  <c r="D270" i="44"/>
  <c r="A270" i="44"/>
  <c r="AO269" i="44"/>
  <c r="S269" i="44"/>
  <c r="Q269" i="44"/>
  <c r="G269" i="44"/>
  <c r="F269" i="44"/>
  <c r="D269" i="44"/>
  <c r="A269" i="44"/>
  <c r="AO268" i="44"/>
  <c r="S268" i="44"/>
  <c r="Q268" i="44"/>
  <c r="G268" i="44"/>
  <c r="F268" i="44"/>
  <c r="D268" i="44"/>
  <c r="A268" i="44"/>
  <c r="AO267" i="44"/>
  <c r="S267" i="44"/>
  <c r="Q267" i="44"/>
  <c r="G267" i="44"/>
  <c r="F267" i="44"/>
  <c r="D267" i="44"/>
  <c r="A267" i="44"/>
  <c r="AO266" i="44"/>
  <c r="S266" i="44"/>
  <c r="Q266" i="44"/>
  <c r="G266" i="44"/>
  <c r="F266" i="44"/>
  <c r="D266" i="44"/>
  <c r="A266" i="44"/>
  <c r="AO265" i="44"/>
  <c r="S265" i="44"/>
  <c r="Q265" i="44"/>
  <c r="G265" i="44"/>
  <c r="F265" i="44"/>
  <c r="D265" i="44"/>
  <c r="A265" i="44"/>
  <c r="AO264" i="44"/>
  <c r="S264" i="44"/>
  <c r="Q264" i="44"/>
  <c r="G264" i="44"/>
  <c r="F264" i="44"/>
  <c r="D264" i="44"/>
  <c r="A264" i="44"/>
  <c r="AO263" i="44"/>
  <c r="S263" i="44"/>
  <c r="Q263" i="44"/>
  <c r="G263" i="44"/>
  <c r="F263" i="44"/>
  <c r="D263" i="44"/>
  <c r="A263" i="44"/>
  <c r="AO262" i="44"/>
  <c r="S262" i="44"/>
  <c r="Q262" i="44"/>
  <c r="G262" i="44"/>
  <c r="F262" i="44"/>
  <c r="D262" i="44"/>
  <c r="A262" i="44"/>
  <c r="AO261" i="44"/>
  <c r="S261" i="44"/>
  <c r="Q261" i="44"/>
  <c r="G261" i="44"/>
  <c r="F261" i="44"/>
  <c r="D261" i="44"/>
  <c r="A261" i="44"/>
  <c r="AO260" i="44"/>
  <c r="S260" i="44"/>
  <c r="Q260" i="44"/>
  <c r="G260" i="44"/>
  <c r="F260" i="44"/>
  <c r="D260" i="44"/>
  <c r="A260" i="44"/>
  <c r="AO259" i="44"/>
  <c r="S259" i="44"/>
  <c r="Q259" i="44"/>
  <c r="G259" i="44"/>
  <c r="F259" i="44"/>
  <c r="D259" i="44"/>
  <c r="A259" i="44"/>
  <c r="AO258" i="44"/>
  <c r="S258" i="44"/>
  <c r="Q258" i="44"/>
  <c r="G258" i="44"/>
  <c r="F258" i="44"/>
  <c r="D258" i="44"/>
  <c r="A258" i="44"/>
  <c r="AO257" i="44"/>
  <c r="S257" i="44"/>
  <c r="Q257" i="44"/>
  <c r="G257" i="44"/>
  <c r="F257" i="44"/>
  <c r="D257" i="44"/>
  <c r="A257" i="44"/>
  <c r="AO256" i="44"/>
  <c r="S256" i="44"/>
  <c r="Q256" i="44"/>
  <c r="G256" i="44"/>
  <c r="F256" i="44"/>
  <c r="D256" i="44"/>
  <c r="A256" i="44"/>
  <c r="AO255" i="44"/>
  <c r="S255" i="44"/>
  <c r="Q255" i="44"/>
  <c r="G255" i="44"/>
  <c r="F255" i="44"/>
  <c r="D255" i="44"/>
  <c r="A255" i="44"/>
  <c r="AO254" i="44"/>
  <c r="S254" i="44"/>
  <c r="Q254" i="44"/>
  <c r="G254" i="44"/>
  <c r="F254" i="44"/>
  <c r="D254" i="44"/>
  <c r="A254" i="44"/>
  <c r="AO253" i="44"/>
  <c r="S253" i="44"/>
  <c r="Q253" i="44"/>
  <c r="G253" i="44"/>
  <c r="F253" i="44"/>
  <c r="D253" i="44"/>
  <c r="A253" i="44"/>
  <c r="AO252" i="44"/>
  <c r="S252" i="44"/>
  <c r="Q252" i="44"/>
  <c r="G252" i="44"/>
  <c r="F252" i="44"/>
  <c r="D252" i="44"/>
  <c r="A252" i="44"/>
  <c r="AO251" i="44"/>
  <c r="S251" i="44"/>
  <c r="Q251" i="44"/>
  <c r="G251" i="44"/>
  <c r="F251" i="44"/>
  <c r="D251" i="44"/>
  <c r="A251" i="44"/>
  <c r="AO250" i="44"/>
  <c r="Q250" i="44"/>
  <c r="G250" i="44"/>
  <c r="F250" i="44"/>
  <c r="D250" i="44"/>
  <c r="A250" i="44"/>
  <c r="AO249" i="44"/>
  <c r="Q249" i="44"/>
  <c r="G249" i="44"/>
  <c r="F249" i="44"/>
  <c r="D249" i="44"/>
  <c r="A249" i="44"/>
  <c r="AO248" i="44"/>
  <c r="Q248" i="44"/>
  <c r="G248" i="44"/>
  <c r="F248" i="44"/>
  <c r="D248" i="44"/>
  <c r="A248" i="44"/>
  <c r="AO247" i="44"/>
  <c r="Q247" i="44"/>
  <c r="G247" i="44"/>
  <c r="F247" i="44"/>
  <c r="D247" i="44"/>
  <c r="A247" i="44"/>
  <c r="AO246" i="44"/>
  <c r="Q246" i="44"/>
  <c r="G246" i="44"/>
  <c r="F246" i="44"/>
  <c r="D246" i="44"/>
  <c r="A246" i="44"/>
  <c r="AO245" i="44"/>
  <c r="Q245" i="44"/>
  <c r="G245" i="44"/>
  <c r="F245" i="44"/>
  <c r="D245" i="44"/>
  <c r="A245" i="44"/>
  <c r="AO244" i="44"/>
  <c r="Q244" i="44"/>
  <c r="G244" i="44"/>
  <c r="F244" i="44"/>
  <c r="D244" i="44"/>
  <c r="A244" i="44"/>
  <c r="AO243" i="44"/>
  <c r="Q243" i="44"/>
  <c r="G243" i="44"/>
  <c r="F243" i="44"/>
  <c r="D243" i="44"/>
  <c r="A243" i="44"/>
  <c r="AO242" i="44"/>
  <c r="Q242" i="44"/>
  <c r="G242" i="44"/>
  <c r="F242" i="44"/>
  <c r="D242" i="44"/>
  <c r="A242" i="44"/>
  <c r="AO241" i="44"/>
  <c r="Q241" i="44"/>
  <c r="G241" i="44"/>
  <c r="F241" i="44"/>
  <c r="D241" i="44"/>
  <c r="A241" i="44"/>
  <c r="AO240" i="44"/>
  <c r="Q240" i="44"/>
  <c r="G240" i="44"/>
  <c r="F240" i="44"/>
  <c r="D240" i="44"/>
  <c r="A240" i="44"/>
  <c r="AO239" i="44"/>
  <c r="Q239" i="44"/>
  <c r="G239" i="44"/>
  <c r="F239" i="44"/>
  <c r="D239" i="44"/>
  <c r="A239" i="44"/>
  <c r="AO238" i="44"/>
  <c r="Q238" i="44"/>
  <c r="G238" i="44"/>
  <c r="F238" i="44"/>
  <c r="D238" i="44"/>
  <c r="A238" i="44"/>
  <c r="AO237" i="44"/>
  <c r="Q237" i="44"/>
  <c r="G237" i="44"/>
  <c r="F237" i="44"/>
  <c r="D237" i="44"/>
  <c r="A237" i="44"/>
  <c r="AO236" i="44"/>
  <c r="Q236" i="44"/>
  <c r="G236" i="44"/>
  <c r="F236" i="44"/>
  <c r="D236" i="44"/>
  <c r="A236" i="44"/>
  <c r="AO235" i="44"/>
  <c r="Q235" i="44"/>
  <c r="G235" i="44"/>
  <c r="F235" i="44"/>
  <c r="D235" i="44"/>
  <c r="A235" i="44"/>
  <c r="AO234" i="44"/>
  <c r="Q234" i="44"/>
  <c r="G234" i="44"/>
  <c r="F234" i="44"/>
  <c r="D234" i="44"/>
  <c r="A234" i="44"/>
  <c r="AO233" i="44"/>
  <c r="Q233" i="44"/>
  <c r="G233" i="44"/>
  <c r="F233" i="44"/>
  <c r="D233" i="44"/>
  <c r="A233" i="44"/>
  <c r="AO232" i="44"/>
  <c r="Q232" i="44"/>
  <c r="G232" i="44"/>
  <c r="F232" i="44"/>
  <c r="D232" i="44"/>
  <c r="A232" i="44"/>
  <c r="AO231" i="44"/>
  <c r="Q231" i="44"/>
  <c r="G231" i="44"/>
  <c r="F231" i="44"/>
  <c r="D231" i="44"/>
  <c r="A231" i="44"/>
  <c r="AO230" i="44"/>
  <c r="Q230" i="44"/>
  <c r="G230" i="44"/>
  <c r="F230" i="44"/>
  <c r="D230" i="44"/>
  <c r="A230" i="44"/>
  <c r="AO229" i="44"/>
  <c r="Q229" i="44"/>
  <c r="G229" i="44"/>
  <c r="F229" i="44"/>
  <c r="D229" i="44"/>
  <c r="A229" i="44"/>
  <c r="AO228" i="44"/>
  <c r="Q228" i="44"/>
  <c r="G228" i="44"/>
  <c r="F228" i="44"/>
  <c r="D228" i="44"/>
  <c r="A228" i="44"/>
  <c r="AO227" i="44"/>
  <c r="Q227" i="44"/>
  <c r="G227" i="44"/>
  <c r="F227" i="44"/>
  <c r="D227" i="44"/>
  <c r="A227" i="44"/>
  <c r="AO226" i="44"/>
  <c r="Q226" i="44"/>
  <c r="G226" i="44"/>
  <c r="F226" i="44"/>
  <c r="D226" i="44"/>
  <c r="A226" i="44"/>
  <c r="AO225" i="44"/>
  <c r="Q225" i="44"/>
  <c r="G225" i="44"/>
  <c r="F225" i="44"/>
  <c r="D225" i="44"/>
  <c r="A225" i="44"/>
  <c r="AO224" i="44"/>
  <c r="Q224" i="44"/>
  <c r="G224" i="44"/>
  <c r="F224" i="44"/>
  <c r="D224" i="44"/>
  <c r="A224" i="44"/>
  <c r="AO223" i="44"/>
  <c r="Q223" i="44"/>
  <c r="G223" i="44"/>
  <c r="F223" i="44"/>
  <c r="D223" i="44"/>
  <c r="A223" i="44"/>
  <c r="AO222" i="44"/>
  <c r="Q222" i="44"/>
  <c r="G222" i="44"/>
  <c r="F222" i="44"/>
  <c r="D222" i="44"/>
  <c r="A222" i="44"/>
  <c r="AO221" i="44"/>
  <c r="Q221" i="44"/>
  <c r="G221" i="44"/>
  <c r="F221" i="44"/>
  <c r="D221" i="44"/>
  <c r="A221" i="44"/>
  <c r="AO220" i="44"/>
  <c r="Q220" i="44"/>
  <c r="G220" i="44"/>
  <c r="F220" i="44"/>
  <c r="D220" i="44"/>
  <c r="A220" i="44"/>
  <c r="AO219" i="44"/>
  <c r="Q219" i="44"/>
  <c r="G219" i="44"/>
  <c r="F219" i="44"/>
  <c r="D219" i="44"/>
  <c r="A219" i="44"/>
  <c r="AO218" i="44"/>
  <c r="Q218" i="44"/>
  <c r="G218" i="44"/>
  <c r="F218" i="44"/>
  <c r="D218" i="44"/>
  <c r="A218" i="44"/>
  <c r="AO217" i="44"/>
  <c r="Q217" i="44"/>
  <c r="G217" i="44"/>
  <c r="F217" i="44"/>
  <c r="D217" i="44"/>
  <c r="A217" i="44"/>
  <c r="AO216" i="44"/>
  <c r="Q216" i="44"/>
  <c r="G216" i="44"/>
  <c r="F216" i="44"/>
  <c r="D216" i="44"/>
  <c r="A216" i="44"/>
  <c r="AO215" i="44"/>
  <c r="Q215" i="44"/>
  <c r="G215" i="44"/>
  <c r="F215" i="44"/>
  <c r="D215" i="44"/>
  <c r="A215" i="44"/>
  <c r="AO214" i="44"/>
  <c r="Q214" i="44"/>
  <c r="G214" i="44"/>
  <c r="F214" i="44"/>
  <c r="D214" i="44"/>
  <c r="A214" i="44"/>
  <c r="AO213" i="44"/>
  <c r="Q213" i="44"/>
  <c r="G213" i="44"/>
  <c r="F213" i="44"/>
  <c r="D213" i="44"/>
  <c r="A213" i="44"/>
  <c r="AO212" i="44"/>
  <c r="Q212" i="44"/>
  <c r="G212" i="44"/>
  <c r="F212" i="44"/>
  <c r="D212" i="44"/>
  <c r="A212" i="44"/>
  <c r="AO211" i="44"/>
  <c r="Q211" i="44"/>
  <c r="G211" i="44"/>
  <c r="F211" i="44"/>
  <c r="D211" i="44"/>
  <c r="A211" i="44"/>
  <c r="AO210" i="44"/>
  <c r="Q210" i="44"/>
  <c r="G210" i="44"/>
  <c r="F210" i="44"/>
  <c r="D210" i="44"/>
  <c r="A210" i="44"/>
  <c r="AO209" i="44"/>
  <c r="Q209" i="44"/>
  <c r="G209" i="44"/>
  <c r="F209" i="44"/>
  <c r="D209" i="44"/>
  <c r="A209" i="44"/>
  <c r="AO208" i="44"/>
  <c r="Q208" i="44"/>
  <c r="G208" i="44"/>
  <c r="F208" i="44"/>
  <c r="D208" i="44"/>
  <c r="A208" i="44"/>
  <c r="AO207" i="44"/>
  <c r="Q207" i="44"/>
  <c r="G207" i="44"/>
  <c r="F207" i="44"/>
  <c r="D207" i="44"/>
  <c r="A207" i="44"/>
  <c r="AO206" i="44"/>
  <c r="Q206" i="44"/>
  <c r="G206" i="44"/>
  <c r="F206" i="44"/>
  <c r="D206" i="44"/>
  <c r="A206" i="44"/>
  <c r="AO205" i="44"/>
  <c r="Q205" i="44"/>
  <c r="G205" i="44"/>
  <c r="F205" i="44"/>
  <c r="D205" i="44"/>
  <c r="A205" i="44"/>
  <c r="AO204" i="44"/>
  <c r="Q204" i="44"/>
  <c r="G204" i="44"/>
  <c r="F204" i="44"/>
  <c r="D204" i="44"/>
  <c r="A204" i="44"/>
  <c r="AO203" i="44"/>
  <c r="Q203" i="44"/>
  <c r="G203" i="44"/>
  <c r="F203" i="44"/>
  <c r="D203" i="44"/>
  <c r="A203" i="44"/>
  <c r="AO202" i="44"/>
  <c r="Q202" i="44"/>
  <c r="G202" i="44"/>
  <c r="F202" i="44"/>
  <c r="D202" i="44"/>
  <c r="A202" i="44"/>
  <c r="AO201" i="44"/>
  <c r="Q201" i="44"/>
  <c r="G201" i="44"/>
  <c r="F201" i="44"/>
  <c r="D201" i="44"/>
  <c r="A201" i="44"/>
  <c r="AO200" i="44"/>
  <c r="Q200" i="44"/>
  <c r="G200" i="44"/>
  <c r="F200" i="44"/>
  <c r="D200" i="44"/>
  <c r="A200" i="44"/>
  <c r="AO199" i="44"/>
  <c r="Q199" i="44"/>
  <c r="G199" i="44"/>
  <c r="F199" i="44"/>
  <c r="D199" i="44"/>
  <c r="A199" i="44"/>
  <c r="AO198" i="44"/>
  <c r="Q198" i="44"/>
  <c r="G198" i="44"/>
  <c r="F198" i="44"/>
  <c r="D198" i="44"/>
  <c r="A198" i="44"/>
  <c r="AO197" i="44"/>
  <c r="Q197" i="44"/>
  <c r="G197" i="44"/>
  <c r="F197" i="44"/>
  <c r="D197" i="44"/>
  <c r="A197" i="44"/>
  <c r="AO196" i="44"/>
  <c r="S196" i="44"/>
  <c r="Q196" i="44"/>
  <c r="G196" i="44"/>
  <c r="F196" i="44"/>
  <c r="D196" i="44"/>
  <c r="A196" i="44"/>
  <c r="AO195" i="44"/>
  <c r="S195" i="44"/>
  <c r="Q195" i="44"/>
  <c r="G195" i="44"/>
  <c r="F195" i="44"/>
  <c r="D195" i="44"/>
  <c r="A195" i="44"/>
  <c r="AO194" i="44"/>
  <c r="S194" i="44"/>
  <c r="Q194" i="44"/>
  <c r="G194" i="44"/>
  <c r="F194" i="44"/>
  <c r="D194" i="44"/>
  <c r="A194" i="44"/>
  <c r="AO193" i="44"/>
  <c r="S193" i="44"/>
  <c r="Q193" i="44"/>
  <c r="G193" i="44"/>
  <c r="F193" i="44"/>
  <c r="D193" i="44"/>
  <c r="A193" i="44"/>
  <c r="AO192" i="44"/>
  <c r="S192" i="44"/>
  <c r="Q192" i="44"/>
  <c r="G192" i="44"/>
  <c r="F192" i="44"/>
  <c r="D192" i="44"/>
  <c r="A192" i="44"/>
  <c r="AO191" i="44"/>
  <c r="S191" i="44"/>
  <c r="Q191" i="44"/>
  <c r="G191" i="44"/>
  <c r="F191" i="44"/>
  <c r="D191" i="44"/>
  <c r="A191" i="44"/>
  <c r="AO190" i="44"/>
  <c r="S190" i="44"/>
  <c r="Q190" i="44"/>
  <c r="G190" i="44"/>
  <c r="F190" i="44"/>
  <c r="D190" i="44"/>
  <c r="A190" i="44"/>
  <c r="AO189" i="44"/>
  <c r="S189" i="44"/>
  <c r="Q189" i="44"/>
  <c r="G189" i="44"/>
  <c r="F189" i="44"/>
  <c r="D189" i="44"/>
  <c r="A189" i="44"/>
  <c r="AO188" i="44"/>
  <c r="S188" i="44"/>
  <c r="Q188" i="44"/>
  <c r="G188" i="44"/>
  <c r="F188" i="44"/>
  <c r="D188" i="44"/>
  <c r="A188" i="44"/>
  <c r="AO187" i="44"/>
  <c r="S187" i="44"/>
  <c r="Q187" i="44"/>
  <c r="G187" i="44"/>
  <c r="F187" i="44"/>
  <c r="D187" i="44"/>
  <c r="A187" i="44"/>
  <c r="AO186" i="44"/>
  <c r="S186" i="44"/>
  <c r="Q186" i="44"/>
  <c r="G186" i="44"/>
  <c r="F186" i="44"/>
  <c r="D186" i="44"/>
  <c r="A186" i="44"/>
  <c r="AO185" i="44"/>
  <c r="S185" i="44"/>
  <c r="Q185" i="44"/>
  <c r="G185" i="44"/>
  <c r="F185" i="44"/>
  <c r="D185" i="44"/>
  <c r="A185" i="44"/>
  <c r="AO184" i="44"/>
  <c r="S184" i="44"/>
  <c r="Q184" i="44"/>
  <c r="G184" i="44"/>
  <c r="F184" i="44"/>
  <c r="D184" i="44"/>
  <c r="A184" i="44"/>
  <c r="AO183" i="44"/>
  <c r="S183" i="44"/>
  <c r="Q183" i="44"/>
  <c r="G183" i="44"/>
  <c r="F183" i="44"/>
  <c r="D183" i="44"/>
  <c r="A183" i="44"/>
  <c r="AO182" i="44"/>
  <c r="S182" i="44"/>
  <c r="Q182" i="44"/>
  <c r="G182" i="44"/>
  <c r="F182" i="44"/>
  <c r="D182" i="44"/>
  <c r="A182" i="44"/>
  <c r="AO181" i="44"/>
  <c r="S181" i="44"/>
  <c r="Q181" i="44"/>
  <c r="G181" i="44"/>
  <c r="F181" i="44"/>
  <c r="D181" i="44"/>
  <c r="A181" i="44"/>
  <c r="AO180" i="44"/>
  <c r="S180" i="44"/>
  <c r="Q180" i="44"/>
  <c r="G180" i="44"/>
  <c r="F180" i="44"/>
  <c r="D180" i="44"/>
  <c r="A180" i="44"/>
  <c r="AO179" i="44"/>
  <c r="S179" i="44"/>
  <c r="Q179" i="44"/>
  <c r="G179" i="44"/>
  <c r="F179" i="44"/>
  <c r="D179" i="44"/>
  <c r="A179" i="44"/>
  <c r="AO178" i="44"/>
  <c r="S178" i="44"/>
  <c r="Q178" i="44"/>
  <c r="G178" i="44"/>
  <c r="F178" i="44"/>
  <c r="D178" i="44"/>
  <c r="A178" i="44"/>
  <c r="AO177" i="44"/>
  <c r="S177" i="44"/>
  <c r="Q177" i="44"/>
  <c r="G177" i="44"/>
  <c r="F177" i="44"/>
  <c r="D177" i="44"/>
  <c r="A177" i="44"/>
  <c r="AO176" i="44"/>
  <c r="S176" i="44"/>
  <c r="Q176" i="44"/>
  <c r="G176" i="44"/>
  <c r="F176" i="44"/>
  <c r="D176" i="44"/>
  <c r="A176" i="44"/>
  <c r="AO175" i="44"/>
  <c r="S175" i="44"/>
  <c r="Q175" i="44"/>
  <c r="G175" i="44"/>
  <c r="F175" i="44"/>
  <c r="D175" i="44"/>
  <c r="A175" i="44"/>
  <c r="AO174" i="44"/>
  <c r="S174" i="44"/>
  <c r="Q174" i="44"/>
  <c r="G174" i="44"/>
  <c r="F174" i="44"/>
  <c r="D174" i="44"/>
  <c r="A174" i="44"/>
  <c r="AO173" i="44"/>
  <c r="S173" i="44"/>
  <c r="Q173" i="44"/>
  <c r="G173" i="44"/>
  <c r="F173" i="44"/>
  <c r="D173" i="44"/>
  <c r="A173" i="44"/>
  <c r="AO172" i="44"/>
  <c r="S172" i="44"/>
  <c r="Q172" i="44"/>
  <c r="G172" i="44"/>
  <c r="F172" i="44"/>
  <c r="D172" i="44"/>
  <c r="A172" i="44"/>
  <c r="AO171" i="44"/>
  <c r="S171" i="44"/>
  <c r="Q171" i="44"/>
  <c r="G171" i="44"/>
  <c r="F171" i="44"/>
  <c r="D171" i="44"/>
  <c r="A171" i="44"/>
  <c r="AO170" i="44"/>
  <c r="S170" i="44"/>
  <c r="Q170" i="44"/>
  <c r="G170" i="44"/>
  <c r="F170" i="44"/>
  <c r="D170" i="44"/>
  <c r="A170" i="44"/>
  <c r="AO169" i="44"/>
  <c r="S169" i="44"/>
  <c r="Q169" i="44"/>
  <c r="G169" i="44"/>
  <c r="F169" i="44"/>
  <c r="D169" i="44"/>
  <c r="A169" i="44"/>
  <c r="AO168" i="44"/>
  <c r="S168" i="44"/>
  <c r="Q168" i="44"/>
  <c r="G168" i="44"/>
  <c r="F168" i="44"/>
  <c r="D168" i="44"/>
  <c r="A168" i="44"/>
  <c r="AO167" i="44"/>
  <c r="S167" i="44"/>
  <c r="Q167" i="44"/>
  <c r="G167" i="44"/>
  <c r="F167" i="44"/>
  <c r="D167" i="44"/>
  <c r="A167" i="44"/>
  <c r="AO166" i="44"/>
  <c r="S166" i="44"/>
  <c r="Q166" i="44"/>
  <c r="G166" i="44"/>
  <c r="F166" i="44"/>
  <c r="D166" i="44"/>
  <c r="A166" i="44"/>
  <c r="AO165" i="44"/>
  <c r="S165" i="44"/>
  <c r="Q165" i="44"/>
  <c r="G165" i="44"/>
  <c r="F165" i="44"/>
  <c r="D165" i="44"/>
  <c r="A165" i="44"/>
  <c r="AO164" i="44"/>
  <c r="S164" i="44"/>
  <c r="Q164" i="44"/>
  <c r="G164" i="44"/>
  <c r="F164" i="44"/>
  <c r="D164" i="44"/>
  <c r="A164" i="44"/>
  <c r="AO163" i="44"/>
  <c r="S163" i="44"/>
  <c r="Q163" i="44"/>
  <c r="G163" i="44"/>
  <c r="F163" i="44"/>
  <c r="D163" i="44"/>
  <c r="A163" i="44"/>
  <c r="AO162" i="44"/>
  <c r="S162" i="44"/>
  <c r="Q162" i="44"/>
  <c r="G162" i="44"/>
  <c r="F162" i="44"/>
  <c r="D162" i="44"/>
  <c r="A162" i="44"/>
  <c r="AO161" i="44"/>
  <c r="S161" i="44"/>
  <c r="Q161" i="44"/>
  <c r="G161" i="44"/>
  <c r="F161" i="44"/>
  <c r="D161" i="44"/>
  <c r="A161" i="44"/>
  <c r="AO160" i="44"/>
  <c r="S160" i="44"/>
  <c r="Q160" i="44"/>
  <c r="G160" i="44"/>
  <c r="F160" i="44"/>
  <c r="D160" i="44"/>
  <c r="A160" i="44"/>
  <c r="AO159" i="44"/>
  <c r="S159" i="44"/>
  <c r="Q159" i="44"/>
  <c r="G159" i="44"/>
  <c r="F159" i="44"/>
  <c r="D159" i="44"/>
  <c r="A159" i="44"/>
  <c r="AO158" i="44"/>
  <c r="S158" i="44"/>
  <c r="Q158" i="44"/>
  <c r="G158" i="44"/>
  <c r="F158" i="44"/>
  <c r="D158" i="44"/>
  <c r="A158" i="44"/>
  <c r="AO157" i="44"/>
  <c r="S157" i="44"/>
  <c r="Q157" i="44"/>
  <c r="G157" i="44"/>
  <c r="F157" i="44"/>
  <c r="D157" i="44"/>
  <c r="A157" i="44"/>
  <c r="AO156" i="44"/>
  <c r="S156" i="44"/>
  <c r="Q156" i="44"/>
  <c r="G156" i="44"/>
  <c r="F156" i="44"/>
  <c r="D156" i="44"/>
  <c r="A156" i="44"/>
  <c r="AO155" i="44"/>
  <c r="S155" i="44"/>
  <c r="Q155" i="44"/>
  <c r="G155" i="44"/>
  <c r="F155" i="44"/>
  <c r="D155" i="44"/>
  <c r="A155" i="44"/>
  <c r="AO154" i="44"/>
  <c r="S154" i="44"/>
  <c r="Q154" i="44"/>
  <c r="G154" i="44"/>
  <c r="F154" i="44"/>
  <c r="D154" i="44"/>
  <c r="A154" i="44"/>
  <c r="AO153" i="44"/>
  <c r="S153" i="44"/>
  <c r="Q153" i="44"/>
  <c r="G153" i="44"/>
  <c r="F153" i="44"/>
  <c r="D153" i="44"/>
  <c r="A153" i="44"/>
  <c r="AO152" i="44"/>
  <c r="S152" i="44"/>
  <c r="Q152" i="44"/>
  <c r="G152" i="44"/>
  <c r="F152" i="44"/>
  <c r="D152" i="44"/>
  <c r="A152" i="44"/>
  <c r="AO151" i="44"/>
  <c r="S151" i="44"/>
  <c r="Q151" i="44"/>
  <c r="G151" i="44"/>
  <c r="F151" i="44"/>
  <c r="D151" i="44"/>
  <c r="A151" i="44"/>
  <c r="AO150" i="44"/>
  <c r="S150" i="44"/>
  <c r="Q150" i="44"/>
  <c r="G150" i="44"/>
  <c r="F150" i="44"/>
  <c r="D150" i="44"/>
  <c r="A150" i="44"/>
  <c r="AO149" i="44"/>
  <c r="S149" i="44"/>
  <c r="Q149" i="44"/>
  <c r="G149" i="44"/>
  <c r="F149" i="44"/>
  <c r="D149" i="44"/>
  <c r="A149" i="44"/>
  <c r="AO148" i="44"/>
  <c r="S148" i="44"/>
  <c r="Q148" i="44"/>
  <c r="G148" i="44"/>
  <c r="F148" i="44"/>
  <c r="D148" i="44"/>
  <c r="A148" i="44"/>
  <c r="AO147" i="44"/>
  <c r="S147" i="44"/>
  <c r="Q147" i="44"/>
  <c r="G147" i="44"/>
  <c r="F147" i="44"/>
  <c r="D147" i="44"/>
  <c r="A147" i="44"/>
  <c r="AO146" i="44"/>
  <c r="S146" i="44"/>
  <c r="Q146" i="44"/>
  <c r="G146" i="44"/>
  <c r="F146" i="44"/>
  <c r="D146" i="44"/>
  <c r="A146" i="44"/>
  <c r="AO145" i="44"/>
  <c r="S145" i="44"/>
  <c r="Q145" i="44"/>
  <c r="G145" i="44"/>
  <c r="F145" i="44"/>
  <c r="D145" i="44"/>
  <c r="A145" i="44"/>
  <c r="AO144" i="44"/>
  <c r="S144" i="44"/>
  <c r="Q144" i="44"/>
  <c r="G144" i="44"/>
  <c r="F144" i="44"/>
  <c r="D144" i="44"/>
  <c r="A144" i="44"/>
  <c r="AO143" i="44"/>
  <c r="S143" i="44"/>
  <c r="Q143" i="44"/>
  <c r="G143" i="44"/>
  <c r="F143" i="44"/>
  <c r="D143" i="44"/>
  <c r="A143" i="44"/>
  <c r="AO142" i="44"/>
  <c r="S142" i="44"/>
  <c r="Q142" i="44"/>
  <c r="G142" i="44"/>
  <c r="F142" i="44"/>
  <c r="D142" i="44"/>
  <c r="A142" i="44"/>
  <c r="AO141" i="44"/>
  <c r="S141" i="44"/>
  <c r="Q141" i="44"/>
  <c r="G141" i="44"/>
  <c r="F141" i="44"/>
  <c r="D141" i="44"/>
  <c r="A141" i="44"/>
  <c r="AO140" i="44"/>
  <c r="S140" i="44"/>
  <c r="Q140" i="44"/>
  <c r="G140" i="44"/>
  <c r="F140" i="44"/>
  <c r="D140" i="44"/>
  <c r="A140" i="44"/>
  <c r="AO139" i="44"/>
  <c r="S139" i="44"/>
  <c r="Q139" i="44"/>
  <c r="G139" i="44"/>
  <c r="F139" i="44"/>
  <c r="D139" i="44"/>
  <c r="A139" i="44"/>
  <c r="AO138" i="44"/>
  <c r="S138" i="44"/>
  <c r="Q138" i="44"/>
  <c r="G138" i="44"/>
  <c r="F138" i="44"/>
  <c r="D138" i="44"/>
  <c r="A138" i="44"/>
  <c r="AO137" i="44"/>
  <c r="S137" i="44"/>
  <c r="Q137" i="44"/>
  <c r="G137" i="44"/>
  <c r="F137" i="44"/>
  <c r="D137" i="44"/>
  <c r="A137" i="44"/>
  <c r="AO136" i="44"/>
  <c r="S136" i="44"/>
  <c r="Q136" i="44"/>
  <c r="G136" i="44"/>
  <c r="F136" i="44"/>
  <c r="D136" i="44"/>
  <c r="A136" i="44"/>
  <c r="AO135" i="44"/>
  <c r="S135" i="44"/>
  <c r="Q135" i="44"/>
  <c r="G135" i="44"/>
  <c r="F135" i="44"/>
  <c r="D135" i="44"/>
  <c r="A135" i="44"/>
  <c r="AO134" i="44"/>
  <c r="S134" i="44"/>
  <c r="Q134" i="44"/>
  <c r="G134" i="44"/>
  <c r="F134" i="44"/>
  <c r="D134" i="44"/>
  <c r="A134" i="44"/>
  <c r="AO133" i="44"/>
  <c r="S133" i="44"/>
  <c r="Q133" i="44"/>
  <c r="G133" i="44"/>
  <c r="F133" i="44"/>
  <c r="D133" i="44"/>
  <c r="A133" i="44"/>
  <c r="AO132" i="44"/>
  <c r="S132" i="44"/>
  <c r="Q132" i="44"/>
  <c r="G132" i="44"/>
  <c r="F132" i="44"/>
  <c r="D132" i="44"/>
  <c r="A132" i="44"/>
  <c r="AO131" i="44"/>
  <c r="S131" i="44"/>
  <c r="Q131" i="44"/>
  <c r="G131" i="44"/>
  <c r="F131" i="44"/>
  <c r="D131" i="44"/>
  <c r="A131" i="44"/>
  <c r="AO130" i="44"/>
  <c r="S130" i="44"/>
  <c r="Q130" i="44"/>
  <c r="G130" i="44"/>
  <c r="F130" i="44"/>
  <c r="D130" i="44"/>
  <c r="A130" i="44"/>
  <c r="AO129" i="44"/>
  <c r="S129" i="44"/>
  <c r="Q129" i="44"/>
  <c r="G129" i="44"/>
  <c r="F129" i="44"/>
  <c r="D129" i="44"/>
  <c r="A129" i="44"/>
  <c r="AO128" i="44"/>
  <c r="S128" i="44"/>
  <c r="Q128" i="44"/>
  <c r="G128" i="44"/>
  <c r="F128" i="44"/>
  <c r="D128" i="44"/>
  <c r="A128" i="44"/>
  <c r="AO127" i="44"/>
  <c r="S127" i="44"/>
  <c r="Q127" i="44"/>
  <c r="G127" i="44"/>
  <c r="F127" i="44"/>
  <c r="D127" i="44"/>
  <c r="A127" i="44"/>
  <c r="AO126" i="44"/>
  <c r="S126" i="44"/>
  <c r="Q126" i="44"/>
  <c r="G126" i="44"/>
  <c r="F126" i="44"/>
  <c r="D126" i="44"/>
  <c r="A126" i="44"/>
  <c r="AO125" i="44"/>
  <c r="S125" i="44"/>
  <c r="Q125" i="44"/>
  <c r="G125" i="44"/>
  <c r="F125" i="44"/>
  <c r="D125" i="44"/>
  <c r="A125" i="44"/>
  <c r="AO124" i="44"/>
  <c r="S124" i="44"/>
  <c r="Q124" i="44"/>
  <c r="G124" i="44"/>
  <c r="F124" i="44"/>
  <c r="D124" i="44"/>
  <c r="A124" i="44"/>
  <c r="AO123" i="44"/>
  <c r="S123" i="44"/>
  <c r="Q123" i="44"/>
  <c r="G123" i="44"/>
  <c r="F123" i="44"/>
  <c r="D123" i="44"/>
  <c r="A123" i="44"/>
  <c r="AO122" i="44"/>
  <c r="S122" i="44"/>
  <c r="Q122" i="44"/>
  <c r="G122" i="44"/>
  <c r="F122" i="44"/>
  <c r="D122" i="44"/>
  <c r="A122" i="44"/>
  <c r="AO121" i="44"/>
  <c r="S121" i="44"/>
  <c r="Q121" i="44"/>
  <c r="G121" i="44"/>
  <c r="F121" i="44"/>
  <c r="D121" i="44"/>
  <c r="A121" i="44"/>
  <c r="AO120" i="44"/>
  <c r="S120" i="44"/>
  <c r="Q120" i="44"/>
  <c r="G120" i="44"/>
  <c r="F120" i="44"/>
  <c r="D120" i="44"/>
  <c r="A120" i="44"/>
  <c r="AO119" i="44"/>
  <c r="S119" i="44"/>
  <c r="Q119" i="44"/>
  <c r="G119" i="44"/>
  <c r="F119" i="44"/>
  <c r="D119" i="44"/>
  <c r="A119" i="44"/>
  <c r="AO118" i="44"/>
  <c r="S118" i="44"/>
  <c r="Q118" i="44"/>
  <c r="G118" i="44"/>
  <c r="F118" i="44"/>
  <c r="D118" i="44"/>
  <c r="A118" i="44"/>
  <c r="AO117" i="44"/>
  <c r="S117" i="44"/>
  <c r="Q117" i="44"/>
  <c r="G117" i="44"/>
  <c r="F117" i="44"/>
  <c r="D117" i="44"/>
  <c r="A117" i="44"/>
  <c r="AO116" i="44"/>
  <c r="S116" i="44"/>
  <c r="Q116" i="44"/>
  <c r="G116" i="44"/>
  <c r="F116" i="44"/>
  <c r="D116" i="44"/>
  <c r="A116" i="44"/>
  <c r="AO115" i="44"/>
  <c r="S115" i="44"/>
  <c r="Q115" i="44"/>
  <c r="G115" i="44"/>
  <c r="F115" i="44"/>
  <c r="D115" i="44"/>
  <c r="A115" i="44"/>
  <c r="AO114" i="44"/>
  <c r="S114" i="44"/>
  <c r="Q114" i="44"/>
  <c r="G114" i="44"/>
  <c r="F114" i="44"/>
  <c r="D114" i="44"/>
  <c r="A114" i="44"/>
  <c r="AO113" i="44"/>
  <c r="S113" i="44"/>
  <c r="Q113" i="44"/>
  <c r="G113" i="44"/>
  <c r="F113" i="44"/>
  <c r="D113" i="44"/>
  <c r="A113" i="44"/>
  <c r="AO112" i="44"/>
  <c r="Q112" i="44"/>
  <c r="A112" i="44"/>
  <c r="AO111" i="44"/>
  <c r="Q111" i="44"/>
  <c r="G111" i="44"/>
  <c r="F111" i="44"/>
  <c r="D111" i="44"/>
  <c r="A111" i="44"/>
  <c r="AO110" i="44"/>
  <c r="S110" i="44"/>
  <c r="Q110" i="44"/>
  <c r="G110" i="44"/>
  <c r="F110" i="44"/>
  <c r="D110" i="44"/>
  <c r="A110" i="44"/>
  <c r="AO109" i="44"/>
  <c r="S109" i="44"/>
  <c r="Q109" i="44"/>
  <c r="G109" i="44"/>
  <c r="F109" i="44"/>
  <c r="D109" i="44"/>
  <c r="A109" i="44"/>
  <c r="AO108" i="44"/>
  <c r="S108" i="44"/>
  <c r="Q108" i="44"/>
  <c r="G108" i="44"/>
  <c r="F108" i="44"/>
  <c r="D108" i="44"/>
  <c r="A108" i="44"/>
  <c r="AO107" i="44"/>
  <c r="S107" i="44"/>
  <c r="Q107" i="44"/>
  <c r="G107" i="44"/>
  <c r="F107" i="44"/>
  <c r="D107" i="44"/>
  <c r="A107" i="44"/>
  <c r="AO106" i="44"/>
  <c r="S106" i="44"/>
  <c r="Q106" i="44"/>
  <c r="G106" i="44"/>
  <c r="F106" i="44"/>
  <c r="D106" i="44"/>
  <c r="A106" i="44"/>
  <c r="AO105" i="44"/>
  <c r="Q105" i="44"/>
  <c r="A105" i="44"/>
  <c r="AO104" i="44"/>
  <c r="Q104" i="44"/>
  <c r="G104" i="44"/>
  <c r="F104" i="44"/>
  <c r="D104" i="44"/>
  <c r="A104" i="44"/>
  <c r="AO103" i="44"/>
  <c r="S103" i="44"/>
  <c r="Q103" i="44"/>
  <c r="G103" i="44"/>
  <c r="F103" i="44"/>
  <c r="D103" i="44"/>
  <c r="A103" i="44"/>
  <c r="AO102" i="44"/>
  <c r="S102" i="44"/>
  <c r="Q102" i="44"/>
  <c r="G102" i="44"/>
  <c r="F102" i="44"/>
  <c r="D102" i="44"/>
  <c r="A102" i="44"/>
  <c r="AO101" i="44"/>
  <c r="S101" i="44"/>
  <c r="Q101" i="44"/>
  <c r="G101" i="44"/>
  <c r="F101" i="44"/>
  <c r="D101" i="44"/>
  <c r="A101" i="44"/>
  <c r="AO100" i="44"/>
  <c r="S100" i="44"/>
  <c r="Q100" i="44"/>
  <c r="G100" i="44"/>
  <c r="F100" i="44"/>
  <c r="D100" i="44"/>
  <c r="A100" i="44"/>
  <c r="AO99" i="44"/>
  <c r="S99" i="44"/>
  <c r="Q99" i="44"/>
  <c r="G99" i="44"/>
  <c r="F99" i="44"/>
  <c r="D99" i="44"/>
  <c r="A99" i="44"/>
  <c r="AO98" i="44"/>
  <c r="S98" i="44"/>
  <c r="Q98" i="44"/>
  <c r="G98" i="44"/>
  <c r="F98" i="44"/>
  <c r="D98" i="44"/>
  <c r="A98" i="44"/>
  <c r="AO97" i="44"/>
  <c r="Q97" i="44"/>
  <c r="A97" i="44"/>
  <c r="AO96" i="44"/>
  <c r="Q96" i="44"/>
  <c r="F96" i="44"/>
  <c r="D96" i="44"/>
  <c r="A96" i="44"/>
  <c r="AO95" i="44"/>
  <c r="Q95" i="44"/>
  <c r="G95" i="44"/>
  <c r="F95" i="44"/>
  <c r="D95" i="44"/>
  <c r="A95" i="44"/>
  <c r="AO94" i="44"/>
  <c r="Q94" i="44"/>
  <c r="G94" i="44"/>
  <c r="F94" i="44"/>
  <c r="D94" i="44"/>
  <c r="A94" i="44"/>
  <c r="AO93" i="44"/>
  <c r="Q93" i="44"/>
  <c r="G93" i="44"/>
  <c r="F93" i="44"/>
  <c r="D93" i="44"/>
  <c r="A93" i="44"/>
  <c r="AO92" i="44"/>
  <c r="S92" i="44"/>
  <c r="Q92" i="44"/>
  <c r="G92" i="44"/>
  <c r="F92" i="44"/>
  <c r="D92" i="44"/>
  <c r="A92" i="44"/>
  <c r="AO91" i="44"/>
  <c r="S91" i="44"/>
  <c r="Q91" i="44"/>
  <c r="G91" i="44"/>
  <c r="F91" i="44"/>
  <c r="D91" i="44"/>
  <c r="A91" i="44"/>
  <c r="AO90" i="44"/>
  <c r="S90" i="44"/>
  <c r="Q90" i="44"/>
  <c r="G90" i="44"/>
  <c r="F90" i="44"/>
  <c r="D90" i="44"/>
  <c r="A90" i="44"/>
  <c r="AO89" i="44"/>
  <c r="S89" i="44"/>
  <c r="Q89" i="44"/>
  <c r="G89" i="44"/>
  <c r="F89" i="44"/>
  <c r="D89" i="44"/>
  <c r="A89" i="44"/>
  <c r="AO88" i="44"/>
  <c r="S88" i="44"/>
  <c r="Q88" i="44"/>
  <c r="G88" i="44"/>
  <c r="F88" i="44"/>
  <c r="D88" i="44"/>
  <c r="A88" i="44"/>
  <c r="AO87" i="44"/>
  <c r="S87" i="44"/>
  <c r="Q87" i="44"/>
  <c r="G87" i="44"/>
  <c r="F87" i="44"/>
  <c r="D87" i="44"/>
  <c r="A87" i="44"/>
  <c r="AO86" i="44"/>
  <c r="S86" i="44"/>
  <c r="Q86" i="44"/>
  <c r="G86" i="44"/>
  <c r="F86" i="44"/>
  <c r="D86" i="44"/>
  <c r="A86" i="44"/>
  <c r="AO85" i="44"/>
  <c r="S85" i="44"/>
  <c r="Q85" i="44"/>
  <c r="G85" i="44"/>
  <c r="F85" i="44"/>
  <c r="D85" i="44"/>
  <c r="A85" i="44"/>
  <c r="AO84" i="44"/>
  <c r="S84" i="44"/>
  <c r="Q84" i="44"/>
  <c r="G84" i="44"/>
  <c r="F84" i="44"/>
  <c r="D84" i="44"/>
  <c r="A84" i="44"/>
  <c r="AO83" i="44"/>
  <c r="S83" i="44"/>
  <c r="Q83" i="44"/>
  <c r="G83" i="44"/>
  <c r="F83" i="44"/>
  <c r="D83" i="44"/>
  <c r="A83" i="44"/>
  <c r="AO82" i="44"/>
  <c r="S82" i="44"/>
  <c r="Q82" i="44"/>
  <c r="G82" i="44"/>
  <c r="F82" i="44"/>
  <c r="D82" i="44"/>
  <c r="A82" i="44"/>
  <c r="AO81" i="44"/>
  <c r="S81" i="44"/>
  <c r="Q81" i="44"/>
  <c r="G81" i="44"/>
  <c r="F81" i="44"/>
  <c r="D81" i="44"/>
  <c r="A81" i="44"/>
  <c r="AO80" i="44"/>
  <c r="S80" i="44"/>
  <c r="Q80" i="44"/>
  <c r="G80" i="44"/>
  <c r="F80" i="44"/>
  <c r="D80" i="44"/>
  <c r="A80" i="44"/>
  <c r="AO79" i="44"/>
  <c r="S79" i="44"/>
  <c r="Q79" i="44"/>
  <c r="G79" i="44"/>
  <c r="F79" i="44"/>
  <c r="D79" i="44"/>
  <c r="A79" i="44"/>
  <c r="AO78" i="44"/>
  <c r="S78" i="44"/>
  <c r="Q78" i="44"/>
  <c r="G78" i="44"/>
  <c r="F78" i="44"/>
  <c r="D78" i="44"/>
  <c r="A78" i="44"/>
  <c r="AO77" i="44"/>
  <c r="S77" i="44"/>
  <c r="Q77" i="44"/>
  <c r="G77" i="44"/>
  <c r="F77" i="44"/>
  <c r="D77" i="44"/>
  <c r="A77" i="44"/>
  <c r="AO76" i="44"/>
  <c r="S76" i="44"/>
  <c r="Q76" i="44"/>
  <c r="G76" i="44"/>
  <c r="F76" i="44"/>
  <c r="D76" i="44"/>
  <c r="A76" i="44"/>
  <c r="AO75" i="44"/>
  <c r="S75" i="44"/>
  <c r="Q75" i="44"/>
  <c r="G75" i="44"/>
  <c r="F75" i="44"/>
  <c r="D75" i="44"/>
  <c r="A75" i="44"/>
  <c r="AO74" i="44"/>
  <c r="S74" i="44"/>
  <c r="Q74" i="44"/>
  <c r="G74" i="44"/>
  <c r="F74" i="44"/>
  <c r="D74" i="44"/>
  <c r="A74" i="44"/>
  <c r="AO73" i="44"/>
  <c r="Q73" i="44"/>
  <c r="A73" i="44"/>
  <c r="AO72" i="44"/>
  <c r="Q72" i="44"/>
  <c r="G72" i="44"/>
  <c r="F72" i="44"/>
  <c r="D72" i="44"/>
  <c r="A72" i="44"/>
  <c r="AO71" i="44"/>
  <c r="S71" i="44"/>
  <c r="Q71" i="44"/>
  <c r="G71" i="44"/>
  <c r="F71" i="44"/>
  <c r="D71" i="44"/>
  <c r="A71" i="44"/>
  <c r="AO70" i="44"/>
  <c r="S70" i="44"/>
  <c r="Q70" i="44"/>
  <c r="G70" i="44"/>
  <c r="F70" i="44"/>
  <c r="D70" i="44"/>
  <c r="A70" i="44"/>
  <c r="AO69" i="44"/>
  <c r="S69" i="44"/>
  <c r="Q69" i="44"/>
  <c r="G69" i="44"/>
  <c r="F69" i="44"/>
  <c r="D69" i="44"/>
  <c r="A69" i="44"/>
  <c r="AO68" i="44"/>
  <c r="S68" i="44"/>
  <c r="Q68" i="44"/>
  <c r="G68" i="44"/>
  <c r="F68" i="44"/>
  <c r="D68" i="44"/>
  <c r="A68" i="44"/>
  <c r="AO67" i="44"/>
  <c r="S67" i="44"/>
  <c r="Q67" i="44"/>
  <c r="G67" i="44"/>
  <c r="F67" i="44"/>
  <c r="D67" i="44"/>
  <c r="A67" i="44"/>
  <c r="AO66" i="44"/>
  <c r="S66" i="44"/>
  <c r="Q66" i="44"/>
  <c r="G66" i="44"/>
  <c r="F66" i="44"/>
  <c r="D66" i="44"/>
  <c r="A66" i="44"/>
  <c r="AO65" i="44"/>
  <c r="S65" i="44"/>
  <c r="Q65" i="44"/>
  <c r="G65" i="44"/>
  <c r="F65" i="44"/>
  <c r="D65" i="44"/>
  <c r="A65" i="44"/>
  <c r="AO64" i="44"/>
  <c r="S64" i="44"/>
  <c r="Q64" i="44"/>
  <c r="G64" i="44"/>
  <c r="F64" i="44"/>
  <c r="D64" i="44"/>
  <c r="A64" i="44"/>
  <c r="AO63" i="44"/>
  <c r="S63" i="44"/>
  <c r="Q63" i="44"/>
  <c r="G63" i="44"/>
  <c r="F63" i="44"/>
  <c r="D63" i="44"/>
  <c r="B63" i="44"/>
  <c r="B64" i="44" s="1"/>
  <c r="B65" i="44" s="1"/>
  <c r="B66" i="44" s="1"/>
  <c r="B67" i="44" s="1"/>
  <c r="B68" i="44" s="1"/>
  <c r="B69" i="44" s="1"/>
  <c r="B70" i="44" s="1"/>
  <c r="B71" i="44" s="1"/>
  <c r="B72" i="44" s="1"/>
  <c r="B73" i="44" s="1"/>
  <c r="A63" i="44"/>
  <c r="AO62" i="44"/>
  <c r="S62" i="44"/>
  <c r="Q62" i="44"/>
  <c r="G62" i="44"/>
  <c r="F62" i="44"/>
  <c r="D62" i="44"/>
  <c r="A62" i="44"/>
  <c r="AO61" i="44"/>
  <c r="Q61" i="44"/>
  <c r="A61" i="44"/>
  <c r="AO60" i="44"/>
  <c r="Q60" i="44"/>
  <c r="G60" i="44"/>
  <c r="F60" i="44"/>
  <c r="D60" i="44"/>
  <c r="A60" i="44"/>
  <c r="AO59" i="44"/>
  <c r="S59" i="44"/>
  <c r="Q59" i="44"/>
  <c r="G59" i="44"/>
  <c r="F59" i="44"/>
  <c r="D59" i="44"/>
  <c r="A59" i="44"/>
  <c r="AO58" i="44"/>
  <c r="S58" i="44"/>
  <c r="Q58" i="44"/>
  <c r="F58" i="44"/>
  <c r="D58" i="44"/>
  <c r="A58" i="44"/>
  <c r="AO57" i="44"/>
  <c r="S57" i="44"/>
  <c r="Q57" i="44"/>
  <c r="G57" i="44"/>
  <c r="F57" i="44"/>
  <c r="D57" i="44"/>
  <c r="A57" i="44"/>
  <c r="AO56" i="44"/>
  <c r="S56" i="44"/>
  <c r="Q56" i="44"/>
  <c r="G56" i="44"/>
  <c r="F56" i="44"/>
  <c r="D56" i="44"/>
  <c r="A56" i="44"/>
  <c r="AO55" i="44"/>
  <c r="S55" i="44"/>
  <c r="Q55" i="44"/>
  <c r="G55" i="44"/>
  <c r="F55" i="44"/>
  <c r="D55" i="44"/>
  <c r="A55" i="44"/>
  <c r="AO54" i="44"/>
  <c r="S54" i="44"/>
  <c r="Q54" i="44"/>
  <c r="G54" i="44"/>
  <c r="F54" i="44"/>
  <c r="D54" i="44"/>
  <c r="A54" i="44"/>
  <c r="AO53" i="44"/>
  <c r="S53" i="44"/>
  <c r="Q53" i="44"/>
  <c r="G53" i="44"/>
  <c r="F53" i="44"/>
  <c r="D53" i="44"/>
  <c r="A53" i="44"/>
  <c r="AO52" i="44"/>
  <c r="S52" i="44"/>
  <c r="Q52" i="44"/>
  <c r="G52" i="44"/>
  <c r="F52" i="44"/>
  <c r="D52" i="44"/>
  <c r="A52" i="44"/>
  <c r="AO51" i="44"/>
  <c r="S51" i="44"/>
  <c r="Q51" i="44"/>
  <c r="G51" i="44"/>
  <c r="F51" i="44"/>
  <c r="D51" i="44"/>
  <c r="A51" i="44"/>
  <c r="AO50" i="44"/>
  <c r="S50" i="44"/>
  <c r="Q50" i="44"/>
  <c r="G50" i="44"/>
  <c r="F50" i="44"/>
  <c r="D50" i="44"/>
  <c r="A50" i="44"/>
  <c r="AO49" i="44"/>
  <c r="S49" i="44"/>
  <c r="Q49" i="44"/>
  <c r="G49" i="44"/>
  <c r="F49" i="44"/>
  <c r="D49" i="44"/>
  <c r="A49" i="44"/>
  <c r="AO48" i="44"/>
  <c r="Q48" i="44"/>
  <c r="G48" i="44"/>
  <c r="F48" i="44"/>
  <c r="D48" i="44"/>
  <c r="A48" i="44"/>
  <c r="AO47" i="44"/>
  <c r="S47" i="44"/>
  <c r="Q47" i="44"/>
  <c r="G47" i="44"/>
  <c r="F47" i="44"/>
  <c r="D47" i="44"/>
  <c r="A47" i="44"/>
  <c r="AO46" i="44"/>
  <c r="S46" i="44"/>
  <c r="Q46" i="44"/>
  <c r="G46" i="44"/>
  <c r="F46" i="44"/>
  <c r="D46" i="44"/>
  <c r="A46" i="44"/>
  <c r="AO45" i="44"/>
  <c r="S45" i="44"/>
  <c r="Q45" i="44"/>
  <c r="G45" i="44"/>
  <c r="F45" i="44"/>
  <c r="D45" i="44"/>
  <c r="A45" i="44"/>
  <c r="AO44" i="44"/>
  <c r="S44" i="44"/>
  <c r="Q44" i="44"/>
  <c r="G44" i="44"/>
  <c r="F44" i="44"/>
  <c r="D44" i="44"/>
  <c r="A44" i="44"/>
  <c r="AO43" i="44"/>
  <c r="S43" i="44"/>
  <c r="Q43" i="44"/>
  <c r="G43" i="44"/>
  <c r="F43" i="44"/>
  <c r="D43" i="44"/>
  <c r="A43" i="44"/>
  <c r="AO42" i="44"/>
  <c r="S42" i="44"/>
  <c r="Q42" i="44"/>
  <c r="F42" i="44"/>
  <c r="D42" i="44"/>
  <c r="A42" i="44"/>
  <c r="AO41" i="44"/>
  <c r="Q41" i="44"/>
  <c r="F41" i="44"/>
  <c r="D41" i="44"/>
  <c r="A41" i="44"/>
  <c r="AO40" i="44"/>
  <c r="Q40" i="44"/>
  <c r="G40" i="44"/>
  <c r="F40" i="44"/>
  <c r="D40" i="44"/>
  <c r="A40" i="44"/>
  <c r="AO39" i="44"/>
  <c r="Q39" i="44"/>
  <c r="G39" i="44"/>
  <c r="F39" i="44"/>
  <c r="D39" i="44"/>
  <c r="A39" i="44"/>
  <c r="AO38" i="44"/>
  <c r="S38" i="44"/>
  <c r="Q38" i="44"/>
  <c r="G38" i="44"/>
  <c r="F38" i="44"/>
  <c r="D38" i="44"/>
  <c r="A38" i="44"/>
  <c r="AO37" i="44"/>
  <c r="S37" i="44"/>
  <c r="Q37" i="44"/>
  <c r="G37" i="44"/>
  <c r="F37" i="44"/>
  <c r="D37" i="44"/>
  <c r="A37" i="44"/>
  <c r="AO36" i="44"/>
  <c r="S36" i="44"/>
  <c r="Q36" i="44"/>
  <c r="G36" i="44"/>
  <c r="F36" i="44"/>
  <c r="D36" i="44"/>
  <c r="A36" i="44"/>
  <c r="AO35" i="44"/>
  <c r="S35" i="44"/>
  <c r="Q35" i="44"/>
  <c r="G35" i="44"/>
  <c r="F35" i="44"/>
  <c r="D35" i="44"/>
  <c r="A35" i="44"/>
  <c r="AO34" i="44"/>
  <c r="S34" i="44"/>
  <c r="Q34" i="44"/>
  <c r="G34" i="44"/>
  <c r="F34" i="44"/>
  <c r="D34" i="44"/>
  <c r="A34" i="44"/>
  <c r="AO33" i="44"/>
  <c r="Q33" i="44"/>
  <c r="A33" i="44"/>
  <c r="AO32" i="44"/>
  <c r="S32" i="44"/>
  <c r="Q32" i="44"/>
  <c r="G32" i="44"/>
  <c r="F32" i="44"/>
  <c r="D32" i="44"/>
  <c r="A32" i="44"/>
  <c r="AO31" i="44"/>
  <c r="Q31" i="44"/>
  <c r="G31" i="44"/>
  <c r="F31" i="44"/>
  <c r="D31" i="44"/>
  <c r="A31" i="44"/>
  <c r="AO30" i="44"/>
  <c r="Q30" i="44"/>
  <c r="G30" i="44"/>
  <c r="F30" i="44"/>
  <c r="D30" i="44"/>
  <c r="A30" i="44"/>
  <c r="AO29" i="44"/>
  <c r="S29" i="44"/>
  <c r="Q29" i="44"/>
  <c r="G29" i="44"/>
  <c r="F29" i="44"/>
  <c r="D29" i="44"/>
  <c r="A29" i="44"/>
  <c r="AO28" i="44"/>
  <c r="S28" i="44"/>
  <c r="Q28" i="44"/>
  <c r="G28" i="44"/>
  <c r="F28" i="44"/>
  <c r="D28" i="44"/>
  <c r="A28" i="44"/>
  <c r="AO27" i="44"/>
  <c r="S27" i="44"/>
  <c r="Q27" i="44"/>
  <c r="G27" i="44"/>
  <c r="F27" i="44"/>
  <c r="D27" i="44"/>
  <c r="A27" i="44"/>
  <c r="AO26" i="44"/>
  <c r="S26" i="44"/>
  <c r="Q26" i="44"/>
  <c r="G26" i="44"/>
  <c r="F26" i="44"/>
  <c r="D26" i="44"/>
  <c r="A26" i="44"/>
  <c r="AO25" i="44"/>
  <c r="S25" i="44"/>
  <c r="Q25" i="44"/>
  <c r="G25" i="44"/>
  <c r="F25" i="44"/>
  <c r="D25" i="44"/>
  <c r="A25" i="44"/>
  <c r="AO24" i="44"/>
  <c r="S24" i="44"/>
  <c r="Q24" i="44"/>
  <c r="G24" i="44"/>
  <c r="F24" i="44"/>
  <c r="D24" i="44"/>
  <c r="A24" i="44"/>
  <c r="AO23" i="44"/>
  <c r="S23" i="44"/>
  <c r="Q23" i="44"/>
  <c r="G23" i="44"/>
  <c r="F23" i="44"/>
  <c r="D23" i="44"/>
  <c r="A23" i="44"/>
  <c r="AO22" i="44"/>
  <c r="S22" i="44"/>
  <c r="Q22" i="44"/>
  <c r="G22" i="44"/>
  <c r="F22" i="44"/>
  <c r="D22" i="44"/>
  <c r="A22" i="44"/>
  <c r="AO21" i="44"/>
  <c r="S21" i="44"/>
  <c r="Q21" i="44"/>
  <c r="G21" i="44"/>
  <c r="F21" i="44"/>
  <c r="D21" i="44"/>
  <c r="A21" i="44"/>
  <c r="AO20" i="44"/>
  <c r="Q20" i="44"/>
  <c r="G20" i="44"/>
  <c r="F20" i="44"/>
  <c r="D20" i="44"/>
  <c r="A20" i="44"/>
  <c r="AO19" i="44"/>
  <c r="S19" i="44"/>
  <c r="Q19" i="44"/>
  <c r="G19" i="44"/>
  <c r="F19" i="44"/>
  <c r="D19" i="44"/>
  <c r="A19" i="44"/>
  <c r="AO18" i="44"/>
  <c r="S18" i="44"/>
  <c r="Q18" i="44"/>
  <c r="G18" i="44"/>
  <c r="F18" i="44"/>
  <c r="D18" i="44"/>
  <c r="A18" i="44"/>
  <c r="AO17" i="44"/>
  <c r="S17" i="44"/>
  <c r="Q17" i="44"/>
  <c r="G17" i="44"/>
  <c r="F17" i="44"/>
  <c r="D17" i="44"/>
  <c r="A17" i="44"/>
  <c r="AO16" i="44"/>
  <c r="S16" i="44"/>
  <c r="Q16" i="44"/>
  <c r="G16" i="44"/>
  <c r="F16" i="44"/>
  <c r="D16" i="44"/>
  <c r="A16" i="44"/>
  <c r="AO15" i="44"/>
  <c r="Q15" i="44"/>
  <c r="F15" i="44"/>
  <c r="D15" i="44"/>
  <c r="A15" i="44"/>
  <c r="AO14" i="44"/>
  <c r="Q14" i="44"/>
  <c r="F14" i="44"/>
  <c r="D14" i="44"/>
  <c r="A14" i="44"/>
  <c r="AO13" i="44"/>
  <c r="S13" i="44"/>
  <c r="Q13" i="44"/>
  <c r="F13" i="44"/>
  <c r="D13" i="44"/>
  <c r="A13" i="44"/>
  <c r="AO12" i="44"/>
  <c r="S12" i="44"/>
  <c r="Q12" i="44"/>
  <c r="G12" i="44"/>
  <c r="F12" i="44"/>
  <c r="D12" i="44"/>
  <c r="A12" i="44"/>
  <c r="AO11" i="44"/>
  <c r="S11" i="44"/>
  <c r="Q11" i="44"/>
  <c r="G11" i="44"/>
  <c r="F11" i="44"/>
  <c r="D11" i="44"/>
  <c r="A11" i="44"/>
  <c r="AO10" i="44"/>
  <c r="S10" i="44"/>
  <c r="Q10" i="44"/>
  <c r="G10" i="44"/>
  <c r="F10" i="44"/>
  <c r="D10" i="44"/>
  <c r="A10" i="44"/>
  <c r="AO9" i="44"/>
  <c r="S9" i="44"/>
  <c r="Q9" i="44"/>
  <c r="G9" i="44"/>
  <c r="F9" i="44"/>
  <c r="D9" i="44"/>
  <c r="A9" i="44"/>
  <c r="AO8" i="44"/>
  <c r="S8" i="44"/>
  <c r="Q8" i="44"/>
  <c r="G8" i="44"/>
  <c r="F8" i="44"/>
  <c r="D8" i="44"/>
  <c r="A8" i="44"/>
  <c r="AO7" i="44"/>
  <c r="S7" i="44"/>
  <c r="Q7" i="44"/>
  <c r="G7" i="44"/>
  <c r="F7" i="44"/>
  <c r="D7" i="44"/>
  <c r="A7" i="44"/>
  <c r="AO6" i="44"/>
  <c r="S6" i="44"/>
  <c r="Q6" i="44"/>
  <c r="G6" i="44"/>
  <c r="F6" i="44"/>
  <c r="D6" i="44"/>
  <c r="A6" i="44"/>
  <c r="AO5" i="44"/>
  <c r="S5" i="44"/>
  <c r="Q5" i="44"/>
  <c r="G5" i="44"/>
  <c r="F5" i="44"/>
  <c r="D5" i="44"/>
  <c r="A5" i="44"/>
  <c r="Q2" i="44"/>
  <c r="C292" i="44" l="1"/>
  <c r="Q319" i="44"/>
  <c r="O254" i="43" l="1"/>
  <c r="N254" i="43"/>
  <c r="P254" i="43" s="1"/>
  <c r="A57" i="43"/>
  <c r="A58" i="43"/>
  <c r="A32" i="43"/>
  <c r="A33" i="43"/>
  <c r="F58" i="43"/>
  <c r="E58" i="43"/>
  <c r="F57" i="43"/>
  <c r="E57" i="43"/>
  <c r="F32" i="43"/>
  <c r="E32" i="43"/>
  <c r="A15" i="43"/>
  <c r="A16" i="43"/>
  <c r="CF34" i="43"/>
  <c r="BH34" i="43"/>
  <c r="A34" i="43"/>
  <c r="CF33" i="43"/>
  <c r="BH33" i="43"/>
  <c r="CF31" i="43"/>
  <c r="BJ31" i="43"/>
  <c r="BH31" i="43"/>
  <c r="F31" i="43"/>
  <c r="E31" i="43"/>
  <c r="A31" i="43"/>
  <c r="I344" i="43"/>
  <c r="BH284" i="43"/>
  <c r="BH282" i="43"/>
  <c r="BH283" i="43" s="1"/>
  <c r="BH277" i="43"/>
  <c r="BH278" i="43" s="1"/>
  <c r="BI276" i="43"/>
  <c r="K267" i="43"/>
  <c r="E255" i="43"/>
  <c r="CF253" i="43"/>
  <c r="BH253" i="43"/>
  <c r="F253" i="43"/>
  <c r="E253" i="43"/>
  <c r="A253" i="43"/>
  <c r="CF252" i="43"/>
  <c r="BH252" i="43"/>
  <c r="F252" i="43"/>
  <c r="E252" i="43"/>
  <c r="A252" i="43"/>
  <c r="CF251" i="43"/>
  <c r="BH251" i="43"/>
  <c r="F251" i="43"/>
  <c r="E251" i="43"/>
  <c r="A251" i="43"/>
  <c r="CF250" i="43"/>
  <c r="BH250" i="43"/>
  <c r="F250" i="43"/>
  <c r="E250" i="43"/>
  <c r="A250" i="43"/>
  <c r="CF249" i="43"/>
  <c r="BH249" i="43"/>
  <c r="F249" i="43"/>
  <c r="E249" i="43"/>
  <c r="A249" i="43"/>
  <c r="CF248" i="43"/>
  <c r="BH248" i="43"/>
  <c r="F248" i="43"/>
  <c r="E248" i="43"/>
  <c r="A248" i="43"/>
  <c r="CF247" i="43"/>
  <c r="BH247" i="43"/>
  <c r="F247" i="43"/>
  <c r="E247" i="43"/>
  <c r="A247" i="43"/>
  <c r="CF246" i="43"/>
  <c r="BH246" i="43"/>
  <c r="F246" i="43"/>
  <c r="E246" i="43"/>
  <c r="A246" i="43"/>
  <c r="CF245" i="43"/>
  <c r="BH245" i="43"/>
  <c r="F245" i="43"/>
  <c r="E245" i="43"/>
  <c r="A245" i="43"/>
  <c r="CF244" i="43"/>
  <c r="BH244" i="43"/>
  <c r="F244" i="43"/>
  <c r="E244" i="43"/>
  <c r="A244" i="43"/>
  <c r="CF243" i="43"/>
  <c r="BH243" i="43"/>
  <c r="F243" i="43"/>
  <c r="E243" i="43"/>
  <c r="A243" i="43"/>
  <c r="CF242" i="43"/>
  <c r="BH242" i="43"/>
  <c r="F242" i="43"/>
  <c r="E242" i="43"/>
  <c r="A242" i="43"/>
  <c r="CF241" i="43"/>
  <c r="BH241" i="43"/>
  <c r="F241" i="43"/>
  <c r="E241" i="43"/>
  <c r="A241" i="43"/>
  <c r="CF240" i="43"/>
  <c r="BH240" i="43"/>
  <c r="F240" i="43"/>
  <c r="E240" i="43"/>
  <c r="A240" i="43"/>
  <c r="CF239" i="43"/>
  <c r="BH239" i="43"/>
  <c r="F239" i="43"/>
  <c r="E239" i="43"/>
  <c r="A239" i="43"/>
  <c r="CF238" i="43"/>
  <c r="BH238" i="43"/>
  <c r="F238" i="43"/>
  <c r="E238" i="43"/>
  <c r="A238" i="43"/>
  <c r="CF237" i="43"/>
  <c r="BH237" i="43"/>
  <c r="F237" i="43"/>
  <c r="E237" i="43"/>
  <c r="A237" i="43"/>
  <c r="CF236" i="43"/>
  <c r="BH236" i="43"/>
  <c r="F236" i="43"/>
  <c r="E236" i="43"/>
  <c r="A236" i="43"/>
  <c r="CF235" i="43"/>
  <c r="BH235" i="43"/>
  <c r="F235" i="43"/>
  <c r="E235" i="43"/>
  <c r="A235" i="43"/>
  <c r="CF234" i="43"/>
  <c r="BH234" i="43"/>
  <c r="F234" i="43"/>
  <c r="E234" i="43"/>
  <c r="A234" i="43"/>
  <c r="CF233" i="43"/>
  <c r="BH233" i="43"/>
  <c r="F233" i="43"/>
  <c r="E233" i="43"/>
  <c r="A233" i="43"/>
  <c r="CF232" i="43"/>
  <c r="BH232" i="43"/>
  <c r="F232" i="43"/>
  <c r="E232" i="43"/>
  <c r="A232" i="43"/>
  <c r="CF231" i="43"/>
  <c r="BH231" i="43"/>
  <c r="F231" i="43"/>
  <c r="E231" i="43"/>
  <c r="A231" i="43"/>
  <c r="CF230" i="43"/>
  <c r="BH230" i="43"/>
  <c r="F230" i="43"/>
  <c r="E230" i="43"/>
  <c r="A230" i="43"/>
  <c r="CF229" i="43"/>
  <c r="BH229" i="43"/>
  <c r="F229" i="43"/>
  <c r="E229" i="43"/>
  <c r="A229" i="43"/>
  <c r="CF228" i="43"/>
  <c r="BH228" i="43"/>
  <c r="F228" i="43"/>
  <c r="E228" i="43"/>
  <c r="A228" i="43"/>
  <c r="CF227" i="43"/>
  <c r="BH227" i="43"/>
  <c r="F227" i="43"/>
  <c r="E227" i="43"/>
  <c r="A227" i="43"/>
  <c r="CF226" i="43"/>
  <c r="BH226" i="43"/>
  <c r="F226" i="43"/>
  <c r="E226" i="43"/>
  <c r="A226" i="43"/>
  <c r="CF225" i="43"/>
  <c r="BH225" i="43"/>
  <c r="F225" i="43"/>
  <c r="E225" i="43"/>
  <c r="A225" i="43"/>
  <c r="CF224" i="43"/>
  <c r="BH224" i="43"/>
  <c r="F224" i="43"/>
  <c r="E224" i="43"/>
  <c r="A224" i="43"/>
  <c r="CF223" i="43"/>
  <c r="BH223" i="43"/>
  <c r="F223" i="43"/>
  <c r="E223" i="43"/>
  <c r="A223" i="43"/>
  <c r="CF222" i="43"/>
  <c r="BH222" i="43"/>
  <c r="F222" i="43"/>
  <c r="E222" i="43"/>
  <c r="A222" i="43"/>
  <c r="CF221" i="43"/>
  <c r="BH221" i="43"/>
  <c r="F221" i="43"/>
  <c r="E221" i="43"/>
  <c r="A221" i="43"/>
  <c r="CF220" i="43"/>
  <c r="BH220" i="43"/>
  <c r="F220" i="43"/>
  <c r="E220" i="43"/>
  <c r="A220" i="43"/>
  <c r="CF219" i="43"/>
  <c r="BH219" i="43"/>
  <c r="F219" i="43"/>
  <c r="E219" i="43"/>
  <c r="A219" i="43"/>
  <c r="CF218" i="43"/>
  <c r="BH218" i="43"/>
  <c r="F218" i="43"/>
  <c r="E218" i="43"/>
  <c r="A218" i="43"/>
  <c r="CF217" i="43"/>
  <c r="BH217" i="43"/>
  <c r="F217" i="43"/>
  <c r="E217" i="43"/>
  <c r="A217" i="43"/>
  <c r="CF216" i="43"/>
  <c r="BH216" i="43"/>
  <c r="F216" i="43"/>
  <c r="E216" i="43"/>
  <c r="A216" i="43"/>
  <c r="CF215" i="43"/>
  <c r="BH215" i="43"/>
  <c r="F215" i="43"/>
  <c r="E215" i="43"/>
  <c r="A215" i="43"/>
  <c r="CF214" i="43"/>
  <c r="BH214" i="43"/>
  <c r="F214" i="43"/>
  <c r="E214" i="43"/>
  <c r="A214" i="43"/>
  <c r="CF213" i="43"/>
  <c r="BH213" i="43"/>
  <c r="F213" i="43"/>
  <c r="E213" i="43"/>
  <c r="A213" i="43"/>
  <c r="CF212" i="43"/>
  <c r="BH212" i="43"/>
  <c r="F212" i="43"/>
  <c r="E212" i="43"/>
  <c r="A212" i="43"/>
  <c r="CF211" i="43"/>
  <c r="BH211" i="43"/>
  <c r="F211" i="43"/>
  <c r="E211" i="43"/>
  <c r="A211" i="43"/>
  <c r="CF210" i="43"/>
  <c r="BH210" i="43"/>
  <c r="F210" i="43"/>
  <c r="E210" i="43"/>
  <c r="A210" i="43"/>
  <c r="CF209" i="43"/>
  <c r="BH209" i="43"/>
  <c r="F209" i="43"/>
  <c r="E209" i="43"/>
  <c r="A209" i="43"/>
  <c r="CF208" i="43"/>
  <c r="BH208" i="43"/>
  <c r="F208" i="43"/>
  <c r="E208" i="43"/>
  <c r="A208" i="43"/>
  <c r="CF207" i="43"/>
  <c r="BH207" i="43"/>
  <c r="F207" i="43"/>
  <c r="E207" i="43"/>
  <c r="A207" i="43"/>
  <c r="CF206" i="43"/>
  <c r="BH206" i="43"/>
  <c r="F206" i="43"/>
  <c r="E206" i="43"/>
  <c r="A206" i="43"/>
  <c r="CF205" i="43"/>
  <c r="BH205" i="43"/>
  <c r="F205" i="43"/>
  <c r="E205" i="43"/>
  <c r="A205" i="43"/>
  <c r="CF204" i="43"/>
  <c r="BH204" i="43"/>
  <c r="F204" i="43"/>
  <c r="E204" i="43"/>
  <c r="A204" i="43"/>
  <c r="CF203" i="43"/>
  <c r="BH203" i="43"/>
  <c r="F203" i="43"/>
  <c r="E203" i="43"/>
  <c r="A203" i="43"/>
  <c r="CF202" i="43"/>
  <c r="BH202" i="43"/>
  <c r="F202" i="43"/>
  <c r="E202" i="43"/>
  <c r="A202" i="43"/>
  <c r="CF201" i="43"/>
  <c r="BH201" i="43"/>
  <c r="F201" i="43"/>
  <c r="E201" i="43"/>
  <c r="A201" i="43"/>
  <c r="CF200" i="43"/>
  <c r="BH200" i="43"/>
  <c r="F200" i="43"/>
  <c r="E200" i="43"/>
  <c r="A200" i="43"/>
  <c r="CF199" i="43"/>
  <c r="BJ199" i="43"/>
  <c r="BH199" i="43"/>
  <c r="F199" i="43"/>
  <c r="E199" i="43"/>
  <c r="A199" i="43"/>
  <c r="CF198" i="43"/>
  <c r="BJ198" i="43"/>
  <c r="BH198" i="43"/>
  <c r="F198" i="43"/>
  <c r="E198" i="43"/>
  <c r="A198" i="43"/>
  <c r="CF197" i="43"/>
  <c r="BJ197" i="43"/>
  <c r="BH197" i="43"/>
  <c r="F197" i="43"/>
  <c r="E197" i="43"/>
  <c r="A197" i="43"/>
  <c r="CF196" i="43"/>
  <c r="BJ196" i="43"/>
  <c r="BH196" i="43"/>
  <c r="F196" i="43"/>
  <c r="E196" i="43"/>
  <c r="A196" i="43"/>
  <c r="CF195" i="43"/>
  <c r="BJ195" i="43"/>
  <c r="BH195" i="43"/>
  <c r="F195" i="43"/>
  <c r="E195" i="43"/>
  <c r="A195" i="43"/>
  <c r="CF194" i="43"/>
  <c r="BJ194" i="43"/>
  <c r="BH194" i="43"/>
  <c r="F194" i="43"/>
  <c r="E194" i="43"/>
  <c r="A194" i="43"/>
  <c r="CF193" i="43"/>
  <c r="BJ193" i="43"/>
  <c r="BH193" i="43"/>
  <c r="F193" i="43"/>
  <c r="E193" i="43"/>
  <c r="A193" i="43"/>
  <c r="CF192" i="43"/>
  <c r="BJ192" i="43"/>
  <c r="BH192" i="43"/>
  <c r="F192" i="43"/>
  <c r="E192" i="43"/>
  <c r="A192" i="43"/>
  <c r="CF191" i="43"/>
  <c r="BJ191" i="43"/>
  <c r="BH191" i="43"/>
  <c r="F191" i="43"/>
  <c r="E191" i="43"/>
  <c r="A191" i="43"/>
  <c r="CF190" i="43"/>
  <c r="BJ190" i="43"/>
  <c r="BH190" i="43"/>
  <c r="F190" i="43"/>
  <c r="E190" i="43"/>
  <c r="A190" i="43"/>
  <c r="CF189" i="43"/>
  <c r="BJ189" i="43"/>
  <c r="BH189" i="43"/>
  <c r="F189" i="43"/>
  <c r="E189" i="43"/>
  <c r="A189" i="43"/>
  <c r="CF188" i="43"/>
  <c r="BJ188" i="43"/>
  <c r="BH188" i="43"/>
  <c r="F188" i="43"/>
  <c r="E188" i="43"/>
  <c r="A188" i="43"/>
  <c r="CF187" i="43"/>
  <c r="BJ187" i="43"/>
  <c r="BH187" i="43"/>
  <c r="F187" i="43"/>
  <c r="E187" i="43"/>
  <c r="A187" i="43"/>
  <c r="CF186" i="43"/>
  <c r="BJ186" i="43"/>
  <c r="BH186" i="43"/>
  <c r="F186" i="43"/>
  <c r="E186" i="43"/>
  <c r="A186" i="43"/>
  <c r="CF185" i="43"/>
  <c r="BJ185" i="43"/>
  <c r="BH185" i="43"/>
  <c r="F185" i="43"/>
  <c r="E185" i="43"/>
  <c r="A185" i="43"/>
  <c r="CF184" i="43"/>
  <c r="BJ184" i="43"/>
  <c r="BH184" i="43"/>
  <c r="F184" i="43"/>
  <c r="E184" i="43"/>
  <c r="A184" i="43"/>
  <c r="CF183" i="43"/>
  <c r="BJ183" i="43"/>
  <c r="BH183" i="43"/>
  <c r="F183" i="43"/>
  <c r="E183" i="43"/>
  <c r="A183" i="43"/>
  <c r="CF182" i="43"/>
  <c r="BJ182" i="43"/>
  <c r="BH182" i="43"/>
  <c r="F182" i="43"/>
  <c r="E182" i="43"/>
  <c r="A182" i="43"/>
  <c r="CF181" i="43"/>
  <c r="BJ181" i="43"/>
  <c r="BH181" i="43"/>
  <c r="F181" i="43"/>
  <c r="E181" i="43"/>
  <c r="A181" i="43"/>
  <c r="CF180" i="43"/>
  <c r="BJ180" i="43"/>
  <c r="BH180" i="43"/>
  <c r="F180" i="43"/>
  <c r="E180" i="43"/>
  <c r="A180" i="43"/>
  <c r="CF179" i="43"/>
  <c r="BJ179" i="43"/>
  <c r="BH179" i="43"/>
  <c r="F179" i="43"/>
  <c r="E179" i="43"/>
  <c r="A179" i="43"/>
  <c r="CF178" i="43"/>
  <c r="BJ178" i="43"/>
  <c r="BH178" i="43"/>
  <c r="F178" i="43"/>
  <c r="E178" i="43"/>
  <c r="A178" i="43"/>
  <c r="CF177" i="43"/>
  <c r="BJ177" i="43"/>
  <c r="BH177" i="43"/>
  <c r="F177" i="43"/>
  <c r="E177" i="43"/>
  <c r="A177" i="43"/>
  <c r="CF176" i="43"/>
  <c r="BJ176" i="43"/>
  <c r="BH176" i="43"/>
  <c r="F176" i="43"/>
  <c r="E176" i="43"/>
  <c r="A176" i="43"/>
  <c r="CF175" i="43"/>
  <c r="BJ175" i="43"/>
  <c r="BH175" i="43"/>
  <c r="F175" i="43"/>
  <c r="E175" i="43"/>
  <c r="A175" i="43"/>
  <c r="CF174" i="43"/>
  <c r="BJ174" i="43"/>
  <c r="BH174" i="43"/>
  <c r="F174" i="43"/>
  <c r="E174" i="43"/>
  <c r="A174" i="43"/>
  <c r="CF173" i="43"/>
  <c r="BJ173" i="43"/>
  <c r="BH173" i="43"/>
  <c r="F173" i="43"/>
  <c r="E173" i="43"/>
  <c r="A173" i="43"/>
  <c r="CF172" i="43"/>
  <c r="BJ172" i="43"/>
  <c r="BH172" i="43"/>
  <c r="F172" i="43"/>
  <c r="E172" i="43"/>
  <c r="A172" i="43"/>
  <c r="CF171" i="43"/>
  <c r="BJ171" i="43"/>
  <c r="BH171" i="43"/>
  <c r="F171" i="43"/>
  <c r="E171" i="43"/>
  <c r="A171" i="43"/>
  <c r="CF170" i="43"/>
  <c r="BJ170" i="43"/>
  <c r="BH170" i="43"/>
  <c r="F170" i="43"/>
  <c r="E170" i="43"/>
  <c r="A170" i="43"/>
  <c r="CF169" i="43"/>
  <c r="BJ169" i="43"/>
  <c r="BH169" i="43"/>
  <c r="F169" i="43"/>
  <c r="E169" i="43"/>
  <c r="A169" i="43"/>
  <c r="CF168" i="43"/>
  <c r="BJ168" i="43"/>
  <c r="BH168" i="43"/>
  <c r="F168" i="43"/>
  <c r="E168" i="43"/>
  <c r="A168" i="43"/>
  <c r="CF167" i="43"/>
  <c r="BJ167" i="43"/>
  <c r="BH167" i="43"/>
  <c r="F167" i="43"/>
  <c r="E167" i="43"/>
  <c r="A167" i="43"/>
  <c r="CF166" i="43"/>
  <c r="BJ166" i="43"/>
  <c r="BH166" i="43"/>
  <c r="F166" i="43"/>
  <c r="E166" i="43"/>
  <c r="A166" i="43"/>
  <c r="CF165" i="43"/>
  <c r="BJ165" i="43"/>
  <c r="BH165" i="43"/>
  <c r="F165" i="43"/>
  <c r="E165" i="43"/>
  <c r="A165" i="43"/>
  <c r="CF164" i="43"/>
  <c r="BJ164" i="43"/>
  <c r="BH164" i="43"/>
  <c r="F164" i="43"/>
  <c r="E164" i="43"/>
  <c r="A164" i="43"/>
  <c r="CF163" i="43"/>
  <c r="BJ163" i="43"/>
  <c r="BH163" i="43"/>
  <c r="F163" i="43"/>
  <c r="E163" i="43"/>
  <c r="A163" i="43"/>
  <c r="CF162" i="43"/>
  <c r="BJ162" i="43"/>
  <c r="BH162" i="43"/>
  <c r="F162" i="43"/>
  <c r="E162" i="43"/>
  <c r="A162" i="43"/>
  <c r="CF161" i="43"/>
  <c r="BJ161" i="43"/>
  <c r="BH161" i="43"/>
  <c r="F161" i="43"/>
  <c r="E161" i="43"/>
  <c r="A161" i="43"/>
  <c r="CF160" i="43"/>
  <c r="BJ160" i="43"/>
  <c r="BH160" i="43"/>
  <c r="F160" i="43"/>
  <c r="E160" i="43"/>
  <c r="A160" i="43"/>
  <c r="CF159" i="43"/>
  <c r="BJ159" i="43"/>
  <c r="BH159" i="43"/>
  <c r="F159" i="43"/>
  <c r="E159" i="43"/>
  <c r="A159" i="43"/>
  <c r="CF158" i="43"/>
  <c r="BJ158" i="43"/>
  <c r="BH158" i="43"/>
  <c r="F158" i="43"/>
  <c r="E158" i="43"/>
  <c r="A158" i="43"/>
  <c r="CF157" i="43"/>
  <c r="BJ157" i="43"/>
  <c r="BH157" i="43"/>
  <c r="F157" i="43"/>
  <c r="E157" i="43"/>
  <c r="A157" i="43"/>
  <c r="CF156" i="43"/>
  <c r="BJ156" i="43"/>
  <c r="BH156" i="43"/>
  <c r="F156" i="43"/>
  <c r="E156" i="43"/>
  <c r="A156" i="43"/>
  <c r="CF155" i="43"/>
  <c r="BJ155" i="43"/>
  <c r="BH155" i="43"/>
  <c r="F155" i="43"/>
  <c r="E155" i="43"/>
  <c r="A155" i="43"/>
  <c r="CF154" i="43"/>
  <c r="BJ154" i="43"/>
  <c r="BH154" i="43"/>
  <c r="F154" i="43"/>
  <c r="E154" i="43"/>
  <c r="A154" i="43"/>
  <c r="CF153" i="43"/>
  <c r="BJ153" i="43"/>
  <c r="BH153" i="43"/>
  <c r="F153" i="43"/>
  <c r="E153" i="43"/>
  <c r="A153" i="43"/>
  <c r="CF152" i="43"/>
  <c r="BJ152" i="43"/>
  <c r="BH152" i="43"/>
  <c r="F152" i="43"/>
  <c r="E152" i="43"/>
  <c r="A152" i="43"/>
  <c r="CF151" i="43"/>
  <c r="BJ151" i="43"/>
  <c r="BH151" i="43"/>
  <c r="F151" i="43"/>
  <c r="E151" i="43"/>
  <c r="A151" i="43"/>
  <c r="CF150" i="43"/>
  <c r="BJ150" i="43"/>
  <c r="BH150" i="43"/>
  <c r="F150" i="43"/>
  <c r="E150" i="43"/>
  <c r="A150" i="43"/>
  <c r="CF149" i="43"/>
  <c r="BJ149" i="43"/>
  <c r="BH149" i="43"/>
  <c r="F149" i="43"/>
  <c r="E149" i="43"/>
  <c r="A149" i="43"/>
  <c r="CF148" i="43"/>
  <c r="BJ148" i="43"/>
  <c r="BH148" i="43"/>
  <c r="F148" i="43"/>
  <c r="E148" i="43"/>
  <c r="A148" i="43"/>
  <c r="CF147" i="43"/>
  <c r="BJ147" i="43"/>
  <c r="BH147" i="43"/>
  <c r="F147" i="43"/>
  <c r="E147" i="43"/>
  <c r="A147" i="43"/>
  <c r="CF146" i="43"/>
  <c r="BJ146" i="43"/>
  <c r="BH146" i="43"/>
  <c r="F146" i="43"/>
  <c r="E146" i="43"/>
  <c r="A146" i="43"/>
  <c r="CF145" i="43"/>
  <c r="BJ145" i="43"/>
  <c r="BH145" i="43"/>
  <c r="F145" i="43"/>
  <c r="E145" i="43"/>
  <c r="A145" i="43"/>
  <c r="CF144" i="43"/>
  <c r="BJ144" i="43"/>
  <c r="BH144" i="43"/>
  <c r="F144" i="43"/>
  <c r="E144" i="43"/>
  <c r="A144" i="43"/>
  <c r="CF143" i="43"/>
  <c r="BJ143" i="43"/>
  <c r="BH143" i="43"/>
  <c r="F143" i="43"/>
  <c r="E143" i="43"/>
  <c r="A143" i="43"/>
  <c r="CF142" i="43"/>
  <c r="BJ142" i="43"/>
  <c r="BH142" i="43"/>
  <c r="F142" i="43"/>
  <c r="E142" i="43"/>
  <c r="A142" i="43"/>
  <c r="CF141" i="43"/>
  <c r="BJ141" i="43"/>
  <c r="BH141" i="43"/>
  <c r="F141" i="43"/>
  <c r="E141" i="43"/>
  <c r="A141" i="43"/>
  <c r="CF140" i="43"/>
  <c r="BJ140" i="43"/>
  <c r="BH140" i="43"/>
  <c r="F140" i="43"/>
  <c r="E140" i="43"/>
  <c r="A140" i="43"/>
  <c r="CF139" i="43"/>
  <c r="BJ139" i="43"/>
  <c r="BH139" i="43"/>
  <c r="F139" i="43"/>
  <c r="E139" i="43"/>
  <c r="A139" i="43"/>
  <c r="CF138" i="43"/>
  <c r="BJ138" i="43"/>
  <c r="BH138" i="43"/>
  <c r="F138" i="43"/>
  <c r="E138" i="43"/>
  <c r="A138" i="43"/>
  <c r="CF137" i="43"/>
  <c r="BJ137" i="43"/>
  <c r="BH137" i="43"/>
  <c r="F137" i="43"/>
  <c r="E137" i="43"/>
  <c r="A137" i="43"/>
  <c r="CF136" i="43"/>
  <c r="BJ136" i="43"/>
  <c r="BH136" i="43"/>
  <c r="F136" i="43"/>
  <c r="E136" i="43"/>
  <c r="A136" i="43"/>
  <c r="CF135" i="43"/>
  <c r="BJ135" i="43"/>
  <c r="BH135" i="43"/>
  <c r="F135" i="43"/>
  <c r="E135" i="43"/>
  <c r="A135" i="43"/>
  <c r="CF134" i="43"/>
  <c r="BJ134" i="43"/>
  <c r="BH134" i="43"/>
  <c r="F134" i="43"/>
  <c r="E134" i="43"/>
  <c r="A134" i="43"/>
  <c r="CF133" i="43"/>
  <c r="BJ133" i="43"/>
  <c r="BH133" i="43"/>
  <c r="F133" i="43"/>
  <c r="E133" i="43"/>
  <c r="A133" i="43"/>
  <c r="CF132" i="43"/>
  <c r="BJ132" i="43"/>
  <c r="BH132" i="43"/>
  <c r="F132" i="43"/>
  <c r="E132" i="43"/>
  <c r="A132" i="43"/>
  <c r="CF131" i="43"/>
  <c r="BJ131" i="43"/>
  <c r="BH131" i="43"/>
  <c r="F131" i="43"/>
  <c r="E131" i="43"/>
  <c r="A131" i="43"/>
  <c r="CF130" i="43"/>
  <c r="BJ130" i="43"/>
  <c r="BH130" i="43"/>
  <c r="F130" i="43"/>
  <c r="E130" i="43"/>
  <c r="A130" i="43"/>
  <c r="CF129" i="43"/>
  <c r="BJ129" i="43"/>
  <c r="BH129" i="43"/>
  <c r="F129" i="43"/>
  <c r="E129" i="43"/>
  <c r="A129" i="43"/>
  <c r="CF128" i="43"/>
  <c r="BJ128" i="43"/>
  <c r="BH128" i="43"/>
  <c r="F128" i="43"/>
  <c r="E128" i="43"/>
  <c r="A128" i="43"/>
  <c r="CF127" i="43"/>
  <c r="BJ127" i="43"/>
  <c r="BH127" i="43"/>
  <c r="F127" i="43"/>
  <c r="E127" i="43"/>
  <c r="A127" i="43"/>
  <c r="CF126" i="43"/>
  <c r="BJ126" i="43"/>
  <c r="BH126" i="43"/>
  <c r="F126" i="43"/>
  <c r="E126" i="43"/>
  <c r="A126" i="43"/>
  <c r="CF125" i="43"/>
  <c r="BJ125" i="43"/>
  <c r="BH125" i="43"/>
  <c r="F125" i="43"/>
  <c r="E125" i="43"/>
  <c r="A125" i="43"/>
  <c r="CF124" i="43"/>
  <c r="BJ124" i="43"/>
  <c r="BH124" i="43"/>
  <c r="F124" i="43"/>
  <c r="E124" i="43"/>
  <c r="A124" i="43"/>
  <c r="CF123" i="43"/>
  <c r="BJ123" i="43"/>
  <c r="BH123" i="43"/>
  <c r="F123" i="43"/>
  <c r="E123" i="43"/>
  <c r="A123" i="43"/>
  <c r="CF122" i="43"/>
  <c r="BJ122" i="43"/>
  <c r="BH122" i="43"/>
  <c r="F122" i="43"/>
  <c r="E122" i="43"/>
  <c r="A122" i="43"/>
  <c r="CF121" i="43"/>
  <c r="BJ121" i="43"/>
  <c r="BH121" i="43"/>
  <c r="F121" i="43"/>
  <c r="E121" i="43"/>
  <c r="A121" i="43"/>
  <c r="CF120" i="43"/>
  <c r="BJ120" i="43"/>
  <c r="BH120" i="43"/>
  <c r="F120" i="43"/>
  <c r="E120" i="43"/>
  <c r="A120" i="43"/>
  <c r="CF119" i="43"/>
  <c r="BJ119" i="43"/>
  <c r="BH119" i="43"/>
  <c r="F119" i="43"/>
  <c r="E119" i="43"/>
  <c r="A119" i="43"/>
  <c r="CF118" i="43"/>
  <c r="BJ118" i="43"/>
  <c r="BH118" i="43"/>
  <c r="F118" i="43"/>
  <c r="E118" i="43"/>
  <c r="A118" i="43"/>
  <c r="CF117" i="43"/>
  <c r="BJ117" i="43"/>
  <c r="BH117" i="43"/>
  <c r="F117" i="43"/>
  <c r="E117" i="43"/>
  <c r="A117" i="43"/>
  <c r="CF116" i="43"/>
  <c r="BJ116" i="43"/>
  <c r="BH116" i="43"/>
  <c r="F116" i="43"/>
  <c r="E116" i="43"/>
  <c r="A116" i="43"/>
  <c r="CF115" i="43"/>
  <c r="BJ115" i="43"/>
  <c r="BH115" i="43"/>
  <c r="F115" i="43"/>
  <c r="E115" i="43"/>
  <c r="A115" i="43"/>
  <c r="CF114" i="43"/>
  <c r="BH114" i="43"/>
  <c r="A114" i="43"/>
  <c r="CF113" i="43"/>
  <c r="BH113" i="43"/>
  <c r="F113" i="43"/>
  <c r="E113" i="43"/>
  <c r="A113" i="43"/>
  <c r="CF112" i="43"/>
  <c r="BJ112" i="43"/>
  <c r="BH112" i="43"/>
  <c r="F112" i="43"/>
  <c r="E112" i="43"/>
  <c r="A112" i="43"/>
  <c r="CF111" i="43"/>
  <c r="BJ111" i="43"/>
  <c r="BH111" i="43"/>
  <c r="F111" i="43"/>
  <c r="E111" i="43"/>
  <c r="A111" i="43"/>
  <c r="CF110" i="43"/>
  <c r="BJ110" i="43"/>
  <c r="BH110" i="43"/>
  <c r="F110" i="43"/>
  <c r="E110" i="43"/>
  <c r="A110" i="43"/>
  <c r="CF109" i="43"/>
  <c r="BJ109" i="43"/>
  <c r="BH109" i="43"/>
  <c r="F109" i="43"/>
  <c r="E109" i="43"/>
  <c r="A109" i="43"/>
  <c r="CF108" i="43"/>
  <c r="BJ108" i="43"/>
  <c r="BH108" i="43"/>
  <c r="F108" i="43"/>
  <c r="E108" i="43"/>
  <c r="A108" i="43"/>
  <c r="CF107" i="43"/>
  <c r="BH107" i="43"/>
  <c r="A107" i="43"/>
  <c r="CF106" i="43"/>
  <c r="BH106" i="43"/>
  <c r="F106" i="43"/>
  <c r="E106" i="43"/>
  <c r="A106" i="43"/>
  <c r="CF105" i="43"/>
  <c r="BJ105" i="43"/>
  <c r="BH105" i="43"/>
  <c r="F105" i="43"/>
  <c r="E105" i="43"/>
  <c r="A105" i="43"/>
  <c r="CF104" i="43"/>
  <c r="BJ104" i="43"/>
  <c r="BH104" i="43"/>
  <c r="F104" i="43"/>
  <c r="E104" i="43"/>
  <c r="A104" i="43"/>
  <c r="CF103" i="43"/>
  <c r="BJ103" i="43"/>
  <c r="BH103" i="43"/>
  <c r="F103" i="43"/>
  <c r="E103" i="43"/>
  <c r="A103" i="43"/>
  <c r="CF102" i="43"/>
  <c r="BJ102" i="43"/>
  <c r="BH102" i="43"/>
  <c r="F102" i="43"/>
  <c r="E102" i="43"/>
  <c r="A102" i="43"/>
  <c r="CF101" i="43"/>
  <c r="BJ101" i="43"/>
  <c r="BH101" i="43"/>
  <c r="F101" i="43"/>
  <c r="E101" i="43"/>
  <c r="A101" i="43"/>
  <c r="CF100" i="43"/>
  <c r="BJ100" i="43"/>
  <c r="BH100" i="43"/>
  <c r="F100" i="43"/>
  <c r="E100" i="43"/>
  <c r="A100" i="43"/>
  <c r="CF99" i="43"/>
  <c r="BH99" i="43"/>
  <c r="E99" i="43"/>
  <c r="A99" i="43"/>
  <c r="CF98" i="43"/>
  <c r="BH98" i="43"/>
  <c r="F98" i="43"/>
  <c r="E98" i="43"/>
  <c r="A98" i="43"/>
  <c r="CF97" i="43"/>
  <c r="BH97" i="43"/>
  <c r="F97" i="43"/>
  <c r="E97" i="43"/>
  <c r="A97" i="43"/>
  <c r="CF96" i="43"/>
  <c r="BH96" i="43"/>
  <c r="F96" i="43"/>
  <c r="E96" i="43"/>
  <c r="A96" i="43"/>
  <c r="CF95" i="43"/>
  <c r="BJ95" i="43"/>
  <c r="BH95" i="43"/>
  <c r="F95" i="43"/>
  <c r="E95" i="43"/>
  <c r="A95" i="43"/>
  <c r="CF94" i="43"/>
  <c r="BJ94" i="43"/>
  <c r="BH94" i="43"/>
  <c r="F94" i="43"/>
  <c r="E94" i="43"/>
  <c r="A94" i="43"/>
  <c r="CF93" i="43"/>
  <c r="BJ93" i="43"/>
  <c r="BH93" i="43"/>
  <c r="F93" i="43"/>
  <c r="E93" i="43"/>
  <c r="A93" i="43"/>
  <c r="CF92" i="43"/>
  <c r="BJ92" i="43"/>
  <c r="BH92" i="43"/>
  <c r="F92" i="43"/>
  <c r="E92" i="43"/>
  <c r="A92" i="43"/>
  <c r="CF91" i="43"/>
  <c r="BJ91" i="43"/>
  <c r="BH91" i="43"/>
  <c r="F91" i="43"/>
  <c r="E91" i="43"/>
  <c r="A91" i="43"/>
  <c r="CF90" i="43"/>
  <c r="BJ90" i="43"/>
  <c r="BH90" i="43"/>
  <c r="F90" i="43"/>
  <c r="E90" i="43"/>
  <c r="A90" i="43"/>
  <c r="CF89" i="43"/>
  <c r="BJ89" i="43"/>
  <c r="BH89" i="43"/>
  <c r="F89" i="43"/>
  <c r="E89" i="43"/>
  <c r="A89" i="43"/>
  <c r="CF88" i="43"/>
  <c r="BJ88" i="43"/>
  <c r="BH88" i="43"/>
  <c r="F88" i="43"/>
  <c r="E88" i="43"/>
  <c r="A88" i="43"/>
  <c r="CF87" i="43"/>
  <c r="BJ87" i="43"/>
  <c r="BH87" i="43"/>
  <c r="F87" i="43"/>
  <c r="E87" i="43"/>
  <c r="A87" i="43"/>
  <c r="CF86" i="43"/>
  <c r="BJ86" i="43"/>
  <c r="BH86" i="43"/>
  <c r="F86" i="43"/>
  <c r="E86" i="43"/>
  <c r="A86" i="43"/>
  <c r="CF85" i="43"/>
  <c r="BJ85" i="43"/>
  <c r="BH85" i="43"/>
  <c r="F85" i="43"/>
  <c r="E85" i="43"/>
  <c r="A85" i="43"/>
  <c r="CF84" i="43"/>
  <c r="BJ84" i="43"/>
  <c r="BH84" i="43"/>
  <c r="F84" i="43"/>
  <c r="E84" i="43"/>
  <c r="A84" i="43"/>
  <c r="CF83" i="43"/>
  <c r="BJ83" i="43"/>
  <c r="BH83" i="43"/>
  <c r="F83" i="43"/>
  <c r="E83" i="43"/>
  <c r="A83" i="43"/>
  <c r="CF82" i="43"/>
  <c r="BJ82" i="43"/>
  <c r="BH82" i="43"/>
  <c r="F82" i="43"/>
  <c r="E82" i="43"/>
  <c r="A82" i="43"/>
  <c r="CF81" i="43"/>
  <c r="BJ81" i="43"/>
  <c r="BH81" i="43"/>
  <c r="F81" i="43"/>
  <c r="E81" i="43"/>
  <c r="A81" i="43"/>
  <c r="CF80" i="43"/>
  <c r="BJ80" i="43"/>
  <c r="BH80" i="43"/>
  <c r="F80" i="43"/>
  <c r="E80" i="43"/>
  <c r="A80" i="43"/>
  <c r="CF79" i="43"/>
  <c r="BJ79" i="43"/>
  <c r="BH79" i="43"/>
  <c r="F79" i="43"/>
  <c r="E79" i="43"/>
  <c r="A79" i="43"/>
  <c r="CF78" i="43"/>
  <c r="BJ78" i="43"/>
  <c r="BH78" i="43"/>
  <c r="F78" i="43"/>
  <c r="E78" i="43"/>
  <c r="A78" i="43"/>
  <c r="CF77" i="43"/>
  <c r="BJ77" i="43"/>
  <c r="BH77" i="43"/>
  <c r="F77" i="43"/>
  <c r="E77" i="43"/>
  <c r="A77" i="43"/>
  <c r="CF76" i="43"/>
  <c r="BH76" i="43"/>
  <c r="A76" i="43"/>
  <c r="CF75" i="43"/>
  <c r="BH75" i="43"/>
  <c r="F75" i="43"/>
  <c r="E75" i="43"/>
  <c r="A75" i="43"/>
  <c r="CF74" i="43"/>
  <c r="BJ74" i="43"/>
  <c r="BH74" i="43"/>
  <c r="F74" i="43"/>
  <c r="E74" i="43"/>
  <c r="A74" i="43"/>
  <c r="CF73" i="43"/>
  <c r="BJ73" i="43"/>
  <c r="BH73" i="43"/>
  <c r="F73" i="43"/>
  <c r="E73" i="43"/>
  <c r="A73" i="43"/>
  <c r="CF72" i="43"/>
  <c r="BJ72" i="43"/>
  <c r="BH72" i="43"/>
  <c r="F72" i="43"/>
  <c r="E72" i="43"/>
  <c r="A72" i="43"/>
  <c r="CF71" i="43"/>
  <c r="BJ71" i="43"/>
  <c r="BH71" i="43"/>
  <c r="F71" i="43"/>
  <c r="E71" i="43"/>
  <c r="A71" i="43"/>
  <c r="CF70" i="43"/>
  <c r="BJ70" i="43"/>
  <c r="BH70" i="43"/>
  <c r="F70" i="43"/>
  <c r="E70" i="43"/>
  <c r="A70" i="43"/>
  <c r="CF69" i="43"/>
  <c r="BJ69" i="43"/>
  <c r="BH69" i="43"/>
  <c r="F69" i="43"/>
  <c r="E69" i="43"/>
  <c r="A69" i="43"/>
  <c r="CF68" i="43"/>
  <c r="BJ68" i="43"/>
  <c r="BH68" i="43"/>
  <c r="F68" i="43"/>
  <c r="E68" i="43"/>
  <c r="A68" i="43"/>
  <c r="CF67" i="43"/>
  <c r="BJ67" i="43"/>
  <c r="BH67" i="43"/>
  <c r="F67" i="43"/>
  <c r="E67" i="43"/>
  <c r="A67" i="43"/>
  <c r="CF66" i="43"/>
  <c r="BJ66" i="43"/>
  <c r="BH66" i="43"/>
  <c r="F66" i="43"/>
  <c r="E66" i="43"/>
  <c r="B66" i="43"/>
  <c r="B67" i="43" s="1"/>
  <c r="B68" i="43" s="1"/>
  <c r="B69" i="43" s="1"/>
  <c r="B70" i="43" s="1"/>
  <c r="B71" i="43" s="1"/>
  <c r="B72" i="43" s="1"/>
  <c r="B73" i="43" s="1"/>
  <c r="B74" i="43" s="1"/>
  <c r="B75" i="43" s="1"/>
  <c r="B76" i="43" s="1"/>
  <c r="A66" i="43"/>
  <c r="CF65" i="43"/>
  <c r="BJ65" i="43"/>
  <c r="BH65" i="43"/>
  <c r="F65" i="43"/>
  <c r="E65" i="43"/>
  <c r="A65" i="43"/>
  <c r="CF64" i="43"/>
  <c r="BH64" i="43"/>
  <c r="A64" i="43"/>
  <c r="CF63" i="43"/>
  <c r="BH63" i="43"/>
  <c r="F63" i="43"/>
  <c r="E63" i="43"/>
  <c r="A63" i="43"/>
  <c r="CF62" i="43"/>
  <c r="BJ62" i="43"/>
  <c r="BH62" i="43"/>
  <c r="F62" i="43"/>
  <c r="E62" i="43"/>
  <c r="A62" i="43"/>
  <c r="CF61" i="43"/>
  <c r="BJ61" i="43"/>
  <c r="BH61" i="43"/>
  <c r="E61" i="43"/>
  <c r="A61" i="43"/>
  <c r="CF60" i="43"/>
  <c r="BJ60" i="43"/>
  <c r="BH60" i="43"/>
  <c r="F60" i="43"/>
  <c r="E60" i="43"/>
  <c r="A60" i="43"/>
  <c r="CF59" i="43"/>
  <c r="BJ59" i="43"/>
  <c r="BH59" i="43"/>
  <c r="F59" i="43"/>
  <c r="E59" i="43"/>
  <c r="A59" i="43"/>
  <c r="CF56" i="43"/>
  <c r="BJ56" i="43"/>
  <c r="BH56" i="43"/>
  <c r="F56" i="43"/>
  <c r="E56" i="43"/>
  <c r="A56" i="43"/>
  <c r="CF55" i="43"/>
  <c r="BJ55" i="43"/>
  <c r="BH55" i="43"/>
  <c r="F55" i="43"/>
  <c r="E55" i="43"/>
  <c r="A55" i="43"/>
  <c r="CF54" i="43"/>
  <c r="BJ54" i="43"/>
  <c r="BH54" i="43"/>
  <c r="F54" i="43"/>
  <c r="E54" i="43"/>
  <c r="A54" i="43"/>
  <c r="CF53" i="43"/>
  <c r="BJ53" i="43"/>
  <c r="BH53" i="43"/>
  <c r="F53" i="43"/>
  <c r="E53" i="43"/>
  <c r="A53" i="43"/>
  <c r="CF52" i="43"/>
  <c r="BJ52" i="43"/>
  <c r="BH52" i="43"/>
  <c r="F52" i="43"/>
  <c r="E52" i="43"/>
  <c r="A52" i="43"/>
  <c r="CF51" i="43"/>
  <c r="BJ51" i="43"/>
  <c r="BH51" i="43"/>
  <c r="F51" i="43"/>
  <c r="E51" i="43"/>
  <c r="A51" i="43"/>
  <c r="CF50" i="43"/>
  <c r="BJ50" i="43"/>
  <c r="BH50" i="43"/>
  <c r="F50" i="43"/>
  <c r="E50" i="43"/>
  <c r="A50" i="43"/>
  <c r="CF49" i="43"/>
  <c r="BH49" i="43"/>
  <c r="F49" i="43"/>
  <c r="E49" i="43"/>
  <c r="A49" i="43"/>
  <c r="CF48" i="43"/>
  <c r="BJ48" i="43"/>
  <c r="BH48" i="43"/>
  <c r="F48" i="43"/>
  <c r="E48" i="43"/>
  <c r="A48" i="43"/>
  <c r="CF47" i="43"/>
  <c r="BJ47" i="43"/>
  <c r="BH47" i="43"/>
  <c r="F47" i="43"/>
  <c r="E47" i="43"/>
  <c r="A47" i="43"/>
  <c r="CF46" i="43"/>
  <c r="BJ46" i="43"/>
  <c r="BH46" i="43"/>
  <c r="F46" i="43"/>
  <c r="E46" i="43"/>
  <c r="A46" i="43"/>
  <c r="CF45" i="43"/>
  <c r="BJ45" i="43"/>
  <c r="BH45" i="43"/>
  <c r="F45" i="43"/>
  <c r="E45" i="43"/>
  <c r="A45" i="43"/>
  <c r="CF44" i="43"/>
  <c r="BJ44" i="43"/>
  <c r="BH44" i="43"/>
  <c r="F44" i="43"/>
  <c r="E44" i="43"/>
  <c r="A44" i="43"/>
  <c r="CF43" i="43"/>
  <c r="BJ43" i="43"/>
  <c r="BH43" i="43"/>
  <c r="E43" i="43"/>
  <c r="A43" i="43"/>
  <c r="CF42" i="43"/>
  <c r="BH42" i="43"/>
  <c r="E42" i="43"/>
  <c r="A42" i="43"/>
  <c r="CF41" i="43"/>
  <c r="BH41" i="43"/>
  <c r="F41" i="43"/>
  <c r="E41" i="43"/>
  <c r="A41" i="43"/>
  <c r="CF40" i="43"/>
  <c r="BH40" i="43"/>
  <c r="F40" i="43"/>
  <c r="E40" i="43"/>
  <c r="A40" i="43"/>
  <c r="CF39" i="43"/>
  <c r="BJ39" i="43"/>
  <c r="BH39" i="43"/>
  <c r="F39" i="43"/>
  <c r="E39" i="43"/>
  <c r="A39" i="43"/>
  <c r="CF38" i="43"/>
  <c r="BJ38" i="43"/>
  <c r="BH38" i="43"/>
  <c r="F38" i="43"/>
  <c r="E38" i="43"/>
  <c r="A38" i="43"/>
  <c r="CF37" i="43"/>
  <c r="BJ37" i="43"/>
  <c r="BH37" i="43"/>
  <c r="F37" i="43"/>
  <c r="E37" i="43"/>
  <c r="A37" i="43"/>
  <c r="CF36" i="43"/>
  <c r="BJ36" i="43"/>
  <c r="BH36" i="43"/>
  <c r="F36" i="43"/>
  <c r="E36" i="43"/>
  <c r="A36" i="43"/>
  <c r="CF35" i="43"/>
  <c r="BJ35" i="43"/>
  <c r="BH35" i="43"/>
  <c r="F35" i="43"/>
  <c r="E35" i="43"/>
  <c r="A35" i="43"/>
  <c r="CF30" i="43"/>
  <c r="BH30" i="43"/>
  <c r="F30" i="43"/>
  <c r="E30" i="43"/>
  <c r="A30" i="43"/>
  <c r="CF29" i="43"/>
  <c r="BH29" i="43"/>
  <c r="F29" i="43"/>
  <c r="E29" i="43"/>
  <c r="A29" i="43"/>
  <c r="CF28" i="43"/>
  <c r="BJ28" i="43"/>
  <c r="BH28" i="43"/>
  <c r="F28" i="43"/>
  <c r="E28" i="43"/>
  <c r="A28" i="43"/>
  <c r="CF27" i="43"/>
  <c r="BJ27" i="43"/>
  <c r="BH27" i="43"/>
  <c r="F27" i="43"/>
  <c r="E27" i="43"/>
  <c r="A27" i="43"/>
  <c r="CF26" i="43"/>
  <c r="BJ26" i="43"/>
  <c r="BH26" i="43"/>
  <c r="F26" i="43"/>
  <c r="E26" i="43"/>
  <c r="A26" i="43"/>
  <c r="CF25" i="43"/>
  <c r="BJ25" i="43"/>
  <c r="BH25" i="43"/>
  <c r="F25" i="43"/>
  <c r="E25" i="43"/>
  <c r="A25" i="43"/>
  <c r="CF24" i="43"/>
  <c r="BJ24" i="43"/>
  <c r="BH24" i="43"/>
  <c r="F24" i="43"/>
  <c r="E24" i="43"/>
  <c r="A24" i="43"/>
  <c r="CF23" i="43"/>
  <c r="BJ23" i="43"/>
  <c r="BH23" i="43"/>
  <c r="F23" i="43"/>
  <c r="E23" i="43"/>
  <c r="A23" i="43"/>
  <c r="CF22" i="43"/>
  <c r="BJ22" i="43"/>
  <c r="BH22" i="43"/>
  <c r="F22" i="43"/>
  <c r="E22" i="43"/>
  <c r="A22" i="43"/>
  <c r="CF21" i="43"/>
  <c r="BJ21" i="43"/>
  <c r="BH21" i="43"/>
  <c r="F21" i="43"/>
  <c r="E21" i="43"/>
  <c r="A21" i="43"/>
  <c r="CF20" i="43"/>
  <c r="BJ20" i="43"/>
  <c r="BH20" i="43"/>
  <c r="F20" i="43"/>
  <c r="E20" i="43"/>
  <c r="A20" i="43"/>
  <c r="CF19" i="43"/>
  <c r="BH19" i="43"/>
  <c r="F19" i="43"/>
  <c r="E19" i="43"/>
  <c r="A19" i="43"/>
  <c r="CF18" i="43"/>
  <c r="BJ18" i="43"/>
  <c r="BH18" i="43"/>
  <c r="F18" i="43"/>
  <c r="E18" i="43"/>
  <c r="A18" i="43"/>
  <c r="CF17" i="43"/>
  <c r="BJ17" i="43"/>
  <c r="BH17" i="43"/>
  <c r="F17" i="43"/>
  <c r="E17" i="43"/>
  <c r="A17" i="43"/>
  <c r="CF16" i="43"/>
  <c r="BJ16" i="43"/>
  <c r="BH16" i="43"/>
  <c r="F16" i="43"/>
  <c r="E16" i="43"/>
  <c r="CF14" i="43"/>
  <c r="BJ14" i="43"/>
  <c r="BH14" i="43"/>
  <c r="F14" i="43"/>
  <c r="E14" i="43"/>
  <c r="A14" i="43"/>
  <c r="CF13" i="43"/>
  <c r="BH13" i="43"/>
  <c r="E13" i="43"/>
  <c r="A13" i="43"/>
  <c r="CF12" i="43"/>
  <c r="BH12" i="43"/>
  <c r="E12" i="43"/>
  <c r="A12" i="43"/>
  <c r="CF11" i="43"/>
  <c r="BJ11" i="43"/>
  <c r="BH11" i="43"/>
  <c r="E11" i="43"/>
  <c r="A11" i="43"/>
  <c r="CF10" i="43"/>
  <c r="BJ10" i="43"/>
  <c r="BH10" i="43"/>
  <c r="F10" i="43"/>
  <c r="E10" i="43"/>
  <c r="A10" i="43"/>
  <c r="CF9" i="43"/>
  <c r="BJ9" i="43"/>
  <c r="BH9" i="43"/>
  <c r="F9" i="43"/>
  <c r="E9" i="43"/>
  <c r="A9" i="43"/>
  <c r="CF8" i="43"/>
  <c r="BJ8" i="43"/>
  <c r="BH8" i="43"/>
  <c r="F8" i="43"/>
  <c r="E8" i="43"/>
  <c r="A8" i="43"/>
  <c r="CF7" i="43"/>
  <c r="BJ7" i="43"/>
  <c r="BH7" i="43"/>
  <c r="F7" i="43"/>
  <c r="E7" i="43"/>
  <c r="A7" i="43"/>
  <c r="CF6" i="43"/>
  <c r="BJ6" i="43"/>
  <c r="BH6" i="43"/>
  <c r="F6" i="43"/>
  <c r="E6" i="43"/>
  <c r="A6" i="43"/>
  <c r="CF5" i="43"/>
  <c r="BJ5" i="43"/>
  <c r="BH5" i="43"/>
  <c r="F5" i="43"/>
  <c r="E5" i="43"/>
  <c r="A5" i="43"/>
  <c r="CF4" i="43"/>
  <c r="BJ4" i="43"/>
  <c r="BH4" i="43"/>
  <c r="F4" i="43"/>
  <c r="E4" i="43"/>
  <c r="A4" i="43"/>
  <c r="CF3" i="43"/>
  <c r="BJ3" i="43"/>
  <c r="BH3" i="43"/>
  <c r="F3" i="43"/>
  <c r="E3" i="43"/>
  <c r="A3" i="43"/>
  <c r="A32" i="42"/>
  <c r="R32" i="42"/>
  <c r="AP32" i="42"/>
  <c r="A97" i="42"/>
  <c r="R97" i="42"/>
  <c r="AP97" i="42"/>
  <c r="A255" i="42"/>
  <c r="R255" i="42"/>
  <c r="AP255" i="42"/>
  <c r="A256" i="42"/>
  <c r="R256" i="42"/>
  <c r="AP256" i="42"/>
  <c r="A18" i="42"/>
  <c r="D18" i="42"/>
  <c r="F18" i="42"/>
  <c r="G18" i="42"/>
  <c r="R18" i="42"/>
  <c r="T18" i="42"/>
  <c r="AP18" i="42"/>
  <c r="A21" i="42"/>
  <c r="D21" i="42"/>
  <c r="F21" i="42"/>
  <c r="G21" i="42"/>
  <c r="R21" i="42"/>
  <c r="T21" i="42"/>
  <c r="AP21" i="42"/>
  <c r="A27" i="42"/>
  <c r="D27" i="42"/>
  <c r="F27" i="42"/>
  <c r="G27" i="42"/>
  <c r="R27" i="42"/>
  <c r="T27" i="42"/>
  <c r="AP27" i="42"/>
  <c r="A26" i="42"/>
  <c r="D26" i="42"/>
  <c r="F26" i="42"/>
  <c r="G26" i="42"/>
  <c r="R26" i="42"/>
  <c r="T26" i="42"/>
  <c r="AP26" i="42"/>
  <c r="A24" i="42"/>
  <c r="D24" i="42"/>
  <c r="F24" i="42"/>
  <c r="G24" i="42"/>
  <c r="R24" i="42"/>
  <c r="T24" i="42"/>
  <c r="AP24" i="42"/>
  <c r="A25" i="42"/>
  <c r="D25" i="42"/>
  <c r="F25" i="42"/>
  <c r="G25" i="42"/>
  <c r="R25" i="42"/>
  <c r="T25" i="42"/>
  <c r="AP25" i="42"/>
  <c r="A50" i="42"/>
  <c r="B50" i="42"/>
  <c r="B51" i="42" s="1"/>
  <c r="B52" i="42" s="1"/>
  <c r="B53" i="42" s="1"/>
  <c r="B54" i="42" s="1"/>
  <c r="B55" i="42" s="1"/>
  <c r="D50" i="42"/>
  <c r="F50" i="42"/>
  <c r="G50" i="42"/>
  <c r="R50" i="42"/>
  <c r="T50" i="42"/>
  <c r="AP50" i="42"/>
  <c r="A254" i="42"/>
  <c r="D254" i="42"/>
  <c r="F254" i="42"/>
  <c r="G254" i="42"/>
  <c r="R254" i="42"/>
  <c r="T254" i="42"/>
  <c r="AP254" i="42"/>
  <c r="J350" i="42"/>
  <c r="R290" i="42"/>
  <c r="R288" i="42"/>
  <c r="R289" i="42" s="1"/>
  <c r="R283" i="42"/>
  <c r="R284" i="42" s="1"/>
  <c r="S282" i="42"/>
  <c r="L273" i="42"/>
  <c r="F261" i="42"/>
  <c r="C259" i="42"/>
  <c r="AP253" i="42"/>
  <c r="T253" i="42"/>
  <c r="R253" i="42"/>
  <c r="G253" i="42"/>
  <c r="F253" i="42"/>
  <c r="D253" i="42"/>
  <c r="A253" i="42"/>
  <c r="AP252" i="42"/>
  <c r="T252" i="42"/>
  <c r="R252" i="42"/>
  <c r="G252" i="42"/>
  <c r="F252" i="42"/>
  <c r="D252" i="42"/>
  <c r="A252" i="42"/>
  <c r="AP251" i="42"/>
  <c r="R251" i="42"/>
  <c r="G251" i="42"/>
  <c r="F251" i="42"/>
  <c r="D251" i="42"/>
  <c r="A251" i="42"/>
  <c r="AP250" i="42"/>
  <c r="R250" i="42"/>
  <c r="G250" i="42"/>
  <c r="F250" i="42"/>
  <c r="D250" i="42"/>
  <c r="A250" i="42"/>
  <c r="AP249" i="42"/>
  <c r="R249" i="42"/>
  <c r="G249" i="42"/>
  <c r="F249" i="42"/>
  <c r="D249" i="42"/>
  <c r="A249" i="42"/>
  <c r="AP248" i="42"/>
  <c r="R248" i="42"/>
  <c r="G248" i="42"/>
  <c r="F248" i="42"/>
  <c r="D248" i="42"/>
  <c r="A248" i="42"/>
  <c r="AP247" i="42"/>
  <c r="R247" i="42"/>
  <c r="G247" i="42"/>
  <c r="F247" i="42"/>
  <c r="D247" i="42"/>
  <c r="A247" i="42"/>
  <c r="AP246" i="42"/>
  <c r="R246" i="42"/>
  <c r="G246" i="42"/>
  <c r="F246" i="42"/>
  <c r="D246" i="42"/>
  <c r="A246" i="42"/>
  <c r="AP245" i="42"/>
  <c r="R245" i="42"/>
  <c r="G245" i="42"/>
  <c r="F245" i="42"/>
  <c r="D245" i="42"/>
  <c r="A245" i="42"/>
  <c r="AP244" i="42"/>
  <c r="R244" i="42"/>
  <c r="G244" i="42"/>
  <c r="F244" i="42"/>
  <c r="D244" i="42"/>
  <c r="A244" i="42"/>
  <c r="AP243" i="42"/>
  <c r="R243" i="42"/>
  <c r="G243" i="42"/>
  <c r="F243" i="42"/>
  <c r="D243" i="42"/>
  <c r="A243" i="42"/>
  <c r="AP242" i="42"/>
  <c r="R242" i="42"/>
  <c r="G242" i="42"/>
  <c r="F242" i="42"/>
  <c r="D242" i="42"/>
  <c r="A242" i="42"/>
  <c r="AP241" i="42"/>
  <c r="R241" i="42"/>
  <c r="G241" i="42"/>
  <c r="F241" i="42"/>
  <c r="D241" i="42"/>
  <c r="A241" i="42"/>
  <c r="AP240" i="42"/>
  <c r="R240" i="42"/>
  <c r="G240" i="42"/>
  <c r="F240" i="42"/>
  <c r="D240" i="42"/>
  <c r="A240" i="42"/>
  <c r="AP239" i="42"/>
  <c r="R239" i="42"/>
  <c r="G239" i="42"/>
  <c r="F239" i="42"/>
  <c r="D239" i="42"/>
  <c r="A239" i="42"/>
  <c r="AP238" i="42"/>
  <c r="R238" i="42"/>
  <c r="G238" i="42"/>
  <c r="F238" i="42"/>
  <c r="D238" i="42"/>
  <c r="A238" i="42"/>
  <c r="AP237" i="42"/>
  <c r="R237" i="42"/>
  <c r="G237" i="42"/>
  <c r="F237" i="42"/>
  <c r="D237" i="42"/>
  <c r="A237" i="42"/>
  <c r="AP236" i="42"/>
  <c r="R236" i="42"/>
  <c r="G236" i="42"/>
  <c r="F236" i="42"/>
  <c r="D236" i="42"/>
  <c r="A236" i="42"/>
  <c r="AP235" i="42"/>
  <c r="R235" i="42"/>
  <c r="G235" i="42"/>
  <c r="F235" i="42"/>
  <c r="D235" i="42"/>
  <c r="A235" i="42"/>
  <c r="AP234" i="42"/>
  <c r="R234" i="42"/>
  <c r="G234" i="42"/>
  <c r="F234" i="42"/>
  <c r="D234" i="42"/>
  <c r="A234" i="42"/>
  <c r="AP233" i="42"/>
  <c r="R233" i="42"/>
  <c r="G233" i="42"/>
  <c r="F233" i="42"/>
  <c r="D233" i="42"/>
  <c r="A233" i="42"/>
  <c r="AP232" i="42"/>
  <c r="R232" i="42"/>
  <c r="G232" i="42"/>
  <c r="F232" i="42"/>
  <c r="D232" i="42"/>
  <c r="A232" i="42"/>
  <c r="AP231" i="42"/>
  <c r="R231" i="42"/>
  <c r="G231" i="42"/>
  <c r="F231" i="42"/>
  <c r="D231" i="42"/>
  <c r="A231" i="42"/>
  <c r="AP230" i="42"/>
  <c r="R230" i="42"/>
  <c r="G230" i="42"/>
  <c r="F230" i="42"/>
  <c r="D230" i="42"/>
  <c r="A230" i="42"/>
  <c r="AP229" i="42"/>
  <c r="R229" i="42"/>
  <c r="G229" i="42"/>
  <c r="F229" i="42"/>
  <c r="D229" i="42"/>
  <c r="A229" i="42"/>
  <c r="AP228" i="42"/>
  <c r="R228" i="42"/>
  <c r="G228" i="42"/>
  <c r="F228" i="42"/>
  <c r="D228" i="42"/>
  <c r="A228" i="42"/>
  <c r="AP227" i="42"/>
  <c r="R227" i="42"/>
  <c r="G227" i="42"/>
  <c r="F227" i="42"/>
  <c r="D227" i="42"/>
  <c r="A227" i="42"/>
  <c r="AP226" i="42"/>
  <c r="R226" i="42"/>
  <c r="G226" i="42"/>
  <c r="F226" i="42"/>
  <c r="D226" i="42"/>
  <c r="A226" i="42"/>
  <c r="AP225" i="42"/>
  <c r="R225" i="42"/>
  <c r="G225" i="42"/>
  <c r="F225" i="42"/>
  <c r="D225" i="42"/>
  <c r="A225" i="42"/>
  <c r="AP224" i="42"/>
  <c r="R224" i="42"/>
  <c r="G224" i="42"/>
  <c r="F224" i="42"/>
  <c r="D224" i="42"/>
  <c r="A224" i="42"/>
  <c r="AP223" i="42"/>
  <c r="R223" i="42"/>
  <c r="G223" i="42"/>
  <c r="F223" i="42"/>
  <c r="D223" i="42"/>
  <c r="A223" i="42"/>
  <c r="AP222" i="42"/>
  <c r="R222" i="42"/>
  <c r="G222" i="42"/>
  <c r="F222" i="42"/>
  <c r="D222" i="42"/>
  <c r="A222" i="42"/>
  <c r="AP221" i="42"/>
  <c r="R221" i="42"/>
  <c r="G221" i="42"/>
  <c r="F221" i="42"/>
  <c r="D221" i="42"/>
  <c r="A221" i="42"/>
  <c r="AP220" i="42"/>
  <c r="R220" i="42"/>
  <c r="G220" i="42"/>
  <c r="F220" i="42"/>
  <c r="D220" i="42"/>
  <c r="A220" i="42"/>
  <c r="AP219" i="42"/>
  <c r="R219" i="42"/>
  <c r="G219" i="42"/>
  <c r="F219" i="42"/>
  <c r="D219" i="42"/>
  <c r="A219" i="42"/>
  <c r="AP218" i="42"/>
  <c r="R218" i="42"/>
  <c r="G218" i="42"/>
  <c r="F218" i="42"/>
  <c r="D218" i="42"/>
  <c r="A218" i="42"/>
  <c r="AP217" i="42"/>
  <c r="R217" i="42"/>
  <c r="G217" i="42"/>
  <c r="F217" i="42"/>
  <c r="D217" i="42"/>
  <c r="A217" i="42"/>
  <c r="AP216" i="42"/>
  <c r="R216" i="42"/>
  <c r="G216" i="42"/>
  <c r="F216" i="42"/>
  <c r="D216" i="42"/>
  <c r="A216" i="42"/>
  <c r="AP215" i="42"/>
  <c r="R215" i="42"/>
  <c r="G215" i="42"/>
  <c r="F215" i="42"/>
  <c r="D215" i="42"/>
  <c r="A215" i="42"/>
  <c r="AP214" i="42"/>
  <c r="R214" i="42"/>
  <c r="G214" i="42"/>
  <c r="F214" i="42"/>
  <c r="D214" i="42"/>
  <c r="A214" i="42"/>
  <c r="AP213" i="42"/>
  <c r="R213" i="42"/>
  <c r="G213" i="42"/>
  <c r="F213" i="42"/>
  <c r="D213" i="42"/>
  <c r="A213" i="42"/>
  <c r="AP212" i="42"/>
  <c r="R212" i="42"/>
  <c r="G212" i="42"/>
  <c r="F212" i="42"/>
  <c r="D212" i="42"/>
  <c r="A212" i="42"/>
  <c r="AP211" i="42"/>
  <c r="R211" i="42"/>
  <c r="G211" i="42"/>
  <c r="F211" i="42"/>
  <c r="D211" i="42"/>
  <c r="A211" i="42"/>
  <c r="AP210" i="42"/>
  <c r="R210" i="42"/>
  <c r="G210" i="42"/>
  <c r="F210" i="42"/>
  <c r="D210" i="42"/>
  <c r="A210" i="42"/>
  <c r="AP209" i="42"/>
  <c r="R209" i="42"/>
  <c r="G209" i="42"/>
  <c r="F209" i="42"/>
  <c r="D209" i="42"/>
  <c r="A209" i="42"/>
  <c r="AP208" i="42"/>
  <c r="R208" i="42"/>
  <c r="G208" i="42"/>
  <c r="F208" i="42"/>
  <c r="D208" i="42"/>
  <c r="A208" i="42"/>
  <c r="AP207" i="42"/>
  <c r="R207" i="42"/>
  <c r="G207" i="42"/>
  <c r="F207" i="42"/>
  <c r="D207" i="42"/>
  <c r="A207" i="42"/>
  <c r="AP206" i="42"/>
  <c r="R206" i="42"/>
  <c r="G206" i="42"/>
  <c r="F206" i="42"/>
  <c r="D206" i="42"/>
  <c r="A206" i="42"/>
  <c r="AP205" i="42"/>
  <c r="R205" i="42"/>
  <c r="G205" i="42"/>
  <c r="F205" i="42"/>
  <c r="D205" i="42"/>
  <c r="A205" i="42"/>
  <c r="AP204" i="42"/>
  <c r="R204" i="42"/>
  <c r="G204" i="42"/>
  <c r="F204" i="42"/>
  <c r="D204" i="42"/>
  <c r="A204" i="42"/>
  <c r="AP203" i="42"/>
  <c r="R203" i="42"/>
  <c r="G203" i="42"/>
  <c r="F203" i="42"/>
  <c r="D203" i="42"/>
  <c r="A203" i="42"/>
  <c r="AP202" i="42"/>
  <c r="R202" i="42"/>
  <c r="G202" i="42"/>
  <c r="F202" i="42"/>
  <c r="D202" i="42"/>
  <c r="A202" i="42"/>
  <c r="AP201" i="42"/>
  <c r="R201" i="42"/>
  <c r="G201" i="42"/>
  <c r="F201" i="42"/>
  <c r="D201" i="42"/>
  <c r="A201" i="42"/>
  <c r="AP200" i="42"/>
  <c r="R200" i="42"/>
  <c r="G200" i="42"/>
  <c r="F200" i="42"/>
  <c r="D200" i="42"/>
  <c r="A200" i="42"/>
  <c r="AP199" i="42"/>
  <c r="R199" i="42"/>
  <c r="G199" i="42"/>
  <c r="F199" i="42"/>
  <c r="D199" i="42"/>
  <c r="A199" i="42"/>
  <c r="AP198" i="42"/>
  <c r="R198" i="42"/>
  <c r="G198" i="42"/>
  <c r="F198" i="42"/>
  <c r="D198" i="42"/>
  <c r="A198" i="42"/>
  <c r="AP197" i="42"/>
  <c r="T197" i="42"/>
  <c r="R197" i="42"/>
  <c r="G197" i="42"/>
  <c r="F197" i="42"/>
  <c r="D197" i="42"/>
  <c r="A197" i="42"/>
  <c r="AP196" i="42"/>
  <c r="T196" i="42"/>
  <c r="R196" i="42"/>
  <c r="G196" i="42"/>
  <c r="F196" i="42"/>
  <c r="D196" i="42"/>
  <c r="A196" i="42"/>
  <c r="AP195" i="42"/>
  <c r="T195" i="42"/>
  <c r="R195" i="42"/>
  <c r="G195" i="42"/>
  <c r="F195" i="42"/>
  <c r="D195" i="42"/>
  <c r="A195" i="42"/>
  <c r="AP194" i="42"/>
  <c r="T194" i="42"/>
  <c r="R194" i="42"/>
  <c r="G194" i="42"/>
  <c r="F194" i="42"/>
  <c r="D194" i="42"/>
  <c r="A194" i="42"/>
  <c r="AP193" i="42"/>
  <c r="T193" i="42"/>
  <c r="R193" i="42"/>
  <c r="G193" i="42"/>
  <c r="F193" i="42"/>
  <c r="D193" i="42"/>
  <c r="A193" i="42"/>
  <c r="AP192" i="42"/>
  <c r="T192" i="42"/>
  <c r="R192" i="42"/>
  <c r="G192" i="42"/>
  <c r="F192" i="42"/>
  <c r="D192" i="42"/>
  <c r="A192" i="42"/>
  <c r="AP191" i="42"/>
  <c r="T191" i="42"/>
  <c r="R191" i="42"/>
  <c r="G191" i="42"/>
  <c r="F191" i="42"/>
  <c r="D191" i="42"/>
  <c r="A191" i="42"/>
  <c r="AP190" i="42"/>
  <c r="T190" i="42"/>
  <c r="R190" i="42"/>
  <c r="G190" i="42"/>
  <c r="F190" i="42"/>
  <c r="D190" i="42"/>
  <c r="A190" i="42"/>
  <c r="AP189" i="42"/>
  <c r="T189" i="42"/>
  <c r="R189" i="42"/>
  <c r="G189" i="42"/>
  <c r="F189" i="42"/>
  <c r="D189" i="42"/>
  <c r="A189" i="42"/>
  <c r="AP188" i="42"/>
  <c r="T188" i="42"/>
  <c r="R188" i="42"/>
  <c r="G188" i="42"/>
  <c r="F188" i="42"/>
  <c r="D188" i="42"/>
  <c r="A188" i="42"/>
  <c r="AP187" i="42"/>
  <c r="T187" i="42"/>
  <c r="R187" i="42"/>
  <c r="G187" i="42"/>
  <c r="F187" i="42"/>
  <c r="D187" i="42"/>
  <c r="A187" i="42"/>
  <c r="AP186" i="42"/>
  <c r="T186" i="42"/>
  <c r="R186" i="42"/>
  <c r="G186" i="42"/>
  <c r="F186" i="42"/>
  <c r="D186" i="42"/>
  <c r="A186" i="42"/>
  <c r="AP185" i="42"/>
  <c r="T185" i="42"/>
  <c r="R185" i="42"/>
  <c r="G185" i="42"/>
  <c r="F185" i="42"/>
  <c r="D185" i="42"/>
  <c r="A185" i="42"/>
  <c r="AP184" i="42"/>
  <c r="T184" i="42"/>
  <c r="R184" i="42"/>
  <c r="G184" i="42"/>
  <c r="F184" i="42"/>
  <c r="D184" i="42"/>
  <c r="A184" i="42"/>
  <c r="AP183" i="42"/>
  <c r="T183" i="42"/>
  <c r="R183" i="42"/>
  <c r="G183" i="42"/>
  <c r="F183" i="42"/>
  <c r="D183" i="42"/>
  <c r="A183" i="42"/>
  <c r="AP182" i="42"/>
  <c r="T182" i="42"/>
  <c r="R182" i="42"/>
  <c r="G182" i="42"/>
  <c r="F182" i="42"/>
  <c r="D182" i="42"/>
  <c r="A182" i="42"/>
  <c r="AP181" i="42"/>
  <c r="T181" i="42"/>
  <c r="R181" i="42"/>
  <c r="G181" i="42"/>
  <c r="F181" i="42"/>
  <c r="D181" i="42"/>
  <c r="A181" i="42"/>
  <c r="AP180" i="42"/>
  <c r="T180" i="42"/>
  <c r="R180" i="42"/>
  <c r="G180" i="42"/>
  <c r="F180" i="42"/>
  <c r="D180" i="42"/>
  <c r="A180" i="42"/>
  <c r="AP179" i="42"/>
  <c r="T179" i="42"/>
  <c r="R179" i="42"/>
  <c r="G179" i="42"/>
  <c r="F179" i="42"/>
  <c r="D179" i="42"/>
  <c r="A179" i="42"/>
  <c r="AP178" i="42"/>
  <c r="T178" i="42"/>
  <c r="R178" i="42"/>
  <c r="G178" i="42"/>
  <c r="F178" i="42"/>
  <c r="D178" i="42"/>
  <c r="A178" i="42"/>
  <c r="AP177" i="42"/>
  <c r="T177" i="42"/>
  <c r="R177" i="42"/>
  <c r="G177" i="42"/>
  <c r="F177" i="42"/>
  <c r="D177" i="42"/>
  <c r="A177" i="42"/>
  <c r="AP176" i="42"/>
  <c r="T176" i="42"/>
  <c r="R176" i="42"/>
  <c r="G176" i="42"/>
  <c r="F176" i="42"/>
  <c r="D176" i="42"/>
  <c r="A176" i="42"/>
  <c r="AP175" i="42"/>
  <c r="T175" i="42"/>
  <c r="R175" i="42"/>
  <c r="G175" i="42"/>
  <c r="F175" i="42"/>
  <c r="D175" i="42"/>
  <c r="A175" i="42"/>
  <c r="AP174" i="42"/>
  <c r="T174" i="42"/>
  <c r="R174" i="42"/>
  <c r="G174" i="42"/>
  <c r="F174" i="42"/>
  <c r="D174" i="42"/>
  <c r="A174" i="42"/>
  <c r="AP173" i="42"/>
  <c r="T173" i="42"/>
  <c r="R173" i="42"/>
  <c r="G173" i="42"/>
  <c r="F173" i="42"/>
  <c r="D173" i="42"/>
  <c r="A173" i="42"/>
  <c r="AP172" i="42"/>
  <c r="T172" i="42"/>
  <c r="R172" i="42"/>
  <c r="G172" i="42"/>
  <c r="F172" i="42"/>
  <c r="D172" i="42"/>
  <c r="A172" i="42"/>
  <c r="AP171" i="42"/>
  <c r="T171" i="42"/>
  <c r="R171" i="42"/>
  <c r="G171" i="42"/>
  <c r="F171" i="42"/>
  <c r="D171" i="42"/>
  <c r="A171" i="42"/>
  <c r="AP170" i="42"/>
  <c r="T170" i="42"/>
  <c r="R170" i="42"/>
  <c r="G170" i="42"/>
  <c r="F170" i="42"/>
  <c r="D170" i="42"/>
  <c r="A170" i="42"/>
  <c r="AP169" i="42"/>
  <c r="T169" i="42"/>
  <c r="R169" i="42"/>
  <c r="G169" i="42"/>
  <c r="F169" i="42"/>
  <c r="D169" i="42"/>
  <c r="A169" i="42"/>
  <c r="AP168" i="42"/>
  <c r="T168" i="42"/>
  <c r="R168" i="42"/>
  <c r="G168" i="42"/>
  <c r="F168" i="42"/>
  <c r="D168" i="42"/>
  <c r="A168" i="42"/>
  <c r="AP167" i="42"/>
  <c r="T167" i="42"/>
  <c r="R167" i="42"/>
  <c r="G167" i="42"/>
  <c r="F167" i="42"/>
  <c r="D167" i="42"/>
  <c r="A167" i="42"/>
  <c r="AP166" i="42"/>
  <c r="T166" i="42"/>
  <c r="R166" i="42"/>
  <c r="G166" i="42"/>
  <c r="F166" i="42"/>
  <c r="D166" i="42"/>
  <c r="A166" i="42"/>
  <c r="AP165" i="42"/>
  <c r="T165" i="42"/>
  <c r="R165" i="42"/>
  <c r="G165" i="42"/>
  <c r="F165" i="42"/>
  <c r="D165" i="42"/>
  <c r="A165" i="42"/>
  <c r="AP164" i="42"/>
  <c r="T164" i="42"/>
  <c r="R164" i="42"/>
  <c r="G164" i="42"/>
  <c r="F164" i="42"/>
  <c r="D164" i="42"/>
  <c r="A164" i="42"/>
  <c r="AP163" i="42"/>
  <c r="T163" i="42"/>
  <c r="R163" i="42"/>
  <c r="G163" i="42"/>
  <c r="F163" i="42"/>
  <c r="D163" i="42"/>
  <c r="A163" i="42"/>
  <c r="AP162" i="42"/>
  <c r="T162" i="42"/>
  <c r="R162" i="42"/>
  <c r="G162" i="42"/>
  <c r="F162" i="42"/>
  <c r="D162" i="42"/>
  <c r="A162" i="42"/>
  <c r="AP161" i="42"/>
  <c r="T161" i="42"/>
  <c r="R161" i="42"/>
  <c r="G161" i="42"/>
  <c r="F161" i="42"/>
  <c r="D161" i="42"/>
  <c r="A161" i="42"/>
  <c r="AP160" i="42"/>
  <c r="T160" i="42"/>
  <c r="R160" i="42"/>
  <c r="G160" i="42"/>
  <c r="F160" i="42"/>
  <c r="D160" i="42"/>
  <c r="A160" i="42"/>
  <c r="AP159" i="42"/>
  <c r="T159" i="42"/>
  <c r="R159" i="42"/>
  <c r="G159" i="42"/>
  <c r="F159" i="42"/>
  <c r="D159" i="42"/>
  <c r="A159" i="42"/>
  <c r="AP158" i="42"/>
  <c r="T158" i="42"/>
  <c r="R158" i="42"/>
  <c r="G158" i="42"/>
  <c r="F158" i="42"/>
  <c r="D158" i="42"/>
  <c r="A158" i="42"/>
  <c r="AP157" i="42"/>
  <c r="T157" i="42"/>
  <c r="R157" i="42"/>
  <c r="G157" i="42"/>
  <c r="F157" i="42"/>
  <c r="D157" i="42"/>
  <c r="A157" i="42"/>
  <c r="AP156" i="42"/>
  <c r="T156" i="42"/>
  <c r="R156" i="42"/>
  <c r="G156" i="42"/>
  <c r="F156" i="42"/>
  <c r="D156" i="42"/>
  <c r="A156" i="42"/>
  <c r="AP155" i="42"/>
  <c r="T155" i="42"/>
  <c r="R155" i="42"/>
  <c r="G155" i="42"/>
  <c r="F155" i="42"/>
  <c r="D155" i="42"/>
  <c r="A155" i="42"/>
  <c r="AP154" i="42"/>
  <c r="T154" i="42"/>
  <c r="R154" i="42"/>
  <c r="G154" i="42"/>
  <c r="F154" i="42"/>
  <c r="D154" i="42"/>
  <c r="A154" i="42"/>
  <c r="AP153" i="42"/>
  <c r="T153" i="42"/>
  <c r="R153" i="42"/>
  <c r="G153" i="42"/>
  <c r="F153" i="42"/>
  <c r="D153" i="42"/>
  <c r="A153" i="42"/>
  <c r="AP152" i="42"/>
  <c r="T152" i="42"/>
  <c r="R152" i="42"/>
  <c r="G152" i="42"/>
  <c r="F152" i="42"/>
  <c r="D152" i="42"/>
  <c r="A152" i="42"/>
  <c r="AP151" i="42"/>
  <c r="T151" i="42"/>
  <c r="R151" i="42"/>
  <c r="G151" i="42"/>
  <c r="F151" i="42"/>
  <c r="D151" i="42"/>
  <c r="A151" i="42"/>
  <c r="AP150" i="42"/>
  <c r="T150" i="42"/>
  <c r="R150" i="42"/>
  <c r="G150" i="42"/>
  <c r="F150" i="42"/>
  <c r="D150" i="42"/>
  <c r="A150" i="42"/>
  <c r="AP149" i="42"/>
  <c r="T149" i="42"/>
  <c r="R149" i="42"/>
  <c r="G149" i="42"/>
  <c r="F149" i="42"/>
  <c r="D149" i="42"/>
  <c r="A149" i="42"/>
  <c r="AP148" i="42"/>
  <c r="T148" i="42"/>
  <c r="R148" i="42"/>
  <c r="G148" i="42"/>
  <c r="F148" i="42"/>
  <c r="D148" i="42"/>
  <c r="A148" i="42"/>
  <c r="AP147" i="42"/>
  <c r="T147" i="42"/>
  <c r="R147" i="42"/>
  <c r="G147" i="42"/>
  <c r="F147" i="42"/>
  <c r="D147" i="42"/>
  <c r="A147" i="42"/>
  <c r="AP146" i="42"/>
  <c r="T146" i="42"/>
  <c r="R146" i="42"/>
  <c r="G146" i="42"/>
  <c r="F146" i="42"/>
  <c r="D146" i="42"/>
  <c r="A146" i="42"/>
  <c r="AP145" i="42"/>
  <c r="T145" i="42"/>
  <c r="R145" i="42"/>
  <c r="G145" i="42"/>
  <c r="F145" i="42"/>
  <c r="D145" i="42"/>
  <c r="A145" i="42"/>
  <c r="AP144" i="42"/>
  <c r="T144" i="42"/>
  <c r="R144" i="42"/>
  <c r="G144" i="42"/>
  <c r="F144" i="42"/>
  <c r="D144" i="42"/>
  <c r="A144" i="42"/>
  <c r="AP143" i="42"/>
  <c r="T143" i="42"/>
  <c r="R143" i="42"/>
  <c r="G143" i="42"/>
  <c r="F143" i="42"/>
  <c r="D143" i="42"/>
  <c r="A143" i="42"/>
  <c r="AP142" i="42"/>
  <c r="T142" i="42"/>
  <c r="R142" i="42"/>
  <c r="G142" i="42"/>
  <c r="F142" i="42"/>
  <c r="D142" i="42"/>
  <c r="A142" i="42"/>
  <c r="AP141" i="42"/>
  <c r="T141" i="42"/>
  <c r="R141" i="42"/>
  <c r="G141" i="42"/>
  <c r="F141" i="42"/>
  <c r="D141" i="42"/>
  <c r="A141" i="42"/>
  <c r="AP140" i="42"/>
  <c r="T140" i="42"/>
  <c r="R140" i="42"/>
  <c r="G140" i="42"/>
  <c r="F140" i="42"/>
  <c r="D140" i="42"/>
  <c r="A140" i="42"/>
  <c r="AP139" i="42"/>
  <c r="T139" i="42"/>
  <c r="R139" i="42"/>
  <c r="G139" i="42"/>
  <c r="F139" i="42"/>
  <c r="D139" i="42"/>
  <c r="A139" i="42"/>
  <c r="AP138" i="42"/>
  <c r="T138" i="42"/>
  <c r="R138" i="42"/>
  <c r="G138" i="42"/>
  <c r="F138" i="42"/>
  <c r="D138" i="42"/>
  <c r="A138" i="42"/>
  <c r="AP137" i="42"/>
  <c r="T137" i="42"/>
  <c r="R137" i="42"/>
  <c r="G137" i="42"/>
  <c r="F137" i="42"/>
  <c r="D137" i="42"/>
  <c r="A137" i="42"/>
  <c r="AP136" i="42"/>
  <c r="T136" i="42"/>
  <c r="R136" i="42"/>
  <c r="G136" i="42"/>
  <c r="F136" i="42"/>
  <c r="D136" i="42"/>
  <c r="A136" i="42"/>
  <c r="AP135" i="42"/>
  <c r="T135" i="42"/>
  <c r="R135" i="42"/>
  <c r="G135" i="42"/>
  <c r="F135" i="42"/>
  <c r="D135" i="42"/>
  <c r="A135" i="42"/>
  <c r="AP134" i="42"/>
  <c r="T134" i="42"/>
  <c r="R134" i="42"/>
  <c r="G134" i="42"/>
  <c r="F134" i="42"/>
  <c r="D134" i="42"/>
  <c r="A134" i="42"/>
  <c r="AP133" i="42"/>
  <c r="T133" i="42"/>
  <c r="R133" i="42"/>
  <c r="G133" i="42"/>
  <c r="F133" i="42"/>
  <c r="D133" i="42"/>
  <c r="A133" i="42"/>
  <c r="AP132" i="42"/>
  <c r="T132" i="42"/>
  <c r="R132" i="42"/>
  <c r="G132" i="42"/>
  <c r="F132" i="42"/>
  <c r="D132" i="42"/>
  <c r="A132" i="42"/>
  <c r="AP131" i="42"/>
  <c r="T131" i="42"/>
  <c r="R131" i="42"/>
  <c r="G131" i="42"/>
  <c r="F131" i="42"/>
  <c r="D131" i="42"/>
  <c r="A131" i="42"/>
  <c r="AP130" i="42"/>
  <c r="T130" i="42"/>
  <c r="R130" i="42"/>
  <c r="G130" i="42"/>
  <c r="F130" i="42"/>
  <c r="D130" i="42"/>
  <c r="A130" i="42"/>
  <c r="AP129" i="42"/>
  <c r="T129" i="42"/>
  <c r="R129" i="42"/>
  <c r="G129" i="42"/>
  <c r="F129" i="42"/>
  <c r="D129" i="42"/>
  <c r="A129" i="42"/>
  <c r="AP128" i="42"/>
  <c r="T128" i="42"/>
  <c r="R128" i="42"/>
  <c r="G128" i="42"/>
  <c r="F128" i="42"/>
  <c r="D128" i="42"/>
  <c r="A128" i="42"/>
  <c r="AP127" i="42"/>
  <c r="T127" i="42"/>
  <c r="R127" i="42"/>
  <c r="G127" i="42"/>
  <c r="F127" i="42"/>
  <c r="D127" i="42"/>
  <c r="A127" i="42"/>
  <c r="AP126" i="42"/>
  <c r="T126" i="42"/>
  <c r="R126" i="42"/>
  <c r="G126" i="42"/>
  <c r="F126" i="42"/>
  <c r="D126" i="42"/>
  <c r="A126" i="42"/>
  <c r="AP125" i="42"/>
  <c r="T125" i="42"/>
  <c r="R125" i="42"/>
  <c r="G125" i="42"/>
  <c r="F125" i="42"/>
  <c r="D125" i="42"/>
  <c r="A125" i="42"/>
  <c r="AP124" i="42"/>
  <c r="T124" i="42"/>
  <c r="R124" i="42"/>
  <c r="G124" i="42"/>
  <c r="F124" i="42"/>
  <c r="D124" i="42"/>
  <c r="A124" i="42"/>
  <c r="AP123" i="42"/>
  <c r="T123" i="42"/>
  <c r="R123" i="42"/>
  <c r="G123" i="42"/>
  <c r="F123" i="42"/>
  <c r="D123" i="42"/>
  <c r="A123" i="42"/>
  <c r="AP122" i="42"/>
  <c r="T122" i="42"/>
  <c r="R122" i="42"/>
  <c r="G122" i="42"/>
  <c r="F122" i="42"/>
  <c r="D122" i="42"/>
  <c r="A122" i="42"/>
  <c r="AP121" i="42"/>
  <c r="T121" i="42"/>
  <c r="R121" i="42"/>
  <c r="G121" i="42"/>
  <c r="F121" i="42"/>
  <c r="D121" i="42"/>
  <c r="A121" i="42"/>
  <c r="AP120" i="42"/>
  <c r="T120" i="42"/>
  <c r="R120" i="42"/>
  <c r="G120" i="42"/>
  <c r="F120" i="42"/>
  <c r="D120" i="42"/>
  <c r="A120" i="42"/>
  <c r="AP119" i="42"/>
  <c r="T119" i="42"/>
  <c r="R119" i="42"/>
  <c r="G119" i="42"/>
  <c r="F119" i="42"/>
  <c r="D119" i="42"/>
  <c r="A119" i="42"/>
  <c r="AP118" i="42"/>
  <c r="T118" i="42"/>
  <c r="R118" i="42"/>
  <c r="G118" i="42"/>
  <c r="F118" i="42"/>
  <c r="D118" i="42"/>
  <c r="A118" i="42"/>
  <c r="AP117" i="42"/>
  <c r="T117" i="42"/>
  <c r="R117" i="42"/>
  <c r="G117" i="42"/>
  <c r="F117" i="42"/>
  <c r="D117" i="42"/>
  <c r="A117" i="42"/>
  <c r="AP116" i="42"/>
  <c r="T116" i="42"/>
  <c r="R116" i="42"/>
  <c r="G116" i="42"/>
  <c r="F116" i="42"/>
  <c r="D116" i="42"/>
  <c r="A116" i="42"/>
  <c r="AP115" i="42"/>
  <c r="T115" i="42"/>
  <c r="R115" i="42"/>
  <c r="G115" i="42"/>
  <c r="F115" i="42"/>
  <c r="D115" i="42"/>
  <c r="A115" i="42"/>
  <c r="AP114" i="42"/>
  <c r="T114" i="42"/>
  <c r="R114" i="42"/>
  <c r="G114" i="42"/>
  <c r="F114" i="42"/>
  <c r="D114" i="42"/>
  <c r="A114" i="42"/>
  <c r="AP113" i="42"/>
  <c r="T113" i="42"/>
  <c r="R113" i="42"/>
  <c r="G113" i="42"/>
  <c r="F113" i="42"/>
  <c r="D113" i="42"/>
  <c r="A113" i="42"/>
  <c r="AP112" i="42"/>
  <c r="R112" i="42"/>
  <c r="A112" i="42"/>
  <c r="AP111" i="42"/>
  <c r="R111" i="42"/>
  <c r="G111" i="42"/>
  <c r="F111" i="42"/>
  <c r="D111" i="42"/>
  <c r="A111" i="42"/>
  <c r="AP110" i="42"/>
  <c r="T110" i="42"/>
  <c r="R110" i="42"/>
  <c r="G110" i="42"/>
  <c r="F110" i="42"/>
  <c r="D110" i="42"/>
  <c r="A110" i="42"/>
  <c r="AP109" i="42"/>
  <c r="T109" i="42"/>
  <c r="R109" i="42"/>
  <c r="G109" i="42"/>
  <c r="F109" i="42"/>
  <c r="D109" i="42"/>
  <c r="A109" i="42"/>
  <c r="AP108" i="42"/>
  <c r="T108" i="42"/>
  <c r="R108" i="42"/>
  <c r="G108" i="42"/>
  <c r="F108" i="42"/>
  <c r="D108" i="42"/>
  <c r="A108" i="42"/>
  <c r="AP107" i="42"/>
  <c r="T107" i="42"/>
  <c r="R107" i="42"/>
  <c r="G107" i="42"/>
  <c r="F107" i="42"/>
  <c r="D107" i="42"/>
  <c r="A107" i="42"/>
  <c r="AP106" i="42"/>
  <c r="T106" i="42"/>
  <c r="R106" i="42"/>
  <c r="G106" i="42"/>
  <c r="F106" i="42"/>
  <c r="D106" i="42"/>
  <c r="A106" i="42"/>
  <c r="AP105" i="42"/>
  <c r="R105" i="42"/>
  <c r="A105" i="42"/>
  <c r="AP104" i="42"/>
  <c r="R104" i="42"/>
  <c r="G104" i="42"/>
  <c r="F104" i="42"/>
  <c r="D104" i="42"/>
  <c r="A104" i="42"/>
  <c r="AP103" i="42"/>
  <c r="T103" i="42"/>
  <c r="R103" i="42"/>
  <c r="G103" i="42"/>
  <c r="F103" i="42"/>
  <c r="D103" i="42"/>
  <c r="A103" i="42"/>
  <c r="AP102" i="42"/>
  <c r="T102" i="42"/>
  <c r="R102" i="42"/>
  <c r="G102" i="42"/>
  <c r="F102" i="42"/>
  <c r="D102" i="42"/>
  <c r="A102" i="42"/>
  <c r="AP101" i="42"/>
  <c r="T101" i="42"/>
  <c r="R101" i="42"/>
  <c r="G101" i="42"/>
  <c r="F101" i="42"/>
  <c r="D101" i="42"/>
  <c r="A101" i="42"/>
  <c r="AP100" i="42"/>
  <c r="T100" i="42"/>
  <c r="R100" i="42"/>
  <c r="G100" i="42"/>
  <c r="F100" i="42"/>
  <c r="D100" i="42"/>
  <c r="A100" i="42"/>
  <c r="AP99" i="42"/>
  <c r="T99" i="42"/>
  <c r="R99" i="42"/>
  <c r="G99" i="42"/>
  <c r="F99" i="42"/>
  <c r="D99" i="42"/>
  <c r="A99" i="42"/>
  <c r="AP98" i="42"/>
  <c r="T98" i="42"/>
  <c r="R98" i="42"/>
  <c r="G98" i="42"/>
  <c r="F98" i="42"/>
  <c r="D98" i="42"/>
  <c r="A98" i="42"/>
  <c r="AP96" i="42"/>
  <c r="R96" i="42"/>
  <c r="F96" i="42"/>
  <c r="D96" i="42"/>
  <c r="A96" i="42"/>
  <c r="AP95" i="42"/>
  <c r="R95" i="42"/>
  <c r="G95" i="42"/>
  <c r="F95" i="42"/>
  <c r="D95" i="42"/>
  <c r="A95" i="42"/>
  <c r="AP94" i="42"/>
  <c r="R94" i="42"/>
  <c r="G94" i="42"/>
  <c r="F94" i="42"/>
  <c r="D94" i="42"/>
  <c r="A94" i="42"/>
  <c r="AP93" i="42"/>
  <c r="R93" i="42"/>
  <c r="G93" i="42"/>
  <c r="F93" i="42"/>
  <c r="D93" i="42"/>
  <c r="A93" i="42"/>
  <c r="AP92" i="42"/>
  <c r="T92" i="42"/>
  <c r="R92" i="42"/>
  <c r="G92" i="42"/>
  <c r="F92" i="42"/>
  <c r="D92" i="42"/>
  <c r="A92" i="42"/>
  <c r="AP91" i="42"/>
  <c r="T91" i="42"/>
  <c r="R91" i="42"/>
  <c r="G91" i="42"/>
  <c r="F91" i="42"/>
  <c r="D91" i="42"/>
  <c r="A91" i="42"/>
  <c r="AP90" i="42"/>
  <c r="T90" i="42"/>
  <c r="R90" i="42"/>
  <c r="G90" i="42"/>
  <c r="F90" i="42"/>
  <c r="D90" i="42"/>
  <c r="A90" i="42"/>
  <c r="AP89" i="42"/>
  <c r="T89" i="42"/>
  <c r="R89" i="42"/>
  <c r="G89" i="42"/>
  <c r="F89" i="42"/>
  <c r="D89" i="42"/>
  <c r="A89" i="42"/>
  <c r="AP88" i="42"/>
  <c r="T88" i="42"/>
  <c r="R88" i="42"/>
  <c r="G88" i="42"/>
  <c r="F88" i="42"/>
  <c r="D88" i="42"/>
  <c r="A88" i="42"/>
  <c r="AP87" i="42"/>
  <c r="T87" i="42"/>
  <c r="R87" i="42"/>
  <c r="G87" i="42"/>
  <c r="F87" i="42"/>
  <c r="D87" i="42"/>
  <c r="A87" i="42"/>
  <c r="AP86" i="42"/>
  <c r="T86" i="42"/>
  <c r="R86" i="42"/>
  <c r="G86" i="42"/>
  <c r="F86" i="42"/>
  <c r="D86" i="42"/>
  <c r="A86" i="42"/>
  <c r="AP85" i="42"/>
  <c r="T85" i="42"/>
  <c r="R85" i="42"/>
  <c r="G85" i="42"/>
  <c r="F85" i="42"/>
  <c r="D85" i="42"/>
  <c r="A85" i="42"/>
  <c r="AP84" i="42"/>
  <c r="T84" i="42"/>
  <c r="R84" i="42"/>
  <c r="G84" i="42"/>
  <c r="F84" i="42"/>
  <c r="D84" i="42"/>
  <c r="A84" i="42"/>
  <c r="AP83" i="42"/>
  <c r="T83" i="42"/>
  <c r="R83" i="42"/>
  <c r="G83" i="42"/>
  <c r="F83" i="42"/>
  <c r="D83" i="42"/>
  <c r="A83" i="42"/>
  <c r="AP82" i="42"/>
  <c r="T82" i="42"/>
  <c r="R82" i="42"/>
  <c r="G82" i="42"/>
  <c r="F82" i="42"/>
  <c r="D82" i="42"/>
  <c r="A82" i="42"/>
  <c r="AP81" i="42"/>
  <c r="T81" i="42"/>
  <c r="R81" i="42"/>
  <c r="G81" i="42"/>
  <c r="F81" i="42"/>
  <c r="D81" i="42"/>
  <c r="A81" i="42"/>
  <c r="AP80" i="42"/>
  <c r="T80" i="42"/>
  <c r="R80" i="42"/>
  <c r="G80" i="42"/>
  <c r="F80" i="42"/>
  <c r="D80" i="42"/>
  <c r="A80" i="42"/>
  <c r="AP79" i="42"/>
  <c r="T79" i="42"/>
  <c r="R79" i="42"/>
  <c r="G79" i="42"/>
  <c r="F79" i="42"/>
  <c r="D79" i="42"/>
  <c r="A79" i="42"/>
  <c r="AP78" i="42"/>
  <c r="T78" i="42"/>
  <c r="R78" i="42"/>
  <c r="G78" i="42"/>
  <c r="F78" i="42"/>
  <c r="D78" i="42"/>
  <c r="A78" i="42"/>
  <c r="AP77" i="42"/>
  <c r="T77" i="42"/>
  <c r="R77" i="42"/>
  <c r="G77" i="42"/>
  <c r="F77" i="42"/>
  <c r="D77" i="42"/>
  <c r="A77" i="42"/>
  <c r="AP76" i="42"/>
  <c r="T76" i="42"/>
  <c r="R76" i="42"/>
  <c r="G76" i="42"/>
  <c r="F76" i="42"/>
  <c r="D76" i="42"/>
  <c r="A76" i="42"/>
  <c r="AP75" i="42"/>
  <c r="T75" i="42"/>
  <c r="R75" i="42"/>
  <c r="G75" i="42"/>
  <c r="F75" i="42"/>
  <c r="D75" i="42"/>
  <c r="A75" i="42"/>
  <c r="AP74" i="42"/>
  <c r="T74" i="42"/>
  <c r="R74" i="42"/>
  <c r="G74" i="42"/>
  <c r="F74" i="42"/>
  <c r="D74" i="42"/>
  <c r="A74" i="42"/>
  <c r="AP73" i="42"/>
  <c r="R73" i="42"/>
  <c r="A73" i="42"/>
  <c r="AP72" i="42"/>
  <c r="R72" i="42"/>
  <c r="G72" i="42"/>
  <c r="F72" i="42"/>
  <c r="D72" i="42"/>
  <c r="A72" i="42"/>
  <c r="AP71" i="42"/>
  <c r="T71" i="42"/>
  <c r="R71" i="42"/>
  <c r="G71" i="42"/>
  <c r="F71" i="42"/>
  <c r="D71" i="42"/>
  <c r="A71" i="42"/>
  <c r="AP70" i="42"/>
  <c r="T70" i="42"/>
  <c r="R70" i="42"/>
  <c r="G70" i="42"/>
  <c r="F70" i="42"/>
  <c r="D70" i="42"/>
  <c r="A70" i="42"/>
  <c r="AP69" i="42"/>
  <c r="T69" i="42"/>
  <c r="R69" i="42"/>
  <c r="G69" i="42"/>
  <c r="F69" i="42"/>
  <c r="D69" i="42"/>
  <c r="A69" i="42"/>
  <c r="AP68" i="42"/>
  <c r="T68" i="42"/>
  <c r="R68" i="42"/>
  <c r="G68" i="42"/>
  <c r="F68" i="42"/>
  <c r="D68" i="42"/>
  <c r="A68" i="42"/>
  <c r="AP67" i="42"/>
  <c r="T67" i="42"/>
  <c r="R67" i="42"/>
  <c r="G67" i="42"/>
  <c r="F67" i="42"/>
  <c r="D67" i="42"/>
  <c r="A67" i="42"/>
  <c r="AP66" i="42"/>
  <c r="T66" i="42"/>
  <c r="R66" i="42"/>
  <c r="G66" i="42"/>
  <c r="F66" i="42"/>
  <c r="D66" i="42"/>
  <c r="A66" i="42"/>
  <c r="AP65" i="42"/>
  <c r="T65" i="42"/>
  <c r="R65" i="42"/>
  <c r="G65" i="42"/>
  <c r="F65" i="42"/>
  <c r="D65" i="42"/>
  <c r="A65" i="42"/>
  <c r="AP64" i="42"/>
  <c r="T64" i="42"/>
  <c r="R64" i="42"/>
  <c r="G64" i="42"/>
  <c r="F64" i="42"/>
  <c r="D64" i="42"/>
  <c r="A64" i="42"/>
  <c r="AP63" i="42"/>
  <c r="T63" i="42"/>
  <c r="R63" i="42"/>
  <c r="G63" i="42"/>
  <c r="F63" i="42"/>
  <c r="D63" i="42"/>
  <c r="B63" i="42"/>
  <c r="B64" i="42" s="1"/>
  <c r="B65" i="42" s="1"/>
  <c r="B66" i="42" s="1"/>
  <c r="B67" i="42" s="1"/>
  <c r="B68" i="42" s="1"/>
  <c r="B69" i="42" s="1"/>
  <c r="B70" i="42" s="1"/>
  <c r="B71" i="42" s="1"/>
  <c r="B72" i="42" s="1"/>
  <c r="B73" i="42" s="1"/>
  <c r="A63" i="42"/>
  <c r="AP62" i="42"/>
  <c r="T62" i="42"/>
  <c r="R62" i="42"/>
  <c r="G62" i="42"/>
  <c r="F62" i="42"/>
  <c r="D62" i="42"/>
  <c r="A62" i="42"/>
  <c r="AP61" i="42"/>
  <c r="R61" i="42"/>
  <c r="A61" i="42"/>
  <c r="AP60" i="42"/>
  <c r="R60" i="42"/>
  <c r="G60" i="42"/>
  <c r="F60" i="42"/>
  <c r="D60" i="42"/>
  <c r="A60" i="42"/>
  <c r="AP59" i="42"/>
  <c r="T59" i="42"/>
  <c r="R59" i="42"/>
  <c r="G59" i="42"/>
  <c r="F59" i="42"/>
  <c r="D59" i="42"/>
  <c r="A59" i="42"/>
  <c r="AP58" i="42"/>
  <c r="T58" i="42"/>
  <c r="R58" i="42"/>
  <c r="F58" i="42"/>
  <c r="D58" i="42"/>
  <c r="A58" i="42"/>
  <c r="AP57" i="42"/>
  <c r="T57" i="42"/>
  <c r="R57" i="42"/>
  <c r="G57" i="42"/>
  <c r="F57" i="42"/>
  <c r="D57" i="42"/>
  <c r="A57" i="42"/>
  <c r="AP56" i="42"/>
  <c r="T56" i="42"/>
  <c r="R56" i="42"/>
  <c r="G56" i="42"/>
  <c r="F56" i="42"/>
  <c r="D56" i="42"/>
  <c r="A56" i="42"/>
  <c r="AP55" i="42"/>
  <c r="T55" i="42"/>
  <c r="R55" i="42"/>
  <c r="G55" i="42"/>
  <c r="F55" i="42"/>
  <c r="D55" i="42"/>
  <c r="A55" i="42"/>
  <c r="AP54" i="42"/>
  <c r="T54" i="42"/>
  <c r="R54" i="42"/>
  <c r="G54" i="42"/>
  <c r="F54" i="42"/>
  <c r="D54" i="42"/>
  <c r="A54" i="42"/>
  <c r="AP53" i="42"/>
  <c r="T53" i="42"/>
  <c r="R53" i="42"/>
  <c r="G53" i="42"/>
  <c r="F53" i="42"/>
  <c r="D53" i="42"/>
  <c r="A53" i="42"/>
  <c r="AP52" i="42"/>
  <c r="T52" i="42"/>
  <c r="R52" i="42"/>
  <c r="G52" i="42"/>
  <c r="F52" i="42"/>
  <c r="D52" i="42"/>
  <c r="A52" i="42"/>
  <c r="AP51" i="42"/>
  <c r="T51" i="42"/>
  <c r="R51" i="42"/>
  <c r="G51" i="42"/>
  <c r="F51" i="42"/>
  <c r="D51" i="42"/>
  <c r="A51" i="42"/>
  <c r="AP49" i="42"/>
  <c r="T49" i="42"/>
  <c r="R49" i="42"/>
  <c r="G49" i="42"/>
  <c r="F49" i="42"/>
  <c r="D49" i="42"/>
  <c r="A49" i="42"/>
  <c r="AP48" i="42"/>
  <c r="T48" i="42"/>
  <c r="R48" i="42"/>
  <c r="G48" i="42"/>
  <c r="F48" i="42"/>
  <c r="D48" i="42"/>
  <c r="A48" i="42"/>
  <c r="AP47" i="42"/>
  <c r="R47" i="42"/>
  <c r="G47" i="42"/>
  <c r="F47" i="42"/>
  <c r="D47" i="42"/>
  <c r="A47" i="42"/>
  <c r="AP46" i="42"/>
  <c r="T46" i="42"/>
  <c r="R46" i="42"/>
  <c r="G46" i="42"/>
  <c r="F46" i="42"/>
  <c r="D46" i="42"/>
  <c r="A46" i="42"/>
  <c r="AP45" i="42"/>
  <c r="T45" i="42"/>
  <c r="R45" i="42"/>
  <c r="G45" i="42"/>
  <c r="F45" i="42"/>
  <c r="D45" i="42"/>
  <c r="A45" i="42"/>
  <c r="AP44" i="42"/>
  <c r="T44" i="42"/>
  <c r="R44" i="42"/>
  <c r="G44" i="42"/>
  <c r="F44" i="42"/>
  <c r="D44" i="42"/>
  <c r="A44" i="42"/>
  <c r="AP43" i="42"/>
  <c r="T43" i="42"/>
  <c r="R43" i="42"/>
  <c r="G43" i="42"/>
  <c r="F43" i="42"/>
  <c r="D43" i="42"/>
  <c r="A43" i="42"/>
  <c r="AP42" i="42"/>
  <c r="T42" i="42"/>
  <c r="R42" i="42"/>
  <c r="G42" i="42"/>
  <c r="F42" i="42"/>
  <c r="D42" i="42"/>
  <c r="A42" i="42"/>
  <c r="AP41" i="42"/>
  <c r="T41" i="42"/>
  <c r="R41" i="42"/>
  <c r="F41" i="42"/>
  <c r="D41" i="42"/>
  <c r="A41" i="42"/>
  <c r="AP40" i="42"/>
  <c r="R40" i="42"/>
  <c r="F40" i="42"/>
  <c r="D40" i="42"/>
  <c r="A40" i="42"/>
  <c r="AP39" i="42"/>
  <c r="R39" i="42"/>
  <c r="G39" i="42"/>
  <c r="F39" i="42"/>
  <c r="D39" i="42"/>
  <c r="A39" i="42"/>
  <c r="AP38" i="42"/>
  <c r="R38" i="42"/>
  <c r="G38" i="42"/>
  <c r="F38" i="42"/>
  <c r="D38" i="42"/>
  <c r="A38" i="42"/>
  <c r="AP37" i="42"/>
  <c r="T37" i="42"/>
  <c r="R37" i="42"/>
  <c r="G37" i="42"/>
  <c r="F37" i="42"/>
  <c r="D37" i="42"/>
  <c r="A37" i="42"/>
  <c r="AP36" i="42"/>
  <c r="T36" i="42"/>
  <c r="R36" i="42"/>
  <c r="G36" i="42"/>
  <c r="F36" i="42"/>
  <c r="D36" i="42"/>
  <c r="A36" i="42"/>
  <c r="AP35" i="42"/>
  <c r="T35" i="42"/>
  <c r="R35" i="42"/>
  <c r="G35" i="42"/>
  <c r="F35" i="42"/>
  <c r="D35" i="42"/>
  <c r="A35" i="42"/>
  <c r="AP34" i="42"/>
  <c r="T34" i="42"/>
  <c r="R34" i="42"/>
  <c r="G34" i="42"/>
  <c r="F34" i="42"/>
  <c r="D34" i="42"/>
  <c r="A34" i="42"/>
  <c r="AP33" i="42"/>
  <c r="T33" i="42"/>
  <c r="R33" i="42"/>
  <c r="G33" i="42"/>
  <c r="F33" i="42"/>
  <c r="D33" i="42"/>
  <c r="A33" i="42"/>
  <c r="AP31" i="42"/>
  <c r="R31" i="42"/>
  <c r="G31" i="42"/>
  <c r="F31" i="42"/>
  <c r="D31" i="42"/>
  <c r="A31" i="42"/>
  <c r="AP30" i="42"/>
  <c r="R30" i="42"/>
  <c r="G30" i="42"/>
  <c r="F30" i="42"/>
  <c r="D30" i="42"/>
  <c r="A30" i="42"/>
  <c r="AP29" i="42"/>
  <c r="T29" i="42"/>
  <c r="R29" i="42"/>
  <c r="G29" i="42"/>
  <c r="F29" i="42"/>
  <c r="D29" i="42"/>
  <c r="A29" i="42"/>
  <c r="AP28" i="42"/>
  <c r="T28" i="42"/>
  <c r="R28" i="42"/>
  <c r="G28" i="42"/>
  <c r="F28" i="42"/>
  <c r="D28" i="42"/>
  <c r="A28" i="42"/>
  <c r="AP23" i="42"/>
  <c r="T23" i="42"/>
  <c r="R23" i="42"/>
  <c r="G23" i="42"/>
  <c r="F23" i="42"/>
  <c r="D23" i="42"/>
  <c r="A23" i="42"/>
  <c r="AP22" i="42"/>
  <c r="T22" i="42"/>
  <c r="R22" i="42"/>
  <c r="G22" i="42"/>
  <c r="F22" i="42"/>
  <c r="D22" i="42"/>
  <c r="A22" i="42"/>
  <c r="AP20" i="42"/>
  <c r="R20" i="42"/>
  <c r="G20" i="42"/>
  <c r="F20" i="42"/>
  <c r="D20" i="42"/>
  <c r="A20" i="42"/>
  <c r="AP19" i="42"/>
  <c r="T19" i="42"/>
  <c r="R19" i="42"/>
  <c r="G19" i="42"/>
  <c r="F19" i="42"/>
  <c r="D19" i="42"/>
  <c r="A19" i="42"/>
  <c r="AP17" i="42"/>
  <c r="T17" i="42"/>
  <c r="R17" i="42"/>
  <c r="G17" i="42"/>
  <c r="F17" i="42"/>
  <c r="D17" i="42"/>
  <c r="A17" i="42"/>
  <c r="AP16" i="42"/>
  <c r="T16" i="42"/>
  <c r="R16" i="42"/>
  <c r="G16" i="42"/>
  <c r="F16" i="42"/>
  <c r="D16" i="42"/>
  <c r="A16" i="42"/>
  <c r="AP15" i="42"/>
  <c r="R15" i="42"/>
  <c r="F15" i="42"/>
  <c r="D15" i="42"/>
  <c r="A15" i="42"/>
  <c r="AP14" i="42"/>
  <c r="R14" i="42"/>
  <c r="F14" i="42"/>
  <c r="D14" i="42"/>
  <c r="A14" i="42"/>
  <c r="AP13" i="42"/>
  <c r="T13" i="42"/>
  <c r="R13" i="42"/>
  <c r="F13" i="42"/>
  <c r="D13" i="42"/>
  <c r="A13" i="42"/>
  <c r="AP12" i="42"/>
  <c r="T12" i="42"/>
  <c r="R12" i="42"/>
  <c r="G12" i="42"/>
  <c r="F12" i="42"/>
  <c r="D12" i="42"/>
  <c r="A12" i="42"/>
  <c r="AP11" i="42"/>
  <c r="T11" i="42"/>
  <c r="R11" i="42"/>
  <c r="G11" i="42"/>
  <c r="F11" i="42"/>
  <c r="D11" i="42"/>
  <c r="A11" i="42"/>
  <c r="AP10" i="42"/>
  <c r="T10" i="42"/>
  <c r="R10" i="42"/>
  <c r="G10" i="42"/>
  <c r="F10" i="42"/>
  <c r="D10" i="42"/>
  <c r="A10" i="42"/>
  <c r="AP9" i="42"/>
  <c r="T9" i="42"/>
  <c r="R9" i="42"/>
  <c r="G9" i="42"/>
  <c r="F9" i="42"/>
  <c r="D9" i="42"/>
  <c r="A9" i="42"/>
  <c r="AP8" i="42"/>
  <c r="T8" i="42"/>
  <c r="R8" i="42"/>
  <c r="G8" i="42"/>
  <c r="F8" i="42"/>
  <c r="D8" i="42"/>
  <c r="A8" i="42"/>
  <c r="AP7" i="42"/>
  <c r="T7" i="42"/>
  <c r="R7" i="42"/>
  <c r="G7" i="42"/>
  <c r="F7" i="42"/>
  <c r="D7" i="42"/>
  <c r="A7" i="42"/>
  <c r="AP6" i="42"/>
  <c r="T6" i="42"/>
  <c r="R6" i="42"/>
  <c r="G6" i="42"/>
  <c r="F6" i="42"/>
  <c r="D6" i="42"/>
  <c r="A6" i="42"/>
  <c r="AP5" i="42"/>
  <c r="T5" i="42"/>
  <c r="R5" i="42"/>
  <c r="G5" i="42"/>
  <c r="F5" i="42"/>
  <c r="D5" i="42"/>
  <c r="A5" i="42"/>
  <c r="R2" i="42"/>
  <c r="BH279" i="43" l="1"/>
  <c r="C258" i="42"/>
  <c r="R285" i="42"/>
  <c r="H110" i="67" l="1"/>
  <c r="H106" i="66"/>
  <c r="H106" i="65"/>
  <c r="G96" i="44"/>
  <c r="F99" i="43"/>
  <c r="G96" i="42"/>
  <c r="H17" i="67"/>
  <c r="H17" i="66"/>
  <c r="H17" i="65"/>
  <c r="G14" i="44"/>
  <c r="F12" i="43"/>
  <c r="G14" i="42"/>
  <c r="H51" i="67"/>
  <c r="H48" i="66"/>
  <c r="H48" i="65"/>
  <c r="G41" i="44"/>
  <c r="G40" i="42"/>
  <c r="F42" i="43"/>
  <c r="H16" i="67"/>
  <c r="H16" i="66"/>
  <c r="H16" i="65"/>
  <c r="G13" i="44"/>
  <c r="G13" i="42"/>
  <c r="F11" i="43"/>
  <c r="H18" i="67"/>
  <c r="H18" i="66"/>
  <c r="H18" i="65"/>
  <c r="G15" i="44"/>
  <c r="G15" i="42"/>
  <c r="F13" i="43"/>
  <c r="H71" i="67"/>
  <c r="H67" i="66"/>
  <c r="H67" i="65"/>
  <c r="G58" i="44"/>
  <c r="F61" i="43"/>
  <c r="G58" i="42"/>
  <c r="H52" i="67"/>
  <c r="H49" i="66"/>
  <c r="H49" i="65"/>
  <c r="G42" i="44"/>
  <c r="F43" i="43"/>
  <c r="G41" i="42"/>
  <c r="G17" i="66"/>
  <c r="G17" i="65"/>
  <c r="G18" i="66"/>
  <c r="G18" i="65"/>
  <c r="G48" i="66"/>
  <c r="G48" i="65"/>
  <c r="G67" i="66"/>
  <c r="G67" i="65"/>
  <c r="G16" i="66"/>
  <c r="G16" i="65"/>
  <c r="G106" i="66"/>
  <c r="G106" i="65"/>
  <c r="D2" i="40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133" i="40"/>
  <c r="D134" i="40"/>
  <c r="D135" i="40"/>
  <c r="D136" i="40"/>
  <c r="D137" i="40"/>
  <c r="D138" i="40"/>
  <c r="D139" i="40"/>
  <c r="D140" i="40"/>
  <c r="D141" i="40"/>
  <c r="D142" i="40"/>
  <c r="D143" i="40"/>
  <c r="D144" i="40"/>
  <c r="D145" i="40"/>
  <c r="D146" i="40"/>
  <c r="D147" i="40"/>
  <c r="D148" i="40"/>
  <c r="D149" i="40"/>
  <c r="D150" i="40"/>
  <c r="D151" i="40"/>
  <c r="D152" i="40"/>
  <c r="D153" i="40"/>
  <c r="D154" i="40"/>
  <c r="D155" i="40"/>
  <c r="D156" i="40"/>
  <c r="D157" i="40"/>
  <c r="D158" i="40"/>
  <c r="D159" i="40"/>
  <c r="D160" i="40"/>
  <c r="D161" i="40"/>
  <c r="D162" i="40"/>
  <c r="D163" i="40"/>
  <c r="D164" i="40"/>
  <c r="D165" i="40"/>
  <c r="D166" i="40"/>
  <c r="D167" i="40"/>
  <c r="D168" i="40"/>
  <c r="D169" i="40"/>
  <c r="D170" i="40"/>
  <c r="D171" i="40"/>
  <c r="D172" i="40"/>
  <c r="D173" i="40"/>
  <c r="D174" i="40"/>
  <c r="D175" i="40"/>
  <c r="D176" i="40"/>
  <c r="D177" i="40"/>
  <c r="D178" i="40"/>
  <c r="D179" i="40"/>
  <c r="D180" i="40"/>
  <c r="D181" i="40"/>
  <c r="D182" i="40"/>
  <c r="D183" i="40"/>
  <c r="D184" i="40"/>
  <c r="D185" i="40"/>
  <c r="D186" i="40"/>
  <c r="D187" i="40"/>
  <c r="D188" i="40"/>
  <c r="D189" i="40"/>
  <c r="D190" i="40"/>
  <c r="D191" i="40"/>
  <c r="D192" i="40"/>
  <c r="D193" i="40"/>
  <c r="D194" i="40"/>
  <c r="D195" i="40"/>
  <c r="D196" i="40"/>
  <c r="D197" i="40"/>
  <c r="D198" i="40"/>
  <c r="D199" i="40"/>
  <c r="D200" i="40"/>
  <c r="D201" i="40"/>
  <c r="D202" i="40"/>
  <c r="D203" i="40"/>
  <c r="D204" i="40"/>
  <c r="D205" i="40"/>
  <c r="D206" i="40"/>
  <c r="D207" i="40"/>
  <c r="D208" i="40"/>
  <c r="D209" i="40"/>
  <c r="D210" i="40"/>
  <c r="D211" i="40"/>
  <c r="D212" i="40"/>
  <c r="D213" i="40"/>
  <c r="D214" i="40"/>
  <c r="D215" i="40"/>
  <c r="D216" i="40"/>
  <c r="D217" i="40"/>
  <c r="D218" i="40"/>
  <c r="D219" i="40"/>
  <c r="D220" i="40"/>
  <c r="D221" i="40"/>
  <c r="D222" i="40"/>
  <c r="D223" i="40"/>
  <c r="D224" i="40"/>
  <c r="D225" i="40"/>
  <c r="D226" i="40"/>
  <c r="D227" i="40"/>
  <c r="D228" i="40"/>
  <c r="D229" i="40"/>
  <c r="D230" i="40"/>
  <c r="D231" i="40"/>
  <c r="D232" i="40"/>
  <c r="D233" i="40"/>
  <c r="D234" i="40"/>
  <c r="D235" i="40"/>
  <c r="D236" i="40"/>
  <c r="D237" i="40"/>
  <c r="D238" i="40"/>
  <c r="D239" i="40"/>
  <c r="D240" i="40"/>
  <c r="D241" i="40"/>
  <c r="D242" i="40"/>
  <c r="D243" i="40"/>
  <c r="D244" i="40"/>
  <c r="D245" i="40"/>
  <c r="D246" i="40"/>
  <c r="D247" i="40"/>
  <c r="D248" i="40"/>
  <c r="D249" i="40"/>
  <c r="D250" i="40"/>
  <c r="D251" i="40"/>
  <c r="D252" i="40"/>
  <c r="D253" i="40"/>
  <c r="D254" i="40"/>
  <c r="D255" i="40"/>
  <c r="D256" i="40"/>
  <c r="D257" i="40"/>
  <c r="D258" i="40"/>
  <c r="D259" i="40"/>
  <c r="D260" i="40"/>
  <c r="D261" i="40"/>
  <c r="D262" i="40"/>
  <c r="D263" i="40"/>
  <c r="D264" i="40"/>
  <c r="D265" i="40"/>
  <c r="D266" i="40"/>
  <c r="D267" i="40"/>
  <c r="D268" i="40"/>
  <c r="D269" i="40"/>
  <c r="D270" i="40"/>
  <c r="D271" i="40"/>
  <c r="D272" i="40"/>
  <c r="D273" i="40"/>
  <c r="D274" i="40"/>
  <c r="D275" i="40"/>
  <c r="D1" i="40"/>
  <c r="G332" i="66" l="1"/>
  <c r="G333" i="66" s="1"/>
  <c r="G332" i="65"/>
  <c r="G333" i="65" s="1"/>
  <c r="G336" i="67"/>
  <c r="G337" i="67" s="1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6" i="11"/>
  <c r="A7" i="11" s="1"/>
  <c r="C156" i="9"/>
  <c r="A151" i="9"/>
  <c r="C153" i="9" s="1"/>
  <c r="C155" i="9" s="1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C92" i="8"/>
  <c r="C91" i="8"/>
  <c r="C89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</calcChain>
</file>

<file path=xl/comments1.xml><?xml version="1.0" encoding="utf-8"?>
<comments xmlns="http://schemas.openxmlformats.org/spreadsheetml/2006/main">
  <authors>
    <author>AutoBVT</author>
  </authors>
  <commentList>
    <comment ref="D70" authorId="0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từ XNPBHC đến phòng TTCU </t>
        </r>
      </text>
    </comment>
    <comment ref="D98" authorId="0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TTCƯ qua</t>
        </r>
      </text>
    </comment>
  </commentList>
</comments>
</file>

<file path=xl/comments2.xml><?xml version="1.0" encoding="utf-8"?>
<comments xmlns="http://schemas.openxmlformats.org/spreadsheetml/2006/main">
  <authors>
    <author>Tran</author>
  </authors>
  <commentList>
    <comment ref="C29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QD dieu dong tu cty huu co len phong kttc ngay 09/3/2020.</t>
        </r>
      </text>
    </comment>
  </commentList>
</comments>
</file>

<file path=xl/comments3.xml><?xml version="1.0" encoding="utf-8"?>
<comments xmlns="http://schemas.openxmlformats.org/spreadsheetml/2006/main">
  <authors>
    <author>Tran</author>
    <author>AutoBVT</author>
    <author>Admin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C7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C13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C1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C2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</commentList>
</comments>
</file>

<file path=xl/comments4.xml><?xml version="1.0" encoding="utf-8"?>
<comments xmlns="http://schemas.openxmlformats.org/spreadsheetml/2006/main">
  <authors>
    <author>Tran</author>
    <author>AutoBVT</author>
    <author>Admin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C10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C18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C24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C33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C36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C43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C54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C10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C123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C18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C293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C306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</commentList>
</comments>
</file>

<file path=xl/comments5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6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2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4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2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M56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M90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99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2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80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91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30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N314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</commentList>
</comments>
</file>

<file path=xl/comments6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6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2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4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2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M56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M90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99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2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80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91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30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N314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</commentList>
</comments>
</file>

<file path=xl/comments7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6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2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4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44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M59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M94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103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26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85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95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308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N318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</commentList>
</comments>
</file>

<file path=xl/comments8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6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2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0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3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4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M58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M93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10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25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8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81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29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N304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</commentList>
</comments>
</file>

<file path=xl/comments9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6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2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0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3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4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N58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N61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N93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10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25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8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94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307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O317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</commentList>
</comments>
</file>

<file path=xl/comments10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6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2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5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6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N60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N63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N96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10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26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8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95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308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O318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</commentList>
</comments>
</file>

<file path=xl/comments11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4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19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5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44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O59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O61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O94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10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2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79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97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310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P320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</commentList>
</comments>
</file>

<file path=xl/comments12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4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19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5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44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N59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N61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N94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10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2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79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95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307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O317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</commentList>
</comments>
</file>

<file path=xl/comments13.xml><?xml version="1.0" encoding="utf-8"?>
<comments xmlns="http://schemas.openxmlformats.org/spreadsheetml/2006/main">
  <authors>
    <author>Admin</author>
  </authors>
  <commentList>
    <comment ref="D856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QĐ điều động xuống phòng TTCU ngày 03/8/2020.</t>
        </r>
      </text>
    </comment>
  </commentList>
</comments>
</file>

<file path=xl/comments14.xml><?xml version="1.0" encoding="utf-8"?>
<comments xmlns="http://schemas.openxmlformats.org/spreadsheetml/2006/main">
  <authors>
    <author>Tran</author>
    <author>Admin</author>
    <author>AutoBVT</author>
  </authors>
  <commentList>
    <comment ref="C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C18" authorId="1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C26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C27" authorId="2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C29" authorId="2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từ XNPBHC đến phòng TTCU 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C43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bổ nhiệm Trưởng phòng TCHC ngày 28/02/2019</t>
        </r>
      </text>
    </comment>
    <comment ref="C4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C83" authorId="2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C84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AutoBVT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C12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C28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C113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</commentList>
</comments>
</file>

<file path=xl/comments16.xml><?xml version="1.0" encoding="utf-8"?>
<comments xmlns="http://schemas.openxmlformats.org/spreadsheetml/2006/main">
  <authors>
    <author>Tran</author>
    <author>Admin</author>
    <author>AutoBVT</author>
  </authors>
  <commentList>
    <comment ref="C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C18" authorId="1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C26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C27" authorId="2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C29" authorId="2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từ XNPBHC đến phòng TTCU 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C43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bổ nhiệm Trưởng phòng TCHC ngày 28/02/2019</t>
        </r>
      </text>
    </comment>
    <comment ref="C4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C83" authorId="2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C84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D88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C95" authorId="2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D97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C111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C196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</commentList>
</comments>
</file>

<file path=xl/comments17.xml><?xml version="1.0" encoding="utf-8"?>
<comments xmlns="http://schemas.openxmlformats.org/spreadsheetml/2006/main">
  <authors>
    <author>Tran</author>
    <author>Admin</author>
    <author>AutoBVT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C13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C21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C22" authorId="2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C25" authorId="1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C85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E98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  <comment ref="C122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C134" authorId="2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C135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C213" authorId="2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C251" authorId="2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</commentList>
</comments>
</file>

<file path=xl/comments18.xml><?xml version="1.0" encoding="utf-8"?>
<comments xmlns="http://schemas.openxmlformats.org/spreadsheetml/2006/main">
  <authors>
    <author>Tran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QD dieu dong tu cty huu co len phong kttc ngay 09/3/2020.</t>
        </r>
      </text>
    </comment>
  </commentList>
</comments>
</file>

<file path=xl/comments19.xml><?xml version="1.0" encoding="utf-8"?>
<comments xmlns="http://schemas.openxmlformats.org/spreadsheetml/2006/main">
  <authors>
    <author>Tran</author>
  </authors>
  <commentList>
    <comment ref="C30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QD dieu dong tu cty huu co len phong kttc ngay 09/3/2020.</t>
        </r>
      </text>
    </comment>
  </commentList>
</comments>
</file>

<file path=xl/comments20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6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1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0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3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0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E96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18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77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87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300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</commentList>
</comments>
</file>

<file path=xl/comments21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13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0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2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27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K49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K79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89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06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07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7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52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</commentList>
</comments>
</file>

<file path=xl/comments22.xml><?xml version="1.0" encoding="utf-8"?>
<comments xmlns="http://schemas.openxmlformats.org/spreadsheetml/2006/main">
  <authors>
    <author>Tran</author>
    <author>AutoBVT</author>
    <author>Admin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D11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D19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D23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D26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D3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D47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J51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D57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J82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D92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D10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D109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D17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</commentList>
</comments>
</file>

<file path=xl/comments23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13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0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2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27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34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46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K50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từ ngày 09/03/2021 thay thế ông Nguyễn Tấn Tài</t>
        </r>
      </text>
    </comment>
    <comment ref="K79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Bổ nhiệm ngày 1/10/2022</t>
        </r>
      </text>
    </comment>
    <comment ref="E89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06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07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7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51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26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  <comment ref="L276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Từ KHKD chuyển xuống</t>
        </r>
      </text>
    </comment>
  </commentList>
</comments>
</file>

<file path=xl/comments24.xml><?xml version="1.0" encoding="utf-8"?>
<comments xmlns="http://schemas.openxmlformats.org/spreadsheetml/2006/main">
  <authors>
    <author>AutoBVT</author>
    <author>Admin</author>
    <author>Tran</author>
  </authors>
  <commentList>
    <comment ref="C9" authorId="0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C13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C19" authorId="2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C79" authorId="0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C156" authorId="0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C269" authorId="0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</commentList>
</comments>
</file>

<file path=xl/comments25.xml><?xml version="1.0" encoding="utf-8"?>
<comments xmlns="http://schemas.openxmlformats.org/spreadsheetml/2006/main">
  <authors>
    <author>Tran</author>
    <author>AutoBVT</author>
    <author>Admin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E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E16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E22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E31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E34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E52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E98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E118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E177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E290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  <comment ref="E303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GIÁM SÁT THỊ TRƯỜNG BỘT GIẶT KO CẦN QUẢN LÍ</t>
        </r>
      </text>
    </comment>
  </commentList>
</comments>
</file>

<file path=xl/comments26.xml><?xml version="1.0" encoding="utf-8"?>
<comments xmlns="http://schemas.openxmlformats.org/spreadsheetml/2006/main">
  <authors>
    <author>Tran</author>
    <author>AutoBVT</author>
    <author>Admin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P.TGĐ 20/5/2019.
QĐ bổ nhiệm TGĐ 06/6/2020.</t>
        </r>
      </text>
    </comment>
    <comment ref="D8" authorId="1" shapeId="0">
      <text>
        <r>
          <rPr>
            <b/>
            <sz val="8"/>
            <color indexed="81"/>
            <rFont val="Tahoma"/>
            <family val="2"/>
          </rPr>
          <t>AutoBVT: 
QĐ BN 24/10/2018</t>
        </r>
      </text>
    </comment>
    <comment ref="D16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đồng từ VP XNPBHC qua  ngày 07/11/2018</t>
        </r>
      </text>
    </comment>
    <comment ref="D21" authorId="2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Quyết định điều động từ XN PBHC qua ngày 01/04/2022</t>
        </r>
      </text>
    </comment>
    <comment ref="D27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từ ngày 29/7/2019</t>
        </r>
      </text>
    </comment>
    <comment ref="D30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chuyền từ KCS qua</t>
        </r>
      </text>
    </comment>
    <comment ref="D33" authorId="2" shapeId="0">
      <text>
        <r>
          <rPr>
            <sz val="9"/>
            <color indexed="81"/>
            <rFont val="Tahoma"/>
            <family val="2"/>
          </rPr>
          <t xml:space="preserve">Chuyển từ phòng KHKD qua
</t>
        </r>
      </text>
    </comment>
    <comment ref="D40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phụ trách Kế toán ngày 02/12/2019</t>
        </r>
      </text>
    </comment>
    <comment ref="D51" authorId="0" shapeId="0">
      <text>
        <r>
          <rPr>
            <b/>
            <sz val="9"/>
            <color indexed="81"/>
            <rFont val="Tahoma"/>
            <family val="2"/>
          </rPr>
          <t>Tran:</t>
        </r>
        <r>
          <rPr>
            <sz val="9"/>
            <color indexed="81"/>
            <rFont val="Tahoma"/>
            <family val="2"/>
          </rPr>
          <t xml:space="preserve">
QĐ bổ nhiệm Phó phòng ngày 22/11/2019</t>
        </r>
      </text>
    </comment>
    <comment ref="D96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chuyển từ XNPB qua</t>
        </r>
      </text>
    </comment>
    <comment ref="D115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qd bổ nhiệm 22/11/2018
số CMND không thay đổi</t>
        </r>
      </text>
    </comment>
    <comment ref="D174" authorId="1" shapeId="0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QĐ điều động từ Cơ điện qua ngày 26/4/2019</t>
        </r>
      </text>
    </comment>
    <comment ref="D285" authorId="1" shapeId="0">
      <text>
        <r>
          <rPr>
            <b/>
            <sz val="8"/>
            <color indexed="81"/>
            <rFont val="Tahoma"/>
            <family val="2"/>
          </rPr>
          <t>AutoBVT:</t>
        </r>
        <r>
          <rPr>
            <sz val="8"/>
            <color indexed="81"/>
            <rFont val="Tahoma"/>
            <family val="2"/>
          </rPr>
          <t xml:space="preserve">
QĐ điều động 07/11/2018 - nhóm trưởng nhóm dọn kho</t>
        </r>
      </text>
    </comment>
  </commentList>
</comments>
</file>

<file path=xl/sharedStrings.xml><?xml version="1.0" encoding="utf-8"?>
<sst xmlns="http://schemas.openxmlformats.org/spreadsheetml/2006/main" count="79114" uniqueCount="5483">
  <si>
    <t xml:space="preserve">DANH SÁCH NHÂN SỰ </t>
  </si>
  <si>
    <t>Ngày làm</t>
  </si>
  <si>
    <t>Năm công tác</t>
  </si>
  <si>
    <t>Ngày tính</t>
  </si>
  <si>
    <t>XÍ NGHIỆP PHÂN BÓN HÓA CHẤT</t>
  </si>
  <si>
    <t xml:space="preserve"> </t>
  </si>
  <si>
    <t>STT</t>
  </si>
  <si>
    <t>MÃ SỐ</t>
  </si>
  <si>
    <t>HỌ VÀ TÊN</t>
  </si>
  <si>
    <t>GIỚI 
TÍNH</t>
  </si>
  <si>
    <t>DÂN TỘC</t>
  </si>
  <si>
    <t>TÔN 
GIÁO</t>
  </si>
  <si>
    <t>CHỨC 
VỤ</t>
  </si>
  <si>
    <t>ĐƠN VỊ 
CÔNG TÁC</t>
  </si>
  <si>
    <t>NGÀY SINH</t>
  </si>
  <si>
    <t>NGÀY LÀM</t>
  </si>
  <si>
    <t>HĐLĐ</t>
  </si>
  <si>
    <t>SỐ HĐLĐ</t>
  </si>
  <si>
    <t>NĂM
CÔNG TÁC</t>
  </si>
  <si>
    <t>CMND</t>
  </si>
  <si>
    <t>NGÀY CẤP</t>
  </si>
  <si>
    <t>NƠI CẤP</t>
  </si>
  <si>
    <t>NƠI SINH</t>
  </si>
  <si>
    <t xml:space="preserve">ĐỊA CHỈ THƯỜNG TRÚ
</t>
  </si>
  <si>
    <t>ĐỊA CHỈ HIỆN NAY</t>
  </si>
  <si>
    <t>SỐ ĐIỆN THOẠI</t>
  </si>
  <si>
    <t>TRÌNH ĐỘ</t>
  </si>
  <si>
    <t>CHUYÊN NGÀNH</t>
  </si>
  <si>
    <t>CÔNG VIỆC PHẢI LÀM</t>
  </si>
  <si>
    <t>Tuổi</t>
  </si>
  <si>
    <t>A268</t>
  </si>
  <si>
    <t>Nguyễn Công Huân</t>
  </si>
  <si>
    <t>Nam</t>
  </si>
  <si>
    <t>Kinh</t>
  </si>
  <si>
    <t>Không</t>
  </si>
  <si>
    <t>TGĐ</t>
  </si>
  <si>
    <t>Không xác định</t>
  </si>
  <si>
    <t>2 /HĐ/PBHC/16</t>
  </si>
  <si>
    <t>092086007417</t>
  </si>
  <si>
    <t>Phường Xuân Khánh, Quận Ninh Kiều, Thành phố Cần Thơ</t>
  </si>
  <si>
    <t>Số 166 Nguyễn Thị Minh Khai, Phường Xuân Khánh, Quận Ninh Kiều, TP Cần Thơ.</t>
  </si>
  <si>
    <t>Số 9 Cồn Khương, Phường Cái Khế, Quận Ninh Kiều, Thành phố Cần Thơ</t>
  </si>
  <si>
    <t>Thạc sĩ</t>
  </si>
  <si>
    <t>Bác sĩ &amp; Quản trị Kinh doanh</t>
  </si>
  <si>
    <t>A035</t>
  </si>
  <si>
    <t>Nguyễn Nam Bình</t>
  </si>
  <si>
    <t>Phó TGĐ kiêm Chủ
 tịch HĐTV Cty TNHH Hữu cơ đậm đặc</t>
  </si>
  <si>
    <t>034072016055</t>
  </si>
  <si>
    <t>Thị trấn An Bài, Tỉnh Thái Bình.</t>
  </si>
  <si>
    <t>U5 Nguyễn Ngọc Trai, phường Xuân Khánh, quận Ninh Kiều, TP Cần Thơ.</t>
  </si>
  <si>
    <t>Đại học</t>
  </si>
  <si>
    <t>Kế toán tài chính</t>
  </si>
  <si>
    <t>A279</t>
  </si>
  <si>
    <t>Nguyễn Thanh Duy</t>
  </si>
  <si>
    <t>4 /HĐ/PBHC/16</t>
  </si>
  <si>
    <t>092090014793</t>
  </si>
  <si>
    <t>Phường Thới Bình, Quận Ninh Kiều, Thành phố Cần Thơ.</t>
  </si>
  <si>
    <t>228/74A Phạm Ngũ Lão, P. An Hòa, Q. NK, TPCT</t>
  </si>
  <si>
    <t>0939155888</t>
  </si>
  <si>
    <t>KT Ngoại Thương</t>
  </si>
  <si>
    <t>Do Trưởng phòng phân công công việc</t>
  </si>
  <si>
    <t>A255</t>
  </si>
  <si>
    <t>Trầm Trung Bích Thảo</t>
  </si>
  <si>
    <t>Nữ</t>
  </si>
  <si>
    <t>Phó phòng</t>
  </si>
  <si>
    <t>P. KHKD</t>
  </si>
  <si>
    <t>6 /HĐ/PBHC/16</t>
  </si>
  <si>
    <t>094189000207</t>
  </si>
  <si>
    <t>Sóc Trăng</t>
  </si>
  <si>
    <t>Xã Đại Tâm, Huyện Mỹ Xuyên, Tỉnh Sóc Trăng</t>
  </si>
  <si>
    <t>63A hẻm 3 Mậu Thân, P. Xuân Khánh, Q. Ninh Kiều, TP. Cần Thơ</t>
  </si>
  <si>
    <t>0988978619</t>
  </si>
  <si>
    <t>Công nghệ hóa học</t>
  </si>
  <si>
    <t>Theo chức năng nhiệm vụ được TGĐ giao</t>
  </si>
  <si>
    <t>C109</t>
  </si>
  <si>
    <t>Lê Huy Minh</t>
  </si>
  <si>
    <t>8 /HĐ/PBHC/16</t>
  </si>
  <si>
    <t>038078000972</t>
  </si>
  <si>
    <t>Xã Hải Hòa, Huyện Tĩnh Gia, Tỉnh Thanh Hoá.</t>
  </si>
  <si>
    <t>183/6 Lê Hồng Phong, Phường Trà Nóc, Quận Bình Thuỷ, Thành phố Cần Thơ.</t>
  </si>
  <si>
    <t>0916413878</t>
  </si>
  <si>
    <t>QTKD</t>
  </si>
  <si>
    <t>A288</t>
  </si>
  <si>
    <t>Nguyễn Hải Đăng</t>
  </si>
  <si>
    <t>5 /HĐ/PBHC/16</t>
  </si>
  <si>
    <t>093090005260</t>
  </si>
  <si>
    <t>Xã Thuận Hưng, Huyện Long Mỹ, Tỉnh Hậu Giang.</t>
  </si>
  <si>
    <t>Cạnh 162/54 đường Trần Quang Diệu, P.An Thới, Q. Bình Thủy, TP. Cần Thơ</t>
  </si>
  <si>
    <t>0907441113</t>
  </si>
  <si>
    <t>A294</t>
  </si>
  <si>
    <t>Nguyễn Sông Lam</t>
  </si>
  <si>
    <t>092083003363</t>
  </si>
  <si>
    <t>Phường Trường Lạc, Quận Ô Môn, Thành phố Cần Thơ.</t>
  </si>
  <si>
    <t>Trung cấp</t>
  </si>
  <si>
    <t>A339</t>
  </si>
  <si>
    <t>Lê Minh Toàn</t>
  </si>
  <si>
    <t>092090001386</t>
  </si>
  <si>
    <t>Phường Xuân Khánh, Quận Ninh Kiều, Thành phố Cần Thơ.</t>
  </si>
  <si>
    <t>9/126 KDC số 9, đường 30/4, Phường Xuân Khánh, Quận Ninh Kiều, TP. Cần Thơ.</t>
  </si>
  <si>
    <t>0919027948</t>
  </si>
  <si>
    <t>Kế toán</t>
  </si>
  <si>
    <t>A358</t>
  </si>
  <si>
    <t>Trần Ngọc Bảo Trân</t>
  </si>
  <si>
    <t>15.1 /HĐ-PBHC/19</t>
  </si>
  <si>
    <t>362488362</t>
  </si>
  <si>
    <t>126 Lê Anh Xuân, Phường An Hòa, Quận Ninh Kiều, Thành phố Cần Thơ.</t>
  </si>
  <si>
    <t>0834500115</t>
  </si>
  <si>
    <t>Cử nhân sinh học</t>
  </si>
  <si>
    <t>A369</t>
  </si>
  <si>
    <t>Phan Thanh Trường</t>
  </si>
  <si>
    <t>04.1/HĐ-PBHC/20</t>
  </si>
  <si>
    <t>Xã Long Hậu, Huyện Lai Vung, Tỉnh Đồng Tháp.</t>
  </si>
  <si>
    <t>93/24 Nguyễn Việt Dũng, P. An Thới, Q. Bình Thủy, TP Cần Thơ</t>
  </si>
  <si>
    <t>0907902546</t>
  </si>
  <si>
    <t>Marketing</t>
  </si>
  <si>
    <t>A385</t>
  </si>
  <si>
    <t>Nguyễn Thị Thùy Miên</t>
  </si>
  <si>
    <t>12 tháng</t>
  </si>
  <si>
    <t>18/HĐ-PBHC/2021</t>
  </si>
  <si>
    <t>Xã Long Điền B, Huyện Chợ Mới, Tỉnh An Giang</t>
  </si>
  <si>
    <t>Ấp Long Quới 1, Xã Long Điền B, Huyện Chợ Mới, Tỉnh An Giang</t>
  </si>
  <si>
    <t>95 Trần Chiên, P. Lê Bình, Q. Cái Răng, TP Cần Thơ</t>
  </si>
  <si>
    <t>0969342484</t>
  </si>
  <si>
    <t>Công nghệ kỹ thuật Hóa học</t>
  </si>
  <si>
    <t>C561</t>
  </si>
  <si>
    <t>Trần Ngọc Sáng</t>
  </si>
  <si>
    <t>23/HĐ-PBHC/2021</t>
  </si>
  <si>
    <t>371665103</t>
  </si>
  <si>
    <t>14 Tổ 19 khu phố cư xá mới, TT Kiên Lương, H. Kiên Lương, T. Kiên Giang</t>
  </si>
  <si>
    <t>0888 664 550</t>
  </si>
  <si>
    <t>Cao Đẳng</t>
  </si>
  <si>
    <t>Tài chính - Ngân hàng</t>
  </si>
  <si>
    <t>A131</t>
  </si>
  <si>
    <t>Trần Ngọc Văn</t>
  </si>
  <si>
    <t>Phật</t>
  </si>
  <si>
    <t>Trưởng phòng</t>
  </si>
  <si>
    <t>Phòng TT&amp;CƯ</t>
  </si>
  <si>
    <t>16 /HĐ/PBHC/16</t>
  </si>
  <si>
    <t>089078019969</t>
  </si>
  <si>
    <t>Xã Tân Hòa, Huyện Phú Tân, Tỉnh An Giang.</t>
  </si>
  <si>
    <t>P. Mỹ Phước, TP Long Xuyên, T. An Giang</t>
  </si>
  <si>
    <t>Khu TT Công An, P. An Hòa,  Q. Ninh Kiều, TP Cần Thơ</t>
  </si>
  <si>
    <t>0639664171</t>
  </si>
  <si>
    <t>Kỹ sư nông nghiệp</t>
  </si>
  <si>
    <t>A246</t>
  </si>
  <si>
    <t>Trần Minh Giàu</t>
  </si>
  <si>
    <t>23 /HĐ/PBHC/16</t>
  </si>
  <si>
    <t>092083009975</t>
  </si>
  <si>
    <t>Phường An Nghiệp, Quận Ninh Kiều, Thành phố Cần Thơ.</t>
  </si>
  <si>
    <t>112 Trần Hưng Đạo, Quận Ninh Kiều, Thành phố Cần Thơ.</t>
  </si>
  <si>
    <t>138/28 Tràn Hưng Đạo, P. An Nghiệp, Q. Ninh Kiều, TP Cần Thơ</t>
  </si>
  <si>
    <t>0907930044</t>
  </si>
  <si>
    <t>Kỹ sư nông học</t>
  </si>
  <si>
    <t>A005</t>
  </si>
  <si>
    <t>Cung Hoàng Tuấn Anh</t>
  </si>
  <si>
    <t>020359296</t>
  </si>
  <si>
    <t>Sơ cấp</t>
  </si>
  <si>
    <t>A282</t>
  </si>
  <si>
    <t>Lâm Duy</t>
  </si>
  <si>
    <t>28 /HĐ/PBHC/16</t>
  </si>
  <si>
    <t>092087006701</t>
  </si>
  <si>
    <t xml:space="preserve">Phường An Hội, Quận Ninh Kiều, Thành phố Cần Thơ. </t>
  </si>
  <si>
    <t xml:space="preserve">80 Lý Tự Trọng, Phường An Cư, Quận Ninh Kiều, Thành phố Cần Thơ. </t>
  </si>
  <si>
    <t>0939616737</t>
  </si>
  <si>
    <t>A289</t>
  </si>
  <si>
    <t>Hoàng Thị Thanh Mai</t>
  </si>
  <si>
    <t>29 /HĐ/PBHC/16</t>
  </si>
  <si>
    <t>036179013255</t>
  </si>
  <si>
    <t xml:space="preserve">Phường Trà Nóc, Quận Bình Thuỷ, Thành phố Cần Thơ. </t>
  </si>
  <si>
    <t xml:space="preserve">B11 Nguyễn Thông, Phường An Thới, Quận Ô Môn, Thành phố Cần Thơ. </t>
  </si>
  <si>
    <t>0972835009</t>
  </si>
  <si>
    <t>A025</t>
  </si>
  <si>
    <t>Nguyễn Thị Xuân Diệu</t>
  </si>
  <si>
    <t>083173005645</t>
  </si>
  <si>
    <t>A327</t>
  </si>
  <si>
    <t>Lê Trung Hiếu</t>
  </si>
  <si>
    <t>466 /HĐ/PBHC/16</t>
  </si>
  <si>
    <t>086089010769</t>
  </si>
  <si>
    <t>Xã Trà Côn, Huyện Trà Ôn, Tỉnh Vĩnh Long.</t>
  </si>
  <si>
    <t>ấp Ông Tín, Xã Trà Côn, Huyện Trà Ôn, Tỉnh Vĩnh Long.</t>
  </si>
  <si>
    <t>69/62 Hẻm 583 đường 30/4, P. Hưng Lợi, Q. Ninh Kiều, TP Cần Thơ</t>
  </si>
  <si>
    <t>0978618388</t>
  </si>
  <si>
    <t>Cao đẳng</t>
  </si>
  <si>
    <t>H062</t>
  </si>
  <si>
    <t>Lê Bằng Thẳng</t>
  </si>
  <si>
    <t>449 /HĐ/PBHC/16</t>
  </si>
  <si>
    <t>093086003738</t>
  </si>
  <si>
    <t>Phường Trà Lồng, Thị xã Long Mỹ, Tỉnh Hậu Giang.</t>
  </si>
  <si>
    <t>KV I, Phường Trà Lồng, Thị xã Long Mỹ, Tỉnh Hậu Giang.</t>
  </si>
  <si>
    <t>KV6, Phường Trà Nóc, Q. Bình Thủy, TP Cần Thơ</t>
  </si>
  <si>
    <t>Luật</t>
  </si>
  <si>
    <t>A328</t>
  </si>
  <si>
    <t>Huỳnh Phú Nhân</t>
  </si>
  <si>
    <t>467 /HĐ/PBHC/16</t>
  </si>
  <si>
    <t>092094005136</t>
  </si>
  <si>
    <t>57 KV Bình Thuận, Phường Trường Lạc, Quận Ô Môn, Thành phố Cần Thơ.</t>
  </si>
  <si>
    <t>Bảo vệ thực vật</t>
  </si>
  <si>
    <t>A215</t>
  </si>
  <si>
    <t>Nguyễn Thị Mỹ Nhiên</t>
  </si>
  <si>
    <t>308 /HĐ/PBHC/16</t>
  </si>
  <si>
    <t>093183000309</t>
  </si>
  <si>
    <t>Xã Phú Hữu, Huyện Châu Thành, Tỉnh Hậu Giang</t>
  </si>
  <si>
    <t>24 Bế Văn Đàn, Phường An Hòa, Quận Ninh Kiều, Thành phố Cần Thơ.</t>
  </si>
  <si>
    <t>Do giám đốc xí nghiệp Phân bón phân công công việc</t>
  </si>
  <si>
    <t>A367</t>
  </si>
  <si>
    <t>Lương Phú Vinh</t>
  </si>
  <si>
    <t>24 /HĐ-PBHC/18</t>
  </si>
  <si>
    <t>092092010946</t>
  </si>
  <si>
    <t>Xã Trường Long, Huyện Phong Điền, Thành phố Cần Thơ.</t>
  </si>
  <si>
    <t>Số 02, ấp Trường Ninh, Xã Trường Long, Huyện Phong Điền, Thành phố Cần Thơ.</t>
  </si>
  <si>
    <t>A307</t>
  </si>
  <si>
    <t>Nguyễn Thị Hồng Hạnh</t>
  </si>
  <si>
    <t>092184000501</t>
  </si>
  <si>
    <t xml:space="preserve">24 Phạm Hữu Lầu, Phường An Thới, Quận Bình Thuỷ, Thành phố Cần Thơ. </t>
  </si>
  <si>
    <t>A380</t>
  </si>
  <si>
    <t>Nguyễn Hoài Phong</t>
  </si>
  <si>
    <t>14/HĐ-PNHC/2020</t>
  </si>
  <si>
    <t>Xã Hòa An, Tp.Cao Lãnh, Tỉnh Đồng Tháp.</t>
  </si>
  <si>
    <t>Số 697, Nguyễn Hữu Kiến, Ấp Hòa Long, Xã Hòa An, Tp.Cao Lãnh, Tỉnh Đồng Tháp.</t>
  </si>
  <si>
    <t>Hẻm 1, KV1 Trần Vĩnh Kiết, P.An Bình, TP Cần Thơ</t>
  </si>
  <si>
    <t>Phát triển nông thôn</t>
  </si>
  <si>
    <t>A344</t>
  </si>
  <si>
    <t>Lê Trọng Nhơn</t>
  </si>
  <si>
    <t>05 /HĐ/PBHC/17</t>
  </si>
  <si>
    <t>087092017349</t>
  </si>
  <si>
    <t>Xã Vĩnh Thới, Huyện Lai Vung, Tỉnh Đồng Tháp.</t>
  </si>
  <si>
    <t>1312 ấp Hòa Định, Xã Vĩnh Thới, Huyện Lai Vung, Tỉnh Đồng Tháp.</t>
  </si>
  <si>
    <t>0981205448</t>
  </si>
  <si>
    <t>A394</t>
  </si>
  <si>
    <t>Nguyễn Hứa Kim Thảo</t>
  </si>
  <si>
    <t>29/HĐ-PBHC/2022</t>
  </si>
  <si>
    <t>092197011285</t>
  </si>
  <si>
    <t>Cục cảnh sát QLHC về TTXH</t>
  </si>
  <si>
    <t>H. Thới Lai, TP. Cần Thơ</t>
  </si>
  <si>
    <t>66/1 Huỳnh Phan Hộ, P. Trà An, Q. Bình Thủy, TP. Cần Thơ</t>
  </si>
  <si>
    <t>0907 199 744</t>
  </si>
  <si>
    <t>Quản trị văn phòng</t>
  </si>
  <si>
    <t>A397</t>
  </si>
  <si>
    <t>Mạch Chí Thiện</t>
  </si>
  <si>
    <t>33/HĐ-PBHC/2022</t>
  </si>
  <si>
    <t>086083000292</t>
  </si>
  <si>
    <t>Xã Trung Hiệp, H. Vũng Liêm, T. Vĩnh Long</t>
  </si>
  <si>
    <t>KV Tân Quới, P. Tân Hưng, Q.Thốt Nốt, TP. Cần Thơ</t>
  </si>
  <si>
    <t>A198</t>
  </si>
  <si>
    <t>Nguyễn Duy Vũ</t>
  </si>
  <si>
    <t>Kế toán trưởng</t>
  </si>
  <si>
    <t>Phòng KTTC</t>
  </si>
  <si>
    <t>42 /HĐ/PBHC/16</t>
  </si>
  <si>
    <t>082078026532</t>
  </si>
  <si>
    <t>Xã Long Hòa, Thị xã Gò Công, Tỉnh Tiền Giang.</t>
  </si>
  <si>
    <t>9113 Ấp Kim Liên, Xã Long Hòa, Thị xã Gò Công, Tỉnh Tiền Giang.</t>
  </si>
  <si>
    <t>Đường số 32 KDC Ngân Thuận, P. Bình Thủy, Q. Bình Thủy, TP Cần Thơ</t>
  </si>
  <si>
    <t>A154</t>
  </si>
  <si>
    <t>Phan Thị Minh Diễn</t>
  </si>
  <si>
    <t>41 /HĐ/PBHC/16</t>
  </si>
  <si>
    <t>045180000015</t>
  </si>
  <si>
    <t>Xã Triệu Trạch, Huyện Triệu Phong, Tỉnh Quảng Trị.</t>
  </si>
  <si>
    <t>30D/4 KV1, Lê Hồng Phong, Phường Trà Nóc, Quận Bình Thuỷ, Thành phố Cần Thơ.</t>
  </si>
  <si>
    <t>Tài chính tín dụng</t>
  </si>
  <si>
    <t>A235</t>
  </si>
  <si>
    <t>Phùng Thị Ngọc Thanh</t>
  </si>
  <si>
    <t>43 /HĐ/PBHC/16</t>
  </si>
  <si>
    <t>092187005527</t>
  </si>
  <si>
    <t>96B/8 Hẻm 8A, Nguyễn Chí Thanh, Tổ 8, KV1, Phường Trà Nóc, Quận Bình Thủy, TP.Cần Thơ.</t>
  </si>
  <si>
    <t>A245</t>
  </si>
  <si>
    <t>Trần Thị Lệ Thúy</t>
  </si>
  <si>
    <t>44 /HĐ/PBHC/16</t>
  </si>
  <si>
    <t>051188000559</t>
  </si>
  <si>
    <t>Xã Phổ Thạnh, Huyện Đức Phổ, Tỉnh Quảng Ngãi.</t>
  </si>
  <si>
    <t>196 đường số 5, KDC Thới Nhựt 2, P. An Khánh, Q. Ninh Kiều, TP Cần Thơ</t>
  </si>
  <si>
    <t>A362</t>
  </si>
  <si>
    <t>Trần Ngọc Huyền</t>
  </si>
  <si>
    <t>093193003050</t>
  </si>
  <si>
    <t>Tài chính Ngân hàng</t>
  </si>
  <si>
    <t>A363</t>
  </si>
  <si>
    <t>Nguyễn Thị Hà Thảo</t>
  </si>
  <si>
    <t>20.8 /HĐ-PBHC/19</t>
  </si>
  <si>
    <t>092190008576</t>
  </si>
  <si>
    <t>Phường Hưng Lợi, Quận Ninh Kiều, TP.Cần Thơ.</t>
  </si>
  <si>
    <t>68/39, Đường 3-2, Phường Hưng Lợi, Quận Ninh Kiều, TP.Cần Thơ.</t>
  </si>
  <si>
    <t>A379</t>
  </si>
  <si>
    <t>Tiêu Tú Châu</t>
  </si>
  <si>
    <t>13/HĐ/PBHC/20</t>
  </si>
  <si>
    <t>092197003248</t>
  </si>
  <si>
    <t>Phường An Lạc, Quận Ninh Kiều, TP.Cần Thơ.</t>
  </si>
  <si>
    <t>456A KV Thạnh Hòa, P.Phú Thứ, Q. Cái Răng, TP Cần Thơ</t>
  </si>
  <si>
    <t>A112</t>
  </si>
  <si>
    <t>Nguyễn Ngọc Diệp Trang</t>
  </si>
  <si>
    <t>Phòng XNK</t>
  </si>
  <si>
    <t>47 /HĐ/PBHC/16</t>
  </si>
  <si>
    <t>086172005389</t>
  </si>
  <si>
    <t>385/14B, KV2,  Phường An Khánh, Quận Ninh Kiều, TP.Cần Thơ.</t>
  </si>
  <si>
    <t>Sư phạm Anh văn</t>
  </si>
  <si>
    <t>A391</t>
  </si>
  <si>
    <t>Võ Quỳnh Như</t>
  </si>
  <si>
    <t>17/HĐ-PBHC/2022</t>
  </si>
  <si>
    <t>341725735</t>
  </si>
  <si>
    <t>138 Ấp An Lợi, X. An Khánh, H. Châu Thành, T. Đồng Tháp</t>
  </si>
  <si>
    <t>0979 176 415</t>
  </si>
  <si>
    <t>Ngôn ngữ Anh</t>
  </si>
  <si>
    <t>A395</t>
  </si>
  <si>
    <t>Ngô Thanh Vy</t>
  </si>
  <si>
    <t>30/HĐ-PBHC/2022</t>
  </si>
  <si>
    <t>092300000192</t>
  </si>
  <si>
    <t>Phường An Khánh, Quận Ninh Kiều ,TP Cần Thơ</t>
  </si>
  <si>
    <t>385K Trần Nam Phú, KV2, P. An Khánh, Q. Ninh Kiều, TP. Cần Thơ</t>
  </si>
  <si>
    <t>0898 843 200</t>
  </si>
  <si>
    <t>Kinh tế tài nguyên thiên nhiên</t>
  </si>
  <si>
    <t>A036</t>
  </si>
  <si>
    <t>Nguyễn Văn Từ Hải</t>
  </si>
  <si>
    <t>Phòng TCHC</t>
  </si>
  <si>
    <t>092073001086</t>
  </si>
  <si>
    <t>38/9 Mậu Thân, Phường An Hòa, Quận Ninh Kiều, TP.Cần Thơ.</t>
  </si>
  <si>
    <t>A250</t>
  </si>
  <si>
    <t>Bùi Hữu Thọ</t>
  </si>
  <si>
    <t>52 /HĐ/PBHC/16</t>
  </si>
  <si>
    <t>Xã Vĩnh Xuân, Huyện Trà Ôn, Tỉnh Vĩnh Long.</t>
  </si>
  <si>
    <t>Khu vực 11, phường Châu Văn Liêm, Quận Ô Môn, TP.Cần Thơ.</t>
  </si>
  <si>
    <t>A381</t>
  </si>
  <si>
    <t>Nguyễn Thị Phương Lan</t>
  </si>
  <si>
    <t>13/HĐ/-PBHC/2021</t>
  </si>
  <si>
    <t>092190007202</t>
  </si>
  <si>
    <t>Phường Cái Khế, Quận Ninh Kiều, TP.Cần Thơ.</t>
  </si>
  <si>
    <t>95 đường số 4, Khu TĐC Thới Nhựt 2, KV1, P. An Khánh, Q. Ninh Kiều, TPCT</t>
  </si>
  <si>
    <t>A382</t>
  </si>
  <si>
    <t>Huỳnh Quang Trí</t>
  </si>
  <si>
    <t>092095004902</t>
  </si>
  <si>
    <t>A389</t>
  </si>
  <si>
    <t>Ngô Thành Đang</t>
  </si>
  <si>
    <t>Chăm sóc cây</t>
  </si>
  <si>
    <t>01/HĐ-PBHC/2022</t>
  </si>
  <si>
    <t>030078000895</t>
  </si>
  <si>
    <t>153A Lê Hồng Phong, P. Trà An, Q. Bình Thủy, TP. Cần Thơ</t>
  </si>
  <si>
    <t>0939 595 237</t>
  </si>
  <si>
    <t>Bác sĩ Thú y</t>
  </si>
  <si>
    <t>Chăm sóc cây cảnh, cắt cỏ khuôn viên công ty,</t>
  </si>
  <si>
    <t>C183</t>
  </si>
  <si>
    <t>Lê Thị Thu Hồng</t>
  </si>
  <si>
    <t>Chủ nhiệm Kho</t>
  </si>
  <si>
    <t>Bộ phận kho</t>
  </si>
  <si>
    <t>63 /HĐ/PBHC/16</t>
  </si>
  <si>
    <t>Xã An Thạch, Huyện Tuy An, Tỉnh Phú Yên.</t>
  </si>
  <si>
    <t>68/1/11 Trần Phú, Phường Cái Khế, Quận Ninh Kiều, TP.Cần Thơ.</t>
  </si>
  <si>
    <t>B42 Nguyễn Thông, P. An Thới, Q. Bình Thủy, TP Cần Thơ</t>
  </si>
  <si>
    <t>B112</t>
  </si>
  <si>
    <t>Lê Thị Thanh Thúy</t>
  </si>
  <si>
    <t>59 /HĐ/PBHC/16</t>
  </si>
  <si>
    <t>Xã Vĩnh Viễn, Huyện Long Mỹ, Tỉnh Hậu Giang.</t>
  </si>
  <si>
    <t>KV Bình An, P. Long Hòa, Q. Bình Thủy, TP Cần Thơ</t>
  </si>
  <si>
    <t>Do Trưởng bộ phận phân công công việc</t>
  </si>
  <si>
    <t>01/01/1973</t>
  </si>
  <si>
    <t>C173</t>
  </si>
  <si>
    <t>Hồ Xuân Việt</t>
  </si>
  <si>
    <t>62 /HĐ/PBHC/16</t>
  </si>
  <si>
    <t>D075</t>
  </si>
  <si>
    <t>Trần Lương Nhân</t>
  </si>
  <si>
    <t>64 /HĐ/PBHC/16</t>
  </si>
  <si>
    <t>Xã Sơn Đông, TP.Bến Tre, Tỉnh Bến Tre.</t>
  </si>
  <si>
    <t>135/4 khu vực 1, Phường An Bình, Quận Ninh Kiều, TP.Cần Thơ.</t>
  </si>
  <si>
    <t>A283</t>
  </si>
  <si>
    <t>Cao Văn Được</t>
  </si>
  <si>
    <t>65 /HĐ/PBHC/16</t>
  </si>
  <si>
    <t>Xã Thạnh Phú, Huyện Vĩnh Thạnh, TP.Cần Thơ.</t>
  </si>
  <si>
    <t>KV Thới Mỹ, Phường Thới Long, Quận Ô Môn, Thành phố Cần Thơ.</t>
  </si>
  <si>
    <t>180 Nguyễn Đệ, P. An Thới, Q. Bình Thủy, TP Cần Thơ</t>
  </si>
  <si>
    <t>A081</t>
  </si>
  <si>
    <t>Nguyễn Tất Thắng</t>
  </si>
  <si>
    <t>66 /HĐ/PBHC/16</t>
  </si>
  <si>
    <t>Xã Xuân Lũng, Huyện Lâm Thao, Tỉnh Phú Thọ.</t>
  </si>
  <si>
    <t>74 Nguyễn Chí Thanh, KV2, P. Trà Nóc, Q. Bình Thủy, TP Cần Thơ</t>
  </si>
  <si>
    <t>A396</t>
  </si>
  <si>
    <t>Trần Bá Trắt</t>
  </si>
  <si>
    <t>32/HĐ-PBHC/2022</t>
  </si>
  <si>
    <t>X. Tân Thạnh, H. Thới Lai, TP. Cần Thơ</t>
  </si>
  <si>
    <t>Ấp Thới Phước 1, X. Tân Thạnh, H. Thới Lai, TP. Cần Thơ</t>
  </si>
  <si>
    <t>0912 763 910</t>
  </si>
  <si>
    <t>Kỹ sư công nghệ thông tin</t>
  </si>
  <si>
    <t>D020</t>
  </si>
  <si>
    <t>Lê Bá Toàn</t>
  </si>
  <si>
    <t>Phòng Kỹ thuật</t>
  </si>
  <si>
    <t>101 /HĐ/PBHC/16</t>
  </si>
  <si>
    <t>362544259</t>
  </si>
  <si>
    <t>Xã Triệu Phước, Huyện Triệu Phong, Tỉnh Quảng Trị.</t>
  </si>
  <si>
    <t>B11 đường Nguyễn Thông, P. An Thới, Quận Bình Thuỷ, Thành phố Cần Thơ.</t>
  </si>
  <si>
    <t>Kỹ sư cơ khí</t>
  </si>
  <si>
    <t>Do trưởng phòng Kỹ thuật phân công công việc</t>
  </si>
  <si>
    <t>VP XN. PB&amp;HC</t>
  </si>
  <si>
    <t>Do giám đốc xí nghiệp Hóa chất phân công công việc</t>
  </si>
  <si>
    <t>A260</t>
  </si>
  <si>
    <t>Phan Trường Tiền</t>
  </si>
  <si>
    <t>Phòng CN-KCS</t>
  </si>
  <si>
    <t>76 /HĐ/PBHC/16</t>
  </si>
  <si>
    <t>091087000155</t>
  </si>
  <si>
    <t>Xã Tân Hiệp B, Huyện Tân Hiệp, Tỉnh Kiên Giang.</t>
  </si>
  <si>
    <t>0383634527</t>
  </si>
  <si>
    <t>A171</t>
  </si>
  <si>
    <t>Đặng Phương Thảo</t>
  </si>
  <si>
    <t>78 /HĐ/PBHC/16</t>
  </si>
  <si>
    <t>092182003607</t>
  </si>
  <si>
    <t>Xã Thới Thạnh, Huyện Thới Lai, TP.Cần Thơ.</t>
  </si>
  <si>
    <t>249 KV 13, Trần Hưng Đạo, Phường Châu Văn Liêm, Quận Ô Môn, TP.Cần Thơ.</t>
  </si>
  <si>
    <t>0917279733</t>
  </si>
  <si>
    <t>A057</t>
  </si>
  <si>
    <t>Nguyễn Huỳnh Khánh Linh</t>
  </si>
  <si>
    <t>74 /HĐ/PBHC/16</t>
  </si>
  <si>
    <t>092171003980</t>
  </si>
  <si>
    <t>70/60/2 Cách mạng Tháng 8, Phường Cái Khế, Quận Ninh Kiều, TP.Cần Thơ.</t>
  </si>
  <si>
    <t>0947 324 947</t>
  </si>
  <si>
    <t>Phân tích</t>
  </si>
  <si>
    <t>A058</t>
  </si>
  <si>
    <t>Nguyễn Thị Hiếu</t>
  </si>
  <si>
    <t>040173028485</t>
  </si>
  <si>
    <t>A061</t>
  </si>
  <si>
    <t>Nguyễn Thị Kim Phượng</t>
  </si>
  <si>
    <t>77 /HĐ/PBHC/16</t>
  </si>
  <si>
    <t>'045175000238</t>
  </si>
  <si>
    <t>B13 Tổ 7, KV4, Phường Trà Nóc, Quận Bình Thuỷ, Thành phố Cần Thơ.</t>
  </si>
  <si>
    <t>0939589478</t>
  </si>
  <si>
    <t>Cử nhân Hóa</t>
  </si>
  <si>
    <t>A173</t>
  </si>
  <si>
    <t>Nguyễn Thị Thanh Tâm</t>
  </si>
  <si>
    <t>79 /HĐ/PBHC/16</t>
  </si>
  <si>
    <t>042181000294</t>
  </si>
  <si>
    <t>Xã Kỳ Văn, Huyện Kỳ Anh, Tỉnh Hà Tĩnh.</t>
  </si>
  <si>
    <t>27/15 Lê Hồng Phong, P. Trà Nóc, Q. Bình Thủy, TP Cần Thơ</t>
  </si>
  <si>
    <t>0907447417</t>
  </si>
  <si>
    <t>A233</t>
  </si>
  <si>
    <t>Võ Thị Thùy Vân</t>
  </si>
  <si>
    <t>80 /HĐ/PBHC/16</t>
  </si>
  <si>
    <t>082185024771</t>
  </si>
  <si>
    <t>Xã Phú Kiết, Huyện Chợ Gạo, Tỉnh Tiền Giang.</t>
  </si>
  <si>
    <t>ấp Phú Cương C, Xã Phú Kiết, Huyện Chợ Gạo, Tỉnh Tiền Giang.</t>
  </si>
  <si>
    <t>180 Thới Hòa, P. Phước Thới, Q. Ô Môn, TP. Cần Thơ</t>
  </si>
  <si>
    <t>0974136073</t>
  </si>
  <si>
    <t>Công nghệ sinh học</t>
  </si>
  <si>
    <t>B107</t>
  </si>
  <si>
    <t>Trần Thị Thiên Giang</t>
  </si>
  <si>
    <t>81 /HĐ/PBHC/16</t>
  </si>
  <si>
    <t>089182013259</t>
  </si>
  <si>
    <t>Phường Bình Đức, TP.Long Xuyên, Tỉnh An Giang.</t>
  </si>
  <si>
    <t>D6 tổ 8, KV4, Phường Trà Nóc, Quận Bình Thuỷ, Thành phố Cần Thơ.</t>
  </si>
  <si>
    <t>0365451155</t>
  </si>
  <si>
    <t>A305</t>
  </si>
  <si>
    <t>Nguyễn Bá Tân</t>
  </si>
  <si>
    <t>83 /HĐ/PBHC/16</t>
  </si>
  <si>
    <t>087092009654</t>
  </si>
  <si>
    <t>Xã Định Hòa, Huyện Lai Vung, Tỉnh Đồng Tháp.</t>
  </si>
  <si>
    <t>17/4 Định Phú, Xã Định Hòa, Huyện Lai Vung, Tỉnh Đồng Tháp.</t>
  </si>
  <si>
    <t>Hẻm 16 Nguyễn Viết Xuân, P. Trà Nóc, Q. Bình Thủy, TP. Cần Thơ</t>
  </si>
  <si>
    <t>0703637776</t>
  </si>
  <si>
    <t>A330</t>
  </si>
  <si>
    <t>Võ Thị Nguyệt Ánh</t>
  </si>
  <si>
    <t>505 /HĐ/PBHC/16</t>
  </si>
  <si>
    <t>092190005881</t>
  </si>
  <si>
    <t>Xã Trung Nhứt, Huyện Thốt Nốt, TP.Cần Thơ.</t>
  </si>
  <si>
    <t>Rạch rết 21, khu vực Phúc Lộc 2, Phường Thạnh Hòa, Quận Thốt Nốt, TP. Cần Thơ.</t>
  </si>
  <si>
    <t>Số 43 đường Hồ Trung Thành, P. Trà An, Q. Bình Thủy, TP Cần Thơ</t>
  </si>
  <si>
    <t>0979290842</t>
  </si>
  <si>
    <t>Kỹ sư hóa học</t>
  </si>
  <si>
    <t>Do trưởng phòng CN-KCS phân công công việc</t>
  </si>
  <si>
    <t>A393</t>
  </si>
  <si>
    <t>Lê Văn Phụng</t>
  </si>
  <si>
    <t>28/HĐ-PBHC/2022</t>
  </si>
  <si>
    <t>087200004261</t>
  </si>
  <si>
    <t>X. Vĩnh Thới, H. Lai Vung, T. Đồng Tháp</t>
  </si>
  <si>
    <t>59A/4 Ấp Định phú, x. Định Hòa, H. Lai Vung, T. Đồng Tháp</t>
  </si>
  <si>
    <t>0767 996 904</t>
  </si>
  <si>
    <t>C210</t>
  </si>
  <si>
    <t>Trần Văn Út</t>
  </si>
  <si>
    <t>Đội trưởng</t>
  </si>
  <si>
    <t>Đội Bảo vệ</t>
  </si>
  <si>
    <t>A086</t>
  </si>
  <si>
    <t>Lê Văn Sáu</t>
  </si>
  <si>
    <t>89 /HĐ/PBHC/16</t>
  </si>
  <si>
    <t>Phường Thới An Đông, Quận Bình Thủy, TP.Cần Thơ.</t>
  </si>
  <si>
    <t>305/10 Bình Phước, Phường Phước Thới, Quận Ô Môn, TP.Cần Thơ.</t>
  </si>
  <si>
    <t>Do đội trưởng Đội Bảo vệ phân công công việc</t>
  </si>
  <si>
    <t>B013</t>
  </si>
  <si>
    <t>Phan Văn Phi</t>
  </si>
  <si>
    <t>042068000031</t>
  </si>
  <si>
    <t>B043</t>
  </si>
  <si>
    <t>Nguyễn Mạnh Cường</t>
  </si>
  <si>
    <t>022072002592</t>
  </si>
  <si>
    <t>C147</t>
  </si>
  <si>
    <t>Nguyễn Minh Thành</t>
  </si>
  <si>
    <t>017074000065</t>
  </si>
  <si>
    <t>Xã Nhơn ái, Huyện Phong Điền, TP.Cần Thơ.</t>
  </si>
  <si>
    <t>C199</t>
  </si>
  <si>
    <t>Lương Văn Đài</t>
  </si>
  <si>
    <t>Thiên Chúa</t>
  </si>
  <si>
    <t>094083016772</t>
  </si>
  <si>
    <t>C169</t>
  </si>
  <si>
    <t>Nguyễn Đức Rô</t>
  </si>
  <si>
    <t>049075000017</t>
  </si>
  <si>
    <t>A077</t>
  </si>
  <si>
    <t>Lê Minh Thắng</t>
  </si>
  <si>
    <t>B085</t>
  </si>
  <si>
    <t>Chữ Văn Hiền</t>
  </si>
  <si>
    <t>Lương</t>
  </si>
  <si>
    <t>98 /HĐ/PBHC/16</t>
  </si>
  <si>
    <t>036080003347</t>
  </si>
  <si>
    <t>Xã Cộng Hòa, Huyện Vụ Bản, Tỉnh Nam Định.</t>
  </si>
  <si>
    <t>Hẻm 137 khu vực 2,  Phường Trà An, Quận Bình Thủy, TP.Cần Thơ.</t>
  </si>
  <si>
    <t>Sản xuất bột giặt, đóng bao bột giặt</t>
  </si>
  <si>
    <t>B031</t>
  </si>
  <si>
    <t>Trần Thanh Phượng</t>
  </si>
  <si>
    <t>Xưởng cơ điện</t>
  </si>
  <si>
    <t>152 /HĐ/PBHC/16</t>
  </si>
  <si>
    <t>092075008999</t>
  </si>
  <si>
    <t>36A6 Khu vực IV, Phường Trà Nóc, Quận Bình Thủy, TP.Cần Thơ.</t>
  </si>
  <si>
    <t>Theo chức năng nhiệm vụ được Tổng giám đốc giao</t>
  </si>
  <si>
    <t>C083</t>
  </si>
  <si>
    <t>Hoàng Văn Giang</t>
  </si>
  <si>
    <t>Xưởng Cơ điện</t>
  </si>
  <si>
    <t>105 /HĐ/PBHC/16</t>
  </si>
  <si>
    <t>035078008434</t>
  </si>
  <si>
    <t>Xã Nguyên Lý, Huyện Lý Nhân, Tỉnh Hà Nam.</t>
  </si>
  <si>
    <t>183A KV4, Tổ 6 Lê Hồng Phong, Phường Trà Nóc, Quận Bình Thuỷ, Thành phố Cần Thơ.</t>
  </si>
  <si>
    <t>Do quản đốc xưởng Cơ điện phân công công việc</t>
  </si>
  <si>
    <t>C188</t>
  </si>
  <si>
    <t>Trương Văn Năm</t>
  </si>
  <si>
    <t>106 /HĐ/PBHC/16</t>
  </si>
  <si>
    <t>040071000082</t>
  </si>
  <si>
    <t>Xã Diễn Quảng, Huyện Diễn Châu, Tỉnh Nghệ An.</t>
  </si>
  <si>
    <t>KV 3, Phường Trà Nóc, Quận Bình Thủy, TP.Cần Thơ.</t>
  </si>
  <si>
    <t>D004</t>
  </si>
  <si>
    <t>Triệu Đình Toản</t>
  </si>
  <si>
    <t>Quản đốc</t>
  </si>
  <si>
    <t>107 /HĐ/PBHC/16</t>
  </si>
  <si>
    <t>036076021714</t>
  </si>
  <si>
    <t>Xã Hợp Hưng, Huyện Vụ Bản, Tỉnh Nam Định.</t>
  </si>
  <si>
    <t>Khu Tập thể Hóa chất, Phường Trà Nóc, Quận Bình Thuỷ, Thành phố Cần Thơ.</t>
  </si>
  <si>
    <t>D026</t>
  </si>
  <si>
    <t>Nguyễn Hùng Hà</t>
  </si>
  <si>
    <t>109 /HĐ/PBHC/16</t>
  </si>
  <si>
    <t>091073000022</t>
  </si>
  <si>
    <t>Xã Mỹ Hội, Huyện Cao Lãnh, Tỉnh Đồng Tháp.</t>
  </si>
  <si>
    <t>D034</t>
  </si>
  <si>
    <t>Nguyễn Công Phương</t>
  </si>
  <si>
    <t>110 /HĐ/PBHC/16</t>
  </si>
  <si>
    <t>040074000865</t>
  </si>
  <si>
    <t>Nghệ An</t>
  </si>
  <si>
    <t>Xã Phúc Thành, Huyện Yên Thành, Tỉnh Nghệ An.</t>
  </si>
  <si>
    <t>KV Thới Ngươn B, Phường Phước Thới, Quận Ô Môn, TP.Cần Thơ.</t>
  </si>
  <si>
    <t>sữa chữa ô tô máy kéo; Thợ nguội sửa chữa bậc 4/7</t>
  </si>
  <si>
    <t>D042</t>
  </si>
  <si>
    <t>Võ Nghĩa Hòa</t>
  </si>
  <si>
    <t>111 /HĐ/PBHC/16</t>
  </si>
  <si>
    <t>092082005430</t>
  </si>
  <si>
    <t>Điện khí hóa và trung cấp điện</t>
  </si>
  <si>
    <t>D050</t>
  </si>
  <si>
    <t>Lê Như Thuần</t>
  </si>
  <si>
    <t>112 /HĐ/PBHC/16</t>
  </si>
  <si>
    <t>042080000443</t>
  </si>
  <si>
    <t>Xã Đức Châu, Huyện Đức Thọ, Tỉnh Hà Tĩnh.</t>
  </si>
  <si>
    <t>Điện bậc 4</t>
  </si>
  <si>
    <t>D083</t>
  </si>
  <si>
    <t>Nguyễn Hữu An</t>
  </si>
  <si>
    <t>121 /HĐ/PBHC/16</t>
  </si>
  <si>
    <t>038070013518</t>
  </si>
  <si>
    <t>Xã Minh Khôi, Huyện Nông Cống, Tỉnh Thanh Hóa.</t>
  </si>
  <si>
    <t>3/1 tổ1 KV4, Phường Trà Nóc, Quận Bình Thuỷ, Thành phố Cần Thơ.</t>
  </si>
  <si>
    <t>D095</t>
  </si>
  <si>
    <t>Nguyễn Văn Huy</t>
  </si>
  <si>
    <t>127 /HĐ/PBHC/16</t>
  </si>
  <si>
    <t>037079000810</t>
  </si>
  <si>
    <t>Xã Khánh Hải, Huyện Yên Khánh, Tỉnh Ninh Bình.</t>
  </si>
  <si>
    <t>013/4 tổ 4B KV2, Phường Trà Nóc, Quận Bình Thuỷ, Thành phố Cần Thơ.</t>
  </si>
  <si>
    <t>D100</t>
  </si>
  <si>
    <t>Nguyễn Hữu Tân</t>
  </si>
  <si>
    <t>130 /HĐ/PBHC/16</t>
  </si>
  <si>
    <t>092088014526</t>
  </si>
  <si>
    <t>1033 ấp Nhơn Lộc 2A, Thị trấn Phong Điền, Huyện Phong Điền, TP.Cần Thơ.</t>
  </si>
  <si>
    <t>Cắt gọt kim loại</t>
  </si>
  <si>
    <t>C127</t>
  </si>
  <si>
    <t>Hoàng Xuân Kỳ</t>
  </si>
  <si>
    <t>Nồi hơi-CĐ</t>
  </si>
  <si>
    <t>038069000082</t>
  </si>
  <si>
    <t>D043</t>
  </si>
  <si>
    <t>Phạm Quang Huy</t>
  </si>
  <si>
    <t>155 /HĐ/PBHC/16</t>
  </si>
  <si>
    <t>036066001127</t>
  </si>
  <si>
    <t>Xã Nghĩa Thái, Huyện Nghĩa Hưng, Tỉnh Nam Định.</t>
  </si>
  <si>
    <t>130/15 KV Bình Lập, Phường Phước Thới, Quận Bình Thủy, TP.Cần Thơ.</t>
  </si>
  <si>
    <t>Nuôi trồng thủy sản</t>
  </si>
  <si>
    <t>Do đội trưởng Đội Bảo trì phân công công việc</t>
  </si>
  <si>
    <t>D104</t>
  </si>
  <si>
    <t>Nguyễn Chí Thanh</t>
  </si>
  <si>
    <t>159 /HĐ/PBHC/16</t>
  </si>
  <si>
    <t>092088006085</t>
  </si>
  <si>
    <t>khu vực Thới Bình, Phường Trà Nóc, Quận Bình Thuỷ, Thành phố Cần Thơ.</t>
  </si>
  <si>
    <t>Điện công nghiệp</t>
  </si>
  <si>
    <t>C366</t>
  </si>
  <si>
    <t>Phạm Ngọc Hiệp</t>
  </si>
  <si>
    <t>27/7/1979</t>
  </si>
  <si>
    <t>363 /HĐ/PBHC/16</t>
  </si>
  <si>
    <t>092079008699</t>
  </si>
  <si>
    <t>Phường Thới Hoà, Quận Ô Môn, TP.Cần Thơ.</t>
  </si>
  <si>
    <t>KV Hòa An, Phường Thới Hòa, Quận Ô Môn, Tp. Cần Thơ.</t>
  </si>
  <si>
    <t>D113</t>
  </si>
  <si>
    <t>Đặng Quang Chất</t>
  </si>
  <si>
    <t>29/HĐ-PBHC/19</t>
  </si>
  <si>
    <t>092080005871</t>
  </si>
  <si>
    <t>Số 104, KV Tân Bình, Phường Trường Lạc, Quận Ô Môn, TP.Cần Thơ.</t>
  </si>
  <si>
    <t>D114</t>
  </si>
  <si>
    <t>Phan Văn Nam</t>
  </si>
  <si>
    <t>30/HĐ-PBHC/19</t>
  </si>
  <si>
    <t>092089006543</t>
  </si>
  <si>
    <t>Số 125 KV Bình Thuận, Phường Trường Lạc, Quận Ô Môn, TP.Cần Thơ.</t>
  </si>
  <si>
    <t>D118</t>
  </si>
  <si>
    <t>Mai Thành Trung</t>
  </si>
  <si>
    <t>20/HĐ-PBHC/2022</t>
  </si>
  <si>
    <t>352391160</t>
  </si>
  <si>
    <t>X. Phú Hội, H. An Phú, T. An Giang</t>
  </si>
  <si>
    <t>Ấp Phú Thuận, X. Phú Hội, H. An Phú,T. An Giang</t>
  </si>
  <si>
    <t>0354 768 967</t>
  </si>
  <si>
    <t>D119</t>
  </si>
  <si>
    <t>Nguyễn Hồng Dinh</t>
  </si>
  <si>
    <t>094200003272</t>
  </si>
  <si>
    <t>A094</t>
  </si>
  <si>
    <t>Lê Bá Quốc</t>
  </si>
  <si>
    <t>Đội Vận tải</t>
  </si>
  <si>
    <t>166 /HĐ/PBHC/16</t>
  </si>
  <si>
    <t>045067001245</t>
  </si>
  <si>
    <t>kv Bình An, P. Long Hòa, Q. Bình Thủy, TP Cần Thơ</t>
  </si>
  <si>
    <t>Lái xe</t>
  </si>
  <si>
    <t>A169</t>
  </si>
  <si>
    <t>Nguyễn Chí Công</t>
  </si>
  <si>
    <t>171 /HĐ/PBHC/16</t>
  </si>
  <si>
    <t>024078000504</t>
  </si>
  <si>
    <t>Phường An Hòa, Quận Ninh Kiều, Thành phố Cần Thơ.</t>
  </si>
  <si>
    <t>KV2 Phường Trà Nóc, Q. Bình Thủy, TP Cần Thơ</t>
  </si>
  <si>
    <t>Do đội trưởng Đội Vận tải phân công công việc</t>
  </si>
  <si>
    <t>B110</t>
  </si>
  <si>
    <t>Lê Hoàng Nam</t>
  </si>
  <si>
    <t>178 /HĐ/PBHC/16</t>
  </si>
  <si>
    <t>092083003624</t>
  </si>
  <si>
    <t>127/10/B3 P. An Hòa, Q. Ninh Kiều, TP. Cần Thơ</t>
  </si>
  <si>
    <t>C261</t>
  </si>
  <si>
    <t>Nguyễn Văn Thành (Nhỏ)</t>
  </si>
  <si>
    <t>181 /HĐ/PBHC/16</t>
  </si>
  <si>
    <t>089081008786</t>
  </si>
  <si>
    <t>Xã Mỹ Hội Đông, Huyện Chợ Mới, Tỉnh An Giang.</t>
  </si>
  <si>
    <t>Tổ 2 KV4, Phường Trà Nóc, Quận Bình Thủy, TP.Cần Thơ.</t>
  </si>
  <si>
    <t>M017</t>
  </si>
  <si>
    <t>Trần Minh Hoàng</t>
  </si>
  <si>
    <t>01/01/1965</t>
  </si>
  <si>
    <t>093065011152</t>
  </si>
  <si>
    <t>Phạm Hoàng Thái</t>
  </si>
  <si>
    <t>A333</t>
  </si>
  <si>
    <t>Phạm Phương Linh</t>
  </si>
  <si>
    <t>45/HĐ/PBHC/16</t>
  </si>
  <si>
    <t>091091008572</t>
  </si>
  <si>
    <t>Xã Ngọc Hòa, Huyện Giồng Riềng, Tỉnh Kiên Giang.</t>
  </si>
  <si>
    <t>ấp Hai Tỷ, Xã Ngọc Hòa, Huyện Giồng Riềng, Tỉnh Kiên Giang.</t>
  </si>
  <si>
    <t>Hẻm 5 Lê Hồng Phong, P. Trà Nóc, Q. Bình Thủy, TP Cần Thơ</t>
  </si>
  <si>
    <t>Do đội trưởng đội vận tải phân công công việc</t>
  </si>
  <si>
    <t>A384</t>
  </si>
  <si>
    <t>Trần Văn Hiền</t>
  </si>
  <si>
    <t>16/HĐ-PBHC/2021</t>
  </si>
  <si>
    <t>093073001313</t>
  </si>
  <si>
    <t>Ấp Thạnh Bình, Xã Hỏa Lựu, TP Vị Thanh, Tỉnh Hậu Giang</t>
  </si>
  <si>
    <t>A190</t>
  </si>
  <si>
    <t>Trần Siêu Đẳng</t>
  </si>
  <si>
    <t>Giám đốc</t>
  </si>
  <si>
    <t>199 /HĐ/PBHC/16</t>
  </si>
  <si>
    <t>Xã Phổ Phong, Huyện Đức Phổ, Tỉnh Quảng Ngãi.</t>
  </si>
  <si>
    <t>130 đường 30/4, Phường Hưng Lợi, Quận Ninh Kiều, TP.Cần Thơ.</t>
  </si>
  <si>
    <t>C235</t>
  </si>
  <si>
    <t>Nguyễn Hữu Giang</t>
  </si>
  <si>
    <t>Phó GĐ</t>
  </si>
  <si>
    <t>XN. PBHC</t>
  </si>
  <si>
    <t>330 /HĐ/PBHC/16</t>
  </si>
  <si>
    <t>092081007863</t>
  </si>
  <si>
    <t>164 KV Bình Thuận, Phường Trường Lạc, Quận Ô Môn, TP.Cần Thơ.</t>
  </si>
  <si>
    <t>Kỹ thuật điện</t>
  </si>
  <si>
    <t>Sấy, vê viên, đóng bao sản xuất phân bón NPK</t>
  </si>
  <si>
    <t>A067</t>
  </si>
  <si>
    <t>Nguyễn Thị Yên Hà</t>
  </si>
  <si>
    <t>200 /HĐ/PBHC/16</t>
  </si>
  <si>
    <t>092170000894</t>
  </si>
  <si>
    <t>A304</t>
  </si>
  <si>
    <t>Giang Minh Tú</t>
  </si>
  <si>
    <t>82 /HĐ/PBHC/16</t>
  </si>
  <si>
    <t>086092010101</t>
  </si>
  <si>
    <t>Phường 4, TP Vĩnh Long, Tỉnh Vĩnh Long.</t>
  </si>
  <si>
    <t>23/1E Phạm Thái Bường, Phường 4, TP Vĩnh Long, Tỉnh Vĩnh Long.</t>
  </si>
  <si>
    <t>B108</t>
  </si>
  <si>
    <t>Lê Thị Phương</t>
  </si>
  <si>
    <t>038169027687</t>
  </si>
  <si>
    <t>B116</t>
  </si>
  <si>
    <t>Nguyễn Thị Tâm</t>
  </si>
  <si>
    <t>B124</t>
  </si>
  <si>
    <t>Đỗ Đình Cường</t>
  </si>
  <si>
    <t>211 /HĐ/PBHC/16</t>
  </si>
  <si>
    <t>035066006365</t>
  </si>
  <si>
    <t>Xã Phú Phúc, Huyện Lý Nhân, Tỉnh Hà Nam</t>
  </si>
  <si>
    <t>38/4B KV 2, Phường Trà Nóc, Quận Bình Thủy, TP. Cần Thơ.</t>
  </si>
  <si>
    <t>B126</t>
  </si>
  <si>
    <t>Trần Thanh Nhàn</t>
  </si>
  <si>
    <t>Hòa Hảo</t>
  </si>
  <si>
    <t>212 /HĐ/PBHC/16</t>
  </si>
  <si>
    <t>Phường An Thới, Quận Bình Thủy, TP. Cần Thơ.</t>
  </si>
  <si>
    <t>Tân Lợi, Xã Tân Quới, Huyện Bình Tân, Tỉnh Vĩnh Long</t>
  </si>
  <si>
    <t>B128</t>
  </si>
  <si>
    <t>Phan Văn Nhựt</t>
  </si>
  <si>
    <t>213 /HĐ/PBHC/16</t>
  </si>
  <si>
    <t>092073002305</t>
  </si>
  <si>
    <t>Phường Trường Lạc, Quận Ô Môn, TP. Cần Thơ.</t>
  </si>
  <si>
    <t>KV Trường Hưng, Phường Trường Lạc, Quận Ô Môn, TP. Cần Thơ.</t>
  </si>
  <si>
    <t>B129</t>
  </si>
  <si>
    <t>Trương Thị Hằng</t>
  </si>
  <si>
    <t>214 /HĐ/PBHC/16</t>
  </si>
  <si>
    <t>092176001154</t>
  </si>
  <si>
    <t>B138</t>
  </si>
  <si>
    <t>Đoàn Thị Hồng Dễ</t>
  </si>
  <si>
    <t>217 /HĐ/PBHC/16</t>
  </si>
  <si>
    <t>094178003638</t>
  </si>
  <si>
    <t>Phường Khánh Hòa,  Thị xã Vĩnh Châu, Tỉnh Sóc Trăng</t>
  </si>
  <si>
    <t>3/4 KV 1 Nguyễn Chí Thanh, Phường Trà Nóc, Quận Bình Thủy, TP. Cần Thơ.</t>
  </si>
  <si>
    <t>B143</t>
  </si>
  <si>
    <t>Đinh Thị Cẩm Nhung</t>
  </si>
  <si>
    <t>219 /HĐ/PBHC/16</t>
  </si>
  <si>
    <t>092185001179</t>
  </si>
  <si>
    <t>Phường Trà Nóc, Quận Bình Thủy, TP. Cần Thơ.</t>
  </si>
  <si>
    <t>D13 Lê Hồng Phong, Tổ 8, KV4, Phường Trà Nóc, Quận Bình Thủy, TP. Cần Thơ.</t>
  </si>
  <si>
    <t>B144</t>
  </si>
  <si>
    <t>Diệp Thị Loan</t>
  </si>
  <si>
    <t>220 /HĐ/PBHC/16</t>
  </si>
  <si>
    <t>084187002652</t>
  </si>
  <si>
    <t>Xã Lưu Nghiệp Anh, Huyện Trà Cú, Tỉnh Trà Vinh</t>
  </si>
  <si>
    <t>KV Bình Thuận, P. Trường Lạc, Q. Ô Môn, TP. Cần Thơ</t>
  </si>
  <si>
    <t>B151</t>
  </si>
  <si>
    <t>Trần Văn Bon</t>
  </si>
  <si>
    <t>093075003173</t>
  </si>
  <si>
    <t>B159</t>
  </si>
  <si>
    <t>Phạm Văn Khải</t>
  </si>
  <si>
    <t>223 /HĐ/PBHC/16</t>
  </si>
  <si>
    <t>092070004502</t>
  </si>
  <si>
    <t>6/128 KV3 Sông Hậu, Phường Cái Khế, Quận Ninh Kiều, TP. Cần Thơ.</t>
  </si>
  <si>
    <t>B214</t>
  </si>
  <si>
    <t>Nguyễn Hiền Nuôi</t>
  </si>
  <si>
    <t>Thị trấn Phong Điền,  Huyện Phong Điền,  TP. Cần Thơ.</t>
  </si>
  <si>
    <t>B217</t>
  </si>
  <si>
    <t>Nguyễn Ngọc Thành</t>
  </si>
  <si>
    <t>Phường Phước Thới, Quận Ô Môn, TP. Cần Thơ.</t>
  </si>
  <si>
    <t>C021</t>
  </si>
  <si>
    <t>Phạm Trung Thực</t>
  </si>
  <si>
    <t>232 /HĐ/PBHC/16</t>
  </si>
  <si>
    <t>042072000125</t>
  </si>
  <si>
    <t>Xã Đức Hòa, Huyện Đức Thọ, Tỉnh Hà Tĩnh</t>
  </si>
  <si>
    <t>42/8 KV2, P. Trà An, Q. Bình Thủy, TP. Cần Thơ</t>
  </si>
  <si>
    <t>C026</t>
  </si>
  <si>
    <t>Nguyễn Văn Đúng</t>
  </si>
  <si>
    <t>01/01/1970</t>
  </si>
  <si>
    <t>233 /HĐ/PBHC/16</t>
  </si>
  <si>
    <t>KV Bình Hòa B, Phường Phước Thới, Quận Ô Môn, TP. Cần Thơ.</t>
  </si>
  <si>
    <t>C086</t>
  </si>
  <si>
    <t>Nguyễn Thiện Hoàng</t>
  </si>
  <si>
    <t>234 /HĐ/PBHC/16</t>
  </si>
  <si>
    <t>092070001186</t>
  </si>
  <si>
    <t>5/1 KV4, Phường Trà Nóc, Quận Bình Thủy, TP. Cần Thơ.</t>
  </si>
  <si>
    <t>C419</t>
  </si>
  <si>
    <t>Huỳnh Văn Bình</t>
  </si>
  <si>
    <t>243 /HĐ/PBHC/16</t>
  </si>
  <si>
    <t>089087004314</t>
  </si>
  <si>
    <t>Xã Lê Trì, Huyện Tri Tôn, Tỉnh An Giang.</t>
  </si>
  <si>
    <t>Tổ 28 ấp Trung An, Xã Lê Trì, Huyện Tri Tôn, Tỉnh An Giang.</t>
  </si>
  <si>
    <t>Điện công nghiệp và dân dụng</t>
  </si>
  <si>
    <t>C444</t>
  </si>
  <si>
    <t>Phan Văn Hơn</t>
  </si>
  <si>
    <t>01/01/1979</t>
  </si>
  <si>
    <t>092079000794</t>
  </si>
  <si>
    <t>D027</t>
  </si>
  <si>
    <t>Nguyễn Tất Thức</t>
  </si>
  <si>
    <t>245 /HĐ/PBHC/16</t>
  </si>
  <si>
    <t>036072002757</t>
  </si>
  <si>
    <t>19/2 KV2, Phường Trường Lạc, Quận Ô Môn, TP. Cần Thơ.</t>
  </si>
  <si>
    <t>Nguyễn Hoàng Linh</t>
  </si>
  <si>
    <t>B227</t>
  </si>
  <si>
    <t>Nguyễn Văn Trọn</t>
  </si>
  <si>
    <t>253 /HĐ/PBHC/16</t>
  </si>
  <si>
    <t>092093006062</t>
  </si>
  <si>
    <t>khu vực Bình Thuận, Phường Trường Lạc, Quận Ô Môn, TP. Cần Thơ.</t>
  </si>
  <si>
    <t>B246</t>
  </si>
  <si>
    <t>Phạm Thành Danh</t>
  </si>
  <si>
    <t>20/11/1986</t>
  </si>
  <si>
    <t>262 /HĐ/PBHC/16</t>
  </si>
  <si>
    <t>086086000524</t>
  </si>
  <si>
    <t>Xã Thành Đông, Huyện Bình Tân, Tỉnh Vĩnh Long</t>
  </si>
  <si>
    <t>ấp Thành Tân, Xã Thành Đông, Huyện Bình Tân, Tỉnh Vĩnh Long</t>
  </si>
  <si>
    <t>B092</t>
  </si>
  <si>
    <t>Nguyễn Thị Thanh Tuyền</t>
  </si>
  <si>
    <t>266 /HĐ/PBHC/16</t>
  </si>
  <si>
    <t>092178003861</t>
  </si>
  <si>
    <t>103 khu vực 4, Phường Trà Nóc, Quận Bình Thủy, TP. Cần Thơ.</t>
  </si>
  <si>
    <t>B167</t>
  </si>
  <si>
    <t>Lương Thị Mộng Thi</t>
  </si>
  <si>
    <t>268 /HĐ/PBHC/16</t>
  </si>
  <si>
    <t>092178003635</t>
  </si>
  <si>
    <t>Xã Thới Thạnh, Huyện Thới Lai, TP. Cần Thơ.</t>
  </si>
  <si>
    <t>Ấp Định Hòa A, Xã Định Môn,  Huyện Thới Lai, TP. Cần Thơ.</t>
  </si>
  <si>
    <t>C190</t>
  </si>
  <si>
    <t>Bùi Như Ý</t>
  </si>
  <si>
    <t>271 /HĐ/PBHC/16</t>
  </si>
  <si>
    <t>051077000391</t>
  </si>
  <si>
    <t>Xã Phổ Cường, Huyện Đức Phổ, Tỉnh Quảng Ngãi</t>
  </si>
  <si>
    <t>Khu tập thể Hóa Chất, Phường Trà Nóc, Quận Bình Thủy, TP. Cần Thơ.</t>
  </si>
  <si>
    <t>C237</t>
  </si>
  <si>
    <t>Huỳnh Ngọc Của</t>
  </si>
  <si>
    <t>276 /HĐ/PBHC/16</t>
  </si>
  <si>
    <t>092081002189</t>
  </si>
  <si>
    <t>Phường Thới An Đông, Quận Bình Thủy, TP. Cần Thơ.</t>
  </si>
  <si>
    <t>71/8 KV Thới Bình, Phường Thới An Đông, Quận Bình Thủy, TP. Cần Thơ.</t>
  </si>
  <si>
    <t>C251</t>
  </si>
  <si>
    <t>Phạm Công Trường</t>
  </si>
  <si>
    <t>278 /HĐ/PBHC/16</t>
  </si>
  <si>
    <t>086081006425</t>
  </si>
  <si>
    <t>Xã Hựu Thành, Huyện Trà Ôn, Tỉnh Vĩnh Long</t>
  </si>
  <si>
    <t>451B, Xã Hựu Thành, Huyện Trà Ôn, Tỉnh Vĩnh Long.</t>
  </si>
  <si>
    <t>C272</t>
  </si>
  <si>
    <t>Bùi Thị Bé Tám</t>
  </si>
  <si>
    <t>281 /HĐ/PBHC/16</t>
  </si>
  <si>
    <t>092179014959</t>
  </si>
  <si>
    <t>Phường Long Tuyền,  Quận Bình Thủy, TP. Cần Thơ.</t>
  </si>
  <si>
    <t>20A KV5 Lê Hồng Phong, Phường Trà An, Quận Bình Thủy, TP. Cần Thơ.</t>
  </si>
  <si>
    <t>C343</t>
  </si>
  <si>
    <t>Bành Văn Bình</t>
  </si>
  <si>
    <t>Hoa</t>
  </si>
  <si>
    <t>284 /HĐ/PBHC/16</t>
  </si>
  <si>
    <t>092075005983</t>
  </si>
  <si>
    <t>Phường Thới An, Quận Ô Môn, TP. Cần Thơ.</t>
  </si>
  <si>
    <t>034/1KV Thới Hòa, Phường Thới An, Quận Ô Môn, TP. Cần Thơ.</t>
  </si>
  <si>
    <t>C416</t>
  </si>
  <si>
    <t>Lê Tuấn Khanh</t>
  </si>
  <si>
    <t>1977</t>
  </si>
  <si>
    <t>288 /HĐ/PBHC/16</t>
  </si>
  <si>
    <t>092077001734</t>
  </si>
  <si>
    <t>Phường Châu Văn Liêm, Quận Ô Môn, TP. Cần Thơ.</t>
  </si>
  <si>
    <t>KV 3, Phường Châu Văn Liêm, Quận Ô Môn, TP. Cần Thơ.</t>
  </si>
  <si>
    <t>C431</t>
  </si>
  <si>
    <t>Nguyễn Nhựt Minh</t>
  </si>
  <si>
    <t>092091011237</t>
  </si>
  <si>
    <t>C448</t>
  </si>
  <si>
    <t>Nguyễn Minh Tuân</t>
  </si>
  <si>
    <t>290 /HĐ/PBHC/16</t>
  </si>
  <si>
    <t>025090010697</t>
  </si>
  <si>
    <t>Xã Cự Đồng, Huyện Thanh Sơn, Tỉnh Phú Thọ.</t>
  </si>
  <si>
    <t>Xóm Kim Thịnh, Xã Cự Đồng, Huyện Thanh Sơn, Tỉnh Phú Thọ.</t>
  </si>
  <si>
    <t>C455</t>
  </si>
  <si>
    <t>Nguyễn Chí Út Hiền</t>
  </si>
  <si>
    <t>291 /HĐ/PBHC/16</t>
  </si>
  <si>
    <t>092088007089</t>
  </si>
  <si>
    <t>Tổ 2 KV 4, Quận Bình Thủy, TP. Cần Thơ.</t>
  </si>
  <si>
    <t>M027</t>
  </si>
  <si>
    <t>Trịnh Văn Cường</t>
  </si>
  <si>
    <t>295 /HĐ/PBHC/16</t>
  </si>
  <si>
    <t>036070008043</t>
  </si>
  <si>
    <t>Xã Nghĩa Thịnh, Huyện Nghĩa Hưng, Tỉnh Nam Định.</t>
  </si>
  <si>
    <t>KV 4, Phường Bình Thủy, Quận Bình Thủy, TP. Cần Thơ.</t>
  </si>
  <si>
    <t>C476</t>
  </si>
  <si>
    <t>Nguyễn Thanh Nhân</t>
  </si>
  <si>
    <t>296 /HĐ/PBHC/16</t>
  </si>
  <si>
    <t>092086001143</t>
  </si>
  <si>
    <t>KV Thới Hòa C, Phường Thới An, Quận Ô Môn, TP. Cần Thơ.</t>
  </si>
  <si>
    <t>C257</t>
  </si>
  <si>
    <t>Nguyễn Chí Dũng</t>
  </si>
  <si>
    <t>305 /HĐ/PBHC/16</t>
  </si>
  <si>
    <t>092076000078</t>
  </si>
  <si>
    <t>38A Tổ 1 KV 4, Phường Trà Nóc, Quận Bình Thủy, TP. Cần Thơ.</t>
  </si>
  <si>
    <t>Nghiền phụ gia sản xuất Phân NPK</t>
  </si>
  <si>
    <t>B261</t>
  </si>
  <si>
    <t>Mai Văn Nhân</t>
  </si>
  <si>
    <t>092087002561</t>
  </si>
  <si>
    <t>B263</t>
  </si>
  <si>
    <t xml:space="preserve">Nguyễn Thanh Tuấn </t>
  </si>
  <si>
    <t>089091008248</t>
  </si>
  <si>
    <t>B266</t>
  </si>
  <si>
    <t>Quách Trung Hậu</t>
  </si>
  <si>
    <t>092096000440</t>
  </si>
  <si>
    <t>B273</t>
  </si>
  <si>
    <t>Nguyễn Quốc Trung</t>
  </si>
  <si>
    <t>496 /HĐ/PBHC/16</t>
  </si>
  <si>
    <t>056085009561</t>
  </si>
  <si>
    <t>Xã Diên Thọ, Huyện Diên Khánh, Tỉnh Khánh Hòa.</t>
  </si>
  <si>
    <t>thôn Phước Lương, Xã Diên Thọ, Huyện Diên Khánh, Tỉnh Khánh Hòa.</t>
  </si>
  <si>
    <t>Do Giám đốc xí nghiệp hóa chất phân công công việc</t>
  </si>
  <si>
    <t>B275</t>
  </si>
  <si>
    <t>Trần Thanh Tùng</t>
  </si>
  <si>
    <t>498 /HĐ/PBHC/16</t>
  </si>
  <si>
    <t>092086009857</t>
  </si>
  <si>
    <t>B277</t>
  </si>
  <si>
    <t>Nguyễn Thành Thanh</t>
  </si>
  <si>
    <t>092074004367</t>
  </si>
  <si>
    <t>B282</t>
  </si>
  <si>
    <t>Nguyễn Hoàng Thanh</t>
  </si>
  <si>
    <t>13 /HĐ/PBHC/17</t>
  </si>
  <si>
    <t>361772501</t>
  </si>
  <si>
    <t>Xã Tân Thới, Huyện Phong Điền, TP. Cần Thơ.</t>
  </si>
  <si>
    <t>ấp Trường Đông A, Xã Tân Thới, Huyện Phong Điền, TP. Cần Thơ.</t>
  </si>
  <si>
    <t>B283</t>
  </si>
  <si>
    <t>Đoàn Văn Giảng</t>
  </si>
  <si>
    <t>092093000627</t>
  </si>
  <si>
    <t>B293</t>
  </si>
  <si>
    <t>Nguyễn Thị Hồng Thắm</t>
  </si>
  <si>
    <t>30 /HĐ/PBHC/17</t>
  </si>
  <si>
    <t>361945519</t>
  </si>
  <si>
    <t>Xã Trường Long, Huyện Phong Điền, TP. Cần Thơ.</t>
  </si>
  <si>
    <t>Nạp liệu, vệ sinh, đóng date</t>
  </si>
  <si>
    <t>B294</t>
  </si>
  <si>
    <t>Trương Thị Diễm My</t>
  </si>
  <si>
    <t>15/02/1996</t>
  </si>
  <si>
    <t>31 /HĐ/PBHC/17</t>
  </si>
  <si>
    <t>091196000015</t>
  </si>
  <si>
    <t>Xã Vĩnh Hòa Hưng Bắc, Huyện Gò Quao, Tỉnh Kiên Giang.</t>
  </si>
  <si>
    <t>ấp Thanh Nhung, Xã Vĩnh Hòa Hưng Bắc, Huyện Gò Quao, Tỉnh Kiên Giang</t>
  </si>
  <si>
    <t>B295</t>
  </si>
  <si>
    <t>Nguyễn Thanh Tâm</t>
  </si>
  <si>
    <t>48 /HĐ/PBHC/17</t>
  </si>
  <si>
    <t>086083010078</t>
  </si>
  <si>
    <t>Xã An Phước, Huyện Mang Thít, Tỉnh Vĩnh Long.</t>
  </si>
  <si>
    <t>ấp Phú An, Xã An Phước, Huyện Mang Thít, Tỉnh Vĩnh Long.</t>
  </si>
  <si>
    <t>B296</t>
  </si>
  <si>
    <t>Nguyễn Văn Bảo Quốc</t>
  </si>
  <si>
    <t>49 /HĐ/PBHC/17</t>
  </si>
  <si>
    <t>092088003692</t>
  </si>
  <si>
    <t>ấp Nhơn Lộc IA, Thị trấn Phong Điền,  Huyện Phong Điền,  TP. Cần Thơ.</t>
  </si>
  <si>
    <t>B298</t>
  </si>
  <si>
    <t>Lê Hoàng Nhịnh</t>
  </si>
  <si>
    <t>51 /HĐ/PBHC/17</t>
  </si>
  <si>
    <t>092082005535</t>
  </si>
  <si>
    <t>B307</t>
  </si>
  <si>
    <t>Nguyễn Hữu Thọ</t>
  </si>
  <si>
    <t>Không thời hạn</t>
  </si>
  <si>
    <t>341478602</t>
  </si>
  <si>
    <t>Xã An Hiệp, Huyện Châu Thành, Tỉnh Đồng Tháp</t>
  </si>
  <si>
    <t>ấp Tân Hòa, Xã An Hiệp, Huyện Châu Thành, Tỉnh Đồng Tháp</t>
  </si>
  <si>
    <t>B041</t>
  </si>
  <si>
    <t>Phạm Hồng Phượng</t>
  </si>
  <si>
    <t>313 /HĐ/PBHC/16</t>
  </si>
  <si>
    <t>Chung cư Mậu Thân, Phường An Hòa, Quận Bình Thủy, TP. Cần Thơ.</t>
  </si>
  <si>
    <t>B109</t>
  </si>
  <si>
    <t>Lê Thị Thu Hoài</t>
  </si>
  <si>
    <t>317 /HĐ/PBHC/16</t>
  </si>
  <si>
    <t>42/10 tổ 10, khu vực 5, Phường Trà Nóc, Quận Bình Thủy, TP. Cần Thơ.</t>
  </si>
  <si>
    <t>B117</t>
  </si>
  <si>
    <t xml:space="preserve">Nguyễn Thị Vân </t>
  </si>
  <si>
    <t>318 /HĐ/PBHC/16</t>
  </si>
  <si>
    <t>Xã Thạch Trung, TP. Hà Tĩnh, Tỉnh Hà Tĩnh.</t>
  </si>
  <si>
    <t>Tổ 4 KV 1,  Phường Trà Nóc, Quận Bình Thủy, TP. Cần Thơ.</t>
  </si>
  <si>
    <t>B173</t>
  </si>
  <si>
    <t>Võ Thị Cà Nâu</t>
  </si>
  <si>
    <t>319 /HĐ/PBHC/16</t>
  </si>
  <si>
    <t>KV Tân Qui, Phường Trường Lạc, Quận Ô Môn, TP. Cần Thơ.</t>
  </si>
  <si>
    <t>C048</t>
  </si>
  <si>
    <t>Nguyễn Quang Sang</t>
  </si>
  <si>
    <t>320 /HĐ/PBHC/16</t>
  </si>
  <si>
    <t>Xã Đông Thạnh, Huyện Châu Thành, Tỉnh Hậu Giang.</t>
  </si>
  <si>
    <t>8/6 KV 4, Phường Trà Nóc, Quận Bình Thủy, TP. Cần Thơ.</t>
  </si>
  <si>
    <t>C201</t>
  </si>
  <si>
    <t>Trần Thị Thanh Giang</t>
  </si>
  <si>
    <t>025188010817</t>
  </si>
  <si>
    <t>Tổ 8 KV 4, Phường Trà Nóc, Quận Bình Thủy, TP. Cần Thơ.</t>
  </si>
  <si>
    <t>C248</t>
  </si>
  <si>
    <t>Đặng Thị Bích Thuận</t>
  </si>
  <si>
    <t>334 /HĐ/PBHC/16</t>
  </si>
  <si>
    <t>Xã An Bình, Huyện Long Hồ, Tỉnh Vĩnh Long,</t>
  </si>
  <si>
    <t>Trần Văn Mảnh</t>
  </si>
  <si>
    <t>C268</t>
  </si>
  <si>
    <t>Nguyễn Thanh Hùng</t>
  </si>
  <si>
    <t>340 /HĐ/PBHC/16</t>
  </si>
  <si>
    <t>206/19Tổ 9 KV Thới Hưng, Phường Thới An Đông, Quận Bình Thủy, TP. Cần Thơ.</t>
  </si>
  <si>
    <t>C269</t>
  </si>
  <si>
    <t>Nguyễn Chí Cường</t>
  </si>
  <si>
    <t>341 /HĐ/PBHC/16</t>
  </si>
  <si>
    <t>KV Hòa Thạnh B, Phường Thới Hòa, Quận Ô Môn, TP. Cần Thơ.</t>
  </si>
  <si>
    <t>C324</t>
  </si>
  <si>
    <t>Lê Văn Giã</t>
  </si>
  <si>
    <t>Hoà Hảo</t>
  </si>
  <si>
    <t>351 /HĐ/PBHC/16</t>
  </si>
  <si>
    <t>KV Thới Lợi A, Phường Thới An, Quận Ô Môn, TP. Cần Thơ.</t>
  </si>
  <si>
    <t>C328</t>
  </si>
  <si>
    <t>Nguyễn Thanh Trà (A)</t>
  </si>
  <si>
    <t>092089000332</t>
  </si>
  <si>
    <t>C335</t>
  </si>
  <si>
    <t>Trần Văn Tý</t>
  </si>
  <si>
    <t>356 /HĐ/PBHC/16</t>
  </si>
  <si>
    <t>KV Tân Bình, Phường Trường Lạc, Quận Ô Môn, TP. Cần Thơ.</t>
  </si>
  <si>
    <t>C346</t>
  </si>
  <si>
    <t>Huỳnh Phú Hòn</t>
  </si>
  <si>
    <t>C350</t>
  </si>
  <si>
    <t>Trần Thanh Vũ</t>
  </si>
  <si>
    <t>360 /HĐ/PBHC/16</t>
  </si>
  <si>
    <t>62 KV 4, Phường Trà Nóc, Quận Bình Thủy, TP. Cần Thơ.</t>
  </si>
  <si>
    <t>C381</t>
  </si>
  <si>
    <t>Phan Hoàng Sơn</t>
  </si>
  <si>
    <t>01/01/1971</t>
  </si>
  <si>
    <t>C387</t>
  </si>
  <si>
    <t>Lê Văn Khuynh</t>
  </si>
  <si>
    <t>C467</t>
  </si>
  <si>
    <t>Nguyễn Văn Dô</t>
  </si>
  <si>
    <t>01/01/1977</t>
  </si>
  <si>
    <t>383 /HĐ/PBHC/16</t>
  </si>
  <si>
    <t>C470</t>
  </si>
  <si>
    <t>Lê Đình Lưu</t>
  </si>
  <si>
    <t>384 /HĐ/PBHC/16</t>
  </si>
  <si>
    <t>092088000530</t>
  </si>
  <si>
    <t>KV 5, Phường Châu Văn Liêm, Quận Ô Môn, TP. Cần Thơ.</t>
  </si>
  <si>
    <t>C474</t>
  </si>
  <si>
    <t>Mai Thanh Trung</t>
  </si>
  <si>
    <t>385 /HĐ/PBHC/16</t>
  </si>
  <si>
    <t>KV Thới Ngươn A, Phường Phước Thới, Quận Ô Môn, TP. Cần Thơ.</t>
  </si>
  <si>
    <t>C480</t>
  </si>
  <si>
    <t>Tô Thanh Lâm</t>
  </si>
  <si>
    <t>C490</t>
  </si>
  <si>
    <t>Lê Thanh Sang</t>
  </si>
  <si>
    <t>394 /HĐ/PBHC/16</t>
  </si>
  <si>
    <t>C492</t>
  </si>
  <si>
    <t>Lê Văn Ngàn</t>
  </si>
  <si>
    <t>396 /HĐ/PBHC/16</t>
  </si>
  <si>
    <t>Phường Thới Long, Quận Ô Môn, TP. Cần Thơ.</t>
  </si>
  <si>
    <t>KV Long Hòa, Phường Long Hưng, Quận Ô Môn, TP. Cần Thơ.</t>
  </si>
  <si>
    <t>C498</t>
  </si>
  <si>
    <t>Lê Chí Cường</t>
  </si>
  <si>
    <t>01/01/1972</t>
  </si>
  <si>
    <t>400 /HĐ/PBHC/16</t>
  </si>
  <si>
    <t>18A/7 KV 1, Phường Trà Nóc, Quận Bình Thủy, TP. Cần Thơ.</t>
  </si>
  <si>
    <t>C502</t>
  </si>
  <si>
    <t>Trần Hùng Nhanh</t>
  </si>
  <si>
    <t>403 /HĐ/PBHC/16</t>
  </si>
  <si>
    <t>Ấp Trường Trung B, Xã Tân Thới, Huyện Phong Điền, TP. Cần Thơ.</t>
  </si>
  <si>
    <t>C507</t>
  </si>
  <si>
    <t>Lê Văn Gia</t>
  </si>
  <si>
    <t>404 /HĐ/PBHC/16</t>
  </si>
  <si>
    <t>Phường Trà An, Quận Bình Thủy, TP. Cần Thơ.</t>
  </si>
  <si>
    <t>11D/4 KV 1, Phường Trà An, Quận Bình Thủy, TP. Cần Thơ.</t>
  </si>
  <si>
    <t>C378</t>
  </si>
  <si>
    <t>Nguyễn Thị Nhàn</t>
  </si>
  <si>
    <t>408 /HĐ/PBHC/16</t>
  </si>
  <si>
    <t>Thôn Trường Loan, Xã Minh Khôi, Huyện Nông Cống, Tỉnh Thanh Hóa.</t>
  </si>
  <si>
    <t>C509</t>
  </si>
  <si>
    <t>Trần Minh Tiến</t>
  </si>
  <si>
    <t>412 /HĐ/PBHC/16</t>
  </si>
  <si>
    <t>092092010075</t>
  </si>
  <si>
    <t>khu vực Thới Đông, Phường Phước Thới, Quận Ô Môn, TP. Cần Thơ.</t>
  </si>
  <si>
    <t>C515</t>
  </si>
  <si>
    <t>Võ Văn Chẵng</t>
  </si>
  <si>
    <t>C528</t>
  </si>
  <si>
    <t>Nguyễn Văn Phúc</t>
  </si>
  <si>
    <t>429 /HĐ/PBHC/16</t>
  </si>
  <si>
    <t>Xã Ngọc Thành, Huyện Giồng Riềng, Tỉnh Kiên Giang.</t>
  </si>
  <si>
    <t>ấp Ngọc Trung, Xã Ngọc Thành, Huyện Giồng Riềng, Tỉnh Kiên Giang.</t>
  </si>
  <si>
    <t>C537</t>
  </si>
  <si>
    <t>Lê Văn Đạn</t>
  </si>
  <si>
    <t>362182984</t>
  </si>
  <si>
    <t>Do giám đốc xí nghiệp phân bón phân công công việc</t>
  </si>
  <si>
    <t>C538</t>
  </si>
  <si>
    <t>Hồ Quốc Khanh</t>
  </si>
  <si>
    <t>18/10/1981</t>
  </si>
  <si>
    <t>362196254</t>
  </si>
  <si>
    <t>C298</t>
  </si>
  <si>
    <t>Bùi Quang Hoài</t>
  </si>
  <si>
    <t>135 /HĐ/PBHC/16</t>
  </si>
  <si>
    <t>045079000007</t>
  </si>
  <si>
    <t>Xã Vĩnh Sơn, Huyện Vĩnh Linh, Tỉnh Quảng Trị</t>
  </si>
  <si>
    <t>KV Bình KhánhPhường Phước Thới, Quận Ô MônThành phố Cần Thơ</t>
  </si>
  <si>
    <t>C542</t>
  </si>
  <si>
    <t>Trần Thị Thu Hồng</t>
  </si>
  <si>
    <t>13/HĐ-PBHC/19</t>
  </si>
  <si>
    <t>361677856</t>
  </si>
  <si>
    <t>36/4, Khu vực 4, Phường Trà Nóc, Quận Bình Thủy, TP. Cần Thơ</t>
  </si>
  <si>
    <t>C543</t>
  </si>
  <si>
    <t>Võ Thị Út</t>
  </si>
  <si>
    <t>14/HĐ-PBHC/19</t>
  </si>
  <si>
    <t>92177002007</t>
  </si>
  <si>
    <t>Phường Thới An Đông, Phường Bình Thủy, TP. Cần Thơ</t>
  </si>
  <si>
    <t>13/4, Tổ 4, KV 1, Phường Trà Nóc, Quận Bình Thủy, TP.Cần Thơ.</t>
  </si>
  <si>
    <t>C544</t>
  </si>
  <si>
    <t>Phạm Thị Lời</t>
  </si>
  <si>
    <t>15/HĐ-PBHC/19</t>
  </si>
  <si>
    <t>Phường Thới An Đông, Quận Bình Thủy, TP. Cần Thơ</t>
  </si>
  <si>
    <t>Tổ 9, KV Thới Long, Phường Thới An Đông, Quận Bình Thủy, TP. Cần Thơ</t>
  </si>
  <si>
    <t>C545</t>
  </si>
  <si>
    <t>Nguyễn Văn Phong</t>
  </si>
  <si>
    <t>16/HĐ-PBHC/19</t>
  </si>
  <si>
    <t>Phường Thới An Đông, Quận Bình Thuỷ, Thành phố Cần Thơ</t>
  </si>
  <si>
    <t>KV Thới Hưng, Phường Thới An Đông, Quận Bình Thuỷ, Thành phố Cần Thơ</t>
  </si>
  <si>
    <t>C547</t>
  </si>
  <si>
    <t>Nguyễn Hoàng Anh</t>
  </si>
  <si>
    <t>18/HĐ-PBHC/19</t>
  </si>
  <si>
    <t>Phường Thới Hòa, Quận Ô Môn, TP. Cần Thơ</t>
  </si>
  <si>
    <t>KV. Hòa An A, Phường Thới Hòa, Quận Ô Môn, TP. Cần Thơ</t>
  </si>
  <si>
    <t>C549</t>
  </si>
  <si>
    <t>Lê Văn Phúc</t>
  </si>
  <si>
    <t>22/HĐ-PBHC/19</t>
  </si>
  <si>
    <t>Xã Long Bình, Thị xã Long Mỹ, Tỉnh Hậu Giang</t>
  </si>
  <si>
    <t>Ấp Bình Thuận, Xã Long Bình, Thị xã Long Mỹ, Tỉnh Hậu Giang.</t>
  </si>
  <si>
    <t>C550</t>
  </si>
  <si>
    <t>Đào Hiếu Nhân</t>
  </si>
  <si>
    <t>C551</t>
  </si>
  <si>
    <t>Nguyễn Bình Em</t>
  </si>
  <si>
    <t>24/HĐ-PBHC/19</t>
  </si>
  <si>
    <t>Xã Vị Thắng, Huyện Vị Thủy, Tỉnh Hậu Giang</t>
  </si>
  <si>
    <t>Khu vực Bình Hòa, phường Vĩnh Tường, TX Long Mỹ, Tỉnh Hậu Giang.</t>
  </si>
  <si>
    <t>C555</t>
  </si>
  <si>
    <t>Trần Thị Thu Cúc</t>
  </si>
  <si>
    <t>05/HĐ-PNHC/2020</t>
  </si>
  <si>
    <t>362090143</t>
  </si>
  <si>
    <t>Phường Trà Nóc, Quận Bình Thủy, TP. Cần Thơ</t>
  </si>
  <si>
    <t>36B tổ 6, KV 4, Phường Trà Nóc, Quận Bình Thủy, TP. Cần Thơ.</t>
  </si>
  <si>
    <t>C558</t>
  </si>
  <si>
    <t>Lương Văn Lập</t>
  </si>
  <si>
    <t>1975</t>
  </si>
  <si>
    <t>10/HĐ-PBHC/2020</t>
  </si>
  <si>
    <t>361677674</t>
  </si>
  <si>
    <t>Phường Trà Nóc, Quận Bình Thủy, TP.Cần Thơ</t>
  </si>
  <si>
    <t>KV Thới Đông, Phường Trà Nóc, Quận Bình Thủy, TP.Cần Thơ.</t>
  </si>
  <si>
    <t>C560</t>
  </si>
  <si>
    <t>Nguyễn Thị Diễm Mi</t>
  </si>
  <si>
    <t>VP. XN PBHC</t>
  </si>
  <si>
    <t>17/HĐ-PBHC/2021</t>
  </si>
  <si>
    <t>385763922</t>
  </si>
  <si>
    <t>Xã Ninh Quới, Huyện Hồng Dân, Tỉnh Bạc Liêu</t>
  </si>
  <si>
    <t xml:space="preserve">Ấp Vàm, Xã Ninh Quới, Huyện Hồng Dân, Tỉnh Bạc Liêu
</t>
  </si>
  <si>
    <t>Liên tổ 1-2 P. An Khánh, Q. Ninh Kiều, TP Cần Thơ</t>
  </si>
  <si>
    <t>Triết học</t>
  </si>
  <si>
    <t>C562</t>
  </si>
  <si>
    <t>Trần Thị Huyền Trang</t>
  </si>
  <si>
    <t>C565</t>
  </si>
  <si>
    <t>Trần Văn Công</t>
  </si>
  <si>
    <t>385474784</t>
  </si>
  <si>
    <t>C566</t>
  </si>
  <si>
    <t>Nguyễn Thị Kiều Ngân</t>
  </si>
  <si>
    <t>06/HĐ-PBHC/2022</t>
  </si>
  <si>
    <t>092300001623</t>
  </si>
  <si>
    <t>02 Nguyễn Văn Trỗi, P. Xuân Khánh, Q. Ninh Kiều, TP. Cần Thơ</t>
  </si>
  <si>
    <t>0776 534 881</t>
  </si>
  <si>
    <t>C567</t>
  </si>
  <si>
    <t>Phạm Tuấn Thanh</t>
  </si>
  <si>
    <t>092080004808</t>
  </si>
  <si>
    <t>C568</t>
  </si>
  <si>
    <t>Nguyễn Đặng Hồng Trâm</t>
  </si>
  <si>
    <t>08/HĐ-PBHC/2022</t>
  </si>
  <si>
    <t>092186002170</t>
  </si>
  <si>
    <t>Ấp Tân Long, Xã Tân Thới, Huyện Phong Điền, TP. Cần Thơ.</t>
  </si>
  <si>
    <t>0706 572 135</t>
  </si>
  <si>
    <t>C569</t>
  </si>
  <si>
    <t>Nguyễn Văn Tiền</t>
  </si>
  <si>
    <t>092085004515</t>
  </si>
  <si>
    <t>C570</t>
  </si>
  <si>
    <t>Lê Thanh Nhường</t>
  </si>
  <si>
    <t>10/HĐ-PBHC/2022</t>
  </si>
  <si>
    <t>092079005165</t>
  </si>
  <si>
    <t>Ấp Trường Đông A, X. Tân Thới, H. Phong Điền, TP Cần Thơ</t>
  </si>
  <si>
    <t>0702 507 442</t>
  </si>
  <si>
    <t>C571</t>
  </si>
  <si>
    <t>Võ Văn Hận</t>
  </si>
  <si>
    <t>11/HĐ-PBHC/2022</t>
  </si>
  <si>
    <t>092095001414</t>
  </si>
  <si>
    <t>568A Ấp Nhơn Thọ 2, X. Nhơn Ái, H. Phong Điền, TP. Cần Thơ</t>
  </si>
  <si>
    <t>0932 867 347</t>
  </si>
  <si>
    <t>C572</t>
  </si>
  <si>
    <t>Nguyễn Tấn Lộc</t>
  </si>
  <si>
    <t>12/HĐ-PBHC/2022</t>
  </si>
  <si>
    <t>092088012980</t>
  </si>
  <si>
    <t>0782 917 558</t>
  </si>
  <si>
    <t>C574</t>
  </si>
  <si>
    <t>Trần Thanh Phong</t>
  </si>
  <si>
    <t>1982</t>
  </si>
  <si>
    <t>361857747</t>
  </si>
  <si>
    <t>C575</t>
  </si>
  <si>
    <t>Lê Ngọc Diễm</t>
  </si>
  <si>
    <t>092196000194</t>
  </si>
  <si>
    <t>C576</t>
  </si>
  <si>
    <t>Trần Văn Trung</t>
  </si>
  <si>
    <t>1974</t>
  </si>
  <si>
    <t>24/HĐ-PBHC/2022</t>
  </si>
  <si>
    <t>361766569</t>
  </si>
  <si>
    <t>P. Trường Lạc, Q. Ô Môn, TP. Cần Thơ</t>
  </si>
  <si>
    <t>KV Trường Trung, P. Trường Lạc, Q, Ô Môn, TP. Cần Thơ</t>
  </si>
  <si>
    <t>0702 968 300</t>
  </si>
  <si>
    <t>C577</t>
  </si>
  <si>
    <t>Huỳnh Văn Giàu</t>
  </si>
  <si>
    <t>25/HĐ-PBHC/2022</t>
  </si>
  <si>
    <t>092080002005</t>
  </si>
  <si>
    <t>0778 111 909</t>
  </si>
  <si>
    <t>C578</t>
  </si>
  <si>
    <t>Nguyễn Quí Khang</t>
  </si>
  <si>
    <t>26/HĐ-PBHC/2022</t>
  </si>
  <si>
    <t>092203006697</t>
  </si>
  <si>
    <t>Q. Bình Thủy, TP. Cần Thơ</t>
  </si>
  <si>
    <t>8G/8 Lê Hồng Phong, P. Bình Thủy, Q. Bình Thủy, TP. Cần Thơ</t>
  </si>
  <si>
    <t>0939 917 430</t>
  </si>
  <si>
    <t>C579</t>
  </si>
  <si>
    <t>Nguyễn Hoàng Thảo</t>
  </si>
  <si>
    <t>27/HĐ-PBHC/2022</t>
  </si>
  <si>
    <t>087200014852</t>
  </si>
  <si>
    <t>X. An Bình A, TX Hồng Ngự, T. Đồng Tháp</t>
  </si>
  <si>
    <t>366 Tổ 14 Khóm An Thịnh, P. An Bình A, TX Hồng Ngự, T. Đồng Tháp</t>
  </si>
  <si>
    <t>0585 697 277</t>
  </si>
  <si>
    <t>D052</t>
  </si>
  <si>
    <t>Lâm Hữu Lộc</t>
  </si>
  <si>
    <t>Nhóm trưởng</t>
  </si>
  <si>
    <t>Bộ phận kho (BX)</t>
  </si>
  <si>
    <t>145 /HĐ/PBHC/16</t>
  </si>
  <si>
    <t>KV Thới Đông, Phường Phước Thới, Quận Ô Môn, TP. Cần Thơ.</t>
  </si>
  <si>
    <t>H032</t>
  </si>
  <si>
    <t>Trần Văn Hòa</t>
  </si>
  <si>
    <t>463 /HĐ/PBHC/16</t>
  </si>
  <si>
    <t>092072000276</t>
  </si>
  <si>
    <t>KV Thới Thuận, Phường Phước Thới, Quận Ô Môn, TP. Cần Thơ.</t>
  </si>
  <si>
    <t>G001</t>
  </si>
  <si>
    <t>Trương Anh Tuấn</t>
  </si>
  <si>
    <t>Giám sát TTBG</t>
  </si>
  <si>
    <t>Phổ thông</t>
  </si>
  <si>
    <t>G002</t>
  </si>
  <si>
    <t>Vương Lài Sện</t>
  </si>
  <si>
    <t>G005</t>
  </si>
  <si>
    <t>Đỗ Thành Phê</t>
  </si>
  <si>
    <t>072085001895</t>
  </si>
  <si>
    <t>G007</t>
  </si>
  <si>
    <t>Trần Văn Giàu</t>
  </si>
  <si>
    <t>7 /HĐ/PBHC/16</t>
  </si>
  <si>
    <t>271736238</t>
  </si>
  <si>
    <t>Tổ 36 Khu Cầu Xéo, Thị Trấn Long Thành, Huyện Long Thành, Tinh Đồng Nai</t>
  </si>
  <si>
    <t>G008</t>
  </si>
  <si>
    <t>Trần Hoài Phong</t>
  </si>
  <si>
    <t>261001330</t>
  </si>
  <si>
    <t>127/26 Trương Vĩnh Ký, Khu Phố 3, Phường Phước Lộc, Thị Xã LaGi,Tỉnh Bình Thuận</t>
  </si>
  <si>
    <t>G009</t>
  </si>
  <si>
    <t>Trần Minh Tuyền</t>
  </si>
  <si>
    <t>G013</t>
  </si>
  <si>
    <t>Nguyễn Kiều Oanh</t>
  </si>
  <si>
    <t>13 /HĐ/PBHC/16</t>
  </si>
  <si>
    <t>381444475</t>
  </si>
  <si>
    <t>Ấp Tapasa 1, Xã Tân Phú, Huyện Thới Bình, Tỉnh Cà Mau</t>
  </si>
  <si>
    <t>G016</t>
  </si>
  <si>
    <t>Lê Như Thảo</t>
  </si>
  <si>
    <t>365634253</t>
  </si>
  <si>
    <t>Ấp Hội Trung, Thị Trấn Lịch Hội Thượng, Huyện Trần Đề, Tỉnh Sóc Trăng</t>
  </si>
  <si>
    <t>G017</t>
  </si>
  <si>
    <t>Đặng Anh Luận</t>
  </si>
  <si>
    <t>G021</t>
  </si>
  <si>
    <t>Nguyễn Bá Tiến</t>
  </si>
  <si>
    <t>21 /HĐ/PBHC/16</t>
  </si>
  <si>
    <t>186093642</t>
  </si>
  <si>
    <t>Khối 5, Thị Trấn Quỳ Hợp, Tỉnh Nghệ An</t>
  </si>
  <si>
    <t>Xóm 3,Xã Hưng Chinh, Thành phố Vinh, Tỉnh Nghệ An</t>
  </si>
  <si>
    <t>G022</t>
  </si>
  <si>
    <t>Nguyễn Ngọc Hiền</t>
  </si>
  <si>
    <t>22 /HĐ/PBHC/16</t>
  </si>
  <si>
    <t>321209582</t>
  </si>
  <si>
    <t>Bến Tre</t>
  </si>
  <si>
    <t>Ấp Phước Thạnh 1, Xã Thành Triệu, Huyện Châu Thành, Tỉnh Bến Tre</t>
  </si>
  <si>
    <t>Nguyễn Bằng Thùy Ngân</t>
  </si>
  <si>
    <t>5 /HĐ/PBHC/17</t>
  </si>
  <si>
    <t>271874631</t>
  </si>
  <si>
    <t>Ấp Chiến Thắng, Xã Bảo Hòa, Huyện Xuân Lộc, Tỉnh Đồng Nai</t>
  </si>
  <si>
    <t>G033</t>
  </si>
  <si>
    <t>Đặng Văn Bảy</t>
  </si>
  <si>
    <t>7 /HĐ/PBHC/17</t>
  </si>
  <si>
    <t>321088009</t>
  </si>
  <si>
    <t>Ấp An Thuận, Xã An Thủy, Huyện Ba Tri ,Tỉnh Bến Tre</t>
  </si>
  <si>
    <t>G035</t>
  </si>
  <si>
    <t>Nguyễn Vĩnh Lộc</t>
  </si>
  <si>
    <t>1985</t>
  </si>
  <si>
    <t>9 /HĐ/PBHC/17</t>
  </si>
  <si>
    <t>341274708</t>
  </si>
  <si>
    <t>399 Ấp An Lợi, Xã An Bình, Thị Xã Hồng Ngự,Tỉnh Đồng Tháp</t>
  </si>
  <si>
    <t>G037</t>
  </si>
  <si>
    <t>Nguyễn Thái Hòa</t>
  </si>
  <si>
    <t>01/HĐ-PBHC/18</t>
  </si>
  <si>
    <t>290888959</t>
  </si>
  <si>
    <t>Tổ 1, Khu phố Hiệp Nghĩa, Phường Hiệp Ninh, TP Tây Ninh, Tỉnh Tây Ninh</t>
  </si>
  <si>
    <t>G038</t>
  </si>
  <si>
    <t>Phùng Quốc Tài</t>
  </si>
  <si>
    <t>02/HĐ-PBHC/18</t>
  </si>
  <si>
    <t>Minh Thành 2, Xã Xuân Bái, Huyện Thọ Xuân, Tỉnh Thanh Hóa</t>
  </si>
  <si>
    <t>G039</t>
  </si>
  <si>
    <t>Phạm Văn Thành</t>
  </si>
  <si>
    <t>G040</t>
  </si>
  <si>
    <t>Võ Ngọc Vàng</t>
  </si>
  <si>
    <t>B120</t>
  </si>
  <si>
    <t>Võ Nghĩa Hưng</t>
  </si>
  <si>
    <t>11 /HĐ/PBHC/16</t>
  </si>
  <si>
    <t>Vĩnh Thuận, Kiên Giang</t>
  </si>
  <si>
    <t>Khu Tập Thể Hóa Chất, Khu Vực 4, Phường Trà Nóc, Quận Bình Thủy, Thành phố Cần Thơ</t>
  </si>
  <si>
    <t>G042</t>
  </si>
  <si>
    <t>Nguyễn Hàm Chất</t>
  </si>
  <si>
    <t>01/HĐ-PBHC/19</t>
  </si>
  <si>
    <t>Xóm 2, Xã Đại Sơn, Huyện Đô Lương, Tỉnh Nghệ An</t>
  </si>
  <si>
    <t>G043</t>
  </si>
  <si>
    <t>Dương Văn Thụi</t>
  </si>
  <si>
    <t>02/HĐ-PBHC/19</t>
  </si>
  <si>
    <t>352058465</t>
  </si>
  <si>
    <t>Mỹ Thới, Định Mỹ, Thoại Sơn, An Giang</t>
  </si>
  <si>
    <t>Ấp Hòa Long, Xã Định Thành, Huyện Thoại Sơn, Tỉnh An Giang</t>
  </si>
  <si>
    <t>G045</t>
  </si>
  <si>
    <t xml:space="preserve">Nguyễn Quốc Kỳ </t>
  </si>
  <si>
    <t>04/HĐ-PBHC/19</t>
  </si>
  <si>
    <t>04/8/20111</t>
  </si>
  <si>
    <t>145/1 Khu 2, Phường Phú Mỹ, Thành phố Thủ Dầu Một, Tỉnh Bình Dương</t>
  </si>
  <si>
    <t>G046</t>
  </si>
  <si>
    <t>Trần Thị Thùy Hoa</t>
  </si>
  <si>
    <t>11/HĐ-PBHC/20</t>
  </si>
  <si>
    <t>Liên Hương, Tuy Phong, Bình Thuận</t>
  </si>
  <si>
    <t>C3/52 Văn Thánh 3, Phường Phú Tài, Thành phố Phan Thiết, Tỉnh Bình Thuận</t>
  </si>
  <si>
    <t>G047</t>
  </si>
  <si>
    <t>Nguyễn Văn Hiếu</t>
  </si>
  <si>
    <t>G049</t>
  </si>
  <si>
    <t>Lê Bửu Hưng</t>
  </si>
  <si>
    <t>16/HĐ-PBHC/20</t>
  </si>
  <si>
    <t>216 Tổ 19, đường Võ Văn Giáo, TT Cái Bè, Huyện Cái Bè, Tỉnh Tiền Giang</t>
  </si>
  <si>
    <t>G050</t>
  </si>
  <si>
    <t>Phan Thị Hân</t>
  </si>
  <si>
    <t>17/HĐ-PBHC/20</t>
  </si>
  <si>
    <t>083182000740</t>
  </si>
  <si>
    <t>H17 đường số 17, KV2, Phường Hưng Thạnh, Quận Cái Răng, Thành phố Cần Thơ</t>
  </si>
  <si>
    <t>G051</t>
  </si>
  <si>
    <t>Nguyễn Hồng Phụng</t>
  </si>
  <si>
    <t>18/HĐ-PBHC/20</t>
  </si>
  <si>
    <t>Ấp Mỹ Khánh 2, Xã Mỹ Hòa, Huyện Bình Minh, Tỉnh Vĩnh Long</t>
  </si>
  <si>
    <t>G052</t>
  </si>
  <si>
    <t>Nguyễn Thị Mỹ Hiền</t>
  </si>
  <si>
    <t>20/HĐ-PBHC/20</t>
  </si>
  <si>
    <t>Ấp 10, xã Trinh Phú, huyện Kế Sách, tỉnh Sóc Trăng</t>
  </si>
  <si>
    <t>G053</t>
  </si>
  <si>
    <t>Hồ Văn Hoan</t>
  </si>
  <si>
    <t>19/HĐ-PBHC/20</t>
  </si>
  <si>
    <t>Tổ 3, Ấp 3, xã Đồng Nơ, huyện Hớn Quản, tỉnh Bình Phước</t>
  </si>
  <si>
    <t>G054</t>
  </si>
  <si>
    <t>Dương Thị Gấm</t>
  </si>
  <si>
    <t>21/HĐ-PBHC/20</t>
  </si>
  <si>
    <t>Ninh Thuận</t>
  </si>
  <si>
    <t>G056</t>
  </si>
  <si>
    <t>Thuận Ngọc Đầy</t>
  </si>
  <si>
    <t>Chăm</t>
  </si>
  <si>
    <t>Bàlamôn</t>
  </si>
  <si>
    <t>23/HĐ-PBHC/20</t>
  </si>
  <si>
    <t>Bĩnh Nghĩa, xã Bắc Sơn, huyện Thuận Bắc, tỉnh Ninh Thuận</t>
  </si>
  <si>
    <t>A286</t>
  </si>
  <si>
    <t>Lê Công Văn Long</t>
  </si>
  <si>
    <t>01/03/2014</t>
  </si>
  <si>
    <t>430 /HĐ/PBHC/16</t>
  </si>
  <si>
    <t>Xã Xuân Mỹ, Huyện Cẩm Mỹ, Tỉnh Đồng Nai</t>
  </si>
  <si>
    <t>188/36/1 Nguyễn Văn Cừ, Phường An Hòa, Quận Ninh Kiều, TP. Cần Thơ.</t>
  </si>
  <si>
    <t>Chăn nuôi thú y</t>
  </si>
  <si>
    <t>G058</t>
  </si>
  <si>
    <t>Võ Thanh Thu</t>
  </si>
  <si>
    <t>08/HĐ-PBHC/2021</t>
  </si>
  <si>
    <t>212315474</t>
  </si>
  <si>
    <t>Xã Bình Chương, Huyện Bình Sơn, Tỉnh Quảng Ngãi</t>
  </si>
  <si>
    <t>129 Đồng Nai, Tổ 3, P. Lê Lợi, TP Kon Tum, T. Kon Tum</t>
  </si>
  <si>
    <t>P001</t>
  </si>
  <si>
    <t>Võ Đức Thịnh</t>
  </si>
  <si>
    <t>Nhân viên thị trường</t>
  </si>
  <si>
    <t>11/HĐ-PBHC/2021</t>
  </si>
  <si>
    <t>261200585</t>
  </si>
  <si>
    <t>Phan Rí Thành, Bắc Bình, Bình Thuận</t>
  </si>
  <si>
    <t>Thôn Bình Thủy, X. Phan Rí Thành, H.Bắc Bình, T. Bình Thuận</t>
  </si>
  <si>
    <t>P004</t>
  </si>
  <si>
    <t>Trần Hùng Giang</t>
  </si>
  <si>
    <t>P005</t>
  </si>
  <si>
    <t>Nguyễn Thanh Tuấn</t>
  </si>
  <si>
    <t>P006</t>
  </si>
  <si>
    <t>Võ Nguyễn Tuấn Kiệt</t>
  </si>
  <si>
    <t>03/HĐ-PBHC/2021</t>
  </si>
  <si>
    <t>341586457</t>
  </si>
  <si>
    <t>Tân Phú Trung, Huyện Châu Thành, T. Đồng Tháp</t>
  </si>
  <si>
    <t>Ấp Tân Hòa Trung, X. Tân Hội, TX Hồng Ngự, T. Đồng Tháp</t>
  </si>
  <si>
    <t>Khoa học cây trồng</t>
  </si>
  <si>
    <t>P008</t>
  </si>
  <si>
    <t>Phan Văn Qui</t>
  </si>
  <si>
    <t>Tổng số CB-CNV hiện tại</t>
  </si>
  <si>
    <t xml:space="preserve">Nam: </t>
  </si>
  <si>
    <t>Nữ:</t>
  </si>
  <si>
    <t>F</t>
  </si>
  <si>
    <t xml:space="preserve">             TẬP ĐOÀN HÓA CHẤT VIỆT NAM</t>
  </si>
  <si>
    <t xml:space="preserve">CỘNG HÒA XÃ HỘI CHỦ NGHĨA VIỆT NAM </t>
  </si>
  <si>
    <t xml:space="preserve">         CTY CP PHÂN BÓN &amp; HÓA CHẤT CẦN THƠ</t>
  </si>
  <si>
    <t xml:space="preserve">                Độc lập - Tự do - Hạnh phúc</t>
  </si>
  <si>
    <t>THÁNG</t>
  </si>
  <si>
    <t>MS</t>
  </si>
  <si>
    <t>NGÀY KÝ</t>
  </si>
  <si>
    <t>GHI CHÚ</t>
  </si>
  <si>
    <t>NGÀY KÝ 
QUYẾT ĐỊNH</t>
  </si>
  <si>
    <t>01</t>
  </si>
  <si>
    <t>Giảm Tháng 1:</t>
  </si>
  <si>
    <t>NGÀY VÀO LÀM</t>
  </si>
  <si>
    <t>SỐ QUYÉT ĐỊNH</t>
  </si>
  <si>
    <t>Nguyễn Tùng Lỉnh</t>
  </si>
  <si>
    <t>01/HĐLĐ-PBHC/2023</t>
  </si>
  <si>
    <t>TT Phước Long, Huyện Phước Long, Tỉnh Bạc Liêu</t>
  </si>
  <si>
    <t>Ấp Long Thành, TT Phước Long, Huyện Phước Long, Tỉnh Bạc Liêu</t>
  </si>
  <si>
    <t>Hẻm 51, đường 3/2, P. Xuân Khánh, Q. Ninh Kiều, TP. Cần Thơ</t>
  </si>
  <si>
    <t>0914 634 548</t>
  </si>
  <si>
    <t>A398</t>
  </si>
  <si>
    <t>089197013110</t>
  </si>
  <si>
    <t>Trần Thiện Tới</t>
  </si>
  <si>
    <t>03/HĐLĐ-PBHC/2023</t>
  </si>
  <si>
    <t>Trần Văn De</t>
  </si>
  <si>
    <t>04/HĐLĐ-PBHC/2023</t>
  </si>
  <si>
    <t>Lê Thị Thu Giang</t>
  </si>
  <si>
    <t>Nguyễn Thanh Bình</t>
  </si>
  <si>
    <t>Nguyễn Tuấn Kiệt</t>
  </si>
  <si>
    <t>Nguyễn Thanh Dũng</t>
  </si>
  <si>
    <t>08/HĐLĐ-PBHC/2023</t>
  </si>
  <si>
    <t>Nguyễn Văn Thịnh</t>
  </si>
  <si>
    <t>09/HĐLĐ-PBHC/2023</t>
  </si>
  <si>
    <t>Phạm Khánh Toàn</t>
  </si>
  <si>
    <t>Trần Văn Tươi</t>
  </si>
  <si>
    <t>11/HĐLĐ-PBHC/2023</t>
  </si>
  <si>
    <t>Lê Thanh Tùng</t>
  </si>
  <si>
    <t>12/HĐLĐ-PBHC/2023</t>
  </si>
  <si>
    <t>Đặng Trần Thanh</t>
  </si>
  <si>
    <t>14/HĐLĐ-PBHC/2023</t>
  </si>
  <si>
    <t>Lê Ngọc Đẹp</t>
  </si>
  <si>
    <t>Nguyễn Phước Đâu</t>
  </si>
  <si>
    <t>17/HĐLĐ-PBHC/2023</t>
  </si>
  <si>
    <t>Phạm Thị Thu Cúc</t>
  </si>
  <si>
    <t>Nguyễn Thành Thái</t>
  </si>
  <si>
    <t>A399</t>
  </si>
  <si>
    <t>084082000086</t>
  </si>
  <si>
    <t>X. Tân An, H. Càng Long, T. Trà Vinh</t>
  </si>
  <si>
    <t>146/61 Hoàng Quốc Việt, P. An Bình, Q. Ninh Kiều, TP. Cần Thơ</t>
  </si>
  <si>
    <t>092201005238</t>
  </si>
  <si>
    <t>27/02/2019</t>
  </si>
  <si>
    <t>0921 146 421</t>
  </si>
  <si>
    <t>312027664</t>
  </si>
  <si>
    <t>30/3/2018</t>
  </si>
  <si>
    <t>X. Mỹ Hội, H. Cái Bè, T. Tiền Giang</t>
  </si>
  <si>
    <t>Ấp Mỹ Chánh B, X. Mỹ Hội, H. Cái Bè, T. Tiền Giang</t>
  </si>
  <si>
    <t>KV 5, P. Châu Văn Liêm, Q. Ô Môn, TP. Cần Thơ</t>
  </si>
  <si>
    <t>0326 017 593</t>
  </si>
  <si>
    <t>092185003015</t>
  </si>
  <si>
    <t>086078001005</t>
  </si>
  <si>
    <t>092097004782</t>
  </si>
  <si>
    <t>092075008278</t>
  </si>
  <si>
    <t>086202000734</t>
  </si>
  <si>
    <t>X. Nguyễn Văn Thảnh, H. Bình Minh, T. Vĩnh Long</t>
  </si>
  <si>
    <t>Ấp Thuận Nghĩa, X. Thuận An, H. Bình  Minh, T. Vĩnh Long</t>
  </si>
  <si>
    <t>092201005961</t>
  </si>
  <si>
    <t>092080005824</t>
  </si>
  <si>
    <t>X. Nhơn Ái, H. Phong Điền, TP. Cần Thơ</t>
  </si>
  <si>
    <t>Ấp 3, X. Thới Hưng, H. Cờ Đỏ, TP. Cần Thơ</t>
  </si>
  <si>
    <t>092086005960</t>
  </si>
  <si>
    <t>X. Tân Thới, H. Phong Điền, TP. Cần Thơ</t>
  </si>
  <si>
    <t>Ấp Tân Long A, Xã Tân Thới, Huyện Phong Điền, TP. Cần Thơ.</t>
  </si>
  <si>
    <t>092086004001</t>
  </si>
  <si>
    <t>092083002378</t>
  </si>
  <si>
    <t>092191003344</t>
  </si>
  <si>
    <t>P. Tân Thới, Q. Ô Môn, TP. Cần Thơ</t>
  </si>
  <si>
    <t>092083012314</t>
  </si>
  <si>
    <t>P. Phước Thới, Q. Ô Môn, TP. Cần Thơ</t>
  </si>
  <si>
    <t>0787 906 128</t>
  </si>
  <si>
    <t>MÃ SỐ THUẾ TNCN</t>
  </si>
  <si>
    <t xml:space="preserve">
 CĐ Trần Hoàng Sĩ 
</t>
  </si>
  <si>
    <t xml:space="preserve">
CĐ Lê Anh Trọng 
</t>
  </si>
  <si>
    <t xml:space="preserve">
KCS Trần Thị Cẩm Tiên 
</t>
  </si>
  <si>
    <t xml:space="preserve">
CĐ Trần Hoàng Mãi 
</t>
  </si>
  <si>
    <t xml:space="preserve">
CĐ Lê Trung Đầy 
</t>
  </si>
  <si>
    <t xml:space="preserve">
CĐ Cao Thanh Nhã 
</t>
  </si>
  <si>
    <t xml:space="preserve">
CĐ Lương Thanh Hậu 
</t>
  </si>
  <si>
    <t xml:space="preserve">
CĐ Lê Văn Nhơn 
</t>
  </si>
  <si>
    <t xml:space="preserve">
TTCU Ngô Ngọc Ngân 
</t>
  </si>
  <si>
    <t xml:space="preserve">
Kho Nguyễn Anh Duy 
</t>
  </si>
  <si>
    <t xml:space="preserve">
Kho Cao Hữu Tâm 
</t>
  </si>
  <si>
    <t xml:space="preserve">
CĐ Diệp Minh Tuấn</t>
  </si>
  <si>
    <t xml:space="preserve">Phan Anh Minh </t>
  </si>
  <si>
    <t>Đinh Văn Trọng</t>
  </si>
  <si>
    <t>Huỳnh Thanh Đức</t>
  </si>
  <si>
    <t>HỌ TÊN</t>
  </si>
  <si>
    <t>092084000806</t>
  </si>
  <si>
    <t>091089000269</t>
  </si>
  <si>
    <t>092088016345</t>
  </si>
  <si>
    <t>086099000472</t>
  </si>
  <si>
    <t>086300008236</t>
  </si>
  <si>
    <t>341995054/ '089088006292</t>
  </si>
  <si>
    <t>362040460/092083007468</t>
  </si>
  <si>
    <t>Không có hồ sơ xin việc</t>
  </si>
  <si>
    <t>371509322/091089003503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</si>
  <si>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</si>
  <si>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</si>
  <si>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</si>
  <si>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</si>
  <si>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</si>
  <si>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</si>
  <si>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</si>
  <si>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</si>
  <si>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</si>
  <si>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</si>
  <si>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</si>
  <si>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</si>
  <si>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</si>
  <si>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</si>
  <si>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LƯƠNG THAM GIA BHXH</t>
  </si>
  <si>
    <t>092086003899</t>
  </si>
  <si>
    <t>Lê Quốc Vinh</t>
  </si>
  <si>
    <t>18/HĐLĐ-PBHC/2023</t>
  </si>
  <si>
    <t>19/HĐLĐ-PBHC/2023</t>
  </si>
  <si>
    <t>20/HĐLĐ-PBHC/2023</t>
  </si>
  <si>
    <t>Nguyễn Việt Long</t>
  </si>
  <si>
    <t>Nguyễn Trọng Thịnh</t>
  </si>
  <si>
    <t>BP Kho</t>
  </si>
  <si>
    <t>G059</t>
  </si>
  <si>
    <t>G060</t>
  </si>
  <si>
    <t>G061</t>
  </si>
  <si>
    <t>077095000480</t>
  </si>
  <si>
    <t>Bình Ba, Châu Đức, Bà Rịa Vũng Tàu</t>
  </si>
  <si>
    <t>Thôn Xuân lập, X. Cam Tâm, H. Cam Lâm, T. Khánh Hòa</t>
  </si>
  <si>
    <t>225750698</t>
  </si>
  <si>
    <t>Cam An Nam, Cam Lâm, Khánh Hòa</t>
  </si>
  <si>
    <t>Ấp Hòang Lân, X. Tân Hưng Đông, H.Cái Nước, T. Cà Mau</t>
  </si>
  <si>
    <t>0856863834</t>
  </si>
  <si>
    <t>068089003221</t>
  </si>
  <si>
    <t>Lâm Nghĩa, Đức Trọng, Lâm Đồng</t>
  </si>
  <si>
    <t>26/12 Quốc lộ 20, TT Liên Nghĩa, H. Đức Trọng, T. Lâm Đồng</t>
  </si>
  <si>
    <t>0852 610 210</t>
  </si>
  <si>
    <t>THÁNG 04/2023</t>
  </si>
  <si>
    <t>Tổng Giám đốc</t>
  </si>
  <si>
    <t>Phó Tổng Giám Đốc</t>
  </si>
  <si>
    <t>Trợ lý TGĐ</t>
  </si>
  <si>
    <t>Phó phòng KHKD</t>
  </si>
  <si>
    <t>Trưởng phòng TTCƯ</t>
  </si>
  <si>
    <t>Phòng TTCƯ</t>
  </si>
  <si>
    <t>Phó phòng TTCƯ</t>
  </si>
  <si>
    <t>Phó phòng KTTC</t>
  </si>
  <si>
    <t>Huỳnh Thị Mộng Tuyền</t>
  </si>
  <si>
    <t>Trưởng phòng XNK</t>
  </si>
  <si>
    <t>Ban kiểm soát</t>
  </si>
  <si>
    <t>Trưởng phòng TCHC</t>
  </si>
  <si>
    <t>Phó phòng TCHC</t>
  </si>
  <si>
    <t>054175000014</t>
  </si>
  <si>
    <t>093173012731</t>
  </si>
  <si>
    <t>092072005273</t>
  </si>
  <si>
    <t>083080000109</t>
  </si>
  <si>
    <t>092088000675</t>
  </si>
  <si>
    <t>025068011796</t>
  </si>
  <si>
    <t>Phó phòng Kỹ thuật</t>
  </si>
  <si>
    <t>Trưởng phòng KCS</t>
  </si>
  <si>
    <t>Phó phòng KCS</t>
  </si>
  <si>
    <t>Phòng KCS</t>
  </si>
  <si>
    <t>Quản đốc cơ điện</t>
  </si>
  <si>
    <t>Văn phòng XN. PBHC</t>
  </si>
  <si>
    <t>CHỨC 
VỤ/ PHÒNG BAN</t>
  </si>
  <si>
    <t>0975 510 707</t>
  </si>
  <si>
    <t>0916 803 787</t>
  </si>
  <si>
    <t>0939 155 888</t>
  </si>
  <si>
    <t>0988 978 619</t>
  </si>
  <si>
    <t>0916 413 878</t>
  </si>
  <si>
    <t>0639 664 171</t>
  </si>
  <si>
    <t>0981 205 448</t>
  </si>
  <si>
    <t>0909 454 590</t>
  </si>
  <si>
    <t>0944 110 375</t>
  </si>
  <si>
    <t>093187001321</t>
  </si>
  <si>
    <t>65A-0099</t>
  </si>
  <si>
    <t>65A-24342</t>
  </si>
  <si>
    <t>BIỂN SỐ XE</t>
  </si>
  <si>
    <t>0918 797 778</t>
  </si>
  <si>
    <t>0914 049 868</t>
  </si>
  <si>
    <t>0913 730 607</t>
  </si>
  <si>
    <t>0909 650 997</t>
  </si>
  <si>
    <t>Công nhân Kho</t>
  </si>
  <si>
    <t>0918 752 189</t>
  </si>
  <si>
    <t>Trịnh Chí Nhân</t>
  </si>
  <si>
    <t>087200003497</t>
  </si>
  <si>
    <t>A400</t>
  </si>
  <si>
    <t>A401</t>
  </si>
  <si>
    <t>0909 541 831</t>
  </si>
  <si>
    <t>0909 312 947</t>
  </si>
  <si>
    <t>0909 128 079</t>
  </si>
  <si>
    <t>0919 381 473</t>
  </si>
  <si>
    <t>0988 256 874</t>
  </si>
  <si>
    <t>Giám đốc xí nghiệp, TP. Kỹ thuật</t>
  </si>
  <si>
    <t>Phó Giám đốc xí nghiệp</t>
  </si>
  <si>
    <t>Nguyễn Phú Giàu</t>
  </si>
  <si>
    <t>Huỳnh Phước Thọ</t>
  </si>
  <si>
    <t>TV</t>
  </si>
  <si>
    <t>087093020167</t>
  </si>
  <si>
    <t>Trần Khánh Duy</t>
  </si>
  <si>
    <t>DANH SÁCH CB.CNV KHỐI GIÁN TIẾP
CÔNG TY CP PHÂN BÓN VÀ HÓA CHẤT CẦN THƠ</t>
  </si>
  <si>
    <t>Đội trưởng bảo vệ</t>
  </si>
  <si>
    <t>Đội trưởng vận tải</t>
  </si>
  <si>
    <t>DANH SÁCH CB.CNV KHỐI SẢN XUẤT
CÔNG TY CP PHÂN BÓN VÀ HÓA CHẤT CẦN THƠ</t>
  </si>
  <si>
    <t>Công nhân xí nghiệp</t>
  </si>
  <si>
    <t xml:space="preserve">   DANH SÁCH NHÂN SỰ THUÊ NGOÀI
CÔNG TY CP PHÂN BÓN VÀ HÓA CHẤT CẦN THƠ</t>
  </si>
  <si>
    <t>ĐƠN VỊ LV</t>
  </si>
  <si>
    <t>Ngày nhận việc</t>
  </si>
  <si>
    <t>Khối gián tiếp</t>
  </si>
  <si>
    <t xml:space="preserve"> TN01</t>
  </si>
  <si>
    <t xml:space="preserve"> TN02</t>
  </si>
  <si>
    <t>Phòng Kỹ Thuật</t>
  </si>
  <si>
    <t xml:space="preserve"> TN03</t>
  </si>
  <si>
    <t xml:space="preserve"> TN04</t>
  </si>
  <si>
    <t>Trần Thị Den</t>
  </si>
  <si>
    <t>Xưởng Cơ Điện</t>
  </si>
  <si>
    <t>TN06</t>
  </si>
  <si>
    <t>Cao Thanh Đầy</t>
  </si>
  <si>
    <t>TN63</t>
  </si>
  <si>
    <t>Dương Đình Nghĩa</t>
  </si>
  <si>
    <t>TN64</t>
  </si>
  <si>
    <t>Đào Văn Trình</t>
  </si>
  <si>
    <t>TN65</t>
  </si>
  <si>
    <t>Danh Văn Huấn</t>
  </si>
  <si>
    <t>Xí nghiệp PBHC</t>
  </si>
  <si>
    <t xml:space="preserve"> TN07</t>
  </si>
  <si>
    <t>Châu Văn Hậu</t>
  </si>
  <si>
    <t xml:space="preserve"> TN08</t>
  </si>
  <si>
    <t>Huỳnh Văn Phúc</t>
  </si>
  <si>
    <t xml:space="preserve"> TN09</t>
  </si>
  <si>
    <t>Nguyễn Công Thanh</t>
  </si>
  <si>
    <t xml:space="preserve"> TN10</t>
  </si>
  <si>
    <t>Nguyễn Văn Thành</t>
  </si>
  <si>
    <t xml:space="preserve"> TN11</t>
  </si>
  <si>
    <t>Trần Bé Năm</t>
  </si>
  <si>
    <t xml:space="preserve"> TN12</t>
  </si>
  <si>
    <t>Huỳnh Thị Ngọc Ánh</t>
  </si>
  <si>
    <t xml:space="preserve"> TN13</t>
  </si>
  <si>
    <t>Nguyễn Thị Bích Huyền</t>
  </si>
  <si>
    <t xml:space="preserve"> TN14</t>
  </si>
  <si>
    <t>Trần Thanh Hùng</t>
  </si>
  <si>
    <t xml:space="preserve"> TN15</t>
  </si>
  <si>
    <t>Nguyễn Minh Nhật</t>
  </si>
  <si>
    <t xml:space="preserve"> TN16</t>
  </si>
  <si>
    <t>Nguyễn Văn Ngon</t>
  </si>
  <si>
    <t xml:space="preserve"> TN17</t>
  </si>
  <si>
    <t>Nguyễn Văn Sang</t>
  </si>
  <si>
    <t xml:space="preserve"> TN18</t>
  </si>
  <si>
    <t>Lê Văn Rớt</t>
  </si>
  <si>
    <t xml:space="preserve"> TN19</t>
  </si>
  <si>
    <t>Nguyễn Văn Lý</t>
  </si>
  <si>
    <t xml:space="preserve"> TN20</t>
  </si>
  <si>
    <t>Lê Minh Trung</t>
  </si>
  <si>
    <t xml:space="preserve"> TN21</t>
  </si>
  <si>
    <t xml:space="preserve"> TN22</t>
  </si>
  <si>
    <t xml:space="preserve"> TN23</t>
  </si>
  <si>
    <t>Nguyễn Thị Minh</t>
  </si>
  <si>
    <t xml:space="preserve"> TN24</t>
  </si>
  <si>
    <t xml:space="preserve"> TN25</t>
  </si>
  <si>
    <t>Nguyễn Thanh Bình B</t>
  </si>
  <si>
    <t xml:space="preserve"> TN26</t>
  </si>
  <si>
    <t xml:space="preserve"> TN27</t>
  </si>
  <si>
    <t>Trịnh Tòng Em</t>
  </si>
  <si>
    <t xml:space="preserve"> TN28</t>
  </si>
  <si>
    <t>Lê Thị Thúy Phương</t>
  </si>
  <si>
    <t xml:space="preserve"> TN29</t>
  </si>
  <si>
    <t>Nguyễn Thành Thiện</t>
  </si>
  <si>
    <t xml:space="preserve"> TN30</t>
  </si>
  <si>
    <t xml:space="preserve"> TN31</t>
  </si>
  <si>
    <t>Kiều Quang Phúc</t>
  </si>
  <si>
    <t xml:space="preserve"> TN32</t>
  </si>
  <si>
    <t xml:space="preserve"> TN33</t>
  </si>
  <si>
    <t>Trương Minh Nhã</t>
  </si>
  <si>
    <t xml:space="preserve"> TN34</t>
  </si>
  <si>
    <t>Nguyễn Văn Ngơn</t>
  </si>
  <si>
    <t xml:space="preserve"> TN35</t>
  </si>
  <si>
    <t>Nguyễn Thanh Hải</t>
  </si>
  <si>
    <t xml:space="preserve"> TN36</t>
  </si>
  <si>
    <t>Phan Văn Khỏe</t>
  </si>
  <si>
    <t xml:space="preserve"> TN37</t>
  </si>
  <si>
    <t>Trần Nguyễn Mỹ Phụng</t>
  </si>
  <si>
    <t xml:space="preserve"> TN38</t>
  </si>
  <si>
    <t xml:space="preserve"> TN39</t>
  </si>
  <si>
    <t>Trần Thu Nhi</t>
  </si>
  <si>
    <t xml:space="preserve"> TN40</t>
  </si>
  <si>
    <t>Sơn Chuôl</t>
  </si>
  <si>
    <t xml:space="preserve"> TN41</t>
  </si>
  <si>
    <t>Võ Hoàng Vũ</t>
  </si>
  <si>
    <t xml:space="preserve"> TN42</t>
  </si>
  <si>
    <t>Nguyễn Phúc Hậu</t>
  </si>
  <si>
    <t xml:space="preserve"> TN43</t>
  </si>
  <si>
    <t xml:space="preserve"> TN44</t>
  </si>
  <si>
    <t>Nguyễn Văn Vũ</t>
  </si>
  <si>
    <t xml:space="preserve"> TN45</t>
  </si>
  <si>
    <t>Hồ Văn Mạnh</t>
  </si>
  <si>
    <t xml:space="preserve"> TN46</t>
  </si>
  <si>
    <t>Nguyễn Văn Xuyên</t>
  </si>
  <si>
    <t xml:space="preserve"> TN47</t>
  </si>
  <si>
    <t>Nguyễn Thanh Vũ</t>
  </si>
  <si>
    <t xml:space="preserve"> TN48</t>
  </si>
  <si>
    <t>Nguyễn Kiến Văn</t>
  </si>
  <si>
    <t xml:space="preserve"> TN49</t>
  </si>
  <si>
    <t>Nguyễn Văn Hữu</t>
  </si>
  <si>
    <t xml:space="preserve"> TN50</t>
  </si>
  <si>
    <t xml:space="preserve"> TN51</t>
  </si>
  <si>
    <t>Nguyễn Hữu Tâm</t>
  </si>
  <si>
    <t xml:space="preserve"> TN52</t>
  </si>
  <si>
    <t xml:space="preserve"> TN53</t>
  </si>
  <si>
    <t>Nguyễn Văn Học</t>
  </si>
  <si>
    <t xml:space="preserve"> TN54</t>
  </si>
  <si>
    <t>Trương Thái Tuấn</t>
  </si>
  <si>
    <t xml:space="preserve"> TN55</t>
  </si>
  <si>
    <t xml:space="preserve"> TN56</t>
  </si>
  <si>
    <t>Trịnh Thanh Tòng</t>
  </si>
  <si>
    <t xml:space="preserve"> TN57</t>
  </si>
  <si>
    <t>Phan Nhựt Linh</t>
  </si>
  <si>
    <t>10/2022</t>
  </si>
  <si>
    <t xml:space="preserve"> TN58</t>
  </si>
  <si>
    <t>Phan Văn Bá</t>
  </si>
  <si>
    <t xml:space="preserve"> TN59</t>
  </si>
  <si>
    <t xml:space="preserve"> TN60</t>
  </si>
  <si>
    <t>Trần Văn Truyền</t>
  </si>
  <si>
    <t>11/2022</t>
  </si>
  <si>
    <t xml:space="preserve"> TN61</t>
  </si>
  <si>
    <t xml:space="preserve"> TN62</t>
  </si>
  <si>
    <t>Nguyễn Thành Lớn</t>
  </si>
  <si>
    <t>Bùi Văn Triệu</t>
  </si>
  <si>
    <t>Trương Thanh Mạnh</t>
  </si>
  <si>
    <t>Lê Thanh Phước</t>
  </si>
  <si>
    <t>Bùi Văn Phong</t>
  </si>
  <si>
    <t>Nguyễn Văn Tâm</t>
  </si>
  <si>
    <t>Nguyễn Văn Thanh Hưng</t>
  </si>
  <si>
    <t>Nguyễn Phú Quí</t>
  </si>
  <si>
    <t>Bùi Văn Sang</t>
  </si>
  <si>
    <t>Trần Văn Hoa</t>
  </si>
  <si>
    <t>Nguyễn Văn Nghĩa</t>
  </si>
  <si>
    <t>Hoàng Văn Tư</t>
  </si>
  <si>
    <t>Nguyễn Thị Thanh Ngân</t>
  </si>
  <si>
    <t>Đoàn Văn Thiệu</t>
  </si>
  <si>
    <t>Trần Văn Đeo</t>
  </si>
  <si>
    <t>Nguyễn Thanh Mẫn</t>
  </si>
  <si>
    <t>Thợ hàn 6/7</t>
  </si>
  <si>
    <t>22/HĐLĐ-PBHC/2023</t>
  </si>
  <si>
    <t>MÃ SỐ BHXH</t>
  </si>
  <si>
    <t>250/5 Ấp Long Hòa, X, Long Hậu, H. Lai Vung, T. Đổng Tháp</t>
  </si>
  <si>
    <t>0971 877 604</t>
  </si>
  <si>
    <t>Kỹ thuật Cơ khí</t>
  </si>
  <si>
    <t>Mã số</t>
  </si>
  <si>
    <t>Họ và Tên</t>
  </si>
  <si>
    <t xml:space="preserve">Lê Huy Minh  </t>
  </si>
  <si>
    <t xml:space="preserve">Nguyễn Thị Xuân Diệu </t>
  </si>
  <si>
    <t>Ngày tháng năn sinh</t>
  </si>
  <si>
    <t>DANH SÁCH ĐẢNG VIÊN</t>
  </si>
  <si>
    <t>A402</t>
  </si>
  <si>
    <t>23/HĐLĐ-PBHC/2023</t>
  </si>
  <si>
    <t>9321446020</t>
  </si>
  <si>
    <t>8723454959</t>
  </si>
  <si>
    <t>G029</t>
  </si>
  <si>
    <t>056092002798</t>
  </si>
  <si>
    <t xml:space="preserve">Nguyễn Văn Thành </t>
  </si>
  <si>
    <t>093097005054</t>
  </si>
  <si>
    <t>102/92/26/1 Võ Văn Kiệt, An Hòa, Ninh Kiều, Tp Cần Thơ</t>
  </si>
  <si>
    <t>số CCCD</t>
  </si>
  <si>
    <t xml:space="preserve">Phó TGĐ </t>
  </si>
  <si>
    <t>092195009932</t>
  </si>
  <si>
    <t>087096014501</t>
  </si>
  <si>
    <t>091095006772</t>
  </si>
  <si>
    <t>089096016279</t>
  </si>
  <si>
    <t>087194013763</t>
  </si>
  <si>
    <t>092073008774</t>
  </si>
  <si>
    <t>052072013074</t>
  </si>
  <si>
    <t>045076010149</t>
  </si>
  <si>
    <t>095099006186</t>
  </si>
  <si>
    <t>045175000238</t>
  </si>
  <si>
    <t>092070003195</t>
  </si>
  <si>
    <t>093066000104</t>
  </si>
  <si>
    <t>092079011634</t>
  </si>
  <si>
    <t>092079002917</t>
  </si>
  <si>
    <t>075084010329</t>
  </si>
  <si>
    <t>060087002663</t>
  </si>
  <si>
    <t>068076002597</t>
  </si>
  <si>
    <t>096187017825</t>
  </si>
  <si>
    <t>094089000955</t>
  </si>
  <si>
    <t>087078017495</t>
  </si>
  <si>
    <t>040086016405</t>
  </si>
  <si>
    <t>083085015239</t>
  </si>
  <si>
    <t>075189014253</t>
  </si>
  <si>
    <t>083083022043</t>
  </si>
  <si>
    <t>087085019052</t>
  </si>
  <si>
    <t>072087008984</t>
  </si>
  <si>
    <t>038090009745</t>
  </si>
  <si>
    <t>070082006331</t>
  </si>
  <si>
    <t>092084015051</t>
  </si>
  <si>
    <t>040087040759</t>
  </si>
  <si>
    <t>089088018620</t>
  </si>
  <si>
    <t>074084007189</t>
  </si>
  <si>
    <t>060191004088</t>
  </si>
  <si>
    <t>042084020885</t>
  </si>
  <si>
    <t>082077011608</t>
  </si>
  <si>
    <t>086180014333</t>
  </si>
  <si>
    <t>094196012659</t>
  </si>
  <si>
    <t>040091043004</t>
  </si>
  <si>
    <t>089191022714</t>
  </si>
  <si>
    <t>058090006430</t>
  </si>
  <si>
    <t>075082021164</t>
  </si>
  <si>
    <t>051091011678</t>
  </si>
  <si>
    <t>060092011362</t>
  </si>
  <si>
    <t>080093008655</t>
  </si>
  <si>
    <t>087092005534</t>
  </si>
  <si>
    <t>089094022713</t>
  </si>
  <si>
    <t>089096010155</t>
  </si>
  <si>
    <t>051080007405</t>
  </si>
  <si>
    <t>040174017957</t>
  </si>
  <si>
    <t>092078005854</t>
  </si>
  <si>
    <t>092085006738</t>
  </si>
  <si>
    <t>092070002699</t>
  </si>
  <si>
    <t>086088012931</t>
  </si>
  <si>
    <t>092080004589</t>
  </si>
  <si>
    <t>092184005012</t>
  </si>
  <si>
    <t>087089001910</t>
  </si>
  <si>
    <t>092175002834</t>
  </si>
  <si>
    <t>042176011592</t>
  </si>
  <si>
    <t>042178000304</t>
  </si>
  <si>
    <t>092177011505</t>
  </si>
  <si>
    <t>093075006597</t>
  </si>
  <si>
    <t>086180000012</t>
  </si>
  <si>
    <t>092079007931</t>
  </si>
  <si>
    <t>092081015650</t>
  </si>
  <si>
    <t>092073001045</t>
  </si>
  <si>
    <t>092079004896</t>
  </si>
  <si>
    <t>092087004184</t>
  </si>
  <si>
    <t>092077002679</t>
  </si>
  <si>
    <t>092071002791</t>
  </si>
  <si>
    <t>092072010764</t>
  </si>
  <si>
    <t>092077002034</t>
  </si>
  <si>
    <t>092079009739</t>
  </si>
  <si>
    <t>092080006215</t>
  </si>
  <si>
    <t>092084012862</t>
  </si>
  <si>
    <t>092072003728</t>
  </si>
  <si>
    <t>092079003980</t>
  </si>
  <si>
    <t>049076017643</t>
  </si>
  <si>
    <t>038180008311</t>
  </si>
  <si>
    <t>092086003616</t>
  </si>
  <si>
    <t>091072002468</t>
  </si>
  <si>
    <t>092086005171</t>
  </si>
  <si>
    <t>092081005603</t>
  </si>
  <si>
    <t>092178012261</t>
  </si>
  <si>
    <t>092177002007</t>
  </si>
  <si>
    <t>092176003054</t>
  </si>
  <si>
    <t>093088002247</t>
  </si>
  <si>
    <t>092080005321</t>
  </si>
  <si>
    <t>093080006477</t>
  </si>
  <si>
    <t>092087008786</t>
  </si>
  <si>
    <t>093073006649</t>
  </si>
  <si>
    <t>092181010807</t>
  </si>
  <si>
    <t>092075010530</t>
  </si>
  <si>
    <t>095198003363</t>
  </si>
  <si>
    <t>092082007552</t>
  </si>
  <si>
    <t>092074004968</t>
  </si>
  <si>
    <t>082084027185</t>
  </si>
  <si>
    <t>092075000708</t>
  </si>
  <si>
    <t>Tổng cộng: 251</t>
  </si>
  <si>
    <t>A403</t>
  </si>
  <si>
    <t>Lê Phước Pha</t>
  </si>
  <si>
    <t>Ngô Văn Tài</t>
  </si>
  <si>
    <t>24/HĐ-PBHC/2023</t>
  </si>
  <si>
    <t>089096013188</t>
  </si>
  <si>
    <t>Phú mỹ Hạ, Phú Thọ, Phú Tân, An Giang</t>
  </si>
  <si>
    <t>Phòng TT</t>
  </si>
  <si>
    <t>A405</t>
  </si>
  <si>
    <t>A404</t>
  </si>
  <si>
    <t>Nguyễn Thị Phương Thảo</t>
  </si>
  <si>
    <t>25 /HĐ/PBHC/23</t>
  </si>
  <si>
    <t>092300002233</t>
  </si>
  <si>
    <t>Phước Thới, Ô Môn, TPCần Thơ</t>
  </si>
  <si>
    <t>KV Bình Phước, Phước Thới, Ô Môn, Tp Cần Thơ</t>
  </si>
  <si>
    <t>P. KHVT</t>
  </si>
  <si>
    <t>Hà Minh Hiền</t>
  </si>
  <si>
    <t>Phạm Thị Ngọc Quyên</t>
  </si>
  <si>
    <t>092192007009</t>
  </si>
  <si>
    <t>084099000465</t>
  </si>
  <si>
    <t>phường Thới Bình, quận Ninh Kiều, Tp Cần Thơ</t>
  </si>
  <si>
    <t>46/8 Lê Anh Xuân, P, Thới Bình, Q Ninh Kiều, Tp Cần Thơ</t>
  </si>
  <si>
    <t>TT Long Thành, huyện Duyên Hải, tỉnh Trà Vinh</t>
  </si>
  <si>
    <t>Khóm 5,TT Long Thành, huyện Duyên Hải, tỉnh Trà Vinh</t>
  </si>
  <si>
    <t>Nguyễn Quốc Nam</t>
  </si>
  <si>
    <t>093097002445</t>
  </si>
  <si>
    <t>Vị Thanh, Vị Thủy, Tp Cần Thơ</t>
  </si>
  <si>
    <t>366,KV Yên Trung, phường Lê Bình, quận Cái Răng, TP Cần Thơ</t>
  </si>
  <si>
    <t>Trần Hoàng Vũ</t>
  </si>
  <si>
    <t>092077006051</t>
  </si>
  <si>
    <t>092086005911</t>
  </si>
  <si>
    <t xml:space="preserve">Nam </t>
  </si>
  <si>
    <t xml:space="preserve">Huỳnh Văn Linh </t>
  </si>
  <si>
    <t>092091005797</t>
  </si>
  <si>
    <t>X. Trường Xuân A, huyện Thới Lai, Tp Cần Thơ</t>
  </si>
  <si>
    <t>Ấp Trung Hòa, X. Trường Xuân A, huyện Thới Lai, Tp Cần Thơ</t>
  </si>
  <si>
    <t>087200005898</t>
  </si>
  <si>
    <t>X. Phong Hòa, huyện Lai Vung, tỉnh Đồng Tháp</t>
  </si>
  <si>
    <t>Ấp 8, xã Thới Hưng, huyện Cờ Đỏ, Tp Cần Thơ</t>
  </si>
  <si>
    <t>Phạm Thanh Phong</t>
  </si>
  <si>
    <t>Nguyễn Công Minh</t>
  </si>
  <si>
    <t>092200001989</t>
  </si>
  <si>
    <t>P. Trường Lạc, Q Ô Môn, Tp Cần Thơ</t>
  </si>
  <si>
    <t>092084002618</t>
  </si>
  <si>
    <t>Nguyễn Phú Quý</t>
  </si>
  <si>
    <t>092094001849</t>
  </si>
  <si>
    <t>Thới An A, Xã Giai Xuân, huyện Phong Điền, Tp Cần Thơ</t>
  </si>
  <si>
    <t>092090015973</t>
  </si>
  <si>
    <t>Trần Đắc Trường</t>
  </si>
  <si>
    <t>092202004309</t>
  </si>
  <si>
    <t>P. Thới An, Q Ô Môn, Tp Cần Thơ</t>
  </si>
  <si>
    <t>KV Thới Bình, P. Thới An, Q Ô Môn, Tp Cần Thơ</t>
  </si>
  <si>
    <t>Trần Bá Tiến</t>
  </si>
  <si>
    <t>092094001587</t>
  </si>
  <si>
    <t>086080008469</t>
  </si>
  <si>
    <t>TT Tân Quới, huyện Bình Tân, tỉnh Vĩnh Long</t>
  </si>
  <si>
    <t>Khu Tân Đông,TT Tân Quới, huyện Bình Tân, tỉnh Vĩnh Long</t>
  </si>
  <si>
    <t>084097003578</t>
  </si>
  <si>
    <t>Xã Mỹ Chánh, huyện Châu Thành, tỉnh Trà Vinh</t>
  </si>
  <si>
    <t>Ấp Ô Dài, Xã Mỹ Chánh, huyện Châu Thành, tỉnh Trà Vinh</t>
  </si>
  <si>
    <t>092086011459</t>
  </si>
  <si>
    <t>X. Thới Hòa, Q Ô Môn, Tp Cần Thơ</t>
  </si>
  <si>
    <t>KV Hòa Thạnh, Phường Thới Hòa, Quận Ô Môn, TP. Cần Thơ.</t>
  </si>
  <si>
    <t>Nguyễn Văn Phước</t>
  </si>
  <si>
    <t>086200003434</t>
  </si>
  <si>
    <t>Xã Tân Bình, huyện Bình Tân, tỉnh Vĩnh Long</t>
  </si>
  <si>
    <t>Ấp Tân Phước, Xã Tân Bình, huyện Bình Tân, tỉnh Vĩnh Long</t>
  </si>
  <si>
    <t>Lê Vĩ Khang</t>
  </si>
  <si>
    <t>086200009157</t>
  </si>
  <si>
    <t>087087005350</t>
  </si>
  <si>
    <t>770B/5 Tân Phú, X. Phong Hòa, huyện Lai Vung, tỉnh Đồng Tháp</t>
  </si>
  <si>
    <t>Nguyễn Thị Mỹ Ngọc</t>
  </si>
  <si>
    <t>092304001796</t>
  </si>
  <si>
    <t>Ấp Long Trị, TT Long Mỹ, tỉnh Hậu Giang</t>
  </si>
  <si>
    <t>Nguyễn Thị Thúy Em</t>
  </si>
  <si>
    <t>092187001438</t>
  </si>
  <si>
    <t>Lâm Văn Đông</t>
  </si>
  <si>
    <t>Lâm Văn Đời</t>
  </si>
  <si>
    <t>093072001642</t>
  </si>
  <si>
    <t>X. Vĩnh Thuận Tây, huyện Vị Thủy, tỉnh Hậu Giang</t>
  </si>
  <si>
    <t>Ấp 9B xã Vị Bình, huyện vị Thủy, tỉnh Hâu Giang,</t>
  </si>
  <si>
    <t>092084010519</t>
  </si>
  <si>
    <t>X. Giai Xuân, huyện Phong Điền ,Tp Cần Thơ</t>
  </si>
  <si>
    <t>13/1 KV Bình Yên B, xã Long Hòa, quận Bình Thủy, Tp Cần Thơ</t>
  </si>
  <si>
    <t>D120</t>
  </si>
  <si>
    <t>D121</t>
  </si>
  <si>
    <t>D122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</si>
  <si>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</si>
  <si>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</si>
  <si>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</si>
  <si>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</si>
  <si>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</si>
  <si>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</si>
  <si>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</si>
  <si>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</si>
  <si>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</si>
  <si>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</si>
  <si>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</si>
  <si>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</si>
  <si>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</si>
  <si>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</si>
  <si>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</si>
  <si>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</si>
  <si>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</si>
  <si>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C613</t>
  </si>
  <si>
    <t>C614</t>
  </si>
  <si>
    <t>C615</t>
  </si>
  <si>
    <t>C616</t>
  </si>
  <si>
    <t>C617</t>
  </si>
  <si>
    <t>Thuê ngoài 60</t>
  </si>
  <si>
    <t>Tổng</t>
  </si>
  <si>
    <t>Trần Chí Đan</t>
  </si>
  <si>
    <t>Lê Thị Tố Uyên</t>
  </si>
  <si>
    <t>Nguyễn Trọng Tín</t>
  </si>
  <si>
    <t>TT</t>
  </si>
  <si>
    <t>A408</t>
  </si>
  <si>
    <t>A409</t>
  </si>
  <si>
    <t>A410</t>
  </si>
  <si>
    <t>A411</t>
  </si>
  <si>
    <t>C618</t>
  </si>
  <si>
    <t>C619</t>
  </si>
  <si>
    <t>45/HĐLĐ-PBHC/2023</t>
  </si>
  <si>
    <t>Mã Thị Mỹ Huyền</t>
  </si>
  <si>
    <t>13 tháng</t>
  </si>
  <si>
    <t>58/HĐ/PBHC/2023</t>
  </si>
  <si>
    <t>095300000727</t>
  </si>
  <si>
    <t>59//HĐ-PBHC/2023</t>
  </si>
  <si>
    <t>093091004851</t>
  </si>
  <si>
    <t>Vị Trung, Vị Thủy, Hậu Giang</t>
  </si>
  <si>
    <t>Ấp 8,Vị Trung, Vị Thủy, Hậu Giang</t>
  </si>
  <si>
    <t>Kinh tế nông nghiệp</t>
  </si>
  <si>
    <t>57/HĐ/PBHC/2023</t>
  </si>
  <si>
    <t>092098000305</t>
  </si>
  <si>
    <t>2//8/10/2022</t>
  </si>
  <si>
    <t>Xã Trường Thành, huyện Thới Lai, Tp Cần Thơ</t>
  </si>
  <si>
    <t>Ấp Trường Tây,Xã Trường Thành, huyện Thới Lai, Tp Cần Thơ</t>
  </si>
  <si>
    <t>27/HĐ/PBHC/2023</t>
  </si>
  <si>
    <t>28/HĐ/PBHC/2023</t>
  </si>
  <si>
    <t>54 /HĐ/PBHC/23</t>
  </si>
  <si>
    <t>52 /HĐ/PBHC/23</t>
  </si>
  <si>
    <t>53 /HĐ/PBHC/23</t>
  </si>
  <si>
    <t>30/HĐLĐ-PBHC/2023</t>
  </si>
  <si>
    <t>31/HĐLĐ-PBHC/2023</t>
  </si>
  <si>
    <t>34/HĐLĐ-PBHC/2023</t>
  </si>
  <si>
    <t>35/HĐLĐ-PBHC/2023</t>
  </si>
  <si>
    <t>36/HĐLĐ-PBHC/2023</t>
  </si>
  <si>
    <t>37/HĐLĐ-PBHC/2023</t>
  </si>
  <si>
    <t>38/HĐLĐ-PBHC/2023</t>
  </si>
  <si>
    <t>39/HĐLĐ-PBHC/2023</t>
  </si>
  <si>
    <t>40/HĐLĐ-PBHC/2023</t>
  </si>
  <si>
    <t>41/HĐLĐ-PBHC/2023</t>
  </si>
  <si>
    <t>42/HĐLĐ-PBHC/2023</t>
  </si>
  <si>
    <t>44/HĐLĐ-PBHC/2023</t>
  </si>
  <si>
    <t>46/HĐLĐ-PBHC/2023</t>
  </si>
  <si>
    <t>48/HĐLĐ-PBHC/2023</t>
  </si>
  <si>
    <t>49/HĐLĐ-PBHC/2023</t>
  </si>
  <si>
    <t>51/HĐLĐ-PBHC/2023</t>
  </si>
  <si>
    <t>55/HĐLĐ-PBHC/2023</t>
  </si>
  <si>
    <t>60/HĐ/PBHC/2023</t>
  </si>
  <si>
    <t>089190008954</t>
  </si>
  <si>
    <t>Giai Xuân -huyện Phong Điền-Tp Cần Thơ</t>
  </si>
  <si>
    <t>Tân Bình, Giai Xuân -huyện Phong Điền-Tp Cần Thơ</t>
  </si>
  <si>
    <t>61/HĐLĐ-PBHC/2023</t>
  </si>
  <si>
    <t>62/HĐLĐ-PBHC/2023</t>
  </si>
  <si>
    <t>095200009561</t>
  </si>
  <si>
    <t>092077002284</t>
  </si>
  <si>
    <t>TT Ngan Dừa, huyện Hồng Dân, tỉnh Bạc Liêu</t>
  </si>
  <si>
    <t>Khu 3 ấp Nội Ô,TT Ngan Dừa, huyện Hồng Dân, tỉnh Bạc Liêu</t>
  </si>
  <si>
    <t>Thới An Đông, Bình Thủy, Tp Cần Thơ</t>
  </si>
  <si>
    <t>206/19 KV Thới Hưng, Thới An Đông, Bình Thủy, Tp Cần Thơ</t>
  </si>
  <si>
    <t>Bùi Đặng Anh Thùy</t>
  </si>
  <si>
    <t>Lý Thái Hân</t>
  </si>
  <si>
    <t>Chế Trọng Sinh</t>
  </si>
  <si>
    <t>G062</t>
  </si>
  <si>
    <t>G063</t>
  </si>
  <si>
    <t>G064</t>
  </si>
  <si>
    <t>63/HĐLĐ-PBHC/2023</t>
  </si>
  <si>
    <t>64/HĐLĐ-PBHC/2023</t>
  </si>
  <si>
    <t>083185022220</t>
  </si>
  <si>
    <t>051094010134</t>
  </si>
  <si>
    <t>052087007332</t>
  </si>
  <si>
    <t>9213003755</t>
  </si>
  <si>
    <t>5496032611</t>
  </si>
  <si>
    <t>9212004554</t>
  </si>
  <si>
    <t>9212004139</t>
  </si>
  <si>
    <t>5499003403</t>
  </si>
  <si>
    <t>9208007865</t>
  </si>
  <si>
    <t>0205029089</t>
  </si>
  <si>
    <t>9221356007</t>
  </si>
  <si>
    <t>8722989947</t>
  </si>
  <si>
    <t>8923922038</t>
  </si>
  <si>
    <t>5402005143</t>
  </si>
  <si>
    <t>5496032498</t>
  </si>
  <si>
    <t>9214004739</t>
  </si>
  <si>
    <t>9216023928</t>
  </si>
  <si>
    <t>9121911947</t>
  </si>
  <si>
    <t>9210002398</t>
  </si>
  <si>
    <t>5400002896</t>
  </si>
  <si>
    <t>7912294379</t>
  </si>
  <si>
    <t>9213008128</t>
  </si>
  <si>
    <t>9216001664</t>
  </si>
  <si>
    <t>9222306746</t>
  </si>
  <si>
    <t>8721755467</t>
  </si>
  <si>
    <t>9216023766</t>
  </si>
  <si>
    <t>9208016265</t>
  </si>
  <si>
    <t>8922957383</t>
  </si>
  <si>
    <t>9222451383</t>
  </si>
  <si>
    <t>5803003379</t>
  </si>
  <si>
    <t>9210009440</t>
  </si>
  <si>
    <t>9211007268</t>
  </si>
  <si>
    <t>9321603490</t>
  </si>
  <si>
    <t>9221280985</t>
  </si>
  <si>
    <t>9221417204</t>
  </si>
  <si>
    <t>A406</t>
  </si>
  <si>
    <t>8422038337</t>
  </si>
  <si>
    <t>A407</t>
  </si>
  <si>
    <t>9315000203</t>
  </si>
  <si>
    <t>5400002895</t>
  </si>
  <si>
    <t>9222599442</t>
  </si>
  <si>
    <t>8616014612</t>
  </si>
  <si>
    <t>6504006864</t>
  </si>
  <si>
    <t>5303001410</t>
  </si>
  <si>
    <t>9313001993</t>
  </si>
  <si>
    <t>6505000284</t>
  </si>
  <si>
    <t>6505002767</t>
  </si>
  <si>
    <t>5496032602</t>
  </si>
  <si>
    <t>5499003407</t>
  </si>
  <si>
    <t>9208026155</t>
  </si>
  <si>
    <t>9214000894</t>
  </si>
  <si>
    <t>9209006190</t>
  </si>
  <si>
    <t>5496032620</t>
  </si>
  <si>
    <t>5499003400</t>
  </si>
  <si>
    <t>9521124449</t>
  </si>
  <si>
    <t>Nguyễn Tùng Lĩnh</t>
  </si>
  <si>
    <t>8014003136</t>
  </si>
  <si>
    <t>9212008058</t>
  </si>
  <si>
    <t>6506006786</t>
  </si>
  <si>
    <t>5496032516</t>
  </si>
  <si>
    <t>5499003379</t>
  </si>
  <si>
    <t>6506006784</t>
  </si>
  <si>
    <t>9210009441</t>
  </si>
  <si>
    <t>5404002323</t>
  </si>
  <si>
    <t>9214012340</t>
  </si>
  <si>
    <t>9216014083</t>
  </si>
  <si>
    <t>8723073381</t>
  </si>
  <si>
    <t>9221272121</t>
  </si>
  <si>
    <t>5496032573</t>
  </si>
  <si>
    <t>5400002916</t>
  </si>
  <si>
    <t>5496032575</t>
  </si>
  <si>
    <t>5499003350</t>
  </si>
  <si>
    <t>5496032594</t>
  </si>
  <si>
    <t>5496032624</t>
  </si>
  <si>
    <t>5400002875</t>
  </si>
  <si>
    <t>5400002904</t>
  </si>
  <si>
    <t>6504006865</t>
  </si>
  <si>
    <t>9208016258</t>
  </si>
  <si>
    <t>5400002891</t>
  </si>
  <si>
    <t>9212008062</t>
  </si>
  <si>
    <t>9213003751</t>
  </si>
  <si>
    <t>5400002884</t>
  </si>
  <si>
    <t>6506006806</t>
  </si>
  <si>
    <t>9215006914</t>
  </si>
  <si>
    <t>9210016730</t>
  </si>
  <si>
    <t>9210016716</t>
  </si>
  <si>
    <t>9212001006</t>
  </si>
  <si>
    <t>9422319694</t>
  </si>
  <si>
    <t>7515142557</t>
  </si>
  <si>
    <t>9321867019</t>
  </si>
  <si>
    <t>9222360426</t>
  </si>
  <si>
    <t>9208005476</t>
  </si>
  <si>
    <t>5496032622</t>
  </si>
  <si>
    <t>6506006779</t>
  </si>
  <si>
    <t>5404002322</t>
  </si>
  <si>
    <t>9208016241</t>
  </si>
  <si>
    <t>9216014087</t>
  </si>
  <si>
    <t>9213007684</t>
  </si>
  <si>
    <t>6506006858</t>
  </si>
  <si>
    <t>6506006789</t>
  </si>
  <si>
    <t>5496032564</t>
  </si>
  <si>
    <t>9214012339</t>
  </si>
  <si>
    <t>5404002329</t>
  </si>
  <si>
    <t>6506006798</t>
  </si>
  <si>
    <t>9208016198</t>
  </si>
  <si>
    <t>9208016199</t>
  </si>
  <si>
    <t>9208016201</t>
  </si>
  <si>
    <t>9208016202</t>
  </si>
  <si>
    <t>9208016209</t>
  </si>
  <si>
    <t>9208016214</t>
  </si>
  <si>
    <t>9208016215</t>
  </si>
  <si>
    <t>9208005480</t>
  </si>
  <si>
    <t>9208007820</t>
  </si>
  <si>
    <t>9213003744</t>
  </si>
  <si>
    <t>5496032484</t>
  </si>
  <si>
    <t>5496032711</t>
  </si>
  <si>
    <t>5499003364</t>
  </si>
  <si>
    <t>9211010364</t>
  </si>
  <si>
    <t>5400002448</t>
  </si>
  <si>
    <t>9214004216</t>
  </si>
  <si>
    <t>9215005699</t>
  </si>
  <si>
    <t>5499003347</t>
  </si>
  <si>
    <t>9208007862</t>
  </si>
  <si>
    <t>5400002892</t>
  </si>
  <si>
    <t>6506006790</t>
  </si>
  <si>
    <t>9208016231</t>
  </si>
  <si>
    <t>9208016252</t>
  </si>
  <si>
    <t>9209006851</t>
  </si>
  <si>
    <t>9211010360</t>
  </si>
  <si>
    <t>9212000755</t>
  </si>
  <si>
    <t>9212008042</t>
  </si>
  <si>
    <t>9209015402</t>
  </si>
  <si>
    <t>5397003583</t>
  </si>
  <si>
    <t>9213007224</t>
  </si>
  <si>
    <t>9208016237</t>
  </si>
  <si>
    <t>9216007048</t>
  </si>
  <si>
    <t>9216007053</t>
  </si>
  <si>
    <t>9209015400</t>
  </si>
  <si>
    <t>9210000265</t>
  </si>
  <si>
    <t>9216023880</t>
  </si>
  <si>
    <t>9210018099</t>
  </si>
  <si>
    <t>9216023993</t>
  </si>
  <si>
    <t>9216023994</t>
  </si>
  <si>
    <t>8621439497</t>
  </si>
  <si>
    <t>9222708768</t>
  </si>
  <si>
    <t>9222344590</t>
  </si>
  <si>
    <t>8723924817</t>
  </si>
  <si>
    <t>5496032574</t>
  </si>
  <si>
    <t>5404002328</t>
  </si>
  <si>
    <t>6506006797</t>
  </si>
  <si>
    <t>9209021583</t>
  </si>
  <si>
    <t>5496032492</t>
  </si>
  <si>
    <t>9208016228</t>
  </si>
  <si>
    <t>9208016248</t>
  </si>
  <si>
    <t>9208016249</t>
  </si>
  <si>
    <t>9208010005</t>
  </si>
  <si>
    <t>9208010009</t>
  </si>
  <si>
    <t>9209006849</t>
  </si>
  <si>
    <t>9209021592</t>
  </si>
  <si>
    <t>9209021588</t>
  </si>
  <si>
    <t>9208007839</t>
  </si>
  <si>
    <t>9210016736</t>
  </si>
  <si>
    <t>9213007216</t>
  </si>
  <si>
    <t>9213007218</t>
  </si>
  <si>
    <t>9213007222</t>
  </si>
  <si>
    <t>9214005759</t>
  </si>
  <si>
    <t>9214005760</t>
  </si>
  <si>
    <t>9214005766</t>
  </si>
  <si>
    <t>9214005769</t>
  </si>
  <si>
    <t>9214005774</t>
  </si>
  <si>
    <t>9210020037</t>
  </si>
  <si>
    <t>9215006896</t>
  </si>
  <si>
    <t>9215006919</t>
  </si>
  <si>
    <t>9215008057</t>
  </si>
  <si>
    <t>9216023998</t>
  </si>
  <si>
    <t>9208007847</t>
  </si>
  <si>
    <t>5400003677</t>
  </si>
  <si>
    <t>9223163453</t>
  </si>
  <si>
    <t>9221713834</t>
  </si>
  <si>
    <t>9321556042</t>
  </si>
  <si>
    <t>9223006076</t>
  </si>
  <si>
    <t>9321583865</t>
  </si>
  <si>
    <t>9222338863</t>
  </si>
  <si>
    <t>9321558753</t>
  </si>
  <si>
    <t>9222918749</t>
  </si>
  <si>
    <t>9208010007</t>
  </si>
  <si>
    <t>9522045066</t>
  </si>
  <si>
    <t>9222736590</t>
  </si>
  <si>
    <t>9222088422</t>
  </si>
  <si>
    <t>9210016739</t>
  </si>
  <si>
    <t>9222173734</t>
  </si>
  <si>
    <t>9223011832</t>
  </si>
  <si>
    <t>9222708767</t>
  </si>
  <si>
    <t>9208007845</t>
  </si>
  <si>
    <t>9221506284</t>
  </si>
  <si>
    <t>9221626158</t>
  </si>
  <si>
    <t>9208009997</t>
  </si>
  <si>
    <t>9221737497</t>
  </si>
  <si>
    <t>8723383361</t>
  </si>
  <si>
    <t>9221552287</t>
  </si>
  <si>
    <t>8222279576</t>
  </si>
  <si>
    <t>9221627746</t>
  </si>
  <si>
    <t>8622159422</t>
  </si>
  <si>
    <t>9222137812</t>
  </si>
  <si>
    <t>8621932332</t>
  </si>
  <si>
    <t>9222286215</t>
  </si>
  <si>
    <t>9222743471</t>
  </si>
  <si>
    <t>9208007825</t>
  </si>
  <si>
    <t>9222267151</t>
  </si>
  <si>
    <t>9209021598</t>
  </si>
  <si>
    <t>9222379312</t>
  </si>
  <si>
    <t>9214005754</t>
  </si>
  <si>
    <t>9222463402</t>
  </si>
  <si>
    <t>8724018696</t>
  </si>
  <si>
    <t>7511022457</t>
  </si>
  <si>
    <t>7415046807</t>
  </si>
  <si>
    <t>9221614665</t>
  </si>
  <si>
    <t>6506006793</t>
  </si>
  <si>
    <t>9222817850</t>
  </si>
  <si>
    <t>9209006845</t>
  </si>
  <si>
    <t>9221500019</t>
  </si>
  <si>
    <t>9216011712</t>
  </si>
  <si>
    <t>8622109756</t>
  </si>
  <si>
    <t>8421678491</t>
  </si>
  <si>
    <t>9216011742</t>
  </si>
  <si>
    <t>8722905077</t>
  </si>
  <si>
    <t>8622149482</t>
  </si>
  <si>
    <t>8622095770</t>
  </si>
  <si>
    <t>7423448397</t>
  </si>
  <si>
    <t>9222576999</t>
  </si>
  <si>
    <t>9211012632</t>
  </si>
  <si>
    <t>9214003252</t>
  </si>
  <si>
    <t>9221453597</t>
  </si>
  <si>
    <t>9208007856</t>
  </si>
  <si>
    <t>9208016260</t>
  </si>
  <si>
    <t>9211010340</t>
  </si>
  <si>
    <t>9214000893</t>
  </si>
  <si>
    <t>7415149939</t>
  </si>
  <si>
    <t>9214001506</t>
  </si>
  <si>
    <t>9216018279</t>
  </si>
  <si>
    <t>9214001306</t>
  </si>
  <si>
    <t>8316017164</t>
  </si>
  <si>
    <t>0206278935</t>
  </si>
  <si>
    <t>9216023774</t>
  </si>
  <si>
    <t>9216023775</t>
  </si>
  <si>
    <t>9213009432</t>
  </si>
  <si>
    <t>9216023786</t>
  </si>
  <si>
    <t>9216023784</t>
  </si>
  <si>
    <t>9214007371</t>
  </si>
  <si>
    <t>7525662012</t>
  </si>
  <si>
    <t>8322303134</t>
  </si>
  <si>
    <t>7911537089</t>
  </si>
  <si>
    <t>7221202736</t>
  </si>
  <si>
    <t>3821546640</t>
  </si>
  <si>
    <t>6506006800</t>
  </si>
  <si>
    <t>4018681724</t>
  </si>
  <si>
    <t>8924183079</t>
  </si>
  <si>
    <t>7424466411</t>
  </si>
  <si>
    <t>6012002400</t>
  </si>
  <si>
    <t>8222321223</t>
  </si>
  <si>
    <t>9221781339</t>
  </si>
  <si>
    <t>8621881809</t>
  </si>
  <si>
    <t>9421672198</t>
  </si>
  <si>
    <t>7021362362</t>
  </si>
  <si>
    <t>8924461488</t>
  </si>
  <si>
    <t>5820525014</t>
  </si>
  <si>
    <t>0204220818</t>
  </si>
  <si>
    <t>5120283864</t>
  </si>
  <si>
    <t>7416120872</t>
  </si>
  <si>
    <t>5621753982</t>
  </si>
  <si>
    <t>7721683417</t>
  </si>
  <si>
    <t>D123</t>
  </si>
  <si>
    <t>Cao Nhật Linh</t>
  </si>
  <si>
    <t>65 /HĐ/PBHC/23</t>
  </si>
  <si>
    <t>087085018724</t>
  </si>
  <si>
    <t>Long Hậu, Long Khánh A, Hồng Ngự, Đồng Tháp</t>
  </si>
  <si>
    <t>Nguyễn Hoàng Khang</t>
  </si>
  <si>
    <t>092080005739</t>
  </si>
  <si>
    <t>Định Môn, Thới Lai, Tp Cần Thơ</t>
  </si>
  <si>
    <t>Ấp Định Yên,Định Môn, Thới Lai, Tp Cần Thơ</t>
  </si>
  <si>
    <t>Trần Quốc Điệp</t>
  </si>
  <si>
    <t>02/HĐLĐ-PBHC/2024</t>
  </si>
  <si>
    <t>C620</t>
  </si>
  <si>
    <t>C621</t>
  </si>
  <si>
    <t>Võ Văn Cọp</t>
  </si>
  <si>
    <t>04/HĐLĐ-PBHC/2024</t>
  </si>
  <si>
    <t>06/HĐLĐ-PBHC/2024</t>
  </si>
  <si>
    <t>08/HĐLĐ-PBHC/2024</t>
  </si>
  <si>
    <t>09/HĐLĐ-PBHC/2024</t>
  </si>
  <si>
    <t>10/HĐLĐ-PBHC/2024</t>
  </si>
  <si>
    <t>12/HĐLĐ-PBHC/2024</t>
  </si>
  <si>
    <t>13/HĐLĐ-PBHC/2024</t>
  </si>
  <si>
    <t>086074007794</t>
  </si>
  <si>
    <t>Tân An Thạnh, Bình Tân, Vĩnh Long</t>
  </si>
  <si>
    <t>Ấp An Thạnh, Tân An Thạnh, Bình Tân, Vĩnh Long</t>
  </si>
  <si>
    <t>Nguyễn Thành Đan</t>
  </si>
  <si>
    <t>C622</t>
  </si>
  <si>
    <t>C623</t>
  </si>
  <si>
    <t>C624</t>
  </si>
  <si>
    <t>C626</t>
  </si>
  <si>
    <t>C627</t>
  </si>
  <si>
    <t>C628</t>
  </si>
  <si>
    <t>C629</t>
  </si>
  <si>
    <t>C630</t>
  </si>
  <si>
    <t>C631</t>
  </si>
  <si>
    <t>C633</t>
  </si>
  <si>
    <t>C634</t>
  </si>
  <si>
    <t>C635</t>
  </si>
  <si>
    <t>C636</t>
  </si>
  <si>
    <t>Trần Thanh Toàn</t>
  </si>
  <si>
    <t>091090011078</t>
  </si>
  <si>
    <t>Hòa lợi, Gồng Riềng, Kiên Giang</t>
  </si>
  <si>
    <t>Ấp Hòa Bình, Hòa lợi, Gồng Riềng, Kiên Giang</t>
  </si>
  <si>
    <t>Trường Lạc, Ô Môn, Tp Cần Thơ</t>
  </si>
  <si>
    <t>Diệp Thị Tập</t>
  </si>
  <si>
    <t>084185007263</t>
  </si>
  <si>
    <t>Lưu Nghiệp Anh, Trà Cú, Trà Vinh</t>
  </si>
  <si>
    <t>Ấp Long Hưng, Lưu Nghiệp Anh, Trà Cú, Trà Vinh</t>
  </si>
  <si>
    <t>Nguyễn Thanh Triền</t>
  </si>
  <si>
    <t>092083013913</t>
  </si>
  <si>
    <t>Ấp Trường Hưng, Trường Lạc, Ô Môn, Tp Cần Thơ</t>
  </si>
  <si>
    <t>Phan Ngọc Được</t>
  </si>
  <si>
    <t>086079004438</t>
  </si>
  <si>
    <t>Ấp Tân Phước, TT Tân Quới, huyện Bình Tân, tỉnh Vĩnh Long</t>
  </si>
  <si>
    <t>Tân Lược, Bình Tân, Vĩnh Long</t>
  </si>
  <si>
    <t>Lê Nhựt Quân</t>
  </si>
  <si>
    <t>Nguyễn Hoàng Nhiên</t>
  </si>
  <si>
    <t>092086014011</t>
  </si>
  <si>
    <t>Xã Đông Bình, huyện Thới Lai, Tp Cần Thơ</t>
  </si>
  <si>
    <t>Ấp Đông Giang, Xã Đông Bình, huyện Thới Lai, Tp Cần Thơ</t>
  </si>
  <si>
    <t>Thái Văn Tịnh</t>
  </si>
  <si>
    <t>084080008086</t>
  </si>
  <si>
    <t>Ngọc Chúc, Giồng Riềng, Kiên Giang</t>
  </si>
  <si>
    <t>Trương Thị Giàu</t>
  </si>
  <si>
    <t>15/HĐLĐ-PBHC/2024</t>
  </si>
  <si>
    <t>16/HĐLĐ-PBHC/2024</t>
  </si>
  <si>
    <t>17/HĐLĐ-PBHC/2024</t>
  </si>
  <si>
    <t>19/HĐLĐ-PBHC/2024</t>
  </si>
  <si>
    <t>20/HĐLĐ-PBHC/2024</t>
  </si>
  <si>
    <t>21/HĐLĐ-PBHC/2024</t>
  </si>
  <si>
    <t>22/HĐLĐ-PBHC/2024</t>
  </si>
  <si>
    <t>23/HĐLĐ-PBHC/2024</t>
  </si>
  <si>
    <t>24/HĐLĐ-PBHC/2024</t>
  </si>
  <si>
    <t>25/HĐLĐ-PBHC/2024</t>
  </si>
  <si>
    <t>27/HĐLĐ-PBHC/2024</t>
  </si>
  <si>
    <t>28/HĐLĐ-PBHC/2024</t>
  </si>
  <si>
    <t>29/HĐLĐ-PBHC/2024</t>
  </si>
  <si>
    <t>30/HĐLĐ-PBHC/2024</t>
  </si>
  <si>
    <t>31/HĐLĐ-PBHC/2024</t>
  </si>
  <si>
    <t>33/HĐLĐ-PBHC/2024</t>
  </si>
  <si>
    <t>34/HĐLĐ-PBHC/2024</t>
  </si>
  <si>
    <t>35/HĐLĐ-PBHC/2024</t>
  </si>
  <si>
    <t>092193002689</t>
  </si>
  <si>
    <t>Thới Hưng, Cờ Đỏ, Tp Cần Thơ</t>
  </si>
  <si>
    <t>Ấp 4, Thới Hưng, Cờ Đỏ, Tp Cần Thơ</t>
  </si>
  <si>
    <t>Phạm Văn Âu</t>
  </si>
  <si>
    <t>092098003245</t>
  </si>
  <si>
    <t>Thới An, Ô Môn, Tp Cần Thơ</t>
  </si>
  <si>
    <t>KV Thới Phong,Thới An, Ô Môn, Tp Cần Thơ</t>
  </si>
  <si>
    <t>Nguyễn Duy Lạc</t>
  </si>
  <si>
    <t>086200006932</t>
  </si>
  <si>
    <t>Ấp Tân Hậu, TT Tân Quới, huyện Bình Tân, tỉnh Vĩnh Long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</si>
  <si>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</si>
  <si>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</si>
  <si>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</si>
  <si>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</si>
  <si>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</si>
  <si>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</si>
  <si>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</si>
  <si>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</si>
  <si>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</si>
  <si>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</si>
  <si>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</si>
  <si>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</si>
  <si>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</si>
  <si>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</si>
  <si>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</si>
  <si>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</si>
  <si>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</si>
  <si>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Phan Văn Thanh</t>
  </si>
  <si>
    <t>087082011538</t>
  </si>
  <si>
    <t>Vĩnh Thới, Lai Vung, Đồng Tháp</t>
  </si>
  <si>
    <t>93/5 Hòa Khánh, Vĩnh Thới, Lai Vung, Đồng Tháp</t>
  </si>
  <si>
    <t>Đỗ Thanh Tâm</t>
  </si>
  <si>
    <t>092090009820</t>
  </si>
  <si>
    <t>KV Thới Đông, Phước Thới, Ô Môn, TPCần Thơ</t>
  </si>
  <si>
    <t>Võ Thanh Lộc</t>
  </si>
  <si>
    <t>086203001861</t>
  </si>
  <si>
    <t>Ấp Tân Lộc, Tân Lược, Bình Tân, Vĩnh Long</t>
  </si>
  <si>
    <t>086084014863</t>
  </si>
  <si>
    <t>Tân Bình, Bình Tân, Vĩnh Long</t>
  </si>
  <si>
    <t>Ấp Tân Qui, Tân Bình, Bình Tân, Vĩnh Long</t>
  </si>
  <si>
    <t>Trần Duy Khánh</t>
  </si>
  <si>
    <t>093099007906</t>
  </si>
  <si>
    <t>Ấp 9, Vị Trung, Vị Thủy, Hậu Giang</t>
  </si>
  <si>
    <t>Võ Thanh Tân</t>
  </si>
  <si>
    <t>083084006372</t>
  </si>
  <si>
    <t>Tân Trung, Mỏ Cày Nam, Bến Tre</t>
  </si>
  <si>
    <t>Ấp Tân Hậu 2, Tân Trung, Mỏ Cày Nam, Bến Tre</t>
  </si>
  <si>
    <t>Phạm Hoàng Ân</t>
  </si>
  <si>
    <t>092078011885</t>
  </si>
  <si>
    <t>KV Bình Thuận, Trường Lạc, Ô Môn, Tp Cần Thơ</t>
  </si>
  <si>
    <t>Lê Thị Phương Thúy</t>
  </si>
  <si>
    <t>Lê Hoàng Vũ</t>
  </si>
  <si>
    <t>087078016844</t>
  </si>
  <si>
    <t>Phú Long, Châu Thành, Đồng Tháp</t>
  </si>
  <si>
    <t>Tổ 6 ấp Phú Mỹ, Phú Long, Châu Thành, Đồng Tháp</t>
  </si>
  <si>
    <t>092078005520</t>
  </si>
  <si>
    <t>KV Bình Phước, Phước Thới, Ô Môn, TPCần Thơ</t>
  </si>
  <si>
    <t>092081009268</t>
  </si>
  <si>
    <t>Ấp Định Yên, Định Môn, Thới Lai, Tp Cần Thơ</t>
  </si>
  <si>
    <t>Lê Minh Thuận</t>
  </si>
  <si>
    <t>091204003300</t>
  </si>
  <si>
    <t>Thạnh Lộc, Giồng Riềng, Kiên Giang</t>
  </si>
  <si>
    <t>Ấp Thạnh An, Thạnh Lộc, Giồng Riềng, Kiên Giang</t>
  </si>
  <si>
    <t>Lê Văn Thêm</t>
  </si>
  <si>
    <t>091081002826</t>
  </si>
  <si>
    <t>Trần Minh Tâm</t>
  </si>
  <si>
    <t>Huỳnh Tấn Em</t>
  </si>
  <si>
    <t>092088002861</t>
  </si>
  <si>
    <t>KV Tân Qui, Trường Lạc, Ô Môn, Tp Cần Thơ</t>
  </si>
  <si>
    <t>Trần Phạm Như Ý</t>
  </si>
  <si>
    <t>091304002030</t>
  </si>
  <si>
    <t>Nam Thái A, An Biên, Kiên Giang</t>
  </si>
  <si>
    <t>Ấp Xẻo Đôi, Nam Thái A, An Biên, Kiên Giang</t>
  </si>
  <si>
    <t>Phạm Minh Tân</t>
  </si>
  <si>
    <t>092080005190</t>
  </si>
  <si>
    <t>KV Tân Xuân, Trường Lạc, Ô Môn, Tp Cần Thơ</t>
  </si>
  <si>
    <t>07th</t>
  </si>
  <si>
    <t>hết tháng 5</t>
  </si>
  <si>
    <t>Nguyễn Trọng Nghĩa</t>
  </si>
  <si>
    <t>A412</t>
  </si>
  <si>
    <t>36/HĐLĐ-PBHC/2024</t>
  </si>
  <si>
    <t>096093010554</t>
  </si>
  <si>
    <t>Nguyễn Toàn Thái</t>
  </si>
  <si>
    <t>Nguyễn Thành Tân</t>
  </si>
  <si>
    <t>A413</t>
  </si>
  <si>
    <t>37/HĐLĐ-PBHC/2024</t>
  </si>
  <si>
    <t>092078001748</t>
  </si>
  <si>
    <t>Xã Mỹ Thuận, Huyện Bình Tân,tỉnh Vĩnh Long</t>
  </si>
  <si>
    <t>68B, Cách Mạng Tháng 8,Cái Khế, Ninh Kiều , Tp Cần Thơ</t>
  </si>
  <si>
    <t>A414</t>
  </si>
  <si>
    <t>38/HĐ/PBHC/2024</t>
  </si>
  <si>
    <t>Xã Đại Thành, Tp Ngã Bãy, Hậu Giang.</t>
  </si>
  <si>
    <t>Ấp Sơn Phú, Xã Đại Thành, Tp Ngã Bãy, Hậu Giang.</t>
  </si>
  <si>
    <t>Thiết kế, Đồ Họa</t>
  </si>
  <si>
    <t>CCCD</t>
  </si>
  <si>
    <t>093201003354</t>
  </si>
  <si>
    <t>C654</t>
  </si>
  <si>
    <t>Bùi Văn Út Hiền</t>
  </si>
  <si>
    <t>C655</t>
  </si>
  <si>
    <t>C656</t>
  </si>
  <si>
    <t>Nguyễn Thị Bạch Huệ</t>
  </si>
  <si>
    <t>C657</t>
  </si>
  <si>
    <t>Dương Văn Lâm</t>
  </si>
  <si>
    <t>C658</t>
  </si>
  <si>
    <t>C659</t>
  </si>
  <si>
    <t>C660</t>
  </si>
  <si>
    <t>C661</t>
  </si>
  <si>
    <t>Hà Văn Nên</t>
  </si>
  <si>
    <t>C662</t>
  </si>
  <si>
    <t>Bùi Văn Lên</t>
  </si>
  <si>
    <t>Diệp Văn Luân</t>
  </si>
  <si>
    <t>39/HĐLĐ-PBHC/2024</t>
  </si>
  <si>
    <t>40/HĐLĐ-PBHC/2024</t>
  </si>
  <si>
    <t>41/HĐLĐ-PBHC/2024</t>
  </si>
  <si>
    <t>43/HĐLĐ-PBHC/2024</t>
  </si>
  <si>
    <t>44/HĐLĐ-PBHC/2024</t>
  </si>
  <si>
    <t>45/HĐLĐ-PBHC/2024</t>
  </si>
  <si>
    <t>46/HĐLĐ-PBHC/2024</t>
  </si>
  <si>
    <t>47/HĐLĐ-PBHC/2024</t>
  </si>
  <si>
    <t>Nguyễn Hữu Thạnh</t>
  </si>
  <si>
    <t>086087011492</t>
  </si>
  <si>
    <t>Ấp Tân Long, Tân Lược, Bình Tân, Vĩnh Long</t>
  </si>
  <si>
    <t>092303008781</t>
  </si>
  <si>
    <t>093088000067</t>
  </si>
  <si>
    <t>092082000914</t>
  </si>
  <si>
    <t>092201002553</t>
  </si>
  <si>
    <t>KV Thới Hòa, Phường Phước Thới, Quận Ô Môn, TP. Cần Thơ.</t>
  </si>
  <si>
    <t>086087012847</t>
  </si>
  <si>
    <t>Tổ 4 ấp An Thành, Tân An Thạnh, Bình Tân, Vĩnh Long</t>
  </si>
  <si>
    <t>084088008393</t>
  </si>
  <si>
    <t>093185000004</t>
  </si>
  <si>
    <t>Tân Thạnh, Thới Lai, Tp Cần Thơ</t>
  </si>
  <si>
    <t>134 Phạm Ngũ Lão, An Hò,a Ninh Kiều, Tp Cần Thơ</t>
  </si>
  <si>
    <t>Địa lý du lịch</t>
  </si>
  <si>
    <t>Lưu Kim Mỵ</t>
  </si>
  <si>
    <t>48/HĐLĐ-PBHC/2024</t>
  </si>
  <si>
    <t>094189001284</t>
  </si>
  <si>
    <t>122, đường 9A, KDC 5A, Phường 4, Tp Sóc Trăng,Sóc Trăng</t>
  </si>
  <si>
    <t>Tài chính Tính Dụng</t>
  </si>
  <si>
    <t>75 /HĐ-PBHC/19</t>
  </si>
  <si>
    <t>9222378283</t>
  </si>
  <si>
    <t>9215010335</t>
  </si>
  <si>
    <t>9212006618</t>
  </si>
  <si>
    <t>9520882642</t>
  </si>
  <si>
    <t>9223148427</t>
  </si>
  <si>
    <t>9521066797</t>
  </si>
  <si>
    <t>9208016245</t>
  </si>
  <si>
    <t>9212000757</t>
  </si>
  <si>
    <t>9211013615</t>
  </si>
  <si>
    <t>8622094713</t>
  </si>
  <si>
    <t>9221693899</t>
  </si>
  <si>
    <t>9122411160</t>
  </si>
  <si>
    <t>8416005030</t>
  </si>
  <si>
    <t>9221269423</t>
  </si>
  <si>
    <t>8622118525</t>
  </si>
  <si>
    <t>8622140207</t>
  </si>
  <si>
    <t>7416171783</t>
  </si>
  <si>
    <t>8416005025</t>
  </si>
  <si>
    <t>9216001110</t>
  </si>
  <si>
    <t>9222222788</t>
  </si>
  <si>
    <t>8622172359</t>
  </si>
  <si>
    <t>8622271045</t>
  </si>
  <si>
    <t>7525438224</t>
  </si>
  <si>
    <t>9320879131</t>
  </si>
  <si>
    <t>8622136781</t>
  </si>
  <si>
    <t>8622140764</t>
  </si>
  <si>
    <t>9321943908</t>
  </si>
  <si>
    <t>0207087784</t>
  </si>
  <si>
    <t>9208010002</t>
  </si>
  <si>
    <t>9321544318</t>
  </si>
  <si>
    <t>8723798670</t>
  </si>
  <si>
    <t>9208007832</t>
  </si>
  <si>
    <t>7412005768</t>
  </si>
  <si>
    <t>9121714489</t>
  </si>
  <si>
    <t>9122531018</t>
  </si>
  <si>
    <t>9622016498</t>
  </si>
  <si>
    <t>9221567493</t>
  </si>
  <si>
    <t>9122834168</t>
  </si>
  <si>
    <t>9221532182</t>
  </si>
  <si>
    <t>8310001983</t>
  </si>
  <si>
    <t>4820223800</t>
  </si>
  <si>
    <t>5220017567</t>
  </si>
  <si>
    <t>Tổng giám đốc</t>
  </si>
  <si>
    <t>Phó phòng Thị trường</t>
  </si>
  <si>
    <t>Nhân viên kho</t>
  </si>
  <si>
    <t>9621892771</t>
  </si>
  <si>
    <t>9320886452</t>
  </si>
  <si>
    <t>9222511659</t>
  </si>
  <si>
    <t>7910320010</t>
  </si>
  <si>
    <t>8622139812</t>
  </si>
  <si>
    <t>9221345615</t>
  </si>
  <si>
    <t>8622290236</t>
  </si>
  <si>
    <t>9215008809</t>
  </si>
  <si>
    <t>9221667349</t>
  </si>
  <si>
    <t>9223102486</t>
  </si>
  <si>
    <t>8411001124</t>
  </si>
  <si>
    <t>G065</t>
  </si>
  <si>
    <t>7413243360</t>
  </si>
  <si>
    <t xml:space="preserve">BẢNG LƯƠNG ÁP DỤNG TỪ 01/07/2024 </t>
  </si>
  <si>
    <t>M số</t>
  </si>
  <si>
    <t>Số BHXH</t>
  </si>
  <si>
    <t>Họ tên</t>
  </si>
  <si>
    <t>Chức danh công việc</t>
  </si>
  <si>
    <t>MỨC LƯƠNG THỰC HiỆN NĂM 2024</t>
  </si>
  <si>
    <t xml:space="preserve">Lương </t>
  </si>
  <si>
    <t>Phụ cấp</t>
  </si>
  <si>
    <t>lương + phụ cấp</t>
  </si>
  <si>
    <t>chuyên viên</t>
  </si>
  <si>
    <t>cao đẳng</t>
  </si>
  <si>
    <t>công nhân</t>
  </si>
  <si>
    <t>lái xe</t>
  </si>
  <si>
    <t xml:space="preserve">thủ kho </t>
  </si>
  <si>
    <t>C điện</t>
  </si>
  <si>
    <t>khác</t>
  </si>
  <si>
    <t>tăng lương</t>
  </si>
  <si>
    <t>Tăng phụ cấp</t>
  </si>
  <si>
    <t>Tăng</t>
  </si>
  <si>
    <t>Nhân viên phòng kế hoạch vật tư</t>
  </si>
  <si>
    <t>Nhân viên phòng Thị trường</t>
  </si>
  <si>
    <t>Nhân viên phòng kế toán tài chính</t>
  </si>
  <si>
    <t>Nhân viên phòng xuất nhập khẩu</t>
  </si>
  <si>
    <t>Nhân viên phòng tổ chức hành chính</t>
  </si>
  <si>
    <t>Thủ kho phân bón hóa chất (cán sự)</t>
  </si>
  <si>
    <t>Nhân viên phòng kỹ thuật</t>
  </si>
  <si>
    <t>Thợ hàn điện, hàn hơi</t>
  </si>
  <si>
    <t>Thợ điện</t>
  </si>
  <si>
    <t>công nhân lái xe con</t>
  </si>
  <si>
    <t>Nhân viên xí nghiệp phân bón hóa chất</t>
  </si>
  <si>
    <t>công nhân sấy vê viên đóng bao phân NPK</t>
  </si>
  <si>
    <t>công nhân nghiền phụ gia sản xuất phân bón NPK</t>
  </si>
  <si>
    <t>Công nhân xí nghiệp phân bón hóa chất</t>
  </si>
  <si>
    <t>công nhân nạp liệu, vệ sinh, đóng date</t>
  </si>
  <si>
    <t>Nhân viên giám sát thị trường bột giặt</t>
  </si>
  <si>
    <t>Tổng cộng</t>
  </si>
  <si>
    <t>Quĩ lương sao điều chỉnh tăng</t>
  </si>
  <si>
    <t>Phụ cấp sao điều chỉnh tăng</t>
  </si>
  <si>
    <t>Tổng quỹ lương</t>
  </si>
  <si>
    <t>Cty tăng tiền đóng bhxh hàng tháng</t>
  </si>
  <si>
    <t>Lương bình quân cũ</t>
  </si>
  <si>
    <t>Lương bình quân mới</t>
  </si>
  <si>
    <t>Phó Tổng Giám đốc</t>
  </si>
  <si>
    <t>Trưởng phòng Kế hoạch vật tư</t>
  </si>
  <si>
    <t>Phó phòng Kế hoạch vật tư</t>
  </si>
  <si>
    <t>Phó phòng Kế toán Tài chính</t>
  </si>
  <si>
    <t>Cán sự (Thủ quỹ)</t>
  </si>
  <si>
    <t>Trưởng phòng Xuất nhập khẩu</t>
  </si>
  <si>
    <t>Thủ kho phân bón hóa chất</t>
  </si>
  <si>
    <t>Chủ nhiệm kho</t>
  </si>
  <si>
    <t>Phó Phòng Kỹ thuật</t>
  </si>
  <si>
    <t>Trưởng phòng Công nghệ-Kiểm tra chất lượng sàn phẩm</t>
  </si>
  <si>
    <t>Công nhân lấy mẫu kiểm tra chất lượng phân bón,hóa chất</t>
  </si>
  <si>
    <t>Thợ nề</t>
  </si>
  <si>
    <t>Đội trưởng đội vận tải lái xe trên 7.5 tấn</t>
  </si>
  <si>
    <t>Công nhân Lái xe tải trên 7 tấn</t>
  </si>
  <si>
    <t>Công nhân Lái xe tải dưới 7,5 tấn</t>
  </si>
  <si>
    <t>Nhân viên xí nghiệp phân bón hóa chất (Cán sự)</t>
  </si>
  <si>
    <t>Nhân viên Bảo vệ</t>
  </si>
  <si>
    <t>công nhân sản xuất bột giặt (xà phòng bột)</t>
  </si>
  <si>
    <t>Công nhân vệ sinh kho</t>
  </si>
  <si>
    <t>Nhân viên bán hàng thị trường phân bón</t>
  </si>
  <si>
    <t>Lê Minh Tuấn</t>
  </si>
  <si>
    <t>Nhân viên TT BG</t>
  </si>
  <si>
    <t>13/12/2000</t>
  </si>
  <si>
    <t>50/HĐLĐ-PBHC/2024</t>
  </si>
  <si>
    <t>09220006987</t>
  </si>
  <si>
    <t>22/11/2021</t>
  </si>
  <si>
    <t>Hưng Lợi, Ninh Kiều, Tp Cấn Thơ</t>
  </si>
  <si>
    <t>9/126 KDC số 9, Phường Xuân Khánh, Quận Ninh Kiều, TP. Cần Thơ.</t>
  </si>
  <si>
    <t>P009</t>
  </si>
  <si>
    <t>P010</t>
  </si>
  <si>
    <t>Nguyễn Văn Châu</t>
  </si>
  <si>
    <t>49/HĐLĐ-PBHC/2024</t>
  </si>
  <si>
    <t>03096000753</t>
  </si>
  <si>
    <t>Thanh Khê, Thanh Hà, Hải Dương</t>
  </si>
  <si>
    <t>KV Bình Hưng, Phước Thới, Ô Môn, Tp Cần Thơ</t>
  </si>
  <si>
    <t>Quốc tịch</t>
  </si>
  <si>
    <t>Nâng Lương</t>
  </si>
  <si>
    <t>Số ngày nghỉ 
trong năm</t>
  </si>
  <si>
    <t>Số giờ làm thêm</t>
  </si>
  <si>
    <t>Đào tạo bồi dưỡng chuyên môn KT</t>
  </si>
  <si>
    <t>Kỷ luật lao động</t>
  </si>
  <si>
    <t>Trách nhiệm vật chất</t>
  </si>
  <si>
    <t>Tai nạn lao động</t>
  </si>
  <si>
    <t>Bệnh nghề nghiệp</t>
  </si>
  <si>
    <t>Thời điểm chấm dứt HĐLĐ</t>
  </si>
  <si>
    <t>Lý do</t>
  </si>
  <si>
    <t>51/HĐLĐ-PBHC/2024</t>
  </si>
  <si>
    <t>092095006795</t>
  </si>
  <si>
    <t>TT Kiên Lương, H. Kiên Lương, T. Kiên Giang</t>
  </si>
  <si>
    <t xml:space="preserve"> P. Xuân Khánh, Q. Ninh Kiều, TP. Cần Thơ</t>
  </si>
  <si>
    <t xml:space="preserve"> Xã Tân Thới, Huyện Phong Điền, TP. Cần Thơ.</t>
  </si>
  <si>
    <t xml:space="preserve"> X. Tân Thới, H. Phong Điền, TP Cần Thơ</t>
  </si>
  <si>
    <t xml:space="preserve"> X. Nhơn Ái, H. Phong Điền, TP. Cần Thơ</t>
  </si>
  <si>
    <t>TT Tân Quới, Bình Tân Vĩnh Long</t>
  </si>
  <si>
    <t>Ấp Tân Lợi, TT Tân Quới, Bình Tân Vĩnh Long</t>
  </si>
  <si>
    <t>Phương Phú Phụng Hiệp, Hâu Giang</t>
  </si>
  <si>
    <t>66/11, Nguyễn Chí Thanh, Trà Nóc, Bình Thủy, Tp Cần Thơ</t>
  </si>
  <si>
    <t>Long Hưng, Ô Môn, Tp Cần Thơ</t>
  </si>
  <si>
    <t>KV Phú Luông, Long Hưng, Ô Môn, Tp Cần Thơ</t>
  </si>
  <si>
    <t>A415</t>
  </si>
  <si>
    <t>TT Cái Nước, Cái Nước,Cà Mau</t>
  </si>
  <si>
    <t>Xã Thạnh Phú, Huyện cờ Đỏ, TP.Cần Thơ.</t>
  </si>
  <si>
    <t>Ấp Thạnh Hưng, TT Cờ Đỏ, huyện  Cờ Đỏ, Tp Cấn Thơ</t>
  </si>
  <si>
    <t>Khóm 3,TT Cái Nước, Cái Nước,Cà Mau</t>
  </si>
  <si>
    <t>Hoàng Hải Triều</t>
  </si>
  <si>
    <t>091077015048</t>
  </si>
  <si>
    <t>Yên Thắng, Ý Yên, Nam Định</t>
  </si>
  <si>
    <t>54/7/7 Hồ Trung Thành, Trà An, Bình Thủy, Tp Cần Thơ</t>
  </si>
  <si>
    <t>A144</t>
  </si>
  <si>
    <t>Nguyễn Đăng Khoa</t>
  </si>
  <si>
    <t>52/HĐLĐ-PBHC/2024</t>
  </si>
  <si>
    <t>Nguyễn Thanh Loan</t>
  </si>
  <si>
    <t>A416</t>
  </si>
  <si>
    <t>A417</t>
  </si>
  <si>
    <t>18/01/2002</t>
  </si>
  <si>
    <t>53/HĐLĐ-PBHC/2024</t>
  </si>
  <si>
    <t>086302003493</t>
  </si>
  <si>
    <t>31/12/2021</t>
  </si>
  <si>
    <t>Trung An, Vũng Liêm, Vĩnh Long</t>
  </si>
  <si>
    <t>Ấp An Hậu,Trung An, Vũng Liêm, Vĩnh Long</t>
  </si>
  <si>
    <t>'089202006416</t>
  </si>
  <si>
    <t>089202006416</t>
  </si>
  <si>
    <t>Nhơn Mỹ, Chợ Mới, An Giang</t>
  </si>
  <si>
    <t>Ấp Mỹ An,Nhơn Mỹ, Chợ Mới, An Giang</t>
  </si>
  <si>
    <t>54/HĐLĐ-PBHC/2024</t>
  </si>
  <si>
    <t>Phạm Thị Búp</t>
  </si>
  <si>
    <t>G066</t>
  </si>
  <si>
    <t>27/07/1979</t>
  </si>
  <si>
    <t>14 /HĐ/PBHC/16</t>
  </si>
  <si>
    <t>A418</t>
  </si>
  <si>
    <t>Lê Thanh Đạm</t>
  </si>
  <si>
    <t>Lã Hữu Thành</t>
  </si>
  <si>
    <t>56//HĐ-PBHC/2024</t>
  </si>
  <si>
    <t>089086005984</t>
  </si>
  <si>
    <t>Kiến An- Chợ Mới- An Giang</t>
  </si>
  <si>
    <t>Ấp Hòa Hạ-Kiến An- Chợ Mới- An Giang</t>
  </si>
  <si>
    <t>0353857516</t>
  </si>
  <si>
    <t>D124</t>
  </si>
  <si>
    <t>55 /HĐ/PBHC/23</t>
  </si>
  <si>
    <t>037085010267</t>
  </si>
  <si>
    <t>22/09/2021</t>
  </si>
  <si>
    <t>Khánh Thịnh - Yên Mô - Ninh Bình</t>
  </si>
  <si>
    <t>44/6 Huỳnh Phan Hộ-Trà An- Bình Thủy-Tp Cần Thơ</t>
  </si>
  <si>
    <t>Điện</t>
  </si>
  <si>
    <t>051194016314</t>
  </si>
  <si>
    <t>Bình Trung, Bình Sơn, Quảng Ngãi</t>
  </si>
  <si>
    <t>Thôn Phú lễ Bình Trung, Bình Sơn, Quảng Ngãi</t>
  </si>
  <si>
    <t>SỐ TIỀN</t>
  </si>
  <si>
    <t>aaa</t>
  </si>
  <si>
    <t>DANH SÁCHQUÀ TẾT 2024</t>
  </si>
  <si>
    <t>Ghi chú</t>
  </si>
  <si>
    <t>BÁO CÁO TĂNG NHÂN SỰ TRONG THÁNG NĂM 2025</t>
  </si>
  <si>
    <t>Nguyễn Trương Bình Nguyên</t>
  </si>
  <si>
    <t>A419</t>
  </si>
  <si>
    <t>Nguyễn Kiều Ly</t>
  </si>
  <si>
    <t>02/HĐ-PBHC/2025</t>
  </si>
  <si>
    <t>096196008540</t>
  </si>
  <si>
    <t>Xã Hoà Tân, Tp Cà Mau, tỉnh Cà Mau</t>
  </si>
  <si>
    <t>79, KV Bình Thuận, Trường Lạc, Ô Môn, Tp Cần Thơ</t>
  </si>
  <si>
    <t>Quản lý đất đai</t>
  </si>
  <si>
    <t>A420</t>
  </si>
  <si>
    <t>A421</t>
  </si>
  <si>
    <t>Nguyễn Việt Đức</t>
  </si>
  <si>
    <t>03/HĐ-PBHC/2025</t>
  </si>
  <si>
    <t>092095006638</t>
  </si>
  <si>
    <t>Trà Nóc, Bình Thuỷ, Tp Cần Thơ</t>
  </si>
  <si>
    <t>D15/8, KV4,Trà Nóc, Bình Thuỷ, Tp Cần Thơ</t>
  </si>
  <si>
    <t>0782899889</t>
  </si>
  <si>
    <t>Cử nhân Kế toán</t>
  </si>
  <si>
    <t>01/HĐ-PBHC/2025</t>
  </si>
  <si>
    <t>092202006332</t>
  </si>
  <si>
    <t>Xuân Khánh, Ninh Kiều, Tp Cần Thơ</t>
  </si>
  <si>
    <t>P tổng Giám đốc</t>
  </si>
  <si>
    <t>P tổng giám đốc</t>
  </si>
  <si>
    <t>Nguyễn Minh Việt</t>
  </si>
  <si>
    <t>Cần Thơ, ngày      tháng     năm 2025</t>
  </si>
  <si>
    <t>Phạm Văn Phú</t>
  </si>
  <si>
    <t>092083014880</t>
  </si>
  <si>
    <t>Phan Văn Mãnh</t>
  </si>
  <si>
    <t>092096004376</t>
  </si>
  <si>
    <t>Trường Thành- Thới Lai- Tp Cần Thơ</t>
  </si>
  <si>
    <t>Ấp Trường Hưng, TrườngThắng, Thới Lai, Tp Cần Thơ</t>
  </si>
  <si>
    <t>087083004209</t>
  </si>
  <si>
    <t>93/5 ấp Hoà Khánh,Vĩnh Thới, Lai Vung, Đồng Tháp</t>
  </si>
  <si>
    <t>Nguyễn Thành Tâm</t>
  </si>
  <si>
    <t>091090006944</t>
  </si>
  <si>
    <t>Ngọc Thạnh,Ngọc Chúc, Giồng Riềng, Kiên Giang</t>
  </si>
  <si>
    <t>Võ Hùng Anh</t>
  </si>
  <si>
    <t>092085002540</t>
  </si>
  <si>
    <t>205A, KV Thới Hưng, Thới An Đông, Bình Thủy, Tp Cần Thơ</t>
  </si>
  <si>
    <t>Tân Hoà, Lai Vung, Đồng Tháp</t>
  </si>
  <si>
    <t>Ấp Thanh Nhung, Trường Xuân, Thới Lai, Tp Cần Thơ</t>
  </si>
  <si>
    <t>092204001412</t>
  </si>
  <si>
    <t>TT Phong Điền, Phong Điền, Tp Cần Thơ</t>
  </si>
  <si>
    <t>Nhơn Lộc 2,TT Phong Điền, Phong Điền, Tp Cần Thơ</t>
  </si>
  <si>
    <t>Phan Văn Nhẩn</t>
  </si>
  <si>
    <t>092092012778</t>
  </si>
  <si>
    <t>Trung An, Cờ Đỏ, Tp Cần Thơ</t>
  </si>
  <si>
    <t>Ấp Thạnh Lợi 1, Trung An, Cờ Đỏ, Tp Cần Thơ</t>
  </si>
  <si>
    <t>Lê Minh Thảo</t>
  </si>
  <si>
    <t>092203004819</t>
  </si>
  <si>
    <t>TT Thới Lai, Thới Lai, TP Cần Thơ</t>
  </si>
  <si>
    <t>Ấp Thới Thuận A, TT Thới Lai, Thới Lai, TP Cần Thơ</t>
  </si>
  <si>
    <t>Võ Nguyệt Minh</t>
  </si>
  <si>
    <t>092186012101</t>
  </si>
  <si>
    <t>KV Hoà Thạnh A, Thới Hoà, Ô Môn, Tp Cần Thơ</t>
  </si>
  <si>
    <t>Hoàng Mạnh Hùng</t>
  </si>
  <si>
    <t>092099004268</t>
  </si>
  <si>
    <t>Bộ Công An</t>
  </si>
  <si>
    <t>An Hoà, Ninh Kiều, Tp Cần Thơ</t>
  </si>
  <si>
    <t>Huỳnh Công Thành</t>
  </si>
  <si>
    <t>092090007805</t>
  </si>
  <si>
    <t>KV Thới Thuân A, Thới An, Ô Môn, Tp Cần Thơ</t>
  </si>
  <si>
    <t>079172000463</t>
  </si>
  <si>
    <t>Phường 17, Bình Thạnh, TPHCM</t>
  </si>
  <si>
    <t>223 KV Bình Thuận, Trường Lạc, Ô Môn, Tp Cần Thơ</t>
  </si>
  <si>
    <t>Lê Thị Kiều Diễm</t>
  </si>
  <si>
    <t>092184003801</t>
  </si>
  <si>
    <t>Vĩnh Bình Bắc, Vĩnh Thuận, Kiên Giang</t>
  </si>
  <si>
    <t>Ấp Thới Hiệp A, TT Thới Lai, Thới Lai, Tp Cần Thơ</t>
  </si>
  <si>
    <t>C663</t>
  </si>
  <si>
    <t>C664</t>
  </si>
  <si>
    <t>C665</t>
  </si>
  <si>
    <t>C666</t>
  </si>
  <si>
    <t>C667</t>
  </si>
  <si>
    <t>C669</t>
  </si>
  <si>
    <t>C670</t>
  </si>
  <si>
    <t>C671</t>
  </si>
  <si>
    <t>C672</t>
  </si>
  <si>
    <t>C673</t>
  </si>
  <si>
    <t>C674</t>
  </si>
  <si>
    <t>C675</t>
  </si>
  <si>
    <t>C676</t>
  </si>
  <si>
    <t>04/HĐLĐ-PBHC/2025</t>
  </si>
  <si>
    <t>077091006061</t>
  </si>
  <si>
    <t>Phổ Khánh - Đức Phổ - Quãng Ngãi</t>
  </si>
  <si>
    <t>T08 tổ 5, ấp Tân Phước, xã Phước Tỉnh, Long Điển, Bà Rịa Vũng Tàu</t>
  </si>
  <si>
    <t>G067</t>
  </si>
  <si>
    <t>05/HĐLĐ-PBHC/2025</t>
  </si>
  <si>
    <t>07/HĐLĐ-PBHC/2025</t>
  </si>
  <si>
    <t>Huỳnh Dương Phương Anh</t>
  </si>
  <si>
    <t>093302001656</t>
  </si>
  <si>
    <t>Xã Long Phú, Thị xã Long Mỹ, Hậu Giang</t>
  </si>
  <si>
    <t>Ấp Long Hoà 2, Xã Long Phú, Thị xã Long Mỹ, Hậu Giang</t>
  </si>
  <si>
    <t>Kỹ sư KT hoá học</t>
  </si>
  <si>
    <t>A422</t>
  </si>
  <si>
    <t>Nguyễn Hoàng Nhân</t>
  </si>
  <si>
    <t>D125</t>
  </si>
  <si>
    <t>21 /HĐ/PBHC/25</t>
  </si>
  <si>
    <t>092082013457</t>
  </si>
  <si>
    <t>60A/8 KV1, Trà Nóc, Bình Thuỷ, Tp Cần Thơ</t>
  </si>
  <si>
    <t>08/HĐLĐ-PBHC/2025</t>
  </si>
  <si>
    <t>09/HĐLĐ-PBHC/2025</t>
  </si>
  <si>
    <t>10/HĐLĐ-PBHC/2025</t>
  </si>
  <si>
    <t>11/HĐLĐ-PBHC/2025</t>
  </si>
  <si>
    <t>12/HĐLĐ-PBHC/2025</t>
  </si>
  <si>
    <t>13/HĐLĐ-PBHC/2025</t>
  </si>
  <si>
    <t>14/HĐLĐ-PBHC/2025</t>
  </si>
  <si>
    <t>15/HĐLĐ-PBHC/2025</t>
  </si>
  <si>
    <t>16/HĐLĐ-PBHC/2025</t>
  </si>
  <si>
    <t>17/HĐLĐ-PBHC/2025</t>
  </si>
  <si>
    <t>18/HĐLĐ-PBHC/2025</t>
  </si>
  <si>
    <t>19/HĐLĐ-PBHC/2025</t>
  </si>
  <si>
    <t>Nguyễn Trí Dũng</t>
  </si>
  <si>
    <t>Số CCCD</t>
  </si>
  <si>
    <t>NGÀY cấp</t>
  </si>
  <si>
    <t>Nguyễn Hữu thiết</t>
  </si>
  <si>
    <t>22/HĐLĐ-PBHC/2025</t>
  </si>
  <si>
    <t>056091008590</t>
  </si>
  <si>
    <t>Ninh Hải- Ninh Hoà- Khánh Hoà</t>
  </si>
  <si>
    <t>Tổ dân phố Đông Hà -Ninh Hải- Ninh Hoà- Khánh Hoà</t>
  </si>
  <si>
    <t>G068</t>
  </si>
  <si>
    <t>Bùi Ngọc Quyên</t>
  </si>
  <si>
    <t>A423</t>
  </si>
  <si>
    <t>C678</t>
  </si>
  <si>
    <t>C679</t>
  </si>
  <si>
    <t>C680</t>
  </si>
  <si>
    <t>C681</t>
  </si>
  <si>
    <t>Đào Văn Dũng</t>
  </si>
  <si>
    <t>Nguyễn Thanh Trà</t>
  </si>
  <si>
    <t>Trần Văn Lịnh</t>
  </si>
  <si>
    <t>C682</t>
  </si>
  <si>
    <t>C683</t>
  </si>
  <si>
    <t>C684</t>
  </si>
  <si>
    <t>C685</t>
  </si>
  <si>
    <t>Mai Chí Công</t>
  </si>
  <si>
    <t>Danh Thị Tuyết Nhung</t>
  </si>
  <si>
    <t>Lâm Văn Vũ</t>
  </si>
  <si>
    <t>Nguyễn Văn Liêu</t>
  </si>
  <si>
    <t>C687</t>
  </si>
  <si>
    <t>C690</t>
  </si>
  <si>
    <t>C692</t>
  </si>
  <si>
    <t>C693</t>
  </si>
  <si>
    <t>Phan Bé Năm</t>
  </si>
  <si>
    <t>Nguyễn Văn Đông</t>
  </si>
  <si>
    <t>Nguyễn Minh Chung</t>
  </si>
  <si>
    <t>C694</t>
  </si>
  <si>
    <t>C695</t>
  </si>
  <si>
    <t>Đặng Bảo</t>
  </si>
  <si>
    <t>Đặng Nhật Anh</t>
  </si>
  <si>
    <t>C696</t>
  </si>
  <si>
    <t>C697</t>
  </si>
  <si>
    <t>Nguyễn Thanh Bảo</t>
  </si>
  <si>
    <t>Lại Văn Minh</t>
  </si>
  <si>
    <t>9622993923</t>
  </si>
  <si>
    <t>8913009900</t>
  </si>
  <si>
    <t>9221326375</t>
  </si>
  <si>
    <t>9321782052</t>
  </si>
  <si>
    <t>9221465790</t>
  </si>
  <si>
    <t>9222138330</t>
  </si>
  <si>
    <t>8621557609</t>
  </si>
  <si>
    <t>9210017919</t>
  </si>
  <si>
    <t>9212000761</t>
  </si>
  <si>
    <t>9216023891</t>
  </si>
  <si>
    <t>8722589587</t>
  </si>
  <si>
    <t>9122045734</t>
  </si>
  <si>
    <t>6506006801</t>
  </si>
  <si>
    <t>9212000752</t>
  </si>
  <si>
    <t>9222821759</t>
  </si>
  <si>
    <t>9115001904</t>
  </si>
  <si>
    <t>9222385988</t>
  </si>
  <si>
    <t>9222667116</t>
  </si>
  <si>
    <t>9211007963</t>
  </si>
  <si>
    <t>5403001600</t>
  </si>
  <si>
    <t>9222469125</t>
  </si>
  <si>
    <t>5112008444</t>
  </si>
  <si>
    <t>7721973560</t>
  </si>
  <si>
    <t>5620953925</t>
  </si>
  <si>
    <t>A424</t>
  </si>
  <si>
    <t>Đặng Thị Uyên Nhi</t>
  </si>
  <si>
    <t>A425</t>
  </si>
  <si>
    <t>Nguyễn Tấn Hưng</t>
  </si>
  <si>
    <t>A426</t>
  </si>
  <si>
    <t>Lê Thị Ái Ni</t>
  </si>
  <si>
    <t>A427</t>
  </si>
  <si>
    <t>20/HĐ-PBHC/2025</t>
  </si>
  <si>
    <t>45/HĐ-PBHC/2025</t>
  </si>
  <si>
    <t>087302004502</t>
  </si>
  <si>
    <t>Tân Thuận Tây, Tp Cao Lãnh, Đồng Tháp</t>
  </si>
  <si>
    <t>42 tổ 2, ấp Tân Hậu, Tân Thuận Tây, Tp Cao Lãnh</t>
  </si>
  <si>
    <t>.07036458862</t>
  </si>
  <si>
    <t>Công nghệ Kỹ thuật hóa học</t>
  </si>
  <si>
    <t>48/HĐ-PBHC/2025</t>
  </si>
  <si>
    <t>092200006884</t>
  </si>
  <si>
    <t>Phường Bùi Hữu Nghĩa, Bình Thuỷ, Tp Cần Thơ</t>
  </si>
  <si>
    <t>132 CMT8, Bùi Hữu Nghĩa, Bình Thuỷ, Tp Cần Thơ</t>
  </si>
  <si>
    <t>133 CMT8, Bùi Hữu Nghĩa, Bình Thuỷ, Tp Cần Thơ</t>
  </si>
  <si>
    <t>Sinh học ứng dụng</t>
  </si>
  <si>
    <t>46/HĐLĐ-PBHC/2025</t>
  </si>
  <si>
    <t>086095008521</t>
  </si>
  <si>
    <t>Hiếu Nhơn, Vũng Liêm, Vĩnh Long</t>
  </si>
  <si>
    <t>Ấp Hiếu Liên,Hiếu Nhơn, Vũng Liêm, Vĩnh Long</t>
  </si>
  <si>
    <t>0372584718</t>
  </si>
  <si>
    <t>Kỹ thuật cơ khí</t>
  </si>
  <si>
    <t>47/HĐLĐ-PBHC/2025</t>
  </si>
  <si>
    <t>095199006558</t>
  </si>
  <si>
    <t>Hưng Phú, Phước Long, Bạc Liêu</t>
  </si>
  <si>
    <t>Ấp Tường 2,Hưng Phú, Phước Long, Bạc Liêu</t>
  </si>
  <si>
    <t>0949754909</t>
  </si>
  <si>
    <t>23 /HĐ/PBHC/25</t>
  </si>
  <si>
    <t>092301002979</t>
  </si>
  <si>
    <t>9/57C Nguyễn Văn Cừ, An Hoà, Ninh Kiều, Tp Cần Thơ</t>
  </si>
  <si>
    <t>25/HĐLĐ-PBHC/2025</t>
  </si>
  <si>
    <t>092076013629</t>
  </si>
  <si>
    <t>KV Thới Lợi, Phường Phước Thới, Quận Ô Môn, TP. Cần Thơ.</t>
  </si>
  <si>
    <t>26/HĐLĐ-PBHC/2025</t>
  </si>
  <si>
    <t>TT Thới Lai, Thới Lai, Tp Cần Thơ</t>
  </si>
  <si>
    <t>27/HĐLĐ-PBHC/2025</t>
  </si>
  <si>
    <t>089080014147</t>
  </si>
  <si>
    <t>Bình Hoà, Châu Thành, An Giang</t>
  </si>
  <si>
    <t>Phú Hoà 2, Bình Hoà, Châu Thành, An Giang</t>
  </si>
  <si>
    <t>28/HĐLĐ-PBHC/2025</t>
  </si>
  <si>
    <t>29/HĐLĐ-PBHC/2025</t>
  </si>
  <si>
    <t>095081009289</t>
  </si>
  <si>
    <t>Vĩnh Mỹ A, Hoà Bình, Bạc Liêu</t>
  </si>
  <si>
    <t xml:space="preserve">Ấp Vĩnh Hội, Vĩnh Mỹ A, Hoà Bình, Bạc Liêu.
</t>
  </si>
  <si>
    <t>091196005197</t>
  </si>
  <si>
    <t>Định An, Gò Quao, Kiên Giang</t>
  </si>
  <si>
    <t>KV Thới Trinh C, Thới An, Ô Môn, Tp Cần Thơ</t>
  </si>
  <si>
    <t>30/HĐLĐ-PBHC/2025</t>
  </si>
  <si>
    <t>31/HĐLĐ-PBHC/2025</t>
  </si>
  <si>
    <t>093076010646</t>
  </si>
  <si>
    <t>Vĩnh Thuận Tây, Vị Thuỷ, Hậu Giang</t>
  </si>
  <si>
    <t>Ấp 4, Vĩnh Thuận Tây, Vị Thuỷ, Hậu Giang,</t>
  </si>
  <si>
    <t>32/HĐLĐ-PBHC/2025</t>
  </si>
  <si>
    <t>092088016694</t>
  </si>
  <si>
    <t>28/29/2KV Thới Ninh, Thới An Đông, Bình Thủy, Tp Cần Thơ</t>
  </si>
  <si>
    <t>34/HĐLĐ-PBHC/2025</t>
  </si>
  <si>
    <t>086082013772</t>
  </si>
  <si>
    <t>37/HĐLĐ-PBHC/2025</t>
  </si>
  <si>
    <t>092093003729</t>
  </si>
  <si>
    <t>39/HĐLĐ-PBHC/2025</t>
  </si>
  <si>
    <t>092071004278</t>
  </si>
  <si>
    <t>KV Bắc Vàng, Thới Long, Ô Môn, Tp Cần Thơ</t>
  </si>
  <si>
    <t>40/HĐLĐ-PBHC/2025</t>
  </si>
  <si>
    <t>092099002176</t>
  </si>
  <si>
    <t>KV Thới Thạnh A,Thới An, Ô Môn, Tp Cần Thơ</t>
  </si>
  <si>
    <t>41/HĐLĐ-PBHC/2025</t>
  </si>
  <si>
    <t>089078027100</t>
  </si>
  <si>
    <t>Mỹ Bình, Tp Long Xuyên, An Giang</t>
  </si>
  <si>
    <t>Ấp Thành Phú, Thành Lợi, Bình Tân, Vĩnh Long</t>
  </si>
  <si>
    <t>42/HĐLĐ-PBHC/2025</t>
  </si>
  <si>
    <t>045089007134</t>
  </si>
  <si>
    <t>Hải Định Hải Lăng, Quảng Trị</t>
  </si>
  <si>
    <t>Thôn Thiện Đông,Hải Định Hải Lăng, Quảng Trị</t>
  </si>
  <si>
    <t>43/HĐLĐ-PBHC/2025</t>
  </si>
  <si>
    <t>092078012485</t>
  </si>
  <si>
    <t>Xuân Thắng, Thới Lai, Tp Cần Thơ</t>
  </si>
  <si>
    <t>Ấp Thới Hoà B, Xuân Thắng, Thới Lai, Tp Cần Thơ</t>
  </si>
  <si>
    <t>44/HĐLĐ-PBHC/2025</t>
  </si>
  <si>
    <t>092206004796</t>
  </si>
  <si>
    <t>Tổ 3, ấp 4, Thới Hưng, Cờ Đỏ, Tp Cần Thơ</t>
  </si>
  <si>
    <t>75 /HĐ-PBHC/18</t>
  </si>
  <si>
    <t>Phó quản đốc</t>
  </si>
  <si>
    <t>092200006987</t>
  </si>
  <si>
    <t>Phạm Hồng Cần</t>
  </si>
  <si>
    <t>092083014745</t>
  </si>
  <si>
    <t>D126</t>
  </si>
  <si>
    <t>49/HĐ/PBHC/25</t>
  </si>
  <si>
    <t>KV Thới Ngươn A- Phước Thới- Tp Cần Thơ</t>
  </si>
  <si>
    <t>DN4920204220818</t>
  </si>
  <si>
    <t>DN4923821546640</t>
  </si>
  <si>
    <t>4002006656</t>
  </si>
  <si>
    <t>DN4924002006656</t>
  </si>
  <si>
    <t>4520616801</t>
  </si>
  <si>
    <t>DN4924520616801</t>
  </si>
  <si>
    <t>DN4924820223800</t>
  </si>
  <si>
    <t>DN4925112008444</t>
  </si>
  <si>
    <t>DN4925120283864</t>
  </si>
  <si>
    <t>DN4925220017567</t>
  </si>
  <si>
    <t>DN4925303001410</t>
  </si>
  <si>
    <t>DN4925397003583</t>
  </si>
  <si>
    <t>DN4925400002448</t>
  </si>
  <si>
    <t>DN4925400002875</t>
  </si>
  <si>
    <t>DN4925400002892</t>
  </si>
  <si>
    <t>Bùi Như ý</t>
  </si>
  <si>
    <t>DN4925400002895</t>
  </si>
  <si>
    <t>DN4925400002904</t>
  </si>
  <si>
    <t>DN4925400002916</t>
  </si>
  <si>
    <t>DN4925400003677</t>
  </si>
  <si>
    <t>DN4925402005143</t>
  </si>
  <si>
    <t>DN4925403001600</t>
  </si>
  <si>
    <t>Huỳnh Thị Ngọc ánh</t>
  </si>
  <si>
    <t>DN4925404002322</t>
  </si>
  <si>
    <t>DN4925404002323</t>
  </si>
  <si>
    <t>DN4925404002328</t>
  </si>
  <si>
    <t>DN4925496032492</t>
  </si>
  <si>
    <t>DN4925496032498</t>
  </si>
  <si>
    <t>DN4925496032516</t>
  </si>
  <si>
    <t>DN4925496032564</t>
  </si>
  <si>
    <t>DN4925496032573</t>
  </si>
  <si>
    <t>DN4925496032575</t>
  </si>
  <si>
    <t>DN4925496032594</t>
  </si>
  <si>
    <t>DN4925496032602</t>
  </si>
  <si>
    <t>DN4925496032611</t>
  </si>
  <si>
    <t>DN4925496032620</t>
  </si>
  <si>
    <t>DN4925496032622</t>
  </si>
  <si>
    <t>DN4925496032624</t>
  </si>
  <si>
    <t>DN4925499003347</t>
  </si>
  <si>
    <t>DN4925499003350</t>
  </si>
  <si>
    <t>DN4925499003364</t>
  </si>
  <si>
    <t>DN4925499003379</t>
  </si>
  <si>
    <t>DN4925499003400</t>
  </si>
  <si>
    <t>DN4925499003403</t>
  </si>
  <si>
    <t>DN4925499003407</t>
  </si>
  <si>
    <t>DN4925620953925</t>
  </si>
  <si>
    <t>Nguyễn Hữu Thiết</t>
  </si>
  <si>
    <t>DN4925621753982</t>
  </si>
  <si>
    <t>DN4925803003379</t>
  </si>
  <si>
    <t>DN4925820525014</t>
  </si>
  <si>
    <t>DN4926012002400</t>
  </si>
  <si>
    <t>DN4926504006864</t>
  </si>
  <si>
    <t>DN4926504006865</t>
  </si>
  <si>
    <t>DN4926505000284</t>
  </si>
  <si>
    <t>DN4926505002767</t>
  </si>
  <si>
    <t>DN4926506006779</t>
  </si>
  <si>
    <t>DN4926506006784</t>
  </si>
  <si>
    <t>DN4926506006786</t>
  </si>
  <si>
    <t>DN4926506006789</t>
  </si>
  <si>
    <t>DN4926506006790</t>
  </si>
  <si>
    <t>DN4926506006793</t>
  </si>
  <si>
    <t>DN4926506006797</t>
  </si>
  <si>
    <t>Nguyễn Thị Vân</t>
  </si>
  <si>
    <t>DN4926506006800</t>
  </si>
  <si>
    <t>DN4926506006801</t>
  </si>
  <si>
    <t>DN4926506006806</t>
  </si>
  <si>
    <t>DN4926506006858</t>
  </si>
  <si>
    <t>DN4927021362362</t>
  </si>
  <si>
    <t>DN4927221202736</t>
  </si>
  <si>
    <t>DN4927412005768</t>
  </si>
  <si>
    <t>DN4927413243360</t>
  </si>
  <si>
    <t>DN4927415149939</t>
  </si>
  <si>
    <t>DN4927416120872</t>
  </si>
  <si>
    <t>DN4927416171783</t>
  </si>
  <si>
    <t>DN4927423448397</t>
  </si>
  <si>
    <t>DN4927424466411</t>
  </si>
  <si>
    <t>Nguyễn Quốc Kỳ</t>
  </si>
  <si>
    <t>DN4927515142557</t>
  </si>
  <si>
    <t>DN4927525438224</t>
  </si>
  <si>
    <t>DN4927525662012</t>
  </si>
  <si>
    <t>DN4927721683417</t>
  </si>
  <si>
    <t>DN4927721973560</t>
  </si>
  <si>
    <t>DN4927910320010</t>
  </si>
  <si>
    <t>DN4927911537089</t>
  </si>
  <si>
    <t>DN4927912294379</t>
  </si>
  <si>
    <t>DN4928014003136</t>
  </si>
  <si>
    <t>DN4928222279576</t>
  </si>
  <si>
    <t>DN4928222321223</t>
  </si>
  <si>
    <t>DN4928310001983</t>
  </si>
  <si>
    <t>DN4928322303134</t>
  </si>
  <si>
    <t>DN4928416005025</t>
  </si>
  <si>
    <t>DN4928416005030</t>
  </si>
  <si>
    <t>DN4928421678491</t>
  </si>
  <si>
    <t>DN4928422038337</t>
  </si>
  <si>
    <t>DN4928616014612</t>
  </si>
  <si>
    <t>DN4928621439497</t>
  </si>
  <si>
    <t>DN4928621557609</t>
  </si>
  <si>
    <t>8621667859</t>
  </si>
  <si>
    <t>DN4928621667859</t>
  </si>
  <si>
    <t>DN4928621881809</t>
  </si>
  <si>
    <t>DN4928622094713</t>
  </si>
  <si>
    <t>DN4928622095770</t>
  </si>
  <si>
    <t>DN4928622109756</t>
  </si>
  <si>
    <t>DN4928622118525</t>
  </si>
  <si>
    <t>DN4928622139812</t>
  </si>
  <si>
    <t>DN4928622140764</t>
  </si>
  <si>
    <t>DN4928622149482</t>
  </si>
  <si>
    <t>DN4928622290236</t>
  </si>
  <si>
    <t>8622434353</t>
  </si>
  <si>
    <t>DN4928622434353</t>
  </si>
  <si>
    <t>8721741812</t>
  </si>
  <si>
    <t>DN4928721741812</t>
  </si>
  <si>
    <t>DN4928721755467</t>
  </si>
  <si>
    <t>DN4928722589587</t>
  </si>
  <si>
    <t>DN4928722989947</t>
  </si>
  <si>
    <t>DN4928723073381</t>
  </si>
  <si>
    <t>DN4928723383361</t>
  </si>
  <si>
    <t>DN4928723454959</t>
  </si>
  <si>
    <t>DN4928723924817</t>
  </si>
  <si>
    <t>DN4928724018696</t>
  </si>
  <si>
    <t>DN4928913009900</t>
  </si>
  <si>
    <t>DN4928922957383</t>
  </si>
  <si>
    <t>DN4928923922038</t>
  </si>
  <si>
    <t>DN4928924183079</t>
  </si>
  <si>
    <t>DN4928924461488</t>
  </si>
  <si>
    <t>DN4929115001904</t>
  </si>
  <si>
    <t>DN4929121714489</t>
  </si>
  <si>
    <t>DN4929121911947</t>
  </si>
  <si>
    <t>DN4929122045734</t>
  </si>
  <si>
    <t>DN4929122411160</t>
  </si>
  <si>
    <t>DN4929122531018</t>
  </si>
  <si>
    <t>DN4929208005476</t>
  </si>
  <si>
    <t>DN4929208007820</t>
  </si>
  <si>
    <t>DN4929208007825</t>
  </si>
  <si>
    <t>DN4929208007832</t>
  </si>
  <si>
    <t>DN4929208007845</t>
  </si>
  <si>
    <t>DN4929208007847</t>
  </si>
  <si>
    <t>DN4929208007856</t>
  </si>
  <si>
    <t>DN4929208007862</t>
  </si>
  <si>
    <t>DN4929208007865</t>
  </si>
  <si>
    <t>DN4929208009997</t>
  </si>
  <si>
    <t>DN4929208010002</t>
  </si>
  <si>
    <t>DN4929208010005</t>
  </si>
  <si>
    <t>Lê Văn Giả</t>
  </si>
  <si>
    <t>DN4929208010007</t>
  </si>
  <si>
    <t>DN4929208010009</t>
  </si>
  <si>
    <t>DN4929208016198</t>
  </si>
  <si>
    <t>DN4929208016199</t>
  </si>
  <si>
    <t>DN4929208016201</t>
  </si>
  <si>
    <t>DN4929208016202</t>
  </si>
  <si>
    <t>DN4929208016209</t>
  </si>
  <si>
    <t>Đoàn Thị Hồng Dể</t>
  </si>
  <si>
    <t>DN4929208016214</t>
  </si>
  <si>
    <t>DN4929208016215</t>
  </si>
  <si>
    <t>DN4929208016228</t>
  </si>
  <si>
    <t>DN4929208016231</t>
  </si>
  <si>
    <t>DN4929208016237</t>
  </si>
  <si>
    <t>DN4929208016241</t>
  </si>
  <si>
    <t>DN4929208016245</t>
  </si>
  <si>
    <t>DN4929208016248</t>
  </si>
  <si>
    <t>DN4929208016249</t>
  </si>
  <si>
    <t>DN4929208016252</t>
  </si>
  <si>
    <t>DN4929208016258</t>
  </si>
  <si>
    <t>9208016259</t>
  </si>
  <si>
    <t>DN4929208016259</t>
  </si>
  <si>
    <t>DN4929208016260</t>
  </si>
  <si>
    <t>9208016263</t>
  </si>
  <si>
    <t>DN4929208016263</t>
  </si>
  <si>
    <t>DN4929208016265</t>
  </si>
  <si>
    <t>DN4929208026155</t>
  </si>
  <si>
    <t>DN4929209006845</t>
  </si>
  <si>
    <t>DN4929209006851</t>
  </si>
  <si>
    <t>DN4929209015402</t>
  </si>
  <si>
    <t>DN4929209021583</t>
  </si>
  <si>
    <t>DN4929209021588</t>
  </si>
  <si>
    <t>DN4929210000265</t>
  </si>
  <si>
    <t>9210001028</t>
  </si>
  <si>
    <t>DN4929210001028</t>
  </si>
  <si>
    <t>DN4929210002398</t>
  </si>
  <si>
    <t>DN4929210009440</t>
  </si>
  <si>
    <t>DN4929210009441</t>
  </si>
  <si>
    <t>DN4929210016716</t>
  </si>
  <si>
    <t>DN4929210016730</t>
  </si>
  <si>
    <t>DN4929210016739</t>
  </si>
  <si>
    <t>DN4929210017919</t>
  </si>
  <si>
    <t>DN4929210018099</t>
  </si>
  <si>
    <t>DN4929210020037</t>
  </si>
  <si>
    <t>9211004022</t>
  </si>
  <si>
    <t>DN4929211004022</t>
  </si>
  <si>
    <t>DN4929211007268</t>
  </si>
  <si>
    <t>DN4929211007963</t>
  </si>
  <si>
    <t>DN4929211010340</t>
  </si>
  <si>
    <t>DN4929211010364</t>
  </si>
  <si>
    <t>DN4929211012632</t>
  </si>
  <si>
    <t>DN4929212000752</t>
  </si>
  <si>
    <t>DN4929212000757</t>
  </si>
  <si>
    <t>DN4929212000761</t>
  </si>
  <si>
    <t>DN4929212001006</t>
  </si>
  <si>
    <t>DN4929212004139</t>
  </si>
  <si>
    <t>DN4929212004554</t>
  </si>
  <si>
    <t>DN4929212006618</t>
  </si>
  <si>
    <t>DN4929212008042</t>
  </si>
  <si>
    <t>DN4929212008058</t>
  </si>
  <si>
    <t>DN4929212008062</t>
  </si>
  <si>
    <t>9212008653</t>
  </si>
  <si>
    <t>DN4929212008653</t>
  </si>
  <si>
    <t>DN4929213003751</t>
  </si>
  <si>
    <t>DN4929213003755</t>
  </si>
  <si>
    <t>DN4929213007216</t>
  </si>
  <si>
    <t>DN4929213007218</t>
  </si>
  <si>
    <t>DN4929213007222</t>
  </si>
  <si>
    <t>DN4929213007224</t>
  </si>
  <si>
    <t>DN4929213007684</t>
  </si>
  <si>
    <t>DN4929213008128</t>
  </si>
  <si>
    <t>DN4929213009432</t>
  </si>
  <si>
    <t>DN4929214000893</t>
  </si>
  <si>
    <t>DN4929214000894</t>
  </si>
  <si>
    <t>DN4929214001306</t>
  </si>
  <si>
    <t>DN4929214004216</t>
  </si>
  <si>
    <t>DN4929214004739</t>
  </si>
  <si>
    <t>DN4929214005754</t>
  </si>
  <si>
    <t>DN4929214005759</t>
  </si>
  <si>
    <t>DN4929214005760</t>
  </si>
  <si>
    <t>DN4929214005766</t>
  </si>
  <si>
    <t>DN4929214005769</t>
  </si>
  <si>
    <t>DN4929214005774</t>
  </si>
  <si>
    <t>DN4929214007371</t>
  </si>
  <si>
    <t>DN4929214012339</t>
  </si>
  <si>
    <t>DN4929214012340</t>
  </si>
  <si>
    <t>9215005698</t>
  </si>
  <si>
    <t>DN4929215005698</t>
  </si>
  <si>
    <t>DN4929215005699</t>
  </si>
  <si>
    <t>DN4929215006896</t>
  </si>
  <si>
    <t>DN4929215006914</t>
  </si>
  <si>
    <t>DN4929215006919</t>
  </si>
  <si>
    <t>DN4929215008057</t>
  </si>
  <si>
    <t>DN4929215008809</t>
  </si>
  <si>
    <t>Huỳnh Văn Linh</t>
  </si>
  <si>
    <t>DN4929216001110</t>
  </si>
  <si>
    <t>DN4929216001664</t>
  </si>
  <si>
    <t>9216010560</t>
  </si>
  <si>
    <t>DN4929216010560</t>
  </si>
  <si>
    <t>DN4929216011742</t>
  </si>
  <si>
    <t>DN4929216014083</t>
  </si>
  <si>
    <t>DN4929216014087</t>
  </si>
  <si>
    <t>DN4929216023766</t>
  </si>
  <si>
    <t>DN4929216023774</t>
  </si>
  <si>
    <t>DN4929216023775</t>
  </si>
  <si>
    <t>DN4929216023784</t>
  </si>
  <si>
    <t>DN4929216023786</t>
  </si>
  <si>
    <t>DN4929216023891</t>
  </si>
  <si>
    <t>DN4929216023928</t>
  </si>
  <si>
    <t>DN4929216023993</t>
  </si>
  <si>
    <t>DN4929216023994</t>
  </si>
  <si>
    <t>DN4929221280985</t>
  </si>
  <si>
    <t>DN4929221326375</t>
  </si>
  <si>
    <t>DN4929221345615</t>
  </si>
  <si>
    <t>DN4929221356007</t>
  </si>
  <si>
    <t>DN4929221417204</t>
  </si>
  <si>
    <t>DN4929221453597</t>
  </si>
  <si>
    <t>DN4929221465790</t>
  </si>
  <si>
    <t>9221501627</t>
  </si>
  <si>
    <t>DN4929221501627</t>
  </si>
  <si>
    <t>DN4929221567493</t>
  </si>
  <si>
    <t>9221619781</t>
  </si>
  <si>
    <t>DN4929221619781</t>
  </si>
  <si>
    <t>DN4929221626158</t>
  </si>
  <si>
    <t>DN4929221667349</t>
  </si>
  <si>
    <t>9221705195</t>
  </si>
  <si>
    <t>DN4929221705195</t>
  </si>
  <si>
    <t>Tô Đông Khoa</t>
  </si>
  <si>
    <t>DN4929221713834</t>
  </si>
  <si>
    <t>DN4929221781339</t>
  </si>
  <si>
    <t>DN4929222137812</t>
  </si>
  <si>
    <t>DN4929222138330</t>
  </si>
  <si>
    <t>9222150734</t>
  </si>
  <si>
    <t>DN4929222150734</t>
  </si>
  <si>
    <t>DN4929222222788</t>
  </si>
  <si>
    <t>DN4929222306746</t>
  </si>
  <si>
    <t>DN4929222344590</t>
  </si>
  <si>
    <t>DN4929222360426</t>
  </si>
  <si>
    <t>DN4929222378283</t>
  </si>
  <si>
    <t>DN4929222385988</t>
  </si>
  <si>
    <t>DN4929222451383</t>
  </si>
  <si>
    <t>9222455144</t>
  </si>
  <si>
    <t>DN4929222455144</t>
  </si>
  <si>
    <t>DN4929222463402</t>
  </si>
  <si>
    <t>DN4929222469125</t>
  </si>
  <si>
    <t>9222481512</t>
  </si>
  <si>
    <t>DN4929222481512</t>
  </si>
  <si>
    <t>DN4929222511659</t>
  </si>
  <si>
    <t>9222564773</t>
  </si>
  <si>
    <t>DN4929222564773</t>
  </si>
  <si>
    <t>DN4929222576999</t>
  </si>
  <si>
    <t>9222596904</t>
  </si>
  <si>
    <t>DN4929222596904</t>
  </si>
  <si>
    <t>DN4929222599442</t>
  </si>
  <si>
    <t>DN4929222667116</t>
  </si>
  <si>
    <t>DN4929222708767</t>
  </si>
  <si>
    <t>DN4929222708768</t>
  </si>
  <si>
    <t>DN4929222736590</t>
  </si>
  <si>
    <t>DN4929222743471</t>
  </si>
  <si>
    <t>DN4929222817850</t>
  </si>
  <si>
    <t>DN4929222821759</t>
  </si>
  <si>
    <t>9222917395</t>
  </si>
  <si>
    <t>DN4929222917395</t>
  </si>
  <si>
    <t>DN4929222918749</t>
  </si>
  <si>
    <t>DN4929223006076</t>
  </si>
  <si>
    <t>DN4929223011832</t>
  </si>
  <si>
    <t>DN4929223148427</t>
  </si>
  <si>
    <t>DN4929223163453</t>
  </si>
  <si>
    <t>DN4929313001993</t>
  </si>
  <si>
    <t>DN4929315000203</t>
  </si>
  <si>
    <t>DN4929320886452</t>
  </si>
  <si>
    <t>DN4929321446020</t>
  </si>
  <si>
    <t>DN4929321558753</t>
  </si>
  <si>
    <t>DN4929321583865</t>
  </si>
  <si>
    <t>DN4929321782052</t>
  </si>
  <si>
    <t>9321864093</t>
  </si>
  <si>
    <t>DN4929321864093</t>
  </si>
  <si>
    <t>DN4929321867019</t>
  </si>
  <si>
    <t>9416008058</t>
  </si>
  <si>
    <t>DN4929416008058</t>
  </si>
  <si>
    <t>DN4929520882642</t>
  </si>
  <si>
    <t>DN4929521066797</t>
  </si>
  <si>
    <t>DN4929521124449</t>
  </si>
  <si>
    <t>9521688203</t>
  </si>
  <si>
    <t>DN4929521688203</t>
  </si>
  <si>
    <t>DN4929522045066</t>
  </si>
  <si>
    <t>DN4929621892771</t>
  </si>
  <si>
    <t>DN4929622993923</t>
  </si>
  <si>
    <t>9897325409</t>
  </si>
  <si>
    <t>DN4929897325409</t>
  </si>
  <si>
    <t>C699</t>
  </si>
  <si>
    <t>Phạm Hữu Phước</t>
  </si>
  <si>
    <t>C701</t>
  </si>
  <si>
    <t>Nguyễn Trường Sơn</t>
  </si>
  <si>
    <t>C702</t>
  </si>
  <si>
    <t>Phan Thị Lan Anh</t>
  </si>
  <si>
    <t>C703</t>
  </si>
  <si>
    <t>Trần Thị Bảo Hân</t>
  </si>
  <si>
    <t>C704</t>
  </si>
  <si>
    <t>Lê Văn Tư</t>
  </si>
  <si>
    <t>C705</t>
  </si>
  <si>
    <t>Nguyễn Văn Vũ B</t>
  </si>
  <si>
    <t>C706</t>
  </si>
  <si>
    <t>Đào Ngọc Hà</t>
  </si>
  <si>
    <t>C707</t>
  </si>
  <si>
    <t>Nguyễn Văn Trí</t>
  </si>
  <si>
    <t>C708</t>
  </si>
  <si>
    <t>Lâm Văn Trãi</t>
  </si>
  <si>
    <t>C709</t>
  </si>
  <si>
    <t>C710</t>
  </si>
  <si>
    <t>Huỳnh Minh Thư</t>
  </si>
  <si>
    <t>C711</t>
  </si>
  <si>
    <t>Võ Hữu Trọng</t>
  </si>
  <si>
    <t>C712</t>
  </si>
  <si>
    <t>Nguyễn Phước Đức</t>
  </si>
  <si>
    <t>C713</t>
  </si>
  <si>
    <t>Lê Minh Luân</t>
  </si>
  <si>
    <t>C714</t>
  </si>
  <si>
    <t>Trương Hồng Đại Phước</t>
  </si>
  <si>
    <t>51/HĐLĐ-PBHC/2025</t>
  </si>
  <si>
    <t>092086004844</t>
  </si>
  <si>
    <t>53/HĐLĐ-PBHC/2025</t>
  </si>
  <si>
    <t>087099008205</t>
  </si>
  <si>
    <t>Tân Hội Trung, Cao Lãnh, Đồng Tháp</t>
  </si>
  <si>
    <t>Tân Hôi Trung, Cao Lãnh, Đồng Tháp</t>
  </si>
  <si>
    <t>54/HĐLĐ-PBHC/2025</t>
  </si>
  <si>
    <t>092302005984</t>
  </si>
  <si>
    <t>Thới Thạnh, Thới Lai, Tp Cần Thơ</t>
  </si>
  <si>
    <t>Ấp Thới Hòa C, Thới Thạnh, Thới Lai, Tp Cần Thơ</t>
  </si>
  <si>
    <t>55/HĐLĐ-PBHC/2025</t>
  </si>
  <si>
    <t>092304001313</t>
  </si>
  <si>
    <t>Thạnh Lợi 1, Trung An, Cờ Đỏ, Tp Cần Thơ</t>
  </si>
  <si>
    <t>56/HĐLĐ-PBHC/2025</t>
  </si>
  <si>
    <t>087097018990</t>
  </si>
  <si>
    <t>Phong Hòa, Lai Vung, Đồng Tháp</t>
  </si>
  <si>
    <t>632/5 ấp Tân Quới, Phong Hòa, Lai Vung, Đồng Tháp</t>
  </si>
  <si>
    <t>57/HĐLĐ-PBHC/2025</t>
  </si>
  <si>
    <t>092081005716</t>
  </si>
  <si>
    <t>KV Bình Thuận, P. Phước Thới, Q. Ô Môn, TP. Cần Thơ</t>
  </si>
  <si>
    <t>58/HĐLĐ-PBHC/2025</t>
  </si>
  <si>
    <t>092083002120</t>
  </si>
  <si>
    <t>Ấp Định Mỹ, Trường Thành- Thới Lai- Tp Cần Thơ</t>
  </si>
  <si>
    <t>Khmer</t>
  </si>
  <si>
    <t>59/HĐLĐ-PBHC/2025</t>
  </si>
  <si>
    <t>092089000936</t>
  </si>
  <si>
    <t>Trường Thắng, Thới Lai, Tp Cần Thơ</t>
  </si>
  <si>
    <t>Ấp Trường Bình, Trường Thắng, Thới Lai, Tp Cần Thơ</t>
  </si>
  <si>
    <t>60/HĐLĐ-PBHC/2025</t>
  </si>
  <si>
    <t>092081000922</t>
  </si>
  <si>
    <t>61/HĐLĐ-PBHC/2025</t>
  </si>
  <si>
    <t>004091003281</t>
  </si>
  <si>
    <t>Tày</t>
  </si>
  <si>
    <t>Đức Hồng, Trùng Khánh, Cao Bằng</t>
  </si>
  <si>
    <t>Xóm Đầu Cầu,Đức Hồng, Trùng Khánh, Cao Bằng</t>
  </si>
  <si>
    <t>62/HĐLĐ-PBHC/2025</t>
  </si>
  <si>
    <t>092093000993</t>
  </si>
  <si>
    <t>Thới Xuân, Xuân Thắng, Thới Lai, Tp Cần Thơ</t>
  </si>
  <si>
    <t>63/HĐLĐ-PBHC/2025</t>
  </si>
  <si>
    <t>092091010127</t>
  </si>
  <si>
    <t>Ấp Định Hòa B, Xã Định Môn,  Huyện Thới Lai, TP. Cần Thơ.</t>
  </si>
  <si>
    <t>64/HĐLĐ-PBHC/2025</t>
  </si>
  <si>
    <t>092089004026</t>
  </si>
  <si>
    <t>087202002064</t>
  </si>
  <si>
    <t>Mỹ An, Tháp Mười, Đồng Tháp</t>
  </si>
  <si>
    <t>Ấp Thuận Tiến, Bình Sơn, Hòn Đất, Kiên Giang</t>
  </si>
  <si>
    <t>Kỷ thuật vật liệu</t>
  </si>
  <si>
    <t>66/HĐLĐ-PBHC/2025</t>
  </si>
  <si>
    <t>65/HĐLĐ-PBHC/2025</t>
  </si>
  <si>
    <t>092207000642</t>
  </si>
  <si>
    <t>Mường</t>
  </si>
  <si>
    <t>9213010640</t>
  </si>
  <si>
    <t>9221608335</t>
  </si>
  <si>
    <t>9222427498</t>
  </si>
  <si>
    <t>9222144529</t>
  </si>
  <si>
    <t>9221464624</t>
  </si>
  <si>
    <t>9212008053</t>
  </si>
  <si>
    <t>7215004191</t>
  </si>
  <si>
    <t>9222394546</t>
  </si>
  <si>
    <t>9222376020</t>
  </si>
  <si>
    <t>0420273270</t>
  </si>
  <si>
    <t>7516011679</t>
  </si>
  <si>
    <t>9222439525</t>
  </si>
  <si>
    <t>9210020044</t>
  </si>
  <si>
    <t>8722387496</t>
  </si>
  <si>
    <t>9222403331</t>
  </si>
  <si>
    <t>Nguyễn Quốc Tấn</t>
  </si>
  <si>
    <t>69/HĐLĐ-PBHC/2025</t>
  </si>
  <si>
    <t>052091011870</t>
  </si>
  <si>
    <t>Hòa Hội, Cát Hạnh- Gia Lai</t>
  </si>
  <si>
    <t>290A1/2 Khu phố 16- An Phú- TPHCM</t>
  </si>
  <si>
    <t>G069</t>
  </si>
  <si>
    <t>Lê Võ Nhật Khoa</t>
  </si>
  <si>
    <t>A429</t>
  </si>
  <si>
    <t>Phan Hoàng Hiếu</t>
  </si>
  <si>
    <t>Nguyễn Thị Ngọc Bích</t>
  </si>
  <si>
    <t>Thị Kim Hằng</t>
  </si>
  <si>
    <t>Đào Duy Khanh</t>
  </si>
  <si>
    <t>C715</t>
  </si>
  <si>
    <t>C716</t>
  </si>
  <si>
    <t>C717</t>
  </si>
  <si>
    <t>C718</t>
  </si>
  <si>
    <t>C719</t>
  </si>
  <si>
    <t>C720</t>
  </si>
  <si>
    <t>Trần Thị Mỹ Duyên</t>
  </si>
  <si>
    <t>G070</t>
  </si>
  <si>
    <t>Trần Đăng Quang</t>
  </si>
  <si>
    <t>G071</t>
  </si>
  <si>
    <t>G072</t>
  </si>
  <si>
    <t>Nguyễn Thành Nam Dũng</t>
  </si>
  <si>
    <t>Nguyễn Thanh Trúc</t>
  </si>
  <si>
    <t>G073</t>
  </si>
  <si>
    <t>Phạm Lê Như Huỳnh</t>
  </si>
  <si>
    <t>Trần Hoàng Phúc</t>
  </si>
  <si>
    <t>70/HĐ-PBHC/2025</t>
  </si>
  <si>
    <t>092203005594</t>
  </si>
  <si>
    <t>51G5, đường 3/2, Ninh Kiều, Tp Cần Thơ</t>
  </si>
  <si>
    <t>0708119039</t>
  </si>
  <si>
    <t>Truyền thông</t>
  </si>
  <si>
    <t>71/HĐLĐ-PBHC/2025</t>
  </si>
  <si>
    <t>092088000033</t>
  </si>
  <si>
    <t>KV Tân Bình, Phường Phước Thới, TP. Cần Thơ.</t>
  </si>
  <si>
    <t>72/HĐLĐ-PBHC/2025</t>
  </si>
  <si>
    <t>092198001015</t>
  </si>
  <si>
    <t>KV Thới Hưng, Phường Thới Long, TP. Cần Thơ.</t>
  </si>
  <si>
    <t>Phường Trung Nhứt, Tp Cần Thơ</t>
  </si>
  <si>
    <t>73/HĐLĐ-PBHC/2025</t>
  </si>
  <si>
    <t>Châu Thành, An Giang</t>
  </si>
  <si>
    <t>Ấp Định Mỹ, Trường Thành- Tp Cần Thơ</t>
  </si>
  <si>
    <t>74/HĐLĐ-PBHC/2025</t>
  </si>
  <si>
    <t>092203001505</t>
  </si>
  <si>
    <t>091195018122</t>
  </si>
  <si>
    <t>KV Thới Thạnh, Phường Ô Môn, Tp Cần Thơ</t>
  </si>
  <si>
    <t>75/HĐLĐ-PBHC/2025</t>
  </si>
  <si>
    <t>76/HĐLĐ-PBHC/2025</t>
  </si>
  <si>
    <t>42A tổ 4, KV 4, Thới An Đông, Tp Cần Thơ</t>
  </si>
  <si>
    <t>Nhơn Ái, Tp Cần Thơ</t>
  </si>
  <si>
    <t>Tân Long, xã Phong Điền, Tp Cần Thơ</t>
  </si>
  <si>
    <t>094199000605</t>
  </si>
  <si>
    <t>TT Lịch Hội Thượng, Trần Đề, Sóc Trăng</t>
  </si>
  <si>
    <t>Ấp Hội Trung, xã Lịch Hội Thượng, Tp Cần Thơ</t>
  </si>
  <si>
    <t>036095017067</t>
  </si>
  <si>
    <t>Xã Hiển Khánh, tỉnh Ninh Bình</t>
  </si>
  <si>
    <t>Tổ 4 Ấp Thuận Hải,Xã Thuận Lợi, Đồng Nai</t>
  </si>
  <si>
    <t>77/HĐLĐ-PBHC/2025</t>
  </si>
  <si>
    <t>78/HĐLĐ-PBHC/2025</t>
  </si>
  <si>
    <t>79/HĐLĐ-PBHC/2025</t>
  </si>
  <si>
    <t>80/HĐLĐ-PBHC/2025</t>
  </si>
  <si>
    <t>060087010917</t>
  </si>
  <si>
    <t>Phường Phước Hội, Lâm Đồng</t>
  </si>
  <si>
    <t>Khu phố 7, Phường Phước Hội, Lâm Đồng</t>
  </si>
  <si>
    <t>D127</t>
  </si>
  <si>
    <t>A430</t>
  </si>
  <si>
    <t>BỘ PHẬN CÔNG TÁC</t>
  </si>
  <si>
    <t>Phòng kế hoạch vật tư</t>
  </si>
  <si>
    <t>Phòng kinh doanh</t>
  </si>
  <si>
    <t>Phòng kế toán</t>
  </si>
  <si>
    <t>phòng xuất nhập khẩu</t>
  </si>
  <si>
    <t>Phòng tổ chức hành chính</t>
  </si>
  <si>
    <t>Phòng kỹ thuật</t>
  </si>
  <si>
    <t>Phòng quản lý chất lượng sản phẩm</t>
  </si>
  <si>
    <t>Bảo vệ</t>
  </si>
  <si>
    <t>Đội vận tải</t>
  </si>
  <si>
    <t>Xí nghiệp phân bón hóa chất</t>
  </si>
  <si>
    <t>Dọn kho</t>
  </si>
  <si>
    <t>nhân viên giám sát thị trường tẩy rửa</t>
  </si>
  <si>
    <t>Nhân viên thị trường phân bón</t>
  </si>
  <si>
    <t>MÃ SỐ 
nhân viên</t>
  </si>
  <si>
    <t>Phụ trách phòng</t>
  </si>
  <si>
    <t>8321558284</t>
  </si>
  <si>
    <t>6020284095</t>
  </si>
  <si>
    <t>9422817823</t>
  </si>
  <si>
    <t>7915228501</t>
  </si>
  <si>
    <t>8016063676</t>
  </si>
  <si>
    <t>9221509558</t>
  </si>
  <si>
    <t>9221565373</t>
  </si>
  <si>
    <t>7214009744</t>
  </si>
  <si>
    <t>9221607829</t>
  </si>
  <si>
    <t>9221745084</t>
  </si>
  <si>
    <t>9621345332</t>
  </si>
  <si>
    <t>9221356842</t>
  </si>
  <si>
    <t>TÊN ĐƠN VỊ: CÔNG TY CP PHÂN BÓN VÀ HÓA CHẤT CẦN THƠ</t>
  </si>
  <si>
    <t>MÃ ĐƠN VỊ: QW0021C</t>
  </si>
  <si>
    <t>MÃ KCB: 03392</t>
  </si>
  <si>
    <t>DANH SÁCH THAM GIA BHXH, BHYT, BHTN, BHTNLĐ-BNN</t>
  </si>
  <si>
    <t>Tháng 12 năm 2025</t>
  </si>
  <si>
    <t>Họ và tên</t>
  </si>
  <si>
    <t>Địa chỉ</t>
  </si>
  <si>
    <t>Mã số BHXH</t>
  </si>
  <si>
    <t>Số sổ cũ</t>
  </si>
  <si>
    <t>Số thẻ BHYT</t>
  </si>
  <si>
    <t>Ngày sinh</t>
  </si>
  <si>
    <t>Giới tính</t>
  </si>
  <si>
    <t>Nơi đăng ký KCB</t>
  </si>
  <si>
    <t>Căn cứ đóng BHXH, BHYT, BHTN, BHTNLĐ-BNN</t>
  </si>
  <si>
    <t/>
  </si>
  <si>
    <t>Tiền lương đóng BHXH</t>
  </si>
  <si>
    <t>Tiền lương đóng BHYT</t>
  </si>
  <si>
    <t>Tiền lương đóng BHTN</t>
  </si>
  <si>
    <t>Tiền lương đóng BHTNLĐ, BNN</t>
  </si>
  <si>
    <t>Tiền lương tiền công</t>
  </si>
  <si>
    <t>Chức vụ</t>
  </si>
  <si>
    <t>TN VK</t>
  </si>
  <si>
    <t>TN NG</t>
  </si>
  <si>
    <t>Khác</t>
  </si>
  <si>
    <t>Nguyễn Văn Cừ-An Hòa -Ninh Kiều-Tp Cần Thơ</t>
  </si>
  <si>
    <t>04/09/1982</t>
  </si>
  <si>
    <t>92 - 115</t>
  </si>
  <si>
    <t>Khu vực Trường Trung</t>
  </si>
  <si>
    <t>DN4920420273270</t>
  </si>
  <si>
    <t>05/10/1991</t>
  </si>
  <si>
    <t>92 - 005</t>
  </si>
  <si>
    <t>Công nhân vệ sinh, đóng date</t>
  </si>
  <si>
    <t>Minh Thành 2</t>
  </si>
  <si>
    <t>15/01/1990</t>
  </si>
  <si>
    <t>38 - 120</t>
  </si>
  <si>
    <t>KV3</t>
  </si>
  <si>
    <t>01/06/1977</t>
  </si>
  <si>
    <t>Công nhân Lái xe tải trên 7.5 tấn</t>
  </si>
  <si>
    <t>Thôn Thiện Đông</t>
  </si>
  <si>
    <t>03/12/1989</t>
  </si>
  <si>
    <t>Công nhân vệ sinh, đóng date XN phân bón hóa chất</t>
  </si>
  <si>
    <t>50 Võ Quán</t>
  </si>
  <si>
    <t>01/01/1994</t>
  </si>
  <si>
    <t>51 - 002</t>
  </si>
  <si>
    <t>Thôn Phú Lễ 1</t>
  </si>
  <si>
    <t>09/04/1994</t>
  </si>
  <si>
    <t>129 Đồng Nai, Tổ 3</t>
  </si>
  <si>
    <t>21/09/1991</t>
  </si>
  <si>
    <t>62 - 024</t>
  </si>
  <si>
    <t>96 Đống Đa</t>
  </si>
  <si>
    <t>09/06/1987</t>
  </si>
  <si>
    <t>52 - 002</t>
  </si>
  <si>
    <t>An Khánh - Ninh Kiều - TPCT</t>
  </si>
  <si>
    <t>10/04/1973</t>
  </si>
  <si>
    <t>Phó Phòng Tổ chức hành chính</t>
  </si>
  <si>
    <t>Trà Nóc - Binh Thủy - TPCT</t>
  </si>
  <si>
    <t>07/02/1970</t>
  </si>
  <si>
    <t>KV2 - Trà Nóc - Bình Thủy - TPCT</t>
  </si>
  <si>
    <t>02/02/1972</t>
  </si>
  <si>
    <t>Khu TTHC - Trà Nóc - Bình Thủy - TPCT</t>
  </si>
  <si>
    <t>27/04/1973</t>
  </si>
  <si>
    <t>Công nhân hàn điện, hàn hơi</t>
  </si>
  <si>
    <t>193 - Nguyễn Thị Minh Khai - TPCT</t>
  </si>
  <si>
    <t>14/09/1977</t>
  </si>
  <si>
    <t>76/6 - đường 3/2 - Xuân Khánh - TPCT</t>
  </si>
  <si>
    <t>20/05/1972</t>
  </si>
  <si>
    <t>67 - Phạm Ngũ Lão - TPCT</t>
  </si>
  <si>
    <t>10/08/1974</t>
  </si>
  <si>
    <t>05/09/1980</t>
  </si>
  <si>
    <t>Số 36/4 KV 4</t>
  </si>
  <si>
    <t>29/03/1978</t>
  </si>
  <si>
    <t>Công nhân đóng bao phân NPK</t>
  </si>
  <si>
    <t>213 - Đ. 3/2 - TPCT</t>
  </si>
  <si>
    <t>12/10/1978</t>
  </si>
  <si>
    <t>Phó tổng giám đốc</t>
  </si>
  <si>
    <t>223 KV Bình Thuận</t>
  </si>
  <si>
    <t>01/02/1972</t>
  </si>
  <si>
    <t>92 - 007</t>
  </si>
  <si>
    <t>Công nhân vệ sinh đóng đát</t>
  </si>
  <si>
    <t>KV4 - Trà Nóc - Bình Thủy - TPCT</t>
  </si>
  <si>
    <t>20/03/1983</t>
  </si>
  <si>
    <t>24/06/1982</t>
  </si>
  <si>
    <t>92 - 001</t>
  </si>
  <si>
    <t>KV5 - Trà Nóc - Bình Thủy - TPCT</t>
  </si>
  <si>
    <t>05/05/1976</t>
  </si>
  <si>
    <t>22/12/1975</t>
  </si>
  <si>
    <t>16/02/1978</t>
  </si>
  <si>
    <t>70/60/2 - CMT8 - Cái Khế - TPCT</t>
  </si>
  <si>
    <t>01/02/1971</t>
  </si>
  <si>
    <t>38/9 - Mậu Thân - An Hòa - TPCT</t>
  </si>
  <si>
    <t>10/01/1970</t>
  </si>
  <si>
    <t>KV4 - Trà Nóc - Bình Thủy- TPCT</t>
  </si>
  <si>
    <t>10/10/1970</t>
  </si>
  <si>
    <t>06/03/1975</t>
  </si>
  <si>
    <t>Trà Nóc - Bình Thủy - TPCT</t>
  </si>
  <si>
    <t>10/10/1971</t>
  </si>
  <si>
    <t>B42 Nguyễn Thông</t>
  </si>
  <si>
    <t>24/02/1972</t>
  </si>
  <si>
    <t>Mậu Thân - Xuân Khánh - Ninh Kiều - TPCT</t>
  </si>
  <si>
    <t>15/02/1972</t>
  </si>
  <si>
    <t>01/10/1968</t>
  </si>
  <si>
    <t>07/07/1967</t>
  </si>
  <si>
    <t>13/08/1978</t>
  </si>
  <si>
    <t>24/06/1978</t>
  </si>
  <si>
    <t>15/10/1970</t>
  </si>
  <si>
    <t>04/01/1975</t>
  </si>
  <si>
    <t>nhân viên phòng công nghệ - Kiểm tra chất lượng sản phẩm</t>
  </si>
  <si>
    <t>01/05/1976</t>
  </si>
  <si>
    <t>22/10/1979</t>
  </si>
  <si>
    <t>166 - Nguyễn Thị Minh Khai - TPCT</t>
  </si>
  <si>
    <t>20/12/1975</t>
  </si>
  <si>
    <t>Tổ dân phố Đông Hà</t>
  </si>
  <si>
    <t>11/11/1991</t>
  </si>
  <si>
    <t>56 - 175</t>
  </si>
  <si>
    <t>Nhân viên giám sát thị trường bốt giặt</t>
  </si>
  <si>
    <t>Ấp Hoàng Lân</t>
  </si>
  <si>
    <t>10/10/1992</t>
  </si>
  <si>
    <t>9113 ấp Kim Liên</t>
  </si>
  <si>
    <t>04/10/1978</t>
  </si>
  <si>
    <t>Bình nghĩa</t>
  </si>
  <si>
    <t>01/01/1990</t>
  </si>
  <si>
    <t>58 - 012</t>
  </si>
  <si>
    <t>03/52 Văn Thanh</t>
  </si>
  <si>
    <t>20/08/1991</t>
  </si>
  <si>
    <t>60 - 040</t>
  </si>
  <si>
    <t>Tổ 1 khu phố 7</t>
  </si>
  <si>
    <t>DN4926020284095</t>
  </si>
  <si>
    <t>08/03/1987</t>
  </si>
  <si>
    <t>Nhân viên giám sát thị trường chất tẩy rửa</t>
  </si>
  <si>
    <t>06/11/1980</t>
  </si>
  <si>
    <t>Trưởng phòng Tổ chức Hành chính</t>
  </si>
  <si>
    <t>14/08/1982</t>
  </si>
  <si>
    <t>Thống kê</t>
  </si>
  <si>
    <t>153A Lê Hồng Phong</t>
  </si>
  <si>
    <t>10/03/1978</t>
  </si>
  <si>
    <t>Nhân viên cây cảnh</t>
  </si>
  <si>
    <t>Hỏa Lựu - Vị Thanh - TPCT</t>
  </si>
  <si>
    <t>38/7B - Mậu Thân -An Hòa - TPCT</t>
  </si>
  <si>
    <t>24/10/1978</t>
  </si>
  <si>
    <t>162/34/22 - Trần Quang Diệu - TPCT</t>
  </si>
  <si>
    <t>27/01/1981</t>
  </si>
  <si>
    <t>449/2 - KV 13 - Châu Văn Liêm- Ô Môn - TPCT</t>
  </si>
  <si>
    <t>30/10/1982</t>
  </si>
  <si>
    <t>Phó phòng Công nghệ - Kiểm tra chất lượng</t>
  </si>
  <si>
    <t>164 - Bình Thuận - Trường Lạc - Ô Môn - TPCT</t>
  </si>
  <si>
    <t>15/09/1981</t>
  </si>
  <si>
    <t>Công nhân sấy, vê viên phân NPK</t>
  </si>
  <si>
    <t>71/8, tổ 2, khu vực Thới Thuận</t>
  </si>
  <si>
    <t>15/12/1981</t>
  </si>
  <si>
    <t>Công nhân nghiền phụ gia phân NPK</t>
  </si>
  <si>
    <t>KV Bình Hòa B</t>
  </si>
  <si>
    <t>22/07/1984</t>
  </si>
  <si>
    <t>KV1 - Trà Nóc - Bình Thủy - TPCT</t>
  </si>
  <si>
    <t>05/01/1978</t>
  </si>
  <si>
    <t>Công nhân sản xuất bột giặt (Xà Phòng bột)</t>
  </si>
  <si>
    <t>09/09/1984</t>
  </si>
  <si>
    <t>205A KV Thới Hưng</t>
  </si>
  <si>
    <t>01/07/1985</t>
  </si>
  <si>
    <t>07/08/1966</t>
  </si>
  <si>
    <t>130 - Đ. 30/4 - TPCT</t>
  </si>
  <si>
    <t>24/04/1980</t>
  </si>
  <si>
    <t>Tổ 3 ấp 3</t>
  </si>
  <si>
    <t>14/07/1991</t>
  </si>
  <si>
    <t>70 - 002</t>
  </si>
  <si>
    <t>Ấp Định Mỹ</t>
  </si>
  <si>
    <t>DN4927214009744</t>
  </si>
  <si>
    <t>10/04/1995</t>
  </si>
  <si>
    <t>92 - 008</t>
  </si>
  <si>
    <t>DN4927215004191</t>
  </si>
  <si>
    <t>29/04/1983</t>
  </si>
  <si>
    <t>Khu phố Hiệp Nghĩa</t>
  </si>
  <si>
    <t>20/09/1987</t>
  </si>
  <si>
    <t>Ấp Định Yên</t>
  </si>
  <si>
    <t>04/06/1981</t>
  </si>
  <si>
    <t>92 - 009</t>
  </si>
  <si>
    <t>122đường 9A KDC 5A</t>
  </si>
  <si>
    <t>13/08/1989</t>
  </si>
  <si>
    <t>92 - 019</t>
  </si>
  <si>
    <t>Thôn Bình Thủy</t>
  </si>
  <si>
    <t>01/01/1992</t>
  </si>
  <si>
    <t>60 - 171</t>
  </si>
  <si>
    <t>26/12 Quốc lộ 20</t>
  </si>
  <si>
    <t>23/09/1989</t>
  </si>
  <si>
    <t>68 - 440</t>
  </si>
  <si>
    <t>Ấp Đông Giang</t>
  </si>
  <si>
    <t>01/01/1986</t>
  </si>
  <si>
    <t>770B/5 Tân Phú</t>
  </si>
  <si>
    <t>28/04/1987</t>
  </si>
  <si>
    <t>KP2</t>
  </si>
  <si>
    <t>20/07/1984</t>
  </si>
  <si>
    <t>74 - 008</t>
  </si>
  <si>
    <t>Ấp  Phú Thuận</t>
  </si>
  <si>
    <t>03/08/1996</t>
  </si>
  <si>
    <t>Ấp Thới Xuân</t>
  </si>
  <si>
    <t>DN4927516011679</t>
  </si>
  <si>
    <t>29/06/1993</t>
  </si>
  <si>
    <t>9/5 Hòa Khánh</t>
  </si>
  <si>
    <t>20/10/1982</t>
  </si>
  <si>
    <t>Ấp Chiến Thắng</t>
  </si>
  <si>
    <t>26/02/1989</t>
  </si>
  <si>
    <t>75 - 013</t>
  </si>
  <si>
    <t>Thôn Xuân Lập</t>
  </si>
  <si>
    <t>29/09/1995</t>
  </si>
  <si>
    <t>56 - 158</t>
  </si>
  <si>
    <t>Ấp Tân Phước</t>
  </si>
  <si>
    <t>24/12/1991</t>
  </si>
  <si>
    <t>77 - 005</t>
  </si>
  <si>
    <t>Nhân viên giám sát</t>
  </si>
  <si>
    <t>Ấp Tân Long</t>
  </si>
  <si>
    <t>11/09/1987</t>
  </si>
  <si>
    <t>Ấp An Lợi</t>
  </si>
  <si>
    <t>87 - 177</t>
  </si>
  <si>
    <t>ấp Ông Tín, Huyện Trà Ôn, tỉnh Vĩnh Long</t>
  </si>
  <si>
    <t>22/04/1989</t>
  </si>
  <si>
    <t>Ấp rạch Chàm</t>
  </si>
  <si>
    <t>DN4927915228501</t>
  </si>
  <si>
    <t>05/07/1995</t>
  </si>
  <si>
    <t>146/61 Hoàng Quốc Việt</t>
  </si>
  <si>
    <t>03/11/1982</t>
  </si>
  <si>
    <t>290A1/2, KHU PHỐ 16</t>
  </si>
  <si>
    <t>DN4928016063676</t>
  </si>
  <si>
    <t>10/02/1991</t>
  </si>
  <si>
    <t>74 - 043</t>
  </si>
  <si>
    <t>Ấp Mỹ Chánh B</t>
  </si>
  <si>
    <t>18/08/1984</t>
  </si>
  <si>
    <t>216 tổ 19</t>
  </si>
  <si>
    <t>10/07/1977</t>
  </si>
  <si>
    <t>82 - 011</t>
  </si>
  <si>
    <t>272 Hữu Nhơn</t>
  </si>
  <si>
    <t>07/03/1985</t>
  </si>
  <si>
    <t>83 - 300</t>
  </si>
  <si>
    <t>KV Phú Luông</t>
  </si>
  <si>
    <t>DN4928321558284</t>
  </si>
  <si>
    <t>10/10/1995</t>
  </si>
  <si>
    <t>Ấp An Thuận</t>
  </si>
  <si>
    <t>22/02/1983</t>
  </si>
  <si>
    <t>83 - 100</t>
  </si>
  <si>
    <t>Ấp Long Hưng</t>
  </si>
  <si>
    <t>01/01/1980</t>
  </si>
  <si>
    <t>01/01/1985</t>
  </si>
  <si>
    <t>Ấp Ô Dài</t>
  </si>
  <si>
    <t>10/06/1997</t>
  </si>
  <si>
    <t>Khóm 5</t>
  </si>
  <si>
    <t>10/05/1999</t>
  </si>
  <si>
    <t>138 Ấp An Lợi</t>
  </si>
  <si>
    <t>05/11/1994</t>
  </si>
  <si>
    <t>Ấp Phú An</t>
  </si>
  <si>
    <t>08/04/1983</t>
  </si>
  <si>
    <t>92 - 004</t>
  </si>
  <si>
    <t>Ấp An Hậu</t>
  </si>
  <si>
    <t>Ấp Hiếu Liên</t>
  </si>
  <si>
    <t>01/07/1995</t>
  </si>
  <si>
    <t>Ấp Mỹ Khánh 2</t>
  </si>
  <si>
    <t>25/06/1980</t>
  </si>
  <si>
    <t>86 - 032</t>
  </si>
  <si>
    <t>Ấp An Thạnh</t>
  </si>
  <si>
    <t>01/01/1974</t>
  </si>
  <si>
    <t>16/03/2000</t>
  </si>
  <si>
    <t>Khu Tân Đông</t>
  </si>
  <si>
    <t>24/07/1980</t>
  </si>
  <si>
    <t>09/11/1979</t>
  </si>
  <si>
    <t>Tổ 4 ấp An Thành</t>
  </si>
  <si>
    <t>03/10/1987</t>
  </si>
  <si>
    <t>Tổ 2 ấp Tân Qui</t>
  </si>
  <si>
    <t>27/04/1984</t>
  </si>
  <si>
    <t>14/12/2000</t>
  </si>
  <si>
    <t>Ấp Tân Lợi</t>
  </si>
  <si>
    <t>11/10/2003</t>
  </si>
  <si>
    <t>Ấp Thành Phú</t>
  </si>
  <si>
    <t>14/07/1978</t>
  </si>
  <si>
    <t>86 - 134</t>
  </si>
  <si>
    <t>42 tổ 2 ấp Tân Hậu</t>
  </si>
  <si>
    <t>29/05/2002</t>
  </si>
  <si>
    <t>Nhân viên Phòng kế hoạch vật tư</t>
  </si>
  <si>
    <t>Tổ 22 ấp Hòa Long</t>
  </si>
  <si>
    <t>22/02/1996</t>
  </si>
  <si>
    <t>87 - 178</t>
  </si>
  <si>
    <t>Ấp Thuận Tiến</t>
  </si>
  <si>
    <t>DN4928722387496</t>
  </si>
  <si>
    <t>06/10/2002</t>
  </si>
  <si>
    <t>93/5 ấp Hòa Khánh</t>
  </si>
  <si>
    <t>01/01/1983</t>
  </si>
  <si>
    <t>154/4 ấp Long Hưng 2</t>
  </si>
  <si>
    <t>04/09/1996</t>
  </si>
  <si>
    <t>59A/4 Ấp Định Phú</t>
  </si>
  <si>
    <t>12/08/2000</t>
  </si>
  <si>
    <t>Nhân viên kiểm tra chất lượng</t>
  </si>
  <si>
    <t>Tổ 14 Khóm An Thịnh</t>
  </si>
  <si>
    <t>30/08/2000</t>
  </si>
  <si>
    <t>250/5 Ấp Long Hòa</t>
  </si>
  <si>
    <t>03/10/2000</t>
  </si>
  <si>
    <t>Ấp Tân Hòa</t>
  </si>
  <si>
    <t>29/01/1989</t>
  </si>
  <si>
    <t>Ấp 8</t>
  </si>
  <si>
    <t>24/10/2000</t>
  </si>
  <si>
    <t>92 - 131</t>
  </si>
  <si>
    <t>Ấp Hòa Hạ</t>
  </si>
  <si>
    <t>07/10/1986</t>
  </si>
  <si>
    <t>89 - 009</t>
  </si>
  <si>
    <t>Nhân viên khuyến nông phòng Thị trường</t>
  </si>
  <si>
    <t>Phú Mỹ Hạ</t>
  </si>
  <si>
    <t>15/06/1996</t>
  </si>
  <si>
    <t>Ấp Long Quới 1</t>
  </si>
  <si>
    <t>04/05/1997</t>
  </si>
  <si>
    <t>Ấp Hòa Long</t>
  </si>
  <si>
    <t>09/11/1988</t>
  </si>
  <si>
    <t>Tân thành</t>
  </si>
  <si>
    <t>16/03/1991</t>
  </si>
  <si>
    <t>89 - 011</t>
  </si>
  <si>
    <t>Ấp Thạnh Lợi 1</t>
  </si>
  <si>
    <t>08/03/1992</t>
  </si>
  <si>
    <t>Ấp Ngọc An</t>
  </si>
  <si>
    <t>10/08/2004</t>
  </si>
  <si>
    <t>14 Tổ 19 Khu phố cư xá mới</t>
  </si>
  <si>
    <t>15/03/1995</t>
  </si>
  <si>
    <t>Ngọc Thạnh</t>
  </si>
  <si>
    <t>Ấp Hòa Bình</t>
  </si>
  <si>
    <t>10/04/1990</t>
  </si>
  <si>
    <t>Ấp Thạnh An</t>
  </si>
  <si>
    <t>30/12/1981</t>
  </si>
  <si>
    <t>KV Thới ngươn A</t>
  </si>
  <si>
    <t>18/06/1986</t>
  </si>
  <si>
    <t>6/128A - Trần Phú - Ninh Kiều - TPCT</t>
  </si>
  <si>
    <t>20/10/1970</t>
  </si>
  <si>
    <t>Ấp Tân Long A</t>
  </si>
  <si>
    <t>28/08/1986</t>
  </si>
  <si>
    <t>KV Bình Phước</t>
  </si>
  <si>
    <t>20/07/1978</t>
  </si>
  <si>
    <t>13/10/1988</t>
  </si>
  <si>
    <t>Bình Khánh - Phước Thới - Ô Môn - TPCT</t>
  </si>
  <si>
    <t>24/04/1979</t>
  </si>
  <si>
    <t>13/1, KV Bình Yên B</t>
  </si>
  <si>
    <t>24/02/1984</t>
  </si>
  <si>
    <t>Định Hòa A</t>
  </si>
  <si>
    <t>06/12/1978</t>
  </si>
  <si>
    <t>77B/20 - Phạm Ngũ Lão - Ninh Kiều - TPCT</t>
  </si>
  <si>
    <t>17/01/1983</t>
  </si>
  <si>
    <t>KV Tân Qui</t>
  </si>
  <si>
    <t>09/02/1980</t>
  </si>
  <si>
    <t>KV Bình Thuận</t>
  </si>
  <si>
    <t>15/03/1978</t>
  </si>
  <si>
    <t>Thới Lợi A - Thới An - Ô Môn - TPCT</t>
  </si>
  <si>
    <t>17/08/1973</t>
  </si>
  <si>
    <t>KV Thới Long</t>
  </si>
  <si>
    <t>KV Trường Hưng</t>
  </si>
  <si>
    <t>25/10/1989</t>
  </si>
  <si>
    <t>20/10/1966</t>
  </si>
  <si>
    <t>Tổ 16 - Tân Lợi - Tân Quới - Bình Minh - Vĩnh Long</t>
  </si>
  <si>
    <t>16/11/1978</t>
  </si>
  <si>
    <t>Bình Thuận - Trường Lạc - Ô Môn - TPCT</t>
  </si>
  <si>
    <t>06/12/1973</t>
  </si>
  <si>
    <t>Trường Hưng - Trường Lạc - Ô Môn - TPCT</t>
  </si>
  <si>
    <t>15/10/1976</t>
  </si>
  <si>
    <t>Khánh Hòa - Vĩnh Châu - Sóc Trăng</t>
  </si>
  <si>
    <t>01/01/1978</t>
  </si>
  <si>
    <t>19/12/1985</t>
  </si>
  <si>
    <t>Lưu Nghiệp Anh - Trà Cú - Trà Vinh</t>
  </si>
  <si>
    <t>23/08/1987</t>
  </si>
  <si>
    <t>Tân Quới Trung - Vũng Liêm - Vĩnh Long</t>
  </si>
  <si>
    <t>19/03/1980</t>
  </si>
  <si>
    <t>451B - Hữu Thành - Trà Ôn - Vĩnh Long</t>
  </si>
  <si>
    <t>06/09/1981</t>
  </si>
  <si>
    <t>20/10/1976</t>
  </si>
  <si>
    <t>Mỹ Đức - Mỹ Hội Đông - Chợ Mới - An Giang</t>
  </si>
  <si>
    <t>21/03/1981</t>
  </si>
  <si>
    <t>206/19 KV Thới Hưng</t>
  </si>
  <si>
    <t>Thới An Đông - Bình Thủy - TPCT</t>
  </si>
  <si>
    <t>03/12/1979</t>
  </si>
  <si>
    <t>24/02/1981</t>
  </si>
  <si>
    <t>08/01/1979</t>
  </si>
  <si>
    <t>20/12/1980</t>
  </si>
  <si>
    <t>Thới Ngươn A - Phước Thới - Ô Môn - TPCT</t>
  </si>
  <si>
    <t>1983</t>
  </si>
  <si>
    <t>Thới Đông - Phước Thới - Ô Môn - TPCT</t>
  </si>
  <si>
    <t>23/03/1975</t>
  </si>
  <si>
    <t>60A/8, KV1</t>
  </si>
  <si>
    <t>07/09/1982</t>
  </si>
  <si>
    <t>Thợ hàn điện</t>
  </si>
  <si>
    <t>Tân Quới</t>
  </si>
  <si>
    <t>15/06/1983</t>
  </si>
  <si>
    <t>92 - 010</t>
  </si>
  <si>
    <t>Lợi Nguyên B - An Bình - Ninh Kiều - TPCT</t>
  </si>
  <si>
    <t>11/06/1980</t>
  </si>
  <si>
    <t>29/12/1990</t>
  </si>
  <si>
    <t>Thới Hòa - Thới An- Ô Môn - TPCT</t>
  </si>
  <si>
    <t>10/11/1975</t>
  </si>
  <si>
    <t>01/02/1988</t>
  </si>
  <si>
    <t>Tân Qui - Trường Lạc - Ô Môn - TPCT</t>
  </si>
  <si>
    <t>08/10/1977</t>
  </si>
  <si>
    <t>239/6 KV 3</t>
  </si>
  <si>
    <t>23/09/1986</t>
  </si>
  <si>
    <t>KV Bắc Vàng</t>
  </si>
  <si>
    <t>30/12/1971</t>
  </si>
  <si>
    <t>An Nghiệp - Ninh Kiều - TPCT</t>
  </si>
  <si>
    <t>01/02/1983</t>
  </si>
  <si>
    <t>A3 khu tập thể Hóa chất</t>
  </si>
  <si>
    <t>15/06/1987</t>
  </si>
  <si>
    <t>Phú Khương C - Phú Kiết - Chợ Gạo - Tiền Giang</t>
  </si>
  <si>
    <t>20/07/1985</t>
  </si>
  <si>
    <t>104 KV Tân Bình</t>
  </si>
  <si>
    <t>25/03/1980</t>
  </si>
  <si>
    <t>Thới Hòa - Phước Thới - Ô Môn - TPCT</t>
  </si>
  <si>
    <t>20/07/1986</t>
  </si>
  <si>
    <t>44/6 Huỳnh Phan Hộ, P. Trà An, Q. Bình Thủy, TPCT</t>
  </si>
  <si>
    <t>12/08/1985</t>
  </si>
  <si>
    <t>Công nhân xưởng cơ điện</t>
  </si>
  <si>
    <t>ấp trường đông A</t>
  </si>
  <si>
    <t>Trà An - Bình Thủy - TPCT</t>
  </si>
  <si>
    <t>05/01/1980</t>
  </si>
  <si>
    <t>Khu vực Bình Thuận</t>
  </si>
  <si>
    <t>DN4929210020044</t>
  </si>
  <si>
    <t>10/10/1989</t>
  </si>
  <si>
    <t>28/29/2KV Thới Ninh</t>
  </si>
  <si>
    <t>06/09/1988</t>
  </si>
  <si>
    <t>48A2 - TTTM Cái Khế - Ninh Kiều - TPCT</t>
  </si>
  <si>
    <t>20/02/1988</t>
  </si>
  <si>
    <t>KV Thới Thuận A</t>
  </si>
  <si>
    <t>11/03/1990</t>
  </si>
  <si>
    <t>Thới Thuận - Phước Thới - Ô Môn - TPCT</t>
  </si>
  <si>
    <t>1972</t>
  </si>
  <si>
    <t>Trung An - Lê Trì -Tri Tôn - An Giang</t>
  </si>
  <si>
    <t>1987</t>
  </si>
  <si>
    <t>Công nghiền phụ gia sản xuất phân NPK</t>
  </si>
  <si>
    <t>KV Trường Trung</t>
  </si>
  <si>
    <t>11/11/1987</t>
  </si>
  <si>
    <t>Ấp Thanh Nhung</t>
  </si>
  <si>
    <t>16/04/1993</t>
  </si>
  <si>
    <t>42A tổ 4 KV 4</t>
  </si>
  <si>
    <t>DN4929212000755</t>
  </si>
  <si>
    <t>01/06/1991</t>
  </si>
  <si>
    <t>20/09/1980</t>
  </si>
  <si>
    <t>Tân Bình</t>
  </si>
  <si>
    <t>30/06/1983</t>
  </si>
  <si>
    <t>125 KV Bình Thuận</t>
  </si>
  <si>
    <t>20/09/1989</t>
  </si>
  <si>
    <t>144 ấp Tâm Thọ</t>
  </si>
  <si>
    <t>18/04/1989</t>
  </si>
  <si>
    <t>An Hòa- Ninh Kiều -TP cần Thơ</t>
  </si>
  <si>
    <t>20/03/1990</t>
  </si>
  <si>
    <t>KV Tân Bình</t>
  </si>
  <si>
    <t>09/12/1990</t>
  </si>
  <si>
    <t>Kim Thịnh - Cự Đồng - Thanh Sơn - Phú Thọ</t>
  </si>
  <si>
    <t>16/05/1990</t>
  </si>
  <si>
    <t>Bình Thuận</t>
  </si>
  <si>
    <t>DN4929212008053</t>
  </si>
  <si>
    <t>01/01/1981</t>
  </si>
  <si>
    <t>Tân Hiệp B - Tân Hiệp - Kiên Giang</t>
  </si>
  <si>
    <t>Đông Mai -Khánh Hải-Yên Khánh- Ninh Bình</t>
  </si>
  <si>
    <t>17/05/1979</t>
  </si>
  <si>
    <t>KV Hòa Thạnh A</t>
  </si>
  <si>
    <t>10/06/1986</t>
  </si>
  <si>
    <t>ấp Nhơn Lộc 2A -TT Phong Điền- Phong Điền _TpCT</t>
  </si>
  <si>
    <t>17/06/1988</t>
  </si>
  <si>
    <t>9A Cồn Khương - Cái Khế - Ninh Kiều - TPCT</t>
  </si>
  <si>
    <t>12/03/1986</t>
  </si>
  <si>
    <t>KV Tân Bình - Trường Lạc - Ô Môn - Tp Cần Thơ</t>
  </si>
  <si>
    <t>KV 5 - Châu Văn Liêm - Ô Môn - Tp Cần Thơ</t>
  </si>
  <si>
    <t>24/12/1988</t>
  </si>
  <si>
    <t>Thới Ngươn A - Phước Thới - Ô Môn - Tp Cần Thơ</t>
  </si>
  <si>
    <t>1979</t>
  </si>
  <si>
    <t>Thới Hòa C - Thới An - Ô Môn - Tp Cần Thơi</t>
  </si>
  <si>
    <t>06/03/1986</t>
  </si>
  <si>
    <t>Ấp Thạnh Bình</t>
  </si>
  <si>
    <t>ấp Khánh Hưng I, TT. Trà Lồng, H. Long Mỹ, T. Hậu Giang</t>
  </si>
  <si>
    <t>19/08/1986</t>
  </si>
  <si>
    <t>ấp tapasal</t>
  </si>
  <si>
    <t>20/01/1987</t>
  </si>
  <si>
    <t>96 - 011</t>
  </si>
  <si>
    <t>Khu vực Tân Bình</t>
  </si>
  <si>
    <t>DN4929213010640</t>
  </si>
  <si>
    <t>18/03/1986</t>
  </si>
  <si>
    <t>73/18 Nguyễn Trãi -P An Hội - Q Ninh Kiều - TP CT</t>
  </si>
  <si>
    <t>09/07/1987</t>
  </si>
  <si>
    <t>Thới Long- ÔMôn -Tp Cấn Thơ</t>
  </si>
  <si>
    <t>11/12/1988</t>
  </si>
  <si>
    <t>Cán sự</t>
  </si>
  <si>
    <t>Ấp Tân Hòa Trung</t>
  </si>
  <si>
    <t>25/10/1992</t>
  </si>
  <si>
    <t>87 - 180</t>
  </si>
  <si>
    <t>Trường Lạc - Ô Môn -TP Cần Thơ</t>
  </si>
  <si>
    <t>28/11/1993</t>
  </si>
  <si>
    <t>Thuận Hưng - Long Mỹ - Hậu Giang</t>
  </si>
  <si>
    <t>10/10/1990</t>
  </si>
  <si>
    <t>KV Thới Ngươn A</t>
  </si>
  <si>
    <t>15/12/1983</t>
  </si>
  <si>
    <t>Trường Lạc - Ô Môn - TPCT</t>
  </si>
  <si>
    <t>03/06/1980</t>
  </si>
  <si>
    <t>Long Hưng - Ô Môn - TPCT</t>
  </si>
  <si>
    <t>06/07/1984</t>
  </si>
  <si>
    <t>05/03/1972</t>
  </si>
  <si>
    <t>Tân Thới - Phong Điền - TPCT</t>
  </si>
  <si>
    <t>Trà An - Bình Thủy -TPCT</t>
  </si>
  <si>
    <t>08/09/1976</t>
  </si>
  <si>
    <t>ấp Phước Thạnh 1</t>
  </si>
  <si>
    <t>20/04/1985</t>
  </si>
  <si>
    <t>23/1e Phạm Thái Bường - phường 4- TP Vĩnh Long</t>
  </si>
  <si>
    <t>08/08/1992</t>
  </si>
  <si>
    <t>Phó giám đốc xí nghiêp Phân bón Hóa chất</t>
  </si>
  <si>
    <t>Định Phú- Định Hòa- Lai Vung - Đồng Tháp</t>
  </si>
  <si>
    <t>Phó phòng Công nghệ-Kiểm tra chất lượng sản phẩm</t>
  </si>
  <si>
    <t>Phú Hòa 2</t>
  </si>
  <si>
    <t>23/02/1980</t>
  </si>
  <si>
    <t>Thành Tân, Thành Đông, Bình Tân, Vĩnh Long</t>
  </si>
  <si>
    <t>KV. Thới Đông, P. Phước Thới, Q. Ô Môn, TPCT</t>
  </si>
  <si>
    <t>09/03/1992</t>
  </si>
  <si>
    <t>93, Tổ 3, KV Thới Bình</t>
  </si>
  <si>
    <t>08/04/1988</t>
  </si>
  <si>
    <t>30/09/1986</t>
  </si>
  <si>
    <t>88/64 Cách Mạng Tháng 8 - TPCT</t>
  </si>
  <si>
    <t>01/01/1982</t>
  </si>
  <si>
    <t>Ấp 4</t>
  </si>
  <si>
    <t>13/12/1993</t>
  </si>
  <si>
    <t>57 KV Bình Thuận, Trường Lạc, Q. Ô Môn, TP Cần Thơ</t>
  </si>
  <si>
    <t>26/10/1994</t>
  </si>
  <si>
    <t>Tân Long</t>
  </si>
  <si>
    <t>DN4929216007053</t>
  </si>
  <si>
    <t>26/07/1996</t>
  </si>
  <si>
    <t>Ấp Vĩnh Hội</t>
  </si>
  <si>
    <t>KV Hòa Thạnh</t>
  </si>
  <si>
    <t>25 tổ 1 KV Phúc lộc 2</t>
  </si>
  <si>
    <t>30/01/1990</t>
  </si>
  <si>
    <t>ấp Hai tỷ</t>
  </si>
  <si>
    <t>25/07/1991</t>
  </si>
  <si>
    <t>ấp Hòa Định</t>
  </si>
  <si>
    <t>30/01/1992</t>
  </si>
  <si>
    <t>Tổ 36 khu cầu xéo</t>
  </si>
  <si>
    <t>19/03/1984</t>
  </si>
  <si>
    <t>75 - 008</t>
  </si>
  <si>
    <t>127/26 Trương Vĩnh KÝ, 
khu phố 3</t>
  </si>
  <si>
    <t>09/09/1987</t>
  </si>
  <si>
    <t>Xóm3</t>
  </si>
  <si>
    <t>28/05/1986</t>
  </si>
  <si>
    <t>40 - 519</t>
  </si>
  <si>
    <t>ấp Hội Trung</t>
  </si>
  <si>
    <t>16/11/1989</t>
  </si>
  <si>
    <t>Ấp Trường Hưng</t>
  </si>
  <si>
    <t>06/04/1996</t>
  </si>
  <si>
    <t>KDC số 9 đường 30/4</t>
  </si>
  <si>
    <t>09/07/1990</t>
  </si>
  <si>
    <t>ấp Trường Đông A</t>
  </si>
  <si>
    <t>1984</t>
  </si>
  <si>
    <t>ấp Thanh Nhung</t>
  </si>
  <si>
    <t>68/39 đường 3/2</t>
  </si>
  <si>
    <t>16/12/1990</t>
  </si>
  <si>
    <t>U5 Nguyễn Ngọc Trai</t>
  </si>
  <si>
    <t>21/12/2002</t>
  </si>
  <si>
    <t>134 Phạm Ngũ Lão</t>
  </si>
  <si>
    <t>27/03/1985</t>
  </si>
  <si>
    <t>126 Lê Anh Xuân</t>
  </si>
  <si>
    <t>11/03/1995</t>
  </si>
  <si>
    <t>51G5 đường 3/2</t>
  </si>
  <si>
    <t>DN4929221356842</t>
  </si>
  <si>
    <t>23/11/2003</t>
  </si>
  <si>
    <t>456A Kv Thạnh Hòa</t>
  </si>
  <si>
    <t>09/05/1997</t>
  </si>
  <si>
    <t>92 - 006</t>
  </si>
  <si>
    <t>Ấp 9B</t>
  </si>
  <si>
    <t>632/5 ấp Tân Quới</t>
  </si>
  <si>
    <t>DN4929221464624</t>
  </si>
  <si>
    <t>D15/8,KV4</t>
  </si>
  <si>
    <t>19/06/1995</t>
  </si>
  <si>
    <t>KV Thới Thạnh A</t>
  </si>
  <si>
    <t>03/09/1999</t>
  </si>
  <si>
    <t>DN4929221509558</t>
  </si>
  <si>
    <t>01/01/1988</t>
  </si>
  <si>
    <t>KV Thới Hưng</t>
  </si>
  <si>
    <t>DN4929221565373</t>
  </si>
  <si>
    <t>24/03/1998</t>
  </si>
  <si>
    <t>11/01/1988</t>
  </si>
  <si>
    <t>Khu vực Thới Thạnh</t>
  </si>
  <si>
    <t>DN4929221607829</t>
  </si>
  <si>
    <t>10/01/2003</t>
  </si>
  <si>
    <t>4/4 Nguyễn Chí Thanh</t>
  </si>
  <si>
    <t>DN4929221608335</t>
  </si>
  <si>
    <t>11/09/1999</t>
  </si>
  <si>
    <t>20/02/1993</t>
  </si>
  <si>
    <t>12/09/1974</t>
  </si>
  <si>
    <t>66/11 Nguyễn Chí Thanh</t>
  </si>
  <si>
    <t>132 CMT8</t>
  </si>
  <si>
    <t>21/08/2000</t>
  </si>
  <si>
    <t>Thới Long</t>
  </si>
  <si>
    <t>01/01/1976</t>
  </si>
  <si>
    <t>Phạm Lê Như Quỳnh</t>
  </si>
  <si>
    <t>24/3 tổ 3, KV 6</t>
  </si>
  <si>
    <t>DN4929221745084</t>
  </si>
  <si>
    <t>06/01/2002</t>
  </si>
  <si>
    <t>Nhân viên thống kê xưởng cơ điện</t>
  </si>
  <si>
    <t>KV 2</t>
  </si>
  <si>
    <t>20/05/1982</t>
  </si>
  <si>
    <t>01/01/1975</t>
  </si>
  <si>
    <t>Ấp Thạnh Hưng</t>
  </si>
  <si>
    <t>21/12/1995</t>
  </si>
  <si>
    <t>Nhân viên phòng kỷ thuật</t>
  </si>
  <si>
    <t>Thạnh lợi 1</t>
  </si>
  <si>
    <t>DN4929222144529</t>
  </si>
  <si>
    <t>06/04/2004</t>
  </si>
  <si>
    <t>Tổ 3, ấp 4</t>
  </si>
  <si>
    <t>12/11/2006</t>
  </si>
  <si>
    <t>KV Thới Phong</t>
  </si>
  <si>
    <t>21/07/1998</t>
  </si>
  <si>
    <t>Ấp Trường Ninh</t>
  </si>
  <si>
    <t>09/11/1992</t>
  </si>
  <si>
    <t>Trường Đông A</t>
  </si>
  <si>
    <t>KV thới Thuận</t>
  </si>
  <si>
    <t>Ấp Định Hòa</t>
  </si>
  <si>
    <t>DN4929222376020</t>
  </si>
  <si>
    <t>22/01/1981</t>
  </si>
  <si>
    <t>Số 21 Ấp Trường Tây</t>
  </si>
  <si>
    <t>17/08/1998</t>
  </si>
  <si>
    <t>Ấp Thới Thuận A</t>
  </si>
  <si>
    <t>23/05/2003</t>
  </si>
  <si>
    <t>Ấp Trường Bình</t>
  </si>
  <si>
    <t>DN4929222394546</t>
  </si>
  <si>
    <t>19/12/1989</t>
  </si>
  <si>
    <t>Ấp Thới Hòa C</t>
  </si>
  <si>
    <t>DN4929222403331</t>
  </si>
  <si>
    <t>26/04/2007</t>
  </si>
  <si>
    <t>DN4929222427498</t>
  </si>
  <si>
    <t>02/04/2002</t>
  </si>
  <si>
    <t>Ấp Định Hòa B</t>
  </si>
  <si>
    <t>DN4929222439525</t>
  </si>
  <si>
    <t>01/01/1991</t>
  </si>
  <si>
    <t>66/1 Huỳnh Phan Hộ</t>
  </si>
  <si>
    <t>04/04/1997</t>
  </si>
  <si>
    <t>KV Thới Lợi</t>
  </si>
  <si>
    <t>20/07/1976</t>
  </si>
  <si>
    <t>Ấp Trung Hòa</t>
  </si>
  <si>
    <t>18/06/1991</t>
  </si>
  <si>
    <t>Ấp Thới Hiệp A</t>
  </si>
  <si>
    <t>01/01/1984</t>
  </si>
  <si>
    <t>Ấp Thới Hòa B</t>
  </si>
  <si>
    <t>20/11/1978</t>
  </si>
  <si>
    <t>68B CMT8</t>
  </si>
  <si>
    <t>03/01/2000</t>
  </si>
  <si>
    <t>02 Nguyễn Văn Trỗi</t>
  </si>
  <si>
    <t>03/09/2004</t>
  </si>
  <si>
    <t>9/57C Nguyễn Văn Cừ</t>
  </si>
  <si>
    <t>24/11/2001</t>
  </si>
  <si>
    <t>385K Trần Nam Phú, KV2</t>
  </si>
  <si>
    <t>22/12/2000</t>
  </si>
  <si>
    <t>KV Bình Hưng</t>
  </si>
  <si>
    <t>22/11/1999</t>
  </si>
  <si>
    <t>568A Ấp Nhơn Thọ 2</t>
  </si>
  <si>
    <t>17/04/1995</t>
  </si>
  <si>
    <t>Ấp Nhơn Thọ 1A</t>
  </si>
  <si>
    <t>26/05/1988</t>
  </si>
  <si>
    <t>Số 2 Nguyễn Văn Trỗi</t>
  </si>
  <si>
    <t>20/07/2000</t>
  </si>
  <si>
    <t>Ấp 3</t>
  </si>
  <si>
    <t>Thới An A</t>
  </si>
  <si>
    <t>31/05/1994</t>
  </si>
  <si>
    <t>Nhơn Lộc 2</t>
  </si>
  <si>
    <t>14/08/2004</t>
  </si>
  <si>
    <t>Khu Vực Thới Trinh C</t>
  </si>
  <si>
    <t>19/03/1996</t>
  </si>
  <si>
    <t>36B- tổ 6- KV 4</t>
  </si>
  <si>
    <t>12/01/1981</t>
  </si>
  <si>
    <t>Hòa An A</t>
  </si>
  <si>
    <t>Ấp Trường Đông A</t>
  </si>
  <si>
    <t>Ấp Long Hậu</t>
  </si>
  <si>
    <t>16/12/1985</t>
  </si>
  <si>
    <t>87 - 015</t>
  </si>
  <si>
    <t>Khu vực 1</t>
  </si>
  <si>
    <t>95 đường số 4, Khu TĐC Thới Nhựt 2</t>
  </si>
  <si>
    <t>16/04/1990</t>
  </si>
  <si>
    <t>46/8 Lê Anh Xuân</t>
  </si>
  <si>
    <t>02/01/1992</t>
  </si>
  <si>
    <t>Ấp Sơn Phú</t>
  </si>
  <si>
    <t>23/05/2001</t>
  </si>
  <si>
    <t>103/92/26/1 Võ Văn Kiệt</t>
  </si>
  <si>
    <t>17/01/1997</t>
  </si>
  <si>
    <t>Khu vực Bình Hòa</t>
  </si>
  <si>
    <t>Ấp bình thuận</t>
  </si>
  <si>
    <t>Ấp Long Hòa 2</t>
  </si>
  <si>
    <t>23/07/2002</t>
  </si>
  <si>
    <t>366, KV Yên Trung</t>
  </si>
  <si>
    <t>04/09/1997</t>
  </si>
  <si>
    <t>13/08/1982</t>
  </si>
  <si>
    <t>Ấp Hội Trung</t>
  </si>
  <si>
    <t>DN4929422817823</t>
  </si>
  <si>
    <t>17/01/1999</t>
  </si>
  <si>
    <t>khóm 4</t>
  </si>
  <si>
    <t>17/08/2000</t>
  </si>
  <si>
    <t>Ấp Nội Ô</t>
  </si>
  <si>
    <t>09/09/2000</t>
  </si>
  <si>
    <t>Ấp Long Thành</t>
  </si>
  <si>
    <t>12/03/1999</t>
  </si>
  <si>
    <t>Ấp Tường 2</t>
  </si>
  <si>
    <t>03/11/1999</t>
  </si>
  <si>
    <t>Ấp Vàm</t>
  </si>
  <si>
    <t>06/12/1998</t>
  </si>
  <si>
    <t>Ấp Sớm Lớn</t>
  </si>
  <si>
    <t>DN4929621345332</t>
  </si>
  <si>
    <t>07/01/2001</t>
  </si>
  <si>
    <t>Khu vực Thạnh Mỹ</t>
  </si>
  <si>
    <t>09/09/1993</t>
  </si>
  <si>
    <t>79, KV Bình Thuận</t>
  </si>
  <si>
    <t>12/02/1996</t>
  </si>
  <si>
    <t>nhân viên phòng Thị trường</t>
  </si>
  <si>
    <t>9/126KDC số 9</t>
  </si>
  <si>
    <t>Nhân viên phòng thị trường</t>
  </si>
  <si>
    <t>Cộng HS</t>
  </si>
  <si>
    <t>Cộng ML</t>
  </si>
  <si>
    <t>TỔNG HỢP CHUNG</t>
  </si>
  <si>
    <t xml:space="preserve">1. Số lao động: </t>
  </si>
  <si>
    <t>Ngày 24 tháng 12 năm 2025</t>
  </si>
  <si>
    <t xml:space="preserve">2. Số lao động TN: </t>
  </si>
  <si>
    <t>CÁN BỘ THU</t>
  </si>
  <si>
    <t>PHỤ TRÁCH THU BHXH</t>
  </si>
  <si>
    <t>NGƯỜI LẬP BIỂU</t>
  </si>
  <si>
    <t>NGƯỜI SỬ DỤNG</t>
  </si>
  <si>
    <t xml:space="preserve">3. Quỹ lương BHXH: </t>
  </si>
  <si>
    <t>(Ký, ghi rõ họ tên)</t>
  </si>
  <si>
    <t xml:space="preserve">4. BHXH phải đóng: </t>
  </si>
  <si>
    <t xml:space="preserve">5. Trừ 2% đơn vị giữ lại: </t>
  </si>
  <si>
    <t xml:space="preserve">6. Quỹ lương BHYT: </t>
  </si>
  <si>
    <t xml:space="preserve">7 .BHYT phải đóng: </t>
  </si>
  <si>
    <t>Quách Vĩnh Phát</t>
  </si>
  <si>
    <t xml:space="preserve">8. Quỹ lương BHTN: </t>
  </si>
  <si>
    <t xml:space="preserve">9 .BHTN phải đóng: </t>
  </si>
  <si>
    <t xml:space="preserve">10. Quỹ lương BHTNLĐ, BNN: </t>
  </si>
  <si>
    <t xml:space="preserve">11 .BHTNLĐ, BNN phải đóng: </t>
  </si>
  <si>
    <t>Dương Quang Minh</t>
  </si>
  <si>
    <t>A431</t>
  </si>
  <si>
    <t>Nguyễn Tuấn Lộc</t>
  </si>
  <si>
    <t>A432</t>
  </si>
  <si>
    <t>A433</t>
  </si>
  <si>
    <t>Võ Hoàng Huy</t>
  </si>
  <si>
    <t>02/HĐLĐ-PBHC/2026</t>
  </si>
  <si>
    <t>03/HĐLĐ-PBHC/2026</t>
  </si>
  <si>
    <t>092088014850</t>
  </si>
  <si>
    <t>Hưng Phú- Tp Cần Thơ</t>
  </si>
  <si>
    <t>173D,KV Thạnh Thắng,Hưng Phú, Tp Cần Thơ</t>
  </si>
  <si>
    <t>092099002316</t>
  </si>
  <si>
    <t>Động Hiệp, Tp Cần Thơ</t>
  </si>
  <si>
    <t>Thới Hiệp B, Đông Hiệp, Tp Cần Thơ</t>
  </si>
  <si>
    <t>01/HĐLĐ-PBHC/2026</t>
  </si>
  <si>
    <t>087090007512</t>
  </si>
  <si>
    <t>Xã Hòa Long, Đồng Tháp</t>
  </si>
  <si>
    <t>129 ấp 3, Xã Hòa Long, Đồng Tháp</t>
  </si>
  <si>
    <t>083195013322</t>
  </si>
  <si>
    <t>Vĩnh Bình , Chợ Lách, Bến Tre</t>
  </si>
  <si>
    <t>81/HĐ/PBHC/2025</t>
  </si>
  <si>
    <t>092302000411</t>
  </si>
  <si>
    <t>Phường Thới An Đông, Tp Cần Thơ</t>
  </si>
  <si>
    <t>24/3, tổ 3, KV6,Phường Thới An Đông, Tp Cần Thơ</t>
  </si>
  <si>
    <t>096201014184</t>
  </si>
  <si>
    <t>Phường Lý Văn Lâm, Tỉnh Cà Mau</t>
  </si>
  <si>
    <t>Ấp Sớm Lớn, Phường Lý Văn Lâm, Tỉnh Cà Mau</t>
  </si>
  <si>
    <t>BÁO CÁO TĂNG NHÂN SỰ TRONG THÁNG NĂM 2026</t>
  </si>
  <si>
    <t>BÁO CÁO GIẢM NHÂN SỰ TRONG CÁC THÁNG NĂM 2026</t>
  </si>
  <si>
    <t>Châu Minh Đức</t>
  </si>
  <si>
    <t>Lê Hoảng Tín</t>
  </si>
  <si>
    <t>Nguyễn Trấn Vũ</t>
  </si>
  <si>
    <t>Nguyễn Phú Thịnh</t>
  </si>
  <si>
    <t>A434</t>
  </si>
  <si>
    <t>A435</t>
  </si>
  <si>
    <t>A436</t>
  </si>
  <si>
    <t>A437</t>
  </si>
  <si>
    <t>Cần Thơ, ngày      tháng     năm 2026</t>
  </si>
  <si>
    <t>Thư ký</t>
  </si>
  <si>
    <t>Trưởng phòng kế hoạch vật tư</t>
  </si>
  <si>
    <t>Phó phòng kế hoạch vật tư</t>
  </si>
  <si>
    <t>Nhân viên phòng kinh doanh</t>
  </si>
  <si>
    <t>Nhân Viên phòng tổ chức hành chính</t>
  </si>
  <si>
    <t>Chăm sóc cây cảnh</t>
  </si>
  <si>
    <t>Thủ Kho Phân bón hóa chất</t>
  </si>
  <si>
    <t>8723780534</t>
  </si>
  <si>
    <t>Nhân viên phòng quản lý chất lượng sàn phẩm</t>
  </si>
  <si>
    <t>Quản đốc (Thợ hàn điện)</t>
  </si>
  <si>
    <t>Phó quản đốc (Thợ hàn điện)</t>
  </si>
  <si>
    <t>9222715706</t>
  </si>
  <si>
    <t>9222392625</t>
  </si>
  <si>
    <t>Nhân viên xí nghiệp Phân bón hóa chất</t>
  </si>
  <si>
    <t>Nhân viên bán hàng phân bón</t>
  </si>
  <si>
    <t>MỨC LƯƠNG THỰC HiỆN NĂM 2026</t>
  </si>
  <si>
    <t>01/01/2026 (4.730.000)</t>
  </si>
  <si>
    <t>Số sổ BHXH</t>
  </si>
  <si>
    <t>Phó TGĐ kiêm Chủ tịch HĐTV Cty TNHH Hữu cơ đậm đặc</t>
  </si>
  <si>
    <t>Phòng KD</t>
  </si>
  <si>
    <t>05//HĐ-PBHC/2026</t>
  </si>
  <si>
    <t>092095003390</t>
  </si>
  <si>
    <t>Phường Bình Thủy, Tp Cần Thơ</t>
  </si>
  <si>
    <t>24E/10 Bùi Hữu Nghĩa, KV4, Phường Bình Thủy, Tp Cần Thơ</t>
  </si>
  <si>
    <t>0762825770</t>
  </si>
  <si>
    <t>Công nghệ kỹ thuật điều khiển và tự động</t>
  </si>
  <si>
    <t>06//HĐ-PBHC/2026</t>
  </si>
  <si>
    <t>07//HĐ-PBHC/2026</t>
  </si>
  <si>
    <t>086201004855</t>
  </si>
  <si>
    <t>Ấp An Khánh, xã Tân Lược, tỉnh Vĩnh Long</t>
  </si>
  <si>
    <t>0384869800</t>
  </si>
  <si>
    <t>092203005211</t>
  </si>
  <si>
    <t>Phường Ninh Kiều, Tp Cần Thơ</t>
  </si>
  <si>
    <t>số 80 Mậu Thân, Phường Ninh Kiều, Tp Cần Thơ</t>
  </si>
  <si>
    <t>0949163599</t>
  </si>
  <si>
    <t>Khoa họ đất</t>
  </si>
  <si>
    <t>08/HĐ-PBHC/2026</t>
  </si>
  <si>
    <t>094203011000</t>
  </si>
  <si>
    <t>Phường Mỹ Xuyên, Tp Cần Thơ</t>
  </si>
  <si>
    <t>Số 7 Phan Chu Trinh, ấp Vĩnh Xuyên, Phường Mỹ Xuyên, Tp Cần Thơ</t>
  </si>
  <si>
    <t>Quản trị kinh doanh</t>
  </si>
  <si>
    <t>0833904551</t>
  </si>
  <si>
    <t>8622091109</t>
  </si>
  <si>
    <t>9221708534</t>
  </si>
  <si>
    <t>9221299353</t>
  </si>
  <si>
    <t>9422216113</t>
  </si>
  <si>
    <t>Công nhân Lái xe tải trên 7,5 tấn</t>
  </si>
  <si>
    <t>Phó phòng tổ chức hành chinh</t>
  </si>
  <si>
    <t>Trưởng Phòng Kỹ thuật</t>
  </si>
  <si>
    <t>chủ nhiệm kho</t>
  </si>
  <si>
    <t>Trưởng phòng tổ chức hành chinh</t>
  </si>
  <si>
    <t>449/2  Khu vực 13</t>
  </si>
  <si>
    <t>Phó phòng quản lý chất lượng sàn phẩm</t>
  </si>
  <si>
    <t>Số 254, TL908, Ấp An Khánh</t>
  </si>
  <si>
    <t>DN4928622091109</t>
  </si>
  <si>
    <t>01/01/2001</t>
  </si>
  <si>
    <t>TỔ 2, KHÓM TÂN ĐÔNG</t>
  </si>
  <si>
    <t>Số 129,Khóm 3</t>
  </si>
  <si>
    <t>DN4928723780534</t>
  </si>
  <si>
    <t>13/09/1990</t>
  </si>
  <si>
    <t>Phó giám đốc kinh doanh công ty TNHH MTV phân bón hữu cơ đậm đặc</t>
  </si>
  <si>
    <t>Phó chủ nhiệm kho</t>
  </si>
  <si>
    <t>Thũ quỹ</t>
  </si>
  <si>
    <t>Trưởng phòng quản lý chất lượng sàn phẩm</t>
  </si>
  <si>
    <t>Giám đốc xí nghiệp Phân bón Hóa chất</t>
  </si>
  <si>
    <t>57 khu vực Bình Thuận</t>
  </si>
  <si>
    <t>Quyển trưởng phòng kinh doanh</t>
  </si>
  <si>
    <t>DN4929221299353</t>
  </si>
  <si>
    <t>30/12/2003</t>
  </si>
  <si>
    <t>Lê Hoàng Tín</t>
  </si>
  <si>
    <t>24E/10 KV4</t>
  </si>
  <si>
    <t>DN4929221708534</t>
  </si>
  <si>
    <t>01/10/1995</t>
  </si>
  <si>
    <t>Ấp Thới Hiệp B</t>
  </si>
  <si>
    <t>DN4929222392625</t>
  </si>
  <si>
    <t>16/04/1999</t>
  </si>
  <si>
    <t>173D KV Thạnh Thắng</t>
  </si>
  <si>
    <t>DN4929222715706</t>
  </si>
  <si>
    <t>09/09/1988</t>
  </si>
  <si>
    <t>ấp Hòa Mỹ</t>
  </si>
  <si>
    <t>DN4929422216113</t>
  </si>
  <si>
    <t>10/03/2003</t>
  </si>
  <si>
    <t>Mã NV</t>
  </si>
  <si>
    <t>Phòng ban</t>
  </si>
  <si>
    <t>Ngày cấp</t>
  </si>
  <si>
    <t>Nơi cấp</t>
  </si>
  <si>
    <t>Nơi đăng ký giấy khai sinh</t>
  </si>
  <si>
    <t>Địa chỉ thường trú</t>
  </si>
  <si>
    <t>Chỗ ở hiện nay</t>
  </si>
  <si>
    <t>Số điện thoại</t>
  </si>
  <si>
    <t>Địa chỉ mail</t>
  </si>
  <si>
    <t>Trình độ</t>
  </si>
  <si>
    <t>Chuyên ngành</t>
  </si>
  <si>
    <t>Phó TGĐ</t>
  </si>
  <si>
    <t>Vp TGĐ</t>
  </si>
  <si>
    <t>25/10/2022</t>
  </si>
  <si>
    <t>Cục Cảnh Sát QLHC Về TTXH</t>
  </si>
  <si>
    <t>Đồng Tháp</t>
  </si>
  <si>
    <t>Ấp An Lợi, xã Tân Nhuận Đông, tỉnh Đồng Tháp</t>
  </si>
  <si>
    <t>158/14/31, Nguyễn Việt Hồng, phường Ninh Kiều, thành phố Cần Thơ</t>
  </si>
  <si>
    <t>0979176415</t>
  </si>
  <si>
    <t>thanhtung@cfccobay.com</t>
  </si>
  <si>
    <t>Đại Học</t>
  </si>
  <si>
    <t>KHVT</t>
  </si>
  <si>
    <t>TP. Cần Thơ</t>
  </si>
  <si>
    <t>228/74A Phạm Ngũ Lão, P. Cái Khế, TP. Cần Thơ</t>
  </si>
  <si>
    <t>Sô 6 Nguyễn Cư Trinh, P. Ninh Kiều, TP. Cần Thơ</t>
  </si>
  <si>
    <t>thanhduy@cfccobay.com</t>
  </si>
  <si>
    <t>Kinh tế Ngoại Thương</t>
  </si>
  <si>
    <t>63A Hẻm 3 đường Mậu Thân, Phường Ninh Kiều, TP.Cần Thơ</t>
  </si>
  <si>
    <t>thaotram@cfccobay.com</t>
  </si>
  <si>
    <t>126 Lê Anh Xuân, P. Cái Khế, TP. Cần Thơ</t>
  </si>
  <si>
    <t>79/8 Trần Phú, P. Cái Khế, TP. Cần Thơ</t>
  </si>
  <si>
    <t>baotran@cfccobay.com</t>
  </si>
  <si>
    <t>Sinh Học</t>
  </si>
  <si>
    <t>61/26 Hùng Vương, P.Ninh Kiều, TP.Cần Thơ</t>
  </si>
  <si>
    <t>0907006468</t>
  </si>
  <si>
    <t>truongphan@cfccobay.com</t>
  </si>
  <si>
    <t>Quản trị thương hiệu</t>
  </si>
  <si>
    <t>An Giang</t>
  </si>
  <si>
    <t>473, Tổ 19, Ấp Long Quới 1, Xã Long Điền, Tỉnh An Giang</t>
  </si>
  <si>
    <t>Số 30, Tổ 43, Khu vực 4, Phường Hưng Phú, TP. Cần Thơ</t>
  </si>
  <si>
    <t>nttmien97@gmail.com</t>
  </si>
  <si>
    <t>Công nghệ kỹ thuật hóa học</t>
  </si>
  <si>
    <t>B11 Nguyễn Thông- Phường Bình Thủy - Tp. Cần Thơ</t>
  </si>
  <si>
    <t>'0972835009</t>
  </si>
  <si>
    <t>Thanhmai@cfccobay.com</t>
  </si>
  <si>
    <t>18/56 Hòa Bình - P Ninh Kiều -TP Cần Thơ</t>
  </si>
  <si>
    <t>24 Bế Văn Đàn - P Cái Khế - TP Cần Thơ</t>
  </si>
  <si>
    <t>0932912179</t>
  </si>
  <si>
    <t>123nhien@gmail.com</t>
  </si>
  <si>
    <t>Công nghệ Hóa học</t>
  </si>
  <si>
    <t xml:space="preserve">Cần Thơ </t>
  </si>
  <si>
    <t>Ấp Trường Tây, Xã Trường Thành, TP.Cần Thơ</t>
  </si>
  <si>
    <t>0704645813</t>
  </si>
  <si>
    <t>tranchidan1708@gmail.com</t>
  </si>
  <si>
    <t>Công nghệ Sinh Học</t>
  </si>
  <si>
    <t>Hậu Giang</t>
  </si>
  <si>
    <t>Ấp Sơn Phú, P, Đại Thành, TP, Cần Thơ</t>
  </si>
  <si>
    <t>Nguyễn Thị Tạo, kv Bình An, Bình Thủy, TP, Cần Thơ</t>
  </si>
  <si>
    <t>0782542922</t>
  </si>
  <si>
    <t>giaucfc@gmail.com</t>
  </si>
  <si>
    <t>Thiết kế đồ họa</t>
  </si>
  <si>
    <t>Thanh Hóa</t>
  </si>
  <si>
    <t>183/6, tổ 6, Kv4, Phường Thới An Đông, Tp.Cần Thơ</t>
  </si>
  <si>
    <t>"0916413878</t>
  </si>
  <si>
    <t>huyminh@cfccobay.com</t>
  </si>
  <si>
    <t>Kỹ thuật</t>
  </si>
  <si>
    <t>9/126 khu dân cư số 9 đường 30/4. P.Ninh Kiều. TP.Cần Thơ</t>
  </si>
  <si>
    <t>leminhtoan@cfccobay.com</t>
  </si>
  <si>
    <t>Kế Toán</t>
  </si>
  <si>
    <t>Cần Thơ</t>
  </si>
  <si>
    <t>U5 Nguyễn Ngọc Trai, phường Ninh Kiều, TP Cần Thơ</t>
  </si>
  <si>
    <t>0962973361</t>
  </si>
  <si>
    <t>bnguyen21122002@gmail.com</t>
  </si>
  <si>
    <t>Phường Long Phú 1, TP Cần Thơ</t>
  </si>
  <si>
    <t>42b, Nguyễn Văn Linh, Tân An, Ninh Kiều, Cần Thơ</t>
  </si>
  <si>
    <t>0326615899</t>
  </si>
  <si>
    <t>hdpanh14022025@gmail.com</t>
  </si>
  <si>
    <t>Công nghệ Kỹ thuật Hóa học</t>
  </si>
  <si>
    <t>Tổ 2, Khóm Tân Hậu, Phường Cao Lãnh, Tỉnh Đồng Tháp</t>
  </si>
  <si>
    <t>Góc đường Nguyễn Văn Linh và Tổ 15, KV Bình Phó A, P.Long Tuyền, TPCT</t>
  </si>
  <si>
    <t>0703645862</t>
  </si>
  <si>
    <t>dtunhi.295@gmail.com</t>
  </si>
  <si>
    <t>Kinh doanh</t>
  </si>
  <si>
    <t>Bộ Công An</t>
  </si>
  <si>
    <t>Cần Thơ</t>
  </si>
  <si>
    <t>57 kv Bình Thuận Phường Phước Thới, tp Cần Thơ</t>
  </si>
  <si>
    <t>0939565893</t>
  </si>
  <si>
    <t>Huynhphunhon362@gmail.com</t>
  </si>
  <si>
    <t>Cao Đẳng</t>
  </si>
  <si>
    <t>Bảo Vệ Thực Vật</t>
  </si>
  <si>
    <t>Cục Cảnh sát QLHC về TTXH</t>
  </si>
  <si>
    <t>SN 697 Nguyễn Hữu Kiến, Tổ 22, Ấp Hòa Long, Phường Cao Lãnh, Tỉnh Đồng Tháp</t>
  </si>
  <si>
    <t>nhphong112@gmail.com</t>
  </si>
  <si>
    <t>Phát triển Nông Thôn</t>
  </si>
  <si>
    <t>1312 Khu Dân Cư Hòa Định, ấp Hòa Định 1, xã Phong Hòa, Đồng Tháp</t>
  </si>
  <si>
    <t>ltnhon30192@gmail.com</t>
  </si>
  <si>
    <t>Công nghệ Hóa Học</t>
  </si>
  <si>
    <t>0907199744</t>
  </si>
  <si>
    <t>kimthao041997@gmail.com</t>
  </si>
  <si>
    <t>Vĩnh Long</t>
  </si>
  <si>
    <t>KV Tân Quới, Phường Thới Long, TP Cần Thơ</t>
  </si>
  <si>
    <t>0939275172</t>
  </si>
  <si>
    <t>thiencfccobay@gmail.com</t>
  </si>
  <si>
    <t>số nhà 864, tổ 17, Ấp Phú Mỹ Hạ, Xã Phú An, tỉnh An Giang</t>
  </si>
  <si>
    <t>0346581253</t>
  </si>
  <si>
    <t>ngovantai1506@gmail.com</t>
  </si>
  <si>
    <t>Phát Triển Nông Thôn</t>
  </si>
  <si>
    <t>Ấp 8, Xã Vị Thủy, Thành phố Cần Thơ</t>
  </si>
  <si>
    <t>0939530991</t>
  </si>
  <si>
    <t>huynhlinhhg95@gmail.com</t>
  </si>
  <si>
    <t>Kinh tế Nông nghiệp</t>
  </si>
  <si>
    <t>KTTC</t>
  </si>
  <si>
    <t>Cục cảnh sát quản lý hành chính về trật tự xã hôi</t>
  </si>
  <si>
    <t>Tiền Giang</t>
  </si>
  <si>
    <t>L51-56 Đường số 32, KV5, Khu dân cư Ngân Thuận, Phường Bình Thủy, TP.Cần Thơ</t>
  </si>
  <si>
    <t>0909454590</t>
  </si>
  <si>
    <t>tycan78@gmail.com</t>
  </si>
  <si>
    <t>Quản trị Kinh doanh</t>
  </si>
  <si>
    <t>96B/8, hẻm 8A, Nguyễn Chí Thanh, Phường Thới An Đông, TP. Cần Thơ</t>
  </si>
  <si>
    <t>0944110375</t>
  </si>
  <si>
    <t>phungthanhct@gmail.com</t>
  </si>
  <si>
    <t>Tài chính kế toán</t>
  </si>
  <si>
    <t>Quãng Ngãi</t>
  </si>
  <si>
    <t>196 đường số 05, KTĐC TN2,KV1, Phường Tân AN, TP. Cần Thơ</t>
  </si>
  <si>
    <t>68/39 đường 3/2, phường Tân An, TP. Cần Thơ</t>
  </si>
  <si>
    <t>0943236006</t>
  </si>
  <si>
    <t>thaonth0701@gmail.com</t>
  </si>
  <si>
    <t xml:space="preserve">P.Ninh Kiều, TP. Cần Thơ </t>
  </si>
  <si>
    <t>456A KV Thạnh Hoà, Phường Hưng Phú, TP. Cần Thơ</t>
  </si>
  <si>
    <t>0796188733</t>
  </si>
  <si>
    <t>tuchaucfc@gmail.com</t>
  </si>
  <si>
    <t>Xã Long Thành, Tỉnh Vĩnh Long</t>
  </si>
  <si>
    <t>Ấp 5, Xã Long Thành, tỉnh Vĩnh Long</t>
  </si>
  <si>
    <t>91/5/13 Đường 30/4, Phường Tân An, Tp. Cần Thơ</t>
  </si>
  <si>
    <t>0358478109</t>
  </si>
  <si>
    <t>haminhhien.tv@gmail.com</t>
  </si>
  <si>
    <t>Ô Môn - Tp Cần Thơ</t>
  </si>
  <si>
    <t>46/8 Lê Anh Xuân, P. Ninh Kiều, Tp. Cần Thơ</t>
  </si>
  <si>
    <t>0345170668</t>
  </si>
  <si>
    <t>carra.pham@gmail.com</t>
  </si>
  <si>
    <t>Kế Toán - Tài chính</t>
  </si>
  <si>
    <t>Tân Bình, Phong Điền, TP Cần Thơ</t>
  </si>
  <si>
    <t>0946552456</t>
  </si>
  <si>
    <t>lttuyen6868@gmail.com</t>
  </si>
  <si>
    <t>Kế Toán - Tổng Hợp</t>
  </si>
  <si>
    <t>XNK</t>
  </si>
  <si>
    <t>385B/14B Khu vực 2, Phường Tân An, TP. Cần Thơ</t>
  </si>
  <si>
    <t>0918797778</t>
  </si>
  <si>
    <t xml:space="preserve">dieptrang@cfccobay.com </t>
  </si>
  <si>
    <t>385K Khu vực 2, Phường Tân An, TP. Cần Thơ</t>
  </si>
  <si>
    <t>0898843200</t>
  </si>
  <si>
    <t>xnk@cfccobay.com</t>
  </si>
  <si>
    <t>Kinh tế</t>
  </si>
  <si>
    <t>TCHC</t>
  </si>
  <si>
    <t>Tỉnh Quảng Trị</t>
  </si>
  <si>
    <t>A3/10 đường số 5 KDC Ngân Thuận, Bình Thuỷ, Cần Thơ</t>
  </si>
  <si>
    <t>0914049868'0</t>
  </si>
  <si>
    <t>dienpm@gmail.com</t>
  </si>
  <si>
    <t>Phường Ô Môn, Tp Cần Thơ</t>
  </si>
  <si>
    <t>213 Ngô Thì Nhậm, KV 1, phường Tân, Tp Cần Thơ.</t>
  </si>
  <si>
    <t>KV 11, phường Ô Môn, Tp Cần Thơ</t>
  </si>
  <si>
    <t>0913730607</t>
  </si>
  <si>
    <t>huutho573@gmail.com</t>
  </si>
  <si>
    <t>Phường Cái Khế, Tp. Cần Thơ</t>
  </si>
  <si>
    <t>95 đường số 4, KTĐC TN2, KV1, phườnng Tân An, Tp. Cần Thơ</t>
  </si>
  <si>
    <t>0969322448</t>
  </si>
  <si>
    <t>phuonglan0716@gmail.com</t>
  </si>
  <si>
    <t>Kinh doanh quốc tế</t>
  </si>
  <si>
    <t>Bộ Công an</t>
  </si>
  <si>
    <t>Phường Bạc Liêu, Tỉnh Cà Mau</t>
  </si>
  <si>
    <t>Số 41/201, khóm 4, phường Bạc Liêu, Cà Mau</t>
  </si>
  <si>
    <t>9 đường Lê Văn Thuấn, phường Ninh Kiều, Tp. Cần Thơ</t>
  </si>
  <si>
    <t>0763228889</t>
  </si>
  <si>
    <t>myhuyen1708@gmail.com</t>
  </si>
  <si>
    <t>xã Nam Sách, Tp Hải Phòng</t>
  </si>
  <si>
    <t>153A Lê Hồng Phong,Tổ 12, KV 3, phường, Thới An Đông, Tp Cần Thơ</t>
  </si>
  <si>
    <t>0939595237</t>
  </si>
  <si>
    <t>Thanhdang2007@gmail,com</t>
  </si>
  <si>
    <t>BP. Kho</t>
  </si>
  <si>
    <t>cục cảnh sát quản lý hành chính về trật tự xã hôi</t>
  </si>
  <si>
    <t xml:space="preserve"> An Thạch, Tuy An ,Phú yên</t>
  </si>
  <si>
    <t>B42 Nguyễn Thông KV 8, Phường Bình Thủy. Tp . Cần Thơ</t>
  </si>
  <si>
    <t>Nhơn khánh, An Nhơn,Bình Định</t>
  </si>
  <si>
    <t>Phường Sơn Đông , Tỉnh Vĩnh Long</t>
  </si>
  <si>
    <t>135/4 , 3/2 Kv1,Phường An Bình , Thành Phố Cần Thơ</t>
  </si>
  <si>
    <t>Xuân lũng ,  Tỉnh Phú thọ</t>
  </si>
  <si>
    <t>74 Nguyễn chí Thanh . tổ 1, kv2 Thới An Đông , Tp. Cần Thơ</t>
  </si>
  <si>
    <t>74 Nguyễn chí Thanh .tổ 1 ,kv2 Thới An Đông , Tp. Cần Thơ</t>
  </si>
  <si>
    <t>nguyentatthang01101968@gmail.com</t>
  </si>
  <si>
    <t>Trung Cấp</t>
  </si>
  <si>
    <t>Cơ khí hóa chất</t>
  </si>
  <si>
    <t>Kỳ Anh, Tĩnh Hà Tĩnh</t>
  </si>
  <si>
    <t>24 Đường Phạm Hữu lầu, Bình Thủy, Cần Thơ</t>
  </si>
  <si>
    <t>thanhtamnguyen.ct@gmail.com</t>
  </si>
  <si>
    <t>Long Xuyên, An Giang</t>
  </si>
  <si>
    <t>D6 KV4, phường Thới An Đông, Bình Thuỷ, TP Cần Thơ</t>
  </si>
  <si>
    <t>gt09445@gmail.com</t>
  </si>
  <si>
    <t>Cục trưởng cục cảnh sát quản lý hành chính về trật tự xã hôi</t>
  </si>
  <si>
    <t>D15/8, KV4, Phường Trà Nóc, Quận Bình Thủy, Thành Phố Cần Thơ</t>
  </si>
  <si>
    <t>torrestorres190695@gmail.com</t>
  </si>
  <si>
    <t>Kế Toán Doanh Nghiệp</t>
  </si>
  <si>
    <t>Cục cảnh sát quản lý hành chính về trật tự xã hội</t>
  </si>
  <si>
    <t>132 CMT8, Bùi Hữu Nghĩa, Bình Thủy, Cần Thơ</t>
  </si>
  <si>
    <t>todongkhoa218@gmail.com</t>
  </si>
  <si>
    <t>Sinh Học Ứng Dụng</t>
  </si>
  <si>
    <t>Bạc Liêu</t>
  </si>
  <si>
    <t>Ấp Long Thành, xà Phước Long, Tỉnh Cà Mau</t>
  </si>
  <si>
    <t>79A, Võ Văn Kiệt, Long Hoà, Cần Thơ</t>
  </si>
  <si>
    <t>linhb1702638@gmail.com</t>
  </si>
  <si>
    <t>Cơ Khí Chế Tạo Máy</t>
  </si>
  <si>
    <t>Xã Tân An, Tỉnh Vĩnh Long</t>
  </si>
  <si>
    <t>146/61 Hoàng Quốc Việt, KV4, Phường An Bình, Thành Phố Cần Thơ</t>
  </si>
  <si>
    <t>0936536080</t>
  </si>
  <si>
    <t>ngocdeple@gmail.com</t>
  </si>
  <si>
    <t>Kỹ Sư Cơ Khí</t>
  </si>
  <si>
    <t>Xã Hòa Long, Tỉnh Đồng Tháp</t>
  </si>
  <si>
    <t>Số 250/5, Ấp Long Hòa, Xã Hòa Long, Tỉnh Đồng Tháp</t>
  </si>
  <si>
    <t>Hẻm 51, Ninh Kiều, Cần Thơ</t>
  </si>
  <si>
    <t>0971877604</t>
  </si>
  <si>
    <t>nhan0971877604@gmail.com</t>
  </si>
  <si>
    <t>Xã Cái Nước, tỉnh Cà Mau</t>
  </si>
  <si>
    <t>Số 023, Ấp Nhơn Thọ 1, xã Nhơn Ái, Tp Cần Thơ</t>
  </si>
  <si>
    <t>0325775268</t>
  </si>
  <si>
    <t>ntnghia411bk128@gmail.com</t>
  </si>
  <si>
    <t>Kỹ Sư Điện</t>
  </si>
  <si>
    <t>Xã Thạnh Phú, TP Cần Thơ</t>
  </si>
  <si>
    <t>143 Nguyễn Văn Nhung, Thạnh Hưng, xã Cờ Đỏ, Thành phố Cần Thơ</t>
  </si>
  <si>
    <t>0362887664</t>
  </si>
  <si>
    <t>toanthai21121995@gmail.com</t>
  </si>
  <si>
    <t>QLCLSP</t>
  </si>
  <si>
    <t>Tỉnh  An Giang</t>
  </si>
  <si>
    <t>63A, Hẻm 3, Mậu Thân, Phường Ninh Kiều, Thành phố Cần Thơ</t>
  </si>
  <si>
    <t>pttien25@gmail.com</t>
  </si>
  <si>
    <t>Kỹ Sư Hóa</t>
  </si>
  <si>
    <t>TP Cần Thơ</t>
  </si>
  <si>
    <t>249 Trần Hưng Đạo, KV13, Phường Ô Môn, TP Cần Thơ</t>
  </si>
  <si>
    <t>phuongthao.ct@gmail.com</t>
  </si>
  <si>
    <t>0921711003980</t>
  </si>
  <si>
    <t>TP Cần  Thơ</t>
  </si>
  <si>
    <t>70/60/2. ĐCMT8 P Ninh Kiều TP Cần Thơ</t>
  </si>
  <si>
    <t>70/60/2 ĐCMT8 phường Ninh Kiều Tp Cần Thơ</t>
  </si>
  <si>
    <t>hòá phân tích</t>
  </si>
  <si>
    <t>B13 tổ 7 KV4 phường Thới An Đông</t>
  </si>
  <si>
    <t>phuongnguyen75.cfc@gmail.com</t>
  </si>
  <si>
    <t>Đai học</t>
  </si>
  <si>
    <t>Cử nhân Hóa Học</t>
  </si>
  <si>
    <t>Bộ công an</t>
  </si>
  <si>
    <t>Ấp Phú Khương C, xã Lương Hoà Lạc, Đồng Tháp</t>
  </si>
  <si>
    <t>180 kv Thới Hoà, Phường Phước Thới, TP Cần Thơ</t>
  </si>
  <si>
    <t>thuyvantg85@mail.com</t>
  </si>
  <si>
    <t>Cử nhân công nghệ sinh học</t>
  </si>
  <si>
    <t>17/4, ấp Định Phú, xã Phong Hòa, Tỉnh Đồng Tháp</t>
  </si>
  <si>
    <t>tan090392@gmail.com</t>
  </si>
  <si>
    <t>Cử nhân Sinh học</t>
  </si>
  <si>
    <t>Khu vực phúc Lộc 2, phường Thạnh Hoà, Thốt Nốt, Cần Thơ</t>
  </si>
  <si>
    <t>Số 6, đường Âu Cơ, phường Thới An Đông, tp. Cần Thơ</t>
  </si>
  <si>
    <t>vtnanh64@gmail.com</t>
  </si>
  <si>
    <t>Kỹ sư hoá</t>
  </si>
  <si>
    <t>Phong Hoà, Đồng Tháp</t>
  </si>
  <si>
    <t>Số 59a/4, Định Phú, Phong Hoà, Đồng Tháp</t>
  </si>
  <si>
    <t>pl646968@gmail.com</t>
  </si>
  <si>
    <t>103/92/26/1, Võ Văn Kiệt, Cái Khế, Cần Thơ</t>
  </si>
  <si>
    <t>0968354659</t>
  </si>
  <si>
    <t>tduy170197@gmail.com</t>
  </si>
  <si>
    <t xml:space="preserve">Vĩnh Long </t>
  </si>
  <si>
    <t xml:space="preserve">Ấp An Hậu, Xã Hiếu Phụng, Tĩnh Vĩnh Long </t>
  </si>
  <si>
    <t>137/63A, Hẻm 137 Hoàng Văn Thụ, Ninh Kiều, Thành Phố Cần Thơ</t>
  </si>
  <si>
    <t>thanhloan.nlt.1801@gmail.com</t>
  </si>
  <si>
    <t>ấp Hiếu Liên, xã Hiếu Thành, tỉnh Vĩnh Long</t>
  </si>
  <si>
    <t>18, Nguyễn Văn Linh, Ninh Kiều, Cần Thơ</t>
  </si>
  <si>
    <t>nth95cv@gmail.com</t>
  </si>
  <si>
    <t>Kỹ sư Cơ Khí</t>
  </si>
  <si>
    <t>bạc liêu</t>
  </si>
  <si>
    <t>Ấp Tường II, Hưng Phú, Phước Long, Cà Mau</t>
  </si>
  <si>
    <t>nib1706402@gmail.com</t>
  </si>
  <si>
    <t>BV Tổng kho</t>
  </si>
  <si>
    <t>phường Thới An Đông, TP Cần Thơ</t>
  </si>
  <si>
    <t>36a/6, tổ 6, KV6, phường Thới An Đông, TP Cần Thơ</t>
  </si>
  <si>
    <t>Tiện</t>
  </si>
  <si>
    <t>xã Nam Xang, tỉnh Ninh Bình</t>
  </si>
  <si>
    <t>183A/6 tổ 6, KV4, Thới An Đông Cần Thơ</t>
  </si>
  <si>
    <t>Minh Châu, Nghệ An</t>
  </si>
  <si>
    <t>20/8, p.Thới An Đông, Cần Thơ</t>
  </si>
  <si>
    <t>14 Hồ Trung Thành, Thới An Đông, Cần Thơ</t>
  </si>
  <si>
    <t>O946455139</t>
  </si>
  <si>
    <t>Cơ khí</t>
  </si>
  <si>
    <t xml:space="preserve">cục trưởng cục cảnh sát quản lý về trật tự xã hội </t>
  </si>
  <si>
    <t>thôn Vụ Nữ, xã Hiển Khánh, tỉnh Ninh Bình</t>
  </si>
  <si>
    <t>121/8/126 Nguyễn Thông, phường Bình Thuỷ, Thành phố Cần Thơ</t>
  </si>
  <si>
    <t>0909312947</t>
  </si>
  <si>
    <t>trieudinhtoan369@gmail.com</t>
  </si>
  <si>
    <t>D7 tổ 8, phường Thới An Đông, Cần Thơ</t>
  </si>
  <si>
    <t>KV Thới Ngươn B, Phước Thới, Cần Thơ</t>
  </si>
  <si>
    <t>O918755550</t>
  </si>
  <si>
    <t>Hàn</t>
  </si>
  <si>
    <t>xã Giai Lạc, Nghệ An</t>
  </si>
  <si>
    <t>40/4 KV3 phường Thới An Đông</t>
  </si>
  <si>
    <t>O985077105</t>
  </si>
  <si>
    <t>09208005430</t>
  </si>
  <si>
    <t>phường Thới An Đông, Cần Thơ</t>
  </si>
  <si>
    <t>A7 tổ 8, phường Thới An Đông, Cần Thơ</t>
  </si>
  <si>
    <t>O904120240</t>
  </si>
  <si>
    <t>vnhoa0909@gmail.com</t>
  </si>
  <si>
    <t>Tỉnh Hà Tĩnh</t>
  </si>
  <si>
    <t>94/1 tổ 1, KV1, phường Thới An Đông, Cần Thơ</t>
  </si>
  <si>
    <t>O983197981</t>
  </si>
  <si>
    <t>Khánh Hải, Yên Khánh, Ninh Bình</t>
  </si>
  <si>
    <t>12/4 Thới An Đông, Cần Thơ</t>
  </si>
  <si>
    <t>O794925951</t>
  </si>
  <si>
    <t>xã Nhơn Ái, Cần Thơ</t>
  </si>
  <si>
    <t>ấp Nhơn Lộc 2A, xã Phong Điền, Cần Thơ</t>
  </si>
  <si>
    <t>O778887274</t>
  </si>
  <si>
    <t>Cao đẳng (Tiện)</t>
  </si>
  <si>
    <t>xã Nghĩa Thái, tỉnh Ninh Bình</t>
  </si>
  <si>
    <t>32/6 KV4, Thới An Đông, Cần Thơ</t>
  </si>
  <si>
    <t>O919549576</t>
  </si>
  <si>
    <t>Thới Bình, Thới An Đông, Cần Thơ</t>
  </si>
  <si>
    <t>93 tổ 3, KV Thới Bình, Thới An Đông, Cần Thơ</t>
  </si>
  <si>
    <t>tổ 12, KV Bình Thường B, Long Tuyền, Cần Thơ</t>
  </si>
  <si>
    <t>O932948798</t>
  </si>
  <si>
    <t>Cao đẳng điện</t>
  </si>
  <si>
    <t>KV Thới Hòa, P Ô Môn</t>
  </si>
  <si>
    <t>O844995359</t>
  </si>
  <si>
    <t>Phước Thới, Cần Thơ</t>
  </si>
  <si>
    <t>KV Tân Bình, Phước Thới, Cần thơ</t>
  </si>
  <si>
    <t>O971203133</t>
  </si>
  <si>
    <t>Bình Thuận, Phước Thới, Cần Thơ</t>
  </si>
  <si>
    <t>O356012766</t>
  </si>
  <si>
    <t>xã An Phú, tỉnh An Giang</t>
  </si>
  <si>
    <t>KV Trường Trung, Phước Thới, Cần thơ</t>
  </si>
  <si>
    <t>O354768967</t>
  </si>
  <si>
    <t>Vị Thanh, Vị Thủy, Cần Thơ</t>
  </si>
  <si>
    <t>366 KV Yên Trung, phường Cái Răng, Cần Thơ</t>
  </si>
  <si>
    <t>O907287065</t>
  </si>
  <si>
    <t>xã Thanh Sơn</t>
  </si>
  <si>
    <t>KV Thới Thuận, Phước Thới, Cần Thơ</t>
  </si>
  <si>
    <t>KV Thới Ngươn A, Phước Thới, Cần Thơ</t>
  </si>
  <si>
    <t>O939244709</t>
  </si>
  <si>
    <t>Long Khánh A, Hồng Ngự, Đồng Tháp</t>
  </si>
  <si>
    <t>ấp Long Hậu, xã Long Khánh A, Hồng Ngự, Đồng Tháp</t>
  </si>
  <si>
    <t>Hẻm 26, 24/8 Thới An Đông, Cần Thơ</t>
  </si>
  <si>
    <t>O932194848</t>
  </si>
  <si>
    <t>xã Yên Mô, tỉnh Ninh Bình</t>
  </si>
  <si>
    <t>44/6 Huỳnh Phan Hộ, KV4 Thới An Đông, Cần Thơ</t>
  </si>
  <si>
    <t>O931035126</t>
  </si>
  <si>
    <t>Thới An Đông, Cần Thơ</t>
  </si>
  <si>
    <t>60A/8 tổ 8, KV1, Thới An Đông, Cần Thơ</t>
  </si>
  <si>
    <t>O932806066</t>
  </si>
  <si>
    <t>O938775900</t>
  </si>
  <si>
    <t>Cái khế, TP Cần Thơ</t>
  </si>
  <si>
    <t>38/7B Mậu Thân, phường Cái Khế, Tp Cần Thơ</t>
  </si>
  <si>
    <t>A19, khu vực 2, phường Thới An Đông, Tp Cần Thơ</t>
  </si>
  <si>
    <t>0937600197</t>
  </si>
  <si>
    <t>TP CÀN THƠ</t>
  </si>
  <si>
    <t>19B tổ 1 khu vực 4 phường thới an đông  TP CẦN THƠ</t>
  </si>
  <si>
    <t>107 tổ 6, ấp Mỹ Đức, xã Nhơn Mỹ, tỉnh An Giang</t>
  </si>
  <si>
    <t>12 khu vực 4, phường Thới An Đông, TP Cần Thơ</t>
  </si>
  <si>
    <t>0939185552</t>
  </si>
  <si>
    <t>nguyenvanthanh21031981@gmail.com</t>
  </si>
  <si>
    <t>cục cảnh sát  quản lý hành chính về trật tự xã hội</t>
  </si>
  <si>
    <t>xã Hòa Thuận, An Giang</t>
  </si>
  <si>
    <t>47 tổ 2 ấp Hai Tỷ xã Hòa Thuận tình An Giang</t>
  </si>
  <si>
    <t>Khu vực 2, phường Thới An Đông, Tp Cần Thơ</t>
  </si>
  <si>
    <t>0329969000</t>
  </si>
  <si>
    <t>pptai3452@gmail.com</t>
  </si>
  <si>
    <t xml:space="preserve">Tân Hiệp .Tỉnh An Giang </t>
  </si>
  <si>
    <t>54/7/7 HồTrung Thành. phường Thới An Đông.TP.Cần Thơ</t>
  </si>
  <si>
    <t>57/7/7.Hồ Trung Thành. phường Thới An Đông.TP.Cần Thơ</t>
  </si>
  <si>
    <t>0919717169</t>
  </si>
  <si>
    <t>VP. XN. PBHC</t>
  </si>
  <si>
    <t>KV Bình Thuận - Phường Phước Thới- TP Cần Thơ</t>
  </si>
  <si>
    <t>KV Bình Thuận- Phường Phước Thới, -TP Cần Thơ</t>
  </si>
  <si>
    <t>cần thơ</t>
  </si>
  <si>
    <t>38/37A5 Mậu thân, cái khế , cần thơ</t>
  </si>
  <si>
    <t>38/37A5 Mậu thân , Cái khế , Cần thơ</t>
  </si>
  <si>
    <t>yenhacfc@gmail.com</t>
  </si>
  <si>
    <t>148/274/11/15A - 3/2 - Phường Tân An - TP Cần Thơ</t>
  </si>
  <si>
    <t>minhtu104000@gmail.com</t>
  </si>
  <si>
    <t>Sinh học</t>
  </si>
  <si>
    <t>Mậu Thân, Phường Cái Khế, TP. Cần Thơ</t>
  </si>
  <si>
    <t>nguyenmylmhg@gmail.com</t>
  </si>
  <si>
    <t>KV Bình Phước, Phường Phước Thới, TP Cần Thơ</t>
  </si>
  <si>
    <t>0796802804</t>
  </si>
  <si>
    <t>nguyenthiphuongthaoct2000@gmail.com</t>
  </si>
  <si>
    <t>9/57C Nguyễn Văn Cừ, phường Cái Khế, Cần Thơ</t>
  </si>
  <si>
    <t>0964541805</t>
  </si>
  <si>
    <t>quyen241101@gmai.com</t>
  </si>
  <si>
    <t>Công Nghệ Sinh Học</t>
  </si>
  <si>
    <t>Ninh Bình</t>
  </si>
  <si>
    <t>Khu vực 2, Thới An Đông, Cần Thơ</t>
  </si>
  <si>
    <t>KV Trường Hưng Phước Thới, Cần Thơ</t>
  </si>
  <si>
    <t>Phường Khánh Hòa, Cần Thơ</t>
  </si>
  <si>
    <t>KV1 Thới An Đông, Cần Thơ</t>
  </si>
  <si>
    <t>KV4 Thới An Đông, Cần Thơ</t>
  </si>
  <si>
    <t xml:space="preserve"> Thới An Đông, Cần Thơ</t>
  </si>
  <si>
    <t>Lưu Nghiệp Anh, Vĩnh Long</t>
  </si>
  <si>
    <t>KV Bình Thuận, Phước Thới</t>
  </si>
  <si>
    <t>Ba Khúc, An Giang</t>
  </si>
  <si>
    <t>Ấp Trung An, Ba Chúc, An Giang</t>
  </si>
  <si>
    <t>Xã Minh Tân, Ninh Bình</t>
  </si>
  <si>
    <t>KV2, Thới An Đông, Cần Thơ</t>
  </si>
  <si>
    <t>Thành Tân, Tân Lược, Vĩnh Long</t>
  </si>
  <si>
    <t>Tân Lược, Vĩnh Long</t>
  </si>
  <si>
    <t>Trường Thành, Thới Lai</t>
  </si>
  <si>
    <t>Thới Lai, Cần Thơ</t>
  </si>
  <si>
    <t>Xã Khánh Cường, Quảng Ngãi</t>
  </si>
  <si>
    <t>Xã Vĩnh Xuân, Vĩnh Long</t>
  </si>
  <si>
    <t>Ấp Khu Phố, Vĩnh Xuân, Vĩnh Long</t>
  </si>
  <si>
    <t>Long Tuyền, Cần Thơ</t>
  </si>
  <si>
    <t>Thới An, Ô Môn, Cần Thơ</t>
  </si>
  <si>
    <t>KV T.Hòa, P. Ô Môn, Cần Thơ</t>
  </si>
  <si>
    <t>Xã Cự Đồng Tỉnh Phú Thọ</t>
  </si>
  <si>
    <t>Khu Kim Thịnh , Xã Cự Đồng, Tỉnh Phú Thọ</t>
  </si>
  <si>
    <t>Thới An Đông TP Cần Thơ</t>
  </si>
  <si>
    <t>"0366569233</t>
  </si>
  <si>
    <t>nguyenminhtuan9233@gmail.com</t>
  </si>
  <si>
    <t>Trung câp CN</t>
  </si>
  <si>
    <t>Nghĩa Thịnh, Nghĩa Hưng, Ninh Bình</t>
  </si>
  <si>
    <t>KV4 phường Bình Thủy, Cần Thơ</t>
  </si>
  <si>
    <t>Phường Bình Thủy, Cần Thơ</t>
  </si>
  <si>
    <t>Phường Ô Môn, Cần Thơ</t>
  </si>
  <si>
    <t>KV Thới Hòa C, phường Ô Môn, Cần Thơ</t>
  </si>
  <si>
    <t>Ô Môn, Cần Thơ</t>
  </si>
  <si>
    <t>Trường An Đông A, Xã Phong Điền, CT</t>
  </si>
  <si>
    <t>Xã Phong Điền, Cần Thơ</t>
  </si>
  <si>
    <t>Cái Nhum, Vĩnh Long</t>
  </si>
  <si>
    <t>Ấp An Phước, Cái Nhum, Vĩnh Long</t>
  </si>
  <si>
    <t>092008003692</t>
  </si>
  <si>
    <t>Nhơn Ái, Phong Điền, Cần Thơ</t>
  </si>
  <si>
    <t>Nhơn Lộc, Phong Điền, Cần Thơ</t>
  </si>
  <si>
    <t>Phong Điền, Cần Thơ</t>
  </si>
  <si>
    <t>Ấp Trường Đông a</t>
  </si>
  <si>
    <t>Ấp Trường Đông A, xã Tân Thới, huyện Phong Điền, Cần Thơ</t>
  </si>
  <si>
    <t>Đức Thọ, Hà Tĩnh</t>
  </si>
  <si>
    <t>Phường Phước Thới, Cần Thơ</t>
  </si>
  <si>
    <t>KV Thới Thuận, P. Phước Thới, Cần Thơ</t>
  </si>
  <si>
    <t>KV Trường Hòa, Phước Thới</t>
  </si>
  <si>
    <t>KV4, Thới An Đông, Cần Thơ</t>
  </si>
  <si>
    <t>P. Ô Môn, Cần Thơ</t>
  </si>
  <si>
    <t>KV5 phường Ô Môn, Cần Thơ</t>
  </si>
  <si>
    <t>KV Trường Hưng, Phước Thới, Cần Thơ</t>
  </si>
  <si>
    <t>KV Long Hòa, P. Thới Long, Cần Thơ</t>
  </si>
  <si>
    <t>Thăng Bình, Quảng Nam</t>
  </si>
  <si>
    <t>Trà An, Bình Thủy, Cần Thơ</t>
  </si>
  <si>
    <t>P. Thới An Đông, Cần Thơ</t>
  </si>
  <si>
    <t>Xã Nông Cống, tỉnh Thanh Hóa</t>
  </si>
  <si>
    <t>P. Phước Thới, Cần Thơ</t>
  </si>
  <si>
    <t>Ấp Ngọc Tuy, Xã Ngọc Trúc, An Giang</t>
  </si>
  <si>
    <t>Xã Ngọc Trúc An Giang</t>
  </si>
  <si>
    <t>Vĩnh Sơn, Vĩnh Linh, Quảng Trị</t>
  </si>
  <si>
    <t>Bình Khánh, Phước Thới, Cần Thới</t>
  </si>
  <si>
    <t>Phường Phước Thới, An Đông, Cần Thơ</t>
  </si>
  <si>
    <t>093083002054</t>
  </si>
  <si>
    <t>Phường Long Bình, TP Cần Thơ</t>
  </si>
  <si>
    <t>kv Bình Thuận , Phường Long Bình, TP Cần Thơ</t>
  </si>
  <si>
    <t>0707444071</t>
  </si>
  <si>
    <t>Vị Thắng, Vị Thủy, Hậu Giang</t>
  </si>
  <si>
    <t>Vĩnh Tường, Long Mỹ, Hậu Giang</t>
  </si>
  <si>
    <t>0907044235</t>
  </si>
  <si>
    <t>Phường Thới An Đông , TP Cần Thơ</t>
  </si>
  <si>
    <t>kv 4, Phường Thới An Đông, TP Cần Thơ</t>
  </si>
  <si>
    <t>0923616553</t>
  </si>
  <si>
    <t>Phường Phước Thới, TP Cần Thơ</t>
  </si>
  <si>
    <t>ấp Thới Đông, Phường Phước Thới, TP Cần Thơ</t>
  </si>
  <si>
    <t>0939644589</t>
  </si>
  <si>
    <t xml:space="preserve"> Ninh Kiều , Tp Cần Thơ</t>
  </si>
  <si>
    <t>0797441169</t>
  </si>
  <si>
    <t>092186002176</t>
  </si>
  <si>
    <t>Tân Long A, Xã Phong Điền, TP Cần Thơ</t>
  </si>
  <si>
    <t>0706572135</t>
  </si>
  <si>
    <t>Phong Điền, TP Cần Thơ</t>
  </si>
  <si>
    <t>0702507442</t>
  </si>
  <si>
    <t>0932867347</t>
  </si>
  <si>
    <t>Phước Thới, TP Cần Thơ</t>
  </si>
  <si>
    <t>0782917558</t>
  </si>
  <si>
    <t>0702968300</t>
  </si>
  <si>
    <t>0939121058</t>
  </si>
  <si>
    <t>Khóm An Thịnh , Phường An Bình, Đồng Tháp</t>
  </si>
  <si>
    <t>0585637277</t>
  </si>
  <si>
    <t>Mỹ Chánh B, Hội Cư, Đồng Tháp</t>
  </si>
  <si>
    <t>Hội Cư, Đồng Tháp</t>
  </si>
  <si>
    <t>0326017593</t>
  </si>
  <si>
    <t>0706923139</t>
  </si>
  <si>
    <t>Bình Minh, Vĩnh Long</t>
  </si>
  <si>
    <t>0777511581</t>
  </si>
  <si>
    <t>Thới Hưng, Cờ Đỏ, TP Cần Thơ</t>
  </si>
  <si>
    <t>Thới Hưng, TP Cần Thơ</t>
  </si>
  <si>
    <t>0397485082</t>
  </si>
  <si>
    <t>0355818419</t>
  </si>
  <si>
    <t>0787906128</t>
  </si>
  <si>
    <t>Trường Xuân, TP Cần Thơ</t>
  </si>
  <si>
    <t>0898470019</t>
  </si>
  <si>
    <t>Cờ Đỏ , TP Cần Thơ</t>
  </si>
  <si>
    <t>0783830774</t>
  </si>
  <si>
    <t>KV Bình Hòa B, Phước Thới, TP Cần Thơ</t>
  </si>
  <si>
    <t>0778147212</t>
  </si>
  <si>
    <t>0899994476</t>
  </si>
  <si>
    <t>0766982226</t>
  </si>
  <si>
    <t>Tân Quới, Vĩnh Long</t>
  </si>
  <si>
    <t>khóm Tân Đông, Tân Quới, Vĩnh Long</t>
  </si>
  <si>
    <t>0961650822</t>
  </si>
  <si>
    <t>084079003578</t>
  </si>
  <si>
    <t>Châu Thành, Vĩnh Long</t>
  </si>
  <si>
    <t>ấp Ô Dài, Châu Thành, Vĩnh Long</t>
  </si>
  <si>
    <t>0789601612</t>
  </si>
  <si>
    <t>Ô Môn, TP Cần Thơ</t>
  </si>
  <si>
    <t>KV Hòa Thạnh A, Ô Môn, TP Cấn Thơ</t>
  </si>
  <si>
    <t>0931015183</t>
  </si>
  <si>
    <t>086200034340</t>
  </si>
  <si>
    <t>Bính Tân, Vĩnh Long</t>
  </si>
  <si>
    <t>0903101521</t>
  </si>
  <si>
    <t>0799555208</t>
  </si>
  <si>
    <t>Phong Hòa, Đồng Tháp</t>
  </si>
  <si>
    <t>0378805849</t>
  </si>
  <si>
    <t>Ninh Kiều, TP Cần Thơ</t>
  </si>
  <si>
    <t>Tân An, TP Cần Thơ</t>
  </si>
  <si>
    <t>0938810629</t>
  </si>
  <si>
    <t>Trường Trung, Phước Thới, TP Cần Thơ</t>
  </si>
  <si>
    <t>0962502174</t>
  </si>
  <si>
    <t>Vị Thanh 1, TP Cần Thơ</t>
  </si>
  <si>
    <t>0763380474</t>
  </si>
  <si>
    <t>Long  Hòa, Bình Thủy , TP Cần Thơ</t>
  </si>
  <si>
    <t>13/1 KV Bình Yên, Phường Long Hòa, TP Cần Thơ</t>
  </si>
  <si>
    <t>0782997170</t>
  </si>
  <si>
    <t>09520009561</t>
  </si>
  <si>
    <t>Hồng Dân, Cà Mau</t>
  </si>
  <si>
    <t>Ấp Nội Ô, Hồng Dân, Cà Mau</t>
  </si>
  <si>
    <t>0976269012</t>
  </si>
  <si>
    <t>092077002784</t>
  </si>
  <si>
    <t>KV Thới Hưng, Thới An Đông, Cần Thơ</t>
  </si>
  <si>
    <t>0779453014</t>
  </si>
  <si>
    <t>Trường Thành, TP Cần Thơ</t>
  </si>
  <si>
    <t>0796570300</t>
  </si>
  <si>
    <t>Ấp Tân Thạnh, Tân Lược, Vĩnh Long</t>
  </si>
  <si>
    <t>0939978341</t>
  </si>
  <si>
    <t>Giồng Riềng, An Giang</t>
  </si>
  <si>
    <t>0356647446</t>
  </si>
  <si>
    <t>0783783555</t>
  </si>
  <si>
    <t>Đông Giang, Đông Thuận, Cần Thơ</t>
  </si>
  <si>
    <t>0793954596</t>
  </si>
  <si>
    <t>0387251513</t>
  </si>
  <si>
    <t>Thới Long, TP Cần Thơ</t>
  </si>
  <si>
    <t>0939453177</t>
  </si>
  <si>
    <t>0786865998</t>
  </si>
  <si>
    <t>0363526255</t>
  </si>
  <si>
    <t>kv Thới Hòa, Ô Môn, TP Cần Thơ</t>
  </si>
  <si>
    <t>0907815763</t>
  </si>
  <si>
    <t>0768897637</t>
  </si>
  <si>
    <t>0562886068</t>
  </si>
  <si>
    <t>Tân Phú Trung, Đồng Tháp</t>
  </si>
  <si>
    <t>0379393560</t>
  </si>
  <si>
    <t>Long Tuyền, TP Cần Thơ</t>
  </si>
  <si>
    <t>0767995725</t>
  </si>
  <si>
    <t>0796854225</t>
  </si>
  <si>
    <t>092104003300</t>
  </si>
  <si>
    <t>Thạnh Hưng, An GIang</t>
  </si>
  <si>
    <t>Ngọc Chúc, An Giang</t>
  </si>
  <si>
    <t>0865116021</t>
  </si>
  <si>
    <t>0763323725</t>
  </si>
  <si>
    <t>Trường Lạc, TP Cần Thơ</t>
  </si>
  <si>
    <t>0868984781</t>
  </si>
  <si>
    <t>0762917814</t>
  </si>
  <si>
    <t>0913252606</t>
  </si>
  <si>
    <t>Cái Khế, TP Cần Thơ</t>
  </si>
  <si>
    <t>0907659409</t>
  </si>
  <si>
    <t>092303008784</t>
  </si>
  <si>
    <t>0788997901</t>
  </si>
  <si>
    <t>Thới An Đông, TP Cấn Thơ</t>
  </si>
  <si>
    <t>0774912342</t>
  </si>
  <si>
    <t>0869775808</t>
  </si>
  <si>
    <t xml:space="preserve">Phong Điền- TP Cần Thơ </t>
  </si>
  <si>
    <t>0907488125</t>
  </si>
  <si>
    <t>Thới Lai- Cần Thơ</t>
  </si>
  <si>
    <t>0783775343</t>
  </si>
  <si>
    <t>Phong Hòa- Đồng Tháp</t>
  </si>
  <si>
    <t>0786881534</t>
  </si>
  <si>
    <t>Thới An Đông- Cần Thơ</t>
  </si>
  <si>
    <t>Ngọc Chúc- An Giang</t>
  </si>
  <si>
    <t>0779575744</t>
  </si>
  <si>
    <t>Tổ 3 KV Thới Hưng- Thới An Đông- Cần Thơ</t>
  </si>
  <si>
    <t>0336317773</t>
  </si>
  <si>
    <t>Trường Xuân -Cần Thơ</t>
  </si>
  <si>
    <t>0939800715</t>
  </si>
  <si>
    <t>C668</t>
  </si>
  <si>
    <t>091080002486</t>
  </si>
  <si>
    <t>Thạnh Hưng- An Giang</t>
  </si>
  <si>
    <t>0353424954</t>
  </si>
  <si>
    <t>0339903081</t>
  </si>
  <si>
    <t>Thốt Nốt- Cần Thơ</t>
  </si>
  <si>
    <t>Trung Nhứt- Cần Thơ</t>
  </si>
  <si>
    <t>0365383007</t>
  </si>
  <si>
    <t>091203004809</t>
  </si>
  <si>
    <t>0382761106</t>
  </si>
  <si>
    <t>KV Hòa Thành A</t>
  </si>
  <si>
    <t>0583146474</t>
  </si>
  <si>
    <t>092093004268</t>
  </si>
  <si>
    <t>Cái Khế- Cần Thơ</t>
  </si>
  <si>
    <t>KV Bình Hưng- Phước Thới- Cần Thơ</t>
  </si>
  <si>
    <t>0343777404</t>
  </si>
  <si>
    <t>Gia Định- TP HCM</t>
  </si>
  <si>
    <t>Phước Thới- Cần Thơ</t>
  </si>
  <si>
    <t>0788731372</t>
  </si>
  <si>
    <t>Vĩnh Bình- An Giang</t>
  </si>
  <si>
    <t>0943109901</t>
  </si>
  <si>
    <t>C677</t>
  </si>
  <si>
    <t>Danh Kẻn</t>
  </si>
  <si>
    <t>0357474911</t>
  </si>
  <si>
    <t>Xã Hòa Bình- Tỉnh Cà Mau</t>
  </si>
  <si>
    <t>Âp Vĩnh Hội- Xã Hòa Bình- Tỉnh Cà Mau</t>
  </si>
  <si>
    <t>0788769935</t>
  </si>
  <si>
    <t xml:space="preserve"> Ấp 4- Vĩnh Thuận Tây- Hậu Giang</t>
  </si>
  <si>
    <t>0368814070</t>
  </si>
  <si>
    <t xml:space="preserve"> Phước Thới- TP Cần Thơ</t>
  </si>
  <si>
    <t>0775951660</t>
  </si>
  <si>
    <t>Phường Ô Môn- TP Cần Thơ</t>
  </si>
  <si>
    <t>0706357731</t>
  </si>
  <si>
    <t>092099009176</t>
  </si>
  <si>
    <t>Thới An- Phường Ô Môn- TP Cần Thơ</t>
  </si>
  <si>
    <t>0939332941</t>
  </si>
  <si>
    <t>Long Xuyên- An Giang</t>
  </si>
  <si>
    <t>Tân Qưới - Vĩnh Long</t>
  </si>
  <si>
    <t>0859820188</t>
  </si>
  <si>
    <t>Xã Diên Sanh- Quảng Trị</t>
  </si>
  <si>
    <t>0983535271</t>
  </si>
  <si>
    <t>Xã Đông Hiệp- TP Cần Thơ</t>
  </si>
  <si>
    <t>Ấp Thới Lộc- Xã Đông Hiệp- TP Cần Thơ</t>
  </si>
  <si>
    <t>0969569209</t>
  </si>
  <si>
    <t>Xã Thới Hưng- TP Cần Thơ</t>
  </si>
  <si>
    <t>Ấp 4 xã Thới Hưng- TP Cần Thơ</t>
  </si>
  <si>
    <t>0376532391</t>
  </si>
  <si>
    <t>C698</t>
  </si>
  <si>
    <t>Phan Thành Chiến</t>
  </si>
  <si>
    <t>Tân Bình- Phong Điền</t>
  </si>
  <si>
    <t>Tổ 9 Tân Bình- Phong Điền</t>
  </si>
  <si>
    <t>0939461521</t>
  </si>
  <si>
    <t>C700</t>
  </si>
  <si>
    <t>Bùi Văn Ut Hậu</t>
  </si>
  <si>
    <t>086093001745</t>
  </si>
  <si>
    <t>Tân Lược- Bình Tân- Vĩnh Long</t>
  </si>
  <si>
    <t>0363302070</t>
  </si>
  <si>
    <t>Xã Bình Hàng Trung- Đồng Tháp</t>
  </si>
  <si>
    <t>0367532801</t>
  </si>
  <si>
    <t>Ấp Thới Hòa-Ô Môn- Cần Thơ</t>
  </si>
  <si>
    <t>Ô Môn- Cần Thơ</t>
  </si>
  <si>
    <t>0565078090</t>
  </si>
  <si>
    <t>ẤP Thanh Lợi 1- Phường Trung Nhứt- Cần Thơ</t>
  </si>
  <si>
    <t>Phường Trung Nhứt- Cần Thơ</t>
  </si>
  <si>
    <t>0788797660</t>
  </si>
  <si>
    <t>Trường Lạc- Ô Môn- Cần Thơ</t>
  </si>
  <si>
    <t>P. Phước Thới-  Cần Thơ</t>
  </si>
  <si>
    <t>0793554318</t>
  </si>
  <si>
    <t>Xã Trường Thành- Cần Thơ</t>
  </si>
  <si>
    <t>Ấp Đinh Mỹ- Xã Trường Thành- Cần Thơ</t>
  </si>
  <si>
    <t>0353131876</t>
  </si>
  <si>
    <t>092089000935</t>
  </si>
  <si>
    <t>Ấp Trường Bình- Thới Lai- Cần Thơ</t>
  </si>
  <si>
    <t>0797527119</t>
  </si>
  <si>
    <t>0939920118</t>
  </si>
  <si>
    <t>Ấp Đinh Hòa A- Định Môn- Thới Lai- Cần Thơ</t>
  </si>
  <si>
    <t>0779852630</t>
  </si>
  <si>
    <t>KV Bình Thuận- Phước Thới- Cần Thơ</t>
  </si>
  <si>
    <t>0334119799</t>
  </si>
  <si>
    <t>Xã Tháp Mười- Tỉnh Đồng Tháp</t>
  </si>
  <si>
    <t>Xã Bình Sơn- An Giang</t>
  </si>
  <si>
    <t>0338795542</t>
  </si>
  <si>
    <t>0962330849</t>
  </si>
  <si>
    <t>Lê Thanh Vũ Hùng</t>
  </si>
  <si>
    <t>NV Thị trường</t>
  </si>
  <si>
    <t>09/HĐLĐ-PBHC/2026</t>
  </si>
  <si>
    <t>092070008012</t>
  </si>
  <si>
    <t>Thới An Đông, Tp Cần Thơ</t>
  </si>
  <si>
    <t>Xã Hồng Dân, tỉnh Cà Mau</t>
  </si>
  <si>
    <t>85/25 Phạm Ngũ Lão, phường Ninh Kiều, Tp Cần Thơ</t>
  </si>
  <si>
    <t>Lương Nguyễn Phúc Thịnh</t>
  </si>
  <si>
    <t>079204048088</t>
  </si>
  <si>
    <t>Phường Bàn Cờ, TPHCM</t>
  </si>
  <si>
    <t>Ấp Hiếu Trung, Xã Hiếu Thành, tỉnh Vĩnh Long</t>
  </si>
  <si>
    <t>Lê Hoàng Tâm</t>
  </si>
  <si>
    <t>092066011939</t>
  </si>
  <si>
    <t>Xã Trường Thành, Tp Cần Thơ</t>
  </si>
  <si>
    <t>Ấp Định Mỹ, Trường Thành, Tp Cần Thơ</t>
  </si>
  <si>
    <t>Đào Ngọc Hài</t>
  </si>
  <si>
    <t>092088014094</t>
  </si>
  <si>
    <t>Phan Văn Mộc</t>
  </si>
  <si>
    <t>086080007434</t>
  </si>
  <si>
    <t>Xã Tân Lược, tỉnh Vĩnh Long</t>
  </si>
  <si>
    <t>Ấp Tân Long, Xã Tân Lược, tỉnh Vĩnh Long</t>
  </si>
  <si>
    <t>092081011137</t>
  </si>
  <si>
    <t>Phường Phước Thới, TP. Cần Thơ.</t>
  </si>
  <si>
    <t>KV Thới Ngương A, Phường Phước Thới, TP. Cần Thơ.</t>
  </si>
  <si>
    <t>Lý Văn Hoàng</t>
  </si>
  <si>
    <t>086070004186</t>
  </si>
  <si>
    <t>Xã Tân Quới, tỉnh Vĩnh Long</t>
  </si>
  <si>
    <t>Ấp Tân Thới, Xã Tân Quới, tỉnh Vĩnh Long.</t>
  </si>
  <si>
    <t>Nguyễn Hoài Nam</t>
  </si>
  <si>
    <t>087096002236</t>
  </si>
  <si>
    <t>Xã Bình Thành, tỉnh Đồng Tháp</t>
  </si>
  <si>
    <t>Ấp Bình Trung, Xã Bình Thành, tỉnh Đồng Tháp</t>
  </si>
  <si>
    <t>Phan Văn Quí</t>
  </si>
  <si>
    <t>086081014265</t>
  </si>
  <si>
    <t>Lê Trường Duy</t>
  </si>
  <si>
    <t>087207018838</t>
  </si>
  <si>
    <t>Xã Bình Hàng Trung, tỉnh Đồng Tháp</t>
  </si>
  <si>
    <t>Ấp 6T, Xã Bình Hàng Trung, tỉnh Đồng Tháp</t>
  </si>
  <si>
    <t>Trương Quyền Linh</t>
  </si>
  <si>
    <t>091207017247</t>
  </si>
  <si>
    <t>Xã Vĩnh Hòa Hưng, tỉnh An Giang</t>
  </si>
  <si>
    <t>Ấp 10,Xã Vĩnh Hòa Hưng, tỉnh An Giang</t>
  </si>
  <si>
    <t>Phạm Ngọc Trường</t>
  </si>
  <si>
    <t>092203009056</t>
  </si>
  <si>
    <t>38A/8 Lê Hồng Phong, phường Bình Thủy, Tp Cần Thơ</t>
  </si>
  <si>
    <t>Phạm Ngọc Hải</t>
  </si>
  <si>
    <t>092206002214</t>
  </si>
  <si>
    <t>092072009777</t>
  </si>
  <si>
    <t>345 KV Bình Hưng, Phường Phước Thới, TP. Cần Thơ.</t>
  </si>
  <si>
    <t>Nguyễn Tuấn Hưng</t>
  </si>
  <si>
    <t>060208002324</t>
  </si>
  <si>
    <t>Xã Tánh Linh, tỉnh Lâm Đồng</t>
  </si>
  <si>
    <t>Thân 6, Xã Tánh Linh, tỉnh Lâm Đồng</t>
  </si>
  <si>
    <t>Trần Hồng Huynh</t>
  </si>
  <si>
    <t>092083011455</t>
  </si>
  <si>
    <t>289 KV Thới Đông, Phường Phước Thới, TP. Cần Thơ</t>
  </si>
  <si>
    <t>086077012411</t>
  </si>
  <si>
    <t>Lê Tuấn Anh</t>
  </si>
  <si>
    <t>092201008204</t>
  </si>
  <si>
    <t>Phường Thuận Hưng, Tp Cần Thơ</t>
  </si>
  <si>
    <t>KV Tân Lợi 2, Phường Thới Long, Tp Cần Thơ</t>
  </si>
  <si>
    <t>Nguyễn Văn Trường</t>
  </si>
  <si>
    <t>083073010299</t>
  </si>
  <si>
    <t>BHYT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</si>
  <si>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</si>
  <si>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</si>
  <si>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</si>
  <si>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</si>
  <si>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</si>
  <si>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</si>
  <si>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</si>
  <si>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</si>
  <si>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</si>
  <si>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</si>
  <si>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</si>
  <si>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</si>
  <si>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</si>
  <si>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</si>
  <si>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</si>
  <si>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</si>
  <si>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</si>
  <si>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</si>
  <si>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10/HĐLĐ-PBHC/2026</t>
  </si>
  <si>
    <t>11/HĐLĐ-PBHC/2026</t>
  </si>
  <si>
    <t>12/HĐLĐ-PBHC/2026</t>
  </si>
  <si>
    <t>13/HĐLĐ-PBHC/2026</t>
  </si>
  <si>
    <t>14/HĐLĐ-PBHC/2026</t>
  </si>
  <si>
    <t>15/HĐLĐ-PBHC/2026</t>
  </si>
  <si>
    <t>16/HĐLĐ-PBHC/2026</t>
  </si>
  <si>
    <t>17/HĐLĐ-PBHC/2026</t>
  </si>
  <si>
    <t>18/HĐLĐ-PBHC/2026</t>
  </si>
  <si>
    <t>19/HĐLĐ-PBHC/2026</t>
  </si>
  <si>
    <t>20/HĐLĐ-PBHC/2026</t>
  </si>
  <si>
    <t>21/HĐLĐ-PBHC/2026</t>
  </si>
  <si>
    <t>22/HĐLĐ-PBHC/2026</t>
  </si>
  <si>
    <t>23/HĐLĐ-PBHC/2026</t>
  </si>
  <si>
    <t>24/HĐLĐ-PBHC/2026</t>
  </si>
  <si>
    <t>25/HĐLĐ-PBHC/2026</t>
  </si>
  <si>
    <t>26/HĐLĐ-PBHC/2026</t>
  </si>
  <si>
    <t>27/HĐLĐ-PBHC/2026</t>
  </si>
  <si>
    <t>Phó Chủ nhiệm Kho</t>
  </si>
  <si>
    <t>Thủ quỹ</t>
  </si>
  <si>
    <t>Phó giám đốc hữu cơ</t>
  </si>
  <si>
    <t>Phan Văn Nhẫn</t>
  </si>
  <si>
    <t>23/QĐ-PBHC</t>
  </si>
  <si>
    <t>XNPBHC</t>
  </si>
  <si>
    <t>24/QĐ-PBHC</t>
  </si>
  <si>
    <t>25/QĐ-PBHC</t>
  </si>
  <si>
    <t>26/QĐ-PBHC</t>
  </si>
  <si>
    <t>27/QĐ-PBHC</t>
  </si>
  <si>
    <t>28/QĐ-PBHC</t>
  </si>
  <si>
    <t>30/QĐ-PBHC</t>
  </si>
  <si>
    <t>ST</t>
  </si>
  <si>
    <t>31/QĐ-PBHC</t>
  </si>
  <si>
    <t>33/QĐ-PBHC</t>
  </si>
  <si>
    <t>32/QĐ-PBHC</t>
  </si>
  <si>
    <t>34/QĐ-PBHC</t>
  </si>
  <si>
    <t>35/QĐ-PBHC</t>
  </si>
  <si>
    <t>36/QĐ-PBHC</t>
  </si>
  <si>
    <t>Nguyễn Thị Búp</t>
  </si>
  <si>
    <t>43/QĐ-PBHC</t>
  </si>
  <si>
    <t>41/QĐ-PBHC</t>
  </si>
  <si>
    <t>48/QĐ-PBHC</t>
  </si>
  <si>
    <t>47/QĐ-PBHC</t>
  </si>
  <si>
    <t>49/QĐ-PBHC</t>
  </si>
  <si>
    <t>45/QĐ-PBHC</t>
  </si>
  <si>
    <t>44/QĐ-PBHC</t>
  </si>
  <si>
    <t>46/QĐ-PBHC</t>
  </si>
  <si>
    <t>Giám sát</t>
  </si>
  <si>
    <t>Phó Tổng giám đốc</t>
  </si>
  <si>
    <t>Trưởng phòng KHVT</t>
  </si>
  <si>
    <t>Phó phòng KHVT</t>
  </si>
  <si>
    <t>Trưởng phòng Kinh doanh</t>
  </si>
  <si>
    <t>Phó phòng Kinh Doanh</t>
  </si>
  <si>
    <t>Phó phòng kế toán</t>
  </si>
  <si>
    <t>Trưởng phóng XNK</t>
  </si>
  <si>
    <t>Trưởng phòng Kỹ thuật</t>
  </si>
  <si>
    <t>Phó phòng kỹ thuật</t>
  </si>
  <si>
    <t>Trưởng phòng QLCLSP</t>
  </si>
  <si>
    <t>Phó pòng QLCLSP</t>
  </si>
  <si>
    <t>Giám đốc XNPBHC</t>
  </si>
  <si>
    <t>Phó giám đốc XNPBHC</t>
  </si>
  <si>
    <t>Phòng QLCLSP</t>
  </si>
  <si>
    <t>42//QĐ-PBHC</t>
  </si>
  <si>
    <t>KTCĐ</t>
  </si>
  <si>
    <t>9221418083</t>
  </si>
  <si>
    <t>8621624810</t>
  </si>
  <si>
    <t>9222440655</t>
  </si>
  <si>
    <t>8622106081</t>
  </si>
  <si>
    <t>9209002722</t>
  </si>
  <si>
    <t>8622149228</t>
  </si>
  <si>
    <t>8724190079</t>
  </si>
  <si>
    <t>9223290899</t>
  </si>
  <si>
    <t>9223297778</t>
  </si>
  <si>
    <t>9223305318</t>
  </si>
  <si>
    <t>9223325122</t>
  </si>
  <si>
    <t>9221934006</t>
  </si>
  <si>
    <t>9221740559</t>
  </si>
  <si>
    <t>6021540621</t>
  </si>
  <si>
    <t>8622126229</t>
  </si>
  <si>
    <t>9122714538</t>
  </si>
  <si>
    <t>8622143712</t>
  </si>
  <si>
    <t>P. Kế hoạch vật tư</t>
  </si>
  <si>
    <t>Phòng Kinh doanh</t>
  </si>
  <si>
    <t>Phòng Kế toán tài chính</t>
  </si>
  <si>
    <t>Nhân viên phòng KHVT</t>
  </si>
  <si>
    <t>Trưởng phòng KD</t>
  </si>
  <si>
    <t>Nhân viên phòng KD</t>
  </si>
  <si>
    <t>Phó phòng KD</t>
  </si>
  <si>
    <t>Nhân viên phòng KTTC</t>
  </si>
  <si>
    <t>Nhân viên phòng XNK</t>
  </si>
  <si>
    <t>Nhân viên phòng TCHC</t>
  </si>
  <si>
    <t>Nhân Viên Kho</t>
  </si>
  <si>
    <t>Trưởng phòng kỹ thuật</t>
  </si>
  <si>
    <t>Phó phòng QLCLSP</t>
  </si>
  <si>
    <t>Nhân viên phòng QLCLSP</t>
  </si>
  <si>
    <t>Nhân viên bảo vệ</t>
  </si>
  <si>
    <t>Quản đốc Xưởng cơ điện</t>
  </si>
  <si>
    <t>Phó quản đốc Xưởng cơ điện</t>
  </si>
  <si>
    <t>Đội trưởng Vận tải</t>
  </si>
  <si>
    <t>Nhân viên XNPBHC</t>
  </si>
  <si>
    <t>Giam đốc XNPBHC</t>
  </si>
  <si>
    <t>Công nhân XNPBHC</t>
  </si>
  <si>
    <t>Vệ sinh kho</t>
  </si>
  <si>
    <t>Giám sát thị trường</t>
  </si>
  <si>
    <t>Lái xe Đội vận tải</t>
  </si>
  <si>
    <t xml:space="preserve">A438 </t>
  </si>
  <si>
    <t>Trương Bá Duy</t>
  </si>
  <si>
    <t>A439</t>
  </si>
  <si>
    <t>Phan Thị Ngọc Thơ</t>
  </si>
  <si>
    <t>A440</t>
  </si>
  <si>
    <t>Châu Huyền Trân</t>
  </si>
  <si>
    <t>A441</t>
  </si>
  <si>
    <t>Nguyễn Đức Hào</t>
  </si>
  <si>
    <t>A438</t>
  </si>
  <si>
    <t>28/HĐLĐ-PBHC-2026</t>
  </si>
  <si>
    <t>092200004943</t>
  </si>
  <si>
    <t>Phường Phước Thới, Tp Cần Thơ</t>
  </si>
  <si>
    <t>KV Bình Phước,Phường Phước Thới, Tp Cần Thơ</t>
  </si>
  <si>
    <t>Ngôn ngữ Pháp</t>
  </si>
  <si>
    <t>29/HĐLĐ-PBHC-2026</t>
  </si>
  <si>
    <t>092300001287</t>
  </si>
  <si>
    <t>Phường Thốt Nốt, Tp Cần Thơ</t>
  </si>
  <si>
    <t>Số 331, Thới An 3 Phường Thốt Nốt, Tp Cần Thơ</t>
  </si>
  <si>
    <t>Môi trường 
làm việc</t>
  </si>
  <si>
    <t>Bình Thường</t>
  </si>
  <si>
    <t>Độc hại</t>
  </si>
  <si>
    <t>092304006733</t>
  </si>
  <si>
    <t>Phường Tân Lộc, Tp Cần Thơ</t>
  </si>
  <si>
    <t>KV Lân Thạnh 1, Phường Tân Lộc, Tp Cần Thơ</t>
  </si>
  <si>
    <t>Công nghê sinh học</t>
  </si>
  <si>
    <t>30/HĐLĐ-PBHC/2026</t>
  </si>
  <si>
    <t>31/HĐLĐ-PBHC/2027</t>
  </si>
  <si>
    <t>093203000891</t>
  </si>
  <si>
    <t>Xã vị Thanh 1, Tp Cần Thơ</t>
  </si>
  <si>
    <t>Ấp 7B2, Xã vị Thanh 1, Tp Cần Thơ</t>
  </si>
  <si>
    <t>Hệ thống thông tin</t>
  </si>
  <si>
    <t>Văn học</t>
  </si>
  <si>
    <t>Thôn 6, Xã Tánh Linh, tỉnh Lâm Đồng</t>
  </si>
  <si>
    <t>72/QĐ-PBHC</t>
  </si>
  <si>
    <t>73/QĐ-PBHC</t>
  </si>
  <si>
    <t>67//QĐ-PBHC</t>
  </si>
  <si>
    <t>PKD</t>
  </si>
  <si>
    <t>66//QĐ-PBHC</t>
  </si>
  <si>
    <t>Đoàn Văn Tuấn</t>
  </si>
  <si>
    <t>Tô Thị Vi Na</t>
  </si>
  <si>
    <t>Trần Hoàng Huynh</t>
  </si>
  <si>
    <t>Nguyễn Công Thành</t>
  </si>
  <si>
    <t>Trương Phương Hiếu</t>
  </si>
  <si>
    <t>Phạm Quốc Tiến</t>
  </si>
  <si>
    <t>Đặng Xuân Sơn</t>
  </si>
  <si>
    <t>Đặng văn Tình</t>
  </si>
  <si>
    <t>32/HĐLĐ-PBHC/2026</t>
  </si>
  <si>
    <t>093086012257</t>
  </si>
  <si>
    <t>096099004184</t>
  </si>
  <si>
    <t>Xã Phan Ngọc Hiển, tỉnh Cà Mau</t>
  </si>
  <si>
    <t>Tổ1, KP Suối Đá, phường Bình Phước, Tp Đồng Nai</t>
  </si>
  <si>
    <t>33/HĐLĐ-PBHC/2026</t>
  </si>
  <si>
    <t>051192015901</t>
  </si>
  <si>
    <t>Xã Bình Sơn, tỉnh Quảng Ngãi</t>
  </si>
  <si>
    <t>Tổ dân phố1, Xã Bình Sơn, tỉnh Quảng Ngãi</t>
  </si>
  <si>
    <t>34/HĐLĐ-PBHC/2026</t>
  </si>
  <si>
    <t>093094000055</t>
  </si>
  <si>
    <t>Xã Hỏa Lựu, Tp Cần Thơ</t>
  </si>
  <si>
    <t>95B/13 Nguyễn Văn Cừ, Phường Tân An, Tp Cần Thơ</t>
  </si>
  <si>
    <t>35/HĐLĐ-PBHC/2026</t>
  </si>
  <si>
    <t>094201010814</t>
  </si>
  <si>
    <t>Ấp BaXã Trường Thành, Tp Cần Thơ</t>
  </si>
  <si>
    <t>Ấp Ba, xã Trường Thành, Tp Cần Thơ</t>
  </si>
  <si>
    <t>36/HĐLĐ-PBHC/2026</t>
  </si>
  <si>
    <t>091095009946</t>
  </si>
  <si>
    <t>Xã Đông Hưng, tỉnh An Giang</t>
  </si>
  <si>
    <t>Ấp Đông Cơ, xã Đông Hưng, tỉnh An Giang</t>
  </si>
  <si>
    <t>37/HĐLĐ-PBHC/2026</t>
  </si>
  <si>
    <t>095195002465</t>
  </si>
  <si>
    <t>Xã Vĩnh Mỹ, tỉnh Cà Mau</t>
  </si>
  <si>
    <t>Ấp Trà Co,Xã Vĩnh Mỹ, tỉnh Cà Mau</t>
  </si>
  <si>
    <t>38/HĐLĐ-PBHC/2026</t>
  </si>
  <si>
    <t>058200007899</t>
  </si>
  <si>
    <t>Phường Đô Vinh, tỉnh Khánh Hòa</t>
  </si>
  <si>
    <t>Khu Phố 8, Phường Đô Vinh, tỉnh Khánh Hòa</t>
  </si>
  <si>
    <t>39/HĐLĐ-PBHC/2026</t>
  </si>
  <si>
    <t>040079001073</t>
  </si>
  <si>
    <t>92/4k Dân Thắng 2, xã Xuân Thới Sơn, Tp HCM</t>
  </si>
  <si>
    <t>Xã Cẩm Xuyên, tỉnh Hà Tỉnh</t>
  </si>
  <si>
    <t>G074</t>
  </si>
  <si>
    <t>G075</t>
  </si>
  <si>
    <t>G076</t>
  </si>
  <si>
    <t>G077</t>
  </si>
  <si>
    <t>G078</t>
  </si>
  <si>
    <t>G079</t>
  </si>
  <si>
    <t>G080</t>
  </si>
  <si>
    <t>G081</t>
  </si>
  <si>
    <t>40/HĐLĐ-PBHC/2026</t>
  </si>
  <si>
    <t>Phường Long Bình, Tp Cần Thơ</t>
  </si>
  <si>
    <t>KV Bình Hiếu, Phường Long Bình, Tp Cần Thơ</t>
  </si>
  <si>
    <t>Lê Văn Liên</t>
  </si>
  <si>
    <t>41/HĐLĐ-PBHC/2026</t>
  </si>
  <si>
    <t>025087008120</t>
  </si>
  <si>
    <t>Xã Phú Khê, tỉnh Phú Thọ</t>
  </si>
  <si>
    <t>42 đường 11, KP Nam Hà, Xã Trà Tân, tỉnh Lâm Đồng.</t>
  </si>
  <si>
    <t>G082</t>
  </si>
  <si>
    <t>G083</t>
  </si>
  <si>
    <t>Tháng 06 năm 2026</t>
  </si>
  <si>
    <t>Thôn 6</t>
  </si>
  <si>
    <t>DN4926021540621</t>
  </si>
  <si>
    <t>09/06/2008</t>
  </si>
  <si>
    <t>Bình Phước</t>
  </si>
  <si>
    <t>6505002754</t>
  </si>
  <si>
    <t>DN4926505002754</t>
  </si>
  <si>
    <t>Hiếu Trung</t>
  </si>
  <si>
    <t>DN4928621624810</t>
  </si>
  <si>
    <t>12/07/2004</t>
  </si>
  <si>
    <t>An Khánh</t>
  </si>
  <si>
    <t>DN4928622106081</t>
  </si>
  <si>
    <t>13/10/1980</t>
  </si>
  <si>
    <t>DN4928622126229</t>
  </si>
  <si>
    <t>16/04/1977</t>
  </si>
  <si>
    <t>Phan Văn Qúi</t>
  </si>
  <si>
    <t>ấp tân long</t>
  </si>
  <si>
    <t>DN4928622143712</t>
  </si>
  <si>
    <t>10/03/1981</t>
  </si>
  <si>
    <t>tân thới</t>
  </si>
  <si>
    <t>DN4928622149228</t>
  </si>
  <si>
    <t>19/12/1970</t>
  </si>
  <si>
    <t>Bình Trung</t>
  </si>
  <si>
    <t>DN4928724190079</t>
  </si>
  <si>
    <t>10/03/1996</t>
  </si>
  <si>
    <t>ấp 10</t>
  </si>
  <si>
    <t>DN4929122714538</t>
  </si>
  <si>
    <t>16/02/2007</t>
  </si>
  <si>
    <t>KV Thới ngươn A - Phước Thới- Ô Môn- Tp Cần Thơ</t>
  </si>
  <si>
    <t>DN4929209002722</t>
  </si>
  <si>
    <t>05/08/1981</t>
  </si>
  <si>
    <t>85/25  PNL</t>
  </si>
  <si>
    <t>DN4929221418083</t>
  </si>
  <si>
    <t>10/12/1970</t>
  </si>
  <si>
    <t>38A/8, KV1</t>
  </si>
  <si>
    <t>Y133020852</t>
  </si>
  <si>
    <t>DN4929221740559</t>
  </si>
  <si>
    <t>16/05/2006</t>
  </si>
  <si>
    <t>KV Tân Lợi 2</t>
  </si>
  <si>
    <t>DN4929221934006</t>
  </si>
  <si>
    <t>20/09/2001</t>
  </si>
  <si>
    <t>DN4929222440655</t>
  </si>
  <si>
    <t>01/01/1966</t>
  </si>
  <si>
    <t>ấp Định Mỹ</t>
  </si>
  <si>
    <t>9222455607</t>
  </si>
  <si>
    <t>DN4929222455607</t>
  </si>
  <si>
    <t>15/06/1988</t>
  </si>
  <si>
    <t>DN4929223290899</t>
  </si>
  <si>
    <t>04/02/2007</t>
  </si>
  <si>
    <t>DN4929223297778</t>
  </si>
  <si>
    <t>30/12/1983</t>
  </si>
  <si>
    <t>DN4929223305318</t>
  </si>
  <si>
    <t>DN4929223325122</t>
  </si>
  <si>
    <t>Kho</t>
  </si>
  <si>
    <t>Cần Thơ, ngày      tháng        năm 2026</t>
  </si>
  <si>
    <t>DANH SÁCH NÂNG LƯƠNG  THÁNG 7 NĂM 2026</t>
  </si>
  <si>
    <t>CHỨC 
DANH</t>
  </si>
  <si>
    <t>NGÀY
 LÀM</t>
  </si>
  <si>
    <t>Lương 2026</t>
  </si>
  <si>
    <t>PHỤ CẤP  2026</t>
  </si>
  <si>
    <t>TỔNG LƯƠNG 2026</t>
  </si>
  <si>
    <t>Bậc 2026</t>
  </si>
  <si>
    <t>Mã số 2026</t>
  </si>
  <si>
    <t>Bậc sau khi nâng</t>
  </si>
  <si>
    <t>Lương sau nâng bậc</t>
  </si>
  <si>
    <t>Phụ cấp Sau nâng</t>
  </si>
  <si>
    <t>TỔNG LƯƠNG SAU NÂNG</t>
  </si>
  <si>
    <t xml:space="preserve"> 
HẠN 
NÂNG 
BẬC</t>
  </si>
  <si>
    <t>NGÀY NÂNG 
BẬC GẦN NHẤT</t>
  </si>
  <si>
    <t>NGÀY 
TỚI HẠN</t>
  </si>
  <si>
    <t>ông</t>
  </si>
  <si>
    <t>Phòng KHVT</t>
  </si>
  <si>
    <t>2/6</t>
  </si>
  <si>
    <t>B3.1</t>
  </si>
  <si>
    <t>3/6</t>
  </si>
  <si>
    <t>Nhân viên phòng Kinh doanh</t>
  </si>
  <si>
    <t>4/6</t>
  </si>
  <si>
    <t>A3</t>
  </si>
  <si>
    <t>1/6</t>
  </si>
  <si>
    <t>bà</t>
  </si>
  <si>
    <t>5/6</t>
  </si>
  <si>
    <t>6/6</t>
  </si>
  <si>
    <t>Hết</t>
  </si>
  <si>
    <t>A4</t>
  </si>
  <si>
    <t>Văn phòng</t>
  </si>
  <si>
    <t>4/5</t>
  </si>
  <si>
    <t>B7</t>
  </si>
  <si>
    <t>5/5</t>
  </si>
  <si>
    <t>Phòng QLCL</t>
  </si>
  <si>
    <t>6/7</t>
  </si>
  <si>
    <t>B1</t>
  </si>
  <si>
    <t>7/7</t>
  </si>
  <si>
    <t>5/7</t>
  </si>
  <si>
    <t>3/7</t>
  </si>
  <si>
    <t>4/7</t>
  </si>
  <si>
    <t>1/7</t>
  </si>
  <si>
    <t>2/7</t>
  </si>
  <si>
    <t>XN phân bón hóa chất</t>
  </si>
  <si>
    <t xml:space="preserve"> B4.3 </t>
  </si>
  <si>
    <t>Công nhân nghiền phụ gia sản xuất phân NPK</t>
  </si>
  <si>
    <t>B4.2</t>
  </si>
  <si>
    <t>Bộ phận kho dọn kho</t>
  </si>
  <si>
    <t>B4.3</t>
  </si>
  <si>
    <t>Tổng cộng: 74</t>
  </si>
  <si>
    <t>Ngày 16 tháng 7 năm 2026</t>
  </si>
  <si>
    <t>PHÒNG TCHC</t>
  </si>
  <si>
    <t>Phó phòng kinh doanh</t>
  </si>
  <si>
    <t>Thư ký tổng giám đốc</t>
  </si>
  <si>
    <t>Nhân viên phòng quản lý chất lượng sản phẩm</t>
  </si>
  <si>
    <t>Hồ Thị Định</t>
  </si>
  <si>
    <t>Lê Trường Giang</t>
  </si>
  <si>
    <t>Lê Hoàng Ngân</t>
  </si>
  <si>
    <t>Nguyễn Thành Nhân</t>
  </si>
  <si>
    <t>Phùng Ngọc Ần</t>
  </si>
  <si>
    <t>Nguyễn Trường Giang</t>
  </si>
  <si>
    <t>Nguyễn Thanh Long</t>
  </si>
  <si>
    <t>42/HĐLĐ-PBHC-2026</t>
  </si>
  <si>
    <t>43/HĐLĐ-PBHC-2026</t>
  </si>
  <si>
    <t>092177009113</t>
  </si>
  <si>
    <t>Phường Thới Long, Tp Cần Thơ</t>
  </si>
  <si>
    <t>Khu vực Thới Hòa 1, Phường Thới Long, Tp Cần Thơ.</t>
  </si>
  <si>
    <t>092076003141</t>
  </si>
  <si>
    <t>Xã Đông Thuận, Tp Cần Thơ</t>
  </si>
  <si>
    <t>Ấp Đông Giang, Xã Đông Thuận, Tp Cần Thơ</t>
  </si>
  <si>
    <t>44/HĐLĐ-PBHC-2026</t>
  </si>
  <si>
    <t>091203000712</t>
  </si>
  <si>
    <t>Xã An Minh,tỉnh An Giang</t>
  </si>
  <si>
    <t>Tổ 5, ấp An Thạnh, xã U Minh Thượng, tỉnh An Giang.</t>
  </si>
  <si>
    <t>196/1C Phạm Ngũ Lão, Cái khế, Tp Cần Thơ</t>
  </si>
  <si>
    <t>45/HĐLĐ-PBHC-2026</t>
  </si>
  <si>
    <t>092202005140</t>
  </si>
  <si>
    <t>Khu vực Thới Trinh,Phường Phước Thới, Tp Cần Thơ</t>
  </si>
  <si>
    <t>46/HĐLĐ-PBHC-2026</t>
  </si>
  <si>
    <t>086069000776</t>
  </si>
  <si>
    <t>47/HĐLĐ-PBHC-2026</t>
  </si>
  <si>
    <t>092082006437</t>
  </si>
  <si>
    <t>17/04//2021</t>
  </si>
  <si>
    <t>Khu Vực 10, Phường Ô, Tp Cần Thơ.</t>
  </si>
  <si>
    <t>48/HĐLĐ-PBHC-2026</t>
  </si>
  <si>
    <t>087201009144</t>
  </si>
  <si>
    <t>Xã Bình Hàng Trung, Đồng Tháp</t>
  </si>
  <si>
    <t>Tổ 5, ấp 6t, Xã Bình Hàng Trung, Đồng Tháp</t>
  </si>
  <si>
    <t>49/HĐLĐ-PBHC-2026</t>
  </si>
  <si>
    <t>086094001283</t>
  </si>
  <si>
    <t>DOANH NGHIỆP……………………….</t>
  </si>
  <si>
    <t>Mã số thuế: ………………………………………..</t>
  </si>
  <si>
    <t>Địa chỉ: ………………………………………..</t>
  </si>
  <si>
    <t>SỔ QUẢN LÝ LAO ĐỘNG</t>
  </si>
  <si>
    <t>Ngày tháng năm sinh</t>
  </si>
  <si>
    <t>Nơi cư trú</t>
  </si>
  <si>
    <t>Số thẻ CCCD hoặc CMND hoặc hộ chiếu</t>
  </si>
  <si>
    <t>Trình độ chuyên môn kỹ thuật</t>
  </si>
  <si>
    <t>Bậc trình độ kỹ năng nghề</t>
  </si>
  <si>
    <t>Vị trí làm việc</t>
  </si>
  <si>
    <t>Loại hợp đồng lao động</t>
  </si>
  <si>
    <t>Thời điểm bắt đầu làm việc</t>
  </si>
  <si>
    <t>Tham gia bảo hiểm</t>
  </si>
  <si>
    <t>Tiền lương</t>
  </si>
  <si>
    <t>Nâng bậc, nâng lương</t>
  </si>
  <si>
    <t>Số ngày nghỉ trong năm</t>
  </si>
  <si>
    <t>Hưởng chế độ BHXH, BHYT, BHTN</t>
  </si>
  <si>
    <t>Học nghề, đào tạo, bồi dưỡng, nâng cao trình độ kỹ năng nghề</t>
  </si>
  <si>
    <t>Kỷ luật lao động, trách nhiệm vật chất</t>
  </si>
  <si>
    <t>Tai nạn lao động, bệnh nghề nghiệp</t>
  </si>
  <si>
    <t>Thời điểm chấm dứt hợp đồng lao động và lý do</t>
  </si>
  <si>
    <t>BHXH</t>
  </si>
  <si>
    <t>BHTN</t>
  </si>
  <si>
    <t>Việt Nam</t>
  </si>
  <si>
    <t>C739</t>
  </si>
  <si>
    <t>C740</t>
  </si>
  <si>
    <t>C741</t>
  </si>
  <si>
    <t>C742</t>
  </si>
  <si>
    <t>C743</t>
  </si>
  <si>
    <t>C744</t>
  </si>
  <si>
    <t>C745</t>
  </si>
  <si>
    <t>C746</t>
  </si>
  <si>
    <t>môi trường làm việc</t>
  </si>
  <si>
    <t>Lương 1/7/2026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</si>
</sst>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#,##0.0"/>
    <numFmt numFmtId="167" formatCode="00"/>
    <numFmt numFmtId="168" formatCode="_(* #,##0_);_(* \(#,##0\);_(* &quot;-&quot;??_);_(@_)"/>
    <numFmt numFmtId="169" formatCode="[$-1010000]d/m/yyyy;@"/>
    <numFmt numFmtId="170" formatCode="_-* #,##0\ _þ_-;\-* #,##0\ _þ_-;_-* &quot;-&quot;??\ _þ_-;_-@_-"/>
    <numFmt numFmtId="171" formatCode="_-* #,##0.00\ _þ_-;\-* #,##0.00\ _þ_-;_-* &quot;-&quot;??\ _þ_-;_-@_-"/>
    <numFmt numFmtId="172" formatCode="_-* #,##0\ _₫_-;\-* #,##0\ _₫_-;_-* &quot;-&quot;?\ _₫_-;_-@_-"/>
    <numFmt numFmtId="173" formatCode="mm/yyyy"/>
    <numFmt numFmtId="174" formatCode="_-* #,##0_-;\-* #,##0_-;_-* &quot;-&quot;??_-;_-@_-"/>
    <numFmt numFmtId="175" formatCode="#,##0.000"/>
    <numFmt numFmtId="176" formatCode="#,###"/>
    <numFmt numFmtId="177" formatCode="_-* #,##0.0\ _þ_-;\-* #,##0.0\ _þ_-;_-* &quot;-&quot;??\ _þ_-;_-@_-"/>
    <numFmt numFmtId="178" formatCode="d/m"/>
    <numFmt numFmtId="179" formatCode="0/0"/>
  </numFmts>
  <fonts count="103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163"/>
    </font>
    <font>
      <b/>
      <sz val="2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3"/>
      <color theme="1"/>
      <name val="Times New Roman"/>
      <family val="1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3"/>
      <name val="Times New Roman"/>
      <family val="1"/>
    </font>
    <font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2"/>
      <color indexed="8"/>
      <name val="Times New Roman"/>
      <family val="1"/>
    </font>
    <font>
      <b/>
      <sz val="13"/>
      <name val="Times New Roman"/>
      <family val="1"/>
    </font>
    <font>
      <sz val="12"/>
      <name val="VNI-Times"/>
    </font>
    <font>
      <sz val="11"/>
      <name val="Times New Roman"/>
      <family val="1"/>
      <charset val="163"/>
    </font>
    <font>
      <sz val="12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i/>
      <sz val="13"/>
      <name val="Times New Roman"/>
      <family val="1"/>
    </font>
    <font>
      <b/>
      <sz val="11"/>
      <color theme="1"/>
      <name val="Times New Roman"/>
      <family val="1"/>
    </font>
    <font>
      <b/>
      <i/>
      <sz val="13"/>
      <color theme="1"/>
      <name val="Times New Roman"/>
      <family val="1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indexed="8"/>
      <name val="VNI-Times"/>
      <family val="2"/>
    </font>
    <font>
      <sz val="12"/>
      <color theme="1"/>
      <name val="VNI-Times"/>
      <family val="2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  <scheme val="minor"/>
    </font>
    <font>
      <sz val="11"/>
      <color rgb="FF081C36"/>
      <name val="Segoe UI"/>
      <family val="2"/>
    </font>
    <font>
      <sz val="12"/>
      <color theme="1"/>
      <name val="Times New Roman"/>
      <family val="1"/>
    </font>
    <font>
      <sz val="19"/>
      <color rgb="FF333E48"/>
      <name val="Arial"/>
      <family val="2"/>
    </font>
    <font>
      <sz val="11"/>
      <color rgb="FF333E48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2"/>
      <name val="Times New Roman"/>
      <family val="1"/>
    </font>
    <font>
      <sz val="13"/>
      <color indexed="36"/>
      <name val="Times New Roman"/>
      <family val="1"/>
    </font>
    <font>
      <sz val="12"/>
      <color theme="1"/>
      <name val="Times New Roman"/>
      <family val="1"/>
      <charset val="163"/>
    </font>
    <font>
      <sz val="13"/>
      <color rgb="FF00B050"/>
      <name val="Times New Roman"/>
      <family val="1"/>
      <charset val="163"/>
    </font>
    <font>
      <sz val="12"/>
      <color rgb="FF00B050"/>
      <name val="Times New Roman"/>
      <family val="1"/>
      <charset val="163"/>
    </font>
    <font>
      <sz val="11"/>
      <color theme="1"/>
      <name val="Times New Roman"/>
      <family val="1"/>
    </font>
    <font>
      <sz val="12"/>
      <color rgb="FFFF0000"/>
      <name val="Times New Roman"/>
      <family val="1"/>
      <charset val="163"/>
    </font>
    <font>
      <sz val="10"/>
      <color indexed="8"/>
      <name val="Times New Roman"/>
      <family val="1"/>
    </font>
    <font>
      <sz val="13"/>
      <color indexed="8"/>
      <name val="Times New Roman"/>
      <family val="1"/>
      <charset val="163"/>
    </font>
    <font>
      <sz val="10"/>
      <color indexed="8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11"/>
      <color rgb="FFFF0000"/>
      <name val="Times New Roman"/>
      <family val="1"/>
    </font>
    <font>
      <b/>
      <sz val="7"/>
      <color theme="1"/>
      <name val="Times New Roman"/>
      <family val="1"/>
    </font>
    <font>
      <b/>
      <sz val="9"/>
      <color rgb="FFFF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2"/>
      <color rgb="FFFF0000"/>
      <name val="Times New Roman"/>
      <family val="1"/>
    </font>
    <font>
      <b/>
      <sz val="18"/>
      <color theme="1"/>
      <name val="Times New Roman"/>
      <family val="1"/>
      <charset val="163"/>
    </font>
    <font>
      <sz val="14"/>
      <color rgb="FF333E48"/>
      <name val="Times New Roman"/>
      <family val="1"/>
    </font>
    <font>
      <sz val="19"/>
      <color rgb="FF333E48"/>
      <name val="Arial"/>
      <family val="2"/>
    </font>
    <font>
      <sz val="12"/>
      <color rgb="FF333E48"/>
      <name val="Arial"/>
      <family val="2"/>
      <charset val="163"/>
    </font>
    <font>
      <sz val="13"/>
      <color indexed="10"/>
      <name val="Times New Roman"/>
      <family val="1"/>
    </font>
    <font>
      <sz val="11"/>
      <color rgb="FFFF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0"/>
      <color indexed="8"/>
      <name val="Times New Roman"/>
      <family val="1"/>
    </font>
    <font>
      <sz val="11"/>
      <color theme="1"/>
      <name val="Arial"/>
      <family val="2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color rgb="FFFF0000"/>
      <name val="Times New Roman"/>
      <family val="1"/>
      <charset val="163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rgb="FF000000"/>
      <name val="Calibri"/>
      <family val="2"/>
      <scheme val="minor"/>
    </font>
    <font>
      <sz val="13"/>
      <color theme="1"/>
      <name val="&quot;Times New Roman&quot;"/>
    </font>
    <font>
      <sz val="10"/>
      <color theme="1"/>
      <name val="Calibri"/>
      <family val="2"/>
      <scheme val="minor"/>
    </font>
    <font>
      <sz val="11"/>
      <color rgb="FF1F1F1F"/>
      <name val="&quot;Google Sans&quot;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Times New Roman"/>
      <family val="1"/>
    </font>
    <font>
      <sz val="12"/>
      <color indexed="8"/>
      <name val="Times New Roman"/>
      <family val="2"/>
    </font>
    <font>
      <b/>
      <sz val="18"/>
      <color indexed="8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9EEF6"/>
        <bgColor rgb="FFE9EEF6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20">
    <xf numFmtId="0" fontId="0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42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42" fillId="0" borderId="0" applyFont="0" applyFill="0" applyBorder="0" applyAlignment="0" applyProtection="0"/>
    <xf numFmtId="171" fontId="42" fillId="0" borderId="0" applyFont="0" applyFill="0" applyBorder="0" applyAlignment="0" applyProtection="0"/>
    <xf numFmtId="0" fontId="79" fillId="0" borderId="0"/>
    <xf numFmtId="0" fontId="89" fillId="0" borderId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100" fillId="0" borderId="0"/>
    <xf numFmtId="0" fontId="101" fillId="0" borderId="0"/>
  </cellStyleXfs>
  <cellXfs count="148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14" fontId="8" fillId="0" borderId="2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2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7" fillId="5" borderId="2" xfId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vertical="center"/>
    </xf>
    <xf numFmtId="14" fontId="8" fillId="5" borderId="2" xfId="1" applyNumberFormat="1" applyFont="1" applyFill="1" applyBorder="1" applyAlignment="1">
      <alignment horizontal="left" vertical="center"/>
    </xf>
    <xf numFmtId="14" fontId="8" fillId="5" borderId="2" xfId="1" applyNumberFormat="1" applyFont="1" applyFill="1" applyBorder="1" applyAlignment="1">
      <alignment horizontal="center" vertical="center"/>
    </xf>
    <xf numFmtId="14" fontId="8" fillId="5" borderId="2" xfId="1" quotePrefix="1" applyNumberFormat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left" vertical="center"/>
    </xf>
    <xf numFmtId="0" fontId="12" fillId="0" borderId="2" xfId="0" quotePrefix="1" applyFont="1" applyBorder="1" applyAlignment="1">
      <alignment vertical="center"/>
    </xf>
    <xf numFmtId="14" fontId="8" fillId="5" borderId="2" xfId="0" applyNumberFormat="1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3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vertical="center"/>
    </xf>
    <xf numFmtId="0" fontId="8" fillId="0" borderId="2" xfId="1" applyFont="1" applyBorder="1" applyAlignment="1">
      <alignment vertical="center" wrapText="1"/>
    </xf>
    <xf numFmtId="14" fontId="8" fillId="0" borderId="2" xfId="1" quotePrefix="1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1" quotePrefix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quotePrefix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9" fontId="8" fillId="0" borderId="2" xfId="0" applyNumberFormat="1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 wrapText="1"/>
    </xf>
    <xf numFmtId="0" fontId="8" fillId="4" borderId="2" xfId="1" applyFont="1" applyFill="1" applyBorder="1" applyAlignment="1">
      <alignment horizontal="left" vertical="center"/>
    </xf>
    <xf numFmtId="14" fontId="8" fillId="4" borderId="2" xfId="0" quotePrefix="1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49" fontId="8" fillId="0" borderId="2" xfId="0" quotePrefix="1" applyNumberFormat="1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8" fillId="4" borderId="2" xfId="1" applyFont="1" applyFill="1" applyBorder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8" fillId="4" borderId="2" xfId="3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0" borderId="2" xfId="4" applyFont="1" applyBorder="1" applyAlignment="1">
      <alignment horizontal="left" vertical="center"/>
    </xf>
    <xf numFmtId="0" fontId="8" fillId="4" borderId="2" xfId="5" applyFont="1" applyFill="1" applyBorder="1" applyAlignment="1">
      <alignment horizontal="center" vertical="center"/>
    </xf>
    <xf numFmtId="0" fontId="8" fillId="4" borderId="2" xfId="6" applyNumberFormat="1" applyFont="1" applyFill="1" applyBorder="1" applyAlignment="1">
      <alignment vertical="center"/>
    </xf>
    <xf numFmtId="0" fontId="8" fillId="6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49" fontId="8" fillId="4" borderId="2" xfId="0" quotePrefix="1" applyNumberFormat="1" applyFont="1" applyFill="1" applyBorder="1" applyAlignment="1">
      <alignment horizontal="left" vertical="center"/>
    </xf>
    <xf numFmtId="14" fontId="8" fillId="4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2" xfId="0" quotePrefix="1" applyFont="1" applyBorder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49" fontId="8" fillId="5" borderId="2" xfId="0" quotePrefix="1" applyNumberFormat="1" applyFont="1" applyFill="1" applyBorder="1" applyAlignment="1">
      <alignment horizontal="left" vertical="center"/>
    </xf>
    <xf numFmtId="0" fontId="12" fillId="4" borderId="2" xfId="0" quotePrefix="1" applyFont="1" applyFill="1" applyBorder="1" applyAlignment="1">
      <alignment vertical="center"/>
    </xf>
    <xf numFmtId="14" fontId="8" fillId="5" borderId="2" xfId="0" applyNumberFormat="1" applyFont="1" applyFill="1" applyBorder="1" applyAlignment="1">
      <alignment horizontal="left" vertical="center" wrapText="1"/>
    </xf>
    <xf numFmtId="0" fontId="8" fillId="5" borderId="2" xfId="7" applyFont="1" applyFill="1" applyBorder="1" applyAlignment="1">
      <alignment horizontal="center" vertical="center"/>
    </xf>
    <xf numFmtId="0" fontId="8" fillId="5" borderId="2" xfId="7" applyFont="1" applyFill="1" applyBorder="1" applyAlignment="1">
      <alignment vertical="center"/>
    </xf>
    <xf numFmtId="49" fontId="8" fillId="5" borderId="2" xfId="0" applyNumberFormat="1" applyFont="1" applyFill="1" applyBorder="1" applyAlignment="1">
      <alignment horizontal="left" vertical="center"/>
    </xf>
    <xf numFmtId="0" fontId="8" fillId="5" borderId="2" xfId="7" applyFont="1" applyFill="1" applyBorder="1" applyAlignment="1">
      <alignment horizontal="left" vertical="center"/>
    </xf>
    <xf numFmtId="0" fontId="8" fillId="4" borderId="2" xfId="8" applyFont="1" applyFill="1" applyBorder="1" applyAlignment="1">
      <alignment horizontal="center" vertical="center"/>
    </xf>
    <xf numFmtId="0" fontId="8" fillId="4" borderId="2" xfId="8" applyFont="1" applyFill="1" applyBorder="1" applyAlignment="1">
      <alignment vertical="center"/>
    </xf>
    <xf numFmtId="0" fontId="8" fillId="0" borderId="2" xfId="8" applyFont="1" applyBorder="1" applyAlignment="1">
      <alignment vertical="center"/>
    </xf>
    <xf numFmtId="49" fontId="16" fillId="0" borderId="2" xfId="0" quotePrefix="1" applyNumberFormat="1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8" fillId="0" borderId="2" xfId="7" applyFont="1" applyBorder="1" applyAlignment="1">
      <alignment horizontal="center" vertical="center"/>
    </xf>
    <xf numFmtId="0" fontId="8" fillId="0" borderId="2" xfId="7" applyFont="1" applyBorder="1" applyAlignment="1">
      <alignment vertical="center"/>
    </xf>
    <xf numFmtId="0" fontId="8" fillId="0" borderId="2" xfId="7" applyFont="1" applyBorder="1" applyAlignment="1">
      <alignment horizontal="left" vertical="center"/>
    </xf>
    <xf numFmtId="0" fontId="12" fillId="5" borderId="2" xfId="0" quotePrefix="1" applyFont="1" applyFill="1" applyBorder="1" applyAlignment="1">
      <alignment vertical="center"/>
    </xf>
    <xf numFmtId="0" fontId="8" fillId="4" borderId="2" xfId="7" applyFont="1" applyFill="1" applyBorder="1" applyAlignment="1">
      <alignment horizontal="center" vertical="center"/>
    </xf>
    <xf numFmtId="0" fontId="8" fillId="4" borderId="2" xfId="7" applyFont="1" applyFill="1" applyBorder="1" applyAlignment="1">
      <alignment vertical="center"/>
    </xf>
    <xf numFmtId="0" fontId="8" fillId="4" borderId="2" xfId="7" applyFont="1" applyFill="1" applyBorder="1" applyAlignment="1">
      <alignment horizontal="left" vertical="center"/>
    </xf>
    <xf numFmtId="0" fontId="8" fillId="4" borderId="2" xfId="5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8" fillId="5" borderId="2" xfId="9" applyFont="1" applyFill="1" applyBorder="1" applyAlignment="1">
      <alignment horizontal="center" vertical="center"/>
    </xf>
    <xf numFmtId="0" fontId="8" fillId="5" borderId="2" xfId="9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8" fillId="4" borderId="2" xfId="9" applyFont="1" applyFill="1" applyBorder="1" applyAlignment="1">
      <alignment horizontal="center" vertical="center"/>
    </xf>
    <xf numFmtId="0" fontId="8" fillId="4" borderId="2" xfId="9" applyFont="1" applyFill="1" applyBorder="1" applyAlignment="1">
      <alignment vertical="center"/>
    </xf>
    <xf numFmtId="0" fontId="8" fillId="0" borderId="2" xfId="9" applyFont="1" applyBorder="1" applyAlignment="1">
      <alignment vertical="center"/>
    </xf>
    <xf numFmtId="14" fontId="8" fillId="4" borderId="2" xfId="1" applyNumberFormat="1" applyFont="1" applyFill="1" applyBorder="1" applyAlignment="1">
      <alignment horizontal="center" vertical="center"/>
    </xf>
    <xf numFmtId="14" fontId="8" fillId="4" borderId="2" xfId="1" quotePrefix="1" applyNumberFormat="1" applyFont="1" applyFill="1" applyBorder="1" applyAlignment="1">
      <alignment horizontal="center" vertical="center"/>
    </xf>
    <xf numFmtId="14" fontId="8" fillId="4" borderId="2" xfId="0" applyNumberFormat="1" applyFont="1" applyFill="1" applyBorder="1" applyAlignment="1">
      <alignment horizontal="left" vertical="center"/>
    </xf>
    <xf numFmtId="0" fontId="8" fillId="5" borderId="2" xfId="8" applyFont="1" applyFill="1" applyBorder="1" applyAlignment="1">
      <alignment horizontal="center" vertical="center"/>
    </xf>
    <xf numFmtId="0" fontId="8" fillId="5" borderId="2" xfId="8" applyFont="1" applyFill="1" applyBorder="1" applyAlignment="1">
      <alignment vertical="center"/>
    </xf>
    <xf numFmtId="0" fontId="8" fillId="5" borderId="2" xfId="2" applyFont="1" applyFill="1" applyBorder="1" applyAlignment="1">
      <alignment horizontal="left" vertical="center"/>
    </xf>
    <xf numFmtId="0" fontId="8" fillId="0" borderId="2" xfId="8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49" fontId="17" fillId="0" borderId="2" xfId="0" applyNumberFormat="1" applyFont="1" applyBorder="1" applyAlignment="1">
      <alignment horizontal="left" vertical="center"/>
    </xf>
    <xf numFmtId="0" fontId="8" fillId="0" borderId="2" xfId="8" applyFont="1" applyBorder="1" applyAlignment="1">
      <alignment horizontal="left" vertical="center"/>
    </xf>
    <xf numFmtId="166" fontId="8" fillId="4" borderId="2" xfId="5" applyNumberFormat="1" applyFont="1" applyFill="1" applyBorder="1" applyAlignment="1">
      <alignment horizontal="left" vertical="center"/>
    </xf>
    <xf numFmtId="14" fontId="16" fillId="0" borderId="2" xfId="0" applyNumberFormat="1" applyFont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/>
    </xf>
    <xf numFmtId="0" fontId="8" fillId="4" borderId="2" xfId="10" applyFont="1" applyFill="1" applyBorder="1" applyAlignment="1">
      <alignment horizontal="center" vertical="center"/>
    </xf>
    <xf numFmtId="0" fontId="8" fillId="4" borderId="2" xfId="10" applyFont="1" applyFill="1" applyBorder="1" applyAlignment="1">
      <alignment vertical="center"/>
    </xf>
    <xf numFmtId="14" fontId="8" fillId="0" borderId="3" xfId="0" applyNumberFormat="1" applyFont="1" applyBorder="1" applyAlignment="1">
      <alignment horizontal="left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4" fontId="8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8" fillId="0" borderId="2" xfId="4" applyFont="1" applyBorder="1" applyAlignment="1">
      <alignment horizontal="center" vertical="center"/>
    </xf>
    <xf numFmtId="0" fontId="8" fillId="0" borderId="2" xfId="11" applyFont="1" applyBorder="1" applyAlignment="1">
      <alignment horizontal="center" vertical="center"/>
    </xf>
    <xf numFmtId="0" fontId="8" fillId="4" borderId="2" xfId="11" applyFont="1" applyFill="1" applyBorder="1" applyAlignment="1">
      <alignment vertical="center"/>
    </xf>
    <xf numFmtId="0" fontId="8" fillId="0" borderId="2" xfId="11" applyFont="1" applyBorder="1" applyAlignment="1">
      <alignment vertical="center"/>
    </xf>
    <xf numFmtId="0" fontId="8" fillId="0" borderId="2" xfId="11" applyFont="1" applyBorder="1" applyAlignment="1">
      <alignment horizontal="left" vertical="center"/>
    </xf>
    <xf numFmtId="0" fontId="8" fillId="5" borderId="2" xfId="0" applyFont="1" applyFill="1" applyBorder="1" applyAlignment="1">
      <alignment vertical="center"/>
    </xf>
    <xf numFmtId="14" fontId="16" fillId="5" borderId="2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vertical="center"/>
    </xf>
    <xf numFmtId="0" fontId="8" fillId="4" borderId="2" xfId="11" applyFont="1" applyFill="1" applyBorder="1" applyAlignment="1">
      <alignment horizontal="left" vertical="center"/>
    </xf>
    <xf numFmtId="14" fontId="16" fillId="4" borderId="2" xfId="0" applyNumberFormat="1" applyFont="1" applyFill="1" applyBorder="1" applyAlignment="1">
      <alignment horizontal="center" vertical="center"/>
    </xf>
    <xf numFmtId="14" fontId="17" fillId="4" borderId="2" xfId="0" applyNumberFormat="1" applyFont="1" applyFill="1" applyBorder="1" applyAlignment="1">
      <alignment horizontal="left" vertical="center"/>
    </xf>
    <xf numFmtId="0" fontId="8" fillId="4" borderId="2" xfId="1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16" fillId="4" borderId="2" xfId="0" applyFont="1" applyFill="1" applyBorder="1" applyAlignment="1">
      <alignment horizontal="left" vertical="center"/>
    </xf>
    <xf numFmtId="0" fontId="17" fillId="4" borderId="2" xfId="1" applyFont="1" applyFill="1" applyBorder="1" applyAlignment="1">
      <alignment vertical="center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left"/>
    </xf>
    <xf numFmtId="0" fontId="17" fillId="4" borderId="4" xfId="1" applyFont="1" applyFill="1" applyBorder="1" applyAlignment="1">
      <alignment vertical="center"/>
    </xf>
    <xf numFmtId="0" fontId="8" fillId="4" borderId="4" xfId="1" applyFont="1" applyFill="1" applyBorder="1" applyAlignment="1">
      <alignment vertical="center"/>
    </xf>
    <xf numFmtId="0" fontId="8" fillId="4" borderId="4" xfId="11" applyFont="1" applyFill="1" applyBorder="1" applyAlignment="1">
      <alignment vertical="center"/>
    </xf>
    <xf numFmtId="0" fontId="8" fillId="4" borderId="4" xfId="11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2" xfId="12" applyFont="1" applyBorder="1" applyAlignment="1">
      <alignment horizontal="left" vertical="center"/>
    </xf>
    <xf numFmtId="0" fontId="17" fillId="4" borderId="2" xfId="12" applyFont="1" applyFill="1" applyBorder="1" applyAlignment="1">
      <alignment horizontal="left" vertical="center"/>
    </xf>
    <xf numFmtId="0" fontId="8" fillId="4" borderId="2" xfId="12" applyFont="1" applyFill="1" applyBorder="1" applyAlignment="1">
      <alignment horizontal="left" vertical="center"/>
    </xf>
    <xf numFmtId="0" fontId="8" fillId="4" borderId="2" xfId="4" applyFont="1" applyFill="1" applyBorder="1" applyAlignment="1">
      <alignment horizontal="left" vertical="center"/>
    </xf>
    <xf numFmtId="0" fontId="8" fillId="5" borderId="2" xfId="12" applyFont="1" applyFill="1" applyBorder="1" applyAlignment="1">
      <alignment horizontal="left" vertical="center"/>
    </xf>
    <xf numFmtId="0" fontId="5" fillId="4" borderId="2" xfId="4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4" borderId="0" xfId="1" applyFont="1" applyFill="1" applyAlignment="1">
      <alignment vertical="center"/>
    </xf>
    <xf numFmtId="0" fontId="8" fillId="0" borderId="0" xfId="11" applyFont="1" applyAlignment="1">
      <alignment vertical="center"/>
    </xf>
    <xf numFmtId="0" fontId="9" fillId="4" borderId="0" xfId="13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14" fontId="19" fillId="4" borderId="0" xfId="13" applyNumberFormat="1" applyFont="1" applyFill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/>
    <xf numFmtId="0" fontId="6" fillId="0" borderId="0" xfId="0" applyFont="1" applyAlignment="1">
      <alignment horizontal="center"/>
    </xf>
    <xf numFmtId="0" fontId="9" fillId="0" borderId="0" xfId="13" applyFont="1"/>
    <xf numFmtId="0" fontId="8" fillId="0" borderId="0" xfId="13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4" fontId="20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/>
    <xf numFmtId="14" fontId="11" fillId="0" borderId="0" xfId="0" applyNumberFormat="1" applyFont="1" applyAlignment="1">
      <alignment horizontal="center"/>
    </xf>
    <xf numFmtId="0" fontId="8" fillId="0" borderId="0" xfId="13" applyFont="1" applyAlignment="1">
      <alignment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14" fontId="28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/>
    <xf numFmtId="14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31" fillId="7" borderId="2" xfId="0" applyFont="1" applyFill="1" applyBorder="1" applyAlignment="1">
      <alignment horizontal="center" vertical="center"/>
    </xf>
    <xf numFmtId="14" fontId="31" fillId="7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2" xfId="0" applyFont="1" applyBorder="1"/>
    <xf numFmtId="14" fontId="32" fillId="0" borderId="2" xfId="0" applyNumberFormat="1" applyFont="1" applyBorder="1" applyAlignment="1">
      <alignment horizontal="center"/>
    </xf>
    <xf numFmtId="0" fontId="33" fillId="0" borderId="2" xfId="0" quotePrefix="1" applyFont="1" applyBorder="1" applyAlignment="1">
      <alignment horizontal="center" vertical="center"/>
    </xf>
    <xf numFmtId="0" fontId="31" fillId="0" borderId="3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5" xfId="0" applyFont="1" applyBorder="1"/>
    <xf numFmtId="14" fontId="7" fillId="0" borderId="2" xfId="0" quotePrefix="1" applyNumberFormat="1" applyFont="1" applyBorder="1" applyAlignment="1">
      <alignment horizontal="center" vertical="center"/>
    </xf>
    <xf numFmtId="0" fontId="33" fillId="0" borderId="6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1" fillId="4" borderId="2" xfId="0" quotePrefix="1" applyFont="1" applyFill="1" applyBorder="1" applyAlignment="1">
      <alignment horizontal="left"/>
    </xf>
    <xf numFmtId="0" fontId="31" fillId="4" borderId="2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35" fillId="4" borderId="8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left"/>
    </xf>
    <xf numFmtId="0" fontId="28" fillId="0" borderId="5" xfId="0" applyFont="1" applyBorder="1"/>
    <xf numFmtId="0" fontId="33" fillId="4" borderId="4" xfId="0" quotePrefix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33" fillId="0" borderId="4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4" fontId="28" fillId="0" borderId="2" xfId="0" applyNumberFormat="1" applyFont="1" applyBorder="1" applyAlignment="1">
      <alignment horizontal="center"/>
    </xf>
    <xf numFmtId="0" fontId="28" fillId="0" borderId="2" xfId="0" applyFont="1" applyBorder="1"/>
    <xf numFmtId="0" fontId="28" fillId="0" borderId="2" xfId="0" applyFont="1" applyBorder="1" applyAlignment="1">
      <alignment horizontal="center"/>
    </xf>
    <xf numFmtId="0" fontId="36" fillId="0" borderId="4" xfId="0" quotePrefix="1" applyFont="1" applyBorder="1" applyAlignment="1">
      <alignment horizontal="center" vertical="center"/>
    </xf>
    <xf numFmtId="0" fontId="36" fillId="0" borderId="1" xfId="0" quotePrefix="1" applyFont="1" applyBorder="1" applyAlignment="1">
      <alignment horizontal="center" vertical="center"/>
    </xf>
    <xf numFmtId="0" fontId="31" fillId="5" borderId="3" xfId="0" quotePrefix="1" applyFont="1" applyFill="1" applyBorder="1" applyAlignment="1">
      <alignment horizontal="center"/>
    </xf>
    <xf numFmtId="0" fontId="31" fillId="5" borderId="5" xfId="0" applyFont="1" applyFill="1" applyBorder="1" applyAlignment="1">
      <alignment horizontal="left"/>
    </xf>
    <xf numFmtId="0" fontId="31" fillId="5" borderId="1" xfId="0" applyFont="1" applyFill="1" applyBorder="1" applyAlignment="1">
      <alignment horizontal="left"/>
    </xf>
    <xf numFmtId="0" fontId="8" fillId="0" borderId="0" xfId="0" applyFont="1"/>
    <xf numFmtId="0" fontId="31" fillId="8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28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4" fontId="28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31" fillId="0" borderId="2" xfId="0" quotePrefix="1" applyFont="1" applyBorder="1" applyAlignment="1">
      <alignment horizontal="left"/>
    </xf>
    <xf numFmtId="0" fontId="31" fillId="0" borderId="3" xfId="0" quotePrefix="1" applyFont="1" applyBorder="1" applyAlignment="1">
      <alignment horizontal="left"/>
    </xf>
    <xf numFmtId="14" fontId="8" fillId="0" borderId="5" xfId="1" quotePrefix="1" applyNumberFormat="1" applyFont="1" applyBorder="1" applyAlignment="1">
      <alignment horizontal="center" vertical="center"/>
    </xf>
    <xf numFmtId="14" fontId="7" fillId="4" borderId="2" xfId="0" quotePrefix="1" applyNumberFormat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14" fontId="28" fillId="4" borderId="2" xfId="0" applyNumberFormat="1" applyFont="1" applyFill="1" applyBorder="1" applyAlignment="1">
      <alignment horizontal="center" vertical="center"/>
    </xf>
    <xf numFmtId="14" fontId="8" fillId="0" borderId="3" xfId="1" quotePrefix="1" applyNumberFormat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1" fillId="0" borderId="2" xfId="0" applyFont="1" applyBorder="1" applyAlignment="1">
      <alignment horizontal="left"/>
    </xf>
    <xf numFmtId="0" fontId="3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4" fontId="32" fillId="0" borderId="9" xfId="0" applyNumberFormat="1" applyFont="1" applyBorder="1" applyAlignment="1">
      <alignment horizontal="center"/>
    </xf>
    <xf numFmtId="0" fontId="31" fillId="0" borderId="9" xfId="0" quotePrefix="1" applyFont="1" applyBorder="1" applyAlignment="1">
      <alignment horizontal="center"/>
    </xf>
    <xf numFmtId="0" fontId="31" fillId="0" borderId="2" xfId="0" quotePrefix="1" applyFont="1" applyBorder="1" applyAlignment="1">
      <alignment horizontal="center"/>
    </xf>
    <xf numFmtId="0" fontId="7" fillId="0" borderId="0" xfId="0" applyFont="1"/>
    <xf numFmtId="0" fontId="31" fillId="0" borderId="6" xfId="0" quotePrefix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4" fontId="32" fillId="4" borderId="2" xfId="0" applyNumberFormat="1" applyFont="1" applyFill="1" applyBorder="1" applyAlignment="1">
      <alignment horizontal="left"/>
    </xf>
    <xf numFmtId="0" fontId="32" fillId="4" borderId="2" xfId="0" applyFont="1" applyFill="1" applyBorder="1"/>
    <xf numFmtId="0" fontId="8" fillId="4" borderId="2" xfId="12" applyFont="1" applyFill="1" applyBorder="1" applyAlignment="1">
      <alignment horizontal="center" vertical="center"/>
    </xf>
    <xf numFmtId="14" fontId="32" fillId="0" borderId="2" xfId="0" applyNumberFormat="1" applyFont="1" applyBorder="1" applyAlignment="1">
      <alignment horizontal="left"/>
    </xf>
    <xf numFmtId="14" fontId="32" fillId="0" borderId="5" xfId="0" applyNumberFormat="1" applyFont="1" applyBorder="1" applyAlignment="1">
      <alignment horizontal="left"/>
    </xf>
    <xf numFmtId="0" fontId="32" fillId="0" borderId="6" xfId="0" applyFont="1" applyBorder="1"/>
    <xf numFmtId="14" fontId="8" fillId="0" borderId="2" xfId="1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8" fillId="0" borderId="5" xfId="1" applyNumberFormat="1" applyFont="1" applyBorder="1" applyAlignment="1">
      <alignment horizontal="center" vertical="center"/>
    </xf>
    <xf numFmtId="14" fontId="8" fillId="0" borderId="3" xfId="1" applyNumberFormat="1" applyFont="1" applyBorder="1" applyAlignment="1">
      <alignment horizontal="center" vertical="center"/>
    </xf>
    <xf numFmtId="14" fontId="8" fillId="0" borderId="5" xfId="0" quotePrefix="1" applyNumberFormat="1" applyFont="1" applyBorder="1" applyAlignment="1">
      <alignment horizontal="center" vertical="center"/>
    </xf>
    <xf numFmtId="14" fontId="8" fillId="0" borderId="9" xfId="1" applyNumberFormat="1" applyFont="1" applyBorder="1" applyAlignment="1">
      <alignment horizontal="center" vertical="center"/>
    </xf>
    <xf numFmtId="0" fontId="31" fillId="0" borderId="4" xfId="0" applyFont="1" applyBorder="1" applyAlignment="1">
      <alignment vertical="center"/>
    </xf>
    <xf numFmtId="0" fontId="31" fillId="4" borderId="7" xfId="0" applyFont="1" applyFill="1" applyBorder="1" applyAlignment="1">
      <alignment vertical="center"/>
    </xf>
    <xf numFmtId="0" fontId="3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1" fillId="0" borderId="2" xfId="0" applyFont="1" applyBorder="1" applyAlignment="1">
      <alignment vertical="center"/>
    </xf>
    <xf numFmtId="0" fontId="31" fillId="0" borderId="2" xfId="0" quotePrefix="1" applyFont="1" applyBorder="1"/>
    <xf numFmtId="0" fontId="31" fillId="0" borderId="2" xfId="0" applyFont="1" applyBorder="1"/>
    <xf numFmtId="0" fontId="31" fillId="4" borderId="2" xfId="0" applyFont="1" applyFill="1" applyBorder="1" applyAlignment="1">
      <alignment vertical="center"/>
    </xf>
    <xf numFmtId="0" fontId="9" fillId="4" borderId="0" xfId="13" applyFont="1" applyFill="1" applyAlignment="1">
      <alignment horizontal="center" vertical="center" wrapText="1"/>
    </xf>
    <xf numFmtId="0" fontId="31" fillId="8" borderId="6" xfId="0" applyFont="1" applyFill="1" applyBorder="1" applyAlignment="1">
      <alignment horizontal="center"/>
    </xf>
    <xf numFmtId="0" fontId="32" fillId="0" borderId="0" xfId="0" applyFont="1"/>
    <xf numFmtId="0" fontId="28" fillId="0" borderId="12" xfId="0" applyFont="1" applyBorder="1"/>
    <xf numFmtId="0" fontId="32" fillId="0" borderId="9" xfId="0" applyFont="1" applyBorder="1"/>
    <xf numFmtId="0" fontId="8" fillId="0" borderId="4" xfId="11" applyFont="1" applyBorder="1" applyAlignment="1">
      <alignment horizontal="left" vertical="center"/>
    </xf>
    <xf numFmtId="0" fontId="32" fillId="0" borderId="4" xfId="0" applyFont="1" applyBorder="1"/>
    <xf numFmtId="0" fontId="32" fillId="0" borderId="1" xfId="0" applyFont="1" applyBorder="1"/>
    <xf numFmtId="0" fontId="31" fillId="5" borderId="0" xfId="0" applyFont="1" applyFill="1" applyAlignment="1">
      <alignment horizontal="left"/>
    </xf>
    <xf numFmtId="0" fontId="32" fillId="0" borderId="7" xfId="0" applyFont="1" applyBorder="1"/>
    <xf numFmtId="0" fontId="38" fillId="0" borderId="0" xfId="0" applyFont="1" applyAlignment="1">
      <alignment wrapText="1"/>
    </xf>
    <xf numFmtId="0" fontId="0" fillId="0" borderId="2" xfId="0" applyBorder="1"/>
    <xf numFmtId="0" fontId="38" fillId="0" borderId="2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41" fillId="0" borderId="2" xfId="0" quotePrefix="1" applyFont="1" applyBorder="1" applyAlignment="1">
      <alignment horizontal="center" vertical="center"/>
    </xf>
    <xf numFmtId="0" fontId="39" fillId="0" borderId="2" xfId="0" quotePrefix="1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168" fontId="28" fillId="0" borderId="0" xfId="109" applyNumberFormat="1" applyFont="1" applyFill="1"/>
    <xf numFmtId="168" fontId="28" fillId="0" borderId="0" xfId="109" applyNumberFormat="1" applyFont="1" applyFill="1" applyAlignment="1"/>
    <xf numFmtId="168" fontId="29" fillId="0" borderId="0" xfId="109" applyNumberFormat="1" applyFont="1" applyFill="1" applyAlignment="1">
      <alignment horizontal="left"/>
    </xf>
    <xf numFmtId="168" fontId="28" fillId="0" borderId="0" xfId="109" applyNumberFormat="1" applyFont="1" applyFill="1" applyBorder="1" applyAlignment="1">
      <alignment horizontal="center" wrapText="1"/>
    </xf>
    <xf numFmtId="168" fontId="31" fillId="7" borderId="2" xfId="109" applyNumberFormat="1" applyFont="1" applyFill="1" applyBorder="1" applyAlignment="1">
      <alignment horizontal="center" vertical="center" wrapText="1"/>
    </xf>
    <xf numFmtId="168" fontId="32" fillId="0" borderId="2" xfId="109" applyNumberFormat="1" applyFont="1" applyFill="1" applyBorder="1"/>
    <xf numFmtId="168" fontId="32" fillId="0" borderId="5" xfId="109" applyNumberFormat="1" applyFont="1" applyFill="1" applyBorder="1"/>
    <xf numFmtId="168" fontId="32" fillId="0" borderId="12" xfId="109" applyNumberFormat="1" applyFont="1" applyFill="1" applyBorder="1"/>
    <xf numFmtId="168" fontId="32" fillId="0" borderId="0" xfId="109" applyNumberFormat="1" applyFont="1" applyFill="1" applyBorder="1"/>
    <xf numFmtId="168" fontId="32" fillId="0" borderId="9" xfId="109" applyNumberFormat="1" applyFont="1" applyFill="1" applyBorder="1"/>
    <xf numFmtId="168" fontId="8" fillId="0" borderId="4" xfId="109" applyNumberFormat="1" applyFont="1" applyFill="1" applyBorder="1" applyAlignment="1">
      <alignment horizontal="left" vertical="center"/>
    </xf>
    <xf numFmtId="168" fontId="32" fillId="0" borderId="4" xfId="109" applyNumberFormat="1" applyFont="1" applyFill="1" applyBorder="1"/>
    <xf numFmtId="168" fontId="32" fillId="0" borderId="1" xfId="109" applyNumberFormat="1" applyFont="1" applyFill="1" applyBorder="1"/>
    <xf numFmtId="168" fontId="31" fillId="5" borderId="0" xfId="109" applyNumberFormat="1" applyFont="1" applyFill="1" applyBorder="1" applyAlignment="1">
      <alignment horizontal="left"/>
    </xf>
    <xf numFmtId="168" fontId="32" fillId="0" borderId="7" xfId="109" applyNumberFormat="1" applyFont="1" applyFill="1" applyBorder="1"/>
    <xf numFmtId="168" fontId="31" fillId="8" borderId="6" xfId="109" applyNumberFormat="1" applyFont="1" applyFill="1" applyBorder="1" applyAlignment="1">
      <alignment horizontal="center"/>
    </xf>
    <xf numFmtId="168" fontId="0" fillId="0" borderId="0" xfId="109" applyNumberFormat="1" applyFont="1"/>
    <xf numFmtId="0" fontId="32" fillId="0" borderId="3" xfId="0" applyFont="1" applyBorder="1"/>
    <xf numFmtId="0" fontId="34" fillId="0" borderId="2" xfId="0" quotePrefix="1" applyFont="1" applyBorder="1" applyAlignment="1">
      <alignment vertical="center"/>
    </xf>
    <xf numFmtId="49" fontId="8" fillId="0" borderId="2" xfId="0" quotePrefix="1" applyNumberFormat="1" applyFont="1" applyBorder="1" applyAlignment="1">
      <alignment horizontal="center" vertical="center"/>
    </xf>
    <xf numFmtId="0" fontId="16" fillId="4" borderId="2" xfId="0" quotePrefix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49" fontId="8" fillId="4" borderId="2" xfId="0" quotePrefix="1" applyNumberFormat="1" applyFont="1" applyFill="1" applyBorder="1" applyAlignment="1">
      <alignment horizontal="center" vertical="center"/>
    </xf>
    <xf numFmtId="0" fontId="12" fillId="4" borderId="2" xfId="0" quotePrefix="1" applyFont="1" applyFill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49" fontId="7" fillId="4" borderId="2" xfId="0" quotePrefix="1" applyNumberFormat="1" applyFont="1" applyFill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vertical="center"/>
    </xf>
    <xf numFmtId="0" fontId="5" fillId="4" borderId="0" xfId="0" applyFont="1" applyFill="1"/>
    <xf numFmtId="0" fontId="11" fillId="4" borderId="0" xfId="0" applyFont="1" applyFill="1"/>
    <xf numFmtId="0" fontId="8" fillId="4" borderId="2" xfId="0" quotePrefix="1" applyFont="1" applyFill="1" applyBorder="1" applyAlignment="1">
      <alignment horizontal="center" vertical="center"/>
    </xf>
    <xf numFmtId="14" fontId="8" fillId="4" borderId="3" xfId="0" applyNumberFormat="1" applyFont="1" applyFill="1" applyBorder="1" applyAlignment="1">
      <alignment horizontal="center" vertical="center" wrapText="1"/>
    </xf>
    <xf numFmtId="0" fontId="8" fillId="4" borderId="3" xfId="0" quotePrefix="1" applyFont="1" applyFill="1" applyBorder="1" applyAlignment="1">
      <alignment horizontal="center" vertical="center"/>
    </xf>
    <xf numFmtId="49" fontId="16" fillId="4" borderId="2" xfId="0" quotePrefix="1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43" fillId="4" borderId="2" xfId="0" quotePrefix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vertical="center"/>
    </xf>
    <xf numFmtId="0" fontId="44" fillId="4" borderId="2" xfId="0" quotePrefix="1" applyFont="1" applyFill="1" applyBorder="1" applyAlignment="1">
      <alignment horizontal="center" vertical="center"/>
    </xf>
    <xf numFmtId="0" fontId="13" fillId="4" borderId="2" xfId="0" quotePrefix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vertical="center" wrapText="1"/>
    </xf>
    <xf numFmtId="0" fontId="7" fillId="4" borderId="2" xfId="1" applyFill="1" applyBorder="1" applyAlignment="1">
      <alignment horizontal="center" vertical="center"/>
    </xf>
    <xf numFmtId="0" fontId="13" fillId="4" borderId="9" xfId="1" applyFont="1" applyFill="1" applyBorder="1" applyAlignment="1">
      <alignment horizontal="center" vertical="center"/>
    </xf>
    <xf numFmtId="0" fontId="13" fillId="4" borderId="9" xfId="1" applyFont="1" applyFill="1" applyBorder="1" applyAlignment="1">
      <alignment vertical="center"/>
    </xf>
    <xf numFmtId="0" fontId="44" fillId="4" borderId="9" xfId="0" quotePrefix="1" applyFont="1" applyFill="1" applyBorder="1" applyAlignment="1">
      <alignment horizontal="center" vertical="center"/>
    </xf>
    <xf numFmtId="0" fontId="13" fillId="4" borderId="13" xfId="0" quotePrefix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/>
    </xf>
    <xf numFmtId="0" fontId="13" fillId="4" borderId="3" xfId="0" quotePrefix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horizontal="left" vertical="center"/>
    </xf>
    <xf numFmtId="49" fontId="13" fillId="4" borderId="2" xfId="0" quotePrefix="1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2" xfId="7" applyFont="1" applyFill="1" applyBorder="1" applyAlignment="1">
      <alignment horizontal="center" vertical="center"/>
    </xf>
    <xf numFmtId="0" fontId="13" fillId="4" borderId="2" xfId="7" applyFont="1" applyFill="1" applyBorder="1" applyAlignment="1">
      <alignment vertical="center"/>
    </xf>
    <xf numFmtId="49" fontId="13" fillId="4" borderId="2" xfId="0" applyNumberFormat="1" applyFont="1" applyFill="1" applyBorder="1" applyAlignment="1">
      <alignment horizontal="center" vertical="center"/>
    </xf>
    <xf numFmtId="0" fontId="13" fillId="4" borderId="2" xfId="9" applyFont="1" applyFill="1" applyBorder="1" applyAlignment="1">
      <alignment horizontal="center" vertical="center"/>
    </xf>
    <xf numFmtId="0" fontId="13" fillId="4" borderId="2" xfId="9" applyFont="1" applyFill="1" applyBorder="1" applyAlignment="1">
      <alignment vertical="center"/>
    </xf>
    <xf numFmtId="0" fontId="13" fillId="4" borderId="2" xfId="8" applyFont="1" applyFill="1" applyBorder="1" applyAlignment="1">
      <alignment horizontal="center" vertical="center"/>
    </xf>
    <xf numFmtId="0" fontId="13" fillId="4" borderId="2" xfId="8" applyFont="1" applyFill="1" applyBorder="1" applyAlignment="1">
      <alignment vertical="center"/>
    </xf>
    <xf numFmtId="0" fontId="13" fillId="4" borderId="2" xfId="8" applyFont="1" applyFill="1" applyBorder="1" applyAlignment="1">
      <alignment vertical="center" wrapText="1"/>
    </xf>
    <xf numFmtId="0" fontId="13" fillId="4" borderId="2" xfId="5" applyFont="1" applyFill="1" applyBorder="1" applyAlignment="1">
      <alignment horizontal="center" vertical="center"/>
    </xf>
    <xf numFmtId="0" fontId="13" fillId="4" borderId="2" xfId="5" applyFont="1" applyFill="1" applyBorder="1" applyAlignment="1">
      <alignment vertical="center"/>
    </xf>
    <xf numFmtId="0" fontId="13" fillId="0" borderId="0" xfId="13" applyFont="1" applyAlignment="1">
      <alignment horizontal="left" vertical="center"/>
    </xf>
    <xf numFmtId="0" fontId="5" fillId="4" borderId="0" xfId="0" quotePrefix="1" applyFont="1" applyFill="1" applyAlignment="1">
      <alignment horizontal="center" vertical="center"/>
    </xf>
    <xf numFmtId="0" fontId="43" fillId="4" borderId="2" xfId="0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14" fontId="8" fillId="4" borderId="3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/>
    <xf numFmtId="0" fontId="31" fillId="4" borderId="2" xfId="0" quotePrefix="1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169" fontId="0" fillId="0" borderId="0" xfId="0" applyNumberFormat="1"/>
    <xf numFmtId="0" fontId="48" fillId="0" borderId="3" xfId="1" applyFont="1" applyBorder="1" applyAlignment="1">
      <alignment horizontal="center" vertical="center"/>
    </xf>
    <xf numFmtId="0" fontId="48" fillId="0" borderId="2" xfId="1" applyFont="1" applyBorder="1" applyAlignment="1">
      <alignment horizontal="center" vertical="center"/>
    </xf>
    <xf numFmtId="0" fontId="48" fillId="4" borderId="2" xfId="1" applyFont="1" applyFill="1" applyBorder="1" applyAlignment="1">
      <alignment horizontal="center" vertical="center"/>
    </xf>
    <xf numFmtId="170" fontId="3" fillId="0" borderId="2" xfId="109" applyNumberFormat="1" applyFont="1" applyFill="1" applyBorder="1" applyAlignment="1">
      <alignment horizontal="center" vertical="center"/>
    </xf>
    <xf numFmtId="169" fontId="45" fillId="0" borderId="0" xfId="0" applyNumberFormat="1" applyFont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169" fontId="0" fillId="0" borderId="2" xfId="0" applyNumberFormat="1" applyBorder="1"/>
    <xf numFmtId="0" fontId="28" fillId="0" borderId="6" xfId="0" applyFont="1" applyBorder="1" applyAlignment="1">
      <alignment vertical="center"/>
    </xf>
    <xf numFmtId="0" fontId="28" fillId="0" borderId="3" xfId="0" applyFont="1" applyBorder="1" applyAlignment="1">
      <alignment horizontal="center" vertical="center"/>
    </xf>
    <xf numFmtId="0" fontId="28" fillId="4" borderId="6" xfId="0" applyFont="1" applyFill="1" applyBorder="1" applyAlignment="1">
      <alignment vertical="center"/>
    </xf>
    <xf numFmtId="0" fontId="28" fillId="4" borderId="5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169" fontId="0" fillId="0" borderId="2" xfId="0" quotePrefix="1" applyNumberFormat="1" applyBorder="1" applyAlignment="1">
      <alignment horizontal="center"/>
    </xf>
    <xf numFmtId="0" fontId="0" fillId="4" borderId="0" xfId="0" applyFill="1"/>
    <xf numFmtId="0" fontId="11" fillId="0" borderId="2" xfId="0" applyFont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31" fillId="4" borderId="2" xfId="0" quotePrefix="1" applyFont="1" applyFill="1" applyBorder="1" applyAlignment="1">
      <alignment horizontal="center"/>
    </xf>
    <xf numFmtId="0" fontId="31" fillId="4" borderId="3" xfId="0" quotePrefix="1" applyFont="1" applyFill="1" applyBorder="1" applyAlignment="1">
      <alignment horizontal="center"/>
    </xf>
    <xf numFmtId="0" fontId="31" fillId="4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9" fillId="9" borderId="15" xfId="2" applyFont="1" applyFill="1" applyBorder="1" applyAlignment="1">
      <alignment horizontal="center" vertical="center"/>
    </xf>
    <xf numFmtId="0" fontId="49" fillId="9" borderId="16" xfId="2" applyFont="1" applyFill="1" applyBorder="1" applyAlignment="1">
      <alignment horizontal="center" vertical="center"/>
    </xf>
    <xf numFmtId="0" fontId="50" fillId="4" borderId="17" xfId="2" applyFont="1" applyFill="1" applyBorder="1" applyAlignment="1">
      <alignment horizontal="center" vertical="center"/>
    </xf>
    <xf numFmtId="0" fontId="7" fillId="4" borderId="17" xfId="2" applyFill="1" applyBorder="1" applyAlignment="1">
      <alignment horizontal="center" vertical="center"/>
    </xf>
    <xf numFmtId="0" fontId="7" fillId="4" borderId="17" xfId="2" applyFill="1" applyBorder="1" applyAlignment="1">
      <alignment vertical="center"/>
    </xf>
    <xf numFmtId="0" fontId="50" fillId="4" borderId="17" xfId="2" applyFont="1" applyFill="1" applyBorder="1" applyAlignment="1">
      <alignment vertical="center"/>
    </xf>
    <xf numFmtId="0" fontId="7" fillId="4" borderId="17" xfId="0" applyFont="1" applyFill="1" applyBorder="1" applyAlignment="1">
      <alignment vertical="center"/>
    </xf>
    <xf numFmtId="0" fontId="7" fillId="4" borderId="18" xfId="2" applyFill="1" applyBorder="1" applyAlignment="1">
      <alignment vertical="center"/>
    </xf>
    <xf numFmtId="0" fontId="7" fillId="4" borderId="2" xfId="2" applyFill="1" applyBorder="1" applyAlignment="1">
      <alignment vertical="center"/>
    </xf>
    <xf numFmtId="168" fontId="28" fillId="0" borderId="2" xfId="109" applyNumberFormat="1" applyFont="1" applyFill="1" applyBorder="1"/>
    <xf numFmtId="168" fontId="28" fillId="0" borderId="2" xfId="109" quotePrefix="1" applyNumberFormat="1" applyFont="1" applyFill="1" applyBorder="1"/>
    <xf numFmtId="0" fontId="8" fillId="5" borderId="2" xfId="5" applyFont="1" applyFill="1" applyBorder="1" applyAlignment="1">
      <alignment horizontal="center" vertical="center"/>
    </xf>
    <xf numFmtId="0" fontId="8" fillId="5" borderId="2" xfId="5" applyFont="1" applyFill="1" applyBorder="1" applyAlignment="1">
      <alignment vertical="center"/>
    </xf>
    <xf numFmtId="0" fontId="8" fillId="5" borderId="3" xfId="1" applyFont="1" applyFill="1" applyBorder="1" applyAlignment="1">
      <alignment horizontal="left" vertical="center"/>
    </xf>
    <xf numFmtId="14" fontId="8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52" fillId="4" borderId="2" xfId="4" applyFont="1" applyFill="1" applyBorder="1" applyAlignment="1">
      <alignment horizontal="left" vertical="center"/>
    </xf>
    <xf numFmtId="0" fontId="52" fillId="4" borderId="2" xfId="1" applyFont="1" applyFill="1" applyBorder="1" applyAlignment="1">
      <alignment horizontal="left" vertical="center"/>
    </xf>
    <xf numFmtId="0" fontId="52" fillId="4" borderId="2" xfId="11" applyFont="1" applyFill="1" applyBorder="1" applyAlignment="1">
      <alignment horizontal="left" vertical="center"/>
    </xf>
    <xf numFmtId="14" fontId="52" fillId="4" borderId="2" xfId="1" applyNumberFormat="1" applyFont="1" applyFill="1" applyBorder="1" applyAlignment="1">
      <alignment horizontal="center" vertical="center"/>
    </xf>
    <xf numFmtId="14" fontId="52" fillId="4" borderId="2" xfId="1" quotePrefix="1" applyNumberFormat="1" applyFont="1" applyFill="1" applyBorder="1" applyAlignment="1">
      <alignment horizontal="center" vertical="center"/>
    </xf>
    <xf numFmtId="0" fontId="53" fillId="0" borderId="2" xfId="0" quotePrefix="1" applyFont="1" applyBorder="1" applyAlignment="1">
      <alignment vertical="center"/>
    </xf>
    <xf numFmtId="0" fontId="8" fillId="10" borderId="2" xfId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vertical="center"/>
    </xf>
    <xf numFmtId="0" fontId="8" fillId="10" borderId="2" xfId="1" applyFont="1" applyFill="1" applyBorder="1" applyAlignment="1">
      <alignment vertical="center"/>
    </xf>
    <xf numFmtId="14" fontId="8" fillId="10" borderId="2" xfId="0" applyNumberFormat="1" applyFont="1" applyFill="1" applyBorder="1" applyAlignment="1">
      <alignment horizontal="center" vertical="center"/>
    </xf>
    <xf numFmtId="0" fontId="8" fillId="10" borderId="2" xfId="7" applyFont="1" applyFill="1" applyBorder="1" applyAlignment="1">
      <alignment horizontal="left" vertical="center"/>
    </xf>
    <xf numFmtId="0" fontId="8" fillId="10" borderId="2" xfId="1" applyFont="1" applyFill="1" applyBorder="1" applyAlignment="1">
      <alignment horizontal="left" vertical="center"/>
    </xf>
    <xf numFmtId="0" fontId="12" fillId="10" borderId="2" xfId="0" quotePrefix="1" applyFont="1" applyFill="1" applyBorder="1" applyAlignment="1">
      <alignment vertical="center"/>
    </xf>
    <xf numFmtId="14" fontId="8" fillId="10" borderId="2" xfId="0" applyNumberFormat="1" applyFont="1" applyFill="1" applyBorder="1" applyAlignment="1">
      <alignment horizontal="left" vertical="center"/>
    </xf>
    <xf numFmtId="0" fontId="11" fillId="10" borderId="0" xfId="0" applyFont="1" applyFill="1" applyAlignment="1">
      <alignment vertical="center"/>
    </xf>
    <xf numFmtId="0" fontId="7" fillId="0" borderId="2" xfId="0" quotePrefix="1" applyFont="1" applyBorder="1"/>
    <xf numFmtId="0" fontId="32" fillId="0" borderId="2" xfId="109" quotePrefix="1" applyNumberFormat="1" applyFont="1" applyFill="1" applyBorder="1"/>
    <xf numFmtId="0" fontId="17" fillId="4" borderId="2" xfId="0" applyFont="1" applyFill="1" applyBorder="1" applyAlignment="1">
      <alignment horizontal="center" vertical="center"/>
    </xf>
    <xf numFmtId="49" fontId="51" fillId="4" borderId="2" xfId="0" applyNumberFormat="1" applyFont="1" applyFill="1" applyBorder="1" applyAlignment="1">
      <alignment horizontal="left" vertical="center"/>
    </xf>
    <xf numFmtId="0" fontId="52" fillId="4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left"/>
    </xf>
    <xf numFmtId="14" fontId="11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14" fontId="8" fillId="10" borderId="2" xfId="1" quotePrefix="1" applyNumberFormat="1" applyFont="1" applyFill="1" applyBorder="1" applyAlignment="1">
      <alignment horizontal="center" vertical="center"/>
    </xf>
    <xf numFmtId="49" fontId="8" fillId="10" borderId="2" xfId="0" quotePrefix="1" applyNumberFormat="1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14" fontId="8" fillId="10" borderId="2" xfId="1" applyNumberFormat="1" applyFont="1" applyFill="1" applyBorder="1" applyAlignment="1">
      <alignment horizontal="center" vertical="center"/>
    </xf>
    <xf numFmtId="49" fontId="8" fillId="10" borderId="2" xfId="0" applyNumberFormat="1" applyFont="1" applyFill="1" applyBorder="1" applyAlignment="1">
      <alignment horizontal="left" vertical="center"/>
    </xf>
    <xf numFmtId="0" fontId="8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vertical="center"/>
    </xf>
    <xf numFmtId="0" fontId="8" fillId="11" borderId="2" xfId="1" applyFont="1" applyFill="1" applyBorder="1" applyAlignment="1">
      <alignment horizontal="left" vertical="center"/>
    </xf>
    <xf numFmtId="14" fontId="8" fillId="11" borderId="2" xfId="1" applyNumberFormat="1" applyFont="1" applyFill="1" applyBorder="1" applyAlignment="1">
      <alignment horizontal="center" vertical="center"/>
    </xf>
    <xf numFmtId="14" fontId="8" fillId="11" borderId="2" xfId="1" quotePrefix="1" applyNumberFormat="1" applyFont="1" applyFill="1" applyBorder="1" applyAlignment="1">
      <alignment horizontal="center" vertical="center"/>
    </xf>
    <xf numFmtId="0" fontId="12" fillId="11" borderId="2" xfId="0" quotePrefix="1" applyFont="1" applyFill="1" applyBorder="1" applyAlignment="1">
      <alignment vertical="center"/>
    </xf>
    <xf numFmtId="14" fontId="8" fillId="11" borderId="2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left" vertical="center"/>
    </xf>
    <xf numFmtId="14" fontId="8" fillId="11" borderId="2" xfId="0" applyNumberFormat="1" applyFont="1" applyFill="1" applyBorder="1" applyAlignment="1">
      <alignment horizontal="left" vertical="center"/>
    </xf>
    <xf numFmtId="0" fontId="11" fillId="11" borderId="0" xfId="0" applyFont="1" applyFill="1" applyAlignment="1">
      <alignment vertical="center"/>
    </xf>
    <xf numFmtId="168" fontId="11" fillId="0" borderId="0" xfId="109" applyNumberFormat="1" applyFont="1" applyAlignment="1">
      <alignment horizontal="left"/>
    </xf>
    <xf numFmtId="0" fontId="31" fillId="0" borderId="2" xfId="0" applyFont="1" applyBorder="1" applyAlignment="1">
      <alignment horizontal="center" vertical="center"/>
    </xf>
    <xf numFmtId="0" fontId="28" fillId="4" borderId="5" xfId="0" applyFont="1" applyFill="1" applyBorder="1"/>
    <xf numFmtId="0" fontId="8" fillId="12" borderId="2" xfId="1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28" fillId="12" borderId="5" xfId="0" applyFont="1" applyFill="1" applyBorder="1"/>
    <xf numFmtId="0" fontId="8" fillId="12" borderId="2" xfId="0" applyFont="1" applyFill="1" applyBorder="1" applyAlignment="1">
      <alignment vertical="center"/>
    </xf>
    <xf numFmtId="0" fontId="8" fillId="12" borderId="2" xfId="1" applyFont="1" applyFill="1" applyBorder="1" applyAlignment="1">
      <alignment vertical="center"/>
    </xf>
    <xf numFmtId="0" fontId="8" fillId="12" borderId="2" xfId="1" applyFont="1" applyFill="1" applyBorder="1" applyAlignment="1">
      <alignment horizontal="left" vertical="center"/>
    </xf>
    <xf numFmtId="14" fontId="8" fillId="12" borderId="2" xfId="0" applyNumberFormat="1" applyFont="1" applyFill="1" applyBorder="1" applyAlignment="1">
      <alignment horizontal="center" vertical="center"/>
    </xf>
    <xf numFmtId="49" fontId="8" fillId="12" borderId="2" xfId="0" quotePrefix="1" applyNumberFormat="1" applyFont="1" applyFill="1" applyBorder="1" applyAlignment="1">
      <alignment horizontal="left" vertical="center"/>
    </xf>
    <xf numFmtId="0" fontId="12" fillId="12" borderId="2" xfId="0" quotePrefix="1" applyFont="1" applyFill="1" applyBorder="1" applyAlignment="1">
      <alignment vertical="center"/>
    </xf>
    <xf numFmtId="14" fontId="8" fillId="12" borderId="2" xfId="0" applyNumberFormat="1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11" fillId="12" borderId="0" xfId="0" applyFont="1" applyFill="1" applyAlignment="1">
      <alignment vertical="center"/>
    </xf>
    <xf numFmtId="0" fontId="31" fillId="5" borderId="2" xfId="0" quotePrefix="1" applyFont="1" applyFill="1" applyBorder="1" applyAlignment="1">
      <alignment horizontal="left"/>
    </xf>
    <xf numFmtId="0" fontId="31" fillId="5" borderId="2" xfId="0" applyFont="1" applyFill="1" applyBorder="1" applyAlignment="1">
      <alignment horizontal="center"/>
    </xf>
    <xf numFmtId="14" fontId="7" fillId="5" borderId="2" xfId="0" applyNumberFormat="1" applyFont="1" applyFill="1" applyBorder="1" applyAlignment="1">
      <alignment horizontal="center" vertical="center"/>
    </xf>
    <xf numFmtId="0" fontId="28" fillId="5" borderId="2" xfId="0" applyFont="1" applyFill="1" applyBorder="1"/>
    <xf numFmtId="168" fontId="28" fillId="5" borderId="9" xfId="109" applyNumberFormat="1" applyFont="1" applyFill="1" applyBorder="1"/>
    <xf numFmtId="168" fontId="28" fillId="5" borderId="9" xfId="109" quotePrefix="1" applyNumberFormat="1" applyFont="1" applyFill="1" applyBorder="1"/>
    <xf numFmtId="0" fontId="28" fillId="5" borderId="0" xfId="0" applyFont="1" applyFill="1"/>
    <xf numFmtId="0" fontId="0" fillId="5" borderId="0" xfId="0" applyFill="1" applyAlignment="1">
      <alignment horizontal="center"/>
    </xf>
    <xf numFmtId="0" fontId="8" fillId="13" borderId="2" xfId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vertical="center"/>
    </xf>
    <xf numFmtId="0" fontId="8" fillId="13" borderId="2" xfId="1" applyFont="1" applyFill="1" applyBorder="1" applyAlignment="1">
      <alignment vertical="center"/>
    </xf>
    <xf numFmtId="0" fontId="8" fillId="13" borderId="2" xfId="1" applyFont="1" applyFill="1" applyBorder="1" applyAlignment="1">
      <alignment horizontal="left" vertical="center"/>
    </xf>
    <xf numFmtId="14" fontId="8" fillId="13" borderId="2" xfId="1" applyNumberFormat="1" applyFont="1" applyFill="1" applyBorder="1" applyAlignment="1">
      <alignment horizontal="center" vertical="center"/>
    </xf>
    <xf numFmtId="14" fontId="8" fillId="13" borderId="2" xfId="1" quotePrefix="1" applyNumberFormat="1" applyFont="1" applyFill="1" applyBorder="1" applyAlignment="1">
      <alignment horizontal="center" vertical="center"/>
    </xf>
    <xf numFmtId="0" fontId="12" fillId="13" borderId="2" xfId="0" quotePrefix="1" applyFont="1" applyFill="1" applyBorder="1" applyAlignment="1">
      <alignment vertical="center"/>
    </xf>
    <xf numFmtId="14" fontId="8" fillId="13" borderId="2" xfId="0" applyNumberFormat="1" applyFont="1" applyFill="1" applyBorder="1" applyAlignment="1">
      <alignment horizontal="center" vertical="center"/>
    </xf>
    <xf numFmtId="14" fontId="8" fillId="13" borderId="2" xfId="0" applyNumberFormat="1" applyFont="1" applyFill="1" applyBorder="1" applyAlignment="1">
      <alignment horizontal="left" vertical="center"/>
    </xf>
    <xf numFmtId="0" fontId="8" fillId="13" borderId="2" xfId="0" quotePrefix="1" applyFont="1" applyFill="1" applyBorder="1" applyAlignment="1">
      <alignment horizontal="center" vertical="center"/>
    </xf>
    <xf numFmtId="0" fontId="11" fillId="13" borderId="0" xfId="0" applyFont="1" applyFill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14" fontId="8" fillId="4" borderId="5" xfId="0" applyNumberFormat="1" applyFont="1" applyFill="1" applyBorder="1" applyAlignment="1">
      <alignment horizontal="center" vertical="center"/>
    </xf>
    <xf numFmtId="14" fontId="5" fillId="4" borderId="5" xfId="0" applyNumberFormat="1" applyFont="1" applyFill="1" applyBorder="1" applyAlignment="1">
      <alignment horizontal="center" vertical="center"/>
    </xf>
    <xf numFmtId="0" fontId="33" fillId="0" borderId="8" xfId="0" quotePrefix="1" applyFont="1" applyBorder="1" applyAlignment="1">
      <alignment horizontal="center" vertical="center"/>
    </xf>
    <xf numFmtId="14" fontId="8" fillId="12" borderId="2" xfId="1" applyNumberFormat="1" applyFont="1" applyFill="1" applyBorder="1" applyAlignment="1">
      <alignment horizontal="center" vertical="center"/>
    </xf>
    <xf numFmtId="14" fontId="8" fillId="12" borderId="2" xfId="1" quotePrefix="1" applyNumberFormat="1" applyFont="1" applyFill="1" applyBorder="1" applyAlignment="1">
      <alignment horizontal="center" vertical="center"/>
    </xf>
    <xf numFmtId="0" fontId="8" fillId="12" borderId="2" xfId="7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left" vertical="center"/>
    </xf>
    <xf numFmtId="0" fontId="5" fillId="13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7" fillId="5" borderId="2" xfId="1" applyFont="1" applyFill="1" applyBorder="1" applyAlignment="1">
      <alignment vertical="center"/>
    </xf>
    <xf numFmtId="0" fontId="7" fillId="5" borderId="2" xfId="0" applyFont="1" applyFill="1" applyBorder="1" applyAlignment="1">
      <alignment horizontal="left" vertical="center"/>
    </xf>
    <xf numFmtId="0" fontId="20" fillId="0" borderId="0" xfId="0" applyFont="1"/>
    <xf numFmtId="0" fontId="7" fillId="10" borderId="2" xfId="0" applyFont="1" applyFill="1" applyBorder="1"/>
    <xf numFmtId="17" fontId="11" fillId="0" borderId="0" xfId="0" applyNumberFormat="1" applyFont="1"/>
    <xf numFmtId="17" fontId="5" fillId="0" borderId="0" xfId="0" applyNumberFormat="1" applyFont="1"/>
    <xf numFmtId="168" fontId="5" fillId="0" borderId="0" xfId="109" applyNumberFormat="1" applyFont="1" applyFill="1"/>
    <xf numFmtId="168" fontId="8" fillId="0" borderId="2" xfId="109" applyNumberFormat="1" applyFont="1" applyFill="1" applyBorder="1" applyAlignment="1">
      <alignment horizontal="left" vertical="center"/>
    </xf>
    <xf numFmtId="14" fontId="7" fillId="5" borderId="2" xfId="0" quotePrefix="1" applyNumberFormat="1" applyFont="1" applyFill="1" applyBorder="1" applyAlignment="1">
      <alignment horizontal="center" vertical="center"/>
    </xf>
    <xf numFmtId="0" fontId="8" fillId="12" borderId="2" xfId="5" applyFont="1" applyFill="1" applyBorder="1" applyAlignment="1">
      <alignment horizontal="center" vertical="center"/>
    </xf>
    <xf numFmtId="14" fontId="28" fillId="12" borderId="2" xfId="0" applyNumberFormat="1" applyFont="1" applyFill="1" applyBorder="1" applyAlignment="1">
      <alignment horizontal="center"/>
    </xf>
    <xf numFmtId="49" fontId="8" fillId="12" borderId="2" xfId="0" applyNumberFormat="1" applyFont="1" applyFill="1" applyBorder="1" applyAlignment="1">
      <alignment horizontal="left" vertical="center"/>
    </xf>
    <xf numFmtId="0" fontId="8" fillId="4" borderId="2" xfId="0" quotePrefix="1" applyFont="1" applyFill="1" applyBorder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8" fillId="12" borderId="2" xfId="0" applyFont="1" applyFill="1" applyBorder="1" applyAlignment="1">
      <alignment horizontal="center"/>
    </xf>
    <xf numFmtId="0" fontId="28" fillId="12" borderId="2" xfId="0" applyFont="1" applyFill="1" applyBorder="1"/>
    <xf numFmtId="0" fontId="11" fillId="12" borderId="0" xfId="0" applyFont="1" applyFill="1" applyAlignment="1">
      <alignment horizontal="left" vertical="center"/>
    </xf>
    <xf numFmtId="168" fontId="5" fillId="0" borderId="0" xfId="109" applyNumberFormat="1" applyFont="1" applyFill="1" applyAlignment="1">
      <alignment horizontal="left"/>
    </xf>
    <xf numFmtId="0" fontId="8" fillId="11" borderId="2" xfId="0" applyFont="1" applyFill="1" applyBorder="1" applyAlignment="1">
      <alignment horizontal="center" vertical="center"/>
    </xf>
    <xf numFmtId="0" fontId="8" fillId="0" borderId="5" xfId="12" applyFont="1" applyBorder="1" applyAlignment="1">
      <alignment horizontal="left" vertical="center"/>
    </xf>
    <xf numFmtId="14" fontId="32" fillId="0" borderId="5" xfId="0" applyNumberFormat="1" applyFont="1" applyBorder="1" applyAlignment="1">
      <alignment horizontal="center"/>
    </xf>
    <xf numFmtId="49" fontId="8" fillId="4" borderId="2" xfId="0" applyNumberFormat="1" applyFont="1" applyFill="1" applyBorder="1" applyAlignment="1">
      <alignment horizontal="left" vertical="center"/>
    </xf>
    <xf numFmtId="0" fontId="7" fillId="11" borderId="2" xfId="0" applyFont="1" applyFill="1" applyBorder="1"/>
    <xf numFmtId="49" fontId="8" fillId="11" borderId="2" xfId="0" quotePrefix="1" applyNumberFormat="1" applyFont="1" applyFill="1" applyBorder="1" applyAlignment="1">
      <alignment horizontal="left" vertical="center"/>
    </xf>
    <xf numFmtId="0" fontId="8" fillId="13" borderId="2" xfId="7" applyFont="1" applyFill="1" applyBorder="1" applyAlignment="1">
      <alignment horizontal="center" vertical="center"/>
    </xf>
    <xf numFmtId="49" fontId="8" fillId="13" borderId="2" xfId="0" quotePrefix="1" applyNumberFormat="1" applyFont="1" applyFill="1" applyBorder="1" applyAlignment="1">
      <alignment horizontal="left" vertical="center"/>
    </xf>
    <xf numFmtId="49" fontId="8" fillId="13" borderId="2" xfId="0" applyNumberFormat="1" applyFont="1" applyFill="1" applyBorder="1" applyAlignment="1">
      <alignment horizontal="left" vertical="center"/>
    </xf>
    <xf numFmtId="0" fontId="8" fillId="13" borderId="2" xfId="5" applyFont="1" applyFill="1" applyBorder="1" applyAlignment="1">
      <alignment horizontal="center" vertical="center"/>
    </xf>
    <xf numFmtId="0" fontId="8" fillId="13" borderId="2" xfId="6" applyNumberFormat="1" applyFont="1" applyFill="1" applyBorder="1" applyAlignment="1">
      <alignment vertical="center"/>
    </xf>
    <xf numFmtId="14" fontId="28" fillId="13" borderId="2" xfId="0" applyNumberFormat="1" applyFont="1" applyFill="1" applyBorder="1" applyAlignment="1">
      <alignment horizontal="center"/>
    </xf>
    <xf numFmtId="0" fontId="8" fillId="13" borderId="2" xfId="8" applyFont="1" applyFill="1" applyBorder="1" applyAlignment="1">
      <alignment horizontal="center" vertical="center"/>
    </xf>
    <xf numFmtId="0" fontId="8" fillId="13" borderId="2" xfId="7" applyFont="1" applyFill="1" applyBorder="1" applyAlignment="1">
      <alignment horizontal="left" vertical="center"/>
    </xf>
    <xf numFmtId="0" fontId="7" fillId="13" borderId="2" xfId="0" applyFont="1" applyFill="1" applyBorder="1"/>
    <xf numFmtId="0" fontId="8" fillId="13" borderId="2" xfId="2" applyFont="1" applyFill="1" applyBorder="1" applyAlignment="1">
      <alignment horizontal="left" vertical="center"/>
    </xf>
    <xf numFmtId="0" fontId="28" fillId="13" borderId="5" xfId="0" applyFont="1" applyFill="1" applyBorder="1"/>
    <xf numFmtId="0" fontId="8" fillId="13" borderId="2" xfId="8" applyFont="1" applyFill="1" applyBorder="1" applyAlignment="1">
      <alignment vertical="center"/>
    </xf>
    <xf numFmtId="0" fontId="8" fillId="13" borderId="5" xfId="0" applyFont="1" applyFill="1" applyBorder="1" applyAlignment="1">
      <alignment vertical="center"/>
    </xf>
    <xf numFmtId="0" fontId="17" fillId="13" borderId="2" xfId="0" applyFont="1" applyFill="1" applyBorder="1" applyAlignment="1">
      <alignment vertical="center"/>
    </xf>
    <xf numFmtId="49" fontId="16" fillId="4" borderId="2" xfId="0" applyNumberFormat="1" applyFont="1" applyFill="1" applyBorder="1" applyAlignment="1">
      <alignment horizontal="left" vertical="center"/>
    </xf>
    <xf numFmtId="0" fontId="16" fillId="4" borderId="2" xfId="0" quotePrefix="1" applyFont="1" applyFill="1" applyBorder="1" applyAlignment="1">
      <alignment horizontal="left" vertical="center"/>
    </xf>
    <xf numFmtId="0" fontId="5" fillId="4" borderId="2" xfId="0" applyFont="1" applyFill="1" applyBorder="1"/>
    <xf numFmtId="49" fontId="52" fillId="4" borderId="2" xfId="0" applyNumberFormat="1" applyFont="1" applyFill="1" applyBorder="1" applyAlignment="1">
      <alignment horizontal="left" vertical="center"/>
    </xf>
    <xf numFmtId="0" fontId="53" fillId="4" borderId="2" xfId="0" quotePrefix="1" applyFont="1" applyFill="1" applyBorder="1" applyAlignment="1">
      <alignment vertical="center"/>
    </xf>
    <xf numFmtId="14" fontId="52" fillId="4" borderId="2" xfId="0" applyNumberFormat="1" applyFont="1" applyFill="1" applyBorder="1" applyAlignment="1">
      <alignment horizontal="center" vertical="center"/>
    </xf>
    <xf numFmtId="14" fontId="52" fillId="4" borderId="2" xfId="0" applyNumberFormat="1" applyFont="1" applyFill="1" applyBorder="1" applyAlignment="1">
      <alignment horizontal="left" vertical="center"/>
    </xf>
    <xf numFmtId="0" fontId="52" fillId="4" borderId="2" xfId="0" quotePrefix="1" applyFont="1" applyFill="1" applyBorder="1" applyAlignment="1">
      <alignment horizontal="center" vertical="center"/>
    </xf>
    <xf numFmtId="0" fontId="52" fillId="4" borderId="0" xfId="0" applyFont="1" applyFill="1"/>
    <xf numFmtId="0" fontId="8" fillId="10" borderId="2" xfId="4" applyFont="1" applyFill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vertical="center"/>
    </xf>
    <xf numFmtId="0" fontId="5" fillId="0" borderId="2" xfId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0" fontId="16" fillId="4" borderId="2" xfId="0" applyFont="1" applyFill="1" applyBorder="1" applyAlignment="1">
      <alignment horizontal="center" vertical="center"/>
    </xf>
    <xf numFmtId="0" fontId="8" fillId="4" borderId="2" xfId="1" quotePrefix="1" applyFont="1" applyFill="1" applyBorder="1" applyAlignment="1">
      <alignment vertical="center"/>
    </xf>
    <xf numFmtId="0" fontId="8" fillId="12" borderId="2" xfId="111" applyNumberFormat="1" applyFont="1" applyFill="1" applyBorder="1" applyAlignment="1">
      <alignment vertical="center"/>
    </xf>
    <xf numFmtId="0" fontId="8" fillId="4" borderId="2" xfId="0" quotePrefix="1" applyFont="1" applyFill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5" fillId="4" borderId="2" xfId="11" applyFont="1" applyFill="1" applyBorder="1" applyAlignment="1">
      <alignment vertical="center"/>
    </xf>
    <xf numFmtId="0" fontId="15" fillId="4" borderId="2" xfId="0" applyFont="1" applyFill="1" applyBorder="1" applyAlignment="1">
      <alignment horizontal="center"/>
    </xf>
    <xf numFmtId="0" fontId="8" fillId="4" borderId="2" xfId="1" quotePrefix="1" applyFont="1" applyFill="1" applyBorder="1" applyAlignment="1">
      <alignment horizontal="left" vertical="center"/>
    </xf>
    <xf numFmtId="0" fontId="54" fillId="4" borderId="2" xfId="0" applyFont="1" applyFill="1" applyBorder="1"/>
    <xf numFmtId="0" fontId="54" fillId="13" borderId="2" xfId="0" applyFont="1" applyFill="1" applyBorder="1"/>
    <xf numFmtId="0" fontId="8" fillId="13" borderId="2" xfId="1" quotePrefix="1" applyFont="1" applyFill="1" applyBorder="1" applyAlignment="1">
      <alignment horizontal="left" vertical="center"/>
    </xf>
    <xf numFmtId="0" fontId="16" fillId="4" borderId="2" xfId="8" applyFont="1" applyFill="1" applyBorder="1" applyAlignment="1">
      <alignment horizontal="center" vertical="center"/>
    </xf>
    <xf numFmtId="0" fontId="55" fillId="4" borderId="2" xfId="8" applyFont="1" applyFill="1" applyBorder="1" applyAlignment="1">
      <alignment horizontal="center" vertical="center"/>
    </xf>
    <xf numFmtId="0" fontId="17" fillId="4" borderId="2" xfId="8" applyFont="1" applyFill="1" applyBorder="1" applyAlignment="1">
      <alignment vertical="center"/>
    </xf>
    <xf numFmtId="0" fontId="16" fillId="4" borderId="2" xfId="7" applyFont="1" applyFill="1" applyBorder="1" applyAlignment="1">
      <alignment horizontal="center" vertical="center"/>
    </xf>
    <xf numFmtId="0" fontId="51" fillId="0" borderId="2" xfId="1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 wrapText="1"/>
    </xf>
    <xf numFmtId="0" fontId="51" fillId="4" borderId="2" xfId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6" fillId="13" borderId="2" xfId="7" applyFont="1" applyFill="1" applyBorder="1" applyAlignment="1">
      <alignment horizontal="center" vertical="center"/>
    </xf>
    <xf numFmtId="0" fontId="5" fillId="13" borderId="2" xfId="7" applyFont="1" applyFill="1" applyBorder="1" applyAlignment="1">
      <alignment vertical="center"/>
    </xf>
    <xf numFmtId="0" fontId="5" fillId="4" borderId="2" xfId="7" applyFont="1" applyFill="1" applyBorder="1" applyAlignment="1">
      <alignment vertical="center"/>
    </xf>
    <xf numFmtId="0" fontId="16" fillId="4" borderId="2" xfId="20" applyFont="1" applyFill="1" applyBorder="1" applyAlignment="1">
      <alignment horizontal="center" vertical="center"/>
    </xf>
    <xf numFmtId="0" fontId="8" fillId="4" borderId="2" xfId="20" applyFont="1" applyFill="1" applyBorder="1" applyAlignment="1">
      <alignment vertical="center"/>
    </xf>
    <xf numFmtId="0" fontId="17" fillId="4" borderId="2" xfId="7" applyFont="1" applyFill="1" applyBorder="1" applyAlignment="1">
      <alignment vertical="center"/>
    </xf>
    <xf numFmtId="0" fontId="16" fillId="4" borderId="2" xfId="9" applyFont="1" applyFill="1" applyBorder="1" applyAlignment="1">
      <alignment horizontal="center" vertical="center"/>
    </xf>
    <xf numFmtId="0" fontId="17" fillId="4" borderId="2" xfId="9" applyFont="1" applyFill="1" applyBorder="1" applyAlignment="1">
      <alignment vertical="center"/>
    </xf>
    <xf numFmtId="0" fontId="8" fillId="0" borderId="2" xfId="0" applyFont="1" applyBorder="1"/>
    <xf numFmtId="0" fontId="5" fillId="4" borderId="2" xfId="8" applyFont="1" applyFill="1" applyBorder="1" applyAlignment="1">
      <alignment vertical="center"/>
    </xf>
    <xf numFmtId="0" fontId="17" fillId="4" borderId="2" xfId="20" applyFont="1" applyFill="1" applyBorder="1" applyAlignment="1">
      <alignment vertical="center"/>
    </xf>
    <xf numFmtId="166" fontId="8" fillId="4" borderId="2" xfId="20" applyNumberFormat="1" applyFont="1" applyFill="1" applyBorder="1" applyAlignment="1">
      <alignment horizontal="left" vertical="center"/>
    </xf>
    <xf numFmtId="0" fontId="5" fillId="4" borderId="2" xfId="20" applyFont="1" applyFill="1" applyBorder="1" applyAlignment="1">
      <alignment vertical="center"/>
    </xf>
    <xf numFmtId="0" fontId="8" fillId="4" borderId="2" xfId="14" applyNumberFormat="1" applyFont="1" applyFill="1" applyBorder="1" applyAlignment="1">
      <alignment vertical="center"/>
    </xf>
    <xf numFmtId="0" fontId="57" fillId="4" borderId="2" xfId="20" applyFont="1" applyFill="1" applyBorder="1" applyAlignment="1">
      <alignment vertical="center"/>
    </xf>
    <xf numFmtId="0" fontId="16" fillId="4" borderId="2" xfId="19" applyFont="1" applyFill="1" applyBorder="1" applyAlignment="1">
      <alignment horizontal="center" vertical="center"/>
    </xf>
    <xf numFmtId="0" fontId="5" fillId="4" borderId="2" xfId="19" applyFont="1" applyFill="1" applyBorder="1" applyAlignment="1">
      <alignment vertical="center"/>
    </xf>
    <xf numFmtId="0" fontId="51" fillId="4" borderId="2" xfId="12" applyFont="1" applyFill="1" applyBorder="1" applyAlignment="1">
      <alignment horizontal="center" vertical="center"/>
    </xf>
    <xf numFmtId="0" fontId="8" fillId="4" borderId="2" xfId="12" applyFont="1" applyFill="1" applyBorder="1" applyAlignment="1">
      <alignment vertical="center"/>
    </xf>
    <xf numFmtId="0" fontId="16" fillId="4" borderId="2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vertical="center"/>
    </xf>
    <xf numFmtId="0" fontId="16" fillId="4" borderId="2" xfId="11" applyFont="1" applyFill="1" applyBorder="1" applyAlignment="1">
      <alignment horizontal="center" vertical="center"/>
    </xf>
    <xf numFmtId="0" fontId="32" fillId="0" borderId="2" xfId="0" quotePrefix="1" applyFont="1" applyBorder="1"/>
    <xf numFmtId="0" fontId="32" fillId="4" borderId="2" xfId="0" quotePrefix="1" applyFont="1" applyFill="1" applyBorder="1"/>
    <xf numFmtId="0" fontId="7" fillId="12" borderId="2" xfId="0" applyFont="1" applyFill="1" applyBorder="1" applyAlignment="1">
      <alignment horizontal="center"/>
    </xf>
    <xf numFmtId="0" fontId="7" fillId="12" borderId="2" xfId="0" applyFont="1" applyFill="1" applyBorder="1"/>
    <xf numFmtId="0" fontId="5" fillId="4" borderId="2" xfId="12" applyFont="1" applyFill="1" applyBorder="1" applyAlignment="1">
      <alignment horizontal="left" vertical="center"/>
    </xf>
    <xf numFmtId="0" fontId="5" fillId="0" borderId="2" xfId="12" applyFont="1" applyBorder="1" applyAlignment="1">
      <alignment horizontal="left" vertical="center"/>
    </xf>
    <xf numFmtId="0" fontId="17" fillId="0" borderId="2" xfId="12" applyFont="1" applyBorder="1" applyAlignment="1">
      <alignment horizontal="left" vertical="center"/>
    </xf>
    <xf numFmtId="0" fontId="16" fillId="5" borderId="2" xfId="11" applyFont="1" applyFill="1" applyBorder="1" applyAlignment="1">
      <alignment horizontal="center" vertical="center"/>
    </xf>
    <xf numFmtId="0" fontId="17" fillId="5" borderId="2" xfId="11" applyFont="1" applyFill="1" applyBorder="1" applyAlignment="1">
      <alignment vertical="center"/>
    </xf>
    <xf numFmtId="0" fontId="16" fillId="14" borderId="2" xfId="11" applyFont="1" applyFill="1" applyBorder="1" applyAlignment="1">
      <alignment horizontal="center" vertical="center"/>
    </xf>
    <xf numFmtId="0" fontId="17" fillId="14" borderId="2" xfId="1" applyFont="1" applyFill="1" applyBorder="1" applyAlignment="1">
      <alignment vertical="center"/>
    </xf>
    <xf numFmtId="0" fontId="17" fillId="14" borderId="2" xfId="11" applyFont="1" applyFill="1" applyBorder="1" applyAlignment="1">
      <alignment vertical="center"/>
    </xf>
    <xf numFmtId="0" fontId="8" fillId="14" borderId="2" xfId="11" applyFont="1" applyFill="1" applyBorder="1" applyAlignment="1">
      <alignment horizontal="center" vertical="center"/>
    </xf>
    <xf numFmtId="0" fontId="8" fillId="5" borderId="2" xfId="11" applyFont="1" applyFill="1" applyBorder="1" applyAlignment="1">
      <alignment horizontal="center" vertical="center"/>
    </xf>
    <xf numFmtId="0" fontId="17" fillId="5" borderId="2" xfId="1" quotePrefix="1" applyFont="1" applyFill="1" applyBorder="1" applyAlignment="1">
      <alignment vertical="center"/>
    </xf>
    <xf numFmtId="0" fontId="17" fillId="14" borderId="2" xfId="1" quotePrefix="1" applyFont="1" applyFill="1" applyBorder="1" applyAlignment="1">
      <alignment vertical="center"/>
    </xf>
    <xf numFmtId="0" fontId="8" fillId="13" borderId="2" xfId="11" applyFont="1" applyFill="1" applyBorder="1" applyAlignment="1">
      <alignment horizontal="center" vertical="center"/>
    </xf>
    <xf numFmtId="0" fontId="17" fillId="13" borderId="2" xfId="1" quotePrefix="1" applyFont="1" applyFill="1" applyBorder="1" applyAlignment="1">
      <alignment vertical="center"/>
    </xf>
    <xf numFmtId="0" fontId="17" fillId="13" borderId="2" xfId="1" applyFont="1" applyFill="1" applyBorder="1" applyAlignment="1">
      <alignment vertical="center"/>
    </xf>
    <xf numFmtId="0" fontId="17" fillId="14" borderId="2" xfId="110" applyFont="1" applyFill="1" applyBorder="1" applyAlignment="1">
      <alignment vertical="center"/>
    </xf>
    <xf numFmtId="0" fontId="16" fillId="5" borderId="2" xfId="1" applyFont="1" applyFill="1" applyBorder="1" applyAlignment="1">
      <alignment horizontal="center" vertical="center"/>
    </xf>
    <xf numFmtId="0" fontId="5" fillId="5" borderId="2" xfId="12" applyFont="1" applyFill="1" applyBorder="1" applyAlignment="1">
      <alignment horizontal="left" vertical="center"/>
    </xf>
    <xf numFmtId="0" fontId="7" fillId="15" borderId="2" xfId="0" applyFont="1" applyFill="1" applyBorder="1" applyAlignment="1">
      <alignment horizontal="center"/>
    </xf>
    <xf numFmtId="0" fontId="32" fillId="15" borderId="2" xfId="0" quotePrefix="1" applyFont="1" applyFill="1" applyBorder="1"/>
    <xf numFmtId="0" fontId="7" fillId="15" borderId="2" xfId="0" applyFont="1" applyFill="1" applyBorder="1" applyAlignment="1">
      <alignment horizontal="left" vertical="center"/>
    </xf>
    <xf numFmtId="14" fontId="28" fillId="4" borderId="2" xfId="0" applyNumberFormat="1" applyFont="1" applyFill="1" applyBorder="1" applyAlignment="1">
      <alignment horizontal="center"/>
    </xf>
    <xf numFmtId="0" fontId="28" fillId="4" borderId="2" xfId="0" applyFont="1" applyFill="1" applyBorder="1" applyAlignment="1">
      <alignment horizontal="center"/>
    </xf>
    <xf numFmtId="0" fontId="28" fillId="4" borderId="2" xfId="0" applyFont="1" applyFill="1" applyBorder="1"/>
    <xf numFmtId="0" fontId="11" fillId="4" borderId="0" xfId="0" applyFont="1" applyFill="1" applyAlignment="1">
      <alignment horizontal="left" vertical="center"/>
    </xf>
    <xf numFmtId="0" fontId="8" fillId="4" borderId="2" xfId="2" applyFont="1" applyFill="1" applyBorder="1" applyAlignment="1">
      <alignment horizontal="left" vertical="center"/>
    </xf>
    <xf numFmtId="0" fontId="8" fillId="4" borderId="3" xfId="1" applyFont="1" applyFill="1" applyBorder="1" applyAlignment="1">
      <alignment horizontal="left" vertical="center"/>
    </xf>
    <xf numFmtId="14" fontId="8" fillId="4" borderId="2" xfId="0" applyNumberFormat="1" applyFont="1" applyFill="1" applyBorder="1" applyAlignment="1">
      <alignment horizontal="left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1" applyFont="1" applyFill="1" applyBorder="1" applyAlignment="1">
      <alignment horizontal="left" vertical="center"/>
    </xf>
    <xf numFmtId="0" fontId="8" fillId="3" borderId="2" xfId="1" applyFont="1" applyFill="1" applyBorder="1" applyAlignment="1">
      <alignment vertical="center"/>
    </xf>
    <xf numFmtId="14" fontId="8" fillId="3" borderId="2" xfId="1" quotePrefix="1" applyNumberFormat="1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0" fontId="12" fillId="3" borderId="2" xfId="0" quotePrefix="1" applyFont="1" applyFill="1" applyBorder="1" applyAlignment="1">
      <alignment vertical="center"/>
    </xf>
    <xf numFmtId="14" fontId="8" fillId="3" borderId="2" xfId="0" applyNumberFormat="1" applyFont="1" applyFill="1" applyBorder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8" fillId="3" borderId="2" xfId="5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14" fontId="8" fillId="3" borderId="2" xfId="1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10" borderId="2" xfId="7" applyFont="1" applyFill="1" applyBorder="1" applyAlignment="1">
      <alignment horizontal="center" vertical="center"/>
    </xf>
    <xf numFmtId="0" fontId="8" fillId="10" borderId="2" xfId="7" applyFont="1" applyFill="1" applyBorder="1" applyAlignment="1">
      <alignment vertical="center"/>
    </xf>
    <xf numFmtId="0" fontId="11" fillId="10" borderId="0" xfId="0" applyFont="1" applyFill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8" fillId="10" borderId="2" xfId="9" applyFont="1" applyFill="1" applyBorder="1" applyAlignment="1">
      <alignment horizontal="center" vertical="center"/>
    </xf>
    <xf numFmtId="0" fontId="8" fillId="10" borderId="2" xfId="9" applyFont="1" applyFill="1" applyBorder="1" applyAlignment="1">
      <alignment vertical="center"/>
    </xf>
    <xf numFmtId="0" fontId="8" fillId="10" borderId="2" xfId="8" applyFont="1" applyFill="1" applyBorder="1" applyAlignment="1">
      <alignment horizontal="center" vertical="center"/>
    </xf>
    <xf numFmtId="0" fontId="8" fillId="10" borderId="2" xfId="8" applyFont="1" applyFill="1" applyBorder="1" applyAlignment="1">
      <alignment vertical="center"/>
    </xf>
    <xf numFmtId="0" fontId="8" fillId="10" borderId="2" xfId="2" applyFont="1" applyFill="1" applyBorder="1" applyAlignment="1">
      <alignment horizontal="left" vertical="center"/>
    </xf>
    <xf numFmtId="49" fontId="17" fillId="10" borderId="2" xfId="0" applyNumberFormat="1" applyFont="1" applyFill="1" applyBorder="1" applyAlignment="1">
      <alignment horizontal="left" vertical="center"/>
    </xf>
    <xf numFmtId="0" fontId="8" fillId="10" borderId="2" xfId="8" applyFont="1" applyFill="1" applyBorder="1" applyAlignment="1">
      <alignment horizontal="left" vertical="center"/>
    </xf>
    <xf numFmtId="0" fontId="5" fillId="10" borderId="2" xfId="5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vertical="center"/>
    </xf>
    <xf numFmtId="0" fontId="5" fillId="10" borderId="2" xfId="1" applyFont="1" applyFill="1" applyBorder="1" applyAlignment="1">
      <alignment vertical="center"/>
    </xf>
    <xf numFmtId="0" fontId="5" fillId="10" borderId="2" xfId="0" applyFont="1" applyFill="1" applyBorder="1" applyAlignment="1">
      <alignment horizontal="left" vertical="center"/>
    </xf>
    <xf numFmtId="14" fontId="5" fillId="10" borderId="2" xfId="1" applyNumberFormat="1" applyFont="1" applyFill="1" applyBorder="1" applyAlignment="1">
      <alignment horizontal="center" vertical="center"/>
    </xf>
    <xf numFmtId="14" fontId="5" fillId="10" borderId="2" xfId="1" quotePrefix="1" applyNumberFormat="1" applyFont="1" applyFill="1" applyBorder="1" applyAlignment="1">
      <alignment horizontal="center" vertical="center"/>
    </xf>
    <xf numFmtId="0" fontId="5" fillId="10" borderId="2" xfId="2" applyFont="1" applyFill="1" applyBorder="1" applyAlignment="1">
      <alignment horizontal="left" vertical="center"/>
    </xf>
    <xf numFmtId="0" fontId="5" fillId="10" borderId="2" xfId="1" applyFont="1" applyFill="1" applyBorder="1" applyAlignment="1">
      <alignment horizontal="left" vertical="center"/>
    </xf>
    <xf numFmtId="0" fontId="51" fillId="10" borderId="2" xfId="0" applyFont="1" applyFill="1" applyBorder="1" applyAlignment="1">
      <alignment vertical="center"/>
    </xf>
    <xf numFmtId="0" fontId="51" fillId="10" borderId="2" xfId="0" quotePrefix="1" applyFont="1" applyFill="1" applyBorder="1" applyAlignment="1">
      <alignment vertical="center"/>
    </xf>
    <xf numFmtId="14" fontId="5" fillId="10" borderId="2" xfId="0" applyNumberFormat="1" applyFont="1" applyFill="1" applyBorder="1" applyAlignment="1">
      <alignment horizontal="center" vertical="center"/>
    </xf>
    <xf numFmtId="14" fontId="5" fillId="10" borderId="2" xfId="0" applyNumberFormat="1" applyFont="1" applyFill="1" applyBorder="1" applyAlignment="1">
      <alignment horizontal="left" vertical="center"/>
    </xf>
    <xf numFmtId="0" fontId="2" fillId="0" borderId="0" xfId="0" applyFont="1"/>
    <xf numFmtId="14" fontId="5" fillId="4" borderId="14" xfId="0" applyNumberFormat="1" applyFont="1" applyFill="1" applyBorder="1" applyAlignment="1">
      <alignment horizontal="center" vertical="center"/>
    </xf>
    <xf numFmtId="0" fontId="8" fillId="12" borderId="2" xfId="8" applyFont="1" applyFill="1" applyBorder="1" applyAlignment="1">
      <alignment horizontal="center" vertical="center"/>
    </xf>
    <xf numFmtId="0" fontId="8" fillId="12" borderId="2" xfId="8" applyFont="1" applyFill="1" applyBorder="1" applyAlignment="1">
      <alignment vertical="center"/>
    </xf>
    <xf numFmtId="0" fontId="8" fillId="12" borderId="2" xfId="2" applyFont="1" applyFill="1" applyBorder="1" applyAlignment="1">
      <alignment horizontal="left" vertical="center"/>
    </xf>
    <xf numFmtId="0" fontId="51" fillId="4" borderId="2" xfId="0" applyFont="1" applyFill="1" applyBorder="1" applyAlignment="1">
      <alignment vertical="center"/>
    </xf>
    <xf numFmtId="0" fontId="16" fillId="13" borderId="2" xfId="0" applyFont="1" applyFill="1" applyBorder="1" applyAlignment="1">
      <alignment horizontal="left" vertical="center"/>
    </xf>
    <xf numFmtId="14" fontId="16" fillId="13" borderId="2" xfId="0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168" fontId="8" fillId="4" borderId="2" xfId="109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168" fontId="28" fillId="0" borderId="9" xfId="109" applyNumberFormat="1" applyFont="1" applyFill="1" applyBorder="1"/>
    <xf numFmtId="168" fontId="28" fillId="0" borderId="9" xfId="109" quotePrefix="1" applyNumberFormat="1" applyFont="1" applyFill="1" applyBorder="1"/>
    <xf numFmtId="9" fontId="7" fillId="0" borderId="2" xfId="112" applyFont="1" applyBorder="1"/>
    <xf numFmtId="9" fontId="7" fillId="0" borderId="2" xfId="0" applyNumberFormat="1" applyFont="1" applyBorder="1"/>
    <xf numFmtId="0" fontId="8" fillId="13" borderId="2" xfId="111" applyNumberFormat="1" applyFont="1" applyFill="1" applyBorder="1" applyAlignment="1">
      <alignment vertical="center"/>
    </xf>
    <xf numFmtId="0" fontId="16" fillId="5" borderId="2" xfId="20" applyFont="1" applyFill="1" applyBorder="1" applyAlignment="1">
      <alignment horizontal="center" vertical="center"/>
    </xf>
    <xf numFmtId="0" fontId="8" fillId="5" borderId="2" xfId="20" applyFont="1" applyFill="1" applyBorder="1" applyAlignment="1">
      <alignment vertical="center"/>
    </xf>
    <xf numFmtId="0" fontId="5" fillId="5" borderId="2" xfId="11" applyFont="1" applyFill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2" fillId="10" borderId="19" xfId="0" applyFont="1" applyFill="1" applyBorder="1" applyAlignment="1">
      <alignment vertical="center"/>
    </xf>
    <xf numFmtId="0" fontId="12" fillId="13" borderId="19" xfId="0" applyFont="1" applyFill="1" applyBorder="1" applyAlignment="1">
      <alignment vertical="center"/>
    </xf>
    <xf numFmtId="0" fontId="12" fillId="5" borderId="19" xfId="0" applyFont="1" applyFill="1" applyBorder="1" applyAlignment="1">
      <alignment vertical="center"/>
    </xf>
    <xf numFmtId="3" fontId="5" fillId="0" borderId="2" xfId="109" applyNumberFormat="1" applyFont="1" applyFill="1" applyBorder="1" applyAlignment="1">
      <alignment horizontal="right" vertical="center"/>
    </xf>
    <xf numFmtId="3" fontId="5" fillId="4" borderId="2" xfId="109" applyNumberFormat="1" applyFont="1" applyFill="1" applyBorder="1" applyAlignment="1">
      <alignment horizontal="right" vertical="center"/>
    </xf>
    <xf numFmtId="3" fontId="5" fillId="13" borderId="2" xfId="109" applyNumberFormat="1" applyFont="1" applyFill="1" applyBorder="1" applyAlignment="1">
      <alignment horizontal="right" vertical="center"/>
    </xf>
    <xf numFmtId="3" fontId="5" fillId="5" borderId="2" xfId="109" applyNumberFormat="1" applyFont="1" applyFill="1" applyBorder="1" applyAlignment="1">
      <alignment horizontal="right" vertical="center"/>
    </xf>
    <xf numFmtId="3" fontId="5" fillId="15" borderId="2" xfId="109" applyNumberFormat="1" applyFont="1" applyFill="1" applyBorder="1" applyAlignment="1">
      <alignment horizontal="right" vertical="center"/>
    </xf>
    <xf numFmtId="170" fontId="8" fillId="0" borderId="2" xfId="109" applyNumberFormat="1" applyFont="1" applyFill="1" applyBorder="1" applyAlignment="1">
      <alignment vertical="center"/>
    </xf>
    <xf numFmtId="3" fontId="17" fillId="4" borderId="2" xfId="109" applyNumberFormat="1" applyFont="1" applyFill="1" applyBorder="1" applyAlignment="1">
      <alignment horizontal="right" vertical="center"/>
    </xf>
    <xf numFmtId="3" fontId="5" fillId="14" borderId="2" xfId="109" applyNumberFormat="1" applyFont="1" applyFill="1" applyBorder="1" applyAlignment="1">
      <alignment horizontal="right" vertical="center"/>
    </xf>
    <xf numFmtId="0" fontId="12" fillId="0" borderId="20" xfId="0" applyFont="1" applyBorder="1" applyAlignment="1">
      <alignment vertical="center"/>
    </xf>
    <xf numFmtId="168" fontId="8" fillId="5" borderId="2" xfId="109" applyNumberFormat="1" applyFont="1" applyFill="1" applyBorder="1" applyAlignment="1">
      <alignment vertical="center"/>
    </xf>
    <xf numFmtId="0" fontId="58" fillId="0" borderId="19" xfId="0" applyFont="1" applyBorder="1" applyAlignment="1">
      <alignment vertical="center" wrapText="1"/>
    </xf>
    <xf numFmtId="0" fontId="7" fillId="4" borderId="7" xfId="0" applyFont="1" applyFill="1" applyBorder="1" applyAlignment="1">
      <alignment horizontal="center"/>
    </xf>
    <xf numFmtId="170" fontId="8" fillId="0" borderId="7" xfId="109" applyNumberFormat="1" applyFont="1" applyFill="1" applyBorder="1" applyAlignment="1">
      <alignment vertical="center"/>
    </xf>
    <xf numFmtId="0" fontId="54" fillId="0" borderId="0" xfId="0" applyFont="1"/>
    <xf numFmtId="170" fontId="59" fillId="0" borderId="2" xfId="113" applyNumberFormat="1" applyFont="1" applyBorder="1"/>
    <xf numFmtId="0" fontId="59" fillId="0" borderId="2" xfId="0" applyFont="1" applyBorder="1"/>
    <xf numFmtId="0" fontId="59" fillId="5" borderId="2" xfId="0" applyFont="1" applyFill="1" applyBorder="1"/>
    <xf numFmtId="0" fontId="59" fillId="0" borderId="3" xfId="0" applyFont="1" applyBorder="1"/>
    <xf numFmtId="0" fontId="59" fillId="0" borderId="2" xfId="0" applyFont="1" applyBorder="1" applyAlignment="1">
      <alignment horizontal="center"/>
    </xf>
    <xf numFmtId="170" fontId="59" fillId="0" borderId="2" xfId="113" applyNumberFormat="1" applyFont="1" applyBorder="1" applyAlignment="1">
      <alignment horizontal="center"/>
    </xf>
    <xf numFmtId="0" fontId="59" fillId="5" borderId="2" xfId="0" applyFont="1" applyFill="1" applyBorder="1" applyAlignment="1">
      <alignment horizontal="center"/>
    </xf>
    <xf numFmtId="0" fontId="59" fillId="16" borderId="2" xfId="0" applyFont="1" applyFill="1" applyBorder="1" applyAlignment="1">
      <alignment horizontal="center"/>
    </xf>
    <xf numFmtId="0" fontId="60" fillId="16" borderId="2" xfId="0" applyFont="1" applyFill="1" applyBorder="1" applyAlignment="1">
      <alignment horizontal="center"/>
    </xf>
    <xf numFmtId="3" fontId="61" fillId="4" borderId="2" xfId="113" applyNumberFormat="1" applyFont="1" applyFill="1" applyBorder="1" applyAlignment="1">
      <alignment horizontal="right" vertical="center"/>
    </xf>
    <xf numFmtId="170" fontId="61" fillId="0" borderId="0" xfId="113" applyNumberFormat="1" applyFont="1"/>
    <xf numFmtId="0" fontId="61" fillId="0" borderId="0" xfId="0" applyFont="1"/>
    <xf numFmtId="0" fontId="61" fillId="5" borderId="0" xfId="0" applyFont="1" applyFill="1"/>
    <xf numFmtId="0" fontId="61" fillId="16" borderId="9" xfId="0" applyFont="1" applyFill="1" applyBorder="1"/>
    <xf numFmtId="170" fontId="54" fillId="0" borderId="0" xfId="0" applyNumberFormat="1" applyFont="1"/>
    <xf numFmtId="0" fontId="61" fillId="16" borderId="2" xfId="0" applyFont="1" applyFill="1" applyBorder="1"/>
    <xf numFmtId="170" fontId="61" fillId="5" borderId="0" xfId="113" applyNumberFormat="1" applyFont="1" applyFill="1"/>
    <xf numFmtId="172" fontId="61" fillId="16" borderId="2" xfId="0" applyNumberFormat="1" applyFont="1" applyFill="1" applyBorder="1"/>
    <xf numFmtId="170" fontId="61" fillId="16" borderId="2" xfId="113" applyNumberFormat="1" applyFont="1" applyFill="1" applyBorder="1"/>
    <xf numFmtId="170" fontId="54" fillId="5" borderId="0" xfId="0" applyNumberFormat="1" applyFont="1" applyFill="1"/>
    <xf numFmtId="170" fontId="63" fillId="4" borderId="0" xfId="113" applyNumberFormat="1" applyFont="1" applyFill="1"/>
    <xf numFmtId="0" fontId="63" fillId="4" borderId="0" xfId="0" applyFont="1" applyFill="1"/>
    <xf numFmtId="0" fontId="63" fillId="5" borderId="0" xfId="0" applyFont="1" applyFill="1"/>
    <xf numFmtId="170" fontId="61" fillId="16" borderId="2" xfId="0" applyNumberFormat="1" applyFont="1" applyFill="1" applyBorder="1"/>
    <xf numFmtId="0" fontId="64" fillId="4" borderId="0" xfId="0" applyFont="1" applyFill="1"/>
    <xf numFmtId="170" fontId="61" fillId="4" borderId="0" xfId="113" applyNumberFormat="1" applyFont="1" applyFill="1"/>
    <xf numFmtId="0" fontId="61" fillId="4" borderId="0" xfId="0" applyFont="1" applyFill="1"/>
    <xf numFmtId="0" fontId="54" fillId="4" borderId="0" xfId="0" applyFont="1" applyFill="1"/>
    <xf numFmtId="170" fontId="54" fillId="13" borderId="0" xfId="0" applyNumberFormat="1" applyFont="1" applyFill="1"/>
    <xf numFmtId="170" fontId="63" fillId="5" borderId="0" xfId="113" applyNumberFormat="1" applyFont="1" applyFill="1"/>
    <xf numFmtId="0" fontId="64" fillId="5" borderId="0" xfId="0" applyFont="1" applyFill="1"/>
    <xf numFmtId="170" fontId="54" fillId="4" borderId="0" xfId="0" applyNumberFormat="1" applyFont="1" applyFill="1"/>
    <xf numFmtId="170" fontId="61" fillId="11" borderId="0" xfId="113" applyNumberFormat="1" applyFont="1" applyFill="1"/>
    <xf numFmtId="0" fontId="61" fillId="11" borderId="0" xfId="0" applyFont="1" applyFill="1"/>
    <xf numFmtId="170" fontId="54" fillId="11" borderId="0" xfId="0" applyNumberFormat="1" applyFont="1" applyFill="1"/>
    <xf numFmtId="0" fontId="54" fillId="11" borderId="0" xfId="0" applyFont="1" applyFill="1"/>
    <xf numFmtId="0" fontId="54" fillId="5" borderId="0" xfId="0" applyFont="1" applyFill="1"/>
    <xf numFmtId="0" fontId="61" fillId="4" borderId="2" xfId="12" applyFont="1" applyFill="1" applyBorder="1" applyAlignment="1">
      <alignment horizontal="left" vertical="center"/>
    </xf>
    <xf numFmtId="172" fontId="61" fillId="16" borderId="4" xfId="0" applyNumberFormat="1" applyFont="1" applyFill="1" applyBorder="1"/>
    <xf numFmtId="170" fontId="61" fillId="16" borderId="4" xfId="113" applyNumberFormat="1" applyFont="1" applyFill="1" applyBorder="1"/>
    <xf numFmtId="0" fontId="59" fillId="4" borderId="2" xfId="0" applyFont="1" applyFill="1" applyBorder="1"/>
    <xf numFmtId="3" fontId="60" fillId="4" borderId="2" xfId="113" applyNumberFormat="1" applyFont="1" applyFill="1" applyBorder="1" applyAlignment="1">
      <alignment horizontal="right" vertical="center"/>
    </xf>
    <xf numFmtId="170" fontId="60" fillId="0" borderId="2" xfId="113" applyNumberFormat="1" applyFont="1" applyBorder="1" applyAlignment="1">
      <alignment horizontal="right"/>
    </xf>
    <xf numFmtId="170" fontId="60" fillId="5" borderId="2" xfId="113" applyNumberFormat="1" applyFont="1" applyFill="1" applyBorder="1" applyAlignment="1">
      <alignment horizontal="right"/>
    </xf>
    <xf numFmtId="170" fontId="60" fillId="16" borderId="2" xfId="113" applyNumberFormat="1" applyFont="1" applyFill="1" applyBorder="1" applyAlignment="1">
      <alignment horizontal="right"/>
    </xf>
    <xf numFmtId="170" fontId="65" fillId="16" borderId="2" xfId="113" applyNumberFormat="1" applyFont="1" applyFill="1" applyBorder="1" applyAlignment="1">
      <alignment horizontal="right"/>
    </xf>
    <xf numFmtId="0" fontId="65" fillId="0" borderId="0" xfId="0" applyFont="1"/>
    <xf numFmtId="0" fontId="62" fillId="4" borderId="0" xfId="11" applyFont="1" applyFill="1" applyAlignment="1">
      <alignment horizontal="center" vertical="center"/>
    </xf>
    <xf numFmtId="3" fontId="61" fillId="4" borderId="0" xfId="113" applyNumberFormat="1" applyFont="1" applyFill="1" applyBorder="1" applyAlignment="1">
      <alignment horizontal="right" vertical="center"/>
    </xf>
    <xf numFmtId="170" fontId="61" fillId="0" borderId="0" xfId="0" applyNumberFormat="1" applyFont="1"/>
    <xf numFmtId="170" fontId="66" fillId="0" borderId="0" xfId="0" applyNumberFormat="1" applyFont="1"/>
    <xf numFmtId="170" fontId="59" fillId="0" borderId="0" xfId="113" applyNumberFormat="1" applyFont="1"/>
    <xf numFmtId="0" fontId="59" fillId="0" borderId="0" xfId="0" applyFont="1"/>
    <xf numFmtId="0" fontId="67" fillId="4" borderId="0" xfId="11" applyFont="1" applyFill="1" applyAlignment="1">
      <alignment horizontal="center" vertical="center"/>
    </xf>
    <xf numFmtId="0" fontId="68" fillId="0" borderId="0" xfId="0" applyFont="1"/>
    <xf numFmtId="170" fontId="68" fillId="0" borderId="0" xfId="113" applyNumberFormat="1" applyFont="1"/>
    <xf numFmtId="0" fontId="68" fillId="5" borderId="0" xfId="0" applyFont="1" applyFill="1"/>
    <xf numFmtId="0" fontId="67" fillId="4" borderId="0" xfId="1" applyFont="1" applyFill="1" applyAlignment="1">
      <alignment horizontal="center" vertical="center"/>
    </xf>
    <xf numFmtId="0" fontId="68" fillId="4" borderId="0" xfId="12" applyFont="1" applyFill="1" applyAlignment="1">
      <alignment horizontal="left" vertical="center"/>
    </xf>
    <xf numFmtId="0" fontId="67" fillId="4" borderId="0" xfId="0" applyFont="1" applyFill="1" applyAlignment="1">
      <alignment horizontal="center"/>
    </xf>
    <xf numFmtId="14" fontId="11" fillId="0" borderId="0" xfId="0" applyNumberFormat="1" applyFont="1"/>
    <xf numFmtId="0" fontId="6" fillId="3" borderId="2" xfId="0" applyFont="1" applyFill="1" applyBorder="1" applyAlignment="1">
      <alignment horizontal="center" vertical="center" wrapText="1"/>
    </xf>
    <xf numFmtId="14" fontId="8" fillId="17" borderId="2" xfId="0" applyNumberFormat="1" applyFont="1" applyFill="1" applyBorder="1" applyAlignment="1">
      <alignment horizontal="left" vertical="center"/>
    </xf>
    <xf numFmtId="0" fontId="31" fillId="4" borderId="1" xfId="0" applyFont="1" applyFill="1" applyBorder="1" applyAlignment="1">
      <alignment vertical="center"/>
    </xf>
    <xf numFmtId="168" fontId="8" fillId="10" borderId="2" xfId="109" applyNumberFormat="1" applyFont="1" applyFill="1" applyBorder="1" applyAlignment="1">
      <alignment vertical="center"/>
    </xf>
    <xf numFmtId="0" fontId="7" fillId="10" borderId="2" xfId="0" applyFont="1" applyFill="1" applyBorder="1" applyAlignment="1">
      <alignment horizontal="center"/>
    </xf>
    <xf numFmtId="0" fontId="8" fillId="10" borderId="3" xfId="1" applyFont="1" applyFill="1" applyBorder="1" applyAlignment="1">
      <alignment horizontal="left" vertical="center"/>
    </xf>
    <xf numFmtId="14" fontId="8" fillId="10" borderId="2" xfId="0" applyNumberFormat="1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left" vertical="center"/>
    </xf>
    <xf numFmtId="0" fontId="12" fillId="10" borderId="2" xfId="0" applyFont="1" applyFill="1" applyBorder="1" applyAlignment="1">
      <alignment vertical="center"/>
    </xf>
    <xf numFmtId="0" fontId="8" fillId="10" borderId="2" xfId="5" applyFont="1" applyFill="1" applyBorder="1" applyAlignment="1">
      <alignment horizontal="center" vertical="center"/>
    </xf>
    <xf numFmtId="0" fontId="31" fillId="0" borderId="7" xfId="0" applyFont="1" applyBorder="1" applyAlignment="1">
      <alignment vertical="center"/>
    </xf>
    <xf numFmtId="168" fontId="8" fillId="4" borderId="2" xfId="109" applyNumberFormat="1" applyFont="1" applyFill="1" applyBorder="1" applyAlignment="1">
      <alignment vertical="center"/>
    </xf>
    <xf numFmtId="0" fontId="68" fillId="0" borderId="2" xfId="0" applyFont="1" applyBorder="1"/>
    <xf numFmtId="0" fontId="7" fillId="0" borderId="4" xfId="0" applyFont="1" applyBorder="1" applyAlignment="1">
      <alignment horizontal="left" vertical="center"/>
    </xf>
    <xf numFmtId="0" fontId="0" fillId="0" borderId="4" xfId="0" applyBorder="1"/>
    <xf numFmtId="0" fontId="7" fillId="0" borderId="4" xfId="0" applyFont="1" applyBorder="1" applyAlignment="1">
      <alignment horizontal="center"/>
    </xf>
    <xf numFmtId="0" fontId="16" fillId="5" borderId="2" xfId="9" applyFont="1" applyFill="1" applyBorder="1" applyAlignment="1">
      <alignment horizontal="center" vertical="center"/>
    </xf>
    <xf numFmtId="0" fontId="17" fillId="5" borderId="2" xfId="9" applyFont="1" applyFill="1" applyBorder="1" applyAlignment="1">
      <alignment vertical="center"/>
    </xf>
    <xf numFmtId="0" fontId="16" fillId="13" borderId="2" xfId="8" applyFont="1" applyFill="1" applyBorder="1" applyAlignment="1">
      <alignment horizontal="center" vertical="center"/>
    </xf>
    <xf numFmtId="0" fontId="17" fillId="5" borderId="2" xfId="20" applyFont="1" applyFill="1" applyBorder="1" applyAlignment="1">
      <alignment vertical="center"/>
    </xf>
    <xf numFmtId="0" fontId="32" fillId="5" borderId="2" xfId="0" quotePrefix="1" applyFont="1" applyFill="1" applyBorder="1"/>
    <xf numFmtId="3" fontId="61" fillId="5" borderId="2" xfId="113" applyNumberFormat="1" applyFont="1" applyFill="1" applyBorder="1" applyAlignment="1">
      <alignment horizontal="right" vertical="center"/>
    </xf>
    <xf numFmtId="172" fontId="61" fillId="5" borderId="2" xfId="0" applyNumberFormat="1" applyFont="1" applyFill="1" applyBorder="1"/>
    <xf numFmtId="170" fontId="61" fillId="5" borderId="2" xfId="113" applyNumberFormat="1" applyFont="1" applyFill="1" applyBorder="1"/>
    <xf numFmtId="3" fontId="63" fillId="5" borderId="2" xfId="113" applyNumberFormat="1" applyFont="1" applyFill="1" applyBorder="1" applyAlignment="1">
      <alignment horizontal="right" vertical="center"/>
    </xf>
    <xf numFmtId="170" fontId="61" fillId="5" borderId="2" xfId="0" applyNumberFormat="1" applyFont="1" applyFill="1" applyBorder="1"/>
    <xf numFmtId="0" fontId="5" fillId="4" borderId="0" xfId="0" applyFont="1" applyFill="1" applyAlignment="1">
      <alignment horizontal="center"/>
    </xf>
    <xf numFmtId="0" fontId="5" fillId="4" borderId="2" xfId="5" applyFont="1" applyFill="1" applyBorder="1" applyAlignment="1">
      <alignment vertical="center"/>
    </xf>
    <xf numFmtId="0" fontId="9" fillId="4" borderId="0" xfId="13" applyFont="1" applyFill="1"/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36" fillId="18" borderId="2" xfId="1" applyFont="1" applyFill="1" applyBorder="1" applyAlignment="1">
      <alignment horizontal="center" vertical="center"/>
    </xf>
    <xf numFmtId="0" fontId="36" fillId="18" borderId="2" xfId="7" applyFont="1" applyFill="1" applyBorder="1" applyAlignment="1">
      <alignment horizontal="center" vertical="center"/>
    </xf>
    <xf numFmtId="0" fontId="36" fillId="18" borderId="2" xfId="0" applyFont="1" applyFill="1" applyBorder="1" applyAlignment="1">
      <alignment horizontal="center" vertical="center"/>
    </xf>
    <xf numFmtId="0" fontId="36" fillId="18" borderId="2" xfId="0" applyFont="1" applyFill="1" applyBorder="1" applyAlignment="1">
      <alignment vertical="center"/>
    </xf>
    <xf numFmtId="168" fontId="36" fillId="18" borderId="2" xfId="109" applyNumberFormat="1" applyFont="1" applyFill="1" applyBorder="1" applyAlignment="1">
      <alignment vertical="center"/>
    </xf>
    <xf numFmtId="0" fontId="36" fillId="18" borderId="2" xfId="1" applyFont="1" applyFill="1" applyBorder="1" applyAlignment="1">
      <alignment vertical="center"/>
    </xf>
    <xf numFmtId="0" fontId="36" fillId="18" borderId="2" xfId="0" applyFont="1" applyFill="1" applyBorder="1" applyAlignment="1">
      <alignment horizontal="left" vertical="center"/>
    </xf>
    <xf numFmtId="14" fontId="36" fillId="18" borderId="2" xfId="1" applyNumberFormat="1" applyFont="1" applyFill="1" applyBorder="1" applyAlignment="1">
      <alignment horizontal="center" vertical="center"/>
    </xf>
    <xf numFmtId="14" fontId="36" fillId="18" borderId="2" xfId="0" applyNumberFormat="1" applyFont="1" applyFill="1" applyBorder="1" applyAlignment="1">
      <alignment horizontal="center" vertical="center"/>
    </xf>
    <xf numFmtId="0" fontId="36" fillId="18" borderId="2" xfId="1" applyFont="1" applyFill="1" applyBorder="1" applyAlignment="1">
      <alignment horizontal="left" vertical="center"/>
    </xf>
    <xf numFmtId="49" fontId="36" fillId="18" borderId="2" xfId="0" quotePrefix="1" applyNumberFormat="1" applyFont="1" applyFill="1" applyBorder="1" applyAlignment="1">
      <alignment horizontal="left" vertical="center"/>
    </xf>
    <xf numFmtId="0" fontId="70" fillId="18" borderId="2" xfId="0" quotePrefix="1" applyFont="1" applyFill="1" applyBorder="1" applyAlignment="1">
      <alignment vertical="center"/>
    </xf>
    <xf numFmtId="14" fontId="36" fillId="18" borderId="2" xfId="0" applyNumberFormat="1" applyFont="1" applyFill="1" applyBorder="1" applyAlignment="1">
      <alignment horizontal="left" vertical="center"/>
    </xf>
    <xf numFmtId="0" fontId="64" fillId="18" borderId="0" xfId="0" applyFont="1" applyFill="1" applyAlignment="1">
      <alignment vertical="center"/>
    </xf>
    <xf numFmtId="0" fontId="8" fillId="18" borderId="2" xfId="1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vertical="center"/>
    </xf>
    <xf numFmtId="168" fontId="8" fillId="18" borderId="2" xfId="109" applyNumberFormat="1" applyFont="1" applyFill="1" applyBorder="1" applyAlignment="1">
      <alignment vertical="center"/>
    </xf>
    <xf numFmtId="0" fontId="5" fillId="18" borderId="2" xfId="0" applyFont="1" applyFill="1" applyBorder="1" applyAlignment="1">
      <alignment vertical="center"/>
    </xf>
    <xf numFmtId="0" fontId="8" fillId="18" borderId="2" xfId="1" applyFont="1" applyFill="1" applyBorder="1" applyAlignment="1">
      <alignment vertical="center"/>
    </xf>
    <xf numFmtId="0" fontId="8" fillId="18" borderId="2" xfId="1" applyFont="1" applyFill="1" applyBorder="1" applyAlignment="1">
      <alignment horizontal="left" vertical="center"/>
    </xf>
    <xf numFmtId="14" fontId="28" fillId="18" borderId="2" xfId="0" applyNumberFormat="1" applyFont="1" applyFill="1" applyBorder="1" applyAlignment="1">
      <alignment horizontal="center"/>
    </xf>
    <xf numFmtId="49" fontId="8" fillId="18" borderId="2" xfId="0" applyNumberFormat="1" applyFont="1" applyFill="1" applyBorder="1" applyAlignment="1">
      <alignment horizontal="left" vertical="center"/>
    </xf>
    <xf numFmtId="0" fontId="12" fillId="18" borderId="2" xfId="0" quotePrefix="1" applyFont="1" applyFill="1" applyBorder="1" applyAlignment="1">
      <alignment vertical="center"/>
    </xf>
    <xf numFmtId="14" fontId="8" fillId="18" borderId="2" xfId="0" applyNumberFormat="1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left" vertical="center"/>
    </xf>
    <xf numFmtId="14" fontId="8" fillId="18" borderId="2" xfId="0" applyNumberFormat="1" applyFont="1" applyFill="1" applyBorder="1" applyAlignment="1">
      <alignment horizontal="left" vertical="center"/>
    </xf>
    <xf numFmtId="0" fontId="8" fillId="18" borderId="2" xfId="0" quotePrefix="1" applyFont="1" applyFill="1" applyBorder="1" applyAlignment="1">
      <alignment horizontal="center" vertical="center"/>
    </xf>
    <xf numFmtId="0" fontId="11" fillId="18" borderId="0" xfId="0" applyFont="1" applyFill="1" applyAlignment="1">
      <alignment vertical="center"/>
    </xf>
    <xf numFmtId="168" fontId="8" fillId="12" borderId="2" xfId="109" applyNumberFormat="1" applyFont="1" applyFill="1" applyBorder="1" applyAlignment="1">
      <alignment vertical="center"/>
    </xf>
    <xf numFmtId="14" fontId="7" fillId="12" borderId="2" xfId="0" quotePrefix="1" applyNumberFormat="1" applyFont="1" applyFill="1" applyBorder="1" applyAlignment="1">
      <alignment horizontal="center" vertical="center"/>
    </xf>
    <xf numFmtId="0" fontId="8" fillId="12" borderId="3" xfId="1" applyFont="1" applyFill="1" applyBorder="1" applyAlignment="1">
      <alignment horizontal="left" vertical="center"/>
    </xf>
    <xf numFmtId="14" fontId="8" fillId="12" borderId="2" xfId="0" applyNumberFormat="1" applyFont="1" applyFill="1" applyBorder="1" applyAlignment="1">
      <alignment horizontal="left" vertical="center" wrapText="1"/>
    </xf>
    <xf numFmtId="14" fontId="8" fillId="12" borderId="2" xfId="0" applyNumberFormat="1" applyFont="1" applyFill="1" applyBorder="1" applyAlignment="1">
      <alignment horizontal="center" vertical="center" wrapText="1"/>
    </xf>
    <xf numFmtId="0" fontId="8" fillId="12" borderId="2" xfId="7" applyFont="1" applyFill="1" applyBorder="1" applyAlignment="1">
      <alignment vertical="center"/>
    </xf>
    <xf numFmtId="4" fontId="5" fillId="0" borderId="0" xfId="0" applyNumberFormat="1" applyFont="1" applyAlignment="1">
      <alignment horizontal="center"/>
    </xf>
    <xf numFmtId="4" fontId="9" fillId="3" borderId="2" xfId="1" applyNumberFormat="1" applyFont="1" applyFill="1" applyBorder="1" applyAlignment="1">
      <alignment horizontal="center" vertical="center"/>
    </xf>
    <xf numFmtId="4" fontId="8" fillId="5" borderId="2" xfId="1" quotePrefix="1" applyNumberFormat="1" applyFont="1" applyFill="1" applyBorder="1" applyAlignment="1">
      <alignment horizontal="center" vertical="center"/>
    </xf>
    <xf numFmtId="4" fontId="8" fillId="0" borderId="2" xfId="1" quotePrefix="1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4" fontId="8" fillId="4" borderId="2" xfId="1" quotePrefix="1" applyNumberFormat="1" applyFont="1" applyFill="1" applyBorder="1" applyAlignment="1">
      <alignment horizontal="center" vertical="center"/>
    </xf>
    <xf numFmtId="4" fontId="8" fillId="13" borderId="2" xfId="1" quotePrefix="1" applyNumberFormat="1" applyFont="1" applyFill="1" applyBorder="1" applyAlignment="1">
      <alignment horizontal="center" vertical="center"/>
    </xf>
    <xf numFmtId="4" fontId="28" fillId="18" borderId="2" xfId="0" applyNumberFormat="1" applyFont="1" applyFill="1" applyBorder="1" applyAlignment="1">
      <alignment horizontal="center"/>
    </xf>
    <xf numFmtId="4" fontId="8" fillId="4" borderId="2" xfId="0" applyNumberFormat="1" applyFont="1" applyFill="1" applyBorder="1" applyAlignment="1">
      <alignment horizontal="center" vertical="center"/>
    </xf>
    <xf numFmtId="4" fontId="8" fillId="10" borderId="2" xfId="1" quotePrefix="1" applyNumberFormat="1" applyFont="1" applyFill="1" applyBorder="1" applyAlignment="1">
      <alignment horizontal="center" vertical="center"/>
    </xf>
    <xf numFmtId="4" fontId="8" fillId="4" borderId="2" xfId="1" applyNumberFormat="1" applyFont="1" applyFill="1" applyBorder="1" applyAlignment="1">
      <alignment horizontal="center" vertical="center"/>
    </xf>
    <xf numFmtId="4" fontId="8" fillId="12" borderId="2" xfId="1" applyNumberFormat="1" applyFont="1" applyFill="1" applyBorder="1" applyAlignment="1">
      <alignment horizontal="center" vertical="center"/>
    </xf>
    <xf numFmtId="4" fontId="36" fillId="18" borderId="2" xfId="0" applyNumberFormat="1" applyFont="1" applyFill="1" applyBorder="1" applyAlignment="1">
      <alignment horizontal="center" vertical="center"/>
    </xf>
    <xf numFmtId="4" fontId="5" fillId="10" borderId="2" xfId="1" quotePrefix="1" applyNumberFormat="1" applyFont="1" applyFill="1" applyBorder="1" applyAlignment="1">
      <alignment horizontal="center" vertical="center"/>
    </xf>
    <xf numFmtId="4" fontId="8" fillId="12" borderId="2" xfId="0" applyNumberFormat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3" fontId="8" fillId="5" borderId="2" xfId="1" quotePrefix="1" applyNumberFormat="1" applyFont="1" applyFill="1" applyBorder="1" applyAlignment="1">
      <alignment horizontal="center" vertical="center"/>
    </xf>
    <xf numFmtId="3" fontId="8" fillId="4" borderId="2" xfId="1" quotePrefix="1" applyNumberFormat="1" applyFont="1" applyFill="1" applyBorder="1" applyAlignment="1">
      <alignment horizontal="center" vertical="center"/>
    </xf>
    <xf numFmtId="4" fontId="8" fillId="12" borderId="2" xfId="1" quotePrefix="1" applyNumberFormat="1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14" fontId="9" fillId="4" borderId="2" xfId="1" applyNumberFormat="1" applyFont="1" applyFill="1" applyBorder="1" applyAlignment="1">
      <alignment horizontal="center" vertical="center"/>
    </xf>
    <xf numFmtId="4" fontId="9" fillId="4" borderId="2" xfId="1" applyNumberFormat="1" applyFont="1" applyFill="1" applyBorder="1" applyAlignment="1">
      <alignment horizontal="center" vertical="center"/>
    </xf>
    <xf numFmtId="14" fontId="8" fillId="4" borderId="2" xfId="1" applyNumberFormat="1" applyFont="1" applyFill="1" applyBorder="1" applyAlignment="1">
      <alignment horizontal="left" vertical="center"/>
    </xf>
    <xf numFmtId="0" fontId="8" fillId="4" borderId="2" xfId="1" applyFont="1" applyFill="1" applyBorder="1" applyAlignment="1">
      <alignment vertical="center" wrapText="1"/>
    </xf>
    <xf numFmtId="3" fontId="8" fillId="4" borderId="2" xfId="1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5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center" vertical="center"/>
    </xf>
    <xf numFmtId="14" fontId="5" fillId="4" borderId="2" xfId="1" quotePrefix="1" applyNumberFormat="1" applyFont="1" applyFill="1" applyBorder="1" applyAlignment="1">
      <alignment horizontal="center" vertical="center"/>
    </xf>
    <xf numFmtId="4" fontId="5" fillId="4" borderId="2" xfId="1" quotePrefix="1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/>
    </xf>
    <xf numFmtId="14" fontId="11" fillId="4" borderId="0" xfId="0" applyNumberFormat="1" applyFont="1" applyFill="1" applyAlignment="1">
      <alignment horizontal="center" vertical="center"/>
    </xf>
    <xf numFmtId="4" fontId="11" fillId="4" borderId="0" xfId="0" applyNumberFormat="1" applyFont="1" applyFill="1" applyAlignment="1">
      <alignment horizontal="center" vertical="center"/>
    </xf>
    <xf numFmtId="0" fontId="6" fillId="4" borderId="0" xfId="0" applyFont="1" applyFill="1"/>
    <xf numFmtId="0" fontId="11" fillId="4" borderId="0" xfId="0" applyFont="1" applyFill="1" applyAlignment="1">
      <alignment horizontal="left"/>
    </xf>
    <xf numFmtId="168" fontId="11" fillId="4" borderId="0" xfId="109" applyNumberFormat="1" applyFont="1" applyFill="1" applyAlignment="1">
      <alignment horizontal="left"/>
    </xf>
    <xf numFmtId="14" fontId="11" fillId="4" borderId="0" xfId="0" applyNumberFormat="1" applyFont="1" applyFill="1"/>
    <xf numFmtId="3" fontId="11" fillId="4" borderId="0" xfId="0" applyNumberFormat="1" applyFont="1" applyFill="1" applyAlignment="1">
      <alignment horizontal="center" vertical="center"/>
    </xf>
    <xf numFmtId="0" fontId="8" fillId="13" borderId="2" xfId="4" applyFont="1" applyFill="1" applyBorder="1" applyAlignment="1">
      <alignment horizontal="center" vertical="center"/>
    </xf>
    <xf numFmtId="0" fontId="8" fillId="13" borderId="2" xfId="11" applyFont="1" applyFill="1" applyBorder="1" applyAlignment="1">
      <alignment vertical="center"/>
    </xf>
    <xf numFmtId="168" fontId="8" fillId="13" borderId="2" xfId="109" applyNumberFormat="1" applyFont="1" applyFill="1" applyBorder="1" applyAlignment="1">
      <alignment vertical="center"/>
    </xf>
    <xf numFmtId="0" fontId="8" fillId="13" borderId="2" xfId="11" applyFont="1" applyFill="1" applyBorder="1" applyAlignment="1">
      <alignment horizontal="left" vertical="center"/>
    </xf>
    <xf numFmtId="168" fontId="9" fillId="0" borderId="0" xfId="13" applyNumberFormat="1" applyFont="1"/>
    <xf numFmtId="168" fontId="11" fillId="0" borderId="0" xfId="0" applyNumberFormat="1" applyFont="1"/>
    <xf numFmtId="0" fontId="32" fillId="4" borderId="2" xfId="0" applyFont="1" applyFill="1" applyBorder="1" applyAlignment="1">
      <alignment vertical="center"/>
    </xf>
    <xf numFmtId="49" fontId="16" fillId="4" borderId="2" xfId="0" quotePrefix="1" applyNumberFormat="1" applyFont="1" applyFill="1" applyBorder="1" applyAlignment="1">
      <alignment horizontal="left" vertical="center"/>
    </xf>
    <xf numFmtId="0" fontId="12" fillId="4" borderId="2" xfId="0" applyFont="1" applyFill="1" applyBorder="1" applyAlignment="1">
      <alignment vertical="center"/>
    </xf>
    <xf numFmtId="49" fontId="17" fillId="4" borderId="2" xfId="0" applyNumberFormat="1" applyFont="1" applyFill="1" applyBorder="1" applyAlignment="1">
      <alignment horizontal="left" vertical="center"/>
    </xf>
    <xf numFmtId="0" fontId="8" fillId="4" borderId="2" xfId="8" applyFont="1" applyFill="1" applyBorder="1" applyAlignment="1">
      <alignment horizontal="left" vertical="center"/>
    </xf>
    <xf numFmtId="14" fontId="16" fillId="4" borderId="2" xfId="0" applyNumberFormat="1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left" vertical="center"/>
    </xf>
    <xf numFmtId="0" fontId="5" fillId="4" borderId="2" xfId="1" applyFont="1" applyFill="1" applyBorder="1" applyAlignment="1">
      <alignment horizontal="left" vertical="center"/>
    </xf>
    <xf numFmtId="0" fontId="51" fillId="4" borderId="2" xfId="0" quotePrefix="1" applyFont="1" applyFill="1" applyBorder="1" applyAlignment="1">
      <alignment vertical="center"/>
    </xf>
    <xf numFmtId="14" fontId="5" fillId="4" borderId="2" xfId="0" applyNumberFormat="1" applyFont="1" applyFill="1" applyBorder="1" applyAlignment="1">
      <alignment horizontal="left" vertical="center"/>
    </xf>
    <xf numFmtId="14" fontId="8" fillId="4" borderId="3" xfId="0" applyNumberFormat="1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168" fontId="8" fillId="19" borderId="2" xfId="109" applyNumberFormat="1" applyFont="1" applyFill="1" applyBorder="1" applyAlignment="1">
      <alignment vertical="center"/>
    </xf>
    <xf numFmtId="0" fontId="72" fillId="0" borderId="0" xfId="0" quotePrefix="1" applyFont="1"/>
    <xf numFmtId="0" fontId="72" fillId="0" borderId="2" xfId="0" quotePrefix="1" applyFont="1" applyBorder="1"/>
    <xf numFmtId="0" fontId="8" fillId="19" borderId="2" xfId="0" applyFont="1" applyFill="1" applyBorder="1" applyAlignment="1">
      <alignment vertical="center"/>
    </xf>
    <xf numFmtId="0" fontId="36" fillId="4" borderId="2" xfId="0" applyFont="1" applyFill="1" applyBorder="1"/>
    <xf numFmtId="0" fontId="36" fillId="5" borderId="2" xfId="0" applyFont="1" applyFill="1" applyBorder="1"/>
    <xf numFmtId="0" fontId="13" fillId="12" borderId="2" xfId="1" applyFont="1" applyFill="1" applyBorder="1" applyAlignment="1">
      <alignment horizontal="center" vertical="center"/>
    </xf>
    <xf numFmtId="0" fontId="73" fillId="0" borderId="0" xfId="0" applyFont="1"/>
    <xf numFmtId="0" fontId="74" fillId="0" borderId="0" xfId="0" applyFont="1"/>
    <xf numFmtId="14" fontId="51" fillId="0" borderId="2" xfId="0" applyNumberFormat="1" applyFont="1" applyBorder="1" applyAlignment="1">
      <alignment horizontal="center"/>
    </xf>
    <xf numFmtId="0" fontId="51" fillId="0" borderId="2" xfId="0" applyFont="1" applyBorder="1"/>
    <xf numFmtId="168" fontId="51" fillId="0" borderId="2" xfId="109" applyNumberFormat="1" applyFont="1" applyFill="1" applyBorder="1"/>
    <xf numFmtId="0" fontId="8" fillId="0" borderId="2" xfId="42" applyFont="1" applyBorder="1" applyAlignment="1">
      <alignment vertical="center"/>
    </xf>
    <xf numFmtId="0" fontId="8" fillId="10" borderId="2" xfId="0" quotePrefix="1" applyFont="1" applyFill="1" applyBorder="1" applyAlignment="1">
      <alignment horizontal="center" vertical="center"/>
    </xf>
    <xf numFmtId="0" fontId="8" fillId="19" borderId="2" xfId="1" applyFont="1" applyFill="1" applyBorder="1" applyAlignment="1">
      <alignment horizontal="center" vertical="center"/>
    </xf>
    <xf numFmtId="0" fontId="8" fillId="19" borderId="2" xfId="5" applyFont="1" applyFill="1" applyBorder="1" applyAlignment="1">
      <alignment horizontal="center" vertical="center"/>
    </xf>
    <xf numFmtId="0" fontId="8" fillId="19" borderId="2" xfId="5" applyFont="1" applyFill="1" applyBorder="1" applyAlignment="1">
      <alignment vertical="center"/>
    </xf>
    <xf numFmtId="0" fontId="8" fillId="19" borderId="2" xfId="1" applyFont="1" applyFill="1" applyBorder="1" applyAlignment="1">
      <alignment vertical="center"/>
    </xf>
    <xf numFmtId="0" fontId="8" fillId="19" borderId="2" xfId="0" applyFont="1" applyFill="1" applyBorder="1" applyAlignment="1">
      <alignment horizontal="left" vertical="center"/>
    </xf>
    <xf numFmtId="14" fontId="8" fillId="19" borderId="2" xfId="1" applyNumberFormat="1" applyFont="1" applyFill="1" applyBorder="1" applyAlignment="1">
      <alignment horizontal="center" vertical="center"/>
    </xf>
    <xf numFmtId="14" fontId="8" fillId="19" borderId="2" xfId="1" quotePrefix="1" applyNumberFormat="1" applyFont="1" applyFill="1" applyBorder="1" applyAlignment="1">
      <alignment horizontal="center" vertical="center"/>
    </xf>
    <xf numFmtId="0" fontId="8" fillId="19" borderId="2" xfId="1" applyFont="1" applyFill="1" applyBorder="1" applyAlignment="1">
      <alignment horizontal="left" vertical="center"/>
    </xf>
    <xf numFmtId="49" fontId="8" fillId="19" borderId="2" xfId="0" applyNumberFormat="1" applyFont="1" applyFill="1" applyBorder="1" applyAlignment="1">
      <alignment horizontal="left" vertical="center"/>
    </xf>
    <xf numFmtId="0" fontId="12" fillId="19" borderId="2" xfId="0" quotePrefix="1" applyFont="1" applyFill="1" applyBorder="1" applyAlignment="1">
      <alignment vertical="center"/>
    </xf>
    <xf numFmtId="14" fontId="8" fillId="19" borderId="2" xfId="0" applyNumberFormat="1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left" vertical="center"/>
    </xf>
    <xf numFmtId="0" fontId="8" fillId="19" borderId="2" xfId="0" applyFont="1" applyFill="1" applyBorder="1" applyAlignment="1">
      <alignment horizontal="center" vertical="center"/>
    </xf>
    <xf numFmtId="0" fontId="11" fillId="19" borderId="0" xfId="0" applyFont="1" applyFill="1" applyAlignment="1">
      <alignment vertical="center"/>
    </xf>
    <xf numFmtId="0" fontId="8" fillId="19" borderId="2" xfId="7" applyFont="1" applyFill="1" applyBorder="1" applyAlignment="1">
      <alignment horizontal="left" vertical="center"/>
    </xf>
    <xf numFmtId="14" fontId="7" fillId="4" borderId="2" xfId="0" applyNumberFormat="1" applyFont="1" applyFill="1" applyBorder="1" applyAlignment="1">
      <alignment horizontal="center"/>
    </xf>
    <xf numFmtId="0" fontId="56" fillId="0" borderId="19" xfId="0" applyFont="1" applyBorder="1" applyAlignment="1">
      <alignment vertical="center"/>
    </xf>
    <xf numFmtId="0" fontId="7" fillId="13" borderId="2" xfId="0" applyFont="1" applyFill="1" applyBorder="1" applyAlignment="1">
      <alignment horizontal="center"/>
    </xf>
    <xf numFmtId="14" fontId="7" fillId="13" borderId="2" xfId="0" quotePrefix="1" applyNumberFormat="1" applyFont="1" applyFill="1" applyBorder="1" applyAlignment="1">
      <alignment horizontal="center" vertical="center"/>
    </xf>
    <xf numFmtId="0" fontId="8" fillId="3" borderId="2" xfId="6" applyNumberFormat="1" applyFont="1" applyFill="1" applyBorder="1" applyAlignment="1">
      <alignment vertical="center"/>
    </xf>
    <xf numFmtId="168" fontId="8" fillId="3" borderId="2" xfId="109" applyNumberFormat="1" applyFont="1" applyFill="1" applyBorder="1" applyAlignment="1">
      <alignment vertical="center"/>
    </xf>
    <xf numFmtId="0" fontId="8" fillId="13" borderId="2" xfId="7" applyFont="1" applyFill="1" applyBorder="1" applyAlignment="1">
      <alignment vertical="center"/>
    </xf>
    <xf numFmtId="0" fontId="8" fillId="13" borderId="3" xfId="1" applyFont="1" applyFill="1" applyBorder="1" applyAlignment="1">
      <alignment horizontal="left" vertical="center"/>
    </xf>
    <xf numFmtId="14" fontId="8" fillId="13" borderId="2" xfId="0" applyNumberFormat="1" applyFont="1" applyFill="1" applyBorder="1" applyAlignment="1">
      <alignment horizontal="left" vertical="center" wrapText="1"/>
    </xf>
    <xf numFmtId="14" fontId="8" fillId="13" borderId="2" xfId="0" applyNumberFormat="1" applyFont="1" applyFill="1" applyBorder="1" applyAlignment="1">
      <alignment horizontal="center" vertical="center" wrapText="1"/>
    </xf>
    <xf numFmtId="0" fontId="11" fillId="13" borderId="0" xfId="0" applyFont="1" applyFill="1" applyAlignment="1">
      <alignment horizontal="left" vertical="center"/>
    </xf>
    <xf numFmtId="0" fontId="7" fillId="11" borderId="2" xfId="0" applyFont="1" applyFill="1" applyBorder="1" applyAlignment="1">
      <alignment horizontal="center"/>
    </xf>
    <xf numFmtId="14" fontId="7" fillId="11" borderId="2" xfId="0" quotePrefix="1" applyNumberFormat="1" applyFont="1" applyFill="1" applyBorder="1" applyAlignment="1">
      <alignment horizontal="center" vertical="center"/>
    </xf>
    <xf numFmtId="0" fontId="8" fillId="12" borderId="2" xfId="11" applyFont="1" applyFill="1" applyBorder="1" applyAlignment="1">
      <alignment horizontal="center" vertical="center"/>
    </xf>
    <xf numFmtId="0" fontId="8" fillId="12" borderId="2" xfId="11" applyFont="1" applyFill="1" applyBorder="1" applyAlignment="1">
      <alignment vertical="center"/>
    </xf>
    <xf numFmtId="0" fontId="8" fillId="12" borderId="2" xfId="11" applyFont="1" applyFill="1" applyBorder="1" applyAlignment="1">
      <alignment horizontal="left" vertical="center"/>
    </xf>
    <xf numFmtId="0" fontId="5" fillId="12" borderId="0" xfId="0" applyFont="1" applyFill="1" applyAlignment="1">
      <alignment vertical="center"/>
    </xf>
    <xf numFmtId="0" fontId="56" fillId="5" borderId="19" xfId="0" applyFont="1" applyFill="1" applyBorder="1" applyAlignment="1">
      <alignment vertical="center"/>
    </xf>
    <xf numFmtId="0" fontId="56" fillId="4" borderId="19" xfId="0" applyFont="1" applyFill="1" applyBorder="1" applyAlignment="1">
      <alignment vertical="center"/>
    </xf>
    <xf numFmtId="0" fontId="75" fillId="4" borderId="2" xfId="0" applyFont="1" applyFill="1" applyBorder="1"/>
    <xf numFmtId="0" fontId="36" fillId="4" borderId="2" xfId="101" applyFont="1" applyFill="1" applyBorder="1"/>
    <xf numFmtId="3" fontId="36" fillId="4" borderId="2" xfId="109" applyNumberFormat="1" applyFont="1" applyFill="1" applyBorder="1" applyAlignment="1">
      <alignment horizontal="left" vertical="center"/>
    </xf>
    <xf numFmtId="3" fontId="7" fillId="4" borderId="2" xfId="109" applyNumberFormat="1" applyFont="1" applyFill="1" applyBorder="1" applyAlignment="1">
      <alignment horizontal="left" vertical="center"/>
    </xf>
    <xf numFmtId="173" fontId="36" fillId="5" borderId="2" xfId="101" applyNumberFormat="1" applyFont="1" applyFill="1" applyBorder="1" applyAlignment="1">
      <alignment horizontal="left"/>
    </xf>
    <xf numFmtId="14" fontId="75" fillId="4" borderId="2" xfId="0" applyNumberFormat="1" applyFont="1" applyFill="1" applyBorder="1" applyAlignment="1">
      <alignment horizontal="center"/>
    </xf>
    <xf numFmtId="14" fontId="36" fillId="4" borderId="2" xfId="101" applyNumberFormat="1" applyFont="1" applyFill="1" applyBorder="1" applyAlignment="1">
      <alignment horizontal="center"/>
    </xf>
    <xf numFmtId="0" fontId="17" fillId="13" borderId="2" xfId="1" applyFont="1" applyFill="1" applyBorder="1" applyAlignment="1">
      <alignment horizontal="center" vertical="center"/>
    </xf>
    <xf numFmtId="0" fontId="17" fillId="13" borderId="2" xfId="4" applyFont="1" applyFill="1" applyBorder="1" applyAlignment="1">
      <alignment horizontal="center" vertical="center"/>
    </xf>
    <xf numFmtId="0" fontId="17" fillId="13" borderId="2" xfId="3" applyFont="1" applyFill="1" applyBorder="1" applyAlignment="1">
      <alignment vertical="center"/>
    </xf>
    <xf numFmtId="168" fontId="17" fillId="13" borderId="2" xfId="109" applyNumberFormat="1" applyFont="1" applyFill="1" applyBorder="1" applyAlignment="1">
      <alignment vertical="center"/>
    </xf>
    <xf numFmtId="0" fontId="17" fillId="13" borderId="2" xfId="11" applyFont="1" applyFill="1" applyBorder="1" applyAlignment="1">
      <alignment horizontal="left" vertical="center"/>
    </xf>
    <xf numFmtId="14" fontId="17" fillId="13" borderId="2" xfId="1" applyNumberFormat="1" applyFont="1" applyFill="1" applyBorder="1" applyAlignment="1">
      <alignment horizontal="center" vertical="center"/>
    </xf>
    <xf numFmtId="14" fontId="17" fillId="13" borderId="2" xfId="1" quotePrefix="1" applyNumberFormat="1" applyFont="1" applyFill="1" applyBorder="1" applyAlignment="1">
      <alignment horizontal="center" vertical="center"/>
    </xf>
    <xf numFmtId="0" fontId="17" fillId="13" borderId="2" xfId="1" applyFont="1" applyFill="1" applyBorder="1" applyAlignment="1">
      <alignment horizontal="left" vertical="center"/>
    </xf>
    <xf numFmtId="0" fontId="55" fillId="13" borderId="2" xfId="0" quotePrefix="1" applyFont="1" applyFill="1" applyBorder="1" applyAlignment="1">
      <alignment vertical="center"/>
    </xf>
    <xf numFmtId="14" fontId="17" fillId="13" borderId="2" xfId="0" applyNumberFormat="1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left" vertical="center"/>
    </xf>
    <xf numFmtId="14" fontId="17" fillId="13" borderId="2" xfId="0" applyNumberFormat="1" applyFont="1" applyFill="1" applyBorder="1" applyAlignment="1">
      <alignment horizontal="left" vertical="center"/>
    </xf>
    <xf numFmtId="0" fontId="17" fillId="13" borderId="2" xfId="0" quotePrefix="1" applyFont="1" applyFill="1" applyBorder="1" applyAlignment="1">
      <alignment horizontal="center" vertical="center"/>
    </xf>
    <xf numFmtId="0" fontId="76" fillId="13" borderId="0" xfId="0" applyFont="1" applyFill="1" applyAlignment="1">
      <alignment vertical="center"/>
    </xf>
    <xf numFmtId="0" fontId="17" fillId="13" borderId="2" xfId="12" applyFont="1" applyFill="1" applyBorder="1" applyAlignment="1">
      <alignment horizontal="left" vertical="center"/>
    </xf>
    <xf numFmtId="0" fontId="8" fillId="13" borderId="2" xfId="4" applyFont="1" applyFill="1" applyBorder="1" applyAlignment="1">
      <alignment horizontal="left" vertical="center"/>
    </xf>
    <xf numFmtId="0" fontId="5" fillId="13" borderId="0" xfId="0" applyFont="1" applyFill="1"/>
    <xf numFmtId="0" fontId="36" fillId="5" borderId="2" xfId="101" applyFont="1" applyFill="1" applyBorder="1"/>
    <xf numFmtId="0" fontId="8" fillId="5" borderId="2" xfId="1" quotePrefix="1" applyFont="1" applyFill="1" applyBorder="1" applyAlignment="1">
      <alignment horizontal="center" vertical="center"/>
    </xf>
    <xf numFmtId="0" fontId="36" fillId="0" borderId="4" xfId="0" quotePrefix="1" applyFont="1" applyBorder="1" applyAlignment="1">
      <alignment vertical="center"/>
    </xf>
    <xf numFmtId="0" fontId="36" fillId="0" borderId="7" xfId="0" quotePrefix="1" applyFont="1" applyBorder="1" applyAlignment="1">
      <alignment vertical="center"/>
    </xf>
    <xf numFmtId="0" fontId="8" fillId="12" borderId="2" xfId="10" applyFont="1" applyFill="1" applyBorder="1" applyAlignment="1">
      <alignment horizontal="center" vertical="center"/>
    </xf>
    <xf numFmtId="0" fontId="8" fillId="12" borderId="2" xfId="1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13" fillId="0" borderId="0" xfId="13" applyFont="1" applyAlignment="1">
      <alignment horizontal="center" vertical="center"/>
    </xf>
    <xf numFmtId="0" fontId="9" fillId="4" borderId="0" xfId="13" applyFont="1" applyFill="1" applyAlignment="1">
      <alignment horizontal="center" vertical="center" wrapText="1"/>
    </xf>
    <xf numFmtId="0" fontId="5" fillId="4" borderId="3" xfId="5" applyFont="1" applyFill="1" applyBorder="1" applyAlignment="1">
      <alignment vertical="center"/>
    </xf>
    <xf numFmtId="0" fontId="5" fillId="4" borderId="6" xfId="0" applyFont="1" applyFill="1" applyBorder="1"/>
    <xf numFmtId="0" fontId="17" fillId="4" borderId="2" xfId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5" fillId="4" borderId="3" xfId="1" applyFont="1" applyFill="1" applyBorder="1" applyAlignment="1">
      <alignment vertical="center"/>
    </xf>
    <xf numFmtId="0" fontId="5" fillId="4" borderId="3" xfId="6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12" applyFont="1" applyFill="1" applyBorder="1" applyAlignment="1">
      <alignment horizontal="left" vertical="center"/>
    </xf>
    <xf numFmtId="0" fontId="5" fillId="4" borderId="3" xfId="0" applyFont="1" applyFill="1" applyBorder="1"/>
    <xf numFmtId="0" fontId="5" fillId="4" borderId="3" xfId="1" applyFont="1" applyFill="1" applyBorder="1" applyAlignment="1">
      <alignment horizontal="left" vertical="center"/>
    </xf>
    <xf numFmtId="0" fontId="5" fillId="4" borderId="3" xfId="8" applyFont="1" applyFill="1" applyBorder="1" applyAlignment="1">
      <alignment vertical="center"/>
    </xf>
    <xf numFmtId="0" fontId="5" fillId="4" borderId="5" xfId="0" applyFont="1" applyFill="1" applyBorder="1"/>
    <xf numFmtId="0" fontId="5" fillId="4" borderId="3" xfId="7" applyFont="1" applyFill="1" applyBorder="1" applyAlignment="1">
      <alignment vertical="center"/>
    </xf>
    <xf numFmtId="0" fontId="5" fillId="4" borderId="3" xfId="9" applyFont="1" applyFill="1" applyBorder="1" applyAlignment="1">
      <alignment vertical="center"/>
    </xf>
    <xf numFmtId="166" fontId="5" fillId="4" borderId="3" xfId="5" applyNumberFormat="1" applyFont="1" applyFill="1" applyBorder="1" applyAlignment="1">
      <alignment horizontal="left" vertical="center"/>
    </xf>
    <xf numFmtId="0" fontId="5" fillId="4" borderId="3" xfId="10" applyFont="1" applyFill="1" applyBorder="1" applyAlignment="1">
      <alignment vertical="center"/>
    </xf>
    <xf numFmtId="0" fontId="5" fillId="4" borderId="3" xfId="101" applyFont="1" applyFill="1" applyBorder="1"/>
    <xf numFmtId="3" fontId="5" fillId="4" borderId="3" xfId="109" applyNumberFormat="1" applyFont="1" applyFill="1" applyBorder="1" applyAlignment="1">
      <alignment horizontal="left" vertical="center"/>
    </xf>
    <xf numFmtId="0" fontId="5" fillId="4" borderId="3" xfId="11" applyFont="1" applyFill="1" applyBorder="1" applyAlignment="1">
      <alignment vertical="center"/>
    </xf>
    <xf numFmtId="0" fontId="5" fillId="4" borderId="11" xfId="1" applyFont="1" applyFill="1" applyBorder="1" applyAlignment="1">
      <alignment vertical="center"/>
    </xf>
    <xf numFmtId="0" fontId="5" fillId="4" borderId="3" xfId="3" applyFont="1" applyFill="1" applyBorder="1" applyAlignment="1">
      <alignment vertical="center"/>
    </xf>
    <xf numFmtId="0" fontId="6" fillId="4" borderId="0" xfId="13" applyFont="1" applyFill="1"/>
    <xf numFmtId="0" fontId="77" fillId="4" borderId="0" xfId="0" applyFont="1" applyFill="1"/>
    <xf numFmtId="0" fontId="77" fillId="4" borderId="0" xfId="0" applyFont="1" applyFill="1" applyAlignment="1">
      <alignment horizontal="center"/>
    </xf>
    <xf numFmtId="0" fontId="9" fillId="4" borderId="0" xfId="13" applyFont="1" applyFill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/>
    </xf>
    <xf numFmtId="0" fontId="5" fillId="10" borderId="0" xfId="0" applyFont="1" applyFill="1"/>
    <xf numFmtId="174" fontId="8" fillId="4" borderId="2" xfId="109" applyNumberFormat="1" applyFont="1" applyFill="1" applyBorder="1" applyAlignment="1">
      <alignment horizontal="left" vertical="center"/>
    </xf>
    <xf numFmtId="174" fontId="8" fillId="4" borderId="2" xfId="109" applyNumberFormat="1" applyFont="1" applyFill="1" applyBorder="1" applyAlignment="1">
      <alignment vertical="center"/>
    </xf>
    <xf numFmtId="174" fontId="8" fillId="3" borderId="2" xfId="109" applyNumberFormat="1" applyFont="1" applyFill="1" applyBorder="1" applyAlignment="1">
      <alignment vertical="center"/>
    </xf>
    <xf numFmtId="174" fontId="8" fillId="4" borderId="2" xfId="1" applyNumberFormat="1" applyFont="1" applyFill="1" applyBorder="1" applyAlignment="1">
      <alignment horizontal="left" vertical="center"/>
    </xf>
    <xf numFmtId="0" fontId="78" fillId="0" borderId="19" xfId="0" applyFont="1" applyBorder="1" applyAlignment="1">
      <alignment horizontal="center" vertical="center" wrapText="1"/>
    </xf>
    <xf numFmtId="0" fontId="79" fillId="0" borderId="0" xfId="114"/>
    <xf numFmtId="0" fontId="81" fillId="0" borderId="19" xfId="114" applyFont="1" applyBorder="1" applyAlignment="1">
      <alignment horizontal="center" vertical="center" wrapText="1"/>
    </xf>
    <xf numFmtId="0" fontId="78" fillId="0" borderId="19" xfId="114" applyFont="1" applyBorder="1" applyAlignment="1">
      <alignment horizontal="center" vertical="center" wrapText="1"/>
    </xf>
    <xf numFmtId="0" fontId="78" fillId="0" borderId="19" xfId="114" applyFont="1" applyBorder="1" applyAlignment="1">
      <alignment vertical="center" wrapText="1"/>
    </xf>
    <xf numFmtId="3" fontId="78" fillId="0" borderId="19" xfId="114" applyNumberFormat="1" applyFont="1" applyBorder="1" applyAlignment="1">
      <alignment horizontal="right" vertical="center" wrapText="1"/>
    </xf>
    <xf numFmtId="175" fontId="78" fillId="0" borderId="19" xfId="114" applyNumberFormat="1" applyFont="1" applyBorder="1" applyAlignment="1">
      <alignment horizontal="right" vertical="center" wrapText="1"/>
    </xf>
    <xf numFmtId="4" fontId="78" fillId="0" borderId="19" xfId="114" applyNumberFormat="1" applyFont="1" applyBorder="1" applyAlignment="1">
      <alignment horizontal="right" vertical="center" wrapText="1"/>
    </xf>
    <xf numFmtId="175" fontId="81" fillId="0" borderId="19" xfId="114" applyNumberFormat="1" applyFont="1" applyBorder="1" applyAlignment="1">
      <alignment horizontal="right" vertical="center" wrapText="1"/>
    </xf>
    <xf numFmtId="176" fontId="81" fillId="0" borderId="19" xfId="114" applyNumberFormat="1" applyFont="1" applyBorder="1" applyAlignment="1">
      <alignment horizontal="right" vertical="center" wrapText="1"/>
    </xf>
    <xf numFmtId="0" fontId="78" fillId="0" borderId="0" xfId="114" applyFont="1" applyAlignment="1">
      <alignment vertical="center" wrapText="1"/>
    </xf>
    <xf numFmtId="3" fontId="78" fillId="0" borderId="0" xfId="114" applyNumberFormat="1" applyFont="1" applyAlignment="1">
      <alignment horizontal="right" vertical="center" wrapText="1"/>
    </xf>
    <xf numFmtId="0" fontId="9" fillId="4" borderId="0" xfId="13" applyFont="1" applyFill="1" applyAlignment="1">
      <alignment horizontal="center" vertical="center" wrapText="1"/>
    </xf>
    <xf numFmtId="0" fontId="5" fillId="13" borderId="2" xfId="1" applyFont="1" applyFill="1" applyBorder="1" applyAlignment="1">
      <alignment vertical="center"/>
    </xf>
    <xf numFmtId="0" fontId="5" fillId="13" borderId="2" xfId="8" applyFont="1" applyFill="1" applyBorder="1" applyAlignment="1">
      <alignment vertical="center"/>
    </xf>
    <xf numFmtId="0" fontId="8" fillId="13" borderId="2" xfId="5" applyFont="1" applyFill="1" applyBorder="1" applyAlignment="1">
      <alignment vertical="center"/>
    </xf>
    <xf numFmtId="0" fontId="9" fillId="4" borderId="0" xfId="13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7" fillId="13" borderId="2" xfId="1" applyFill="1" applyBorder="1" applyAlignment="1">
      <alignment horizontal="center" vertical="center"/>
    </xf>
    <xf numFmtId="14" fontId="8" fillId="13" borderId="2" xfId="1" applyNumberFormat="1" applyFont="1" applyFill="1" applyBorder="1" applyAlignment="1">
      <alignment horizontal="left" vertical="center"/>
    </xf>
    <xf numFmtId="0" fontId="31" fillId="0" borderId="3" xfId="0" quotePrefix="1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78" fillId="0" borderId="0" xfId="0" applyFont="1" applyBorder="1" applyAlignment="1">
      <alignment horizontal="center" vertical="center" wrapText="1"/>
    </xf>
    <xf numFmtId="0" fontId="7" fillId="4" borderId="5" xfId="0" applyFont="1" applyFill="1" applyBorder="1"/>
    <xf numFmtId="14" fontId="8" fillId="13" borderId="5" xfId="1" applyNumberFormat="1" applyFont="1" applyFill="1" applyBorder="1" applyAlignment="1">
      <alignment horizontal="center" vertical="center"/>
    </xf>
    <xf numFmtId="0" fontId="9" fillId="4" borderId="0" xfId="13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9" fillId="4" borderId="0" xfId="13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8" fillId="11" borderId="2" xfId="8" applyFont="1" applyFill="1" applyBorder="1" applyAlignment="1">
      <alignment horizontal="center" vertical="center"/>
    </xf>
    <xf numFmtId="0" fontId="56" fillId="11" borderId="19" xfId="0" applyFont="1" applyFill="1" applyBorder="1" applyAlignment="1">
      <alignment vertical="center"/>
    </xf>
    <xf numFmtId="0" fontId="36" fillId="11" borderId="2" xfId="101" applyFont="1" applyFill="1" applyBorder="1"/>
    <xf numFmtId="168" fontId="8" fillId="11" borderId="2" xfId="109" applyNumberFormat="1" applyFont="1" applyFill="1" applyBorder="1" applyAlignment="1">
      <alignment vertical="center"/>
    </xf>
    <xf numFmtId="0" fontId="8" fillId="11" borderId="2" xfId="7" applyFont="1" applyFill="1" applyBorder="1" applyAlignment="1">
      <alignment vertical="center"/>
    </xf>
    <xf numFmtId="0" fontId="8" fillId="11" borderId="2" xfId="2" applyFont="1" applyFill="1" applyBorder="1" applyAlignment="1">
      <alignment horizontal="left" vertical="center"/>
    </xf>
    <xf numFmtId="0" fontId="8" fillId="11" borderId="3" xfId="1" applyFont="1" applyFill="1" applyBorder="1" applyAlignment="1">
      <alignment horizontal="left" vertical="center"/>
    </xf>
    <xf numFmtId="14" fontId="8" fillId="11" borderId="2" xfId="0" applyNumberFormat="1" applyFont="1" applyFill="1" applyBorder="1" applyAlignment="1">
      <alignment horizontal="left" vertical="center" wrapText="1"/>
    </xf>
    <xf numFmtId="14" fontId="8" fillId="11" borderId="2" xfId="0" applyNumberFormat="1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8" fillId="11" borderId="2" xfId="8" applyFont="1" applyFill="1" applyBorder="1" applyAlignment="1">
      <alignment vertical="center"/>
    </xf>
    <xf numFmtId="0" fontId="8" fillId="11" borderId="2" xfId="8" applyFont="1" applyFill="1" applyBorder="1" applyAlignment="1">
      <alignment horizontal="left" vertical="center"/>
    </xf>
    <xf numFmtId="0" fontId="8" fillId="11" borderId="2" xfId="7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horizontal="left" vertical="center"/>
    </xf>
    <xf numFmtId="0" fontId="8" fillId="11" borderId="2" xfId="0" applyFont="1" applyFill="1" applyBorder="1" applyAlignment="1">
      <alignment vertical="center"/>
    </xf>
    <xf numFmtId="0" fontId="11" fillId="11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6" fillId="3" borderId="2" xfId="0" applyNumberFormat="1" applyFont="1" applyFill="1" applyBorder="1" applyAlignment="1">
      <alignment horizontal="center" vertical="center"/>
    </xf>
    <xf numFmtId="49" fontId="12" fillId="4" borderId="2" xfId="0" quotePrefix="1" applyNumberFormat="1" applyFont="1" applyFill="1" applyBorder="1" applyAlignment="1">
      <alignment vertical="center"/>
    </xf>
    <xf numFmtId="49" fontId="12" fillId="13" borderId="2" xfId="0" quotePrefix="1" applyNumberFormat="1" applyFont="1" applyFill="1" applyBorder="1" applyAlignment="1">
      <alignment vertical="center"/>
    </xf>
    <xf numFmtId="49" fontId="12" fillId="10" borderId="2" xfId="0" quotePrefix="1" applyNumberFormat="1" applyFont="1" applyFill="1" applyBorder="1" applyAlignment="1">
      <alignment vertical="center"/>
    </xf>
    <xf numFmtId="49" fontId="12" fillId="3" borderId="2" xfId="0" quotePrefix="1" applyNumberFormat="1" applyFont="1" applyFill="1" applyBorder="1" applyAlignment="1">
      <alignment vertical="center"/>
    </xf>
    <xf numFmtId="49" fontId="12" fillId="12" borderId="2" xfId="0" quotePrefix="1" applyNumberFormat="1" applyFont="1" applyFill="1" applyBorder="1" applyAlignment="1">
      <alignment vertical="center"/>
    </xf>
    <xf numFmtId="49" fontId="12" fillId="5" borderId="2" xfId="0" quotePrefix="1" applyNumberFormat="1" applyFont="1" applyFill="1" applyBorder="1" applyAlignment="1">
      <alignment vertical="center"/>
    </xf>
    <xf numFmtId="49" fontId="12" fillId="19" borderId="2" xfId="0" quotePrefix="1" applyNumberFormat="1" applyFont="1" applyFill="1" applyBorder="1" applyAlignment="1">
      <alignment vertical="center"/>
    </xf>
    <xf numFmtId="49" fontId="55" fillId="13" borderId="2" xfId="0" quotePrefix="1" applyNumberFormat="1" applyFont="1" applyFill="1" applyBorder="1" applyAlignment="1">
      <alignment vertical="center"/>
    </xf>
    <xf numFmtId="49" fontId="11" fillId="0" borderId="0" xfId="0" applyNumberFormat="1" applyFont="1" applyAlignment="1">
      <alignment horizontal="left"/>
    </xf>
    <xf numFmtId="49" fontId="11" fillId="0" borderId="0" xfId="0" applyNumberFormat="1" applyFont="1"/>
    <xf numFmtId="0" fontId="9" fillId="4" borderId="0" xfId="13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7" fillId="5" borderId="2" xfId="1" applyFont="1" applyFill="1" applyBorder="1" applyAlignment="1">
      <alignment horizontal="center" vertical="center"/>
    </xf>
    <xf numFmtId="0" fontId="17" fillId="5" borderId="2" xfId="8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/>
    </xf>
    <xf numFmtId="0" fontId="83" fillId="5" borderId="19" xfId="0" applyFont="1" applyFill="1" applyBorder="1" applyAlignment="1">
      <alignment vertical="center"/>
    </xf>
    <xf numFmtId="0" fontId="17" fillId="5" borderId="2" xfId="0" applyFont="1" applyFill="1" applyBorder="1"/>
    <xf numFmtId="168" fontId="17" fillId="5" borderId="2" xfId="109" applyNumberFormat="1" applyFont="1" applyFill="1" applyBorder="1" applyAlignment="1">
      <alignment vertical="center"/>
    </xf>
    <xf numFmtId="0" fontId="17" fillId="5" borderId="2" xfId="7" applyFont="1" applyFill="1" applyBorder="1" applyAlignment="1">
      <alignment vertical="center"/>
    </xf>
    <xf numFmtId="0" fontId="17" fillId="5" borderId="2" xfId="1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left" vertical="center"/>
    </xf>
    <xf numFmtId="14" fontId="17" fillId="5" borderId="2" xfId="0" quotePrefix="1" applyNumberFormat="1" applyFont="1" applyFill="1" applyBorder="1" applyAlignment="1">
      <alignment horizontal="center" vertical="center"/>
    </xf>
    <xf numFmtId="14" fontId="17" fillId="5" borderId="2" xfId="0" applyNumberFormat="1" applyFont="1" applyFill="1" applyBorder="1" applyAlignment="1">
      <alignment horizontal="center" vertical="center"/>
    </xf>
    <xf numFmtId="0" fontId="17" fillId="5" borderId="2" xfId="2" applyFont="1" applyFill="1" applyBorder="1" applyAlignment="1">
      <alignment horizontal="left" vertical="center"/>
    </xf>
    <xf numFmtId="14" fontId="17" fillId="5" borderId="2" xfId="1" applyNumberFormat="1" applyFont="1" applyFill="1" applyBorder="1" applyAlignment="1">
      <alignment horizontal="center" vertical="center"/>
    </xf>
    <xf numFmtId="0" fontId="17" fillId="5" borderId="3" xfId="1" applyFont="1" applyFill="1" applyBorder="1" applyAlignment="1">
      <alignment horizontal="left" vertical="center"/>
    </xf>
    <xf numFmtId="49" fontId="17" fillId="5" borderId="2" xfId="0" quotePrefix="1" applyNumberFormat="1" applyFont="1" applyFill="1" applyBorder="1" applyAlignment="1">
      <alignment horizontal="left" vertical="center"/>
    </xf>
    <xf numFmtId="0" fontId="55" fillId="5" borderId="2" xfId="0" quotePrefix="1" applyFont="1" applyFill="1" applyBorder="1" applyAlignment="1">
      <alignment vertical="center"/>
    </xf>
    <xf numFmtId="14" fontId="17" fillId="5" borderId="2" xfId="0" applyNumberFormat="1" applyFont="1" applyFill="1" applyBorder="1" applyAlignment="1">
      <alignment horizontal="left" vertical="center"/>
    </xf>
    <xf numFmtId="14" fontId="17" fillId="5" borderId="2" xfId="0" applyNumberFormat="1" applyFont="1" applyFill="1" applyBorder="1" applyAlignment="1">
      <alignment horizontal="left" vertical="center" wrapText="1"/>
    </xf>
    <xf numFmtId="14" fontId="17" fillId="5" borderId="2" xfId="0" applyNumberFormat="1" applyFont="1" applyFill="1" applyBorder="1" applyAlignment="1">
      <alignment horizontal="center" vertical="center" wrapText="1"/>
    </xf>
    <xf numFmtId="0" fontId="76" fillId="5" borderId="0" xfId="0" applyFont="1" applyFill="1" applyAlignment="1">
      <alignment vertical="center"/>
    </xf>
    <xf numFmtId="0" fontId="76" fillId="5" borderId="0" xfId="0" applyFont="1" applyFill="1" applyAlignment="1">
      <alignment horizontal="left" vertical="center"/>
    </xf>
    <xf numFmtId="0" fontId="5" fillId="12" borderId="2" xfId="0" applyFont="1" applyFill="1" applyBorder="1" applyAlignment="1">
      <alignment vertical="center"/>
    </xf>
    <xf numFmtId="0" fontId="8" fillId="12" borderId="2" xfId="0" quotePrefix="1" applyFont="1" applyFill="1" applyBorder="1" applyAlignment="1">
      <alignment horizontal="center" vertical="center"/>
    </xf>
    <xf numFmtId="0" fontId="68" fillId="0" borderId="9" xfId="0" applyFont="1" applyBorder="1"/>
    <xf numFmtId="0" fontId="67" fillId="4" borderId="2" xfId="1" applyFont="1" applyFill="1" applyBorder="1" applyAlignment="1">
      <alignment horizontal="center" vertical="center"/>
    </xf>
    <xf numFmtId="0" fontId="67" fillId="4" borderId="2" xfId="1" applyFont="1" applyFill="1" applyBorder="1" applyAlignment="1">
      <alignment vertical="center"/>
    </xf>
    <xf numFmtId="0" fontId="67" fillId="4" borderId="2" xfId="8" applyFont="1" applyFill="1" applyBorder="1" applyAlignment="1">
      <alignment horizontal="center" vertical="center"/>
    </xf>
    <xf numFmtId="0" fontId="67" fillId="4" borderId="2" xfId="8" applyFont="1" applyFill="1" applyBorder="1" applyAlignment="1">
      <alignment vertical="center"/>
    </xf>
    <xf numFmtId="0" fontId="67" fillId="4" borderId="2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left" vertical="center"/>
    </xf>
    <xf numFmtId="0" fontId="67" fillId="4" borderId="2" xfId="0" applyFont="1" applyFill="1" applyBorder="1" applyAlignment="1">
      <alignment vertical="center"/>
    </xf>
    <xf numFmtId="0" fontId="67" fillId="4" borderId="2" xfId="5" applyFont="1" applyFill="1" applyBorder="1" applyAlignment="1">
      <alignment horizontal="center" vertical="center"/>
    </xf>
    <xf numFmtId="0" fontId="67" fillId="4" borderId="2" xfId="6" applyNumberFormat="1" applyFont="1" applyFill="1" applyBorder="1" applyAlignment="1">
      <alignment vertical="center"/>
    </xf>
    <xf numFmtId="0" fontId="68" fillId="4" borderId="9" xfId="0" applyFont="1" applyFill="1" applyBorder="1"/>
    <xf numFmtId="0" fontId="67" fillId="4" borderId="2" xfId="1" quotePrefix="1" applyFont="1" applyFill="1" applyBorder="1" applyAlignment="1">
      <alignment horizontal="center" vertical="center"/>
    </xf>
    <xf numFmtId="0" fontId="67" fillId="4" borderId="2" xfId="12" applyFont="1" applyFill="1" applyBorder="1" applyAlignment="1">
      <alignment horizontal="left" vertical="center"/>
    </xf>
    <xf numFmtId="0" fontId="67" fillId="4" borderId="2" xfId="0" applyFont="1" applyFill="1" applyBorder="1"/>
    <xf numFmtId="0" fontId="68" fillId="4" borderId="2" xfId="0" applyFont="1" applyFill="1" applyBorder="1"/>
    <xf numFmtId="0" fontId="67" fillId="4" borderId="2" xfId="1" applyFont="1" applyFill="1" applyBorder="1" applyAlignment="1">
      <alignment horizontal="left" vertical="center"/>
    </xf>
    <xf numFmtId="0" fontId="68" fillId="4" borderId="2" xfId="0" applyFont="1" applyFill="1" applyBorder="1" applyAlignment="1">
      <alignment horizontal="center"/>
    </xf>
    <xf numFmtId="0" fontId="67" fillId="4" borderId="2" xfId="0" applyFont="1" applyFill="1" applyBorder="1" applyAlignment="1">
      <alignment horizontal="center"/>
    </xf>
    <xf numFmtId="0" fontId="67" fillId="4" borderId="2" xfId="7" applyFont="1" applyFill="1" applyBorder="1" applyAlignment="1">
      <alignment horizontal="center" vertical="center"/>
    </xf>
    <xf numFmtId="0" fontId="67" fillId="4" borderId="2" xfId="7" applyFont="1" applyFill="1" applyBorder="1" applyAlignment="1">
      <alignment vertical="center"/>
    </xf>
    <xf numFmtId="0" fontId="67" fillId="0" borderId="2" xfId="0" applyFont="1" applyBorder="1" applyAlignment="1">
      <alignment horizontal="center"/>
    </xf>
    <xf numFmtId="0" fontId="67" fillId="0" borderId="2" xfId="0" applyFont="1" applyBorder="1"/>
    <xf numFmtId="0" fontId="85" fillId="4" borderId="2" xfId="0" applyFont="1" applyFill="1" applyBorder="1" applyAlignment="1">
      <alignment horizontal="center" vertical="center"/>
    </xf>
    <xf numFmtId="0" fontId="68" fillId="4" borderId="5" xfId="0" applyFont="1" applyFill="1" applyBorder="1"/>
    <xf numFmtId="0" fontId="67" fillId="4" borderId="19" xfId="0" applyFont="1" applyFill="1" applyBorder="1" applyAlignment="1">
      <alignment vertical="center"/>
    </xf>
    <xf numFmtId="0" fontId="67" fillId="4" borderId="9" xfId="0" applyFont="1" applyFill="1" applyBorder="1"/>
    <xf numFmtId="0" fontId="67" fillId="4" borderId="2" xfId="5" applyFont="1" applyFill="1" applyBorder="1" applyAlignment="1">
      <alignment vertical="center"/>
    </xf>
    <xf numFmtId="0" fontId="67" fillId="4" borderId="19" xfId="0" applyFont="1" applyFill="1" applyBorder="1" applyAlignment="1">
      <alignment horizontal="center" vertical="center" wrapText="1"/>
    </xf>
    <xf numFmtId="0" fontId="67" fillId="4" borderId="2" xfId="9" applyFont="1" applyFill="1" applyBorder="1" applyAlignment="1">
      <alignment horizontal="center" vertical="center"/>
    </xf>
    <xf numFmtId="0" fontId="67" fillId="4" borderId="2" xfId="9" applyFont="1" applyFill="1" applyBorder="1" applyAlignment="1">
      <alignment vertical="center"/>
    </xf>
    <xf numFmtId="166" fontId="67" fillId="4" borderId="2" xfId="5" applyNumberFormat="1" applyFont="1" applyFill="1" applyBorder="1" applyAlignment="1">
      <alignment horizontal="left" vertical="center"/>
    </xf>
    <xf numFmtId="0" fontId="68" fillId="4" borderId="2" xfId="5" applyFont="1" applyFill="1" applyBorder="1" applyAlignment="1">
      <alignment horizontal="center" vertical="center"/>
    </xf>
    <xf numFmtId="0" fontId="67" fillId="19" borderId="2" xfId="5" applyFont="1" applyFill="1" applyBorder="1" applyAlignment="1">
      <alignment horizontal="center" vertical="center"/>
    </xf>
    <xf numFmtId="0" fontId="67" fillId="4" borderId="2" xfId="10" applyFont="1" applyFill="1" applyBorder="1" applyAlignment="1">
      <alignment horizontal="center" vertical="center"/>
    </xf>
    <xf numFmtId="0" fontId="67" fillId="4" borderId="2" xfId="10" applyFont="1" applyFill="1" applyBorder="1" applyAlignment="1">
      <alignment vertical="center"/>
    </xf>
    <xf numFmtId="0" fontId="67" fillId="19" borderId="2" xfId="0" applyFont="1" applyFill="1" applyBorder="1" applyAlignment="1">
      <alignment horizontal="center" vertical="center"/>
    </xf>
    <xf numFmtId="0" fontId="67" fillId="4" borderId="2" xfId="101" applyFont="1" applyFill="1" applyBorder="1"/>
    <xf numFmtId="3" fontId="67" fillId="4" borderId="2" xfId="113" applyNumberFormat="1" applyFont="1" applyFill="1" applyBorder="1" applyAlignment="1">
      <alignment horizontal="left" vertical="center"/>
    </xf>
    <xf numFmtId="0" fontId="68" fillId="0" borderId="4" xfId="0" applyFont="1" applyBorder="1"/>
    <xf numFmtId="0" fontId="67" fillId="4" borderId="2" xfId="11" applyFont="1" applyFill="1" applyBorder="1" applyAlignment="1">
      <alignment horizontal="center" vertical="center"/>
    </xf>
    <xf numFmtId="0" fontId="67" fillId="4" borderId="2" xfId="11" applyFont="1" applyFill="1" applyBorder="1" applyAlignment="1">
      <alignment vertical="center"/>
    </xf>
    <xf numFmtId="0" fontId="67" fillId="4" borderId="4" xfId="1" applyFont="1" applyFill="1" applyBorder="1" applyAlignment="1">
      <alignment vertical="center"/>
    </xf>
    <xf numFmtId="0" fontId="85" fillId="4" borderId="2" xfId="1" applyFont="1" applyFill="1" applyBorder="1" applyAlignment="1">
      <alignment horizontal="center" vertical="center"/>
    </xf>
    <xf numFmtId="0" fontId="67" fillId="4" borderId="2" xfId="3" applyFont="1" applyFill="1" applyBorder="1" applyAlignment="1">
      <alignment vertical="center"/>
    </xf>
    <xf numFmtId="0" fontId="67" fillId="4" borderId="4" xfId="0" applyFont="1" applyFill="1" applyBorder="1" applyAlignment="1">
      <alignment horizontal="center" vertical="center"/>
    </xf>
    <xf numFmtId="0" fontId="67" fillId="4" borderId="4" xfId="1" applyFont="1" applyFill="1" applyBorder="1" applyAlignment="1">
      <alignment horizontal="center" vertical="center"/>
    </xf>
    <xf numFmtId="0" fontId="67" fillId="4" borderId="4" xfId="12" applyFont="1" applyFill="1" applyBorder="1" applyAlignment="1">
      <alignment horizontal="left" vertical="center"/>
    </xf>
    <xf numFmtId="0" fontId="84" fillId="0" borderId="2" xfId="0" applyFont="1" applyBorder="1" applyAlignment="1">
      <alignment horizontal="center"/>
    </xf>
    <xf numFmtId="3" fontId="68" fillId="0" borderId="2" xfId="113" applyNumberFormat="1" applyFont="1" applyFill="1" applyBorder="1" applyAlignment="1">
      <alignment horizontal="right" vertical="center"/>
    </xf>
    <xf numFmtId="170" fontId="68" fillId="0" borderId="9" xfId="113" applyNumberFormat="1" applyFont="1" applyBorder="1"/>
    <xf numFmtId="3" fontId="68" fillId="4" borderId="2" xfId="113" applyNumberFormat="1" applyFont="1" applyFill="1" applyBorder="1" applyAlignment="1">
      <alignment horizontal="right" vertical="center"/>
    </xf>
    <xf numFmtId="3" fontId="67" fillId="4" borderId="2" xfId="113" applyNumberFormat="1" applyFont="1" applyFill="1" applyBorder="1" applyAlignment="1">
      <alignment horizontal="right" vertical="center"/>
    </xf>
    <xf numFmtId="170" fontId="68" fillId="4" borderId="9" xfId="113" applyNumberFormat="1" applyFont="1" applyFill="1" applyBorder="1"/>
    <xf numFmtId="170" fontId="67" fillId="4" borderId="9" xfId="113" applyNumberFormat="1" applyFont="1" applyFill="1" applyBorder="1"/>
    <xf numFmtId="170" fontId="67" fillId="4" borderId="4" xfId="113" applyNumberFormat="1" applyFont="1" applyFill="1" applyBorder="1"/>
    <xf numFmtId="177" fontId="67" fillId="4" borderId="4" xfId="113" applyNumberFormat="1" applyFont="1" applyFill="1" applyBorder="1"/>
    <xf numFmtId="170" fontId="86" fillId="4" borderId="2" xfId="113" applyNumberFormat="1" applyFont="1" applyFill="1" applyBorder="1" applyAlignment="1">
      <alignment horizontal="right"/>
    </xf>
    <xf numFmtId="170" fontId="86" fillId="4" borderId="0" xfId="113" applyNumberFormat="1" applyFont="1" applyFill="1" applyBorder="1" applyAlignment="1">
      <alignment horizontal="right"/>
    </xf>
    <xf numFmtId="170" fontId="67" fillId="4" borderId="7" xfId="113" applyNumberFormat="1" applyFont="1" applyFill="1" applyBorder="1"/>
    <xf numFmtId="0" fontId="78" fillId="4" borderId="19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/>
    </xf>
    <xf numFmtId="0" fontId="78" fillId="10" borderId="19" xfId="0" applyFont="1" applyFill="1" applyBorder="1" applyAlignment="1">
      <alignment horizontal="center" vertical="center" wrapText="1"/>
    </xf>
    <xf numFmtId="0" fontId="56" fillId="12" borderId="0" xfId="0" applyFont="1" applyFill="1" applyBorder="1" applyAlignment="1">
      <alignment vertical="center"/>
    </xf>
    <xf numFmtId="0" fontId="75" fillId="5" borderId="2" xfId="0" applyFont="1" applyFill="1" applyBorder="1"/>
    <xf numFmtId="0" fontId="17" fillId="12" borderId="2" xfId="1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vertical="center"/>
    </xf>
    <xf numFmtId="168" fontId="17" fillId="12" borderId="2" xfId="109" applyNumberFormat="1" applyFont="1" applyFill="1" applyBorder="1" applyAlignment="1">
      <alignment vertical="center"/>
    </xf>
    <xf numFmtId="0" fontId="17" fillId="12" borderId="2" xfId="1" applyFont="1" applyFill="1" applyBorder="1" applyAlignment="1">
      <alignment vertical="center"/>
    </xf>
    <xf numFmtId="0" fontId="17" fillId="4" borderId="2" xfId="1" applyFont="1" applyFill="1" applyBorder="1" applyAlignment="1">
      <alignment horizontal="left" vertical="center"/>
    </xf>
    <xf numFmtId="14" fontId="17" fillId="12" borderId="2" xfId="0" applyNumberFormat="1" applyFont="1" applyFill="1" applyBorder="1" applyAlignment="1">
      <alignment horizontal="center"/>
    </xf>
    <xf numFmtId="0" fontId="17" fillId="12" borderId="2" xfId="1" applyFont="1" applyFill="1" applyBorder="1" applyAlignment="1">
      <alignment horizontal="left" vertical="center"/>
    </xf>
    <xf numFmtId="0" fontId="55" fillId="12" borderId="2" xfId="0" quotePrefix="1" applyFont="1" applyFill="1" applyBorder="1" applyAlignment="1">
      <alignment vertical="center"/>
    </xf>
    <xf numFmtId="14" fontId="17" fillId="12" borderId="2" xfId="0" applyNumberFormat="1" applyFont="1" applyFill="1" applyBorder="1" applyAlignment="1">
      <alignment horizontal="center" vertical="center"/>
    </xf>
    <xf numFmtId="14" fontId="17" fillId="12" borderId="2" xfId="0" applyNumberFormat="1" applyFont="1" applyFill="1" applyBorder="1" applyAlignment="1">
      <alignment horizontal="left" vertical="center"/>
    </xf>
    <xf numFmtId="0" fontId="17" fillId="12" borderId="2" xfId="0" quotePrefix="1" applyFont="1" applyFill="1" applyBorder="1" applyAlignment="1">
      <alignment horizontal="center" vertical="center"/>
    </xf>
    <xf numFmtId="0" fontId="76" fillId="12" borderId="0" xfId="0" applyFont="1" applyFill="1" applyAlignment="1">
      <alignment vertical="center"/>
    </xf>
    <xf numFmtId="49" fontId="17" fillId="12" borderId="2" xfId="0" quotePrefix="1" applyNumberFormat="1" applyFont="1" applyFill="1" applyBorder="1" applyAlignment="1">
      <alignment horizontal="left" vertical="center"/>
    </xf>
    <xf numFmtId="0" fontId="79" fillId="0" borderId="0" xfId="114"/>
    <xf numFmtId="0" fontId="9" fillId="4" borderId="0" xfId="13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2" fillId="13" borderId="2" xfId="0" applyFont="1" applyFill="1" applyBorder="1" applyAlignment="1">
      <alignment vertical="center"/>
    </xf>
    <xf numFmtId="0" fontId="11" fillId="13" borderId="0" xfId="0" applyFont="1" applyFill="1" applyAlignment="1">
      <alignment horizontal="center" vertical="center"/>
    </xf>
    <xf numFmtId="0" fontId="8" fillId="5" borderId="2" xfId="4" applyFont="1" applyFill="1" applyBorder="1" applyAlignment="1">
      <alignment horizontal="left" vertical="center"/>
    </xf>
    <xf numFmtId="0" fontId="8" fillId="5" borderId="2" xfId="11" applyFont="1" applyFill="1" applyBorder="1" applyAlignment="1">
      <alignment horizontal="left" vertical="center"/>
    </xf>
    <xf numFmtId="0" fontId="5" fillId="5" borderId="0" xfId="0" applyFont="1" applyFill="1"/>
    <xf numFmtId="0" fontId="87" fillId="0" borderId="19" xfId="0" applyFont="1" applyBorder="1" applyAlignment="1">
      <alignment horizontal="center" vertical="center" wrapText="1"/>
    </xf>
    <xf numFmtId="0" fontId="87" fillId="0" borderId="0" xfId="114" applyFont="1" applyAlignment="1">
      <alignment vertical="center" wrapText="1"/>
    </xf>
    <xf numFmtId="3" fontId="87" fillId="0" borderId="0" xfId="114" applyNumberFormat="1" applyFont="1" applyAlignment="1">
      <alignment horizontal="right" vertical="center" wrapText="1"/>
    </xf>
    <xf numFmtId="174" fontId="79" fillId="0" borderId="0" xfId="109" applyNumberFormat="1" applyFont="1"/>
    <xf numFmtId="174" fontId="79" fillId="0" borderId="0" xfId="114" applyNumberFormat="1"/>
    <xf numFmtId="174" fontId="79" fillId="5" borderId="0" xfId="114" applyNumberFormat="1" applyFill="1"/>
    <xf numFmtId="0" fontId="31" fillId="20" borderId="21" xfId="115" applyFont="1" applyFill="1" applyBorder="1" applyAlignment="1">
      <alignment horizontal="center"/>
    </xf>
    <xf numFmtId="14" fontId="31" fillId="20" borderId="21" xfId="115" applyNumberFormat="1" applyFont="1" applyFill="1" applyBorder="1" applyAlignment="1">
      <alignment horizontal="center"/>
    </xf>
    <xf numFmtId="49" fontId="31" fillId="20" borderId="21" xfId="115" applyNumberFormat="1" applyFont="1" applyFill="1" applyBorder="1" applyAlignment="1">
      <alignment horizontal="center"/>
    </xf>
    <xf numFmtId="0" fontId="31" fillId="20" borderId="21" xfId="115" applyFont="1" applyFill="1" applyBorder="1" applyAlignment="1">
      <alignment horizontal="center" vertical="center"/>
    </xf>
    <xf numFmtId="0" fontId="31" fillId="0" borderId="0" xfId="115" applyFont="1" applyAlignment="1"/>
    <xf numFmtId="0" fontId="31" fillId="0" borderId="0" xfId="115" applyFont="1"/>
    <xf numFmtId="0" fontId="89" fillId="0" borderId="0" xfId="115" applyFont="1" applyAlignment="1"/>
    <xf numFmtId="0" fontId="90" fillId="21" borderId="21" xfId="115" applyFont="1" applyFill="1" applyBorder="1" applyAlignment="1">
      <alignment horizontal="center"/>
    </xf>
    <xf numFmtId="0" fontId="90" fillId="21" borderId="21" xfId="115" applyFont="1" applyFill="1" applyBorder="1" applyAlignment="1"/>
    <xf numFmtId="0" fontId="90" fillId="21" borderId="21" xfId="115" applyFont="1" applyFill="1" applyBorder="1" applyAlignment="1">
      <alignment horizontal="left"/>
    </xf>
    <xf numFmtId="14" fontId="91" fillId="21" borderId="21" xfId="115" applyNumberFormat="1" applyFont="1" applyFill="1" applyBorder="1" applyAlignment="1">
      <alignment horizontal="center"/>
    </xf>
    <xf numFmtId="49" fontId="91" fillId="21" borderId="21" xfId="115" applyNumberFormat="1" applyFont="1" applyFill="1" applyBorder="1" applyAlignment="1">
      <alignment horizontal="center"/>
    </xf>
    <xf numFmtId="0" fontId="91" fillId="21" borderId="21" xfId="115" applyFont="1" applyFill="1" applyBorder="1"/>
    <xf numFmtId="0" fontId="68" fillId="21" borderId="21" xfId="115" applyFont="1" applyFill="1" applyBorder="1"/>
    <xf numFmtId="0" fontId="91" fillId="21" borderId="21" xfId="115" applyFont="1" applyFill="1" applyBorder="1" applyAlignment="1">
      <alignment horizontal="center"/>
    </xf>
    <xf numFmtId="0" fontId="90" fillId="22" borderId="21" xfId="115" applyFont="1" applyFill="1" applyBorder="1" applyAlignment="1">
      <alignment horizontal="center"/>
    </xf>
    <xf numFmtId="0" fontId="90" fillId="22" borderId="21" xfId="115" applyFont="1" applyFill="1" applyBorder="1" applyAlignment="1"/>
    <xf numFmtId="0" fontId="90" fillId="22" borderId="21" xfId="115" applyFont="1" applyFill="1" applyBorder="1" applyAlignment="1">
      <alignment horizontal="left"/>
    </xf>
    <xf numFmtId="14" fontId="91" fillId="22" borderId="21" xfId="115" applyNumberFormat="1" applyFont="1" applyFill="1" applyBorder="1" applyAlignment="1">
      <alignment horizontal="center"/>
    </xf>
    <xf numFmtId="49" fontId="91" fillId="22" borderId="21" xfId="115" applyNumberFormat="1" applyFont="1" applyFill="1" applyBorder="1" applyAlignment="1">
      <alignment horizontal="center"/>
    </xf>
    <xf numFmtId="0" fontId="91" fillId="22" borderId="21" xfId="115" applyFont="1" applyFill="1" applyBorder="1"/>
    <xf numFmtId="0" fontId="68" fillId="22" borderId="21" xfId="115" applyFont="1" applyFill="1" applyBorder="1"/>
    <xf numFmtId="0" fontId="91" fillId="22" borderId="21" xfId="115" applyFont="1" applyFill="1" applyBorder="1" applyAlignment="1">
      <alignment horizontal="center"/>
    </xf>
    <xf numFmtId="0" fontId="91" fillId="21" borderId="21" xfId="115" quotePrefix="1" applyFont="1" applyFill="1" applyBorder="1" applyAlignment="1">
      <alignment horizontal="center"/>
    </xf>
    <xf numFmtId="0" fontId="91" fillId="21" borderId="21" xfId="115" applyFont="1" applyFill="1" applyBorder="1" applyAlignment="1"/>
    <xf numFmtId="0" fontId="68" fillId="21" borderId="21" xfId="115" applyFont="1" applyFill="1" applyBorder="1" applyAlignment="1"/>
    <xf numFmtId="49" fontId="91" fillId="22" borderId="21" xfId="115" quotePrefix="1" applyNumberFormat="1" applyFont="1" applyFill="1" applyBorder="1" applyAlignment="1">
      <alignment horizontal="center"/>
    </xf>
    <xf numFmtId="0" fontId="91" fillId="22" borderId="21" xfId="115" applyFont="1" applyFill="1" applyBorder="1" applyAlignment="1"/>
    <xf numFmtId="0" fontId="68" fillId="22" borderId="21" xfId="115" applyFont="1" applyFill="1" applyBorder="1" applyAlignment="1"/>
    <xf numFmtId="0" fontId="91" fillId="22" borderId="21" xfId="115" quotePrefix="1" applyFont="1" applyFill="1" applyBorder="1" applyAlignment="1">
      <alignment horizontal="center"/>
    </xf>
    <xf numFmtId="49" fontId="91" fillId="21" borderId="21" xfId="115" quotePrefix="1" applyNumberFormat="1" applyFont="1" applyFill="1" applyBorder="1" applyAlignment="1">
      <alignment horizontal="center"/>
    </xf>
    <xf numFmtId="0" fontId="68" fillId="22" borderId="0" xfId="115" applyFont="1" applyFill="1" applyAlignment="1"/>
    <xf numFmtId="0" fontId="91" fillId="22" borderId="0" xfId="115" applyFont="1" applyFill="1" applyAlignment="1"/>
    <xf numFmtId="3" fontId="91" fillId="21" borderId="21" xfId="115" applyNumberFormat="1" applyFont="1" applyFill="1" applyBorder="1" applyAlignment="1">
      <alignment horizontal="center"/>
    </xf>
    <xf numFmtId="0" fontId="90" fillId="21" borderId="22" xfId="115" applyFont="1" applyFill="1" applyBorder="1" applyAlignment="1"/>
    <xf numFmtId="0" fontId="90" fillId="22" borderId="22" xfId="115" applyFont="1" applyFill="1" applyBorder="1" applyAlignment="1"/>
    <xf numFmtId="0" fontId="92" fillId="23" borderId="0" xfId="115" applyFont="1" applyFill="1" applyAlignment="1">
      <alignment horizontal="center"/>
    </xf>
    <xf numFmtId="178" fontId="91" fillId="21" borderId="21" xfId="115" applyNumberFormat="1" applyFont="1" applyFill="1" applyBorder="1" applyAlignment="1">
      <alignment horizontal="center"/>
    </xf>
    <xf numFmtId="0" fontId="91" fillId="22" borderId="21" xfId="115" applyFont="1" applyFill="1" applyBorder="1" applyAlignment="1">
      <alignment horizontal="left"/>
    </xf>
    <xf numFmtId="178" fontId="91" fillId="22" borderId="21" xfId="115" applyNumberFormat="1" applyFont="1" applyFill="1" applyBorder="1" applyAlignment="1">
      <alignment horizontal="center"/>
    </xf>
    <xf numFmtId="178" fontId="91" fillId="21" borderId="21" xfId="115" applyNumberFormat="1" applyFont="1" applyFill="1" applyBorder="1" applyAlignment="1"/>
    <xf numFmtId="178" fontId="91" fillId="22" borderId="21" xfId="115" applyNumberFormat="1" applyFont="1" applyFill="1" applyBorder="1" applyAlignment="1"/>
    <xf numFmtId="0" fontId="28" fillId="24" borderId="21" xfId="115" applyFont="1" applyFill="1" applyBorder="1" applyAlignment="1">
      <alignment horizontal="center"/>
    </xf>
    <xf numFmtId="0" fontId="28" fillId="24" borderId="21" xfId="115" applyFont="1" applyFill="1" applyBorder="1" applyAlignment="1">
      <alignment horizontal="left"/>
    </xf>
    <xf numFmtId="14" fontId="54" fillId="24" borderId="21" xfId="115" applyNumberFormat="1" applyFont="1" applyFill="1" applyBorder="1" applyAlignment="1">
      <alignment horizontal="center"/>
    </xf>
    <xf numFmtId="49" fontId="54" fillId="24" borderId="21" xfId="115" applyNumberFormat="1" applyFont="1" applyFill="1" applyBorder="1" applyAlignment="1">
      <alignment horizontal="center"/>
    </xf>
    <xf numFmtId="14" fontId="68" fillId="24" borderId="21" xfId="115" applyNumberFormat="1" applyFont="1" applyFill="1" applyBorder="1" applyAlignment="1">
      <alignment horizontal="center"/>
    </xf>
    <xf numFmtId="0" fontId="90" fillId="21" borderId="23" xfId="115" applyFont="1" applyFill="1" applyBorder="1" applyAlignment="1"/>
    <xf numFmtId="0" fontId="90" fillId="21" borderId="23" xfId="115" applyFont="1" applyFill="1" applyBorder="1" applyAlignment="1">
      <alignment horizontal="left"/>
    </xf>
    <xf numFmtId="0" fontId="91" fillId="0" borderId="21" xfId="115" applyFont="1" applyBorder="1" applyAlignment="1"/>
    <xf numFmtId="14" fontId="91" fillId="0" borderId="21" xfId="115" applyNumberFormat="1" applyFont="1" applyBorder="1" applyAlignment="1">
      <alignment horizontal="center"/>
    </xf>
    <xf numFmtId="49" fontId="91" fillId="0" borderId="21" xfId="115" applyNumberFormat="1" applyFont="1" applyBorder="1" applyAlignment="1">
      <alignment horizontal="center"/>
    </xf>
    <xf numFmtId="0" fontId="68" fillId="0" borderId="21" xfId="115" applyFont="1" applyBorder="1" applyAlignment="1"/>
    <xf numFmtId="0" fontId="91" fillId="0" borderId="21" xfId="115" applyFont="1" applyBorder="1" applyAlignment="1">
      <alignment horizontal="center"/>
    </xf>
    <xf numFmtId="0" fontId="91" fillId="0" borderId="21" xfId="115" applyFont="1" applyBorder="1"/>
    <xf numFmtId="0" fontId="68" fillId="0" borderId="21" xfId="115" applyFont="1" applyBorder="1"/>
    <xf numFmtId="14" fontId="91" fillId="0" borderId="0" xfId="115" applyNumberFormat="1" applyFont="1" applyAlignment="1">
      <alignment horizontal="center"/>
    </xf>
    <xf numFmtId="49" fontId="91" fillId="0" borderId="0" xfId="115" applyNumberFormat="1" applyFont="1" applyAlignment="1">
      <alignment horizontal="center"/>
    </xf>
    <xf numFmtId="0" fontId="93" fillId="0" borderId="0" xfId="115" applyFont="1" applyAlignment="1"/>
    <xf numFmtId="0" fontId="91" fillId="0" borderId="0" xfId="115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8" fillId="15" borderId="2" xfId="1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8" fillId="15" borderId="2" xfId="1" applyFont="1" applyFill="1" applyBorder="1" applyAlignment="1">
      <alignment vertical="center"/>
    </xf>
    <xf numFmtId="168" fontId="8" fillId="15" borderId="2" xfId="109" applyNumberFormat="1" applyFont="1" applyFill="1" applyBorder="1" applyAlignment="1">
      <alignment vertical="center"/>
    </xf>
    <xf numFmtId="0" fontId="8" fillId="15" borderId="2" xfId="1" applyFont="1" applyFill="1" applyBorder="1" applyAlignment="1">
      <alignment horizontal="left" vertical="center"/>
    </xf>
    <xf numFmtId="14" fontId="8" fillId="15" borderId="2" xfId="0" applyNumberFormat="1" applyFont="1" applyFill="1" applyBorder="1" applyAlignment="1">
      <alignment horizontal="center" vertical="center"/>
    </xf>
    <xf numFmtId="14" fontId="8" fillId="15" borderId="2" xfId="1" quotePrefix="1" applyNumberFormat="1" applyFont="1" applyFill="1" applyBorder="1" applyAlignment="1">
      <alignment horizontal="center" vertical="center"/>
    </xf>
    <xf numFmtId="49" fontId="8" fillId="15" borderId="2" xfId="0" applyNumberFormat="1" applyFont="1" applyFill="1" applyBorder="1" applyAlignment="1">
      <alignment horizontal="left" vertical="center"/>
    </xf>
    <xf numFmtId="0" fontId="12" fillId="15" borderId="2" xfId="0" quotePrefix="1" applyFont="1" applyFill="1" applyBorder="1" applyAlignment="1">
      <alignment vertical="center"/>
    </xf>
    <xf numFmtId="14" fontId="8" fillId="15" borderId="2" xfId="0" applyNumberFormat="1" applyFont="1" applyFill="1" applyBorder="1" applyAlignment="1">
      <alignment horizontal="left" vertical="center"/>
    </xf>
    <xf numFmtId="0" fontId="8" fillId="15" borderId="2" xfId="4" applyFont="1" applyFill="1" applyBorder="1" applyAlignment="1">
      <alignment horizontal="left" vertical="center"/>
    </xf>
    <xf numFmtId="0" fontId="11" fillId="15" borderId="0" xfId="0" applyFont="1" applyFill="1" applyAlignment="1">
      <alignment vertical="center"/>
    </xf>
    <xf numFmtId="0" fontId="11" fillId="15" borderId="0" xfId="0" applyFont="1" applyFill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14" fontId="17" fillId="13" borderId="2" xfId="0" applyNumberFormat="1" applyFont="1" applyFill="1" applyBorder="1" applyAlignment="1">
      <alignment horizontal="center"/>
    </xf>
    <xf numFmtId="49" fontId="17" fillId="13" borderId="2" xfId="0" quotePrefix="1" applyNumberFormat="1" applyFont="1" applyFill="1" applyBorder="1" applyAlignment="1">
      <alignment horizontal="left" vertical="center"/>
    </xf>
    <xf numFmtId="0" fontId="8" fillId="13" borderId="2" xfId="1" quotePrefix="1" applyFont="1" applyFill="1" applyBorder="1" applyAlignment="1">
      <alignment horizontal="center" vertical="center"/>
    </xf>
    <xf numFmtId="0" fontId="8" fillId="25" borderId="2" xfId="1" applyFont="1" applyFill="1" applyBorder="1" applyAlignment="1">
      <alignment horizontal="center" vertical="center"/>
    </xf>
    <xf numFmtId="0" fontId="8" fillId="25" borderId="2" xfId="0" applyFont="1" applyFill="1" applyBorder="1" applyAlignment="1">
      <alignment horizontal="center" vertical="center"/>
    </xf>
    <xf numFmtId="0" fontId="8" fillId="25" borderId="2" xfId="0" applyFont="1" applyFill="1" applyBorder="1" applyAlignment="1">
      <alignment vertical="center"/>
    </xf>
    <xf numFmtId="0" fontId="8" fillId="25" borderId="2" xfId="1" applyFont="1" applyFill="1" applyBorder="1" applyAlignment="1">
      <alignment vertical="center"/>
    </xf>
    <xf numFmtId="168" fontId="8" fillId="25" borderId="2" xfId="109" applyNumberFormat="1" applyFont="1" applyFill="1" applyBorder="1" applyAlignment="1">
      <alignment vertical="center"/>
    </xf>
    <xf numFmtId="0" fontId="8" fillId="25" borderId="2" xfId="1" applyFont="1" applyFill="1" applyBorder="1" applyAlignment="1">
      <alignment horizontal="left" vertical="center"/>
    </xf>
    <xf numFmtId="14" fontId="8" fillId="25" borderId="2" xfId="1" applyNumberFormat="1" applyFont="1" applyFill="1" applyBorder="1" applyAlignment="1">
      <alignment horizontal="center" vertical="center"/>
    </xf>
    <xf numFmtId="14" fontId="8" fillId="25" borderId="2" xfId="1" quotePrefix="1" applyNumberFormat="1" applyFont="1" applyFill="1" applyBorder="1" applyAlignment="1">
      <alignment horizontal="center" vertical="center"/>
    </xf>
    <xf numFmtId="0" fontId="12" fillId="25" borderId="2" xfId="0" quotePrefix="1" applyFont="1" applyFill="1" applyBorder="1" applyAlignment="1">
      <alignment vertical="center"/>
    </xf>
    <xf numFmtId="14" fontId="8" fillId="25" borderId="2" xfId="0" applyNumberFormat="1" applyFont="1" applyFill="1" applyBorder="1" applyAlignment="1">
      <alignment horizontal="center" vertical="center"/>
    </xf>
    <xf numFmtId="0" fontId="8" fillId="25" borderId="2" xfId="0" applyFont="1" applyFill="1" applyBorder="1" applyAlignment="1">
      <alignment horizontal="left" vertical="center"/>
    </xf>
    <xf numFmtId="14" fontId="8" fillId="25" borderId="2" xfId="0" applyNumberFormat="1" applyFont="1" applyFill="1" applyBorder="1" applyAlignment="1">
      <alignment horizontal="left" vertical="center"/>
    </xf>
    <xf numFmtId="0" fontId="11" fillId="25" borderId="0" xfId="0" applyFont="1" applyFill="1" applyAlignment="1">
      <alignment vertical="center"/>
    </xf>
    <xf numFmtId="0" fontId="9" fillId="4" borderId="0" xfId="13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2" fillId="4" borderId="2" xfId="0" applyFont="1" applyFill="1" applyBorder="1" applyAlignment="1">
      <alignment horizontal="center"/>
    </xf>
    <xf numFmtId="0" fontId="31" fillId="4" borderId="13" xfId="0" quotePrefix="1" applyFont="1" applyFill="1" applyBorder="1" applyAlignment="1">
      <alignment horizontal="left"/>
    </xf>
    <xf numFmtId="0" fontId="31" fillId="4" borderId="3" xfId="0" quotePrefix="1" applyFont="1" applyFill="1" applyBorder="1" applyAlignment="1">
      <alignment horizontal="left"/>
    </xf>
    <xf numFmtId="0" fontId="31" fillId="4" borderId="5" xfId="0" applyFont="1" applyFill="1" applyBorder="1"/>
    <xf numFmtId="0" fontId="31" fillId="4" borderId="6" xfId="0" applyFont="1" applyFill="1" applyBorder="1"/>
    <xf numFmtId="0" fontId="36" fillId="5" borderId="2" xfId="5" applyFont="1" applyFill="1" applyBorder="1" applyAlignment="1">
      <alignment vertical="center"/>
    </xf>
    <xf numFmtId="14" fontId="6" fillId="3" borderId="2" xfId="0" applyNumberFormat="1" applyFont="1" applyFill="1" applyBorder="1" applyAlignment="1">
      <alignment horizontal="center" vertical="center" wrapText="1"/>
    </xf>
    <xf numFmtId="0" fontId="9" fillId="4" borderId="0" xfId="13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9" fillId="0" borderId="0" xfId="0" applyFont="1"/>
    <xf numFmtId="0" fontId="81" fillId="0" borderId="19" xfId="0" applyFont="1" applyBorder="1" applyAlignment="1">
      <alignment horizontal="center" vertical="center" wrapText="1"/>
    </xf>
    <xf numFmtId="0" fontId="56" fillId="0" borderId="19" xfId="0" applyFont="1" applyBorder="1" applyAlignment="1">
      <alignment vertical="center" wrapText="1"/>
    </xf>
    <xf numFmtId="3" fontId="56" fillId="0" borderId="19" xfId="0" applyNumberFormat="1" applyFont="1" applyBorder="1" applyAlignment="1">
      <alignment horizontal="right" vertical="center" wrapText="1"/>
    </xf>
    <xf numFmtId="175" fontId="56" fillId="0" borderId="19" xfId="0" applyNumberFormat="1" applyFont="1" applyBorder="1" applyAlignment="1">
      <alignment horizontal="right" vertical="center" wrapText="1"/>
    </xf>
    <xf numFmtId="4" fontId="56" fillId="0" borderId="19" xfId="0" applyNumberFormat="1" applyFont="1" applyBorder="1" applyAlignment="1">
      <alignment horizontal="right" vertical="center" wrapText="1"/>
    </xf>
    <xf numFmtId="175" fontId="81" fillId="0" borderId="19" xfId="0" applyNumberFormat="1" applyFont="1" applyBorder="1" applyAlignment="1">
      <alignment horizontal="right" vertical="center" wrapText="1"/>
    </xf>
    <xf numFmtId="176" fontId="81" fillId="0" borderId="19" xfId="0" applyNumberFormat="1" applyFont="1" applyBorder="1" applyAlignment="1">
      <alignment horizontal="right" vertical="center" wrapText="1"/>
    </xf>
    <xf numFmtId="0" fontId="0" fillId="0" borderId="0" xfId="0"/>
    <xf numFmtId="14" fontId="0" fillId="0" borderId="0" xfId="0" applyNumberFormat="1"/>
    <xf numFmtId="0" fontId="84" fillId="4" borderId="2" xfId="0" applyFont="1" applyFill="1" applyBorder="1" applyAlignment="1">
      <alignment horizontal="center" vertical="center"/>
    </xf>
    <xf numFmtId="0" fontId="84" fillId="4" borderId="2" xfId="0" applyFont="1" applyFill="1" applyBorder="1" applyAlignment="1">
      <alignment horizontal="center" vertical="center" wrapText="1"/>
    </xf>
    <xf numFmtId="14" fontId="84" fillId="4" borderId="2" xfId="0" applyNumberFormat="1" applyFont="1" applyFill="1" applyBorder="1" applyAlignment="1">
      <alignment horizontal="center" vertical="center" wrapText="1"/>
    </xf>
    <xf numFmtId="41" fontId="84" fillId="4" borderId="2" xfId="116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14" fontId="20" fillId="4" borderId="2" xfId="0" applyNumberFormat="1" applyFont="1" applyFill="1" applyBorder="1" applyAlignment="1">
      <alignment horizontal="center" vertical="center" wrapText="1"/>
    </xf>
    <xf numFmtId="0" fontId="45" fillId="4" borderId="0" xfId="0" applyFont="1" applyFill="1"/>
    <xf numFmtId="14" fontId="67" fillId="4" borderId="2" xfId="0" applyNumberFormat="1" applyFont="1" applyFill="1" applyBorder="1" applyAlignment="1">
      <alignment horizontal="center"/>
    </xf>
    <xf numFmtId="168" fontId="67" fillId="4" borderId="2" xfId="117" applyNumberFormat="1" applyFont="1" applyFill="1" applyBorder="1" applyAlignment="1">
      <alignment horizontal="center"/>
    </xf>
    <xf numFmtId="168" fontId="67" fillId="4" borderId="2" xfId="0" applyNumberFormat="1" applyFont="1" applyFill="1" applyBorder="1" applyAlignment="1">
      <alignment horizontal="center"/>
    </xf>
    <xf numFmtId="0" fontId="62" fillId="4" borderId="2" xfId="0" applyFont="1" applyFill="1" applyBorder="1" applyAlignment="1">
      <alignment horizontal="center" vertical="center"/>
    </xf>
    <xf numFmtId="14" fontId="62" fillId="4" borderId="2" xfId="0" applyNumberFormat="1" applyFont="1" applyFill="1" applyBorder="1" applyAlignment="1">
      <alignment horizontal="center" vertical="center"/>
    </xf>
    <xf numFmtId="0" fontId="67" fillId="4" borderId="7" xfId="0" applyFont="1" applyFill="1" applyBorder="1" applyAlignment="1">
      <alignment horizontal="center"/>
    </xf>
    <xf numFmtId="0" fontId="62" fillId="4" borderId="7" xfId="0" applyFont="1" applyFill="1" applyBorder="1" applyAlignment="1">
      <alignment horizontal="center" vertical="center"/>
    </xf>
    <xf numFmtId="179" fontId="67" fillId="4" borderId="2" xfId="0" quotePrefix="1" applyNumberFormat="1" applyFont="1" applyFill="1" applyBorder="1" applyAlignment="1">
      <alignment horizontal="center"/>
    </xf>
    <xf numFmtId="0" fontId="63" fillId="4" borderId="2" xfId="0" applyFont="1" applyFill="1" applyBorder="1" applyAlignment="1">
      <alignment horizontal="center" vertical="center"/>
    </xf>
    <xf numFmtId="16" fontId="67" fillId="4" borderId="2" xfId="0" applyNumberFormat="1" applyFont="1" applyFill="1" applyBorder="1" applyAlignment="1">
      <alignment horizontal="center"/>
    </xf>
    <xf numFmtId="16" fontId="67" fillId="4" borderId="2" xfId="0" quotePrefix="1" applyNumberFormat="1" applyFont="1" applyFill="1" applyBorder="1" applyAlignment="1">
      <alignment horizontal="center"/>
    </xf>
    <xf numFmtId="0" fontId="67" fillId="4" borderId="2" xfId="0" quotePrefix="1" applyFont="1" applyFill="1" applyBorder="1" applyAlignment="1">
      <alignment horizontal="center"/>
    </xf>
    <xf numFmtId="0" fontId="62" fillId="4" borderId="2" xfId="0" applyFont="1" applyFill="1" applyBorder="1" applyAlignment="1">
      <alignment horizontal="center"/>
    </xf>
    <xf numFmtId="41" fontId="62" fillId="4" borderId="2" xfId="116" applyFont="1" applyFill="1" applyBorder="1" applyAlignment="1">
      <alignment horizontal="center"/>
    </xf>
    <xf numFmtId="0" fontId="94" fillId="4" borderId="2" xfId="0" applyFont="1" applyFill="1" applyBorder="1" applyAlignment="1">
      <alignment horizontal="center"/>
    </xf>
    <xf numFmtId="168" fontId="62" fillId="4" borderId="2" xfId="117" applyNumberFormat="1" applyFont="1" applyFill="1" applyBorder="1" applyAlignment="1">
      <alignment horizontal="center"/>
    </xf>
    <xf numFmtId="168" fontId="62" fillId="4" borderId="2" xfId="0" applyNumberFormat="1" applyFont="1" applyFill="1" applyBorder="1" applyAlignment="1">
      <alignment horizontal="center"/>
    </xf>
    <xf numFmtId="0" fontId="94" fillId="4" borderId="2" xfId="0" quotePrefix="1" applyFont="1" applyFill="1" applyBorder="1" applyAlignment="1">
      <alignment horizontal="center"/>
    </xf>
    <xf numFmtId="168" fontId="94" fillId="4" borderId="2" xfId="117" applyNumberFormat="1" applyFont="1" applyFill="1" applyBorder="1" applyAlignment="1">
      <alignment horizontal="center"/>
    </xf>
    <xf numFmtId="14" fontId="62" fillId="11" borderId="2" xfId="0" applyNumberFormat="1" applyFont="1" applyFill="1" applyBorder="1" applyAlignment="1">
      <alignment horizontal="center" vertical="center"/>
    </xf>
    <xf numFmtId="14" fontId="94" fillId="4" borderId="2" xfId="0" applyNumberFormat="1" applyFont="1" applyFill="1" applyBorder="1"/>
    <xf numFmtId="14" fontId="64" fillId="4" borderId="2" xfId="0" applyNumberFormat="1" applyFont="1" applyFill="1" applyBorder="1"/>
    <xf numFmtId="0" fontId="0" fillId="13" borderId="0" xfId="0" applyFill="1"/>
    <xf numFmtId="0" fontId="85" fillId="4" borderId="2" xfId="0" applyFont="1" applyFill="1" applyBorder="1"/>
    <xf numFmtId="0" fontId="95" fillId="0" borderId="0" xfId="0" applyFont="1" applyAlignment="1"/>
    <xf numFmtId="0" fontId="96" fillId="0" borderId="0" xfId="0" applyFont="1" applyAlignment="1"/>
    <xf numFmtId="14" fontId="67" fillId="4" borderId="2" xfId="0" applyNumberFormat="1" applyFont="1" applyFill="1" applyBorder="1" applyAlignment="1">
      <alignment horizontal="center" vertical="center"/>
    </xf>
    <xf numFmtId="0" fontId="97" fillId="4" borderId="2" xfId="0" applyFont="1" applyFill="1" applyBorder="1" applyAlignment="1">
      <alignment horizontal="left"/>
    </xf>
    <xf numFmtId="168" fontId="97" fillId="4" borderId="2" xfId="0" applyNumberFormat="1" applyFont="1" applyFill="1" applyBorder="1" applyAlignment="1">
      <alignment horizontal="left"/>
    </xf>
    <xf numFmtId="0" fontId="98" fillId="4" borderId="0" xfId="0" applyFont="1" applyFill="1"/>
    <xf numFmtId="0" fontId="98" fillId="0" borderId="0" xfId="0" applyFont="1"/>
    <xf numFmtId="0" fontId="54" fillId="4" borderId="0" xfId="0" applyFont="1" applyFill="1" applyAlignment="1">
      <alignment horizontal="center"/>
    </xf>
    <xf numFmtId="14" fontId="54" fillId="4" borderId="0" xfId="0" applyNumberFormat="1" applyFont="1" applyFill="1" applyAlignment="1">
      <alignment horizontal="center"/>
    </xf>
    <xf numFmtId="14" fontId="54" fillId="4" borderId="0" xfId="0" applyNumberFormat="1" applyFont="1" applyFill="1"/>
    <xf numFmtId="168" fontId="54" fillId="4" borderId="0" xfId="0" applyNumberFormat="1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14" fontId="0" fillId="4" borderId="0" xfId="0" applyNumberFormat="1" applyFill="1"/>
    <xf numFmtId="0" fontId="99" fillId="4" borderId="0" xfId="0" applyFont="1" applyFill="1" applyAlignment="1">
      <alignment horizontal="center"/>
    </xf>
    <xf numFmtId="14" fontId="99" fillId="4" borderId="0" xfId="0" applyNumberFormat="1" applyFont="1" applyFill="1" applyAlignment="1">
      <alignment horizontal="center"/>
    </xf>
    <xf numFmtId="14" fontId="99" fillId="4" borderId="0" xfId="0" applyNumberFormat="1" applyFont="1" applyFill="1"/>
    <xf numFmtId="0" fontId="99" fillId="4" borderId="0" xfId="0" applyFont="1" applyFill="1"/>
    <xf numFmtId="0" fontId="61" fillId="4" borderId="0" xfId="0" applyFont="1" applyFill="1" applyAlignment="1">
      <alignment horizontal="center" vertical="center"/>
    </xf>
    <xf numFmtId="14" fontId="67" fillId="4" borderId="2" xfId="0" applyNumberFormat="1" applyFont="1" applyFill="1" applyBorder="1"/>
    <xf numFmtId="1" fontId="67" fillId="4" borderId="2" xfId="0" applyNumberFormat="1" applyFont="1" applyFill="1" applyBorder="1"/>
    <xf numFmtId="0" fontId="56" fillId="0" borderId="0" xfId="0" applyFont="1" applyBorder="1" applyAlignment="1">
      <alignment horizontal="center" vertical="center" wrapText="1"/>
    </xf>
    <xf numFmtId="0" fontId="100" fillId="0" borderId="0" xfId="118"/>
    <xf numFmtId="0" fontId="44" fillId="0" borderId="2" xfId="119" applyFont="1" applyBorder="1" applyAlignment="1">
      <alignment horizontal="center" vertical="center" wrapText="1"/>
    </xf>
    <xf numFmtId="0" fontId="12" fillId="0" borderId="2" xfId="119" applyFont="1" applyBorder="1" applyAlignment="1">
      <alignment horizontal="justify" vertical="center" wrapText="1"/>
    </xf>
    <xf numFmtId="0" fontId="12" fillId="0" borderId="2" xfId="119" applyFont="1" applyBorder="1" applyAlignment="1">
      <alignment horizontal="center" vertical="center" wrapText="1"/>
    </xf>
    <xf numFmtId="49" fontId="12" fillId="0" borderId="2" xfId="119" applyNumberFormat="1" applyFont="1" applyBorder="1" applyAlignment="1">
      <alignment horizontal="justify" vertical="center" wrapText="1"/>
    </xf>
    <xf numFmtId="0" fontId="12" fillId="0" borderId="2" xfId="119" applyFont="1" applyBorder="1" applyAlignment="1">
      <alignment vertical="center" wrapText="1"/>
    </xf>
    <xf numFmtId="0" fontId="43" fillId="0" borderId="2" xfId="118" applyFont="1" applyBorder="1"/>
    <xf numFmtId="0" fontId="100" fillId="0" borderId="2" xfId="118" applyBorder="1"/>
    <xf numFmtId="0" fontId="5" fillId="13" borderId="2" xfId="5" applyFont="1" applyFill="1" applyBorder="1" applyAlignment="1">
      <alignment horizontal="center" vertical="center"/>
    </xf>
    <xf numFmtId="0" fontId="5" fillId="13" borderId="2" xfId="5" applyFont="1" applyFill="1" applyBorder="1" applyAlignment="1">
      <alignment vertical="center"/>
    </xf>
    <xf numFmtId="0" fontId="5" fillId="13" borderId="2" xfId="0" applyFont="1" applyFill="1" applyBorder="1" applyAlignment="1">
      <alignment horizontal="left" vertical="center"/>
    </xf>
    <xf numFmtId="14" fontId="5" fillId="13" borderId="2" xfId="1" applyNumberFormat="1" applyFont="1" applyFill="1" applyBorder="1" applyAlignment="1">
      <alignment horizontal="center" vertical="center"/>
    </xf>
    <xf numFmtId="14" fontId="5" fillId="13" borderId="2" xfId="1" quotePrefix="1" applyNumberFormat="1" applyFont="1" applyFill="1" applyBorder="1" applyAlignment="1">
      <alignment horizontal="center" vertical="center"/>
    </xf>
    <xf numFmtId="0" fontId="5" fillId="13" borderId="2" xfId="2" applyFont="1" applyFill="1" applyBorder="1" applyAlignment="1">
      <alignment horizontal="left" vertical="center"/>
    </xf>
    <xf numFmtId="0" fontId="5" fillId="13" borderId="2" xfId="1" applyFont="1" applyFill="1" applyBorder="1" applyAlignment="1">
      <alignment horizontal="left" vertical="center"/>
    </xf>
    <xf numFmtId="0" fontId="51" fillId="13" borderId="2" xfId="0" applyFont="1" applyFill="1" applyBorder="1" applyAlignment="1">
      <alignment vertical="center"/>
    </xf>
    <xf numFmtId="14" fontId="5" fillId="13" borderId="2" xfId="0" applyNumberFormat="1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left" vertical="center"/>
    </xf>
    <xf numFmtId="0" fontId="100" fillId="10" borderId="2" xfId="118" applyFill="1" applyBorder="1"/>
    <xf numFmtId="0" fontId="12" fillId="10" borderId="2" xfId="119" applyFont="1" applyFill="1" applyBorder="1" applyAlignment="1">
      <alignment horizontal="center" vertical="center" wrapText="1"/>
    </xf>
    <xf numFmtId="0" fontId="100" fillId="10" borderId="0" xfId="118" applyFill="1"/>
    <xf numFmtId="174" fontId="100" fillId="0" borderId="0" xfId="109" applyNumberFormat="1" applyFont="1"/>
    <xf numFmtId="174" fontId="12" fillId="0" borderId="2" xfId="109" applyNumberFormat="1" applyFont="1" applyBorder="1" applyAlignment="1">
      <alignment horizontal="justify" vertical="center" wrapText="1"/>
    </xf>
    <xf numFmtId="174" fontId="43" fillId="0" borderId="2" xfId="109" applyNumberFormat="1" applyFont="1" applyBorder="1"/>
    <xf numFmtId="174" fontId="100" fillId="0" borderId="2" xfId="109" applyNumberFormat="1" applyFont="1" applyBorder="1"/>
    <xf numFmtId="174" fontId="100" fillId="10" borderId="2" xfId="109" applyNumberFormat="1" applyFont="1" applyFill="1" applyBorder="1"/>
    <xf numFmtId="0" fontId="9" fillId="4" borderId="0" xfId="13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8" fillId="26" borderId="2" xfId="1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center" vertical="center"/>
    </xf>
    <xf numFmtId="0" fontId="8" fillId="26" borderId="2" xfId="9" applyFont="1" applyFill="1" applyBorder="1" applyAlignment="1">
      <alignment horizontal="center" vertical="center"/>
    </xf>
    <xf numFmtId="0" fontId="8" fillId="26" borderId="2" xfId="9" applyFont="1" applyFill="1" applyBorder="1" applyAlignment="1">
      <alignment vertical="center"/>
    </xf>
    <xf numFmtId="0" fontId="8" fillId="26" borderId="2" xfId="1" applyFont="1" applyFill="1" applyBorder="1" applyAlignment="1">
      <alignment vertical="center"/>
    </xf>
    <xf numFmtId="168" fontId="8" fillId="26" borderId="2" xfId="109" applyNumberFormat="1" applyFont="1" applyFill="1" applyBorder="1" applyAlignment="1">
      <alignment vertical="center"/>
    </xf>
    <xf numFmtId="0" fontId="8" fillId="26" borderId="2" xfId="0" applyFont="1" applyFill="1" applyBorder="1" applyAlignment="1">
      <alignment horizontal="left" vertical="center"/>
    </xf>
    <xf numFmtId="14" fontId="8" fillId="26" borderId="2" xfId="1" applyNumberFormat="1" applyFont="1" applyFill="1" applyBorder="1" applyAlignment="1">
      <alignment horizontal="center" vertical="center"/>
    </xf>
    <xf numFmtId="14" fontId="8" fillId="26" borderId="2" xfId="1" quotePrefix="1" applyNumberFormat="1" applyFont="1" applyFill="1" applyBorder="1" applyAlignment="1">
      <alignment horizontal="center" vertical="center"/>
    </xf>
    <xf numFmtId="0" fontId="8" fillId="26" borderId="2" xfId="7" applyFont="1" applyFill="1" applyBorder="1" applyAlignment="1">
      <alignment horizontal="left" vertical="center"/>
    </xf>
    <xf numFmtId="0" fontId="8" fillId="26" borderId="2" xfId="1" applyFont="1" applyFill="1" applyBorder="1" applyAlignment="1">
      <alignment horizontal="left" vertical="center"/>
    </xf>
    <xf numFmtId="49" fontId="8" fillId="26" borderId="2" xfId="0" applyNumberFormat="1" applyFont="1" applyFill="1" applyBorder="1" applyAlignment="1">
      <alignment horizontal="left" vertical="center"/>
    </xf>
    <xf numFmtId="0" fontId="12" fillId="26" borderId="2" xfId="0" quotePrefix="1" applyFont="1" applyFill="1" applyBorder="1" applyAlignment="1">
      <alignment vertical="center"/>
    </xf>
    <xf numFmtId="14" fontId="8" fillId="26" borderId="2" xfId="0" applyNumberFormat="1" applyFont="1" applyFill="1" applyBorder="1" applyAlignment="1">
      <alignment horizontal="center" vertical="center"/>
    </xf>
    <xf numFmtId="14" fontId="8" fillId="26" borderId="2" xfId="0" applyNumberFormat="1" applyFont="1" applyFill="1" applyBorder="1" applyAlignment="1">
      <alignment horizontal="left" vertical="center"/>
    </xf>
    <xf numFmtId="0" fontId="8" fillId="26" borderId="2" xfId="0" applyFont="1" applyFill="1" applyBorder="1" applyAlignment="1">
      <alignment horizontal="center" vertical="center"/>
    </xf>
    <xf numFmtId="0" fontId="11" fillId="26" borderId="0" xfId="0" applyFont="1" applyFill="1" applyAlignment="1">
      <alignment vertical="center"/>
    </xf>
    <xf numFmtId="0" fontId="0" fillId="0" borderId="0" xfId="0"/>
    <xf numFmtId="0" fontId="17" fillId="5" borderId="2" xfId="0" applyFont="1" applyFill="1" applyBorder="1" applyAlignment="1">
      <alignment vertical="center"/>
    </xf>
    <xf numFmtId="0" fontId="8" fillId="5" borderId="2" xfId="11" applyFont="1" applyFill="1" applyBorder="1" applyAlignment="1">
      <alignment vertical="center"/>
    </xf>
    <xf numFmtId="0" fontId="16" fillId="5" borderId="2" xfId="0" applyFont="1" applyFill="1" applyBorder="1" applyAlignment="1">
      <alignment vertical="center"/>
    </xf>
    <xf numFmtId="49" fontId="16" fillId="5" borderId="2" xfId="0" applyNumberFormat="1" applyFont="1" applyFill="1" applyBorder="1" applyAlignment="1">
      <alignment horizontal="left" vertical="center"/>
    </xf>
    <xf numFmtId="0" fontId="5" fillId="5" borderId="0" xfId="0" applyFont="1" applyFill="1" applyAlignment="1">
      <alignment vertical="center"/>
    </xf>
    <xf numFmtId="0" fontId="2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center" wrapText="1"/>
    </xf>
    <xf numFmtId="0" fontId="31" fillId="0" borderId="3" xfId="0" quotePrefix="1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31" fillId="0" borderId="6" xfId="0" applyFont="1" applyBorder="1" applyAlignment="1">
      <alignment horizontal="left"/>
    </xf>
    <xf numFmtId="167" fontId="13" fillId="0" borderId="4" xfId="1" quotePrefix="1" applyNumberFormat="1" applyFont="1" applyBorder="1" applyAlignment="1">
      <alignment horizontal="center" vertical="center"/>
    </xf>
    <xf numFmtId="167" fontId="13" fillId="0" borderId="7" xfId="1" quotePrefix="1" applyNumberFormat="1" applyFont="1" applyBorder="1" applyAlignment="1">
      <alignment horizontal="center" vertical="center"/>
    </xf>
    <xf numFmtId="167" fontId="13" fillId="0" borderId="9" xfId="1" quotePrefix="1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11" xfId="0" quotePrefix="1" applyFont="1" applyBorder="1" applyAlignment="1">
      <alignment horizontal="left"/>
    </xf>
    <xf numFmtId="0" fontId="31" fillId="0" borderId="12" xfId="0" applyFont="1" applyBorder="1" applyAlignment="1">
      <alignment horizontal="left"/>
    </xf>
    <xf numFmtId="0" fontId="31" fillId="0" borderId="8" xfId="0" applyFont="1" applyBorder="1" applyAlignment="1">
      <alignment horizontal="left"/>
    </xf>
    <xf numFmtId="0" fontId="31" fillId="0" borderId="3" xfId="0" applyFont="1" applyBorder="1" applyAlignment="1">
      <alignment horizontal="left"/>
    </xf>
    <xf numFmtId="0" fontId="31" fillId="5" borderId="3" xfId="0" quotePrefix="1" applyFont="1" applyFill="1" applyBorder="1" applyAlignment="1">
      <alignment horizontal="left"/>
    </xf>
    <xf numFmtId="0" fontId="31" fillId="5" borderId="5" xfId="0" applyFont="1" applyFill="1" applyBorder="1" applyAlignment="1">
      <alignment horizontal="left"/>
    </xf>
    <xf numFmtId="0" fontId="31" fillId="5" borderId="6" xfId="0" applyFont="1" applyFill="1" applyBorder="1" applyAlignment="1">
      <alignment horizontal="left"/>
    </xf>
    <xf numFmtId="0" fontId="31" fillId="5" borderId="5" xfId="0" quotePrefix="1" applyFont="1" applyFill="1" applyBorder="1" applyAlignment="1">
      <alignment horizontal="left"/>
    </xf>
    <xf numFmtId="0" fontId="31" fillId="5" borderId="6" xfId="0" quotePrefix="1" applyFont="1" applyFill="1" applyBorder="1" applyAlignment="1">
      <alignment horizontal="left"/>
    </xf>
    <xf numFmtId="0" fontId="31" fillId="8" borderId="3" xfId="0" applyFont="1" applyFill="1" applyBorder="1" applyAlignment="1">
      <alignment horizontal="center"/>
    </xf>
    <xf numFmtId="0" fontId="31" fillId="8" borderId="5" xfId="0" applyFont="1" applyFill="1" applyBorder="1" applyAlignment="1">
      <alignment horizontal="center"/>
    </xf>
    <xf numFmtId="0" fontId="31" fillId="8" borderId="6" xfId="0" applyFont="1" applyFill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6" fillId="0" borderId="4" xfId="0" quotePrefix="1" applyFont="1" applyBorder="1" applyAlignment="1">
      <alignment horizontal="center" vertical="center"/>
    </xf>
    <xf numFmtId="0" fontId="36" fillId="0" borderId="7" xfId="0" quotePrefix="1" applyFont="1" applyBorder="1" applyAlignment="1">
      <alignment horizontal="center" vertical="center"/>
    </xf>
    <xf numFmtId="0" fontId="33" fillId="0" borderId="4" xfId="0" quotePrefix="1" applyFont="1" applyBorder="1" applyAlignment="1">
      <alignment horizontal="center" vertical="center"/>
    </xf>
    <xf numFmtId="0" fontId="33" fillId="0" borderId="7" xfId="0" quotePrefix="1" applyFont="1" applyBorder="1" applyAlignment="1">
      <alignment horizontal="center" vertical="center"/>
    </xf>
    <xf numFmtId="0" fontId="33" fillId="0" borderId="9" xfId="0" quotePrefix="1" applyFont="1" applyBorder="1" applyAlignment="1">
      <alignment horizontal="center" vertical="center"/>
    </xf>
    <xf numFmtId="0" fontId="49" fillId="0" borderId="0" xfId="118" applyFont="1" applyAlignment="1">
      <alignment horizontal="left"/>
    </xf>
    <xf numFmtId="0" fontId="100" fillId="0" borderId="0" xfId="118" applyAlignment="1">
      <alignment horizontal="left"/>
    </xf>
    <xf numFmtId="0" fontId="43" fillId="0" borderId="0" xfId="118" applyFont="1" applyAlignment="1">
      <alignment horizontal="left"/>
    </xf>
    <xf numFmtId="0" fontId="102" fillId="0" borderId="0" xfId="119" applyFont="1" applyBorder="1" applyAlignment="1" applyProtection="1">
      <alignment horizontal="center" vertical="center"/>
      <protection locked="0"/>
    </xf>
    <xf numFmtId="0" fontId="44" fillId="0" borderId="2" xfId="119" applyFont="1" applyBorder="1" applyAlignment="1">
      <alignment horizontal="center" vertical="center" wrapText="1"/>
    </xf>
    <xf numFmtId="0" fontId="44" fillId="0" borderId="4" xfId="119" applyFont="1" applyBorder="1" applyAlignment="1">
      <alignment horizontal="center" vertical="center" wrapText="1"/>
    </xf>
    <xf numFmtId="0" fontId="44" fillId="0" borderId="9" xfId="119" applyFont="1" applyBorder="1" applyAlignment="1">
      <alignment horizontal="center" vertical="center" wrapText="1"/>
    </xf>
    <xf numFmtId="49" fontId="44" fillId="0" borderId="2" xfId="119" applyNumberFormat="1" applyFont="1" applyBorder="1" applyAlignment="1">
      <alignment horizontal="center" vertical="center" wrapText="1"/>
    </xf>
    <xf numFmtId="14" fontId="44" fillId="0" borderId="2" xfId="119" applyNumberFormat="1" applyFont="1" applyBorder="1" applyAlignment="1">
      <alignment horizontal="center" vertical="center" wrapText="1"/>
    </xf>
    <xf numFmtId="174" fontId="44" fillId="0" borderId="2" xfId="109" applyNumberFormat="1" applyFont="1" applyBorder="1" applyAlignment="1">
      <alignment horizontal="center" vertical="center" wrapText="1"/>
    </xf>
    <xf numFmtId="174" fontId="44" fillId="0" borderId="4" xfId="109" applyNumberFormat="1" applyFont="1" applyBorder="1" applyAlignment="1">
      <alignment horizontal="center" vertical="center" wrapText="1"/>
    </xf>
    <xf numFmtId="174" fontId="44" fillId="0" borderId="9" xfId="109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3" fillId="0" borderId="0" xfId="13" applyFont="1" applyAlignment="1">
      <alignment horizontal="center" vertical="center"/>
    </xf>
    <xf numFmtId="0" fontId="31" fillId="0" borderId="14" xfId="0" applyFont="1" applyBorder="1" applyAlignment="1">
      <alignment horizontal="center"/>
    </xf>
    <xf numFmtId="0" fontId="78" fillId="0" borderId="0" xfId="114" applyFont="1" applyAlignment="1">
      <alignment vertical="center" wrapText="1"/>
    </xf>
    <xf numFmtId="0" fontId="79" fillId="0" borderId="0" xfId="114"/>
    <xf numFmtId="0" fontId="80" fillId="0" borderId="0" xfId="114" applyFont="1" applyAlignment="1">
      <alignment horizontal="center" vertical="center"/>
    </xf>
    <xf numFmtId="0" fontId="78" fillId="0" borderId="0" xfId="114" applyFont="1" applyAlignment="1">
      <alignment horizontal="center" vertical="center" wrapText="1"/>
    </xf>
    <xf numFmtId="0" fontId="81" fillId="0" borderId="0" xfId="114" applyFont="1" applyAlignment="1">
      <alignment vertical="center"/>
    </xf>
    <xf numFmtId="0" fontId="81" fillId="0" borderId="19" xfId="114" applyFont="1" applyBorder="1" applyAlignment="1">
      <alignment horizontal="center" vertical="center" wrapText="1"/>
    </xf>
    <xf numFmtId="176" fontId="81" fillId="0" borderId="19" xfId="114" applyNumberFormat="1" applyFont="1" applyBorder="1" applyAlignment="1">
      <alignment horizontal="right" vertical="center" wrapText="1"/>
    </xf>
    <xf numFmtId="4" fontId="78" fillId="0" borderId="19" xfId="114" applyNumberFormat="1" applyFont="1" applyBorder="1" applyAlignment="1">
      <alignment horizontal="right" vertical="center" wrapText="1"/>
    </xf>
    <xf numFmtId="0" fontId="81" fillId="0" borderId="0" xfId="114" applyFont="1" applyAlignment="1">
      <alignment horizontal="center" vertical="center"/>
    </xf>
    <xf numFmtId="0" fontId="82" fillId="0" borderId="0" xfId="114" applyFont="1" applyAlignment="1">
      <alignment horizontal="center" vertical="center"/>
    </xf>
    <xf numFmtId="0" fontId="9" fillId="4" borderId="0" xfId="13" applyFont="1" applyFill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48" fillId="0" borderId="3" xfId="1" applyFont="1" applyBorder="1" applyAlignment="1">
      <alignment horizontal="left" vertical="center"/>
    </xf>
    <xf numFmtId="0" fontId="48" fillId="0" borderId="5" xfId="1" applyFont="1" applyBorder="1" applyAlignment="1">
      <alignment horizontal="left" vertical="center"/>
    </xf>
    <xf numFmtId="0" fontId="48" fillId="0" borderId="6" xfId="1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170" fontId="61" fillId="0" borderId="0" xfId="0" applyNumberFormat="1" applyFont="1" applyAlignment="1">
      <alignment horizontal="left"/>
    </xf>
    <xf numFmtId="170" fontId="61" fillId="0" borderId="0" xfId="113" applyNumberFormat="1" applyFont="1" applyAlignment="1">
      <alignment horizontal="left"/>
    </xf>
    <xf numFmtId="0" fontId="66" fillId="0" borderId="0" xfId="0" applyFont="1" applyAlignment="1">
      <alignment horizontal="left"/>
    </xf>
    <xf numFmtId="0" fontId="59" fillId="0" borderId="0" xfId="0" applyFont="1" applyAlignment="1">
      <alignment horizontal="left"/>
    </xf>
    <xf numFmtId="0" fontId="20" fillId="0" borderId="14" xfId="0" applyFont="1" applyBorder="1" applyAlignment="1">
      <alignment horizontal="center"/>
    </xf>
    <xf numFmtId="0" fontId="84" fillId="0" borderId="4" xfId="0" applyFont="1" applyBorder="1" applyAlignment="1">
      <alignment horizontal="center" vertical="center"/>
    </xf>
    <xf numFmtId="0" fontId="84" fillId="0" borderId="7" xfId="0" applyFont="1" applyBorder="1" applyAlignment="1">
      <alignment horizontal="center" vertical="center"/>
    </xf>
    <xf numFmtId="0" fontId="84" fillId="0" borderId="9" xfId="0" applyFont="1" applyBorder="1" applyAlignment="1">
      <alignment horizontal="center" vertical="center"/>
    </xf>
    <xf numFmtId="0" fontId="84" fillId="0" borderId="3" xfId="0" applyFont="1" applyBorder="1" applyAlignment="1">
      <alignment horizontal="center"/>
    </xf>
    <xf numFmtId="0" fontId="84" fillId="0" borderId="5" xfId="0" applyFont="1" applyBorder="1" applyAlignment="1">
      <alignment horizontal="center"/>
    </xf>
    <xf numFmtId="0" fontId="84" fillId="0" borderId="6" xfId="0" applyFont="1" applyBorder="1" applyAlignment="1">
      <alignment horizontal="center"/>
    </xf>
    <xf numFmtId="0" fontId="59" fillId="16" borderId="3" xfId="0" applyFont="1" applyFill="1" applyBorder="1" applyAlignment="1">
      <alignment horizontal="center"/>
    </xf>
    <xf numFmtId="0" fontId="59" fillId="16" borderId="5" xfId="0" applyFont="1" applyFill="1" applyBorder="1" applyAlignment="1">
      <alignment horizontal="center"/>
    </xf>
    <xf numFmtId="0" fontId="59" fillId="16" borderId="6" xfId="0" applyFont="1" applyFill="1" applyBorder="1" applyAlignment="1">
      <alignment horizontal="center"/>
    </xf>
    <xf numFmtId="3" fontId="84" fillId="0" borderId="3" xfId="0" applyNumberFormat="1" applyFont="1" applyBorder="1" applyAlignment="1">
      <alignment horizontal="center"/>
    </xf>
    <xf numFmtId="14" fontId="59" fillId="16" borderId="3" xfId="0" applyNumberFormat="1" applyFont="1" applyFill="1" applyBorder="1" applyAlignment="1">
      <alignment horizontal="center"/>
    </xf>
    <xf numFmtId="0" fontId="81" fillId="0" borderId="19" xfId="0" applyFont="1" applyBorder="1" applyAlignment="1">
      <alignment horizontal="center" vertical="center" wrapText="1"/>
    </xf>
    <xf numFmtId="0" fontId="88" fillId="0" borderId="19" xfId="114" applyFont="1" applyBorder="1" applyAlignment="1">
      <alignment horizontal="center" vertical="center" wrapText="1"/>
    </xf>
    <xf numFmtId="176" fontId="81" fillId="0" borderId="19" xfId="0" applyNumberFormat="1" applyFont="1" applyBorder="1" applyAlignment="1">
      <alignment horizontal="right" vertical="center" wrapText="1"/>
    </xf>
    <xf numFmtId="4" fontId="56" fillId="0" borderId="19" xfId="0" applyNumberFormat="1" applyFont="1" applyBorder="1" applyAlignment="1">
      <alignment horizontal="right" vertical="center" wrapText="1"/>
    </xf>
    <xf numFmtId="0" fontId="56" fillId="0" borderId="0" xfId="0" applyFont="1" applyAlignment="1">
      <alignment vertical="center" wrapText="1"/>
    </xf>
    <xf numFmtId="0" fontId="0" fillId="0" borderId="0" xfId="0"/>
    <xf numFmtId="0" fontId="44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 wrapText="1"/>
    </xf>
    <xf numFmtId="0" fontId="71" fillId="0" borderId="0" xfId="0" applyFont="1" applyAlignment="1">
      <alignment horizontal="center"/>
    </xf>
  </cellXfs>
  <cellStyles count="120">
    <cellStyle name="Comma" xfId="109" builtinId="3"/>
    <cellStyle name="Comma [0]" xfId="116" builtinId="6"/>
    <cellStyle name="Comma 10" xfId="14"/>
    <cellStyle name="Comma 10 2" xfId="6"/>
    <cellStyle name="Comma 10 2 2" xfId="111"/>
    <cellStyle name="Comma 10 3" xfId="15"/>
    <cellStyle name="Comma 2" xfId="16"/>
    <cellStyle name="Comma 3" xfId="113"/>
    <cellStyle name="Comma 4" xfId="117"/>
    <cellStyle name="Normal" xfId="0" builtinId="0"/>
    <cellStyle name="Normal 10" xfId="17"/>
    <cellStyle name="Normal 10 2" xfId="18"/>
    <cellStyle name="Normal 11" xfId="19"/>
    <cellStyle name="Normal 11 2" xfId="10"/>
    <cellStyle name="Normal 12" xfId="20"/>
    <cellStyle name="Normal 12 2" xfId="5"/>
    <cellStyle name="Normal 13" xfId="21"/>
    <cellStyle name="Normal 13 2" xfId="22"/>
    <cellStyle name="Normal 14" xfId="23"/>
    <cellStyle name="Normal 14 2" xfId="24"/>
    <cellStyle name="Normal 15" xfId="25"/>
    <cellStyle name="Normal 16" xfId="7"/>
    <cellStyle name="Normal 17" xfId="9"/>
    <cellStyle name="Normal 18" xfId="8"/>
    <cellStyle name="Normal 19" xfId="2"/>
    <cellStyle name="Normal 2" xfId="1"/>
    <cellStyle name="Normal 2 10" xfId="26"/>
    <cellStyle name="Normal 2 11" xfId="27"/>
    <cellStyle name="Normal 2 12" xfId="28"/>
    <cellStyle name="Normal 2 13" xfId="29"/>
    <cellStyle name="Normal 2 14" xfId="30"/>
    <cellStyle name="Normal 2 15" xfId="31"/>
    <cellStyle name="Normal 2 16" xfId="32"/>
    <cellStyle name="Normal 2 17" xfId="33"/>
    <cellStyle name="Normal 2 18" xfId="34"/>
    <cellStyle name="Normal 2 19" xfId="35"/>
    <cellStyle name="Normal 2 2" xfId="3"/>
    <cellStyle name="Normal 2 2 10" xfId="36"/>
    <cellStyle name="Normal 2 2 11" xfId="37"/>
    <cellStyle name="Normal 2 2 12" xfId="38"/>
    <cellStyle name="Normal 2 2 13" xfId="39"/>
    <cellStyle name="Normal 2 2 14" xfId="40"/>
    <cellStyle name="Normal 2 2 2" xfId="41"/>
    <cellStyle name="Normal 2 2 2 10" xfId="42"/>
    <cellStyle name="Normal 2 2 2 10 2" xfId="43"/>
    <cellStyle name="Normal 2 2 2 11" xfId="44"/>
    <cellStyle name="Normal 2 2 2 11 2" xfId="45"/>
    <cellStyle name="Normal 2 2 2 12" xfId="46"/>
    <cellStyle name="Normal 2 2 2 12 2" xfId="47"/>
    <cellStyle name="Normal 2 2 2 2" xfId="48"/>
    <cellStyle name="Normal 2 2 2 2 10" xfId="49"/>
    <cellStyle name="Normal 2 2 2 2 11" xfId="50"/>
    <cellStyle name="Normal 2 2 2 2 2" xfId="51"/>
    <cellStyle name="Normal 2 2 2 2 3" xfId="52"/>
    <cellStyle name="Normal 2 2 2 2 4" xfId="53"/>
    <cellStyle name="Normal 2 2 2 2 5" xfId="54"/>
    <cellStyle name="Normal 2 2 2 2 6" xfId="55"/>
    <cellStyle name="Normal 2 2 2 2 7" xfId="56"/>
    <cellStyle name="Normal 2 2 2 2 8" xfId="57"/>
    <cellStyle name="Normal 2 2 2 2 9" xfId="58"/>
    <cellStyle name="Normal 2 2 2 3" xfId="59"/>
    <cellStyle name="Normal 2 2 2 4" xfId="60"/>
    <cellStyle name="Normal 2 2 2 5" xfId="61"/>
    <cellStyle name="Normal 2 2 2 5 2" xfId="62"/>
    <cellStyle name="Normal 2 2 2 6" xfId="63"/>
    <cellStyle name="Normal 2 2 2 6 2" xfId="64"/>
    <cellStyle name="Normal 2 2 2 7" xfId="65"/>
    <cellStyle name="Normal 2 2 2 7 2" xfId="66"/>
    <cellStyle name="Normal 2 2 2 8" xfId="67"/>
    <cellStyle name="Normal 2 2 2 8 2" xfId="68"/>
    <cellStyle name="Normal 2 2 2 9" xfId="69"/>
    <cellStyle name="Normal 2 2 2 9 2" xfId="70"/>
    <cellStyle name="Normal 2 2 3" xfId="71"/>
    <cellStyle name="Normal 2 2 4" xfId="72"/>
    <cellStyle name="Normal 2 2 5" xfId="73"/>
    <cellStyle name="Normal 2 2 5 2" xfId="74"/>
    <cellStyle name="Normal 2 2 6" xfId="75"/>
    <cellStyle name="Normal 2 2 6 2" xfId="76"/>
    <cellStyle name="Normal 2 2 7" xfId="77"/>
    <cellStyle name="Normal 2 2 8" xfId="78"/>
    <cellStyle name="Normal 2 2 9" xfId="79"/>
    <cellStyle name="Normal 2 20" xfId="80"/>
    <cellStyle name="Normal 2 21" xfId="81"/>
    <cellStyle name="Normal 2 22" xfId="82"/>
    <cellStyle name="Normal 2 23" xfId="83"/>
    <cellStyle name="Normal 2 24" xfId="84"/>
    <cellStyle name="Normal 2 27" xfId="110"/>
    <cellStyle name="Normal 2 3" xfId="85"/>
    <cellStyle name="Normal 2 4" xfId="86"/>
    <cellStyle name="Normal 2 5" xfId="87"/>
    <cellStyle name="Normal 2 5 2" xfId="88"/>
    <cellStyle name="Normal 2 6" xfId="89"/>
    <cellStyle name="Normal 2 6 2" xfId="90"/>
    <cellStyle name="Normal 2 7" xfId="91"/>
    <cellStyle name="Normal 2 8" xfId="92"/>
    <cellStyle name="Normal 2 9" xfId="93"/>
    <cellStyle name="Normal 20" xfId="4"/>
    <cellStyle name="Normal 21" xfId="11"/>
    <cellStyle name="Normal 22" xfId="114"/>
    <cellStyle name="Normal 23" xfId="13"/>
    <cellStyle name="Normal 24" xfId="115"/>
    <cellStyle name="Normal 25" xfId="118"/>
    <cellStyle name="Normal 3" xfId="94"/>
    <cellStyle name="Normal 3 2" xfId="95"/>
    <cellStyle name="Normal 3 2 2" xfId="96"/>
    <cellStyle name="Normal 3 3" xfId="97"/>
    <cellStyle name="Normal 3 3 2" xfId="98"/>
    <cellStyle name="Normal 3 4" xfId="99"/>
    <cellStyle name="Normal 3 4 2" xfId="100"/>
    <cellStyle name="Normal 4" xfId="101"/>
    <cellStyle name="Normal 4 2" xfId="102"/>
    <cellStyle name="Normal 5" xfId="103"/>
    <cellStyle name="Normal 6" xfId="104"/>
    <cellStyle name="Normal 7" xfId="105"/>
    <cellStyle name="Normal 7 2" xfId="106"/>
    <cellStyle name="Normal 8" xfId="12"/>
    <cellStyle name="Normal 9" xfId="107"/>
    <cellStyle name="Normal 9 2" xfId="108"/>
    <cellStyle name="Normal_Sheet1" xfId="119"/>
    <cellStyle name="Percent" xfId="112" builtinId="5"/>
  </cellStyles>
  <dxfs count="5">
    <dxf>
      <fill>
        <patternFill>
          <bgColor indexed="12"/>
        </patternFill>
      </fill>
    </dxf>
    <dxf>
      <fill>
        <patternFill>
          <bgColor indexed="12"/>
        </patternFill>
      </fill>
    </dxf>
    <dxf>
      <fill>
        <patternFill>
          <bgColor indexed="12"/>
        </patternFill>
      </fill>
    </dxf>
    <dxf>
      <fill>
        <patternFill>
          <bgColor indexed="12"/>
        </patternFill>
      </fill>
    </dxf>
    <dxf>
      <fill>
        <patternFill>
          <bgColor indexed="1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S/LAO%20DONG%20BHXH/dien%20bien%20luong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ytmd01\Documents\Zalo%20Received%20Files\Di&#7877;n%20bi&#7871;n%20v&#224;%20chuy&#7875;n%20x&#7871;p%20l&#432;&#417;ng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S/XD%20LUONG%202026/XD%20B&#7843;ng%20l&#432;&#417;ng%20CB.CNV%201-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"/>
      <sheetName val="2026"/>
      <sheetName val="chuyển xếp 2026"/>
      <sheetName val="1-7-2026"/>
      <sheetName val="Sheet2"/>
      <sheetName val="2026 (3)"/>
    </sheetNames>
    <sheetDataSet>
      <sheetData sheetId="0" refreshError="1"/>
      <sheetData sheetId="1" refreshError="1"/>
      <sheetData sheetId="2">
        <row r="5">
          <cell r="C5" t="str">
            <v>A268</v>
          </cell>
          <cell r="D5" t="str">
            <v>9213003755</v>
          </cell>
          <cell r="E5" t="str">
            <v>Nguyễn Công Huân</v>
          </cell>
          <cell r="F5" t="str">
            <v>Tổng Giám đốc</v>
          </cell>
          <cell r="G5">
            <v>26000000</v>
          </cell>
          <cell r="H5">
            <v>0</v>
          </cell>
          <cell r="I5">
            <v>26000000</v>
          </cell>
          <cell r="J5">
            <v>26000000</v>
          </cell>
          <cell r="K5">
            <v>0</v>
          </cell>
          <cell r="S5">
            <v>26000000</v>
          </cell>
          <cell r="T5">
            <v>0</v>
          </cell>
          <cell r="U5">
            <v>0</v>
          </cell>
          <cell r="V5">
            <v>0</v>
          </cell>
          <cell r="W5">
            <v>26000000</v>
          </cell>
        </row>
        <row r="6">
          <cell r="C6" t="str">
            <v>A035</v>
          </cell>
          <cell r="D6" t="str">
            <v>5496032611</v>
          </cell>
          <cell r="E6" t="str">
            <v>Nguyễn Nam Bình</v>
          </cell>
          <cell r="F6" t="str">
            <v>Phó Tổng Giám đốc</v>
          </cell>
          <cell r="G6">
            <v>23000000</v>
          </cell>
          <cell r="H6">
            <v>0</v>
          </cell>
          <cell r="I6">
            <v>23000000</v>
          </cell>
          <cell r="J6">
            <v>23000000</v>
          </cell>
          <cell r="K6">
            <v>0</v>
          </cell>
          <cell r="S6">
            <v>23000000</v>
          </cell>
          <cell r="T6">
            <v>0</v>
          </cell>
          <cell r="U6">
            <v>0</v>
          </cell>
          <cell r="V6">
            <v>0</v>
          </cell>
          <cell r="W6">
            <v>23000000</v>
          </cell>
        </row>
        <row r="7">
          <cell r="C7" t="str">
            <v>A131</v>
          </cell>
          <cell r="D7" t="str">
            <v>5402005143</v>
          </cell>
          <cell r="E7" t="str">
            <v>Trần Ngọc Văn</v>
          </cell>
          <cell r="F7" t="str">
            <v>Phó Tổng Giám đốc</v>
          </cell>
          <cell r="G7">
            <v>21850000</v>
          </cell>
          <cell r="I7">
            <v>21850000</v>
          </cell>
          <cell r="J7">
            <v>21850000</v>
          </cell>
          <cell r="K7">
            <v>0</v>
          </cell>
          <cell r="S7">
            <v>21850000</v>
          </cell>
          <cell r="T7">
            <v>0</v>
          </cell>
          <cell r="V7">
            <v>0</v>
          </cell>
          <cell r="W7">
            <v>21850000</v>
          </cell>
        </row>
        <row r="8">
          <cell r="C8" t="str">
            <v>A190</v>
          </cell>
          <cell r="D8" t="str">
            <v>6506006858</v>
          </cell>
          <cell r="E8" t="str">
            <v>Trần Siêu Đẳng</v>
          </cell>
          <cell r="F8" t="str">
            <v>Phó Tổng Giám đốc</v>
          </cell>
          <cell r="G8">
            <v>21850000</v>
          </cell>
          <cell r="I8">
            <v>21850000</v>
          </cell>
          <cell r="J8">
            <v>21850000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S8">
            <v>21850000</v>
          </cell>
          <cell r="T8">
            <v>0</v>
          </cell>
          <cell r="U8">
            <v>0</v>
          </cell>
          <cell r="V8">
            <v>0</v>
          </cell>
          <cell r="W8">
            <v>21850000</v>
          </cell>
        </row>
        <row r="9">
          <cell r="C9" t="str">
            <v>A391</v>
          </cell>
          <cell r="D9" t="str">
            <v>8616014612</v>
          </cell>
          <cell r="E9" t="str">
            <v>Võ Quỳnh Như</v>
          </cell>
          <cell r="F9" t="str">
            <v>Thư ký</v>
          </cell>
          <cell r="G9">
            <v>6135000</v>
          </cell>
          <cell r="H9">
            <v>0</v>
          </cell>
          <cell r="I9">
            <v>6135000</v>
          </cell>
          <cell r="J9">
            <v>6579000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S9">
            <v>6579000</v>
          </cell>
          <cell r="T9">
            <v>444000</v>
          </cell>
          <cell r="U9">
            <v>0</v>
          </cell>
          <cell r="V9">
            <v>0</v>
          </cell>
          <cell r="W9">
            <v>6579000</v>
          </cell>
        </row>
        <row r="10">
          <cell r="C10" t="str">
            <v>A279</v>
          </cell>
          <cell r="D10" t="str">
            <v>9212004554</v>
          </cell>
          <cell r="E10" t="str">
            <v>Nguyễn Thanh Duy</v>
          </cell>
          <cell r="F10" t="str">
            <v>Trưởng phòng kế hoạch vật tư</v>
          </cell>
          <cell r="G10">
            <v>7156000</v>
          </cell>
          <cell r="H10">
            <v>2205000</v>
          </cell>
          <cell r="I10">
            <v>9361000</v>
          </cell>
          <cell r="J10">
            <v>7673000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S10">
            <v>7673000</v>
          </cell>
          <cell r="T10">
            <v>517000</v>
          </cell>
          <cell r="U10">
            <v>2365000</v>
          </cell>
          <cell r="V10">
            <v>160000</v>
          </cell>
          <cell r="W10">
            <v>10038000</v>
          </cell>
        </row>
        <row r="11">
          <cell r="C11" t="str">
            <v>A255</v>
          </cell>
          <cell r="D11" t="str">
            <v>9212004139</v>
          </cell>
          <cell r="E11" t="str">
            <v>Trầm Trung Bích Thảo</v>
          </cell>
          <cell r="F11" t="str">
            <v>Phó phòng kế hoạch vật tư</v>
          </cell>
          <cell r="G11">
            <v>7156000</v>
          </cell>
          <cell r="H11">
            <v>1764000</v>
          </cell>
          <cell r="I11">
            <v>8920000</v>
          </cell>
          <cell r="J11">
            <v>7673000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S11">
            <v>7673000</v>
          </cell>
          <cell r="T11">
            <v>517000</v>
          </cell>
          <cell r="U11">
            <v>1892000</v>
          </cell>
          <cell r="V11">
            <v>128000</v>
          </cell>
          <cell r="W11">
            <v>9565000</v>
          </cell>
        </row>
        <row r="12">
          <cell r="C12" t="str">
            <v>A358</v>
          </cell>
          <cell r="D12" t="str">
            <v>9221356007</v>
          </cell>
          <cell r="E12" t="str">
            <v>Trần Ngọc Bảo Trân</v>
          </cell>
          <cell r="F12" t="str">
            <v>Nhân viên phòng kế hoạch vật tư</v>
          </cell>
          <cell r="G12">
            <v>6626000</v>
          </cell>
          <cell r="H12">
            <v>0</v>
          </cell>
          <cell r="I12">
            <v>6626000</v>
          </cell>
          <cell r="J12">
            <v>7105000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S12">
            <v>7105000</v>
          </cell>
          <cell r="T12">
            <v>479000</v>
          </cell>
          <cell r="U12">
            <v>0</v>
          </cell>
          <cell r="V12">
            <v>0</v>
          </cell>
          <cell r="W12">
            <v>7105000</v>
          </cell>
        </row>
        <row r="13">
          <cell r="C13" t="str">
            <v>A369</v>
          </cell>
          <cell r="D13" t="str">
            <v>8722989947</v>
          </cell>
          <cell r="E13" t="str">
            <v>Phan Thanh Trường</v>
          </cell>
          <cell r="F13" t="str">
            <v>Nhân viên phòng kế hoạch vật tư</v>
          </cell>
          <cell r="G13">
            <v>6626000</v>
          </cell>
          <cell r="H13">
            <v>0</v>
          </cell>
          <cell r="I13">
            <v>6626000</v>
          </cell>
          <cell r="J13">
            <v>7105000</v>
          </cell>
          <cell r="K13">
            <v>0</v>
          </cell>
          <cell r="L13">
            <v>0</v>
          </cell>
          <cell r="M13">
            <v>0</v>
          </cell>
          <cell r="S13">
            <v>7105000</v>
          </cell>
          <cell r="T13">
            <v>479000</v>
          </cell>
          <cell r="U13">
            <v>0</v>
          </cell>
          <cell r="V13">
            <v>0</v>
          </cell>
          <cell r="W13">
            <v>7105000</v>
          </cell>
        </row>
        <row r="14">
          <cell r="C14" t="str">
            <v>A385</v>
          </cell>
          <cell r="D14" t="str">
            <v>8923922038</v>
          </cell>
          <cell r="E14" t="str">
            <v>Nguyễn Thị Thùy Miên</v>
          </cell>
          <cell r="F14" t="str">
            <v>Nhân viên phòng kế hoạch vật tư</v>
          </cell>
          <cell r="G14">
            <v>6626000</v>
          </cell>
          <cell r="H14">
            <v>0</v>
          </cell>
          <cell r="I14">
            <v>6626000</v>
          </cell>
          <cell r="J14">
            <v>7105000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S14">
            <v>7105000</v>
          </cell>
          <cell r="T14">
            <v>479000</v>
          </cell>
          <cell r="U14">
            <v>0</v>
          </cell>
          <cell r="V14">
            <v>0</v>
          </cell>
          <cell r="W14">
            <v>7105000</v>
          </cell>
        </row>
        <row r="15">
          <cell r="C15" t="str">
            <v>A289</v>
          </cell>
          <cell r="D15" t="str">
            <v>5499003403</v>
          </cell>
          <cell r="E15" t="str">
            <v>Hoàng Thị Thanh Mai</v>
          </cell>
          <cell r="F15" t="str">
            <v>Nhân viên phòng kế hoạch vật tư</v>
          </cell>
          <cell r="G15">
            <v>5945000</v>
          </cell>
          <cell r="H15">
            <v>0</v>
          </cell>
          <cell r="I15">
            <v>5945000</v>
          </cell>
          <cell r="J15">
            <v>0</v>
          </cell>
          <cell r="K15">
            <v>0</v>
          </cell>
          <cell r="L15">
            <v>6375000</v>
          </cell>
          <cell r="M15">
            <v>0</v>
          </cell>
          <cell r="N15">
            <v>0</v>
          </cell>
          <cell r="S15">
            <v>6375000</v>
          </cell>
          <cell r="T15">
            <v>430000</v>
          </cell>
          <cell r="U15">
            <v>0</v>
          </cell>
          <cell r="V15">
            <v>0</v>
          </cell>
          <cell r="W15">
            <v>6375000</v>
          </cell>
        </row>
        <row r="16">
          <cell r="C16" t="str">
            <v>A215</v>
          </cell>
          <cell r="D16" t="str">
            <v>9208007865</v>
          </cell>
          <cell r="E16" t="str">
            <v>Nguyễn Thị Mỹ Nhiên</v>
          </cell>
          <cell r="F16" t="str">
            <v>Nhân viên phòng kế hoạch vật tư</v>
          </cell>
          <cell r="G16">
            <v>7728000</v>
          </cell>
          <cell r="H16">
            <v>0</v>
          </cell>
          <cell r="I16">
            <v>7728000</v>
          </cell>
          <cell r="J16">
            <v>8287000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S16">
            <v>8287000</v>
          </cell>
          <cell r="T16">
            <v>559000</v>
          </cell>
          <cell r="U16">
            <v>0</v>
          </cell>
          <cell r="V16">
            <v>0</v>
          </cell>
          <cell r="W16">
            <v>8287000</v>
          </cell>
        </row>
        <row r="17">
          <cell r="C17" t="str">
            <v>A408</v>
          </cell>
          <cell r="D17" t="str">
            <v>9222378283</v>
          </cell>
          <cell r="E17" t="str">
            <v>Trần Chí Đan</v>
          </cell>
          <cell r="F17" t="str">
            <v>Nhân viên phòng kế hoạch vật tư</v>
          </cell>
          <cell r="G17">
            <v>6135000</v>
          </cell>
          <cell r="H17">
            <v>0</v>
          </cell>
          <cell r="I17">
            <v>6135000</v>
          </cell>
          <cell r="J17">
            <v>6579000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S17">
            <v>6579000</v>
          </cell>
          <cell r="T17">
            <v>444000</v>
          </cell>
          <cell r="U17">
            <v>0</v>
          </cell>
          <cell r="V17">
            <v>0</v>
          </cell>
          <cell r="W17">
            <v>6579000</v>
          </cell>
        </row>
        <row r="18">
          <cell r="C18" t="str">
            <v>A414</v>
          </cell>
          <cell r="D18" t="str">
            <v>9320886452</v>
          </cell>
          <cell r="E18" t="str">
            <v>Trần Văn Giàu</v>
          </cell>
          <cell r="F18" t="str">
            <v>Nhân viên phòng kế hoạch vật tư</v>
          </cell>
          <cell r="G18">
            <v>5097000</v>
          </cell>
          <cell r="H18">
            <v>0</v>
          </cell>
          <cell r="I18">
            <v>5097000</v>
          </cell>
          <cell r="J18">
            <v>0</v>
          </cell>
          <cell r="K18">
            <v>0</v>
          </cell>
          <cell r="L18">
            <v>5466000</v>
          </cell>
          <cell r="M18">
            <v>0</v>
          </cell>
          <cell r="N18">
            <v>0</v>
          </cell>
          <cell r="S18">
            <v>5466000</v>
          </cell>
          <cell r="T18">
            <v>369000</v>
          </cell>
          <cell r="U18">
            <v>0</v>
          </cell>
          <cell r="V18">
            <v>0</v>
          </cell>
          <cell r="W18">
            <v>5466000</v>
          </cell>
        </row>
        <row r="19">
          <cell r="C19" t="str">
            <v>C109</v>
          </cell>
          <cell r="D19" t="str">
            <v>5496032498</v>
          </cell>
          <cell r="E19" t="str">
            <v>Lê Huy Minh</v>
          </cell>
          <cell r="F19" t="str">
            <v>Phó phòng kế hoạch vật tư</v>
          </cell>
          <cell r="G19">
            <v>7728000</v>
          </cell>
          <cell r="H19">
            <v>1764000</v>
          </cell>
          <cell r="I19">
            <v>9492000</v>
          </cell>
          <cell r="J19">
            <v>8287000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S19">
            <v>8287000</v>
          </cell>
          <cell r="T19">
            <v>559000</v>
          </cell>
          <cell r="U19">
            <v>1892000</v>
          </cell>
          <cell r="V19">
            <v>128000</v>
          </cell>
          <cell r="W19">
            <v>10179000</v>
          </cell>
        </row>
        <row r="20">
          <cell r="C20" t="str">
            <v>A339</v>
          </cell>
          <cell r="D20" t="str">
            <v>9216023928</v>
          </cell>
          <cell r="E20" t="str">
            <v>Lê Minh Toàn</v>
          </cell>
          <cell r="F20" t="str">
            <v>Phó phòng kế hoạch vật tư</v>
          </cell>
          <cell r="G20">
            <v>6312000</v>
          </cell>
          <cell r="H20">
            <v>1764000</v>
          </cell>
          <cell r="I20">
            <v>8076000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Q20">
            <v>6647000</v>
          </cell>
          <cell r="S20">
            <v>6647000</v>
          </cell>
          <cell r="T20">
            <v>335000</v>
          </cell>
          <cell r="U20">
            <v>1892000</v>
          </cell>
          <cell r="V20">
            <v>128000</v>
          </cell>
          <cell r="W20">
            <v>8539000</v>
          </cell>
        </row>
        <row r="21">
          <cell r="C21" t="str">
            <v>C562</v>
          </cell>
          <cell r="D21" t="str">
            <v>9121911947</v>
          </cell>
          <cell r="E21" t="str">
            <v>Trần Ngọc Sáng</v>
          </cell>
          <cell r="F21" t="str">
            <v>Nhân viên phòng Thị trường</v>
          </cell>
          <cell r="G21">
            <v>6312000</v>
          </cell>
          <cell r="H21">
            <v>0</v>
          </cell>
          <cell r="I21">
            <v>6312000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Q21">
            <v>6647000</v>
          </cell>
          <cell r="S21">
            <v>6647000</v>
          </cell>
          <cell r="T21">
            <v>335000</v>
          </cell>
          <cell r="U21">
            <v>0</v>
          </cell>
          <cell r="V21">
            <v>0</v>
          </cell>
          <cell r="W21">
            <v>6647000</v>
          </cell>
        </row>
        <row r="22">
          <cell r="C22" t="str">
            <v>A419</v>
          </cell>
          <cell r="D22" t="str">
            <v>9221326375</v>
          </cell>
          <cell r="E22" t="str">
            <v>Nguyễn Trương Bình Nguyên</v>
          </cell>
          <cell r="F22" t="str">
            <v>Nhân viên phòng kế hoạch vật tư</v>
          </cell>
          <cell r="G22">
            <v>5955000</v>
          </cell>
          <cell r="I22">
            <v>5955000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Q22">
            <v>6271000</v>
          </cell>
          <cell r="S22">
            <v>6271000</v>
          </cell>
          <cell r="T22">
            <v>316000</v>
          </cell>
          <cell r="U22">
            <v>0</v>
          </cell>
          <cell r="V22">
            <v>0</v>
          </cell>
          <cell r="W22">
            <v>6271000</v>
          </cell>
        </row>
        <row r="23">
          <cell r="C23" t="str">
            <v>P009</v>
          </cell>
          <cell r="D23" t="str">
            <v>9897325409</v>
          </cell>
          <cell r="E23" t="str">
            <v>Lê Minh Tuấn</v>
          </cell>
          <cell r="F23" t="str">
            <v>Nhân viên phòng kế hoạch vật tư</v>
          </cell>
          <cell r="G23">
            <v>4410000</v>
          </cell>
          <cell r="I23">
            <v>4410000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Q23">
            <v>6271000</v>
          </cell>
          <cell r="S23">
            <v>6271000</v>
          </cell>
          <cell r="T23">
            <v>1861000</v>
          </cell>
          <cell r="U23">
            <v>0</v>
          </cell>
          <cell r="V23">
            <v>0</v>
          </cell>
          <cell r="W23">
            <v>6271000</v>
          </cell>
        </row>
        <row r="24">
          <cell r="C24" t="str">
            <v>A422</v>
          </cell>
          <cell r="D24" t="str">
            <v>9321782052</v>
          </cell>
          <cell r="E24" t="str">
            <v>Huỳnh Dương Phương Anh</v>
          </cell>
          <cell r="F24" t="str">
            <v>Nhân viên phòng kế hoạch vật tư</v>
          </cell>
          <cell r="G24">
            <v>6135000</v>
          </cell>
          <cell r="I24">
            <v>6135000</v>
          </cell>
          <cell r="J24">
            <v>6579000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S24">
            <v>6579000</v>
          </cell>
          <cell r="T24">
            <v>444000</v>
          </cell>
          <cell r="U24">
            <v>0</v>
          </cell>
          <cell r="V24">
            <v>0</v>
          </cell>
          <cell r="W24">
            <v>6579000</v>
          </cell>
        </row>
        <row r="25">
          <cell r="C25" t="str">
            <v>A424</v>
          </cell>
          <cell r="D25" t="str">
            <v>8721741812</v>
          </cell>
          <cell r="E25" t="str">
            <v>Đặng Thị Uyên Nhi</v>
          </cell>
          <cell r="F25" t="str">
            <v>Nhân viên phòng kế hoạch vật tư</v>
          </cell>
          <cell r="G25">
            <v>6135000</v>
          </cell>
          <cell r="I25">
            <v>6135000</v>
          </cell>
          <cell r="J25">
            <v>6579000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S25">
            <v>6579000</v>
          </cell>
          <cell r="T25">
            <v>444000</v>
          </cell>
          <cell r="U25">
            <v>0</v>
          </cell>
          <cell r="V25">
            <v>0</v>
          </cell>
          <cell r="W25">
            <v>6579000</v>
          </cell>
        </row>
        <row r="26">
          <cell r="C26" t="str">
            <v>A429</v>
          </cell>
          <cell r="D26" t="str">
            <v>9221356842</v>
          </cell>
          <cell r="E26" t="str">
            <v>Lê Võ Nhật Khoa</v>
          </cell>
          <cell r="F26" t="str">
            <v>Nhân viên phòng kế hoạch vật tư</v>
          </cell>
          <cell r="G26">
            <v>6135000</v>
          </cell>
          <cell r="I26">
            <v>6135000</v>
          </cell>
          <cell r="J26">
            <v>6579000</v>
          </cell>
          <cell r="K26">
            <v>0</v>
          </cell>
          <cell r="L26">
            <v>0</v>
          </cell>
          <cell r="M26">
            <v>0</v>
          </cell>
          <cell r="S26">
            <v>6579000</v>
          </cell>
          <cell r="T26">
            <v>444000</v>
          </cell>
          <cell r="U26">
            <v>0</v>
          </cell>
          <cell r="V26">
            <v>0</v>
          </cell>
          <cell r="W26">
            <v>6579000</v>
          </cell>
        </row>
        <row r="27">
          <cell r="C27" t="str">
            <v>A246</v>
          </cell>
          <cell r="D27" t="str">
            <v>9210002398</v>
          </cell>
          <cell r="E27" t="str">
            <v>Trần Minh Giàu</v>
          </cell>
          <cell r="F27" t="str">
            <v>Nhân viên phòng kinh doanh</v>
          </cell>
          <cell r="G27">
            <v>6691000</v>
          </cell>
          <cell r="H27">
            <v>0</v>
          </cell>
          <cell r="I27">
            <v>6691000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Q27">
            <v>7046000</v>
          </cell>
          <cell r="S27">
            <v>7046000</v>
          </cell>
          <cell r="T27">
            <v>355000</v>
          </cell>
          <cell r="U27">
            <v>0</v>
          </cell>
          <cell r="V27">
            <v>0</v>
          </cell>
          <cell r="W27">
            <v>7046000</v>
          </cell>
        </row>
        <row r="28">
          <cell r="C28" t="str">
            <v>A327</v>
          </cell>
          <cell r="D28" t="str">
            <v>7912294379</v>
          </cell>
          <cell r="E28" t="str">
            <v>Lê Trung Hiếu</v>
          </cell>
          <cell r="F28" t="str">
            <v>Nhân viên phòng kinh doanh</v>
          </cell>
          <cell r="G28">
            <v>6312000</v>
          </cell>
          <cell r="H28">
            <v>0</v>
          </cell>
          <cell r="I28">
            <v>6312000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Q28">
            <v>6647000</v>
          </cell>
          <cell r="S28">
            <v>6647000</v>
          </cell>
          <cell r="T28">
            <v>335000</v>
          </cell>
          <cell r="U28">
            <v>0</v>
          </cell>
          <cell r="V28">
            <v>0</v>
          </cell>
          <cell r="W28">
            <v>6647000</v>
          </cell>
        </row>
        <row r="29">
          <cell r="C29" t="str">
            <v>H062</v>
          </cell>
          <cell r="D29" t="str">
            <v>9213008128</v>
          </cell>
          <cell r="E29" t="str">
            <v>Lê Bằng Thẳng</v>
          </cell>
          <cell r="F29" t="str">
            <v>Nhân viên phòng kinh doanh</v>
          </cell>
          <cell r="G29">
            <v>6312000</v>
          </cell>
          <cell r="H29">
            <v>0</v>
          </cell>
          <cell r="I29">
            <v>6312000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Q29">
            <v>6647000</v>
          </cell>
          <cell r="S29">
            <v>6647000</v>
          </cell>
          <cell r="T29">
            <v>335000</v>
          </cell>
          <cell r="U29">
            <v>0</v>
          </cell>
          <cell r="V29">
            <v>0</v>
          </cell>
          <cell r="W29">
            <v>6647000</v>
          </cell>
        </row>
        <row r="30">
          <cell r="C30" t="str">
            <v>A328</v>
          </cell>
          <cell r="D30" t="str">
            <v>9216001664</v>
          </cell>
          <cell r="E30" t="str">
            <v>Huỳnh Phú Nhân</v>
          </cell>
          <cell r="F30" t="str">
            <v>Nhân viên phòng kinh doanh</v>
          </cell>
          <cell r="G30">
            <v>6691000</v>
          </cell>
          <cell r="H30">
            <v>0</v>
          </cell>
          <cell r="I30">
            <v>6691000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Q30">
            <v>7046000</v>
          </cell>
          <cell r="S30">
            <v>7046000</v>
          </cell>
          <cell r="T30">
            <v>355000</v>
          </cell>
          <cell r="U30">
            <v>0</v>
          </cell>
          <cell r="V30">
            <v>0</v>
          </cell>
          <cell r="W30">
            <v>7046000</v>
          </cell>
        </row>
        <row r="31">
          <cell r="C31" t="str">
            <v>A367</v>
          </cell>
          <cell r="D31" t="str">
            <v>9222306746</v>
          </cell>
          <cell r="E31" t="str">
            <v>Lương Phú Vinh</v>
          </cell>
          <cell r="F31" t="str">
            <v>Nhân viên phòng kinh doanh</v>
          </cell>
          <cell r="G31">
            <v>6312000</v>
          </cell>
          <cell r="H31">
            <v>0</v>
          </cell>
          <cell r="I31">
            <v>6312000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Q31">
            <v>6647000</v>
          </cell>
          <cell r="S31">
            <v>6647000</v>
          </cell>
          <cell r="T31">
            <v>335000</v>
          </cell>
          <cell r="U31">
            <v>0</v>
          </cell>
          <cell r="V31">
            <v>0</v>
          </cell>
          <cell r="W31">
            <v>6647000</v>
          </cell>
        </row>
        <row r="32">
          <cell r="C32" t="str">
            <v>A380</v>
          </cell>
          <cell r="D32" t="str">
            <v>8721755467</v>
          </cell>
          <cell r="E32" t="str">
            <v>Nguyễn Hoài Phong</v>
          </cell>
          <cell r="F32" t="str">
            <v>Nhân viên phòng kinh doanh</v>
          </cell>
          <cell r="G32">
            <v>6312000</v>
          </cell>
          <cell r="H32">
            <v>0</v>
          </cell>
          <cell r="I32">
            <v>6312000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Q32">
            <v>6647000</v>
          </cell>
          <cell r="S32">
            <v>6647000</v>
          </cell>
          <cell r="T32">
            <v>335000</v>
          </cell>
          <cell r="U32">
            <v>0</v>
          </cell>
          <cell r="V32">
            <v>0</v>
          </cell>
          <cell r="W32">
            <v>6647000</v>
          </cell>
        </row>
        <row r="33">
          <cell r="C33" t="str">
            <v>A344</v>
          </cell>
          <cell r="D33" t="str">
            <v>9216023766</v>
          </cell>
          <cell r="E33" t="str">
            <v>Lê Trọng Nhơn</v>
          </cell>
          <cell r="F33" t="str">
            <v>Quyển trưởng phòng kinh doanh</v>
          </cell>
          <cell r="G33">
            <v>6626000</v>
          </cell>
          <cell r="H33">
            <v>2205000</v>
          </cell>
          <cell r="I33">
            <v>8831000</v>
          </cell>
          <cell r="J33">
            <v>7105000</v>
          </cell>
          <cell r="K33">
            <v>0</v>
          </cell>
          <cell r="L33">
            <v>0</v>
          </cell>
          <cell r="M33">
            <v>0</v>
          </cell>
          <cell r="S33">
            <v>7105000</v>
          </cell>
          <cell r="T33">
            <v>479000</v>
          </cell>
          <cell r="U33">
            <v>2365000</v>
          </cell>
          <cell r="V33">
            <v>160000</v>
          </cell>
          <cell r="W33">
            <v>9470000</v>
          </cell>
        </row>
        <row r="34">
          <cell r="C34" t="str">
            <v>A394</v>
          </cell>
          <cell r="D34" t="str">
            <v>9222451383</v>
          </cell>
          <cell r="E34" t="str">
            <v>Nguyễn Hứa Kim Thảo</v>
          </cell>
          <cell r="F34" t="str">
            <v>Nhân viên phòng kinh doanh</v>
          </cell>
          <cell r="G34">
            <v>5097000</v>
          </cell>
          <cell r="H34">
            <v>0</v>
          </cell>
          <cell r="I34">
            <v>5097000</v>
          </cell>
          <cell r="J34">
            <v>0</v>
          </cell>
          <cell r="K34">
            <v>0</v>
          </cell>
          <cell r="L34">
            <v>5466000</v>
          </cell>
          <cell r="M34">
            <v>0</v>
          </cell>
          <cell r="N34">
            <v>0</v>
          </cell>
          <cell r="S34">
            <v>5466000</v>
          </cell>
          <cell r="T34">
            <v>369000</v>
          </cell>
          <cell r="U34">
            <v>0</v>
          </cell>
          <cell r="V34">
            <v>0</v>
          </cell>
          <cell r="W34">
            <v>5466000</v>
          </cell>
        </row>
        <row r="35">
          <cell r="C35" t="str">
            <v>A403</v>
          </cell>
          <cell r="D35" t="str">
            <v>8922957383</v>
          </cell>
          <cell r="E35" t="str">
            <v>Ngô Văn Tài</v>
          </cell>
          <cell r="F35" t="str">
            <v>Nhân viên phòng kinh doanh</v>
          </cell>
          <cell r="G35">
            <v>5955000</v>
          </cell>
          <cell r="H35">
            <v>0</v>
          </cell>
          <cell r="I35">
            <v>5955000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Q35">
            <v>6271000</v>
          </cell>
          <cell r="S35">
            <v>6271000</v>
          </cell>
          <cell r="T35">
            <v>316000</v>
          </cell>
          <cell r="U35">
            <v>0</v>
          </cell>
          <cell r="V35">
            <v>0</v>
          </cell>
          <cell r="W35">
            <v>6271000</v>
          </cell>
        </row>
        <row r="36">
          <cell r="C36" t="str">
            <v>A283</v>
          </cell>
          <cell r="D36" t="str">
            <v>9214000894</v>
          </cell>
          <cell r="E36" t="str">
            <v>Cao Văn Được</v>
          </cell>
          <cell r="F36" t="str">
            <v>Nhân viên phòng kinh doanh</v>
          </cell>
          <cell r="G36">
            <v>6454000</v>
          </cell>
          <cell r="H36">
            <v>0</v>
          </cell>
          <cell r="I36">
            <v>6454000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Q36">
            <v>7046000</v>
          </cell>
          <cell r="S36">
            <v>7046000</v>
          </cell>
          <cell r="T36">
            <v>592000</v>
          </cell>
          <cell r="U36">
            <v>0</v>
          </cell>
          <cell r="V36">
            <v>0</v>
          </cell>
          <cell r="W36">
            <v>7046000</v>
          </cell>
        </row>
        <row r="37">
          <cell r="C37" t="str">
            <v>A418</v>
          </cell>
          <cell r="D37" t="str">
            <v>8913009900</v>
          </cell>
          <cell r="E37" t="str">
            <v>Lê Thanh Đạm</v>
          </cell>
          <cell r="F37" t="str">
            <v>Nhân viên phòng kinh doanh</v>
          </cell>
          <cell r="G37">
            <v>5955000</v>
          </cell>
          <cell r="I37">
            <v>5955000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Q37">
            <v>6271000</v>
          </cell>
          <cell r="S37">
            <v>6271000</v>
          </cell>
          <cell r="T37">
            <v>316000</v>
          </cell>
          <cell r="U37">
            <v>0</v>
          </cell>
          <cell r="V37">
            <v>0</v>
          </cell>
          <cell r="W37">
            <v>6271000</v>
          </cell>
        </row>
        <row r="38">
          <cell r="C38" t="str">
            <v>A420</v>
          </cell>
          <cell r="D38" t="str">
            <v>9622993923</v>
          </cell>
          <cell r="E38" t="str">
            <v>Nguyễn Kiều Ly</v>
          </cell>
          <cell r="F38" t="str">
            <v>Nhân viên phòng kinh doanh</v>
          </cell>
          <cell r="G38">
            <v>6135000</v>
          </cell>
          <cell r="I38">
            <v>6135000</v>
          </cell>
          <cell r="J38">
            <v>6579000</v>
          </cell>
          <cell r="K38">
            <v>0</v>
          </cell>
          <cell r="L38">
            <v>0</v>
          </cell>
          <cell r="M38">
            <v>0</v>
          </cell>
          <cell r="S38">
            <v>6579000</v>
          </cell>
          <cell r="T38">
            <v>444000</v>
          </cell>
          <cell r="U38">
            <v>0</v>
          </cell>
          <cell r="V38">
            <v>0</v>
          </cell>
          <cell r="W38">
            <v>6579000</v>
          </cell>
        </row>
        <row r="39">
          <cell r="C39" t="str">
            <v>A434</v>
          </cell>
          <cell r="D39" t="str">
            <v>9221708534</v>
          </cell>
          <cell r="E39" t="str">
            <v>Lê Hoảng Tín</v>
          </cell>
        </row>
        <row r="40">
          <cell r="C40" t="str">
            <v>A435</v>
          </cell>
          <cell r="D40" t="str">
            <v>8622091109</v>
          </cell>
          <cell r="E40" t="str">
            <v>Nguyễn Trấn Vũ</v>
          </cell>
        </row>
        <row r="41">
          <cell r="C41" t="str">
            <v>A436</v>
          </cell>
          <cell r="D41" t="str">
            <v>9221299353</v>
          </cell>
          <cell r="E41" t="str">
            <v>Nguyễn Phú Thịnh</v>
          </cell>
        </row>
        <row r="42">
          <cell r="C42" t="str">
            <v>A198</v>
          </cell>
          <cell r="D42" t="str">
            <v>5803003379</v>
          </cell>
          <cell r="E42" t="str">
            <v>Nguyễn Duy Vũ</v>
          </cell>
          <cell r="F42" t="str">
            <v>Kế toán trưởng</v>
          </cell>
          <cell r="G42">
            <v>19950000</v>
          </cell>
          <cell r="H42">
            <v>0</v>
          </cell>
          <cell r="I42">
            <v>19950000</v>
          </cell>
          <cell r="J42">
            <v>19950000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S42">
            <v>19950000</v>
          </cell>
          <cell r="T42">
            <v>0</v>
          </cell>
          <cell r="U42">
            <v>0</v>
          </cell>
          <cell r="V42">
            <v>0</v>
          </cell>
          <cell r="W42">
            <v>19950000</v>
          </cell>
        </row>
        <row r="43">
          <cell r="C43" t="str">
            <v>A235</v>
          </cell>
          <cell r="D43" t="str">
            <v>9210009440</v>
          </cell>
          <cell r="E43" t="str">
            <v>Phùng Thị Ngọc Thanh</v>
          </cell>
          <cell r="F43" t="str">
            <v>Phó phòng Kế toán Tài chính</v>
          </cell>
          <cell r="G43">
            <v>7156000</v>
          </cell>
          <cell r="H43">
            <v>1764000</v>
          </cell>
          <cell r="I43">
            <v>8920000</v>
          </cell>
          <cell r="J43">
            <v>7673000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S43">
            <v>7673000</v>
          </cell>
          <cell r="T43">
            <v>517000</v>
          </cell>
          <cell r="U43">
            <v>1892000</v>
          </cell>
          <cell r="V43">
            <v>128000</v>
          </cell>
          <cell r="W43">
            <v>9565000</v>
          </cell>
        </row>
        <row r="44">
          <cell r="C44" t="str">
            <v>A245</v>
          </cell>
          <cell r="D44" t="str">
            <v>9211007268</v>
          </cell>
          <cell r="E44" t="str">
            <v>Trần Thị Lệ Thúy</v>
          </cell>
          <cell r="F44" t="str">
            <v>Cán sự (Thủ quỹ)</v>
          </cell>
          <cell r="G44">
            <v>5505000</v>
          </cell>
          <cell r="H44">
            <v>441000</v>
          </cell>
          <cell r="I44">
            <v>5946000</v>
          </cell>
          <cell r="J44">
            <v>0</v>
          </cell>
          <cell r="K44">
            <v>0</v>
          </cell>
          <cell r="L44">
            <v>5903000</v>
          </cell>
          <cell r="M44">
            <v>0</v>
          </cell>
          <cell r="N44">
            <v>0</v>
          </cell>
          <cell r="S44">
            <v>5903000</v>
          </cell>
          <cell r="T44">
            <v>398000</v>
          </cell>
          <cell r="U44">
            <v>473000</v>
          </cell>
          <cell r="V44">
            <v>32000</v>
          </cell>
          <cell r="W44">
            <v>6376000</v>
          </cell>
        </row>
        <row r="45">
          <cell r="C45" t="str">
            <v>A363</v>
          </cell>
          <cell r="D45" t="str">
            <v>9221280985</v>
          </cell>
          <cell r="E45" t="str">
            <v>Nguyễn Thị Hà Thảo</v>
          </cell>
          <cell r="F45" t="str">
            <v>Nhân viên phòng kế toán tài chính</v>
          </cell>
          <cell r="G45">
            <v>6626000</v>
          </cell>
          <cell r="H45">
            <v>0</v>
          </cell>
          <cell r="I45">
            <v>6626000</v>
          </cell>
          <cell r="J45">
            <v>7105000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S45">
            <v>7105000</v>
          </cell>
          <cell r="T45">
            <v>479000</v>
          </cell>
          <cell r="U45">
            <v>0</v>
          </cell>
          <cell r="V45">
            <v>0</v>
          </cell>
          <cell r="W45">
            <v>7105000</v>
          </cell>
        </row>
        <row r="46">
          <cell r="C46" t="str">
            <v>A379</v>
          </cell>
          <cell r="D46" t="str">
            <v>9221417204</v>
          </cell>
          <cell r="E46" t="str">
            <v>Tiêu Tú Châu</v>
          </cell>
          <cell r="F46" t="str">
            <v>Nhân viên phòng kế toán tài chính</v>
          </cell>
          <cell r="G46">
            <v>6626000</v>
          </cell>
          <cell r="H46">
            <v>0</v>
          </cell>
          <cell r="I46">
            <v>6626000</v>
          </cell>
          <cell r="J46">
            <v>7105000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S46">
            <v>7105000</v>
          </cell>
          <cell r="T46">
            <v>479000</v>
          </cell>
          <cell r="U46">
            <v>0</v>
          </cell>
          <cell r="V46">
            <v>0</v>
          </cell>
          <cell r="W46">
            <v>7105000</v>
          </cell>
        </row>
        <row r="47">
          <cell r="C47" t="str">
            <v>A406</v>
          </cell>
          <cell r="D47" t="str">
            <v>8422038337</v>
          </cell>
          <cell r="E47" t="str">
            <v>Hà Minh Hiền</v>
          </cell>
          <cell r="F47" t="str">
            <v>Nhân viên phòng kế toán tài chính</v>
          </cell>
          <cell r="G47">
            <v>6135000</v>
          </cell>
          <cell r="H47">
            <v>0</v>
          </cell>
          <cell r="I47">
            <v>6135000</v>
          </cell>
          <cell r="J47">
            <v>6579000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S47">
            <v>6579000</v>
          </cell>
          <cell r="T47">
            <v>444000</v>
          </cell>
          <cell r="U47">
            <v>0</v>
          </cell>
          <cell r="V47">
            <v>0</v>
          </cell>
          <cell r="W47">
            <v>6579000</v>
          </cell>
        </row>
        <row r="48">
          <cell r="C48" t="str">
            <v>A407</v>
          </cell>
          <cell r="D48" t="str">
            <v>9315000203</v>
          </cell>
          <cell r="E48" t="str">
            <v>Phạm Thị Ngọc Quyên</v>
          </cell>
          <cell r="F48" t="str">
            <v>Nhân viên phòng kế toán tài chính</v>
          </cell>
          <cell r="G48">
            <v>6135000</v>
          </cell>
          <cell r="H48">
            <v>0</v>
          </cell>
          <cell r="I48">
            <v>6135000</v>
          </cell>
          <cell r="J48">
            <v>6579000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S48">
            <v>6579000</v>
          </cell>
          <cell r="T48">
            <v>444000</v>
          </cell>
          <cell r="U48">
            <v>0</v>
          </cell>
          <cell r="V48">
            <v>0</v>
          </cell>
          <cell r="W48">
            <v>6579000</v>
          </cell>
        </row>
        <row r="49">
          <cell r="C49" t="str">
            <v>A411</v>
          </cell>
          <cell r="D49" t="str">
            <v>9212006618</v>
          </cell>
          <cell r="E49" t="str">
            <v>Lê Thị Tố Uyên</v>
          </cell>
          <cell r="F49" t="str">
            <v>Nhân viên phòng kế toán tài chính</v>
          </cell>
          <cell r="G49">
            <v>6135000</v>
          </cell>
          <cell r="H49">
            <v>0</v>
          </cell>
          <cell r="I49">
            <v>6135000</v>
          </cell>
          <cell r="J49">
            <v>6579000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S49">
            <v>6579000</v>
          </cell>
          <cell r="T49">
            <v>444000</v>
          </cell>
          <cell r="U49">
            <v>0</v>
          </cell>
          <cell r="V49">
            <v>0</v>
          </cell>
          <cell r="W49">
            <v>6579000</v>
          </cell>
        </row>
        <row r="50">
          <cell r="C50" t="str">
            <v>A112</v>
          </cell>
          <cell r="D50" t="str">
            <v>5400002895</v>
          </cell>
          <cell r="E50" t="str">
            <v>Nguyễn Ngọc Diệp Trang</v>
          </cell>
          <cell r="F50" t="str">
            <v>Trưởng phòng Xuất nhập khẩu</v>
          </cell>
          <cell r="G50">
            <v>8346000</v>
          </cell>
          <cell r="H50">
            <v>2205000</v>
          </cell>
          <cell r="I50">
            <v>10551000</v>
          </cell>
          <cell r="J50">
            <v>8950000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S50">
            <v>8950000</v>
          </cell>
          <cell r="T50">
            <v>604000</v>
          </cell>
          <cell r="U50">
            <v>2365000</v>
          </cell>
          <cell r="V50">
            <v>160000</v>
          </cell>
          <cell r="W50">
            <v>11315000</v>
          </cell>
        </row>
        <row r="51">
          <cell r="C51" t="str">
            <v>A395</v>
          </cell>
          <cell r="D51" t="str">
            <v>9222599442</v>
          </cell>
          <cell r="E51" t="str">
            <v>Ngô Thanh Vy</v>
          </cell>
          <cell r="F51" t="str">
            <v>Nhân viên phòng xuất nhập khẩu</v>
          </cell>
          <cell r="G51">
            <v>6135000</v>
          </cell>
          <cell r="H51">
            <v>0</v>
          </cell>
          <cell r="I51">
            <v>6135000</v>
          </cell>
          <cell r="J51">
            <v>6579000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S51">
            <v>6579000</v>
          </cell>
          <cell r="T51">
            <v>444000</v>
          </cell>
          <cell r="U51">
            <v>0</v>
          </cell>
          <cell r="V51">
            <v>0</v>
          </cell>
          <cell r="W51">
            <v>6579000</v>
          </cell>
        </row>
        <row r="52">
          <cell r="C52" t="str">
            <v>A154</v>
          </cell>
          <cell r="D52" t="str">
            <v>6504006864</v>
          </cell>
          <cell r="E52" t="str">
            <v>Phan Thị Minh Diễn</v>
          </cell>
          <cell r="F52" t="str">
            <v>Trưởng phòng tổ chức hành chinh</v>
          </cell>
          <cell r="G52">
            <v>8346000</v>
          </cell>
          <cell r="H52">
            <v>2205000</v>
          </cell>
          <cell r="I52">
            <v>10551000</v>
          </cell>
          <cell r="J52">
            <v>8950000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S52">
            <v>8950000</v>
          </cell>
          <cell r="T52">
            <v>604000</v>
          </cell>
          <cell r="U52">
            <v>2365000</v>
          </cell>
          <cell r="V52">
            <v>160000</v>
          </cell>
          <cell r="W52">
            <v>11315000</v>
          </cell>
        </row>
        <row r="53">
          <cell r="C53" t="str">
            <v>A250</v>
          </cell>
          <cell r="D53" t="str">
            <v>5303001410</v>
          </cell>
          <cell r="E53" t="str">
            <v>Bùi Hữu Thọ</v>
          </cell>
          <cell r="F53" t="str">
            <v>Phó phòng tổ chức hành chinh</v>
          </cell>
          <cell r="G53">
            <v>8346000</v>
          </cell>
          <cell r="H53">
            <v>2205000</v>
          </cell>
          <cell r="I53">
            <v>10551000</v>
          </cell>
          <cell r="J53">
            <v>8950000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S53">
            <v>8950000</v>
          </cell>
          <cell r="T53">
            <v>604000</v>
          </cell>
          <cell r="U53">
            <v>2365000</v>
          </cell>
          <cell r="V53">
            <v>160000</v>
          </cell>
          <cell r="W53">
            <v>11315000</v>
          </cell>
        </row>
        <row r="54">
          <cell r="C54" t="str">
            <v>A381</v>
          </cell>
          <cell r="D54" t="str">
            <v>9313001993</v>
          </cell>
          <cell r="E54" t="str">
            <v>Nguyễn Thị Phương Lan</v>
          </cell>
          <cell r="F54" t="str">
            <v>Nhân Viên phòng tổ chức hành chính</v>
          </cell>
          <cell r="G54">
            <v>6626000</v>
          </cell>
          <cell r="H54">
            <v>0</v>
          </cell>
          <cell r="I54">
            <v>6626000</v>
          </cell>
          <cell r="J54">
            <v>7105000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S54">
            <v>7105000</v>
          </cell>
          <cell r="T54">
            <v>479000</v>
          </cell>
          <cell r="U54">
            <v>0</v>
          </cell>
          <cell r="V54">
            <v>0</v>
          </cell>
          <cell r="W54">
            <v>7105000</v>
          </cell>
        </row>
        <row r="55">
          <cell r="C55" t="str">
            <v>A409</v>
          </cell>
          <cell r="D55" t="str">
            <v>9520882642</v>
          </cell>
          <cell r="E55" t="str">
            <v>Mã Thị Mỹ Huyền</v>
          </cell>
          <cell r="F55" t="str">
            <v>Nhân Viên phòng tổ chức hành chính</v>
          </cell>
          <cell r="G55">
            <v>6135000</v>
          </cell>
          <cell r="H55">
            <v>0</v>
          </cell>
          <cell r="I55">
            <v>6135000</v>
          </cell>
          <cell r="J55">
            <v>6579000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S55">
            <v>6579000</v>
          </cell>
          <cell r="T55">
            <v>444000</v>
          </cell>
          <cell r="U55">
            <v>0</v>
          </cell>
          <cell r="V55">
            <v>0</v>
          </cell>
          <cell r="W55">
            <v>6579000</v>
          </cell>
        </row>
        <row r="56">
          <cell r="C56" t="str">
            <v>A389</v>
          </cell>
          <cell r="D56" t="str">
            <v>6505000284</v>
          </cell>
          <cell r="E56" t="str">
            <v>Ngô Thành Đang</v>
          </cell>
          <cell r="F56" t="str">
            <v>Chăm sóc cây cảnh</v>
          </cell>
          <cell r="G56">
            <v>5097000</v>
          </cell>
          <cell r="H56">
            <v>0</v>
          </cell>
          <cell r="I56">
            <v>5097000</v>
          </cell>
          <cell r="J56">
            <v>0</v>
          </cell>
          <cell r="K56">
            <v>0</v>
          </cell>
          <cell r="L56">
            <v>5466000</v>
          </cell>
          <cell r="M56">
            <v>0</v>
          </cell>
          <cell r="N56">
            <v>0</v>
          </cell>
          <cell r="O56">
            <v>0</v>
          </cell>
          <cell r="S56">
            <v>5466000</v>
          </cell>
          <cell r="T56">
            <v>369000</v>
          </cell>
          <cell r="U56">
            <v>0</v>
          </cell>
          <cell r="V56">
            <v>0</v>
          </cell>
          <cell r="W56">
            <v>5466000</v>
          </cell>
        </row>
        <row r="57">
          <cell r="C57" t="str">
            <v>C183</v>
          </cell>
          <cell r="D57" t="str">
            <v>5499003407</v>
          </cell>
          <cell r="E57" t="str">
            <v>Lê Thị Thu Hồng</v>
          </cell>
          <cell r="F57" t="str">
            <v>chủ nhiệm kho</v>
          </cell>
          <cell r="G57">
            <v>7164000</v>
          </cell>
          <cell r="H57">
            <v>1323000</v>
          </cell>
          <cell r="I57">
            <v>8487000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7780000</v>
          </cell>
          <cell r="S57">
            <v>7780000</v>
          </cell>
          <cell r="T57">
            <v>616000</v>
          </cell>
          <cell r="U57">
            <v>1419000</v>
          </cell>
          <cell r="V57">
            <v>96000</v>
          </cell>
          <cell r="W57">
            <v>9199000</v>
          </cell>
        </row>
        <row r="58">
          <cell r="C58" t="str">
            <v>C173</v>
          </cell>
          <cell r="D58" t="str">
            <v>5496032602</v>
          </cell>
          <cell r="E58" t="str">
            <v>Hồ Xuân Việt</v>
          </cell>
          <cell r="F58" t="str">
            <v>Thủ kho phân bón hóa chất</v>
          </cell>
          <cell r="G58">
            <v>7164000</v>
          </cell>
          <cell r="H58">
            <v>0</v>
          </cell>
          <cell r="I58">
            <v>7164000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7780000</v>
          </cell>
          <cell r="S58">
            <v>7780000</v>
          </cell>
          <cell r="T58">
            <v>616000</v>
          </cell>
          <cell r="U58">
            <v>0</v>
          </cell>
          <cell r="V58">
            <v>0</v>
          </cell>
          <cell r="W58">
            <v>7780000</v>
          </cell>
        </row>
        <row r="59">
          <cell r="C59" t="str">
            <v>D075</v>
          </cell>
          <cell r="D59" t="str">
            <v>9208026155</v>
          </cell>
          <cell r="E59" t="str">
            <v>Trần Lương Nhân</v>
          </cell>
          <cell r="F59" t="str">
            <v>Thủ kho phân bón hóa chất</v>
          </cell>
          <cell r="G59">
            <v>6454000</v>
          </cell>
          <cell r="H59">
            <v>0</v>
          </cell>
          <cell r="I59">
            <v>6454000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7073000</v>
          </cell>
          <cell r="S59">
            <v>7073000</v>
          </cell>
          <cell r="T59">
            <v>619000</v>
          </cell>
          <cell r="U59">
            <v>946000</v>
          </cell>
          <cell r="V59">
            <v>946000</v>
          </cell>
          <cell r="W59">
            <v>8019000</v>
          </cell>
        </row>
        <row r="60">
          <cell r="C60" t="str">
            <v>A081</v>
          </cell>
          <cell r="D60" t="str">
            <v>5496032620</v>
          </cell>
          <cell r="E60" t="str">
            <v>Nguyễn Tất Thắng</v>
          </cell>
          <cell r="F60" t="str">
            <v>Thủ kho phân bón hóa chất</v>
          </cell>
          <cell r="G60">
            <v>7164000</v>
          </cell>
          <cell r="H60">
            <v>0</v>
          </cell>
          <cell r="I60">
            <v>7164000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7780000</v>
          </cell>
          <cell r="S60">
            <v>7780000</v>
          </cell>
          <cell r="T60">
            <v>616000</v>
          </cell>
          <cell r="U60">
            <v>0</v>
          </cell>
          <cell r="V60">
            <v>0</v>
          </cell>
          <cell r="W60">
            <v>7780000</v>
          </cell>
        </row>
        <row r="61">
          <cell r="C61" t="str">
            <v>A173</v>
          </cell>
          <cell r="D61" t="str">
            <v>6506006784</v>
          </cell>
          <cell r="E61" t="str">
            <v>Nguyễn Thị Thanh Tâm</v>
          </cell>
          <cell r="F61" t="str">
            <v>Thủ Kho Phân bón hóa chất</v>
          </cell>
          <cell r="G61">
            <v>7728000</v>
          </cell>
          <cell r="H61">
            <v>0</v>
          </cell>
          <cell r="I61">
            <v>7728000</v>
          </cell>
          <cell r="J61">
            <v>8287000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  <cell r="S61">
            <v>8287000</v>
          </cell>
          <cell r="T61">
            <v>559000</v>
          </cell>
          <cell r="U61">
            <v>0</v>
          </cell>
          <cell r="V61">
            <v>0</v>
          </cell>
          <cell r="W61">
            <v>8287000</v>
          </cell>
        </row>
        <row r="62">
          <cell r="C62" t="str">
            <v>B107</v>
          </cell>
          <cell r="D62" t="str">
            <v>5404002323</v>
          </cell>
          <cell r="E62" t="str">
            <v>Trần Thị Thiên Giang</v>
          </cell>
          <cell r="F62" t="str">
            <v>Thủ Kho Phân bón hóa chất</v>
          </cell>
          <cell r="G62">
            <v>7256000</v>
          </cell>
          <cell r="H62">
            <v>0</v>
          </cell>
          <cell r="I62">
            <v>7256000</v>
          </cell>
          <cell r="J62">
            <v>7929000</v>
          </cell>
          <cell r="K62">
            <v>0</v>
          </cell>
          <cell r="L62">
            <v>0</v>
          </cell>
          <cell r="M62">
            <v>0</v>
          </cell>
          <cell r="Q62">
            <v>0</v>
          </cell>
          <cell r="S62">
            <v>7929000</v>
          </cell>
          <cell r="T62">
            <v>673000</v>
          </cell>
          <cell r="U62">
            <v>0</v>
          </cell>
          <cell r="V62">
            <v>0</v>
          </cell>
          <cell r="W62">
            <v>7929000</v>
          </cell>
        </row>
        <row r="63">
          <cell r="C63" t="str">
            <v>A421</v>
          </cell>
          <cell r="D63" t="str">
            <v>9221465790</v>
          </cell>
          <cell r="E63" t="str">
            <v>Nguyễn Việt Đức</v>
          </cell>
          <cell r="F63" t="str">
            <v>Thủ Kho Phân bón hóa chất</v>
          </cell>
          <cell r="G63">
            <v>4719000</v>
          </cell>
          <cell r="I63">
            <v>4719000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  <cell r="O63">
            <v>5314000</v>
          </cell>
          <cell r="Q63">
            <v>0</v>
          </cell>
          <cell r="S63">
            <v>5314000</v>
          </cell>
          <cell r="T63">
            <v>595000</v>
          </cell>
          <cell r="U63">
            <v>0</v>
          </cell>
          <cell r="V63">
            <v>0</v>
          </cell>
          <cell r="W63">
            <v>5314000</v>
          </cell>
        </row>
        <row r="64">
          <cell r="C64" t="str">
            <v>A427</v>
          </cell>
          <cell r="D64" t="str">
            <v>9221705195</v>
          </cell>
          <cell r="E64" t="str">
            <v>Tô Đông Khoa</v>
          </cell>
          <cell r="F64" t="str">
            <v>Thủ Kho Phân bón hóa chất</v>
          </cell>
          <cell r="G64">
            <v>4719000</v>
          </cell>
          <cell r="I64">
            <v>4719000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5314000</v>
          </cell>
          <cell r="Q64">
            <v>0</v>
          </cell>
          <cell r="S64">
            <v>5314000</v>
          </cell>
          <cell r="T64">
            <v>595000</v>
          </cell>
          <cell r="U64">
            <v>0</v>
          </cell>
          <cell r="V64">
            <v>0</v>
          </cell>
          <cell r="W64">
            <v>5314000</v>
          </cell>
        </row>
        <row r="65">
          <cell r="C65" t="str">
            <v>D020</v>
          </cell>
          <cell r="D65" t="str">
            <v>5499003400</v>
          </cell>
          <cell r="E65" t="str">
            <v>Lê Bá Toàn</v>
          </cell>
          <cell r="F65" t="str">
            <v>Trưởng Phòng Kỹ thuật</v>
          </cell>
          <cell r="G65">
            <v>7156000</v>
          </cell>
          <cell r="H65">
            <v>2205000</v>
          </cell>
          <cell r="I65">
            <v>9361000</v>
          </cell>
          <cell r="J65">
            <v>7673000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Q65">
            <v>0</v>
          </cell>
          <cell r="S65">
            <v>7673000</v>
          </cell>
          <cell r="T65">
            <v>517000</v>
          </cell>
          <cell r="U65">
            <v>2365000</v>
          </cell>
          <cell r="V65">
            <v>160000</v>
          </cell>
          <cell r="W65">
            <v>10038000</v>
          </cell>
        </row>
        <row r="66">
          <cell r="C66" t="str">
            <v>A398</v>
          </cell>
          <cell r="D66" t="str">
            <v>9521124449</v>
          </cell>
          <cell r="E66" t="str">
            <v>Nguyễn Tùng Lỉnh</v>
          </cell>
          <cell r="F66" t="str">
            <v>Nhân viên phòng kỹ thuật</v>
          </cell>
          <cell r="G66">
            <v>6135000</v>
          </cell>
          <cell r="H66">
            <v>0</v>
          </cell>
          <cell r="I66">
            <v>6135000</v>
          </cell>
          <cell r="J66">
            <v>6579000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  <cell r="S66">
            <v>6579000</v>
          </cell>
          <cell r="T66">
            <v>444000</v>
          </cell>
          <cell r="U66">
            <v>0</v>
          </cell>
          <cell r="V66">
            <v>0</v>
          </cell>
          <cell r="W66">
            <v>6579000</v>
          </cell>
        </row>
        <row r="67">
          <cell r="C67" t="str">
            <v>A399</v>
          </cell>
          <cell r="D67" t="str">
            <v>8014003136</v>
          </cell>
          <cell r="E67" t="str">
            <v>Lê Ngọc Đẹp</v>
          </cell>
          <cell r="F67" t="str">
            <v>Nhân viên phòng kỹ thuật</v>
          </cell>
          <cell r="G67">
            <v>6135000</v>
          </cell>
          <cell r="H67">
            <v>0</v>
          </cell>
          <cell r="I67">
            <v>6135000</v>
          </cell>
          <cell r="J67">
            <v>6579000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Q67">
            <v>0</v>
          </cell>
          <cell r="S67">
            <v>6579000</v>
          </cell>
          <cell r="T67">
            <v>444000</v>
          </cell>
          <cell r="U67">
            <v>0</v>
          </cell>
          <cell r="V67">
            <v>0</v>
          </cell>
          <cell r="W67">
            <v>6579000</v>
          </cell>
        </row>
        <row r="68">
          <cell r="C68" t="str">
            <v>A401</v>
          </cell>
          <cell r="D68" t="str">
            <v>8723454959</v>
          </cell>
          <cell r="E68" t="str">
            <v>Trịnh Chí Nhân</v>
          </cell>
          <cell r="F68" t="str">
            <v>Nhân viên phòng kỹ thuật</v>
          </cell>
          <cell r="G68">
            <v>6135000</v>
          </cell>
          <cell r="H68">
            <v>0</v>
          </cell>
          <cell r="I68">
            <v>6135000</v>
          </cell>
          <cell r="J68">
            <v>6579000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Q68">
            <v>0</v>
          </cell>
          <cell r="S68">
            <v>6579000</v>
          </cell>
          <cell r="T68">
            <v>444000</v>
          </cell>
          <cell r="U68">
            <v>0</v>
          </cell>
          <cell r="V68">
            <v>0</v>
          </cell>
          <cell r="W68">
            <v>6579000</v>
          </cell>
        </row>
        <row r="69">
          <cell r="C69" t="str">
            <v>A412</v>
          </cell>
          <cell r="D69" t="str">
            <v>9621892771</v>
          </cell>
          <cell r="E69" t="str">
            <v>Nguyễn Trọng Nghĩa</v>
          </cell>
          <cell r="F69" t="str">
            <v>Nhân viên phòng kỹ thuật</v>
          </cell>
          <cell r="G69">
            <v>6135000</v>
          </cell>
          <cell r="H69">
            <v>0</v>
          </cell>
          <cell r="I69">
            <v>6135000</v>
          </cell>
          <cell r="J69">
            <v>6579000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Q69">
            <v>0</v>
          </cell>
          <cell r="S69">
            <v>6579000</v>
          </cell>
          <cell r="T69">
            <v>444000</v>
          </cell>
          <cell r="U69">
            <v>0</v>
          </cell>
          <cell r="V69">
            <v>0</v>
          </cell>
          <cell r="W69">
            <v>6579000</v>
          </cell>
        </row>
        <row r="70">
          <cell r="C70" t="str">
            <v>A415</v>
          </cell>
          <cell r="D70" t="str">
            <v>9222138330</v>
          </cell>
          <cell r="E70" t="str">
            <v>Nguyễn Toàn Thái</v>
          </cell>
          <cell r="F70" t="str">
            <v>Nhân viên phòng kỹ thuật</v>
          </cell>
          <cell r="G70">
            <v>6135000</v>
          </cell>
          <cell r="I70">
            <v>6135000</v>
          </cell>
          <cell r="J70">
            <v>6579000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Q70">
            <v>0</v>
          </cell>
          <cell r="S70">
            <v>6579000</v>
          </cell>
          <cell r="T70">
            <v>444000</v>
          </cell>
          <cell r="U70">
            <v>0</v>
          </cell>
          <cell r="V70">
            <v>0</v>
          </cell>
          <cell r="W70">
            <v>6579000</v>
          </cell>
        </row>
        <row r="71">
          <cell r="C71" t="str">
            <v>A430</v>
          </cell>
          <cell r="D71" t="str">
            <v>9621345332</v>
          </cell>
          <cell r="E71" t="str">
            <v>Trần Hoàng Phúc</v>
          </cell>
          <cell r="F71" t="str">
            <v>Nhân viên phòng kỹ thuật</v>
          </cell>
          <cell r="G71">
            <v>6135000</v>
          </cell>
          <cell r="I71">
            <v>6135000</v>
          </cell>
          <cell r="J71">
            <v>6579000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  <cell r="S71">
            <v>6579000</v>
          </cell>
          <cell r="T71">
            <v>444000</v>
          </cell>
          <cell r="U71">
            <v>0</v>
          </cell>
          <cell r="V71">
            <v>0</v>
          </cell>
          <cell r="W71">
            <v>6579000</v>
          </cell>
        </row>
        <row r="72">
          <cell r="C72" t="str">
            <v>A431</v>
          </cell>
          <cell r="D72" t="str">
            <v>8723780534</v>
          </cell>
          <cell r="E72" t="str">
            <v>Dương Quang Minh</v>
          </cell>
          <cell r="F72" t="str">
            <v>Nhân viên phòng kỹ thuật</v>
          </cell>
          <cell r="G72">
            <v>6135000</v>
          </cell>
          <cell r="I72">
            <v>6135000</v>
          </cell>
          <cell r="J72">
            <v>6579000</v>
          </cell>
          <cell r="K72">
            <v>0</v>
          </cell>
          <cell r="L72">
            <v>0</v>
          </cell>
          <cell r="M72">
            <v>0</v>
          </cell>
          <cell r="Q72">
            <v>0</v>
          </cell>
          <cell r="S72">
            <v>6579000</v>
          </cell>
          <cell r="T72">
            <v>444000</v>
          </cell>
          <cell r="U72">
            <v>0</v>
          </cell>
          <cell r="V72">
            <v>0</v>
          </cell>
          <cell r="W72">
            <v>6579000</v>
          </cell>
        </row>
        <row r="73">
          <cell r="C73" t="str">
            <v>A260</v>
          </cell>
          <cell r="D73" t="str">
            <v>9212008058</v>
          </cell>
          <cell r="E73" t="str">
            <v>Phan Trường Tiền</v>
          </cell>
          <cell r="F73" t="str">
            <v>Trưởng phòng quản lý chất lượng sàn phẩm</v>
          </cell>
          <cell r="G73">
            <v>7156000</v>
          </cell>
          <cell r="H73">
            <v>2205000</v>
          </cell>
          <cell r="I73">
            <v>9361000</v>
          </cell>
          <cell r="J73">
            <v>7673000</v>
          </cell>
          <cell r="K73">
            <v>0</v>
          </cell>
          <cell r="L73">
            <v>0</v>
          </cell>
          <cell r="M73">
            <v>0</v>
          </cell>
          <cell r="Q73">
            <v>0</v>
          </cell>
          <cell r="S73">
            <v>7673000</v>
          </cell>
          <cell r="T73">
            <v>517000</v>
          </cell>
          <cell r="U73">
            <v>2365000</v>
          </cell>
          <cell r="V73">
            <v>160000</v>
          </cell>
          <cell r="W73">
            <v>10038000</v>
          </cell>
        </row>
        <row r="74">
          <cell r="C74" t="str">
            <v>A171</v>
          </cell>
          <cell r="D74" t="str">
            <v>6506006786</v>
          </cell>
          <cell r="E74" t="str">
            <v>Đặng Phương Thảo</v>
          </cell>
          <cell r="F74" t="str">
            <v>Phó phòng quản lý chất lượng sàn phẩm</v>
          </cell>
          <cell r="G74">
            <v>7728000</v>
          </cell>
          <cell r="H74">
            <v>1764000</v>
          </cell>
          <cell r="I74">
            <v>9492000</v>
          </cell>
          <cell r="J74">
            <v>8287000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P74">
            <v>0</v>
          </cell>
          <cell r="Q74">
            <v>0</v>
          </cell>
          <cell r="S74">
            <v>8287000</v>
          </cell>
          <cell r="T74">
            <v>559000</v>
          </cell>
          <cell r="U74">
            <v>1892000</v>
          </cell>
          <cell r="V74">
            <v>128000</v>
          </cell>
          <cell r="W74">
            <v>10179000</v>
          </cell>
        </row>
        <row r="75">
          <cell r="C75" t="str">
            <v>A057</v>
          </cell>
          <cell r="D75" t="str">
            <v>5496032516</v>
          </cell>
          <cell r="E75" t="str">
            <v>Nguyễn Huỳnh Khánh Linh</v>
          </cell>
          <cell r="F75" t="str">
            <v>Công nhân lấy mẫu kiểm tra chất lượng phân bón,hóa chất</v>
          </cell>
          <cell r="G75">
            <v>7256000</v>
          </cell>
          <cell r="H75">
            <v>0</v>
          </cell>
          <cell r="I75">
            <v>7256000</v>
          </cell>
          <cell r="J75">
            <v>7929000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0</v>
          </cell>
          <cell r="Q75">
            <v>0</v>
          </cell>
          <cell r="S75">
            <v>7929000</v>
          </cell>
          <cell r="T75">
            <v>673000</v>
          </cell>
          <cell r="U75">
            <v>0</v>
          </cell>
          <cell r="V75">
            <v>0</v>
          </cell>
          <cell r="W75">
            <v>7929000</v>
          </cell>
        </row>
        <row r="76">
          <cell r="C76" t="str">
            <v>A061</v>
          </cell>
          <cell r="D76" t="str">
            <v>5499003379</v>
          </cell>
          <cell r="E76" t="str">
            <v>Nguyễn Thị Kim Phượng</v>
          </cell>
          <cell r="F76" t="str">
            <v>Nhân viên phòng quản lý chất lượng sàn phẩm</v>
          </cell>
          <cell r="G76">
            <v>9014000</v>
          </cell>
          <cell r="H76">
            <v>0</v>
          </cell>
          <cell r="I76">
            <v>9014000</v>
          </cell>
          <cell r="J76">
            <v>9666000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0</v>
          </cell>
          <cell r="Q76">
            <v>0</v>
          </cell>
          <cell r="S76">
            <v>9666000</v>
          </cell>
          <cell r="T76">
            <v>652000</v>
          </cell>
          <cell r="U76">
            <v>0</v>
          </cell>
          <cell r="V76">
            <v>0</v>
          </cell>
          <cell r="W76">
            <v>9666000</v>
          </cell>
        </row>
        <row r="77">
          <cell r="C77" t="str">
            <v>A233</v>
          </cell>
          <cell r="D77" t="str">
            <v>9210009441</v>
          </cell>
          <cell r="E77" t="str">
            <v>Võ Thị Thùy Vân</v>
          </cell>
          <cell r="F77" t="str">
            <v>Nhân viên phòng quản lý chất lượng sàn phẩm</v>
          </cell>
          <cell r="G77">
            <v>7156000</v>
          </cell>
          <cell r="H77">
            <v>0</v>
          </cell>
          <cell r="I77">
            <v>7156000</v>
          </cell>
          <cell r="J77">
            <v>7673000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0</v>
          </cell>
          <cell r="Q77">
            <v>0</v>
          </cell>
          <cell r="S77">
            <v>7673000</v>
          </cell>
          <cell r="T77">
            <v>517000</v>
          </cell>
          <cell r="U77">
            <v>0</v>
          </cell>
          <cell r="V77">
            <v>0</v>
          </cell>
          <cell r="W77">
            <v>7673000</v>
          </cell>
        </row>
        <row r="78">
          <cell r="C78" t="str">
            <v>A305</v>
          </cell>
          <cell r="D78" t="str">
            <v>9214012340</v>
          </cell>
          <cell r="E78" t="str">
            <v>Nguyễn Bá Tân</v>
          </cell>
          <cell r="F78" t="str">
            <v>Phó phòng quản lý chất lượng sàn phẩm</v>
          </cell>
          <cell r="G78">
            <v>7156000</v>
          </cell>
          <cell r="H78">
            <v>1764000</v>
          </cell>
          <cell r="I78">
            <v>8920000</v>
          </cell>
          <cell r="J78">
            <v>7673000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  <cell r="Q78">
            <v>0</v>
          </cell>
          <cell r="S78">
            <v>7673000</v>
          </cell>
          <cell r="T78">
            <v>517000</v>
          </cell>
          <cell r="U78">
            <v>1892000</v>
          </cell>
          <cell r="V78">
            <v>128000</v>
          </cell>
          <cell r="W78">
            <v>9565000</v>
          </cell>
        </row>
        <row r="79">
          <cell r="C79" t="str">
            <v>A330</v>
          </cell>
          <cell r="D79" t="str">
            <v>9216014083</v>
          </cell>
          <cell r="E79" t="str">
            <v>Võ Thị Nguyệt Ánh</v>
          </cell>
          <cell r="F79" t="str">
            <v>Nhân viên phòng quản lý chất lượng sàn phẩm</v>
          </cell>
          <cell r="G79">
            <v>7156000</v>
          </cell>
          <cell r="H79">
            <v>0</v>
          </cell>
          <cell r="I79">
            <v>7156000</v>
          </cell>
          <cell r="J79">
            <v>7673000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P79">
            <v>0</v>
          </cell>
          <cell r="Q79">
            <v>0</v>
          </cell>
          <cell r="S79">
            <v>7673000</v>
          </cell>
          <cell r="T79">
            <v>517000</v>
          </cell>
          <cell r="U79">
            <v>0</v>
          </cell>
          <cell r="V79">
            <v>0</v>
          </cell>
          <cell r="W79">
            <v>7673000</v>
          </cell>
        </row>
        <row r="80">
          <cell r="C80" t="str">
            <v>A393</v>
          </cell>
          <cell r="D80" t="str">
            <v>8723073381</v>
          </cell>
          <cell r="E80" t="str">
            <v>Lê Văn Phụng</v>
          </cell>
          <cell r="F80" t="str">
            <v>Nhân viên phòng quản lý chất lượng sàn phẩm</v>
          </cell>
          <cell r="G80">
            <v>6135000</v>
          </cell>
          <cell r="H80">
            <v>0</v>
          </cell>
          <cell r="I80">
            <v>6135000</v>
          </cell>
          <cell r="J80">
            <v>6579000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6579000</v>
          </cell>
          <cell r="T80">
            <v>444000</v>
          </cell>
          <cell r="U80">
            <v>0</v>
          </cell>
          <cell r="V80">
            <v>0</v>
          </cell>
          <cell r="W80">
            <v>6579000</v>
          </cell>
        </row>
        <row r="81">
          <cell r="C81" t="str">
            <v>A402</v>
          </cell>
          <cell r="D81" t="str">
            <v>9321446020</v>
          </cell>
          <cell r="E81" t="str">
            <v>Trần Khánh Duy</v>
          </cell>
          <cell r="F81" t="str">
            <v>Nhân viên phòng quản lý chất lượng sàn phẩm</v>
          </cell>
          <cell r="G81">
            <v>6135000</v>
          </cell>
          <cell r="H81">
            <v>0</v>
          </cell>
          <cell r="I81">
            <v>6135000</v>
          </cell>
          <cell r="J81">
            <v>6579000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S81">
            <v>6579000</v>
          </cell>
          <cell r="T81">
            <v>444000</v>
          </cell>
          <cell r="U81">
            <v>0</v>
          </cell>
          <cell r="V81">
            <v>0</v>
          </cell>
          <cell r="W81">
            <v>6579000</v>
          </cell>
        </row>
        <row r="82">
          <cell r="C82" t="str">
            <v>A417</v>
          </cell>
          <cell r="D82" t="str">
            <v>8621557609</v>
          </cell>
          <cell r="E82" t="str">
            <v>Nguyễn Thanh Loan</v>
          </cell>
          <cell r="F82" t="str">
            <v>Nhân viên phòng quản lý chất lượng sàn phẩm</v>
          </cell>
          <cell r="G82">
            <v>6135000</v>
          </cell>
          <cell r="I82">
            <v>6135000</v>
          </cell>
          <cell r="J82">
            <v>6579000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S82">
            <v>6579000</v>
          </cell>
          <cell r="T82">
            <v>444000</v>
          </cell>
          <cell r="U82">
            <v>0</v>
          </cell>
          <cell r="V82">
            <v>0</v>
          </cell>
          <cell r="W82">
            <v>6579000</v>
          </cell>
        </row>
        <row r="83">
          <cell r="C83" t="str">
            <v>A425</v>
          </cell>
          <cell r="D83" t="str">
            <v>8621667859</v>
          </cell>
          <cell r="E83" t="str">
            <v>Nguyễn Tấn Hưng</v>
          </cell>
          <cell r="F83" t="str">
            <v>Nhân viên phòng quản lý chất lượng sàn phẩm</v>
          </cell>
          <cell r="G83">
            <v>6135000</v>
          </cell>
          <cell r="I83">
            <v>6135000</v>
          </cell>
          <cell r="J83">
            <v>6579000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S83">
            <v>6579000</v>
          </cell>
          <cell r="T83">
            <v>444000</v>
          </cell>
          <cell r="U83">
            <v>0</v>
          </cell>
          <cell r="V83">
            <v>0</v>
          </cell>
          <cell r="W83">
            <v>6579000</v>
          </cell>
        </row>
        <row r="84">
          <cell r="C84" t="str">
            <v>A426</v>
          </cell>
          <cell r="D84" t="str">
            <v>9521688203</v>
          </cell>
          <cell r="E84" t="str">
            <v>Lê Thị Ái Ni</v>
          </cell>
          <cell r="F84" t="str">
            <v>Nhân viên phòng quản lý chất lượng sàn phẩm</v>
          </cell>
          <cell r="G84">
            <v>6135000</v>
          </cell>
          <cell r="I84">
            <v>6135000</v>
          </cell>
          <cell r="J84">
            <v>6579000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S84">
            <v>6579000</v>
          </cell>
          <cell r="T84">
            <v>444000</v>
          </cell>
          <cell r="U84">
            <v>0</v>
          </cell>
          <cell r="V84">
            <v>0</v>
          </cell>
          <cell r="W84">
            <v>6579000</v>
          </cell>
        </row>
        <row r="85">
          <cell r="C85" t="str">
            <v>A086</v>
          </cell>
          <cell r="D85" t="str">
            <v>5496032573</v>
          </cell>
          <cell r="E85" t="str">
            <v>Lê Văn Sáu</v>
          </cell>
          <cell r="F85" t="str">
            <v>Nhân viên Bảo vệ</v>
          </cell>
          <cell r="G85">
            <v>5736000</v>
          </cell>
          <cell r="H85">
            <v>0</v>
          </cell>
          <cell r="I85">
            <v>5736000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6152000</v>
          </cell>
          <cell r="O85">
            <v>0</v>
          </cell>
          <cell r="P85">
            <v>0</v>
          </cell>
          <cell r="S85">
            <v>6152000</v>
          </cell>
          <cell r="T85">
            <v>416000</v>
          </cell>
          <cell r="U85">
            <v>0</v>
          </cell>
          <cell r="V85">
            <v>0</v>
          </cell>
          <cell r="W85">
            <v>6152000</v>
          </cell>
        </row>
        <row r="86">
          <cell r="C86" t="str">
            <v>B085</v>
          </cell>
          <cell r="D86" t="str">
            <v>5400002916</v>
          </cell>
          <cell r="E86" t="str">
            <v>Chữ Văn Hiền</v>
          </cell>
          <cell r="F86" t="str">
            <v>Nhân viên Bảo vệ</v>
          </cell>
          <cell r="G86">
            <v>5736000</v>
          </cell>
          <cell r="H86">
            <v>0</v>
          </cell>
          <cell r="I86">
            <v>5736000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6152000</v>
          </cell>
          <cell r="O86">
            <v>0</v>
          </cell>
          <cell r="P86">
            <v>0</v>
          </cell>
          <cell r="S86">
            <v>6152000</v>
          </cell>
          <cell r="T86">
            <v>416000</v>
          </cell>
          <cell r="U86">
            <v>0</v>
          </cell>
          <cell r="V86">
            <v>0</v>
          </cell>
          <cell r="W86">
            <v>6152000</v>
          </cell>
        </row>
        <row r="87">
          <cell r="C87" t="str">
            <v>B031</v>
          </cell>
          <cell r="D87" t="str">
            <v>5496032575</v>
          </cell>
          <cell r="E87" t="str">
            <v>Trần Thanh Phượng</v>
          </cell>
          <cell r="F87" t="str">
            <v>Thợ hàn điện</v>
          </cell>
          <cell r="G87">
            <v>7028000</v>
          </cell>
          <cell r="H87">
            <v>0</v>
          </cell>
          <cell r="I87">
            <v>7028000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7976000</v>
          </cell>
          <cell r="S87">
            <v>7976000</v>
          </cell>
          <cell r="T87">
            <v>948000</v>
          </cell>
          <cell r="U87">
            <v>0</v>
          </cell>
          <cell r="V87">
            <v>0</v>
          </cell>
          <cell r="W87">
            <v>7976000</v>
          </cell>
        </row>
        <row r="88">
          <cell r="C88" t="str">
            <v>C083</v>
          </cell>
          <cell r="D88" t="str">
            <v>5499003350</v>
          </cell>
          <cell r="E88" t="str">
            <v>Hoàng Văn Giang</v>
          </cell>
          <cell r="F88" t="str">
            <v>Thợ hàn điện</v>
          </cell>
          <cell r="G88">
            <v>6630000</v>
          </cell>
          <cell r="H88">
            <v>0</v>
          </cell>
          <cell r="I88">
            <v>6630000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7454000</v>
          </cell>
          <cell r="Q88">
            <v>0</v>
          </cell>
          <cell r="S88">
            <v>7454000</v>
          </cell>
          <cell r="T88">
            <v>824000</v>
          </cell>
          <cell r="U88">
            <v>0</v>
          </cell>
          <cell r="V88">
            <v>0</v>
          </cell>
          <cell r="W88">
            <v>7454000</v>
          </cell>
        </row>
        <row r="89">
          <cell r="C89" t="str">
            <v>C188</v>
          </cell>
          <cell r="D89" t="str">
            <v>5496032594</v>
          </cell>
          <cell r="E89" t="str">
            <v>Trương Văn Năm</v>
          </cell>
          <cell r="F89" t="str">
            <v>Thợ hàn điện</v>
          </cell>
          <cell r="G89">
            <v>7028000</v>
          </cell>
          <cell r="H89">
            <v>0</v>
          </cell>
          <cell r="I89">
            <v>7028000</v>
          </cell>
          <cell r="J89">
            <v>0</v>
          </cell>
          <cell r="K89">
            <v>0</v>
          </cell>
          <cell r="L89">
            <v>0</v>
          </cell>
          <cell r="N89">
            <v>0</v>
          </cell>
          <cell r="O89">
            <v>0</v>
          </cell>
          <cell r="P89">
            <v>7976000</v>
          </cell>
          <cell r="Q89">
            <v>0</v>
          </cell>
          <cell r="S89">
            <v>7976000</v>
          </cell>
          <cell r="T89">
            <v>948000</v>
          </cell>
          <cell r="U89">
            <v>0</v>
          </cell>
          <cell r="V89">
            <v>0</v>
          </cell>
          <cell r="W89">
            <v>7976000</v>
          </cell>
        </row>
        <row r="90">
          <cell r="C90" t="str">
            <v>D004</v>
          </cell>
          <cell r="D90" t="str">
            <v>5496032624</v>
          </cell>
          <cell r="E90" t="str">
            <v>Triệu Đình Toản</v>
          </cell>
          <cell r="F90" t="str">
            <v>Quản đốc (Thợ hàn điện)</v>
          </cell>
          <cell r="G90">
            <v>7028000</v>
          </cell>
          <cell r="H90">
            <v>1764000</v>
          </cell>
          <cell r="I90">
            <v>8792000</v>
          </cell>
          <cell r="J90">
            <v>0</v>
          </cell>
          <cell r="K90">
            <v>0</v>
          </cell>
          <cell r="L90">
            <v>0</v>
          </cell>
          <cell r="N90">
            <v>0</v>
          </cell>
          <cell r="P90">
            <v>7976000</v>
          </cell>
          <cell r="S90">
            <v>7976000</v>
          </cell>
          <cell r="T90">
            <v>948000</v>
          </cell>
          <cell r="U90">
            <v>1892000</v>
          </cell>
          <cell r="V90">
            <v>128000</v>
          </cell>
          <cell r="W90">
            <v>9868000</v>
          </cell>
        </row>
        <row r="91">
          <cell r="C91" t="str">
            <v>D026</v>
          </cell>
          <cell r="D91" t="str">
            <v>5400002875</v>
          </cell>
          <cell r="E91" t="str">
            <v>Nguyễn Hùng Hà</v>
          </cell>
          <cell r="F91" t="str">
            <v>Thợ hàn điện</v>
          </cell>
          <cell r="G91">
            <v>6630000</v>
          </cell>
          <cell r="H91">
            <v>0</v>
          </cell>
          <cell r="I91">
            <v>6630000</v>
          </cell>
          <cell r="J91">
            <v>0</v>
          </cell>
          <cell r="K91">
            <v>0</v>
          </cell>
          <cell r="L91">
            <v>0</v>
          </cell>
          <cell r="N91">
            <v>0</v>
          </cell>
          <cell r="P91">
            <v>7454000</v>
          </cell>
          <cell r="S91">
            <v>7454000</v>
          </cell>
          <cell r="T91">
            <v>824000</v>
          </cell>
          <cell r="U91">
            <v>0</v>
          </cell>
          <cell r="V91">
            <v>0</v>
          </cell>
          <cell r="W91">
            <v>7454000</v>
          </cell>
        </row>
        <row r="92">
          <cell r="C92" t="str">
            <v>D034</v>
          </cell>
          <cell r="D92" t="str">
            <v>5400002904</v>
          </cell>
          <cell r="E92" t="str">
            <v>Nguyễn Công Phương</v>
          </cell>
          <cell r="F92" t="str">
            <v>Phó quản đốc (Thợ hàn điện)</v>
          </cell>
          <cell r="G92">
            <v>6630000</v>
          </cell>
          <cell r="H92">
            <v>1323000</v>
          </cell>
          <cell r="I92">
            <v>7953000</v>
          </cell>
          <cell r="J92">
            <v>0</v>
          </cell>
          <cell r="K92">
            <v>0</v>
          </cell>
          <cell r="L92">
            <v>0</v>
          </cell>
          <cell r="N92">
            <v>0</v>
          </cell>
          <cell r="P92">
            <v>7454000</v>
          </cell>
          <cell r="S92">
            <v>7454000</v>
          </cell>
          <cell r="T92">
            <v>824000</v>
          </cell>
          <cell r="U92">
            <v>1419000</v>
          </cell>
          <cell r="V92">
            <v>96000</v>
          </cell>
          <cell r="W92">
            <v>8873000</v>
          </cell>
        </row>
        <row r="93">
          <cell r="C93" t="str">
            <v>D042</v>
          </cell>
          <cell r="D93" t="str">
            <v>6504006865</v>
          </cell>
          <cell r="E93" t="str">
            <v>Võ Nghĩa Hòa</v>
          </cell>
          <cell r="F93" t="str">
            <v>Phó quản đốc (Thợ hàn điện)</v>
          </cell>
          <cell r="G93">
            <v>6255000</v>
          </cell>
          <cell r="H93">
            <v>1323000</v>
          </cell>
          <cell r="I93">
            <v>7578000</v>
          </cell>
          <cell r="J93">
            <v>0</v>
          </cell>
          <cell r="K93">
            <v>0</v>
          </cell>
          <cell r="L93">
            <v>0</v>
          </cell>
          <cell r="N93">
            <v>0</v>
          </cell>
          <cell r="P93">
            <v>6966000</v>
          </cell>
          <cell r="S93">
            <v>6966000</v>
          </cell>
          <cell r="T93">
            <v>711000</v>
          </cell>
          <cell r="U93">
            <v>1419000</v>
          </cell>
          <cell r="V93">
            <v>96000</v>
          </cell>
          <cell r="W93">
            <v>8385000</v>
          </cell>
        </row>
        <row r="94">
          <cell r="C94" t="str">
            <v>D050</v>
          </cell>
          <cell r="D94" t="str">
            <v>9208016258</v>
          </cell>
          <cell r="E94" t="str">
            <v>Lê Như Thuần</v>
          </cell>
          <cell r="F94" t="str">
            <v>Thợ hàn điện</v>
          </cell>
          <cell r="G94">
            <v>6255000</v>
          </cell>
          <cell r="H94">
            <v>0</v>
          </cell>
          <cell r="I94">
            <v>6255000</v>
          </cell>
          <cell r="J94">
            <v>0</v>
          </cell>
          <cell r="K94">
            <v>0</v>
          </cell>
          <cell r="L94">
            <v>0</v>
          </cell>
          <cell r="N94">
            <v>0</v>
          </cell>
          <cell r="P94">
            <v>6966000</v>
          </cell>
          <cell r="S94">
            <v>6966000</v>
          </cell>
          <cell r="T94">
            <v>711000</v>
          </cell>
          <cell r="U94">
            <v>0</v>
          </cell>
          <cell r="V94">
            <v>0</v>
          </cell>
          <cell r="W94">
            <v>6966000</v>
          </cell>
        </row>
        <row r="95">
          <cell r="C95" t="str">
            <v>D095</v>
          </cell>
          <cell r="D95" t="str">
            <v>9212008062</v>
          </cell>
          <cell r="E95" t="str">
            <v>Nguyễn Văn Huy</v>
          </cell>
          <cell r="F95" t="str">
            <v>Thợ hàn điện</v>
          </cell>
          <cell r="G95">
            <v>5901000</v>
          </cell>
          <cell r="H95">
            <v>0</v>
          </cell>
          <cell r="I95">
            <v>5901000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P95">
            <v>6510000</v>
          </cell>
          <cell r="S95">
            <v>6510000</v>
          </cell>
          <cell r="T95">
            <v>609000</v>
          </cell>
          <cell r="U95">
            <v>0</v>
          </cell>
          <cell r="V95">
            <v>0</v>
          </cell>
          <cell r="W95">
            <v>6510000</v>
          </cell>
        </row>
        <row r="96">
          <cell r="C96" t="str">
            <v>D100</v>
          </cell>
          <cell r="D96" t="str">
            <v>9213003751</v>
          </cell>
          <cell r="E96" t="str">
            <v>Nguyễn Hữu Tân</v>
          </cell>
          <cell r="F96" t="str">
            <v>Thợ hàn điện</v>
          </cell>
          <cell r="G96">
            <v>6255000</v>
          </cell>
          <cell r="H96">
            <v>0</v>
          </cell>
          <cell r="I96">
            <v>6255000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P96">
            <v>6966000</v>
          </cell>
          <cell r="S96">
            <v>6966000</v>
          </cell>
          <cell r="T96">
            <v>711000</v>
          </cell>
          <cell r="U96">
            <v>0</v>
          </cell>
          <cell r="V96">
            <v>0</v>
          </cell>
          <cell r="W96">
            <v>6966000</v>
          </cell>
        </row>
        <row r="97">
          <cell r="C97" t="str">
            <v>D043</v>
          </cell>
          <cell r="D97" t="str">
            <v>6506006806</v>
          </cell>
          <cell r="E97" t="str">
            <v>Phạm Quang Huy</v>
          </cell>
          <cell r="F97" t="str">
            <v>Thợ nề</v>
          </cell>
          <cell r="G97">
            <v>6185000</v>
          </cell>
          <cell r="H97">
            <v>0</v>
          </cell>
          <cell r="I97">
            <v>6185000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P97">
            <v>6634000</v>
          </cell>
          <cell r="S97">
            <v>6634000</v>
          </cell>
          <cell r="T97">
            <v>449000</v>
          </cell>
          <cell r="U97">
            <v>0</v>
          </cell>
          <cell r="V97">
            <v>0</v>
          </cell>
          <cell r="W97">
            <v>6634000</v>
          </cell>
        </row>
        <row r="98">
          <cell r="C98" t="str">
            <v>D104</v>
          </cell>
          <cell r="D98" t="str">
            <v>9215006914</v>
          </cell>
          <cell r="E98" t="str">
            <v>Nguyễn Chí Thanh</v>
          </cell>
          <cell r="F98" t="str">
            <v>Thợ điện</v>
          </cell>
          <cell r="G98">
            <v>5780000</v>
          </cell>
          <cell r="H98">
            <v>0</v>
          </cell>
          <cell r="I98">
            <v>5780000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6200000</v>
          </cell>
          <cell r="S98">
            <v>6200000</v>
          </cell>
          <cell r="T98">
            <v>420000</v>
          </cell>
          <cell r="U98">
            <v>0</v>
          </cell>
          <cell r="V98">
            <v>0</v>
          </cell>
          <cell r="W98">
            <v>6200000</v>
          </cell>
        </row>
        <row r="99">
          <cell r="C99" t="str">
            <v>C366</v>
          </cell>
          <cell r="D99" t="str">
            <v>9210016730</v>
          </cell>
          <cell r="E99" t="str">
            <v>Phạm Ngọc Hiệp</v>
          </cell>
          <cell r="F99" t="str">
            <v>Thợ hàn điện</v>
          </cell>
          <cell r="G99">
            <v>5567000</v>
          </cell>
          <cell r="H99">
            <v>0</v>
          </cell>
          <cell r="I99">
            <v>5567000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6084000</v>
          </cell>
          <cell r="S99">
            <v>6084000</v>
          </cell>
          <cell r="T99">
            <v>517000</v>
          </cell>
          <cell r="U99">
            <v>0</v>
          </cell>
          <cell r="V99">
            <v>0</v>
          </cell>
          <cell r="W99">
            <v>6084000</v>
          </cell>
        </row>
        <row r="100">
          <cell r="C100" t="str">
            <v>D113</v>
          </cell>
          <cell r="D100" t="str">
            <v>9210016716</v>
          </cell>
          <cell r="E100" t="str">
            <v>Đặng Quang Chất</v>
          </cell>
          <cell r="F100" t="str">
            <v>Thợ hàn điện</v>
          </cell>
          <cell r="G100">
            <v>5567000</v>
          </cell>
          <cell r="H100">
            <v>0</v>
          </cell>
          <cell r="I100">
            <v>5567000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6084000</v>
          </cell>
          <cell r="S100">
            <v>6084000</v>
          </cell>
          <cell r="T100">
            <v>517000</v>
          </cell>
          <cell r="U100">
            <v>0</v>
          </cell>
          <cell r="V100">
            <v>0</v>
          </cell>
          <cell r="W100">
            <v>6084000</v>
          </cell>
        </row>
        <row r="101">
          <cell r="C101" t="str">
            <v>D114</v>
          </cell>
          <cell r="D101" t="str">
            <v>9212001006</v>
          </cell>
          <cell r="E101" t="str">
            <v>Phan Văn Nam</v>
          </cell>
          <cell r="F101" t="str">
            <v>Thợ điện</v>
          </cell>
          <cell r="G101">
            <v>5049000</v>
          </cell>
          <cell r="H101">
            <v>0</v>
          </cell>
          <cell r="I101">
            <v>5049000</v>
          </cell>
          <cell r="J101">
            <v>0</v>
          </cell>
          <cell r="L101">
            <v>0</v>
          </cell>
          <cell r="N101">
            <v>0</v>
          </cell>
          <cell r="P101">
            <v>5415000</v>
          </cell>
          <cell r="S101">
            <v>5415000</v>
          </cell>
          <cell r="T101">
            <v>366000</v>
          </cell>
          <cell r="U101">
            <v>0</v>
          </cell>
          <cell r="W101">
            <v>5415000</v>
          </cell>
        </row>
        <row r="102">
          <cell r="C102" t="str">
            <v>D118</v>
          </cell>
          <cell r="D102" t="str">
            <v>7515142557</v>
          </cell>
          <cell r="E102" t="str">
            <v>Mai Thành Trung</v>
          </cell>
          <cell r="F102" t="str">
            <v>Thợ hàn điện</v>
          </cell>
          <cell r="G102">
            <v>5252000</v>
          </cell>
          <cell r="H102">
            <v>0</v>
          </cell>
          <cell r="I102">
            <v>5252000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5686000</v>
          </cell>
          <cell r="S102">
            <v>5686000</v>
          </cell>
          <cell r="T102">
            <v>434000</v>
          </cell>
          <cell r="U102">
            <v>0</v>
          </cell>
          <cell r="V102">
            <v>0</v>
          </cell>
          <cell r="W102">
            <v>5686000</v>
          </cell>
        </row>
        <row r="103">
          <cell r="C103" t="str">
            <v>D120</v>
          </cell>
          <cell r="D103" t="str">
            <v>9321867019</v>
          </cell>
          <cell r="E103" t="str">
            <v>Nguyễn Quốc Nam</v>
          </cell>
          <cell r="F103" t="str">
            <v>Thợ điện</v>
          </cell>
          <cell r="G103">
            <v>4719000</v>
          </cell>
          <cell r="H103">
            <v>0</v>
          </cell>
          <cell r="I103">
            <v>4719000</v>
          </cell>
          <cell r="J103">
            <v>0</v>
          </cell>
          <cell r="K103">
            <v>0</v>
          </cell>
          <cell r="M103">
            <v>0</v>
          </cell>
          <cell r="N103">
            <v>0</v>
          </cell>
          <cell r="P103">
            <v>5061000</v>
          </cell>
          <cell r="S103">
            <v>5061000</v>
          </cell>
          <cell r="T103">
            <v>342000</v>
          </cell>
          <cell r="U103">
            <v>0</v>
          </cell>
          <cell r="V103">
            <v>0</v>
          </cell>
          <cell r="W103">
            <v>5061000</v>
          </cell>
        </row>
        <row r="104">
          <cell r="C104" t="str">
            <v>D121</v>
          </cell>
          <cell r="D104" t="str">
            <v>9222360426</v>
          </cell>
          <cell r="E104" t="str">
            <v>Trần Hoàng Vũ</v>
          </cell>
          <cell r="F104" t="str">
            <v>Thợ hàn điện</v>
          </cell>
          <cell r="G104">
            <v>4955000</v>
          </cell>
          <cell r="H104">
            <v>0</v>
          </cell>
          <cell r="I104">
            <v>4955000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P104">
            <v>5314000</v>
          </cell>
          <cell r="S104">
            <v>5314000</v>
          </cell>
          <cell r="T104">
            <v>359000</v>
          </cell>
          <cell r="U104">
            <v>0</v>
          </cell>
          <cell r="V104">
            <v>0</v>
          </cell>
          <cell r="W104">
            <v>5314000</v>
          </cell>
        </row>
        <row r="105">
          <cell r="C105" t="str">
            <v>D122</v>
          </cell>
          <cell r="D105" t="str">
            <v>9208005476</v>
          </cell>
          <cell r="E105" t="str">
            <v>Cao Thanh Đầy</v>
          </cell>
          <cell r="F105" t="str">
            <v>Thợ hàn điện</v>
          </cell>
          <cell r="G105">
            <v>4955000</v>
          </cell>
          <cell r="H105">
            <v>0</v>
          </cell>
          <cell r="I105">
            <v>4955000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5314000</v>
          </cell>
          <cell r="S105">
            <v>5314000</v>
          </cell>
          <cell r="T105">
            <v>359000</v>
          </cell>
          <cell r="U105">
            <v>0</v>
          </cell>
          <cell r="V105">
            <v>0</v>
          </cell>
          <cell r="W105">
            <v>5314000</v>
          </cell>
        </row>
        <row r="106">
          <cell r="C106" t="str">
            <v>D123</v>
          </cell>
          <cell r="D106" t="str">
            <v>9223148427</v>
          </cell>
          <cell r="E106" t="str">
            <v>Cao Nhật Linh</v>
          </cell>
          <cell r="F106" t="str">
            <v>Thợ hàn điện</v>
          </cell>
          <cell r="G106">
            <v>4955000</v>
          </cell>
          <cell r="H106">
            <v>0</v>
          </cell>
          <cell r="I106">
            <v>4955000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5314000</v>
          </cell>
          <cell r="S106">
            <v>5314000</v>
          </cell>
          <cell r="T106">
            <v>359000</v>
          </cell>
          <cell r="U106">
            <v>0</v>
          </cell>
          <cell r="V106">
            <v>0</v>
          </cell>
          <cell r="W106">
            <v>5314000</v>
          </cell>
        </row>
        <row r="107">
          <cell r="C107" t="str">
            <v>D124</v>
          </cell>
          <cell r="D107" t="str">
            <v>9210017919</v>
          </cell>
          <cell r="E107" t="str">
            <v>Lã Hữu Thành</v>
          </cell>
          <cell r="F107" t="str">
            <v>Thợ điện</v>
          </cell>
          <cell r="G107">
            <v>4719000</v>
          </cell>
          <cell r="I107">
            <v>4719000</v>
          </cell>
          <cell r="J107">
            <v>0</v>
          </cell>
          <cell r="K107">
            <v>0</v>
          </cell>
          <cell r="M107">
            <v>0</v>
          </cell>
          <cell r="N107">
            <v>0</v>
          </cell>
          <cell r="P107">
            <v>5061000</v>
          </cell>
          <cell r="S107">
            <v>5061000</v>
          </cell>
          <cell r="T107">
            <v>342000</v>
          </cell>
          <cell r="U107">
            <v>0</v>
          </cell>
          <cell r="V107">
            <v>0</v>
          </cell>
          <cell r="W107">
            <v>5061000</v>
          </cell>
        </row>
        <row r="108">
          <cell r="C108" t="str">
            <v>D125</v>
          </cell>
          <cell r="D108" t="str">
            <v>9208016263</v>
          </cell>
          <cell r="E108" t="str">
            <v>Nguyễn Hoàng Nhân</v>
          </cell>
          <cell r="F108" t="str">
            <v>Thợ hàn điện</v>
          </cell>
          <cell r="G108">
            <v>4955000</v>
          </cell>
          <cell r="I108">
            <v>4955000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P108">
            <v>5314000</v>
          </cell>
          <cell r="S108">
            <v>5314000</v>
          </cell>
          <cell r="T108">
            <v>359000</v>
          </cell>
          <cell r="U108">
            <v>0</v>
          </cell>
          <cell r="V108">
            <v>0</v>
          </cell>
          <cell r="W108">
            <v>5314000</v>
          </cell>
        </row>
        <row r="109">
          <cell r="C109" t="str">
            <v>D126</v>
          </cell>
          <cell r="D109" t="str">
            <v>9208016259</v>
          </cell>
          <cell r="E109" t="str">
            <v>Phạm Hồng Cần</v>
          </cell>
          <cell r="F109" t="str">
            <v>Thợ hàn điện</v>
          </cell>
          <cell r="G109">
            <v>4955000</v>
          </cell>
          <cell r="I109">
            <v>4955000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5314000</v>
          </cell>
          <cell r="S109">
            <v>5314000</v>
          </cell>
          <cell r="T109">
            <v>359000</v>
          </cell>
          <cell r="U109">
            <v>0</v>
          </cell>
          <cell r="V109">
            <v>0</v>
          </cell>
          <cell r="W109">
            <v>5314000</v>
          </cell>
        </row>
        <row r="110">
          <cell r="C110" t="str">
            <v>C673</v>
          </cell>
          <cell r="D110" t="str">
            <v>9222667116</v>
          </cell>
          <cell r="E110" t="str">
            <v>Hoàng Mạnh Hùng</v>
          </cell>
          <cell r="F110" t="str">
            <v>Thợ điện</v>
          </cell>
          <cell r="G110">
            <v>4719000</v>
          </cell>
          <cell r="I110">
            <v>4719000</v>
          </cell>
          <cell r="J110">
            <v>0</v>
          </cell>
          <cell r="K110">
            <v>0</v>
          </cell>
          <cell r="M110">
            <v>0</v>
          </cell>
          <cell r="N110">
            <v>0</v>
          </cell>
          <cell r="P110">
            <v>5061000</v>
          </cell>
          <cell r="S110">
            <v>5061000</v>
          </cell>
          <cell r="T110">
            <v>342000</v>
          </cell>
          <cell r="U110">
            <v>0</v>
          </cell>
          <cell r="V110">
            <v>0</v>
          </cell>
          <cell r="W110">
            <v>5061000</v>
          </cell>
        </row>
        <row r="111">
          <cell r="C111" t="str">
            <v>D127</v>
          </cell>
          <cell r="D111" t="str">
            <v>9221745084</v>
          </cell>
          <cell r="E111" t="str">
            <v>Phạm Lê Như Quỳnh</v>
          </cell>
          <cell r="F111" t="str">
            <v>Nhân viên thống kê xưởng cơ điện</v>
          </cell>
          <cell r="G111">
            <v>5097000</v>
          </cell>
          <cell r="I111">
            <v>5097000</v>
          </cell>
          <cell r="J111">
            <v>0</v>
          </cell>
          <cell r="K111">
            <v>0</v>
          </cell>
          <cell r="L111">
            <v>5466000</v>
          </cell>
          <cell r="M111">
            <v>0</v>
          </cell>
          <cell r="N111">
            <v>0</v>
          </cell>
          <cell r="P111">
            <v>0</v>
          </cell>
          <cell r="S111">
            <v>5466000</v>
          </cell>
          <cell r="T111">
            <v>369000</v>
          </cell>
          <cell r="U111">
            <v>0</v>
          </cell>
          <cell r="V111">
            <v>0</v>
          </cell>
          <cell r="W111">
            <v>5466000</v>
          </cell>
        </row>
        <row r="112">
          <cell r="C112" t="str">
            <v>A094</v>
          </cell>
          <cell r="D112" t="str">
            <v>5496032622</v>
          </cell>
          <cell r="E112" t="str">
            <v>Lê Bá Quốc</v>
          </cell>
          <cell r="F112" t="str">
            <v>Đội trưởng đội vận tải lái xe trên 7.5 tấn</v>
          </cell>
          <cell r="G112">
            <v>7150000</v>
          </cell>
          <cell r="H112">
            <v>1323000</v>
          </cell>
          <cell r="I112">
            <v>8473000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7873000</v>
          </cell>
          <cell r="S112">
            <v>7873000</v>
          </cell>
          <cell r="T112">
            <v>723000</v>
          </cell>
          <cell r="U112">
            <v>1419000</v>
          </cell>
          <cell r="V112">
            <v>96000</v>
          </cell>
          <cell r="W112">
            <v>9292000</v>
          </cell>
        </row>
        <row r="113">
          <cell r="C113" t="str">
            <v>A169</v>
          </cell>
          <cell r="D113" t="str">
            <v>6506006779</v>
          </cell>
          <cell r="E113" t="str">
            <v>Nguyễn Chí Công</v>
          </cell>
          <cell r="F113" t="str">
            <v>Công nhân Lái xe tải trên 7 tấn</v>
          </cell>
          <cell r="G113">
            <v>6327000</v>
          </cell>
          <cell r="H113">
            <v>0</v>
          </cell>
          <cell r="I113">
            <v>6327000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6906000</v>
          </cell>
          <cell r="S113">
            <v>6906000</v>
          </cell>
          <cell r="T113">
            <v>579000</v>
          </cell>
          <cell r="U113">
            <v>0</v>
          </cell>
          <cell r="V113">
            <v>0</v>
          </cell>
          <cell r="W113">
            <v>6906000</v>
          </cell>
        </row>
        <row r="114">
          <cell r="C114" t="str">
            <v>B110</v>
          </cell>
          <cell r="D114" t="str">
            <v>5404002322</v>
          </cell>
          <cell r="E114" t="str">
            <v>Lê Hoàng Nam</v>
          </cell>
          <cell r="F114" t="str">
            <v>Công nhân Lái xe tải trên 7 tấn</v>
          </cell>
          <cell r="G114">
            <v>7150000</v>
          </cell>
          <cell r="H114">
            <v>0</v>
          </cell>
          <cell r="I114">
            <v>7150000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7873000</v>
          </cell>
          <cell r="S114">
            <v>7873000</v>
          </cell>
          <cell r="T114">
            <v>723000</v>
          </cell>
          <cell r="U114">
            <v>0</v>
          </cell>
          <cell r="V114">
            <v>0</v>
          </cell>
          <cell r="W114">
            <v>7873000</v>
          </cell>
        </row>
        <row r="115">
          <cell r="C115" t="str">
            <v>C261</v>
          </cell>
          <cell r="D115" t="str">
            <v>9208016241</v>
          </cell>
          <cell r="E115" t="str">
            <v xml:space="preserve">Nguyễn Văn Thành </v>
          </cell>
          <cell r="F115" t="str">
            <v>Công nhân Lái xe tải trên 7 tấn</v>
          </cell>
          <cell r="G115">
            <v>6327000</v>
          </cell>
          <cell r="H115">
            <v>0</v>
          </cell>
          <cell r="I115">
            <v>6327000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6906000</v>
          </cell>
          <cell r="S115">
            <v>6906000</v>
          </cell>
          <cell r="T115">
            <v>579000</v>
          </cell>
          <cell r="U115">
            <v>0</v>
          </cell>
          <cell r="V115">
            <v>0</v>
          </cell>
          <cell r="W115">
            <v>6906000</v>
          </cell>
        </row>
        <row r="116">
          <cell r="C116" t="str">
            <v>A333</v>
          </cell>
          <cell r="D116" t="str">
            <v>9216014087</v>
          </cell>
          <cell r="E116" t="str">
            <v>Phạm Phương Linh</v>
          </cell>
          <cell r="F116" t="str">
            <v>Công nhân Lái xe tải trên 7 tấn</v>
          </cell>
          <cell r="G116">
            <v>5599000</v>
          </cell>
          <cell r="H116">
            <v>0</v>
          </cell>
          <cell r="I116">
            <v>5599000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6058000</v>
          </cell>
          <cell r="S116">
            <v>6058000</v>
          </cell>
          <cell r="T116">
            <v>459000</v>
          </cell>
          <cell r="U116">
            <v>0</v>
          </cell>
          <cell r="V116">
            <v>0</v>
          </cell>
          <cell r="W116">
            <v>6058000</v>
          </cell>
        </row>
        <row r="117">
          <cell r="C117" t="str">
            <v>A413</v>
          </cell>
          <cell r="D117" t="str">
            <v>9222511659</v>
          </cell>
          <cell r="E117" t="str">
            <v>Nguyễn Thành Tân</v>
          </cell>
          <cell r="F117" t="str">
            <v>công nhân lái xe con</v>
          </cell>
          <cell r="G117">
            <v>4719000</v>
          </cell>
          <cell r="H117">
            <v>0</v>
          </cell>
          <cell r="I117">
            <v>4719000</v>
          </cell>
          <cell r="J117">
            <v>0</v>
          </cell>
          <cell r="K117">
            <v>0</v>
          </cell>
          <cell r="M117">
            <v>0</v>
          </cell>
          <cell r="N117">
            <v>5061000</v>
          </cell>
          <cell r="S117">
            <v>5061000</v>
          </cell>
          <cell r="T117">
            <v>342000</v>
          </cell>
          <cell r="U117">
            <v>0</v>
          </cell>
          <cell r="V117">
            <v>0</v>
          </cell>
          <cell r="W117">
            <v>5061000</v>
          </cell>
        </row>
        <row r="118">
          <cell r="C118" t="str">
            <v>A144</v>
          </cell>
          <cell r="D118" t="str">
            <v>4002006656</v>
          </cell>
          <cell r="E118" t="str">
            <v>Hoàng Hải Triều</v>
          </cell>
          <cell r="F118" t="str">
            <v>Công nhân Lái xe tải trên 7 tấn</v>
          </cell>
          <cell r="G118">
            <v>6281000</v>
          </cell>
          <cell r="I118">
            <v>6281000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7110000</v>
          </cell>
          <cell r="S118">
            <v>7110000</v>
          </cell>
          <cell r="T118">
            <v>829000</v>
          </cell>
          <cell r="U118">
            <v>0</v>
          </cell>
          <cell r="V118">
            <v>0</v>
          </cell>
          <cell r="W118">
            <v>7110000</v>
          </cell>
        </row>
        <row r="119">
          <cell r="C119" t="str">
            <v>A432</v>
          </cell>
          <cell r="D119" t="str">
            <v>9222715706</v>
          </cell>
          <cell r="E119" t="str">
            <v>Nguyễn Tuấn Lộc</v>
          </cell>
          <cell r="F119" t="str">
            <v>công nhân lái xe con</v>
          </cell>
          <cell r="G119">
            <v>4719000</v>
          </cell>
          <cell r="I119">
            <v>4719000</v>
          </cell>
          <cell r="J119">
            <v>0</v>
          </cell>
          <cell r="K119">
            <v>0</v>
          </cell>
          <cell r="M119">
            <v>0</v>
          </cell>
          <cell r="N119">
            <v>5061000</v>
          </cell>
          <cell r="S119">
            <v>5061000</v>
          </cell>
          <cell r="T119">
            <v>342000</v>
          </cell>
          <cell r="U119">
            <v>0</v>
          </cell>
          <cell r="V119">
            <v>0</v>
          </cell>
          <cell r="W119">
            <v>5061000</v>
          </cell>
        </row>
        <row r="120">
          <cell r="C120" t="str">
            <v>A433</v>
          </cell>
          <cell r="D120" t="str">
            <v>9222392625</v>
          </cell>
          <cell r="E120" t="str">
            <v>Võ Hoàng Huy</v>
          </cell>
          <cell r="F120" t="str">
            <v>Công nhân Lái xe tải trên 7 tấn</v>
          </cell>
          <cell r="G120">
            <v>4955000</v>
          </cell>
          <cell r="I120">
            <v>4955000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5314000</v>
          </cell>
          <cell r="S120">
            <v>5314000</v>
          </cell>
          <cell r="T120">
            <v>359000</v>
          </cell>
          <cell r="U120">
            <v>0</v>
          </cell>
          <cell r="V120">
            <v>0</v>
          </cell>
          <cell r="W120">
            <v>5314000</v>
          </cell>
        </row>
        <row r="121">
          <cell r="C121" t="str">
            <v>C235</v>
          </cell>
          <cell r="D121" t="str">
            <v>6506006789</v>
          </cell>
          <cell r="E121" t="str">
            <v>Nguyễn Hữu Giang</v>
          </cell>
          <cell r="F121" t="str">
            <v>Phó Giám đốc xí nghiệp Phân bón Hóa chất (cán sự)</v>
          </cell>
          <cell r="G121">
            <v>6421000</v>
          </cell>
          <cell r="H121">
            <v>1764000</v>
          </cell>
          <cell r="I121">
            <v>8185000</v>
          </cell>
          <cell r="J121">
            <v>0</v>
          </cell>
          <cell r="K121">
            <v>0</v>
          </cell>
          <cell r="L121">
            <v>6885000</v>
          </cell>
          <cell r="M121">
            <v>0</v>
          </cell>
          <cell r="N121">
            <v>0</v>
          </cell>
          <cell r="S121">
            <v>6885000</v>
          </cell>
          <cell r="T121">
            <v>464000</v>
          </cell>
          <cell r="U121">
            <v>1892000</v>
          </cell>
          <cell r="V121">
            <v>128000</v>
          </cell>
          <cell r="W121">
            <v>8777000</v>
          </cell>
        </row>
        <row r="122">
          <cell r="C122" t="str">
            <v>A067</v>
          </cell>
          <cell r="D122" t="str">
            <v>5496032564</v>
          </cell>
          <cell r="E122" t="str">
            <v>Nguyễn Thị Yên Hà</v>
          </cell>
          <cell r="F122" t="str">
            <v>Nhân viên xí nghiệp phân bón hóa chất (Cán sự)</v>
          </cell>
          <cell r="G122">
            <v>6935000</v>
          </cell>
          <cell r="H122">
            <v>0</v>
          </cell>
          <cell r="I122">
            <v>6935000</v>
          </cell>
          <cell r="J122">
            <v>0</v>
          </cell>
          <cell r="K122">
            <v>0</v>
          </cell>
          <cell r="L122">
            <v>7436000</v>
          </cell>
          <cell r="M122">
            <v>0</v>
          </cell>
          <cell r="N122">
            <v>0</v>
          </cell>
          <cell r="S122">
            <v>7436000</v>
          </cell>
          <cell r="T122">
            <v>501000</v>
          </cell>
          <cell r="U122">
            <v>0</v>
          </cell>
          <cell r="V122">
            <v>0</v>
          </cell>
          <cell r="W122">
            <v>7436000</v>
          </cell>
        </row>
        <row r="123">
          <cell r="C123" t="str">
            <v>A304</v>
          </cell>
          <cell r="D123" t="str">
            <v>9214012339</v>
          </cell>
          <cell r="E123" t="str">
            <v>Giang Minh Tú</v>
          </cell>
          <cell r="F123" t="str">
            <v>Giám đốc xí nghiệp Phân bón Hóa chất</v>
          </cell>
          <cell r="G123">
            <v>7156000</v>
          </cell>
          <cell r="H123">
            <v>2205000</v>
          </cell>
          <cell r="I123">
            <v>9361000</v>
          </cell>
          <cell r="J123">
            <v>7673000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S123">
            <v>7673000</v>
          </cell>
          <cell r="T123">
            <v>517000</v>
          </cell>
          <cell r="U123">
            <v>2365000</v>
          </cell>
          <cell r="V123">
            <v>160000</v>
          </cell>
          <cell r="W123">
            <v>10038000</v>
          </cell>
        </row>
        <row r="124">
          <cell r="C124" t="str">
            <v>C560</v>
          </cell>
          <cell r="D124" t="str">
            <v>9522045066</v>
          </cell>
          <cell r="E124" t="str">
            <v>Nguyễn Thị Diễm Mi</v>
          </cell>
          <cell r="F124" t="str">
            <v>Nhân viên xí nghiệp Phân bón hóa chất</v>
          </cell>
          <cell r="G124">
            <v>5238000</v>
          </cell>
          <cell r="H124">
            <v>0</v>
          </cell>
          <cell r="I124">
            <v>5238000</v>
          </cell>
          <cell r="J124">
            <v>6579000</v>
          </cell>
          <cell r="K124">
            <v>0</v>
          </cell>
          <cell r="L124">
            <v>0</v>
          </cell>
          <cell r="M124">
            <v>0</v>
          </cell>
          <cell r="S124">
            <v>6579000</v>
          </cell>
          <cell r="T124">
            <v>1341000</v>
          </cell>
          <cell r="U124">
            <v>0</v>
          </cell>
          <cell r="V124">
            <v>0</v>
          </cell>
          <cell r="W124">
            <v>6579000</v>
          </cell>
        </row>
        <row r="125">
          <cell r="C125" t="str">
            <v>A405</v>
          </cell>
          <cell r="D125" t="str">
            <v>9222564773</v>
          </cell>
          <cell r="E125" t="str">
            <v>Nguyễn Thị Phương Thảo</v>
          </cell>
          <cell r="F125" t="str">
            <v>Nhân viên xí nghiệp Phân bón hóa chất</v>
          </cell>
          <cell r="G125">
            <v>5238000</v>
          </cell>
          <cell r="H125">
            <v>0</v>
          </cell>
          <cell r="I125">
            <v>5238000</v>
          </cell>
          <cell r="J125">
            <v>6579000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S125">
            <v>6579000</v>
          </cell>
          <cell r="T125">
            <v>1341000</v>
          </cell>
          <cell r="U125">
            <v>0</v>
          </cell>
          <cell r="V125">
            <v>0</v>
          </cell>
          <cell r="W125">
            <v>6579000</v>
          </cell>
        </row>
        <row r="126">
          <cell r="C126" t="str">
            <v>A423</v>
          </cell>
          <cell r="D126" t="str">
            <v>9222596904</v>
          </cell>
          <cell r="E126" t="str">
            <v>Bùi Ngọc Quyên</v>
          </cell>
          <cell r="F126" t="str">
            <v>Nhân viên xí nghiệp Phân bón hóa chất</v>
          </cell>
          <cell r="G126">
            <v>5238000</v>
          </cell>
          <cell r="I126">
            <v>5238000</v>
          </cell>
          <cell r="J126">
            <v>6579000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S126">
            <v>6579000</v>
          </cell>
          <cell r="T126">
            <v>1341000</v>
          </cell>
          <cell r="U126">
            <v>0</v>
          </cell>
          <cell r="V126">
            <v>0</v>
          </cell>
          <cell r="W126">
            <v>6579000</v>
          </cell>
        </row>
        <row r="127">
          <cell r="C127" t="str">
            <v>B124</v>
          </cell>
          <cell r="D127" t="str">
            <v>9208016198</v>
          </cell>
          <cell r="E127" t="str">
            <v>Đỗ Đình Cường</v>
          </cell>
          <cell r="F127" t="str">
            <v>công nhân sản xuất bột giặt (xà phòng bột)</v>
          </cell>
          <cell r="G127">
            <v>6070000</v>
          </cell>
          <cell r="H127">
            <v>0</v>
          </cell>
          <cell r="I127">
            <v>6070000</v>
          </cell>
          <cell r="J127">
            <v>0</v>
          </cell>
          <cell r="K127">
            <v>0</v>
          </cell>
          <cell r="L127">
            <v>0</v>
          </cell>
          <cell r="M127">
            <v>6694000</v>
          </cell>
          <cell r="N127">
            <v>0</v>
          </cell>
          <cell r="S127">
            <v>6694000</v>
          </cell>
          <cell r="T127">
            <v>624000</v>
          </cell>
          <cell r="U127">
            <v>0</v>
          </cell>
          <cell r="V127">
            <v>0</v>
          </cell>
          <cell r="W127">
            <v>6694000</v>
          </cell>
        </row>
        <row r="128">
          <cell r="C128" t="str">
            <v>B126</v>
          </cell>
          <cell r="D128" t="str">
            <v>9208016199</v>
          </cell>
          <cell r="E128" t="str">
            <v>Trần Thanh Nhàn</v>
          </cell>
          <cell r="F128" t="str">
            <v>công nhân nghiền phụ gia sản xuất phân bón NPK</v>
          </cell>
          <cell r="G128">
            <v>6070000</v>
          </cell>
          <cell r="H128">
            <v>0</v>
          </cell>
          <cell r="I128">
            <v>6070000</v>
          </cell>
          <cell r="J128">
            <v>0</v>
          </cell>
          <cell r="K128">
            <v>0</v>
          </cell>
          <cell r="L128">
            <v>0</v>
          </cell>
          <cell r="M128">
            <v>6694000</v>
          </cell>
          <cell r="N128">
            <v>0</v>
          </cell>
          <cell r="S128">
            <v>6694000</v>
          </cell>
          <cell r="T128">
            <v>624000</v>
          </cell>
          <cell r="U128">
            <v>0</v>
          </cell>
          <cell r="V128">
            <v>0</v>
          </cell>
          <cell r="W128">
            <v>6694000</v>
          </cell>
        </row>
        <row r="129">
          <cell r="C129" t="str">
            <v>B128</v>
          </cell>
          <cell r="D129" t="str">
            <v>9208016201</v>
          </cell>
          <cell r="E129" t="str">
            <v>Phan Văn Nhựt</v>
          </cell>
          <cell r="F129" t="str">
            <v>công nhân sản xuất bột giặt (xà phòng bột)</v>
          </cell>
          <cell r="G129">
            <v>6070000</v>
          </cell>
          <cell r="H129">
            <v>0</v>
          </cell>
          <cell r="I129">
            <v>6070000</v>
          </cell>
          <cell r="J129">
            <v>0</v>
          </cell>
          <cell r="K129">
            <v>0</v>
          </cell>
          <cell r="L129">
            <v>0</v>
          </cell>
          <cell r="M129">
            <v>6694000</v>
          </cell>
          <cell r="N129">
            <v>0</v>
          </cell>
          <cell r="S129">
            <v>6694000</v>
          </cell>
          <cell r="T129">
            <v>624000</v>
          </cell>
          <cell r="U129">
            <v>0</v>
          </cell>
          <cell r="V129">
            <v>0</v>
          </cell>
          <cell r="W129">
            <v>6694000</v>
          </cell>
        </row>
        <row r="130">
          <cell r="C130" t="str">
            <v>B129</v>
          </cell>
          <cell r="D130" t="str">
            <v>9208016202</v>
          </cell>
          <cell r="E130" t="str">
            <v>Trương Thị Hằng</v>
          </cell>
          <cell r="F130" t="str">
            <v>công nhân sản xuất bột giặt (xà phòng bột)</v>
          </cell>
          <cell r="G130">
            <v>6070000</v>
          </cell>
          <cell r="H130">
            <v>0</v>
          </cell>
          <cell r="I130">
            <v>6070000</v>
          </cell>
          <cell r="J130">
            <v>0</v>
          </cell>
          <cell r="K130">
            <v>0</v>
          </cell>
          <cell r="L130">
            <v>0</v>
          </cell>
          <cell r="M130">
            <v>6694000</v>
          </cell>
          <cell r="N130">
            <v>0</v>
          </cell>
          <cell r="S130">
            <v>6694000</v>
          </cell>
          <cell r="T130">
            <v>624000</v>
          </cell>
          <cell r="U130">
            <v>0</v>
          </cell>
          <cell r="V130">
            <v>0</v>
          </cell>
          <cell r="W130">
            <v>6694000</v>
          </cell>
        </row>
        <row r="131">
          <cell r="C131" t="str">
            <v>B138</v>
          </cell>
          <cell r="D131" t="str">
            <v>9208016209</v>
          </cell>
          <cell r="E131" t="str">
            <v>Đoàn Thị Hồng Dễ</v>
          </cell>
          <cell r="F131" t="str">
            <v>công nhân sản xuất bột giặt (xà phòng bột)</v>
          </cell>
          <cell r="G131">
            <v>6070000</v>
          </cell>
          <cell r="H131">
            <v>0</v>
          </cell>
          <cell r="I131">
            <v>6070000</v>
          </cell>
          <cell r="J131">
            <v>0</v>
          </cell>
          <cell r="K131">
            <v>0</v>
          </cell>
          <cell r="L131">
            <v>0</v>
          </cell>
          <cell r="M131">
            <v>6694000</v>
          </cell>
          <cell r="N131">
            <v>0</v>
          </cell>
          <cell r="S131">
            <v>6694000</v>
          </cell>
          <cell r="T131">
            <v>624000</v>
          </cell>
          <cell r="U131">
            <v>0</v>
          </cell>
          <cell r="V131">
            <v>0</v>
          </cell>
          <cell r="W131">
            <v>6694000</v>
          </cell>
        </row>
        <row r="132">
          <cell r="C132" t="str">
            <v>B143</v>
          </cell>
          <cell r="D132" t="str">
            <v>9208016214</v>
          </cell>
          <cell r="E132" t="str">
            <v>Đinh Thị Cẩm Nhung</v>
          </cell>
          <cell r="F132" t="str">
            <v>công nhân sản xuất bột giặt (xà phòng bột)</v>
          </cell>
          <cell r="G132">
            <v>6070000</v>
          </cell>
          <cell r="H132">
            <v>0</v>
          </cell>
          <cell r="I132">
            <v>6070000</v>
          </cell>
          <cell r="J132">
            <v>0</v>
          </cell>
          <cell r="K132">
            <v>0</v>
          </cell>
          <cell r="L132">
            <v>0</v>
          </cell>
          <cell r="M132">
            <v>6694000</v>
          </cell>
          <cell r="N132">
            <v>0</v>
          </cell>
          <cell r="S132">
            <v>6694000</v>
          </cell>
          <cell r="T132">
            <v>624000</v>
          </cell>
          <cell r="U132">
            <v>0</v>
          </cell>
          <cell r="V132">
            <v>0</v>
          </cell>
          <cell r="W132">
            <v>6694000</v>
          </cell>
        </row>
        <row r="133">
          <cell r="C133" t="str">
            <v>B144</v>
          </cell>
          <cell r="D133" t="str">
            <v>9208016215</v>
          </cell>
          <cell r="E133" t="str">
            <v>Diệp Thị Loan</v>
          </cell>
          <cell r="F133" t="str">
            <v>công nhân sản xuất bột giặt (xà phòng bột)</v>
          </cell>
          <cell r="G133">
            <v>6070000</v>
          </cell>
          <cell r="H133">
            <v>0</v>
          </cell>
          <cell r="I133">
            <v>6070000</v>
          </cell>
          <cell r="J133">
            <v>0</v>
          </cell>
          <cell r="K133">
            <v>0</v>
          </cell>
          <cell r="L133">
            <v>0</v>
          </cell>
          <cell r="M133">
            <v>6694000</v>
          </cell>
          <cell r="N133">
            <v>0</v>
          </cell>
          <cell r="S133">
            <v>6694000</v>
          </cell>
          <cell r="T133">
            <v>624000</v>
          </cell>
          <cell r="U133">
            <v>0</v>
          </cell>
          <cell r="V133">
            <v>0</v>
          </cell>
          <cell r="W133">
            <v>6694000</v>
          </cell>
        </row>
        <row r="134">
          <cell r="C134" t="str">
            <v>B159</v>
          </cell>
          <cell r="D134" t="str">
            <v>9208007820</v>
          </cell>
          <cell r="E134" t="str">
            <v>Phạm Văn Khải</v>
          </cell>
          <cell r="F134" t="str">
            <v>công nhân sản xuất bột giặt (xà phòng bột)</v>
          </cell>
          <cell r="G134">
            <v>6070000</v>
          </cell>
          <cell r="H134">
            <v>0</v>
          </cell>
          <cell r="I134">
            <v>6070000</v>
          </cell>
          <cell r="J134">
            <v>0</v>
          </cell>
          <cell r="K134">
            <v>0</v>
          </cell>
          <cell r="L134">
            <v>0</v>
          </cell>
          <cell r="M134">
            <v>6694000</v>
          </cell>
          <cell r="N134">
            <v>0</v>
          </cell>
          <cell r="S134">
            <v>6694000</v>
          </cell>
          <cell r="T134">
            <v>624000</v>
          </cell>
          <cell r="U134">
            <v>0</v>
          </cell>
          <cell r="V134">
            <v>0</v>
          </cell>
          <cell r="W134">
            <v>6694000</v>
          </cell>
        </row>
        <row r="135">
          <cell r="C135" t="str">
            <v>C086</v>
          </cell>
          <cell r="D135" t="str">
            <v>5499003364</v>
          </cell>
          <cell r="E135" t="str">
            <v>Nguyễn Thiện Hoàng</v>
          </cell>
          <cell r="F135" t="str">
            <v>công nhân nghiền phụ gia sản xuất phân bón NPK</v>
          </cell>
          <cell r="G135">
            <v>6495000</v>
          </cell>
          <cell r="H135">
            <v>0</v>
          </cell>
          <cell r="I135">
            <v>6495000</v>
          </cell>
          <cell r="J135">
            <v>0</v>
          </cell>
          <cell r="K135">
            <v>0</v>
          </cell>
          <cell r="L135">
            <v>0</v>
          </cell>
          <cell r="M135">
            <v>7230000</v>
          </cell>
          <cell r="N135">
            <v>0</v>
          </cell>
          <cell r="S135">
            <v>7230000</v>
          </cell>
          <cell r="T135">
            <v>735000</v>
          </cell>
          <cell r="U135">
            <v>0</v>
          </cell>
          <cell r="V135">
            <v>0</v>
          </cell>
          <cell r="W135">
            <v>7230000</v>
          </cell>
        </row>
        <row r="136">
          <cell r="C136" t="str">
            <v>C419</v>
          </cell>
          <cell r="D136" t="str">
            <v>9211010364</v>
          </cell>
          <cell r="E136" t="str">
            <v>Huỳnh Văn Bình</v>
          </cell>
          <cell r="F136" t="str">
            <v>công nhân nghiền phụ gia sản xuất phân bón NPK</v>
          </cell>
          <cell r="G136">
            <v>5673000</v>
          </cell>
          <cell r="H136">
            <v>0</v>
          </cell>
          <cell r="I136">
            <v>5673000</v>
          </cell>
          <cell r="J136">
            <v>0</v>
          </cell>
          <cell r="K136">
            <v>0</v>
          </cell>
          <cell r="L136">
            <v>0</v>
          </cell>
          <cell r="M136">
            <v>6198000</v>
          </cell>
          <cell r="N136">
            <v>0</v>
          </cell>
          <cell r="S136">
            <v>6198000</v>
          </cell>
          <cell r="T136">
            <v>525000</v>
          </cell>
          <cell r="U136">
            <v>0</v>
          </cell>
          <cell r="V136">
            <v>0</v>
          </cell>
          <cell r="W136">
            <v>6198000</v>
          </cell>
        </row>
        <row r="137">
          <cell r="C137" t="str">
            <v>D027</v>
          </cell>
          <cell r="D137" t="str">
            <v>5400002448</v>
          </cell>
          <cell r="E137" t="str">
            <v>Nguyễn Tất Thức</v>
          </cell>
          <cell r="F137" t="str">
            <v>công nhân sản xuất bột giặt (xà phòng bột)</v>
          </cell>
          <cell r="G137">
            <v>6950000</v>
          </cell>
          <cell r="H137">
            <v>0</v>
          </cell>
          <cell r="I137">
            <v>6950000</v>
          </cell>
          <cell r="J137">
            <v>0</v>
          </cell>
          <cell r="K137">
            <v>0</v>
          </cell>
          <cell r="L137">
            <v>0</v>
          </cell>
          <cell r="M137">
            <v>7808000</v>
          </cell>
          <cell r="N137">
            <v>0</v>
          </cell>
          <cell r="S137">
            <v>7808000</v>
          </cell>
          <cell r="T137">
            <v>858000</v>
          </cell>
          <cell r="U137">
            <v>0</v>
          </cell>
          <cell r="V137">
            <v>0</v>
          </cell>
          <cell r="W137">
            <v>7808000</v>
          </cell>
        </row>
        <row r="138">
          <cell r="C138" t="str">
            <v>B227</v>
          </cell>
          <cell r="D138" t="str">
            <v>9214004216</v>
          </cell>
          <cell r="E138" t="str">
            <v>Nguyễn Văn Trọn</v>
          </cell>
          <cell r="F138" t="str">
            <v>công nhân nghiền phụ gia sản xuất phân bón NPK</v>
          </cell>
          <cell r="G138">
            <v>5302000</v>
          </cell>
          <cell r="H138">
            <v>0</v>
          </cell>
          <cell r="I138">
            <v>5302000</v>
          </cell>
          <cell r="J138">
            <v>0</v>
          </cell>
          <cell r="K138">
            <v>0</v>
          </cell>
          <cell r="L138">
            <v>0</v>
          </cell>
          <cell r="M138">
            <v>5739000</v>
          </cell>
          <cell r="N138">
            <v>0</v>
          </cell>
          <cell r="S138">
            <v>5739000</v>
          </cell>
          <cell r="T138">
            <v>437000</v>
          </cell>
          <cell r="U138">
            <v>0</v>
          </cell>
          <cell r="V138">
            <v>0</v>
          </cell>
          <cell r="W138">
            <v>5739000</v>
          </cell>
        </row>
        <row r="139">
          <cell r="C139" t="str">
            <v>B246</v>
          </cell>
          <cell r="D139" t="str">
            <v>9215005699</v>
          </cell>
          <cell r="E139" t="str">
            <v>Phạm Thành Danh</v>
          </cell>
          <cell r="F139" t="str">
            <v>công nhân sản xuất bột giặt (xà phòng bột)</v>
          </cell>
          <cell r="G139">
            <v>5302000</v>
          </cell>
          <cell r="H139">
            <v>0</v>
          </cell>
          <cell r="I139">
            <v>5302000</v>
          </cell>
          <cell r="J139">
            <v>0</v>
          </cell>
          <cell r="K139">
            <v>0</v>
          </cell>
          <cell r="L139">
            <v>0</v>
          </cell>
          <cell r="M139">
            <v>5739000</v>
          </cell>
          <cell r="N139">
            <v>0</v>
          </cell>
          <cell r="S139">
            <v>5739000</v>
          </cell>
          <cell r="T139">
            <v>437000</v>
          </cell>
          <cell r="U139">
            <v>0</v>
          </cell>
          <cell r="V139">
            <v>0</v>
          </cell>
          <cell r="W139">
            <v>5739000</v>
          </cell>
        </row>
        <row r="140">
          <cell r="C140" t="str">
            <v>B092</v>
          </cell>
          <cell r="D140" t="str">
            <v>5499003347</v>
          </cell>
          <cell r="E140" t="str">
            <v>Nguyễn Thị Thanh Tuyền</v>
          </cell>
          <cell r="F140" t="str">
            <v>công nhân sản xuất bột giặt (xà phòng bột)</v>
          </cell>
          <cell r="G140">
            <v>6495000</v>
          </cell>
          <cell r="H140">
            <v>0</v>
          </cell>
          <cell r="I140">
            <v>6495000</v>
          </cell>
          <cell r="J140">
            <v>0</v>
          </cell>
          <cell r="K140">
            <v>0</v>
          </cell>
          <cell r="L140">
            <v>0</v>
          </cell>
          <cell r="M140">
            <v>7230000</v>
          </cell>
          <cell r="N140">
            <v>0</v>
          </cell>
          <cell r="S140">
            <v>7230000</v>
          </cell>
          <cell r="T140">
            <v>735000</v>
          </cell>
          <cell r="U140">
            <v>0</v>
          </cell>
          <cell r="V140">
            <v>0</v>
          </cell>
          <cell r="W140">
            <v>7230000</v>
          </cell>
        </row>
        <row r="141">
          <cell r="C141" t="str">
            <v>B167</v>
          </cell>
          <cell r="D141" t="str">
            <v>9208007862</v>
          </cell>
          <cell r="E141" t="str">
            <v>Lương Thị Mộng Thi</v>
          </cell>
          <cell r="F141" t="str">
            <v>công nhân nghiền phụ gia sản xuất phân bón NPK</v>
          </cell>
          <cell r="G141">
            <v>6070000</v>
          </cell>
          <cell r="H141">
            <v>0</v>
          </cell>
          <cell r="I141">
            <v>6070000</v>
          </cell>
          <cell r="J141">
            <v>0</v>
          </cell>
          <cell r="K141">
            <v>0</v>
          </cell>
          <cell r="L141">
            <v>0</v>
          </cell>
          <cell r="M141">
            <v>6694000</v>
          </cell>
          <cell r="N141">
            <v>0</v>
          </cell>
          <cell r="S141">
            <v>6694000</v>
          </cell>
          <cell r="T141">
            <v>624000</v>
          </cell>
          <cell r="U141">
            <v>0</v>
          </cell>
          <cell r="V141">
            <v>0</v>
          </cell>
          <cell r="W141">
            <v>6694000</v>
          </cell>
        </row>
        <row r="142">
          <cell r="C142" t="str">
            <v>C190</v>
          </cell>
          <cell r="D142" t="str">
            <v>5400002892</v>
          </cell>
          <cell r="E142" t="str">
            <v>Bùi Như Ý</v>
          </cell>
          <cell r="F142" t="str">
            <v>công nhân sấy vê viên đóng bao phân NPK</v>
          </cell>
          <cell r="G142">
            <v>6495000</v>
          </cell>
          <cell r="H142">
            <v>0</v>
          </cell>
          <cell r="I142">
            <v>6495000</v>
          </cell>
          <cell r="J142">
            <v>0</v>
          </cell>
          <cell r="K142">
            <v>0</v>
          </cell>
          <cell r="L142">
            <v>0</v>
          </cell>
          <cell r="M142">
            <v>7230000</v>
          </cell>
          <cell r="N142">
            <v>0</v>
          </cell>
          <cell r="S142">
            <v>7230000</v>
          </cell>
          <cell r="T142">
            <v>735000</v>
          </cell>
          <cell r="U142">
            <v>0</v>
          </cell>
          <cell r="V142">
            <v>0</v>
          </cell>
          <cell r="W142">
            <v>7230000</v>
          </cell>
        </row>
        <row r="143">
          <cell r="C143" t="str">
            <v>C237</v>
          </cell>
          <cell r="D143" t="str">
            <v>6506006790</v>
          </cell>
          <cell r="E143" t="str">
            <v>Huỳnh Ngọc Của</v>
          </cell>
          <cell r="F143" t="str">
            <v>công nhân sấy vê viên đóng bao phân NPK</v>
          </cell>
          <cell r="G143">
            <v>6070000</v>
          </cell>
          <cell r="H143">
            <v>0</v>
          </cell>
          <cell r="I143">
            <v>6070000</v>
          </cell>
          <cell r="J143">
            <v>0</v>
          </cell>
          <cell r="K143">
            <v>0</v>
          </cell>
          <cell r="L143">
            <v>0</v>
          </cell>
          <cell r="M143">
            <v>6694000</v>
          </cell>
          <cell r="N143">
            <v>0</v>
          </cell>
          <cell r="S143">
            <v>6694000</v>
          </cell>
          <cell r="T143">
            <v>624000</v>
          </cell>
          <cell r="U143">
            <v>0</v>
          </cell>
          <cell r="V143">
            <v>0</v>
          </cell>
          <cell r="W143">
            <v>6694000</v>
          </cell>
        </row>
        <row r="144">
          <cell r="C144" t="str">
            <v>C251</v>
          </cell>
          <cell r="D144" t="str">
            <v>9208016231</v>
          </cell>
          <cell r="E144" t="str">
            <v>Phạm Công Trường</v>
          </cell>
          <cell r="F144" t="str">
            <v>công nhân sấy vê viên đóng bao phân NPK</v>
          </cell>
          <cell r="G144">
            <v>6070000</v>
          </cell>
          <cell r="H144">
            <v>0</v>
          </cell>
          <cell r="I144">
            <v>6070000</v>
          </cell>
          <cell r="J144">
            <v>0</v>
          </cell>
          <cell r="K144">
            <v>0</v>
          </cell>
          <cell r="L144">
            <v>0</v>
          </cell>
          <cell r="M144">
            <v>6694000</v>
          </cell>
          <cell r="N144">
            <v>0</v>
          </cell>
          <cell r="S144">
            <v>6694000</v>
          </cell>
          <cell r="T144">
            <v>624000</v>
          </cell>
          <cell r="U144">
            <v>0</v>
          </cell>
          <cell r="V144">
            <v>0</v>
          </cell>
          <cell r="W144">
            <v>6694000</v>
          </cell>
        </row>
        <row r="145">
          <cell r="C145" t="str">
            <v>C272</v>
          </cell>
          <cell r="D145" t="str">
            <v>9208016252</v>
          </cell>
          <cell r="E145" t="str">
            <v>Bùi Thị Bé Tám</v>
          </cell>
          <cell r="F145" t="str">
            <v>công nhân sấy vê viên đóng bao phân NPK</v>
          </cell>
          <cell r="G145">
            <v>6070000</v>
          </cell>
          <cell r="H145">
            <v>0</v>
          </cell>
          <cell r="I145">
            <v>6070000</v>
          </cell>
          <cell r="J145">
            <v>0</v>
          </cell>
          <cell r="K145">
            <v>0</v>
          </cell>
          <cell r="L145">
            <v>0</v>
          </cell>
          <cell r="M145">
            <v>6694000</v>
          </cell>
          <cell r="N145">
            <v>0</v>
          </cell>
          <cell r="S145">
            <v>6694000</v>
          </cell>
          <cell r="T145">
            <v>624000</v>
          </cell>
          <cell r="U145">
            <v>0</v>
          </cell>
          <cell r="V145">
            <v>0</v>
          </cell>
          <cell r="W145">
            <v>6694000</v>
          </cell>
        </row>
        <row r="146">
          <cell r="C146" t="str">
            <v>C343</v>
          </cell>
          <cell r="D146" t="str">
            <v>9209006851</v>
          </cell>
          <cell r="E146" t="str">
            <v>Bành Văn Bình</v>
          </cell>
          <cell r="F146" t="str">
            <v>công nhân sấy vê viên đóng bao phân NPK</v>
          </cell>
          <cell r="G146">
            <v>5673000</v>
          </cell>
          <cell r="H146">
            <v>0</v>
          </cell>
          <cell r="I146">
            <v>5673000</v>
          </cell>
          <cell r="J146">
            <v>0</v>
          </cell>
          <cell r="K146">
            <v>0</v>
          </cell>
          <cell r="L146">
            <v>0</v>
          </cell>
          <cell r="M146">
            <v>6198000</v>
          </cell>
          <cell r="N146">
            <v>0</v>
          </cell>
          <cell r="S146">
            <v>6198000</v>
          </cell>
          <cell r="T146">
            <v>525000</v>
          </cell>
          <cell r="U146">
            <v>0</v>
          </cell>
          <cell r="V146">
            <v>0</v>
          </cell>
          <cell r="W146">
            <v>6198000</v>
          </cell>
        </row>
        <row r="147">
          <cell r="C147" t="str">
            <v>C448</v>
          </cell>
          <cell r="D147" t="str">
            <v>9212008042</v>
          </cell>
          <cell r="E147" t="str">
            <v>Nguyễn Minh Tuân</v>
          </cell>
          <cell r="F147" t="str">
            <v>công nhân sấy vê viên đóng bao phân NPK</v>
          </cell>
          <cell r="G147">
            <v>5302000</v>
          </cell>
          <cell r="H147">
            <v>0</v>
          </cell>
          <cell r="I147">
            <v>5302000</v>
          </cell>
          <cell r="J147">
            <v>0</v>
          </cell>
          <cell r="K147">
            <v>0</v>
          </cell>
          <cell r="L147">
            <v>0</v>
          </cell>
          <cell r="M147">
            <v>5739000</v>
          </cell>
          <cell r="N147">
            <v>0</v>
          </cell>
          <cell r="S147">
            <v>5739000</v>
          </cell>
          <cell r="T147">
            <v>437000</v>
          </cell>
          <cell r="U147">
            <v>0</v>
          </cell>
          <cell r="V147">
            <v>0</v>
          </cell>
          <cell r="W147">
            <v>5739000</v>
          </cell>
        </row>
        <row r="148">
          <cell r="C148" t="str">
            <v>C455</v>
          </cell>
          <cell r="D148" t="str">
            <v>9209015402</v>
          </cell>
          <cell r="E148" t="str">
            <v>Nguyễn Chí Út Hiền</v>
          </cell>
          <cell r="F148" t="str">
            <v>công nhân sấy vê viên đóng bao phân NPK</v>
          </cell>
          <cell r="G148">
            <v>5302000</v>
          </cell>
          <cell r="H148">
            <v>0</v>
          </cell>
          <cell r="I148">
            <v>5302000</v>
          </cell>
          <cell r="J148">
            <v>0</v>
          </cell>
          <cell r="K148">
            <v>0</v>
          </cell>
          <cell r="L148">
            <v>0</v>
          </cell>
          <cell r="M148">
            <v>5739000</v>
          </cell>
          <cell r="N148">
            <v>0</v>
          </cell>
          <cell r="S148">
            <v>5739000</v>
          </cell>
          <cell r="T148">
            <v>437000</v>
          </cell>
          <cell r="U148">
            <v>0</v>
          </cell>
          <cell r="V148">
            <v>0</v>
          </cell>
          <cell r="W148">
            <v>5739000</v>
          </cell>
        </row>
        <row r="149">
          <cell r="C149" t="str">
            <v>M027</v>
          </cell>
          <cell r="D149" t="str">
            <v>5397003583</v>
          </cell>
          <cell r="E149" t="str">
            <v>Trịnh Văn Cường</v>
          </cell>
          <cell r="F149" t="str">
            <v>công nhân nghiền phụ gia sản xuất phân bón NPK</v>
          </cell>
          <cell r="G149">
            <v>6070000</v>
          </cell>
          <cell r="H149">
            <v>0</v>
          </cell>
          <cell r="I149">
            <v>6070000</v>
          </cell>
          <cell r="J149">
            <v>0</v>
          </cell>
          <cell r="K149">
            <v>0</v>
          </cell>
          <cell r="L149">
            <v>0</v>
          </cell>
          <cell r="M149">
            <v>6694000</v>
          </cell>
          <cell r="N149">
            <v>0</v>
          </cell>
          <cell r="S149">
            <v>6694000</v>
          </cell>
          <cell r="T149">
            <v>624000</v>
          </cell>
          <cell r="U149">
            <v>0</v>
          </cell>
          <cell r="V149">
            <v>0</v>
          </cell>
          <cell r="W149">
            <v>6694000</v>
          </cell>
        </row>
        <row r="150">
          <cell r="C150" t="str">
            <v>C476</v>
          </cell>
          <cell r="D150" t="str">
            <v>9213007224</v>
          </cell>
          <cell r="E150" t="str">
            <v>Nguyễn Thanh Nhân</v>
          </cell>
          <cell r="F150" t="str">
            <v>công nhân sấy vê viên đóng bao phân NPK</v>
          </cell>
          <cell r="G150">
            <v>5302000</v>
          </cell>
          <cell r="H150">
            <v>0</v>
          </cell>
          <cell r="I150">
            <v>5302000</v>
          </cell>
          <cell r="J150">
            <v>0</v>
          </cell>
          <cell r="K150">
            <v>0</v>
          </cell>
          <cell r="L150">
            <v>0</v>
          </cell>
          <cell r="M150">
            <v>5739000</v>
          </cell>
          <cell r="N150">
            <v>0</v>
          </cell>
          <cell r="S150">
            <v>5739000</v>
          </cell>
          <cell r="T150">
            <v>437000</v>
          </cell>
          <cell r="U150">
            <v>0</v>
          </cell>
          <cell r="V150">
            <v>0</v>
          </cell>
          <cell r="W150">
            <v>5739000</v>
          </cell>
        </row>
        <row r="151">
          <cell r="C151" t="str">
            <v>C257</v>
          </cell>
          <cell r="D151" t="str">
            <v>9208016237</v>
          </cell>
          <cell r="E151" t="str">
            <v>Nguyễn Chí Dũng</v>
          </cell>
          <cell r="F151" t="str">
            <v>công nhân sấy vê viên đóng bao phân NPK</v>
          </cell>
          <cell r="G151">
            <v>6070000</v>
          </cell>
          <cell r="H151">
            <v>0</v>
          </cell>
          <cell r="I151">
            <v>6070000</v>
          </cell>
          <cell r="J151">
            <v>0</v>
          </cell>
          <cell r="K151">
            <v>0</v>
          </cell>
          <cell r="L151">
            <v>0</v>
          </cell>
          <cell r="M151">
            <v>6694000</v>
          </cell>
          <cell r="N151">
            <v>0</v>
          </cell>
          <cell r="S151">
            <v>6694000</v>
          </cell>
          <cell r="T151">
            <v>624000</v>
          </cell>
          <cell r="U151">
            <v>0</v>
          </cell>
          <cell r="V151">
            <v>0</v>
          </cell>
          <cell r="W151">
            <v>6694000</v>
          </cell>
        </row>
        <row r="152">
          <cell r="C152" t="str">
            <v>B275</v>
          </cell>
          <cell r="D152" t="str">
            <v>9210000265</v>
          </cell>
          <cell r="E152" t="str">
            <v>Trần Thanh Tùng</v>
          </cell>
          <cell r="F152" t="str">
            <v>công nhân nghiền phụ gia sản xuất phân bón NPK</v>
          </cell>
          <cell r="G152">
            <v>5302000</v>
          </cell>
          <cell r="H152">
            <v>0</v>
          </cell>
          <cell r="I152">
            <v>5302000</v>
          </cell>
          <cell r="J152">
            <v>0</v>
          </cell>
          <cell r="K152">
            <v>0</v>
          </cell>
          <cell r="L152">
            <v>0</v>
          </cell>
          <cell r="M152">
            <v>5739000</v>
          </cell>
          <cell r="N152">
            <v>0</v>
          </cell>
          <cell r="S152">
            <v>5739000</v>
          </cell>
          <cell r="T152">
            <v>437000</v>
          </cell>
          <cell r="U152">
            <v>0</v>
          </cell>
          <cell r="V152">
            <v>0</v>
          </cell>
          <cell r="W152">
            <v>5739000</v>
          </cell>
        </row>
        <row r="153">
          <cell r="C153" t="str">
            <v>B282</v>
          </cell>
          <cell r="D153" t="str">
            <v>9210018099</v>
          </cell>
          <cell r="E153" t="str">
            <v>Nguyễn Hoàng Thanh</v>
          </cell>
          <cell r="F153" t="str">
            <v>công nhân nghiền phụ gia sản xuất phân bón NPK</v>
          </cell>
          <cell r="G153">
            <v>5302000</v>
          </cell>
          <cell r="H153">
            <v>0</v>
          </cell>
          <cell r="I153">
            <v>5302000</v>
          </cell>
          <cell r="J153">
            <v>0</v>
          </cell>
          <cell r="K153">
            <v>0</v>
          </cell>
          <cell r="L153">
            <v>0</v>
          </cell>
          <cell r="M153">
            <v>5739000</v>
          </cell>
          <cell r="N153">
            <v>0</v>
          </cell>
          <cell r="S153">
            <v>5739000</v>
          </cell>
          <cell r="T153">
            <v>437000</v>
          </cell>
          <cell r="U153">
            <v>0</v>
          </cell>
          <cell r="V153">
            <v>0</v>
          </cell>
          <cell r="W153">
            <v>5739000</v>
          </cell>
        </row>
        <row r="154">
          <cell r="C154" t="str">
            <v>B293</v>
          </cell>
          <cell r="D154" t="str">
            <v>9216023993</v>
          </cell>
          <cell r="E154" t="str">
            <v>Nguyễn Thị Hồng Thắm</v>
          </cell>
          <cell r="F154" t="str">
            <v>công nhân sản xuất bột giặt (xà phòng bột)</v>
          </cell>
          <cell r="G154">
            <v>5302000</v>
          </cell>
          <cell r="H154">
            <v>0</v>
          </cell>
          <cell r="I154">
            <v>5302000</v>
          </cell>
          <cell r="J154">
            <v>0</v>
          </cell>
          <cell r="K154">
            <v>0</v>
          </cell>
          <cell r="L154">
            <v>0</v>
          </cell>
          <cell r="M154">
            <v>5739000</v>
          </cell>
          <cell r="N154">
            <v>0</v>
          </cell>
          <cell r="S154">
            <v>5739000</v>
          </cell>
          <cell r="T154">
            <v>437000</v>
          </cell>
          <cell r="U154">
            <v>0</v>
          </cell>
          <cell r="V154">
            <v>0</v>
          </cell>
          <cell r="W154">
            <v>5739000</v>
          </cell>
        </row>
        <row r="155">
          <cell r="C155" t="str">
            <v>B294</v>
          </cell>
          <cell r="D155" t="str">
            <v>9216023994</v>
          </cell>
          <cell r="E155" t="str">
            <v>Trương Thị Diễm My</v>
          </cell>
          <cell r="F155" t="str">
            <v>công nhân sản xuất bột giặt (xà phòng bột)</v>
          </cell>
          <cell r="G155">
            <v>5302000</v>
          </cell>
          <cell r="H155">
            <v>0</v>
          </cell>
          <cell r="I155">
            <v>5302000</v>
          </cell>
          <cell r="J155">
            <v>0</v>
          </cell>
          <cell r="K155">
            <v>0</v>
          </cell>
          <cell r="L155">
            <v>0</v>
          </cell>
          <cell r="M155">
            <v>5739000</v>
          </cell>
          <cell r="N155">
            <v>0</v>
          </cell>
          <cell r="S155">
            <v>5739000</v>
          </cell>
          <cell r="T155">
            <v>437000</v>
          </cell>
          <cell r="U155">
            <v>0</v>
          </cell>
          <cell r="V155">
            <v>0</v>
          </cell>
          <cell r="W155">
            <v>5739000</v>
          </cell>
        </row>
        <row r="156">
          <cell r="C156" t="str">
            <v>B295</v>
          </cell>
          <cell r="D156" t="str">
            <v>8621439497</v>
          </cell>
          <cell r="E156" t="str">
            <v>Nguyễn Thanh Tâm</v>
          </cell>
          <cell r="F156" t="str">
            <v>công nhân nghiền phụ gia sản xuất phân bón NPK</v>
          </cell>
          <cell r="G156">
            <v>5302000</v>
          </cell>
          <cell r="H156">
            <v>0</v>
          </cell>
          <cell r="I156">
            <v>5302000</v>
          </cell>
          <cell r="J156">
            <v>0</v>
          </cell>
          <cell r="K156">
            <v>0</v>
          </cell>
          <cell r="L156">
            <v>0</v>
          </cell>
          <cell r="M156">
            <v>5739000</v>
          </cell>
          <cell r="N156">
            <v>0</v>
          </cell>
          <cell r="S156">
            <v>5739000</v>
          </cell>
          <cell r="T156">
            <v>437000</v>
          </cell>
          <cell r="U156">
            <v>0</v>
          </cell>
          <cell r="V156">
            <v>0</v>
          </cell>
          <cell r="W156">
            <v>5739000</v>
          </cell>
        </row>
        <row r="157">
          <cell r="C157" t="str">
            <v>B296</v>
          </cell>
          <cell r="D157" t="str">
            <v>9222708768</v>
          </cell>
          <cell r="E157" t="str">
            <v>Nguyễn Văn Bảo Quốc</v>
          </cell>
          <cell r="F157" t="str">
            <v>công nhân nghiền phụ gia sản xuất phân bón NPK</v>
          </cell>
          <cell r="G157">
            <v>5302000</v>
          </cell>
          <cell r="H157">
            <v>0</v>
          </cell>
          <cell r="I157">
            <v>5302000</v>
          </cell>
          <cell r="J157">
            <v>0</v>
          </cell>
          <cell r="K157">
            <v>0</v>
          </cell>
          <cell r="L157">
            <v>0</v>
          </cell>
          <cell r="M157">
            <v>5739000</v>
          </cell>
          <cell r="N157">
            <v>0</v>
          </cell>
          <cell r="S157">
            <v>5739000</v>
          </cell>
          <cell r="T157">
            <v>437000</v>
          </cell>
          <cell r="U157">
            <v>0</v>
          </cell>
          <cell r="V157">
            <v>0</v>
          </cell>
          <cell r="W157">
            <v>5739000</v>
          </cell>
        </row>
        <row r="158">
          <cell r="C158" t="str">
            <v>B298</v>
          </cell>
          <cell r="D158" t="str">
            <v>9222344590</v>
          </cell>
          <cell r="E158" t="str">
            <v>Lê Hoàng Nhịnh</v>
          </cell>
          <cell r="F158" t="str">
            <v>công nhân nghiền phụ gia sản xuất phân bón NPK</v>
          </cell>
          <cell r="G158">
            <v>5302000</v>
          </cell>
          <cell r="H158">
            <v>0</v>
          </cell>
          <cell r="I158">
            <v>5302000</v>
          </cell>
          <cell r="J158">
            <v>0</v>
          </cell>
          <cell r="K158">
            <v>0</v>
          </cell>
          <cell r="L158">
            <v>0</v>
          </cell>
          <cell r="M158">
            <v>5739000</v>
          </cell>
          <cell r="N158">
            <v>0</v>
          </cell>
          <cell r="S158">
            <v>5739000</v>
          </cell>
          <cell r="T158">
            <v>437000</v>
          </cell>
          <cell r="U158">
            <v>0</v>
          </cell>
          <cell r="V158">
            <v>0</v>
          </cell>
          <cell r="W158">
            <v>5739000</v>
          </cell>
        </row>
        <row r="159">
          <cell r="C159" t="str">
            <v>B307</v>
          </cell>
          <cell r="D159" t="str">
            <v>8723924817</v>
          </cell>
          <cell r="E159" t="str">
            <v>Nguyễn Hữu Thọ</v>
          </cell>
          <cell r="F159" t="str">
            <v>công nhân nghiền phụ gia sản xuất phân bón NPK</v>
          </cell>
          <cell r="G159">
            <v>5302000</v>
          </cell>
          <cell r="H159">
            <v>0</v>
          </cell>
          <cell r="I159">
            <v>5302000</v>
          </cell>
          <cell r="J159">
            <v>0</v>
          </cell>
          <cell r="K159">
            <v>0</v>
          </cell>
          <cell r="L159">
            <v>0</v>
          </cell>
          <cell r="M159">
            <v>5739000</v>
          </cell>
          <cell r="N159">
            <v>0</v>
          </cell>
          <cell r="S159">
            <v>5739000</v>
          </cell>
          <cell r="T159">
            <v>437000</v>
          </cell>
          <cell r="U159">
            <v>0</v>
          </cell>
          <cell r="V159">
            <v>0</v>
          </cell>
          <cell r="W159">
            <v>5739000</v>
          </cell>
        </row>
        <row r="160">
          <cell r="C160" t="str">
            <v>B109</v>
          </cell>
          <cell r="D160" t="str">
            <v>5404002328</v>
          </cell>
          <cell r="E160" t="str">
            <v>Lê Thị Thu Hoài</v>
          </cell>
          <cell r="F160" t="str">
            <v>công nhân nghiền phụ gia sản xuất phân bón NPK</v>
          </cell>
          <cell r="G160">
            <v>6070000</v>
          </cell>
          <cell r="H160">
            <v>0</v>
          </cell>
          <cell r="I160">
            <v>6070000</v>
          </cell>
          <cell r="J160">
            <v>0</v>
          </cell>
          <cell r="K160">
            <v>0</v>
          </cell>
          <cell r="L160">
            <v>0</v>
          </cell>
          <cell r="M160">
            <v>6694000</v>
          </cell>
          <cell r="N160">
            <v>0</v>
          </cell>
          <cell r="S160">
            <v>6694000</v>
          </cell>
          <cell r="T160">
            <v>624000</v>
          </cell>
          <cell r="U160">
            <v>0</v>
          </cell>
          <cell r="V160">
            <v>0</v>
          </cell>
          <cell r="W160">
            <v>6694000</v>
          </cell>
        </row>
        <row r="161">
          <cell r="C161" t="str">
            <v>B117</v>
          </cell>
          <cell r="D161" t="str">
            <v>6506006797</v>
          </cell>
          <cell r="E161" t="str">
            <v xml:space="preserve">Nguyễn Thị Vân </v>
          </cell>
          <cell r="F161" t="str">
            <v>công nhân nghiền phụ gia sản xuất phân bón NPK</v>
          </cell>
          <cell r="G161">
            <v>6070000</v>
          </cell>
          <cell r="H161">
            <v>0</v>
          </cell>
          <cell r="I161">
            <v>6070000</v>
          </cell>
          <cell r="J161">
            <v>0</v>
          </cell>
          <cell r="K161">
            <v>0</v>
          </cell>
          <cell r="L161">
            <v>0</v>
          </cell>
          <cell r="M161">
            <v>6694000</v>
          </cell>
          <cell r="N161">
            <v>0</v>
          </cell>
          <cell r="S161">
            <v>6694000</v>
          </cell>
          <cell r="T161">
            <v>624000</v>
          </cell>
          <cell r="U161">
            <v>0</v>
          </cell>
          <cell r="V161">
            <v>0</v>
          </cell>
          <cell r="W161">
            <v>6694000</v>
          </cell>
        </row>
        <row r="162">
          <cell r="C162" t="str">
            <v>B173</v>
          </cell>
          <cell r="D162" t="str">
            <v>9209021583</v>
          </cell>
          <cell r="E162" t="str">
            <v>Võ Thị Cà Nâu</v>
          </cell>
          <cell r="F162" t="str">
            <v>công nhân nghiền phụ gia sản xuất phân bón NPK</v>
          </cell>
          <cell r="G162">
            <v>6070000</v>
          </cell>
          <cell r="H162">
            <v>0</v>
          </cell>
          <cell r="I162">
            <v>6070000</v>
          </cell>
          <cell r="J162">
            <v>0</v>
          </cell>
          <cell r="K162">
            <v>0</v>
          </cell>
          <cell r="L162">
            <v>0</v>
          </cell>
          <cell r="M162">
            <v>6694000</v>
          </cell>
          <cell r="N162">
            <v>0</v>
          </cell>
          <cell r="S162">
            <v>6694000</v>
          </cell>
          <cell r="T162">
            <v>624000</v>
          </cell>
          <cell r="U162">
            <v>0</v>
          </cell>
          <cell r="V162">
            <v>0</v>
          </cell>
          <cell r="W162">
            <v>6694000</v>
          </cell>
        </row>
        <row r="163">
          <cell r="C163" t="str">
            <v>C048</v>
          </cell>
          <cell r="D163" t="str">
            <v>5496032492</v>
          </cell>
          <cell r="E163" t="str">
            <v>Nguyễn Quang Sang</v>
          </cell>
          <cell r="F163" t="str">
            <v>công nhân nghiền phụ gia sản xuất phân bón NPK</v>
          </cell>
          <cell r="G163">
            <v>6495000</v>
          </cell>
          <cell r="H163">
            <v>0</v>
          </cell>
          <cell r="I163">
            <v>6495000</v>
          </cell>
          <cell r="J163">
            <v>0</v>
          </cell>
          <cell r="K163">
            <v>0</v>
          </cell>
          <cell r="L163">
            <v>0</v>
          </cell>
          <cell r="M163">
            <v>7230000</v>
          </cell>
          <cell r="N163">
            <v>0</v>
          </cell>
          <cell r="S163">
            <v>7230000</v>
          </cell>
          <cell r="T163">
            <v>735000</v>
          </cell>
          <cell r="U163">
            <v>0</v>
          </cell>
          <cell r="V163">
            <v>0</v>
          </cell>
          <cell r="W163">
            <v>7230000</v>
          </cell>
        </row>
        <row r="164">
          <cell r="C164" t="str">
            <v>C248</v>
          </cell>
          <cell r="D164" t="str">
            <v>9208016228</v>
          </cell>
          <cell r="E164" t="str">
            <v>Đặng Thị Bích Thuận</v>
          </cell>
          <cell r="F164" t="str">
            <v>công nhân nghiền phụ gia sản xuất phân bón NPK</v>
          </cell>
          <cell r="G164">
            <v>6070000</v>
          </cell>
          <cell r="H164">
            <v>0</v>
          </cell>
          <cell r="I164">
            <v>6070000</v>
          </cell>
          <cell r="J164">
            <v>0</v>
          </cell>
          <cell r="K164">
            <v>0</v>
          </cell>
          <cell r="L164">
            <v>0</v>
          </cell>
          <cell r="M164">
            <v>6694000</v>
          </cell>
          <cell r="N164">
            <v>0</v>
          </cell>
          <cell r="S164">
            <v>6694000</v>
          </cell>
          <cell r="T164">
            <v>624000</v>
          </cell>
          <cell r="U164">
            <v>0</v>
          </cell>
          <cell r="V164">
            <v>0</v>
          </cell>
          <cell r="W164">
            <v>6694000</v>
          </cell>
        </row>
        <row r="165">
          <cell r="C165" t="str">
            <v>C268</v>
          </cell>
          <cell r="D165" t="str">
            <v>9208016248</v>
          </cell>
          <cell r="E165" t="str">
            <v>Nguyễn Thanh Hùng</v>
          </cell>
          <cell r="F165" t="str">
            <v>công nhân nghiền phụ gia sản xuất phân bón NPK</v>
          </cell>
          <cell r="G165">
            <v>6070000</v>
          </cell>
          <cell r="H165">
            <v>0</v>
          </cell>
          <cell r="I165">
            <v>6070000</v>
          </cell>
          <cell r="J165">
            <v>0</v>
          </cell>
          <cell r="K165">
            <v>0</v>
          </cell>
          <cell r="L165">
            <v>0</v>
          </cell>
          <cell r="M165">
            <v>6694000</v>
          </cell>
          <cell r="N165">
            <v>0</v>
          </cell>
          <cell r="S165">
            <v>6694000</v>
          </cell>
          <cell r="T165">
            <v>624000</v>
          </cell>
          <cell r="U165">
            <v>0</v>
          </cell>
          <cell r="V165">
            <v>0</v>
          </cell>
          <cell r="W165">
            <v>6694000</v>
          </cell>
        </row>
        <row r="166">
          <cell r="C166" t="str">
            <v>C269</v>
          </cell>
          <cell r="D166" t="str">
            <v>9208016249</v>
          </cell>
          <cell r="E166" t="str">
            <v>Nguyễn Chí Cường</v>
          </cell>
          <cell r="F166" t="str">
            <v>công nhân nghiền phụ gia sản xuất phân bón NPK</v>
          </cell>
          <cell r="G166">
            <v>6070000</v>
          </cell>
          <cell r="H166">
            <v>0</v>
          </cell>
          <cell r="I166">
            <v>6070000</v>
          </cell>
          <cell r="J166">
            <v>0</v>
          </cell>
          <cell r="K166">
            <v>0</v>
          </cell>
          <cell r="L166">
            <v>0</v>
          </cell>
          <cell r="M166">
            <v>6694000</v>
          </cell>
          <cell r="N166">
            <v>0</v>
          </cell>
          <cell r="S166">
            <v>6694000</v>
          </cell>
          <cell r="T166">
            <v>624000</v>
          </cell>
          <cell r="U166">
            <v>0</v>
          </cell>
          <cell r="V166">
            <v>0</v>
          </cell>
          <cell r="W166">
            <v>6694000</v>
          </cell>
        </row>
        <row r="167">
          <cell r="C167" t="str">
            <v>C324</v>
          </cell>
          <cell r="D167" t="str">
            <v>9208010005</v>
          </cell>
          <cell r="E167" t="str">
            <v>Lê Văn Giã</v>
          </cell>
          <cell r="F167" t="str">
            <v>công nhân sấy vê viên đóng bao phân NPK</v>
          </cell>
          <cell r="G167">
            <v>6070000</v>
          </cell>
          <cell r="H167">
            <v>0</v>
          </cell>
          <cell r="I167">
            <v>6070000</v>
          </cell>
          <cell r="J167">
            <v>0</v>
          </cell>
          <cell r="K167">
            <v>0</v>
          </cell>
          <cell r="L167">
            <v>0</v>
          </cell>
          <cell r="M167">
            <v>6694000</v>
          </cell>
          <cell r="N167">
            <v>0</v>
          </cell>
          <cell r="S167">
            <v>6694000</v>
          </cell>
          <cell r="T167">
            <v>624000</v>
          </cell>
          <cell r="U167">
            <v>0</v>
          </cell>
          <cell r="V167">
            <v>0</v>
          </cell>
          <cell r="W167">
            <v>6694000</v>
          </cell>
        </row>
        <row r="168">
          <cell r="C168" t="str">
            <v>C350</v>
          </cell>
          <cell r="D168" t="str">
            <v>9209021588</v>
          </cell>
          <cell r="E168" t="str">
            <v>Trần Thanh Vũ</v>
          </cell>
          <cell r="F168" t="str">
            <v>công nhân sấy vê viên đóng bao phân NPK</v>
          </cell>
          <cell r="G168">
            <v>5302000</v>
          </cell>
          <cell r="H168">
            <v>0</v>
          </cell>
          <cell r="I168">
            <v>5302000</v>
          </cell>
          <cell r="J168">
            <v>0</v>
          </cell>
          <cell r="K168">
            <v>0</v>
          </cell>
          <cell r="L168">
            <v>0</v>
          </cell>
          <cell r="M168">
            <v>5739000</v>
          </cell>
          <cell r="N168">
            <v>0</v>
          </cell>
          <cell r="S168">
            <v>5739000</v>
          </cell>
          <cell r="T168">
            <v>437000</v>
          </cell>
          <cell r="U168">
            <v>0</v>
          </cell>
          <cell r="V168">
            <v>0</v>
          </cell>
          <cell r="W168">
            <v>5739000</v>
          </cell>
        </row>
        <row r="169">
          <cell r="C169" t="str">
            <v>C467</v>
          </cell>
          <cell r="D169" t="str">
            <v>9213007216</v>
          </cell>
          <cell r="E169" t="str">
            <v>Nguyễn Văn Dô</v>
          </cell>
          <cell r="F169" t="str">
            <v>công nhân nghiền phụ gia sản xuất phân bón NPK</v>
          </cell>
          <cell r="G169">
            <v>5302000</v>
          </cell>
          <cell r="H169">
            <v>0</v>
          </cell>
          <cell r="I169">
            <v>5302000</v>
          </cell>
          <cell r="J169">
            <v>0</v>
          </cell>
          <cell r="K169">
            <v>0</v>
          </cell>
          <cell r="L169">
            <v>0</v>
          </cell>
          <cell r="M169">
            <v>5739000</v>
          </cell>
          <cell r="N169">
            <v>0</v>
          </cell>
          <cell r="S169">
            <v>5739000</v>
          </cell>
          <cell r="T169">
            <v>437000</v>
          </cell>
          <cell r="U169">
            <v>0</v>
          </cell>
          <cell r="V169">
            <v>0</v>
          </cell>
          <cell r="W169">
            <v>5739000</v>
          </cell>
        </row>
        <row r="170">
          <cell r="C170" t="str">
            <v>C470</v>
          </cell>
          <cell r="D170" t="str">
            <v>9213007218</v>
          </cell>
          <cell r="E170" t="str">
            <v>Lê Đình Lưu</v>
          </cell>
          <cell r="F170" t="str">
            <v>công nhân nghiền phụ gia sản xuất phân bón NPK</v>
          </cell>
          <cell r="G170">
            <v>5302000</v>
          </cell>
          <cell r="H170">
            <v>0</v>
          </cell>
          <cell r="I170">
            <v>5302000</v>
          </cell>
          <cell r="J170">
            <v>0</v>
          </cell>
          <cell r="K170">
            <v>0</v>
          </cell>
          <cell r="L170">
            <v>0</v>
          </cell>
          <cell r="M170">
            <v>5739000</v>
          </cell>
          <cell r="N170">
            <v>0</v>
          </cell>
          <cell r="S170">
            <v>5739000</v>
          </cell>
          <cell r="T170">
            <v>437000</v>
          </cell>
          <cell r="U170">
            <v>0</v>
          </cell>
          <cell r="V170">
            <v>0</v>
          </cell>
          <cell r="W170">
            <v>5739000</v>
          </cell>
        </row>
        <row r="171">
          <cell r="C171" t="str">
            <v>C474</v>
          </cell>
          <cell r="D171" t="str">
            <v>9213007222</v>
          </cell>
          <cell r="E171" t="str">
            <v>Mai Thanh Trung</v>
          </cell>
          <cell r="F171" t="str">
            <v>công nhân nghiền phụ gia sản xuất phân bón NPK</v>
          </cell>
          <cell r="G171">
            <v>5302000</v>
          </cell>
          <cell r="H171">
            <v>0</v>
          </cell>
          <cell r="I171">
            <v>5302000</v>
          </cell>
          <cell r="J171">
            <v>0</v>
          </cell>
          <cell r="K171">
            <v>0</v>
          </cell>
          <cell r="L171">
            <v>0</v>
          </cell>
          <cell r="M171">
            <v>5739000</v>
          </cell>
          <cell r="N171">
            <v>0</v>
          </cell>
          <cell r="S171">
            <v>5739000</v>
          </cell>
          <cell r="T171">
            <v>437000</v>
          </cell>
          <cell r="U171">
            <v>0</v>
          </cell>
          <cell r="V171">
            <v>0</v>
          </cell>
          <cell r="W171">
            <v>5739000</v>
          </cell>
        </row>
        <row r="172">
          <cell r="C172" t="str">
            <v>C490</v>
          </cell>
          <cell r="D172" t="str">
            <v>9214005759</v>
          </cell>
          <cell r="E172" t="str">
            <v>Lê Thanh Sang</v>
          </cell>
          <cell r="F172" t="str">
            <v>công nhân nghiền phụ gia sản xuất phân bón NPK</v>
          </cell>
          <cell r="G172">
            <v>5302000</v>
          </cell>
          <cell r="H172">
            <v>0</v>
          </cell>
          <cell r="I172">
            <v>5302000</v>
          </cell>
          <cell r="J172">
            <v>0</v>
          </cell>
          <cell r="K172">
            <v>0</v>
          </cell>
          <cell r="L172">
            <v>0</v>
          </cell>
          <cell r="M172">
            <v>5739000</v>
          </cell>
          <cell r="N172">
            <v>0</v>
          </cell>
          <cell r="S172">
            <v>5739000</v>
          </cell>
          <cell r="T172">
            <v>437000</v>
          </cell>
          <cell r="U172">
            <v>0</v>
          </cell>
          <cell r="V172">
            <v>0</v>
          </cell>
          <cell r="W172">
            <v>5739000</v>
          </cell>
        </row>
        <row r="173">
          <cell r="C173" t="str">
            <v>C492</v>
          </cell>
          <cell r="D173" t="str">
            <v>9214005760</v>
          </cell>
          <cell r="E173" t="str">
            <v>Lê Văn Ngàn</v>
          </cell>
          <cell r="F173" t="str">
            <v>công nhân nghiền phụ gia sản xuất phân bón NPK</v>
          </cell>
          <cell r="G173">
            <v>5302000</v>
          </cell>
          <cell r="H173">
            <v>0</v>
          </cell>
          <cell r="I173">
            <v>5302000</v>
          </cell>
          <cell r="J173">
            <v>0</v>
          </cell>
          <cell r="K173">
            <v>0</v>
          </cell>
          <cell r="L173">
            <v>0</v>
          </cell>
          <cell r="M173">
            <v>5739000</v>
          </cell>
          <cell r="N173">
            <v>0</v>
          </cell>
          <cell r="S173">
            <v>5739000</v>
          </cell>
          <cell r="T173">
            <v>437000</v>
          </cell>
          <cell r="U173">
            <v>0</v>
          </cell>
          <cell r="V173">
            <v>0</v>
          </cell>
          <cell r="W173">
            <v>5739000</v>
          </cell>
        </row>
        <row r="174">
          <cell r="C174" t="str">
            <v>C498</v>
          </cell>
          <cell r="D174" t="str">
            <v>9214005766</v>
          </cell>
          <cell r="E174" t="str">
            <v>Lê Chí Cường</v>
          </cell>
          <cell r="F174" t="str">
            <v>công nhân nghiền phụ gia sản xuất phân bón NPK</v>
          </cell>
          <cell r="G174">
            <v>5302000</v>
          </cell>
          <cell r="H174">
            <v>0</v>
          </cell>
          <cell r="I174">
            <v>5302000</v>
          </cell>
          <cell r="J174">
            <v>0</v>
          </cell>
          <cell r="K174">
            <v>0</v>
          </cell>
          <cell r="L174">
            <v>0</v>
          </cell>
          <cell r="M174">
            <v>5739000</v>
          </cell>
          <cell r="N174">
            <v>0</v>
          </cell>
          <cell r="S174">
            <v>5739000</v>
          </cell>
          <cell r="T174">
            <v>437000</v>
          </cell>
          <cell r="U174">
            <v>0</v>
          </cell>
          <cell r="V174">
            <v>0</v>
          </cell>
          <cell r="W174">
            <v>5739000</v>
          </cell>
        </row>
        <row r="175">
          <cell r="C175" t="str">
            <v>C502</v>
          </cell>
          <cell r="D175" t="str">
            <v>9214005769</v>
          </cell>
          <cell r="E175" t="str">
            <v>Trần Hùng Nhanh</v>
          </cell>
          <cell r="F175" t="str">
            <v>công nhân nghiền phụ gia sản xuất phân bón NPK</v>
          </cell>
          <cell r="G175">
            <v>5302000</v>
          </cell>
          <cell r="H175">
            <v>0</v>
          </cell>
          <cell r="I175">
            <v>5302000</v>
          </cell>
          <cell r="J175">
            <v>0</v>
          </cell>
          <cell r="K175">
            <v>0</v>
          </cell>
          <cell r="L175">
            <v>0</v>
          </cell>
          <cell r="M175">
            <v>5739000</v>
          </cell>
          <cell r="N175">
            <v>0</v>
          </cell>
          <cell r="S175">
            <v>5739000</v>
          </cell>
          <cell r="T175">
            <v>437000</v>
          </cell>
          <cell r="U175">
            <v>0</v>
          </cell>
          <cell r="V175">
            <v>0</v>
          </cell>
          <cell r="W175">
            <v>5739000</v>
          </cell>
        </row>
        <row r="176">
          <cell r="C176" t="str">
            <v>C507</v>
          </cell>
          <cell r="D176" t="str">
            <v>9214005774</v>
          </cell>
          <cell r="E176" t="str">
            <v>Lê Văn Gia</v>
          </cell>
          <cell r="F176" t="str">
            <v>công nhân nghiền phụ gia sản xuất phân bón NPK</v>
          </cell>
          <cell r="G176">
            <v>5302000</v>
          </cell>
          <cell r="H176">
            <v>0</v>
          </cell>
          <cell r="I176">
            <v>5302000</v>
          </cell>
          <cell r="J176">
            <v>0</v>
          </cell>
          <cell r="K176">
            <v>0</v>
          </cell>
          <cell r="L176">
            <v>0</v>
          </cell>
          <cell r="M176">
            <v>5739000</v>
          </cell>
          <cell r="N176">
            <v>0</v>
          </cell>
          <cell r="S176">
            <v>5739000</v>
          </cell>
          <cell r="T176">
            <v>437000</v>
          </cell>
          <cell r="U176">
            <v>0</v>
          </cell>
          <cell r="V176">
            <v>0</v>
          </cell>
          <cell r="W176">
            <v>5739000</v>
          </cell>
        </row>
        <row r="177">
          <cell r="C177" t="str">
            <v>C378</v>
          </cell>
          <cell r="D177" t="str">
            <v>9210020037</v>
          </cell>
          <cell r="E177" t="str">
            <v>Nguyễn Thị Nhàn</v>
          </cell>
          <cell r="F177" t="str">
            <v>công nhân sản xuất bột giặt (xà phòng bột)</v>
          </cell>
          <cell r="G177">
            <v>5302000</v>
          </cell>
          <cell r="H177">
            <v>0</v>
          </cell>
          <cell r="I177">
            <v>5302000</v>
          </cell>
          <cell r="J177">
            <v>0</v>
          </cell>
          <cell r="K177">
            <v>0</v>
          </cell>
          <cell r="L177">
            <v>0</v>
          </cell>
          <cell r="M177">
            <v>5739000</v>
          </cell>
          <cell r="N177">
            <v>0</v>
          </cell>
          <cell r="S177">
            <v>5739000</v>
          </cell>
          <cell r="T177">
            <v>437000</v>
          </cell>
          <cell r="U177">
            <v>0</v>
          </cell>
          <cell r="V177">
            <v>0</v>
          </cell>
          <cell r="W177">
            <v>5739000</v>
          </cell>
        </row>
        <row r="178">
          <cell r="C178" t="str">
            <v>C509</v>
          </cell>
          <cell r="D178" t="str">
            <v>9215006896</v>
          </cell>
          <cell r="E178" t="str">
            <v>Trần Minh Tiến</v>
          </cell>
          <cell r="F178" t="str">
            <v>công nhân nghiền phụ gia sản xuất phân bón NPK</v>
          </cell>
          <cell r="G178">
            <v>5302000</v>
          </cell>
          <cell r="H178">
            <v>0</v>
          </cell>
          <cell r="I178">
            <v>5302000</v>
          </cell>
          <cell r="J178">
            <v>0</v>
          </cell>
          <cell r="K178">
            <v>0</v>
          </cell>
          <cell r="L178">
            <v>0</v>
          </cell>
          <cell r="M178">
            <v>5739000</v>
          </cell>
          <cell r="N178">
            <v>0</v>
          </cell>
          <cell r="S178">
            <v>5739000</v>
          </cell>
          <cell r="T178">
            <v>437000</v>
          </cell>
          <cell r="U178">
            <v>0</v>
          </cell>
          <cell r="V178">
            <v>0</v>
          </cell>
          <cell r="W178">
            <v>5739000</v>
          </cell>
        </row>
        <row r="179">
          <cell r="C179" t="str">
            <v>C528</v>
          </cell>
          <cell r="D179" t="str">
            <v>9215008057</v>
          </cell>
          <cell r="E179" t="str">
            <v>Nguyễn Văn Phúc</v>
          </cell>
          <cell r="F179" t="str">
            <v>công nhân nghiền phụ gia sản xuất phân bón NPK</v>
          </cell>
          <cell r="G179">
            <v>5302000</v>
          </cell>
          <cell r="H179">
            <v>0</v>
          </cell>
          <cell r="I179">
            <v>5302000</v>
          </cell>
          <cell r="J179">
            <v>0</v>
          </cell>
          <cell r="K179">
            <v>0</v>
          </cell>
          <cell r="L179">
            <v>0</v>
          </cell>
          <cell r="M179">
            <v>5739000</v>
          </cell>
          <cell r="N179">
            <v>0</v>
          </cell>
          <cell r="S179">
            <v>5739000</v>
          </cell>
          <cell r="T179">
            <v>437000</v>
          </cell>
          <cell r="U179">
            <v>0</v>
          </cell>
          <cell r="V179">
            <v>0</v>
          </cell>
          <cell r="W179">
            <v>5739000</v>
          </cell>
        </row>
        <row r="180">
          <cell r="C180" t="str">
            <v>C298</v>
          </cell>
          <cell r="D180" t="str">
            <v>9208007847</v>
          </cell>
          <cell r="E180" t="str">
            <v>Bùi Quang Hoài</v>
          </cell>
          <cell r="F180" t="str">
            <v>công nhân nghiền phụ gia sản xuất phân bón NPK</v>
          </cell>
          <cell r="G180">
            <v>6070000</v>
          </cell>
          <cell r="H180">
            <v>0</v>
          </cell>
          <cell r="I180">
            <v>6070000</v>
          </cell>
          <cell r="J180">
            <v>0</v>
          </cell>
          <cell r="K180">
            <v>0</v>
          </cell>
          <cell r="L180">
            <v>0</v>
          </cell>
          <cell r="M180">
            <v>6694000</v>
          </cell>
          <cell r="N180">
            <v>0</v>
          </cell>
          <cell r="S180">
            <v>6694000</v>
          </cell>
          <cell r="T180">
            <v>624000</v>
          </cell>
          <cell r="U180">
            <v>0</v>
          </cell>
          <cell r="V180">
            <v>0</v>
          </cell>
          <cell r="W180">
            <v>6694000</v>
          </cell>
        </row>
        <row r="181">
          <cell r="C181" t="str">
            <v>C542</v>
          </cell>
          <cell r="D181" t="str">
            <v>5400003677</v>
          </cell>
          <cell r="E181" t="str">
            <v>Trần Thị Thu Hồng</v>
          </cell>
          <cell r="F181" t="str">
            <v>công nhân nghiền phụ gia sản xuất phân bón NPK</v>
          </cell>
          <cell r="G181">
            <v>5302000</v>
          </cell>
          <cell r="H181">
            <v>0</v>
          </cell>
          <cell r="I181">
            <v>5302000</v>
          </cell>
          <cell r="J181">
            <v>0</v>
          </cell>
          <cell r="K181">
            <v>0</v>
          </cell>
          <cell r="L181">
            <v>0</v>
          </cell>
          <cell r="M181">
            <v>5739000</v>
          </cell>
          <cell r="N181">
            <v>0</v>
          </cell>
          <cell r="S181">
            <v>5739000</v>
          </cell>
          <cell r="T181">
            <v>437000</v>
          </cell>
          <cell r="U181">
            <v>0</v>
          </cell>
          <cell r="V181">
            <v>0</v>
          </cell>
          <cell r="W181">
            <v>5739000</v>
          </cell>
        </row>
        <row r="182">
          <cell r="C182" t="str">
            <v>C543</v>
          </cell>
          <cell r="D182" t="str">
            <v>9223163453</v>
          </cell>
          <cell r="E182" t="str">
            <v>Võ Thị Út</v>
          </cell>
          <cell r="F182" t="str">
            <v>công nhân nghiền phụ gia sản xuất phân bón NPK</v>
          </cell>
          <cell r="G182">
            <v>5302000</v>
          </cell>
          <cell r="H182">
            <v>0</v>
          </cell>
          <cell r="I182">
            <v>5302000</v>
          </cell>
          <cell r="J182">
            <v>0</v>
          </cell>
          <cell r="K182">
            <v>0</v>
          </cell>
          <cell r="L182">
            <v>0</v>
          </cell>
          <cell r="M182">
            <v>5739000</v>
          </cell>
          <cell r="N182">
            <v>0</v>
          </cell>
          <cell r="S182">
            <v>5739000</v>
          </cell>
          <cell r="T182">
            <v>437000</v>
          </cell>
          <cell r="U182">
            <v>0</v>
          </cell>
          <cell r="V182">
            <v>0</v>
          </cell>
          <cell r="W182">
            <v>5739000</v>
          </cell>
        </row>
        <row r="183">
          <cell r="C183" t="str">
            <v>C544</v>
          </cell>
          <cell r="D183" t="str">
            <v>9221713834</v>
          </cell>
          <cell r="E183" t="str">
            <v>Phạm Thị Lời</v>
          </cell>
          <cell r="F183" t="str">
            <v>công nhân nghiền phụ gia sản xuất phân bón NPK</v>
          </cell>
          <cell r="G183">
            <v>5302000</v>
          </cell>
          <cell r="H183">
            <v>0</v>
          </cell>
          <cell r="I183">
            <v>5302000</v>
          </cell>
          <cell r="J183">
            <v>0</v>
          </cell>
          <cell r="K183">
            <v>0</v>
          </cell>
          <cell r="L183">
            <v>0</v>
          </cell>
          <cell r="M183">
            <v>5739000</v>
          </cell>
          <cell r="N183">
            <v>0</v>
          </cell>
          <cell r="S183">
            <v>5739000</v>
          </cell>
          <cell r="T183">
            <v>437000</v>
          </cell>
          <cell r="U183">
            <v>0</v>
          </cell>
          <cell r="V183">
            <v>0</v>
          </cell>
          <cell r="W183">
            <v>5739000</v>
          </cell>
        </row>
        <row r="184">
          <cell r="C184" t="str">
            <v>C547</v>
          </cell>
          <cell r="D184" t="str">
            <v>9223006076</v>
          </cell>
          <cell r="E184" t="str">
            <v>Nguyễn Hoàng Anh</v>
          </cell>
          <cell r="F184" t="str">
            <v>công nhân nghiền phụ gia sản xuất phân bón NPK</v>
          </cell>
          <cell r="G184">
            <v>5302000</v>
          </cell>
          <cell r="H184">
            <v>0</v>
          </cell>
          <cell r="I184">
            <v>5302000</v>
          </cell>
          <cell r="J184">
            <v>0</v>
          </cell>
          <cell r="K184">
            <v>0</v>
          </cell>
          <cell r="L184">
            <v>0</v>
          </cell>
          <cell r="M184">
            <v>5739000</v>
          </cell>
          <cell r="N184">
            <v>0</v>
          </cell>
          <cell r="S184">
            <v>5739000</v>
          </cell>
          <cell r="T184">
            <v>437000</v>
          </cell>
          <cell r="U184">
            <v>0</v>
          </cell>
          <cell r="V184">
            <v>0</v>
          </cell>
          <cell r="W184">
            <v>5739000</v>
          </cell>
        </row>
        <row r="185">
          <cell r="C185" t="str">
            <v>C549</v>
          </cell>
          <cell r="D185" t="str">
            <v>9321583865</v>
          </cell>
          <cell r="E185" t="str">
            <v>Lê Văn Phúc</v>
          </cell>
          <cell r="F185" t="str">
            <v>công nhân nghiền phụ gia sản xuất phân bón NPK</v>
          </cell>
          <cell r="G185">
            <v>5302000</v>
          </cell>
          <cell r="H185">
            <v>0</v>
          </cell>
          <cell r="I185">
            <v>5302000</v>
          </cell>
          <cell r="J185">
            <v>0</v>
          </cell>
          <cell r="K185">
            <v>0</v>
          </cell>
          <cell r="L185">
            <v>0</v>
          </cell>
          <cell r="M185">
            <v>5739000</v>
          </cell>
          <cell r="N185">
            <v>0</v>
          </cell>
          <cell r="S185">
            <v>5739000</v>
          </cell>
          <cell r="T185">
            <v>437000</v>
          </cell>
          <cell r="U185">
            <v>0</v>
          </cell>
          <cell r="V185">
            <v>0</v>
          </cell>
          <cell r="W185">
            <v>5739000</v>
          </cell>
        </row>
        <row r="186">
          <cell r="C186" t="str">
            <v>C551</v>
          </cell>
          <cell r="D186" t="str">
            <v>9321558753</v>
          </cell>
          <cell r="E186" t="str">
            <v>Nguyễn Bình Em</v>
          </cell>
          <cell r="F186" t="str">
            <v>công nhân nghiền phụ gia sản xuất phân bón NPK</v>
          </cell>
          <cell r="G186">
            <v>5302000</v>
          </cell>
          <cell r="H186">
            <v>0</v>
          </cell>
          <cell r="I186">
            <v>5302000</v>
          </cell>
          <cell r="J186">
            <v>0</v>
          </cell>
          <cell r="K186">
            <v>0</v>
          </cell>
          <cell r="L186">
            <v>0</v>
          </cell>
          <cell r="M186">
            <v>5739000</v>
          </cell>
          <cell r="N186">
            <v>0</v>
          </cell>
          <cell r="S186">
            <v>5739000</v>
          </cell>
          <cell r="T186">
            <v>437000</v>
          </cell>
          <cell r="U186">
            <v>0</v>
          </cell>
          <cell r="V186">
            <v>0</v>
          </cell>
          <cell r="W186">
            <v>5739000</v>
          </cell>
        </row>
        <row r="187">
          <cell r="C187" t="str">
            <v>C555</v>
          </cell>
          <cell r="D187" t="str">
            <v>9222918749</v>
          </cell>
          <cell r="E187" t="str">
            <v>Trần Thị Thu Cúc</v>
          </cell>
          <cell r="F187" t="str">
            <v>công nhân sản xuất bột giặt (xà phòng bột)</v>
          </cell>
          <cell r="G187">
            <v>4955000</v>
          </cell>
          <cell r="H187">
            <v>0</v>
          </cell>
          <cell r="I187">
            <v>4955000</v>
          </cell>
          <cell r="J187">
            <v>0</v>
          </cell>
          <cell r="K187">
            <v>0</v>
          </cell>
          <cell r="L187">
            <v>0</v>
          </cell>
          <cell r="M187">
            <v>5314000</v>
          </cell>
          <cell r="N187">
            <v>0</v>
          </cell>
          <cell r="S187">
            <v>5314000</v>
          </cell>
          <cell r="T187">
            <v>359000</v>
          </cell>
          <cell r="U187">
            <v>0</v>
          </cell>
          <cell r="V187">
            <v>0</v>
          </cell>
          <cell r="W187">
            <v>5314000</v>
          </cell>
        </row>
        <row r="188">
          <cell r="C188" t="str">
            <v>C558</v>
          </cell>
          <cell r="D188" t="str">
            <v>9208010007</v>
          </cell>
          <cell r="E188" t="str">
            <v>Lương Văn Lập</v>
          </cell>
          <cell r="F188" t="str">
            <v>công nhân nghiền phụ gia sản xuất phân bón NPK</v>
          </cell>
          <cell r="G188">
            <v>4955000</v>
          </cell>
          <cell r="H188">
            <v>0</v>
          </cell>
          <cell r="I188">
            <v>4955000</v>
          </cell>
          <cell r="J188">
            <v>0</v>
          </cell>
          <cell r="K188">
            <v>0</v>
          </cell>
          <cell r="L188">
            <v>0</v>
          </cell>
          <cell r="M188">
            <v>5314000</v>
          </cell>
          <cell r="N188">
            <v>0</v>
          </cell>
          <cell r="S188">
            <v>5314000</v>
          </cell>
          <cell r="T188">
            <v>359000</v>
          </cell>
          <cell r="U188">
            <v>0</v>
          </cell>
          <cell r="V188">
            <v>0</v>
          </cell>
          <cell r="W188">
            <v>5314000</v>
          </cell>
        </row>
        <row r="189">
          <cell r="C189" t="str">
            <v>C566</v>
          </cell>
          <cell r="D189" t="str">
            <v>9222736590</v>
          </cell>
          <cell r="E189" t="str">
            <v>Nguyễn Thị Kiều Ngân</v>
          </cell>
          <cell r="F189" t="str">
            <v>công nhân sản xuất bột giặt (xà phòng bột)</v>
          </cell>
          <cell r="G189">
            <v>4955000</v>
          </cell>
          <cell r="H189">
            <v>0</v>
          </cell>
          <cell r="I189">
            <v>4955000</v>
          </cell>
          <cell r="J189">
            <v>0</v>
          </cell>
          <cell r="K189">
            <v>0</v>
          </cell>
          <cell r="L189">
            <v>0</v>
          </cell>
          <cell r="M189">
            <v>5314000</v>
          </cell>
          <cell r="N189">
            <v>0</v>
          </cell>
          <cell r="S189">
            <v>5314000</v>
          </cell>
          <cell r="T189">
            <v>359000</v>
          </cell>
          <cell r="U189">
            <v>0</v>
          </cell>
          <cell r="V189">
            <v>0</v>
          </cell>
          <cell r="W189">
            <v>5314000</v>
          </cell>
        </row>
        <row r="190">
          <cell r="C190" t="str">
            <v>C568</v>
          </cell>
          <cell r="D190" t="str">
            <v>9210016739</v>
          </cell>
          <cell r="E190" t="str">
            <v>Nguyễn Đặng Hồng Trâm</v>
          </cell>
          <cell r="F190" t="str">
            <v>công nhân nghiền phụ gia sản xuất phân bón NPK</v>
          </cell>
          <cell r="G190">
            <v>4955000</v>
          </cell>
          <cell r="H190">
            <v>0</v>
          </cell>
          <cell r="I190">
            <v>4955000</v>
          </cell>
          <cell r="J190">
            <v>0</v>
          </cell>
          <cell r="K190">
            <v>0</v>
          </cell>
          <cell r="L190">
            <v>0</v>
          </cell>
          <cell r="M190">
            <v>5314000</v>
          </cell>
          <cell r="N190">
            <v>0</v>
          </cell>
          <cell r="S190">
            <v>5314000</v>
          </cell>
          <cell r="T190">
            <v>359000</v>
          </cell>
          <cell r="U190">
            <v>0</v>
          </cell>
          <cell r="V190">
            <v>0</v>
          </cell>
          <cell r="W190">
            <v>5314000</v>
          </cell>
        </row>
        <row r="191">
          <cell r="C191" t="str">
            <v>C570</v>
          </cell>
          <cell r="D191" t="str">
            <v>9223011832</v>
          </cell>
          <cell r="E191" t="str">
            <v>Lê Thanh Nhường</v>
          </cell>
          <cell r="F191" t="str">
            <v>công nhân nghiền phụ gia sản xuất phân bón NPK</v>
          </cell>
          <cell r="G191">
            <v>4955000</v>
          </cell>
          <cell r="H191">
            <v>0</v>
          </cell>
          <cell r="I191">
            <v>4955000</v>
          </cell>
          <cell r="J191">
            <v>0</v>
          </cell>
          <cell r="K191">
            <v>0</v>
          </cell>
          <cell r="L191">
            <v>0</v>
          </cell>
          <cell r="M191">
            <v>5314000</v>
          </cell>
          <cell r="N191">
            <v>0</v>
          </cell>
          <cell r="S191">
            <v>5314000</v>
          </cell>
          <cell r="T191">
            <v>359000</v>
          </cell>
          <cell r="U191">
            <v>0</v>
          </cell>
          <cell r="V191">
            <v>0</v>
          </cell>
          <cell r="W191">
            <v>5314000</v>
          </cell>
        </row>
        <row r="192">
          <cell r="C192" t="str">
            <v>C571</v>
          </cell>
          <cell r="D192" t="str">
            <v>9222708767</v>
          </cell>
          <cell r="E192" t="str">
            <v>Võ Văn Hận</v>
          </cell>
          <cell r="F192" t="str">
            <v>công nhân nghiền phụ gia sản xuất phân bón NPK</v>
          </cell>
          <cell r="G192">
            <v>4955000</v>
          </cell>
          <cell r="H192">
            <v>0</v>
          </cell>
          <cell r="I192">
            <v>4955000</v>
          </cell>
          <cell r="J192">
            <v>0</v>
          </cell>
          <cell r="K192">
            <v>0</v>
          </cell>
          <cell r="L192">
            <v>0</v>
          </cell>
          <cell r="M192">
            <v>5314000</v>
          </cell>
          <cell r="N192">
            <v>0</v>
          </cell>
          <cell r="S192">
            <v>5314000</v>
          </cell>
          <cell r="T192">
            <v>359000</v>
          </cell>
          <cell r="U192">
            <v>0</v>
          </cell>
          <cell r="V192">
            <v>0</v>
          </cell>
          <cell r="W192">
            <v>5314000</v>
          </cell>
        </row>
        <row r="193">
          <cell r="C193" t="str">
            <v>C572</v>
          </cell>
          <cell r="D193" t="str">
            <v>9208007845</v>
          </cell>
          <cell r="E193" t="str">
            <v>Nguyễn Tấn Lộc</v>
          </cell>
          <cell r="F193" t="str">
            <v>công nhân nghiền phụ gia sản xuất phân bón NPK</v>
          </cell>
          <cell r="G193">
            <v>4955000</v>
          </cell>
          <cell r="H193">
            <v>0</v>
          </cell>
          <cell r="I193">
            <v>4955000</v>
          </cell>
          <cell r="J193">
            <v>0</v>
          </cell>
          <cell r="K193">
            <v>0</v>
          </cell>
          <cell r="L193">
            <v>0</v>
          </cell>
          <cell r="M193">
            <v>5314000</v>
          </cell>
          <cell r="N193">
            <v>0</v>
          </cell>
          <cell r="S193">
            <v>5314000</v>
          </cell>
          <cell r="T193">
            <v>359000</v>
          </cell>
          <cell r="U193">
            <v>0</v>
          </cell>
          <cell r="V193">
            <v>0</v>
          </cell>
          <cell r="W193">
            <v>5314000</v>
          </cell>
        </row>
        <row r="194">
          <cell r="C194" t="str">
            <v>C576</v>
          </cell>
          <cell r="D194" t="str">
            <v>9221626158</v>
          </cell>
          <cell r="E194" t="str">
            <v>Trần Văn Trung</v>
          </cell>
          <cell r="F194" t="str">
            <v>công nhân nghiền phụ gia sản xuất phân bón NPK</v>
          </cell>
          <cell r="G194">
            <v>4955000</v>
          </cell>
          <cell r="H194">
            <v>0</v>
          </cell>
          <cell r="I194">
            <v>4955000</v>
          </cell>
          <cell r="J194">
            <v>0</v>
          </cell>
          <cell r="K194">
            <v>0</v>
          </cell>
          <cell r="L194">
            <v>0</v>
          </cell>
          <cell r="M194">
            <v>5314000</v>
          </cell>
          <cell r="N194">
            <v>0</v>
          </cell>
          <cell r="S194">
            <v>5314000</v>
          </cell>
          <cell r="T194">
            <v>359000</v>
          </cell>
          <cell r="U194">
            <v>0</v>
          </cell>
          <cell r="V194">
            <v>0</v>
          </cell>
          <cell r="W194">
            <v>5314000</v>
          </cell>
        </row>
        <row r="195">
          <cell r="C195" t="str">
            <v>C577</v>
          </cell>
          <cell r="D195" t="str">
            <v>9208009997</v>
          </cell>
          <cell r="E195" t="str">
            <v>Huỳnh Văn Giàu</v>
          </cell>
          <cell r="F195" t="str">
            <v>công nhân nghiền phụ gia sản xuất phân bón NPK</v>
          </cell>
          <cell r="G195">
            <v>4955000</v>
          </cell>
          <cell r="H195">
            <v>0</v>
          </cell>
          <cell r="I195">
            <v>4955000</v>
          </cell>
          <cell r="J195">
            <v>0</v>
          </cell>
          <cell r="K195">
            <v>0</v>
          </cell>
          <cell r="L195">
            <v>0</v>
          </cell>
          <cell r="M195">
            <v>5314000</v>
          </cell>
          <cell r="N195">
            <v>0</v>
          </cell>
          <cell r="S195">
            <v>5314000</v>
          </cell>
          <cell r="T195">
            <v>359000</v>
          </cell>
          <cell r="U195">
            <v>0</v>
          </cell>
          <cell r="V195">
            <v>0</v>
          </cell>
          <cell r="W195">
            <v>5314000</v>
          </cell>
        </row>
        <row r="196">
          <cell r="C196" t="str">
            <v>C579</v>
          </cell>
          <cell r="D196" t="str">
            <v>8723383361</v>
          </cell>
          <cell r="E196" t="str">
            <v>Nguyễn Hoàng Thảo</v>
          </cell>
          <cell r="F196" t="str">
            <v>công nhân nghiền phụ gia sản xuất phân bón NPK</v>
          </cell>
          <cell r="G196">
            <v>4955000</v>
          </cell>
          <cell r="H196">
            <v>0</v>
          </cell>
          <cell r="I196">
            <v>4955000</v>
          </cell>
          <cell r="J196">
            <v>0</v>
          </cell>
          <cell r="K196">
            <v>0</v>
          </cell>
          <cell r="L196">
            <v>0</v>
          </cell>
          <cell r="M196">
            <v>5314000</v>
          </cell>
          <cell r="N196">
            <v>0</v>
          </cell>
          <cell r="S196">
            <v>5314000</v>
          </cell>
          <cell r="T196">
            <v>359000</v>
          </cell>
          <cell r="U196">
            <v>0</v>
          </cell>
          <cell r="V196">
            <v>0</v>
          </cell>
          <cell r="W196">
            <v>5314000</v>
          </cell>
        </row>
        <row r="197">
          <cell r="C197" t="str">
            <v>C581</v>
          </cell>
          <cell r="D197" t="str">
            <v>8222279576</v>
          </cell>
          <cell r="E197" t="str">
            <v>Trần Văn De</v>
          </cell>
          <cell r="F197" t="str">
            <v>công nhân nghiền phụ gia sản xuất phân bón NPK</v>
          </cell>
          <cell r="G197">
            <v>4719000</v>
          </cell>
          <cell r="H197">
            <v>0</v>
          </cell>
          <cell r="I197">
            <v>4719000</v>
          </cell>
          <cell r="J197">
            <v>0</v>
          </cell>
          <cell r="K197">
            <v>0</v>
          </cell>
          <cell r="M197">
            <v>5061000</v>
          </cell>
          <cell r="N197">
            <v>0</v>
          </cell>
          <cell r="S197">
            <v>5061000</v>
          </cell>
          <cell r="T197">
            <v>342000</v>
          </cell>
          <cell r="U197">
            <v>0</v>
          </cell>
          <cell r="V197">
            <v>0</v>
          </cell>
          <cell r="W197">
            <v>5061000</v>
          </cell>
        </row>
        <row r="198">
          <cell r="C198" t="str">
            <v>C585</v>
          </cell>
          <cell r="D198" t="str">
            <v>9222137812</v>
          </cell>
          <cell r="E198" t="str">
            <v>Nguyễn Thanh Dũng</v>
          </cell>
          <cell r="F198" t="str">
            <v>công nhân nghiền phụ gia sản xuất phân bón NPK</v>
          </cell>
          <cell r="G198">
            <v>4719000</v>
          </cell>
          <cell r="H198">
            <v>0</v>
          </cell>
          <cell r="I198">
            <v>4719000</v>
          </cell>
          <cell r="J198">
            <v>0</v>
          </cell>
          <cell r="K198">
            <v>0</v>
          </cell>
          <cell r="M198">
            <v>5061000</v>
          </cell>
          <cell r="N198">
            <v>0</v>
          </cell>
          <cell r="S198">
            <v>5061000</v>
          </cell>
          <cell r="T198">
            <v>342000</v>
          </cell>
          <cell r="U198">
            <v>0</v>
          </cell>
          <cell r="V198">
            <v>0</v>
          </cell>
          <cell r="W198">
            <v>5061000</v>
          </cell>
        </row>
        <row r="199">
          <cell r="C199" t="str">
            <v>C588</v>
          </cell>
          <cell r="D199" t="str">
            <v>9222743471</v>
          </cell>
          <cell r="E199" t="str">
            <v>Trần Văn Tươi</v>
          </cell>
          <cell r="F199" t="str">
            <v>công nhân nghiền phụ gia sản xuất phân bón NPK</v>
          </cell>
          <cell r="G199">
            <v>4719000</v>
          </cell>
          <cell r="H199">
            <v>0</v>
          </cell>
          <cell r="I199">
            <v>4719000</v>
          </cell>
          <cell r="J199">
            <v>0</v>
          </cell>
          <cell r="K199">
            <v>0</v>
          </cell>
          <cell r="M199">
            <v>5061000</v>
          </cell>
          <cell r="N199">
            <v>0</v>
          </cell>
          <cell r="S199">
            <v>5061000</v>
          </cell>
          <cell r="T199">
            <v>342000</v>
          </cell>
          <cell r="U199">
            <v>0</v>
          </cell>
          <cell r="V199">
            <v>0</v>
          </cell>
          <cell r="W199">
            <v>5061000</v>
          </cell>
        </row>
        <row r="200">
          <cell r="C200" t="str">
            <v>C589</v>
          </cell>
          <cell r="D200" t="str">
            <v>9208007825</v>
          </cell>
          <cell r="E200" t="str">
            <v>Lê Thanh Tùng</v>
          </cell>
          <cell r="F200" t="str">
            <v>công nhân nghiền phụ gia sản xuất phân bón NPK</v>
          </cell>
          <cell r="G200">
            <v>4719000</v>
          </cell>
          <cell r="H200">
            <v>0</v>
          </cell>
          <cell r="I200">
            <v>4719000</v>
          </cell>
          <cell r="J200">
            <v>0</v>
          </cell>
          <cell r="K200">
            <v>0</v>
          </cell>
          <cell r="M200">
            <v>5061000</v>
          </cell>
          <cell r="N200">
            <v>0</v>
          </cell>
          <cell r="S200">
            <v>5061000</v>
          </cell>
          <cell r="T200">
            <v>342000</v>
          </cell>
          <cell r="U200">
            <v>0</v>
          </cell>
          <cell r="V200">
            <v>0</v>
          </cell>
          <cell r="W200">
            <v>5061000</v>
          </cell>
        </row>
        <row r="201">
          <cell r="C201" t="str">
            <v>C593</v>
          </cell>
          <cell r="D201" t="str">
            <v>9214005754</v>
          </cell>
          <cell r="E201" t="str">
            <v>Nguyễn Thành Thái</v>
          </cell>
          <cell r="F201" t="str">
            <v>công nhân nghiền phụ gia sản xuất phân bón NPK</v>
          </cell>
          <cell r="G201">
            <v>4719000</v>
          </cell>
          <cell r="H201">
            <v>0</v>
          </cell>
          <cell r="I201">
            <v>4719000</v>
          </cell>
          <cell r="J201">
            <v>0</v>
          </cell>
          <cell r="K201">
            <v>0</v>
          </cell>
          <cell r="M201">
            <v>5061000</v>
          </cell>
          <cell r="N201">
            <v>0</v>
          </cell>
          <cell r="S201">
            <v>5061000</v>
          </cell>
          <cell r="T201">
            <v>342000</v>
          </cell>
          <cell r="U201">
            <v>0</v>
          </cell>
          <cell r="V201">
            <v>0</v>
          </cell>
          <cell r="W201">
            <v>5061000</v>
          </cell>
        </row>
        <row r="202">
          <cell r="C202" t="str">
            <v>C595</v>
          </cell>
          <cell r="D202" t="str">
            <v>9222463402</v>
          </cell>
          <cell r="E202" t="str">
            <v xml:space="preserve">Huỳnh Văn Linh </v>
          </cell>
          <cell r="F202" t="str">
            <v>công nhân nghiền phụ gia sản xuất phân bón NPK</v>
          </cell>
          <cell r="G202">
            <v>4719000</v>
          </cell>
          <cell r="H202">
            <v>0</v>
          </cell>
          <cell r="I202">
            <v>4719000</v>
          </cell>
          <cell r="J202">
            <v>0</v>
          </cell>
          <cell r="K202">
            <v>0</v>
          </cell>
          <cell r="M202">
            <v>5061000</v>
          </cell>
          <cell r="N202">
            <v>0</v>
          </cell>
          <cell r="S202">
            <v>5061000</v>
          </cell>
          <cell r="T202">
            <v>342000</v>
          </cell>
          <cell r="U202">
            <v>0</v>
          </cell>
          <cell r="V202">
            <v>0</v>
          </cell>
          <cell r="W202">
            <v>5061000</v>
          </cell>
        </row>
        <row r="203">
          <cell r="C203" t="str">
            <v>C596</v>
          </cell>
          <cell r="D203" t="str">
            <v>8724018696</v>
          </cell>
          <cell r="E203" t="str">
            <v>Nguyễn Văn Nghĩa</v>
          </cell>
          <cell r="F203" t="str">
            <v>công nhân sản xuất bột giặt (xà phòng bột)</v>
          </cell>
          <cell r="G203">
            <v>4719000</v>
          </cell>
          <cell r="H203">
            <v>0</v>
          </cell>
          <cell r="I203">
            <v>4719000</v>
          </cell>
          <cell r="J203">
            <v>0</v>
          </cell>
          <cell r="K203">
            <v>0</v>
          </cell>
          <cell r="M203">
            <v>5061000</v>
          </cell>
          <cell r="N203">
            <v>0</v>
          </cell>
          <cell r="S203">
            <v>5061000</v>
          </cell>
          <cell r="T203">
            <v>342000</v>
          </cell>
          <cell r="U203">
            <v>0</v>
          </cell>
          <cell r="V203">
            <v>0</v>
          </cell>
          <cell r="W203">
            <v>5061000</v>
          </cell>
        </row>
        <row r="204">
          <cell r="C204" t="str">
            <v>C600</v>
          </cell>
          <cell r="D204" t="str">
            <v>6506006793</v>
          </cell>
          <cell r="E204" t="str">
            <v>Nguyễn Văn Ngon</v>
          </cell>
          <cell r="F204" t="str">
            <v>công nhân nghiền phụ gia sản xuất phân bón NPK</v>
          </cell>
          <cell r="G204">
            <v>4719000</v>
          </cell>
          <cell r="H204">
            <v>0</v>
          </cell>
          <cell r="I204">
            <v>4719000</v>
          </cell>
          <cell r="J204">
            <v>0</v>
          </cell>
          <cell r="K204">
            <v>0</v>
          </cell>
          <cell r="M204">
            <v>5061000</v>
          </cell>
          <cell r="N204">
            <v>0</v>
          </cell>
          <cell r="S204">
            <v>5061000</v>
          </cell>
          <cell r="T204">
            <v>342000</v>
          </cell>
          <cell r="U204">
            <v>0</v>
          </cell>
          <cell r="V204">
            <v>0</v>
          </cell>
          <cell r="W204">
            <v>5061000</v>
          </cell>
        </row>
        <row r="205">
          <cell r="C205" t="str">
            <v>C601</v>
          </cell>
          <cell r="D205" t="str">
            <v>9222817850</v>
          </cell>
          <cell r="E205" t="str">
            <v>Nguyễn Phú Quý</v>
          </cell>
          <cell r="F205" t="str">
            <v>công nhân nghiền phụ gia sản xuất phân bón NPK</v>
          </cell>
          <cell r="G205">
            <v>4719000</v>
          </cell>
          <cell r="H205">
            <v>0</v>
          </cell>
          <cell r="I205">
            <v>4719000</v>
          </cell>
          <cell r="J205">
            <v>0</v>
          </cell>
          <cell r="K205">
            <v>0</v>
          </cell>
          <cell r="M205">
            <v>5061000</v>
          </cell>
          <cell r="N205">
            <v>0</v>
          </cell>
          <cell r="S205">
            <v>5061000</v>
          </cell>
          <cell r="T205">
            <v>342000</v>
          </cell>
          <cell r="U205">
            <v>0</v>
          </cell>
          <cell r="V205">
            <v>0</v>
          </cell>
          <cell r="W205">
            <v>5061000</v>
          </cell>
        </row>
        <row r="206">
          <cell r="C206" t="str">
            <v>C602</v>
          </cell>
          <cell r="D206" t="str">
            <v>9209006845</v>
          </cell>
          <cell r="E206" t="str">
            <v>Bùi Văn Phong</v>
          </cell>
          <cell r="F206" t="str">
            <v>công nhân nghiền phụ gia sản xuất phân bón NPK</v>
          </cell>
          <cell r="G206">
            <v>4719000</v>
          </cell>
          <cell r="H206">
            <v>0</v>
          </cell>
          <cell r="I206">
            <v>4719000</v>
          </cell>
          <cell r="J206">
            <v>0</v>
          </cell>
          <cell r="K206">
            <v>0</v>
          </cell>
          <cell r="M206">
            <v>5061000</v>
          </cell>
          <cell r="N206">
            <v>0</v>
          </cell>
          <cell r="S206">
            <v>5061000</v>
          </cell>
          <cell r="T206">
            <v>342000</v>
          </cell>
          <cell r="U206">
            <v>0</v>
          </cell>
          <cell r="V206">
            <v>0</v>
          </cell>
          <cell r="W206">
            <v>5061000</v>
          </cell>
        </row>
        <row r="207">
          <cell r="C207" t="str">
            <v>C605</v>
          </cell>
          <cell r="D207" t="str">
            <v>8622109756</v>
          </cell>
          <cell r="E207" t="str">
            <v>Nguyễn Thành Thiện</v>
          </cell>
          <cell r="F207" t="str">
            <v>công nhân nghiền phụ gia sản xuất phân bón NPK</v>
          </cell>
          <cell r="G207">
            <v>4719000</v>
          </cell>
          <cell r="H207">
            <v>0</v>
          </cell>
          <cell r="I207">
            <v>4719000</v>
          </cell>
          <cell r="J207">
            <v>0</v>
          </cell>
          <cell r="K207">
            <v>0</v>
          </cell>
          <cell r="M207">
            <v>5061000</v>
          </cell>
          <cell r="N207">
            <v>0</v>
          </cell>
          <cell r="S207">
            <v>5061000</v>
          </cell>
          <cell r="T207">
            <v>342000</v>
          </cell>
          <cell r="U207">
            <v>0</v>
          </cell>
          <cell r="V207">
            <v>0</v>
          </cell>
          <cell r="W207">
            <v>5061000</v>
          </cell>
        </row>
        <row r="208">
          <cell r="C208" t="str">
            <v>C606</v>
          </cell>
          <cell r="D208" t="str">
            <v>8421678491</v>
          </cell>
          <cell r="E208" t="str">
            <v>Trần Văn Hòa</v>
          </cell>
          <cell r="F208" t="str">
            <v>công nhân nghiền phụ gia sản xuất phân bón NPK</v>
          </cell>
          <cell r="G208">
            <v>4719000</v>
          </cell>
          <cell r="H208">
            <v>0</v>
          </cell>
          <cell r="I208">
            <v>4719000</v>
          </cell>
          <cell r="J208">
            <v>0</v>
          </cell>
          <cell r="K208">
            <v>0</v>
          </cell>
          <cell r="M208">
            <v>5061000</v>
          </cell>
          <cell r="N208">
            <v>0</v>
          </cell>
          <cell r="S208">
            <v>5061000</v>
          </cell>
          <cell r="T208">
            <v>342000</v>
          </cell>
          <cell r="U208">
            <v>0</v>
          </cell>
          <cell r="V208">
            <v>0</v>
          </cell>
          <cell r="W208">
            <v>5061000</v>
          </cell>
        </row>
        <row r="209">
          <cell r="C209" t="str">
            <v>C607</v>
          </cell>
          <cell r="D209" t="str">
            <v>9216011742</v>
          </cell>
          <cell r="E209" t="str">
            <v>Nguyễn Hữu Tâm</v>
          </cell>
          <cell r="F209" t="str">
            <v>công nhân nghiền phụ gia sản xuất phân bón NPK</v>
          </cell>
          <cell r="G209">
            <v>4719000</v>
          </cell>
          <cell r="H209">
            <v>0</v>
          </cell>
          <cell r="I209">
            <v>4719000</v>
          </cell>
          <cell r="J209">
            <v>0</v>
          </cell>
          <cell r="K209">
            <v>0</v>
          </cell>
          <cell r="M209">
            <v>5061000</v>
          </cell>
          <cell r="N209">
            <v>0</v>
          </cell>
          <cell r="S209">
            <v>5061000</v>
          </cell>
          <cell r="T209">
            <v>342000</v>
          </cell>
          <cell r="U209">
            <v>0</v>
          </cell>
          <cell r="V209">
            <v>0</v>
          </cell>
          <cell r="W209">
            <v>5061000</v>
          </cell>
        </row>
        <row r="210">
          <cell r="C210" t="str">
            <v>C609</v>
          </cell>
          <cell r="D210" t="str">
            <v>8622149482</v>
          </cell>
          <cell r="E210" t="str">
            <v>Nguyễn Văn Phước</v>
          </cell>
          <cell r="F210" t="str">
            <v>công nhân nghiền phụ gia sản xuất phân bón NPK</v>
          </cell>
          <cell r="G210">
            <v>4719000</v>
          </cell>
          <cell r="H210">
            <v>0</v>
          </cell>
          <cell r="I210">
            <v>4719000</v>
          </cell>
          <cell r="J210">
            <v>0</v>
          </cell>
          <cell r="K210">
            <v>0</v>
          </cell>
          <cell r="M210">
            <v>5061000</v>
          </cell>
          <cell r="N210">
            <v>0</v>
          </cell>
          <cell r="S210">
            <v>5061000</v>
          </cell>
          <cell r="T210">
            <v>342000</v>
          </cell>
          <cell r="U210">
            <v>0</v>
          </cell>
          <cell r="V210">
            <v>0</v>
          </cell>
          <cell r="W210">
            <v>5061000</v>
          </cell>
        </row>
        <row r="211">
          <cell r="C211" t="str">
            <v>C610</v>
          </cell>
          <cell r="D211" t="str">
            <v>8622095770</v>
          </cell>
          <cell r="E211" t="str">
            <v>Lê Vĩ Khang</v>
          </cell>
          <cell r="F211" t="str">
            <v>công nhân nghiền phụ gia sản xuất phân bón NPK</v>
          </cell>
          <cell r="G211">
            <v>4719000</v>
          </cell>
          <cell r="H211">
            <v>0</v>
          </cell>
          <cell r="I211">
            <v>4719000</v>
          </cell>
          <cell r="J211">
            <v>0</v>
          </cell>
          <cell r="K211">
            <v>0</v>
          </cell>
          <cell r="M211">
            <v>5061000</v>
          </cell>
          <cell r="N211">
            <v>0</v>
          </cell>
          <cell r="S211">
            <v>5061000</v>
          </cell>
          <cell r="T211">
            <v>342000</v>
          </cell>
          <cell r="U211">
            <v>0</v>
          </cell>
          <cell r="V211">
            <v>0</v>
          </cell>
          <cell r="W211">
            <v>5061000</v>
          </cell>
        </row>
        <row r="212">
          <cell r="C212" t="str">
            <v>C611</v>
          </cell>
          <cell r="D212" t="str">
            <v>7423448397</v>
          </cell>
          <cell r="E212" t="str">
            <v>Trần Văn Đeo</v>
          </cell>
          <cell r="F212" t="str">
            <v>công nhân nghiền phụ gia sản xuất phân bón NPK</v>
          </cell>
          <cell r="G212">
            <v>4719000</v>
          </cell>
          <cell r="H212">
            <v>0</v>
          </cell>
          <cell r="I212">
            <v>4719000</v>
          </cell>
          <cell r="J212">
            <v>0</v>
          </cell>
          <cell r="K212">
            <v>0</v>
          </cell>
          <cell r="M212">
            <v>5061000</v>
          </cell>
          <cell r="N212">
            <v>0</v>
          </cell>
          <cell r="S212">
            <v>5061000</v>
          </cell>
          <cell r="T212">
            <v>342000</v>
          </cell>
          <cell r="U212">
            <v>0</v>
          </cell>
          <cell r="V212">
            <v>0</v>
          </cell>
          <cell r="W212">
            <v>5061000</v>
          </cell>
        </row>
        <row r="213">
          <cell r="C213" t="str">
            <v>C613</v>
          </cell>
          <cell r="D213" t="str">
            <v>9222576999</v>
          </cell>
          <cell r="E213" t="str">
            <v>Nguyễn Thị Mỹ Ngọc</v>
          </cell>
          <cell r="F213" t="str">
            <v>công nhân sản xuất bột giặt (xà phòng bột)</v>
          </cell>
          <cell r="G213">
            <v>4719000</v>
          </cell>
          <cell r="H213">
            <v>0</v>
          </cell>
          <cell r="I213">
            <v>4719000</v>
          </cell>
          <cell r="J213">
            <v>0</v>
          </cell>
          <cell r="K213">
            <v>0</v>
          </cell>
          <cell r="M213">
            <v>5061000</v>
          </cell>
          <cell r="N213">
            <v>0</v>
          </cell>
          <cell r="S213">
            <v>5061000</v>
          </cell>
          <cell r="T213">
            <v>342000</v>
          </cell>
          <cell r="U213">
            <v>0</v>
          </cell>
          <cell r="V213">
            <v>0</v>
          </cell>
          <cell r="W213">
            <v>5061000</v>
          </cell>
        </row>
        <row r="214">
          <cell r="C214" t="str">
            <v>C614</v>
          </cell>
          <cell r="D214" t="str">
            <v>9211012632</v>
          </cell>
          <cell r="E214" t="str">
            <v>Nguyễn Thị Thúy Em</v>
          </cell>
          <cell r="F214" t="str">
            <v>công nhân sản xuất bột giặt (xà phòng bột)</v>
          </cell>
          <cell r="G214">
            <v>4719000</v>
          </cell>
          <cell r="H214">
            <v>0</v>
          </cell>
          <cell r="I214">
            <v>4719000</v>
          </cell>
          <cell r="J214">
            <v>0</v>
          </cell>
          <cell r="K214">
            <v>0</v>
          </cell>
          <cell r="M214">
            <v>5061000</v>
          </cell>
          <cell r="N214">
            <v>0</v>
          </cell>
          <cell r="S214">
            <v>5061000</v>
          </cell>
          <cell r="T214">
            <v>342000</v>
          </cell>
          <cell r="U214">
            <v>0</v>
          </cell>
          <cell r="V214">
            <v>0</v>
          </cell>
          <cell r="W214">
            <v>5061000</v>
          </cell>
        </row>
        <row r="215">
          <cell r="C215" t="str">
            <v>C616</v>
          </cell>
          <cell r="D215" t="str">
            <v>9221453597</v>
          </cell>
          <cell r="E215" t="str">
            <v>Lâm Văn Đời</v>
          </cell>
          <cell r="F215" t="str">
            <v>công nhân nghiền phụ gia sản xuất phân bón NPK</v>
          </cell>
          <cell r="G215">
            <v>4719000</v>
          </cell>
          <cell r="H215">
            <v>0</v>
          </cell>
          <cell r="I215">
            <v>4719000</v>
          </cell>
          <cell r="J215">
            <v>0</v>
          </cell>
          <cell r="K215">
            <v>0</v>
          </cell>
          <cell r="M215">
            <v>5061000</v>
          </cell>
          <cell r="N215">
            <v>0</v>
          </cell>
          <cell r="S215">
            <v>5061000</v>
          </cell>
          <cell r="T215">
            <v>342000</v>
          </cell>
          <cell r="U215">
            <v>0</v>
          </cell>
          <cell r="V215">
            <v>0</v>
          </cell>
          <cell r="W215">
            <v>5061000</v>
          </cell>
        </row>
        <row r="216">
          <cell r="C216" t="str">
            <v>C617</v>
          </cell>
          <cell r="D216" t="str">
            <v>9208007856</v>
          </cell>
          <cell r="E216" t="str">
            <v>Nguyễn Văn Lý</v>
          </cell>
          <cell r="F216" t="str">
            <v>công nhân nghiền phụ gia sản xuất phân bón NPK</v>
          </cell>
          <cell r="G216">
            <v>4719000</v>
          </cell>
          <cell r="H216">
            <v>0</v>
          </cell>
          <cell r="I216">
            <v>4719000</v>
          </cell>
          <cell r="J216">
            <v>0</v>
          </cell>
          <cell r="K216">
            <v>0</v>
          </cell>
          <cell r="M216">
            <v>5061000</v>
          </cell>
          <cell r="N216">
            <v>0</v>
          </cell>
          <cell r="S216">
            <v>5061000</v>
          </cell>
          <cell r="T216">
            <v>342000</v>
          </cell>
          <cell r="U216">
            <v>0</v>
          </cell>
          <cell r="V216">
            <v>0</v>
          </cell>
          <cell r="W216">
            <v>5061000</v>
          </cell>
        </row>
        <row r="217">
          <cell r="C217" t="str">
            <v>C618</v>
          </cell>
          <cell r="D217" t="str">
            <v>9521066797</v>
          </cell>
          <cell r="E217" t="str">
            <v>Nguyễn Trọng Tín</v>
          </cell>
          <cell r="F217" t="str">
            <v>công nhân nghiền phụ gia sản xuất phân bón NPK</v>
          </cell>
          <cell r="G217">
            <v>4719000</v>
          </cell>
          <cell r="H217">
            <v>0</v>
          </cell>
          <cell r="I217">
            <v>4719000</v>
          </cell>
          <cell r="J217">
            <v>0</v>
          </cell>
          <cell r="K217">
            <v>0</v>
          </cell>
          <cell r="M217">
            <v>5061000</v>
          </cell>
          <cell r="N217">
            <v>0</v>
          </cell>
          <cell r="S217">
            <v>5061000</v>
          </cell>
          <cell r="T217">
            <v>342000</v>
          </cell>
          <cell r="U217">
            <v>0</v>
          </cell>
          <cell r="V217">
            <v>0</v>
          </cell>
          <cell r="W217">
            <v>5061000</v>
          </cell>
        </row>
        <row r="218">
          <cell r="C218" t="str">
            <v>C619</v>
          </cell>
          <cell r="D218" t="str">
            <v>9208016245</v>
          </cell>
          <cell r="E218" t="str">
            <v>Nguyễn Thanh Hải</v>
          </cell>
          <cell r="F218" t="str">
            <v>công nhân nghiền phụ gia sản xuất phân bón NPK</v>
          </cell>
          <cell r="G218">
            <v>4719000</v>
          </cell>
          <cell r="H218">
            <v>0</v>
          </cell>
          <cell r="I218">
            <v>4719000</v>
          </cell>
          <cell r="J218">
            <v>0</v>
          </cell>
          <cell r="K218">
            <v>0</v>
          </cell>
          <cell r="M218">
            <v>5061000</v>
          </cell>
          <cell r="N218">
            <v>0</v>
          </cell>
          <cell r="S218">
            <v>5061000</v>
          </cell>
          <cell r="T218">
            <v>342000</v>
          </cell>
          <cell r="U218">
            <v>0</v>
          </cell>
          <cell r="V218">
            <v>0</v>
          </cell>
          <cell r="W218">
            <v>5061000</v>
          </cell>
        </row>
        <row r="219">
          <cell r="C219" t="str">
            <v>C620</v>
          </cell>
          <cell r="D219" t="str">
            <v>9212000757</v>
          </cell>
          <cell r="E219" t="str">
            <v>Nguyễn Hoàng Khang</v>
          </cell>
          <cell r="F219" t="str">
            <v>công nhân nghiền phụ gia sản xuất phân bón NPK</v>
          </cell>
          <cell r="G219">
            <v>4410000</v>
          </cell>
          <cell r="H219">
            <v>0</v>
          </cell>
          <cell r="I219">
            <v>4410000</v>
          </cell>
          <cell r="J219">
            <v>0</v>
          </cell>
          <cell r="K219">
            <v>0</v>
          </cell>
          <cell r="L219">
            <v>0</v>
          </cell>
          <cell r="M219">
            <v>4730000</v>
          </cell>
          <cell r="N219">
            <v>0</v>
          </cell>
          <cell r="S219">
            <v>4730000</v>
          </cell>
          <cell r="T219">
            <v>320000</v>
          </cell>
          <cell r="U219">
            <v>0</v>
          </cell>
          <cell r="V219">
            <v>0</v>
          </cell>
          <cell r="W219">
            <v>4730000</v>
          </cell>
        </row>
        <row r="220">
          <cell r="C220" t="str">
            <v>C622</v>
          </cell>
          <cell r="D220" t="str">
            <v>8622094713</v>
          </cell>
          <cell r="E220" t="str">
            <v>Võ Văn Cọp</v>
          </cell>
          <cell r="F220" t="str">
            <v>công nhân nghiền phụ gia sản xuất phân bón NPK</v>
          </cell>
          <cell r="G220">
            <v>4410000</v>
          </cell>
          <cell r="H220">
            <v>0</v>
          </cell>
          <cell r="I220">
            <v>4410000</v>
          </cell>
          <cell r="J220">
            <v>0</v>
          </cell>
          <cell r="K220">
            <v>0</v>
          </cell>
          <cell r="L220">
            <v>0</v>
          </cell>
          <cell r="M220">
            <v>4730000</v>
          </cell>
          <cell r="N220">
            <v>0</v>
          </cell>
          <cell r="S220">
            <v>4730000</v>
          </cell>
          <cell r="T220">
            <v>320000</v>
          </cell>
          <cell r="U220">
            <v>0</v>
          </cell>
          <cell r="V220">
            <v>0</v>
          </cell>
          <cell r="W220">
            <v>4730000</v>
          </cell>
        </row>
        <row r="221">
          <cell r="C221" t="str">
            <v>C624</v>
          </cell>
          <cell r="D221" t="str">
            <v>9122411160</v>
          </cell>
          <cell r="E221" t="str">
            <v>Trần Thanh Toàn</v>
          </cell>
          <cell r="F221" t="str">
            <v>công nhân nghiền phụ gia sản xuất phân bón NPK</v>
          </cell>
          <cell r="G221">
            <v>4410000</v>
          </cell>
          <cell r="H221">
            <v>0</v>
          </cell>
          <cell r="I221">
            <v>4410000</v>
          </cell>
          <cell r="J221">
            <v>0</v>
          </cell>
          <cell r="K221">
            <v>0</v>
          </cell>
          <cell r="L221">
            <v>0</v>
          </cell>
          <cell r="M221">
            <v>4730000</v>
          </cell>
          <cell r="N221">
            <v>0</v>
          </cell>
          <cell r="S221">
            <v>4730000</v>
          </cell>
          <cell r="T221">
            <v>320000</v>
          </cell>
          <cell r="U221">
            <v>0</v>
          </cell>
          <cell r="V221">
            <v>0</v>
          </cell>
          <cell r="W221">
            <v>4730000</v>
          </cell>
        </row>
        <row r="222">
          <cell r="C222" t="str">
            <v>C626</v>
          </cell>
          <cell r="D222" t="str">
            <v>8416005030</v>
          </cell>
          <cell r="E222" t="str">
            <v>Diệp Thị Tập</v>
          </cell>
          <cell r="F222" t="str">
            <v>công nhân sản xuất bột giặt (xà phòng bột)</v>
          </cell>
          <cell r="G222">
            <v>4410000</v>
          </cell>
          <cell r="H222">
            <v>0</v>
          </cell>
          <cell r="I222">
            <v>4410000</v>
          </cell>
          <cell r="J222">
            <v>0</v>
          </cell>
          <cell r="K222">
            <v>0</v>
          </cell>
          <cell r="L222">
            <v>0</v>
          </cell>
          <cell r="M222">
            <v>4730000</v>
          </cell>
          <cell r="N222">
            <v>0</v>
          </cell>
          <cell r="S222">
            <v>4730000</v>
          </cell>
          <cell r="T222">
            <v>320000</v>
          </cell>
          <cell r="U222">
            <v>0</v>
          </cell>
          <cell r="V222">
            <v>0</v>
          </cell>
          <cell r="W222">
            <v>4730000</v>
          </cell>
        </row>
        <row r="223">
          <cell r="C223" t="str">
            <v>C628</v>
          </cell>
          <cell r="D223" t="str">
            <v>8622118525</v>
          </cell>
          <cell r="E223" t="str">
            <v>Phan Ngọc Được</v>
          </cell>
          <cell r="F223" t="str">
            <v>công nhân nghiền phụ gia sản xuất phân bón NPK</v>
          </cell>
          <cell r="G223">
            <v>4410000</v>
          </cell>
          <cell r="H223">
            <v>0</v>
          </cell>
          <cell r="I223">
            <v>4410000</v>
          </cell>
          <cell r="J223">
            <v>0</v>
          </cell>
          <cell r="K223">
            <v>0</v>
          </cell>
          <cell r="L223">
            <v>0</v>
          </cell>
          <cell r="M223">
            <v>4730000</v>
          </cell>
          <cell r="N223">
            <v>0</v>
          </cell>
          <cell r="S223">
            <v>4730000</v>
          </cell>
          <cell r="T223">
            <v>320000</v>
          </cell>
          <cell r="U223">
            <v>0</v>
          </cell>
          <cell r="V223">
            <v>0</v>
          </cell>
          <cell r="W223">
            <v>4730000</v>
          </cell>
        </row>
        <row r="224">
          <cell r="C224" t="str">
            <v>C630</v>
          </cell>
          <cell r="D224" t="str">
            <v>7416171783</v>
          </cell>
          <cell r="E224" t="str">
            <v>Nguyễn Hoàng Nhiên</v>
          </cell>
          <cell r="F224" t="str">
            <v>công nhân nghiền phụ gia sản xuất phân bón NPK</v>
          </cell>
          <cell r="G224">
            <v>4410000</v>
          </cell>
          <cell r="H224">
            <v>0</v>
          </cell>
          <cell r="I224">
            <v>4410000</v>
          </cell>
          <cell r="J224">
            <v>0</v>
          </cell>
          <cell r="K224">
            <v>0</v>
          </cell>
          <cell r="L224">
            <v>0</v>
          </cell>
          <cell r="M224">
            <v>4730000</v>
          </cell>
          <cell r="N224">
            <v>0</v>
          </cell>
          <cell r="S224">
            <v>4730000</v>
          </cell>
          <cell r="T224">
            <v>320000</v>
          </cell>
          <cell r="U224">
            <v>0</v>
          </cell>
          <cell r="V224">
            <v>0</v>
          </cell>
          <cell r="W224">
            <v>4730000</v>
          </cell>
        </row>
        <row r="225">
          <cell r="C225" t="str">
            <v>C631</v>
          </cell>
          <cell r="D225" t="str">
            <v>8416005025</v>
          </cell>
          <cell r="E225" t="str">
            <v>Thái Văn Tịnh</v>
          </cell>
          <cell r="F225" t="str">
            <v>công nhân nghiền phụ gia sản xuất phân bón NPK</v>
          </cell>
          <cell r="G225">
            <v>4410000</v>
          </cell>
          <cell r="H225">
            <v>0</v>
          </cell>
          <cell r="I225">
            <v>4410000</v>
          </cell>
          <cell r="J225">
            <v>0</v>
          </cell>
          <cell r="K225">
            <v>0</v>
          </cell>
          <cell r="L225">
            <v>0</v>
          </cell>
          <cell r="M225">
            <v>4730000</v>
          </cell>
          <cell r="N225">
            <v>0</v>
          </cell>
          <cell r="S225">
            <v>4730000</v>
          </cell>
          <cell r="T225">
            <v>320000</v>
          </cell>
          <cell r="U225">
            <v>0</v>
          </cell>
          <cell r="V225">
            <v>0</v>
          </cell>
          <cell r="W225">
            <v>4730000</v>
          </cell>
        </row>
        <row r="226">
          <cell r="C226" t="str">
            <v>C633</v>
          </cell>
          <cell r="D226" t="str">
            <v>9216001110</v>
          </cell>
          <cell r="E226" t="str">
            <v>Trương Thị Giàu</v>
          </cell>
          <cell r="F226" t="str">
            <v>công nhân nghiền phụ gia sản xuất phân bón NPK</v>
          </cell>
          <cell r="G226">
            <v>4410000</v>
          </cell>
          <cell r="H226">
            <v>0</v>
          </cell>
          <cell r="I226">
            <v>4410000</v>
          </cell>
          <cell r="J226">
            <v>0</v>
          </cell>
          <cell r="K226">
            <v>0</v>
          </cell>
          <cell r="L226">
            <v>0</v>
          </cell>
          <cell r="M226">
            <v>4730000</v>
          </cell>
          <cell r="N226">
            <v>0</v>
          </cell>
          <cell r="S226">
            <v>4730000</v>
          </cell>
          <cell r="T226">
            <v>320000</v>
          </cell>
          <cell r="U226">
            <v>0</v>
          </cell>
          <cell r="V226">
            <v>0</v>
          </cell>
          <cell r="W226">
            <v>4730000</v>
          </cell>
        </row>
        <row r="227">
          <cell r="C227" t="str">
            <v>C634</v>
          </cell>
          <cell r="D227" t="str">
            <v>9222222788</v>
          </cell>
          <cell r="E227" t="str">
            <v>Phạm Văn Âu</v>
          </cell>
          <cell r="F227" t="str">
            <v>công nhân nghiền phụ gia sản xuất phân bón NPK</v>
          </cell>
          <cell r="G227">
            <v>4410000</v>
          </cell>
          <cell r="H227">
            <v>0</v>
          </cell>
          <cell r="I227">
            <v>4410000</v>
          </cell>
          <cell r="J227">
            <v>0</v>
          </cell>
          <cell r="K227">
            <v>0</v>
          </cell>
          <cell r="L227">
            <v>0</v>
          </cell>
          <cell r="M227">
            <v>4730000</v>
          </cell>
          <cell r="N227">
            <v>0</v>
          </cell>
          <cell r="S227">
            <v>4730000</v>
          </cell>
          <cell r="T227">
            <v>320000</v>
          </cell>
          <cell r="U227">
            <v>0</v>
          </cell>
          <cell r="V227">
            <v>0</v>
          </cell>
          <cell r="W227">
            <v>4730000</v>
          </cell>
        </row>
        <row r="228">
          <cell r="C228" t="str">
            <v>C637</v>
          </cell>
          <cell r="D228" t="str">
            <v>7525438224</v>
          </cell>
          <cell r="E228" t="str">
            <v>Nguyễn Thanh Tuấn</v>
          </cell>
          <cell r="F228" t="str">
            <v>công nhân nghiền phụ gia sản xuất phân bón NPK</v>
          </cell>
          <cell r="G228">
            <v>4410000</v>
          </cell>
          <cell r="H228">
            <v>0</v>
          </cell>
          <cell r="I228">
            <v>4410000</v>
          </cell>
          <cell r="J228">
            <v>0</v>
          </cell>
          <cell r="K228">
            <v>0</v>
          </cell>
          <cell r="L228">
            <v>0</v>
          </cell>
          <cell r="M228">
            <v>4730000</v>
          </cell>
          <cell r="N228">
            <v>0</v>
          </cell>
          <cell r="S228">
            <v>4730000</v>
          </cell>
          <cell r="T228">
            <v>320000</v>
          </cell>
          <cell r="U228">
            <v>0</v>
          </cell>
          <cell r="V228">
            <v>0</v>
          </cell>
          <cell r="W228">
            <v>4730000</v>
          </cell>
        </row>
        <row r="229">
          <cell r="C229" t="str">
            <v>C640</v>
          </cell>
          <cell r="D229" t="str">
            <v>8622140764</v>
          </cell>
          <cell r="E229" t="str">
            <v>Nguyễn Thanh Vũ</v>
          </cell>
          <cell r="F229" t="str">
            <v>công nhân nghiền phụ gia sản xuất phân bón NPK</v>
          </cell>
          <cell r="G229">
            <v>4410000</v>
          </cell>
          <cell r="H229">
            <v>0</v>
          </cell>
          <cell r="I229">
            <v>4410000</v>
          </cell>
          <cell r="J229">
            <v>0</v>
          </cell>
          <cell r="K229">
            <v>0</v>
          </cell>
          <cell r="L229">
            <v>0</v>
          </cell>
          <cell r="M229">
            <v>4730000</v>
          </cell>
          <cell r="N229">
            <v>0</v>
          </cell>
          <cell r="S229">
            <v>4730000</v>
          </cell>
          <cell r="T229">
            <v>320000</v>
          </cell>
          <cell r="U229">
            <v>0</v>
          </cell>
          <cell r="V229">
            <v>0</v>
          </cell>
          <cell r="W229">
            <v>4730000</v>
          </cell>
        </row>
        <row r="230">
          <cell r="C230" t="str">
            <v>C643</v>
          </cell>
          <cell r="D230" t="str">
            <v>9208010002</v>
          </cell>
          <cell r="E230" t="str">
            <v>Phạm Hoàng Ân</v>
          </cell>
          <cell r="F230" t="str">
            <v>công nhân nghiền phụ gia sản xuất phân bón NPK</v>
          </cell>
          <cell r="G230">
            <v>4410000</v>
          </cell>
          <cell r="H230">
            <v>0</v>
          </cell>
          <cell r="I230">
            <v>4410000</v>
          </cell>
          <cell r="J230">
            <v>0</v>
          </cell>
          <cell r="K230">
            <v>0</v>
          </cell>
          <cell r="L230">
            <v>0</v>
          </cell>
          <cell r="M230">
            <v>4730000</v>
          </cell>
          <cell r="N230">
            <v>0</v>
          </cell>
          <cell r="S230">
            <v>4730000</v>
          </cell>
          <cell r="T230">
            <v>320000</v>
          </cell>
          <cell r="U230">
            <v>0</v>
          </cell>
          <cell r="V230">
            <v>0</v>
          </cell>
          <cell r="W230">
            <v>4730000</v>
          </cell>
        </row>
        <row r="231">
          <cell r="C231" t="str">
            <v>C646</v>
          </cell>
          <cell r="D231" t="str">
            <v>9208007832</v>
          </cell>
          <cell r="E231" t="str">
            <v xml:space="preserve">Nguyễn Văn Thành </v>
          </cell>
          <cell r="F231" t="str">
            <v>công nhân nghiền phụ gia sản xuất phân bón NPK</v>
          </cell>
          <cell r="G231">
            <v>4410000</v>
          </cell>
          <cell r="H231">
            <v>0</v>
          </cell>
          <cell r="I231">
            <v>4410000</v>
          </cell>
          <cell r="J231">
            <v>0</v>
          </cell>
          <cell r="K231">
            <v>0</v>
          </cell>
          <cell r="L231">
            <v>0</v>
          </cell>
          <cell r="M231">
            <v>4730000</v>
          </cell>
          <cell r="N231">
            <v>0</v>
          </cell>
          <cell r="S231">
            <v>4730000</v>
          </cell>
          <cell r="T231">
            <v>320000</v>
          </cell>
          <cell r="U231">
            <v>0</v>
          </cell>
          <cell r="V231">
            <v>0</v>
          </cell>
          <cell r="W231">
            <v>4730000</v>
          </cell>
        </row>
        <row r="232">
          <cell r="C232" t="str">
            <v>C647</v>
          </cell>
          <cell r="D232" t="str">
            <v>7412005768</v>
          </cell>
          <cell r="E232" t="str">
            <v>Lê Thanh Phước</v>
          </cell>
          <cell r="F232" t="str">
            <v>công nhân nghiền phụ gia sản xuất phân bón NPK</v>
          </cell>
          <cell r="G232">
            <v>4410000</v>
          </cell>
          <cell r="H232">
            <v>0</v>
          </cell>
          <cell r="I232">
            <v>4410000</v>
          </cell>
          <cell r="J232">
            <v>0</v>
          </cell>
          <cell r="K232">
            <v>0</v>
          </cell>
          <cell r="L232">
            <v>0</v>
          </cell>
          <cell r="M232">
            <v>4730000</v>
          </cell>
          <cell r="N232">
            <v>0</v>
          </cell>
          <cell r="S232">
            <v>4730000</v>
          </cell>
          <cell r="T232">
            <v>320000</v>
          </cell>
          <cell r="U232">
            <v>0</v>
          </cell>
          <cell r="V232">
            <v>0</v>
          </cell>
          <cell r="W232">
            <v>4730000</v>
          </cell>
        </row>
        <row r="233">
          <cell r="C233" t="str">
            <v>C648</v>
          </cell>
          <cell r="D233" t="str">
            <v>9121714489</v>
          </cell>
          <cell r="E233" t="str">
            <v>Lê Minh Thuận</v>
          </cell>
          <cell r="F233" t="str">
            <v>công nhân nghiền phụ gia sản xuất phân bón NPK</v>
          </cell>
          <cell r="G233">
            <v>4410000</v>
          </cell>
          <cell r="H233">
            <v>0</v>
          </cell>
          <cell r="I233">
            <v>4410000</v>
          </cell>
          <cell r="J233">
            <v>0</v>
          </cell>
          <cell r="K233">
            <v>0</v>
          </cell>
          <cell r="L233">
            <v>0</v>
          </cell>
          <cell r="M233">
            <v>4730000</v>
          </cell>
          <cell r="N233">
            <v>0</v>
          </cell>
          <cell r="S233">
            <v>4730000</v>
          </cell>
          <cell r="T233">
            <v>320000</v>
          </cell>
          <cell r="U233">
            <v>0</v>
          </cell>
          <cell r="V233">
            <v>0</v>
          </cell>
          <cell r="W233">
            <v>4730000</v>
          </cell>
        </row>
        <row r="234">
          <cell r="C234" t="str">
            <v>C649</v>
          </cell>
          <cell r="D234" t="str">
            <v>9122531018</v>
          </cell>
          <cell r="E234" t="str">
            <v>Lê Văn Thêm</v>
          </cell>
          <cell r="F234" t="str">
            <v>công nhân nghiền phụ gia sản xuất phân bón NPK</v>
          </cell>
          <cell r="G234">
            <v>4410000</v>
          </cell>
          <cell r="H234">
            <v>0</v>
          </cell>
          <cell r="I234">
            <v>4410000</v>
          </cell>
          <cell r="J234">
            <v>0</v>
          </cell>
          <cell r="K234">
            <v>0</v>
          </cell>
          <cell r="L234">
            <v>0</v>
          </cell>
          <cell r="M234">
            <v>4730000</v>
          </cell>
          <cell r="N234">
            <v>0</v>
          </cell>
          <cell r="S234">
            <v>4730000</v>
          </cell>
          <cell r="T234">
            <v>320000</v>
          </cell>
          <cell r="U234">
            <v>0</v>
          </cell>
          <cell r="V234">
            <v>0</v>
          </cell>
          <cell r="W234">
            <v>4730000</v>
          </cell>
        </row>
        <row r="235">
          <cell r="C235" t="str">
            <v>C651</v>
          </cell>
          <cell r="D235" t="str">
            <v>9221567493</v>
          </cell>
          <cell r="E235" t="str">
            <v>Huỳnh Tấn Em</v>
          </cell>
          <cell r="F235" t="str">
            <v>công nhân nghiền phụ gia sản xuất phân bón NPK</v>
          </cell>
          <cell r="G235">
            <v>4410000</v>
          </cell>
          <cell r="H235">
            <v>0</v>
          </cell>
          <cell r="I235">
            <v>4410000</v>
          </cell>
          <cell r="J235">
            <v>0</v>
          </cell>
          <cell r="K235">
            <v>0</v>
          </cell>
          <cell r="L235">
            <v>0</v>
          </cell>
          <cell r="M235">
            <v>4730000</v>
          </cell>
          <cell r="N235">
            <v>0</v>
          </cell>
          <cell r="S235">
            <v>4730000</v>
          </cell>
          <cell r="T235">
            <v>320000</v>
          </cell>
          <cell r="U235">
            <v>0</v>
          </cell>
          <cell r="V235">
            <v>0</v>
          </cell>
          <cell r="W235">
            <v>4730000</v>
          </cell>
        </row>
        <row r="236">
          <cell r="C236" t="str">
            <v>C654</v>
          </cell>
          <cell r="D236" t="str">
            <v>7910320010</v>
          </cell>
          <cell r="E236" t="str">
            <v>Bùi Văn Út Hiền</v>
          </cell>
          <cell r="F236" t="str">
            <v>công nhân nghiền phụ gia sản xuất phân bón NPK</v>
          </cell>
          <cell r="G236">
            <v>4410000</v>
          </cell>
          <cell r="H236">
            <v>0</v>
          </cell>
          <cell r="I236">
            <v>4410000</v>
          </cell>
          <cell r="J236">
            <v>0</v>
          </cell>
          <cell r="K236">
            <v>0</v>
          </cell>
          <cell r="L236">
            <v>0</v>
          </cell>
          <cell r="M236">
            <v>4730000</v>
          </cell>
          <cell r="S236">
            <v>4730000</v>
          </cell>
          <cell r="T236">
            <v>320000</v>
          </cell>
          <cell r="U236">
            <v>0</v>
          </cell>
          <cell r="V236">
            <v>0</v>
          </cell>
          <cell r="W236">
            <v>4730000</v>
          </cell>
        </row>
        <row r="237">
          <cell r="C237" t="str">
            <v>C655</v>
          </cell>
          <cell r="D237" t="str">
            <v>8622139812</v>
          </cell>
          <cell r="E237" t="str">
            <v>Nguyễn Hữu Thạnh</v>
          </cell>
          <cell r="F237" t="str">
            <v>công nhân sản xuất bột giặt (xà phòng bột)</v>
          </cell>
          <cell r="G237">
            <v>4410000</v>
          </cell>
          <cell r="H237">
            <v>0</v>
          </cell>
          <cell r="I237">
            <v>4410000</v>
          </cell>
          <cell r="J237">
            <v>0</v>
          </cell>
          <cell r="K237">
            <v>0</v>
          </cell>
          <cell r="L237">
            <v>0</v>
          </cell>
          <cell r="M237">
            <v>4730000</v>
          </cell>
          <cell r="N237">
            <v>0</v>
          </cell>
          <cell r="S237">
            <v>4730000</v>
          </cell>
          <cell r="T237">
            <v>320000</v>
          </cell>
          <cell r="U237">
            <v>0</v>
          </cell>
          <cell r="V237">
            <v>0</v>
          </cell>
          <cell r="W237">
            <v>4730000</v>
          </cell>
        </row>
        <row r="238">
          <cell r="C238" t="str">
            <v>C656</v>
          </cell>
          <cell r="D238" t="str">
            <v>9221345615</v>
          </cell>
          <cell r="E238" t="str">
            <v>Nguyễn Thị Bạch Huệ</v>
          </cell>
          <cell r="F238" t="str">
            <v>công nhân sản xuất bột giặt (xà phòng bột)</v>
          </cell>
          <cell r="G238">
            <v>4410000</v>
          </cell>
          <cell r="H238">
            <v>0</v>
          </cell>
          <cell r="I238">
            <v>4410000</v>
          </cell>
          <cell r="J238">
            <v>0</v>
          </cell>
          <cell r="K238">
            <v>0</v>
          </cell>
          <cell r="L238">
            <v>0</v>
          </cell>
          <cell r="M238">
            <v>4730000</v>
          </cell>
          <cell r="N238">
            <v>0</v>
          </cell>
          <cell r="S238">
            <v>4730000</v>
          </cell>
          <cell r="T238">
            <v>320000</v>
          </cell>
          <cell r="U238">
            <v>0</v>
          </cell>
          <cell r="V238">
            <v>0</v>
          </cell>
          <cell r="W238">
            <v>4730000</v>
          </cell>
        </row>
        <row r="239">
          <cell r="C239" t="str">
            <v>C658</v>
          </cell>
          <cell r="D239" t="str">
            <v>8622290236</v>
          </cell>
          <cell r="E239" t="str">
            <v>Trần Nguyễn Mỹ Phụng</v>
          </cell>
          <cell r="F239" t="str">
            <v>công nhân sản xuất bột giặt (xà phòng bột)</v>
          </cell>
          <cell r="G239">
            <v>4410000</v>
          </cell>
          <cell r="H239">
            <v>0</v>
          </cell>
          <cell r="I239">
            <v>4410000</v>
          </cell>
          <cell r="J239">
            <v>0</v>
          </cell>
          <cell r="K239">
            <v>0</v>
          </cell>
          <cell r="L239">
            <v>0</v>
          </cell>
          <cell r="M239">
            <v>4730000</v>
          </cell>
          <cell r="N239">
            <v>0</v>
          </cell>
          <cell r="S239">
            <v>4730000</v>
          </cell>
          <cell r="T239">
            <v>320000</v>
          </cell>
          <cell r="U239">
            <v>0</v>
          </cell>
          <cell r="V239">
            <v>0</v>
          </cell>
          <cell r="W239">
            <v>4730000</v>
          </cell>
        </row>
        <row r="240">
          <cell r="C240" t="str">
            <v>C659</v>
          </cell>
          <cell r="D240" t="str">
            <v>9221667349</v>
          </cell>
          <cell r="E240" t="str">
            <v>Nguyễn Văn Vũ</v>
          </cell>
          <cell r="F240" t="str">
            <v>công nhân nghiền phụ gia sản xuất phân bón NPK</v>
          </cell>
          <cell r="G240">
            <v>4410000</v>
          </cell>
          <cell r="H240">
            <v>0</v>
          </cell>
          <cell r="I240">
            <v>4410000</v>
          </cell>
          <cell r="J240">
            <v>0</v>
          </cell>
          <cell r="K240">
            <v>0</v>
          </cell>
          <cell r="L240">
            <v>0</v>
          </cell>
          <cell r="M240">
            <v>4730000</v>
          </cell>
          <cell r="N240">
            <v>0</v>
          </cell>
          <cell r="S240">
            <v>4730000</v>
          </cell>
          <cell r="T240">
            <v>320000</v>
          </cell>
          <cell r="U240">
            <v>0</v>
          </cell>
          <cell r="V240">
            <v>0</v>
          </cell>
          <cell r="W240">
            <v>4730000</v>
          </cell>
        </row>
        <row r="241">
          <cell r="C241" t="str">
            <v>C660</v>
          </cell>
          <cell r="D241" t="str">
            <v>9215008809</v>
          </cell>
          <cell r="E241" t="str">
            <v>Hà Văn Nên</v>
          </cell>
          <cell r="F241" t="str">
            <v>công nhân nghiền phụ gia sản xuất phân bón NPK</v>
          </cell>
          <cell r="G241">
            <v>4410000</v>
          </cell>
          <cell r="H241">
            <v>0</v>
          </cell>
          <cell r="I241">
            <v>4410000</v>
          </cell>
          <cell r="J241">
            <v>0</v>
          </cell>
          <cell r="K241">
            <v>0</v>
          </cell>
          <cell r="L241">
            <v>0</v>
          </cell>
          <cell r="M241">
            <v>4730000</v>
          </cell>
          <cell r="N241">
            <v>0</v>
          </cell>
          <cell r="S241">
            <v>4730000</v>
          </cell>
          <cell r="T241">
            <v>320000</v>
          </cell>
          <cell r="U241">
            <v>0</v>
          </cell>
          <cell r="V241">
            <v>0</v>
          </cell>
          <cell r="W241">
            <v>4730000</v>
          </cell>
        </row>
        <row r="242">
          <cell r="C242" t="str">
            <v>C662</v>
          </cell>
          <cell r="D242" t="str">
            <v>9212000761</v>
          </cell>
          <cell r="E242" t="str">
            <v>Phạm Văn Phú</v>
          </cell>
          <cell r="F242" t="str">
            <v>công nhân nghiền phụ gia sản xuất phân bón NPK</v>
          </cell>
          <cell r="G242">
            <v>4410000</v>
          </cell>
          <cell r="I242">
            <v>4410000</v>
          </cell>
          <cell r="J242">
            <v>0</v>
          </cell>
          <cell r="K242">
            <v>0</v>
          </cell>
          <cell r="L242">
            <v>0</v>
          </cell>
          <cell r="M242">
            <v>4730000</v>
          </cell>
          <cell r="N242">
            <v>0</v>
          </cell>
          <cell r="S242">
            <v>4730000</v>
          </cell>
          <cell r="T242">
            <v>320000</v>
          </cell>
          <cell r="U242">
            <v>0</v>
          </cell>
          <cell r="V242">
            <v>0</v>
          </cell>
          <cell r="W242">
            <v>4730000</v>
          </cell>
        </row>
        <row r="243">
          <cell r="C243" t="str">
            <v>C663</v>
          </cell>
          <cell r="D243" t="str">
            <v>9216023891</v>
          </cell>
          <cell r="E243" t="str">
            <v>Phan Văn Mãnh</v>
          </cell>
          <cell r="F243" t="str">
            <v>công nhân nghiền phụ gia sản xuất phân bón NPK</v>
          </cell>
          <cell r="G243">
            <v>4410000</v>
          </cell>
          <cell r="I243">
            <v>4410000</v>
          </cell>
          <cell r="J243">
            <v>0</v>
          </cell>
          <cell r="K243">
            <v>0</v>
          </cell>
          <cell r="L243">
            <v>0</v>
          </cell>
          <cell r="M243">
            <v>4730000</v>
          </cell>
          <cell r="N243">
            <v>0</v>
          </cell>
          <cell r="S243">
            <v>4730000</v>
          </cell>
          <cell r="T243">
            <v>320000</v>
          </cell>
          <cell r="U243">
            <v>0</v>
          </cell>
          <cell r="V243">
            <v>0</v>
          </cell>
          <cell r="W243">
            <v>4730000</v>
          </cell>
        </row>
        <row r="244">
          <cell r="C244" t="str">
            <v>C664</v>
          </cell>
          <cell r="D244" t="str">
            <v>8722589587</v>
          </cell>
          <cell r="E244" t="str">
            <v>Nguyễn Thanh Hải</v>
          </cell>
          <cell r="F244" t="str">
            <v>công nhân nghiền phụ gia sản xuất phân bón NPK</v>
          </cell>
          <cell r="G244">
            <v>4410000</v>
          </cell>
          <cell r="I244">
            <v>4410000</v>
          </cell>
          <cell r="J244">
            <v>0</v>
          </cell>
          <cell r="K244">
            <v>0</v>
          </cell>
          <cell r="L244">
            <v>0</v>
          </cell>
          <cell r="M244">
            <v>4730000</v>
          </cell>
          <cell r="N244">
            <v>0</v>
          </cell>
          <cell r="S244">
            <v>4730000</v>
          </cell>
          <cell r="T244">
            <v>320000</v>
          </cell>
          <cell r="U244">
            <v>0</v>
          </cell>
          <cell r="V244">
            <v>0</v>
          </cell>
          <cell r="W244">
            <v>4730000</v>
          </cell>
        </row>
        <row r="245">
          <cell r="C245" t="str">
            <v>C665</v>
          </cell>
          <cell r="D245" t="str">
            <v>9122045734</v>
          </cell>
          <cell r="E245" t="str">
            <v>Nguyễn Thành Tâm</v>
          </cell>
          <cell r="F245" t="str">
            <v>công nhân nghiền phụ gia sản xuất phân bón NPK</v>
          </cell>
          <cell r="G245">
            <v>4410000</v>
          </cell>
          <cell r="I245">
            <v>4410000</v>
          </cell>
          <cell r="J245">
            <v>0</v>
          </cell>
          <cell r="K245">
            <v>0</v>
          </cell>
          <cell r="L245">
            <v>0</v>
          </cell>
          <cell r="M245">
            <v>4730000</v>
          </cell>
          <cell r="N245">
            <v>0</v>
          </cell>
          <cell r="S245">
            <v>4730000</v>
          </cell>
          <cell r="T245">
            <v>320000</v>
          </cell>
          <cell r="U245">
            <v>0</v>
          </cell>
          <cell r="V245">
            <v>0</v>
          </cell>
          <cell r="W245">
            <v>4730000</v>
          </cell>
        </row>
        <row r="246">
          <cell r="C246" t="str">
            <v>C666</v>
          </cell>
          <cell r="D246" t="str">
            <v>6506006801</v>
          </cell>
          <cell r="E246" t="str">
            <v>Võ Hùng Anh</v>
          </cell>
          <cell r="F246" t="str">
            <v>công nhân nghiền phụ gia sản xuất phân bón NPK</v>
          </cell>
          <cell r="G246">
            <v>4410000</v>
          </cell>
          <cell r="I246">
            <v>4410000</v>
          </cell>
          <cell r="J246">
            <v>0</v>
          </cell>
          <cell r="K246">
            <v>0</v>
          </cell>
          <cell r="L246">
            <v>0</v>
          </cell>
          <cell r="M246">
            <v>4730000</v>
          </cell>
          <cell r="N246">
            <v>0</v>
          </cell>
          <cell r="S246">
            <v>4730000</v>
          </cell>
          <cell r="T246">
            <v>320000</v>
          </cell>
          <cell r="U246">
            <v>0</v>
          </cell>
          <cell r="V246">
            <v>0</v>
          </cell>
          <cell r="W246">
            <v>4730000</v>
          </cell>
        </row>
        <row r="247">
          <cell r="C247" t="str">
            <v>C667</v>
          </cell>
          <cell r="D247" t="str">
            <v>9212000752</v>
          </cell>
          <cell r="E247" t="str">
            <v>Đoàn Văn Giảng</v>
          </cell>
          <cell r="F247" t="str">
            <v>công nhân sản xuất bột giặt (xà phòng bột)</v>
          </cell>
          <cell r="G247">
            <v>4410000</v>
          </cell>
          <cell r="I247">
            <v>4410000</v>
          </cell>
          <cell r="J247">
            <v>0</v>
          </cell>
          <cell r="K247">
            <v>0</v>
          </cell>
          <cell r="L247">
            <v>0</v>
          </cell>
          <cell r="M247">
            <v>4730000</v>
          </cell>
          <cell r="N247">
            <v>0</v>
          </cell>
          <cell r="S247">
            <v>4730000</v>
          </cell>
          <cell r="T247">
            <v>320000</v>
          </cell>
          <cell r="U247">
            <v>0</v>
          </cell>
          <cell r="V247">
            <v>0</v>
          </cell>
          <cell r="W247">
            <v>4730000</v>
          </cell>
        </row>
        <row r="248">
          <cell r="C248" t="str">
            <v>C669</v>
          </cell>
          <cell r="D248" t="str">
            <v>9222821759</v>
          </cell>
          <cell r="E248" t="str">
            <v>Nguyễn Kiến Văn</v>
          </cell>
          <cell r="F248" t="str">
            <v>công nhân sản xuất bột giặt (xà phòng bột)</v>
          </cell>
          <cell r="G248">
            <v>4410000</v>
          </cell>
          <cell r="I248">
            <v>4410000</v>
          </cell>
          <cell r="J248">
            <v>0</v>
          </cell>
          <cell r="K248">
            <v>0</v>
          </cell>
          <cell r="L248">
            <v>0</v>
          </cell>
          <cell r="M248">
            <v>4730000</v>
          </cell>
          <cell r="N248">
            <v>0</v>
          </cell>
          <cell r="S248">
            <v>4730000</v>
          </cell>
          <cell r="T248">
            <v>320000</v>
          </cell>
          <cell r="U248">
            <v>0</v>
          </cell>
          <cell r="V248">
            <v>0</v>
          </cell>
          <cell r="W248">
            <v>4730000</v>
          </cell>
        </row>
        <row r="249">
          <cell r="C249" t="str">
            <v>C670</v>
          </cell>
          <cell r="D249" t="str">
            <v>9115001904</v>
          </cell>
          <cell r="E249" t="str">
            <v>Phan Văn Nhẩn</v>
          </cell>
          <cell r="F249" t="str">
            <v>công nhân sản xuất bột giặt (xà phòng bột)</v>
          </cell>
          <cell r="G249">
            <v>4410000</v>
          </cell>
          <cell r="I249">
            <v>4410000</v>
          </cell>
          <cell r="J249">
            <v>0</v>
          </cell>
          <cell r="K249">
            <v>0</v>
          </cell>
          <cell r="L249">
            <v>0</v>
          </cell>
          <cell r="M249">
            <v>4730000</v>
          </cell>
          <cell r="N249">
            <v>0</v>
          </cell>
          <cell r="S249">
            <v>4730000</v>
          </cell>
          <cell r="T249">
            <v>320000</v>
          </cell>
          <cell r="U249">
            <v>0</v>
          </cell>
          <cell r="V249">
            <v>0</v>
          </cell>
          <cell r="W249">
            <v>4730000</v>
          </cell>
        </row>
        <row r="250">
          <cell r="C250" t="str">
            <v>C671</v>
          </cell>
          <cell r="D250" t="str">
            <v>9222385988</v>
          </cell>
          <cell r="E250" t="str">
            <v>Lê Minh Thảo</v>
          </cell>
          <cell r="F250" t="str">
            <v>công nhân nghiền phụ gia sản xuất phân bón NPK</v>
          </cell>
          <cell r="G250">
            <v>4410000</v>
          </cell>
          <cell r="I250">
            <v>4410000</v>
          </cell>
          <cell r="J250">
            <v>0</v>
          </cell>
          <cell r="K250">
            <v>0</v>
          </cell>
          <cell r="L250">
            <v>0</v>
          </cell>
          <cell r="M250">
            <v>4730000</v>
          </cell>
          <cell r="N250">
            <v>0</v>
          </cell>
          <cell r="S250">
            <v>4730000</v>
          </cell>
          <cell r="T250">
            <v>320000</v>
          </cell>
          <cell r="U250">
            <v>0</v>
          </cell>
          <cell r="V250">
            <v>0</v>
          </cell>
          <cell r="W250">
            <v>4730000</v>
          </cell>
        </row>
        <row r="251">
          <cell r="C251" t="str">
            <v>C672</v>
          </cell>
          <cell r="D251" t="str">
            <v>9212008653</v>
          </cell>
          <cell r="E251" t="str">
            <v>Võ Nguyệt Minh</v>
          </cell>
          <cell r="F251" t="str">
            <v>công nhân sản xuất bột giặt (xà phòng bột)</v>
          </cell>
          <cell r="G251">
            <v>4410000</v>
          </cell>
          <cell r="I251">
            <v>4410000</v>
          </cell>
          <cell r="J251">
            <v>0</v>
          </cell>
          <cell r="K251">
            <v>0</v>
          </cell>
          <cell r="L251">
            <v>0</v>
          </cell>
          <cell r="M251">
            <v>4730000</v>
          </cell>
          <cell r="N251">
            <v>0</v>
          </cell>
          <cell r="S251">
            <v>4730000</v>
          </cell>
          <cell r="T251">
            <v>320000</v>
          </cell>
          <cell r="U251">
            <v>0</v>
          </cell>
          <cell r="V251">
            <v>0</v>
          </cell>
          <cell r="W251">
            <v>4730000</v>
          </cell>
        </row>
        <row r="252">
          <cell r="C252" t="str">
            <v>C674</v>
          </cell>
          <cell r="D252" t="str">
            <v>9211007963</v>
          </cell>
          <cell r="E252" t="str">
            <v>Huỳnh Công Thành</v>
          </cell>
          <cell r="F252" t="str">
            <v>công nhân nghiền phụ gia sản xuất phân bón NPK</v>
          </cell>
          <cell r="G252">
            <v>4410000</v>
          </cell>
          <cell r="I252">
            <v>4410000</v>
          </cell>
          <cell r="J252">
            <v>0</v>
          </cell>
          <cell r="K252">
            <v>0</v>
          </cell>
          <cell r="L252">
            <v>0</v>
          </cell>
          <cell r="M252">
            <v>4730000</v>
          </cell>
          <cell r="N252">
            <v>0</v>
          </cell>
          <cell r="S252">
            <v>4730000</v>
          </cell>
          <cell r="T252">
            <v>320000</v>
          </cell>
          <cell r="U252">
            <v>0</v>
          </cell>
          <cell r="V252">
            <v>0</v>
          </cell>
          <cell r="W252">
            <v>4730000</v>
          </cell>
        </row>
        <row r="253">
          <cell r="C253" t="str">
            <v>C675</v>
          </cell>
          <cell r="D253" t="str">
            <v>5403001600</v>
          </cell>
          <cell r="E253" t="str">
            <v>Huỳnh Thị Ngọc Ánh</v>
          </cell>
          <cell r="F253" t="str">
            <v>công nhân sản xuất bột giặt (xà phòng bột)</v>
          </cell>
          <cell r="G253">
            <v>4410000</v>
          </cell>
          <cell r="I253">
            <v>4410000</v>
          </cell>
          <cell r="J253">
            <v>0</v>
          </cell>
          <cell r="K253">
            <v>0</v>
          </cell>
          <cell r="L253">
            <v>0</v>
          </cell>
          <cell r="M253">
            <v>4730000</v>
          </cell>
          <cell r="N253">
            <v>0</v>
          </cell>
          <cell r="S253">
            <v>4730000</v>
          </cell>
          <cell r="T253">
            <v>320000</v>
          </cell>
          <cell r="U253">
            <v>0</v>
          </cell>
          <cell r="V253">
            <v>0</v>
          </cell>
          <cell r="W253">
            <v>4730000</v>
          </cell>
        </row>
        <row r="254">
          <cell r="C254" t="str">
            <v>C676</v>
          </cell>
          <cell r="D254" t="str">
            <v>9222469125</v>
          </cell>
          <cell r="E254" t="str">
            <v>Lê Thị Kiều Diễm</v>
          </cell>
          <cell r="F254" t="str">
            <v>công nhân nghiền phụ gia sản xuất phân bón NPK</v>
          </cell>
          <cell r="G254">
            <v>4410000</v>
          </cell>
          <cell r="I254">
            <v>4410000</v>
          </cell>
          <cell r="J254">
            <v>0</v>
          </cell>
          <cell r="K254">
            <v>0</v>
          </cell>
          <cell r="L254">
            <v>0</v>
          </cell>
          <cell r="M254">
            <v>4730000</v>
          </cell>
          <cell r="N254">
            <v>0</v>
          </cell>
          <cell r="S254">
            <v>4730000</v>
          </cell>
          <cell r="T254">
            <v>320000</v>
          </cell>
          <cell r="U254">
            <v>0</v>
          </cell>
          <cell r="V254">
            <v>0</v>
          </cell>
          <cell r="W254">
            <v>4730000</v>
          </cell>
        </row>
        <row r="255">
          <cell r="C255" t="str">
            <v>C678</v>
          </cell>
          <cell r="D255" t="str">
            <v>9222455144</v>
          </cell>
          <cell r="E255" t="str">
            <v>Đào Văn Dũng</v>
          </cell>
          <cell r="F255" t="str">
            <v>công nhân nghiền phụ gia sản xuất phân bón NPK</v>
          </cell>
          <cell r="G255">
            <v>4410000</v>
          </cell>
          <cell r="I255">
            <v>4410000</v>
          </cell>
          <cell r="J255">
            <v>0</v>
          </cell>
          <cell r="K255">
            <v>0</v>
          </cell>
          <cell r="L255">
            <v>0</v>
          </cell>
          <cell r="M255">
            <v>4730000</v>
          </cell>
          <cell r="N255">
            <v>0</v>
          </cell>
          <cell r="S255">
            <v>4730000</v>
          </cell>
          <cell r="T255">
            <v>320000</v>
          </cell>
          <cell r="U255">
            <v>0</v>
          </cell>
          <cell r="V255">
            <v>0</v>
          </cell>
          <cell r="W255">
            <v>4730000</v>
          </cell>
        </row>
        <row r="256">
          <cell r="C256" t="str">
            <v>C679</v>
          </cell>
          <cell r="D256" t="str">
            <v>9208010009</v>
          </cell>
          <cell r="E256" t="str">
            <v>Nguyễn Thanh Trà</v>
          </cell>
          <cell r="F256" t="str">
            <v>công nhân nghiền phụ gia sản xuất phân bón NPK</v>
          </cell>
          <cell r="G256">
            <v>4410000</v>
          </cell>
          <cell r="I256">
            <v>4410000</v>
          </cell>
          <cell r="J256">
            <v>0</v>
          </cell>
          <cell r="K256">
            <v>0</v>
          </cell>
          <cell r="L256">
            <v>0</v>
          </cell>
          <cell r="M256">
            <v>4730000</v>
          </cell>
          <cell r="N256">
            <v>0</v>
          </cell>
          <cell r="S256">
            <v>4730000</v>
          </cell>
          <cell r="T256">
            <v>320000</v>
          </cell>
          <cell r="U256">
            <v>0</v>
          </cell>
          <cell r="V256">
            <v>0</v>
          </cell>
          <cell r="W256">
            <v>4730000</v>
          </cell>
        </row>
        <row r="257">
          <cell r="C257" t="str">
            <v>C680</v>
          </cell>
          <cell r="D257" t="str">
            <v>9215005698</v>
          </cell>
          <cell r="E257" t="str">
            <v>Trần Văn Lịnh</v>
          </cell>
          <cell r="F257" t="str">
            <v>công nhân nghiền phụ gia sản xuất phân bón NPK</v>
          </cell>
          <cell r="G257">
            <v>4410000</v>
          </cell>
          <cell r="I257">
            <v>4410000</v>
          </cell>
          <cell r="J257">
            <v>0</v>
          </cell>
          <cell r="K257">
            <v>0</v>
          </cell>
          <cell r="L257">
            <v>0</v>
          </cell>
          <cell r="M257">
            <v>4730000</v>
          </cell>
          <cell r="N257">
            <v>0</v>
          </cell>
          <cell r="S257">
            <v>4730000</v>
          </cell>
          <cell r="T257">
            <v>320000</v>
          </cell>
          <cell r="U257">
            <v>0</v>
          </cell>
          <cell r="V257">
            <v>0</v>
          </cell>
          <cell r="W257">
            <v>4730000</v>
          </cell>
        </row>
        <row r="258">
          <cell r="C258" t="str">
            <v>C681</v>
          </cell>
          <cell r="D258" t="str">
            <v>9215006919</v>
          </cell>
          <cell r="E258" t="str">
            <v>Võ Văn Chẵng</v>
          </cell>
          <cell r="F258" t="str">
            <v>công nhân nghiền phụ gia sản xuất phân bón NPK</v>
          </cell>
          <cell r="G258">
            <v>4410000</v>
          </cell>
          <cell r="I258">
            <v>4410000</v>
          </cell>
          <cell r="J258">
            <v>0</v>
          </cell>
          <cell r="K258">
            <v>0</v>
          </cell>
          <cell r="L258">
            <v>0</v>
          </cell>
          <cell r="M258">
            <v>4730000</v>
          </cell>
          <cell r="N258">
            <v>0</v>
          </cell>
          <cell r="S258">
            <v>4730000</v>
          </cell>
          <cell r="T258">
            <v>320000</v>
          </cell>
          <cell r="U258">
            <v>0</v>
          </cell>
          <cell r="V258">
            <v>0</v>
          </cell>
          <cell r="W258">
            <v>4730000</v>
          </cell>
        </row>
        <row r="259">
          <cell r="C259" t="str">
            <v>C682</v>
          </cell>
          <cell r="D259" t="str">
            <v>9216010560</v>
          </cell>
          <cell r="E259" t="str">
            <v>Mai Chí Công</v>
          </cell>
          <cell r="F259" t="str">
            <v>công nhân nghiền phụ gia sản xuất phân bón NPK</v>
          </cell>
          <cell r="G259">
            <v>4410000</v>
          </cell>
          <cell r="I259">
            <v>4410000</v>
          </cell>
          <cell r="J259">
            <v>0</v>
          </cell>
          <cell r="K259">
            <v>0</v>
          </cell>
          <cell r="L259">
            <v>0</v>
          </cell>
          <cell r="M259">
            <v>4730000</v>
          </cell>
          <cell r="N259">
            <v>0</v>
          </cell>
          <cell r="S259">
            <v>4730000</v>
          </cell>
          <cell r="T259">
            <v>320000</v>
          </cell>
          <cell r="U259">
            <v>0</v>
          </cell>
          <cell r="V259">
            <v>0</v>
          </cell>
          <cell r="W259">
            <v>4730000</v>
          </cell>
        </row>
        <row r="260">
          <cell r="C260" t="str">
            <v>C683</v>
          </cell>
          <cell r="D260" t="str">
            <v>9222917395</v>
          </cell>
          <cell r="E260" t="str">
            <v>Danh Thị Tuyết Nhung</v>
          </cell>
          <cell r="F260" t="str">
            <v>công nhân nghiền phụ gia sản xuất phân bón NPK</v>
          </cell>
          <cell r="G260">
            <v>4410000</v>
          </cell>
          <cell r="I260">
            <v>4410000</v>
          </cell>
          <cell r="J260">
            <v>0</v>
          </cell>
          <cell r="K260">
            <v>0</v>
          </cell>
          <cell r="L260">
            <v>0</v>
          </cell>
          <cell r="M260">
            <v>4730000</v>
          </cell>
          <cell r="N260">
            <v>0</v>
          </cell>
          <cell r="S260">
            <v>4730000</v>
          </cell>
          <cell r="T260">
            <v>320000</v>
          </cell>
          <cell r="U260">
            <v>0</v>
          </cell>
          <cell r="V260">
            <v>0</v>
          </cell>
          <cell r="W260">
            <v>4730000</v>
          </cell>
        </row>
        <row r="261">
          <cell r="C261" t="str">
            <v>C684</v>
          </cell>
          <cell r="D261" t="str">
            <v>9321864093</v>
          </cell>
          <cell r="E261" t="str">
            <v>Lâm Văn Vũ</v>
          </cell>
          <cell r="F261" t="str">
            <v>công nhân nghiền phụ gia sản xuất phân bón NPK</v>
          </cell>
          <cell r="G261">
            <v>4410000</v>
          </cell>
          <cell r="I261">
            <v>4410000</v>
          </cell>
          <cell r="J261">
            <v>0</v>
          </cell>
          <cell r="K261">
            <v>0</v>
          </cell>
          <cell r="L261">
            <v>0</v>
          </cell>
          <cell r="M261">
            <v>4730000</v>
          </cell>
          <cell r="N261">
            <v>0</v>
          </cell>
          <cell r="S261">
            <v>4730000</v>
          </cell>
          <cell r="T261">
            <v>320000</v>
          </cell>
          <cell r="U261">
            <v>0</v>
          </cell>
          <cell r="V261">
            <v>0</v>
          </cell>
          <cell r="W261">
            <v>4730000</v>
          </cell>
        </row>
        <row r="262">
          <cell r="C262" t="str">
            <v>C685</v>
          </cell>
          <cell r="D262" t="str">
            <v>9211004022</v>
          </cell>
          <cell r="E262" t="str">
            <v>Nguyễn Văn Liêu</v>
          </cell>
          <cell r="F262" t="str">
            <v>công nhân nghiền phụ gia sản xuất phân bón NPK</v>
          </cell>
          <cell r="G262">
            <v>4410000</v>
          </cell>
          <cell r="I262">
            <v>4410000</v>
          </cell>
          <cell r="J262">
            <v>0</v>
          </cell>
          <cell r="K262">
            <v>0</v>
          </cell>
          <cell r="L262">
            <v>0</v>
          </cell>
          <cell r="M262">
            <v>4730000</v>
          </cell>
          <cell r="N262">
            <v>0</v>
          </cell>
          <cell r="S262">
            <v>4730000</v>
          </cell>
          <cell r="T262">
            <v>320000</v>
          </cell>
          <cell r="U262">
            <v>0</v>
          </cell>
          <cell r="V262">
            <v>0</v>
          </cell>
          <cell r="W262">
            <v>4730000</v>
          </cell>
        </row>
        <row r="263">
          <cell r="C263" t="str">
            <v>C687</v>
          </cell>
          <cell r="D263" t="str">
            <v>9416008058</v>
          </cell>
          <cell r="E263" t="str">
            <v>Phan Bé Năm</v>
          </cell>
          <cell r="F263" t="str">
            <v>công nhân nghiền phụ gia sản xuất phân bón NPK</v>
          </cell>
          <cell r="G263">
            <v>4410000</v>
          </cell>
          <cell r="I263">
            <v>4410000</v>
          </cell>
          <cell r="J263">
            <v>0</v>
          </cell>
          <cell r="K263">
            <v>0</v>
          </cell>
          <cell r="L263">
            <v>0</v>
          </cell>
          <cell r="M263">
            <v>4730000</v>
          </cell>
          <cell r="N263">
            <v>0</v>
          </cell>
          <cell r="S263">
            <v>4730000</v>
          </cell>
          <cell r="T263">
            <v>320000</v>
          </cell>
          <cell r="U263">
            <v>0</v>
          </cell>
          <cell r="V263">
            <v>0</v>
          </cell>
          <cell r="W263">
            <v>4730000</v>
          </cell>
        </row>
        <row r="264">
          <cell r="C264" t="str">
            <v>C690</v>
          </cell>
          <cell r="D264" t="str">
            <v>9221619781</v>
          </cell>
          <cell r="E264" t="str">
            <v>Nguyễn Văn Đông</v>
          </cell>
          <cell r="F264" t="str">
            <v>công nhân nghiền phụ gia sản xuất phân bón NPK</v>
          </cell>
          <cell r="G264">
            <v>4410000</v>
          </cell>
          <cell r="I264">
            <v>4410000</v>
          </cell>
          <cell r="J264">
            <v>0</v>
          </cell>
          <cell r="K264">
            <v>0</v>
          </cell>
          <cell r="L264">
            <v>0</v>
          </cell>
          <cell r="M264">
            <v>4730000</v>
          </cell>
          <cell r="N264">
            <v>0</v>
          </cell>
          <cell r="S264">
            <v>4730000</v>
          </cell>
          <cell r="T264">
            <v>320000</v>
          </cell>
          <cell r="U264">
            <v>0</v>
          </cell>
          <cell r="V264">
            <v>0</v>
          </cell>
          <cell r="W264">
            <v>4730000</v>
          </cell>
        </row>
        <row r="265">
          <cell r="C265" t="str">
            <v>C692</v>
          </cell>
          <cell r="D265" t="str">
            <v>9210001028</v>
          </cell>
          <cell r="E265" t="str">
            <v>Nguyễn Văn Xuyên</v>
          </cell>
          <cell r="F265" t="str">
            <v>công nhân sản xuất bột giặt (xà phòng bột)</v>
          </cell>
          <cell r="G265">
            <v>4410000</v>
          </cell>
          <cell r="I265">
            <v>4410000</v>
          </cell>
          <cell r="J265">
            <v>0</v>
          </cell>
          <cell r="K265">
            <v>0</v>
          </cell>
          <cell r="L265">
            <v>0</v>
          </cell>
          <cell r="M265">
            <v>4730000</v>
          </cell>
          <cell r="N265">
            <v>0</v>
          </cell>
          <cell r="S265">
            <v>4730000</v>
          </cell>
          <cell r="T265">
            <v>320000</v>
          </cell>
          <cell r="U265">
            <v>0</v>
          </cell>
          <cell r="V265">
            <v>0</v>
          </cell>
          <cell r="W265">
            <v>4730000</v>
          </cell>
        </row>
        <row r="266">
          <cell r="C266" t="str">
            <v>C693</v>
          </cell>
          <cell r="D266" t="str">
            <v>9221501627</v>
          </cell>
          <cell r="E266" t="str">
            <v>Nguyễn Minh Chung</v>
          </cell>
          <cell r="F266" t="str">
            <v>công nhân sản xuất bột giặt (xà phòng bột)</v>
          </cell>
          <cell r="G266">
            <v>4410000</v>
          </cell>
          <cell r="I266">
            <v>4410000</v>
          </cell>
          <cell r="J266">
            <v>0</v>
          </cell>
          <cell r="K266">
            <v>0</v>
          </cell>
          <cell r="L266">
            <v>0</v>
          </cell>
          <cell r="M266">
            <v>4730000</v>
          </cell>
          <cell r="N266">
            <v>0</v>
          </cell>
          <cell r="S266">
            <v>4730000</v>
          </cell>
          <cell r="T266">
            <v>320000</v>
          </cell>
          <cell r="U266">
            <v>0</v>
          </cell>
          <cell r="V266">
            <v>0</v>
          </cell>
          <cell r="W266">
            <v>4730000</v>
          </cell>
        </row>
        <row r="267">
          <cell r="C267" t="str">
            <v>C694</v>
          </cell>
          <cell r="D267" t="str">
            <v>8622434353</v>
          </cell>
          <cell r="E267" t="str">
            <v>Đặng Bảo</v>
          </cell>
          <cell r="F267" t="str">
            <v>công nhân sản xuất bột giặt (xà phòng bột)</v>
          </cell>
          <cell r="G267">
            <v>4410000</v>
          </cell>
          <cell r="I267">
            <v>4410000</v>
          </cell>
          <cell r="J267">
            <v>0</v>
          </cell>
          <cell r="K267">
            <v>0</v>
          </cell>
          <cell r="L267">
            <v>0</v>
          </cell>
          <cell r="M267">
            <v>4730000</v>
          </cell>
          <cell r="N267">
            <v>0</v>
          </cell>
          <cell r="S267">
            <v>4730000</v>
          </cell>
          <cell r="T267">
            <v>320000</v>
          </cell>
          <cell r="U267">
            <v>0</v>
          </cell>
          <cell r="V267">
            <v>0</v>
          </cell>
          <cell r="W267">
            <v>4730000</v>
          </cell>
        </row>
        <row r="268">
          <cell r="C268" t="str">
            <v>C695</v>
          </cell>
          <cell r="D268" t="str">
            <v>4520616801</v>
          </cell>
          <cell r="E268" t="str">
            <v>Đặng Nhật Anh</v>
          </cell>
          <cell r="F268" t="str">
            <v>công nhân sản xuất bột giặt (xà phòng bột)</v>
          </cell>
          <cell r="G268">
            <v>4410000</v>
          </cell>
          <cell r="I268">
            <v>4410000</v>
          </cell>
          <cell r="J268">
            <v>0</v>
          </cell>
          <cell r="K268">
            <v>0</v>
          </cell>
          <cell r="L268">
            <v>0</v>
          </cell>
          <cell r="M268">
            <v>4730000</v>
          </cell>
          <cell r="N268">
            <v>0</v>
          </cell>
          <cell r="S268">
            <v>4730000</v>
          </cell>
          <cell r="T268">
            <v>320000</v>
          </cell>
          <cell r="U268">
            <v>0</v>
          </cell>
          <cell r="V268">
            <v>0</v>
          </cell>
          <cell r="W268">
            <v>4730000</v>
          </cell>
        </row>
        <row r="269">
          <cell r="C269" t="str">
            <v>C696</v>
          </cell>
          <cell r="D269" t="str">
            <v>9222481512</v>
          </cell>
          <cell r="E269" t="str">
            <v>Nguyễn Thanh Bảo</v>
          </cell>
          <cell r="F269" t="str">
            <v>công nhân sản xuất bột giặt (xà phòng bột)</v>
          </cell>
          <cell r="G269">
            <v>4410000</v>
          </cell>
          <cell r="I269">
            <v>4410000</v>
          </cell>
          <cell r="J269">
            <v>0</v>
          </cell>
          <cell r="K269">
            <v>0</v>
          </cell>
          <cell r="L269">
            <v>0</v>
          </cell>
          <cell r="M269">
            <v>4730000</v>
          </cell>
          <cell r="N269">
            <v>0</v>
          </cell>
          <cell r="S269">
            <v>4730000</v>
          </cell>
          <cell r="T269">
            <v>320000</v>
          </cell>
          <cell r="U269">
            <v>0</v>
          </cell>
          <cell r="V269">
            <v>0</v>
          </cell>
          <cell r="W269">
            <v>4730000</v>
          </cell>
        </row>
        <row r="270">
          <cell r="C270" t="str">
            <v>C697</v>
          </cell>
          <cell r="D270" t="str">
            <v>9222150734</v>
          </cell>
          <cell r="E270" t="str">
            <v>Lại Văn Minh</v>
          </cell>
          <cell r="F270" t="str">
            <v>công nhân sản xuất bột giặt (xà phòng bột)</v>
          </cell>
          <cell r="G270">
            <v>4410000</v>
          </cell>
          <cell r="I270">
            <v>4410000</v>
          </cell>
          <cell r="J270">
            <v>0</v>
          </cell>
          <cell r="K270">
            <v>0</v>
          </cell>
          <cell r="L270">
            <v>0</v>
          </cell>
          <cell r="M270">
            <v>4730000</v>
          </cell>
          <cell r="N270">
            <v>0</v>
          </cell>
          <cell r="S270">
            <v>4730000</v>
          </cell>
          <cell r="T270">
            <v>320000</v>
          </cell>
          <cell r="U270">
            <v>0</v>
          </cell>
          <cell r="V270">
            <v>0</v>
          </cell>
          <cell r="W270">
            <v>4730000</v>
          </cell>
        </row>
        <row r="271">
          <cell r="C271" t="str">
            <v>C699</v>
          </cell>
          <cell r="D271" t="str">
            <v>9213010640</v>
          </cell>
          <cell r="E271" t="str">
            <v>Phạm Hữu Phước</v>
          </cell>
          <cell r="F271" t="str">
            <v>công nhân nghiền phụ gia sản xuất phân bón NPK</v>
          </cell>
          <cell r="G271">
            <v>4410000</v>
          </cell>
          <cell r="I271">
            <v>4410000</v>
          </cell>
          <cell r="J271">
            <v>0</v>
          </cell>
          <cell r="K271">
            <v>0</v>
          </cell>
          <cell r="L271">
            <v>0</v>
          </cell>
          <cell r="M271">
            <v>4730000</v>
          </cell>
          <cell r="N271">
            <v>0</v>
          </cell>
          <cell r="S271">
            <v>4730000</v>
          </cell>
          <cell r="T271">
            <v>320000</v>
          </cell>
          <cell r="U271">
            <v>0</v>
          </cell>
          <cell r="V271">
            <v>0</v>
          </cell>
          <cell r="W271">
            <v>4730000</v>
          </cell>
        </row>
        <row r="272">
          <cell r="C272" t="str">
            <v>C701</v>
          </cell>
          <cell r="D272" t="str">
            <v>9221608335</v>
          </cell>
          <cell r="E272" t="str">
            <v>Nguyễn Trường Sơn</v>
          </cell>
          <cell r="F272" t="str">
            <v>công nhân nghiền phụ gia sản xuất phân bón NPK</v>
          </cell>
          <cell r="G272">
            <v>4410000</v>
          </cell>
          <cell r="I272">
            <v>4410000</v>
          </cell>
          <cell r="J272">
            <v>0</v>
          </cell>
          <cell r="K272">
            <v>0</v>
          </cell>
          <cell r="L272">
            <v>0</v>
          </cell>
          <cell r="M272">
            <v>4730000</v>
          </cell>
          <cell r="N272">
            <v>0</v>
          </cell>
          <cell r="S272">
            <v>4730000</v>
          </cell>
          <cell r="T272">
            <v>320000</v>
          </cell>
          <cell r="U272">
            <v>0</v>
          </cell>
          <cell r="V272">
            <v>0</v>
          </cell>
          <cell r="W272">
            <v>4730000</v>
          </cell>
        </row>
        <row r="273">
          <cell r="C273" t="str">
            <v>C702</v>
          </cell>
          <cell r="D273" t="str">
            <v>9222427498</v>
          </cell>
          <cell r="E273" t="str">
            <v>Phan Thị Lan Anh</v>
          </cell>
          <cell r="F273" t="str">
            <v>công nhân sản xuất bột giặt (xà phòng bột)</v>
          </cell>
          <cell r="G273">
            <v>4410000</v>
          </cell>
          <cell r="I273">
            <v>4410000</v>
          </cell>
          <cell r="J273">
            <v>0</v>
          </cell>
          <cell r="K273">
            <v>0</v>
          </cell>
          <cell r="L273">
            <v>0</v>
          </cell>
          <cell r="M273">
            <v>4730000</v>
          </cell>
          <cell r="N273">
            <v>0</v>
          </cell>
          <cell r="S273">
            <v>4730000</v>
          </cell>
          <cell r="T273">
            <v>320000</v>
          </cell>
          <cell r="U273">
            <v>0</v>
          </cell>
          <cell r="V273">
            <v>0</v>
          </cell>
          <cell r="W273">
            <v>4730000</v>
          </cell>
        </row>
        <row r="274">
          <cell r="C274" t="str">
            <v>C703</v>
          </cell>
          <cell r="D274" t="str">
            <v>9222144529</v>
          </cell>
          <cell r="E274" t="str">
            <v>Trần Thị Bảo Hân</v>
          </cell>
          <cell r="F274" t="str">
            <v>công nhân sản xuất bột giặt (xà phòng bột)</v>
          </cell>
          <cell r="G274">
            <v>4410000</v>
          </cell>
          <cell r="I274">
            <v>4410000</v>
          </cell>
          <cell r="J274">
            <v>0</v>
          </cell>
          <cell r="K274">
            <v>0</v>
          </cell>
          <cell r="L274">
            <v>0</v>
          </cell>
          <cell r="M274">
            <v>4730000</v>
          </cell>
          <cell r="N274">
            <v>0</v>
          </cell>
          <cell r="S274">
            <v>4730000</v>
          </cell>
          <cell r="T274">
            <v>320000</v>
          </cell>
          <cell r="U274">
            <v>0</v>
          </cell>
          <cell r="V274">
            <v>0</v>
          </cell>
          <cell r="W274">
            <v>4730000</v>
          </cell>
        </row>
        <row r="275">
          <cell r="C275" t="str">
            <v>C704</v>
          </cell>
          <cell r="D275" t="str">
            <v>9221464624</v>
          </cell>
          <cell r="E275" t="str">
            <v>Lê Văn Tư</v>
          </cell>
          <cell r="F275" t="str">
            <v>công nhân nghiền phụ gia sản xuất phân bón NPK</v>
          </cell>
          <cell r="G275">
            <v>4410000</v>
          </cell>
          <cell r="I275">
            <v>4410000</v>
          </cell>
          <cell r="J275">
            <v>0</v>
          </cell>
          <cell r="K275">
            <v>0</v>
          </cell>
          <cell r="L275">
            <v>0</v>
          </cell>
          <cell r="M275">
            <v>4730000</v>
          </cell>
          <cell r="N275">
            <v>0</v>
          </cell>
          <cell r="S275">
            <v>4730000</v>
          </cell>
          <cell r="T275">
            <v>320000</v>
          </cell>
          <cell r="U275">
            <v>0</v>
          </cell>
          <cell r="V275">
            <v>0</v>
          </cell>
          <cell r="W275">
            <v>4730000</v>
          </cell>
        </row>
        <row r="276">
          <cell r="C276" t="str">
            <v>C705</v>
          </cell>
          <cell r="D276" t="str">
            <v>9212008053</v>
          </cell>
          <cell r="E276" t="str">
            <v>Nguyễn Văn Vũ B</v>
          </cell>
          <cell r="F276" t="str">
            <v>công nhân nghiền phụ gia sản xuất phân bón NPK</v>
          </cell>
          <cell r="G276">
            <v>4410000</v>
          </cell>
          <cell r="I276">
            <v>4410000</v>
          </cell>
          <cell r="J276">
            <v>0</v>
          </cell>
          <cell r="K276">
            <v>0</v>
          </cell>
          <cell r="L276">
            <v>0</v>
          </cell>
          <cell r="M276">
            <v>4730000</v>
          </cell>
          <cell r="N276">
            <v>0</v>
          </cell>
          <cell r="S276">
            <v>4730000</v>
          </cell>
          <cell r="T276">
            <v>320000</v>
          </cell>
          <cell r="U276">
            <v>0</v>
          </cell>
          <cell r="V276">
            <v>0</v>
          </cell>
          <cell r="W276">
            <v>4730000</v>
          </cell>
        </row>
        <row r="277">
          <cell r="C277" t="str">
            <v>C706</v>
          </cell>
          <cell r="D277" t="str">
            <v>7215004191</v>
          </cell>
          <cell r="E277" t="str">
            <v>Đào Ngọc Hà</v>
          </cell>
          <cell r="F277" t="str">
            <v>công nhân nghiền phụ gia sản xuất phân bón NPK</v>
          </cell>
          <cell r="G277">
            <v>4410000</v>
          </cell>
          <cell r="I277">
            <v>4410000</v>
          </cell>
          <cell r="J277">
            <v>0</v>
          </cell>
          <cell r="K277">
            <v>0</v>
          </cell>
          <cell r="L277">
            <v>0</v>
          </cell>
          <cell r="M277">
            <v>4730000</v>
          </cell>
          <cell r="N277">
            <v>0</v>
          </cell>
          <cell r="S277">
            <v>4730000</v>
          </cell>
          <cell r="T277">
            <v>320000</v>
          </cell>
          <cell r="U277">
            <v>0</v>
          </cell>
          <cell r="V277">
            <v>0</v>
          </cell>
          <cell r="W277">
            <v>4730000</v>
          </cell>
        </row>
        <row r="278">
          <cell r="C278" t="str">
            <v>C708</v>
          </cell>
          <cell r="D278" t="str">
            <v>9222376020</v>
          </cell>
          <cell r="E278" t="str">
            <v>Lâm Văn Trãi</v>
          </cell>
          <cell r="F278" t="str">
            <v>công nhân nghiền phụ gia sản xuất phân bón NPK</v>
          </cell>
          <cell r="G278">
            <v>4410000</v>
          </cell>
          <cell r="I278">
            <v>4410000</v>
          </cell>
          <cell r="J278">
            <v>0</v>
          </cell>
          <cell r="K278">
            <v>0</v>
          </cell>
          <cell r="L278">
            <v>0</v>
          </cell>
          <cell r="M278">
            <v>4730000</v>
          </cell>
          <cell r="N278">
            <v>0</v>
          </cell>
          <cell r="S278">
            <v>4730000</v>
          </cell>
          <cell r="T278">
            <v>320000</v>
          </cell>
          <cell r="U278">
            <v>0</v>
          </cell>
          <cell r="V278">
            <v>0</v>
          </cell>
          <cell r="W278">
            <v>4730000</v>
          </cell>
        </row>
        <row r="279">
          <cell r="C279" t="str">
            <v>C709</v>
          </cell>
          <cell r="D279" t="str">
            <v>0420273270</v>
          </cell>
          <cell r="E279" t="str">
            <v>Hoàng Văn Tư</v>
          </cell>
          <cell r="F279" t="str">
            <v>công nhân nghiền phụ gia sản xuất phân bón NPK</v>
          </cell>
          <cell r="G279">
            <v>4410000</v>
          </cell>
          <cell r="I279">
            <v>4410000</v>
          </cell>
          <cell r="J279">
            <v>0</v>
          </cell>
          <cell r="K279">
            <v>0</v>
          </cell>
          <cell r="L279">
            <v>0</v>
          </cell>
          <cell r="M279">
            <v>4730000</v>
          </cell>
          <cell r="N279">
            <v>0</v>
          </cell>
          <cell r="S279">
            <v>4730000</v>
          </cell>
          <cell r="T279">
            <v>320000</v>
          </cell>
          <cell r="U279">
            <v>0</v>
          </cell>
          <cell r="V279">
            <v>0</v>
          </cell>
          <cell r="W279">
            <v>4730000</v>
          </cell>
        </row>
        <row r="280">
          <cell r="C280" t="str">
            <v>C710</v>
          </cell>
          <cell r="D280" t="str">
            <v>7516011679</v>
          </cell>
          <cell r="E280" t="str">
            <v>Huỳnh Minh Thư</v>
          </cell>
          <cell r="F280" t="str">
            <v>công nhân nghiền phụ gia sản xuất phân bón NPK</v>
          </cell>
          <cell r="G280">
            <v>4410000</v>
          </cell>
          <cell r="I280">
            <v>4410000</v>
          </cell>
          <cell r="J280">
            <v>0</v>
          </cell>
          <cell r="K280">
            <v>0</v>
          </cell>
          <cell r="L280">
            <v>0</v>
          </cell>
          <cell r="M280">
            <v>4730000</v>
          </cell>
          <cell r="S280">
            <v>4730000</v>
          </cell>
          <cell r="T280">
            <v>320000</v>
          </cell>
          <cell r="U280">
            <v>0</v>
          </cell>
          <cell r="W280">
            <v>4730000</v>
          </cell>
        </row>
        <row r="281">
          <cell r="C281" t="str">
            <v>C711</v>
          </cell>
          <cell r="D281" t="str">
            <v>9222439525</v>
          </cell>
          <cell r="E281" t="str">
            <v>Võ Hữu Trọng</v>
          </cell>
          <cell r="F281" t="str">
            <v>công nhân nghiền phụ gia sản xuất phân bón NPK</v>
          </cell>
          <cell r="G281">
            <v>4410000</v>
          </cell>
          <cell r="I281">
            <v>4410000</v>
          </cell>
          <cell r="J281">
            <v>0</v>
          </cell>
          <cell r="K281">
            <v>0</v>
          </cell>
          <cell r="L281">
            <v>0</v>
          </cell>
          <cell r="M281">
            <v>4730000</v>
          </cell>
          <cell r="S281">
            <v>4730000</v>
          </cell>
          <cell r="T281">
            <v>320000</v>
          </cell>
          <cell r="U281">
            <v>0</v>
          </cell>
          <cell r="W281">
            <v>4730000</v>
          </cell>
        </row>
        <row r="282">
          <cell r="C282" t="str">
            <v>C712</v>
          </cell>
          <cell r="D282" t="str">
            <v>9210020044</v>
          </cell>
          <cell r="E282" t="str">
            <v>Nguyễn Phước Đức</v>
          </cell>
          <cell r="F282" t="str">
            <v>công nhân nghiền phụ gia sản xuất phân bón NPK</v>
          </cell>
          <cell r="G282">
            <v>4410000</v>
          </cell>
          <cell r="I282">
            <v>4410000</v>
          </cell>
          <cell r="J282">
            <v>0</v>
          </cell>
          <cell r="K282">
            <v>0</v>
          </cell>
          <cell r="L282">
            <v>0</v>
          </cell>
          <cell r="M282">
            <v>4730000</v>
          </cell>
          <cell r="S282">
            <v>4730000</v>
          </cell>
          <cell r="T282">
            <v>320000</v>
          </cell>
          <cell r="U282">
            <v>0</v>
          </cell>
          <cell r="W282">
            <v>4730000</v>
          </cell>
        </row>
        <row r="283">
          <cell r="C283" t="str">
            <v>C713</v>
          </cell>
          <cell r="D283" t="str">
            <v>8722387496</v>
          </cell>
          <cell r="E283" t="str">
            <v>Lê Minh Luân</v>
          </cell>
          <cell r="F283" t="str">
            <v>công nhân nghiền phụ gia sản xuất phân bón NPK</v>
          </cell>
          <cell r="G283">
            <v>4410000</v>
          </cell>
          <cell r="I283">
            <v>4410000</v>
          </cell>
          <cell r="J283">
            <v>0</v>
          </cell>
          <cell r="K283">
            <v>0</v>
          </cell>
          <cell r="L283">
            <v>0</v>
          </cell>
          <cell r="M283">
            <v>4730000</v>
          </cell>
          <cell r="S283">
            <v>4730000</v>
          </cell>
          <cell r="T283">
            <v>320000</v>
          </cell>
          <cell r="U283">
            <v>0</v>
          </cell>
          <cell r="W283">
            <v>4730000</v>
          </cell>
        </row>
        <row r="284">
          <cell r="C284" t="str">
            <v>C714</v>
          </cell>
          <cell r="D284" t="str">
            <v>9222403331</v>
          </cell>
          <cell r="E284" t="str">
            <v>Trương Hồng Đại Phước</v>
          </cell>
          <cell r="F284" t="str">
            <v>công nhân sản xuất bột giặt (xà phòng bột)</v>
          </cell>
          <cell r="G284">
            <v>4410000</v>
          </cell>
          <cell r="I284">
            <v>4410000</v>
          </cell>
          <cell r="J284">
            <v>0</v>
          </cell>
          <cell r="K284">
            <v>0</v>
          </cell>
          <cell r="L284">
            <v>0</v>
          </cell>
          <cell r="M284">
            <v>4730000</v>
          </cell>
          <cell r="S284">
            <v>4730000</v>
          </cell>
          <cell r="T284">
            <v>320000</v>
          </cell>
          <cell r="U284">
            <v>0</v>
          </cell>
          <cell r="W284">
            <v>4730000</v>
          </cell>
        </row>
        <row r="285">
          <cell r="C285" t="str">
            <v>C715</v>
          </cell>
          <cell r="D285" t="str">
            <v>9221509558</v>
          </cell>
          <cell r="E285" t="str">
            <v>Phan Hoàng Hiếu</v>
          </cell>
          <cell r="F285" t="str">
            <v>công nhân nghiền phụ gia sản xuất phân bón NPK</v>
          </cell>
          <cell r="G285">
            <v>4410000</v>
          </cell>
          <cell r="I285">
            <v>4410000</v>
          </cell>
          <cell r="J285">
            <v>0</v>
          </cell>
          <cell r="K285">
            <v>0</v>
          </cell>
          <cell r="L285">
            <v>0</v>
          </cell>
          <cell r="M285">
            <v>4730000</v>
          </cell>
          <cell r="S285">
            <v>4730000</v>
          </cell>
          <cell r="T285">
            <v>320000</v>
          </cell>
          <cell r="U285">
            <v>0</v>
          </cell>
          <cell r="W285">
            <v>4730000</v>
          </cell>
        </row>
        <row r="286">
          <cell r="C286" t="str">
            <v>C716</v>
          </cell>
          <cell r="D286" t="str">
            <v>9221565373</v>
          </cell>
          <cell r="E286" t="str">
            <v>Nguyễn Thị Ngọc Bích</v>
          </cell>
          <cell r="F286" t="str">
            <v>công nhân sản xuất bột giặt (xà phòng bột)</v>
          </cell>
          <cell r="G286">
            <v>4410000</v>
          </cell>
          <cell r="I286">
            <v>4410000</v>
          </cell>
          <cell r="J286">
            <v>0</v>
          </cell>
          <cell r="K286">
            <v>0</v>
          </cell>
          <cell r="L286">
            <v>0</v>
          </cell>
          <cell r="M286">
            <v>4730000</v>
          </cell>
          <cell r="S286">
            <v>4730000</v>
          </cell>
          <cell r="T286">
            <v>320000</v>
          </cell>
          <cell r="U286">
            <v>0</v>
          </cell>
          <cell r="W286">
            <v>4730000</v>
          </cell>
        </row>
        <row r="287">
          <cell r="C287" t="str">
            <v>C717</v>
          </cell>
          <cell r="D287" t="str">
            <v>7214009744</v>
          </cell>
          <cell r="E287" t="str">
            <v>Thị Kim Hằng</v>
          </cell>
          <cell r="F287" t="str">
            <v>công nhân sản xuất bột giặt (xà phòng bột)</v>
          </cell>
          <cell r="G287">
            <v>4410000</v>
          </cell>
          <cell r="I287">
            <v>4410000</v>
          </cell>
          <cell r="J287">
            <v>0</v>
          </cell>
          <cell r="K287">
            <v>0</v>
          </cell>
          <cell r="L287">
            <v>0</v>
          </cell>
          <cell r="M287">
            <v>4730000</v>
          </cell>
          <cell r="S287">
            <v>4730000</v>
          </cell>
          <cell r="T287">
            <v>320000</v>
          </cell>
          <cell r="U287">
            <v>0</v>
          </cell>
          <cell r="W287">
            <v>4730000</v>
          </cell>
        </row>
        <row r="288">
          <cell r="C288" t="str">
            <v>C719</v>
          </cell>
          <cell r="D288" t="str">
            <v>9212000755</v>
          </cell>
          <cell r="E288" t="str">
            <v>Nguyễn Nhựt Minh</v>
          </cell>
          <cell r="F288" t="str">
            <v>công nhân nghiền phụ gia sản xuất phân bón NPK</v>
          </cell>
          <cell r="G288">
            <v>4410000</v>
          </cell>
          <cell r="I288">
            <v>4410000</v>
          </cell>
          <cell r="J288">
            <v>0</v>
          </cell>
          <cell r="K288">
            <v>0</v>
          </cell>
          <cell r="L288">
            <v>0</v>
          </cell>
          <cell r="M288">
            <v>4730000</v>
          </cell>
          <cell r="S288">
            <v>4730000</v>
          </cell>
          <cell r="T288">
            <v>320000</v>
          </cell>
          <cell r="U288">
            <v>0</v>
          </cell>
          <cell r="W288">
            <v>4730000</v>
          </cell>
        </row>
        <row r="289">
          <cell r="C289" t="str">
            <v>C720</v>
          </cell>
          <cell r="D289" t="str">
            <v>9216007053</v>
          </cell>
          <cell r="E289" t="str">
            <v>Quách Trung Hậu</v>
          </cell>
          <cell r="F289" t="str">
            <v>công nhân nghiền phụ gia sản xuất phân bón NPK</v>
          </cell>
          <cell r="G289">
            <v>4410000</v>
          </cell>
          <cell r="I289">
            <v>4410000</v>
          </cell>
          <cell r="J289">
            <v>0</v>
          </cell>
          <cell r="K289">
            <v>0</v>
          </cell>
          <cell r="L289">
            <v>0</v>
          </cell>
          <cell r="M289">
            <v>4730000</v>
          </cell>
          <cell r="S289">
            <v>4730000</v>
          </cell>
          <cell r="T289">
            <v>320000</v>
          </cell>
          <cell r="U289">
            <v>0</v>
          </cell>
          <cell r="W289">
            <v>4730000</v>
          </cell>
        </row>
        <row r="290">
          <cell r="C290" t="str">
            <v>D052</v>
          </cell>
          <cell r="D290" t="str">
            <v>9208016260</v>
          </cell>
          <cell r="E290" t="str">
            <v>Lâm Hữu Lộc</v>
          </cell>
          <cell r="F290" t="str">
            <v>Công nhân vệ sinh kho</v>
          </cell>
          <cell r="G290">
            <v>5673000</v>
          </cell>
          <cell r="H290">
            <v>0</v>
          </cell>
          <cell r="I290">
            <v>5673000</v>
          </cell>
          <cell r="J290">
            <v>0</v>
          </cell>
          <cell r="K290">
            <v>0</v>
          </cell>
          <cell r="L290">
            <v>0</v>
          </cell>
          <cell r="M290">
            <v>6198000</v>
          </cell>
          <cell r="S290">
            <v>6198000</v>
          </cell>
          <cell r="T290">
            <v>525000</v>
          </cell>
          <cell r="U290">
            <v>0</v>
          </cell>
          <cell r="W290">
            <v>6198000</v>
          </cell>
        </row>
        <row r="291">
          <cell r="C291" t="str">
            <v>H032</v>
          </cell>
          <cell r="D291" t="str">
            <v>9211010340</v>
          </cell>
          <cell r="E291" t="str">
            <v>Trần Văn Hòa</v>
          </cell>
          <cell r="F291" t="str">
            <v>Công nhân vệ sinh kho</v>
          </cell>
          <cell r="G291">
            <v>5302000</v>
          </cell>
          <cell r="H291">
            <v>0</v>
          </cell>
          <cell r="I291">
            <v>5302000</v>
          </cell>
          <cell r="J291">
            <v>0</v>
          </cell>
          <cell r="K291">
            <v>0</v>
          </cell>
          <cell r="L291">
            <v>0</v>
          </cell>
          <cell r="M291">
            <v>5739000</v>
          </cell>
          <cell r="S291">
            <v>5739000</v>
          </cell>
          <cell r="T291">
            <v>437000</v>
          </cell>
          <cell r="U291">
            <v>0</v>
          </cell>
          <cell r="W291">
            <v>5739000</v>
          </cell>
        </row>
        <row r="292">
          <cell r="C292" t="str">
            <v>G007</v>
          </cell>
          <cell r="D292" t="str">
            <v>9216023774</v>
          </cell>
          <cell r="E292" t="str">
            <v>Trần Văn Giàu</v>
          </cell>
          <cell r="F292" t="str">
            <v>Nhân viên giám sát thị trường bột giặt</v>
          </cell>
          <cell r="G292">
            <v>4410000</v>
          </cell>
          <cell r="H292">
            <v>0</v>
          </cell>
          <cell r="I292">
            <v>4410000</v>
          </cell>
          <cell r="J292">
            <v>0</v>
          </cell>
          <cell r="K292">
            <v>0</v>
          </cell>
          <cell r="L292">
            <v>0</v>
          </cell>
          <cell r="M292">
            <v>4730000</v>
          </cell>
          <cell r="S292">
            <v>4730000</v>
          </cell>
          <cell r="T292">
            <v>320000</v>
          </cell>
          <cell r="U292">
            <v>0</v>
          </cell>
          <cell r="W292">
            <v>4730000</v>
          </cell>
        </row>
        <row r="293">
          <cell r="C293" t="str">
            <v>G008</v>
          </cell>
          <cell r="D293" t="str">
            <v>9216023775</v>
          </cell>
          <cell r="E293" t="str">
            <v>Trần Hoài Phong</v>
          </cell>
          <cell r="F293" t="str">
            <v>Nhân viên giám sát thị trường bột giặt</v>
          </cell>
          <cell r="G293">
            <v>4410000</v>
          </cell>
          <cell r="H293">
            <v>0</v>
          </cell>
          <cell r="I293">
            <v>4410000</v>
          </cell>
          <cell r="J293">
            <v>0</v>
          </cell>
          <cell r="K293">
            <v>0</v>
          </cell>
          <cell r="L293">
            <v>0</v>
          </cell>
          <cell r="M293">
            <v>4730000</v>
          </cell>
          <cell r="S293">
            <v>4730000</v>
          </cell>
          <cell r="T293">
            <v>320000</v>
          </cell>
          <cell r="U293">
            <v>0</v>
          </cell>
          <cell r="W293">
            <v>4730000</v>
          </cell>
        </row>
        <row r="294">
          <cell r="C294" t="str">
            <v>G013</v>
          </cell>
          <cell r="D294" t="str">
            <v>9213009432</v>
          </cell>
          <cell r="E294" t="str">
            <v>Nguyễn Kiều Oanh</v>
          </cell>
          <cell r="F294" t="str">
            <v>Nhân viên giám sát thị trường bột giặt</v>
          </cell>
          <cell r="G294">
            <v>4410000</v>
          </cell>
          <cell r="H294">
            <v>0</v>
          </cell>
          <cell r="I294">
            <v>4410000</v>
          </cell>
          <cell r="J294">
            <v>0</v>
          </cell>
          <cell r="K294">
            <v>0</v>
          </cell>
          <cell r="L294">
            <v>0</v>
          </cell>
          <cell r="M294">
            <v>4730000</v>
          </cell>
          <cell r="S294">
            <v>4730000</v>
          </cell>
          <cell r="T294">
            <v>320000</v>
          </cell>
          <cell r="U294">
            <v>0</v>
          </cell>
          <cell r="W294">
            <v>4730000</v>
          </cell>
        </row>
        <row r="295">
          <cell r="C295" t="str">
            <v>G016</v>
          </cell>
          <cell r="D295" t="str">
            <v>9216023786</v>
          </cell>
          <cell r="E295" t="str">
            <v>Lê Như Thảo</v>
          </cell>
          <cell r="F295" t="str">
            <v>Nhân viên giám sát thị trường bột giặt</v>
          </cell>
          <cell r="G295">
            <v>4410000</v>
          </cell>
          <cell r="H295">
            <v>0</v>
          </cell>
          <cell r="I295">
            <v>4410000</v>
          </cell>
          <cell r="J295">
            <v>0</v>
          </cell>
          <cell r="K295">
            <v>0</v>
          </cell>
          <cell r="L295">
            <v>0</v>
          </cell>
          <cell r="M295">
            <v>4730000</v>
          </cell>
          <cell r="S295">
            <v>4730000</v>
          </cell>
          <cell r="T295">
            <v>320000</v>
          </cell>
          <cell r="U295">
            <v>0</v>
          </cell>
          <cell r="W295">
            <v>4730000</v>
          </cell>
        </row>
        <row r="296">
          <cell r="C296" t="str">
            <v>G021</v>
          </cell>
          <cell r="D296" t="str">
            <v>9216023784</v>
          </cell>
          <cell r="E296" t="str">
            <v>Nguyễn Bá Tiến</v>
          </cell>
          <cell r="F296" t="str">
            <v>Nhân viên giám sát thị trường bột giặt</v>
          </cell>
          <cell r="G296">
            <v>4410000</v>
          </cell>
          <cell r="H296">
            <v>0</v>
          </cell>
          <cell r="I296">
            <v>4410000</v>
          </cell>
          <cell r="J296">
            <v>0</v>
          </cell>
          <cell r="K296">
            <v>0</v>
          </cell>
          <cell r="L296">
            <v>0</v>
          </cell>
          <cell r="M296">
            <v>4730000</v>
          </cell>
          <cell r="S296">
            <v>4730000</v>
          </cell>
          <cell r="T296">
            <v>320000</v>
          </cell>
          <cell r="U296">
            <v>0</v>
          </cell>
          <cell r="W296">
            <v>4730000</v>
          </cell>
        </row>
        <row r="297">
          <cell r="C297" t="str">
            <v>G022</v>
          </cell>
          <cell r="D297" t="str">
            <v>9214007371</v>
          </cell>
          <cell r="E297" t="str">
            <v>Nguyễn Ngọc Hiền</v>
          </cell>
          <cell r="F297" t="str">
            <v>Nhân viên giám sát thị trường bột giặt</v>
          </cell>
          <cell r="G297">
            <v>4410000</v>
          </cell>
          <cell r="H297">
            <v>0</v>
          </cell>
          <cell r="I297">
            <v>4410000</v>
          </cell>
          <cell r="J297">
            <v>0</v>
          </cell>
          <cell r="K297">
            <v>0</v>
          </cell>
          <cell r="L297">
            <v>0</v>
          </cell>
          <cell r="M297">
            <v>4730000</v>
          </cell>
          <cell r="S297">
            <v>4730000</v>
          </cell>
          <cell r="T297">
            <v>320000</v>
          </cell>
          <cell r="U297">
            <v>0</v>
          </cell>
          <cell r="W297">
            <v>4730000</v>
          </cell>
        </row>
        <row r="298">
          <cell r="C298" t="str">
            <v>G029</v>
          </cell>
          <cell r="D298" t="str">
            <v>7525662012</v>
          </cell>
          <cell r="E298" t="str">
            <v>Nguyễn Bằng Thùy Ngân</v>
          </cell>
          <cell r="F298" t="str">
            <v>Nhân viên giám sát thị trường bột giặt</v>
          </cell>
          <cell r="G298">
            <v>4410000</v>
          </cell>
          <cell r="H298">
            <v>0</v>
          </cell>
          <cell r="I298">
            <v>4410000</v>
          </cell>
          <cell r="J298">
            <v>0</v>
          </cell>
          <cell r="K298">
            <v>0</v>
          </cell>
          <cell r="L298">
            <v>0</v>
          </cell>
          <cell r="M298">
            <v>4730000</v>
          </cell>
          <cell r="S298">
            <v>4730000</v>
          </cell>
          <cell r="T298">
            <v>320000</v>
          </cell>
          <cell r="U298">
            <v>0</v>
          </cell>
          <cell r="W298">
            <v>4730000</v>
          </cell>
        </row>
        <row r="299">
          <cell r="C299" t="str">
            <v>G033</v>
          </cell>
          <cell r="D299" t="str">
            <v>8322303134</v>
          </cell>
          <cell r="E299" t="str">
            <v>Đặng Văn Bảy</v>
          </cell>
          <cell r="F299" t="str">
            <v>Nhân viên giám sát thị trường bột giặt</v>
          </cell>
          <cell r="G299">
            <v>4410000</v>
          </cell>
          <cell r="H299">
            <v>0</v>
          </cell>
          <cell r="I299">
            <v>4410000</v>
          </cell>
          <cell r="J299">
            <v>0</v>
          </cell>
          <cell r="K299">
            <v>0</v>
          </cell>
          <cell r="L299">
            <v>0</v>
          </cell>
          <cell r="M299">
            <v>4730000</v>
          </cell>
          <cell r="S299">
            <v>4730000</v>
          </cell>
          <cell r="T299">
            <v>320000</v>
          </cell>
          <cell r="U299">
            <v>0</v>
          </cell>
          <cell r="W299">
            <v>4730000</v>
          </cell>
        </row>
        <row r="300">
          <cell r="C300" t="str">
            <v>G035</v>
          </cell>
          <cell r="D300" t="str">
            <v>7911537089</v>
          </cell>
          <cell r="E300" t="str">
            <v>Nguyễn Vĩnh Lộc</v>
          </cell>
          <cell r="F300" t="str">
            <v>Nhân viên giám sát thị trường bột giặt</v>
          </cell>
          <cell r="G300">
            <v>4410000</v>
          </cell>
          <cell r="H300">
            <v>0</v>
          </cell>
          <cell r="I300">
            <v>4410000</v>
          </cell>
          <cell r="J300">
            <v>0</v>
          </cell>
          <cell r="K300">
            <v>0</v>
          </cell>
          <cell r="L300">
            <v>0</v>
          </cell>
          <cell r="M300">
            <v>4730000</v>
          </cell>
          <cell r="S300">
            <v>4730000</v>
          </cell>
          <cell r="T300">
            <v>320000</v>
          </cell>
          <cell r="U300">
            <v>0</v>
          </cell>
          <cell r="W300">
            <v>4730000</v>
          </cell>
        </row>
        <row r="301">
          <cell r="C301" t="str">
            <v>G037</v>
          </cell>
          <cell r="D301" t="str">
            <v>7221202736</v>
          </cell>
          <cell r="E301" t="str">
            <v>Nguyễn Thái Hòa</v>
          </cell>
          <cell r="F301" t="str">
            <v>Nhân viên giám sát thị trường bột giặt</v>
          </cell>
          <cell r="G301">
            <v>4410000</v>
          </cell>
          <cell r="H301">
            <v>0</v>
          </cell>
          <cell r="I301">
            <v>4410000</v>
          </cell>
          <cell r="J301">
            <v>0</v>
          </cell>
          <cell r="K301">
            <v>0</v>
          </cell>
          <cell r="L301">
            <v>0</v>
          </cell>
          <cell r="M301">
            <v>4730000</v>
          </cell>
          <cell r="S301">
            <v>4730000</v>
          </cell>
          <cell r="T301">
            <v>320000</v>
          </cell>
          <cell r="U301">
            <v>0</v>
          </cell>
          <cell r="W301">
            <v>4730000</v>
          </cell>
        </row>
        <row r="302">
          <cell r="C302" t="str">
            <v>G038</v>
          </cell>
          <cell r="D302" t="str">
            <v>3821546640</v>
          </cell>
          <cell r="E302" t="str">
            <v>Phùng Quốc Tài</v>
          </cell>
          <cell r="F302" t="str">
            <v>Nhân viên giám sát thị trường bột giặt</v>
          </cell>
          <cell r="G302">
            <v>4410000</v>
          </cell>
          <cell r="H302">
            <v>0</v>
          </cell>
          <cell r="I302">
            <v>4410000</v>
          </cell>
          <cell r="J302">
            <v>0</v>
          </cell>
          <cell r="K302">
            <v>0</v>
          </cell>
          <cell r="L302">
            <v>0</v>
          </cell>
          <cell r="M302">
            <v>4730000</v>
          </cell>
          <cell r="S302">
            <v>4730000</v>
          </cell>
          <cell r="T302">
            <v>320000</v>
          </cell>
          <cell r="U302">
            <v>0</v>
          </cell>
          <cell r="W302">
            <v>4730000</v>
          </cell>
        </row>
        <row r="303">
          <cell r="C303" t="str">
            <v>B120</v>
          </cell>
          <cell r="D303" t="str">
            <v>6506006800</v>
          </cell>
          <cell r="E303" t="str">
            <v>Võ Nghĩa Hưng</v>
          </cell>
          <cell r="F303" t="str">
            <v>Nhân viên giám sát thị trường bột giặt</v>
          </cell>
          <cell r="G303">
            <v>4410000</v>
          </cell>
          <cell r="H303">
            <v>0</v>
          </cell>
          <cell r="I303">
            <v>4410000</v>
          </cell>
          <cell r="J303">
            <v>0</v>
          </cell>
          <cell r="K303">
            <v>0</v>
          </cell>
          <cell r="L303">
            <v>0</v>
          </cell>
          <cell r="M303">
            <v>4730000</v>
          </cell>
          <cell r="S303">
            <v>4730000</v>
          </cell>
          <cell r="T303">
            <v>320000</v>
          </cell>
          <cell r="U303">
            <v>0</v>
          </cell>
          <cell r="W303">
            <v>4730000</v>
          </cell>
        </row>
        <row r="304">
          <cell r="C304" t="str">
            <v>G043</v>
          </cell>
          <cell r="D304" t="str">
            <v>8924183079</v>
          </cell>
          <cell r="E304" t="str">
            <v>Dương Văn Thụi</v>
          </cell>
          <cell r="F304" t="str">
            <v>Nhân viên giám sát thị trường bột giặt</v>
          </cell>
          <cell r="G304">
            <v>4410000</v>
          </cell>
          <cell r="H304">
            <v>0</v>
          </cell>
          <cell r="I304">
            <v>4410000</v>
          </cell>
          <cell r="J304">
            <v>0</v>
          </cell>
          <cell r="L304">
            <v>0</v>
          </cell>
          <cell r="M304">
            <v>4730000</v>
          </cell>
          <cell r="S304">
            <v>4730000</v>
          </cell>
          <cell r="T304">
            <v>320000</v>
          </cell>
          <cell r="U304">
            <v>0</v>
          </cell>
          <cell r="W304">
            <v>4730000</v>
          </cell>
        </row>
        <row r="305">
          <cell r="C305" t="str">
            <v>G045</v>
          </cell>
          <cell r="D305" t="str">
            <v>7424466411</v>
          </cell>
          <cell r="E305" t="str">
            <v xml:space="preserve">Nguyễn Quốc Kỳ </v>
          </cell>
          <cell r="F305" t="str">
            <v>Nhân viên giám sát thị trường bột giặt</v>
          </cell>
          <cell r="G305">
            <v>4410000</v>
          </cell>
          <cell r="H305">
            <v>0</v>
          </cell>
          <cell r="I305">
            <v>4410000</v>
          </cell>
          <cell r="J305">
            <v>0</v>
          </cell>
          <cell r="L305">
            <v>0</v>
          </cell>
          <cell r="M305">
            <v>4730000</v>
          </cell>
          <cell r="S305">
            <v>4730000</v>
          </cell>
          <cell r="T305">
            <v>320000</v>
          </cell>
          <cell r="U305">
            <v>0</v>
          </cell>
          <cell r="W305">
            <v>4730000</v>
          </cell>
        </row>
        <row r="306">
          <cell r="C306" t="str">
            <v>G046</v>
          </cell>
          <cell r="D306" t="str">
            <v>6012002400</v>
          </cell>
          <cell r="E306" t="str">
            <v>Trần Thị Thùy Hoa</v>
          </cell>
          <cell r="F306" t="str">
            <v>Nhân viên giám sát thị trường bột giặt</v>
          </cell>
          <cell r="G306">
            <v>4410000</v>
          </cell>
          <cell r="H306">
            <v>0</v>
          </cell>
          <cell r="I306">
            <v>4410000</v>
          </cell>
          <cell r="J306">
            <v>0</v>
          </cell>
          <cell r="L306">
            <v>0</v>
          </cell>
          <cell r="M306">
            <v>4730000</v>
          </cell>
          <cell r="S306">
            <v>4730000</v>
          </cell>
          <cell r="T306">
            <v>320000</v>
          </cell>
          <cell r="U306">
            <v>0</v>
          </cell>
          <cell r="W306">
            <v>4730000</v>
          </cell>
        </row>
        <row r="307">
          <cell r="C307" t="str">
            <v>G049</v>
          </cell>
          <cell r="D307" t="str">
            <v>8222321223</v>
          </cell>
          <cell r="E307" t="str">
            <v>Lê Bửu Hưng</v>
          </cell>
          <cell r="F307" t="str">
            <v>Nhân viên giám sát thị trường bột giặt</v>
          </cell>
          <cell r="G307">
            <v>4410000</v>
          </cell>
          <cell r="H307">
            <v>0</v>
          </cell>
          <cell r="I307">
            <v>4410000</v>
          </cell>
          <cell r="J307">
            <v>0</v>
          </cell>
          <cell r="L307">
            <v>0</v>
          </cell>
          <cell r="M307">
            <v>4730000</v>
          </cell>
          <cell r="S307">
            <v>4730000</v>
          </cell>
          <cell r="T307">
            <v>320000</v>
          </cell>
          <cell r="U307">
            <v>0</v>
          </cell>
          <cell r="W307">
            <v>4730000</v>
          </cell>
        </row>
        <row r="308">
          <cell r="C308" t="str">
            <v>G050</v>
          </cell>
          <cell r="D308" t="str">
            <v>9221781339</v>
          </cell>
          <cell r="E308" t="str">
            <v>Phan Thị Hân</v>
          </cell>
          <cell r="F308" t="str">
            <v>Nhân viên giám sát thị trường bột giặt</v>
          </cell>
          <cell r="G308">
            <v>4410000</v>
          </cell>
          <cell r="H308">
            <v>0</v>
          </cell>
          <cell r="I308">
            <v>4410000</v>
          </cell>
          <cell r="J308">
            <v>0</v>
          </cell>
          <cell r="L308">
            <v>0</v>
          </cell>
          <cell r="M308">
            <v>4730000</v>
          </cell>
          <cell r="S308">
            <v>4730000</v>
          </cell>
          <cell r="T308">
            <v>320000</v>
          </cell>
          <cell r="U308">
            <v>0</v>
          </cell>
          <cell r="W308">
            <v>4730000</v>
          </cell>
        </row>
        <row r="309">
          <cell r="C309" t="str">
            <v>G051</v>
          </cell>
          <cell r="D309" t="str">
            <v>8621881809</v>
          </cell>
          <cell r="E309" t="str">
            <v>Nguyễn Hồng Phụng</v>
          </cell>
          <cell r="F309" t="str">
            <v>Nhân viên giám sát thị trường bột giặt</v>
          </cell>
          <cell r="G309">
            <v>4410000</v>
          </cell>
          <cell r="H309">
            <v>0</v>
          </cell>
          <cell r="I309">
            <v>4410000</v>
          </cell>
          <cell r="J309">
            <v>0</v>
          </cell>
          <cell r="L309">
            <v>0</v>
          </cell>
          <cell r="M309">
            <v>4730000</v>
          </cell>
          <cell r="S309">
            <v>4730000</v>
          </cell>
          <cell r="T309">
            <v>320000</v>
          </cell>
          <cell r="U309">
            <v>0</v>
          </cell>
          <cell r="W309">
            <v>4730000</v>
          </cell>
        </row>
        <row r="310">
          <cell r="C310" t="str">
            <v>G053</v>
          </cell>
          <cell r="D310" t="str">
            <v>7021362362</v>
          </cell>
          <cell r="E310" t="str">
            <v>Hồ Văn Hoan</v>
          </cell>
          <cell r="F310" t="str">
            <v>Nhân viên giám sát thị trường bột giặt</v>
          </cell>
          <cell r="G310">
            <v>4410000</v>
          </cell>
          <cell r="H310">
            <v>0</v>
          </cell>
          <cell r="I310">
            <v>4410000</v>
          </cell>
          <cell r="J310">
            <v>0</v>
          </cell>
          <cell r="L310">
            <v>0</v>
          </cell>
          <cell r="M310">
            <v>4730000</v>
          </cell>
          <cell r="S310">
            <v>4730000</v>
          </cell>
          <cell r="T310">
            <v>320000</v>
          </cell>
          <cell r="U310">
            <v>0</v>
          </cell>
          <cell r="W310">
            <v>4730000</v>
          </cell>
        </row>
        <row r="311">
          <cell r="C311" t="str">
            <v>G054</v>
          </cell>
          <cell r="D311" t="str">
            <v>8924461488</v>
          </cell>
          <cell r="E311" t="str">
            <v>Dương Thị Gấm</v>
          </cell>
          <cell r="F311" t="str">
            <v>Nhân viên giám sát thị trường bột giặt</v>
          </cell>
          <cell r="G311">
            <v>4410000</v>
          </cell>
          <cell r="H311">
            <v>0</v>
          </cell>
          <cell r="I311">
            <v>4410000</v>
          </cell>
          <cell r="J311">
            <v>0</v>
          </cell>
          <cell r="L311">
            <v>0</v>
          </cell>
          <cell r="M311">
            <v>4730000</v>
          </cell>
          <cell r="S311">
            <v>4730000</v>
          </cell>
          <cell r="T311">
            <v>320000</v>
          </cell>
          <cell r="U311">
            <v>0</v>
          </cell>
          <cell r="W311">
            <v>4730000</v>
          </cell>
        </row>
        <row r="312">
          <cell r="C312" t="str">
            <v>G056</v>
          </cell>
          <cell r="D312" t="str">
            <v>5820525014</v>
          </cell>
          <cell r="E312" t="str">
            <v>Thuận Ngọc Đầy</v>
          </cell>
          <cell r="F312" t="str">
            <v>Nhân viên giám sát thị trường bột giặt</v>
          </cell>
          <cell r="G312">
            <v>4410000</v>
          </cell>
          <cell r="H312">
            <v>0</v>
          </cell>
          <cell r="I312">
            <v>4410000</v>
          </cell>
          <cell r="J312">
            <v>0</v>
          </cell>
          <cell r="L312">
            <v>0</v>
          </cell>
          <cell r="M312">
            <v>4730000</v>
          </cell>
          <cell r="S312">
            <v>4730000</v>
          </cell>
          <cell r="T312">
            <v>320000</v>
          </cell>
          <cell r="U312">
            <v>0</v>
          </cell>
          <cell r="W312">
            <v>4730000</v>
          </cell>
        </row>
        <row r="313">
          <cell r="C313" t="str">
            <v>A286</v>
          </cell>
          <cell r="D313" t="str">
            <v>0204220818</v>
          </cell>
          <cell r="E313" t="str">
            <v>Lê Công Văn Long</v>
          </cell>
          <cell r="F313" t="str">
            <v>Nhân viên giám sát thị trường bột giặt</v>
          </cell>
          <cell r="G313">
            <v>5382000</v>
          </cell>
          <cell r="H313">
            <v>0</v>
          </cell>
          <cell r="I313">
            <v>5382000</v>
          </cell>
          <cell r="J313">
            <v>0</v>
          </cell>
          <cell r="L313">
            <v>0</v>
          </cell>
          <cell r="M313">
            <v>5382000</v>
          </cell>
          <cell r="S313">
            <v>5382000</v>
          </cell>
          <cell r="T313">
            <v>0</v>
          </cell>
          <cell r="U313">
            <v>0</v>
          </cell>
          <cell r="W313">
            <v>5382000</v>
          </cell>
        </row>
        <row r="314">
          <cell r="C314" t="str">
            <v>G058</v>
          </cell>
          <cell r="D314" t="str">
            <v>5120283864</v>
          </cell>
          <cell r="E314" t="str">
            <v>Võ Thanh Thu</v>
          </cell>
          <cell r="F314" t="str">
            <v>Nhân viên giám sát thị trường bột giặt</v>
          </cell>
          <cell r="G314">
            <v>4410000</v>
          </cell>
          <cell r="H314">
            <v>0</v>
          </cell>
          <cell r="I314">
            <v>4410000</v>
          </cell>
          <cell r="J314">
            <v>0</v>
          </cell>
          <cell r="L314">
            <v>0</v>
          </cell>
          <cell r="M314">
            <v>4730000</v>
          </cell>
          <cell r="S314">
            <v>4730000</v>
          </cell>
          <cell r="T314">
            <v>320000</v>
          </cell>
          <cell r="U314">
            <v>0</v>
          </cell>
          <cell r="W314">
            <v>4730000</v>
          </cell>
        </row>
        <row r="315">
          <cell r="C315" t="str">
            <v>G059</v>
          </cell>
          <cell r="D315" t="str">
            <v>7416120872</v>
          </cell>
          <cell r="E315" t="str">
            <v>Lê Quốc Vinh</v>
          </cell>
          <cell r="F315" t="str">
            <v>Nhân viên giám sát thị trường bột giặt</v>
          </cell>
          <cell r="G315">
            <v>4410000</v>
          </cell>
          <cell r="H315">
            <v>0</v>
          </cell>
          <cell r="I315">
            <v>4410000</v>
          </cell>
          <cell r="J315">
            <v>0</v>
          </cell>
          <cell r="L315">
            <v>0</v>
          </cell>
          <cell r="M315">
            <v>4730000</v>
          </cell>
          <cell r="S315">
            <v>4730000</v>
          </cell>
          <cell r="T315">
            <v>320000</v>
          </cell>
          <cell r="U315">
            <v>0</v>
          </cell>
          <cell r="W315">
            <v>4730000</v>
          </cell>
        </row>
        <row r="316">
          <cell r="C316" t="str">
            <v>G060</v>
          </cell>
          <cell r="D316" t="str">
            <v>5621753982</v>
          </cell>
          <cell r="E316" t="str">
            <v>Nguyễn Việt Long</v>
          </cell>
          <cell r="F316" t="str">
            <v>Nhân viên giám sát thị trường bột giặt</v>
          </cell>
          <cell r="G316">
            <v>4410000</v>
          </cell>
          <cell r="H316">
            <v>0</v>
          </cell>
          <cell r="I316">
            <v>4410000</v>
          </cell>
          <cell r="J316">
            <v>0</v>
          </cell>
          <cell r="L316">
            <v>0</v>
          </cell>
          <cell r="M316">
            <v>4730000</v>
          </cell>
          <cell r="S316">
            <v>4730000</v>
          </cell>
          <cell r="T316">
            <v>320000</v>
          </cell>
          <cell r="U316">
            <v>0</v>
          </cell>
          <cell r="W316">
            <v>4730000</v>
          </cell>
        </row>
        <row r="317">
          <cell r="C317" t="str">
            <v>G061</v>
          </cell>
          <cell r="D317" t="str">
            <v>7721683417</v>
          </cell>
          <cell r="E317" t="str">
            <v>Nguyễn Trọng Thịnh</v>
          </cell>
          <cell r="F317" t="str">
            <v>Nhân viên giám sát thị trường bột giặt</v>
          </cell>
          <cell r="G317">
            <v>4410000</v>
          </cell>
          <cell r="H317">
            <v>0</v>
          </cell>
          <cell r="I317">
            <v>4410000</v>
          </cell>
          <cell r="J317">
            <v>0</v>
          </cell>
          <cell r="L317">
            <v>0</v>
          </cell>
          <cell r="M317">
            <v>4730000</v>
          </cell>
          <cell r="S317">
            <v>4730000</v>
          </cell>
          <cell r="T317">
            <v>320000</v>
          </cell>
          <cell r="U317">
            <v>0</v>
          </cell>
          <cell r="W317">
            <v>4730000</v>
          </cell>
        </row>
        <row r="318">
          <cell r="C318" t="str">
            <v>G063</v>
          </cell>
          <cell r="D318" t="str">
            <v>4820223800</v>
          </cell>
          <cell r="E318" t="str">
            <v>Lý Thái Hân</v>
          </cell>
          <cell r="F318" t="str">
            <v>Nhân viên giám sát thị trường bột giặt</v>
          </cell>
          <cell r="G318">
            <v>4410000</v>
          </cell>
          <cell r="H318">
            <v>0</v>
          </cell>
          <cell r="I318">
            <v>4410000</v>
          </cell>
          <cell r="J318">
            <v>0</v>
          </cell>
          <cell r="L318">
            <v>0</v>
          </cell>
          <cell r="M318">
            <v>4730000</v>
          </cell>
          <cell r="S318">
            <v>4730000</v>
          </cell>
          <cell r="T318">
            <v>320000</v>
          </cell>
          <cell r="U318">
            <v>0</v>
          </cell>
          <cell r="W318">
            <v>4730000</v>
          </cell>
        </row>
        <row r="319">
          <cell r="C319" t="str">
            <v>G065</v>
          </cell>
          <cell r="D319" t="str">
            <v>7413243360</v>
          </cell>
          <cell r="E319" t="str">
            <v>Lưu Kim Mỵ</v>
          </cell>
          <cell r="F319" t="str">
            <v>Nhân viên giám sát thị trường bột giặt</v>
          </cell>
          <cell r="G319">
            <v>4410000</v>
          </cell>
          <cell r="H319">
            <v>0</v>
          </cell>
          <cell r="I319">
            <v>4410000</v>
          </cell>
          <cell r="J319">
            <v>0</v>
          </cell>
          <cell r="L319">
            <v>0</v>
          </cell>
          <cell r="M319">
            <v>4730000</v>
          </cell>
          <cell r="S319">
            <v>4730000</v>
          </cell>
          <cell r="T319">
            <v>320000</v>
          </cell>
          <cell r="U319">
            <v>0</v>
          </cell>
          <cell r="W319">
            <v>4730000</v>
          </cell>
        </row>
        <row r="320">
          <cell r="C320" t="str">
            <v>G066</v>
          </cell>
          <cell r="D320" t="str">
            <v>5112008444</v>
          </cell>
          <cell r="E320" t="str">
            <v>Phạm Thị Búp</v>
          </cell>
          <cell r="F320" t="str">
            <v>Nhân viên giám sát thị trường bột giặt</v>
          </cell>
          <cell r="G320">
            <v>4410000</v>
          </cell>
          <cell r="I320">
            <v>4410000</v>
          </cell>
          <cell r="J320">
            <v>0</v>
          </cell>
          <cell r="L320">
            <v>0</v>
          </cell>
          <cell r="M320">
            <v>4730000</v>
          </cell>
          <cell r="S320">
            <v>4730000</v>
          </cell>
          <cell r="T320">
            <v>320000</v>
          </cell>
          <cell r="U320">
            <v>0</v>
          </cell>
          <cell r="W320">
            <v>4730000</v>
          </cell>
        </row>
        <row r="321">
          <cell r="C321" t="str">
            <v>G067</v>
          </cell>
          <cell r="D321" t="str">
            <v>7721973560</v>
          </cell>
          <cell r="E321" t="str">
            <v>Nguyễn Minh Việt</v>
          </cell>
          <cell r="F321" t="str">
            <v>Nhân viên giám sát thị trường bột giặt</v>
          </cell>
          <cell r="G321">
            <v>4410000</v>
          </cell>
          <cell r="I321">
            <v>4410000</v>
          </cell>
          <cell r="J321">
            <v>0</v>
          </cell>
          <cell r="L321">
            <v>0</v>
          </cell>
          <cell r="M321">
            <v>4730000</v>
          </cell>
          <cell r="S321">
            <v>4730000</v>
          </cell>
          <cell r="T321">
            <v>320000</v>
          </cell>
          <cell r="U321">
            <v>0</v>
          </cell>
          <cell r="W321">
            <v>4730000</v>
          </cell>
        </row>
        <row r="322">
          <cell r="C322" t="str">
            <v>G068</v>
          </cell>
          <cell r="D322" t="str">
            <v>5620953925</v>
          </cell>
          <cell r="E322" t="str">
            <v>Nguyễn Hữu thiết</v>
          </cell>
          <cell r="F322" t="str">
            <v>Nhân viên giám sát thị trường bột giặt</v>
          </cell>
          <cell r="G322">
            <v>4410000</v>
          </cell>
          <cell r="I322">
            <v>4410000</v>
          </cell>
          <cell r="J322">
            <v>0</v>
          </cell>
          <cell r="L322">
            <v>0</v>
          </cell>
          <cell r="M322">
            <v>4730000</v>
          </cell>
          <cell r="S322">
            <v>4730000</v>
          </cell>
          <cell r="T322">
            <v>320000</v>
          </cell>
          <cell r="U322">
            <v>0</v>
          </cell>
          <cell r="W322">
            <v>4730000</v>
          </cell>
        </row>
        <row r="323">
          <cell r="C323" t="str">
            <v>G069</v>
          </cell>
          <cell r="D323" t="str">
            <v>8016063676</v>
          </cell>
          <cell r="E323" t="str">
            <v>Nguyễn Quốc Tấn</v>
          </cell>
          <cell r="F323" t="str">
            <v>Nhân viên giám sát thị trường bột giặt</v>
          </cell>
          <cell r="G323">
            <v>4410000</v>
          </cell>
          <cell r="I323">
            <v>4410000</v>
          </cell>
          <cell r="J323">
            <v>0</v>
          </cell>
          <cell r="L323">
            <v>0</v>
          </cell>
          <cell r="M323">
            <v>4730000</v>
          </cell>
          <cell r="S323">
            <v>4730000</v>
          </cell>
          <cell r="T323">
            <v>320000</v>
          </cell>
          <cell r="U323">
            <v>0</v>
          </cell>
          <cell r="W323">
            <v>4730000</v>
          </cell>
        </row>
        <row r="324">
          <cell r="C324" t="str">
            <v>G070</v>
          </cell>
          <cell r="D324" t="str">
            <v>9422817823</v>
          </cell>
          <cell r="E324" t="str">
            <v>Trần Thị Mỹ Duyên</v>
          </cell>
          <cell r="F324" t="str">
            <v>Nhân viên giám sát thị trường bột giặt</v>
          </cell>
          <cell r="G324">
            <v>4410000</v>
          </cell>
          <cell r="I324">
            <v>4410000</v>
          </cell>
          <cell r="J324">
            <v>0</v>
          </cell>
          <cell r="L324">
            <v>0</v>
          </cell>
          <cell r="M324">
            <v>4730000</v>
          </cell>
          <cell r="S324">
            <v>4730000</v>
          </cell>
          <cell r="T324">
            <v>320000</v>
          </cell>
          <cell r="U324">
            <v>0</v>
          </cell>
          <cell r="W324">
            <v>4730000</v>
          </cell>
        </row>
        <row r="325">
          <cell r="C325" t="str">
            <v>G071</v>
          </cell>
          <cell r="D325" t="str">
            <v>7915228501</v>
          </cell>
          <cell r="E325" t="str">
            <v>Trần Đăng Quang</v>
          </cell>
          <cell r="F325" t="str">
            <v>Nhân viên giám sát thị trường bột giặt</v>
          </cell>
          <cell r="G325">
            <v>4410000</v>
          </cell>
          <cell r="I325">
            <v>4410000</v>
          </cell>
          <cell r="J325">
            <v>0</v>
          </cell>
          <cell r="L325">
            <v>0</v>
          </cell>
          <cell r="M325">
            <v>4730000</v>
          </cell>
          <cell r="S325">
            <v>4730000</v>
          </cell>
          <cell r="T325">
            <v>320000</v>
          </cell>
          <cell r="U325">
            <v>0</v>
          </cell>
          <cell r="W325">
            <v>4730000</v>
          </cell>
        </row>
        <row r="326">
          <cell r="C326" t="str">
            <v>G072</v>
          </cell>
          <cell r="D326" t="str">
            <v>6020284095</v>
          </cell>
          <cell r="E326" t="str">
            <v>Nguyễn Thành Nam Dũng</v>
          </cell>
          <cell r="F326" t="str">
            <v>Nhân viên giám sát thị trường bột giặt</v>
          </cell>
          <cell r="G326">
            <v>4410000</v>
          </cell>
          <cell r="I326">
            <v>4410000</v>
          </cell>
          <cell r="J326">
            <v>0</v>
          </cell>
          <cell r="L326">
            <v>0</v>
          </cell>
          <cell r="M326">
            <v>4730000</v>
          </cell>
          <cell r="S326">
            <v>4730000</v>
          </cell>
          <cell r="T326">
            <v>320000</v>
          </cell>
          <cell r="U326">
            <v>0</v>
          </cell>
          <cell r="W326">
            <v>4730000</v>
          </cell>
        </row>
        <row r="327">
          <cell r="C327" t="str">
            <v>G073</v>
          </cell>
          <cell r="D327" t="str">
            <v>8321558284</v>
          </cell>
          <cell r="E327" t="str">
            <v>Nguyễn Thanh Trúc</v>
          </cell>
          <cell r="F327" t="str">
            <v>Nhân viên giám sát thị trường bột giặt</v>
          </cell>
          <cell r="G327">
            <v>4410000</v>
          </cell>
          <cell r="I327">
            <v>4410000</v>
          </cell>
          <cell r="J327">
            <v>0</v>
          </cell>
          <cell r="L327">
            <v>0</v>
          </cell>
          <cell r="M327">
            <v>4730000</v>
          </cell>
          <cell r="S327">
            <v>4730000</v>
          </cell>
          <cell r="T327">
            <v>320000</v>
          </cell>
          <cell r="U327">
            <v>0</v>
          </cell>
          <cell r="W327">
            <v>4730000</v>
          </cell>
        </row>
        <row r="328">
          <cell r="C328" t="str">
            <v>P001</v>
          </cell>
          <cell r="D328" t="str">
            <v>7415149939</v>
          </cell>
          <cell r="E328" t="str">
            <v>Võ Đức Thịnh</v>
          </cell>
          <cell r="F328" t="str">
            <v>Nhân viên bán hàng phân bón</v>
          </cell>
          <cell r="G328">
            <v>4410000</v>
          </cell>
          <cell r="H328">
            <v>0</v>
          </cell>
          <cell r="I328">
            <v>4410000</v>
          </cell>
          <cell r="J328">
            <v>0</v>
          </cell>
          <cell r="L328">
            <v>0</v>
          </cell>
          <cell r="M328">
            <v>4730000</v>
          </cell>
          <cell r="S328">
            <v>4730000</v>
          </cell>
          <cell r="T328">
            <v>320000</v>
          </cell>
          <cell r="U328">
            <v>0</v>
          </cell>
          <cell r="W328">
            <v>4730000</v>
          </cell>
        </row>
        <row r="329">
          <cell r="C329" t="str">
            <v>A282</v>
          </cell>
          <cell r="D329" t="str">
            <v>9214000893</v>
          </cell>
          <cell r="E329" t="str">
            <v>Lâm Duy</v>
          </cell>
          <cell r="F329" t="str">
            <v>Nhân viên bán hàng phân bón</v>
          </cell>
          <cell r="G329">
            <v>6312000</v>
          </cell>
          <cell r="H329">
            <v>0</v>
          </cell>
          <cell r="I329">
            <v>6312000</v>
          </cell>
          <cell r="J329">
            <v>0</v>
          </cell>
          <cell r="L329">
            <v>0</v>
          </cell>
          <cell r="M329">
            <v>0</v>
          </cell>
          <cell r="Q329">
            <v>6647000</v>
          </cell>
          <cell r="S329">
            <v>6647000</v>
          </cell>
          <cell r="T329">
            <v>335000</v>
          </cell>
          <cell r="U329">
            <v>0</v>
          </cell>
          <cell r="W329">
            <v>6647000</v>
          </cell>
        </row>
        <row r="330">
          <cell r="C330" t="str">
            <v>P006</v>
          </cell>
          <cell r="D330" t="str">
            <v>9214001306</v>
          </cell>
          <cell r="E330" t="str">
            <v>Võ Nguyễn Tuấn Kiệt</v>
          </cell>
          <cell r="F330" t="str">
            <v>Nhân viên bán hàng phân bón</v>
          </cell>
          <cell r="G330">
            <v>4410000</v>
          </cell>
          <cell r="H330">
            <v>0</v>
          </cell>
          <cell r="I330">
            <v>4410000</v>
          </cell>
          <cell r="J330">
            <v>0</v>
          </cell>
          <cell r="L330">
            <v>0</v>
          </cell>
          <cell r="M330">
            <v>4730000</v>
          </cell>
          <cell r="S330">
            <v>4730000</v>
          </cell>
          <cell r="T330">
            <v>320000</v>
          </cell>
          <cell r="U330">
            <v>0</v>
          </cell>
          <cell r="W330">
            <v>4730000</v>
          </cell>
        </row>
        <row r="331">
          <cell r="E331" t="str">
            <v>Tổng</v>
          </cell>
          <cell r="G331">
            <v>1819458000</v>
          </cell>
          <cell r="H331">
            <v>37485000</v>
          </cell>
          <cell r="I331">
            <v>1856943000</v>
          </cell>
          <cell r="J331">
            <v>488018000</v>
          </cell>
          <cell r="K331">
            <v>0</v>
          </cell>
          <cell r="L331">
            <v>48463000</v>
          </cell>
          <cell r="M331">
            <v>1066942000</v>
          </cell>
          <cell r="N331">
            <v>70466000</v>
          </cell>
          <cell r="O331">
            <v>41041000</v>
          </cell>
          <cell r="P331">
            <v>151554000</v>
          </cell>
          <cell r="Q331">
            <v>92751000</v>
          </cell>
          <cell r="R331">
            <v>0</v>
          </cell>
          <cell r="S331">
            <v>1959235000</v>
          </cell>
          <cell r="T331">
            <v>139777000</v>
          </cell>
          <cell r="U331">
            <v>41151000</v>
          </cell>
          <cell r="V331">
            <v>3666000</v>
          </cell>
          <cell r="W331">
            <v>2000386000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ONG T052020"/>
      <sheetName val="LUONG T062020"/>
      <sheetName val="LUONG T072020 "/>
      <sheetName val="LUONG T082020 "/>
      <sheetName val="LUONG T092020  "/>
      <sheetName val="LUONG T102020  "/>
      <sheetName val="NGHI"/>
      <sheetName val="TRINH KY"/>
      <sheetName val="HAN NANG BAC 2020"/>
      <sheetName val="HAN NANG BAC T82020 "/>
      <sheetName val="10-2024"/>
      <sheetName val="Sheet1"/>
      <sheetName val="chuyển xếp 2024"/>
      <sheetName val="10-2024 (2)"/>
      <sheetName val="Sheet3"/>
      <sheetName val="10-2024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C2" t="str">
            <v>A268</v>
          </cell>
          <cell r="D2" t="str">
            <v>9213003755</v>
          </cell>
          <cell r="E2" t="str">
            <v>Nguyễn Công Huân</v>
          </cell>
          <cell r="F2">
            <v>0</v>
          </cell>
          <cell r="G2">
            <v>31483</v>
          </cell>
          <cell r="H2">
            <v>41379</v>
          </cell>
          <cell r="I2" t="str">
            <v>Nguyễn Công Huân</v>
          </cell>
          <cell r="J2">
            <v>26000000</v>
          </cell>
          <cell r="K2">
            <v>0</v>
          </cell>
        </row>
        <row r="3">
          <cell r="C3" t="str">
            <v>A035</v>
          </cell>
          <cell r="D3" t="str">
            <v>5496032611</v>
          </cell>
          <cell r="E3" t="str">
            <v>Nguyễn Nam Bình</v>
          </cell>
          <cell r="F3">
            <v>0</v>
          </cell>
          <cell r="G3">
            <v>26344</v>
          </cell>
          <cell r="H3">
            <v>34243</v>
          </cell>
          <cell r="I3" t="str">
            <v>Nguyễn Nam Bình</v>
          </cell>
          <cell r="J3">
            <v>23000000</v>
          </cell>
          <cell r="K3">
            <v>0</v>
          </cell>
        </row>
        <row r="4">
          <cell r="C4" t="str">
            <v>A279</v>
          </cell>
          <cell r="D4" t="str">
            <v>9212004554</v>
          </cell>
          <cell r="E4" t="str">
            <v>Nguyễn Thanh Duy</v>
          </cell>
          <cell r="F4">
            <v>0</v>
          </cell>
          <cell r="G4">
            <v>32952</v>
          </cell>
          <cell r="H4">
            <v>41609</v>
          </cell>
          <cell r="I4" t="str">
            <v>Nguyễn Thanh Duy</v>
          </cell>
          <cell r="J4">
            <v>7156000</v>
          </cell>
          <cell r="K4">
            <v>2205000</v>
          </cell>
        </row>
        <row r="5">
          <cell r="C5" t="str">
            <v>A255</v>
          </cell>
          <cell r="D5" t="str">
            <v>9212004139</v>
          </cell>
          <cell r="E5" t="str">
            <v>Trầm Trung Bích Thảo</v>
          </cell>
          <cell r="F5">
            <v>0</v>
          </cell>
          <cell r="G5">
            <v>32616</v>
          </cell>
          <cell r="H5">
            <v>40977</v>
          </cell>
          <cell r="I5" t="str">
            <v>Trầm Trung Bích Thảo</v>
          </cell>
          <cell r="J5">
            <v>7156000</v>
          </cell>
          <cell r="K5">
            <v>1764000</v>
          </cell>
        </row>
        <row r="6">
          <cell r="C6" t="str">
            <v>A358</v>
          </cell>
          <cell r="D6" t="str">
            <v>9221356007</v>
          </cell>
          <cell r="E6" t="str">
            <v>Trần Ngọc Bảo Trân</v>
          </cell>
          <cell r="F6">
            <v>0</v>
          </cell>
          <cell r="G6">
            <v>34769</v>
          </cell>
          <cell r="H6">
            <v>43282</v>
          </cell>
          <cell r="I6" t="str">
            <v>Trần Ngọc Bảo Trân</v>
          </cell>
          <cell r="J6">
            <v>6626000</v>
          </cell>
          <cell r="K6">
            <v>0</v>
          </cell>
        </row>
        <row r="7">
          <cell r="C7" t="str">
            <v>A369</v>
          </cell>
          <cell r="D7" t="str">
            <v>8722989947</v>
          </cell>
          <cell r="E7" t="str">
            <v>Phan Thanh Trường</v>
          </cell>
          <cell r="F7">
            <v>0</v>
          </cell>
          <cell r="G7">
            <v>35312</v>
          </cell>
          <cell r="H7">
            <v>43647</v>
          </cell>
          <cell r="I7" t="str">
            <v>Phan Thanh Trường</v>
          </cell>
          <cell r="J7">
            <v>6135000</v>
          </cell>
          <cell r="K7">
            <v>0</v>
          </cell>
        </row>
        <row r="8">
          <cell r="C8" t="str">
            <v>A385</v>
          </cell>
          <cell r="D8" t="str">
            <v>8923922038</v>
          </cell>
          <cell r="E8" t="str">
            <v>Nguyễn Thị Thùy Miên</v>
          </cell>
          <cell r="F8">
            <v>0</v>
          </cell>
          <cell r="G8">
            <v>35554</v>
          </cell>
          <cell r="H8">
            <v>44349</v>
          </cell>
          <cell r="I8" t="str">
            <v>Nguyễn Thị Thùy Miên</v>
          </cell>
          <cell r="J8">
            <v>6135000</v>
          </cell>
          <cell r="K8">
            <v>0</v>
          </cell>
        </row>
        <row r="9">
          <cell r="C9" t="str">
            <v>A289</v>
          </cell>
          <cell r="D9" t="str">
            <v>5499003403</v>
          </cell>
          <cell r="E9" t="str">
            <v>Hoàng Thị Thanh Mai</v>
          </cell>
          <cell r="F9">
            <v>0</v>
          </cell>
          <cell r="G9">
            <v>29150</v>
          </cell>
          <cell r="H9">
            <v>41744</v>
          </cell>
          <cell r="I9" t="str">
            <v>Hoàng Thị Thanh Mai</v>
          </cell>
          <cell r="J9">
            <v>5945000</v>
          </cell>
          <cell r="K9">
            <v>0</v>
          </cell>
        </row>
        <row r="10">
          <cell r="C10" t="str">
            <v>A215</v>
          </cell>
          <cell r="D10" t="str">
            <v>9208007865</v>
          </cell>
          <cell r="E10" t="str">
            <v>Nguyễn Thị Mỹ Nhiên</v>
          </cell>
          <cell r="F10">
            <v>0</v>
          </cell>
          <cell r="G10">
            <v>30333</v>
          </cell>
          <cell r="H10">
            <v>39539</v>
          </cell>
          <cell r="I10" t="str">
            <v>Nguyễn Thị Mỹ Nhiên</v>
          </cell>
          <cell r="J10">
            <v>7156000</v>
          </cell>
          <cell r="K10">
            <v>0</v>
          </cell>
        </row>
        <row r="11">
          <cell r="C11" t="str">
            <v>A408</v>
          </cell>
          <cell r="D11" t="str">
            <v>9222378283</v>
          </cell>
          <cell r="E11" t="str">
            <v>Trần Chí Đan</v>
          </cell>
          <cell r="F11">
            <v>0</v>
          </cell>
          <cell r="G11">
            <v>36024</v>
          </cell>
          <cell r="H11">
            <v>45231</v>
          </cell>
          <cell r="I11" t="str">
            <v>Trần Chí Đan</v>
          </cell>
          <cell r="J11">
            <v>6135000</v>
          </cell>
          <cell r="K11">
            <v>0</v>
          </cell>
        </row>
        <row r="12">
          <cell r="C12" t="str">
            <v>A414</v>
          </cell>
          <cell r="D12" t="str">
            <v>9320886452</v>
          </cell>
          <cell r="E12" t="str">
            <v>Trần Văn Giàu</v>
          </cell>
          <cell r="F12">
            <v>0</v>
          </cell>
          <cell r="G12">
            <v>37034</v>
          </cell>
          <cell r="H12">
            <v>45444</v>
          </cell>
          <cell r="I12" t="str">
            <v>Trần Văn Giàu</v>
          </cell>
          <cell r="J12">
            <v>5049000</v>
          </cell>
          <cell r="K12">
            <v>0</v>
          </cell>
        </row>
        <row r="13">
          <cell r="C13" t="str">
            <v>A131</v>
          </cell>
          <cell r="D13" t="str">
            <v>5402005143</v>
          </cell>
          <cell r="E13" t="str">
            <v>Trần Ngọc Văn</v>
          </cell>
          <cell r="F13">
            <v>0</v>
          </cell>
          <cell r="G13">
            <v>28775</v>
          </cell>
          <cell r="H13">
            <v>37104</v>
          </cell>
          <cell r="I13" t="str">
            <v>Trần Ngọc Văn</v>
          </cell>
          <cell r="J13">
            <v>7728000</v>
          </cell>
          <cell r="K13">
            <v>2205000</v>
          </cell>
        </row>
        <row r="14">
          <cell r="C14" t="str">
            <v>C109</v>
          </cell>
          <cell r="D14" t="str">
            <v>5496032498</v>
          </cell>
          <cell r="E14" t="str">
            <v>Lê Huy Minh</v>
          </cell>
          <cell r="F14">
            <v>0</v>
          </cell>
          <cell r="G14">
            <v>28537</v>
          </cell>
          <cell r="H14">
            <v>34824</v>
          </cell>
          <cell r="I14" t="str">
            <v>Lê Huy Minh</v>
          </cell>
          <cell r="J14">
            <v>7156000</v>
          </cell>
          <cell r="K14">
            <v>1764000</v>
          </cell>
        </row>
        <row r="15">
          <cell r="C15" t="str">
            <v>A288</v>
          </cell>
          <cell r="D15" t="str">
            <v>9214004739</v>
          </cell>
          <cell r="E15" t="str">
            <v>Nguyễn Hải Đăng</v>
          </cell>
          <cell r="F15">
            <v>0</v>
          </cell>
          <cell r="G15">
            <v>33156</v>
          </cell>
          <cell r="H15">
            <v>41730</v>
          </cell>
          <cell r="I15" t="str">
            <v>Nguyễn Hải Đăng</v>
          </cell>
          <cell r="J15">
            <v>6626000</v>
          </cell>
          <cell r="K15">
            <v>0</v>
          </cell>
        </row>
        <row r="16">
          <cell r="C16" t="str">
            <v>A339</v>
          </cell>
          <cell r="D16" t="str">
            <v>9216023928</v>
          </cell>
          <cell r="E16" t="str">
            <v>Lê Minh Toàn</v>
          </cell>
          <cell r="F16">
            <v>0</v>
          </cell>
          <cell r="G16">
            <v>33063</v>
          </cell>
          <cell r="H16">
            <v>42675</v>
          </cell>
          <cell r="I16" t="str">
            <v>Lê Minh Toàn</v>
          </cell>
          <cell r="J16">
            <v>6312000</v>
          </cell>
          <cell r="K16">
            <v>0</v>
          </cell>
        </row>
        <row r="17">
          <cell r="C17" t="str">
            <v>C562</v>
          </cell>
          <cell r="D17" t="str">
            <v>9121911947</v>
          </cell>
          <cell r="E17" t="str">
            <v>Trần Ngọc Sáng</v>
          </cell>
          <cell r="F17">
            <v>0</v>
          </cell>
          <cell r="G17">
            <v>34773</v>
          </cell>
          <cell r="H17">
            <v>44501</v>
          </cell>
          <cell r="I17" t="str">
            <v>Trần Ngọc Sáng</v>
          </cell>
          <cell r="J17">
            <v>5955000</v>
          </cell>
          <cell r="K17">
            <v>0</v>
          </cell>
        </row>
        <row r="18">
          <cell r="C18" t="str">
            <v>A246</v>
          </cell>
          <cell r="D18" t="str">
            <v>9210002398</v>
          </cell>
          <cell r="E18" t="str">
            <v>Trần Minh Giàu</v>
          </cell>
          <cell r="F18">
            <v>0</v>
          </cell>
          <cell r="G18">
            <v>30348</v>
          </cell>
          <cell r="H18">
            <v>40665</v>
          </cell>
          <cell r="I18" t="str">
            <v>Trần Minh Giàu</v>
          </cell>
          <cell r="J18">
            <v>6691000</v>
          </cell>
          <cell r="K18">
            <v>0</v>
          </cell>
        </row>
        <row r="19">
          <cell r="C19" t="str">
            <v>A025</v>
          </cell>
          <cell r="D19" t="str">
            <v>5400002896</v>
          </cell>
          <cell r="E19" t="str">
            <v>Nguyễn Thị Xuân Diệu</v>
          </cell>
          <cell r="F19">
            <v>0</v>
          </cell>
          <cell r="G19">
            <v>26665</v>
          </cell>
          <cell r="H19">
            <v>36265</v>
          </cell>
          <cell r="I19" t="e">
            <v>#N/A</v>
          </cell>
          <cell r="J19">
            <v>7728000</v>
          </cell>
          <cell r="K19">
            <v>0</v>
          </cell>
        </row>
        <row r="20">
          <cell r="C20" t="str">
            <v>A327</v>
          </cell>
          <cell r="D20" t="str">
            <v>7912294379</v>
          </cell>
          <cell r="E20" t="str">
            <v>Lê Trung Hiếu</v>
          </cell>
          <cell r="F20">
            <v>0</v>
          </cell>
          <cell r="G20">
            <v>32620</v>
          </cell>
          <cell r="H20">
            <v>42370</v>
          </cell>
          <cell r="I20" t="str">
            <v>Lê Trung Hiếu</v>
          </cell>
          <cell r="J20">
            <v>5955000</v>
          </cell>
          <cell r="K20">
            <v>0</v>
          </cell>
        </row>
        <row r="21">
          <cell r="C21" t="str">
            <v>H062</v>
          </cell>
          <cell r="D21" t="str">
            <v>9213008128</v>
          </cell>
          <cell r="E21" t="str">
            <v>Lê Bằng Thẳng</v>
          </cell>
          <cell r="F21">
            <v>0</v>
          </cell>
          <cell r="G21">
            <v>31643</v>
          </cell>
          <cell r="H21">
            <v>42156</v>
          </cell>
          <cell r="I21" t="str">
            <v>Lê Bằng Thẳng</v>
          </cell>
          <cell r="J21">
            <v>6312000</v>
          </cell>
          <cell r="K21">
            <v>0</v>
          </cell>
        </row>
        <row r="22">
          <cell r="C22" t="str">
            <v>A328</v>
          </cell>
          <cell r="D22" t="str">
            <v>9216001664</v>
          </cell>
          <cell r="E22" t="str">
            <v>Huỳnh Phú Nhân</v>
          </cell>
          <cell r="F22">
            <v>0</v>
          </cell>
          <cell r="G22">
            <v>34633</v>
          </cell>
          <cell r="H22">
            <v>42370</v>
          </cell>
          <cell r="I22" t="str">
            <v>Huỳnh Phú Nhân</v>
          </cell>
          <cell r="J22">
            <v>5955000</v>
          </cell>
          <cell r="K22">
            <v>0</v>
          </cell>
        </row>
        <row r="23">
          <cell r="C23" t="str">
            <v>A367</v>
          </cell>
          <cell r="D23" t="str">
            <v>9222306746</v>
          </cell>
          <cell r="E23" t="str">
            <v>Lương Phú Vinh</v>
          </cell>
          <cell r="F23">
            <v>0</v>
          </cell>
          <cell r="G23">
            <v>33917</v>
          </cell>
          <cell r="H23">
            <v>43405</v>
          </cell>
          <cell r="I23" t="str">
            <v>Lương Phú Vinh</v>
          </cell>
          <cell r="J23">
            <v>6312000</v>
          </cell>
          <cell r="K23">
            <v>0</v>
          </cell>
        </row>
        <row r="24">
          <cell r="C24" t="str">
            <v>A380</v>
          </cell>
          <cell r="D24" t="str">
            <v>8721755467</v>
          </cell>
          <cell r="E24" t="str">
            <v>Nguyễn Hoài Phong</v>
          </cell>
          <cell r="F24">
            <v>0</v>
          </cell>
          <cell r="G24">
            <v>35117</v>
          </cell>
          <cell r="H24">
            <v>44044</v>
          </cell>
          <cell r="I24" t="str">
            <v>Nguyễn Hoài Phong</v>
          </cell>
          <cell r="J24">
            <v>5955000</v>
          </cell>
          <cell r="K24">
            <v>0</v>
          </cell>
        </row>
        <row r="25">
          <cell r="C25" t="str">
            <v>A344</v>
          </cell>
          <cell r="D25" t="str">
            <v>9216023766</v>
          </cell>
          <cell r="E25" t="str">
            <v>Lê Trọng Nhơn</v>
          </cell>
          <cell r="F25">
            <v>0</v>
          </cell>
          <cell r="G25">
            <v>33633</v>
          </cell>
          <cell r="H25">
            <v>42736</v>
          </cell>
          <cell r="I25" t="str">
            <v>Lê Trọng Nhơn</v>
          </cell>
          <cell r="J25">
            <v>6626000</v>
          </cell>
          <cell r="K25">
            <v>1764000</v>
          </cell>
        </row>
        <row r="26">
          <cell r="C26" t="str">
            <v>A394</v>
          </cell>
          <cell r="D26" t="str">
            <v>9222451383</v>
          </cell>
          <cell r="E26" t="str">
            <v>Nguyễn Hứa Kim Thảo</v>
          </cell>
          <cell r="F26">
            <v>0</v>
          </cell>
          <cell r="G26">
            <v>35524</v>
          </cell>
          <cell r="H26">
            <v>44805</v>
          </cell>
          <cell r="I26" t="str">
            <v>Nguyễn Hứa Kim Thảo</v>
          </cell>
          <cell r="J26">
            <v>5097000</v>
          </cell>
          <cell r="K26">
            <v>0</v>
          </cell>
        </row>
        <row r="27">
          <cell r="C27" t="str">
            <v>A397</v>
          </cell>
          <cell r="D27" t="str">
            <v>9208016265</v>
          </cell>
          <cell r="E27" t="str">
            <v>Mạch Chí Thiện</v>
          </cell>
          <cell r="F27">
            <v>0</v>
          </cell>
          <cell r="G27">
            <v>30482</v>
          </cell>
          <cell r="H27">
            <v>44866</v>
          </cell>
          <cell r="I27" t="str">
            <v>Mạch Chí Thiện</v>
          </cell>
          <cell r="J27">
            <v>6312000</v>
          </cell>
          <cell r="K27">
            <v>0</v>
          </cell>
        </row>
        <row r="28">
          <cell r="C28" t="str">
            <v>A403</v>
          </cell>
          <cell r="D28" t="str">
            <v>8922957383</v>
          </cell>
          <cell r="E28" t="str">
            <v>Ngô Văn Tài</v>
          </cell>
          <cell r="F28">
            <v>0</v>
          </cell>
          <cell r="G28">
            <v>35231</v>
          </cell>
          <cell r="H28">
            <v>45113</v>
          </cell>
          <cell r="I28" t="str">
            <v>Ngô Văn Tài</v>
          </cell>
          <cell r="J28">
            <v>5955000</v>
          </cell>
          <cell r="K28">
            <v>0</v>
          </cell>
        </row>
        <row r="29">
          <cell r="C29" t="str">
            <v>A410</v>
          </cell>
          <cell r="D29" t="str">
            <v>9215010335</v>
          </cell>
          <cell r="E29" t="str">
            <v xml:space="preserve">Huỳnh Văn Linh </v>
          </cell>
          <cell r="F29">
            <v>0</v>
          </cell>
          <cell r="G29">
            <v>33370</v>
          </cell>
          <cell r="H29">
            <v>45231</v>
          </cell>
          <cell r="I29" t="str">
            <v xml:space="preserve">Huỳnh Văn Linh </v>
          </cell>
          <cell r="J29">
            <v>5955000</v>
          </cell>
          <cell r="K29">
            <v>0</v>
          </cell>
        </row>
        <row r="30">
          <cell r="C30" t="str">
            <v>A198</v>
          </cell>
          <cell r="D30" t="str">
            <v>5803003379</v>
          </cell>
          <cell r="E30" t="str">
            <v>Nguyễn Duy Vũ</v>
          </cell>
          <cell r="F30">
            <v>0</v>
          </cell>
          <cell r="G30">
            <v>28767</v>
          </cell>
          <cell r="H30">
            <v>39265</v>
          </cell>
          <cell r="I30" t="str">
            <v>Nguyễn Duy Vũ</v>
          </cell>
          <cell r="J30">
            <v>19950000</v>
          </cell>
          <cell r="K30">
            <v>0</v>
          </cell>
        </row>
        <row r="31">
          <cell r="C31" t="str">
            <v>A235</v>
          </cell>
          <cell r="D31" t="str">
            <v>9210009440</v>
          </cell>
          <cell r="E31" t="str">
            <v>Phùng Thị Ngọc Thanh</v>
          </cell>
          <cell r="F31">
            <v>0</v>
          </cell>
          <cell r="G31">
            <v>31943</v>
          </cell>
          <cell r="H31">
            <v>40340</v>
          </cell>
          <cell r="I31" t="str">
            <v>Phùng Thị Ngọc Thanh</v>
          </cell>
          <cell r="J31">
            <v>7156000</v>
          </cell>
          <cell r="K31">
            <v>1764000</v>
          </cell>
        </row>
        <row r="32">
          <cell r="C32" t="str">
            <v>A245</v>
          </cell>
          <cell r="D32" t="str">
            <v>9211007268</v>
          </cell>
          <cell r="E32" t="str">
            <v>Trần Thị Lệ Thúy</v>
          </cell>
          <cell r="F32">
            <v>0</v>
          </cell>
          <cell r="G32">
            <v>32193</v>
          </cell>
          <cell r="H32">
            <v>40634</v>
          </cell>
          <cell r="I32" t="str">
            <v>Trần Thị Lệ Thúy</v>
          </cell>
          <cell r="J32">
            <v>5505000</v>
          </cell>
          <cell r="K32">
            <v>441000</v>
          </cell>
        </row>
        <row r="33">
          <cell r="C33" t="str">
            <v>A363</v>
          </cell>
          <cell r="D33" t="str">
            <v>9221280985</v>
          </cell>
          <cell r="E33" t="str">
            <v>Nguyễn Thị Hà Thảo</v>
          </cell>
          <cell r="F33">
            <v>0</v>
          </cell>
          <cell r="G33">
            <v>33223</v>
          </cell>
          <cell r="H33">
            <v>43313</v>
          </cell>
          <cell r="I33" t="str">
            <v>Nguyễn Thị Hà Thảo</v>
          </cell>
          <cell r="J33">
            <v>6626000</v>
          </cell>
          <cell r="K33">
            <v>0</v>
          </cell>
        </row>
        <row r="34">
          <cell r="C34" t="str">
            <v>A379</v>
          </cell>
          <cell r="D34" t="str">
            <v>9221417204</v>
          </cell>
          <cell r="E34" t="str">
            <v>Tiêu Tú Châu</v>
          </cell>
          <cell r="F34">
            <v>0</v>
          </cell>
          <cell r="G34">
            <v>35559</v>
          </cell>
          <cell r="H34">
            <v>44013</v>
          </cell>
          <cell r="I34" t="str">
            <v>Tiêu Tú Châu</v>
          </cell>
          <cell r="J34">
            <v>6135000</v>
          </cell>
          <cell r="K34">
            <v>0</v>
          </cell>
        </row>
        <row r="35">
          <cell r="C35" t="str">
            <v>A406</v>
          </cell>
          <cell r="D35" t="str">
            <v>8422038337</v>
          </cell>
          <cell r="E35" t="str">
            <v>Hà Minh Hiền</v>
          </cell>
          <cell r="F35">
            <v>0</v>
          </cell>
          <cell r="G35">
            <v>36290</v>
          </cell>
          <cell r="H35">
            <v>45170</v>
          </cell>
          <cell r="I35" t="str">
            <v>Hà Minh Hiền</v>
          </cell>
          <cell r="J35">
            <v>6135000</v>
          </cell>
          <cell r="K35">
            <v>0</v>
          </cell>
        </row>
        <row r="36">
          <cell r="C36" t="str">
            <v>A407</v>
          </cell>
          <cell r="D36" t="str">
            <v>9315000203</v>
          </cell>
          <cell r="E36" t="str">
            <v>Phạm Thị Ngọc Quyên</v>
          </cell>
          <cell r="F36">
            <v>0</v>
          </cell>
          <cell r="G36">
            <v>33605</v>
          </cell>
          <cell r="H36">
            <v>45170</v>
          </cell>
          <cell r="I36" t="str">
            <v>Phạm Thị Ngọc Quyên</v>
          </cell>
          <cell r="J36">
            <v>6135000</v>
          </cell>
          <cell r="K36">
            <v>0</v>
          </cell>
        </row>
        <row r="37">
          <cell r="C37" t="str">
            <v>A411</v>
          </cell>
          <cell r="D37" t="str">
            <v>9212006618</v>
          </cell>
          <cell r="E37" t="str">
            <v>Lê Thị Tố Uyên</v>
          </cell>
          <cell r="F37">
            <v>0</v>
          </cell>
          <cell r="G37">
            <v>33216</v>
          </cell>
          <cell r="H37">
            <v>45254</v>
          </cell>
          <cell r="I37" t="str">
            <v>Lê Thị Tố Uyên</v>
          </cell>
          <cell r="J37">
            <v>6135000</v>
          </cell>
          <cell r="K37">
            <v>0</v>
          </cell>
        </row>
        <row r="38">
          <cell r="C38" t="str">
            <v>A112</v>
          </cell>
          <cell r="D38" t="str">
            <v>5400002895</v>
          </cell>
          <cell r="E38" t="str">
            <v>Nguyễn Ngọc Diệp Trang</v>
          </cell>
          <cell r="F38">
            <v>0</v>
          </cell>
          <cell r="G38">
            <v>26439</v>
          </cell>
          <cell r="H38">
            <v>36418</v>
          </cell>
          <cell r="I38" t="str">
            <v>Nguyễn Ngọc Diệp Trang</v>
          </cell>
          <cell r="J38">
            <v>8346000</v>
          </cell>
          <cell r="K38">
            <v>2205000</v>
          </cell>
        </row>
        <row r="39">
          <cell r="C39" t="str">
            <v>A391</v>
          </cell>
          <cell r="D39" t="str">
            <v>8616014612</v>
          </cell>
          <cell r="E39" t="str">
            <v>Võ Quỳnh Như</v>
          </cell>
          <cell r="F39">
            <v>0</v>
          </cell>
          <cell r="G39">
            <v>34643</v>
          </cell>
          <cell r="H39">
            <v>44713</v>
          </cell>
          <cell r="I39" t="str">
            <v>Võ Quỳnh Như</v>
          </cell>
          <cell r="J39">
            <v>6135000</v>
          </cell>
          <cell r="K39">
            <v>0</v>
          </cell>
        </row>
        <row r="40">
          <cell r="C40" t="str">
            <v>A395</v>
          </cell>
          <cell r="D40" t="str">
            <v>9222599442</v>
          </cell>
          <cell r="E40" t="str">
            <v>Ngô Thanh Vy</v>
          </cell>
          <cell r="F40">
            <v>0</v>
          </cell>
          <cell r="G40">
            <v>36882</v>
          </cell>
          <cell r="H40">
            <v>44805</v>
          </cell>
          <cell r="I40" t="str">
            <v>Ngô Thanh Vy</v>
          </cell>
          <cell r="J40">
            <v>6135000</v>
          </cell>
          <cell r="K40">
            <v>0</v>
          </cell>
        </row>
        <row r="41">
          <cell r="C41" t="str">
            <v>A154</v>
          </cell>
          <cell r="D41" t="str">
            <v>6504006864</v>
          </cell>
          <cell r="E41" t="str">
            <v>Phan Thị Minh Diễn</v>
          </cell>
          <cell r="F41">
            <v>0</v>
          </cell>
          <cell r="G41">
            <v>29531</v>
          </cell>
          <cell r="H41">
            <v>38078</v>
          </cell>
          <cell r="I41" t="str">
            <v>Phan Thị Minh Diễn</v>
          </cell>
          <cell r="J41">
            <v>7728000</v>
          </cell>
          <cell r="K41">
            <v>2205000</v>
          </cell>
        </row>
        <row r="42">
          <cell r="C42" t="str">
            <v>A250</v>
          </cell>
          <cell r="D42" t="str">
            <v>5303001410</v>
          </cell>
          <cell r="E42" t="str">
            <v>Bùi Hữu Thọ</v>
          </cell>
          <cell r="F42">
            <v>0</v>
          </cell>
          <cell r="G42">
            <v>26764</v>
          </cell>
          <cell r="H42">
            <v>40781</v>
          </cell>
          <cell r="I42" t="str">
            <v>Bùi Hữu Thọ</v>
          </cell>
          <cell r="J42">
            <v>7728000</v>
          </cell>
          <cell r="K42">
            <v>2205000</v>
          </cell>
        </row>
        <row r="43">
          <cell r="C43" t="str">
            <v>A381</v>
          </cell>
          <cell r="D43" t="str">
            <v>9313001993</v>
          </cell>
          <cell r="E43" t="str">
            <v>Nguyễn Thị Phương Lan</v>
          </cell>
          <cell r="F43">
            <v>0</v>
          </cell>
          <cell r="G43">
            <v>32979</v>
          </cell>
          <cell r="H43">
            <v>44287</v>
          </cell>
          <cell r="I43" t="str">
            <v>Nguyễn Thị Phương Lan</v>
          </cell>
          <cell r="J43">
            <v>6135000</v>
          </cell>
          <cell r="K43">
            <v>0</v>
          </cell>
        </row>
        <row r="44">
          <cell r="C44" t="str">
            <v>A409</v>
          </cell>
          <cell r="D44" t="str">
            <v>9520882642</v>
          </cell>
          <cell r="E44" t="str">
            <v>Mã Thị Mỹ Huyền</v>
          </cell>
          <cell r="F44">
            <v>0</v>
          </cell>
          <cell r="G44">
            <v>36755</v>
          </cell>
          <cell r="H44">
            <v>45231</v>
          </cell>
          <cell r="I44" t="str">
            <v>Mã Thị Mỹ Huyền</v>
          </cell>
          <cell r="J44">
            <v>6135000</v>
          </cell>
          <cell r="K44">
            <v>0</v>
          </cell>
        </row>
        <row r="45">
          <cell r="C45" t="str">
            <v>A389</v>
          </cell>
          <cell r="D45" t="str">
            <v>6505000284</v>
          </cell>
          <cell r="E45" t="str">
            <v>Ngô Thành Đang</v>
          </cell>
          <cell r="F45">
            <v>0</v>
          </cell>
          <cell r="G45">
            <v>28559</v>
          </cell>
          <cell r="H45">
            <v>44562</v>
          </cell>
          <cell r="I45" t="str">
            <v>Ngô Thành Đang</v>
          </cell>
          <cell r="J45">
            <v>4719000</v>
          </cell>
          <cell r="K45">
            <v>0</v>
          </cell>
        </row>
        <row r="46">
          <cell r="C46" t="str">
            <v>C183</v>
          </cell>
          <cell r="D46" t="str">
            <v>5499003407</v>
          </cell>
          <cell r="E46" t="str">
            <v>Lê Thị Thu Hồng</v>
          </cell>
          <cell r="F46">
            <v>0</v>
          </cell>
          <cell r="G46">
            <v>27748</v>
          </cell>
          <cell r="H46">
            <v>35948</v>
          </cell>
          <cell r="I46" t="str">
            <v>Lê Thị Thu Hồng</v>
          </cell>
          <cell r="J46">
            <v>7164000</v>
          </cell>
          <cell r="K46">
            <v>1323000</v>
          </cell>
        </row>
        <row r="47">
          <cell r="C47" t="str">
            <v>B112</v>
          </cell>
          <cell r="D47" t="str">
            <v>6505002767</v>
          </cell>
          <cell r="E47" t="str">
            <v>Lê Thị Thanh Thúy</v>
          </cell>
          <cell r="F47">
            <v>0</v>
          </cell>
          <cell r="G47">
            <v>26944</v>
          </cell>
          <cell r="H47">
            <v>38169</v>
          </cell>
          <cell r="I47" t="str">
            <v>Lê Thị Thanh Thúy</v>
          </cell>
          <cell r="J47">
            <v>7164000</v>
          </cell>
          <cell r="K47">
            <v>0</v>
          </cell>
        </row>
        <row r="48">
          <cell r="C48" t="str">
            <v>C173</v>
          </cell>
          <cell r="D48" t="str">
            <v>5496032602</v>
          </cell>
          <cell r="E48" t="str">
            <v>Hồ Xuân Việt</v>
          </cell>
          <cell r="F48">
            <v>0</v>
          </cell>
          <cell r="G48">
            <v>26308</v>
          </cell>
          <cell r="H48">
            <v>34403</v>
          </cell>
          <cell r="I48" t="str">
            <v>Hồ Xuân Việt</v>
          </cell>
          <cell r="J48">
            <v>7164000</v>
          </cell>
          <cell r="K48">
            <v>0</v>
          </cell>
        </row>
        <row r="49">
          <cell r="C49" t="str">
            <v>D075</v>
          </cell>
          <cell r="D49" t="str">
            <v>9208026155</v>
          </cell>
          <cell r="E49" t="str">
            <v>Trần Lương Nhân</v>
          </cell>
          <cell r="F49">
            <v>0</v>
          </cell>
          <cell r="G49">
            <v>29383</v>
          </cell>
          <cell r="H49">
            <v>39742</v>
          </cell>
          <cell r="I49" t="str">
            <v>Trần Lương Nhân</v>
          </cell>
          <cell r="J49">
            <v>6454000</v>
          </cell>
          <cell r="K49">
            <v>0</v>
          </cell>
        </row>
        <row r="50">
          <cell r="C50" t="str">
            <v>A283</v>
          </cell>
          <cell r="D50" t="str">
            <v>9214000894</v>
          </cell>
          <cell r="E50" t="str">
            <v>Cao Văn Được</v>
          </cell>
          <cell r="F50">
            <v>0</v>
          </cell>
          <cell r="G50">
            <v>32488</v>
          </cell>
          <cell r="H50">
            <v>41641</v>
          </cell>
          <cell r="I50" t="str">
            <v>Cao Văn Được</v>
          </cell>
          <cell r="J50">
            <v>5814000</v>
          </cell>
          <cell r="K50">
            <v>0</v>
          </cell>
        </row>
        <row r="51">
          <cell r="C51" t="str">
            <v>A081</v>
          </cell>
          <cell r="D51" t="str">
            <v>5496032620</v>
          </cell>
          <cell r="E51" t="str">
            <v>Nguyễn Tất Thắng</v>
          </cell>
          <cell r="F51">
            <v>0</v>
          </cell>
          <cell r="G51">
            <v>25112</v>
          </cell>
          <cell r="H51">
            <v>33055</v>
          </cell>
          <cell r="I51" t="str">
            <v>Nguyễn Tất Thắng</v>
          </cell>
          <cell r="J51">
            <v>7164000</v>
          </cell>
          <cell r="K51">
            <v>0</v>
          </cell>
        </row>
        <row r="52">
          <cell r="C52" t="str">
            <v>A396</v>
          </cell>
          <cell r="D52" t="str">
            <v>9209006190</v>
          </cell>
          <cell r="E52" t="str">
            <v>Trần Bá Trắt</v>
          </cell>
          <cell r="F52">
            <v>0</v>
          </cell>
          <cell r="G52">
            <v>31480</v>
          </cell>
          <cell r="H52">
            <v>44866</v>
          </cell>
          <cell r="I52" t="str">
            <v>Trần Bá Trắt</v>
          </cell>
          <cell r="J52">
            <v>4719000</v>
          </cell>
          <cell r="K52">
            <v>0</v>
          </cell>
        </row>
        <row r="53">
          <cell r="C53" t="str">
            <v>D020</v>
          </cell>
          <cell r="D53" t="str">
            <v>5499003400</v>
          </cell>
          <cell r="E53" t="str">
            <v>Lê Bá Toàn</v>
          </cell>
          <cell r="F53">
            <v>0</v>
          </cell>
          <cell r="G53">
            <v>27881</v>
          </cell>
          <cell r="H53">
            <v>35744</v>
          </cell>
          <cell r="I53" t="str">
            <v>Lê Bá Toàn</v>
          </cell>
          <cell r="J53">
            <v>7156000</v>
          </cell>
          <cell r="K53">
            <v>1764000</v>
          </cell>
        </row>
        <row r="54">
          <cell r="C54" t="str">
            <v>A398</v>
          </cell>
          <cell r="D54" t="str">
            <v>9521124449</v>
          </cell>
          <cell r="E54" t="str">
            <v>Nguyễn Tùng Lỉnh</v>
          </cell>
          <cell r="F54">
            <v>0</v>
          </cell>
          <cell r="G54">
            <v>36231</v>
          </cell>
          <cell r="H54">
            <v>44927</v>
          </cell>
          <cell r="I54" t="str">
            <v>Nguyễn Tùng Lỉnh</v>
          </cell>
          <cell r="J54">
            <v>6135000</v>
          </cell>
          <cell r="K54">
            <v>0</v>
          </cell>
        </row>
        <row r="55">
          <cell r="C55" t="str">
            <v>A399</v>
          </cell>
          <cell r="D55" t="str">
            <v>8014003136</v>
          </cell>
          <cell r="E55" t="str">
            <v>Lê Ngọc Đẹp</v>
          </cell>
          <cell r="F55">
            <v>0</v>
          </cell>
          <cell r="G55">
            <v>30021</v>
          </cell>
          <cell r="H55">
            <v>44977</v>
          </cell>
          <cell r="I55" t="str">
            <v>Lê Ngọc Đẹp</v>
          </cell>
          <cell r="J55">
            <v>6135000</v>
          </cell>
          <cell r="K55">
            <v>0</v>
          </cell>
        </row>
        <row r="56">
          <cell r="C56" t="str">
            <v>A401</v>
          </cell>
          <cell r="D56" t="str">
            <v>8723454959</v>
          </cell>
          <cell r="E56" t="str">
            <v>Trịnh Chí Nhân</v>
          </cell>
          <cell r="F56">
            <v>0</v>
          </cell>
          <cell r="G56">
            <v>36802</v>
          </cell>
          <cell r="H56">
            <v>45017</v>
          </cell>
          <cell r="I56" t="str">
            <v>Trịnh Chí Nhân</v>
          </cell>
          <cell r="J56">
            <v>6135000</v>
          </cell>
          <cell r="K56">
            <v>0</v>
          </cell>
        </row>
        <row r="57">
          <cell r="C57" t="str">
            <v>A412</v>
          </cell>
          <cell r="D57" t="str">
            <v>9621892771</v>
          </cell>
          <cell r="E57" t="str">
            <v>Nguyễn Trọng Nghĩa</v>
          </cell>
          <cell r="F57">
            <v>0</v>
          </cell>
          <cell r="G57">
            <v>34221</v>
          </cell>
          <cell r="H57">
            <v>45413</v>
          </cell>
          <cell r="I57" t="str">
            <v>Nguyễn Trọng Nghĩa</v>
          </cell>
          <cell r="J57">
            <v>6135000</v>
          </cell>
          <cell r="K57">
            <v>0</v>
          </cell>
        </row>
        <row r="58">
          <cell r="C58" t="str">
            <v>A415</v>
          </cell>
          <cell r="D58">
            <v>0</v>
          </cell>
          <cell r="E58" t="str">
            <v>Nguyễn Toàn Thái</v>
          </cell>
          <cell r="F58">
            <v>0</v>
          </cell>
          <cell r="G58">
            <v>35054</v>
          </cell>
          <cell r="H58">
            <v>45536</v>
          </cell>
          <cell r="I58" t="str">
            <v>Nguyễn Toàn Thái</v>
          </cell>
          <cell r="J58">
            <v>5955000</v>
          </cell>
          <cell r="K58">
            <v>0</v>
          </cell>
        </row>
        <row r="59">
          <cell r="C59" t="str">
            <v>A260</v>
          </cell>
          <cell r="D59" t="str">
            <v>9212008058</v>
          </cell>
          <cell r="E59" t="str">
            <v>Phan Trường Tiền</v>
          </cell>
          <cell r="F59">
            <v>0</v>
          </cell>
          <cell r="G59">
            <v>32053</v>
          </cell>
          <cell r="H59">
            <v>41071</v>
          </cell>
          <cell r="I59" t="str">
            <v>Phan Trường Tiền</v>
          </cell>
          <cell r="J59">
            <v>7156000</v>
          </cell>
          <cell r="K59">
            <v>2205000</v>
          </cell>
        </row>
        <row r="60">
          <cell r="C60" t="str">
            <v>A171</v>
          </cell>
          <cell r="D60" t="str">
            <v>6506006786</v>
          </cell>
          <cell r="E60" t="str">
            <v>Đặng Phương Thảo</v>
          </cell>
          <cell r="F60">
            <v>0</v>
          </cell>
          <cell r="G60">
            <v>30254</v>
          </cell>
          <cell r="H60">
            <v>38657</v>
          </cell>
          <cell r="I60" t="str">
            <v>Đặng Phương Thảo</v>
          </cell>
          <cell r="J60">
            <v>7156000</v>
          </cell>
          <cell r="K60">
            <v>1764000</v>
          </cell>
        </row>
        <row r="61">
          <cell r="C61" t="str">
            <v>A057</v>
          </cell>
          <cell r="D61" t="str">
            <v>5496032516</v>
          </cell>
          <cell r="E61" t="str">
            <v>Nguyễn Huỳnh Khánh Linh</v>
          </cell>
          <cell r="F61">
            <v>0</v>
          </cell>
          <cell r="G61">
            <v>25965</v>
          </cell>
          <cell r="H61">
            <v>34035</v>
          </cell>
          <cell r="I61" t="str">
            <v>Nguyễn Huỳnh Khánh Linh</v>
          </cell>
          <cell r="J61">
            <v>7256000</v>
          </cell>
          <cell r="K61">
            <v>0</v>
          </cell>
        </row>
        <row r="62">
          <cell r="C62" t="str">
            <v>A061</v>
          </cell>
          <cell r="D62" t="str">
            <v>5499003379</v>
          </cell>
          <cell r="E62" t="str">
            <v>Nguyễn Thị Kim Phượng</v>
          </cell>
          <cell r="F62">
            <v>0</v>
          </cell>
          <cell r="G62">
            <v>27398</v>
          </cell>
          <cell r="H62">
            <v>36114</v>
          </cell>
          <cell r="I62" t="str">
            <v>Nguyễn Thị Kim Phượng</v>
          </cell>
          <cell r="J62">
            <v>7728000</v>
          </cell>
          <cell r="K62">
            <v>0</v>
          </cell>
        </row>
        <row r="63">
          <cell r="C63" t="str">
            <v>A173</v>
          </cell>
          <cell r="D63" t="str">
            <v>6506006784</v>
          </cell>
          <cell r="E63" t="str">
            <v>Nguyễn Thị Thanh Tâm</v>
          </cell>
          <cell r="F63">
            <v>0</v>
          </cell>
          <cell r="G63">
            <v>29613</v>
          </cell>
          <cell r="H63">
            <v>38657</v>
          </cell>
          <cell r="I63" t="str">
            <v>Nguyễn Thị Thanh Tâm</v>
          </cell>
          <cell r="J63">
            <v>7156000</v>
          </cell>
          <cell r="K63">
            <v>0</v>
          </cell>
        </row>
        <row r="64">
          <cell r="C64" t="str">
            <v>A233</v>
          </cell>
          <cell r="D64" t="str">
            <v>9210009441</v>
          </cell>
          <cell r="E64" t="str">
            <v>Võ Thị Thùy Vân</v>
          </cell>
          <cell r="F64">
            <v>0</v>
          </cell>
          <cell r="G64">
            <v>31248</v>
          </cell>
          <cell r="H64">
            <v>40315</v>
          </cell>
          <cell r="I64" t="str">
            <v>Võ Thị Thùy Vân</v>
          </cell>
          <cell r="J64">
            <v>7156000</v>
          </cell>
          <cell r="K64">
            <v>0</v>
          </cell>
        </row>
        <row r="65">
          <cell r="C65" t="str">
            <v>B107</v>
          </cell>
          <cell r="D65" t="str">
            <v>5404002323</v>
          </cell>
          <cell r="E65" t="str">
            <v>Trần Thị Thiên Giang</v>
          </cell>
          <cell r="F65">
            <v>0</v>
          </cell>
          <cell r="G65">
            <v>30126</v>
          </cell>
          <cell r="H65">
            <v>37803</v>
          </cell>
          <cell r="I65" t="str">
            <v>Trần Thị Thiên Giang</v>
          </cell>
          <cell r="J65">
            <v>7256000</v>
          </cell>
          <cell r="K65">
            <v>0</v>
          </cell>
        </row>
        <row r="66">
          <cell r="C66" t="str">
            <v>A305</v>
          </cell>
          <cell r="D66" t="str">
            <v>9214012340</v>
          </cell>
          <cell r="E66" t="str">
            <v>Nguyễn Bá Tân</v>
          </cell>
          <cell r="F66">
            <v>0</v>
          </cell>
          <cell r="G66">
            <v>33604</v>
          </cell>
          <cell r="H66">
            <v>41913</v>
          </cell>
          <cell r="I66" t="str">
            <v>Nguyễn Bá Tân</v>
          </cell>
          <cell r="J66">
            <v>6626000</v>
          </cell>
          <cell r="K66">
            <v>0</v>
          </cell>
        </row>
        <row r="67">
          <cell r="C67" t="str">
            <v>A330</v>
          </cell>
          <cell r="D67" t="str">
            <v>9216014083</v>
          </cell>
          <cell r="E67" t="str">
            <v>Võ Thị Nguyệt Ánh</v>
          </cell>
          <cell r="F67">
            <v>0</v>
          </cell>
          <cell r="G67">
            <v>32903</v>
          </cell>
          <cell r="H67">
            <v>42583</v>
          </cell>
          <cell r="I67" t="str">
            <v>Võ Thị Nguyệt Ánh</v>
          </cell>
          <cell r="J67">
            <v>6626000</v>
          </cell>
          <cell r="K67">
            <v>0</v>
          </cell>
        </row>
        <row r="68">
          <cell r="C68" t="str">
            <v>A393</v>
          </cell>
          <cell r="D68" t="str">
            <v>8723073381</v>
          </cell>
          <cell r="E68" t="str">
            <v>Lê Văn Phụng</v>
          </cell>
          <cell r="F68">
            <v>0</v>
          </cell>
          <cell r="G68">
            <v>36750</v>
          </cell>
          <cell r="H68">
            <v>44785</v>
          </cell>
          <cell r="I68" t="str">
            <v>Lê Văn Phụng</v>
          </cell>
          <cell r="J68">
            <v>6135000</v>
          </cell>
          <cell r="K68">
            <v>0</v>
          </cell>
        </row>
        <row r="69">
          <cell r="C69" t="str">
            <v>A402</v>
          </cell>
          <cell r="D69" t="str">
            <v>9321446020</v>
          </cell>
          <cell r="E69" t="str">
            <v>Trần Khánh Duy</v>
          </cell>
          <cell r="F69">
            <v>0</v>
          </cell>
          <cell r="G69">
            <v>35447</v>
          </cell>
          <cell r="H69">
            <v>45064</v>
          </cell>
          <cell r="I69" t="str">
            <v>Trần Khánh Duy</v>
          </cell>
          <cell r="J69">
            <v>6135000</v>
          </cell>
          <cell r="K69">
            <v>0</v>
          </cell>
        </row>
        <row r="70">
          <cell r="C70" t="str">
            <v>A417</v>
          </cell>
          <cell r="D70">
            <v>0</v>
          </cell>
          <cell r="E70" t="str">
            <v>Nguyễn Thanh Loan</v>
          </cell>
          <cell r="F70">
            <v>0</v>
          </cell>
          <cell r="G70" t="str">
            <v>18/01/2002</v>
          </cell>
          <cell r="H70">
            <v>45332</v>
          </cell>
          <cell r="I70" t="str">
            <v>Nguyễn Thanh Loan</v>
          </cell>
          <cell r="J70">
            <v>6135000</v>
          </cell>
          <cell r="K70">
            <v>0</v>
          </cell>
        </row>
        <row r="71">
          <cell r="C71" t="str">
            <v>A086</v>
          </cell>
          <cell r="D71" t="str">
            <v>5496032573</v>
          </cell>
          <cell r="E71" t="str">
            <v>Lê Văn Sáu</v>
          </cell>
          <cell r="F71">
            <v>0</v>
          </cell>
          <cell r="G71">
            <v>25851</v>
          </cell>
          <cell r="H71">
            <v>34391</v>
          </cell>
          <cell r="I71" t="str">
            <v>Lê Văn Sáu</v>
          </cell>
          <cell r="J71">
            <v>5736000</v>
          </cell>
          <cell r="K71">
            <v>0</v>
          </cell>
        </row>
        <row r="72">
          <cell r="C72" t="str">
            <v>B085</v>
          </cell>
          <cell r="D72" t="str">
            <v>5400002916</v>
          </cell>
          <cell r="E72" t="str">
            <v>Chữ Văn Hiền</v>
          </cell>
          <cell r="F72">
            <v>0</v>
          </cell>
          <cell r="G72">
            <v>29469</v>
          </cell>
          <cell r="H72">
            <v>36434</v>
          </cell>
          <cell r="I72" t="str">
            <v>Chữ Văn Hiền</v>
          </cell>
          <cell r="J72">
            <v>5463000</v>
          </cell>
          <cell r="K72">
            <v>0</v>
          </cell>
        </row>
        <row r="73">
          <cell r="C73" t="str">
            <v>B031</v>
          </cell>
          <cell r="D73" t="str">
            <v>5496032575</v>
          </cell>
          <cell r="E73" t="str">
            <v>Trần Thanh Phượng</v>
          </cell>
          <cell r="F73">
            <v>0</v>
          </cell>
          <cell r="G73">
            <v>27459</v>
          </cell>
          <cell r="H73">
            <v>34509</v>
          </cell>
          <cell r="I73" t="str">
            <v>Trần Thanh Phượng</v>
          </cell>
          <cell r="J73">
            <v>7028000</v>
          </cell>
          <cell r="K73">
            <v>0</v>
          </cell>
        </row>
        <row r="74">
          <cell r="C74" t="str">
            <v>C083</v>
          </cell>
          <cell r="D74" t="str">
            <v>5499003350</v>
          </cell>
          <cell r="E74" t="str">
            <v>Hoàng Văn Giang</v>
          </cell>
          <cell r="F74">
            <v>0</v>
          </cell>
          <cell r="G74">
            <v>28665</v>
          </cell>
          <cell r="H74">
            <v>35432</v>
          </cell>
          <cell r="I74" t="str">
            <v>Hoàng Văn Giang</v>
          </cell>
          <cell r="J74">
            <v>6630000</v>
          </cell>
          <cell r="K74">
            <v>0</v>
          </cell>
        </row>
        <row r="75">
          <cell r="C75" t="str">
            <v>C188</v>
          </cell>
          <cell r="D75" t="str">
            <v>5496032594</v>
          </cell>
          <cell r="E75" t="str">
            <v>Trương Văn Năm</v>
          </cell>
          <cell r="F75">
            <v>0</v>
          </cell>
          <cell r="G75">
            <v>26216</v>
          </cell>
          <cell r="H75">
            <v>34274</v>
          </cell>
          <cell r="I75" t="str">
            <v>Trương Văn Năm</v>
          </cell>
          <cell r="J75">
            <v>6630000</v>
          </cell>
          <cell r="K75">
            <v>0</v>
          </cell>
        </row>
        <row r="76">
          <cell r="C76" t="str">
            <v>D004</v>
          </cell>
          <cell r="D76" t="str">
            <v>5496032624</v>
          </cell>
          <cell r="E76" t="str">
            <v>Triệu Đình Toản</v>
          </cell>
          <cell r="F76">
            <v>0</v>
          </cell>
          <cell r="G76">
            <v>27885</v>
          </cell>
          <cell r="H76">
            <v>34589</v>
          </cell>
          <cell r="I76" t="str">
            <v>Triệu Đình Toản</v>
          </cell>
          <cell r="J76">
            <v>7028000</v>
          </cell>
          <cell r="K76">
            <v>1764000</v>
          </cell>
        </row>
        <row r="77">
          <cell r="C77" t="str">
            <v>D026</v>
          </cell>
          <cell r="D77" t="str">
            <v>5400002875</v>
          </cell>
          <cell r="E77" t="str">
            <v>Nguyễn Hùng Hà</v>
          </cell>
          <cell r="F77">
            <v>0</v>
          </cell>
          <cell r="G77">
            <v>26781</v>
          </cell>
          <cell r="H77">
            <v>36161</v>
          </cell>
          <cell r="I77" t="str">
            <v>Nguyễn Hùng Hà</v>
          </cell>
          <cell r="J77">
            <v>6255000</v>
          </cell>
          <cell r="K77">
            <v>0</v>
          </cell>
        </row>
        <row r="78">
          <cell r="C78" t="str">
            <v>D034</v>
          </cell>
          <cell r="D78" t="str">
            <v>5400002904</v>
          </cell>
          <cell r="E78" t="str">
            <v>Nguyễn Công Phương</v>
          </cell>
          <cell r="F78">
            <v>0</v>
          </cell>
          <cell r="G78">
            <v>27251</v>
          </cell>
          <cell r="H78">
            <v>36404</v>
          </cell>
          <cell r="I78" t="str">
            <v>Nguyễn Công Phương</v>
          </cell>
          <cell r="J78">
            <v>6630000</v>
          </cell>
          <cell r="K78">
            <v>1323000</v>
          </cell>
        </row>
        <row r="79">
          <cell r="C79" t="str">
            <v>D042</v>
          </cell>
          <cell r="D79" t="str">
            <v>6504006865</v>
          </cell>
          <cell r="E79" t="str">
            <v>Võ Nghĩa Hòa</v>
          </cell>
          <cell r="F79">
            <v>0</v>
          </cell>
          <cell r="G79">
            <v>30177</v>
          </cell>
          <cell r="H79">
            <v>37987</v>
          </cell>
          <cell r="I79" t="str">
            <v>Võ Nghĩa Hòa</v>
          </cell>
          <cell r="J79">
            <v>5901000</v>
          </cell>
          <cell r="K79">
            <v>0</v>
          </cell>
        </row>
        <row r="80">
          <cell r="C80" t="str">
            <v>D050</v>
          </cell>
          <cell r="D80" t="str">
            <v>9208016258</v>
          </cell>
          <cell r="E80" t="str">
            <v>Lê Như Thuần</v>
          </cell>
          <cell r="F80">
            <v>0</v>
          </cell>
          <cell r="G80">
            <v>29575</v>
          </cell>
          <cell r="H80">
            <v>39188</v>
          </cell>
          <cell r="I80" t="str">
            <v>Lê Như Thuần</v>
          </cell>
          <cell r="J80">
            <v>6255000</v>
          </cell>
          <cell r="K80">
            <v>0</v>
          </cell>
        </row>
        <row r="81">
          <cell r="C81" t="str">
            <v>D083</v>
          </cell>
          <cell r="D81" t="str">
            <v>5400002891</v>
          </cell>
          <cell r="E81" t="str">
            <v>Nguyễn Hữu An</v>
          </cell>
          <cell r="F81">
            <v>0</v>
          </cell>
          <cell r="G81">
            <v>25708</v>
          </cell>
          <cell r="H81">
            <v>40483</v>
          </cell>
          <cell r="I81" t="str">
            <v>Nguyễn Hữu An</v>
          </cell>
          <cell r="J81">
            <v>6255000</v>
          </cell>
          <cell r="K81">
            <v>0</v>
          </cell>
        </row>
        <row r="82">
          <cell r="C82" t="str">
            <v>D095</v>
          </cell>
          <cell r="D82" t="str">
            <v>9212008062</v>
          </cell>
          <cell r="E82" t="str">
            <v>Nguyễn Văn Huy</v>
          </cell>
          <cell r="F82">
            <v>0</v>
          </cell>
          <cell r="G82">
            <v>28992</v>
          </cell>
          <cell r="H82">
            <v>41092</v>
          </cell>
          <cell r="I82" t="str">
            <v>Nguyễn Văn Huy</v>
          </cell>
          <cell r="J82">
            <v>5567000</v>
          </cell>
          <cell r="K82">
            <v>0</v>
          </cell>
        </row>
        <row r="83">
          <cell r="C83" t="str">
            <v>D100</v>
          </cell>
          <cell r="D83" t="str">
            <v>9213003751</v>
          </cell>
          <cell r="E83" t="str">
            <v>Nguyễn Hữu Tân</v>
          </cell>
          <cell r="F83">
            <v>0</v>
          </cell>
          <cell r="G83">
            <v>32311</v>
          </cell>
          <cell r="H83">
            <v>41339</v>
          </cell>
          <cell r="I83" t="str">
            <v>Nguyễn Hữu Tân</v>
          </cell>
          <cell r="J83">
            <v>5901000</v>
          </cell>
          <cell r="K83">
            <v>0</v>
          </cell>
        </row>
        <row r="84">
          <cell r="C84" t="str">
            <v>D043</v>
          </cell>
          <cell r="D84" t="str">
            <v>6506006806</v>
          </cell>
          <cell r="E84" t="str">
            <v>Phạm Quang Huy</v>
          </cell>
          <cell r="F84">
            <v>0</v>
          </cell>
          <cell r="G84">
            <v>24326</v>
          </cell>
          <cell r="H84">
            <v>38768</v>
          </cell>
          <cell r="I84" t="str">
            <v>Phạm Quang Huy</v>
          </cell>
          <cell r="J84">
            <v>5780000</v>
          </cell>
          <cell r="K84">
            <v>0</v>
          </cell>
        </row>
        <row r="85">
          <cell r="C85" t="str">
            <v>D104</v>
          </cell>
          <cell r="D85" t="str">
            <v>9215006914</v>
          </cell>
          <cell r="E85" t="str">
            <v>Nguyễn Chí Thanh</v>
          </cell>
          <cell r="F85">
            <v>0</v>
          </cell>
          <cell r="G85">
            <v>32241</v>
          </cell>
          <cell r="H85">
            <v>42125</v>
          </cell>
          <cell r="I85" t="str">
            <v>Nguyễn Chí Thanh</v>
          </cell>
          <cell r="J85">
            <v>5402000</v>
          </cell>
          <cell r="K85">
            <v>0</v>
          </cell>
        </row>
        <row r="86">
          <cell r="C86" t="str">
            <v>C366</v>
          </cell>
          <cell r="D86" t="str">
            <v>9210016730</v>
          </cell>
          <cell r="E86" t="str">
            <v>Phạm Ngọc Hiệp</v>
          </cell>
          <cell r="F86">
            <v>0</v>
          </cell>
          <cell r="G86" t="str">
            <v>27/7/1979</v>
          </cell>
          <cell r="H86">
            <v>40427</v>
          </cell>
          <cell r="I86" t="str">
            <v>Phạm Ngọc Hiệp</v>
          </cell>
          <cell r="J86">
            <v>5567000</v>
          </cell>
          <cell r="K86">
            <v>0</v>
          </cell>
        </row>
        <row r="87">
          <cell r="C87" t="str">
            <v>D113</v>
          </cell>
          <cell r="D87" t="str">
            <v>9210016716</v>
          </cell>
          <cell r="E87" t="str">
            <v>Đặng Quang Chất</v>
          </cell>
          <cell r="F87">
            <v>0</v>
          </cell>
          <cell r="G87">
            <v>29305</v>
          </cell>
          <cell r="H87">
            <v>43817</v>
          </cell>
          <cell r="I87" t="str">
            <v>Đặng Quang Chất</v>
          </cell>
          <cell r="J87">
            <v>5252000</v>
          </cell>
          <cell r="K87">
            <v>0</v>
          </cell>
        </row>
        <row r="88">
          <cell r="C88" t="str">
            <v>D114</v>
          </cell>
          <cell r="D88" t="str">
            <v>9212001006</v>
          </cell>
          <cell r="E88" t="str">
            <v>Phan Văn Nam</v>
          </cell>
          <cell r="F88">
            <v>0</v>
          </cell>
          <cell r="G88">
            <v>32771</v>
          </cell>
          <cell r="H88">
            <v>43817</v>
          </cell>
          <cell r="I88" t="str">
            <v>Phan Văn Nam</v>
          </cell>
          <cell r="J88">
            <v>5049000</v>
          </cell>
          <cell r="K88">
            <v>0</v>
          </cell>
        </row>
        <row r="89">
          <cell r="C89" t="str">
            <v>D118</v>
          </cell>
          <cell r="D89" t="str">
            <v>7515142557</v>
          </cell>
          <cell r="E89" t="str">
            <v>Mai Thành Trung</v>
          </cell>
          <cell r="F89">
            <v>0</v>
          </cell>
          <cell r="G89">
            <v>35280</v>
          </cell>
          <cell r="H89">
            <v>44768</v>
          </cell>
          <cell r="I89" t="str">
            <v>Mai Thành Trung</v>
          </cell>
          <cell r="J89">
            <v>4955000</v>
          </cell>
          <cell r="K89">
            <v>0</v>
          </cell>
        </row>
        <row r="90">
          <cell r="C90" t="str">
            <v>D120</v>
          </cell>
          <cell r="D90" t="str">
            <v>9321867019</v>
          </cell>
          <cell r="E90" t="str">
            <v>Nguyễn Quốc Nam</v>
          </cell>
          <cell r="F90">
            <v>0</v>
          </cell>
          <cell r="G90">
            <v>35677</v>
          </cell>
          <cell r="H90">
            <v>45170</v>
          </cell>
          <cell r="I90" t="str">
            <v>Nguyễn Quốc Nam</v>
          </cell>
          <cell r="J90">
            <v>4719000</v>
          </cell>
          <cell r="K90">
            <v>0</v>
          </cell>
        </row>
        <row r="91">
          <cell r="C91" t="str">
            <v>D121</v>
          </cell>
          <cell r="D91" t="str">
            <v>9222360426</v>
          </cell>
          <cell r="E91" t="str">
            <v>Trần Hoàng Vũ</v>
          </cell>
          <cell r="F91">
            <v>0</v>
          </cell>
          <cell r="G91">
            <v>28126</v>
          </cell>
          <cell r="H91">
            <v>45170</v>
          </cell>
          <cell r="I91" t="str">
            <v>Trần Hoàng Vũ</v>
          </cell>
          <cell r="J91">
            <v>4955000</v>
          </cell>
          <cell r="K91">
            <v>0</v>
          </cell>
        </row>
        <row r="92">
          <cell r="C92" t="str">
            <v>D122</v>
          </cell>
          <cell r="D92" t="str">
            <v>9208005476</v>
          </cell>
          <cell r="E92" t="str">
            <v>Cao Thanh Đầy</v>
          </cell>
          <cell r="F92">
            <v>0</v>
          </cell>
          <cell r="G92">
            <v>31581</v>
          </cell>
          <cell r="H92">
            <v>45170</v>
          </cell>
          <cell r="I92" t="str">
            <v>Cao Thanh Đầy</v>
          </cell>
          <cell r="J92">
            <v>4955000</v>
          </cell>
          <cell r="K92">
            <v>0</v>
          </cell>
        </row>
        <row r="93">
          <cell r="C93" t="str">
            <v>D123</v>
          </cell>
          <cell r="D93" t="str">
            <v>9223148427</v>
          </cell>
          <cell r="E93" t="str">
            <v>Cao Nhật Linh</v>
          </cell>
          <cell r="F93">
            <v>0</v>
          </cell>
          <cell r="G93">
            <v>31397</v>
          </cell>
          <cell r="H93">
            <v>45261</v>
          </cell>
          <cell r="I93" t="str">
            <v>Cao Nhật Linh</v>
          </cell>
          <cell r="J93">
            <v>4955000</v>
          </cell>
          <cell r="K93">
            <v>0</v>
          </cell>
        </row>
        <row r="94">
          <cell r="C94" t="str">
            <v>A094</v>
          </cell>
          <cell r="D94" t="str">
            <v>5496032622</v>
          </cell>
          <cell r="E94" t="str">
            <v>Lê Bá Quốc</v>
          </cell>
          <cell r="F94">
            <v>0</v>
          </cell>
          <cell r="G94">
            <v>24660</v>
          </cell>
          <cell r="H94">
            <v>32024</v>
          </cell>
          <cell r="I94" t="str">
            <v>Lê Bá Quốc</v>
          </cell>
          <cell r="J94">
            <v>7150000</v>
          </cell>
          <cell r="K94">
            <v>1323000</v>
          </cell>
        </row>
        <row r="95">
          <cell r="C95" t="str">
            <v>A169</v>
          </cell>
          <cell r="D95" t="str">
            <v>6506006779</v>
          </cell>
          <cell r="E95" t="str">
            <v>Nguyễn Chí Công</v>
          </cell>
          <cell r="F95">
            <v>0</v>
          </cell>
          <cell r="G95">
            <v>28787</v>
          </cell>
          <cell r="H95">
            <v>38596</v>
          </cell>
          <cell r="I95" t="str">
            <v>Nguyễn Chí Công</v>
          </cell>
          <cell r="J95">
            <v>6327000</v>
          </cell>
          <cell r="K95">
            <v>0</v>
          </cell>
        </row>
        <row r="96">
          <cell r="C96" t="str">
            <v>B110</v>
          </cell>
          <cell r="D96" t="str">
            <v>5404002322</v>
          </cell>
          <cell r="E96" t="str">
            <v>Lê Hoàng Nam</v>
          </cell>
          <cell r="F96">
            <v>0</v>
          </cell>
          <cell r="G96">
            <v>30395</v>
          </cell>
          <cell r="H96">
            <v>37803</v>
          </cell>
          <cell r="I96" t="str">
            <v>Lê Hoàng Nam</v>
          </cell>
          <cell r="J96">
            <v>6327000</v>
          </cell>
          <cell r="K96">
            <v>0</v>
          </cell>
        </row>
        <row r="97">
          <cell r="C97" t="str">
            <v>C261</v>
          </cell>
          <cell r="D97" t="str">
            <v>9208016241</v>
          </cell>
          <cell r="E97" t="str">
            <v xml:space="preserve">Nguyễn Văn Thành </v>
          </cell>
          <cell r="F97">
            <v>0</v>
          </cell>
          <cell r="G97">
            <v>29666</v>
          </cell>
          <cell r="H97">
            <v>39188</v>
          </cell>
          <cell r="I97" t="str">
            <v>Nguyễn Văn Thành (Nhỏ)</v>
          </cell>
          <cell r="J97">
            <v>5599000</v>
          </cell>
          <cell r="K97">
            <v>0</v>
          </cell>
        </row>
        <row r="98">
          <cell r="C98" t="str">
            <v>A333</v>
          </cell>
          <cell r="D98" t="str">
            <v>9216014087</v>
          </cell>
          <cell r="E98" t="str">
            <v>Phạm Phương Linh</v>
          </cell>
          <cell r="F98">
            <v>0</v>
          </cell>
          <cell r="G98">
            <v>33444</v>
          </cell>
          <cell r="H98">
            <v>42614</v>
          </cell>
          <cell r="I98" t="str">
            <v>Phạm Phương Linh</v>
          </cell>
          <cell r="J98">
            <v>5599000</v>
          </cell>
          <cell r="K98">
            <v>0</v>
          </cell>
        </row>
        <row r="99">
          <cell r="C99" t="str">
            <v>A384</v>
          </cell>
          <cell r="D99" t="str">
            <v>9213007684</v>
          </cell>
          <cell r="E99" t="str">
            <v>Trần Văn Hiền</v>
          </cell>
          <cell r="F99">
            <v>0</v>
          </cell>
          <cell r="G99" t="str">
            <v>1973</v>
          </cell>
          <cell r="H99">
            <v>44342</v>
          </cell>
          <cell r="I99" t="str">
            <v>Trần Văn Hiền</v>
          </cell>
          <cell r="J99">
            <v>5599000</v>
          </cell>
          <cell r="K99">
            <v>0</v>
          </cell>
        </row>
        <row r="100">
          <cell r="C100" t="str">
            <v>A413</v>
          </cell>
          <cell r="D100" t="str">
            <v>9222511659</v>
          </cell>
          <cell r="E100" t="str">
            <v>Nguyễn Thành Tân</v>
          </cell>
          <cell r="F100">
            <v>0</v>
          </cell>
          <cell r="G100">
            <v>28495</v>
          </cell>
          <cell r="H100">
            <v>45453</v>
          </cell>
          <cell r="I100" t="str">
            <v>Nguyễn Thành Tân</v>
          </cell>
          <cell r="J100">
            <v>4719000</v>
          </cell>
          <cell r="K100">
            <v>0</v>
          </cell>
        </row>
        <row r="101">
          <cell r="C101" t="str">
            <v>A144</v>
          </cell>
          <cell r="D101">
            <v>4002006656</v>
          </cell>
          <cell r="E101" t="str">
            <v>Hoàng Hải Triều</v>
          </cell>
          <cell r="F101">
            <v>0</v>
          </cell>
          <cell r="G101">
            <v>28131</v>
          </cell>
          <cell r="H101">
            <v>37628</v>
          </cell>
          <cell r="I101" t="str">
            <v>Hoàng Hải Triều</v>
          </cell>
          <cell r="J101">
            <v>6281000</v>
          </cell>
          <cell r="K101">
            <v>0</v>
          </cell>
        </row>
        <row r="102">
          <cell r="C102" t="str">
            <v>A190</v>
          </cell>
          <cell r="D102" t="str">
            <v>6506006858</v>
          </cell>
          <cell r="E102" t="str">
            <v>Trần Siêu Đẳng</v>
          </cell>
          <cell r="F102">
            <v>0</v>
          </cell>
          <cell r="G102">
            <v>29335</v>
          </cell>
          <cell r="H102">
            <v>39052</v>
          </cell>
          <cell r="I102" t="str">
            <v>Trần Siêu Đẳng</v>
          </cell>
          <cell r="J102">
            <v>7728000</v>
          </cell>
          <cell r="K102">
            <v>2205000</v>
          </cell>
        </row>
        <row r="103">
          <cell r="C103" t="str">
            <v>C235</v>
          </cell>
          <cell r="D103" t="str">
            <v>6506006789</v>
          </cell>
          <cell r="E103" t="str">
            <v>Nguyễn Hữu Giang</v>
          </cell>
          <cell r="F103">
            <v>0</v>
          </cell>
          <cell r="G103">
            <v>29844</v>
          </cell>
          <cell r="H103">
            <v>38768</v>
          </cell>
          <cell r="I103" t="str">
            <v>Nguyễn Hữu Giang</v>
          </cell>
          <cell r="J103">
            <v>5505000</v>
          </cell>
          <cell r="K103">
            <v>1764000</v>
          </cell>
        </row>
        <row r="104">
          <cell r="C104" t="str">
            <v>A067</v>
          </cell>
          <cell r="D104" t="str">
            <v>5496032564</v>
          </cell>
          <cell r="E104" t="str">
            <v>Nguyễn Thị Yên Hà</v>
          </cell>
          <cell r="F104">
            <v>0</v>
          </cell>
          <cell r="G104">
            <v>25578</v>
          </cell>
          <cell r="H104">
            <v>34426</v>
          </cell>
          <cell r="I104" t="str">
            <v>Nguyễn Thị Yên Hà</v>
          </cell>
          <cell r="J104">
            <v>6935000</v>
          </cell>
          <cell r="K104">
            <v>0</v>
          </cell>
        </row>
        <row r="105">
          <cell r="C105" t="str">
            <v>A304</v>
          </cell>
          <cell r="D105" t="str">
            <v>9214012339</v>
          </cell>
          <cell r="E105" t="str">
            <v>Giang Minh Tú</v>
          </cell>
          <cell r="F105">
            <v>0</v>
          </cell>
          <cell r="G105">
            <v>33824</v>
          </cell>
          <cell r="H105">
            <v>41913</v>
          </cell>
          <cell r="I105" t="str">
            <v>Giang Minh Tú</v>
          </cell>
          <cell r="J105">
            <v>6626000</v>
          </cell>
          <cell r="K105">
            <v>1764000</v>
          </cell>
        </row>
        <row r="106">
          <cell r="C106" t="str">
            <v>C560</v>
          </cell>
          <cell r="D106" t="str">
            <v>9522045066</v>
          </cell>
          <cell r="E106" t="str">
            <v>Nguyễn Thị Diễm Mi</v>
          </cell>
          <cell r="F106">
            <v>0</v>
          </cell>
          <cell r="G106">
            <v>36135</v>
          </cell>
          <cell r="H106">
            <v>44347</v>
          </cell>
          <cell r="I106" t="str">
            <v>Nguyễn Thị Diễm Mi</v>
          </cell>
          <cell r="J106">
            <v>5238000</v>
          </cell>
          <cell r="K106">
            <v>0</v>
          </cell>
        </row>
        <row r="107">
          <cell r="C107" t="str">
            <v>A405</v>
          </cell>
          <cell r="D107">
            <v>9222564773</v>
          </cell>
          <cell r="E107" t="str">
            <v>Nguyễn Thị Phương Thảo</v>
          </cell>
          <cell r="F107">
            <v>0</v>
          </cell>
          <cell r="G107">
            <v>36528</v>
          </cell>
          <cell r="H107">
            <v>45150</v>
          </cell>
          <cell r="I107" t="str">
            <v>Nguyễn Thị Phương Thảo</v>
          </cell>
          <cell r="J107">
            <v>5238000</v>
          </cell>
          <cell r="K107">
            <v>0</v>
          </cell>
        </row>
        <row r="108">
          <cell r="C108" t="str">
            <v>A416</v>
          </cell>
          <cell r="D108">
            <v>0</v>
          </cell>
          <cell r="E108" t="str">
            <v>Nguyễn Đăng Khoa</v>
          </cell>
          <cell r="F108">
            <v>0</v>
          </cell>
          <cell r="G108" t="str">
            <v>28/07/2002</v>
          </cell>
          <cell r="H108">
            <v>45301</v>
          </cell>
          <cell r="I108" t="str">
            <v>Nguyễn Đăng Khoa</v>
          </cell>
          <cell r="J108">
            <v>6135000</v>
          </cell>
          <cell r="K108">
            <v>0</v>
          </cell>
        </row>
        <row r="109">
          <cell r="C109" t="str">
            <v>B116</v>
          </cell>
          <cell r="D109" t="str">
            <v>6506006798</v>
          </cell>
          <cell r="E109" t="str">
            <v>Nguyễn Thị Tâm</v>
          </cell>
          <cell r="F109">
            <v>0</v>
          </cell>
          <cell r="G109">
            <v>27149</v>
          </cell>
          <cell r="H109">
            <v>38768</v>
          </cell>
          <cell r="I109" t="e">
            <v>#N/A</v>
          </cell>
          <cell r="J109">
            <v>5673000</v>
          </cell>
          <cell r="K109">
            <v>0</v>
          </cell>
        </row>
        <row r="110">
          <cell r="C110" t="str">
            <v>B124</v>
          </cell>
          <cell r="D110" t="str">
            <v>9208016198</v>
          </cell>
          <cell r="E110" t="str">
            <v>Đỗ Đình Cường</v>
          </cell>
          <cell r="F110">
            <v>0</v>
          </cell>
          <cell r="G110">
            <v>24400</v>
          </cell>
          <cell r="H110">
            <v>39188</v>
          </cell>
          <cell r="I110" t="str">
            <v>Đỗ Đình Cường</v>
          </cell>
          <cell r="J110">
            <v>5673000</v>
          </cell>
          <cell r="K110">
            <v>0</v>
          </cell>
        </row>
        <row r="111">
          <cell r="C111" t="str">
            <v>B126</v>
          </cell>
          <cell r="D111" t="str">
            <v>9208016199</v>
          </cell>
          <cell r="E111" t="str">
            <v>Trần Thanh Nhàn</v>
          </cell>
          <cell r="F111">
            <v>0</v>
          </cell>
          <cell r="G111">
            <v>28810</v>
          </cell>
          <cell r="H111">
            <v>39188</v>
          </cell>
          <cell r="I111" t="str">
            <v>Trần Thanh Nhàn</v>
          </cell>
          <cell r="J111">
            <v>5673000</v>
          </cell>
          <cell r="K111">
            <v>0</v>
          </cell>
        </row>
        <row r="112">
          <cell r="C112" t="str">
            <v>B128</v>
          </cell>
          <cell r="D112" t="str">
            <v>9208016201</v>
          </cell>
          <cell r="E112" t="str">
            <v>Phan Văn Nhựt</v>
          </cell>
          <cell r="F112">
            <v>0</v>
          </cell>
          <cell r="G112" t="str">
            <v>01/01/1973</v>
          </cell>
          <cell r="H112">
            <v>39188</v>
          </cell>
          <cell r="I112" t="str">
            <v>Phan Văn Nhựt</v>
          </cell>
          <cell r="J112">
            <v>5673000</v>
          </cell>
          <cell r="K112">
            <v>0</v>
          </cell>
        </row>
        <row r="113">
          <cell r="C113" t="str">
            <v>B129</v>
          </cell>
          <cell r="D113" t="str">
            <v>9208016202</v>
          </cell>
          <cell r="E113" t="str">
            <v>Trương Thị Hằng</v>
          </cell>
          <cell r="F113">
            <v>0</v>
          </cell>
          <cell r="G113">
            <v>28048</v>
          </cell>
          <cell r="H113">
            <v>39188</v>
          </cell>
          <cell r="I113" t="str">
            <v>Trương Thị Hằng</v>
          </cell>
          <cell r="J113">
            <v>5673000</v>
          </cell>
          <cell r="K113">
            <v>0</v>
          </cell>
        </row>
        <row r="114">
          <cell r="C114" t="str">
            <v>B138</v>
          </cell>
          <cell r="D114" t="str">
            <v>9208016209</v>
          </cell>
          <cell r="E114" t="str">
            <v>Đoàn Thị Hồng Dễ</v>
          </cell>
          <cell r="F114">
            <v>0</v>
          </cell>
          <cell r="G114">
            <v>28491</v>
          </cell>
          <cell r="H114">
            <v>39188</v>
          </cell>
          <cell r="I114" t="str">
            <v>Đoàn Thị Hồng Dễ</v>
          </cell>
          <cell r="J114">
            <v>5673000</v>
          </cell>
          <cell r="K114">
            <v>0</v>
          </cell>
        </row>
        <row r="115">
          <cell r="C115" t="str">
            <v>B143</v>
          </cell>
          <cell r="D115" t="str">
            <v>9208016214</v>
          </cell>
          <cell r="E115" t="str">
            <v>Đinh Thị Cẩm Nhung</v>
          </cell>
          <cell r="F115">
            <v>0</v>
          </cell>
          <cell r="G115">
            <v>31400</v>
          </cell>
          <cell r="H115">
            <v>39188</v>
          </cell>
          <cell r="I115" t="str">
            <v>Đinh Thị Cẩm Nhung</v>
          </cell>
          <cell r="J115">
            <v>5673000</v>
          </cell>
          <cell r="K115">
            <v>0</v>
          </cell>
        </row>
        <row r="116">
          <cell r="C116" t="str">
            <v>B144</v>
          </cell>
          <cell r="D116" t="str">
            <v>9208016215</v>
          </cell>
          <cell r="E116" t="str">
            <v>Diệp Thị Loan</v>
          </cell>
          <cell r="F116">
            <v>0</v>
          </cell>
          <cell r="G116">
            <v>32012</v>
          </cell>
          <cell r="H116">
            <v>39188</v>
          </cell>
          <cell r="I116" t="str">
            <v>Diệp Thị Loan</v>
          </cell>
          <cell r="J116">
            <v>5673000</v>
          </cell>
          <cell r="K116">
            <v>0</v>
          </cell>
        </row>
        <row r="117">
          <cell r="C117" t="str">
            <v>B159</v>
          </cell>
          <cell r="D117" t="str">
            <v>9208007820</v>
          </cell>
          <cell r="E117" t="str">
            <v>Phạm Văn Khải</v>
          </cell>
          <cell r="F117">
            <v>0</v>
          </cell>
          <cell r="G117">
            <v>25861</v>
          </cell>
          <cell r="H117">
            <v>39522</v>
          </cell>
          <cell r="I117" t="str">
            <v>Phạm Văn Khải</v>
          </cell>
          <cell r="J117">
            <v>5673000</v>
          </cell>
          <cell r="K117">
            <v>0</v>
          </cell>
        </row>
        <row r="118">
          <cell r="C118" t="str">
            <v>C021</v>
          </cell>
          <cell r="D118" t="str">
            <v>5496032484</v>
          </cell>
          <cell r="E118" t="str">
            <v>Phạm Trung Thực</v>
          </cell>
          <cell r="F118">
            <v>0</v>
          </cell>
          <cell r="G118">
            <v>26426</v>
          </cell>
          <cell r="H118">
            <v>34134</v>
          </cell>
          <cell r="I118" t="str">
            <v>Phạm Trung Thực</v>
          </cell>
          <cell r="J118">
            <v>6950000</v>
          </cell>
          <cell r="K118">
            <v>0</v>
          </cell>
        </row>
        <row r="119">
          <cell r="C119" t="str">
            <v>C026</v>
          </cell>
          <cell r="D119" t="str">
            <v>5496032711</v>
          </cell>
          <cell r="E119" t="str">
            <v>Nguyễn Văn Đúng</v>
          </cell>
          <cell r="F119">
            <v>0</v>
          </cell>
          <cell r="G119" t="str">
            <v>01/01/1970</v>
          </cell>
          <cell r="H119">
            <v>35139</v>
          </cell>
          <cell r="I119" t="str">
            <v>Nguyễn Văn Đúng</v>
          </cell>
          <cell r="J119">
            <v>6495000</v>
          </cell>
          <cell r="K119">
            <v>0</v>
          </cell>
        </row>
        <row r="120">
          <cell r="C120" t="str">
            <v>C086</v>
          </cell>
          <cell r="D120" t="str">
            <v>5499003364</v>
          </cell>
          <cell r="E120" t="str">
            <v>Nguyễn Thiện Hoàng</v>
          </cell>
          <cell r="F120">
            <v>0</v>
          </cell>
          <cell r="G120">
            <v>25856</v>
          </cell>
          <cell r="H120">
            <v>35475</v>
          </cell>
          <cell r="I120" t="str">
            <v>Nguyễn Thiện Hoàng</v>
          </cell>
          <cell r="J120">
            <v>6495000</v>
          </cell>
          <cell r="K120">
            <v>0</v>
          </cell>
        </row>
        <row r="121">
          <cell r="C121" t="str">
            <v>C419</v>
          </cell>
          <cell r="D121" t="str">
            <v>9211010364</v>
          </cell>
          <cell r="E121" t="str">
            <v>Huỳnh Văn Bình</v>
          </cell>
          <cell r="F121">
            <v>0</v>
          </cell>
          <cell r="G121">
            <v>31778</v>
          </cell>
          <cell r="H121">
            <v>40686</v>
          </cell>
          <cell r="I121" t="str">
            <v>Huỳnh Văn Bình</v>
          </cell>
          <cell r="J121">
            <v>5302000</v>
          </cell>
          <cell r="K121">
            <v>0</v>
          </cell>
        </row>
        <row r="122">
          <cell r="C122" t="str">
            <v>D027</v>
          </cell>
          <cell r="D122" t="str">
            <v>5400002448</v>
          </cell>
          <cell r="E122" t="str">
            <v>Nguyễn Tất Thức</v>
          </cell>
          <cell r="F122">
            <v>0</v>
          </cell>
          <cell r="G122">
            <v>26331</v>
          </cell>
          <cell r="H122">
            <v>33739</v>
          </cell>
          <cell r="I122" t="str">
            <v>Nguyễn Tất Thức</v>
          </cell>
          <cell r="J122">
            <v>6950000</v>
          </cell>
          <cell r="K122">
            <v>0</v>
          </cell>
        </row>
        <row r="123">
          <cell r="C123" t="str">
            <v>B227</v>
          </cell>
          <cell r="D123" t="str">
            <v>9214004216</v>
          </cell>
          <cell r="E123" t="str">
            <v>Nguyễn Văn Trọn</v>
          </cell>
          <cell r="F123">
            <v>0</v>
          </cell>
          <cell r="G123">
            <v>34301</v>
          </cell>
          <cell r="H123">
            <v>41722</v>
          </cell>
          <cell r="I123" t="str">
            <v>Nguyễn Văn Trọn</v>
          </cell>
          <cell r="J123">
            <v>5302000</v>
          </cell>
          <cell r="K123">
            <v>0</v>
          </cell>
        </row>
        <row r="124">
          <cell r="C124" t="str">
            <v>B246</v>
          </cell>
          <cell r="D124" t="str">
            <v>9215005699</v>
          </cell>
          <cell r="E124" t="str">
            <v>Phạm Thành Danh</v>
          </cell>
          <cell r="F124">
            <v>0</v>
          </cell>
          <cell r="G124" t="str">
            <v>20/11/1986</v>
          </cell>
          <cell r="H124">
            <v>42095</v>
          </cell>
          <cell r="I124" t="str">
            <v>Phạm Thành Danh</v>
          </cell>
          <cell r="J124">
            <v>5302000</v>
          </cell>
          <cell r="K124">
            <v>0</v>
          </cell>
        </row>
        <row r="125">
          <cell r="C125" t="str">
            <v>B092</v>
          </cell>
          <cell r="D125" t="str">
            <v>5499003347</v>
          </cell>
          <cell r="E125" t="str">
            <v>Nguyễn Thị Thanh Tuyền</v>
          </cell>
          <cell r="F125">
            <v>0</v>
          </cell>
          <cell r="G125">
            <v>28715</v>
          </cell>
          <cell r="H125">
            <v>35977</v>
          </cell>
          <cell r="I125" t="str">
            <v>Nguyễn Thị Thanh Tuyền</v>
          </cell>
          <cell r="J125">
            <v>6495000</v>
          </cell>
          <cell r="K125">
            <v>0</v>
          </cell>
        </row>
        <row r="126">
          <cell r="C126" t="str">
            <v>B167</v>
          </cell>
          <cell r="D126" t="str">
            <v>9208007862</v>
          </cell>
          <cell r="E126" t="str">
            <v>Lương Thị Mộng Thi</v>
          </cell>
          <cell r="F126">
            <v>0</v>
          </cell>
          <cell r="G126">
            <v>28830</v>
          </cell>
          <cell r="H126">
            <v>39531</v>
          </cell>
          <cell r="I126" t="str">
            <v>Lương Thị Mộng Thi</v>
          </cell>
          <cell r="J126">
            <v>5673000</v>
          </cell>
          <cell r="K126">
            <v>0</v>
          </cell>
        </row>
        <row r="127">
          <cell r="C127" t="str">
            <v>C190</v>
          </cell>
          <cell r="D127" t="str">
            <v>5400002892</v>
          </cell>
          <cell r="E127" t="str">
            <v>Bùi Như Ý</v>
          </cell>
          <cell r="F127">
            <v>0</v>
          </cell>
          <cell r="G127">
            <v>28382</v>
          </cell>
          <cell r="H127">
            <v>36071</v>
          </cell>
          <cell r="I127" t="str">
            <v>Bùi Như Ý</v>
          </cell>
          <cell r="J127">
            <v>6495000</v>
          </cell>
          <cell r="K127">
            <v>0</v>
          </cell>
        </row>
        <row r="128">
          <cell r="C128" t="str">
            <v>C237</v>
          </cell>
          <cell r="D128" t="str">
            <v>6506006790</v>
          </cell>
          <cell r="E128" t="str">
            <v>Huỳnh Ngọc Của</v>
          </cell>
          <cell r="F128">
            <v>0</v>
          </cell>
          <cell r="G128">
            <v>29935</v>
          </cell>
          <cell r="H128">
            <v>38768</v>
          </cell>
          <cell r="I128" t="str">
            <v>Huỳnh Ngọc Của</v>
          </cell>
          <cell r="J128">
            <v>5673000</v>
          </cell>
          <cell r="K128">
            <v>0</v>
          </cell>
        </row>
        <row r="129">
          <cell r="C129" t="str">
            <v>C251</v>
          </cell>
          <cell r="D129" t="str">
            <v>9208016231</v>
          </cell>
          <cell r="E129" t="str">
            <v>Phạm Công Trường</v>
          </cell>
          <cell r="F129">
            <v>0</v>
          </cell>
          <cell r="G129">
            <v>29835</v>
          </cell>
          <cell r="H129">
            <v>39188</v>
          </cell>
          <cell r="I129" t="str">
            <v>Phạm Công Trường</v>
          </cell>
          <cell r="J129">
            <v>5673000</v>
          </cell>
          <cell r="K129">
            <v>0</v>
          </cell>
        </row>
        <row r="130">
          <cell r="C130" t="str">
            <v>C272</v>
          </cell>
          <cell r="D130" t="str">
            <v>9208016252</v>
          </cell>
          <cell r="E130" t="str">
            <v>Bùi Thị Bé Tám</v>
          </cell>
          <cell r="F130">
            <v>0</v>
          </cell>
          <cell r="G130">
            <v>28863</v>
          </cell>
          <cell r="H130">
            <v>39188</v>
          </cell>
          <cell r="I130" t="str">
            <v>Bùi Thị Bé Tám</v>
          </cell>
          <cell r="J130">
            <v>5673000</v>
          </cell>
          <cell r="K130">
            <v>0</v>
          </cell>
        </row>
        <row r="131">
          <cell r="C131" t="str">
            <v>C343</v>
          </cell>
          <cell r="D131" t="str">
            <v>9209006851</v>
          </cell>
          <cell r="E131" t="str">
            <v>Bành Văn Bình</v>
          </cell>
          <cell r="F131">
            <v>0</v>
          </cell>
          <cell r="G131">
            <v>27708</v>
          </cell>
          <cell r="H131">
            <v>39923</v>
          </cell>
          <cell r="I131" t="str">
            <v>Bành Văn Bình</v>
          </cell>
          <cell r="J131">
            <v>5673000</v>
          </cell>
          <cell r="K131">
            <v>0</v>
          </cell>
        </row>
        <row r="132">
          <cell r="C132" t="str">
            <v>C416</v>
          </cell>
          <cell r="D132" t="str">
            <v>9211010360</v>
          </cell>
          <cell r="E132" t="str">
            <v>Lê Tuấn Khanh</v>
          </cell>
          <cell r="F132">
            <v>0</v>
          </cell>
          <cell r="G132">
            <v>28309</v>
          </cell>
          <cell r="H132">
            <v>40686</v>
          </cell>
          <cell r="I132" t="str">
            <v>Lê Tuấn Khanh</v>
          </cell>
          <cell r="J132">
            <v>5302000</v>
          </cell>
          <cell r="K132">
            <v>0</v>
          </cell>
        </row>
        <row r="133">
          <cell r="C133" t="str">
            <v>C448</v>
          </cell>
          <cell r="D133" t="str">
            <v>9212008042</v>
          </cell>
          <cell r="E133" t="str">
            <v>Nguyễn Minh Tuân</v>
          </cell>
          <cell r="F133">
            <v>0</v>
          </cell>
          <cell r="G133">
            <v>33009</v>
          </cell>
          <cell r="H133">
            <v>41061</v>
          </cell>
          <cell r="I133" t="str">
            <v>Nguyễn Minh Tuân</v>
          </cell>
          <cell r="J133">
            <v>5302000</v>
          </cell>
          <cell r="K133">
            <v>0</v>
          </cell>
        </row>
        <row r="134">
          <cell r="C134" t="str">
            <v>C455</v>
          </cell>
          <cell r="D134" t="str">
            <v>9209015402</v>
          </cell>
          <cell r="E134" t="str">
            <v>Nguyễn Chí Út Hiền</v>
          </cell>
          <cell r="F134">
            <v>0</v>
          </cell>
          <cell r="G134">
            <v>32174</v>
          </cell>
          <cell r="H134">
            <v>41061</v>
          </cell>
          <cell r="I134" t="str">
            <v>Nguyễn Chí Út Hiền</v>
          </cell>
          <cell r="J134">
            <v>5302000</v>
          </cell>
          <cell r="K134">
            <v>0</v>
          </cell>
        </row>
        <row r="135">
          <cell r="C135" t="str">
            <v>M027</v>
          </cell>
          <cell r="D135" t="str">
            <v>5397003583</v>
          </cell>
          <cell r="E135" t="str">
            <v>Trịnh Văn Cường</v>
          </cell>
          <cell r="F135">
            <v>0</v>
          </cell>
          <cell r="G135">
            <v>25606</v>
          </cell>
          <cell r="H135">
            <v>35065</v>
          </cell>
          <cell r="I135" t="str">
            <v>Trịnh Văn Cường</v>
          </cell>
          <cell r="J135">
            <v>6070000</v>
          </cell>
          <cell r="K135">
            <v>0</v>
          </cell>
        </row>
        <row r="136">
          <cell r="C136" t="str">
            <v>C476</v>
          </cell>
          <cell r="D136" t="str">
            <v>9213007224</v>
          </cell>
          <cell r="E136" t="str">
            <v>Nguyễn Thanh Nhân</v>
          </cell>
          <cell r="F136">
            <v>0</v>
          </cell>
          <cell r="G136">
            <v>31477</v>
          </cell>
          <cell r="H136">
            <v>41366</v>
          </cell>
          <cell r="I136" t="str">
            <v>Nguyễn Thanh Nhân</v>
          </cell>
          <cell r="J136">
            <v>5302000</v>
          </cell>
          <cell r="K136">
            <v>0</v>
          </cell>
        </row>
        <row r="137">
          <cell r="C137" t="str">
            <v>C257</v>
          </cell>
          <cell r="D137" t="str">
            <v>9208016237</v>
          </cell>
          <cell r="E137" t="str">
            <v>Nguyễn Chí Dũng</v>
          </cell>
          <cell r="F137">
            <v>0</v>
          </cell>
          <cell r="G137">
            <v>28053</v>
          </cell>
          <cell r="H137">
            <v>39188</v>
          </cell>
          <cell r="I137" t="str">
            <v>Nguyễn Chí Dũng</v>
          </cell>
          <cell r="J137">
            <v>5673000</v>
          </cell>
          <cell r="K137">
            <v>0</v>
          </cell>
        </row>
        <row r="138">
          <cell r="C138" t="str">
            <v>B266</v>
          </cell>
          <cell r="D138" t="str">
            <v>9216007053</v>
          </cell>
          <cell r="E138" t="str">
            <v>Quách Trung Hậu</v>
          </cell>
          <cell r="F138">
            <v>0</v>
          </cell>
          <cell r="G138">
            <v>35272</v>
          </cell>
          <cell r="H138">
            <v>42491</v>
          </cell>
          <cell r="I138" t="e">
            <v>#N/A</v>
          </cell>
          <cell r="J138">
            <v>5302000</v>
          </cell>
          <cell r="K138">
            <v>0</v>
          </cell>
        </row>
        <row r="139">
          <cell r="C139" t="str">
            <v>B273</v>
          </cell>
          <cell r="D139" t="str">
            <v>9209015400</v>
          </cell>
          <cell r="E139" t="str">
            <v>Nguyễn Quốc Trung</v>
          </cell>
          <cell r="F139">
            <v>0</v>
          </cell>
          <cell r="G139">
            <v>31323</v>
          </cell>
          <cell r="H139">
            <v>42552</v>
          </cell>
          <cell r="I139" t="str">
            <v>Nguyễn Quốc Trung</v>
          </cell>
          <cell r="J139">
            <v>5302000</v>
          </cell>
          <cell r="K139">
            <v>0</v>
          </cell>
        </row>
        <row r="140">
          <cell r="C140" t="str">
            <v>B275</v>
          </cell>
          <cell r="D140" t="str">
            <v>9210000265</v>
          </cell>
          <cell r="E140" t="str">
            <v>Trần Thanh Tùng</v>
          </cell>
          <cell r="F140">
            <v>0</v>
          </cell>
          <cell r="G140">
            <v>31678</v>
          </cell>
          <cell r="H140">
            <v>42552</v>
          </cell>
          <cell r="I140" t="str">
            <v>Trần Thanh Tùng</v>
          </cell>
          <cell r="J140">
            <v>5302000</v>
          </cell>
          <cell r="K140">
            <v>0</v>
          </cell>
        </row>
        <row r="141">
          <cell r="C141" t="str">
            <v>B277</v>
          </cell>
          <cell r="D141" t="str">
            <v>9216023880</v>
          </cell>
          <cell r="E141" t="str">
            <v>Nguyễn Thành Thanh</v>
          </cell>
          <cell r="F141">
            <v>0</v>
          </cell>
          <cell r="G141">
            <v>27035</v>
          </cell>
          <cell r="H141">
            <v>42795</v>
          </cell>
          <cell r="I141" t="e">
            <v>#N/A</v>
          </cell>
          <cell r="J141">
            <v>5302000</v>
          </cell>
          <cell r="K141">
            <v>0</v>
          </cell>
        </row>
        <row r="142">
          <cell r="C142" t="str">
            <v>B282</v>
          </cell>
          <cell r="D142" t="str">
            <v>9210018099</v>
          </cell>
          <cell r="E142" t="str">
            <v>Nguyễn Hoàng Thanh</v>
          </cell>
          <cell r="F142">
            <v>0</v>
          </cell>
          <cell r="G142">
            <v>29221</v>
          </cell>
          <cell r="H142">
            <v>42795</v>
          </cell>
          <cell r="I142" t="str">
            <v>Nguyễn Hoàng Thanh</v>
          </cell>
          <cell r="J142">
            <v>5302000</v>
          </cell>
          <cell r="K142">
            <v>0</v>
          </cell>
        </row>
        <row r="143">
          <cell r="C143" t="str">
            <v>B293</v>
          </cell>
          <cell r="D143" t="str">
            <v>9216023993</v>
          </cell>
          <cell r="E143" t="str">
            <v>Nguyễn Thị Hồng Thắm</v>
          </cell>
          <cell r="F143">
            <v>0</v>
          </cell>
          <cell r="G143">
            <v>30682</v>
          </cell>
          <cell r="H143">
            <v>42857</v>
          </cell>
          <cell r="I143" t="str">
            <v>Nguyễn Thị Hồng Thắm</v>
          </cell>
          <cell r="J143">
            <v>5302000</v>
          </cell>
          <cell r="K143">
            <v>0</v>
          </cell>
        </row>
        <row r="144">
          <cell r="C144" t="str">
            <v>B294</v>
          </cell>
          <cell r="D144" t="str">
            <v>9216023994</v>
          </cell>
          <cell r="E144" t="str">
            <v>Trương Thị Diễm My</v>
          </cell>
          <cell r="F144">
            <v>0</v>
          </cell>
          <cell r="G144" t="str">
            <v>15/02/1996</v>
          </cell>
          <cell r="H144">
            <v>42857</v>
          </cell>
          <cell r="I144" t="str">
            <v>Trương Thị Diễm My</v>
          </cell>
          <cell r="J144">
            <v>5302000</v>
          </cell>
          <cell r="K144">
            <v>0</v>
          </cell>
        </row>
        <row r="145">
          <cell r="C145" t="str">
            <v>B295</v>
          </cell>
          <cell r="D145" t="str">
            <v>8621439497</v>
          </cell>
          <cell r="E145" t="str">
            <v>Nguyễn Thanh Tâm</v>
          </cell>
          <cell r="F145">
            <v>0</v>
          </cell>
          <cell r="G145">
            <v>30414</v>
          </cell>
          <cell r="H145">
            <v>43040</v>
          </cell>
          <cell r="I145" t="str">
            <v>Nguyễn Thanh Tâm</v>
          </cell>
          <cell r="J145">
            <v>5302000</v>
          </cell>
          <cell r="K145">
            <v>0</v>
          </cell>
        </row>
        <row r="146">
          <cell r="C146" t="str">
            <v>B296</v>
          </cell>
          <cell r="D146" t="str">
            <v>9222708768</v>
          </cell>
          <cell r="E146" t="str">
            <v>Nguyễn Văn Bảo Quốc</v>
          </cell>
          <cell r="F146">
            <v>0</v>
          </cell>
          <cell r="G146">
            <v>32289</v>
          </cell>
          <cell r="H146">
            <v>43040</v>
          </cell>
          <cell r="I146" t="str">
            <v>Nguyễn Văn Bảo Quốc</v>
          </cell>
          <cell r="J146">
            <v>5302000</v>
          </cell>
          <cell r="K146">
            <v>0</v>
          </cell>
        </row>
        <row r="147">
          <cell r="C147" t="str">
            <v>B298</v>
          </cell>
          <cell r="D147" t="str">
            <v>9222344590</v>
          </cell>
          <cell r="E147" t="str">
            <v>Lê Hoàng Nhịnh</v>
          </cell>
          <cell r="F147">
            <v>0</v>
          </cell>
          <cell r="G147">
            <v>29952</v>
          </cell>
          <cell r="H147">
            <v>43040</v>
          </cell>
          <cell r="I147" t="str">
            <v>Lê Hoàng Nhịnh</v>
          </cell>
          <cell r="J147">
            <v>5302000</v>
          </cell>
          <cell r="K147">
            <v>0</v>
          </cell>
        </row>
        <row r="148">
          <cell r="C148" t="str">
            <v>B307</v>
          </cell>
          <cell r="D148" t="str">
            <v>8723924817</v>
          </cell>
          <cell r="E148" t="str">
            <v>Nguyễn Hữu Thọ</v>
          </cell>
          <cell r="F148">
            <v>0</v>
          </cell>
          <cell r="G148">
            <v>32509</v>
          </cell>
          <cell r="H148">
            <v>43191</v>
          </cell>
          <cell r="I148" t="str">
            <v>Nguyễn Hữu Thọ</v>
          </cell>
          <cell r="J148">
            <v>4955000</v>
          </cell>
          <cell r="K148">
            <v>0</v>
          </cell>
        </row>
        <row r="149">
          <cell r="C149" t="str">
            <v>B041</v>
          </cell>
          <cell r="D149" t="str">
            <v>5496032574</v>
          </cell>
          <cell r="E149" t="str">
            <v>Phạm Hồng Phượng</v>
          </cell>
          <cell r="F149">
            <v>0</v>
          </cell>
          <cell r="G149">
            <v>27756</v>
          </cell>
          <cell r="H149">
            <v>34426</v>
          </cell>
          <cell r="I149" t="str">
            <v>Phạm Hồng Phượng</v>
          </cell>
          <cell r="J149">
            <v>6950000</v>
          </cell>
          <cell r="K149">
            <v>0</v>
          </cell>
        </row>
        <row r="150">
          <cell r="C150" t="str">
            <v>B109</v>
          </cell>
          <cell r="D150" t="str">
            <v>5404002328</v>
          </cell>
          <cell r="E150" t="str">
            <v>Lê Thị Thu Hoài</v>
          </cell>
          <cell r="F150">
            <v>0</v>
          </cell>
          <cell r="G150">
            <v>27885</v>
          </cell>
          <cell r="H150">
            <v>37803</v>
          </cell>
          <cell r="I150" t="str">
            <v>Lê Thị Thu Hoài</v>
          </cell>
          <cell r="J150">
            <v>6070000</v>
          </cell>
          <cell r="K150">
            <v>0</v>
          </cell>
        </row>
        <row r="151">
          <cell r="C151" t="str">
            <v>B117</v>
          </cell>
          <cell r="D151" t="str">
            <v>6506006797</v>
          </cell>
          <cell r="E151" t="str">
            <v xml:space="preserve">Nguyễn Thị Vân </v>
          </cell>
          <cell r="F151">
            <v>0</v>
          </cell>
          <cell r="G151">
            <v>28495</v>
          </cell>
          <cell r="H151">
            <v>38768</v>
          </cell>
          <cell r="I151" t="str">
            <v xml:space="preserve">Nguyễn Thị Vân </v>
          </cell>
          <cell r="J151">
            <v>5673000</v>
          </cell>
          <cell r="K151">
            <v>0</v>
          </cell>
        </row>
        <row r="152">
          <cell r="C152" t="str">
            <v>B173</v>
          </cell>
          <cell r="D152" t="str">
            <v>9209021583</v>
          </cell>
          <cell r="E152" t="str">
            <v>Võ Thị Cà Nâu</v>
          </cell>
          <cell r="F152">
            <v>0</v>
          </cell>
          <cell r="G152">
            <v>28126</v>
          </cell>
          <cell r="H152">
            <v>40118</v>
          </cell>
          <cell r="I152" t="str">
            <v>Võ Thị Cà Nâu</v>
          </cell>
          <cell r="J152">
            <v>5673000</v>
          </cell>
          <cell r="K152">
            <v>0</v>
          </cell>
        </row>
        <row r="153">
          <cell r="C153" t="str">
            <v>C048</v>
          </cell>
          <cell r="D153" t="str">
            <v>5496032492</v>
          </cell>
          <cell r="E153" t="str">
            <v>Nguyễn Quang Sang</v>
          </cell>
          <cell r="F153">
            <v>0</v>
          </cell>
          <cell r="G153">
            <v>27395</v>
          </cell>
          <cell r="H153">
            <v>34516</v>
          </cell>
          <cell r="I153" t="str">
            <v>Nguyễn Quang Sang</v>
          </cell>
          <cell r="J153">
            <v>6495000</v>
          </cell>
          <cell r="K153">
            <v>0</v>
          </cell>
        </row>
        <row r="154">
          <cell r="C154" t="str">
            <v>C248</v>
          </cell>
          <cell r="D154" t="str">
            <v>9208016228</v>
          </cell>
          <cell r="E154" t="str">
            <v>Đặng Thị Bích Thuận</v>
          </cell>
          <cell r="F154">
            <v>0</v>
          </cell>
          <cell r="G154">
            <v>29299</v>
          </cell>
          <cell r="H154">
            <v>39188</v>
          </cell>
          <cell r="I154" t="str">
            <v>Đặng Thị Bích Thuận</v>
          </cell>
          <cell r="J154">
            <v>5673000</v>
          </cell>
          <cell r="K154">
            <v>0</v>
          </cell>
        </row>
        <row r="155">
          <cell r="C155" t="str">
            <v>C268</v>
          </cell>
          <cell r="D155" t="str">
            <v>9208016248</v>
          </cell>
          <cell r="E155" t="str">
            <v>Nguyễn Thanh Hùng</v>
          </cell>
          <cell r="F155">
            <v>0</v>
          </cell>
          <cell r="G155">
            <v>29192</v>
          </cell>
          <cell r="H155">
            <v>39188</v>
          </cell>
          <cell r="I155" t="str">
            <v>Nguyễn Thanh Hùng</v>
          </cell>
          <cell r="J155">
            <v>5673000</v>
          </cell>
          <cell r="K155">
            <v>0</v>
          </cell>
        </row>
        <row r="156">
          <cell r="C156" t="str">
            <v>C269</v>
          </cell>
          <cell r="D156" t="str">
            <v>9208016249</v>
          </cell>
          <cell r="E156" t="str">
            <v>Nguyễn Chí Cường</v>
          </cell>
          <cell r="F156">
            <v>0</v>
          </cell>
          <cell r="G156">
            <v>29641</v>
          </cell>
          <cell r="H156">
            <v>39188</v>
          </cell>
          <cell r="I156" t="str">
            <v>Nguyễn Chí Cường</v>
          </cell>
          <cell r="J156">
            <v>5673000</v>
          </cell>
          <cell r="K156">
            <v>0</v>
          </cell>
        </row>
        <row r="157">
          <cell r="C157" t="str">
            <v>C324</v>
          </cell>
          <cell r="D157" t="str">
            <v>9208010005</v>
          </cell>
          <cell r="E157" t="str">
            <v>Lê Văn Giã</v>
          </cell>
          <cell r="F157">
            <v>0</v>
          </cell>
          <cell r="G157" t="str">
            <v>01/01/1973</v>
          </cell>
          <cell r="H157">
            <v>39539</v>
          </cell>
          <cell r="I157" t="str">
            <v>Lê Văn Giã</v>
          </cell>
          <cell r="J157">
            <v>5673000</v>
          </cell>
          <cell r="K157">
            <v>0</v>
          </cell>
        </row>
        <row r="158">
          <cell r="C158" t="str">
            <v>C335</v>
          </cell>
          <cell r="D158" t="str">
            <v>9209006849</v>
          </cell>
          <cell r="E158" t="str">
            <v>Trần Văn Tý</v>
          </cell>
          <cell r="F158">
            <v>0</v>
          </cell>
          <cell r="G158" t="str">
            <v>01/01/1979</v>
          </cell>
          <cell r="H158">
            <v>39923</v>
          </cell>
          <cell r="I158" t="str">
            <v>Trần Văn Tý</v>
          </cell>
          <cell r="J158">
            <v>5302000</v>
          </cell>
          <cell r="K158">
            <v>0</v>
          </cell>
        </row>
        <row r="159">
          <cell r="C159" t="str">
            <v>C350</v>
          </cell>
          <cell r="D159" t="str">
            <v>9209021588</v>
          </cell>
          <cell r="E159" t="str">
            <v>Trần Thanh Vũ</v>
          </cell>
          <cell r="F159">
            <v>0</v>
          </cell>
          <cell r="G159">
            <v>28406</v>
          </cell>
          <cell r="H159">
            <v>40087</v>
          </cell>
          <cell r="I159" t="str">
            <v>Trần Thanh Vũ</v>
          </cell>
          <cell r="J159">
            <v>5302000</v>
          </cell>
          <cell r="K159">
            <v>0</v>
          </cell>
        </row>
        <row r="160">
          <cell r="C160" t="str">
            <v>C467</v>
          </cell>
          <cell r="D160" t="str">
            <v>9213007216</v>
          </cell>
          <cell r="E160" t="str">
            <v>Nguyễn Văn Dô</v>
          </cell>
          <cell r="F160">
            <v>0</v>
          </cell>
          <cell r="G160" t="str">
            <v>01/01/1977</v>
          </cell>
          <cell r="H160">
            <v>41366</v>
          </cell>
          <cell r="I160" t="str">
            <v>Nguyễn Văn Dô</v>
          </cell>
          <cell r="J160">
            <v>5302000</v>
          </cell>
          <cell r="K160">
            <v>0</v>
          </cell>
        </row>
        <row r="161">
          <cell r="C161" t="str">
            <v>C470</v>
          </cell>
          <cell r="D161" t="str">
            <v>9213007218</v>
          </cell>
          <cell r="E161" t="str">
            <v>Lê Đình Lưu</v>
          </cell>
          <cell r="F161">
            <v>0</v>
          </cell>
          <cell r="G161">
            <v>32501</v>
          </cell>
          <cell r="H161">
            <v>41366</v>
          </cell>
          <cell r="I161" t="str">
            <v>Lê Đình Lưu</v>
          </cell>
          <cell r="J161">
            <v>5302000</v>
          </cell>
          <cell r="K161">
            <v>0</v>
          </cell>
        </row>
        <row r="162">
          <cell r="C162" t="str">
            <v>C474</v>
          </cell>
          <cell r="D162" t="str">
            <v>9213007222</v>
          </cell>
          <cell r="E162" t="str">
            <v>Mai Thanh Trung</v>
          </cell>
          <cell r="F162">
            <v>0</v>
          </cell>
          <cell r="G162" t="str">
            <v>01/01/1979</v>
          </cell>
          <cell r="H162">
            <v>41366</v>
          </cell>
          <cell r="I162" t="str">
            <v>Mai Thanh Trung</v>
          </cell>
          <cell r="J162">
            <v>5302000</v>
          </cell>
          <cell r="K162">
            <v>0</v>
          </cell>
        </row>
        <row r="163">
          <cell r="C163" t="str">
            <v>C490</v>
          </cell>
          <cell r="D163" t="str">
            <v>9214005759</v>
          </cell>
          <cell r="E163" t="str">
            <v>Lê Thanh Sang</v>
          </cell>
          <cell r="F163">
            <v>0</v>
          </cell>
          <cell r="G163">
            <v>29375</v>
          </cell>
          <cell r="H163">
            <v>41761</v>
          </cell>
          <cell r="I163" t="str">
            <v>Lê Thanh Sang</v>
          </cell>
          <cell r="J163">
            <v>5302000</v>
          </cell>
          <cell r="K163">
            <v>0</v>
          </cell>
        </row>
        <row r="164">
          <cell r="C164" t="str">
            <v>C492</v>
          </cell>
          <cell r="D164" t="str">
            <v>9214005760</v>
          </cell>
          <cell r="E164" t="str">
            <v>Lê Văn Ngàn</v>
          </cell>
          <cell r="F164">
            <v>0</v>
          </cell>
          <cell r="G164">
            <v>30869</v>
          </cell>
          <cell r="H164">
            <v>41761</v>
          </cell>
          <cell r="I164" t="str">
            <v>Lê Văn Ngàn</v>
          </cell>
          <cell r="J164">
            <v>5302000</v>
          </cell>
          <cell r="K164">
            <v>0</v>
          </cell>
        </row>
        <row r="165">
          <cell r="C165" t="str">
            <v>C498</v>
          </cell>
          <cell r="D165" t="str">
            <v>9214005766</v>
          </cell>
          <cell r="E165" t="str">
            <v>Lê Chí Cường</v>
          </cell>
          <cell r="F165">
            <v>0</v>
          </cell>
          <cell r="G165" t="str">
            <v>01/01/1972</v>
          </cell>
          <cell r="H165">
            <v>41761</v>
          </cell>
          <cell r="I165" t="str">
            <v>Lê Chí Cường</v>
          </cell>
          <cell r="J165">
            <v>5302000</v>
          </cell>
          <cell r="K165">
            <v>0</v>
          </cell>
        </row>
        <row r="166">
          <cell r="C166" t="str">
            <v>C502</v>
          </cell>
          <cell r="D166" t="str">
            <v>9214005769</v>
          </cell>
          <cell r="E166" t="str">
            <v>Trần Hùng Nhanh</v>
          </cell>
          <cell r="F166">
            <v>0</v>
          </cell>
          <cell r="G166" t="str">
            <v>01/01/1979</v>
          </cell>
          <cell r="H166">
            <v>41761</v>
          </cell>
          <cell r="I166" t="str">
            <v>Trần Hùng Nhanh</v>
          </cell>
          <cell r="J166">
            <v>5302000</v>
          </cell>
          <cell r="K166">
            <v>0</v>
          </cell>
        </row>
        <row r="167">
          <cell r="C167" t="str">
            <v>C507</v>
          </cell>
          <cell r="D167" t="str">
            <v>9214005774</v>
          </cell>
          <cell r="E167" t="str">
            <v>Lê Văn Gia</v>
          </cell>
          <cell r="F167">
            <v>0</v>
          </cell>
          <cell r="G167">
            <v>28011</v>
          </cell>
          <cell r="H167">
            <v>41761</v>
          </cell>
          <cell r="I167" t="str">
            <v>Lê Văn Gia</v>
          </cell>
          <cell r="J167">
            <v>5302000</v>
          </cell>
          <cell r="K167">
            <v>0</v>
          </cell>
        </row>
        <row r="168">
          <cell r="C168" t="str">
            <v>C378</v>
          </cell>
          <cell r="D168" t="str">
            <v>9210020037</v>
          </cell>
          <cell r="E168" t="str">
            <v>Nguyễn Thị Nhàn</v>
          </cell>
          <cell r="F168">
            <v>0</v>
          </cell>
          <cell r="G168">
            <v>29225</v>
          </cell>
          <cell r="H168">
            <v>40427</v>
          </cell>
          <cell r="I168" t="str">
            <v>Nguyễn Thị Nhàn</v>
          </cell>
          <cell r="J168">
            <v>5302000</v>
          </cell>
          <cell r="K168">
            <v>0</v>
          </cell>
        </row>
        <row r="169">
          <cell r="C169" t="str">
            <v>C509</v>
          </cell>
          <cell r="D169" t="str">
            <v>9215006896</v>
          </cell>
          <cell r="E169" t="str">
            <v>Trần Minh Tiến</v>
          </cell>
          <cell r="F169">
            <v>0</v>
          </cell>
          <cell r="G169">
            <v>33672</v>
          </cell>
          <cell r="H169">
            <v>42125</v>
          </cell>
          <cell r="I169" t="str">
            <v>Trần Minh Tiến</v>
          </cell>
          <cell r="J169">
            <v>5302000</v>
          </cell>
          <cell r="K169">
            <v>0</v>
          </cell>
        </row>
        <row r="170">
          <cell r="C170" t="str">
            <v>C528</v>
          </cell>
          <cell r="D170" t="str">
            <v>9215008057</v>
          </cell>
          <cell r="E170" t="str">
            <v>Nguyễn Văn Phúc</v>
          </cell>
          <cell r="F170">
            <v>0</v>
          </cell>
          <cell r="G170">
            <v>26299</v>
          </cell>
          <cell r="H170">
            <v>42186</v>
          </cell>
          <cell r="I170" t="str">
            <v>Nguyễn Văn Phúc</v>
          </cell>
          <cell r="J170">
            <v>5302000</v>
          </cell>
          <cell r="K170">
            <v>0</v>
          </cell>
        </row>
        <row r="171">
          <cell r="C171" t="str">
            <v>C537</v>
          </cell>
          <cell r="D171" t="str">
            <v>9216023998</v>
          </cell>
          <cell r="E171" t="str">
            <v>Lê Văn Đạn</v>
          </cell>
          <cell r="F171">
            <v>0</v>
          </cell>
          <cell r="G171">
            <v>31413</v>
          </cell>
          <cell r="H171">
            <v>42857</v>
          </cell>
          <cell r="I171" t="e">
            <v>#N/A</v>
          </cell>
          <cell r="J171">
            <v>5302000</v>
          </cell>
          <cell r="K171">
            <v>0</v>
          </cell>
        </row>
        <row r="172">
          <cell r="C172" t="str">
            <v>C298</v>
          </cell>
          <cell r="D172" t="str">
            <v>9208007847</v>
          </cell>
          <cell r="E172" t="str">
            <v>Bùi Quang Hoài</v>
          </cell>
          <cell r="F172">
            <v>0</v>
          </cell>
          <cell r="G172">
            <v>28969</v>
          </cell>
          <cell r="H172">
            <v>39522</v>
          </cell>
          <cell r="I172" t="str">
            <v>Bùi Quang Hoài</v>
          </cell>
          <cell r="J172">
            <v>5673000</v>
          </cell>
          <cell r="K172">
            <v>0</v>
          </cell>
        </row>
        <row r="173">
          <cell r="C173" t="str">
            <v>C542</v>
          </cell>
          <cell r="D173" t="str">
            <v>5400003677</v>
          </cell>
          <cell r="E173" t="str">
            <v>Trần Thị Thu Hồng</v>
          </cell>
          <cell r="F173">
            <v>0</v>
          </cell>
          <cell r="G173">
            <v>28578</v>
          </cell>
          <cell r="H173">
            <v>43647</v>
          </cell>
          <cell r="I173" t="str">
            <v>Trần Thị Thu Hồng</v>
          </cell>
          <cell r="J173">
            <v>4955000</v>
          </cell>
          <cell r="K173">
            <v>0</v>
          </cell>
        </row>
        <row r="174">
          <cell r="C174" t="str">
            <v>C543</v>
          </cell>
          <cell r="D174" t="str">
            <v>9223163453</v>
          </cell>
          <cell r="E174" t="str">
            <v>Võ Thị Út</v>
          </cell>
          <cell r="F174">
            <v>0</v>
          </cell>
          <cell r="G174">
            <v>28126</v>
          </cell>
          <cell r="H174">
            <v>43647</v>
          </cell>
          <cell r="I174" t="str">
            <v>Võ Thị Út</v>
          </cell>
          <cell r="J174">
            <v>4955000</v>
          </cell>
          <cell r="K174">
            <v>0</v>
          </cell>
        </row>
        <row r="175">
          <cell r="C175" t="str">
            <v>C544</v>
          </cell>
          <cell r="D175" t="str">
            <v>9221713834</v>
          </cell>
          <cell r="E175" t="str">
            <v>Phạm Thị Lời</v>
          </cell>
          <cell r="F175">
            <v>0</v>
          </cell>
          <cell r="G175">
            <v>27760</v>
          </cell>
          <cell r="H175">
            <v>43647</v>
          </cell>
          <cell r="I175" t="str">
            <v>Phạm Thị Lời</v>
          </cell>
          <cell r="J175">
            <v>4955000</v>
          </cell>
          <cell r="K175">
            <v>0</v>
          </cell>
        </row>
        <row r="176">
          <cell r="C176" t="str">
            <v>C545</v>
          </cell>
          <cell r="D176" t="str">
            <v>9321556042</v>
          </cell>
          <cell r="E176" t="str">
            <v>Nguyễn Văn Phong</v>
          </cell>
          <cell r="F176">
            <v>0</v>
          </cell>
          <cell r="G176">
            <v>32243</v>
          </cell>
          <cell r="H176">
            <v>43647</v>
          </cell>
          <cell r="I176" t="str">
            <v>Nguyễn Văn Phong</v>
          </cell>
          <cell r="J176">
            <v>4955000</v>
          </cell>
          <cell r="K176">
            <v>0</v>
          </cell>
        </row>
        <row r="177">
          <cell r="C177" t="str">
            <v>C547</v>
          </cell>
          <cell r="D177" t="str">
            <v>9223006076</v>
          </cell>
          <cell r="E177" t="str">
            <v>Nguyễn Hoàng Anh</v>
          </cell>
          <cell r="F177">
            <v>0</v>
          </cell>
          <cell r="G177">
            <v>29484</v>
          </cell>
          <cell r="H177">
            <v>43647</v>
          </cell>
          <cell r="I177" t="str">
            <v>Nguyễn Hoàng Anh</v>
          </cell>
          <cell r="J177">
            <v>4955000</v>
          </cell>
          <cell r="K177">
            <v>0</v>
          </cell>
        </row>
        <row r="178">
          <cell r="C178" t="str">
            <v>C549</v>
          </cell>
          <cell r="D178" t="str">
            <v>9321583865</v>
          </cell>
          <cell r="E178" t="str">
            <v>Lê Văn Phúc</v>
          </cell>
          <cell r="F178">
            <v>0</v>
          </cell>
          <cell r="G178">
            <v>30317</v>
          </cell>
          <cell r="H178">
            <v>43647</v>
          </cell>
          <cell r="I178" t="str">
            <v>Lê Văn Phúc</v>
          </cell>
          <cell r="J178">
            <v>4955000</v>
          </cell>
          <cell r="K178">
            <v>0</v>
          </cell>
        </row>
        <row r="179">
          <cell r="C179" t="str">
            <v>C551</v>
          </cell>
          <cell r="D179" t="str">
            <v>9321558753</v>
          </cell>
          <cell r="E179" t="str">
            <v>Nguyễn Bình Em</v>
          </cell>
          <cell r="F179">
            <v>0</v>
          </cell>
          <cell r="G179">
            <v>26764</v>
          </cell>
          <cell r="H179">
            <v>43647</v>
          </cell>
          <cell r="I179" t="str">
            <v>Nguyễn Bình Em</v>
          </cell>
          <cell r="J179">
            <v>4955000</v>
          </cell>
          <cell r="K179">
            <v>0</v>
          </cell>
        </row>
        <row r="180">
          <cell r="C180" t="str">
            <v>C555</v>
          </cell>
          <cell r="D180" t="str">
            <v>9222918749</v>
          </cell>
          <cell r="E180" t="str">
            <v>Trần Thị Thu Cúc</v>
          </cell>
          <cell r="F180">
            <v>0</v>
          </cell>
          <cell r="G180">
            <v>29600</v>
          </cell>
          <cell r="H180">
            <v>43892</v>
          </cell>
          <cell r="I180" t="str">
            <v>Trần Thị Thu Cúc</v>
          </cell>
          <cell r="J180">
            <v>4955000</v>
          </cell>
          <cell r="K180">
            <v>0</v>
          </cell>
        </row>
        <row r="181">
          <cell r="C181" t="str">
            <v>C558</v>
          </cell>
          <cell r="D181" t="str">
            <v>9208010007</v>
          </cell>
          <cell r="E181" t="str">
            <v>Lương Văn Lập</v>
          </cell>
          <cell r="F181">
            <v>0</v>
          </cell>
          <cell r="G181">
            <v>27395</v>
          </cell>
          <cell r="H181">
            <v>43892</v>
          </cell>
          <cell r="I181" t="str">
            <v>Lương Văn Lập</v>
          </cell>
          <cell r="J181">
            <v>4955000</v>
          </cell>
          <cell r="K181">
            <v>0</v>
          </cell>
        </row>
        <row r="182">
          <cell r="C182" t="str">
            <v>C566</v>
          </cell>
          <cell r="D182" t="str">
            <v>9222736590</v>
          </cell>
          <cell r="E182" t="str">
            <v>Nguyễn Thị Kiều Ngân</v>
          </cell>
          <cell r="F182">
            <v>0</v>
          </cell>
          <cell r="G182">
            <v>36727</v>
          </cell>
          <cell r="H182">
            <v>44641</v>
          </cell>
          <cell r="I182" t="str">
            <v>Nguyễn Thị Kiều Ngân</v>
          </cell>
          <cell r="J182">
            <v>4719000</v>
          </cell>
          <cell r="K182">
            <v>0</v>
          </cell>
        </row>
        <row r="183">
          <cell r="C183" t="str">
            <v>C568</v>
          </cell>
          <cell r="D183" t="str">
            <v>9210016739</v>
          </cell>
          <cell r="E183" t="str">
            <v>Nguyễn Đặng Hồng Trâm</v>
          </cell>
          <cell r="F183">
            <v>0</v>
          </cell>
          <cell r="G183">
            <v>31613</v>
          </cell>
          <cell r="H183">
            <v>44641</v>
          </cell>
          <cell r="I183" t="str">
            <v>Nguyễn Đặng Hồng Trâm</v>
          </cell>
          <cell r="J183">
            <v>4719000</v>
          </cell>
          <cell r="K183">
            <v>0</v>
          </cell>
        </row>
        <row r="184">
          <cell r="C184" t="str">
            <v>C569</v>
          </cell>
          <cell r="D184" t="str">
            <v>9222173734</v>
          </cell>
          <cell r="E184" t="str">
            <v>Nguyễn Văn Tiền</v>
          </cell>
          <cell r="F184">
            <v>0</v>
          </cell>
          <cell r="G184">
            <v>31271</v>
          </cell>
          <cell r="H184">
            <v>44641</v>
          </cell>
          <cell r="I184" t="str">
            <v>Nguyễn Văn Tiền</v>
          </cell>
          <cell r="J184">
            <v>4719000</v>
          </cell>
          <cell r="K184">
            <v>0</v>
          </cell>
        </row>
        <row r="185">
          <cell r="C185" t="str">
            <v>C570</v>
          </cell>
          <cell r="D185" t="str">
            <v>9223011832</v>
          </cell>
          <cell r="E185" t="str">
            <v>Lê Thanh Nhường</v>
          </cell>
          <cell r="F185">
            <v>0</v>
          </cell>
          <cell r="G185">
            <v>28856</v>
          </cell>
          <cell r="H185">
            <v>44641</v>
          </cell>
          <cell r="I185" t="str">
            <v>Lê Thanh Nhường</v>
          </cell>
          <cell r="J185">
            <v>4719000</v>
          </cell>
          <cell r="K185">
            <v>0</v>
          </cell>
        </row>
        <row r="186">
          <cell r="C186" t="str">
            <v>C571</v>
          </cell>
          <cell r="D186" t="str">
            <v>9222708767</v>
          </cell>
          <cell r="E186" t="str">
            <v>Võ Văn Hận</v>
          </cell>
          <cell r="F186">
            <v>0</v>
          </cell>
          <cell r="G186">
            <v>34806</v>
          </cell>
          <cell r="H186">
            <v>44641</v>
          </cell>
          <cell r="I186" t="str">
            <v>Võ Văn Hận</v>
          </cell>
          <cell r="J186">
            <v>4719000</v>
          </cell>
          <cell r="K186">
            <v>0</v>
          </cell>
        </row>
        <row r="187">
          <cell r="C187" t="str">
            <v>C572</v>
          </cell>
          <cell r="D187" t="str">
            <v>9208007845</v>
          </cell>
          <cell r="E187" t="str">
            <v>Nguyễn Tấn Lộc</v>
          </cell>
          <cell r="F187">
            <v>0</v>
          </cell>
          <cell r="G187">
            <v>32429</v>
          </cell>
          <cell r="H187">
            <v>44641</v>
          </cell>
          <cell r="I187" t="str">
            <v>Nguyễn Tấn Lộc</v>
          </cell>
          <cell r="J187">
            <v>4719000</v>
          </cell>
          <cell r="K187">
            <v>0</v>
          </cell>
        </row>
        <row r="188">
          <cell r="C188" t="str">
            <v>C576</v>
          </cell>
          <cell r="D188" t="str">
            <v>9221626158</v>
          </cell>
          <cell r="E188" t="str">
            <v>Trần Văn Trung</v>
          </cell>
          <cell r="F188">
            <v>0</v>
          </cell>
          <cell r="G188">
            <v>27284</v>
          </cell>
          <cell r="H188">
            <v>44768</v>
          </cell>
          <cell r="I188" t="str">
            <v>Trần Văn Trung</v>
          </cell>
          <cell r="J188">
            <v>4719000</v>
          </cell>
          <cell r="K188">
            <v>0</v>
          </cell>
        </row>
        <row r="189">
          <cell r="C189" t="str">
            <v>C577</v>
          </cell>
          <cell r="D189" t="str">
            <v>9208009997</v>
          </cell>
          <cell r="E189" t="str">
            <v>Huỳnh Văn Giàu</v>
          </cell>
          <cell r="F189">
            <v>0</v>
          </cell>
          <cell r="G189">
            <v>29260</v>
          </cell>
          <cell r="H189">
            <v>44768</v>
          </cell>
          <cell r="I189" t="str">
            <v>Huỳnh Văn Giàu</v>
          </cell>
          <cell r="J189">
            <v>4719000</v>
          </cell>
          <cell r="K189">
            <v>0</v>
          </cell>
        </row>
        <row r="190">
          <cell r="C190" t="str">
            <v>C578</v>
          </cell>
          <cell r="D190" t="str">
            <v>9221737497</v>
          </cell>
          <cell r="E190" t="str">
            <v>Nguyễn Quí Khang</v>
          </cell>
          <cell r="F190">
            <v>0</v>
          </cell>
          <cell r="G190">
            <v>37860</v>
          </cell>
          <cell r="H190">
            <v>44768</v>
          </cell>
          <cell r="I190" t="str">
            <v>Nguyễn Quí Khang</v>
          </cell>
          <cell r="J190">
            <v>4719000</v>
          </cell>
          <cell r="K190">
            <v>0</v>
          </cell>
        </row>
        <row r="191">
          <cell r="C191" t="str">
            <v>C579</v>
          </cell>
          <cell r="D191" t="str">
            <v>8723383361</v>
          </cell>
          <cell r="E191" t="str">
            <v>Nguyễn Hoàng Thảo</v>
          </cell>
          <cell r="F191">
            <v>0</v>
          </cell>
          <cell r="G191">
            <v>36768</v>
          </cell>
          <cell r="H191">
            <v>44776</v>
          </cell>
          <cell r="I191" t="str">
            <v>Nguyễn Hoàng Thảo</v>
          </cell>
          <cell r="J191">
            <v>4719000</v>
          </cell>
          <cell r="K191">
            <v>0</v>
          </cell>
        </row>
        <row r="192">
          <cell r="C192" t="str">
            <v>C580</v>
          </cell>
          <cell r="D192" t="str">
            <v>9221552287</v>
          </cell>
          <cell r="E192" t="str">
            <v>Trần Thiện Tới</v>
          </cell>
          <cell r="F192">
            <v>0</v>
          </cell>
          <cell r="G192">
            <v>37136</v>
          </cell>
          <cell r="H192">
            <v>44973</v>
          </cell>
          <cell r="I192" t="str">
            <v>Trần Thiện Tới</v>
          </cell>
          <cell r="J192">
            <v>4719000</v>
          </cell>
          <cell r="K192">
            <v>0</v>
          </cell>
        </row>
        <row r="193">
          <cell r="C193" t="str">
            <v>C581</v>
          </cell>
          <cell r="D193" t="str">
            <v>8222279576</v>
          </cell>
          <cell r="E193" t="str">
            <v>Trần Văn De</v>
          </cell>
          <cell r="F193">
            <v>0</v>
          </cell>
          <cell r="G193">
            <v>30912</v>
          </cell>
          <cell r="H193">
            <v>44973</v>
          </cell>
          <cell r="I193" t="str">
            <v>Trần Văn De</v>
          </cell>
          <cell r="J193">
            <v>4719000</v>
          </cell>
          <cell r="K193">
            <v>0</v>
          </cell>
        </row>
        <row r="194">
          <cell r="C194" t="str">
            <v>C583</v>
          </cell>
          <cell r="D194" t="str">
            <v>8622159422</v>
          </cell>
          <cell r="E194" t="str">
            <v>Nguyễn Thanh Bình</v>
          </cell>
          <cell r="F194">
            <v>0</v>
          </cell>
          <cell r="G194">
            <v>28491</v>
          </cell>
          <cell r="H194">
            <v>44973</v>
          </cell>
          <cell r="I194" t="e">
            <v>#N/A</v>
          </cell>
          <cell r="J194">
            <v>4719000</v>
          </cell>
          <cell r="K194">
            <v>0</v>
          </cell>
        </row>
        <row r="195">
          <cell r="C195" t="str">
            <v>C585</v>
          </cell>
          <cell r="D195" t="str">
            <v>9222137812</v>
          </cell>
          <cell r="E195" t="str">
            <v>Nguyễn Thanh Dũng</v>
          </cell>
          <cell r="F195">
            <v>0</v>
          </cell>
          <cell r="G195">
            <v>27395</v>
          </cell>
          <cell r="H195">
            <v>44973</v>
          </cell>
          <cell r="I195" t="str">
            <v>Nguyễn Thanh Dũng</v>
          </cell>
          <cell r="J195">
            <v>4719000</v>
          </cell>
          <cell r="K195">
            <v>0</v>
          </cell>
        </row>
        <row r="196">
          <cell r="C196" t="str">
            <v>C586</v>
          </cell>
          <cell r="D196" t="str">
            <v>8621932332</v>
          </cell>
          <cell r="E196" t="str">
            <v>Nguyễn Văn Thịnh</v>
          </cell>
          <cell r="F196">
            <v>0</v>
          </cell>
          <cell r="G196">
            <v>37258</v>
          </cell>
          <cell r="H196">
            <v>44973</v>
          </cell>
          <cell r="I196" t="str">
            <v>Nguyễn Văn Thịnh</v>
          </cell>
          <cell r="J196">
            <v>4719000</v>
          </cell>
          <cell r="K196">
            <v>0</v>
          </cell>
        </row>
        <row r="197">
          <cell r="C197" t="str">
            <v>C588</v>
          </cell>
          <cell r="D197" t="str">
            <v>9222743471</v>
          </cell>
          <cell r="E197" t="str">
            <v>Trần Văn Tươi</v>
          </cell>
          <cell r="F197">
            <v>0</v>
          </cell>
          <cell r="G197">
            <v>29221</v>
          </cell>
          <cell r="H197">
            <v>44973</v>
          </cell>
          <cell r="I197" t="str">
            <v>Trần Văn Tươi</v>
          </cell>
          <cell r="J197">
            <v>4719000</v>
          </cell>
          <cell r="K197">
            <v>0</v>
          </cell>
        </row>
        <row r="198">
          <cell r="C198" t="str">
            <v>C589</v>
          </cell>
          <cell r="D198" t="str">
            <v>9208007825</v>
          </cell>
          <cell r="E198" t="str">
            <v>Lê Thanh Tùng</v>
          </cell>
          <cell r="F198">
            <v>0</v>
          </cell>
          <cell r="G198">
            <v>31652</v>
          </cell>
          <cell r="H198">
            <v>44973</v>
          </cell>
          <cell r="I198" t="str">
            <v>Lê Thanh Tùng</v>
          </cell>
          <cell r="J198">
            <v>4719000</v>
          </cell>
          <cell r="K198">
            <v>0</v>
          </cell>
        </row>
        <row r="199">
          <cell r="C199" t="str">
            <v>C593</v>
          </cell>
          <cell r="D199" t="str">
            <v>9214005754</v>
          </cell>
          <cell r="E199" t="str">
            <v>Nguyễn Thành Thái</v>
          </cell>
          <cell r="F199">
            <v>0</v>
          </cell>
          <cell r="G199">
            <v>30665</v>
          </cell>
          <cell r="H199">
            <v>44980</v>
          </cell>
          <cell r="I199" t="str">
            <v>Nguyễn Thành Thái</v>
          </cell>
          <cell r="J199">
            <v>4719000</v>
          </cell>
          <cell r="K199">
            <v>0</v>
          </cell>
        </row>
        <row r="200">
          <cell r="C200" t="str">
            <v>C595</v>
          </cell>
          <cell r="D200" t="str">
            <v>9222463402</v>
          </cell>
          <cell r="E200" t="str">
            <v xml:space="preserve">Huỳnh Văn Linh </v>
          </cell>
          <cell r="F200">
            <v>0</v>
          </cell>
          <cell r="G200">
            <v>33407</v>
          </cell>
          <cell r="H200">
            <v>45170</v>
          </cell>
          <cell r="I200" t="str">
            <v xml:space="preserve">Huỳnh Văn Linh </v>
          </cell>
          <cell r="J200">
            <v>4719000</v>
          </cell>
          <cell r="K200">
            <v>0</v>
          </cell>
        </row>
        <row r="201">
          <cell r="C201" t="str">
            <v>C596</v>
          </cell>
          <cell r="D201" t="str">
            <v>8724018696</v>
          </cell>
          <cell r="E201" t="str">
            <v>Nguyễn Văn Nghĩa</v>
          </cell>
          <cell r="F201">
            <v>0</v>
          </cell>
          <cell r="G201">
            <v>36823</v>
          </cell>
          <cell r="H201">
            <v>45170</v>
          </cell>
          <cell r="I201" t="str">
            <v>Nguyễn Văn Nghĩa</v>
          </cell>
          <cell r="J201">
            <v>4719000</v>
          </cell>
          <cell r="K201">
            <v>0</v>
          </cell>
        </row>
        <row r="202">
          <cell r="C202" t="str">
            <v>C599</v>
          </cell>
          <cell r="D202" t="str">
            <v>9221614665</v>
          </cell>
          <cell r="E202" t="str">
            <v>Nguyễn Công Minh</v>
          </cell>
          <cell r="F202">
            <v>0</v>
          </cell>
          <cell r="G202">
            <v>36627</v>
          </cell>
          <cell r="H202">
            <v>45170</v>
          </cell>
          <cell r="I202" t="str">
            <v>Nguyễn Công Minh</v>
          </cell>
          <cell r="J202">
            <v>4719000</v>
          </cell>
          <cell r="K202">
            <v>0</v>
          </cell>
        </row>
        <row r="203">
          <cell r="C203" t="str">
            <v>C600</v>
          </cell>
          <cell r="D203" t="str">
            <v>6506006793</v>
          </cell>
          <cell r="E203" t="str">
            <v>Nguyễn Văn Ngon</v>
          </cell>
          <cell r="F203">
            <v>0</v>
          </cell>
          <cell r="G203">
            <v>30885</v>
          </cell>
          <cell r="H203">
            <v>45170</v>
          </cell>
          <cell r="I203" t="str">
            <v>Nguyễn Văn Ngon</v>
          </cell>
          <cell r="J203">
            <v>4719000</v>
          </cell>
          <cell r="K203">
            <v>0</v>
          </cell>
        </row>
        <row r="204">
          <cell r="C204" t="str">
            <v>C601</v>
          </cell>
          <cell r="D204" t="str">
            <v>9222817850</v>
          </cell>
          <cell r="E204" t="str">
            <v>Nguyễn Phú Quý</v>
          </cell>
          <cell r="F204">
            <v>0</v>
          </cell>
          <cell r="G204">
            <v>34485</v>
          </cell>
          <cell r="H204">
            <v>45170</v>
          </cell>
          <cell r="I204" t="str">
            <v>Nguyễn Phú Quý</v>
          </cell>
          <cell r="J204">
            <v>4719000</v>
          </cell>
          <cell r="K204">
            <v>0</v>
          </cell>
        </row>
        <row r="205">
          <cell r="C205" t="str">
            <v>C602</v>
          </cell>
          <cell r="D205" t="str">
            <v>9209006845</v>
          </cell>
          <cell r="E205" t="str">
            <v>Bùi Văn Phong</v>
          </cell>
          <cell r="F205">
            <v>0</v>
          </cell>
          <cell r="G205">
            <v>33236</v>
          </cell>
          <cell r="H205">
            <v>45170</v>
          </cell>
          <cell r="I205" t="str">
            <v>Bùi Văn Phong</v>
          </cell>
          <cell r="J205">
            <v>4719000</v>
          </cell>
          <cell r="K205">
            <v>0</v>
          </cell>
        </row>
        <row r="206">
          <cell r="C206" t="str">
            <v>C603</v>
          </cell>
          <cell r="D206" t="str">
            <v>9221500019</v>
          </cell>
          <cell r="E206" t="str">
            <v>Trần Đắc Trường</v>
          </cell>
          <cell r="F206">
            <v>0</v>
          </cell>
          <cell r="G206">
            <v>37577</v>
          </cell>
          <cell r="H206">
            <v>45170</v>
          </cell>
          <cell r="I206" t="str">
            <v>Trần Đắc Trường</v>
          </cell>
          <cell r="J206">
            <v>4719000</v>
          </cell>
          <cell r="K206">
            <v>0</v>
          </cell>
        </row>
        <row r="207">
          <cell r="C207" t="str">
            <v>C604</v>
          </cell>
          <cell r="D207" t="str">
            <v>9216011712</v>
          </cell>
          <cell r="E207" t="str">
            <v>Trần Bá Tiến</v>
          </cell>
          <cell r="F207">
            <v>0</v>
          </cell>
          <cell r="G207">
            <v>34517</v>
          </cell>
          <cell r="H207">
            <v>45170</v>
          </cell>
          <cell r="I207" t="str">
            <v>Trần Bá Tiến</v>
          </cell>
          <cell r="J207">
            <v>4719000</v>
          </cell>
          <cell r="K207">
            <v>0</v>
          </cell>
        </row>
        <row r="208">
          <cell r="C208" t="str">
            <v>C605</v>
          </cell>
          <cell r="D208" t="str">
            <v>8622109756</v>
          </cell>
          <cell r="E208" t="str">
            <v>Nguyễn Thành Thiện</v>
          </cell>
          <cell r="F208">
            <v>0</v>
          </cell>
          <cell r="G208">
            <v>29426</v>
          </cell>
          <cell r="H208">
            <v>45170</v>
          </cell>
          <cell r="I208" t="str">
            <v>Nguyễn Thành Thiện</v>
          </cell>
          <cell r="J208">
            <v>4719000</v>
          </cell>
          <cell r="K208">
            <v>0</v>
          </cell>
        </row>
        <row r="209">
          <cell r="C209" t="str">
            <v>C606</v>
          </cell>
          <cell r="D209" t="str">
            <v>8421678491</v>
          </cell>
          <cell r="E209" t="str">
            <v>Trần Văn Hòa</v>
          </cell>
          <cell r="F209">
            <v>0</v>
          </cell>
          <cell r="G209">
            <v>35591</v>
          </cell>
          <cell r="H209">
            <v>45170</v>
          </cell>
          <cell r="I209" t="str">
            <v>Trần Văn Hòa</v>
          </cell>
          <cell r="J209">
            <v>4719000</v>
          </cell>
          <cell r="K209">
            <v>0</v>
          </cell>
        </row>
        <row r="210">
          <cell r="C210" t="str">
            <v>C607</v>
          </cell>
          <cell r="D210" t="str">
            <v>9216011742</v>
          </cell>
          <cell r="E210" t="str">
            <v>Nguyễn Hữu Tâm</v>
          </cell>
          <cell r="F210">
            <v>0</v>
          </cell>
          <cell r="G210">
            <v>31413</v>
          </cell>
          <cell r="H210">
            <v>45170</v>
          </cell>
          <cell r="I210" t="str">
            <v>Nguyễn Hữu Tâm</v>
          </cell>
          <cell r="J210">
            <v>4719000</v>
          </cell>
          <cell r="K210">
            <v>0</v>
          </cell>
        </row>
        <row r="211">
          <cell r="C211" t="str">
            <v>C609</v>
          </cell>
          <cell r="D211" t="str">
            <v>8622149482</v>
          </cell>
          <cell r="E211" t="str">
            <v>Nguyễn Văn Phước</v>
          </cell>
          <cell r="F211">
            <v>0</v>
          </cell>
          <cell r="G211">
            <v>36874</v>
          </cell>
          <cell r="H211">
            <v>45170</v>
          </cell>
          <cell r="I211" t="str">
            <v>Nguyễn Văn Phước</v>
          </cell>
          <cell r="J211">
            <v>4719000</v>
          </cell>
          <cell r="K211">
            <v>0</v>
          </cell>
        </row>
        <row r="212">
          <cell r="C212" t="str">
            <v>C610</v>
          </cell>
          <cell r="D212" t="str">
            <v>8622095770</v>
          </cell>
          <cell r="E212" t="str">
            <v>Lê Vĩ Khang</v>
          </cell>
          <cell r="F212">
            <v>0</v>
          </cell>
          <cell r="G212">
            <v>36601</v>
          </cell>
          <cell r="H212">
            <v>45170</v>
          </cell>
          <cell r="I212" t="str">
            <v>Lê Vĩ Khang</v>
          </cell>
          <cell r="J212">
            <v>4719000</v>
          </cell>
          <cell r="K212">
            <v>0</v>
          </cell>
        </row>
        <row r="213">
          <cell r="C213" t="str">
            <v>C611</v>
          </cell>
          <cell r="D213" t="str">
            <v>7423448397</v>
          </cell>
          <cell r="E213" t="str">
            <v>Trần Văn Đeo</v>
          </cell>
          <cell r="F213">
            <v>0</v>
          </cell>
          <cell r="G213">
            <v>31895</v>
          </cell>
          <cell r="H213">
            <v>45170</v>
          </cell>
          <cell r="I213" t="str">
            <v>Trần Văn Đeo</v>
          </cell>
          <cell r="J213">
            <v>4719000</v>
          </cell>
          <cell r="K213">
            <v>0</v>
          </cell>
        </row>
        <row r="214">
          <cell r="C214" t="str">
            <v>C613</v>
          </cell>
          <cell r="D214" t="str">
            <v>9222576999</v>
          </cell>
          <cell r="E214" t="str">
            <v>Nguyễn Thị Mỹ Ngọc</v>
          </cell>
          <cell r="F214">
            <v>0</v>
          </cell>
          <cell r="G214">
            <v>38233</v>
          </cell>
          <cell r="H214">
            <v>45170</v>
          </cell>
          <cell r="I214" t="str">
            <v>Nguyễn Thị Mỹ Ngọc</v>
          </cell>
          <cell r="J214">
            <v>4719000</v>
          </cell>
          <cell r="K214">
            <v>0</v>
          </cell>
        </row>
        <row r="215">
          <cell r="C215" t="str">
            <v>C614</v>
          </cell>
          <cell r="D215" t="str">
            <v>9211012632</v>
          </cell>
          <cell r="E215" t="str">
            <v>Nguyễn Thị Thúy Em</v>
          </cell>
          <cell r="F215">
            <v>0</v>
          </cell>
          <cell r="G215">
            <v>32092</v>
          </cell>
          <cell r="H215">
            <v>45170</v>
          </cell>
          <cell r="I215" t="str">
            <v>Nguyễn Thị Thúy Em</v>
          </cell>
          <cell r="J215">
            <v>4719000</v>
          </cell>
          <cell r="K215">
            <v>0</v>
          </cell>
        </row>
        <row r="216">
          <cell r="C216" t="str">
            <v>C616</v>
          </cell>
          <cell r="D216" t="str">
            <v>9221453597</v>
          </cell>
          <cell r="E216" t="str">
            <v>Lâm Văn Đời</v>
          </cell>
          <cell r="F216">
            <v>0</v>
          </cell>
          <cell r="G216">
            <v>26299</v>
          </cell>
          <cell r="H216">
            <v>45170</v>
          </cell>
          <cell r="I216" t="str">
            <v>Lâm Văn Đời</v>
          </cell>
          <cell r="J216">
            <v>4719000</v>
          </cell>
          <cell r="K216">
            <v>0</v>
          </cell>
        </row>
        <row r="217">
          <cell r="C217" t="str">
            <v>C617</v>
          </cell>
          <cell r="D217" t="str">
            <v>9208007856</v>
          </cell>
          <cell r="E217" t="str">
            <v>Nguyễn Văn Lý</v>
          </cell>
          <cell r="F217">
            <v>0</v>
          </cell>
          <cell r="G217">
            <v>30736</v>
          </cell>
          <cell r="H217">
            <v>45170</v>
          </cell>
          <cell r="I217" t="str">
            <v>Nguyễn Văn Lý</v>
          </cell>
          <cell r="J217">
            <v>4719000</v>
          </cell>
          <cell r="K217">
            <v>0</v>
          </cell>
        </row>
        <row r="218">
          <cell r="C218" t="str">
            <v>C618</v>
          </cell>
          <cell r="D218" t="str">
            <v>9521066797</v>
          </cell>
          <cell r="E218" t="str">
            <v>Nguyễn Trọng Tín</v>
          </cell>
          <cell r="F218">
            <v>0</v>
          </cell>
          <cell r="G218">
            <v>36778</v>
          </cell>
          <cell r="H218">
            <v>45261</v>
          </cell>
          <cell r="I218" t="str">
            <v>Nguyễn Trọng Tín</v>
          </cell>
          <cell r="J218">
            <v>4719000</v>
          </cell>
          <cell r="K218">
            <v>0</v>
          </cell>
        </row>
        <row r="219">
          <cell r="C219" t="str">
            <v>C619</v>
          </cell>
          <cell r="D219" t="str">
            <v>9208016245</v>
          </cell>
          <cell r="E219" t="str">
            <v>Nguyễn Thanh Hải</v>
          </cell>
          <cell r="F219">
            <v>0</v>
          </cell>
          <cell r="G219">
            <v>28126</v>
          </cell>
          <cell r="H219">
            <v>45261</v>
          </cell>
          <cell r="I219" t="str">
            <v>Nguyễn Thanh Hải</v>
          </cell>
          <cell r="J219">
            <v>4719000</v>
          </cell>
          <cell r="K219">
            <v>0</v>
          </cell>
        </row>
        <row r="220">
          <cell r="C220" t="str">
            <v>C620</v>
          </cell>
          <cell r="D220" t="str">
            <v>9212000757</v>
          </cell>
          <cell r="E220" t="str">
            <v>Nguyễn Hoàng Khang</v>
          </cell>
          <cell r="F220">
            <v>0</v>
          </cell>
          <cell r="G220">
            <v>29484</v>
          </cell>
          <cell r="H220">
            <v>45364</v>
          </cell>
          <cell r="I220" t="str">
            <v>Nguyễn Hoàng Khang</v>
          </cell>
          <cell r="J220">
            <v>4410000</v>
          </cell>
          <cell r="K220">
            <v>0</v>
          </cell>
        </row>
        <row r="221">
          <cell r="C221" t="str">
            <v>C622</v>
          </cell>
          <cell r="D221" t="str">
            <v>8622094713</v>
          </cell>
          <cell r="E221" t="str">
            <v>Võ Văn Cọp</v>
          </cell>
          <cell r="F221">
            <v>0</v>
          </cell>
          <cell r="G221">
            <v>27030</v>
          </cell>
          <cell r="H221">
            <v>45364</v>
          </cell>
          <cell r="I221" t="str">
            <v>Võ Văn Cọp</v>
          </cell>
          <cell r="J221">
            <v>4410000</v>
          </cell>
          <cell r="K221">
            <v>0</v>
          </cell>
        </row>
        <row r="222">
          <cell r="C222" t="str">
            <v>C623</v>
          </cell>
          <cell r="D222" t="str">
            <v>9221693899</v>
          </cell>
          <cell r="E222" t="str">
            <v>Nguyễn Thành Đan</v>
          </cell>
          <cell r="F222">
            <v>0</v>
          </cell>
          <cell r="G222">
            <v>38580</v>
          </cell>
          <cell r="H222">
            <v>45364</v>
          </cell>
          <cell r="I222" t="e">
            <v>#N/A</v>
          </cell>
          <cell r="J222">
            <v>4410000</v>
          </cell>
          <cell r="K222">
            <v>0</v>
          </cell>
        </row>
        <row r="223">
          <cell r="C223" t="str">
            <v>C624</v>
          </cell>
          <cell r="D223" t="str">
            <v>9122411160</v>
          </cell>
          <cell r="E223" t="str">
            <v>Trần Thanh Toàn</v>
          </cell>
          <cell r="F223">
            <v>0</v>
          </cell>
          <cell r="G223">
            <v>32973</v>
          </cell>
          <cell r="H223">
            <v>45364</v>
          </cell>
          <cell r="I223" t="str">
            <v>Trần Thanh Toàn</v>
          </cell>
          <cell r="J223">
            <v>4410000</v>
          </cell>
          <cell r="K223">
            <v>0</v>
          </cell>
        </row>
        <row r="224">
          <cell r="C224" t="str">
            <v>C626</v>
          </cell>
          <cell r="D224" t="str">
            <v>8416005030</v>
          </cell>
          <cell r="E224" t="str">
            <v>Diệp Thị Tập</v>
          </cell>
          <cell r="F224">
            <v>0</v>
          </cell>
          <cell r="G224">
            <v>31048</v>
          </cell>
          <cell r="H224">
            <v>45364</v>
          </cell>
          <cell r="I224" t="str">
            <v>Diệp Thị Tập</v>
          </cell>
          <cell r="J224">
            <v>4410000</v>
          </cell>
          <cell r="K224">
            <v>0</v>
          </cell>
        </row>
        <row r="225">
          <cell r="C225" t="str">
            <v>C627</v>
          </cell>
          <cell r="D225" t="str">
            <v>9221269423</v>
          </cell>
          <cell r="E225" t="str">
            <v>Nguyễn Thanh Triền</v>
          </cell>
          <cell r="F225">
            <v>0</v>
          </cell>
          <cell r="G225">
            <v>30317</v>
          </cell>
          <cell r="H225">
            <v>45364</v>
          </cell>
          <cell r="I225" t="str">
            <v>Nguyễn Thanh Triền</v>
          </cell>
          <cell r="J225">
            <v>4410000</v>
          </cell>
          <cell r="K225">
            <v>0</v>
          </cell>
        </row>
        <row r="226">
          <cell r="C226" t="str">
            <v>C628</v>
          </cell>
          <cell r="D226" t="str">
            <v>8622118525</v>
          </cell>
          <cell r="E226" t="str">
            <v>Phan Ngọc Được</v>
          </cell>
          <cell r="F226">
            <v>0</v>
          </cell>
          <cell r="G226">
            <v>29168</v>
          </cell>
          <cell r="H226">
            <v>45364</v>
          </cell>
          <cell r="I226" t="str">
            <v>Phan Ngọc Được</v>
          </cell>
          <cell r="J226">
            <v>4410000</v>
          </cell>
          <cell r="K226">
            <v>0</v>
          </cell>
        </row>
        <row r="227">
          <cell r="C227" t="str">
            <v>C630</v>
          </cell>
          <cell r="D227" t="str">
            <v>7416171783</v>
          </cell>
          <cell r="E227" t="str">
            <v>Nguyễn Hoàng Nhiên</v>
          </cell>
          <cell r="F227">
            <v>0</v>
          </cell>
          <cell r="G227">
            <v>31413</v>
          </cell>
          <cell r="H227">
            <v>45364</v>
          </cell>
          <cell r="I227" t="str">
            <v>Nguyễn Hoàng Nhiên</v>
          </cell>
          <cell r="J227">
            <v>4410000</v>
          </cell>
          <cell r="K227">
            <v>0</v>
          </cell>
        </row>
        <row r="228">
          <cell r="C228" t="str">
            <v>C631</v>
          </cell>
          <cell r="D228" t="str">
            <v>8416005025</v>
          </cell>
          <cell r="E228" t="str">
            <v>Thái Văn Tịnh</v>
          </cell>
          <cell r="F228">
            <v>0</v>
          </cell>
          <cell r="G228">
            <v>29221</v>
          </cell>
          <cell r="H228">
            <v>45364</v>
          </cell>
          <cell r="I228" t="str">
            <v>Thái Văn Tịnh</v>
          </cell>
          <cell r="J228">
            <v>4410000</v>
          </cell>
          <cell r="K228">
            <v>0</v>
          </cell>
        </row>
        <row r="229">
          <cell r="C229" t="str">
            <v>C633</v>
          </cell>
          <cell r="D229" t="str">
            <v>9216001110</v>
          </cell>
          <cell r="E229" t="str">
            <v>Trương Thị Giàu</v>
          </cell>
          <cell r="F229">
            <v>0</v>
          </cell>
          <cell r="G229">
            <v>34316</v>
          </cell>
          <cell r="H229">
            <v>45364</v>
          </cell>
          <cell r="I229" t="str">
            <v>Trương Thị Giàu</v>
          </cell>
          <cell r="J229">
            <v>4410000</v>
          </cell>
          <cell r="K229">
            <v>0</v>
          </cell>
        </row>
        <row r="230">
          <cell r="C230" t="str">
            <v>C634</v>
          </cell>
          <cell r="D230" t="str">
            <v>9222222788</v>
          </cell>
          <cell r="E230" t="str">
            <v>Phạm Văn Âu</v>
          </cell>
          <cell r="F230">
            <v>0</v>
          </cell>
          <cell r="G230">
            <v>35997</v>
          </cell>
          <cell r="H230">
            <v>45364</v>
          </cell>
          <cell r="I230" t="str">
            <v>Phạm Văn Âu</v>
          </cell>
          <cell r="J230">
            <v>4410000</v>
          </cell>
          <cell r="K230">
            <v>0</v>
          </cell>
        </row>
        <row r="231">
          <cell r="C231" t="str">
            <v>C635</v>
          </cell>
          <cell r="D231" t="str">
            <v>8622172359</v>
          </cell>
          <cell r="E231" t="str">
            <v>Nguyễn Duy Lạc</v>
          </cell>
          <cell r="F231">
            <v>0</v>
          </cell>
          <cell r="G231">
            <v>36808</v>
          </cell>
          <cell r="H231">
            <v>45364</v>
          </cell>
          <cell r="I231" t="str">
            <v>Nguyễn Duy Lạc</v>
          </cell>
          <cell r="J231">
            <v>4410000</v>
          </cell>
          <cell r="K231">
            <v>0</v>
          </cell>
        </row>
        <row r="232">
          <cell r="C232" t="str">
            <v>C637</v>
          </cell>
          <cell r="D232" t="str">
            <v>7525438224</v>
          </cell>
          <cell r="E232" t="str">
            <v>Nguyễn Thanh Tuấn</v>
          </cell>
          <cell r="F232">
            <v>0</v>
          </cell>
          <cell r="G232">
            <v>30244</v>
          </cell>
          <cell r="H232">
            <v>45364</v>
          </cell>
          <cell r="I232" t="str">
            <v>Nguyễn Thanh Tuấn</v>
          </cell>
          <cell r="J232">
            <v>4410000</v>
          </cell>
          <cell r="K232">
            <v>0</v>
          </cell>
        </row>
        <row r="233">
          <cell r="C233" t="str">
            <v>C638</v>
          </cell>
          <cell r="D233" t="str">
            <v>9320879131</v>
          </cell>
          <cell r="E233" t="str">
            <v>Đỗ Thanh Tâm</v>
          </cell>
          <cell r="F233">
            <v>0</v>
          </cell>
          <cell r="G233">
            <v>33223</v>
          </cell>
          <cell r="H233">
            <v>45364</v>
          </cell>
          <cell r="I233" t="str">
            <v>Đỗ Thanh Tâm</v>
          </cell>
          <cell r="J233">
            <v>4410000</v>
          </cell>
          <cell r="K233">
            <v>0</v>
          </cell>
        </row>
        <row r="234">
          <cell r="C234" t="str">
            <v>C639</v>
          </cell>
          <cell r="D234" t="str">
            <v>8622136781</v>
          </cell>
          <cell r="E234" t="str">
            <v>Võ Thanh Lộc</v>
          </cell>
          <cell r="F234">
            <v>0</v>
          </cell>
          <cell r="G234">
            <v>37911</v>
          </cell>
          <cell r="H234">
            <v>45364</v>
          </cell>
          <cell r="I234" t="str">
            <v>Võ Thanh Lộc</v>
          </cell>
          <cell r="J234">
            <v>4410000</v>
          </cell>
          <cell r="K234">
            <v>0</v>
          </cell>
        </row>
        <row r="235">
          <cell r="C235" t="str">
            <v>C640</v>
          </cell>
          <cell r="D235" t="str">
            <v>8622140764</v>
          </cell>
          <cell r="E235" t="str">
            <v>Nguyễn Thanh Vũ</v>
          </cell>
          <cell r="F235">
            <v>0</v>
          </cell>
          <cell r="G235">
            <v>30799</v>
          </cell>
          <cell r="H235">
            <v>45364</v>
          </cell>
          <cell r="I235" t="str">
            <v>Nguyễn Thanh Vũ</v>
          </cell>
          <cell r="J235">
            <v>4410000</v>
          </cell>
          <cell r="K235">
            <v>0</v>
          </cell>
        </row>
        <row r="236">
          <cell r="C236" t="str">
            <v>C641</v>
          </cell>
          <cell r="D236" t="str">
            <v>9321943908</v>
          </cell>
          <cell r="E236" t="str">
            <v>Trần Duy Khánh</v>
          </cell>
          <cell r="F236">
            <v>0</v>
          </cell>
          <cell r="G236">
            <v>36249</v>
          </cell>
          <cell r="H236">
            <v>45364</v>
          </cell>
          <cell r="I236" t="str">
            <v>Trần Duy Khánh</v>
          </cell>
          <cell r="J236">
            <v>4410000</v>
          </cell>
          <cell r="K236">
            <v>0</v>
          </cell>
        </row>
        <row r="237">
          <cell r="C237" t="str">
            <v>C642</v>
          </cell>
          <cell r="D237" t="str">
            <v>0207087784</v>
          </cell>
          <cell r="E237" t="str">
            <v>Võ Thanh Tân</v>
          </cell>
          <cell r="F237">
            <v>0</v>
          </cell>
          <cell r="G237">
            <v>30928</v>
          </cell>
          <cell r="H237">
            <v>45364</v>
          </cell>
          <cell r="I237" t="str">
            <v>Võ Thanh Tân</v>
          </cell>
          <cell r="J237">
            <v>4410000</v>
          </cell>
          <cell r="K237">
            <v>0</v>
          </cell>
        </row>
        <row r="238">
          <cell r="C238" t="str">
            <v>C643</v>
          </cell>
          <cell r="D238" t="str">
            <v>9208010002</v>
          </cell>
          <cell r="E238" t="str">
            <v>Phạm Hoàng Ân</v>
          </cell>
          <cell r="F238">
            <v>0</v>
          </cell>
          <cell r="G238">
            <v>28564</v>
          </cell>
          <cell r="H238">
            <v>45364</v>
          </cell>
          <cell r="I238" t="str">
            <v>Phạm Hoàng Ân</v>
          </cell>
          <cell r="J238">
            <v>4410000</v>
          </cell>
          <cell r="K238">
            <v>0</v>
          </cell>
        </row>
        <row r="239">
          <cell r="C239" t="str">
            <v>C645</v>
          </cell>
          <cell r="D239" t="str">
            <v>8723798670</v>
          </cell>
          <cell r="E239" t="str">
            <v>Lê Hoàng Vũ</v>
          </cell>
          <cell r="F239">
            <v>0</v>
          </cell>
          <cell r="G239">
            <v>28491</v>
          </cell>
          <cell r="H239">
            <v>45364</v>
          </cell>
          <cell r="I239" t="str">
            <v>Lê Hoàng Vũ</v>
          </cell>
          <cell r="J239">
            <v>4410000</v>
          </cell>
          <cell r="K239">
            <v>0</v>
          </cell>
        </row>
        <row r="240">
          <cell r="C240" t="str">
            <v>C646</v>
          </cell>
          <cell r="D240" t="str">
            <v>9208007832</v>
          </cell>
          <cell r="E240" t="str">
            <v xml:space="preserve">Nguyễn Văn Thành </v>
          </cell>
          <cell r="F240">
            <v>0</v>
          </cell>
          <cell r="G240">
            <v>28691</v>
          </cell>
          <cell r="H240">
            <v>45364</v>
          </cell>
          <cell r="I240" t="str">
            <v xml:space="preserve">Nguyễn Văn Thành </v>
          </cell>
          <cell r="J240">
            <v>4410000</v>
          </cell>
          <cell r="K240">
            <v>0</v>
          </cell>
        </row>
        <row r="241">
          <cell r="C241" t="str">
            <v>C647</v>
          </cell>
          <cell r="D241" t="str">
            <v>7412005768</v>
          </cell>
          <cell r="E241" t="str">
            <v>Lê Thanh Phước</v>
          </cell>
          <cell r="F241">
            <v>0</v>
          </cell>
          <cell r="G241">
            <v>29741</v>
          </cell>
          <cell r="H241">
            <v>45364</v>
          </cell>
          <cell r="I241" t="str">
            <v>Lê Thanh Phước</v>
          </cell>
          <cell r="J241">
            <v>4410000</v>
          </cell>
          <cell r="K241">
            <v>0</v>
          </cell>
        </row>
        <row r="242">
          <cell r="C242" t="str">
            <v>C648</v>
          </cell>
          <cell r="D242" t="str">
            <v>9121714489</v>
          </cell>
          <cell r="E242" t="str">
            <v>Lê Minh Thuận</v>
          </cell>
          <cell r="F242">
            <v>0</v>
          </cell>
          <cell r="G242">
            <v>38209</v>
          </cell>
          <cell r="H242">
            <v>45364</v>
          </cell>
          <cell r="I242" t="str">
            <v>Lê Minh Thuận</v>
          </cell>
          <cell r="J242">
            <v>4410000</v>
          </cell>
          <cell r="K242">
            <v>0</v>
          </cell>
        </row>
        <row r="243">
          <cell r="C243" t="str">
            <v>C649</v>
          </cell>
          <cell r="D243" t="str">
            <v>9122531018</v>
          </cell>
          <cell r="E243" t="str">
            <v>Lê Văn Thêm</v>
          </cell>
          <cell r="F243">
            <v>0</v>
          </cell>
          <cell r="G243">
            <v>29950</v>
          </cell>
          <cell r="H243">
            <v>45364</v>
          </cell>
          <cell r="I243" t="str">
            <v>Lê Văn Thêm</v>
          </cell>
          <cell r="J243">
            <v>4410000</v>
          </cell>
          <cell r="K243">
            <v>0</v>
          </cell>
        </row>
        <row r="244">
          <cell r="C244" t="str">
            <v>C651</v>
          </cell>
          <cell r="D244" t="str">
            <v>9221567493</v>
          </cell>
          <cell r="E244" t="str">
            <v>Huỳnh Tấn Em</v>
          </cell>
          <cell r="F244">
            <v>0</v>
          </cell>
          <cell r="G244">
            <v>32153</v>
          </cell>
          <cell r="H244">
            <v>45364</v>
          </cell>
          <cell r="I244" t="str">
            <v>Huỳnh Tấn Em</v>
          </cell>
          <cell r="J244">
            <v>4410000</v>
          </cell>
          <cell r="K244">
            <v>0</v>
          </cell>
        </row>
        <row r="245">
          <cell r="C245" t="str">
            <v>C652</v>
          </cell>
          <cell r="D245" t="str">
            <v>9122834168</v>
          </cell>
          <cell r="E245" t="str">
            <v>Trần Phạm Như Ý</v>
          </cell>
          <cell r="F245">
            <v>0</v>
          </cell>
          <cell r="G245">
            <v>38156</v>
          </cell>
          <cell r="H245">
            <v>45364</v>
          </cell>
          <cell r="I245" t="str">
            <v>Trần Phạm Như Ý</v>
          </cell>
          <cell r="J245">
            <v>4410000</v>
          </cell>
          <cell r="K245">
            <v>0</v>
          </cell>
        </row>
        <row r="246">
          <cell r="C246" t="str">
            <v>C653</v>
          </cell>
          <cell r="D246" t="str">
            <v>9221532182</v>
          </cell>
          <cell r="E246" t="str">
            <v>Phạm Minh Tân</v>
          </cell>
          <cell r="F246">
            <v>0</v>
          </cell>
          <cell r="G246">
            <v>29575</v>
          </cell>
          <cell r="H246">
            <v>45364</v>
          </cell>
          <cell r="I246" t="str">
            <v>Phạm Minh Tân</v>
          </cell>
          <cell r="J246">
            <v>4410000</v>
          </cell>
          <cell r="K246">
            <v>0</v>
          </cell>
        </row>
        <row r="247">
          <cell r="C247" t="str">
            <v>C654</v>
          </cell>
          <cell r="D247" t="str">
            <v>7910320010</v>
          </cell>
          <cell r="E247" t="str">
            <v>Bùi Văn Út Hiền</v>
          </cell>
          <cell r="F247">
            <v>0</v>
          </cell>
          <cell r="G247">
            <v>32031</v>
          </cell>
          <cell r="H247">
            <v>45461</v>
          </cell>
          <cell r="I247" t="str">
            <v>Bùi Văn Út Hiền</v>
          </cell>
          <cell r="J247">
            <v>4410000</v>
          </cell>
          <cell r="K247">
            <v>0</v>
          </cell>
        </row>
        <row r="248">
          <cell r="C248" t="str">
            <v>C655</v>
          </cell>
          <cell r="D248" t="str">
            <v>8622139812</v>
          </cell>
          <cell r="E248" t="str">
            <v>Nguyễn Hữu Thạnh</v>
          </cell>
          <cell r="F248">
            <v>0</v>
          </cell>
          <cell r="G248">
            <v>32053</v>
          </cell>
          <cell r="H248">
            <v>45461</v>
          </cell>
          <cell r="I248" t="str">
            <v>Nguyễn Hữu Thạnh</v>
          </cell>
          <cell r="J248">
            <v>4410000</v>
          </cell>
          <cell r="K248">
            <v>0</v>
          </cell>
        </row>
        <row r="249">
          <cell r="C249" t="str">
            <v>C656</v>
          </cell>
          <cell r="D249" t="str">
            <v>9221345615</v>
          </cell>
          <cell r="E249" t="str">
            <v>Nguyễn Thị Bạch Huệ</v>
          </cell>
          <cell r="F249">
            <v>0</v>
          </cell>
          <cell r="G249">
            <v>31133</v>
          </cell>
          <cell r="H249">
            <v>45461</v>
          </cell>
          <cell r="I249" t="str">
            <v>Nguyễn Thị Bạch Huệ</v>
          </cell>
          <cell r="J249">
            <v>4410000</v>
          </cell>
          <cell r="K249">
            <v>0</v>
          </cell>
        </row>
        <row r="250">
          <cell r="C250" t="str">
            <v>C658</v>
          </cell>
          <cell r="D250" t="str">
            <v>8622290236</v>
          </cell>
          <cell r="E250" t="str">
            <v>Trần Nguyễn Mỹ Phụng</v>
          </cell>
          <cell r="F250">
            <v>0</v>
          </cell>
          <cell r="G250">
            <v>37905</v>
          </cell>
          <cell r="H250">
            <v>45461</v>
          </cell>
          <cell r="I250" t="str">
            <v>Trần Nguyễn Mỹ Phụng</v>
          </cell>
          <cell r="J250">
            <v>4410000</v>
          </cell>
          <cell r="K250">
            <v>0</v>
          </cell>
        </row>
        <row r="251">
          <cell r="C251" t="str">
            <v>C659</v>
          </cell>
          <cell r="D251" t="str">
            <v>9221667349</v>
          </cell>
          <cell r="E251" t="str">
            <v>Nguyễn Văn Vũ</v>
          </cell>
          <cell r="F251">
            <v>0</v>
          </cell>
          <cell r="G251">
            <v>32143</v>
          </cell>
          <cell r="H251">
            <v>45461</v>
          </cell>
          <cell r="I251" t="str">
            <v>Nguyễn Văn Vũ</v>
          </cell>
          <cell r="J251">
            <v>4410000</v>
          </cell>
          <cell r="K251">
            <v>0</v>
          </cell>
        </row>
        <row r="252">
          <cell r="C252" t="str">
            <v>C660</v>
          </cell>
          <cell r="D252" t="str">
            <v>9215008809</v>
          </cell>
          <cell r="E252" t="str">
            <v>Hà Văn Nên</v>
          </cell>
          <cell r="F252">
            <v>0</v>
          </cell>
          <cell r="G252">
            <v>29952</v>
          </cell>
          <cell r="H252">
            <v>45461</v>
          </cell>
          <cell r="I252" t="str">
            <v>Hà Văn Nên</v>
          </cell>
          <cell r="J252">
            <v>4410000</v>
          </cell>
          <cell r="K252">
            <v>0</v>
          </cell>
        </row>
        <row r="253">
          <cell r="C253" t="str">
            <v>C661</v>
          </cell>
          <cell r="D253" t="str">
            <v>9223102486</v>
          </cell>
          <cell r="E253" t="str">
            <v>Bùi Văn Lên</v>
          </cell>
          <cell r="F253">
            <v>0</v>
          </cell>
          <cell r="G253">
            <v>37069</v>
          </cell>
          <cell r="H253">
            <v>45461</v>
          </cell>
          <cell r="I253" t="str">
            <v>Bùi Văn Lên</v>
          </cell>
          <cell r="J253">
            <v>4410000</v>
          </cell>
          <cell r="K253">
            <v>0</v>
          </cell>
        </row>
        <row r="254">
          <cell r="C254" t="str">
            <v>C662</v>
          </cell>
          <cell r="D254" t="str">
            <v>8411001124</v>
          </cell>
          <cell r="E254" t="str">
            <v>Diệp Văn Luân</v>
          </cell>
          <cell r="F254">
            <v>0</v>
          </cell>
          <cell r="G254">
            <v>32220</v>
          </cell>
          <cell r="H254">
            <v>45461</v>
          </cell>
          <cell r="I254" t="str">
            <v>Diệp Văn Luân</v>
          </cell>
          <cell r="J254">
            <v>4410000</v>
          </cell>
          <cell r="K254">
            <v>0</v>
          </cell>
        </row>
        <row r="255">
          <cell r="C255" t="str">
            <v>D052</v>
          </cell>
          <cell r="D255" t="str">
            <v>9208016260</v>
          </cell>
          <cell r="E255" t="str">
            <v>Lâm Hữu Lộc</v>
          </cell>
          <cell r="F255">
            <v>0</v>
          </cell>
          <cell r="G255">
            <v>27476</v>
          </cell>
          <cell r="H255">
            <v>39188</v>
          </cell>
          <cell r="I255" t="str">
            <v>Lâm Hữu Lộc</v>
          </cell>
          <cell r="J255">
            <v>5673000</v>
          </cell>
          <cell r="K255">
            <v>0</v>
          </cell>
        </row>
        <row r="256">
          <cell r="C256" t="str">
            <v>H032</v>
          </cell>
          <cell r="D256" t="str">
            <v>9211010340</v>
          </cell>
          <cell r="E256" t="str">
            <v>Trần Văn Hòa</v>
          </cell>
          <cell r="F256">
            <v>0</v>
          </cell>
          <cell r="G256" t="str">
            <v>01/01/1972</v>
          </cell>
          <cell r="H256">
            <v>40686</v>
          </cell>
          <cell r="I256" t="str">
            <v>Trần Văn Hòa</v>
          </cell>
          <cell r="J256">
            <v>5302000</v>
          </cell>
          <cell r="K256">
            <v>0</v>
          </cell>
        </row>
        <row r="257">
          <cell r="C257" t="str">
            <v>G002</v>
          </cell>
          <cell r="D257" t="str">
            <v>0206278935</v>
          </cell>
          <cell r="E257" t="str">
            <v>Vương Lài Sện</v>
          </cell>
          <cell r="F257">
            <v>0</v>
          </cell>
          <cell r="G257">
            <v>29200</v>
          </cell>
          <cell r="H257">
            <v>42614</v>
          </cell>
          <cell r="I257" t="str">
            <v>Vương Lài Sện</v>
          </cell>
          <cell r="J257">
            <v>4410000</v>
          </cell>
          <cell r="K257">
            <v>0</v>
          </cell>
        </row>
        <row r="258">
          <cell r="C258" t="str">
            <v>G007</v>
          </cell>
          <cell r="D258" t="str">
            <v>9216023774</v>
          </cell>
          <cell r="E258" t="str">
            <v>Trần Văn Giàu</v>
          </cell>
          <cell r="F258">
            <v>0</v>
          </cell>
          <cell r="G258">
            <v>30760</v>
          </cell>
          <cell r="H258">
            <v>42614</v>
          </cell>
          <cell r="I258" t="str">
            <v>Trần Văn Giàu</v>
          </cell>
          <cell r="J258">
            <v>4410000</v>
          </cell>
          <cell r="K258">
            <v>0</v>
          </cell>
        </row>
        <row r="259">
          <cell r="C259" t="str">
            <v>G008</v>
          </cell>
          <cell r="D259" t="str">
            <v>9216023775</v>
          </cell>
          <cell r="E259" t="str">
            <v>Trần Hoài Phong</v>
          </cell>
          <cell r="F259">
            <v>0</v>
          </cell>
          <cell r="G259">
            <v>32029</v>
          </cell>
          <cell r="H259">
            <v>42614</v>
          </cell>
          <cell r="I259" t="str">
            <v>Trần Hoài Phong</v>
          </cell>
          <cell r="J259">
            <v>4410000</v>
          </cell>
          <cell r="K259">
            <v>0</v>
          </cell>
        </row>
        <row r="260">
          <cell r="C260" t="str">
            <v>G013</v>
          </cell>
          <cell r="D260" t="str">
            <v>9213009432</v>
          </cell>
          <cell r="E260" t="str">
            <v>Nguyễn Kiều Oanh</v>
          </cell>
          <cell r="F260">
            <v>0</v>
          </cell>
          <cell r="G260">
            <v>31797</v>
          </cell>
          <cell r="H260">
            <v>42614</v>
          </cell>
          <cell r="I260" t="str">
            <v>Nguyễn Kiều Oanh</v>
          </cell>
          <cell r="J260">
            <v>4410000</v>
          </cell>
          <cell r="K260">
            <v>0</v>
          </cell>
        </row>
        <row r="261">
          <cell r="C261" t="str">
            <v>G016</v>
          </cell>
          <cell r="D261" t="str">
            <v>9216023786</v>
          </cell>
          <cell r="E261" t="str">
            <v>Lê Như Thảo</v>
          </cell>
          <cell r="F261">
            <v>0</v>
          </cell>
          <cell r="G261">
            <v>32828</v>
          </cell>
          <cell r="H261">
            <v>42614</v>
          </cell>
          <cell r="I261" t="str">
            <v>Lê Như Thảo</v>
          </cell>
          <cell r="J261">
            <v>4410000</v>
          </cell>
          <cell r="K261">
            <v>0</v>
          </cell>
        </row>
        <row r="262">
          <cell r="C262" t="str">
            <v>G021</v>
          </cell>
          <cell r="D262" t="str">
            <v>9216023784</v>
          </cell>
          <cell r="E262" t="str">
            <v>Nguyễn Bá Tiến</v>
          </cell>
          <cell r="F262">
            <v>0</v>
          </cell>
          <cell r="G262">
            <v>31560</v>
          </cell>
          <cell r="H262">
            <v>42675</v>
          </cell>
          <cell r="I262" t="str">
            <v>Nguyễn Bá Tiến</v>
          </cell>
          <cell r="J262">
            <v>4410000</v>
          </cell>
          <cell r="K262">
            <v>0</v>
          </cell>
        </row>
        <row r="263">
          <cell r="C263" t="str">
            <v>G022</v>
          </cell>
          <cell r="D263" t="str">
            <v>9214007371</v>
          </cell>
          <cell r="E263" t="str">
            <v>Nguyễn Ngọc Hiền</v>
          </cell>
          <cell r="F263">
            <v>0</v>
          </cell>
          <cell r="G263">
            <v>31157</v>
          </cell>
          <cell r="H263">
            <v>42614</v>
          </cell>
          <cell r="I263" t="str">
            <v>Nguyễn Ngọc Hiền</v>
          </cell>
          <cell r="J263">
            <v>4410000</v>
          </cell>
          <cell r="K263">
            <v>0</v>
          </cell>
        </row>
        <row r="264">
          <cell r="C264" t="str">
            <v>G029</v>
          </cell>
          <cell r="D264" t="str">
            <v>7525662012</v>
          </cell>
          <cell r="E264" t="str">
            <v>Nguyễn Bằng Thùy Ngân</v>
          </cell>
          <cell r="F264">
            <v>0</v>
          </cell>
          <cell r="G264">
            <v>32565</v>
          </cell>
          <cell r="H264">
            <v>42979</v>
          </cell>
          <cell r="I264" t="str">
            <v>Nguyễn Bằng Thùy Ngân</v>
          </cell>
          <cell r="J264">
            <v>4410000</v>
          </cell>
          <cell r="K264">
            <v>0</v>
          </cell>
        </row>
        <row r="265">
          <cell r="C265" t="str">
            <v>G033</v>
          </cell>
          <cell r="D265" t="str">
            <v>8322303134</v>
          </cell>
          <cell r="E265" t="str">
            <v>Đặng Văn Bảy</v>
          </cell>
          <cell r="F265">
            <v>0</v>
          </cell>
          <cell r="G265">
            <v>30369</v>
          </cell>
          <cell r="H265">
            <v>43070</v>
          </cell>
          <cell r="I265" t="str">
            <v>Đặng Văn Bảy</v>
          </cell>
          <cell r="J265">
            <v>4410000</v>
          </cell>
          <cell r="K265">
            <v>0</v>
          </cell>
        </row>
        <row r="266">
          <cell r="C266" t="str">
            <v>G035</v>
          </cell>
          <cell r="D266" t="str">
            <v>7911537089</v>
          </cell>
          <cell r="E266" t="str">
            <v>Nguyễn Vĩnh Lộc</v>
          </cell>
          <cell r="F266">
            <v>0</v>
          </cell>
          <cell r="G266">
            <v>31257</v>
          </cell>
          <cell r="H266">
            <v>43070</v>
          </cell>
          <cell r="I266" t="str">
            <v>Nguyễn Vĩnh Lộc</v>
          </cell>
          <cell r="J266">
            <v>4410000</v>
          </cell>
          <cell r="K266">
            <v>0</v>
          </cell>
        </row>
        <row r="267">
          <cell r="C267" t="str">
            <v>G037</v>
          </cell>
          <cell r="D267" t="str">
            <v>7221202736</v>
          </cell>
          <cell r="E267" t="str">
            <v>Nguyễn Thái Hòa</v>
          </cell>
          <cell r="F267">
            <v>0</v>
          </cell>
          <cell r="G267">
            <v>32040</v>
          </cell>
          <cell r="H267">
            <v>43304</v>
          </cell>
          <cell r="I267" t="str">
            <v>Nguyễn Thái Hòa</v>
          </cell>
          <cell r="J267">
            <v>4410000</v>
          </cell>
          <cell r="K267">
            <v>0</v>
          </cell>
        </row>
        <row r="268">
          <cell r="C268" t="str">
            <v>G038</v>
          </cell>
          <cell r="D268" t="str">
            <v>3821546640</v>
          </cell>
          <cell r="E268" t="str">
            <v>Phùng Quốc Tài</v>
          </cell>
          <cell r="F268">
            <v>0</v>
          </cell>
          <cell r="G268">
            <v>32888</v>
          </cell>
          <cell r="H268">
            <v>43304</v>
          </cell>
          <cell r="I268" t="str">
            <v>Phùng Quốc Tài</v>
          </cell>
          <cell r="J268">
            <v>4410000</v>
          </cell>
          <cell r="K268">
            <v>0</v>
          </cell>
        </row>
        <row r="269">
          <cell r="C269" t="str">
            <v>B120</v>
          </cell>
          <cell r="D269" t="str">
            <v>6506006800</v>
          </cell>
          <cell r="E269" t="str">
            <v>Võ Nghĩa Hưng</v>
          </cell>
          <cell r="F269">
            <v>0</v>
          </cell>
          <cell r="G269">
            <v>30934</v>
          </cell>
          <cell r="H269">
            <v>43617</v>
          </cell>
          <cell r="I269" t="str">
            <v>Võ Nghĩa Hưng</v>
          </cell>
          <cell r="J269">
            <v>4410000</v>
          </cell>
          <cell r="K269">
            <v>0</v>
          </cell>
        </row>
        <row r="270">
          <cell r="C270" t="str">
            <v>G042</v>
          </cell>
          <cell r="D270" t="str">
            <v>4018681724</v>
          </cell>
          <cell r="E270" t="str">
            <v>Nguyễn Hàm Chất</v>
          </cell>
          <cell r="F270">
            <v>0</v>
          </cell>
          <cell r="G270">
            <v>31938</v>
          </cell>
          <cell r="H270">
            <v>43617</v>
          </cell>
          <cell r="I270" t="str">
            <v>Nguyễn Hàm Chất</v>
          </cell>
          <cell r="J270">
            <v>4410000</v>
          </cell>
          <cell r="K270">
            <v>0</v>
          </cell>
        </row>
        <row r="271">
          <cell r="C271" t="str">
            <v>G043</v>
          </cell>
          <cell r="D271" t="str">
            <v>8924183079</v>
          </cell>
          <cell r="E271" t="str">
            <v>Dương Văn Thụi</v>
          </cell>
          <cell r="F271">
            <v>0</v>
          </cell>
          <cell r="G271">
            <v>32456</v>
          </cell>
          <cell r="H271">
            <v>43617</v>
          </cell>
          <cell r="I271" t="str">
            <v>Dương Văn Thụi</v>
          </cell>
          <cell r="J271">
            <v>4410000</v>
          </cell>
          <cell r="K271">
            <v>0</v>
          </cell>
        </row>
        <row r="272">
          <cell r="C272" t="str">
            <v>G045</v>
          </cell>
          <cell r="D272" t="str">
            <v>7424466411</v>
          </cell>
          <cell r="E272" t="str">
            <v xml:space="preserve">Nguyễn Quốc Kỳ </v>
          </cell>
          <cell r="F272">
            <v>0</v>
          </cell>
          <cell r="G272">
            <v>30883</v>
          </cell>
          <cell r="H272">
            <v>43648</v>
          </cell>
          <cell r="I272" t="str">
            <v xml:space="preserve">Nguyễn Quốc Kỳ </v>
          </cell>
          <cell r="J272">
            <v>4410000</v>
          </cell>
          <cell r="K272">
            <v>0</v>
          </cell>
        </row>
        <row r="273">
          <cell r="C273" t="str">
            <v>G046</v>
          </cell>
          <cell r="D273" t="str">
            <v>6012002400</v>
          </cell>
          <cell r="E273" t="str">
            <v>Trần Thị Thùy Hoa</v>
          </cell>
          <cell r="F273">
            <v>0</v>
          </cell>
          <cell r="G273">
            <v>33470</v>
          </cell>
          <cell r="H273">
            <v>44014</v>
          </cell>
          <cell r="I273" t="str">
            <v>Trần Thị Thùy Hoa</v>
          </cell>
          <cell r="J273">
            <v>4410000</v>
          </cell>
          <cell r="K273">
            <v>0</v>
          </cell>
        </row>
        <row r="274">
          <cell r="C274" t="str">
            <v>G049</v>
          </cell>
          <cell r="D274" t="str">
            <v>8222321223</v>
          </cell>
          <cell r="E274" t="str">
            <v>Lê Bửu Hưng</v>
          </cell>
          <cell r="F274">
            <v>0</v>
          </cell>
          <cell r="G274">
            <v>28420</v>
          </cell>
          <cell r="H274">
            <v>44044</v>
          </cell>
          <cell r="I274" t="str">
            <v>Lê Bửu Hưng</v>
          </cell>
          <cell r="J274">
            <v>4410000</v>
          </cell>
          <cell r="K274">
            <v>0</v>
          </cell>
        </row>
        <row r="275">
          <cell r="C275" t="str">
            <v>G050</v>
          </cell>
          <cell r="D275" t="str">
            <v>9221781339</v>
          </cell>
          <cell r="E275" t="str">
            <v>Phan Thị Hân</v>
          </cell>
          <cell r="F275">
            <v>0</v>
          </cell>
          <cell r="G275">
            <v>30091</v>
          </cell>
          <cell r="H275">
            <v>44044</v>
          </cell>
          <cell r="I275" t="str">
            <v>Phan Thị Hân</v>
          </cell>
          <cell r="J275">
            <v>4410000</v>
          </cell>
          <cell r="K275">
            <v>0</v>
          </cell>
        </row>
        <row r="276">
          <cell r="C276" t="str">
            <v>G051</v>
          </cell>
          <cell r="D276" t="str">
            <v>8621881809</v>
          </cell>
          <cell r="E276" t="str">
            <v>Nguyễn Hồng Phụng</v>
          </cell>
          <cell r="F276">
            <v>0</v>
          </cell>
          <cell r="G276">
            <v>29397</v>
          </cell>
          <cell r="H276">
            <v>44044</v>
          </cell>
          <cell r="I276" t="str">
            <v>Nguyễn Hồng Phụng</v>
          </cell>
          <cell r="J276">
            <v>4410000</v>
          </cell>
          <cell r="K276">
            <v>0</v>
          </cell>
        </row>
        <row r="277">
          <cell r="C277" t="str">
            <v>G052</v>
          </cell>
          <cell r="D277" t="str">
            <v>9421672198</v>
          </cell>
          <cell r="E277" t="str">
            <v>Nguyễn Thị Mỹ Hiền</v>
          </cell>
          <cell r="F277">
            <v>0</v>
          </cell>
          <cell r="G277">
            <v>35284</v>
          </cell>
          <cell r="H277">
            <v>44105</v>
          </cell>
          <cell r="I277" t="str">
            <v>Nguyễn Thị Mỹ Hiền</v>
          </cell>
          <cell r="J277">
            <v>4410000</v>
          </cell>
          <cell r="K277">
            <v>0</v>
          </cell>
        </row>
        <row r="278">
          <cell r="C278" t="str">
            <v>G053</v>
          </cell>
          <cell r="D278" t="str">
            <v>7021362362</v>
          </cell>
          <cell r="E278" t="str">
            <v>Hồ Văn Hoan</v>
          </cell>
          <cell r="F278">
            <v>0</v>
          </cell>
          <cell r="G278">
            <v>33433</v>
          </cell>
          <cell r="H278">
            <v>44105</v>
          </cell>
          <cell r="I278" t="str">
            <v>Hồ Văn Hoan</v>
          </cell>
          <cell r="J278">
            <v>4410000</v>
          </cell>
          <cell r="K278">
            <v>0</v>
          </cell>
        </row>
        <row r="279">
          <cell r="C279" t="str">
            <v>G054</v>
          </cell>
          <cell r="D279" t="str">
            <v>8924461488</v>
          </cell>
          <cell r="E279" t="str">
            <v>Dương Thị Gấm</v>
          </cell>
          <cell r="F279">
            <v>0</v>
          </cell>
          <cell r="G279">
            <v>33313</v>
          </cell>
          <cell r="H279">
            <v>44105</v>
          </cell>
          <cell r="I279" t="str">
            <v>Dương Thị Gấm</v>
          </cell>
          <cell r="J279">
            <v>4410000</v>
          </cell>
          <cell r="K279">
            <v>0</v>
          </cell>
        </row>
        <row r="280">
          <cell r="C280" t="str">
            <v>G056</v>
          </cell>
          <cell r="D280" t="str">
            <v>5820525014</v>
          </cell>
          <cell r="E280" t="str">
            <v>Thuận Ngọc Đầy</v>
          </cell>
          <cell r="F280">
            <v>0</v>
          </cell>
          <cell r="G280">
            <v>32874</v>
          </cell>
          <cell r="H280">
            <v>44130</v>
          </cell>
          <cell r="I280" t="str">
            <v>Thuận Ngọc Đầy</v>
          </cell>
          <cell r="J280">
            <v>4410000</v>
          </cell>
          <cell r="K280">
            <v>0</v>
          </cell>
        </row>
        <row r="281">
          <cell r="C281" t="str">
            <v>A286</v>
          </cell>
          <cell r="D281" t="str">
            <v>0204220818</v>
          </cell>
          <cell r="E281" t="str">
            <v>Lê Công Văn Long</v>
          </cell>
          <cell r="F281">
            <v>0</v>
          </cell>
          <cell r="G281">
            <v>30198</v>
          </cell>
          <cell r="H281" t="str">
            <v>01/03/2014</v>
          </cell>
          <cell r="I281" t="str">
            <v>Lê Công Văn Long</v>
          </cell>
          <cell r="J281">
            <v>5382000</v>
          </cell>
          <cell r="K281">
            <v>0</v>
          </cell>
        </row>
        <row r="282">
          <cell r="C282" t="str">
            <v>G058</v>
          </cell>
          <cell r="D282" t="str">
            <v>5120283864</v>
          </cell>
          <cell r="E282" t="str">
            <v>Võ Thanh Thu</v>
          </cell>
          <cell r="F282">
            <v>0</v>
          </cell>
          <cell r="G282">
            <v>33502</v>
          </cell>
          <cell r="H282">
            <v>44287</v>
          </cell>
          <cell r="I282" t="str">
            <v>Võ Thanh Thu</v>
          </cell>
          <cell r="J282">
            <v>4410000</v>
          </cell>
          <cell r="K282">
            <v>0</v>
          </cell>
        </row>
        <row r="283">
          <cell r="C283" t="str">
            <v>G059</v>
          </cell>
          <cell r="D283" t="str">
            <v>7416120872</v>
          </cell>
          <cell r="E283" t="str">
            <v>Lê Quốc Vinh</v>
          </cell>
          <cell r="F283">
            <v>0</v>
          </cell>
          <cell r="G283">
            <v>32774</v>
          </cell>
          <cell r="H283">
            <v>44986</v>
          </cell>
          <cell r="I283" t="str">
            <v>Lê Quốc Vinh</v>
          </cell>
          <cell r="J283">
            <v>4410000</v>
          </cell>
          <cell r="K283">
            <v>0</v>
          </cell>
        </row>
        <row r="284">
          <cell r="C284" t="str">
            <v>G060</v>
          </cell>
          <cell r="D284" t="str">
            <v>5621753982</v>
          </cell>
          <cell r="E284" t="str">
            <v>Nguyễn Việt Long</v>
          </cell>
          <cell r="F284">
            <v>0</v>
          </cell>
          <cell r="G284">
            <v>33887</v>
          </cell>
          <cell r="H284">
            <v>44986</v>
          </cell>
          <cell r="I284" t="str">
            <v>Nguyễn Việt Long</v>
          </cell>
          <cell r="J284">
            <v>4410000</v>
          </cell>
          <cell r="K284">
            <v>0</v>
          </cell>
        </row>
        <row r="285">
          <cell r="C285" t="str">
            <v>G061</v>
          </cell>
          <cell r="D285" t="str">
            <v>7721683417</v>
          </cell>
          <cell r="E285" t="str">
            <v>Nguyễn Trọng Thịnh</v>
          </cell>
          <cell r="F285">
            <v>0</v>
          </cell>
          <cell r="G285">
            <v>34971</v>
          </cell>
          <cell r="H285">
            <v>44986</v>
          </cell>
          <cell r="I285" t="str">
            <v>Nguyễn Trọng Thịnh</v>
          </cell>
          <cell r="J285">
            <v>4410000</v>
          </cell>
          <cell r="K285">
            <v>0</v>
          </cell>
        </row>
        <row r="286">
          <cell r="C286" t="str">
            <v>G062</v>
          </cell>
          <cell r="D286" t="str">
            <v>8310001983</v>
          </cell>
          <cell r="E286" t="str">
            <v>Bùi Đặng Anh Thùy</v>
          </cell>
          <cell r="F286">
            <v>0</v>
          </cell>
          <cell r="G286">
            <v>31113</v>
          </cell>
          <cell r="H286">
            <v>45242</v>
          </cell>
          <cell r="I286" t="str">
            <v>Bùi Đặng Anh Thùy</v>
          </cell>
          <cell r="J286">
            <v>4410000</v>
          </cell>
          <cell r="K286">
            <v>0</v>
          </cell>
        </row>
        <row r="287">
          <cell r="C287" t="str">
            <v>G063</v>
          </cell>
          <cell r="D287" t="str">
            <v>4820223800</v>
          </cell>
          <cell r="E287" t="str">
            <v>Lý Thái Hân</v>
          </cell>
          <cell r="F287">
            <v>0</v>
          </cell>
          <cell r="G287">
            <v>34335</v>
          </cell>
          <cell r="H287">
            <v>45242</v>
          </cell>
          <cell r="I287" t="str">
            <v>Lý Thái Hân</v>
          </cell>
          <cell r="J287">
            <v>4410000</v>
          </cell>
          <cell r="K287">
            <v>0</v>
          </cell>
        </row>
        <row r="288">
          <cell r="C288" t="str">
            <v>G064</v>
          </cell>
          <cell r="D288" t="str">
            <v>5220017567</v>
          </cell>
          <cell r="E288" t="str">
            <v>Chế Trọng Sinh</v>
          </cell>
          <cell r="F288">
            <v>0</v>
          </cell>
          <cell r="G288">
            <v>31937</v>
          </cell>
          <cell r="H288">
            <v>45242</v>
          </cell>
          <cell r="I288" t="str">
            <v>Chế Trọng Sinh</v>
          </cell>
          <cell r="J288">
            <v>4410000</v>
          </cell>
          <cell r="K288">
            <v>0</v>
          </cell>
        </row>
        <row r="289">
          <cell r="C289" t="str">
            <v>G065</v>
          </cell>
          <cell r="D289" t="str">
            <v>7413243360</v>
          </cell>
          <cell r="E289" t="str">
            <v>Lưu Kim Mỵ</v>
          </cell>
          <cell r="F289">
            <v>0</v>
          </cell>
          <cell r="G289">
            <v>32733</v>
          </cell>
          <cell r="H289">
            <v>45474</v>
          </cell>
          <cell r="I289" t="str">
            <v>Lưu Kim Mỵ</v>
          </cell>
          <cell r="J289">
            <v>4410000</v>
          </cell>
          <cell r="K289">
            <v>0</v>
          </cell>
        </row>
        <row r="290">
          <cell r="C290" t="str">
            <v>G066</v>
          </cell>
          <cell r="D290">
            <v>0</v>
          </cell>
          <cell r="E290" t="str">
            <v>Phạm Thị Búp</v>
          </cell>
          <cell r="F290">
            <v>0</v>
          </cell>
          <cell r="G290">
            <v>0</v>
          </cell>
          <cell r="H290">
            <v>45574</v>
          </cell>
          <cell r="I290" t="str">
            <v>Phạm Thị Búp</v>
          </cell>
          <cell r="J290">
            <v>4410000</v>
          </cell>
          <cell r="K290">
            <v>0</v>
          </cell>
        </row>
        <row r="291">
          <cell r="C291" t="str">
            <v>P001</v>
          </cell>
          <cell r="D291" t="str">
            <v>7415149939</v>
          </cell>
          <cell r="E291" t="str">
            <v>Võ Đức Thịnh</v>
          </cell>
          <cell r="F291">
            <v>0</v>
          </cell>
          <cell r="G291">
            <v>33604</v>
          </cell>
          <cell r="H291">
            <v>44287</v>
          </cell>
          <cell r="I291" t="str">
            <v>Võ Đức Thịnh</v>
          </cell>
          <cell r="J291">
            <v>4410000</v>
          </cell>
          <cell r="K291">
            <v>0</v>
          </cell>
        </row>
        <row r="292">
          <cell r="C292" t="str">
            <v>A282</v>
          </cell>
          <cell r="D292" t="str">
            <v>9214000893</v>
          </cell>
          <cell r="E292" t="str">
            <v>Lâm Duy</v>
          </cell>
          <cell r="F292">
            <v>0</v>
          </cell>
          <cell r="G292">
            <v>31967</v>
          </cell>
          <cell r="H292">
            <v>41624</v>
          </cell>
          <cell r="I292" t="str">
            <v>Lâm Duy</v>
          </cell>
          <cell r="J292">
            <v>5955000</v>
          </cell>
          <cell r="K292">
            <v>0</v>
          </cell>
        </row>
        <row r="293">
          <cell r="C293" t="str">
            <v>P006</v>
          </cell>
          <cell r="D293" t="str">
            <v>9214001306</v>
          </cell>
          <cell r="E293" t="str">
            <v>Võ Nguyễn Tuấn Kiệt</v>
          </cell>
          <cell r="F293">
            <v>0</v>
          </cell>
          <cell r="G293">
            <v>33902</v>
          </cell>
          <cell r="H293">
            <v>44290</v>
          </cell>
          <cell r="I293" t="str">
            <v>Võ Nguyễn Tuấn Kiệt</v>
          </cell>
          <cell r="J293">
            <v>4410000</v>
          </cell>
          <cell r="K293">
            <v>0</v>
          </cell>
        </row>
        <row r="294">
          <cell r="C294" t="str">
            <v>P009</v>
          </cell>
          <cell r="D294">
            <v>9897325409</v>
          </cell>
          <cell r="E294" t="str">
            <v>Lê Minh Tuấn</v>
          </cell>
          <cell r="F294">
            <v>0</v>
          </cell>
          <cell r="G294" t="str">
            <v>13/12/2000</v>
          </cell>
          <cell r="H294">
            <v>45299</v>
          </cell>
          <cell r="I294" t="str">
            <v>Lê Minh Tuấn</v>
          </cell>
          <cell r="J294">
            <v>4410000</v>
          </cell>
          <cell r="K294">
            <v>0</v>
          </cell>
        </row>
        <row r="295">
          <cell r="C295" t="str">
            <v>P010</v>
          </cell>
          <cell r="D295">
            <v>9223012116</v>
          </cell>
          <cell r="E295" t="str">
            <v>Nguyễn Văn Châu</v>
          </cell>
          <cell r="F295">
            <v>0</v>
          </cell>
          <cell r="G295" t="str">
            <v>20/9/1996</v>
          </cell>
          <cell r="H295">
            <v>45299</v>
          </cell>
          <cell r="I295" t="str">
            <v>Nguyễn Văn Châu</v>
          </cell>
          <cell r="J295">
            <v>4410000</v>
          </cell>
          <cell r="K295">
            <v>0</v>
          </cell>
        </row>
      </sheetData>
      <sheetData sheetId="12">
        <row r="5">
          <cell r="C5" t="str">
            <v>A268</v>
          </cell>
        </row>
      </sheetData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EN CHUC QL"/>
      <sheetName val="CHUYEN MON NGHIEP VU"/>
      <sheetName val="CƠ ĐIỆN+ PHÂN TÍCH+ XÂY DỰNG"/>
      <sheetName val="PHU CAP "/>
      <sheetName val="CN SẢN XUẤT"/>
      <sheetName val="BV+LÁI XE"/>
      <sheetName val="THỦ KHO"/>
      <sheetName val="chuyển xếp 2026"/>
      <sheetName val="Sheet2"/>
      <sheetName val="T1-26"/>
      <sheetName val="chuyển xếp 2026 (2)"/>
      <sheetName val="HDTV-BKS"/>
    </sheetNames>
    <sheetDataSet>
      <sheetData sheetId="0"/>
      <sheetData sheetId="1">
        <row r="10">
          <cell r="C10">
            <v>6579000</v>
          </cell>
        </row>
      </sheetData>
      <sheetData sheetId="2">
        <row r="8">
          <cell r="E8">
            <v>5061000</v>
          </cell>
        </row>
      </sheetData>
      <sheetData sheetId="3">
        <row r="9">
          <cell r="B9">
            <v>2365000</v>
          </cell>
        </row>
      </sheetData>
      <sheetData sheetId="4">
        <row r="9">
          <cell r="E9">
            <v>4730000</v>
          </cell>
        </row>
      </sheetData>
      <sheetData sheetId="5">
        <row r="9">
          <cell r="H9">
            <v>5859000</v>
          </cell>
        </row>
      </sheetData>
      <sheetData sheetId="6">
        <row r="9">
          <cell r="E9">
            <v>5314000</v>
          </cell>
        </row>
      </sheetData>
      <sheetData sheetId="7"/>
      <sheetData sheetId="8">
        <row r="3">
          <cell r="A3" t="str">
            <v>A122</v>
          </cell>
          <cell r="B3" t="str">
            <v>Huỳnh Nguyễn Đăng Khoa</v>
          </cell>
          <cell r="C3" t="str">
            <v xml:space="preserve"> -     </v>
          </cell>
          <cell r="D3">
            <v>21850000</v>
          </cell>
          <cell r="E3" t="str">
            <v xml:space="preserve"> -     </v>
          </cell>
          <cell r="F3">
            <v>21850000</v>
          </cell>
          <cell r="G3" t="str">
            <v>Phó Tổng Giám đốc</v>
          </cell>
        </row>
        <row r="4">
          <cell r="A4" t="str">
            <v>A035</v>
          </cell>
          <cell r="B4" t="str">
            <v>Nguyễn Nam Bình</v>
          </cell>
          <cell r="C4" t="str">
            <v xml:space="preserve"> -     </v>
          </cell>
          <cell r="D4">
            <v>21850000</v>
          </cell>
          <cell r="E4" t="str">
            <v xml:space="preserve"> -     </v>
          </cell>
          <cell r="F4">
            <v>21850000</v>
          </cell>
          <cell r="G4" t="str">
            <v>Phó Tổng Giám đốc</v>
          </cell>
        </row>
        <row r="5">
          <cell r="A5" t="str">
            <v>A268</v>
          </cell>
          <cell r="B5" t="str">
            <v>Nguyễn Công Huân</v>
          </cell>
          <cell r="C5" t="str">
            <v xml:space="preserve"> -     </v>
          </cell>
          <cell r="D5">
            <v>21850000</v>
          </cell>
          <cell r="E5" t="str">
            <v xml:space="preserve"> -     </v>
          </cell>
          <cell r="F5">
            <v>21850000</v>
          </cell>
          <cell r="G5" t="str">
            <v>Tổng Giám đốc</v>
          </cell>
        </row>
        <row r="6">
          <cell r="A6" t="str">
            <v>A276</v>
          </cell>
          <cell r="B6" t="str">
            <v>Trương Đoàn Minh Duy</v>
          </cell>
          <cell r="C6" t="str">
            <v xml:space="preserve"> 3/6 </v>
          </cell>
          <cell r="D6">
            <v>5177000</v>
          </cell>
          <cell r="E6">
            <v>1240000</v>
          </cell>
          <cell r="F6">
            <v>6417000</v>
          </cell>
          <cell r="G6" t="str">
            <v>Trưởng phòng Kế hoạch Kinh doanh</v>
          </cell>
        </row>
        <row r="7">
          <cell r="A7" t="str">
            <v>A279</v>
          </cell>
          <cell r="B7" t="str">
            <v>Nguyễn Thanh Duy</v>
          </cell>
          <cell r="C7" t="str">
            <v xml:space="preserve"> 2/6 </v>
          </cell>
          <cell r="D7">
            <v>4898000</v>
          </cell>
          <cell r="E7" t="str">
            <v xml:space="preserve"> -     </v>
          </cell>
          <cell r="F7">
            <v>4898000</v>
          </cell>
          <cell r="G7" t="str">
            <v>Trưởng phòng Kế hoạch vật tư</v>
          </cell>
        </row>
        <row r="8">
          <cell r="A8" t="str">
            <v>A288</v>
          </cell>
          <cell r="B8" t="str">
            <v>Nguyễn Hải Đăng</v>
          </cell>
          <cell r="C8" t="str">
            <v xml:space="preserve"> 2/6 </v>
          </cell>
          <cell r="D8">
            <v>4650000</v>
          </cell>
          <cell r="E8" t="str">
            <v xml:space="preserve"> -     </v>
          </cell>
          <cell r="F8">
            <v>4898000</v>
          </cell>
          <cell r="G8" t="str">
            <v>Chuyên viên</v>
          </cell>
        </row>
        <row r="9">
          <cell r="A9" t="str">
            <v>A255</v>
          </cell>
          <cell r="B9" t="str">
            <v>Trầm Trung Bích Thảo</v>
          </cell>
          <cell r="C9" t="str">
            <v xml:space="preserve"> 2/6 </v>
          </cell>
          <cell r="D9">
            <v>4898000</v>
          </cell>
          <cell r="E9" t="str">
            <v xml:space="preserve"> -     </v>
          </cell>
          <cell r="F9">
            <v>4898000</v>
          </cell>
          <cell r="G9" t="str">
            <v>Phó phòng Kế hoạch vật tư</v>
          </cell>
        </row>
        <row r="10">
          <cell r="A10" t="str">
            <v>C109</v>
          </cell>
          <cell r="B10" t="str">
            <v>Lê Huy Minh</v>
          </cell>
          <cell r="C10" t="str">
            <v xml:space="preserve"> 5/6 </v>
          </cell>
          <cell r="D10">
            <v>5565000</v>
          </cell>
          <cell r="E10" t="str">
            <v xml:space="preserve"> -     </v>
          </cell>
          <cell r="F10">
            <v>5565000</v>
          </cell>
          <cell r="G10" t="str">
            <v xml:space="preserve">Phó phòng Thị trường </v>
          </cell>
        </row>
        <row r="11">
          <cell r="A11" t="str">
            <v>A294</v>
          </cell>
          <cell r="B11" t="str">
            <v>Nguyễn Sông Lam</v>
          </cell>
          <cell r="C11" t="str">
            <v xml:space="preserve"> 3/6 </v>
          </cell>
          <cell r="D11">
            <v>4809000</v>
          </cell>
          <cell r="E11" t="str">
            <v xml:space="preserve"> -     </v>
          </cell>
          <cell r="F11">
            <v>4809000</v>
          </cell>
          <cell r="G11" t="str">
            <v>Cán sự</v>
          </cell>
        </row>
        <row r="12">
          <cell r="A12" t="str">
            <v>A320</v>
          </cell>
          <cell r="B12" t="str">
            <v>Lương Phước An</v>
          </cell>
          <cell r="C12" t="str">
            <v xml:space="preserve"> 2/6 </v>
          </cell>
          <cell r="D12">
            <v>3970000</v>
          </cell>
          <cell r="E12" t="str">
            <v xml:space="preserve"> -     </v>
          </cell>
          <cell r="F12">
            <v>4393000</v>
          </cell>
          <cell r="G12" t="str">
            <v>Cán sự</v>
          </cell>
        </row>
        <row r="13">
          <cell r="A13" t="str">
            <v>A339</v>
          </cell>
          <cell r="B13" t="str">
            <v>Lê Minh Toàn</v>
          </cell>
          <cell r="C13" t="str">
            <v xml:space="preserve">  1/6 </v>
          </cell>
          <cell r="D13">
            <v>4650000</v>
          </cell>
          <cell r="E13" t="str">
            <v xml:space="preserve"> -     </v>
          </cell>
          <cell r="F13">
            <v>4650000</v>
          </cell>
          <cell r="G13" t="str">
            <v>Chuyên viên</v>
          </cell>
        </row>
        <row r="14">
          <cell r="A14" t="str">
            <v>A344</v>
          </cell>
          <cell r="B14" t="str">
            <v>Lê Trọng Nhơn</v>
          </cell>
          <cell r="C14" t="str">
            <v xml:space="preserve">  1/6 </v>
          </cell>
          <cell r="D14">
            <v>4650000</v>
          </cell>
          <cell r="E14" t="str">
            <v xml:space="preserve"> -     </v>
          </cell>
          <cell r="F14">
            <v>4650000</v>
          </cell>
          <cell r="G14" t="str">
            <v>Quyển trưởng phòng kinh doanh</v>
          </cell>
        </row>
        <row r="15">
          <cell r="A15" t="str">
            <v>A358</v>
          </cell>
          <cell r="B15" t="str">
            <v>Trần Ngọc Bảo Trân</v>
          </cell>
          <cell r="C15" t="str">
            <v xml:space="preserve">  1/6 </v>
          </cell>
          <cell r="D15">
            <v>4650000</v>
          </cell>
          <cell r="E15" t="str">
            <v xml:space="preserve"> -     </v>
          </cell>
          <cell r="F15">
            <v>4650000</v>
          </cell>
          <cell r="G15" t="str">
            <v>Chuyên viên</v>
          </cell>
        </row>
        <row r="16">
          <cell r="A16" t="str">
            <v>A368</v>
          </cell>
          <cell r="B16" t="str">
            <v>Trần Thị Mỹ Trinh</v>
          </cell>
          <cell r="C16" t="str">
            <v xml:space="preserve">  90%1/6 </v>
          </cell>
          <cell r="D16">
            <v>4185000</v>
          </cell>
          <cell r="E16" t="str">
            <v xml:space="preserve"> -     </v>
          </cell>
          <cell r="F16">
            <v>4185000</v>
          </cell>
          <cell r="G16" t="str">
            <v>Chuyên viên</v>
          </cell>
        </row>
        <row r="17">
          <cell r="A17" t="str">
            <v>A369</v>
          </cell>
          <cell r="B17" t="str">
            <v>Phan Thanh Trường</v>
          </cell>
          <cell r="C17" t="str">
            <v xml:space="preserve">  90%1/6 </v>
          </cell>
          <cell r="D17">
            <v>4185000</v>
          </cell>
          <cell r="E17" t="str">
            <v xml:space="preserve"> -     </v>
          </cell>
          <cell r="F17">
            <v>4185000</v>
          </cell>
          <cell r="G17" t="str">
            <v>Chuyên viên</v>
          </cell>
        </row>
        <row r="18">
          <cell r="A18" t="str">
            <v>A348</v>
          </cell>
          <cell r="B18" t="str">
            <v>Mai Hoàng Xuyên</v>
          </cell>
          <cell r="C18" t="str">
            <v xml:space="preserve"> 1/6 </v>
          </cell>
          <cell r="D18">
            <v>4650000</v>
          </cell>
          <cell r="E18" t="str">
            <v xml:space="preserve"> -     </v>
          </cell>
          <cell r="F18">
            <v>4650000</v>
          </cell>
          <cell r="G18" t="str">
            <v>Kỹ sư</v>
          </cell>
        </row>
        <row r="19">
          <cell r="A19" t="str">
            <v>A131</v>
          </cell>
          <cell r="B19" t="str">
            <v>Trần Ngọc Văn</v>
          </cell>
          <cell r="C19" t="str">
            <v xml:space="preserve"> 4/6 </v>
          </cell>
          <cell r="D19">
            <v>5518000</v>
          </cell>
          <cell r="E19">
            <v>1240000</v>
          </cell>
          <cell r="F19">
            <v>6758000</v>
          </cell>
          <cell r="G19" t="str">
            <v>Trưởng phòng Thị trường</v>
          </cell>
        </row>
        <row r="20">
          <cell r="A20" t="str">
            <v>A018</v>
          </cell>
          <cell r="B20" t="str">
            <v>Nguyễn Như Thơ</v>
          </cell>
          <cell r="C20" t="str">
            <v xml:space="preserve"> 4/6 </v>
          </cell>
          <cell r="D20">
            <v>5518000</v>
          </cell>
          <cell r="E20">
            <v>1085000</v>
          </cell>
          <cell r="F20">
            <v>6603000</v>
          </cell>
          <cell r="G20" t="str">
            <v xml:space="preserve">Phó phòng Thị trường </v>
          </cell>
        </row>
        <row r="21">
          <cell r="A21" t="str">
            <v>A005</v>
          </cell>
          <cell r="B21" t="str">
            <v>Cung Hoàng Tuấn Anh</v>
          </cell>
          <cell r="C21" t="str">
            <v xml:space="preserve"> 6/6 </v>
          </cell>
          <cell r="D21">
            <v>6510000</v>
          </cell>
          <cell r="E21" t="str">
            <v xml:space="preserve"> -     </v>
          </cell>
          <cell r="F21">
            <v>6510000</v>
          </cell>
          <cell r="G21" t="str">
            <v>Chuyên viên</v>
          </cell>
        </row>
        <row r="22">
          <cell r="A22" t="str">
            <v>A125</v>
          </cell>
          <cell r="B22" t="str">
            <v>Dương Thiện Căn</v>
          </cell>
          <cell r="C22" t="str">
            <v xml:space="preserve"> 4/6 </v>
          </cell>
          <cell r="D22">
            <v>5518000</v>
          </cell>
          <cell r="E22">
            <v>1085000</v>
          </cell>
          <cell r="F22">
            <v>6603000</v>
          </cell>
          <cell r="G22" t="str">
            <v>Kỹ sư</v>
          </cell>
        </row>
        <row r="23">
          <cell r="A23" t="str">
            <v>A168</v>
          </cell>
          <cell r="B23" t="str">
            <v>Lê Vy Trọng Vũ</v>
          </cell>
          <cell r="C23" t="str">
            <v xml:space="preserve"> 3/6 </v>
          </cell>
          <cell r="D23">
            <v>5177000</v>
          </cell>
          <cell r="E23" t="str">
            <v xml:space="preserve"> -     </v>
          </cell>
          <cell r="F23">
            <v>5177000</v>
          </cell>
          <cell r="G23" t="str">
            <v>Chuyên viên</v>
          </cell>
        </row>
        <row r="24">
          <cell r="A24" t="str">
            <v>A219</v>
          </cell>
          <cell r="B24" t="str">
            <v>Chung Phúc Thịnh</v>
          </cell>
          <cell r="C24" t="str">
            <v xml:space="preserve"> 3/6 </v>
          </cell>
          <cell r="D24">
            <v>5177000</v>
          </cell>
          <cell r="E24" t="str">
            <v xml:space="preserve"> -     </v>
          </cell>
          <cell r="F24">
            <v>5177000</v>
          </cell>
          <cell r="G24" t="str">
            <v>Kỹ sư</v>
          </cell>
        </row>
        <row r="25">
          <cell r="A25" t="str">
            <v>A223</v>
          </cell>
          <cell r="B25" t="str">
            <v>Lê Vy Mạnh Tiến</v>
          </cell>
          <cell r="C25" t="str">
            <v xml:space="preserve"> 3/6 </v>
          </cell>
          <cell r="D25">
            <v>5177000</v>
          </cell>
          <cell r="E25">
            <v>1085000</v>
          </cell>
          <cell r="F25">
            <v>6262000</v>
          </cell>
          <cell r="G25" t="str">
            <v>Kỹ sư</v>
          </cell>
        </row>
        <row r="26">
          <cell r="A26" t="str">
            <v>A246</v>
          </cell>
          <cell r="B26" t="str">
            <v>Trần Minh Giàu</v>
          </cell>
          <cell r="C26" t="str">
            <v xml:space="preserve"> 2/6 </v>
          </cell>
          <cell r="D26">
            <v>4898000</v>
          </cell>
          <cell r="E26">
            <v>1085000</v>
          </cell>
          <cell r="F26">
            <v>5983000</v>
          </cell>
          <cell r="G26" t="str">
            <v>Kỹ sư</v>
          </cell>
        </row>
        <row r="27">
          <cell r="A27" t="str">
            <v>A269</v>
          </cell>
          <cell r="B27" t="str">
            <v>Nguyễn Hắc Sơn</v>
          </cell>
          <cell r="C27" t="str">
            <v xml:space="preserve"> 2/6 </v>
          </cell>
          <cell r="D27">
            <v>4898000</v>
          </cell>
          <cell r="E27" t="str">
            <v xml:space="preserve"> -     </v>
          </cell>
          <cell r="F27">
            <v>4898000</v>
          </cell>
          <cell r="G27" t="str">
            <v>Kỹ sư</v>
          </cell>
        </row>
        <row r="28">
          <cell r="A28" t="str">
            <v>A278</v>
          </cell>
          <cell r="B28" t="str">
            <v>Hoàng Văn Lương</v>
          </cell>
          <cell r="C28" t="str">
            <v xml:space="preserve"> 2/6 </v>
          </cell>
          <cell r="D28">
            <v>4898000</v>
          </cell>
          <cell r="E28" t="str">
            <v xml:space="preserve"> -     </v>
          </cell>
          <cell r="F28">
            <v>4898000</v>
          </cell>
          <cell r="G28" t="str">
            <v>Kỹ sư</v>
          </cell>
        </row>
        <row r="29">
          <cell r="A29" t="str">
            <v>A280</v>
          </cell>
          <cell r="B29" t="str">
            <v>Đặng Quang Vinh</v>
          </cell>
          <cell r="C29" t="str">
            <v xml:space="preserve"> 2/6 </v>
          </cell>
          <cell r="D29">
            <v>4898000</v>
          </cell>
          <cell r="E29" t="str">
            <v xml:space="preserve"> -     </v>
          </cell>
          <cell r="F29">
            <v>4898000</v>
          </cell>
          <cell r="G29" t="str">
            <v>Chuyên viên</v>
          </cell>
        </row>
        <row r="30">
          <cell r="A30" t="str">
            <v>A282</v>
          </cell>
          <cell r="B30" t="str">
            <v>Lâm Duy</v>
          </cell>
          <cell r="C30" t="str">
            <v xml:space="preserve"> 3/6 </v>
          </cell>
          <cell r="D30">
            <v>4809000</v>
          </cell>
          <cell r="E30" t="str">
            <v xml:space="preserve"> -     </v>
          </cell>
          <cell r="F30">
            <v>4809000</v>
          </cell>
          <cell r="G30" t="str">
            <v>Cán sự</v>
          </cell>
        </row>
        <row r="31">
          <cell r="A31" t="str">
            <v>A289</v>
          </cell>
          <cell r="B31" t="str">
            <v>Hoàng Thị Thanh Mai</v>
          </cell>
          <cell r="C31" t="str">
            <v xml:space="preserve"> 3/6 </v>
          </cell>
          <cell r="D31">
            <v>4809000</v>
          </cell>
          <cell r="E31" t="str">
            <v xml:space="preserve"> -     </v>
          </cell>
          <cell r="F31">
            <v>4809000</v>
          </cell>
          <cell r="G31" t="str">
            <v>Cán sự</v>
          </cell>
        </row>
        <row r="32">
          <cell r="A32" t="str">
            <v>A297</v>
          </cell>
          <cell r="B32" t="str">
            <v>Huỳnh Văn Trọng</v>
          </cell>
          <cell r="C32" t="str">
            <v xml:space="preserve"> 2/6 </v>
          </cell>
          <cell r="D32">
            <v>4898000</v>
          </cell>
          <cell r="E32">
            <v>1085000</v>
          </cell>
          <cell r="F32">
            <v>5983000</v>
          </cell>
          <cell r="G32" t="str">
            <v>Phó phòng Thị trường Cung ứng</v>
          </cell>
        </row>
        <row r="33">
          <cell r="A33" t="str">
            <v>A025</v>
          </cell>
          <cell r="B33" t="str">
            <v>Nguyễn Thị Xuân Diệu</v>
          </cell>
          <cell r="C33" t="str">
            <v xml:space="preserve"> 4/6 </v>
          </cell>
          <cell r="D33">
            <v>5518000</v>
          </cell>
          <cell r="E33" t="str">
            <v xml:space="preserve"> -     </v>
          </cell>
          <cell r="F33">
            <v>5518000</v>
          </cell>
          <cell r="G33" t="str">
            <v>Kỹ sư</v>
          </cell>
        </row>
        <row r="34">
          <cell r="A34" t="str">
            <v>A201</v>
          </cell>
          <cell r="B34" t="str">
            <v>Mạch Chí Thiện</v>
          </cell>
          <cell r="C34" t="str">
            <v xml:space="preserve"> 3/6 </v>
          </cell>
          <cell r="D34">
            <v>5177000</v>
          </cell>
          <cell r="E34" t="str">
            <v xml:space="preserve"> -     </v>
          </cell>
          <cell r="F34">
            <v>5177000</v>
          </cell>
          <cell r="G34" t="str">
            <v>Kỹ sư</v>
          </cell>
        </row>
        <row r="35">
          <cell r="A35" t="str">
            <v>A327</v>
          </cell>
          <cell r="B35" t="str">
            <v>Lê Trung Hiếu</v>
          </cell>
          <cell r="C35" t="str">
            <v xml:space="preserve"> 2/6 </v>
          </cell>
          <cell r="D35">
            <v>4393000</v>
          </cell>
          <cell r="E35" t="str">
            <v xml:space="preserve"> -     </v>
          </cell>
          <cell r="F35">
            <v>4393000</v>
          </cell>
          <cell r="G35" t="str">
            <v>Cán sự</v>
          </cell>
        </row>
        <row r="36">
          <cell r="A36" t="str">
            <v>H062</v>
          </cell>
          <cell r="B36" t="str">
            <v>Lê Bằng Thẳng</v>
          </cell>
          <cell r="C36" t="str">
            <v xml:space="preserve"> 1/6 </v>
          </cell>
          <cell r="D36">
            <v>4650000</v>
          </cell>
          <cell r="E36" t="str">
            <v xml:space="preserve"> -     </v>
          </cell>
          <cell r="F36">
            <v>4650000</v>
          </cell>
          <cell r="G36" t="str">
            <v>Cán sự</v>
          </cell>
        </row>
        <row r="37">
          <cell r="A37" t="str">
            <v>A328</v>
          </cell>
          <cell r="B37" t="str">
            <v>Huỳnh Phú Nhân</v>
          </cell>
          <cell r="C37" t="str">
            <v xml:space="preserve"> 2/6 </v>
          </cell>
          <cell r="D37">
            <v>4393000</v>
          </cell>
          <cell r="E37" t="str">
            <v xml:space="preserve"> -     </v>
          </cell>
          <cell r="F37">
            <v>4393000</v>
          </cell>
          <cell r="G37" t="str">
            <v>Cán sự</v>
          </cell>
        </row>
        <row r="38">
          <cell r="A38" t="str">
            <v>A215</v>
          </cell>
          <cell r="B38" t="str">
            <v>Nguyễn Thị Mỹ Nhiên</v>
          </cell>
          <cell r="C38" t="str">
            <v xml:space="preserve"> 3/6 </v>
          </cell>
          <cell r="D38">
            <v>5177000</v>
          </cell>
          <cell r="E38" t="str">
            <v xml:space="preserve"> -     </v>
          </cell>
          <cell r="F38">
            <v>5177000</v>
          </cell>
          <cell r="G38" t="str">
            <v>Kỹ sư</v>
          </cell>
        </row>
        <row r="39">
          <cell r="A39" t="str">
            <v>A367</v>
          </cell>
          <cell r="B39" t="str">
            <v>Lương Phú Vinh</v>
          </cell>
          <cell r="C39" t="str">
            <v xml:space="preserve"> 90%1/6 </v>
          </cell>
          <cell r="D39">
            <v>4185000</v>
          </cell>
          <cell r="E39" t="str">
            <v xml:space="preserve"> -     </v>
          </cell>
          <cell r="F39">
            <v>4185000</v>
          </cell>
          <cell r="G39" t="str">
            <v>Chuyên viên</v>
          </cell>
        </row>
        <row r="40">
          <cell r="A40" t="str">
            <v>A307</v>
          </cell>
          <cell r="B40" t="str">
            <v>Nguyễn Thị Hồng Hạnh</v>
          </cell>
          <cell r="C40" t="str">
            <v xml:space="preserve"> 2/6 </v>
          </cell>
          <cell r="D40">
            <v>4898000</v>
          </cell>
          <cell r="E40" t="str">
            <v xml:space="preserve"> -     </v>
          </cell>
          <cell r="F40">
            <v>4898000</v>
          </cell>
          <cell r="G40" t="str">
            <v>Kỹ sư</v>
          </cell>
        </row>
        <row r="41">
          <cell r="A41" t="str">
            <v>A370</v>
          </cell>
          <cell r="B41" t="str">
            <v xml:space="preserve">Nguyễn Quốc Anh </v>
          </cell>
          <cell r="C41" t="str">
            <v xml:space="preserve"> 90%1/6 </v>
          </cell>
          <cell r="D41">
            <v>4185000</v>
          </cell>
          <cell r="E41" t="str">
            <v xml:space="preserve"> -     </v>
          </cell>
          <cell r="F41">
            <v>4185000</v>
          </cell>
          <cell r="G41" t="str">
            <v>Chuyên viên</v>
          </cell>
        </row>
        <row r="42">
          <cell r="A42" t="str">
            <v>A371</v>
          </cell>
          <cell r="B42" t="str">
            <v>Hồ Hửu Phước</v>
          </cell>
          <cell r="C42" t="str">
            <v xml:space="preserve"> 90%1/6 </v>
          </cell>
          <cell r="D42">
            <v>4185000</v>
          </cell>
          <cell r="E42" t="str">
            <v xml:space="preserve"> -     </v>
          </cell>
          <cell r="F42">
            <v>4185000</v>
          </cell>
          <cell r="G42" t="str">
            <v>Chuyên viên</v>
          </cell>
        </row>
        <row r="43">
          <cell r="A43" t="str">
            <v>A372</v>
          </cell>
          <cell r="B43" t="str">
            <v>Ngô Văn Tài</v>
          </cell>
          <cell r="C43" t="str">
            <v xml:space="preserve"> 90%1/6 </v>
          </cell>
          <cell r="D43">
            <v>4185000</v>
          </cell>
          <cell r="E43" t="str">
            <v xml:space="preserve"> -     </v>
          </cell>
          <cell r="F43">
            <v>4185000</v>
          </cell>
          <cell r="G43" t="str">
            <v>Chuyên viên</v>
          </cell>
        </row>
        <row r="44">
          <cell r="A44" t="str">
            <v>A376</v>
          </cell>
          <cell r="B44" t="str">
            <v>Lê Trung Kiên</v>
          </cell>
          <cell r="C44" t="str">
            <v xml:space="preserve"> 90%1/6 </v>
          </cell>
          <cell r="D44">
            <v>4185000</v>
          </cell>
          <cell r="E44" t="str">
            <v xml:space="preserve"> -     </v>
          </cell>
          <cell r="F44">
            <v>4185000</v>
          </cell>
          <cell r="G44" t="str">
            <v>Chuyên viên</v>
          </cell>
        </row>
        <row r="45">
          <cell r="A45" t="str">
            <v>A380</v>
          </cell>
          <cell r="B45" t="str">
            <v>Nguyễn Hoài Phong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 t="str">
            <v>A383</v>
          </cell>
          <cell r="B46" t="str">
            <v>Lê Thị Hồng Son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 t="str">
            <v>A154</v>
          </cell>
          <cell r="B47" t="str">
            <v>Phan Thị Minh Diễn</v>
          </cell>
          <cell r="C47" t="str">
            <v xml:space="preserve"> 3/6 </v>
          </cell>
          <cell r="D47">
            <v>5177000</v>
          </cell>
          <cell r="E47">
            <v>1085000</v>
          </cell>
          <cell r="F47">
            <v>6262000</v>
          </cell>
          <cell r="G47" t="str">
            <v>Trưởng phòng tổ chức hành chinh</v>
          </cell>
        </row>
        <row r="48">
          <cell r="A48" t="str">
            <v>A198</v>
          </cell>
          <cell r="B48" t="str">
            <v>Nguyễn Duy Vũ</v>
          </cell>
          <cell r="C48" t="str">
            <v xml:space="preserve"> 4/6 </v>
          </cell>
          <cell r="D48">
            <v>5518000</v>
          </cell>
          <cell r="E48">
            <v>1085000</v>
          </cell>
          <cell r="F48">
            <v>6603000</v>
          </cell>
          <cell r="G48" t="str">
            <v>Kế toán trưởng</v>
          </cell>
        </row>
        <row r="49">
          <cell r="A49" t="str">
            <v>A235</v>
          </cell>
          <cell r="B49" t="str">
            <v>Phùng Thị Ngọc Thanh</v>
          </cell>
          <cell r="C49" t="str">
            <v xml:space="preserve"> 2/6 </v>
          </cell>
          <cell r="D49">
            <v>4898000</v>
          </cell>
          <cell r="E49" t="str">
            <v xml:space="preserve"> -     </v>
          </cell>
          <cell r="F49">
            <v>4898000</v>
          </cell>
          <cell r="G49" t="str">
            <v>Phó phòng Kế toán Tài chính</v>
          </cell>
        </row>
        <row r="50">
          <cell r="A50" t="str">
            <v>A245</v>
          </cell>
          <cell r="B50" t="str">
            <v>Trần Thị Lệ Thúy</v>
          </cell>
          <cell r="C50" t="str">
            <v xml:space="preserve"> 2/6 </v>
          </cell>
          <cell r="D50">
            <v>4393000</v>
          </cell>
          <cell r="E50">
            <v>310000</v>
          </cell>
          <cell r="F50">
            <v>4703000</v>
          </cell>
          <cell r="G50" t="str">
            <v>Cán sự (Thủ quỹ)</v>
          </cell>
        </row>
        <row r="51">
          <cell r="A51" t="str">
            <v>A290</v>
          </cell>
          <cell r="B51" t="str">
            <v>Đỗ Ngọc Mỹ Xuyên</v>
          </cell>
          <cell r="C51" t="str">
            <v xml:space="preserve"> 2/6 </v>
          </cell>
          <cell r="D51">
            <v>4898000</v>
          </cell>
          <cell r="E51" t="str">
            <v xml:space="preserve"> -     </v>
          </cell>
          <cell r="F51">
            <v>4898000</v>
          </cell>
          <cell r="G51" t="str">
            <v>Chuyên viên</v>
          </cell>
        </row>
        <row r="52">
          <cell r="A52" t="str">
            <v>A357</v>
          </cell>
          <cell r="B52" t="str">
            <v>Nguyễn Như Ngọc</v>
          </cell>
          <cell r="C52" t="str">
            <v xml:space="preserve"> 1/6 </v>
          </cell>
          <cell r="D52">
            <v>4650000</v>
          </cell>
          <cell r="E52" t="str">
            <v xml:space="preserve"> -     </v>
          </cell>
          <cell r="F52">
            <v>4650000</v>
          </cell>
          <cell r="G52" t="str">
            <v>Chuyên viên</v>
          </cell>
        </row>
        <row r="53">
          <cell r="A53" t="str">
            <v>A362</v>
          </cell>
          <cell r="B53" t="str">
            <v>Trần Ngọc Huyền</v>
          </cell>
          <cell r="C53" t="str">
            <v xml:space="preserve"> 90%1/6 </v>
          </cell>
          <cell r="D53">
            <v>4185000</v>
          </cell>
          <cell r="E53" t="str">
            <v xml:space="preserve"> -     </v>
          </cell>
          <cell r="F53">
            <v>4185000</v>
          </cell>
          <cell r="G53" t="str">
            <v>Chuyên viên</v>
          </cell>
        </row>
        <row r="54">
          <cell r="A54" t="str">
            <v>A363</v>
          </cell>
          <cell r="B54" t="str">
            <v>Nguyễn Thị Hà Thảo</v>
          </cell>
          <cell r="C54" t="str">
            <v xml:space="preserve"> 90%1/6 </v>
          </cell>
          <cell r="D54">
            <v>4185000</v>
          </cell>
          <cell r="E54" t="str">
            <v xml:space="preserve"> -     </v>
          </cell>
          <cell r="F54">
            <v>4185000</v>
          </cell>
          <cell r="G54" t="str">
            <v>Nhân viên phòng kế toán tài chính</v>
          </cell>
        </row>
        <row r="55">
          <cell r="A55" t="str">
            <v>A377</v>
          </cell>
          <cell r="B55" t="str">
            <v>Trần Nhựt Quang</v>
          </cell>
          <cell r="C55" t="str">
            <v xml:space="preserve"> 90%1/6</v>
          </cell>
          <cell r="D55">
            <v>4420000</v>
          </cell>
          <cell r="E55">
            <v>0</v>
          </cell>
          <cell r="F55">
            <v>4420000</v>
          </cell>
          <cell r="G55" t="str">
            <v>Chuyên viên</v>
          </cell>
        </row>
        <row r="56">
          <cell r="A56" t="str">
            <v>A151</v>
          </cell>
          <cell r="B56" t="str">
            <v>Dương Phạm Thiền Yên</v>
          </cell>
          <cell r="C56" t="str">
            <v>2/6</v>
          </cell>
          <cell r="D56">
            <v>0</v>
          </cell>
          <cell r="E56">
            <v>0</v>
          </cell>
          <cell r="F56">
            <v>0</v>
          </cell>
          <cell r="G56" t="str">
            <v>Chuyên viên</v>
          </cell>
        </row>
        <row r="57">
          <cell r="A57" t="str">
            <v>A379</v>
          </cell>
          <cell r="B57" t="str">
            <v>Tiêu Tú Châu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 t="str">
            <v>Nhân viên phòng kế toán tài chính</v>
          </cell>
        </row>
        <row r="58">
          <cell r="A58" t="str">
            <v>A112</v>
          </cell>
          <cell r="B58" t="str">
            <v>Nguyễn Ngọc Diệp Trang</v>
          </cell>
          <cell r="C58" t="str">
            <v xml:space="preserve"> 5/6 </v>
          </cell>
          <cell r="D58">
            <v>5952000</v>
          </cell>
          <cell r="E58">
            <v>1240000</v>
          </cell>
          <cell r="F58">
            <v>7192000</v>
          </cell>
          <cell r="G58" t="str">
            <v>Trưởng phòng Xuất nhập khẩu</v>
          </cell>
        </row>
        <row r="59">
          <cell r="A59" t="str">
            <v>A247</v>
          </cell>
          <cell r="B59" t="str">
            <v>Trần Thiện Thanh Tùng</v>
          </cell>
          <cell r="C59" t="str">
            <v xml:space="preserve"> 2/6 </v>
          </cell>
          <cell r="D59">
            <v>4898000</v>
          </cell>
          <cell r="E59">
            <v>1085000</v>
          </cell>
          <cell r="F59">
            <v>5983000</v>
          </cell>
          <cell r="G59" t="str">
            <v>Phó phòng xuất nhập khẩu</v>
          </cell>
        </row>
        <row r="60">
          <cell r="A60" t="str">
            <v>A349</v>
          </cell>
          <cell r="B60" t="str">
            <v>Lữ Phi Long</v>
          </cell>
          <cell r="C60" t="str">
            <v xml:space="preserve"> 1/6 </v>
          </cell>
          <cell r="D60">
            <v>4650000</v>
          </cell>
          <cell r="E60" t="str">
            <v xml:space="preserve"> -     </v>
          </cell>
          <cell r="F60">
            <v>4650000</v>
          </cell>
          <cell r="G60" t="str">
            <v>Chuyên viên</v>
          </cell>
        </row>
        <row r="61">
          <cell r="A61" t="str">
            <v>A387</v>
          </cell>
          <cell r="B61" t="str">
            <v>Mai Thị Thu Ngân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 t="str">
            <v xml:space="preserve">Nhân viên </v>
          </cell>
        </row>
        <row r="62">
          <cell r="A62" t="str">
            <v>A388</v>
          </cell>
          <cell r="B62" t="str">
            <v>Võ Thành Văn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str">
            <v>Chuyên viên</v>
          </cell>
        </row>
        <row r="63">
          <cell r="A63" t="str">
            <v>A036</v>
          </cell>
          <cell r="B63" t="str">
            <v>Nguyễn Văn Từ Hải</v>
          </cell>
          <cell r="C63" t="str">
            <v xml:space="preserve"> 5/6 </v>
          </cell>
          <cell r="D63">
            <v>5952000</v>
          </cell>
          <cell r="E63">
            <v>1085000</v>
          </cell>
          <cell r="F63">
            <v>7037000</v>
          </cell>
          <cell r="G63" t="str">
            <v>Trưởng phòng tổ chức hành chinh</v>
          </cell>
        </row>
        <row r="64">
          <cell r="A64" t="str">
            <v>A250</v>
          </cell>
          <cell r="B64" t="str">
            <v>Bùi Hữu Thọ</v>
          </cell>
          <cell r="C64" t="str">
            <v xml:space="preserve"> 3/6 </v>
          </cell>
          <cell r="D64">
            <v>5177000</v>
          </cell>
          <cell r="E64">
            <v>930000</v>
          </cell>
          <cell r="F64">
            <v>6107000</v>
          </cell>
          <cell r="G64" t="str">
            <v>Phó phòng tổ chức hành chinh</v>
          </cell>
        </row>
        <row r="65">
          <cell r="A65" t="str">
            <v>A249</v>
          </cell>
          <cell r="B65" t="str">
            <v>Phùng Thị Huyền Trang</v>
          </cell>
          <cell r="C65" t="str">
            <v xml:space="preserve"> 2/6 </v>
          </cell>
          <cell r="D65">
            <v>4898000</v>
          </cell>
          <cell r="E65" t="str">
            <v xml:space="preserve"> -     </v>
          </cell>
          <cell r="F65">
            <v>4898000</v>
          </cell>
          <cell r="G65" t="str">
            <v>Chuyên viên</v>
          </cell>
        </row>
        <row r="66">
          <cell r="A66" t="str">
            <v>A361</v>
          </cell>
          <cell r="B66" t="str">
            <v>Phạm Thị Kim Trân</v>
          </cell>
          <cell r="C66" t="str">
            <v xml:space="preserve"> 90%1/6 </v>
          </cell>
          <cell r="D66">
            <v>4185000</v>
          </cell>
          <cell r="E66" t="str">
            <v xml:space="preserve"> -     </v>
          </cell>
          <cell r="F66">
            <v>4185000</v>
          </cell>
          <cell r="G66" t="str">
            <v>Chuyên viên</v>
          </cell>
        </row>
        <row r="67">
          <cell r="A67" t="str">
            <v>A366</v>
          </cell>
          <cell r="B67" t="str">
            <v>Nguyễn Thanh Hoàng</v>
          </cell>
          <cell r="C67" t="str">
            <v xml:space="preserve"> 90%1/6 </v>
          </cell>
          <cell r="D67">
            <v>4185000</v>
          </cell>
          <cell r="E67" t="str">
            <v xml:space="preserve"> -     </v>
          </cell>
          <cell r="F67">
            <v>4185000</v>
          </cell>
          <cell r="G67" t="str">
            <v>Chuyên viên</v>
          </cell>
        </row>
        <row r="68">
          <cell r="A68" t="str">
            <v>A373</v>
          </cell>
          <cell r="B68" t="str">
            <v>Trần Hoàng Huynh</v>
          </cell>
          <cell r="C68" t="str">
            <v xml:space="preserve"> 90%1/6 </v>
          </cell>
          <cell r="D68">
            <v>4185000</v>
          </cell>
          <cell r="E68" t="str">
            <v xml:space="preserve"> -     </v>
          </cell>
          <cell r="F68">
            <v>4185000</v>
          </cell>
          <cell r="G68" t="str">
            <v>Chuyên viên</v>
          </cell>
        </row>
        <row r="69">
          <cell r="A69" t="str">
            <v>A381</v>
          </cell>
          <cell r="B69" t="str">
            <v>Nguyễn Thị Phương Lan</v>
          </cell>
          <cell r="C69" t="str">
            <v xml:space="preserve"> 90%1/7</v>
          </cell>
          <cell r="D69">
            <v>0</v>
          </cell>
          <cell r="E69">
            <v>0</v>
          </cell>
          <cell r="F69">
            <v>0</v>
          </cell>
          <cell r="G69" t="str">
            <v>Chuyên viên</v>
          </cell>
        </row>
        <row r="70">
          <cell r="A70" t="str">
            <v>A382</v>
          </cell>
          <cell r="B70" t="str">
            <v>Huỳnh Quang Trí</v>
          </cell>
          <cell r="C70" t="str">
            <v xml:space="preserve"> 90%1/8</v>
          </cell>
          <cell r="D70">
            <v>0</v>
          </cell>
          <cell r="E70">
            <v>0</v>
          </cell>
          <cell r="F70">
            <v>0</v>
          </cell>
          <cell r="G70" t="str">
            <v>Chuyên viên</v>
          </cell>
        </row>
        <row r="71">
          <cell r="A71" t="str">
            <v>A390</v>
          </cell>
          <cell r="B71" t="str">
            <v>Ngô Thị Tuyết Nhung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 t="str">
            <v xml:space="preserve">Nhân viên </v>
          </cell>
        </row>
        <row r="72">
          <cell r="A72" t="str">
            <v>A254</v>
          </cell>
          <cell r="B72" t="str">
            <v>Nguyễn Tấn Tài</v>
          </cell>
          <cell r="C72" t="str">
            <v xml:space="preserve"> 2/6 </v>
          </cell>
          <cell r="D72">
            <v>4898000</v>
          </cell>
          <cell r="E72" t="str">
            <v xml:space="preserve"> -     </v>
          </cell>
          <cell r="F72">
            <v>4898000</v>
          </cell>
          <cell r="G72" t="str">
            <v>Chuyên viên</v>
          </cell>
        </row>
        <row r="73">
          <cell r="A73" t="str">
            <v>A022</v>
          </cell>
          <cell r="B73" t="str">
            <v>Nguyễn Thị Thu Vinh</v>
          </cell>
          <cell r="C73" t="str">
            <v xml:space="preserve"> 5/5 </v>
          </cell>
          <cell r="D73">
            <v>5010000</v>
          </cell>
          <cell r="E73" t="str">
            <v xml:space="preserve"> -     </v>
          </cell>
          <cell r="F73">
            <v>5010000</v>
          </cell>
          <cell r="G73" t="str">
            <v>Thủ kho</v>
          </cell>
        </row>
        <row r="74">
          <cell r="A74" t="str">
            <v>B112</v>
          </cell>
          <cell r="B74" t="str">
            <v>Lê Thị Thanh Thúy</v>
          </cell>
          <cell r="C74" t="str">
            <v xml:space="preserve"> 4/5 </v>
          </cell>
          <cell r="D74">
            <v>4639000</v>
          </cell>
          <cell r="E74" t="str">
            <v xml:space="preserve"> -     </v>
          </cell>
          <cell r="F74">
            <v>4639000</v>
          </cell>
          <cell r="G74" t="str">
            <v>Thủ kho</v>
          </cell>
        </row>
        <row r="75">
          <cell r="A75" t="str">
            <v>C032</v>
          </cell>
          <cell r="B75" t="str">
            <v>Nguyễn Quang Thế</v>
          </cell>
          <cell r="C75" t="str">
            <v xml:space="preserve"> 5/5 </v>
          </cell>
          <cell r="D75">
            <v>5010000</v>
          </cell>
          <cell r="E75" t="str">
            <v xml:space="preserve"> -     </v>
          </cell>
          <cell r="F75">
            <v>5010000</v>
          </cell>
          <cell r="G75" t="str">
            <v>Thủ kho</v>
          </cell>
        </row>
        <row r="76">
          <cell r="A76" t="str">
            <v>C172</v>
          </cell>
          <cell r="B76" t="str">
            <v>Nguyễn Thị Thanh Thanh</v>
          </cell>
          <cell r="C76" t="str">
            <v xml:space="preserve"> 5/5 </v>
          </cell>
          <cell r="D76">
            <v>5010000</v>
          </cell>
          <cell r="E76" t="str">
            <v xml:space="preserve"> -     </v>
          </cell>
          <cell r="F76">
            <v>5010000</v>
          </cell>
          <cell r="G76" t="str">
            <v>Thủ kho</v>
          </cell>
        </row>
        <row r="77">
          <cell r="A77" t="str">
            <v>C173</v>
          </cell>
          <cell r="B77" t="str">
            <v>Hồ Xuân Việt</v>
          </cell>
          <cell r="C77" t="str">
            <v xml:space="preserve"> 5/5 </v>
          </cell>
          <cell r="D77">
            <v>5010000</v>
          </cell>
          <cell r="E77" t="str">
            <v xml:space="preserve"> -     </v>
          </cell>
          <cell r="F77">
            <v>5010000</v>
          </cell>
          <cell r="G77" t="str">
            <v>Thủ kho phân bón hóa chất</v>
          </cell>
        </row>
        <row r="78">
          <cell r="A78" t="str">
            <v>C183</v>
          </cell>
          <cell r="B78" t="str">
            <v>Lê Thị Thu Hồng</v>
          </cell>
          <cell r="C78" t="str">
            <v xml:space="preserve"> 5/5 </v>
          </cell>
          <cell r="D78">
            <v>5010000</v>
          </cell>
          <cell r="E78" t="str">
            <v xml:space="preserve"> -     </v>
          </cell>
          <cell r="F78">
            <v>5010000</v>
          </cell>
          <cell r="G78" t="str">
            <v>chủ nhiệm kho</v>
          </cell>
        </row>
        <row r="79">
          <cell r="A79" t="str">
            <v>D075</v>
          </cell>
          <cell r="B79" t="str">
            <v>Trần Lương Nhân</v>
          </cell>
          <cell r="C79" t="str">
            <v xml:space="preserve"> 3/5 </v>
          </cell>
          <cell r="D79">
            <v>4380000</v>
          </cell>
          <cell r="E79" t="str">
            <v xml:space="preserve"> -     </v>
          </cell>
          <cell r="F79">
            <v>4380000</v>
          </cell>
          <cell r="G79" t="str">
            <v>Thủ kho phân bón hóa chất</v>
          </cell>
        </row>
        <row r="80">
          <cell r="A80" t="str">
            <v>A283</v>
          </cell>
          <cell r="B80" t="str">
            <v>Cao Văn Được</v>
          </cell>
          <cell r="C80" t="str">
            <v xml:space="preserve"> 3/6 </v>
          </cell>
          <cell r="D80">
            <v>4809000</v>
          </cell>
          <cell r="E80" t="str">
            <v xml:space="preserve"> -     </v>
          </cell>
          <cell r="F80">
            <v>4809000</v>
          </cell>
          <cell r="G80" t="str">
            <v>Cán sự</v>
          </cell>
        </row>
        <row r="81">
          <cell r="A81" t="str">
            <v>A081</v>
          </cell>
          <cell r="B81" t="str">
            <v>Nguyễn Tất Thắng</v>
          </cell>
          <cell r="C81" t="str">
            <v xml:space="preserve"> 5/5 </v>
          </cell>
          <cell r="D81">
            <v>5010000</v>
          </cell>
          <cell r="E81" t="str">
            <v xml:space="preserve"> -     </v>
          </cell>
          <cell r="F81">
            <v>5010000</v>
          </cell>
          <cell r="G81" t="str">
            <v>Thủ kho phân bón hóa chất</v>
          </cell>
        </row>
        <row r="82">
          <cell r="A82" t="str">
            <v>A179</v>
          </cell>
          <cell r="B82" t="str">
            <v>Nguyễn Ngọc Anh Vĩ</v>
          </cell>
          <cell r="C82" t="str">
            <v xml:space="preserve"> 4/6 </v>
          </cell>
          <cell r="D82">
            <v>5518000</v>
          </cell>
          <cell r="E82">
            <v>1550000</v>
          </cell>
          <cell r="F82">
            <v>7068000</v>
          </cell>
          <cell r="G82" t="str">
            <v>Trưởng phòng Kỹ thuật</v>
          </cell>
        </row>
        <row r="83">
          <cell r="A83" t="str">
            <v>D020</v>
          </cell>
          <cell r="B83" t="str">
            <v>Lê Bá Toàn</v>
          </cell>
          <cell r="C83" t="str">
            <v xml:space="preserve"> 2/6 </v>
          </cell>
          <cell r="D83">
            <v>4898000</v>
          </cell>
          <cell r="E83">
            <v>1085000</v>
          </cell>
          <cell r="F83">
            <v>5983000</v>
          </cell>
          <cell r="G83" t="str">
            <v>Trưởng Phòng Kỹ thuật</v>
          </cell>
        </row>
        <row r="84">
          <cell r="A84" t="str">
            <v>D040</v>
          </cell>
          <cell r="B84" t="str">
            <v>Nguyễn Thành Công</v>
          </cell>
          <cell r="C84" t="str">
            <v xml:space="preserve"> 5/6 </v>
          </cell>
          <cell r="D84">
            <v>5565000</v>
          </cell>
          <cell r="E84" t="str">
            <v xml:space="preserve"> -     </v>
          </cell>
          <cell r="F84">
            <v>5565000</v>
          </cell>
          <cell r="G84" t="str">
            <v>Kỹ thuật viên</v>
          </cell>
        </row>
        <row r="85">
          <cell r="A85" t="str">
            <v>A331</v>
          </cell>
          <cell r="B85" t="str">
            <v>Nguyễn Thị Bảo Trân</v>
          </cell>
          <cell r="C85" t="str">
            <v xml:space="preserve"> 1/6 </v>
          </cell>
          <cell r="D85">
            <v>4650000</v>
          </cell>
          <cell r="E85" t="str">
            <v xml:space="preserve"> -     </v>
          </cell>
          <cell r="F85">
            <v>4650000</v>
          </cell>
          <cell r="G85" t="str">
            <v>Kỹ sư</v>
          </cell>
        </row>
        <row r="86">
          <cell r="A86" t="str">
            <v>A374</v>
          </cell>
          <cell r="B86" t="str">
            <v>Huỳnh Phước Thọ</v>
          </cell>
          <cell r="C86" t="str">
            <v xml:space="preserve"> 90%1/6 </v>
          </cell>
          <cell r="D86">
            <v>4185000</v>
          </cell>
          <cell r="E86">
            <v>0</v>
          </cell>
          <cell r="F86">
            <v>4185000</v>
          </cell>
          <cell r="G86" t="str">
            <v>Chuyên viên</v>
          </cell>
        </row>
        <row r="87">
          <cell r="A87" t="str">
            <v>A322</v>
          </cell>
          <cell r="B87" t="str">
            <v>Võ Phù Đổng</v>
          </cell>
          <cell r="C87" t="str">
            <v xml:space="preserve"> 1/6 </v>
          </cell>
          <cell r="D87">
            <v>4650000</v>
          </cell>
          <cell r="E87">
            <v>0</v>
          </cell>
          <cell r="F87">
            <v>4650000</v>
          </cell>
          <cell r="G87" t="str">
            <v>Chuyên viên</v>
          </cell>
        </row>
        <row r="88">
          <cell r="A88" t="str">
            <v>A054</v>
          </cell>
          <cell r="B88" t="str">
            <v>Hồ Duy Quyền</v>
          </cell>
          <cell r="C88" t="str">
            <v xml:space="preserve"> 5/6 </v>
          </cell>
          <cell r="D88">
            <v>5952000</v>
          </cell>
          <cell r="E88">
            <v>1240000</v>
          </cell>
          <cell r="F88">
            <v>7192000</v>
          </cell>
          <cell r="G88" t="str">
            <v>Trưởng phòng Công nghệ KCS</v>
          </cell>
        </row>
        <row r="89">
          <cell r="A89" t="str">
            <v>A057</v>
          </cell>
          <cell r="B89" t="str">
            <v>Nguyễn Huỳnh Khánh Linh</v>
          </cell>
          <cell r="C89" t="str">
            <v xml:space="preserve"> 5/5 </v>
          </cell>
          <cell r="D89">
            <v>5104000</v>
          </cell>
          <cell r="E89" t="str">
            <v xml:space="preserve"> -     </v>
          </cell>
          <cell r="F89">
            <v>5104000</v>
          </cell>
          <cell r="G89" t="str">
            <v>Công nhân lấy mẫu kiểm tra chất lượng phân bón,hóa chất</v>
          </cell>
        </row>
        <row r="90">
          <cell r="A90" t="str">
            <v>A058</v>
          </cell>
          <cell r="B90" t="str">
            <v>Nguyễn Thị Hiếu</v>
          </cell>
          <cell r="C90" t="str">
            <v xml:space="preserve"> 5/5 </v>
          </cell>
          <cell r="D90">
            <v>5104000</v>
          </cell>
          <cell r="E90" t="str">
            <v xml:space="preserve"> -     </v>
          </cell>
          <cell r="F90">
            <v>5104000</v>
          </cell>
          <cell r="G90" t="str">
            <v>Công nhân lấy mẫu kiểm tra chất lượng phân bón,hóa chất</v>
          </cell>
        </row>
        <row r="91">
          <cell r="A91" t="str">
            <v>A260</v>
          </cell>
          <cell r="B91" t="str">
            <v>Phan Trường Tiền</v>
          </cell>
          <cell r="C91" t="str">
            <v xml:space="preserve"> 2/6 </v>
          </cell>
          <cell r="D91">
            <v>4898000</v>
          </cell>
          <cell r="E91">
            <v>1085000</v>
          </cell>
          <cell r="F91">
            <v>5983000</v>
          </cell>
          <cell r="G91" t="str">
            <v>Trưởng phòng quản lý chất lượng sàn phẩm</v>
          </cell>
        </row>
        <row r="92">
          <cell r="A92" t="str">
            <v>A061</v>
          </cell>
          <cell r="B92" t="str">
            <v>Nguyễn Thị Kim Phượng</v>
          </cell>
          <cell r="C92" t="str">
            <v xml:space="preserve"> 4/6 </v>
          </cell>
          <cell r="D92">
            <v>5518000</v>
          </cell>
          <cell r="E92" t="str">
            <v xml:space="preserve"> -     </v>
          </cell>
          <cell r="F92">
            <v>5518000</v>
          </cell>
          <cell r="G92" t="str">
            <v>Nhân viên phòng quản lý chất lượng sàn phẩm</v>
          </cell>
        </row>
        <row r="93">
          <cell r="A93" t="str">
            <v>A171</v>
          </cell>
          <cell r="B93" t="str">
            <v>Đặng Phương Thảo</v>
          </cell>
          <cell r="C93" t="str">
            <v xml:space="preserve"> 3/6 </v>
          </cell>
          <cell r="D93">
            <v>5177000</v>
          </cell>
          <cell r="E93">
            <v>1085000</v>
          </cell>
          <cell r="F93">
            <v>6262000</v>
          </cell>
          <cell r="G93" t="str">
            <v>Phó phòng quản lý chất lượng sàn phẩm</v>
          </cell>
        </row>
        <row r="94">
          <cell r="A94" t="str">
            <v>A173</v>
          </cell>
          <cell r="B94" t="str">
            <v>Nguyễn Thị Thanh Tâm</v>
          </cell>
          <cell r="C94" t="str">
            <v xml:space="preserve"> 3/6 </v>
          </cell>
          <cell r="D94">
            <v>5177000</v>
          </cell>
          <cell r="E94" t="str">
            <v xml:space="preserve"> -     </v>
          </cell>
          <cell r="F94">
            <v>5177000</v>
          </cell>
          <cell r="G94" t="str">
            <v xml:space="preserve">Nhân viên kiểm tra chất lượng </v>
          </cell>
        </row>
        <row r="95">
          <cell r="A95" t="str">
            <v>A233</v>
          </cell>
          <cell r="B95" t="str">
            <v>Võ Thị Thùy Vân</v>
          </cell>
          <cell r="C95" t="str">
            <v xml:space="preserve"> 2/6 </v>
          </cell>
          <cell r="D95">
            <v>4898000</v>
          </cell>
          <cell r="E95" t="str">
            <v xml:space="preserve"> -     </v>
          </cell>
          <cell r="F95">
            <v>4898000</v>
          </cell>
          <cell r="G95" t="str">
            <v>Nhân viên phòng quản lý chất lượng sàn phẩm</v>
          </cell>
        </row>
        <row r="96">
          <cell r="A96" t="str">
            <v>B107</v>
          </cell>
          <cell r="B96" t="str">
            <v>Trần Thị Thiên Giang</v>
          </cell>
          <cell r="C96" t="str">
            <v xml:space="preserve"> 4/5 </v>
          </cell>
          <cell r="D96">
            <v>4815000</v>
          </cell>
          <cell r="E96" t="str">
            <v xml:space="preserve"> -     </v>
          </cell>
          <cell r="F96">
            <v>4815000</v>
          </cell>
          <cell r="G96" t="str">
            <v>Công nhân lấy mẫu kiểm tra chất lượng phân bón,hóa chất</v>
          </cell>
        </row>
        <row r="97">
          <cell r="A97" t="str">
            <v>A305</v>
          </cell>
          <cell r="B97" t="str">
            <v>Nguyễn Bá Tân</v>
          </cell>
          <cell r="C97" t="str">
            <v xml:space="preserve"> 2/6 </v>
          </cell>
          <cell r="D97">
            <v>4898000</v>
          </cell>
          <cell r="E97" t="str">
            <v xml:space="preserve"> -     </v>
          </cell>
          <cell r="F97">
            <v>4898000</v>
          </cell>
          <cell r="G97" t="str">
            <v>Phó phòng quản lý chất lượng sàn phẩm</v>
          </cell>
        </row>
        <row r="98">
          <cell r="A98" t="str">
            <v>A312</v>
          </cell>
          <cell r="B98" t="str">
            <v>Nguyễn Văn Tới</v>
          </cell>
          <cell r="C98" t="str">
            <v xml:space="preserve"> 2/6 </v>
          </cell>
          <cell r="D98">
            <v>4898000</v>
          </cell>
          <cell r="E98" t="str">
            <v xml:space="preserve"> -     </v>
          </cell>
          <cell r="F98">
            <v>4898000</v>
          </cell>
          <cell r="G98" t="str">
            <v>Kỹ sư</v>
          </cell>
        </row>
        <row r="99">
          <cell r="A99" t="str">
            <v>A330</v>
          </cell>
          <cell r="B99" t="str">
            <v>Võ Thị Nguyệt Ánh</v>
          </cell>
          <cell r="C99" t="str">
            <v xml:space="preserve"> 2/6 </v>
          </cell>
          <cell r="D99">
            <v>4898000</v>
          </cell>
          <cell r="E99" t="str">
            <v xml:space="preserve"> -     </v>
          </cell>
          <cell r="F99">
            <v>4898000</v>
          </cell>
          <cell r="G99" t="str">
            <v>Nhân viên phòng quản lý chất lượng sàn phẩm</v>
          </cell>
        </row>
        <row r="100">
          <cell r="A100" t="str">
            <v>A343</v>
          </cell>
          <cell r="B100" t="str">
            <v>Lã Văn Sơn</v>
          </cell>
          <cell r="C100" t="str">
            <v xml:space="preserve"> 2/6 </v>
          </cell>
          <cell r="D100">
            <v>4898000</v>
          </cell>
          <cell r="E100" t="str">
            <v xml:space="preserve"> -     </v>
          </cell>
          <cell r="F100">
            <v>4898000</v>
          </cell>
          <cell r="G100" t="str">
            <v xml:space="preserve">Nhân viên kiểm tra chất lượng </v>
          </cell>
        </row>
        <row r="101">
          <cell r="A101" t="str">
            <v>A386</v>
          </cell>
          <cell r="B101" t="str">
            <v>Nguyễn Khánh Duy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 t="str">
            <v xml:space="preserve">Nhân viên kiểm tra chất lượng </v>
          </cell>
        </row>
        <row r="102">
          <cell r="A102" t="str">
            <v>A135</v>
          </cell>
          <cell r="B102" t="str">
            <v>Nguyễn Văn Thọ</v>
          </cell>
          <cell r="C102" t="str">
            <v xml:space="preserve"> 4/4 </v>
          </cell>
          <cell r="D102">
            <v>5626000</v>
          </cell>
          <cell r="E102" t="str">
            <v xml:space="preserve"> -     </v>
          </cell>
          <cell r="F102">
            <v>5626000</v>
          </cell>
          <cell r="G102" t="str">
            <v>Lái xe trên 7,5 tấn</v>
          </cell>
        </row>
        <row r="103">
          <cell r="A103" t="str">
            <v>A082</v>
          </cell>
          <cell r="B103" t="str">
            <v>Nguyễn Văn Thảo</v>
          </cell>
          <cell r="C103" t="str">
            <v xml:space="preserve"> 5/6 </v>
          </cell>
          <cell r="D103">
            <v>5565000</v>
          </cell>
          <cell r="E103" t="str">
            <v xml:space="preserve"> -     </v>
          </cell>
          <cell r="F103">
            <v>5565000</v>
          </cell>
          <cell r="G103" t="str">
            <v>Cán sự</v>
          </cell>
        </row>
        <row r="104">
          <cell r="A104" t="str">
            <v>A086</v>
          </cell>
          <cell r="B104" t="str">
            <v>Lê Văn Sáu</v>
          </cell>
          <cell r="C104" t="str">
            <v xml:space="preserve"> 5/5 </v>
          </cell>
          <cell r="D104">
            <v>4830000</v>
          </cell>
          <cell r="E104" t="str">
            <v xml:space="preserve"> -     </v>
          </cell>
          <cell r="F104">
            <v>4830000</v>
          </cell>
          <cell r="G104" t="str">
            <v>Nhân viên Bảo vệ</v>
          </cell>
        </row>
        <row r="105">
          <cell r="A105" t="str">
            <v>B013</v>
          </cell>
          <cell r="B105" t="str">
            <v>Phan Văn Phi</v>
          </cell>
          <cell r="C105" t="str">
            <v xml:space="preserve"> 5/5 </v>
          </cell>
          <cell r="D105">
            <v>4830000</v>
          </cell>
          <cell r="E105" t="str">
            <v xml:space="preserve"> -     </v>
          </cell>
          <cell r="F105">
            <v>4830000</v>
          </cell>
          <cell r="G105" t="str">
            <v>Nhân viên Bảo vệ</v>
          </cell>
        </row>
        <row r="106">
          <cell r="A106" t="str">
            <v>B043</v>
          </cell>
          <cell r="B106" t="str">
            <v>Nguyễn Mạnh Cường</v>
          </cell>
          <cell r="C106" t="str">
            <v xml:space="preserve"> 5/5 </v>
          </cell>
          <cell r="D106">
            <v>4830000</v>
          </cell>
          <cell r="E106" t="str">
            <v xml:space="preserve"> -     </v>
          </cell>
          <cell r="F106">
            <v>4830000</v>
          </cell>
          <cell r="G106" t="str">
            <v>Nhân viên Bảo vệ</v>
          </cell>
        </row>
        <row r="107">
          <cell r="A107" t="str">
            <v>C147</v>
          </cell>
          <cell r="B107" t="str">
            <v>Nguyễn Minh Thành</v>
          </cell>
          <cell r="C107" t="str">
            <v xml:space="preserve"> 5/5 </v>
          </cell>
          <cell r="D107">
            <v>4830000</v>
          </cell>
          <cell r="E107" t="str">
            <v xml:space="preserve"> -     </v>
          </cell>
          <cell r="F107">
            <v>4830000</v>
          </cell>
          <cell r="G107" t="str">
            <v>Nhân viên Bảo vệ</v>
          </cell>
        </row>
        <row r="108">
          <cell r="A108" t="str">
            <v>C199</v>
          </cell>
          <cell r="B108" t="str">
            <v>Lương Văn Đài</v>
          </cell>
          <cell r="C108" t="str">
            <v xml:space="preserve"> 5/5 </v>
          </cell>
          <cell r="D108">
            <v>4830000</v>
          </cell>
          <cell r="E108" t="str">
            <v xml:space="preserve"> -     </v>
          </cell>
          <cell r="F108">
            <v>4830000</v>
          </cell>
          <cell r="G108" t="str">
            <v>Nhân viên Bảo vệ</v>
          </cell>
        </row>
        <row r="109">
          <cell r="A109" t="str">
            <v>C210</v>
          </cell>
          <cell r="B109" t="str">
            <v>Trần Văn Út</v>
          </cell>
          <cell r="C109" t="str">
            <v xml:space="preserve"> 5/5 </v>
          </cell>
          <cell r="D109">
            <v>4830000</v>
          </cell>
          <cell r="E109">
            <v>930000</v>
          </cell>
          <cell r="F109">
            <v>5760000</v>
          </cell>
          <cell r="G109" t="str">
            <v>Đội trưởng đội Bảo vệ</v>
          </cell>
        </row>
        <row r="110">
          <cell r="A110" t="str">
            <v>C169</v>
          </cell>
          <cell r="B110" t="str">
            <v>Nguyễn Đức Rô</v>
          </cell>
          <cell r="C110" t="str">
            <v xml:space="preserve"> 5/5 </v>
          </cell>
          <cell r="D110">
            <v>4830000</v>
          </cell>
          <cell r="E110" t="str">
            <v xml:space="preserve"> -     </v>
          </cell>
          <cell r="F110">
            <v>4830000</v>
          </cell>
          <cell r="G110" t="str">
            <v>Nhân viên Bảo vệ</v>
          </cell>
        </row>
        <row r="111">
          <cell r="A111" t="str">
            <v>A077</v>
          </cell>
          <cell r="B111" t="str">
            <v>Lê Minh Thắng</v>
          </cell>
          <cell r="C111" t="str">
            <v xml:space="preserve"> 6/6 </v>
          </cell>
          <cell r="D111">
            <v>5871000</v>
          </cell>
          <cell r="E111" t="str">
            <v xml:space="preserve"> -     </v>
          </cell>
          <cell r="F111">
            <v>5871000</v>
          </cell>
          <cell r="G111" t="str">
            <v>Cán sự</v>
          </cell>
        </row>
        <row r="112">
          <cell r="A112" t="str">
            <v>B085</v>
          </cell>
          <cell r="B112" t="str">
            <v>Chữ Văn Hiền</v>
          </cell>
          <cell r="C112" t="str">
            <v xml:space="preserve"> 4/5 </v>
          </cell>
          <cell r="D112">
            <v>4600000</v>
          </cell>
          <cell r="E112" t="str">
            <v xml:space="preserve"> -     </v>
          </cell>
          <cell r="F112">
            <v>4600000</v>
          </cell>
          <cell r="G112" t="str">
            <v>Nhân viên Bảo vệ</v>
          </cell>
        </row>
        <row r="113">
          <cell r="A113" t="str">
            <v>D072</v>
          </cell>
          <cell r="B113" t="str">
            <v>Nguyễn Hữu Dứt</v>
          </cell>
          <cell r="C113" t="str">
            <v xml:space="preserve"> 3/5 </v>
          </cell>
          <cell r="D113">
            <v>4380000</v>
          </cell>
          <cell r="E113" t="str">
            <v xml:space="preserve"> -     </v>
          </cell>
          <cell r="F113">
            <v>4380000</v>
          </cell>
          <cell r="G113" t="str">
            <v>Nhân viên Bảo vệ</v>
          </cell>
        </row>
        <row r="114">
          <cell r="A114" t="str">
            <v>D017</v>
          </cell>
          <cell r="B114" t="str">
            <v>Nguyễn Thanh Trà</v>
          </cell>
          <cell r="C114" t="str">
            <v xml:space="preserve"> 6/6 </v>
          </cell>
          <cell r="D114">
            <v>5871000</v>
          </cell>
          <cell r="E114">
            <v>1085000</v>
          </cell>
          <cell r="F114">
            <v>6956000</v>
          </cell>
          <cell r="G114" t="str">
            <v>Thợ hàn điện</v>
          </cell>
        </row>
        <row r="115">
          <cell r="A115" t="str">
            <v>C074</v>
          </cell>
          <cell r="B115" t="str">
            <v>Trần Hữu Thao</v>
          </cell>
          <cell r="C115" t="str">
            <v xml:space="preserve"> 6/7 </v>
          </cell>
          <cell r="D115">
            <v>5409000</v>
          </cell>
          <cell r="E115" t="str">
            <v xml:space="preserve"> -     </v>
          </cell>
          <cell r="F115">
            <v>5409000</v>
          </cell>
          <cell r="G115" t="str">
            <v>Thợ hàn điện</v>
          </cell>
        </row>
        <row r="116">
          <cell r="A116" t="str">
            <v>C083</v>
          </cell>
          <cell r="B116" t="str">
            <v>Hoàng Văn Giang</v>
          </cell>
          <cell r="C116" t="str">
            <v xml:space="preserve"> 6/7 </v>
          </cell>
          <cell r="D116">
            <v>5409000</v>
          </cell>
          <cell r="E116" t="str">
            <v xml:space="preserve"> -     </v>
          </cell>
          <cell r="F116">
            <v>5409000</v>
          </cell>
          <cell r="G116" t="str">
            <v>Thợ hàn điện</v>
          </cell>
        </row>
        <row r="117">
          <cell r="A117" t="str">
            <v>C188</v>
          </cell>
          <cell r="B117" t="str">
            <v>Trương Văn Năm</v>
          </cell>
          <cell r="C117" t="str">
            <v xml:space="preserve"> 6/7 </v>
          </cell>
          <cell r="D117">
            <v>5409000</v>
          </cell>
          <cell r="E117" t="str">
            <v xml:space="preserve"> -     </v>
          </cell>
          <cell r="F117">
            <v>5409000</v>
          </cell>
          <cell r="G117" t="str">
            <v>Thợ hàn điện</v>
          </cell>
        </row>
        <row r="118">
          <cell r="A118" t="str">
            <v>D004</v>
          </cell>
          <cell r="B118" t="str">
            <v>Triệu Đình Toản</v>
          </cell>
          <cell r="C118" t="str">
            <v xml:space="preserve"> 7/7 </v>
          </cell>
          <cell r="D118">
            <v>5854000</v>
          </cell>
          <cell r="E118" t="str">
            <v xml:space="preserve"> -     </v>
          </cell>
          <cell r="F118">
            <v>5854000</v>
          </cell>
          <cell r="G118" t="str">
            <v>Thợ hàn điện</v>
          </cell>
        </row>
        <row r="119">
          <cell r="A119" t="str">
            <v>D026</v>
          </cell>
          <cell r="B119" t="str">
            <v>Nguyễn Hùng Hà</v>
          </cell>
          <cell r="C119" t="str">
            <v xml:space="preserve"> 5/7 </v>
          </cell>
          <cell r="D119">
            <v>5055000</v>
          </cell>
          <cell r="E119" t="str">
            <v xml:space="preserve"> -     </v>
          </cell>
          <cell r="F119">
            <v>5055000</v>
          </cell>
          <cell r="G119" t="str">
            <v>Thợ hàn điện</v>
          </cell>
        </row>
        <row r="120">
          <cell r="A120" t="str">
            <v>D034</v>
          </cell>
          <cell r="B120" t="str">
            <v>Nguyễn Công Phương</v>
          </cell>
          <cell r="C120" t="str">
            <v xml:space="preserve"> 6/7 </v>
          </cell>
          <cell r="D120">
            <v>5409000</v>
          </cell>
          <cell r="E120" t="str">
            <v xml:space="preserve"> -     </v>
          </cell>
          <cell r="F120">
            <v>5409000</v>
          </cell>
          <cell r="G120" t="str">
            <v>Thợ hàn điện</v>
          </cell>
        </row>
        <row r="121">
          <cell r="A121" t="str">
            <v>D042</v>
          </cell>
          <cell r="B121" t="str">
            <v>Võ Nghĩa Hòa</v>
          </cell>
          <cell r="C121" t="str">
            <v xml:space="preserve"> 5/6 </v>
          </cell>
          <cell r="D121">
            <v>4830000</v>
          </cell>
          <cell r="E121" t="str">
            <v xml:space="preserve"> -     </v>
          </cell>
          <cell r="F121">
            <v>4830000</v>
          </cell>
          <cell r="G121" t="str">
            <v>Thống kê</v>
          </cell>
        </row>
        <row r="122">
          <cell r="A122" t="str">
            <v>D050</v>
          </cell>
          <cell r="B122" t="str">
            <v>Lê Như Thuần</v>
          </cell>
          <cell r="C122" t="str">
            <v xml:space="preserve"> 4/7 </v>
          </cell>
          <cell r="D122">
            <v>4815000</v>
          </cell>
          <cell r="E122" t="str">
            <v xml:space="preserve"> -     </v>
          </cell>
          <cell r="F122">
            <v>4815000</v>
          </cell>
          <cell r="G122" t="str">
            <v>Thợ hàn điện</v>
          </cell>
        </row>
        <row r="123">
          <cell r="A123" t="str">
            <v>D055</v>
          </cell>
          <cell r="B123" t="str">
            <v>Nguyễn Hoàng Nhân</v>
          </cell>
          <cell r="C123" t="str">
            <v xml:space="preserve"> 4/7 </v>
          </cell>
          <cell r="D123">
            <v>4815000</v>
          </cell>
          <cell r="E123" t="str">
            <v xml:space="preserve"> -     </v>
          </cell>
          <cell r="F123">
            <v>4815000</v>
          </cell>
          <cell r="G123" t="str">
            <v>Thợ hàn điện</v>
          </cell>
        </row>
        <row r="124">
          <cell r="A124" t="str">
            <v>D058</v>
          </cell>
          <cell r="B124" t="str">
            <v>Phạm Quốc Tuấn</v>
          </cell>
          <cell r="C124" t="str">
            <v xml:space="preserve"> 6/7 </v>
          </cell>
          <cell r="D124">
            <v>5409000</v>
          </cell>
          <cell r="E124" t="str">
            <v xml:space="preserve"> -     </v>
          </cell>
          <cell r="F124">
            <v>5409000</v>
          </cell>
          <cell r="G124" t="str">
            <v>Thợ hàn điện</v>
          </cell>
        </row>
        <row r="125">
          <cell r="A125" t="str">
            <v>D066</v>
          </cell>
          <cell r="B125" t="str">
            <v>Nguyễn Thế Hùng</v>
          </cell>
          <cell r="C125" t="str">
            <v xml:space="preserve"> 4/7 </v>
          </cell>
          <cell r="D125">
            <v>4815000</v>
          </cell>
          <cell r="E125" t="str">
            <v xml:space="preserve"> -     </v>
          </cell>
          <cell r="F125">
            <v>4815000</v>
          </cell>
          <cell r="G125" t="str">
            <v>Thợ hàn điện</v>
          </cell>
        </row>
        <row r="126">
          <cell r="A126" t="str">
            <v>D083</v>
          </cell>
          <cell r="B126" t="str">
            <v>Nguyễn Hữu An</v>
          </cell>
          <cell r="C126" t="str">
            <v xml:space="preserve"> 5/7 </v>
          </cell>
          <cell r="D126">
            <v>5055000</v>
          </cell>
          <cell r="E126" t="str">
            <v xml:space="preserve"> -     </v>
          </cell>
          <cell r="F126">
            <v>5055000</v>
          </cell>
          <cell r="G126" t="str">
            <v>Thợ hàn điện</v>
          </cell>
        </row>
        <row r="127">
          <cell r="A127" t="str">
            <v>D095</v>
          </cell>
          <cell r="B127" t="str">
            <v>Nguyễn Văn Huy</v>
          </cell>
          <cell r="C127" t="str">
            <v xml:space="preserve"> 3/7 </v>
          </cell>
          <cell r="D127">
            <v>4585000</v>
          </cell>
          <cell r="E127" t="str">
            <v xml:space="preserve"> -     </v>
          </cell>
          <cell r="F127">
            <v>4585000</v>
          </cell>
          <cell r="G127" t="str">
            <v>Thợ hàn điện</v>
          </cell>
        </row>
        <row r="128">
          <cell r="A128" t="str">
            <v>D096</v>
          </cell>
          <cell r="B128" t="str">
            <v>Cao Minh Luân</v>
          </cell>
          <cell r="C128" t="str">
            <v xml:space="preserve"> 4/7 </v>
          </cell>
          <cell r="D128">
            <v>4815000</v>
          </cell>
          <cell r="E128" t="str">
            <v xml:space="preserve"> -     </v>
          </cell>
          <cell r="F128">
            <v>4815000</v>
          </cell>
          <cell r="G128" t="str">
            <v>Thợ hàn điện</v>
          </cell>
        </row>
        <row r="129">
          <cell r="A129" t="str">
            <v>D100</v>
          </cell>
          <cell r="B129" t="str">
            <v>Nguyễn Hữu Tân</v>
          </cell>
          <cell r="C129" t="str">
            <v xml:space="preserve"> 4/7 </v>
          </cell>
          <cell r="D129">
            <v>4815000</v>
          </cell>
          <cell r="E129" t="str">
            <v xml:space="preserve"> -     </v>
          </cell>
          <cell r="F129">
            <v>4815000</v>
          </cell>
          <cell r="G129" t="str">
            <v>Thợ hàn điện</v>
          </cell>
        </row>
        <row r="130">
          <cell r="A130" t="str">
            <v>C127</v>
          </cell>
          <cell r="B130" t="str">
            <v>Hoàng Xuân Kỳ</v>
          </cell>
          <cell r="C130" t="str">
            <v xml:space="preserve"> 4/6 </v>
          </cell>
          <cell r="D130">
            <v>4928000</v>
          </cell>
          <cell r="E130" t="str">
            <v xml:space="preserve"> -     </v>
          </cell>
          <cell r="F130">
            <v>4928000</v>
          </cell>
          <cell r="G130" t="str">
            <v>Công nhân vận hành Nồi hơi</v>
          </cell>
        </row>
        <row r="131">
          <cell r="A131" t="str">
            <v>D069</v>
          </cell>
          <cell r="B131" t="str">
            <v>Đoàn Văn Hậu</v>
          </cell>
          <cell r="C131" t="str">
            <v xml:space="preserve"> 4/5 </v>
          </cell>
          <cell r="D131">
            <v>4600000</v>
          </cell>
          <cell r="E131" t="str">
            <v xml:space="preserve"> -     </v>
          </cell>
          <cell r="F131">
            <v>4600000</v>
          </cell>
          <cell r="G131" t="str">
            <v>Thợ nề</v>
          </cell>
        </row>
        <row r="132">
          <cell r="A132" t="str">
            <v>D082</v>
          </cell>
          <cell r="B132" t="str">
            <v>Trần Minh Sang</v>
          </cell>
          <cell r="C132" t="str">
            <v xml:space="preserve"> 4/5 </v>
          </cell>
          <cell r="D132">
            <v>4600000</v>
          </cell>
          <cell r="E132" t="str">
            <v xml:space="preserve"> -     </v>
          </cell>
          <cell r="F132">
            <v>4600000</v>
          </cell>
          <cell r="G132" t="str">
            <v>Thợ nề</v>
          </cell>
        </row>
        <row r="133">
          <cell r="A133" t="str">
            <v>D023</v>
          </cell>
          <cell r="B133" t="str">
            <v>Nguyễn Bá Lộc</v>
          </cell>
          <cell r="C133" t="str">
            <v xml:space="preserve"> 7/7 </v>
          </cell>
          <cell r="D133">
            <v>5854000</v>
          </cell>
          <cell r="E133" t="str">
            <v xml:space="preserve"> -     </v>
          </cell>
          <cell r="F133">
            <v>5854000</v>
          </cell>
          <cell r="G133" t="str">
            <v>Thợ hàn điện</v>
          </cell>
        </row>
        <row r="134">
          <cell r="A134" t="str">
            <v>B031</v>
          </cell>
          <cell r="B134" t="str">
            <v>Trần Thanh Phượng</v>
          </cell>
          <cell r="C134" t="str">
            <v xml:space="preserve"> 6/7 </v>
          </cell>
          <cell r="D134">
            <v>5409000</v>
          </cell>
          <cell r="E134">
            <v>620000</v>
          </cell>
          <cell r="F134">
            <v>6029000</v>
          </cell>
          <cell r="G134" t="str">
            <v>Thợ hàn điện</v>
          </cell>
        </row>
        <row r="135">
          <cell r="A135" t="str">
            <v>D104</v>
          </cell>
          <cell r="B135" t="str">
            <v>Nguyễn Chí Thanh</v>
          </cell>
          <cell r="C135" t="str">
            <v xml:space="preserve"> 3/6 </v>
          </cell>
          <cell r="D135">
            <v>4380000</v>
          </cell>
          <cell r="E135" t="str">
            <v xml:space="preserve"> -     </v>
          </cell>
          <cell r="F135">
            <v>4380000</v>
          </cell>
          <cell r="G135" t="str">
            <v>Thợ điện</v>
          </cell>
        </row>
        <row r="136">
          <cell r="A136" t="str">
            <v>D051</v>
          </cell>
          <cell r="B136" t="str">
            <v>Phạm Hồng Cần</v>
          </cell>
          <cell r="C136" t="str">
            <v xml:space="preserve"> 3/5 </v>
          </cell>
          <cell r="D136">
            <v>4380000</v>
          </cell>
          <cell r="E136" t="str">
            <v xml:space="preserve"> -     </v>
          </cell>
          <cell r="F136">
            <v>4380000</v>
          </cell>
          <cell r="G136" t="str">
            <v>Thợ nề</v>
          </cell>
        </row>
        <row r="137">
          <cell r="A137" t="str">
            <v>D043</v>
          </cell>
          <cell r="B137" t="str">
            <v>Phạm Quang Huy</v>
          </cell>
          <cell r="C137" t="str">
            <v xml:space="preserve"> 4/5 </v>
          </cell>
          <cell r="D137">
            <v>4600000</v>
          </cell>
          <cell r="E137" t="str">
            <v xml:space="preserve"> -     </v>
          </cell>
          <cell r="F137">
            <v>4600000</v>
          </cell>
          <cell r="G137" t="str">
            <v>Thợ nề</v>
          </cell>
        </row>
        <row r="138">
          <cell r="A138" t="str">
            <v>D071</v>
          </cell>
          <cell r="B138" t="str">
            <v>Cao Văn Đầy</v>
          </cell>
          <cell r="C138" t="str">
            <v xml:space="preserve"> 3/5 </v>
          </cell>
          <cell r="D138">
            <v>4380000</v>
          </cell>
          <cell r="E138" t="str">
            <v xml:space="preserve"> -     </v>
          </cell>
          <cell r="F138">
            <v>4380000</v>
          </cell>
          <cell r="G138" t="str">
            <v>Thợ nề</v>
          </cell>
        </row>
        <row r="139">
          <cell r="A139" t="str">
            <v>C366</v>
          </cell>
          <cell r="B139" t="str">
            <v>Phạm Ngọc Hiệp</v>
          </cell>
          <cell r="C139" t="str">
            <v xml:space="preserve"> 2/7 </v>
          </cell>
          <cell r="D139">
            <v>4367000</v>
          </cell>
          <cell r="E139" t="str">
            <v xml:space="preserve"> -     </v>
          </cell>
          <cell r="F139">
            <v>4367000</v>
          </cell>
          <cell r="G139" t="str">
            <v>Thợ hàn điện</v>
          </cell>
        </row>
        <row r="140">
          <cell r="A140" t="str">
            <v>D113</v>
          </cell>
          <cell r="B140" t="str">
            <v>Đặng Quang Chất</v>
          </cell>
          <cell r="C140" t="str">
            <v xml:space="preserve"> 1/7 </v>
          </cell>
          <cell r="D140">
            <v>4405000</v>
          </cell>
          <cell r="E140" t="str">
            <v xml:space="preserve"> -     </v>
          </cell>
          <cell r="F140">
            <v>4405000</v>
          </cell>
          <cell r="G140" t="str">
            <v>Thợ hàn điện</v>
          </cell>
        </row>
        <row r="141">
          <cell r="A141" t="str">
            <v>D114</v>
          </cell>
          <cell r="B141" t="str">
            <v>Phan Văn Nam</v>
          </cell>
          <cell r="C141" t="str">
            <v>1/6</v>
          </cell>
          <cell r="D141">
            <v>4195000</v>
          </cell>
          <cell r="E141" t="str">
            <v xml:space="preserve"> -     </v>
          </cell>
          <cell r="F141">
            <v>4195000</v>
          </cell>
          <cell r="G141" t="str">
            <v>Thợ điện</v>
          </cell>
        </row>
        <row r="142">
          <cell r="A142" t="str">
            <v>A091</v>
          </cell>
          <cell r="B142" t="str">
            <v>Nguyễn Văn Hùng</v>
          </cell>
          <cell r="C142" t="str">
            <v xml:space="preserve"> 4/4 </v>
          </cell>
          <cell r="D142">
            <v>5626000</v>
          </cell>
          <cell r="E142">
            <v>620000</v>
          </cell>
          <cell r="F142">
            <v>6246000</v>
          </cell>
          <cell r="G142" t="str">
            <v>Đội Phó đội Vận tải</v>
          </cell>
        </row>
        <row r="143">
          <cell r="A143" t="str">
            <v>A090</v>
          </cell>
          <cell r="B143" t="str">
            <v>Nguyễn Văn Khang</v>
          </cell>
          <cell r="C143" t="str">
            <v xml:space="preserve"> 4/4 </v>
          </cell>
          <cell r="D143">
            <v>5235000</v>
          </cell>
          <cell r="E143" t="str">
            <v xml:space="preserve"> -     </v>
          </cell>
          <cell r="F143">
            <v>5235000</v>
          </cell>
          <cell r="G143" t="str">
            <v>Công nhân Lái xe tải dưới 7.5 tấn</v>
          </cell>
        </row>
        <row r="144">
          <cell r="A144" t="str">
            <v>A094</v>
          </cell>
          <cell r="B144" t="str">
            <v>Lê Bá Quốc</v>
          </cell>
          <cell r="C144" t="str">
            <v xml:space="preserve"> 4/4 </v>
          </cell>
          <cell r="D144">
            <v>5626000</v>
          </cell>
          <cell r="E144" t="str">
            <v xml:space="preserve"> -     </v>
          </cell>
          <cell r="F144">
            <v>5626000</v>
          </cell>
          <cell r="G144" t="str">
            <v>Đội trưởng đội vận tải lái xe trên 7.5 tấn</v>
          </cell>
        </row>
        <row r="145">
          <cell r="A145" t="str">
            <v>A105</v>
          </cell>
          <cell r="B145" t="str">
            <v>Nguyễn Văn Sĩ</v>
          </cell>
          <cell r="C145" t="str">
            <v xml:space="preserve"> 4/4 </v>
          </cell>
          <cell r="D145">
            <v>5626000</v>
          </cell>
          <cell r="E145" t="str">
            <v xml:space="preserve"> -     </v>
          </cell>
          <cell r="F145">
            <v>5626000</v>
          </cell>
          <cell r="G145" t="str">
            <v>Công nhân Lái xe tải trên 7.5 tấn</v>
          </cell>
        </row>
        <row r="146">
          <cell r="A146" t="str">
            <v>A109</v>
          </cell>
          <cell r="B146" t="str">
            <v>Lữ Công Khanh</v>
          </cell>
          <cell r="C146" t="str">
            <v xml:space="preserve"> 4/4 </v>
          </cell>
          <cell r="D146">
            <v>5235000</v>
          </cell>
          <cell r="E146" t="str">
            <v xml:space="preserve"> -     </v>
          </cell>
          <cell r="F146">
            <v>5235000</v>
          </cell>
          <cell r="G146" t="str">
            <v>Công nhân Lái xe tải dưới 7.5 tấn</v>
          </cell>
        </row>
        <row r="147">
          <cell r="A147" t="str">
            <v>A169</v>
          </cell>
          <cell r="B147" t="str">
            <v>Nguyễn Chí Công</v>
          </cell>
          <cell r="C147" t="str">
            <v xml:space="preserve"> 3/4 </v>
          </cell>
          <cell r="D147">
            <v>4674000</v>
          </cell>
          <cell r="E147" t="str">
            <v xml:space="preserve"> -     </v>
          </cell>
          <cell r="F147">
            <v>4674000</v>
          </cell>
          <cell r="G147" t="str">
            <v>Công nhân Lái xe tải trên 7 tấn</v>
          </cell>
        </row>
        <row r="148">
          <cell r="A148" t="str">
            <v>A205</v>
          </cell>
          <cell r="B148" t="str">
            <v>Huỳnh Thiện Nhàn</v>
          </cell>
          <cell r="C148" t="str">
            <v xml:space="preserve"> 4/7 </v>
          </cell>
          <cell r="D148">
            <v>4815000</v>
          </cell>
          <cell r="E148" t="str">
            <v xml:space="preserve"> -     </v>
          </cell>
          <cell r="F148">
            <v>4815000</v>
          </cell>
          <cell r="G148" t="str">
            <v>Thợ hàn điện</v>
          </cell>
        </row>
        <row r="149">
          <cell r="A149" t="str">
            <v>A265</v>
          </cell>
          <cell r="B149" t="str">
            <v>Lê Văn Bâu</v>
          </cell>
          <cell r="C149" t="str">
            <v xml:space="preserve"> 3/4 </v>
          </cell>
          <cell r="D149">
            <v>4674000</v>
          </cell>
          <cell r="E149" t="str">
            <v xml:space="preserve"> -     </v>
          </cell>
          <cell r="F149">
            <v>4674000</v>
          </cell>
          <cell r="G149" t="str">
            <v>Công nhân Lái xe cuốc, xúc</v>
          </cell>
        </row>
        <row r="150">
          <cell r="A150" t="str">
            <v>B110</v>
          </cell>
          <cell r="B150" t="str">
            <v>Lê Hoàng Nam</v>
          </cell>
          <cell r="C150" t="str">
            <v xml:space="preserve"> 3/4 </v>
          </cell>
          <cell r="D150">
            <v>4892000</v>
          </cell>
          <cell r="E150" t="str">
            <v xml:space="preserve"> -     </v>
          </cell>
          <cell r="F150">
            <v>4892000</v>
          </cell>
          <cell r="G150" t="str">
            <v>Công nhân Lái xe tải trên 7 tấn</v>
          </cell>
        </row>
        <row r="151">
          <cell r="A151" t="str">
            <v>C212</v>
          </cell>
          <cell r="B151" t="str">
            <v>Trần Quang Bưu</v>
          </cell>
          <cell r="C151" t="str">
            <v xml:space="preserve"> 3/4 </v>
          </cell>
          <cell r="D151">
            <v>4502000</v>
          </cell>
          <cell r="E151" t="str">
            <v xml:space="preserve"> -     </v>
          </cell>
          <cell r="F151">
            <v>4502000</v>
          </cell>
          <cell r="G151" t="str">
            <v>Công nhân Lái xe công nông-nâng</v>
          </cell>
        </row>
        <row r="152">
          <cell r="A152" t="str">
            <v>C254</v>
          </cell>
          <cell r="B152" t="str">
            <v>Phan Trung Tính</v>
          </cell>
          <cell r="C152" t="str">
            <v xml:space="preserve"> 3/4 </v>
          </cell>
          <cell r="D152">
            <v>4502000</v>
          </cell>
          <cell r="E152" t="str">
            <v xml:space="preserve"> -     </v>
          </cell>
          <cell r="F152">
            <v>4502000</v>
          </cell>
          <cell r="G152" t="str">
            <v>Công nhân Lái xe công nông-nâng</v>
          </cell>
        </row>
        <row r="153">
          <cell r="A153" t="str">
            <v>C261</v>
          </cell>
          <cell r="B153" t="str">
            <v>Nguyễn Văn Thành (Nhỏ)</v>
          </cell>
          <cell r="C153" t="str">
            <v xml:space="preserve"> 3/4 </v>
          </cell>
          <cell r="D153">
            <v>4674000</v>
          </cell>
          <cell r="E153" t="str">
            <v xml:space="preserve"> -     </v>
          </cell>
          <cell r="F153">
            <v>4674000</v>
          </cell>
          <cell r="G153" t="str">
            <v>Công nhân Lái xe tải trên 7 tấn</v>
          </cell>
        </row>
        <row r="154">
          <cell r="A154" t="str">
            <v>M017</v>
          </cell>
          <cell r="B154" t="str">
            <v>Trần Minh Hoàng</v>
          </cell>
          <cell r="C154" t="str">
            <v xml:space="preserve"> 4/4 </v>
          </cell>
          <cell r="D154">
            <v>4952000</v>
          </cell>
          <cell r="E154" t="str">
            <v xml:space="preserve"> -     </v>
          </cell>
          <cell r="F154">
            <v>4952000</v>
          </cell>
          <cell r="G154" t="str">
            <v>Công nhân Lái xe con</v>
          </cell>
        </row>
        <row r="155">
          <cell r="A155" t="str">
            <v>A272</v>
          </cell>
          <cell r="B155" t="str">
            <v>Trần Văn Hiền</v>
          </cell>
          <cell r="C155" t="str">
            <v xml:space="preserve"> 2/4 </v>
          </cell>
          <cell r="D155">
            <v>4288000</v>
          </cell>
          <cell r="E155" t="str">
            <v xml:space="preserve"> -     </v>
          </cell>
          <cell r="F155">
            <v>4288000</v>
          </cell>
          <cell r="G155" t="str">
            <v>Công nhân Lái xe tải dưới 7 tấn</v>
          </cell>
        </row>
        <row r="156">
          <cell r="A156" t="str">
            <v>B201</v>
          </cell>
          <cell r="B156" t="str">
            <v>Mai Trung Hiếu</v>
          </cell>
          <cell r="C156" t="str">
            <v xml:space="preserve"> 2/4 </v>
          </cell>
          <cell r="D156">
            <v>4208000</v>
          </cell>
          <cell r="E156" t="str">
            <v xml:space="preserve"> -     </v>
          </cell>
          <cell r="F156">
            <v>4208000</v>
          </cell>
          <cell r="G156" t="str">
            <v>Công nhân Lái xe công nông-nâng</v>
          </cell>
        </row>
        <row r="157">
          <cell r="A157" t="str">
            <v>C260</v>
          </cell>
          <cell r="B157" t="str">
            <v>Nguyễn Thành Thiện</v>
          </cell>
          <cell r="C157" t="str">
            <v xml:space="preserve"> 3/4 </v>
          </cell>
          <cell r="D157">
            <v>4502000</v>
          </cell>
          <cell r="E157" t="str">
            <v xml:space="preserve"> -     </v>
          </cell>
          <cell r="F157">
            <v>4502000</v>
          </cell>
          <cell r="G157" t="str">
            <v>Công nhân Lái xe công nông-nâng</v>
          </cell>
        </row>
        <row r="158">
          <cell r="A158" t="str">
            <v>A318</v>
          </cell>
          <cell r="B158" t="str">
            <v>Phạm Hoàng Thái</v>
          </cell>
          <cell r="C158" t="str">
            <v xml:space="preserve"> 1/4 </v>
          </cell>
          <cell r="D158">
            <v>3970000</v>
          </cell>
          <cell r="E158" t="str">
            <v xml:space="preserve"> -     </v>
          </cell>
          <cell r="F158">
            <v>3970000</v>
          </cell>
          <cell r="G158" t="str">
            <v>Công nhân Lái xe tải dưới 3.5 tấn</v>
          </cell>
        </row>
        <row r="159">
          <cell r="A159" t="str">
            <v>B172</v>
          </cell>
          <cell r="B159" t="str">
            <v>Nguyễn Minh Thưởng</v>
          </cell>
          <cell r="C159" t="str">
            <v xml:space="preserve"> 3/4 </v>
          </cell>
          <cell r="D159">
            <v>4502000</v>
          </cell>
          <cell r="E159" t="str">
            <v xml:space="preserve"> -     </v>
          </cell>
          <cell r="F159">
            <v>4502000</v>
          </cell>
          <cell r="G159" t="str">
            <v>công nhân lái xe con</v>
          </cell>
        </row>
        <row r="160">
          <cell r="A160" t="str">
            <v>A333</v>
          </cell>
          <cell r="B160" t="str">
            <v>Phạm Phương Linh</v>
          </cell>
          <cell r="C160" t="str">
            <v xml:space="preserve"> 1/4 </v>
          </cell>
          <cell r="D160">
            <v>3970000</v>
          </cell>
          <cell r="E160" t="str">
            <v xml:space="preserve"> -     </v>
          </cell>
          <cell r="F160">
            <v>3970000</v>
          </cell>
          <cell r="G160" t="str">
            <v>công nhân lái xe con</v>
          </cell>
        </row>
        <row r="161">
          <cell r="A161" t="str">
            <v>A337</v>
          </cell>
          <cell r="B161" t="str">
            <v>Đào Thanh Đoàn</v>
          </cell>
          <cell r="C161" t="str">
            <v xml:space="preserve"> 1/4 </v>
          </cell>
          <cell r="D161">
            <v>4169000</v>
          </cell>
          <cell r="E161" t="str">
            <v xml:space="preserve"> -     </v>
          </cell>
          <cell r="F161">
            <v>4169000</v>
          </cell>
          <cell r="G161" t="str">
            <v>công nhân lái cẩu</v>
          </cell>
        </row>
        <row r="162">
          <cell r="A162" t="str">
            <v>B205</v>
          </cell>
          <cell r="B162" t="str">
            <v>Lê Trường Trinh</v>
          </cell>
          <cell r="C162" t="str">
            <v xml:space="preserve"> 5/7 </v>
          </cell>
          <cell r="D162">
            <v>5055000</v>
          </cell>
          <cell r="E162" t="str">
            <v xml:space="preserve"> -     </v>
          </cell>
          <cell r="F162">
            <v>5055000</v>
          </cell>
          <cell r="G162" t="str">
            <v>Thợ hàn điện</v>
          </cell>
        </row>
        <row r="163">
          <cell r="A163" t="str">
            <v>C267</v>
          </cell>
          <cell r="B163" t="str">
            <v>Nguyễn Thanh Phương</v>
          </cell>
          <cell r="C163" t="str">
            <v xml:space="preserve"> 3/4 </v>
          </cell>
          <cell r="D163">
            <v>4502000</v>
          </cell>
          <cell r="E163" t="str">
            <v xml:space="preserve"> -     </v>
          </cell>
          <cell r="F163">
            <v>4502000</v>
          </cell>
          <cell r="G163" t="str">
            <v>Công nhân lái xe công nông-nâng</v>
          </cell>
        </row>
        <row r="164">
          <cell r="A164" t="str">
            <v>B154</v>
          </cell>
          <cell r="B164" t="str">
            <v>Huỳnh Văn Tấn</v>
          </cell>
          <cell r="C164" t="str">
            <v xml:space="preserve"> 3/4 </v>
          </cell>
          <cell r="D164">
            <v>4502000</v>
          </cell>
          <cell r="E164" t="str">
            <v xml:space="preserve"> -     </v>
          </cell>
          <cell r="F164">
            <v>4502000</v>
          </cell>
          <cell r="G164" t="str">
            <v>Công nhân lái xe công nông-nâng</v>
          </cell>
        </row>
        <row r="165">
          <cell r="A165" t="str">
            <v>A351</v>
          </cell>
          <cell r="B165" t="str">
            <v>Nguyễn Trung Thái</v>
          </cell>
          <cell r="C165" t="str">
            <v xml:space="preserve"> 1/4 </v>
          </cell>
          <cell r="D165">
            <v>3970000</v>
          </cell>
          <cell r="E165" t="str">
            <v xml:space="preserve"> -     </v>
          </cell>
          <cell r="F165">
            <v>3970000</v>
          </cell>
          <cell r="G165" t="str">
            <v>công nhân lái xe công nông-nâng</v>
          </cell>
        </row>
        <row r="166">
          <cell r="A166" t="str">
            <v>A352</v>
          </cell>
          <cell r="B166" t="str">
            <v>Lương Văn Hồ</v>
          </cell>
          <cell r="C166" t="str">
            <v xml:space="preserve"> 1/4 </v>
          </cell>
          <cell r="D166">
            <v>3970000</v>
          </cell>
          <cell r="E166" t="str">
            <v xml:space="preserve"> -     </v>
          </cell>
          <cell r="F166">
            <v>3970000</v>
          </cell>
          <cell r="G166" t="str">
            <v>Công nhân Lái xe công nông-nâng</v>
          </cell>
        </row>
        <row r="167">
          <cell r="A167" t="str">
            <v>A355</v>
          </cell>
          <cell r="B167" t="str">
            <v>Nguyễn Phú Cường</v>
          </cell>
          <cell r="C167" t="str">
            <v xml:space="preserve"> 1/4 </v>
          </cell>
          <cell r="D167">
            <v>3970000</v>
          </cell>
          <cell r="E167" t="str">
            <v xml:space="preserve"> -     </v>
          </cell>
          <cell r="F167">
            <v>3970000</v>
          </cell>
          <cell r="G167" t="str">
            <v>Công nhân Lái xe công nông-nâng</v>
          </cell>
        </row>
        <row r="168">
          <cell r="A168" t="str">
            <v>A360</v>
          </cell>
          <cell r="B168" t="str">
            <v>Mai Hữu Đức</v>
          </cell>
          <cell r="C168" t="str">
            <v xml:space="preserve"> 1/4 </v>
          </cell>
          <cell r="D168">
            <v>3970000</v>
          </cell>
          <cell r="E168" t="str">
            <v xml:space="preserve"> -     </v>
          </cell>
          <cell r="F168">
            <v>3970000</v>
          </cell>
          <cell r="G168" t="str">
            <v>Công nhân Lái xe công nông-nâng</v>
          </cell>
        </row>
        <row r="169">
          <cell r="A169" t="str">
            <v>A190</v>
          </cell>
          <cell r="B169" t="str">
            <v>Trần Siêu Đẳng</v>
          </cell>
          <cell r="C169" t="str">
            <v xml:space="preserve"> 3/6 </v>
          </cell>
          <cell r="D169">
            <v>5177000</v>
          </cell>
          <cell r="E169">
            <v>1550000</v>
          </cell>
          <cell r="F169">
            <v>6727000</v>
          </cell>
          <cell r="G169" t="str">
            <v>Giám đốc Xí nghiệp Phân bón Hóa chất</v>
          </cell>
        </row>
        <row r="170">
          <cell r="A170" t="str">
            <v>A273</v>
          </cell>
          <cell r="B170" t="str">
            <v>Nguyễn Anh Khoa</v>
          </cell>
          <cell r="C170" t="str">
            <v xml:space="preserve"> 1/6 </v>
          </cell>
          <cell r="D170">
            <v>4898000</v>
          </cell>
          <cell r="E170">
            <v>1240000</v>
          </cell>
          <cell r="F170">
            <v>6138000</v>
          </cell>
          <cell r="G170">
            <v>0</v>
          </cell>
        </row>
        <row r="171">
          <cell r="A171" t="str">
            <v>C235</v>
          </cell>
          <cell r="B171" t="str">
            <v>Nguyễn Hữu Giang</v>
          </cell>
          <cell r="C171" t="str">
            <v xml:space="preserve"> 3/6 </v>
          </cell>
          <cell r="D171">
            <v>4809000</v>
          </cell>
          <cell r="E171">
            <v>1240000</v>
          </cell>
          <cell r="F171">
            <v>6049000</v>
          </cell>
          <cell r="G171" t="str">
            <v>Phó Giám đốc xí nghiệp Phân bón Hóa chất (cán sự)</v>
          </cell>
        </row>
        <row r="172">
          <cell r="A172" t="str">
            <v>A067</v>
          </cell>
          <cell r="B172" t="str">
            <v>Nguyễn Thị Yên Hà</v>
          </cell>
          <cell r="C172" t="str">
            <v xml:space="preserve"> 6/6 </v>
          </cell>
          <cell r="D172">
            <v>5871000</v>
          </cell>
          <cell r="E172" t="str">
            <v xml:space="preserve"> -     </v>
          </cell>
          <cell r="F172">
            <v>5871000</v>
          </cell>
          <cell r="G172" t="str">
            <v>Nhân viên xí nghiệp phân bón hóa chất (Cán sự)</v>
          </cell>
        </row>
        <row r="173">
          <cell r="A173" t="str">
            <v>F011</v>
          </cell>
          <cell r="B173" t="str">
            <v>Nguyễn Thị Bích Ngộ</v>
          </cell>
          <cell r="C173" t="str">
            <v xml:space="preserve"> 5/6 </v>
          </cell>
          <cell r="D173">
            <v>5565000</v>
          </cell>
          <cell r="E173" t="str">
            <v xml:space="preserve"> -     </v>
          </cell>
          <cell r="F173">
            <v>5565000</v>
          </cell>
          <cell r="G173" t="str">
            <v>Cán sự</v>
          </cell>
        </row>
        <row r="174">
          <cell r="A174" t="str">
            <v>A304</v>
          </cell>
          <cell r="B174" t="str">
            <v>Giang Minh Tú</v>
          </cell>
          <cell r="C174" t="str">
            <v xml:space="preserve"> 2/6 </v>
          </cell>
          <cell r="D174">
            <v>4898000</v>
          </cell>
          <cell r="E174" t="str">
            <v xml:space="preserve"> -     </v>
          </cell>
          <cell r="F174">
            <v>4898000</v>
          </cell>
          <cell r="G174" t="str">
            <v>Giám đốc xí nghiệp Phân bón Hóa chất</v>
          </cell>
        </row>
        <row r="175">
          <cell r="A175" t="str">
            <v>M018</v>
          </cell>
          <cell r="B175" t="str">
            <v>Nguyễn Văn Phú</v>
          </cell>
          <cell r="C175" t="str">
            <v xml:space="preserve"> 6/6 </v>
          </cell>
          <cell r="D175">
            <v>5695000</v>
          </cell>
          <cell r="E175">
            <v>930000</v>
          </cell>
          <cell r="F175">
            <v>6625000</v>
          </cell>
          <cell r="G175" t="str">
            <v>Phó quản đốc xưởng</v>
          </cell>
        </row>
        <row r="176">
          <cell r="A176" t="str">
            <v>B108</v>
          </cell>
          <cell r="B176" t="str">
            <v>Lê Thị Phương</v>
          </cell>
          <cell r="C176" t="str">
            <v xml:space="preserve"> 4/6 </v>
          </cell>
          <cell r="D176">
            <v>4928000</v>
          </cell>
          <cell r="E176" t="str">
            <v xml:space="preserve"> -     </v>
          </cell>
          <cell r="F176">
            <v>4928000</v>
          </cell>
          <cell r="G176" t="str">
            <v>công nhân sản xuất bột giặt (xà phòng bột)</v>
          </cell>
        </row>
        <row r="177">
          <cell r="A177" t="str">
            <v>B116</v>
          </cell>
          <cell r="B177" t="str">
            <v>Nguyễn Thị Tâm</v>
          </cell>
          <cell r="C177" t="str">
            <v xml:space="preserve"> 3/6 </v>
          </cell>
          <cell r="D177">
            <v>4649000</v>
          </cell>
          <cell r="E177" t="str">
            <v xml:space="preserve"> -     </v>
          </cell>
          <cell r="F177">
            <v>4649000</v>
          </cell>
          <cell r="G177" t="str">
            <v>công nhân sản xuất bột giặt (xà phòng bột)</v>
          </cell>
        </row>
        <row r="178">
          <cell r="A178" t="str">
            <v>B124</v>
          </cell>
          <cell r="B178" t="str">
            <v>Đỗ Đình Cường</v>
          </cell>
          <cell r="C178" t="str">
            <v xml:space="preserve"> 3/6 </v>
          </cell>
          <cell r="D178">
            <v>4649000</v>
          </cell>
          <cell r="E178" t="str">
            <v xml:space="preserve"> -     </v>
          </cell>
          <cell r="F178">
            <v>4649000</v>
          </cell>
          <cell r="G178" t="str">
            <v>công nhân sản xuất bột giặt (xà phòng bột)</v>
          </cell>
        </row>
        <row r="179">
          <cell r="A179" t="str">
            <v>B126</v>
          </cell>
          <cell r="B179" t="str">
            <v>Trần Thanh Nhàn</v>
          </cell>
          <cell r="C179" t="str">
            <v xml:space="preserve"> 3/6 </v>
          </cell>
          <cell r="D179">
            <v>4649000</v>
          </cell>
          <cell r="E179" t="str">
            <v xml:space="preserve"> -     </v>
          </cell>
          <cell r="F179">
            <v>4649000</v>
          </cell>
          <cell r="G179" t="str">
            <v>công nhân nghiền phụ gia sản xuất phân bón NPK</v>
          </cell>
        </row>
        <row r="180">
          <cell r="A180" t="str">
            <v>B128</v>
          </cell>
          <cell r="B180" t="str">
            <v>Phan Văn Nhựt</v>
          </cell>
          <cell r="C180" t="str">
            <v xml:space="preserve"> 3/6 </v>
          </cell>
          <cell r="D180">
            <v>4649000</v>
          </cell>
          <cell r="E180" t="str">
            <v xml:space="preserve"> -     </v>
          </cell>
          <cell r="F180">
            <v>4649000</v>
          </cell>
          <cell r="G180" t="str">
            <v>công nhân sản xuất bột giặt (xà phòng bột)</v>
          </cell>
        </row>
        <row r="181">
          <cell r="A181" t="str">
            <v>B129</v>
          </cell>
          <cell r="B181" t="str">
            <v>Trương Thị Hằng</v>
          </cell>
          <cell r="C181" t="str">
            <v xml:space="preserve"> 3/6 </v>
          </cell>
          <cell r="D181">
            <v>4649000</v>
          </cell>
          <cell r="E181" t="str">
            <v xml:space="preserve"> -     </v>
          </cell>
          <cell r="F181">
            <v>4649000</v>
          </cell>
          <cell r="G181" t="str">
            <v>công nhân sản xuất bột giặt (xà phòng bột)</v>
          </cell>
        </row>
        <row r="182">
          <cell r="A182" t="str">
            <v>B138</v>
          </cell>
          <cell r="B182" t="str">
            <v>Đoàn Thị Hồng Dễ</v>
          </cell>
          <cell r="C182" t="str">
            <v xml:space="preserve"> 3/6 </v>
          </cell>
          <cell r="D182">
            <v>4649000</v>
          </cell>
          <cell r="E182" t="str">
            <v xml:space="preserve"> -     </v>
          </cell>
          <cell r="F182">
            <v>4649000</v>
          </cell>
          <cell r="G182" t="str">
            <v>công nhân sản xuất bột giặt (xà phòng bột)</v>
          </cell>
        </row>
        <row r="183">
          <cell r="A183" t="str">
            <v>B143</v>
          </cell>
          <cell r="B183" t="str">
            <v>Đinh Thị Cẩm Nhung</v>
          </cell>
          <cell r="C183" t="str">
            <v xml:space="preserve"> 3/6 </v>
          </cell>
          <cell r="D183">
            <v>4649000</v>
          </cell>
          <cell r="E183" t="str">
            <v xml:space="preserve"> -     </v>
          </cell>
          <cell r="F183">
            <v>4649000</v>
          </cell>
          <cell r="G183" t="str">
            <v>công nhân sản xuất bột giặt (xà phòng bột)</v>
          </cell>
        </row>
        <row r="184">
          <cell r="A184" t="str">
            <v>B144</v>
          </cell>
          <cell r="B184" t="str">
            <v>Diệp Thị Loan</v>
          </cell>
          <cell r="C184" t="str">
            <v xml:space="preserve"> 3/6 </v>
          </cell>
          <cell r="D184">
            <v>4649000</v>
          </cell>
          <cell r="E184" t="str">
            <v xml:space="preserve"> -     </v>
          </cell>
          <cell r="F184">
            <v>4649000</v>
          </cell>
          <cell r="G184" t="str">
            <v>công nhân sản xuất bột giặt (xà phòng bột)</v>
          </cell>
        </row>
        <row r="185">
          <cell r="A185" t="str">
            <v>B151</v>
          </cell>
          <cell r="B185" t="str">
            <v>Trần Văn Bon</v>
          </cell>
          <cell r="C185" t="str">
            <v xml:space="preserve"> 3/6 </v>
          </cell>
          <cell r="D185">
            <v>4649000</v>
          </cell>
          <cell r="E185" t="str">
            <v xml:space="preserve"> -     </v>
          </cell>
          <cell r="F185">
            <v>4649000</v>
          </cell>
          <cell r="G185" t="str">
            <v>công nhân sản xuất bột giặt (xà phòng bột)</v>
          </cell>
        </row>
        <row r="186">
          <cell r="A186" t="str">
            <v>B159</v>
          </cell>
          <cell r="B186" t="str">
            <v>Phạm Văn Khải</v>
          </cell>
          <cell r="C186" t="str">
            <v xml:space="preserve"> 3/6 </v>
          </cell>
          <cell r="D186">
            <v>4649000</v>
          </cell>
          <cell r="E186" t="str">
            <v xml:space="preserve"> -     </v>
          </cell>
          <cell r="F186">
            <v>4649000</v>
          </cell>
          <cell r="G186" t="str">
            <v>công nhân sản xuất bột giặt (xà phòng bột)</v>
          </cell>
        </row>
        <row r="187">
          <cell r="A187" t="str">
            <v>B214</v>
          </cell>
          <cell r="B187" t="str">
            <v>Nguyễn Hiền Nuôi</v>
          </cell>
          <cell r="C187" t="str">
            <v xml:space="preserve"> 1/6 </v>
          </cell>
          <cell r="D187">
            <v>4169000</v>
          </cell>
          <cell r="E187" t="str">
            <v xml:space="preserve"> -     </v>
          </cell>
          <cell r="F187">
            <v>4169000</v>
          </cell>
          <cell r="G187" t="str">
            <v>công nhân sản xuất bột giặt (xà phòng bột)</v>
          </cell>
        </row>
        <row r="188">
          <cell r="A188" t="str">
            <v>B217</v>
          </cell>
          <cell r="B188" t="str">
            <v>Nguyễn Ngọc Thành</v>
          </cell>
          <cell r="C188" t="str">
            <v xml:space="preserve"> 1/6 </v>
          </cell>
          <cell r="D188">
            <v>4169000</v>
          </cell>
          <cell r="E188" t="str">
            <v xml:space="preserve"> -     </v>
          </cell>
          <cell r="F188">
            <v>4169000</v>
          </cell>
          <cell r="G188" t="str">
            <v>công nhân sản xuất bột giặt (xà phòng bột)</v>
          </cell>
        </row>
        <row r="189">
          <cell r="A189" t="str">
            <v>C021</v>
          </cell>
          <cell r="B189" t="str">
            <v>Phạm Trung Thực</v>
          </cell>
          <cell r="C189" t="str">
            <v xml:space="preserve"> 6/6 </v>
          </cell>
          <cell r="D189">
            <v>5695000</v>
          </cell>
          <cell r="E189" t="str">
            <v xml:space="preserve"> -     </v>
          </cell>
          <cell r="F189">
            <v>5695000</v>
          </cell>
          <cell r="G189" t="str">
            <v>công nhân sản xuất bột giặt (xà phòng bột)</v>
          </cell>
        </row>
        <row r="190">
          <cell r="A190" t="str">
            <v>C026</v>
          </cell>
          <cell r="B190" t="str">
            <v>Nguyễn Văn Đúng</v>
          </cell>
          <cell r="C190" t="str">
            <v xml:space="preserve"> 5/6 </v>
          </cell>
          <cell r="D190">
            <v>5323000</v>
          </cell>
          <cell r="E190" t="str">
            <v xml:space="preserve"> -     </v>
          </cell>
          <cell r="F190">
            <v>5323000</v>
          </cell>
          <cell r="G190" t="str">
            <v>công nhân sản xuất bột giặt (xà phòng bột)</v>
          </cell>
        </row>
        <row r="191">
          <cell r="A191" t="str">
            <v>C086</v>
          </cell>
          <cell r="B191" t="str">
            <v>Nguyễn Thiện Hoàng</v>
          </cell>
          <cell r="C191" t="str">
            <v xml:space="preserve"> 5/6 </v>
          </cell>
          <cell r="D191">
            <v>5323000</v>
          </cell>
          <cell r="E191" t="str">
            <v xml:space="preserve"> -     </v>
          </cell>
          <cell r="F191">
            <v>5323000</v>
          </cell>
          <cell r="G191" t="str">
            <v>công nhân nghiền phụ gia sản xuất phân bón NPK</v>
          </cell>
        </row>
        <row r="192">
          <cell r="A192" t="str">
            <v>C177</v>
          </cell>
          <cell r="B192" t="str">
            <v>Nguyễn Thị Mỹ Hui</v>
          </cell>
          <cell r="C192" t="str">
            <v xml:space="preserve"> 5/6 </v>
          </cell>
          <cell r="D192">
            <v>5323000</v>
          </cell>
          <cell r="E192" t="str">
            <v xml:space="preserve"> -     </v>
          </cell>
          <cell r="F192">
            <v>5323000</v>
          </cell>
          <cell r="G192" t="str">
            <v>công nhân sản xuất bột giặt (xà phòng bột)</v>
          </cell>
        </row>
        <row r="193">
          <cell r="A193" t="str">
            <v>C345</v>
          </cell>
          <cell r="B193" t="str">
            <v>Lê Minh Trung</v>
          </cell>
          <cell r="C193" t="str">
            <v xml:space="preserve"> 3/6 </v>
          </cell>
          <cell r="D193">
            <v>4649000</v>
          </cell>
          <cell r="E193" t="str">
            <v xml:space="preserve"> -     </v>
          </cell>
          <cell r="F193">
            <v>4649000</v>
          </cell>
          <cell r="G193" t="str">
            <v>công nhân sản xuất bột giặt (xà phòng bột)</v>
          </cell>
        </row>
        <row r="194">
          <cell r="A194" t="str">
            <v>C360</v>
          </cell>
          <cell r="B194" t="str">
            <v>Lê Thanh Tùng</v>
          </cell>
          <cell r="C194" t="str">
            <v xml:space="preserve"> 2/6 </v>
          </cell>
          <cell r="D194">
            <v>4406000</v>
          </cell>
          <cell r="E194" t="str">
            <v xml:space="preserve"> -     </v>
          </cell>
          <cell r="F194">
            <v>4406000</v>
          </cell>
          <cell r="G194" t="str">
            <v>công nhân sản xuất bột giặt (xà phòng bột)</v>
          </cell>
        </row>
        <row r="195">
          <cell r="A195" t="str">
            <v>C361</v>
          </cell>
          <cell r="B195" t="str">
            <v>Thạch Song</v>
          </cell>
          <cell r="C195" t="str">
            <v xml:space="preserve"> 2/6 </v>
          </cell>
          <cell r="D195">
            <v>4406000</v>
          </cell>
          <cell r="E195" t="str">
            <v xml:space="preserve"> -     </v>
          </cell>
          <cell r="F195">
            <v>4406000</v>
          </cell>
          <cell r="G195" t="str">
            <v>công nhân sản xuất bột giặt (xà phòng bột)</v>
          </cell>
        </row>
        <row r="196">
          <cell r="A196" t="str">
            <v>C419</v>
          </cell>
          <cell r="B196" t="str">
            <v>Huỳnh Văn Bình</v>
          </cell>
          <cell r="C196" t="str">
            <v xml:space="preserve"> 2/6 </v>
          </cell>
          <cell r="D196">
            <v>4406000</v>
          </cell>
          <cell r="E196" t="str">
            <v xml:space="preserve"> -     </v>
          </cell>
          <cell r="F196">
            <v>4406000</v>
          </cell>
          <cell r="G196" t="str">
            <v>công nhân nghiền phụ gia sản xuất phân bón NPK</v>
          </cell>
        </row>
        <row r="197">
          <cell r="A197" t="str">
            <v>C444</v>
          </cell>
          <cell r="B197" t="str">
            <v>Phan Văn Hơn</v>
          </cell>
          <cell r="C197" t="str">
            <v xml:space="preserve"> 2/6 </v>
          </cell>
          <cell r="D197">
            <v>4406000</v>
          </cell>
          <cell r="E197" t="str">
            <v xml:space="preserve"> -     </v>
          </cell>
          <cell r="F197">
            <v>4406000</v>
          </cell>
          <cell r="G197" t="str">
            <v>công nhân sản xuất bột giặt (xà phòng bột)</v>
          </cell>
        </row>
        <row r="198">
          <cell r="A198" t="str">
            <v>D027</v>
          </cell>
          <cell r="B198" t="str">
            <v>Nguyễn Tất Thức</v>
          </cell>
          <cell r="C198" t="str">
            <v xml:space="preserve"> 6/6 </v>
          </cell>
          <cell r="D198">
            <v>5695000</v>
          </cell>
          <cell r="E198" t="str">
            <v xml:space="preserve"> -     </v>
          </cell>
          <cell r="F198">
            <v>5695000</v>
          </cell>
          <cell r="G198" t="str">
            <v>công nhân sản xuất bột giặt (xà phòng bột)</v>
          </cell>
        </row>
        <row r="199">
          <cell r="A199" t="str">
            <v>C269</v>
          </cell>
          <cell r="B199" t="str">
            <v>Nguyễn Chí Cường</v>
          </cell>
          <cell r="C199" t="str">
            <v xml:space="preserve"> 3/6 </v>
          </cell>
          <cell r="D199">
            <v>4649000</v>
          </cell>
          <cell r="E199" t="str">
            <v xml:space="preserve"> -     </v>
          </cell>
          <cell r="F199">
            <v>4649000</v>
          </cell>
          <cell r="G199" t="str">
            <v>công nhân nghiền phụ gia sản xuất phân bón NPK</v>
          </cell>
        </row>
        <row r="200">
          <cell r="A200" t="str">
            <v>B221</v>
          </cell>
          <cell r="B200" t="str">
            <v>Nguyễn Hoàng Linh</v>
          </cell>
          <cell r="C200" t="str">
            <v xml:space="preserve"> 2/7 </v>
          </cell>
          <cell r="D200">
            <v>4168000</v>
          </cell>
          <cell r="E200" t="str">
            <v xml:space="preserve"> -     </v>
          </cell>
          <cell r="F200">
            <v>4168000</v>
          </cell>
          <cell r="G200" t="str">
            <v>công nhân sản xuất bột giặt (xà phòng bột)</v>
          </cell>
        </row>
        <row r="201">
          <cell r="A201" t="str">
            <v>B225</v>
          </cell>
          <cell r="B201" t="str">
            <v>Lê Phương Bình</v>
          </cell>
          <cell r="C201" t="str">
            <v xml:space="preserve"> 2/7 </v>
          </cell>
          <cell r="D201">
            <v>4168000</v>
          </cell>
          <cell r="E201" t="str">
            <v xml:space="preserve"> -     </v>
          </cell>
          <cell r="F201">
            <v>4168000</v>
          </cell>
          <cell r="G201" t="str">
            <v>công nhân sản xuất bột giặt (xà phòng bột)</v>
          </cell>
        </row>
        <row r="202">
          <cell r="A202" t="str">
            <v>B227</v>
          </cell>
          <cell r="B202" t="str">
            <v>Nguyễn Văn Trọn</v>
          </cell>
          <cell r="C202" t="str">
            <v xml:space="preserve"> 2/7 </v>
          </cell>
          <cell r="D202">
            <v>4168000</v>
          </cell>
          <cell r="E202" t="str">
            <v xml:space="preserve"> -     </v>
          </cell>
          <cell r="F202">
            <v>4168000</v>
          </cell>
          <cell r="G202" t="str">
            <v>công nhân nghiền phụ gia sản xuất phân bón NPK</v>
          </cell>
        </row>
        <row r="203">
          <cell r="A203" t="str">
            <v>B245</v>
          </cell>
          <cell r="B203" t="str">
            <v>Trần Văn Lịnh</v>
          </cell>
          <cell r="C203" t="str">
            <v xml:space="preserve"> 2/7 </v>
          </cell>
          <cell r="D203">
            <v>4168000</v>
          </cell>
          <cell r="E203" t="str">
            <v xml:space="preserve"> -     </v>
          </cell>
          <cell r="F203">
            <v>4168000</v>
          </cell>
          <cell r="G203" t="str">
            <v>công nhân sản xuất bột giặt (xà phòng bột)</v>
          </cell>
        </row>
        <row r="204">
          <cell r="A204" t="str">
            <v>B246</v>
          </cell>
          <cell r="B204" t="str">
            <v>Phạm Thành Danh</v>
          </cell>
          <cell r="C204" t="str">
            <v xml:space="preserve"> 2/7 </v>
          </cell>
          <cell r="D204">
            <v>4168000</v>
          </cell>
          <cell r="E204" t="str">
            <v xml:space="preserve"> -     </v>
          </cell>
          <cell r="F204">
            <v>4168000</v>
          </cell>
          <cell r="G204" t="str">
            <v>công nhân sản xuất bột giặt (xà phòng bột)</v>
          </cell>
        </row>
        <row r="205">
          <cell r="A205" t="str">
            <v>B092</v>
          </cell>
          <cell r="B205" t="str">
            <v>Nguyễn Thị Thanh Tuyền</v>
          </cell>
          <cell r="C205" t="str">
            <v xml:space="preserve"> 5/6 </v>
          </cell>
          <cell r="D205">
            <v>5323000</v>
          </cell>
          <cell r="E205" t="str">
            <v xml:space="preserve"> -     </v>
          </cell>
          <cell r="F205">
            <v>5323000</v>
          </cell>
          <cell r="G205" t="str">
            <v>công nhân sản xuất bột giặt (xà phòng bột)</v>
          </cell>
        </row>
        <row r="206">
          <cell r="A206" t="str">
            <v>B111</v>
          </cell>
          <cell r="B206" t="str">
            <v>Lê Thị Kim Anh</v>
          </cell>
          <cell r="C206" t="str">
            <v xml:space="preserve"> 4/6 </v>
          </cell>
          <cell r="D206">
            <v>4928000</v>
          </cell>
          <cell r="E206" t="str">
            <v xml:space="preserve"> -     </v>
          </cell>
          <cell r="F206">
            <v>4928000</v>
          </cell>
          <cell r="G206" t="str">
            <v>công nhân sản xuất bột giặt (xà phòng bột)</v>
          </cell>
        </row>
        <row r="207">
          <cell r="A207" t="str">
            <v>B167</v>
          </cell>
          <cell r="B207" t="str">
            <v>Lương Thị Mộng Thi</v>
          </cell>
          <cell r="C207" t="str">
            <v xml:space="preserve"> 3/6 </v>
          </cell>
          <cell r="D207">
            <v>4649000</v>
          </cell>
          <cell r="E207" t="str">
            <v xml:space="preserve"> -     </v>
          </cell>
          <cell r="F207">
            <v>4649000</v>
          </cell>
          <cell r="G207" t="str">
            <v>công nhân nghiền phụ gia sản xuất phân bón NPK</v>
          </cell>
        </row>
        <row r="208">
          <cell r="A208" t="str">
            <v>B175</v>
          </cell>
          <cell r="B208" t="str">
            <v>Lê Thị Mộng Tuyền</v>
          </cell>
          <cell r="C208" t="str">
            <v xml:space="preserve"> 3/6 </v>
          </cell>
          <cell r="D208">
            <v>4649000</v>
          </cell>
          <cell r="E208" t="str">
            <v xml:space="preserve"> -     </v>
          </cell>
          <cell r="F208">
            <v>4649000</v>
          </cell>
          <cell r="G208" t="str">
            <v>công nhân sản xuất bột giặt (xà phòng bột)</v>
          </cell>
        </row>
        <row r="209">
          <cell r="A209" t="str">
            <v>B182</v>
          </cell>
          <cell r="B209" t="str">
            <v>Nguyễn Thị Hải</v>
          </cell>
          <cell r="C209" t="str">
            <v xml:space="preserve"> 1/6</v>
          </cell>
          <cell r="D209">
            <v>4169000</v>
          </cell>
          <cell r="E209" t="str">
            <v xml:space="preserve"> -     </v>
          </cell>
          <cell r="F209">
            <v>4169000</v>
          </cell>
          <cell r="G209" t="str">
            <v>công nhân sản xuất bột giặt (xà phòng bột)</v>
          </cell>
        </row>
        <row r="210">
          <cell r="A210" t="str">
            <v>C190</v>
          </cell>
          <cell r="B210" t="str">
            <v>Bùi Như Ý</v>
          </cell>
          <cell r="C210" t="str">
            <v xml:space="preserve"> 5/6 </v>
          </cell>
          <cell r="D210">
            <v>5323000</v>
          </cell>
          <cell r="E210" t="str">
            <v xml:space="preserve"> -     </v>
          </cell>
          <cell r="F210">
            <v>5323000</v>
          </cell>
          <cell r="G210" t="str">
            <v>công nhân sấy vê viên đóng bao phân NPK</v>
          </cell>
        </row>
        <row r="211">
          <cell r="A211" t="str">
            <v>C211</v>
          </cell>
          <cell r="B211" t="str">
            <v>Phan Văn Bá</v>
          </cell>
          <cell r="C211" t="str">
            <v xml:space="preserve"> 4/6 </v>
          </cell>
          <cell r="D211">
            <v>4928000</v>
          </cell>
          <cell r="E211" t="str">
            <v xml:space="preserve"> -     </v>
          </cell>
          <cell r="F211">
            <v>4928000</v>
          </cell>
          <cell r="G211" t="str">
            <v>công nhân sấy vê viên đóng bao phân NPK</v>
          </cell>
        </row>
        <row r="212">
          <cell r="A212" t="str">
            <v>C231</v>
          </cell>
          <cell r="B212" t="str">
            <v>Nguyễn Thanh Vũ</v>
          </cell>
          <cell r="C212" t="str">
            <v xml:space="preserve"> 3/6 </v>
          </cell>
          <cell r="D212">
            <v>4649000</v>
          </cell>
          <cell r="E212" t="str">
            <v xml:space="preserve"> -     </v>
          </cell>
          <cell r="F212">
            <v>4649000</v>
          </cell>
          <cell r="G212" t="str">
            <v>công nhân sấy vê viên đóng bao phân NPK</v>
          </cell>
        </row>
        <row r="213">
          <cell r="A213" t="str">
            <v>C236</v>
          </cell>
          <cell r="B213" t="str">
            <v>Nguyễn Văn Ngon</v>
          </cell>
          <cell r="C213" t="str">
            <v xml:space="preserve"> 3/6 </v>
          </cell>
          <cell r="D213">
            <v>4649000</v>
          </cell>
          <cell r="E213" t="str">
            <v xml:space="preserve"> -     </v>
          </cell>
          <cell r="F213">
            <v>4649000</v>
          </cell>
          <cell r="G213" t="str">
            <v>công nhân sấy vê viên đóng bao phân NPK</v>
          </cell>
        </row>
        <row r="214">
          <cell r="A214" t="str">
            <v>C237</v>
          </cell>
          <cell r="B214" t="str">
            <v>Huỳnh Ngọc Của</v>
          </cell>
          <cell r="C214" t="str">
            <v xml:space="preserve"> 3/6 </v>
          </cell>
          <cell r="D214">
            <v>4649000</v>
          </cell>
          <cell r="E214" t="str">
            <v xml:space="preserve"> -     </v>
          </cell>
          <cell r="F214">
            <v>4649000</v>
          </cell>
          <cell r="G214" t="str">
            <v>công nhân sấy vê viên đóng bao phân NPK</v>
          </cell>
        </row>
        <row r="215">
          <cell r="A215" t="str">
            <v>C251</v>
          </cell>
          <cell r="B215" t="str">
            <v>Phạm Công Trường</v>
          </cell>
          <cell r="C215" t="str">
            <v xml:space="preserve"> 3/6 </v>
          </cell>
          <cell r="D215">
            <v>4649000</v>
          </cell>
          <cell r="E215" t="str">
            <v xml:space="preserve"> -     </v>
          </cell>
          <cell r="F215">
            <v>4649000</v>
          </cell>
          <cell r="G215" t="str">
            <v>công nhân sấy vê viên đóng bao phân NPK</v>
          </cell>
        </row>
        <row r="216">
          <cell r="A216" t="str">
            <v>C259</v>
          </cell>
          <cell r="B216" t="str">
            <v>Nguyễn Văn Sang</v>
          </cell>
          <cell r="C216" t="str">
            <v xml:space="preserve"> 3/6 </v>
          </cell>
          <cell r="D216">
            <v>4649000</v>
          </cell>
          <cell r="E216" t="str">
            <v xml:space="preserve"> -     </v>
          </cell>
          <cell r="F216">
            <v>4649000</v>
          </cell>
          <cell r="G216" t="str">
            <v>công nhân sấy vê viên đóng bao phân NPK</v>
          </cell>
        </row>
        <row r="217">
          <cell r="A217" t="str">
            <v>C272</v>
          </cell>
          <cell r="B217" t="str">
            <v>Bùi Thị Bé Tám</v>
          </cell>
          <cell r="C217" t="str">
            <v xml:space="preserve"> 3/6 </v>
          </cell>
          <cell r="D217">
            <v>4649000</v>
          </cell>
          <cell r="E217" t="str">
            <v xml:space="preserve"> -     </v>
          </cell>
          <cell r="F217">
            <v>4649000</v>
          </cell>
          <cell r="G217" t="str">
            <v>công nhân sấy vê viên đóng bao phân NPK</v>
          </cell>
        </row>
        <row r="218">
          <cell r="A218" t="str">
            <v>C283</v>
          </cell>
          <cell r="B218" t="str">
            <v>Nguyễn Văn Thành (B)</v>
          </cell>
          <cell r="C218" t="str">
            <v xml:space="preserve"> 3/6 </v>
          </cell>
          <cell r="D218">
            <v>4649000</v>
          </cell>
          <cell r="E218" t="str">
            <v xml:space="preserve"> -     </v>
          </cell>
          <cell r="F218">
            <v>4649000</v>
          </cell>
          <cell r="G218" t="str">
            <v>công nhân sấy vê viên đóng bao phân NPK</v>
          </cell>
        </row>
        <row r="219">
          <cell r="A219" t="str">
            <v>C316</v>
          </cell>
          <cell r="B219" t="str">
            <v>Huỳnh Văn Giàu</v>
          </cell>
          <cell r="C219" t="str">
            <v xml:space="preserve"> 3/6 </v>
          </cell>
          <cell r="D219">
            <v>4649000</v>
          </cell>
          <cell r="E219" t="str">
            <v xml:space="preserve"> -     </v>
          </cell>
          <cell r="F219">
            <v>4649000</v>
          </cell>
          <cell r="G219" t="str">
            <v>công nhân sấy vê viên đóng bao phân NPK</v>
          </cell>
        </row>
        <row r="220">
          <cell r="A220" t="str">
            <v>C343</v>
          </cell>
          <cell r="B220" t="str">
            <v>Bành Văn Bình</v>
          </cell>
          <cell r="C220" t="str">
            <v xml:space="preserve"> 1/6 </v>
          </cell>
          <cell r="D220">
            <v>4169000</v>
          </cell>
          <cell r="E220" t="str">
            <v xml:space="preserve"> -     </v>
          </cell>
          <cell r="F220">
            <v>4169000</v>
          </cell>
          <cell r="G220" t="str">
            <v>công nhân sấy vê viên đóng bao phân NPK</v>
          </cell>
        </row>
        <row r="221">
          <cell r="A221" t="str">
            <v>C383</v>
          </cell>
          <cell r="B221" t="str">
            <v>Nguyễn Minh Luân</v>
          </cell>
          <cell r="C221" t="str">
            <v xml:space="preserve"> 1/6 </v>
          </cell>
          <cell r="D221">
            <v>4169000</v>
          </cell>
          <cell r="E221" t="str">
            <v xml:space="preserve"> -     </v>
          </cell>
          <cell r="F221">
            <v>4169000</v>
          </cell>
          <cell r="G221" t="str">
            <v>công nhân sấy vê viên đóng bao phân NPK</v>
          </cell>
        </row>
        <row r="222">
          <cell r="A222" t="str">
            <v>C416</v>
          </cell>
          <cell r="B222" t="str">
            <v>Lê Tuấn Khanh</v>
          </cell>
          <cell r="C222" t="str">
            <v xml:space="preserve"> 1/6 </v>
          </cell>
          <cell r="D222">
            <v>4169000</v>
          </cell>
          <cell r="E222" t="str">
            <v xml:space="preserve"> -     </v>
          </cell>
          <cell r="F222">
            <v>4169000</v>
          </cell>
          <cell r="G222" t="str">
            <v>công nhân sấy vê viên đóng bao phân NPK</v>
          </cell>
        </row>
        <row r="223">
          <cell r="A223" t="str">
            <v>C431</v>
          </cell>
          <cell r="B223" t="str">
            <v>Nguyễn Nhựt Minh</v>
          </cell>
          <cell r="C223" t="str">
            <v xml:space="preserve"> 1/6 </v>
          </cell>
          <cell r="D223">
            <v>4169000</v>
          </cell>
          <cell r="E223" t="str">
            <v xml:space="preserve"> -     </v>
          </cell>
          <cell r="F223">
            <v>4169000</v>
          </cell>
          <cell r="G223" t="str">
            <v>công nhân sấy vê viên đóng bao phân NPK</v>
          </cell>
        </row>
        <row r="224">
          <cell r="A224" t="str">
            <v>C448</v>
          </cell>
          <cell r="B224" t="str">
            <v>Nguyễn Minh Tuân</v>
          </cell>
          <cell r="C224" t="str">
            <v xml:space="preserve"> 1/6 </v>
          </cell>
          <cell r="D224">
            <v>4169000</v>
          </cell>
          <cell r="E224" t="str">
            <v xml:space="preserve"> -     </v>
          </cell>
          <cell r="F224">
            <v>4169000</v>
          </cell>
          <cell r="G224" t="str">
            <v>công nhân sấy vê viên đóng bao phân NPK</v>
          </cell>
        </row>
        <row r="225">
          <cell r="A225" t="str">
            <v>C455</v>
          </cell>
          <cell r="B225" t="str">
            <v>Nguyễn Chí Út Hiền</v>
          </cell>
          <cell r="C225" t="str">
            <v xml:space="preserve"> 1/6 </v>
          </cell>
          <cell r="D225">
            <v>4169000</v>
          </cell>
          <cell r="E225" t="str">
            <v xml:space="preserve"> -     </v>
          </cell>
          <cell r="F225">
            <v>4169000</v>
          </cell>
          <cell r="G225" t="str">
            <v>công nhân sấy vê viên đóng bao phân NPK</v>
          </cell>
        </row>
        <row r="226">
          <cell r="A226" t="str">
            <v>M027</v>
          </cell>
          <cell r="B226" t="str">
            <v>Trịnh Văn Cường</v>
          </cell>
          <cell r="C226" t="str">
            <v xml:space="preserve"> 4/6 </v>
          </cell>
          <cell r="D226">
            <v>4928000</v>
          </cell>
          <cell r="E226" t="str">
            <v xml:space="preserve"> -     </v>
          </cell>
          <cell r="F226">
            <v>4928000</v>
          </cell>
          <cell r="G226" t="str">
            <v>công nhân sấy vê viên đóng bao phân NPK</v>
          </cell>
        </row>
        <row r="227">
          <cell r="A227" t="str">
            <v>C476</v>
          </cell>
          <cell r="B227" t="str">
            <v>Nguyễn Thanh Nhân</v>
          </cell>
          <cell r="C227" t="str">
            <v xml:space="preserve"> 1/6 </v>
          </cell>
          <cell r="D227">
            <v>4169000</v>
          </cell>
          <cell r="E227" t="str">
            <v xml:space="preserve"> -     </v>
          </cell>
          <cell r="F227">
            <v>4169000</v>
          </cell>
          <cell r="G227" t="str">
            <v>công nhân sấy vê viên đóng bao phân NPK</v>
          </cell>
        </row>
        <row r="228">
          <cell r="A228" t="str">
            <v>C437</v>
          </cell>
          <cell r="B228" t="str">
            <v>Phạm Văn Phú</v>
          </cell>
          <cell r="C228" t="str">
            <v xml:space="preserve"> 1/6 </v>
          </cell>
          <cell r="D228">
            <v>4169000</v>
          </cell>
          <cell r="E228" t="str">
            <v xml:space="preserve"> -     </v>
          </cell>
          <cell r="F228">
            <v>4169000</v>
          </cell>
          <cell r="G228" t="str">
            <v>công nhân sấy vê viên đóng bao phân NPK</v>
          </cell>
        </row>
        <row r="229">
          <cell r="A229" t="str">
            <v>C257</v>
          </cell>
          <cell r="B229" t="str">
            <v>Nguyễn Chí Dũng</v>
          </cell>
          <cell r="C229" t="str">
            <v xml:space="preserve"> 3/6 </v>
          </cell>
          <cell r="D229">
            <v>4649000</v>
          </cell>
          <cell r="E229" t="str">
            <v xml:space="preserve"> -     </v>
          </cell>
          <cell r="F229">
            <v>4649000</v>
          </cell>
          <cell r="G229" t="str">
            <v>công nhân sấy vê viên đóng bao phân NPK</v>
          </cell>
        </row>
        <row r="230">
          <cell r="A230" t="str">
            <v>B261</v>
          </cell>
          <cell r="B230" t="str">
            <v>Mai Văn Nhân</v>
          </cell>
          <cell r="C230" t="str">
            <v xml:space="preserve"> 2/7 </v>
          </cell>
          <cell r="D230">
            <v>4168000</v>
          </cell>
          <cell r="E230" t="str">
            <v xml:space="preserve"> -     </v>
          </cell>
          <cell r="F230">
            <v>4168000</v>
          </cell>
          <cell r="G230" t="str">
            <v>công nhân nghiền phụ gia sản xuất phân bón NPK</v>
          </cell>
        </row>
        <row r="231">
          <cell r="A231" t="str">
            <v>B263</v>
          </cell>
          <cell r="B231" t="str">
            <v xml:space="preserve">Nguyễn Thanh Tuấn </v>
          </cell>
          <cell r="C231" t="str">
            <v xml:space="preserve"> 2/7 </v>
          </cell>
          <cell r="D231">
            <v>4168000</v>
          </cell>
          <cell r="E231" t="str">
            <v xml:space="preserve"> -     </v>
          </cell>
          <cell r="F231">
            <v>4168000</v>
          </cell>
          <cell r="G231" t="str">
            <v>công nhân nghiền phụ gia sản xuất phân bón NPK</v>
          </cell>
        </row>
        <row r="232">
          <cell r="A232" t="str">
            <v>B271</v>
          </cell>
          <cell r="B232" t="str">
            <v>Nguyễn Hoàng Thắng</v>
          </cell>
          <cell r="C232" t="str">
            <v xml:space="preserve"> 2/7 </v>
          </cell>
          <cell r="D232">
            <v>4168000</v>
          </cell>
          <cell r="E232" t="str">
            <v xml:space="preserve"> -     </v>
          </cell>
          <cell r="F232">
            <v>4168000</v>
          </cell>
          <cell r="G232" t="str">
            <v>công nhân nghiền phụ gia sản xuất phân bón NPK</v>
          </cell>
        </row>
        <row r="233">
          <cell r="A233" t="str">
            <v>B273</v>
          </cell>
          <cell r="B233" t="str">
            <v>Nguyễn Quốc Trung</v>
          </cell>
          <cell r="C233" t="str">
            <v xml:space="preserve"> 2/7 </v>
          </cell>
          <cell r="D233">
            <v>4168000</v>
          </cell>
          <cell r="E233" t="str">
            <v xml:space="preserve"> -     </v>
          </cell>
          <cell r="F233">
            <v>4168000</v>
          </cell>
          <cell r="G233" t="str">
            <v>công nhân nghiền phụ gia sản xuất phân bón NPK</v>
          </cell>
        </row>
        <row r="234">
          <cell r="A234" t="str">
            <v>B275</v>
          </cell>
          <cell r="B234" t="str">
            <v>Trần Thanh Tùng</v>
          </cell>
          <cell r="C234" t="str">
            <v xml:space="preserve"> 2/7 </v>
          </cell>
          <cell r="D234">
            <v>4168000</v>
          </cell>
          <cell r="E234" t="str">
            <v xml:space="preserve"> -     </v>
          </cell>
          <cell r="F234">
            <v>4168000</v>
          </cell>
          <cell r="G234" t="str">
            <v>công nhân nghiền phụ gia sản xuất phân bón NPK</v>
          </cell>
        </row>
        <row r="235">
          <cell r="A235" t="str">
            <v>B277</v>
          </cell>
          <cell r="B235" t="str">
            <v>Nguyễn Thành Thanh</v>
          </cell>
          <cell r="C235" t="str">
            <v xml:space="preserve"> 2/7 </v>
          </cell>
          <cell r="D235">
            <v>4168000</v>
          </cell>
          <cell r="E235" t="str">
            <v xml:space="preserve"> -     </v>
          </cell>
          <cell r="F235">
            <v>4168000</v>
          </cell>
          <cell r="G235" t="str">
            <v>công nhân nghiền phụ gia sản xuất phân bón NPK</v>
          </cell>
        </row>
        <row r="236">
          <cell r="A236" t="str">
            <v>B282</v>
          </cell>
          <cell r="B236" t="str">
            <v>Nguyễn Hoàng Thanh</v>
          </cell>
          <cell r="C236" t="str">
            <v xml:space="preserve"> 2/7 </v>
          </cell>
          <cell r="D236">
            <v>4168000</v>
          </cell>
          <cell r="E236" t="str">
            <v xml:space="preserve"> -     </v>
          </cell>
          <cell r="F236">
            <v>4168000</v>
          </cell>
          <cell r="G236" t="str">
            <v>công nhân nghiền phụ gia sản xuất phân bón NPK</v>
          </cell>
        </row>
        <row r="237">
          <cell r="A237" t="str">
            <v>B283</v>
          </cell>
          <cell r="B237" t="str">
            <v>Đoàn Văn Giảng</v>
          </cell>
          <cell r="C237" t="str">
            <v xml:space="preserve"> 2/7 </v>
          </cell>
          <cell r="D237">
            <v>4168000</v>
          </cell>
          <cell r="E237" t="str">
            <v xml:space="preserve"> -     </v>
          </cell>
          <cell r="F237">
            <v>4168000</v>
          </cell>
          <cell r="G237" t="str">
            <v>công nhân nghiền phụ gia sản xuất phân bón NPK</v>
          </cell>
        </row>
        <row r="238">
          <cell r="A238" t="str">
            <v>B286</v>
          </cell>
          <cell r="B238" t="str">
            <v>Nguyễn Chiến Thắng</v>
          </cell>
          <cell r="C238" t="str">
            <v xml:space="preserve"> 2/7 </v>
          </cell>
          <cell r="D238">
            <v>4168000</v>
          </cell>
          <cell r="E238" t="str">
            <v xml:space="preserve"> -     </v>
          </cell>
          <cell r="F238">
            <v>4168000</v>
          </cell>
          <cell r="G238" t="str">
            <v>công nhân nghiền phụ gia sản xuất phân bón NPK</v>
          </cell>
        </row>
        <row r="239">
          <cell r="A239" t="str">
            <v>B293</v>
          </cell>
          <cell r="B239" t="str">
            <v>Nguyễn Thị Hồng Thắm</v>
          </cell>
          <cell r="C239" t="str">
            <v xml:space="preserve"> 2/7 </v>
          </cell>
          <cell r="D239">
            <v>4168000</v>
          </cell>
          <cell r="E239" t="str">
            <v xml:space="preserve"> -     </v>
          </cell>
          <cell r="F239">
            <v>4168000</v>
          </cell>
          <cell r="G239" t="str">
            <v>công nhân sản xuất bột giặt (xà phòng bột)</v>
          </cell>
        </row>
        <row r="240">
          <cell r="A240" t="str">
            <v>B294</v>
          </cell>
          <cell r="B240" t="str">
            <v>Trương Thị Diễm My</v>
          </cell>
          <cell r="C240" t="str">
            <v xml:space="preserve"> 2/7 </v>
          </cell>
          <cell r="D240">
            <v>4168000</v>
          </cell>
          <cell r="E240" t="str">
            <v xml:space="preserve"> -     </v>
          </cell>
          <cell r="F240">
            <v>4168000</v>
          </cell>
          <cell r="G240" t="str">
            <v>công nhân sản xuất bột giặt (xà phòng bột)</v>
          </cell>
        </row>
        <row r="241">
          <cell r="A241" t="str">
            <v>B295</v>
          </cell>
          <cell r="B241" t="str">
            <v>Nguyễn Thanh Tâm</v>
          </cell>
          <cell r="C241" t="str">
            <v xml:space="preserve"> 2/7 </v>
          </cell>
          <cell r="D241">
            <v>4168000</v>
          </cell>
          <cell r="E241" t="str">
            <v xml:space="preserve"> -     </v>
          </cell>
          <cell r="F241">
            <v>4168000</v>
          </cell>
          <cell r="G241" t="str">
            <v>công nhân nghiền phụ gia sản xuất phân bón NPK</v>
          </cell>
        </row>
        <row r="242">
          <cell r="A242" t="str">
            <v>B296</v>
          </cell>
          <cell r="B242" t="str">
            <v>Nguyễn Văn Bảo Quốc</v>
          </cell>
          <cell r="C242" t="str">
            <v xml:space="preserve"> 2/7 </v>
          </cell>
          <cell r="D242">
            <v>4168000</v>
          </cell>
          <cell r="E242" t="str">
            <v xml:space="preserve"> -     </v>
          </cell>
          <cell r="F242">
            <v>4168000</v>
          </cell>
          <cell r="G242" t="str">
            <v>công nhân nghiền phụ gia sản xuất phân bón NPK</v>
          </cell>
        </row>
        <row r="243">
          <cell r="A243" t="str">
            <v>B298</v>
          </cell>
          <cell r="B243" t="str">
            <v>Lê Hoàng Nhịnh</v>
          </cell>
          <cell r="C243" t="str">
            <v xml:space="preserve"> 2/7 </v>
          </cell>
          <cell r="D243">
            <v>4168000</v>
          </cell>
          <cell r="E243" t="str">
            <v xml:space="preserve"> -     </v>
          </cell>
          <cell r="F243">
            <v>4168000</v>
          </cell>
          <cell r="G243" t="str">
            <v>công nhân nghiền phụ gia sản xuất phân bón NPK</v>
          </cell>
        </row>
        <row r="244">
          <cell r="A244" t="str">
            <v>B300</v>
          </cell>
          <cell r="B244" t="str">
            <v>Kim Bích Ky</v>
          </cell>
          <cell r="C244" t="str">
            <v xml:space="preserve"> 2/7 </v>
          </cell>
          <cell r="D244">
            <v>4168000</v>
          </cell>
          <cell r="E244" t="str">
            <v xml:space="preserve"> -     </v>
          </cell>
          <cell r="F244">
            <v>4168000</v>
          </cell>
          <cell r="G244" t="str">
            <v>công nhân nghiền phụ gia sản xuất phân bón NPK</v>
          </cell>
        </row>
        <row r="245">
          <cell r="A245" t="str">
            <v>B307</v>
          </cell>
          <cell r="B245" t="str">
            <v>Nguyễn Hữu Thọ</v>
          </cell>
          <cell r="C245" t="str">
            <v xml:space="preserve"> 1/7 </v>
          </cell>
          <cell r="D245">
            <v>3970000</v>
          </cell>
          <cell r="E245" t="str">
            <v xml:space="preserve"> -     </v>
          </cell>
          <cell r="F245">
            <v>3970000</v>
          </cell>
          <cell r="G245" t="str">
            <v>công nhân nghiền phụ gia sản xuất phân bón NPK</v>
          </cell>
        </row>
        <row r="246">
          <cell r="A246" t="str">
            <v>B310</v>
          </cell>
          <cell r="B246" t="str">
            <v>Trần Văn Uôl</v>
          </cell>
          <cell r="C246" t="str">
            <v xml:space="preserve"> 1/7 </v>
          </cell>
          <cell r="D246">
            <v>3970000</v>
          </cell>
          <cell r="E246" t="str">
            <v xml:space="preserve"> -     </v>
          </cell>
          <cell r="F246">
            <v>3970000</v>
          </cell>
          <cell r="G246" t="str">
            <v>công nhân nghiền phụ gia sản xuất phân bón NPK</v>
          </cell>
        </row>
        <row r="247">
          <cell r="A247" t="str">
            <v>B041</v>
          </cell>
          <cell r="B247" t="str">
            <v>Phạm Hồng Phượng</v>
          </cell>
          <cell r="C247" t="str">
            <v xml:space="preserve"> 6/6 </v>
          </cell>
          <cell r="D247">
            <v>5695000</v>
          </cell>
          <cell r="E247" t="str">
            <v xml:space="preserve"> -     </v>
          </cell>
          <cell r="F247">
            <v>5695000</v>
          </cell>
          <cell r="G247" t="str">
            <v>công nhân nghiền phụ gia sản xuất phân bón NPK</v>
          </cell>
        </row>
        <row r="248">
          <cell r="A248" t="str">
            <v>B045</v>
          </cell>
          <cell r="B248" t="str">
            <v>Phan Thị Thắm</v>
          </cell>
          <cell r="C248" t="str">
            <v xml:space="preserve"> 5/6 </v>
          </cell>
          <cell r="D248">
            <v>5323000</v>
          </cell>
          <cell r="E248" t="str">
            <v xml:space="preserve"> -     </v>
          </cell>
          <cell r="F248">
            <v>5323000</v>
          </cell>
          <cell r="G248" t="str">
            <v>công nhân nghiền phụ gia sản xuất phân bón NPK</v>
          </cell>
        </row>
        <row r="249">
          <cell r="A249" t="str">
            <v>B082</v>
          </cell>
          <cell r="B249" t="str">
            <v>Phùng Thị Loan</v>
          </cell>
          <cell r="C249" t="str">
            <v xml:space="preserve"> 5/6 </v>
          </cell>
          <cell r="D249">
            <v>5323000</v>
          </cell>
          <cell r="E249" t="str">
            <v xml:space="preserve"> -     </v>
          </cell>
          <cell r="F249">
            <v>5323000</v>
          </cell>
          <cell r="G249" t="str">
            <v>công nhân nghiền phụ gia sản xuất phân bón NPK</v>
          </cell>
        </row>
        <row r="250">
          <cell r="A250" t="str">
            <v>B109</v>
          </cell>
          <cell r="B250" t="str">
            <v>Lê Thị Thu Hoài</v>
          </cell>
          <cell r="C250" t="str">
            <v xml:space="preserve"> 4/6 </v>
          </cell>
          <cell r="D250">
            <v>4928000</v>
          </cell>
          <cell r="E250" t="str">
            <v xml:space="preserve"> -     </v>
          </cell>
          <cell r="F250">
            <v>4928000</v>
          </cell>
          <cell r="G250" t="str">
            <v>công nhân nghiền phụ gia sản xuất phân bón NPK</v>
          </cell>
        </row>
        <row r="251">
          <cell r="A251" t="str">
            <v>B117</v>
          </cell>
          <cell r="B251" t="str">
            <v xml:space="preserve">Nguyễn Thị Vân </v>
          </cell>
          <cell r="C251" t="str">
            <v xml:space="preserve"> 3/6 </v>
          </cell>
          <cell r="D251">
            <v>4649000</v>
          </cell>
          <cell r="E251" t="str">
            <v xml:space="preserve"> -     </v>
          </cell>
          <cell r="F251">
            <v>4649000</v>
          </cell>
          <cell r="G251" t="str">
            <v>công nhân nghiền phụ gia sản xuất phân bón NPK</v>
          </cell>
        </row>
        <row r="252">
          <cell r="A252" t="str">
            <v>B173</v>
          </cell>
          <cell r="B252" t="str">
            <v>Võ Thị Cà Nâu</v>
          </cell>
          <cell r="C252" t="str">
            <v xml:space="preserve"> 3/6 </v>
          </cell>
          <cell r="D252">
            <v>4406000</v>
          </cell>
          <cell r="E252" t="str">
            <v xml:space="preserve"> -     </v>
          </cell>
          <cell r="F252">
            <v>4649000</v>
          </cell>
          <cell r="G252" t="str">
            <v>công nhân nghiền phụ gia sản xuất phân bón NPK</v>
          </cell>
        </row>
        <row r="253">
          <cell r="A253" t="str">
            <v>C048</v>
          </cell>
          <cell r="B253" t="str">
            <v>Nguyễn Quang Sang</v>
          </cell>
          <cell r="C253" t="str">
            <v xml:space="preserve"> 5/6 </v>
          </cell>
          <cell r="D253">
            <v>5323000</v>
          </cell>
          <cell r="E253" t="str">
            <v xml:space="preserve"> -     </v>
          </cell>
          <cell r="F253">
            <v>5323000</v>
          </cell>
          <cell r="G253" t="str">
            <v>công nhân nghiền phụ gia sản xuất phân bón NPK</v>
          </cell>
        </row>
        <row r="254">
          <cell r="A254" t="str">
            <v>C121</v>
          </cell>
          <cell r="B254" t="str">
            <v>Mai Thị Tình</v>
          </cell>
          <cell r="C254" t="str">
            <v xml:space="preserve"> 4/6 </v>
          </cell>
          <cell r="D254">
            <v>4928000</v>
          </cell>
          <cell r="E254" t="str">
            <v xml:space="preserve"> -     </v>
          </cell>
          <cell r="F254">
            <v>4928000</v>
          </cell>
          <cell r="G254" t="str">
            <v>công nhân nghiền phụ gia sản xuất phân bón NPK</v>
          </cell>
        </row>
        <row r="255">
          <cell r="A255" t="str">
            <v>C150</v>
          </cell>
          <cell r="B255" t="str">
            <v>Đinh Tiên Hoàng</v>
          </cell>
          <cell r="C255" t="str">
            <v xml:space="preserve"> 4/6 </v>
          </cell>
          <cell r="D255">
            <v>4928000</v>
          </cell>
          <cell r="E255" t="str">
            <v xml:space="preserve"> -     </v>
          </cell>
          <cell r="F255">
            <v>4928000</v>
          </cell>
          <cell r="G255" t="str">
            <v>công nhân nghiền phụ gia sản xuất phân bón NPK</v>
          </cell>
        </row>
        <row r="256">
          <cell r="A256" t="str">
            <v>C201</v>
          </cell>
          <cell r="B256" t="str">
            <v>Trần Thị Thanh Giang</v>
          </cell>
          <cell r="C256" t="str">
            <v xml:space="preserve"> 4/6 </v>
          </cell>
          <cell r="D256">
            <v>4928000</v>
          </cell>
          <cell r="E256" t="str">
            <v xml:space="preserve"> -     </v>
          </cell>
          <cell r="F256">
            <v>4928000</v>
          </cell>
          <cell r="G256" t="str">
            <v>công nhân nghiền phụ gia sản xuất phân bón NPK</v>
          </cell>
        </row>
        <row r="257">
          <cell r="A257" t="str">
            <v>C222</v>
          </cell>
          <cell r="B257" t="str">
            <v>Nguyễn Chí Tâm</v>
          </cell>
          <cell r="C257" t="str">
            <v xml:space="preserve"> 4/6 </v>
          </cell>
          <cell r="D257">
            <v>4928000</v>
          </cell>
          <cell r="E257" t="str">
            <v xml:space="preserve"> -     </v>
          </cell>
          <cell r="F257">
            <v>4928000</v>
          </cell>
          <cell r="G257" t="str">
            <v>công nhân sấy vê viên đóng bao phân NPK</v>
          </cell>
        </row>
        <row r="258">
          <cell r="A258" t="str">
            <v>C226</v>
          </cell>
          <cell r="B258" t="str">
            <v>Lê Phú Cường</v>
          </cell>
          <cell r="C258" t="str">
            <v xml:space="preserve"> 4/6 </v>
          </cell>
          <cell r="D258">
            <v>4928000</v>
          </cell>
          <cell r="E258" t="str">
            <v xml:space="preserve"> -     </v>
          </cell>
          <cell r="F258">
            <v>4928000</v>
          </cell>
          <cell r="G258" t="str">
            <v>công nhân sấy vê viên đóng bao phân NPK</v>
          </cell>
        </row>
        <row r="259">
          <cell r="A259" t="str">
            <v>C230</v>
          </cell>
          <cell r="B259" t="str">
            <v>Nguyễn Văn Phong</v>
          </cell>
          <cell r="C259" t="str">
            <v xml:space="preserve"> 4/6 </v>
          </cell>
          <cell r="D259">
            <v>4928000</v>
          </cell>
          <cell r="E259" t="str">
            <v xml:space="preserve"> -     </v>
          </cell>
          <cell r="F259">
            <v>4928000</v>
          </cell>
          <cell r="G259" t="str">
            <v>công nhân sấy vê viên đóng bao phân NPK</v>
          </cell>
        </row>
        <row r="260">
          <cell r="A260" t="str">
            <v>C243</v>
          </cell>
          <cell r="B260" t="str">
            <v>Nguyễn Thị Kiều Diễm</v>
          </cell>
          <cell r="C260" t="str">
            <v xml:space="preserve"> 3/6 </v>
          </cell>
          <cell r="D260">
            <v>4649000</v>
          </cell>
          <cell r="E260" t="str">
            <v xml:space="preserve"> -     </v>
          </cell>
          <cell r="F260">
            <v>4649000</v>
          </cell>
          <cell r="G260" t="str">
            <v>công nhân nghiền phụ gia sản xuất phân bón NPK</v>
          </cell>
        </row>
        <row r="261">
          <cell r="A261" t="str">
            <v>C244</v>
          </cell>
          <cell r="B261" t="str">
            <v>Nguyễn Văn Học</v>
          </cell>
          <cell r="C261" t="str">
            <v xml:space="preserve"> 3/6 </v>
          </cell>
          <cell r="D261">
            <v>4649000</v>
          </cell>
          <cell r="E261" t="str">
            <v xml:space="preserve"> -     </v>
          </cell>
          <cell r="F261">
            <v>4649000</v>
          </cell>
          <cell r="G261" t="str">
            <v>công nhân nghiền phụ gia sản xuất phân bón NPK</v>
          </cell>
        </row>
        <row r="262">
          <cell r="A262" t="str">
            <v>C248</v>
          </cell>
          <cell r="B262" t="str">
            <v>Đặng Thị Bích Thuận</v>
          </cell>
          <cell r="C262" t="str">
            <v xml:space="preserve"> 3/6 </v>
          </cell>
          <cell r="D262">
            <v>4649000</v>
          </cell>
          <cell r="E262" t="str">
            <v xml:space="preserve"> -     </v>
          </cell>
          <cell r="F262">
            <v>4649000</v>
          </cell>
          <cell r="G262" t="str">
            <v>công nhân nghiền phụ gia sản xuất phân bón NPK</v>
          </cell>
        </row>
        <row r="263">
          <cell r="A263" t="str">
            <v>C264</v>
          </cell>
          <cell r="B263" t="str">
            <v>Trần Văn Mảnh</v>
          </cell>
          <cell r="C263" t="str">
            <v xml:space="preserve"> 3/6 </v>
          </cell>
          <cell r="D263">
            <v>4649000</v>
          </cell>
          <cell r="E263" t="str">
            <v xml:space="preserve"> -     </v>
          </cell>
          <cell r="F263">
            <v>4649000</v>
          </cell>
          <cell r="G263" t="str">
            <v>công nhân nghiền phụ gia sản xuất phân bón NPK</v>
          </cell>
        </row>
        <row r="264">
          <cell r="A264" t="str">
            <v>C265</v>
          </cell>
          <cell r="B264" t="str">
            <v>Nguyễn Thanh Hải</v>
          </cell>
          <cell r="C264" t="str">
            <v xml:space="preserve"> 3/6 </v>
          </cell>
          <cell r="D264">
            <v>4649000</v>
          </cell>
          <cell r="E264" t="str">
            <v xml:space="preserve"> -     </v>
          </cell>
          <cell r="F264">
            <v>4649000</v>
          </cell>
          <cell r="G264" t="str">
            <v>công nhân nghiền phụ gia sản xuất phân bón NPK</v>
          </cell>
        </row>
        <row r="265">
          <cell r="A265" t="str">
            <v>B266</v>
          </cell>
          <cell r="B265" t="str">
            <v>Quách Trung Hậu</v>
          </cell>
          <cell r="C265" t="str">
            <v xml:space="preserve"> 2/7 </v>
          </cell>
          <cell r="D265">
            <v>4168000</v>
          </cell>
          <cell r="E265" t="str">
            <v xml:space="preserve"> -     </v>
          </cell>
          <cell r="F265">
            <v>4168000</v>
          </cell>
          <cell r="G265" t="str">
            <v>công nhân nghiền phụ gia sản xuất phân bón NPK</v>
          </cell>
        </row>
        <row r="266">
          <cell r="A266" t="str">
            <v>C268</v>
          </cell>
          <cell r="B266" t="str">
            <v>Nguyễn Thanh Hùng</v>
          </cell>
          <cell r="C266" t="str">
            <v xml:space="preserve"> 3/6 </v>
          </cell>
          <cell r="D266">
            <v>4649000</v>
          </cell>
          <cell r="E266" t="str">
            <v xml:space="preserve"> -     </v>
          </cell>
          <cell r="F266">
            <v>4649000</v>
          </cell>
          <cell r="G266" t="str">
            <v>công nhân nghiền phụ gia sản xuất phân bón NPK</v>
          </cell>
        </row>
        <row r="267">
          <cell r="A267" t="str">
            <v>C279</v>
          </cell>
          <cell r="B267" t="str">
            <v>Lâm Văn Hùng</v>
          </cell>
          <cell r="C267" t="str">
            <v xml:space="preserve"> 3/6 </v>
          </cell>
          <cell r="D267">
            <v>4649000</v>
          </cell>
          <cell r="E267" t="str">
            <v xml:space="preserve"> -     </v>
          </cell>
          <cell r="F267">
            <v>4649000</v>
          </cell>
          <cell r="G267" t="str">
            <v>công nhân nghiền phụ gia sản xuất phân bón NPK</v>
          </cell>
        </row>
        <row r="268">
          <cell r="A268" t="str">
            <v>C296</v>
          </cell>
          <cell r="B268" t="str">
            <v>Nguyễn Tấn Lộc</v>
          </cell>
          <cell r="C268" t="str">
            <v xml:space="preserve"> 3/6 </v>
          </cell>
          <cell r="D268">
            <v>4649000</v>
          </cell>
          <cell r="E268" t="str">
            <v xml:space="preserve"> -     </v>
          </cell>
          <cell r="F268">
            <v>4649000</v>
          </cell>
          <cell r="G268" t="str">
            <v>công nhân nghiền phụ gia sản xuất phân bón NPK</v>
          </cell>
        </row>
        <row r="269">
          <cell r="A269" t="str">
            <v>C324</v>
          </cell>
          <cell r="B269" t="str">
            <v>Lê Văn Giã</v>
          </cell>
          <cell r="C269" t="str">
            <v xml:space="preserve"> 3/6 </v>
          </cell>
          <cell r="D269">
            <v>4649000</v>
          </cell>
          <cell r="E269" t="str">
            <v xml:space="preserve"> -     </v>
          </cell>
          <cell r="F269">
            <v>4649000</v>
          </cell>
          <cell r="G269" t="str">
            <v>công nhân sấy vê viên đóng bao phân NPK</v>
          </cell>
        </row>
        <row r="270">
          <cell r="A270" t="str">
            <v>C328</v>
          </cell>
          <cell r="B270" t="str">
            <v>Nguyễn Thanh Trà (A)</v>
          </cell>
          <cell r="C270" t="str">
            <v xml:space="preserve"> 1/6 </v>
          </cell>
          <cell r="D270">
            <v>4169000</v>
          </cell>
          <cell r="E270" t="str">
            <v xml:space="preserve"> -     </v>
          </cell>
          <cell r="F270">
            <v>4169000</v>
          </cell>
          <cell r="G270" t="str">
            <v>công nhân sấy vê viên đóng bao phân NPK</v>
          </cell>
        </row>
        <row r="271">
          <cell r="A271" t="str">
            <v>C335</v>
          </cell>
          <cell r="B271" t="str">
            <v>Trần Văn Tý</v>
          </cell>
          <cell r="C271" t="str">
            <v xml:space="preserve"> 1/6 </v>
          </cell>
          <cell r="D271">
            <v>4169000</v>
          </cell>
          <cell r="E271" t="str">
            <v xml:space="preserve"> -     </v>
          </cell>
          <cell r="F271">
            <v>4169000</v>
          </cell>
          <cell r="G271" t="str">
            <v>công nhân sấy vê viên đóng bao phân NPK</v>
          </cell>
        </row>
        <row r="272">
          <cell r="A272" t="str">
            <v>C346</v>
          </cell>
          <cell r="B272" t="str">
            <v>Huỳnh Phú Hòn</v>
          </cell>
          <cell r="C272" t="str">
            <v xml:space="preserve"> 1/6 </v>
          </cell>
          <cell r="D272">
            <v>4169000</v>
          </cell>
          <cell r="E272" t="str">
            <v xml:space="preserve"> -     </v>
          </cell>
          <cell r="F272">
            <v>4169000</v>
          </cell>
          <cell r="G272" t="str">
            <v>công nhân sấy vê viên đóng bao phân NPK</v>
          </cell>
        </row>
        <row r="273">
          <cell r="A273" t="str">
            <v>C350</v>
          </cell>
          <cell r="B273" t="str">
            <v>Trần Thanh Vũ</v>
          </cell>
          <cell r="C273" t="str">
            <v xml:space="preserve"> 1/6 </v>
          </cell>
          <cell r="D273">
            <v>4169000</v>
          </cell>
          <cell r="E273" t="str">
            <v xml:space="preserve"> -     </v>
          </cell>
          <cell r="F273">
            <v>4169000</v>
          </cell>
          <cell r="G273" t="str">
            <v>công nhân sấy vê viên đóng bao phân NPK</v>
          </cell>
        </row>
        <row r="274">
          <cell r="A274" t="str">
            <v>C369</v>
          </cell>
          <cell r="B274" t="str">
            <v>Trương Thanh Phúc</v>
          </cell>
          <cell r="C274" t="str">
            <v xml:space="preserve"> 1/6 </v>
          </cell>
          <cell r="D274">
            <v>4169000</v>
          </cell>
          <cell r="E274" t="str">
            <v xml:space="preserve"> -     </v>
          </cell>
          <cell r="F274">
            <v>4169000</v>
          </cell>
          <cell r="G274" t="str">
            <v>công nhân sấy vê viên đóng bao phân NPK</v>
          </cell>
        </row>
        <row r="275">
          <cell r="A275" t="str">
            <v>C381</v>
          </cell>
          <cell r="B275" t="str">
            <v>Phan Hoàng Sơn</v>
          </cell>
          <cell r="C275" t="str">
            <v xml:space="preserve"> 1/6 </v>
          </cell>
          <cell r="D275">
            <v>4169000</v>
          </cell>
          <cell r="E275" t="str">
            <v xml:space="preserve"> -     </v>
          </cell>
          <cell r="F275">
            <v>4169000</v>
          </cell>
          <cell r="G275" t="str">
            <v>công nhân sấy vê viên đóng bao phân NPK</v>
          </cell>
        </row>
        <row r="276">
          <cell r="A276" t="str">
            <v>C387</v>
          </cell>
          <cell r="B276" t="str">
            <v>Lê Văn Khuynh</v>
          </cell>
          <cell r="C276" t="str">
            <v xml:space="preserve"> 1/6 </v>
          </cell>
          <cell r="D276">
            <v>4169000</v>
          </cell>
          <cell r="E276" t="str">
            <v xml:space="preserve"> -     </v>
          </cell>
          <cell r="F276">
            <v>4169000</v>
          </cell>
          <cell r="G276" t="str">
            <v>công nhân sấy vê viên đóng bao phân NPK</v>
          </cell>
        </row>
        <row r="277">
          <cell r="A277" t="str">
            <v>C433</v>
          </cell>
          <cell r="B277" t="str">
            <v xml:space="preserve">Nguyễn Hoàng Khang </v>
          </cell>
          <cell r="C277" t="str">
            <v xml:space="preserve"> 1/6 </v>
          </cell>
          <cell r="D277">
            <v>4169000</v>
          </cell>
          <cell r="E277" t="str">
            <v xml:space="preserve"> -     </v>
          </cell>
          <cell r="F277">
            <v>4169000</v>
          </cell>
          <cell r="G277" t="str">
            <v>công nhân sấy vê viên đóng bao phân NPK</v>
          </cell>
        </row>
        <row r="278">
          <cell r="A278" t="str">
            <v>C449</v>
          </cell>
          <cell r="B278" t="str">
            <v>Lê Văn Tú</v>
          </cell>
          <cell r="C278" t="str">
            <v xml:space="preserve"> 1/6 </v>
          </cell>
          <cell r="D278">
            <v>4169000</v>
          </cell>
          <cell r="E278" t="str">
            <v xml:space="preserve"> -     </v>
          </cell>
          <cell r="F278">
            <v>4169000</v>
          </cell>
          <cell r="G278" t="str">
            <v>công nhân sấy vê viên đóng bao phân NPK</v>
          </cell>
        </row>
        <row r="279">
          <cell r="A279" t="str">
            <v>F008</v>
          </cell>
          <cell r="B279" t="str">
            <v>Nguyễn Thị Thanh Phương</v>
          </cell>
          <cell r="C279" t="str">
            <v xml:space="preserve"> 5/6 </v>
          </cell>
          <cell r="D279">
            <v>5323000</v>
          </cell>
          <cell r="E279" t="str">
            <v xml:space="preserve"> -     </v>
          </cell>
          <cell r="F279">
            <v>5323000</v>
          </cell>
          <cell r="G279" t="str">
            <v>công nhân nghiền phụ gia sản xuất phân bón NPK</v>
          </cell>
        </row>
        <row r="280">
          <cell r="A280" t="str">
            <v>C467</v>
          </cell>
          <cell r="B280" t="str">
            <v>Nguyễn Văn Dô</v>
          </cell>
          <cell r="C280" t="str">
            <v xml:space="preserve"> 1/6 </v>
          </cell>
          <cell r="D280">
            <v>4169000</v>
          </cell>
          <cell r="E280" t="str">
            <v xml:space="preserve"> -     </v>
          </cell>
          <cell r="F280">
            <v>4169000</v>
          </cell>
          <cell r="G280" t="str">
            <v>công nhân nghiền phụ gia sản xuất phân bón NPK</v>
          </cell>
        </row>
        <row r="281">
          <cell r="A281" t="str">
            <v>C470</v>
          </cell>
          <cell r="B281" t="str">
            <v>Lê Đình Lưu</v>
          </cell>
          <cell r="C281" t="str">
            <v xml:space="preserve"> 1/6 </v>
          </cell>
          <cell r="D281">
            <v>4169000</v>
          </cell>
          <cell r="E281" t="str">
            <v xml:space="preserve"> -     </v>
          </cell>
          <cell r="F281">
            <v>4169000</v>
          </cell>
          <cell r="G281" t="str">
            <v>công nhân nghiền phụ gia sản xuất phân bón NPK</v>
          </cell>
        </row>
        <row r="282">
          <cell r="A282" t="str">
            <v>C474</v>
          </cell>
          <cell r="B282" t="str">
            <v>Mai Thanh Trung</v>
          </cell>
          <cell r="C282" t="str">
            <v xml:space="preserve"> 1/6 </v>
          </cell>
          <cell r="D282">
            <v>4169000</v>
          </cell>
          <cell r="E282" t="str">
            <v xml:space="preserve"> -     </v>
          </cell>
          <cell r="F282">
            <v>4169000</v>
          </cell>
          <cell r="G282" t="str">
            <v>công nhân nghiền phụ gia sản xuất phân bón NPK</v>
          </cell>
        </row>
        <row r="283">
          <cell r="A283" t="str">
            <v>C477</v>
          </cell>
          <cell r="B283" t="str">
            <v>Hà Văn Hồng</v>
          </cell>
          <cell r="C283" t="str">
            <v xml:space="preserve"> 1/6 </v>
          </cell>
          <cell r="D283">
            <v>4169000</v>
          </cell>
          <cell r="E283" t="str">
            <v xml:space="preserve"> -     </v>
          </cell>
          <cell r="F283">
            <v>4169000</v>
          </cell>
          <cell r="G283" t="str">
            <v>công nhân nghiền phụ gia sản xuất phân bón NPK</v>
          </cell>
        </row>
        <row r="284">
          <cell r="A284" t="str">
            <v>C480</v>
          </cell>
          <cell r="B284" t="str">
            <v>Tô Thanh Lâm</v>
          </cell>
          <cell r="C284" t="str">
            <v xml:space="preserve"> 1/6 </v>
          </cell>
          <cell r="D284">
            <v>4169000</v>
          </cell>
          <cell r="E284" t="str">
            <v xml:space="preserve"> -     </v>
          </cell>
          <cell r="F284">
            <v>4169000</v>
          </cell>
          <cell r="G284" t="str">
            <v>công nhân nghiền phụ gia sản xuất phân bón NPK</v>
          </cell>
        </row>
        <row r="285">
          <cell r="A285" t="str">
            <v>C482</v>
          </cell>
          <cell r="B285" t="str">
            <v>Thân Hoàng Khang</v>
          </cell>
          <cell r="C285" t="str">
            <v xml:space="preserve"> 1/6 </v>
          </cell>
          <cell r="D285">
            <v>4169000</v>
          </cell>
          <cell r="E285" t="str">
            <v xml:space="preserve"> -     </v>
          </cell>
          <cell r="F285">
            <v>4169000</v>
          </cell>
          <cell r="G285" t="str">
            <v>công nhân nghiền phụ gia sản xuất phân bón NPK</v>
          </cell>
        </row>
        <row r="286">
          <cell r="A286" t="str">
            <v>C485</v>
          </cell>
          <cell r="B286" t="str">
            <v>Nguyễn Thành Thái</v>
          </cell>
          <cell r="C286" t="str">
            <v xml:space="preserve"> 2/7 </v>
          </cell>
          <cell r="D286">
            <v>4168000</v>
          </cell>
          <cell r="E286" t="str">
            <v xml:space="preserve"> -     </v>
          </cell>
          <cell r="F286">
            <v>4168000</v>
          </cell>
          <cell r="G286" t="str">
            <v>công nhân nghiền phụ gia sản xuất phân bón NPK</v>
          </cell>
        </row>
        <row r="287">
          <cell r="A287" t="str">
            <v>C490</v>
          </cell>
          <cell r="B287" t="str">
            <v>Lê Thanh Sang</v>
          </cell>
          <cell r="C287" t="str">
            <v xml:space="preserve"> 2/7 </v>
          </cell>
          <cell r="D287">
            <v>4168000</v>
          </cell>
          <cell r="E287" t="str">
            <v xml:space="preserve"> -     </v>
          </cell>
          <cell r="F287">
            <v>4168000</v>
          </cell>
          <cell r="G287" t="str">
            <v>công nhân nghiền phụ gia sản xuất phân bón NPK</v>
          </cell>
        </row>
        <row r="288">
          <cell r="A288" t="str">
            <v>C492</v>
          </cell>
          <cell r="B288" t="str">
            <v>Lê Văn Ngàn</v>
          </cell>
          <cell r="C288" t="str">
            <v xml:space="preserve"> 2/7 </v>
          </cell>
          <cell r="D288">
            <v>4168000</v>
          </cell>
          <cell r="E288" t="str">
            <v xml:space="preserve"> -     </v>
          </cell>
          <cell r="F288">
            <v>4168000</v>
          </cell>
          <cell r="G288" t="str">
            <v>công nhân nghiền phụ gia sản xuất phân bón NPK</v>
          </cell>
        </row>
        <row r="289">
          <cell r="A289" t="str">
            <v>C494</v>
          </cell>
          <cell r="B289" t="str">
            <v>Lê Hoàng Đảo</v>
          </cell>
          <cell r="C289" t="str">
            <v xml:space="preserve"> 2/7 </v>
          </cell>
          <cell r="D289">
            <v>4168000</v>
          </cell>
          <cell r="E289" t="str">
            <v xml:space="preserve"> -     </v>
          </cell>
          <cell r="F289">
            <v>4168000</v>
          </cell>
          <cell r="G289" t="str">
            <v>công nhân nghiền phụ gia sản xuất phân bón NPK</v>
          </cell>
        </row>
        <row r="290">
          <cell r="A290" t="str">
            <v>C497</v>
          </cell>
          <cell r="B290" t="str">
            <v>Lý Thanh Nhàn</v>
          </cell>
          <cell r="C290" t="str">
            <v xml:space="preserve"> 2/7 </v>
          </cell>
          <cell r="D290">
            <v>4168000</v>
          </cell>
          <cell r="E290" t="str">
            <v xml:space="preserve"> -     </v>
          </cell>
          <cell r="F290">
            <v>4168000</v>
          </cell>
          <cell r="G290" t="str">
            <v>công nhân nghiền phụ gia sản xuất phân bón NPK</v>
          </cell>
        </row>
        <row r="291">
          <cell r="A291" t="str">
            <v>C498</v>
          </cell>
          <cell r="B291" t="str">
            <v>Lê Chí Cường</v>
          </cell>
          <cell r="C291" t="str">
            <v xml:space="preserve"> 2/7 </v>
          </cell>
          <cell r="D291">
            <v>4168000</v>
          </cell>
          <cell r="E291" t="str">
            <v xml:space="preserve"> -     </v>
          </cell>
          <cell r="F291">
            <v>4168000</v>
          </cell>
          <cell r="G291" t="str">
            <v>công nhân nghiền phụ gia sản xuất phân bón NPK</v>
          </cell>
        </row>
        <row r="292">
          <cell r="A292" t="str">
            <v>C502</v>
          </cell>
          <cell r="B292" t="str">
            <v>Trần Hùng Nhanh</v>
          </cell>
          <cell r="C292" t="str">
            <v xml:space="preserve"> 2/7 </v>
          </cell>
          <cell r="D292">
            <v>4168000</v>
          </cell>
          <cell r="E292" t="str">
            <v xml:space="preserve"> -     </v>
          </cell>
          <cell r="F292">
            <v>4168000</v>
          </cell>
          <cell r="G292" t="str">
            <v>công nhân nghiền phụ gia sản xuất phân bón NPK</v>
          </cell>
        </row>
        <row r="293">
          <cell r="A293" t="str">
            <v>C507</v>
          </cell>
          <cell r="B293" t="str">
            <v>Lê Văn Gia</v>
          </cell>
          <cell r="C293" t="str">
            <v xml:space="preserve"> 2/7 </v>
          </cell>
          <cell r="D293">
            <v>4168000</v>
          </cell>
          <cell r="E293" t="str">
            <v xml:space="preserve"> -     </v>
          </cell>
          <cell r="F293">
            <v>4168000</v>
          </cell>
          <cell r="G293" t="str">
            <v>công nhân nghiền phụ gia sản xuất phân bón NPK</v>
          </cell>
        </row>
        <row r="294">
          <cell r="A294" t="str">
            <v>C378</v>
          </cell>
          <cell r="B294" t="str">
            <v>Nguyễn Thị Nhàn</v>
          </cell>
          <cell r="C294" t="str">
            <v xml:space="preserve"> 1/6 </v>
          </cell>
          <cell r="D294">
            <v>4169000</v>
          </cell>
          <cell r="E294" t="str">
            <v xml:space="preserve"> -     </v>
          </cell>
          <cell r="F294">
            <v>4169000</v>
          </cell>
          <cell r="G294" t="str">
            <v>công nhân sản xuất bột giặt (xà phòng bột)</v>
          </cell>
        </row>
        <row r="295">
          <cell r="A295" t="str">
            <v>F013</v>
          </cell>
          <cell r="B295" t="str">
            <v>Huỳnh Thị Ngọc Ánh</v>
          </cell>
          <cell r="C295" t="str">
            <v xml:space="preserve"> 4/6 </v>
          </cell>
          <cell r="D295">
            <v>4928000</v>
          </cell>
          <cell r="E295" t="str">
            <v xml:space="preserve"> -     </v>
          </cell>
          <cell r="F295">
            <v>4928000</v>
          </cell>
          <cell r="G295" t="str">
            <v>sản xuất vận hành máy thổi bao PE</v>
          </cell>
        </row>
        <row r="296">
          <cell r="A296" t="str">
            <v>C509</v>
          </cell>
          <cell r="B296" t="str">
            <v>Trần Minh Tiến</v>
          </cell>
          <cell r="C296" t="str">
            <v xml:space="preserve"> 2/7 </v>
          </cell>
          <cell r="D296">
            <v>4168000</v>
          </cell>
          <cell r="E296" t="str">
            <v xml:space="preserve"> -     </v>
          </cell>
          <cell r="F296">
            <v>4168000</v>
          </cell>
          <cell r="G296" t="str">
            <v>công nhân nghiền phụ gia sản xuất phân bón NPK</v>
          </cell>
        </row>
        <row r="297">
          <cell r="A297" t="str">
            <v>C515</v>
          </cell>
          <cell r="B297" t="str">
            <v>Võ Văn Chẵng</v>
          </cell>
          <cell r="C297" t="str">
            <v xml:space="preserve"> 2/7 </v>
          </cell>
          <cell r="D297">
            <v>4168000</v>
          </cell>
          <cell r="E297" t="str">
            <v xml:space="preserve"> -     </v>
          </cell>
          <cell r="F297">
            <v>4168000</v>
          </cell>
          <cell r="G297" t="str">
            <v>công nhân nghiền phụ gia sản xuất phân bón NPK</v>
          </cell>
        </row>
        <row r="298">
          <cell r="A298" t="str">
            <v>C528</v>
          </cell>
          <cell r="B298" t="str">
            <v>Nguyễn Văn Phúc</v>
          </cell>
          <cell r="C298" t="str">
            <v xml:space="preserve"> 2/7 </v>
          </cell>
          <cell r="D298">
            <v>4168000</v>
          </cell>
          <cell r="E298" t="str">
            <v xml:space="preserve"> -     </v>
          </cell>
          <cell r="F298">
            <v>4168000</v>
          </cell>
          <cell r="G298" t="str">
            <v>công nhân nghiền phụ gia sản xuất phân bón NPK</v>
          </cell>
        </row>
        <row r="299">
          <cell r="A299" t="str">
            <v>C537</v>
          </cell>
          <cell r="B299" t="str">
            <v>Lê Văn Đạn</v>
          </cell>
          <cell r="C299" t="str">
            <v xml:space="preserve"> 2/7 </v>
          </cell>
          <cell r="D299">
            <v>4168000</v>
          </cell>
          <cell r="E299" t="str">
            <v xml:space="preserve"> -     </v>
          </cell>
          <cell r="F299">
            <v>4168000</v>
          </cell>
          <cell r="G299" t="str">
            <v>công nhân nghiền phụ gia sản xuất phân bón NPK</v>
          </cell>
        </row>
        <row r="300">
          <cell r="A300" t="str">
            <v>C538</v>
          </cell>
          <cell r="B300" t="str">
            <v>Hồ Quốc Khanh</v>
          </cell>
          <cell r="C300" t="str">
            <v xml:space="preserve"> 2/7 </v>
          </cell>
          <cell r="D300">
            <v>4168000</v>
          </cell>
          <cell r="E300" t="str">
            <v xml:space="preserve"> -     </v>
          </cell>
          <cell r="F300">
            <v>4168000</v>
          </cell>
          <cell r="G300" t="str">
            <v>công nhân nghiền phụ gia sản xuất phân bón NPK</v>
          </cell>
        </row>
        <row r="301">
          <cell r="A301" t="str">
            <v>C541</v>
          </cell>
          <cell r="B301" t="str">
            <v>Lê Hữu Dũng</v>
          </cell>
          <cell r="C301" t="str">
            <v xml:space="preserve"> 2/7 </v>
          </cell>
          <cell r="D301">
            <v>4168000</v>
          </cell>
          <cell r="E301" t="str">
            <v xml:space="preserve"> -     </v>
          </cell>
          <cell r="F301">
            <v>4168000</v>
          </cell>
          <cell r="G301" t="str">
            <v>công nhân nghiền phụ gia sản xuất phân bón NPK</v>
          </cell>
        </row>
        <row r="302">
          <cell r="A302" t="str">
            <v>C298</v>
          </cell>
          <cell r="B302" t="str">
            <v>Bùi Quang Hoài</v>
          </cell>
          <cell r="C302" t="str">
            <v xml:space="preserve"> 3/6 </v>
          </cell>
          <cell r="D302">
            <v>4649000</v>
          </cell>
          <cell r="E302" t="str">
            <v xml:space="preserve"> -     </v>
          </cell>
          <cell r="F302">
            <v>4649000</v>
          </cell>
          <cell r="G302" t="str">
            <v>Công nhân vận hành Nồi hơi</v>
          </cell>
        </row>
        <row r="303">
          <cell r="A303" t="str">
            <v>C307</v>
          </cell>
          <cell r="B303" t="str">
            <v>Nguyễn Văn Lý</v>
          </cell>
          <cell r="C303" t="str">
            <v xml:space="preserve"> 3/6 </v>
          </cell>
          <cell r="D303">
            <v>4649000</v>
          </cell>
          <cell r="E303" t="str">
            <v xml:space="preserve"> -     </v>
          </cell>
          <cell r="F303">
            <v>4649000</v>
          </cell>
          <cell r="G303" t="str">
            <v>Công nhân vận hành Nồi hơi</v>
          </cell>
        </row>
        <row r="304">
          <cell r="A304" t="str">
            <v>C542</v>
          </cell>
          <cell r="B304" t="str">
            <v>Trần Thị Thu Hồng</v>
          </cell>
          <cell r="C304" t="str">
            <v>1/7</v>
          </cell>
          <cell r="D304">
            <v>3970000</v>
          </cell>
          <cell r="E304" t="str">
            <v xml:space="preserve"> -     </v>
          </cell>
          <cell r="F304">
            <v>3970000</v>
          </cell>
          <cell r="G304" t="str">
            <v>công nhân sản xuất bột giặt (xà phòng bột)</v>
          </cell>
        </row>
        <row r="305">
          <cell r="A305" t="str">
            <v>C543</v>
          </cell>
          <cell r="B305" t="str">
            <v>Võ Thị Út</v>
          </cell>
          <cell r="C305" t="str">
            <v>1/7</v>
          </cell>
          <cell r="D305">
            <v>3970000</v>
          </cell>
          <cell r="E305" t="str">
            <v xml:space="preserve"> -     </v>
          </cell>
          <cell r="F305">
            <v>3970000</v>
          </cell>
          <cell r="G305" t="str">
            <v>công nhân nghiền phụ gia sản xuất phân bón NPK</v>
          </cell>
        </row>
        <row r="306">
          <cell r="A306" t="str">
            <v>C544</v>
          </cell>
          <cell r="B306" t="str">
            <v>Phạm Thị Lời</v>
          </cell>
          <cell r="C306" t="str">
            <v>1/7</v>
          </cell>
          <cell r="D306">
            <v>3970000</v>
          </cell>
          <cell r="E306" t="str">
            <v xml:space="preserve"> -     </v>
          </cell>
          <cell r="F306">
            <v>3970000</v>
          </cell>
          <cell r="G306" t="str">
            <v>công nhân sản xuất bột giặt (xà phòng bột)</v>
          </cell>
        </row>
        <row r="307">
          <cell r="A307" t="str">
            <v>C545</v>
          </cell>
          <cell r="B307" t="str">
            <v>Nguyễn Văn Phong</v>
          </cell>
          <cell r="C307" t="str">
            <v>1/7</v>
          </cell>
          <cell r="D307">
            <v>3970000</v>
          </cell>
          <cell r="E307" t="str">
            <v xml:space="preserve"> -     </v>
          </cell>
          <cell r="F307">
            <v>3970000</v>
          </cell>
          <cell r="G307" t="str">
            <v>công nhân nghiền phụ gia sản xuất phân bón NPK</v>
          </cell>
        </row>
        <row r="308">
          <cell r="A308" t="str">
            <v>C546</v>
          </cell>
          <cell r="B308" t="str">
            <v>Tô Thanh Tú</v>
          </cell>
          <cell r="C308" t="str">
            <v>1/7</v>
          </cell>
          <cell r="D308">
            <v>3970000</v>
          </cell>
          <cell r="E308" t="str">
            <v xml:space="preserve"> -     </v>
          </cell>
          <cell r="F308">
            <v>3970000</v>
          </cell>
          <cell r="G308" t="str">
            <v>công nhân nghiền phụ gia sản xuất phân bón NPK</v>
          </cell>
        </row>
        <row r="309">
          <cell r="A309" t="str">
            <v>C547</v>
          </cell>
          <cell r="B309" t="str">
            <v>Nguyễn Hoàng Anh</v>
          </cell>
          <cell r="C309" t="str">
            <v>1/7</v>
          </cell>
          <cell r="D309">
            <v>3970000</v>
          </cell>
          <cell r="E309" t="str">
            <v xml:space="preserve"> -     </v>
          </cell>
          <cell r="F309">
            <v>3970000</v>
          </cell>
          <cell r="G309" t="str">
            <v>công nhân sản xuất bột giặt (xà phòng bột)</v>
          </cell>
        </row>
        <row r="310">
          <cell r="A310" t="str">
            <v>C548</v>
          </cell>
          <cell r="B310" t="str">
            <v>Nguyễn Tấn Quí</v>
          </cell>
          <cell r="C310" t="str">
            <v>1/7</v>
          </cell>
          <cell r="D310">
            <v>3970000</v>
          </cell>
          <cell r="E310" t="str">
            <v xml:space="preserve"> -     </v>
          </cell>
          <cell r="F310">
            <v>3970000</v>
          </cell>
          <cell r="G310" t="str">
            <v>công nhân nạp liệu, vệ sinh, đóng date</v>
          </cell>
        </row>
        <row r="311">
          <cell r="A311" t="str">
            <v>C549</v>
          </cell>
          <cell r="B311" t="str">
            <v>Lê Văn Phúc</v>
          </cell>
          <cell r="C311" t="str">
            <v>1/7</v>
          </cell>
          <cell r="D311">
            <v>3970000</v>
          </cell>
          <cell r="E311" t="str">
            <v xml:space="preserve"> -     </v>
          </cell>
          <cell r="F311">
            <v>3970000</v>
          </cell>
          <cell r="G311" t="str">
            <v>công nhân nạp liệu, vệ sinh, đóng date</v>
          </cell>
        </row>
        <row r="312">
          <cell r="A312" t="str">
            <v>C550</v>
          </cell>
          <cell r="B312" t="str">
            <v>Đào Hiếu Nhân</v>
          </cell>
          <cell r="C312" t="str">
            <v>1/7</v>
          </cell>
          <cell r="D312">
            <v>3970000</v>
          </cell>
          <cell r="E312" t="str">
            <v xml:space="preserve"> -     </v>
          </cell>
          <cell r="F312">
            <v>3970000</v>
          </cell>
          <cell r="G312" t="str">
            <v>công nhân nạp liệu, vệ sinh, đóng date</v>
          </cell>
        </row>
        <row r="313">
          <cell r="A313" t="str">
            <v>C551</v>
          </cell>
          <cell r="B313" t="str">
            <v>Nguyễn Bình Em</v>
          </cell>
          <cell r="C313" t="str">
            <v>1/7</v>
          </cell>
          <cell r="D313">
            <v>3970000</v>
          </cell>
          <cell r="E313" t="str">
            <v xml:space="preserve"> -     </v>
          </cell>
          <cell r="F313">
            <v>3970000</v>
          </cell>
          <cell r="G313" t="str">
            <v>công nhân nạp liệu, vệ sinh, đóng date</v>
          </cell>
        </row>
        <row r="314">
          <cell r="A314" t="str">
            <v>C053</v>
          </cell>
          <cell r="B314" t="str">
            <v>Nguyễn Bá Sáu</v>
          </cell>
          <cell r="C314" t="str">
            <v xml:space="preserve"> 6/6 </v>
          </cell>
          <cell r="D314">
            <v>5695000</v>
          </cell>
          <cell r="E314" t="str">
            <v xml:space="preserve"> -     </v>
          </cell>
          <cell r="F314">
            <v>5695000</v>
          </cell>
          <cell r="G314" t="str">
            <v>Công nhân vận hành Nồi hơi</v>
          </cell>
        </row>
        <row r="315">
          <cell r="A315" t="str">
            <v>E003</v>
          </cell>
          <cell r="B315" t="str">
            <v>Nguyễn Văn Hiên</v>
          </cell>
          <cell r="C315" t="str">
            <v xml:space="preserve"> 5/6 </v>
          </cell>
          <cell r="D315">
            <v>5323000</v>
          </cell>
          <cell r="E315" t="str">
            <v xml:space="preserve"> -     </v>
          </cell>
          <cell r="F315">
            <v>5323000</v>
          </cell>
          <cell r="G315" t="str">
            <v>Công nhân vận hành Nồi hơi</v>
          </cell>
        </row>
        <row r="316">
          <cell r="A316" t="str">
            <v>C558</v>
          </cell>
          <cell r="B316" t="str">
            <v>Lương Văn Lập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A317" t="str">
            <v>C552</v>
          </cell>
          <cell r="B317" t="str">
            <v>Lê Tấn Khởi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</row>
        <row r="318">
          <cell r="A318" t="str">
            <v>C554</v>
          </cell>
          <cell r="B318" t="str">
            <v>Bùi Hữu Dương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</row>
        <row r="319">
          <cell r="A319" t="str">
            <v>C555</v>
          </cell>
          <cell r="B319" t="str">
            <v>Trần Thị Thu Cúc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A320" t="str">
            <v>C559</v>
          </cell>
          <cell r="B320" t="str">
            <v>Phạm Hoài Thương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A321" t="str">
            <v>B290</v>
          </cell>
          <cell r="B321" t="str">
            <v>Nguyễn Lê Tuấn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</row>
        <row r="322">
          <cell r="A322" t="str">
            <v>C564</v>
          </cell>
          <cell r="B322" t="str">
            <v>Nguyễn Minh Nhật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</row>
        <row r="323">
          <cell r="A323" t="str">
            <v>C565</v>
          </cell>
          <cell r="B323" t="str">
            <v>Trần Văn Công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A324" t="str">
            <v>C566</v>
          </cell>
          <cell r="B324" t="str">
            <v>Nguyễn Thị Kiều Ngân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</row>
        <row r="325">
          <cell r="A325" t="str">
            <v>C567</v>
          </cell>
          <cell r="B325" t="str">
            <v>Phạm Tuấn Thanh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</row>
        <row r="326">
          <cell r="A326" t="str">
            <v>C568</v>
          </cell>
          <cell r="B326" t="str">
            <v>Nguyễn Đặng Hồng Trâm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</row>
        <row r="327">
          <cell r="A327" t="str">
            <v>C569</v>
          </cell>
          <cell r="B327" t="str">
            <v>Nguyễn Văn Tiền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A328" t="str">
            <v>C570</v>
          </cell>
          <cell r="B328" t="str">
            <v>Lê Thanh Nhường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A329" t="str">
            <v>C571</v>
          </cell>
          <cell r="B329" t="str">
            <v>Võ Văn Hận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</row>
        <row r="330">
          <cell r="A330" t="str">
            <v>C572</v>
          </cell>
          <cell r="B330" t="str">
            <v>Nguyễn Tấn Lộc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</row>
        <row r="334">
          <cell r="A334" t="str">
            <v>A286</v>
          </cell>
          <cell r="B334" t="str">
            <v>Lê Công Văn Long</v>
          </cell>
          <cell r="C334" t="str">
            <v xml:space="preserve"> 4/6 </v>
          </cell>
          <cell r="D334">
            <v>5297000</v>
          </cell>
          <cell r="E334">
            <v>1240000</v>
          </cell>
          <cell r="F334">
            <v>6537000</v>
          </cell>
          <cell r="G334" t="str">
            <v>Nhân viên giám sát thị trường bột giặt</v>
          </cell>
        </row>
        <row r="335">
          <cell r="A335" t="str">
            <v>A225</v>
          </cell>
          <cell r="B335" t="str">
            <v>Lê Thúy Hà</v>
          </cell>
          <cell r="C335" t="str">
            <v xml:space="preserve"> 3/6 </v>
          </cell>
          <cell r="D335">
            <v>5177000</v>
          </cell>
          <cell r="E335" t="str">
            <v xml:space="preserve"> -     </v>
          </cell>
          <cell r="F335">
            <v>5177000</v>
          </cell>
          <cell r="G335" t="str">
            <v>Kỹ sư</v>
          </cell>
        </row>
        <row r="336">
          <cell r="A336" t="str">
            <v>H035</v>
          </cell>
          <cell r="B336" t="str">
            <v>Đặng Thị Kiều Diễm Yên</v>
          </cell>
          <cell r="C336" t="str">
            <v xml:space="preserve"> 2/6 </v>
          </cell>
          <cell r="D336">
            <v>4393000</v>
          </cell>
          <cell r="E336" t="str">
            <v xml:space="preserve"> -     </v>
          </cell>
          <cell r="F336">
            <v>4393000</v>
          </cell>
          <cell r="G336" t="str">
            <v>Cán sự</v>
          </cell>
        </row>
        <row r="337">
          <cell r="A337" t="str">
            <v>H080</v>
          </cell>
          <cell r="B337" t="str">
            <v>Lê Thị Thùy Trang</v>
          </cell>
          <cell r="C337" t="str">
            <v xml:space="preserve"> 1/5 </v>
          </cell>
          <cell r="D337">
            <v>3970000</v>
          </cell>
          <cell r="E337" t="str">
            <v xml:space="preserve"> -     </v>
          </cell>
          <cell r="F337">
            <v>3970000</v>
          </cell>
          <cell r="G337" t="str">
            <v>Thủ kho</v>
          </cell>
        </row>
        <row r="338">
          <cell r="A338" t="str">
            <v>H006</v>
          </cell>
          <cell r="B338" t="str">
            <v>Lê Trọng Thể</v>
          </cell>
          <cell r="C338" t="str">
            <v xml:space="preserve"> 3/6 </v>
          </cell>
          <cell r="D338">
            <v>4583000</v>
          </cell>
          <cell r="E338" t="str">
            <v xml:space="preserve"> -     </v>
          </cell>
          <cell r="F338">
            <v>4583000</v>
          </cell>
          <cell r="G338" t="str">
            <v>công nhân sản xuất thức ăn chăn nuôi</v>
          </cell>
        </row>
        <row r="339">
          <cell r="A339" t="str">
            <v>H041</v>
          </cell>
          <cell r="B339" t="str">
            <v>Nguyễn Hữu Lộc</v>
          </cell>
          <cell r="C339" t="str">
            <v xml:space="preserve"> 1/6 </v>
          </cell>
          <cell r="D339">
            <v>4169000</v>
          </cell>
          <cell r="E339" t="str">
            <v xml:space="preserve"> -     </v>
          </cell>
          <cell r="F339">
            <v>4169000</v>
          </cell>
          <cell r="G339" t="str">
            <v>công nhân sản xuất thức ăn chăn nuôi</v>
          </cell>
        </row>
        <row r="340">
          <cell r="A340" t="str">
            <v>H048</v>
          </cell>
          <cell r="B340" t="str">
            <v>Hà Thanh Sang</v>
          </cell>
          <cell r="C340" t="str">
            <v xml:space="preserve"> 1/6 </v>
          </cell>
          <cell r="D340">
            <v>4169000</v>
          </cell>
          <cell r="E340" t="str">
            <v xml:space="preserve"> -     </v>
          </cell>
          <cell r="F340">
            <v>4169000</v>
          </cell>
          <cell r="G340" t="str">
            <v>công nhân sản xuất thức ăn chăn nuôi</v>
          </cell>
        </row>
        <row r="341">
          <cell r="A341" t="str">
            <v>H060</v>
          </cell>
          <cell r="B341" t="str">
            <v>Nguyễn Minh Quang</v>
          </cell>
          <cell r="C341" t="str">
            <v xml:space="preserve"> 2/7 </v>
          </cell>
          <cell r="D341">
            <v>4168000</v>
          </cell>
          <cell r="E341" t="str">
            <v xml:space="preserve"> -     </v>
          </cell>
          <cell r="F341">
            <v>4168000</v>
          </cell>
          <cell r="G341" t="str">
            <v>công nhân sản xuất thức ăn chăn nuôi</v>
          </cell>
        </row>
        <row r="342">
          <cell r="A342" t="str">
            <v>H069</v>
          </cell>
          <cell r="B342" t="str">
            <v>Lê Thanh Thương</v>
          </cell>
          <cell r="C342" t="str">
            <v xml:space="preserve"> 2/7 </v>
          </cell>
          <cell r="D342">
            <v>4168000</v>
          </cell>
          <cell r="E342" t="str">
            <v xml:space="preserve"> -     </v>
          </cell>
          <cell r="F342">
            <v>4168000</v>
          </cell>
          <cell r="G342" t="str">
            <v>công nhân sản xuất thức ăn chăn nuôi</v>
          </cell>
        </row>
        <row r="343">
          <cell r="A343" t="str">
            <v>C043</v>
          </cell>
          <cell r="B343" t="str">
            <v>Hồ Văn Bá</v>
          </cell>
          <cell r="C343" t="str">
            <v>5/6</v>
          </cell>
          <cell r="D343">
            <v>5323000</v>
          </cell>
          <cell r="E343" t="str">
            <v xml:space="preserve"> -     </v>
          </cell>
          <cell r="F343">
            <v>5323000</v>
          </cell>
          <cell r="G343" t="str">
            <v>Công nhân vận hành Nồi hơi</v>
          </cell>
        </row>
        <row r="344">
          <cell r="A344" t="str">
            <v>H073</v>
          </cell>
          <cell r="B344" t="str">
            <v>Lý Hữu Thanh</v>
          </cell>
          <cell r="C344" t="str">
            <v xml:space="preserve"> 2/7 </v>
          </cell>
          <cell r="D344">
            <v>4168000</v>
          </cell>
          <cell r="E344" t="str">
            <v xml:space="preserve"> -     </v>
          </cell>
          <cell r="F344">
            <v>4168000</v>
          </cell>
          <cell r="G344" t="str">
            <v>công nhân sản xuất thức ăn chăn nuôi</v>
          </cell>
        </row>
        <row r="345">
          <cell r="A345" t="str">
            <v>D079</v>
          </cell>
          <cell r="B345" t="str">
            <v>Đoàn Thanh Hiền</v>
          </cell>
          <cell r="C345" t="str">
            <v xml:space="preserve"> 3/5 </v>
          </cell>
          <cell r="D345">
            <v>4380000</v>
          </cell>
          <cell r="E345" t="str">
            <v xml:space="preserve"> -     </v>
          </cell>
          <cell r="F345">
            <v>4380000</v>
          </cell>
          <cell r="G345" t="str">
            <v>công nhân sản xuất thức ăn chăn nuôi</v>
          </cell>
        </row>
        <row r="346">
          <cell r="A346" t="str">
            <v>C516</v>
          </cell>
          <cell r="B346" t="str">
            <v>Đào Hoàng Minh</v>
          </cell>
          <cell r="C346" t="str">
            <v xml:space="preserve"> 2/7 </v>
          </cell>
          <cell r="D346">
            <v>4168000</v>
          </cell>
          <cell r="E346" t="str">
            <v xml:space="preserve"> -     </v>
          </cell>
          <cell r="F346">
            <v>4168000</v>
          </cell>
          <cell r="G346" t="str">
            <v>công nhân sản xuất thức ăn chăn nuôi</v>
          </cell>
        </row>
        <row r="347">
          <cell r="A347" t="str">
            <v>H079</v>
          </cell>
          <cell r="B347" t="str">
            <v>Phạm Hữu Thắng</v>
          </cell>
          <cell r="C347" t="str">
            <v xml:space="preserve"> 2/7 </v>
          </cell>
          <cell r="D347">
            <v>4168000</v>
          </cell>
          <cell r="E347" t="str">
            <v xml:space="preserve"> -     </v>
          </cell>
          <cell r="F347">
            <v>4168000</v>
          </cell>
          <cell r="G347" t="str">
            <v>công nhân sản xuất thức ăn chăn nuôi</v>
          </cell>
        </row>
        <row r="348">
          <cell r="A348" t="str">
            <v>H081</v>
          </cell>
          <cell r="B348" t="str">
            <v>Bùi Thanh Tùng</v>
          </cell>
          <cell r="C348" t="str">
            <v xml:space="preserve"> 1/7 </v>
          </cell>
          <cell r="D348">
            <v>3970000</v>
          </cell>
          <cell r="E348" t="str">
            <v xml:space="preserve"> -     </v>
          </cell>
          <cell r="F348">
            <v>3970000</v>
          </cell>
          <cell r="G348" t="str">
            <v>công nhân nạp liệu, vệ sinh, đóng date</v>
          </cell>
        </row>
        <row r="349">
          <cell r="A349" t="str">
            <v>H082</v>
          </cell>
          <cell r="B349" t="str">
            <v>Trần Tấn Trung</v>
          </cell>
          <cell r="C349" t="str">
            <v xml:space="preserve"> 1/7 </v>
          </cell>
          <cell r="D349">
            <v>3970000</v>
          </cell>
          <cell r="E349" t="str">
            <v xml:space="preserve"> -     </v>
          </cell>
          <cell r="F349">
            <v>3970000</v>
          </cell>
          <cell r="G349" t="str">
            <v>công nhân nạp liệu, vệ sinh, đóng date</v>
          </cell>
        </row>
        <row r="350">
          <cell r="A350" t="str">
            <v>H084</v>
          </cell>
          <cell r="B350" t="str">
            <v>Nguyễn Hoàng Chúc</v>
          </cell>
          <cell r="C350" t="str">
            <v xml:space="preserve"> 1/7 </v>
          </cell>
          <cell r="D350">
            <v>3970000</v>
          </cell>
          <cell r="E350" t="str">
            <v xml:space="preserve"> -     </v>
          </cell>
          <cell r="F350">
            <v>3970000</v>
          </cell>
          <cell r="G350" t="str">
            <v>công nhân nạp liệu, vệ sinh, đóng date</v>
          </cell>
        </row>
        <row r="351">
          <cell r="A351" t="str">
            <v>H085</v>
          </cell>
          <cell r="B351" t="str">
            <v>Trần Quốc Lắm</v>
          </cell>
          <cell r="C351" t="str">
            <v xml:space="preserve"> 1/7 </v>
          </cell>
          <cell r="D351">
            <v>3970000</v>
          </cell>
          <cell r="E351" t="str">
            <v xml:space="preserve"> -     </v>
          </cell>
          <cell r="F351">
            <v>3970000</v>
          </cell>
          <cell r="G351" t="str">
            <v>công nhân nạp liệu, vệ sinh, đóng date</v>
          </cell>
        </row>
        <row r="352">
          <cell r="A352" t="str">
            <v>H086</v>
          </cell>
          <cell r="B352" t="str">
            <v>Nguyễn Đức Tài</v>
          </cell>
          <cell r="C352" t="str">
            <v xml:space="preserve"> 1/7 </v>
          </cell>
          <cell r="D352">
            <v>3970000</v>
          </cell>
          <cell r="E352" t="str">
            <v xml:space="preserve"> -     </v>
          </cell>
          <cell r="F352">
            <v>3970000</v>
          </cell>
          <cell r="G352" t="str">
            <v>công nhân nạp liệu, vệ sinh, đóng date</v>
          </cell>
        </row>
        <row r="353">
          <cell r="A353" t="str">
            <v>H032</v>
          </cell>
          <cell r="B353" t="str">
            <v>Trần Văn Hòa</v>
          </cell>
          <cell r="C353" t="str">
            <v xml:space="preserve"> 2/7 </v>
          </cell>
          <cell r="D353">
            <v>4168000</v>
          </cell>
          <cell r="E353" t="str">
            <v xml:space="preserve"> -     </v>
          </cell>
          <cell r="F353">
            <v>4168000</v>
          </cell>
          <cell r="G353" t="str">
            <v>Công nhân vệ sinh kho</v>
          </cell>
        </row>
        <row r="354">
          <cell r="A354" t="str">
            <v>H052</v>
          </cell>
          <cell r="B354" t="str">
            <v>Nguyễn Hoàng Quân</v>
          </cell>
          <cell r="C354" t="str">
            <v xml:space="preserve"> 2/7 </v>
          </cell>
          <cell r="D354">
            <v>4168000</v>
          </cell>
          <cell r="E354" t="str">
            <v xml:space="preserve"> -     </v>
          </cell>
          <cell r="F354">
            <v>4168000</v>
          </cell>
          <cell r="G354" t="str">
            <v>Công nhân vệ sinh kho</v>
          </cell>
        </row>
        <row r="355">
          <cell r="A355" t="str">
            <v>C359</v>
          </cell>
          <cell r="B355" t="str">
            <v>Đào Văn Tung</v>
          </cell>
          <cell r="C355" t="str">
            <v xml:space="preserve"> 2/7 </v>
          </cell>
          <cell r="D355">
            <v>3970000</v>
          </cell>
          <cell r="E355" t="str">
            <v xml:space="preserve"> -     </v>
          </cell>
          <cell r="F355">
            <v>4168000</v>
          </cell>
          <cell r="G355" t="str">
            <v>Công nhân vệ sinh kho</v>
          </cell>
        </row>
        <row r="356">
          <cell r="A356" t="str">
            <v>D052</v>
          </cell>
          <cell r="B356" t="str">
            <v>Lâm Hữu Lộc</v>
          </cell>
          <cell r="C356" t="str">
            <v xml:space="preserve"> 3/5 </v>
          </cell>
          <cell r="D356">
            <v>4380000</v>
          </cell>
          <cell r="E356" t="str">
            <v xml:space="preserve"> -     </v>
          </cell>
          <cell r="F356">
            <v>4380000</v>
          </cell>
          <cell r="G356" t="str">
            <v>Công nhân vệ sinh kho</v>
          </cell>
        </row>
        <row r="357">
          <cell r="A357" t="str">
            <v>G001</v>
          </cell>
          <cell r="B357" t="str">
            <v>Trương Anh Tuấn</v>
          </cell>
          <cell r="C357">
            <v>0</v>
          </cell>
          <cell r="D357">
            <v>4000000</v>
          </cell>
          <cell r="E357">
            <v>0</v>
          </cell>
          <cell r="F357">
            <v>4000000</v>
          </cell>
          <cell r="G357" t="str">
            <v>Nhân viên giám sát thị trường bột giặt</v>
          </cell>
        </row>
        <row r="358">
          <cell r="A358" t="str">
            <v>G002</v>
          </cell>
          <cell r="B358" t="str">
            <v>Vương Lài Sện</v>
          </cell>
          <cell r="C358">
            <v>0</v>
          </cell>
          <cell r="D358">
            <v>4000000</v>
          </cell>
          <cell r="E358">
            <v>0</v>
          </cell>
          <cell r="F358">
            <v>4000000</v>
          </cell>
          <cell r="G358" t="str">
            <v>Nhân viên giám sát thị trường bột giặt</v>
          </cell>
        </row>
        <row r="359">
          <cell r="A359" t="str">
            <v>G003</v>
          </cell>
          <cell r="B359" t="str">
            <v>Nguyễn Đình Luân</v>
          </cell>
          <cell r="C359">
            <v>0</v>
          </cell>
          <cell r="D359">
            <v>4000000</v>
          </cell>
          <cell r="E359">
            <v>0</v>
          </cell>
          <cell r="F359">
            <v>4000000</v>
          </cell>
          <cell r="G359" t="str">
            <v>Nhân viên giám sát thị trường bột giặt</v>
          </cell>
        </row>
        <row r="360">
          <cell r="A360" t="str">
            <v>G004</v>
          </cell>
          <cell r="B360" t="str">
            <v>Nguyễn Đình Đoàn</v>
          </cell>
          <cell r="C360">
            <v>0</v>
          </cell>
          <cell r="D360">
            <v>4000000</v>
          </cell>
          <cell r="E360">
            <v>0</v>
          </cell>
          <cell r="F360">
            <v>4000000</v>
          </cell>
          <cell r="G360" t="str">
            <v>Nhân viên giám sát thị trường bột giặt</v>
          </cell>
        </row>
        <row r="361">
          <cell r="A361" t="str">
            <v>G005</v>
          </cell>
          <cell r="B361" t="str">
            <v>Đỗ Thành Phê</v>
          </cell>
          <cell r="C361">
            <v>0</v>
          </cell>
          <cell r="D361">
            <v>4000000</v>
          </cell>
          <cell r="E361">
            <v>0</v>
          </cell>
          <cell r="F361">
            <v>4000000</v>
          </cell>
          <cell r="G361" t="str">
            <v>Nhân viên giám sát thị trường bột giặt</v>
          </cell>
        </row>
        <row r="362">
          <cell r="A362" t="str">
            <v>G007</v>
          </cell>
          <cell r="B362" t="str">
            <v>Trần Văn Giàu</v>
          </cell>
          <cell r="C362">
            <v>0</v>
          </cell>
          <cell r="D362">
            <v>4000000</v>
          </cell>
          <cell r="E362">
            <v>0</v>
          </cell>
          <cell r="F362">
            <v>4000000</v>
          </cell>
          <cell r="G362" t="str">
            <v>Nhân viên giám sát thị trường bột giặt</v>
          </cell>
        </row>
        <row r="363">
          <cell r="A363" t="str">
            <v>G008</v>
          </cell>
          <cell r="B363" t="str">
            <v>Trần Hoài Phong</v>
          </cell>
          <cell r="C363">
            <v>0</v>
          </cell>
          <cell r="D363">
            <v>4000000</v>
          </cell>
          <cell r="E363">
            <v>0</v>
          </cell>
          <cell r="F363">
            <v>4000000</v>
          </cell>
          <cell r="G363" t="str">
            <v>Nhân viên giám sát thị trường bột giặt</v>
          </cell>
        </row>
        <row r="364">
          <cell r="A364" t="str">
            <v>G009</v>
          </cell>
          <cell r="B364" t="str">
            <v>Trần Minh Tuyền</v>
          </cell>
          <cell r="C364">
            <v>0</v>
          </cell>
          <cell r="D364">
            <v>4000000</v>
          </cell>
          <cell r="E364">
            <v>0</v>
          </cell>
          <cell r="F364">
            <v>4000000</v>
          </cell>
          <cell r="G364" t="str">
            <v>Nhân viên giám sát thị trường bột giặt</v>
          </cell>
        </row>
        <row r="365">
          <cell r="A365" t="str">
            <v>G013</v>
          </cell>
          <cell r="B365" t="str">
            <v>Nguyễn Kiều Oanh</v>
          </cell>
          <cell r="C365">
            <v>0</v>
          </cell>
          <cell r="D365">
            <v>4000000</v>
          </cell>
          <cell r="E365">
            <v>0</v>
          </cell>
          <cell r="F365">
            <v>4000000</v>
          </cell>
          <cell r="G365" t="str">
            <v>Nhân viên giám sát thị trường bột giặt</v>
          </cell>
        </row>
        <row r="366">
          <cell r="A366" t="str">
            <v>G016</v>
          </cell>
          <cell r="B366" t="str">
            <v>Lê Như Thảo</v>
          </cell>
          <cell r="C366">
            <v>0</v>
          </cell>
          <cell r="D366">
            <v>4000000</v>
          </cell>
          <cell r="E366">
            <v>0</v>
          </cell>
          <cell r="F366">
            <v>4000000</v>
          </cell>
          <cell r="G366" t="str">
            <v>Nhân viên giám sát thị trường bột giặt</v>
          </cell>
        </row>
        <row r="367">
          <cell r="A367" t="str">
            <v>G021</v>
          </cell>
          <cell r="B367" t="str">
            <v>Nguyễn Bá Tiến</v>
          </cell>
          <cell r="C367">
            <v>0</v>
          </cell>
          <cell r="D367">
            <v>4000000</v>
          </cell>
          <cell r="E367">
            <v>0</v>
          </cell>
          <cell r="F367">
            <v>4000000</v>
          </cell>
          <cell r="G367" t="str">
            <v>Nhân viên giám sát thị trường bột giặt</v>
          </cell>
        </row>
        <row r="368">
          <cell r="A368" t="str">
            <v>G022</v>
          </cell>
          <cell r="B368" t="str">
            <v>Nguyễn Ngọc Hiền</v>
          </cell>
          <cell r="C368">
            <v>0</v>
          </cell>
          <cell r="D368">
            <v>4000000</v>
          </cell>
          <cell r="E368">
            <v>0</v>
          </cell>
          <cell r="F368">
            <v>4000000</v>
          </cell>
          <cell r="G368" t="str">
            <v>Nhân viên giám sát thị trường bột giặt</v>
          </cell>
        </row>
        <row r="369">
          <cell r="A369" t="str">
            <v>G029</v>
          </cell>
          <cell r="B369" t="str">
            <v>Nguyễn Bằng Thùy Ngân</v>
          </cell>
          <cell r="C369">
            <v>0</v>
          </cell>
          <cell r="D369">
            <v>4000000</v>
          </cell>
          <cell r="E369">
            <v>0</v>
          </cell>
          <cell r="F369">
            <v>4000000</v>
          </cell>
          <cell r="G369" t="str">
            <v>Nhân viên giám sát thị trường bột giặt</v>
          </cell>
        </row>
        <row r="370">
          <cell r="A370" t="str">
            <v>G033</v>
          </cell>
          <cell r="B370" t="str">
            <v>Đặng Văn Bảy</v>
          </cell>
          <cell r="C370">
            <v>0</v>
          </cell>
          <cell r="D370">
            <v>4000000</v>
          </cell>
          <cell r="E370">
            <v>0</v>
          </cell>
          <cell r="F370">
            <v>4000000</v>
          </cell>
          <cell r="G370" t="str">
            <v>Nhân viên giám sát thị trường bột giặt</v>
          </cell>
        </row>
        <row r="371">
          <cell r="A371" t="str">
            <v>G035</v>
          </cell>
          <cell r="B371" t="str">
            <v>Nguyễn Vĩnh Lộc</v>
          </cell>
          <cell r="C371">
            <v>0</v>
          </cell>
          <cell r="D371">
            <v>4000000</v>
          </cell>
          <cell r="E371">
            <v>0</v>
          </cell>
          <cell r="F371">
            <v>4000000</v>
          </cell>
          <cell r="G371" t="str">
            <v>Nhân viên giám sát thị trường bột giặt</v>
          </cell>
        </row>
        <row r="372">
          <cell r="A372" t="str">
            <v>G037</v>
          </cell>
          <cell r="B372" t="str">
            <v>Nguyễn Thái Hòa</v>
          </cell>
          <cell r="C372">
            <v>0</v>
          </cell>
          <cell r="D372">
            <v>4000000</v>
          </cell>
          <cell r="E372">
            <v>0</v>
          </cell>
          <cell r="F372">
            <v>4000000</v>
          </cell>
          <cell r="G372" t="str">
            <v>Nhân viên giám sát thị trường bột giặt</v>
          </cell>
        </row>
        <row r="373">
          <cell r="A373" t="str">
            <v>G038</v>
          </cell>
          <cell r="B373" t="str">
            <v>Phùng Quốc Tài</v>
          </cell>
          <cell r="C373">
            <v>0</v>
          </cell>
          <cell r="D373">
            <v>4000000</v>
          </cell>
          <cell r="E373">
            <v>0</v>
          </cell>
          <cell r="F373">
            <v>4000000</v>
          </cell>
          <cell r="G373" t="str">
            <v>Nhân viên giám sát thị trường bột giặt</v>
          </cell>
        </row>
        <row r="374">
          <cell r="A374" t="str">
            <v>G039</v>
          </cell>
          <cell r="B374" t="str">
            <v>Phạm Văn Thành</v>
          </cell>
          <cell r="C374">
            <v>0</v>
          </cell>
          <cell r="D374">
            <v>4000000</v>
          </cell>
          <cell r="E374">
            <v>0</v>
          </cell>
          <cell r="F374">
            <v>4000000</v>
          </cell>
          <cell r="G374" t="str">
            <v>Nhân viên giám sát thị trường bột giặt</v>
          </cell>
        </row>
        <row r="375">
          <cell r="A375" t="str">
            <v>G040</v>
          </cell>
          <cell r="B375" t="str">
            <v>Võ Ngọc Vàng</v>
          </cell>
          <cell r="C375">
            <v>0</v>
          </cell>
          <cell r="D375">
            <v>4000000</v>
          </cell>
          <cell r="E375">
            <v>0</v>
          </cell>
          <cell r="F375">
            <v>4000000</v>
          </cell>
          <cell r="G375" t="str">
            <v>Nhân viên giám sát thị trường bột giặt</v>
          </cell>
        </row>
        <row r="376">
          <cell r="A376" t="str">
            <v>G041</v>
          </cell>
          <cell r="B376" t="str">
            <v>Nguyễn Thị Hồng Điệp</v>
          </cell>
          <cell r="C376">
            <v>0</v>
          </cell>
          <cell r="D376">
            <v>4000000</v>
          </cell>
          <cell r="E376">
            <v>0</v>
          </cell>
          <cell r="F376">
            <v>4000000</v>
          </cell>
          <cell r="G376" t="str">
            <v>Nhân viên giám sát thị trường bột giặt</v>
          </cell>
        </row>
        <row r="377">
          <cell r="A377" t="str">
            <v>B120</v>
          </cell>
          <cell r="B377" t="str">
            <v>Võ Nghĩa Hưng</v>
          </cell>
          <cell r="C377">
            <v>0</v>
          </cell>
          <cell r="D377">
            <v>4000000</v>
          </cell>
          <cell r="E377">
            <v>0</v>
          </cell>
          <cell r="F377">
            <v>4000000</v>
          </cell>
          <cell r="G377" t="str">
            <v>Nhân viên giám sát thị trường bột giặt</v>
          </cell>
        </row>
        <row r="378">
          <cell r="A378" t="str">
            <v>G042</v>
          </cell>
          <cell r="B378" t="str">
            <v>Nguyễn Hàm Chất</v>
          </cell>
          <cell r="C378">
            <v>0</v>
          </cell>
          <cell r="D378">
            <v>4000000</v>
          </cell>
          <cell r="E378">
            <v>0</v>
          </cell>
          <cell r="F378">
            <v>4000000</v>
          </cell>
          <cell r="G378" t="str">
            <v>Nhân viên giám sát thị trường bột giặt</v>
          </cell>
        </row>
        <row r="379">
          <cell r="A379" t="str">
            <v>G043</v>
          </cell>
          <cell r="B379" t="str">
            <v>Dương Văn Thụi</v>
          </cell>
          <cell r="C379">
            <v>0</v>
          </cell>
          <cell r="D379">
            <v>4000000</v>
          </cell>
          <cell r="E379">
            <v>0</v>
          </cell>
          <cell r="F379">
            <v>4000000</v>
          </cell>
          <cell r="G379" t="str">
            <v>Nhân viên giám sát thị trường bột giặt</v>
          </cell>
        </row>
        <row r="380">
          <cell r="A380" t="str">
            <v>G044</v>
          </cell>
          <cell r="B380" t="str">
            <v>Hồ Sỹ Biển</v>
          </cell>
          <cell r="C380">
            <v>0</v>
          </cell>
          <cell r="D380">
            <v>4000000</v>
          </cell>
          <cell r="E380">
            <v>0</v>
          </cell>
          <cell r="F380">
            <v>4000000</v>
          </cell>
          <cell r="G380" t="str">
            <v>Nhân viên giám sát thị trường bột giặt</v>
          </cell>
        </row>
        <row r="381">
          <cell r="A381" t="str">
            <v>G045</v>
          </cell>
          <cell r="B381" t="str">
            <v xml:space="preserve">Nguyễn Quốc Kỳ </v>
          </cell>
          <cell r="C381">
            <v>0</v>
          </cell>
          <cell r="D381">
            <v>4000000</v>
          </cell>
          <cell r="E381">
            <v>0</v>
          </cell>
          <cell r="F381">
            <v>4000000</v>
          </cell>
          <cell r="G381" t="str">
            <v>Nhân viên giám sát thị trường bột giặt</v>
          </cell>
        </row>
        <row r="382">
          <cell r="A382" t="str">
            <v>G046</v>
          </cell>
          <cell r="B382" t="str">
            <v>Trần Thị Thùy Hoa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 t="str">
            <v>Nhân viên giám sát thị trường bột giặt</v>
          </cell>
        </row>
        <row r="383">
          <cell r="A383" t="str">
            <v>G047</v>
          </cell>
          <cell r="B383" t="str">
            <v>Nguyễn Văn Hếu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 t="str">
            <v>Nhân viên giám sát thị trường bột giặt</v>
          </cell>
        </row>
        <row r="384">
          <cell r="A384" t="str">
            <v>G048</v>
          </cell>
          <cell r="B384" t="str">
            <v>Phan Thanh Khiêm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 t="str">
            <v>Nhân viên giám sát thị trường bột giặt</v>
          </cell>
        </row>
        <row r="385">
          <cell r="A385" t="str">
            <v>G050</v>
          </cell>
          <cell r="B385" t="str">
            <v>Phan Thị Hân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 t="str">
            <v>Nhân viên giám sát thị trường bột giặt</v>
          </cell>
        </row>
        <row r="386">
          <cell r="A386" t="str">
            <v>G049</v>
          </cell>
          <cell r="B386" t="str">
            <v>Lê Bửu Hưng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 t="str">
            <v>Nhân viên giám sát thị trường bột giặt</v>
          </cell>
        </row>
        <row r="387">
          <cell r="A387" t="str">
            <v>G051</v>
          </cell>
          <cell r="B387" t="str">
            <v>Nguyễn Hồng Phụng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 t="str">
            <v>Nhân viên giám sát thị trường bột giặt</v>
          </cell>
        </row>
        <row r="388">
          <cell r="A388" t="str">
            <v>G052</v>
          </cell>
          <cell r="B388" t="str">
            <v>Nguyễn Thị Mỹ Hiền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 t="str">
            <v>Nhân viên giám sát thị trường bột giặt</v>
          </cell>
        </row>
        <row r="389">
          <cell r="A389" t="str">
            <v>G053</v>
          </cell>
          <cell r="B389" t="str">
            <v>Nguyễn Văn Hoan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 t="str">
            <v>Nhân viên giám sát thị trường bột giặt</v>
          </cell>
        </row>
        <row r="390">
          <cell r="A390" t="str">
            <v>G054</v>
          </cell>
          <cell r="B390" t="str">
            <v>Dương Thị Gấm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 t="str">
            <v>Nhân viên giám sát thị trường bột giặt</v>
          </cell>
        </row>
        <row r="391">
          <cell r="A391" t="str">
            <v>G055</v>
          </cell>
          <cell r="B391" t="str">
            <v>Phan Tô Kin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 t="str">
            <v>Nhân viên giám sát thị trường bột giặt</v>
          </cell>
        </row>
        <row r="392">
          <cell r="A392" t="str">
            <v>G040</v>
          </cell>
          <cell r="B392" t="str">
            <v>Võ Ngọc Vàng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 t="str">
            <v>Nhân viên giám sát thị trường bột giặt</v>
          </cell>
        </row>
        <row r="393">
          <cell r="A393" t="str">
            <v>G017</v>
          </cell>
          <cell r="B393" t="str">
            <v>Đặng Anh Luận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 t="str">
            <v>Nhân viên giám sát thị trường bột giặt</v>
          </cell>
        </row>
        <row r="394">
          <cell r="A394" t="str">
            <v>G056</v>
          </cell>
          <cell r="B394" t="str">
            <v>Thuận Ngọc Đầy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 t="str">
            <v>Nhân viên giám sát thị trường bột giặt</v>
          </cell>
        </row>
        <row r="395">
          <cell r="A395" t="str">
            <v>G057</v>
          </cell>
          <cell r="B395" t="str">
            <v>Phạm Duy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 t="str">
            <v>Nhân viên giám sát thị trường bột giặt</v>
          </cell>
        </row>
        <row r="396">
          <cell r="A396" t="str">
            <v>G058</v>
          </cell>
          <cell r="B396" t="str">
            <v>Võ Thanh Thu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 t="str">
            <v>Nhân viên giám sát thị trường bột giặt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</row>
        <row r="399">
          <cell r="A399" t="str">
            <v>P001</v>
          </cell>
          <cell r="B399" t="str">
            <v>Võ Đức Thịnh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 t="str">
            <v>Nhân viên giám sát thị trường phân bón</v>
          </cell>
        </row>
        <row r="400">
          <cell r="A400" t="str">
            <v>P002</v>
          </cell>
          <cell r="B400" t="str">
            <v>Nguyễn Tấn Hiệp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 t="str">
            <v>Nhân viên giám sát thị trường phân bón</v>
          </cell>
        </row>
        <row r="401">
          <cell r="A401" t="str">
            <v>P003</v>
          </cell>
          <cell r="B401" t="str">
            <v>Nguyễn Tấn Hòa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 t="str">
            <v>Nhân viên giám sát thị trường phân bón</v>
          </cell>
        </row>
        <row r="402">
          <cell r="A402" t="str">
            <v>P004</v>
          </cell>
          <cell r="B402" t="str">
            <v>Trần Hùng Giang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 t="str">
            <v>Nhân viên giám sát thị trường phân bón</v>
          </cell>
        </row>
        <row r="403">
          <cell r="A403" t="str">
            <v>P005</v>
          </cell>
          <cell r="B403" t="str">
            <v>Nguyễn Thanh Tuấn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 t="str">
            <v>Nhân viên giám sát thị trường phân bón</v>
          </cell>
        </row>
        <row r="404">
          <cell r="A404" t="str">
            <v>P006</v>
          </cell>
          <cell r="B404" t="str">
            <v>Võ Nguyễn Tuấn Kiệt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 t="str">
            <v>Nhân viên giám sát thị trường phân bón</v>
          </cell>
        </row>
        <row r="405">
          <cell r="A405" t="str">
            <v>P007</v>
          </cell>
          <cell r="B405" t="str">
            <v>Nguyễn Minh Được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 t="str">
            <v>Nhân viên giám sát thị trường phân bón</v>
          </cell>
        </row>
        <row r="406">
          <cell r="A406" t="str">
            <v>P008</v>
          </cell>
          <cell r="B406" t="str">
            <v>Phan Văn Qui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 t="str">
            <v>Nhân viên giám sát thị trường phân bón</v>
          </cell>
        </row>
        <row r="407">
          <cell r="A407" t="str">
            <v>P009</v>
          </cell>
          <cell r="B407" t="str">
            <v>Trần Văn Toàn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 t="str">
            <v>Nhân viên giám sát thị trường phân bón</v>
          </cell>
        </row>
        <row r="408">
          <cell r="A408" t="str">
            <v>P010</v>
          </cell>
          <cell r="B408" t="str">
            <v>Võ Hữu Khánh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 t="str">
            <v>Nhân viên giám sát thị trường phân bón</v>
          </cell>
        </row>
        <row r="409">
          <cell r="A409" t="str">
            <v>P011</v>
          </cell>
          <cell r="B409" t="str">
            <v>Huỳnh Hải Đăng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 t="str">
            <v>Nhân viên giám sát thị trường phân bón</v>
          </cell>
        </row>
        <row r="410">
          <cell r="A410" t="str">
            <v>P012</v>
          </cell>
          <cell r="B410" t="str">
            <v>Kim Khải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A411" t="str">
            <v>A385</v>
          </cell>
          <cell r="B411" t="str">
            <v>Nguyễn Thị Thùy Miên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A412" t="str">
            <v>A384</v>
          </cell>
          <cell r="B412" t="str">
            <v>Trần Văn Hiền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</row>
        <row r="413">
          <cell r="A413" t="str">
            <v>C560</v>
          </cell>
          <cell r="B413" t="str">
            <v>Nguyễn Thị Diễm Mi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</row>
        <row r="414">
          <cell r="A414" t="str">
            <v>D116</v>
          </cell>
          <cell r="B414" t="str">
            <v>Nguyễn Hải Triều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</row>
        <row r="415">
          <cell r="A415" t="str">
            <v>C561</v>
          </cell>
          <cell r="B415" t="str">
            <v>Trần Thị Huyền Trang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</row>
        <row r="416">
          <cell r="A416" t="str">
            <v>C562</v>
          </cell>
          <cell r="B416" t="str">
            <v>Trần Ngọc Sáng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</row>
        <row r="417">
          <cell r="A417" t="str">
            <v>A389</v>
          </cell>
          <cell r="B417" t="str">
            <v>Ngô Thành Đang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</row>
        <row r="418">
          <cell r="A418" t="str">
            <v>D117</v>
          </cell>
          <cell r="B418" t="str">
            <v>Bùi Trần Hoàng Thắng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</row>
        <row r="419">
          <cell r="A419" t="str">
            <v>C563</v>
          </cell>
          <cell r="B419" t="str">
            <v>Lê Thị Minh Thư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 t="str">
            <v>Kỷ sư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</row>
        <row r="421">
          <cell r="A421" t="str">
            <v>C461</v>
          </cell>
          <cell r="B421" t="str">
            <v>Nguyễn Trung Hiếu (A)</v>
          </cell>
          <cell r="C421">
            <v>0</v>
          </cell>
          <cell r="D421">
            <v>4169000</v>
          </cell>
          <cell r="E421">
            <v>0</v>
          </cell>
          <cell r="F421">
            <v>4169000</v>
          </cell>
          <cell r="G421" t="str">
            <v>công nhân nạp liệu, vệ sinh, đóng date</v>
          </cell>
        </row>
        <row r="422">
          <cell r="A422" t="str">
            <v>B272</v>
          </cell>
          <cell r="B422" t="str">
            <v>Ngô Văn Hùng Anh</v>
          </cell>
          <cell r="C422">
            <v>0</v>
          </cell>
          <cell r="D422">
            <v>3970000</v>
          </cell>
          <cell r="E422">
            <v>0</v>
          </cell>
          <cell r="F422">
            <v>3970000</v>
          </cell>
          <cell r="G422" t="str">
            <v>công nhân nạp liệu, vệ sinh, đóng date</v>
          </cell>
        </row>
        <row r="423">
          <cell r="A423" t="str">
            <v>A364</v>
          </cell>
          <cell r="B423" t="str">
            <v>Nguyễn Văn Tặng</v>
          </cell>
          <cell r="C423">
            <v>0</v>
          </cell>
          <cell r="D423">
            <v>4185000</v>
          </cell>
          <cell r="E423">
            <v>0</v>
          </cell>
          <cell r="F423">
            <v>4185000</v>
          </cell>
          <cell r="G423" t="str">
            <v>Chuyên viên</v>
          </cell>
        </row>
        <row r="424">
          <cell r="A424" t="str">
            <v>A375</v>
          </cell>
          <cell r="B424" t="str">
            <v>Trần Đình Hiển</v>
          </cell>
          <cell r="C424">
            <v>0</v>
          </cell>
          <cell r="D424">
            <v>4185000</v>
          </cell>
          <cell r="E424">
            <v>0</v>
          </cell>
          <cell r="F424">
            <v>4185000</v>
          </cell>
          <cell r="G424" t="str">
            <v>Nhân viên phòng kỹ thuật</v>
          </cell>
        </row>
        <row r="425">
          <cell r="A425" t="str">
            <v>C481</v>
          </cell>
          <cell r="B425" t="str">
            <v>Kim Phêl</v>
          </cell>
          <cell r="C425">
            <v>0</v>
          </cell>
          <cell r="D425">
            <v>4169000</v>
          </cell>
          <cell r="E425">
            <v>0</v>
          </cell>
          <cell r="F425">
            <v>4169000</v>
          </cell>
          <cell r="G425" t="str">
            <v>công nhân nạp liệu, vệ sinh, đóng date</v>
          </cell>
        </row>
        <row r="426">
          <cell r="A426" t="str">
            <v>B292</v>
          </cell>
          <cell r="B426" t="str">
            <v>Huỳnh Thị Tươi</v>
          </cell>
          <cell r="C426">
            <v>0</v>
          </cell>
          <cell r="D426">
            <v>3970000</v>
          </cell>
          <cell r="E426">
            <v>0</v>
          </cell>
          <cell r="F426">
            <v>3970000</v>
          </cell>
          <cell r="G426" t="str">
            <v>công nhân nạp liệu, vệ sinh, đóng date</v>
          </cell>
        </row>
        <row r="427">
          <cell r="A427" t="str">
            <v>B299</v>
          </cell>
          <cell r="B427" t="str">
            <v>Nguyễn Văn Lộc</v>
          </cell>
          <cell r="C427">
            <v>0</v>
          </cell>
          <cell r="D427">
            <v>3970000</v>
          </cell>
          <cell r="E427">
            <v>0</v>
          </cell>
          <cell r="F427">
            <v>3970000</v>
          </cell>
          <cell r="G427" t="str">
            <v>công nhân nạp liệu, vệ sinh, đóng date</v>
          </cell>
        </row>
        <row r="428">
          <cell r="A428" t="str">
            <v>D025</v>
          </cell>
          <cell r="B428" t="str">
            <v>Nguyễn Văn Vách</v>
          </cell>
          <cell r="C428">
            <v>0</v>
          </cell>
          <cell r="D428">
            <v>5854000</v>
          </cell>
          <cell r="E428">
            <v>0</v>
          </cell>
          <cell r="F428">
            <v>5854000</v>
          </cell>
          <cell r="G428" t="str">
            <v>Thợ hàn điện</v>
          </cell>
        </row>
        <row r="429">
          <cell r="A429" t="str">
            <v>A345</v>
          </cell>
          <cell r="B429" t="str">
            <v>Võ Ngọc Lợi</v>
          </cell>
          <cell r="C429">
            <v>0</v>
          </cell>
          <cell r="D429">
            <v>4169000</v>
          </cell>
          <cell r="E429">
            <v>0</v>
          </cell>
          <cell r="F429">
            <v>4169000</v>
          </cell>
          <cell r="G429" t="str">
            <v>công nhân nạp liệu, vệ sinh, đóng date</v>
          </cell>
        </row>
        <row r="430">
          <cell r="A430" t="str">
            <v>D054</v>
          </cell>
          <cell r="B430" t="str">
            <v>Nguyễn Hồng Huy</v>
          </cell>
          <cell r="C430">
            <v>0</v>
          </cell>
          <cell r="D430">
            <v>4380000</v>
          </cell>
          <cell r="E430">
            <v>0</v>
          </cell>
          <cell r="F430">
            <v>4380000</v>
          </cell>
          <cell r="G430" t="str">
            <v>Xây dựng</v>
          </cell>
        </row>
        <row r="431">
          <cell r="A431" t="str">
            <v>C340</v>
          </cell>
          <cell r="B431" t="str">
            <v>Bùi Tấn Phong</v>
          </cell>
          <cell r="C431">
            <v>0</v>
          </cell>
          <cell r="D431">
            <v>4169000</v>
          </cell>
          <cell r="E431">
            <v>0</v>
          </cell>
          <cell r="F431">
            <v>4169000</v>
          </cell>
          <cell r="G431" t="str">
            <v>công nhân nạp liệu, vệ sinh, đóng date</v>
          </cell>
        </row>
        <row r="432">
          <cell r="A432" t="str">
            <v>B119</v>
          </cell>
          <cell r="B432" t="str">
            <v>Nguyễn Quang Sỹ</v>
          </cell>
          <cell r="C432">
            <v>0</v>
          </cell>
          <cell r="D432">
            <v>4830000</v>
          </cell>
          <cell r="E432">
            <v>0</v>
          </cell>
          <cell r="F432">
            <v>4830000</v>
          </cell>
          <cell r="G432" t="str">
            <v>Thợ nề</v>
          </cell>
        </row>
        <row r="433">
          <cell r="A433" t="str">
            <v>A124</v>
          </cell>
          <cell r="B433" t="str">
            <v>Đặng Xuân Hoàng</v>
          </cell>
          <cell r="C433">
            <v>0</v>
          </cell>
          <cell r="D433">
            <v>5626000</v>
          </cell>
          <cell r="E433">
            <v>0</v>
          </cell>
          <cell r="F433">
            <v>5626000</v>
          </cell>
          <cell r="G433" t="str">
            <v>Công nhân Lái xe tải trên 7.5 tấn</v>
          </cell>
        </row>
        <row r="434">
          <cell r="A434" t="str">
            <v>C442</v>
          </cell>
          <cell r="B434" t="str">
            <v>Nguyễn Văn Chiến</v>
          </cell>
          <cell r="C434">
            <v>0</v>
          </cell>
          <cell r="D434">
            <v>4169000</v>
          </cell>
          <cell r="E434">
            <v>0</v>
          </cell>
          <cell r="F434">
            <v>4169000</v>
          </cell>
          <cell r="G434" t="str">
            <v>công nhân nạp liệu, vệ sinh, đóng date</v>
          </cell>
        </row>
        <row r="435">
          <cell r="A435" t="str">
            <v>C462</v>
          </cell>
          <cell r="B435" t="str">
            <v>Nguyễn Văn Vũ</v>
          </cell>
          <cell r="C435">
            <v>0</v>
          </cell>
          <cell r="D435">
            <v>4169000</v>
          </cell>
          <cell r="E435">
            <v>0</v>
          </cell>
          <cell r="F435">
            <v>4169000</v>
          </cell>
          <cell r="G435" t="str">
            <v>công nhân nạp liệu, vệ sinh, đóng date</v>
          </cell>
        </row>
        <row r="436">
          <cell r="A436" t="str">
            <v>H083</v>
          </cell>
          <cell r="B436" t="str">
            <v>Huỳnh Quang Nhã</v>
          </cell>
          <cell r="C436">
            <v>0</v>
          </cell>
          <cell r="D436">
            <v>3970000</v>
          </cell>
          <cell r="E436">
            <v>0</v>
          </cell>
          <cell r="F436">
            <v>3970000</v>
          </cell>
          <cell r="G436" t="str">
            <v>công nhân nạp liệu, vệ sinh, đóng date</v>
          </cell>
        </row>
        <row r="437">
          <cell r="A437" t="str">
            <v>C432</v>
          </cell>
          <cell r="B437" t="str">
            <v>Trần Văn Đẳng</v>
          </cell>
          <cell r="C437">
            <v>0</v>
          </cell>
          <cell r="D437">
            <v>4208000</v>
          </cell>
          <cell r="E437">
            <v>0</v>
          </cell>
          <cell r="F437">
            <v>4208000</v>
          </cell>
          <cell r="G437" t="str">
            <v>công nhân lái xe công nông-nâng</v>
          </cell>
        </row>
        <row r="438">
          <cell r="A438" t="str">
            <v>A092</v>
          </cell>
          <cell r="B438" t="str">
            <v>Hồ Quốc Thiều</v>
          </cell>
          <cell r="C438">
            <v>0</v>
          </cell>
          <cell r="D438">
            <v>5297000</v>
          </cell>
          <cell r="E438">
            <v>930000</v>
          </cell>
          <cell r="F438">
            <v>6227000</v>
          </cell>
          <cell r="G438" t="str">
            <v>Cán sự</v>
          </cell>
        </row>
        <row r="439">
          <cell r="A439" t="str">
            <v>A182</v>
          </cell>
          <cell r="B439" t="str">
            <v>Huỳnh Thị Ngọc Thơ</v>
          </cell>
          <cell r="C439">
            <v>0</v>
          </cell>
          <cell r="D439">
            <v>4380000</v>
          </cell>
          <cell r="E439">
            <v>0</v>
          </cell>
          <cell r="F439">
            <v>4380000</v>
          </cell>
          <cell r="G439" t="str">
            <v>Thủ kho</v>
          </cell>
        </row>
      </sheetData>
      <sheetData sheetId="9">
        <row r="5">
          <cell r="C5" t="str">
            <v>A268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0000"/>
  </sheetPr>
  <dimension ref="A1:K105"/>
  <sheetViews>
    <sheetView workbookViewId="0">
      <pane ySplit="8" topLeftCell="A30" activePane="bottomLeft" state="frozen"/>
      <selection pane="bottomLeft" activeCell="D33" sqref="D33"/>
    </sheetView>
  </sheetViews>
  <sheetFormatPr defaultRowHeight="17.25"/>
  <cols>
    <col min="1" max="1" width="11.140625" style="205" customWidth="1"/>
    <col min="2" max="2" width="8.28515625" style="257" customWidth="1"/>
    <col min="3" max="3" width="9.140625" style="205"/>
    <col min="4" max="4" width="27.5703125" customWidth="1"/>
    <col min="5" max="7" width="22.7109375" style="258" customWidth="1"/>
    <col min="8" max="8" width="21.28515625" style="258" customWidth="1"/>
    <col min="9" max="9" width="22.5703125" customWidth="1"/>
    <col min="10" max="10" width="18.85546875" customWidth="1"/>
  </cols>
  <sheetData>
    <row r="1" spans="1:11" ht="16.5">
      <c r="A1" s="177"/>
      <c r="B1" s="177"/>
      <c r="C1" s="177"/>
      <c r="D1" s="178"/>
      <c r="E1" s="227"/>
      <c r="F1" s="227"/>
      <c r="G1" s="227"/>
      <c r="H1" s="227"/>
      <c r="I1" s="178"/>
      <c r="J1" s="178"/>
    </row>
    <row r="2" spans="1:11" ht="16.5">
      <c r="A2" s="1392" t="s">
        <v>1377</v>
      </c>
      <c r="B2" s="1392"/>
      <c r="C2" s="1392"/>
      <c r="D2" s="1392"/>
      <c r="E2" s="227"/>
      <c r="F2" s="227"/>
      <c r="G2" s="227"/>
      <c r="H2" s="4" t="s">
        <v>1378</v>
      </c>
      <c r="I2" s="178"/>
      <c r="J2" s="181"/>
    </row>
    <row r="3" spans="1:11" ht="16.5">
      <c r="A3" s="1393" t="s">
        <v>1379</v>
      </c>
      <c r="B3" s="1393"/>
      <c r="C3" s="1393"/>
      <c r="D3" s="1393"/>
      <c r="E3" s="227"/>
      <c r="F3" s="227"/>
      <c r="G3" s="227"/>
      <c r="H3" s="4" t="s">
        <v>1380</v>
      </c>
      <c r="I3" s="178"/>
      <c r="J3" s="181"/>
    </row>
    <row r="4" spans="1:11" ht="16.5">
      <c r="A4" s="177"/>
      <c r="B4" s="177"/>
      <c r="C4" s="177"/>
      <c r="D4" s="178"/>
      <c r="E4" s="227"/>
      <c r="F4" s="227"/>
      <c r="G4" s="227"/>
      <c r="H4" s="1394" t="s">
        <v>5359</v>
      </c>
      <c r="I4" s="1394"/>
      <c r="J4" s="1394"/>
    </row>
    <row r="5" spans="1:11" ht="16.5">
      <c r="A5" s="177"/>
      <c r="B5" s="177"/>
      <c r="C5" s="177"/>
      <c r="D5" s="178"/>
      <c r="E5" s="227"/>
      <c r="F5" s="227"/>
      <c r="G5" s="227"/>
      <c r="H5" s="183"/>
      <c r="I5" s="183"/>
      <c r="J5" s="183"/>
    </row>
    <row r="6" spans="1:11" ht="20.25">
      <c r="A6" s="1395" t="s">
        <v>4264</v>
      </c>
      <c r="B6" s="1395"/>
      <c r="C6" s="1395"/>
      <c r="D6" s="1395"/>
      <c r="E6" s="1395"/>
      <c r="F6" s="1395"/>
      <c r="G6" s="1395"/>
      <c r="H6" s="1395"/>
      <c r="I6" s="1395"/>
      <c r="J6" s="1395"/>
    </row>
    <row r="7" spans="1:11" ht="16.5">
      <c r="A7" s="184"/>
      <c r="B7" s="184"/>
      <c r="C7" s="184"/>
      <c r="D7" s="184"/>
      <c r="E7" s="228"/>
      <c r="F7" s="228"/>
      <c r="G7" s="228"/>
      <c r="H7" s="228"/>
      <c r="I7" s="186"/>
      <c r="J7" s="184"/>
    </row>
    <row r="8" spans="1:11" ht="37.5" customHeight="1">
      <c r="A8" s="187" t="s">
        <v>1381</v>
      </c>
      <c r="B8" s="187" t="s">
        <v>6</v>
      </c>
      <c r="C8" s="187" t="s">
        <v>1382</v>
      </c>
      <c r="D8" s="187" t="s">
        <v>8</v>
      </c>
      <c r="E8" s="189" t="s">
        <v>14</v>
      </c>
      <c r="F8" s="189" t="s">
        <v>1388</v>
      </c>
      <c r="G8" s="189" t="s">
        <v>1389</v>
      </c>
      <c r="H8" s="189" t="s">
        <v>1385</v>
      </c>
      <c r="I8" s="189" t="s">
        <v>13</v>
      </c>
      <c r="J8" s="187" t="s">
        <v>1384</v>
      </c>
    </row>
    <row r="9" spans="1:11" ht="18.75" customHeight="1">
      <c r="A9" s="1396" t="s">
        <v>1386</v>
      </c>
      <c r="B9" s="1397"/>
      <c r="C9" s="1397"/>
      <c r="D9" s="1397"/>
      <c r="E9" s="1397"/>
      <c r="F9" s="1397"/>
      <c r="G9" s="1397"/>
      <c r="H9" s="1397"/>
      <c r="I9" s="1397"/>
      <c r="J9" s="1398"/>
    </row>
    <row r="10" spans="1:11" ht="18.75" customHeight="1">
      <c r="A10" s="1021"/>
      <c r="B10" s="215">
        <v>1</v>
      </c>
      <c r="C10" s="369">
        <v>1</v>
      </c>
      <c r="D10" s="53" t="s">
        <v>3339</v>
      </c>
      <c r="E10" s="234"/>
      <c r="F10" s="75"/>
      <c r="G10" s="229"/>
      <c r="H10" s="1022"/>
      <c r="I10" s="192" t="s">
        <v>5127</v>
      </c>
      <c r="J10" s="876" t="s">
        <v>5134</v>
      </c>
    </row>
    <row r="11" spans="1:11" ht="18.75">
      <c r="A11" s="191"/>
      <c r="B11" s="215">
        <v>2</v>
      </c>
      <c r="C11" s="369">
        <v>2</v>
      </c>
      <c r="D11" s="370" t="s">
        <v>3430</v>
      </c>
      <c r="E11" s="106"/>
      <c r="F11" s="107"/>
      <c r="G11" s="229"/>
      <c r="H11" s="194"/>
      <c r="I11" s="192" t="s">
        <v>5127</v>
      </c>
      <c r="J11" s="263"/>
    </row>
    <row r="12" spans="1:11" ht="18.75">
      <c r="A12" s="231"/>
      <c r="B12" s="215">
        <v>3</v>
      </c>
      <c r="C12" s="369">
        <v>3</v>
      </c>
      <c r="D12" s="370" t="s">
        <v>2011</v>
      </c>
      <c r="E12" s="106"/>
      <c r="F12" s="107"/>
      <c r="G12" s="43"/>
      <c r="H12" s="42"/>
      <c r="I12" s="192" t="s">
        <v>5150</v>
      </c>
      <c r="J12" s="876"/>
    </row>
    <row r="13" spans="1:11" ht="18.75">
      <c r="A13" s="265"/>
      <c r="B13" s="215">
        <v>4</v>
      </c>
      <c r="C13" s="369">
        <v>4</v>
      </c>
      <c r="D13" s="217" t="s">
        <v>1288</v>
      </c>
      <c r="E13" s="75"/>
      <c r="F13" s="137"/>
      <c r="G13" s="43"/>
      <c r="H13" s="194"/>
      <c r="I13" s="192" t="s">
        <v>5150</v>
      </c>
      <c r="J13" s="267"/>
    </row>
    <row r="14" spans="1:11" ht="18.75">
      <c r="A14" s="191"/>
      <c r="B14" s="266"/>
      <c r="C14" s="412"/>
      <c r="D14" s="894"/>
      <c r="E14" s="510"/>
      <c r="F14" s="34"/>
      <c r="G14" s="43"/>
      <c r="H14" s="42"/>
      <c r="I14" s="192"/>
      <c r="J14" s="267"/>
    </row>
    <row r="15" spans="1:11" s="205" customFormat="1" ht="18.75">
      <c r="A15" s="191">
        <v>3</v>
      </c>
      <c r="B15" s="266">
        <v>1</v>
      </c>
      <c r="C15" s="69">
        <v>5</v>
      </c>
      <c r="D15" s="1275" t="s">
        <v>2874</v>
      </c>
      <c r="E15" s="106"/>
      <c r="F15" s="42">
        <v>45807</v>
      </c>
      <c r="G15" s="43" t="s">
        <v>5126</v>
      </c>
      <c r="H15" s="42">
        <v>46082</v>
      </c>
      <c r="I15" s="192" t="s">
        <v>5127</v>
      </c>
      <c r="J15" s="267"/>
      <c r="K15"/>
    </row>
    <row r="16" spans="1:11" ht="18.75">
      <c r="A16" s="268"/>
      <c r="B16" s="266">
        <v>2</v>
      </c>
      <c r="C16" s="69">
        <v>6</v>
      </c>
      <c r="D16" s="894" t="s">
        <v>2490</v>
      </c>
      <c r="E16" s="234"/>
      <c r="F16" s="75">
        <v>45461</v>
      </c>
      <c r="G16" s="43" t="s">
        <v>5128</v>
      </c>
      <c r="H16" s="42">
        <v>46083</v>
      </c>
      <c r="I16" s="192" t="s">
        <v>5127</v>
      </c>
      <c r="J16" s="269"/>
    </row>
    <row r="17" spans="1:10" ht="18.75">
      <c r="A17" s="231"/>
      <c r="B17" s="266">
        <v>3</v>
      </c>
      <c r="C17" s="69">
        <v>7</v>
      </c>
      <c r="D17" s="893" t="s">
        <v>3425</v>
      </c>
      <c r="E17" s="234"/>
      <c r="F17" s="75">
        <v>45962</v>
      </c>
      <c r="G17" s="43" t="s">
        <v>5129</v>
      </c>
      <c r="H17" s="42">
        <v>46083</v>
      </c>
      <c r="I17" s="192" t="s">
        <v>4377</v>
      </c>
      <c r="J17" s="270"/>
    </row>
    <row r="18" spans="1:10" ht="18.75">
      <c r="A18" s="231"/>
      <c r="B18" s="266">
        <v>4</v>
      </c>
      <c r="C18" s="69">
        <v>8</v>
      </c>
      <c r="D18" s="413" t="s">
        <v>3344</v>
      </c>
      <c r="E18" s="633"/>
      <c r="F18" s="634">
        <v>45903</v>
      </c>
      <c r="G18" s="43" t="s">
        <v>5130</v>
      </c>
      <c r="H18" s="42">
        <v>46083</v>
      </c>
      <c r="I18" s="192" t="s">
        <v>5127</v>
      </c>
      <c r="J18" s="270"/>
    </row>
    <row r="19" spans="1:10" ht="18.75">
      <c r="A19" s="231"/>
      <c r="B19" s="266">
        <v>5</v>
      </c>
      <c r="C19" s="69">
        <v>9</v>
      </c>
      <c r="D19" s="413" t="s">
        <v>2869</v>
      </c>
      <c r="E19" s="30"/>
      <c r="F19" s="31">
        <v>46172</v>
      </c>
      <c r="G19" s="43" t="s">
        <v>5131</v>
      </c>
      <c r="H19" s="42">
        <v>46083</v>
      </c>
      <c r="I19" s="192" t="s">
        <v>5127</v>
      </c>
      <c r="J19" s="270"/>
    </row>
    <row r="20" spans="1:10" ht="18.75">
      <c r="A20" s="231"/>
      <c r="B20" s="266">
        <v>6</v>
      </c>
      <c r="C20" s="69">
        <v>10</v>
      </c>
      <c r="D20" s="409" t="s">
        <v>763</v>
      </c>
      <c r="E20" s="107"/>
      <c r="F20" s="107">
        <v>46023</v>
      </c>
      <c r="G20" s="43" t="s">
        <v>5132</v>
      </c>
      <c r="H20" s="42">
        <v>46083</v>
      </c>
      <c r="I20" s="192" t="s">
        <v>5127</v>
      </c>
      <c r="J20" s="270"/>
    </row>
    <row r="21" spans="1:10" ht="18.75">
      <c r="A21" s="231"/>
      <c r="B21" s="266">
        <v>7</v>
      </c>
      <c r="C21" s="69">
        <v>11</v>
      </c>
      <c r="D21" s="133" t="s">
        <v>1716</v>
      </c>
      <c r="E21" s="106"/>
      <c r="F21" s="107"/>
      <c r="G21" s="43" t="s">
        <v>5133</v>
      </c>
      <c r="H21" s="42">
        <v>46083</v>
      </c>
      <c r="I21" s="192" t="s">
        <v>5127</v>
      </c>
      <c r="J21" s="270" t="s">
        <v>5134</v>
      </c>
    </row>
    <row r="22" spans="1:10" s="390" customFormat="1" ht="18.75">
      <c r="A22" s="206"/>
      <c r="B22" s="266">
        <v>8</v>
      </c>
      <c r="C22" s="69">
        <v>12</v>
      </c>
      <c r="D22" s="413" t="s">
        <v>878</v>
      </c>
      <c r="E22" s="234"/>
      <c r="F22" s="75"/>
      <c r="G22" s="75" t="s">
        <v>5135</v>
      </c>
      <c r="H22" s="213">
        <v>46091</v>
      </c>
      <c r="I22" s="1270" t="s">
        <v>5127</v>
      </c>
      <c r="J22" s="270" t="s">
        <v>5134</v>
      </c>
    </row>
    <row r="23" spans="1:10" s="390" customFormat="1" ht="18.75">
      <c r="A23" s="206"/>
      <c r="B23" s="266">
        <v>9</v>
      </c>
      <c r="C23" s="69">
        <v>13</v>
      </c>
      <c r="D23" s="110" t="s">
        <v>1088</v>
      </c>
      <c r="E23" s="87"/>
      <c r="F23" s="107"/>
      <c r="G23" s="75" t="s">
        <v>5137</v>
      </c>
      <c r="H23" s="213">
        <v>46091</v>
      </c>
      <c r="I23" s="1270" t="s">
        <v>5127</v>
      </c>
      <c r="J23" s="270"/>
    </row>
    <row r="24" spans="1:10" s="390" customFormat="1" ht="18.75">
      <c r="A24" s="206"/>
      <c r="B24" s="266">
        <v>10</v>
      </c>
      <c r="C24" s="69">
        <v>14</v>
      </c>
      <c r="D24" s="110" t="s">
        <v>1410</v>
      </c>
      <c r="E24" s="87"/>
      <c r="F24" s="107"/>
      <c r="G24" s="75"/>
      <c r="H24" s="213"/>
      <c r="I24" s="1270"/>
      <c r="J24" s="270"/>
    </row>
    <row r="25" spans="1:10" s="390" customFormat="1" ht="18.75">
      <c r="A25" s="206"/>
      <c r="B25" s="622"/>
      <c r="C25" s="69"/>
      <c r="D25" s="110"/>
      <c r="E25" s="87"/>
      <c r="F25" s="107"/>
      <c r="G25" s="75"/>
      <c r="H25" s="213"/>
      <c r="I25" s="1270"/>
      <c r="J25" s="270"/>
    </row>
    <row r="26" spans="1:10" s="390" customFormat="1" ht="18.75">
      <c r="A26" s="206">
        <v>4</v>
      </c>
      <c r="B26" s="622">
        <v>1</v>
      </c>
      <c r="C26" s="69">
        <v>15</v>
      </c>
      <c r="D26" s="133" t="s">
        <v>1918</v>
      </c>
      <c r="E26" s="67"/>
      <c r="F26" s="107"/>
      <c r="G26" s="75" t="s">
        <v>5136</v>
      </c>
      <c r="H26" s="213">
        <v>46096</v>
      </c>
      <c r="I26" s="1270" t="s">
        <v>5127</v>
      </c>
      <c r="J26" s="270"/>
    </row>
    <row r="27" spans="1:10" s="390" customFormat="1" ht="18.75">
      <c r="A27" s="206"/>
      <c r="B27" s="622">
        <v>2</v>
      </c>
      <c r="C27" s="69">
        <v>16</v>
      </c>
      <c r="D27" s="413" t="s">
        <v>3331</v>
      </c>
      <c r="E27" s="370"/>
      <c r="F27" s="107"/>
      <c r="G27" s="75" t="s">
        <v>5138</v>
      </c>
      <c r="H27" s="213">
        <v>46097</v>
      </c>
      <c r="I27" s="1270" t="s">
        <v>5127</v>
      </c>
      <c r="J27" s="270"/>
    </row>
    <row r="28" spans="1:10" s="390" customFormat="1" ht="18.75">
      <c r="A28" s="1271"/>
      <c r="B28" s="622">
        <v>3</v>
      </c>
      <c r="C28" s="69">
        <v>17</v>
      </c>
      <c r="D28" s="156" t="s">
        <v>1023</v>
      </c>
      <c r="E28" s="154"/>
      <c r="F28" s="107"/>
      <c r="G28" s="75" t="s">
        <v>5139</v>
      </c>
      <c r="H28" s="666">
        <v>46122</v>
      </c>
      <c r="I28" s="1270" t="s">
        <v>5127</v>
      </c>
      <c r="J28" s="264"/>
    </row>
    <row r="29" spans="1:10" s="390" customFormat="1" ht="18.75">
      <c r="A29" s="1271"/>
      <c r="B29" s="622">
        <v>4</v>
      </c>
      <c r="C29" s="69">
        <v>18</v>
      </c>
      <c r="D29" s="156" t="s">
        <v>758</v>
      </c>
      <c r="E29" s="106"/>
      <c r="F29" s="107"/>
      <c r="G29" s="75" t="s">
        <v>5140</v>
      </c>
      <c r="H29" s="666">
        <v>46122</v>
      </c>
      <c r="I29" s="1270" t="s">
        <v>5127</v>
      </c>
      <c r="J29" s="264"/>
    </row>
    <row r="30" spans="1:10" s="390" customFormat="1" ht="18.75">
      <c r="A30" s="1271"/>
      <c r="B30" s="622">
        <v>5</v>
      </c>
      <c r="C30" s="69">
        <v>19</v>
      </c>
      <c r="D30" s="413" t="s">
        <v>1400</v>
      </c>
      <c r="E30" s="370"/>
      <c r="F30" s="75"/>
      <c r="G30" s="75" t="s">
        <v>5148</v>
      </c>
      <c r="H30" s="494">
        <v>46112</v>
      </c>
      <c r="I30" s="1270" t="s">
        <v>5127</v>
      </c>
      <c r="J30" s="264"/>
    </row>
    <row r="31" spans="1:10" s="390" customFormat="1" ht="18.75">
      <c r="A31" s="1271"/>
      <c r="B31" s="622">
        <v>6</v>
      </c>
      <c r="C31" s="69">
        <v>20</v>
      </c>
      <c r="D31" s="156" t="s">
        <v>1412</v>
      </c>
      <c r="E31" s="106"/>
      <c r="F31" s="107"/>
      <c r="G31" s="75" t="s">
        <v>5149</v>
      </c>
      <c r="H31" s="666">
        <v>46125</v>
      </c>
      <c r="I31" s="1270" t="s">
        <v>5127</v>
      </c>
      <c r="J31" s="264"/>
    </row>
    <row r="32" spans="1:10" s="390" customFormat="1" ht="18.75">
      <c r="A32" s="1271"/>
      <c r="B32" s="207"/>
      <c r="C32" s="369"/>
      <c r="D32" s="370"/>
      <c r="E32" s="370"/>
      <c r="F32" s="107"/>
      <c r="G32" s="75"/>
      <c r="H32" s="666"/>
      <c r="I32" s="1270"/>
      <c r="J32" s="264"/>
    </row>
    <row r="33" spans="1:10" s="390" customFormat="1" ht="18.75">
      <c r="A33" s="1272">
        <v>5</v>
      </c>
      <c r="B33" s="207">
        <v>1</v>
      </c>
      <c r="C33" s="369">
        <v>21</v>
      </c>
      <c r="D33" s="413" t="s">
        <v>5141</v>
      </c>
      <c r="E33" s="370"/>
      <c r="F33" s="137"/>
      <c r="G33" s="75" t="s">
        <v>5142</v>
      </c>
      <c r="H33" s="666">
        <v>46146</v>
      </c>
      <c r="I33" s="1270" t="s">
        <v>5150</v>
      </c>
      <c r="J33" s="264"/>
    </row>
    <row r="34" spans="1:10" s="390" customFormat="1" ht="18.75">
      <c r="A34" s="1272"/>
      <c r="B34" s="207">
        <v>2</v>
      </c>
      <c r="C34" s="369">
        <v>22</v>
      </c>
      <c r="D34" s="413" t="s">
        <v>158</v>
      </c>
      <c r="E34" s="370"/>
      <c r="F34" s="75"/>
      <c r="G34" s="75" t="s">
        <v>5143</v>
      </c>
      <c r="H34" s="666">
        <v>46154</v>
      </c>
      <c r="I34" s="1270" t="s">
        <v>5127</v>
      </c>
      <c r="J34" s="264"/>
    </row>
    <row r="35" spans="1:10" s="390" customFormat="1" ht="18.75">
      <c r="A35" s="1272"/>
      <c r="B35" s="207">
        <v>3</v>
      </c>
      <c r="C35" s="369">
        <v>23</v>
      </c>
      <c r="D35" s="413" t="s">
        <v>5125</v>
      </c>
      <c r="E35" s="106"/>
      <c r="F35" s="107"/>
      <c r="G35" s="75" t="s">
        <v>5144</v>
      </c>
      <c r="H35" s="666">
        <v>46154</v>
      </c>
      <c r="I35" s="1270" t="s">
        <v>5127</v>
      </c>
      <c r="J35" s="264"/>
    </row>
    <row r="36" spans="1:10" s="390" customFormat="1" ht="18.75">
      <c r="A36" s="1272"/>
      <c r="B36" s="207">
        <v>4</v>
      </c>
      <c r="C36" s="369">
        <v>24</v>
      </c>
      <c r="D36" s="413" t="s">
        <v>2770</v>
      </c>
      <c r="E36" s="97"/>
      <c r="F36" s="107"/>
      <c r="G36" s="75" t="s">
        <v>5145</v>
      </c>
      <c r="H36" s="666">
        <v>46148</v>
      </c>
      <c r="I36" s="1270" t="s">
        <v>5127</v>
      </c>
      <c r="J36" s="264"/>
    </row>
    <row r="37" spans="1:10" s="390" customFormat="1" ht="18.75">
      <c r="A37" s="1272"/>
      <c r="B37" s="207">
        <v>5</v>
      </c>
      <c r="C37" s="369">
        <v>25</v>
      </c>
      <c r="D37" s="413" t="s">
        <v>2865</v>
      </c>
      <c r="E37" s="87"/>
      <c r="F37" s="107"/>
      <c r="G37" s="75" t="s">
        <v>5146</v>
      </c>
      <c r="H37" s="666">
        <v>46141</v>
      </c>
      <c r="I37" s="1270" t="s">
        <v>5127</v>
      </c>
      <c r="J37" s="264"/>
    </row>
    <row r="38" spans="1:10" s="390" customFormat="1" ht="18.75">
      <c r="A38" s="1272"/>
      <c r="B38" s="207">
        <v>6</v>
      </c>
      <c r="C38" s="369">
        <v>26</v>
      </c>
      <c r="D38" s="413" t="s">
        <v>1680</v>
      </c>
      <c r="E38" s="370"/>
      <c r="F38" s="75"/>
      <c r="G38" s="75" t="s">
        <v>5147</v>
      </c>
      <c r="H38" s="666">
        <v>46119</v>
      </c>
      <c r="I38" s="1270" t="s">
        <v>5127</v>
      </c>
      <c r="J38" s="264"/>
    </row>
    <row r="39" spans="1:10" s="390" customFormat="1" ht="18.75">
      <c r="A39" s="1272"/>
      <c r="B39" s="207">
        <v>7</v>
      </c>
      <c r="C39" s="369">
        <v>27</v>
      </c>
      <c r="D39" s="413" t="s">
        <v>2430</v>
      </c>
      <c r="E39" s="370"/>
      <c r="F39" s="75"/>
      <c r="G39" s="75" t="s">
        <v>5242</v>
      </c>
      <c r="H39" s="666">
        <v>46154</v>
      </c>
      <c r="I39" s="1270" t="s">
        <v>5127</v>
      </c>
      <c r="J39" s="264"/>
    </row>
    <row r="40" spans="1:10" s="390" customFormat="1" ht="18.75">
      <c r="A40" s="1272"/>
      <c r="B40" s="207">
        <v>8</v>
      </c>
      <c r="C40" s="369">
        <v>28</v>
      </c>
      <c r="D40" s="413" t="s">
        <v>2434</v>
      </c>
      <c r="E40" s="370"/>
      <c r="F40" s="75"/>
      <c r="G40" s="75" t="s">
        <v>5241</v>
      </c>
      <c r="H40" s="666">
        <v>46153</v>
      </c>
      <c r="I40" s="1270" t="s">
        <v>5127</v>
      </c>
      <c r="J40" s="264"/>
    </row>
    <row r="41" spans="1:10" s="390" customFormat="1" ht="18.75">
      <c r="A41" s="1272">
        <v>6</v>
      </c>
      <c r="B41" s="207"/>
      <c r="C41" s="369"/>
      <c r="D41" s="370"/>
      <c r="E41" s="370"/>
      <c r="F41" s="75"/>
      <c r="G41" s="75"/>
      <c r="H41" s="494"/>
      <c r="I41" s="1270"/>
      <c r="J41" s="264"/>
    </row>
    <row r="42" spans="1:10" s="390" customFormat="1" ht="18.75">
      <c r="A42" s="1272"/>
      <c r="B42" s="207">
        <v>1</v>
      </c>
      <c r="C42" s="369">
        <v>29</v>
      </c>
      <c r="D42" s="370" t="s">
        <v>2453</v>
      </c>
      <c r="E42" s="234"/>
      <c r="F42" s="75"/>
      <c r="G42" s="75" t="s">
        <v>5165</v>
      </c>
      <c r="H42" s="494">
        <v>46160</v>
      </c>
      <c r="I42" s="1270" t="s">
        <v>5166</v>
      </c>
      <c r="J42" s="264"/>
    </row>
    <row r="43" spans="1:10" s="390" customFormat="1" ht="18.75">
      <c r="A43" s="1272"/>
      <c r="B43" s="207">
        <v>2</v>
      </c>
      <c r="C43" s="369">
        <v>30</v>
      </c>
      <c r="D43" s="370" t="s">
        <v>538</v>
      </c>
      <c r="E43" s="234"/>
      <c r="F43" s="234"/>
      <c r="G43" s="75" t="s">
        <v>5165</v>
      </c>
      <c r="H43" s="494">
        <v>46185</v>
      </c>
      <c r="I43" s="1270" t="s">
        <v>5166</v>
      </c>
      <c r="J43" s="876"/>
    </row>
    <row r="44" spans="1:10" s="390" customFormat="1" ht="18.75">
      <c r="A44" s="1272"/>
      <c r="B44" s="207">
        <v>3</v>
      </c>
      <c r="C44" s="369">
        <v>31</v>
      </c>
      <c r="D44" s="370" t="s">
        <v>2777</v>
      </c>
      <c r="E44" s="234"/>
      <c r="F44" s="234"/>
      <c r="G44" s="75" t="s">
        <v>5245</v>
      </c>
      <c r="H44" s="494">
        <v>46187</v>
      </c>
      <c r="I44" s="1270" t="s">
        <v>5166</v>
      </c>
      <c r="J44" s="876"/>
    </row>
    <row r="45" spans="1:10" s="390" customFormat="1" ht="18.75">
      <c r="A45" s="1272"/>
      <c r="B45" s="207"/>
      <c r="C45" s="369"/>
      <c r="D45" s="370"/>
      <c r="E45" s="234"/>
      <c r="F45" s="234"/>
      <c r="G45" s="75"/>
      <c r="H45" s="494"/>
      <c r="I45" s="1270"/>
      <c r="J45" s="876"/>
    </row>
    <row r="46" spans="1:10" s="390" customFormat="1" ht="18.75">
      <c r="A46" s="1272">
        <v>7</v>
      </c>
      <c r="B46" s="207">
        <v>1</v>
      </c>
      <c r="C46" s="369"/>
      <c r="D46" s="370" t="s">
        <v>229</v>
      </c>
      <c r="E46" s="234"/>
      <c r="F46" s="234"/>
      <c r="G46" s="75" t="s">
        <v>5243</v>
      </c>
      <c r="H46" s="494">
        <v>46193</v>
      </c>
      <c r="I46" s="1270" t="s">
        <v>5244</v>
      </c>
      <c r="J46" s="876"/>
    </row>
    <row r="47" spans="1:10" s="390" customFormat="1" ht="18.75">
      <c r="A47" s="1272"/>
      <c r="B47" s="207"/>
      <c r="C47" s="369"/>
      <c r="D47" s="370" t="s">
        <v>352</v>
      </c>
      <c r="E47" s="234"/>
      <c r="F47" s="75"/>
      <c r="G47" s="234"/>
      <c r="H47" s="494">
        <v>46204</v>
      </c>
      <c r="I47" s="1270" t="s">
        <v>5358</v>
      </c>
      <c r="J47" s="264"/>
    </row>
    <row r="48" spans="1:10" s="390" customFormat="1" ht="18.75">
      <c r="A48" s="1272"/>
      <c r="B48" s="207"/>
      <c r="C48" s="369"/>
      <c r="D48" s="370" t="s">
        <v>910</v>
      </c>
      <c r="E48" s="234"/>
      <c r="F48" s="75"/>
      <c r="G48" s="234"/>
      <c r="H48" s="213"/>
      <c r="I48" s="25"/>
      <c r="J48" s="264"/>
    </row>
    <row r="49" spans="1:10" s="390" customFormat="1" ht="18.75">
      <c r="A49" s="1272"/>
      <c r="B49" s="207"/>
      <c r="C49" s="369"/>
      <c r="D49" s="56" t="s">
        <v>2295</v>
      </c>
      <c r="E49" s="370"/>
      <c r="F49" s="75"/>
      <c r="G49" s="234"/>
      <c r="H49" s="213"/>
      <c r="I49" s="25"/>
      <c r="J49" s="264"/>
    </row>
    <row r="50" spans="1:10" s="390" customFormat="1" ht="18.75">
      <c r="A50" s="1272">
        <v>8</v>
      </c>
      <c r="B50" s="207"/>
      <c r="C50" s="369"/>
      <c r="D50" s="56"/>
      <c r="E50" s="370"/>
      <c r="F50" s="75"/>
      <c r="G50" s="234"/>
      <c r="H50" s="213"/>
      <c r="I50" s="25"/>
      <c r="J50" s="264"/>
    </row>
    <row r="51" spans="1:10" s="390" customFormat="1" ht="18.75">
      <c r="A51" s="1272"/>
      <c r="B51" s="369"/>
      <c r="C51" s="66"/>
      <c r="D51" s="67" t="s">
        <v>1243</v>
      </c>
      <c r="E51" s="621"/>
      <c r="F51" s="621"/>
      <c r="G51" s="75"/>
      <c r="H51" s="213"/>
      <c r="I51" s="25"/>
      <c r="J51" s="264"/>
    </row>
    <row r="52" spans="1:10" s="390" customFormat="1" ht="18.75">
      <c r="A52" s="1272"/>
      <c r="B52" s="207"/>
      <c r="C52" s="66"/>
      <c r="D52" s="154" t="s">
        <v>2758</v>
      </c>
      <c r="E52" s="106"/>
      <c r="F52" s="107"/>
      <c r="G52" s="234"/>
      <c r="H52" s="213">
        <v>46230</v>
      </c>
      <c r="I52" s="25"/>
      <c r="J52" s="264"/>
    </row>
    <row r="53" spans="1:10" s="390" customFormat="1" ht="18.75">
      <c r="A53" s="1272"/>
      <c r="B53" s="207"/>
      <c r="C53" s="66"/>
      <c r="D53" s="142" t="s">
        <v>5046</v>
      </c>
      <c r="E53" s="75"/>
      <c r="F53" s="75"/>
      <c r="G53" s="234"/>
      <c r="H53" s="213">
        <v>46230</v>
      </c>
      <c r="I53" s="25"/>
      <c r="J53" s="264"/>
    </row>
    <row r="54" spans="1:10" s="390" customFormat="1" ht="18.75">
      <c r="A54" s="206"/>
      <c r="B54" s="369"/>
      <c r="C54" s="86"/>
      <c r="D54" s="87"/>
      <c r="E54" s="106"/>
      <c r="F54" s="107"/>
      <c r="G54" s="75"/>
      <c r="H54" s="494"/>
      <c r="I54" s="25"/>
      <c r="J54" s="765"/>
    </row>
    <row r="55" spans="1:10" s="390" customFormat="1" ht="21" customHeight="1">
      <c r="A55" s="1272"/>
      <c r="B55" s="1273"/>
      <c r="C55" s="1273"/>
      <c r="D55" s="1273"/>
      <c r="E55" s="1273"/>
      <c r="F55" s="1273"/>
      <c r="G55" s="1273"/>
      <c r="H55" s="1273"/>
      <c r="I55" s="1273"/>
      <c r="J55" s="1274"/>
    </row>
    <row r="56" spans="1:10" ht="18.75">
      <c r="A56" s="232"/>
      <c r="B56" s="215"/>
      <c r="C56" s="412"/>
      <c r="D56" s="941"/>
      <c r="E56" s="510"/>
      <c r="F56" s="34"/>
      <c r="G56" s="43"/>
      <c r="H56" s="230"/>
      <c r="I56" s="39"/>
      <c r="J56" s="25"/>
    </row>
    <row r="57" spans="1:10" ht="18.75">
      <c r="A57" s="192"/>
      <c r="B57" s="215"/>
      <c r="C57" s="412"/>
      <c r="D57" s="413"/>
      <c r="E57" s="31"/>
      <c r="F57" s="34"/>
      <c r="G57" s="43"/>
      <c r="H57" s="230"/>
      <c r="I57" s="39"/>
      <c r="J57" s="25"/>
    </row>
    <row r="58" spans="1:10" ht="18.75">
      <c r="A58" s="235"/>
      <c r="B58" s="215"/>
      <c r="C58" s="412"/>
      <c r="D58" s="413"/>
      <c r="E58" s="510"/>
      <c r="F58" s="34"/>
      <c r="G58" s="43"/>
      <c r="H58" s="42"/>
      <c r="I58" s="39"/>
      <c r="J58" s="25"/>
    </row>
    <row r="59" spans="1:10" ht="18.75">
      <c r="A59" s="235"/>
      <c r="B59" s="215"/>
      <c r="C59" s="412"/>
      <c r="D59" s="413"/>
      <c r="E59" s="510"/>
      <c r="F59" s="34"/>
      <c r="G59" s="43"/>
      <c r="H59" s="233"/>
      <c r="I59" s="39"/>
      <c r="J59" s="25"/>
    </row>
    <row r="60" spans="1:10" ht="18.75">
      <c r="A60" s="235"/>
      <c r="B60" s="215"/>
      <c r="C60" s="412"/>
      <c r="D60" s="961"/>
      <c r="E60" s="510"/>
      <c r="F60" s="34"/>
      <c r="G60" s="234"/>
      <c r="H60" s="233"/>
      <c r="I60" s="52"/>
      <c r="J60" s="267"/>
    </row>
    <row r="61" spans="1:10" ht="18.75">
      <c r="A61" s="192"/>
      <c r="B61" s="215"/>
      <c r="C61" s="73"/>
      <c r="D61" s="539"/>
      <c r="E61" s="34"/>
      <c r="F61" s="134"/>
      <c r="G61" s="234"/>
      <c r="H61" s="233"/>
      <c r="I61" s="52"/>
      <c r="J61" s="457"/>
    </row>
    <row r="62" spans="1:10" ht="18.75">
      <c r="A62" s="1396"/>
      <c r="B62" s="1397"/>
      <c r="C62" s="1397"/>
      <c r="D62" s="1397"/>
      <c r="E62" s="1397"/>
      <c r="F62" s="1397"/>
      <c r="G62" s="1397"/>
      <c r="H62" s="1397"/>
      <c r="I62" s="1397"/>
      <c r="J62" s="1398"/>
    </row>
    <row r="63" spans="1:10" ht="18.75">
      <c r="A63" s="192"/>
      <c r="B63" s="215"/>
      <c r="C63" s="52"/>
      <c r="D63" s="53"/>
      <c r="E63" s="34"/>
      <c r="F63" s="31"/>
      <c r="G63" s="43"/>
      <c r="H63" s="42"/>
      <c r="I63" s="39"/>
      <c r="J63" s="25"/>
    </row>
    <row r="64" spans="1:10" ht="18.75">
      <c r="A64" s="192"/>
      <c r="B64" s="215"/>
      <c r="C64" s="52"/>
      <c r="D64" s="133"/>
      <c r="E64" s="30"/>
      <c r="F64" s="31"/>
      <c r="G64" s="43"/>
      <c r="H64" s="42"/>
      <c r="I64" s="39"/>
      <c r="J64" s="25"/>
    </row>
    <row r="65" spans="1:11" ht="18.75">
      <c r="A65" s="192"/>
      <c r="B65" s="215"/>
      <c r="C65" s="52"/>
      <c r="D65" s="110"/>
      <c r="E65" s="30"/>
      <c r="F65" s="31"/>
      <c r="G65" s="43"/>
      <c r="H65" s="42"/>
      <c r="I65" s="39"/>
      <c r="J65" s="25"/>
    </row>
    <row r="66" spans="1:11" ht="18.75">
      <c r="A66" s="192"/>
      <c r="B66" s="215"/>
      <c r="C66" s="52"/>
      <c r="D66" s="370"/>
      <c r="E66" s="31"/>
      <c r="F66" s="34"/>
      <c r="G66" s="43"/>
      <c r="H66" s="42"/>
      <c r="I66" s="39"/>
      <c r="J66" s="25"/>
    </row>
    <row r="67" spans="1:11" ht="18.75">
      <c r="A67" s="192"/>
      <c r="B67" s="215"/>
      <c r="C67" s="446"/>
      <c r="D67" s="447"/>
      <c r="E67" s="449"/>
      <c r="F67" s="450"/>
      <c r="G67" s="43"/>
      <c r="H67" s="42"/>
      <c r="I67" s="10"/>
      <c r="J67" s="773"/>
    </row>
    <row r="68" spans="1:11" ht="18.75">
      <c r="A68" s="191"/>
      <c r="B68" s="215"/>
      <c r="C68" s="66"/>
      <c r="D68" s="67"/>
      <c r="E68" s="237"/>
      <c r="F68" s="237"/>
      <c r="G68" s="237"/>
      <c r="H68" s="229"/>
      <c r="I68" s="10"/>
      <c r="J68" s="773"/>
    </row>
    <row r="69" spans="1:11" ht="18.75">
      <c r="A69" s="1396"/>
      <c r="B69" s="1397"/>
      <c r="C69" s="1397"/>
      <c r="D69" s="1397"/>
      <c r="E69" s="1397"/>
      <c r="F69" s="1397"/>
      <c r="G69" s="1397"/>
      <c r="H69" s="1397"/>
      <c r="I69" s="1397"/>
      <c r="J69" s="1398"/>
    </row>
    <row r="70" spans="1:11" ht="18.75">
      <c r="A70" s="191"/>
      <c r="B70" s="215"/>
      <c r="C70" s="421"/>
      <c r="D70" s="28"/>
      <c r="E70" s="106"/>
      <c r="F70" s="107"/>
      <c r="G70" s="43"/>
      <c r="H70" s="42"/>
      <c r="I70" s="236"/>
      <c r="J70" s="25"/>
    </row>
    <row r="71" spans="1:11" ht="18.75">
      <c r="A71" s="191"/>
      <c r="B71" s="215"/>
      <c r="C71" s="767"/>
      <c r="D71" s="67"/>
      <c r="E71" s="75"/>
      <c r="F71" s="42"/>
      <c r="G71" s="43"/>
      <c r="H71" s="42"/>
      <c r="I71" s="236"/>
      <c r="J71" s="25"/>
    </row>
    <row r="72" spans="1:11" ht="18.75">
      <c r="A72" s="191"/>
      <c r="B72" s="215"/>
      <c r="C72" s="422"/>
      <c r="D72" s="413"/>
      <c r="E72" s="9"/>
      <c r="F72" s="42"/>
      <c r="G72" s="43"/>
      <c r="H72" s="42"/>
      <c r="I72" s="236"/>
      <c r="J72" s="25"/>
    </row>
    <row r="73" spans="1:11" ht="18.75">
      <c r="A73" s="191"/>
      <c r="B73" s="215"/>
      <c r="C73" s="69"/>
      <c r="D73" s="98"/>
      <c r="E73" s="425"/>
      <c r="F73" s="43"/>
      <c r="G73" s="43"/>
      <c r="H73" s="42"/>
      <c r="I73" s="10"/>
      <c r="J73" s="25"/>
    </row>
    <row r="74" spans="1:11" ht="20.25" customHeight="1">
      <c r="A74" s="191"/>
      <c r="B74" s="215"/>
      <c r="C74" s="52"/>
      <c r="D74" s="53"/>
      <c r="E74" s="229"/>
      <c r="F74" s="43"/>
      <c r="G74" s="229"/>
      <c r="H74" s="42"/>
      <c r="I74" s="50"/>
      <c r="J74" s="773"/>
      <c r="K74" s="224"/>
    </row>
    <row r="75" spans="1:11" ht="18.75">
      <c r="A75" s="1396"/>
      <c r="B75" s="1397"/>
      <c r="C75" s="1397"/>
      <c r="D75" s="1397"/>
      <c r="E75" s="1397"/>
      <c r="F75" s="1397"/>
      <c r="G75" s="1397"/>
      <c r="H75" s="1397"/>
      <c r="I75" s="1397"/>
      <c r="J75" s="1398"/>
    </row>
    <row r="76" spans="1:11" s="224" customFormat="1" ht="18.75">
      <c r="A76" s="191"/>
      <c r="B76" s="218"/>
      <c r="C76" s="100"/>
      <c r="D76" s="101"/>
      <c r="E76" s="9"/>
      <c r="F76" s="260"/>
      <c r="G76" s="260"/>
      <c r="H76" s="238"/>
      <c r="I76" s="50"/>
      <c r="J76" s="1402"/>
      <c r="K76"/>
    </row>
    <row r="77" spans="1:11" ht="18.75">
      <c r="A77" s="196"/>
      <c r="B77" s="218"/>
      <c r="C77" s="66"/>
      <c r="D77" s="46"/>
      <c r="E77" s="125"/>
      <c r="F77" s="261"/>
      <c r="G77" s="261"/>
      <c r="H77" s="239"/>
      <c r="I77" s="10"/>
      <c r="J77" s="1403"/>
    </row>
    <row r="78" spans="1:11" ht="18.75">
      <c r="A78" s="1404"/>
      <c r="B78" s="1405"/>
      <c r="C78" s="1405"/>
      <c r="D78" s="1405"/>
      <c r="E78" s="1405"/>
      <c r="F78" s="1405"/>
      <c r="G78" s="1405"/>
      <c r="H78" s="1405"/>
      <c r="I78" s="1405"/>
      <c r="J78" s="1406"/>
    </row>
    <row r="79" spans="1:11" ht="18.75">
      <c r="A79" s="231"/>
      <c r="B79" s="191"/>
      <c r="C79" s="152"/>
      <c r="D79" s="67"/>
      <c r="E79" s="9"/>
      <c r="F79" s="9"/>
      <c r="G79" s="9"/>
      <c r="H79" s="241"/>
      <c r="I79" s="50"/>
      <c r="J79" s="191"/>
    </row>
    <row r="80" spans="1:11" ht="18.75">
      <c r="A80" s="242"/>
      <c r="B80" s="243"/>
      <c r="C80" s="152"/>
      <c r="D80" s="481"/>
      <c r="E80" s="9"/>
      <c r="F80" s="262"/>
      <c r="G80" s="262"/>
      <c r="H80" s="244"/>
      <c r="I80" s="50"/>
      <c r="J80" s="245"/>
    </row>
    <row r="81" spans="1:10" ht="18.75">
      <c r="A81" s="191"/>
      <c r="B81" s="215"/>
      <c r="C81" s="152"/>
      <c r="D81" s="67"/>
      <c r="E81" s="9"/>
      <c r="F81" s="9"/>
      <c r="G81" s="9"/>
      <c r="H81" s="194"/>
      <c r="I81" s="50"/>
      <c r="J81" s="246"/>
    </row>
    <row r="82" spans="1:10" ht="18.75">
      <c r="A82" s="196"/>
      <c r="B82" s="215"/>
      <c r="C82" s="521"/>
      <c r="D82" s="481"/>
      <c r="E82" s="259"/>
      <c r="F82" s="259"/>
      <c r="G82" s="259"/>
      <c r="H82" s="522"/>
      <c r="I82" s="236"/>
      <c r="J82" s="248"/>
    </row>
    <row r="83" spans="1:10" ht="18.75">
      <c r="A83" s="196"/>
      <c r="B83" s="215"/>
      <c r="C83" s="521"/>
      <c r="D83" s="538"/>
      <c r="E83" s="259"/>
      <c r="F83" s="259"/>
      <c r="G83" s="259"/>
      <c r="H83" s="522"/>
      <c r="I83" s="236"/>
      <c r="J83" s="248"/>
    </row>
    <row r="84" spans="1:10" ht="18.75">
      <c r="A84" s="1396"/>
      <c r="B84" s="1397"/>
      <c r="C84" s="1397"/>
      <c r="D84" s="1397"/>
      <c r="E84" s="1397"/>
      <c r="F84" s="1397"/>
      <c r="G84" s="1397"/>
      <c r="H84" s="1397"/>
      <c r="I84" s="1397"/>
      <c r="J84" s="1398"/>
    </row>
    <row r="85" spans="1:10" ht="18.75">
      <c r="A85" s="191"/>
      <c r="B85" s="215"/>
      <c r="C85" s="66"/>
      <c r="D85" s="67"/>
      <c r="E85" s="43"/>
      <c r="F85" s="43"/>
      <c r="G85" s="43"/>
      <c r="H85" s="194"/>
      <c r="I85" s="50"/>
      <c r="J85" s="246"/>
    </row>
    <row r="86" spans="1:10" ht="18.75">
      <c r="A86" s="191"/>
      <c r="B86" s="215"/>
      <c r="C86" s="126"/>
      <c r="D86" s="247"/>
      <c r="E86" s="125"/>
      <c r="F86" s="125"/>
      <c r="G86" s="125"/>
      <c r="H86" s="43"/>
      <c r="I86" s="10"/>
      <c r="J86" s="248"/>
    </row>
    <row r="87" spans="1:10" ht="18.75">
      <c r="A87" s="1396"/>
      <c r="B87" s="1397"/>
      <c r="C87" s="1397"/>
      <c r="D87" s="1397"/>
      <c r="E87" s="1397"/>
      <c r="F87" s="1397"/>
      <c r="G87" s="1397"/>
      <c r="H87" s="1397"/>
      <c r="I87" s="1397"/>
      <c r="J87" s="1398"/>
    </row>
    <row r="88" spans="1:10" ht="18.75">
      <c r="A88" s="207"/>
      <c r="B88" s="249"/>
      <c r="C88" s="69"/>
      <c r="D88" s="98"/>
      <c r="E88" s="106"/>
      <c r="F88" s="106"/>
      <c r="G88" s="106"/>
      <c r="H88" s="250"/>
      <c r="I88" s="251"/>
      <c r="J88" s="251"/>
    </row>
    <row r="89" spans="1:10" ht="18.75">
      <c r="A89" s="207"/>
      <c r="B89" s="249"/>
      <c r="C89" s="95"/>
      <c r="D89" s="96"/>
      <c r="E89" s="106"/>
      <c r="F89" s="106"/>
      <c r="G89" s="106"/>
      <c r="H89" s="250"/>
      <c r="I89" s="46"/>
      <c r="J89" s="251"/>
    </row>
    <row r="90" spans="1:10" ht="18.75">
      <c r="A90" s="207"/>
      <c r="B90" s="249"/>
      <c r="C90" s="252"/>
      <c r="D90" s="154"/>
      <c r="E90" s="106"/>
      <c r="F90" s="106"/>
      <c r="G90" s="106"/>
      <c r="H90" s="250"/>
      <c r="I90" s="46"/>
      <c r="J90" s="251"/>
    </row>
    <row r="91" spans="1:10" ht="18.75">
      <c r="A91" s="207"/>
      <c r="B91" s="249"/>
      <c r="C91" s="252"/>
      <c r="D91" s="154"/>
      <c r="E91" s="106"/>
      <c r="F91" s="106"/>
      <c r="G91" s="106"/>
      <c r="H91" s="250"/>
      <c r="I91" s="46"/>
      <c r="J91" s="251"/>
    </row>
    <row r="92" spans="1:10" ht="18.75">
      <c r="A92" s="207"/>
      <c r="B92" s="249"/>
      <c r="C92" s="25"/>
      <c r="D92" s="154"/>
      <c r="E92" s="9"/>
      <c r="F92" s="9"/>
      <c r="G92" s="9"/>
      <c r="H92" s="250"/>
      <c r="I92" s="46"/>
      <c r="J92" s="251"/>
    </row>
    <row r="93" spans="1:10" ht="18.75">
      <c r="A93" s="1396"/>
      <c r="B93" s="1397"/>
      <c r="C93" s="1397"/>
      <c r="D93" s="1397"/>
      <c r="E93" s="1397"/>
      <c r="F93" s="1397"/>
      <c r="G93" s="1397"/>
      <c r="H93" s="1397"/>
      <c r="I93" s="1397"/>
      <c r="J93" s="1398"/>
    </row>
    <row r="94" spans="1:10" ht="18.75">
      <c r="A94" s="191"/>
      <c r="B94" s="215"/>
      <c r="C94" s="39"/>
      <c r="D94" s="40"/>
      <c r="E94" s="194"/>
      <c r="F94" s="194"/>
      <c r="G94" s="194"/>
      <c r="H94" s="253"/>
      <c r="I94" s="193"/>
      <c r="J94" s="193"/>
    </row>
    <row r="95" spans="1:10" ht="18.75">
      <c r="A95" s="196"/>
      <c r="B95" s="240"/>
      <c r="C95" s="66"/>
      <c r="D95" s="67"/>
      <c r="E95" s="9"/>
      <c r="F95" s="259"/>
      <c r="G95" s="259"/>
      <c r="H95" s="254"/>
      <c r="I95" s="199"/>
      <c r="J95" s="255"/>
    </row>
    <row r="96" spans="1:10" ht="18.75">
      <c r="A96" s="1407"/>
      <c r="B96" s="1397"/>
      <c r="C96" s="1397"/>
      <c r="D96" s="1397"/>
      <c r="E96" s="1397"/>
      <c r="F96" s="1397"/>
      <c r="G96" s="1397"/>
      <c r="H96" s="1397"/>
      <c r="I96" s="1397"/>
      <c r="J96" s="1398"/>
    </row>
    <row r="97" spans="1:10" ht="18.75">
      <c r="A97" s="191"/>
      <c r="B97" s="215"/>
      <c r="C97" s="52"/>
      <c r="D97" s="53"/>
      <c r="E97" s="43"/>
      <c r="F97" s="43"/>
      <c r="G97" s="43"/>
      <c r="H97" s="42"/>
      <c r="I97" s="236"/>
      <c r="J97" s="1399"/>
    </row>
    <row r="98" spans="1:10" ht="18.75">
      <c r="A98" s="191"/>
      <c r="B98" s="215"/>
      <c r="C98" s="39"/>
      <c r="D98" s="50"/>
      <c r="E98" s="9"/>
      <c r="F98" s="9"/>
      <c r="G98" s="9"/>
      <c r="H98" s="42"/>
      <c r="I98" s="236"/>
      <c r="J98" s="1400"/>
    </row>
    <row r="99" spans="1:10" ht="18.75">
      <c r="A99" s="191"/>
      <c r="B99" s="215"/>
      <c r="C99" s="102"/>
      <c r="D99" s="63"/>
      <c r="E99" s="106"/>
      <c r="F99" s="106"/>
      <c r="G99" s="106"/>
      <c r="H99" s="213"/>
      <c r="I99" s="256"/>
      <c r="J99" s="1400"/>
    </row>
    <row r="100" spans="1:10" ht="18.75">
      <c r="A100" s="191"/>
      <c r="B100" s="215"/>
      <c r="C100" s="39"/>
      <c r="D100" s="40"/>
      <c r="E100" s="9"/>
      <c r="F100" s="9"/>
      <c r="G100" s="9"/>
      <c r="H100" s="42"/>
      <c r="I100" s="193"/>
      <c r="J100" s="1401"/>
    </row>
    <row r="104" spans="1:10">
      <c r="B104" s="257" t="s">
        <v>1387</v>
      </c>
      <c r="D104" t="s">
        <v>1127</v>
      </c>
    </row>
    <row r="105" spans="1:10">
      <c r="D105" t="s">
        <v>648</v>
      </c>
    </row>
  </sheetData>
  <mergeCells count="15">
    <mergeCell ref="J97:J100"/>
    <mergeCell ref="A62:J62"/>
    <mergeCell ref="A69:J69"/>
    <mergeCell ref="A75:J75"/>
    <mergeCell ref="J76:J77"/>
    <mergeCell ref="A78:J78"/>
    <mergeCell ref="A84:J84"/>
    <mergeCell ref="A87:J87"/>
    <mergeCell ref="A93:J93"/>
    <mergeCell ref="A96:J96"/>
    <mergeCell ref="A2:D2"/>
    <mergeCell ref="A3:D3"/>
    <mergeCell ref="H4:J4"/>
    <mergeCell ref="A6:J6"/>
    <mergeCell ref="A9:J9"/>
  </mergeCells>
  <pageMargins left="0.24" right="0.16" top="0.24" bottom="0.75" header="0.3" footer="0.3"/>
  <pageSetup paperSize="9" scale="8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E338"/>
  <sheetViews>
    <sheetView topLeftCell="A225" workbookViewId="0">
      <selection sqref="A1:C275"/>
    </sheetView>
  </sheetViews>
  <sheetFormatPr defaultRowHeight="15"/>
  <cols>
    <col min="2" max="2" width="14.28515625" bestFit="1" customWidth="1"/>
    <col min="3" max="3" width="24.5703125" bestFit="1" customWidth="1"/>
    <col min="4" max="4" width="18.7109375" customWidth="1"/>
  </cols>
  <sheetData>
    <row r="1" spans="1:5" ht="16.5">
      <c r="A1" s="550" t="s">
        <v>30</v>
      </c>
      <c r="B1" s="40" t="s">
        <v>2022</v>
      </c>
      <c r="C1" s="40" t="s">
        <v>31</v>
      </c>
      <c r="D1" t="e">
        <f>VLOOKUP(A1,#REF!,2,0)</f>
        <v>#REF!</v>
      </c>
      <c r="E1">
        <v>1</v>
      </c>
    </row>
    <row r="2" spans="1:5" ht="16.5">
      <c r="A2" s="551" t="s">
        <v>44</v>
      </c>
      <c r="B2" s="63" t="s">
        <v>2023</v>
      </c>
      <c r="C2" s="552" t="s">
        <v>45</v>
      </c>
      <c r="D2" t="e">
        <f>VLOOKUP(A2,#REF!,2,0)</f>
        <v>#REF!</v>
      </c>
      <c r="E2">
        <v>2</v>
      </c>
    </row>
    <row r="3" spans="1:5" ht="16.5">
      <c r="A3" s="550" t="s">
        <v>52</v>
      </c>
      <c r="B3" s="40" t="s">
        <v>2024</v>
      </c>
      <c r="C3" s="553" t="s">
        <v>53</v>
      </c>
      <c r="D3" t="e">
        <f>VLOOKUP(A3,#REF!,2,0)</f>
        <v>#REF!</v>
      </c>
      <c r="E3">
        <v>3</v>
      </c>
    </row>
    <row r="4" spans="1:5" ht="16.5">
      <c r="A4" s="550" t="s">
        <v>61</v>
      </c>
      <c r="B4" s="40" t="s">
        <v>2025</v>
      </c>
      <c r="C4" s="554" t="s">
        <v>62</v>
      </c>
      <c r="D4" t="e">
        <f>VLOOKUP(A4,#REF!,2,0)</f>
        <v>#REF!</v>
      </c>
      <c r="E4">
        <v>4</v>
      </c>
    </row>
    <row r="5" spans="1:5" ht="16.5">
      <c r="A5" s="550" t="s">
        <v>164</v>
      </c>
      <c r="B5" s="40" t="s">
        <v>2026</v>
      </c>
      <c r="C5" s="40" t="s">
        <v>165</v>
      </c>
      <c r="D5" t="e">
        <f>VLOOKUP(A5,#REF!,2,0)</f>
        <v>#REF!</v>
      </c>
      <c r="E5">
        <v>5</v>
      </c>
    </row>
    <row r="6" spans="1:5" ht="16.5">
      <c r="A6" s="555" t="s">
        <v>197</v>
      </c>
      <c r="B6" s="556" t="s">
        <v>2027</v>
      </c>
      <c r="C6" s="67" t="s">
        <v>198</v>
      </c>
      <c r="D6" t="e">
        <f>VLOOKUP(A6,#REF!,2,0)</f>
        <v>#REF!</v>
      </c>
      <c r="E6">
        <v>6</v>
      </c>
    </row>
    <row r="7" spans="1:5" ht="16.5">
      <c r="A7" s="555" t="s">
        <v>101</v>
      </c>
      <c r="B7" s="40" t="s">
        <v>2029</v>
      </c>
      <c r="C7" s="67" t="s">
        <v>102</v>
      </c>
      <c r="D7" t="e">
        <f>VLOOKUP(A7,#REF!,2,0)</f>
        <v>#REF!</v>
      </c>
      <c r="E7">
        <v>7</v>
      </c>
    </row>
    <row r="8" spans="1:5" ht="16.5">
      <c r="A8" s="555" t="s">
        <v>108</v>
      </c>
      <c r="B8" s="556" t="s">
        <v>2030</v>
      </c>
      <c r="C8" s="67" t="s">
        <v>109</v>
      </c>
      <c r="D8" t="e">
        <f>VLOOKUP(A8,#REF!,2,0)</f>
        <v>#REF!</v>
      </c>
      <c r="E8">
        <v>8</v>
      </c>
    </row>
    <row r="9" spans="1:5" ht="16.5">
      <c r="A9" s="511" t="s">
        <v>1956</v>
      </c>
      <c r="B9" s="557"/>
      <c r="C9" s="557" t="s">
        <v>1952</v>
      </c>
      <c r="D9" t="e">
        <f>VLOOKUP(A9,#REF!,2,0)</f>
        <v>#REF!</v>
      </c>
      <c r="E9">
        <v>9</v>
      </c>
    </row>
    <row r="10" spans="1:5" ht="16.5">
      <c r="A10" s="66" t="s">
        <v>115</v>
      </c>
      <c r="B10" s="558" t="s">
        <v>2031</v>
      </c>
      <c r="C10" s="67" t="s">
        <v>116</v>
      </c>
      <c r="D10" t="e">
        <f>VLOOKUP(A10,#REF!,2,0)</f>
        <v>#REF!</v>
      </c>
      <c r="E10">
        <v>10</v>
      </c>
    </row>
    <row r="11" spans="1:5" ht="16.5">
      <c r="A11" s="551" t="s">
        <v>132</v>
      </c>
      <c r="B11" s="63" t="s">
        <v>2032</v>
      </c>
      <c r="C11" s="63" t="s">
        <v>133</v>
      </c>
      <c r="D11" t="e">
        <f>VLOOKUP(A11,#REF!,2,0)</f>
        <v>#REF!</v>
      </c>
      <c r="E11">
        <v>11</v>
      </c>
    </row>
    <row r="12" spans="1:5" ht="16.5">
      <c r="A12" s="550" t="s">
        <v>74</v>
      </c>
      <c r="B12" s="40" t="s">
        <v>2033</v>
      </c>
      <c r="C12" s="40" t="s">
        <v>75</v>
      </c>
      <c r="D12" t="e">
        <f>VLOOKUP(A12,#REF!,2,0)</f>
        <v>#REF!</v>
      </c>
      <c r="E12">
        <v>12</v>
      </c>
    </row>
    <row r="13" spans="1:5" ht="16.5">
      <c r="A13" s="551" t="s">
        <v>82</v>
      </c>
      <c r="B13" s="63" t="s">
        <v>2034</v>
      </c>
      <c r="C13" s="63" t="s">
        <v>83</v>
      </c>
      <c r="D13" t="e">
        <f>VLOOKUP(A13,#REF!,2,0)</f>
        <v>#REF!</v>
      </c>
      <c r="E13">
        <v>13</v>
      </c>
    </row>
    <row r="14" spans="1:5" ht="16.5">
      <c r="A14" s="559" t="s">
        <v>94</v>
      </c>
      <c r="B14" s="40" t="s">
        <v>2035</v>
      </c>
      <c r="C14" s="53" t="s">
        <v>95</v>
      </c>
      <c r="D14" t="e">
        <f>VLOOKUP(A14,#REF!,2,0)</f>
        <v>#REF!</v>
      </c>
      <c r="E14">
        <v>14</v>
      </c>
    </row>
    <row r="15" spans="1:5" ht="16.5">
      <c r="A15" s="414" t="s">
        <v>1126</v>
      </c>
      <c r="B15" s="63" t="s">
        <v>2036</v>
      </c>
      <c r="C15" s="560" t="s">
        <v>125</v>
      </c>
      <c r="D15" t="e">
        <f>VLOOKUP(A15,#REF!,2,0)</f>
        <v>#REF!</v>
      </c>
      <c r="E15">
        <v>15</v>
      </c>
    </row>
    <row r="16" spans="1:5" ht="16.5">
      <c r="A16" s="550" t="s">
        <v>144</v>
      </c>
      <c r="B16" s="40" t="s">
        <v>2037</v>
      </c>
      <c r="C16" s="40" t="s">
        <v>145</v>
      </c>
      <c r="D16" t="e">
        <f>VLOOKUP(A16,#REF!,2,0)</f>
        <v>#REF!</v>
      </c>
      <c r="E16">
        <v>16</v>
      </c>
    </row>
    <row r="17" spans="1:5" ht="16.5">
      <c r="A17" s="559" t="s">
        <v>171</v>
      </c>
      <c r="B17" s="40" t="s">
        <v>2038</v>
      </c>
      <c r="C17" s="53" t="s">
        <v>172</v>
      </c>
      <c r="D17" t="e">
        <f>VLOOKUP(A17,#REF!,2,0)</f>
        <v>#REF!</v>
      </c>
      <c r="E17">
        <v>17</v>
      </c>
    </row>
    <row r="18" spans="1:5" ht="16.5">
      <c r="A18" s="555" t="s">
        <v>174</v>
      </c>
      <c r="B18" s="556" t="s">
        <v>2039</v>
      </c>
      <c r="C18" s="67" t="s">
        <v>175</v>
      </c>
      <c r="D18" t="e">
        <f>VLOOKUP(A18,#REF!,2,0)</f>
        <v>#REF!</v>
      </c>
      <c r="E18">
        <v>18</v>
      </c>
    </row>
    <row r="19" spans="1:5" ht="16.5">
      <c r="A19" s="555" t="s">
        <v>183</v>
      </c>
      <c r="B19" s="556" t="s">
        <v>2040</v>
      </c>
      <c r="C19" s="67" t="s">
        <v>184</v>
      </c>
      <c r="D19" t="e">
        <f>VLOOKUP(A19,#REF!,2,0)</f>
        <v>#REF!</v>
      </c>
      <c r="E19">
        <v>19</v>
      </c>
    </row>
    <row r="20" spans="1:5" ht="16.5">
      <c r="A20" s="555" t="s">
        <v>191</v>
      </c>
      <c r="B20" s="556" t="s">
        <v>2041</v>
      </c>
      <c r="C20" s="67" t="s">
        <v>192</v>
      </c>
      <c r="D20" t="e">
        <f>VLOOKUP(A20,#REF!,2,0)</f>
        <v>#REF!</v>
      </c>
      <c r="E20">
        <v>20</v>
      </c>
    </row>
    <row r="21" spans="1:5" ht="16.5">
      <c r="A21" s="555" t="s">
        <v>204</v>
      </c>
      <c r="B21" s="556" t="s">
        <v>2042</v>
      </c>
      <c r="C21" s="67" t="s">
        <v>205</v>
      </c>
      <c r="D21" t="e">
        <f>VLOOKUP(A21,#REF!,2,0)</f>
        <v>#REF!</v>
      </c>
      <c r="E21">
        <v>21</v>
      </c>
    </row>
    <row r="22" spans="1:5" ht="16.5">
      <c r="A22" s="551" t="s">
        <v>214</v>
      </c>
      <c r="B22" s="63" t="s">
        <v>2043</v>
      </c>
      <c r="C22" s="63" t="s">
        <v>215</v>
      </c>
      <c r="D22" t="e">
        <f>VLOOKUP(A22,#REF!,2,0)</f>
        <v>#REF!</v>
      </c>
      <c r="E22">
        <v>22</v>
      </c>
    </row>
    <row r="23" spans="1:5" ht="16.5">
      <c r="A23" s="551" t="s">
        <v>221</v>
      </c>
      <c r="B23" s="63" t="s">
        <v>2044</v>
      </c>
      <c r="C23" s="63" t="s">
        <v>222</v>
      </c>
      <c r="D23" t="e">
        <f>VLOOKUP(A23,#REF!,2,0)</f>
        <v>#REF!</v>
      </c>
      <c r="E23">
        <v>23</v>
      </c>
    </row>
    <row r="24" spans="1:5" ht="16.5">
      <c r="A24" s="551" t="s">
        <v>237</v>
      </c>
      <c r="B24" s="63" t="s">
        <v>2045</v>
      </c>
      <c r="C24" s="63" t="s">
        <v>238</v>
      </c>
      <c r="D24" t="e">
        <f>VLOOKUP(A24,#REF!,2,0)</f>
        <v>#REF!</v>
      </c>
      <c r="E24">
        <v>24</v>
      </c>
    </row>
    <row r="25" spans="1:5" ht="16.5">
      <c r="A25" s="551" t="s">
        <v>1842</v>
      </c>
      <c r="B25" s="63" t="s">
        <v>2046</v>
      </c>
      <c r="C25" s="63" t="s">
        <v>1844</v>
      </c>
      <c r="D25" t="e">
        <f>VLOOKUP(A25,#REF!,2,0)</f>
        <v>#REF!</v>
      </c>
      <c r="E25">
        <v>25</v>
      </c>
    </row>
    <row r="26" spans="1:5" ht="16.5">
      <c r="A26" s="460" t="s">
        <v>1958</v>
      </c>
      <c r="B26" s="462"/>
      <c r="C26" s="462" t="s">
        <v>1873</v>
      </c>
      <c r="D26" t="e">
        <f>VLOOKUP(A26,#REF!,2,0)</f>
        <v>#REF!</v>
      </c>
      <c r="E26">
        <v>26</v>
      </c>
    </row>
    <row r="27" spans="1:5" ht="16.5">
      <c r="A27" s="551" t="s">
        <v>228</v>
      </c>
      <c r="B27" s="63" t="s">
        <v>2047</v>
      </c>
      <c r="C27" s="63" t="s">
        <v>229</v>
      </c>
      <c r="D27" t="e">
        <f>VLOOKUP(A27,#REF!,2,0)</f>
        <v>#REF!</v>
      </c>
      <c r="E27">
        <v>27</v>
      </c>
    </row>
    <row r="28" spans="1:5" ht="16.5">
      <c r="A28" s="555" t="s">
        <v>243</v>
      </c>
      <c r="B28" s="63" t="s">
        <v>2048</v>
      </c>
      <c r="C28" s="67" t="s">
        <v>244</v>
      </c>
      <c r="D28" t="e">
        <f>VLOOKUP(A28,#REF!,2,0)</f>
        <v>#REF!</v>
      </c>
      <c r="E28">
        <v>28</v>
      </c>
    </row>
    <row r="29" spans="1:5" ht="16.5">
      <c r="A29" s="561" t="s">
        <v>259</v>
      </c>
      <c r="B29" s="63" t="s">
        <v>2049</v>
      </c>
      <c r="C29" s="67" t="s">
        <v>260</v>
      </c>
      <c r="D29" t="e">
        <f>VLOOKUP(A29,#REF!,2,0)</f>
        <v>#REF!</v>
      </c>
      <c r="E29">
        <v>29</v>
      </c>
    </row>
    <row r="30" spans="1:5" ht="16.5">
      <c r="A30" s="561" t="s">
        <v>264</v>
      </c>
      <c r="B30" s="63" t="s">
        <v>2050</v>
      </c>
      <c r="C30" s="67" t="s">
        <v>265</v>
      </c>
      <c r="D30" t="e">
        <f>VLOOKUP(A30,#REF!,2,0)</f>
        <v>#REF!</v>
      </c>
      <c r="E30">
        <v>30</v>
      </c>
    </row>
    <row r="31" spans="1:5" ht="16.5">
      <c r="A31" s="616" t="s">
        <v>270</v>
      </c>
      <c r="B31" s="28" t="s">
        <v>2051</v>
      </c>
      <c r="C31" s="28" t="s">
        <v>271</v>
      </c>
      <c r="D31" t="e">
        <f>VLOOKUP(A31,#REF!,2,0)</f>
        <v>#REF!</v>
      </c>
      <c r="E31">
        <v>31</v>
      </c>
    </row>
    <row r="32" spans="1:5" ht="16.5">
      <c r="A32" s="550" t="s">
        <v>274</v>
      </c>
      <c r="B32" s="40" t="s">
        <v>2052</v>
      </c>
      <c r="C32" s="40" t="s">
        <v>275</v>
      </c>
      <c r="D32" t="e">
        <f>VLOOKUP(A32,#REF!,2,0)</f>
        <v>#REF!</v>
      </c>
      <c r="E32">
        <v>32</v>
      </c>
    </row>
    <row r="33" spans="1:5" ht="16.5">
      <c r="A33" s="46" t="s">
        <v>280</v>
      </c>
      <c r="B33" s="562" t="s">
        <v>2053</v>
      </c>
      <c r="C33" s="67" t="s">
        <v>281</v>
      </c>
      <c r="D33" t="e">
        <f>VLOOKUP(A33,#REF!,2,0)</f>
        <v>#REF!</v>
      </c>
      <c r="E33">
        <v>33</v>
      </c>
    </row>
    <row r="34" spans="1:5" ht="16.5">
      <c r="A34" s="563" t="s">
        <v>2054</v>
      </c>
      <c r="B34" s="562" t="s">
        <v>2055</v>
      </c>
      <c r="C34" s="67" t="s">
        <v>1857</v>
      </c>
      <c r="D34" t="e">
        <f>VLOOKUP(A34,#REF!,2,0)</f>
        <v>#REF!</v>
      </c>
      <c r="E34">
        <v>34</v>
      </c>
    </row>
    <row r="35" spans="1:5" ht="16.5">
      <c r="A35" s="563" t="s">
        <v>2056</v>
      </c>
      <c r="B35" s="562" t="s">
        <v>2057</v>
      </c>
      <c r="C35" s="67" t="s">
        <v>1858</v>
      </c>
      <c r="D35" t="e">
        <f>VLOOKUP(A35,#REF!,2,0)</f>
        <v>#REF!</v>
      </c>
      <c r="E35">
        <v>35</v>
      </c>
    </row>
    <row r="36" spans="1:5" ht="16.5">
      <c r="A36" s="564" t="s">
        <v>1959</v>
      </c>
      <c r="B36" s="565"/>
      <c r="C36" s="481" t="s">
        <v>1953</v>
      </c>
      <c r="D36" t="e">
        <f>VLOOKUP(A36,#REF!,2,0)</f>
        <v>#REF!</v>
      </c>
      <c r="E36">
        <v>36</v>
      </c>
    </row>
    <row r="37" spans="1:5" ht="16.5">
      <c r="A37" s="566" t="s">
        <v>286</v>
      </c>
      <c r="B37" s="63" t="s">
        <v>2058</v>
      </c>
      <c r="C37" s="87" t="s">
        <v>287</v>
      </c>
      <c r="D37" t="e">
        <f>VLOOKUP(A37,#REF!,2,0)</f>
        <v>#REF!</v>
      </c>
      <c r="E37">
        <v>37</v>
      </c>
    </row>
    <row r="38" spans="1:5" ht="16.5">
      <c r="A38" s="567" t="s">
        <v>300</v>
      </c>
      <c r="B38" s="63" t="s">
        <v>2059</v>
      </c>
      <c r="C38" s="568" t="s">
        <v>301</v>
      </c>
      <c r="D38" t="e">
        <f>VLOOKUP(A38,#REF!,2,0)</f>
        <v>#REF!</v>
      </c>
      <c r="E38">
        <v>38</v>
      </c>
    </row>
    <row r="39" spans="1:5" ht="16.5">
      <c r="A39" s="551" t="s">
        <v>293</v>
      </c>
      <c r="B39" s="63" t="s">
        <v>2060</v>
      </c>
      <c r="C39" s="63" t="s">
        <v>294</v>
      </c>
      <c r="D39" t="e">
        <f>VLOOKUP(A39,#REF!,2,0)</f>
        <v>#REF!</v>
      </c>
      <c r="E39">
        <v>39</v>
      </c>
    </row>
    <row r="40" spans="1:5" ht="16.5">
      <c r="A40" s="555" t="s">
        <v>252</v>
      </c>
      <c r="B40" s="63" t="s">
        <v>2061</v>
      </c>
      <c r="C40" s="67" t="s">
        <v>253</v>
      </c>
      <c r="D40" t="e">
        <f>VLOOKUP(A40,#REF!,2,0)</f>
        <v>#REF!</v>
      </c>
      <c r="E40">
        <v>40</v>
      </c>
    </row>
    <row r="41" spans="1:5" ht="16.5">
      <c r="A41" s="551" t="s">
        <v>313</v>
      </c>
      <c r="B41" s="63" t="s">
        <v>2062</v>
      </c>
      <c r="C41" s="63" t="s">
        <v>314</v>
      </c>
      <c r="D41" t="e">
        <f>VLOOKUP(A41,#REF!,2,0)</f>
        <v>#REF!</v>
      </c>
      <c r="E41">
        <v>41</v>
      </c>
    </row>
    <row r="42" spans="1:5" ht="16.5">
      <c r="A42" s="39" t="s">
        <v>318</v>
      </c>
      <c r="B42" s="63" t="s">
        <v>2063</v>
      </c>
      <c r="C42" s="10" t="s">
        <v>319</v>
      </c>
      <c r="D42" t="e">
        <f>VLOOKUP(A42,#REF!,2,0)</f>
        <v>#REF!</v>
      </c>
      <c r="E42">
        <v>42</v>
      </c>
    </row>
    <row r="43" spans="1:5" ht="16.5">
      <c r="A43" s="516" t="s">
        <v>1957</v>
      </c>
      <c r="B43" s="517"/>
      <c r="C43" s="517" t="s">
        <v>1963</v>
      </c>
      <c r="D43" t="e">
        <f>VLOOKUP(A43,#REF!,2,0)</f>
        <v>#REF!</v>
      </c>
      <c r="E43">
        <v>43</v>
      </c>
    </row>
    <row r="44" spans="1:5" ht="16.5">
      <c r="A44" s="39" t="s">
        <v>327</v>
      </c>
      <c r="B44" s="63" t="s">
        <v>2064</v>
      </c>
      <c r="C44" s="10" t="s">
        <v>328</v>
      </c>
      <c r="D44" t="e">
        <f>VLOOKUP(A44,#REF!,2,0)</f>
        <v>#REF!</v>
      </c>
      <c r="E44">
        <v>44</v>
      </c>
    </row>
    <row r="45" spans="1:5" ht="16.5">
      <c r="A45" s="569" t="s">
        <v>344</v>
      </c>
      <c r="B45" s="63" t="s">
        <v>2065</v>
      </c>
      <c r="C45" s="96" t="s">
        <v>345</v>
      </c>
      <c r="D45" t="e">
        <f>VLOOKUP(A45,#REF!,2,0)</f>
        <v>#REF!</v>
      </c>
      <c r="E45">
        <v>45</v>
      </c>
    </row>
    <row r="46" spans="1:5" ht="16.5">
      <c r="A46" s="550" t="s">
        <v>351</v>
      </c>
      <c r="B46" s="40" t="s">
        <v>2066</v>
      </c>
      <c r="C46" s="40" t="s">
        <v>352</v>
      </c>
      <c r="D46" t="e">
        <f>VLOOKUP(A46,#REF!,2,0)</f>
        <v>#REF!</v>
      </c>
      <c r="E46">
        <v>46</v>
      </c>
    </row>
    <row r="47" spans="1:5" ht="16.5">
      <c r="A47" s="550" t="s">
        <v>336</v>
      </c>
      <c r="B47" s="40" t="s">
        <v>2067</v>
      </c>
      <c r="C47" s="40" t="s">
        <v>337</v>
      </c>
      <c r="D47" t="e">
        <f>VLOOKUP(A47,#REF!,2,0)</f>
        <v>#REF!</v>
      </c>
      <c r="E47">
        <v>47</v>
      </c>
    </row>
    <row r="48" spans="1:5" ht="16.5">
      <c r="A48" s="550" t="s">
        <v>354</v>
      </c>
      <c r="B48" s="40" t="s">
        <v>2068</v>
      </c>
      <c r="C48" s="63" t="s">
        <v>355</v>
      </c>
      <c r="D48" t="e">
        <f>VLOOKUP(A48,#REF!,2,0)</f>
        <v>#REF!</v>
      </c>
      <c r="E48">
        <v>48</v>
      </c>
    </row>
    <row r="49" spans="1:5" ht="16.5">
      <c r="A49" s="550" t="s">
        <v>359</v>
      </c>
      <c r="B49" s="40" t="s">
        <v>2069</v>
      </c>
      <c r="C49" s="40" t="s">
        <v>360</v>
      </c>
      <c r="D49" t="e">
        <f>VLOOKUP(A49,#REF!,2,0)</f>
        <v>#REF!</v>
      </c>
      <c r="E49">
        <v>49</v>
      </c>
    </row>
    <row r="50" spans="1:5" ht="16.5">
      <c r="A50" s="25" t="s">
        <v>370</v>
      </c>
      <c r="B50" s="63" t="s">
        <v>2070</v>
      </c>
      <c r="C50" s="63" t="s">
        <v>371</v>
      </c>
      <c r="D50" t="e">
        <f>VLOOKUP(A50,#REF!,2,0)</f>
        <v>#REF!</v>
      </c>
      <c r="E50">
        <v>50</v>
      </c>
    </row>
    <row r="51" spans="1:5" ht="16.5">
      <c r="A51" s="550" t="s">
        <v>365</v>
      </c>
      <c r="B51" s="40" t="s">
        <v>2071</v>
      </c>
      <c r="C51" s="40" t="s">
        <v>366</v>
      </c>
      <c r="D51" t="e">
        <f>VLOOKUP(A51,#REF!,2,0)</f>
        <v>#REF!</v>
      </c>
      <c r="E51">
        <v>51</v>
      </c>
    </row>
    <row r="52" spans="1:5" ht="16.5">
      <c r="A52" s="550" t="s">
        <v>377</v>
      </c>
      <c r="B52" s="40" t="s">
        <v>2072</v>
      </c>
      <c r="C52" s="40" t="s">
        <v>378</v>
      </c>
      <c r="D52" t="e">
        <f>VLOOKUP(A52,#REF!,2,0)</f>
        <v>#REF!</v>
      </c>
      <c r="E52">
        <v>52</v>
      </c>
    </row>
    <row r="53" spans="1:5" ht="16.5">
      <c r="A53" s="570" t="s">
        <v>1396</v>
      </c>
      <c r="B53" s="571" t="s">
        <v>2073</v>
      </c>
      <c r="C53" s="40" t="s">
        <v>2074</v>
      </c>
      <c r="D53" t="e">
        <f>VLOOKUP(A53,#REF!,2,0)</f>
        <v>#REF!</v>
      </c>
      <c r="E53">
        <v>53</v>
      </c>
    </row>
    <row r="54" spans="1:5" ht="16.5">
      <c r="A54" s="572" t="s">
        <v>1567</v>
      </c>
      <c r="B54" s="571" t="s">
        <v>1736</v>
      </c>
      <c r="C54" s="63" t="s">
        <v>1564</v>
      </c>
      <c r="D54" t="e">
        <f>VLOOKUP(A54,#REF!,2,0)</f>
        <v>#REF!</v>
      </c>
      <c r="E54">
        <v>54</v>
      </c>
    </row>
    <row r="55" spans="1:5" ht="16.5">
      <c r="A55" s="573" t="s">
        <v>1421</v>
      </c>
      <c r="B55" s="571" t="s">
        <v>2075</v>
      </c>
      <c r="C55" s="414" t="s">
        <v>1416</v>
      </c>
      <c r="D55" t="e">
        <f>VLOOKUP(A55,#REF!,2,0)</f>
        <v>#REF!</v>
      </c>
      <c r="E55">
        <v>55</v>
      </c>
    </row>
    <row r="56" spans="1:5" ht="16.5">
      <c r="A56" s="572" t="s">
        <v>388</v>
      </c>
      <c r="B56" s="63" t="s">
        <v>2076</v>
      </c>
      <c r="C56" s="552" t="s">
        <v>389</v>
      </c>
      <c r="D56" t="e">
        <f>VLOOKUP(A56,#REF!,2,0)</f>
        <v>#REF!</v>
      </c>
      <c r="E56">
        <v>56</v>
      </c>
    </row>
    <row r="57" spans="1:5" ht="16.5">
      <c r="A57" s="551" t="s">
        <v>395</v>
      </c>
      <c r="B57" s="63" t="s">
        <v>2077</v>
      </c>
      <c r="C57" s="63" t="s">
        <v>396</v>
      </c>
      <c r="D57" t="e">
        <f>VLOOKUP(A57,#REF!,2,0)</f>
        <v>#REF!</v>
      </c>
      <c r="E57">
        <v>57</v>
      </c>
    </row>
    <row r="58" spans="1:5" ht="16.5">
      <c r="A58" s="555" t="s">
        <v>402</v>
      </c>
      <c r="B58" s="63" t="s">
        <v>2078</v>
      </c>
      <c r="C58" s="67" t="s">
        <v>403</v>
      </c>
      <c r="D58" t="e">
        <f>VLOOKUP(A58,#REF!,2,0)</f>
        <v>#REF!</v>
      </c>
      <c r="E58">
        <v>58</v>
      </c>
    </row>
    <row r="59" spans="1:5" ht="16.5">
      <c r="A59" s="555" t="s">
        <v>412</v>
      </c>
      <c r="B59" s="63" t="s">
        <v>2079</v>
      </c>
      <c r="C59" s="67" t="s">
        <v>413</v>
      </c>
      <c r="D59" t="e">
        <f>VLOOKUP(A59,#REF!,2,0)</f>
        <v>#REF!</v>
      </c>
      <c r="E59">
        <v>59</v>
      </c>
    </row>
    <row r="60" spans="1:5" ht="16.5">
      <c r="A60" s="555" t="s">
        <v>419</v>
      </c>
      <c r="B60" s="63" t="s">
        <v>2080</v>
      </c>
      <c r="C60" s="67" t="s">
        <v>420</v>
      </c>
      <c r="D60" t="e">
        <f>VLOOKUP(A60,#REF!,2,0)</f>
        <v>#REF!</v>
      </c>
      <c r="E60">
        <v>60</v>
      </c>
    </row>
    <row r="61" spans="1:5" ht="16.5">
      <c r="A61" s="551" t="s">
        <v>426</v>
      </c>
      <c r="B61" s="63" t="s">
        <v>2081</v>
      </c>
      <c r="C61" s="63" t="s">
        <v>427</v>
      </c>
      <c r="D61" t="e">
        <f>VLOOKUP(A61,#REF!,2,0)</f>
        <v>#REF!</v>
      </c>
      <c r="E61">
        <v>61</v>
      </c>
    </row>
    <row r="62" spans="1:5" ht="16.5">
      <c r="A62" s="551" t="s">
        <v>435</v>
      </c>
      <c r="B62" s="63" t="s">
        <v>2082</v>
      </c>
      <c r="C62" s="63" t="s">
        <v>436</v>
      </c>
      <c r="D62" t="e">
        <f>VLOOKUP(A62,#REF!,2,0)</f>
        <v>#REF!</v>
      </c>
      <c r="E62">
        <v>62</v>
      </c>
    </row>
    <row r="63" spans="1:5" ht="16.5">
      <c r="A63" s="550" t="s">
        <v>442</v>
      </c>
      <c r="B63" s="40" t="s">
        <v>2083</v>
      </c>
      <c r="C63" s="40" t="s">
        <v>443</v>
      </c>
      <c r="D63" t="e">
        <f>VLOOKUP(A63,#REF!,2,0)</f>
        <v>#REF!</v>
      </c>
      <c r="E63">
        <v>63</v>
      </c>
    </row>
    <row r="64" spans="1:5" ht="16.5">
      <c r="A64" s="550" t="s">
        <v>450</v>
      </c>
      <c r="B64" s="40" t="s">
        <v>2084</v>
      </c>
      <c r="C64" s="40" t="s">
        <v>451</v>
      </c>
      <c r="D64" t="e">
        <f>VLOOKUP(A64,#REF!,2,0)</f>
        <v>#REF!</v>
      </c>
      <c r="E64">
        <v>64</v>
      </c>
    </row>
    <row r="65" spans="1:5" ht="16.5">
      <c r="A65" s="550" t="s">
        <v>1733</v>
      </c>
      <c r="B65" s="40" t="s">
        <v>1735</v>
      </c>
      <c r="C65" s="40" t="s">
        <v>1579</v>
      </c>
      <c r="D65" t="e">
        <f>VLOOKUP(A65,#REF!,2,0)</f>
        <v>#REF!</v>
      </c>
      <c r="E65">
        <v>65</v>
      </c>
    </row>
    <row r="66" spans="1:5" ht="16.5">
      <c r="A66" s="218" t="s">
        <v>460</v>
      </c>
      <c r="B66" s="40" t="s">
        <v>2085</v>
      </c>
      <c r="C66" s="217" t="s">
        <v>461</v>
      </c>
      <c r="D66" t="e">
        <f>VLOOKUP(A66,#REF!,2,0)</f>
        <v>#REF!</v>
      </c>
      <c r="E66">
        <v>66</v>
      </c>
    </row>
    <row r="67" spans="1:5" ht="16.5">
      <c r="A67" s="218" t="s">
        <v>1850</v>
      </c>
      <c r="B67" s="40" t="s">
        <v>2086</v>
      </c>
      <c r="C67" s="217" t="s">
        <v>1843</v>
      </c>
      <c r="D67" t="e">
        <f>VLOOKUP(A67,#REF!,2,0)</f>
        <v>#REF!</v>
      </c>
      <c r="E67">
        <v>67</v>
      </c>
    </row>
    <row r="68" spans="1:5" ht="16.5">
      <c r="A68" s="550" t="s">
        <v>471</v>
      </c>
      <c r="B68" s="40" t="s">
        <v>2087</v>
      </c>
      <c r="C68" s="40" t="s">
        <v>472</v>
      </c>
      <c r="D68" t="e">
        <f>VLOOKUP(A68,#REF!,2,0)</f>
        <v>#REF!</v>
      </c>
      <c r="E68">
        <v>68</v>
      </c>
    </row>
    <row r="69" spans="1:5" ht="16.5">
      <c r="A69" s="569" t="s">
        <v>496</v>
      </c>
      <c r="B69" s="63" t="s">
        <v>2088</v>
      </c>
      <c r="C69" s="96" t="s">
        <v>497</v>
      </c>
      <c r="D69" t="e">
        <f>VLOOKUP(A69,#REF!,2,0)</f>
        <v>#REF!</v>
      </c>
      <c r="E69">
        <v>69</v>
      </c>
    </row>
    <row r="70" spans="1:5" ht="16.5">
      <c r="A70" s="569" t="s">
        <v>504</v>
      </c>
      <c r="B70" s="63" t="s">
        <v>2089</v>
      </c>
      <c r="C70" s="96" t="s">
        <v>505</v>
      </c>
      <c r="D70" t="e">
        <f>VLOOKUP(A70,#REF!,2,0)</f>
        <v>#REF!</v>
      </c>
      <c r="E70">
        <v>70</v>
      </c>
    </row>
    <row r="71" spans="1:5" ht="16.5">
      <c r="A71" s="569" t="s">
        <v>511</v>
      </c>
      <c r="B71" s="63" t="s">
        <v>2090</v>
      </c>
      <c r="C71" s="96" t="s">
        <v>512</v>
      </c>
      <c r="D71" t="e">
        <f>VLOOKUP(A71,#REF!,2,0)</f>
        <v>#REF!</v>
      </c>
      <c r="E71">
        <v>71</v>
      </c>
    </row>
    <row r="72" spans="1:5" ht="16.5">
      <c r="A72" s="569" t="s">
        <v>519</v>
      </c>
      <c r="B72" s="63" t="s">
        <v>2091</v>
      </c>
      <c r="C72" s="97" t="s">
        <v>520</v>
      </c>
      <c r="D72" t="e">
        <f>VLOOKUP(A72,#REF!,2,0)</f>
        <v>#REF!</v>
      </c>
      <c r="E72">
        <v>72</v>
      </c>
    </row>
    <row r="73" spans="1:5" ht="16.5">
      <c r="A73" s="569" t="s">
        <v>525</v>
      </c>
      <c r="B73" s="63" t="s">
        <v>2092</v>
      </c>
      <c r="C73" s="97" t="s">
        <v>526</v>
      </c>
      <c r="D73" t="e">
        <f>VLOOKUP(A73,#REF!,2,0)</f>
        <v>#REF!</v>
      </c>
      <c r="E73">
        <v>73</v>
      </c>
    </row>
    <row r="74" spans="1:5" ht="16.5">
      <c r="A74" s="569" t="s">
        <v>532</v>
      </c>
      <c r="B74" s="63" t="s">
        <v>2093</v>
      </c>
      <c r="C74" s="97" t="s">
        <v>533</v>
      </c>
      <c r="D74" t="e">
        <f>VLOOKUP(A74,#REF!,2,0)</f>
        <v>#REF!</v>
      </c>
      <c r="E74">
        <v>74</v>
      </c>
    </row>
    <row r="75" spans="1:5" ht="16.5">
      <c r="A75" s="574" t="s">
        <v>537</v>
      </c>
      <c r="B75" s="483" t="s">
        <v>2094</v>
      </c>
      <c r="C75" s="575" t="s">
        <v>538</v>
      </c>
      <c r="D75" t="e">
        <f>VLOOKUP(A75,#REF!,2,0)</f>
        <v>#REF!</v>
      </c>
      <c r="E75">
        <v>75</v>
      </c>
    </row>
    <row r="76" spans="1:5" ht="16.5">
      <c r="A76" s="569" t="s">
        <v>545</v>
      </c>
      <c r="B76" s="63" t="s">
        <v>2095</v>
      </c>
      <c r="C76" s="576" t="s">
        <v>546</v>
      </c>
      <c r="D76" t="e">
        <f>VLOOKUP(A76,#REF!,2,0)</f>
        <v>#REF!</v>
      </c>
      <c r="E76">
        <v>76</v>
      </c>
    </row>
    <row r="77" spans="1:5" ht="16.5">
      <c r="A77" s="569" t="s">
        <v>550</v>
      </c>
      <c r="B77" s="63" t="s">
        <v>2096</v>
      </c>
      <c r="C77" s="576" t="s">
        <v>551</v>
      </c>
      <c r="D77" t="e">
        <f>VLOOKUP(A77,#REF!,2,0)</f>
        <v>#REF!</v>
      </c>
      <c r="E77">
        <v>77</v>
      </c>
    </row>
    <row r="78" spans="1:5" ht="16.5">
      <c r="A78" s="577" t="s">
        <v>556</v>
      </c>
      <c r="B78" s="63" t="s">
        <v>2097</v>
      </c>
      <c r="C78" s="578" t="s">
        <v>557</v>
      </c>
      <c r="D78" t="e">
        <f>VLOOKUP(A78,#REF!,2,0)</f>
        <v>#REF!</v>
      </c>
      <c r="E78">
        <v>78</v>
      </c>
    </row>
    <row r="79" spans="1:5" ht="16.5">
      <c r="A79" s="577" t="s">
        <v>562</v>
      </c>
      <c r="B79" s="63" t="s">
        <v>2098</v>
      </c>
      <c r="C79" s="578" t="s">
        <v>563</v>
      </c>
      <c r="D79" t="e">
        <f>VLOOKUP(A79,#REF!,2,0)</f>
        <v>#REF!</v>
      </c>
      <c r="E79">
        <v>79</v>
      </c>
    </row>
    <row r="80" spans="1:5" ht="16.5">
      <c r="A80" s="569" t="s">
        <v>568</v>
      </c>
      <c r="B80" s="63" t="s">
        <v>2099</v>
      </c>
      <c r="C80" s="97" t="s">
        <v>569</v>
      </c>
      <c r="D80" t="e">
        <f>VLOOKUP(A80,#REF!,2,0)</f>
        <v>#REF!</v>
      </c>
      <c r="E80">
        <v>80</v>
      </c>
    </row>
    <row r="81" spans="1:5" ht="16.5">
      <c r="A81" s="569" t="s">
        <v>574</v>
      </c>
      <c r="B81" s="63" t="s">
        <v>2100</v>
      </c>
      <c r="C81" s="96" t="s">
        <v>575</v>
      </c>
      <c r="D81" t="e">
        <f>VLOOKUP(A81,#REF!,2,0)</f>
        <v>#REF!</v>
      </c>
      <c r="E81">
        <v>81</v>
      </c>
    </row>
    <row r="82" spans="1:5" ht="16.5">
      <c r="A82" s="569" t="s">
        <v>578</v>
      </c>
      <c r="B82" s="63" t="s">
        <v>2101</v>
      </c>
      <c r="C82" s="96" t="s">
        <v>579</v>
      </c>
      <c r="D82" t="e">
        <f>VLOOKUP(A82,#REF!,2,0)</f>
        <v>#REF!</v>
      </c>
      <c r="E82">
        <v>82</v>
      </c>
    </row>
    <row r="83" spans="1:5" ht="16.5">
      <c r="A83" s="555" t="s">
        <v>586</v>
      </c>
      <c r="B83" s="63" t="s">
        <v>2102</v>
      </c>
      <c r="C83" s="67" t="s">
        <v>587</v>
      </c>
      <c r="D83" t="e">
        <f>VLOOKUP(A83,#REF!,2,0)</f>
        <v>#REF!</v>
      </c>
      <c r="E83">
        <v>83</v>
      </c>
    </row>
    <row r="84" spans="1:5" ht="16.5">
      <c r="A84" s="569" t="s">
        <v>592</v>
      </c>
      <c r="B84" s="63" t="s">
        <v>2103</v>
      </c>
      <c r="C84" s="579" t="s">
        <v>593</v>
      </c>
      <c r="D84" t="e">
        <f>VLOOKUP(A84,#REF!,2,0)</f>
        <v>#REF!</v>
      </c>
      <c r="E84">
        <v>84</v>
      </c>
    </row>
    <row r="85" spans="1:5" ht="16.5">
      <c r="A85" s="569" t="s">
        <v>599</v>
      </c>
      <c r="B85" s="63" t="s">
        <v>2104</v>
      </c>
      <c r="C85" s="579" t="s">
        <v>600</v>
      </c>
      <c r="D85" t="e">
        <f>VLOOKUP(A85,#REF!,2,0)</f>
        <v>#REF!</v>
      </c>
      <c r="E85">
        <v>85</v>
      </c>
    </row>
    <row r="86" spans="1:5" ht="16.5">
      <c r="A86" s="580" t="s">
        <v>604</v>
      </c>
      <c r="B86" s="63" t="s">
        <v>2105</v>
      </c>
      <c r="C86" s="581" t="s">
        <v>605</v>
      </c>
      <c r="D86" t="e">
        <f>VLOOKUP(A86,#REF!,2,0)</f>
        <v>#REF!</v>
      </c>
      <c r="E86">
        <v>86</v>
      </c>
    </row>
    <row r="87" spans="1:5" ht="16.5">
      <c r="A87" s="779" t="s">
        <v>616</v>
      </c>
      <c r="B87" s="28" t="s">
        <v>2106</v>
      </c>
      <c r="C87" s="780" t="s">
        <v>617</v>
      </c>
      <c r="D87" t="e">
        <f>VLOOKUP(A87,#REF!,2,0)</f>
        <v>#REF!</v>
      </c>
      <c r="E87">
        <v>87</v>
      </c>
    </row>
    <row r="88" spans="1:5" ht="16.5">
      <c r="A88" s="151" t="s">
        <v>609</v>
      </c>
      <c r="B88" s="63" t="s">
        <v>2107</v>
      </c>
      <c r="C88" s="582" t="s">
        <v>610</v>
      </c>
      <c r="D88" t="e">
        <f>VLOOKUP(A88,#REF!,2,0)</f>
        <v>#REF!</v>
      </c>
      <c r="E88">
        <v>88</v>
      </c>
    </row>
    <row r="89" spans="1:5" ht="16.5">
      <c r="A89" s="151" t="s">
        <v>1925</v>
      </c>
      <c r="B89" s="63" t="s">
        <v>2108</v>
      </c>
      <c r="C89" s="481" t="s">
        <v>1865</v>
      </c>
      <c r="D89" t="e">
        <f>VLOOKUP(A89,#REF!,2,0)</f>
        <v>#REF!</v>
      </c>
      <c r="E89">
        <v>89</v>
      </c>
    </row>
    <row r="90" spans="1:5" ht="16.5">
      <c r="A90" s="151" t="s">
        <v>1926</v>
      </c>
      <c r="B90" s="63" t="s">
        <v>2109</v>
      </c>
      <c r="C90" s="481" t="s">
        <v>1869</v>
      </c>
      <c r="D90" t="e">
        <f>VLOOKUP(A90,#REF!,2,0)</f>
        <v>#REF!</v>
      </c>
      <c r="E90">
        <v>90</v>
      </c>
    </row>
    <row r="91" spans="1:5" ht="16.5">
      <c r="A91" s="151" t="s">
        <v>1927</v>
      </c>
      <c r="B91" s="63" t="s">
        <v>2110</v>
      </c>
      <c r="C91" s="481" t="s">
        <v>1597</v>
      </c>
      <c r="D91" t="e">
        <f>VLOOKUP(A91,#REF!,2,0)</f>
        <v>#REF!</v>
      </c>
      <c r="E91">
        <v>91</v>
      </c>
    </row>
    <row r="92" spans="1:5" ht="16.5">
      <c r="A92" s="151" t="s">
        <v>2290</v>
      </c>
      <c r="B92" s="63"/>
      <c r="C92" s="481" t="s">
        <v>2291</v>
      </c>
      <c r="D92" t="e">
        <f>VLOOKUP(A92,#REF!,2,0)</f>
        <v>#REF!</v>
      </c>
      <c r="E92">
        <v>92</v>
      </c>
    </row>
    <row r="93" spans="1:5" ht="16.5">
      <c r="A93" s="580" t="s">
        <v>619</v>
      </c>
      <c r="B93" s="63" t="s">
        <v>2111</v>
      </c>
      <c r="C93" s="104" t="s">
        <v>620</v>
      </c>
      <c r="D93" t="e">
        <f>VLOOKUP(A93,#REF!,2,0)</f>
        <v>#REF!</v>
      </c>
      <c r="E93">
        <v>93</v>
      </c>
    </row>
    <row r="94" spans="1:5" ht="16.5">
      <c r="A94" s="580" t="s">
        <v>626</v>
      </c>
      <c r="B94" s="63" t="s">
        <v>2112</v>
      </c>
      <c r="C94" s="104" t="s">
        <v>627</v>
      </c>
      <c r="D94" t="e">
        <f>VLOOKUP(A94,#REF!,2,0)</f>
        <v>#REF!</v>
      </c>
      <c r="E94">
        <v>94</v>
      </c>
    </row>
    <row r="95" spans="1:5" ht="16.5">
      <c r="A95" s="580" t="s">
        <v>633</v>
      </c>
      <c r="B95" s="63" t="s">
        <v>2113</v>
      </c>
      <c r="C95" s="104" t="s">
        <v>634</v>
      </c>
      <c r="D95" t="e">
        <f>VLOOKUP(A95,#REF!,2,0)</f>
        <v>#REF!</v>
      </c>
      <c r="E95">
        <v>95</v>
      </c>
    </row>
    <row r="96" spans="1:5" ht="16.5">
      <c r="A96" s="580" t="s">
        <v>638</v>
      </c>
      <c r="B96" s="63" t="s">
        <v>2114</v>
      </c>
      <c r="C96" s="104" t="s">
        <v>1612</v>
      </c>
      <c r="D96" t="e">
        <f>VLOOKUP(A96,#REF!,2,0)</f>
        <v>#REF!</v>
      </c>
      <c r="E96">
        <v>96</v>
      </c>
    </row>
    <row r="97" spans="1:5" ht="16.5">
      <c r="A97" s="566" t="s">
        <v>649</v>
      </c>
      <c r="B97" s="63" t="s">
        <v>2115</v>
      </c>
      <c r="C97" s="87" t="s">
        <v>650</v>
      </c>
      <c r="D97" t="e">
        <f>VLOOKUP(A97,#REF!,2,0)</f>
        <v>#REF!</v>
      </c>
      <c r="E97">
        <v>97</v>
      </c>
    </row>
    <row r="98" spans="1:5" ht="16.5">
      <c r="A98" s="66" t="s">
        <v>657</v>
      </c>
      <c r="B98" s="558" t="s">
        <v>2116</v>
      </c>
      <c r="C98" s="67" t="s">
        <v>658</v>
      </c>
      <c r="D98" t="e">
        <f>VLOOKUP(A98,#REF!,2,0)</f>
        <v>#REF!</v>
      </c>
      <c r="E98">
        <v>98</v>
      </c>
    </row>
    <row r="99" spans="1:5" ht="16.5">
      <c r="A99" s="566" t="s">
        <v>662</v>
      </c>
      <c r="B99" s="63" t="s">
        <v>2117</v>
      </c>
      <c r="C99" s="87" t="s">
        <v>663</v>
      </c>
      <c r="D99" t="e">
        <f>VLOOKUP(A99,#REF!,2,0)</f>
        <v>#REF!</v>
      </c>
      <c r="E99">
        <v>99</v>
      </c>
    </row>
    <row r="100" spans="1:5" ht="16.5">
      <c r="A100" s="566" t="s">
        <v>668</v>
      </c>
      <c r="B100" s="63" t="s">
        <v>2118</v>
      </c>
      <c r="C100" s="87" t="s">
        <v>669</v>
      </c>
      <c r="D100" t="e">
        <f>VLOOKUP(A100,#REF!,2,0)</f>
        <v>#REF!</v>
      </c>
      <c r="E100">
        <v>100</v>
      </c>
    </row>
    <row r="101" spans="1:5" ht="16.5">
      <c r="A101" s="566" t="s">
        <v>677</v>
      </c>
      <c r="B101" s="63" t="s">
        <v>2119</v>
      </c>
      <c r="C101" s="87" t="s">
        <v>678</v>
      </c>
      <c r="D101" t="e">
        <f>VLOOKUP(A101,#REF!,2,0)</f>
        <v>#REF!</v>
      </c>
      <c r="E101">
        <v>101</v>
      </c>
    </row>
    <row r="102" spans="1:5" ht="16.5">
      <c r="A102" s="566" t="s">
        <v>681</v>
      </c>
      <c r="B102" s="63" t="s">
        <v>2120</v>
      </c>
      <c r="C102" s="87" t="s">
        <v>682</v>
      </c>
      <c r="D102" t="e">
        <f>VLOOKUP(A102,#REF!,2,0)</f>
        <v>#REF!</v>
      </c>
      <c r="E102">
        <v>102</v>
      </c>
    </row>
    <row r="103" spans="1:5" ht="16.5">
      <c r="A103" s="492" t="s">
        <v>1849</v>
      </c>
      <c r="B103" s="63">
        <v>9222564773</v>
      </c>
      <c r="C103" s="458" t="s">
        <v>1851</v>
      </c>
      <c r="D103" t="e">
        <f>VLOOKUP(A103,#REF!,2,0)</f>
        <v>#REF!</v>
      </c>
      <c r="E103">
        <v>103</v>
      </c>
    </row>
    <row r="104" spans="1:5" ht="16.5">
      <c r="A104" s="781" t="s">
        <v>687</v>
      </c>
      <c r="B104" s="483" t="s">
        <v>2121</v>
      </c>
      <c r="C104" s="537" t="s">
        <v>688</v>
      </c>
      <c r="D104" t="e">
        <f>VLOOKUP(A104,#REF!,2,0)</f>
        <v>#REF!</v>
      </c>
      <c r="E104">
        <v>104</v>
      </c>
    </row>
    <row r="105" spans="1:5" ht="16.5">
      <c r="A105" s="566" t="s">
        <v>690</v>
      </c>
      <c r="B105" s="63" t="s">
        <v>2122</v>
      </c>
      <c r="C105" s="87" t="s">
        <v>691</v>
      </c>
      <c r="D105" t="e">
        <f>VLOOKUP(A105,#REF!,2,0)</f>
        <v>#REF!</v>
      </c>
      <c r="E105">
        <v>105</v>
      </c>
    </row>
    <row r="106" spans="1:5" ht="16.5">
      <c r="A106" s="566" t="s">
        <v>692</v>
      </c>
      <c r="B106" s="63" t="s">
        <v>2123</v>
      </c>
      <c r="C106" s="87" t="s">
        <v>693</v>
      </c>
      <c r="D106" t="e">
        <f>VLOOKUP(A106,#REF!,2,0)</f>
        <v>#REF!</v>
      </c>
      <c r="E106">
        <v>106</v>
      </c>
    </row>
    <row r="107" spans="1:5" ht="16.5">
      <c r="A107" s="566" t="s">
        <v>698</v>
      </c>
      <c r="B107" s="63" t="s">
        <v>2124</v>
      </c>
      <c r="C107" s="87" t="s">
        <v>699</v>
      </c>
      <c r="D107" t="e">
        <f>VLOOKUP(A107,#REF!,2,0)</f>
        <v>#REF!</v>
      </c>
      <c r="E107">
        <v>107</v>
      </c>
    </row>
    <row r="108" spans="1:5" ht="16.5">
      <c r="A108" s="566" t="s">
        <v>704</v>
      </c>
      <c r="B108" s="63" t="s">
        <v>2125</v>
      </c>
      <c r="C108" s="568" t="s">
        <v>705</v>
      </c>
      <c r="D108" t="e">
        <f>VLOOKUP(A108,#REF!,2,0)</f>
        <v>#REF!</v>
      </c>
      <c r="E108">
        <v>108</v>
      </c>
    </row>
    <row r="109" spans="1:5" ht="16.5">
      <c r="A109" s="566" t="s">
        <v>710</v>
      </c>
      <c r="B109" s="63" t="s">
        <v>2126</v>
      </c>
      <c r="C109" s="87" t="s">
        <v>711</v>
      </c>
      <c r="D109" t="e">
        <f>VLOOKUP(A109,#REF!,2,0)</f>
        <v>#REF!</v>
      </c>
      <c r="E109">
        <v>109</v>
      </c>
    </row>
    <row r="110" spans="1:5" ht="16.5">
      <c r="A110" s="566" t="s">
        <v>714</v>
      </c>
      <c r="B110" s="63" t="s">
        <v>2127</v>
      </c>
      <c r="C110" s="87" t="s">
        <v>715</v>
      </c>
      <c r="D110" t="e">
        <f>VLOOKUP(A110,#REF!,2,0)</f>
        <v>#REF!</v>
      </c>
      <c r="E110">
        <v>110</v>
      </c>
    </row>
    <row r="111" spans="1:5" ht="16.5">
      <c r="A111" s="566" t="s">
        <v>720</v>
      </c>
      <c r="B111" s="63" t="s">
        <v>2128</v>
      </c>
      <c r="C111" s="87" t="s">
        <v>721</v>
      </c>
      <c r="D111" t="e">
        <f>VLOOKUP(A111,#REF!,2,0)</f>
        <v>#REF!</v>
      </c>
      <c r="E111">
        <v>111</v>
      </c>
    </row>
    <row r="112" spans="1:5" ht="16.5">
      <c r="A112" s="566" t="s">
        <v>726</v>
      </c>
      <c r="B112" s="63" t="s">
        <v>2129</v>
      </c>
      <c r="C112" s="583" t="s">
        <v>727</v>
      </c>
      <c r="D112" t="e">
        <f>VLOOKUP(A112,#REF!,2,0)</f>
        <v>#REF!</v>
      </c>
      <c r="E112">
        <v>112</v>
      </c>
    </row>
    <row r="113" spans="1:5" ht="16.5">
      <c r="A113" s="566" t="s">
        <v>732</v>
      </c>
      <c r="B113" s="63" t="s">
        <v>2130</v>
      </c>
      <c r="C113" s="583" t="s">
        <v>733</v>
      </c>
      <c r="D113" t="e">
        <f>VLOOKUP(A113,#REF!,2,0)</f>
        <v>#REF!</v>
      </c>
      <c r="E113">
        <v>113</v>
      </c>
    </row>
    <row r="114" spans="1:5" ht="16.5">
      <c r="A114" s="566" t="s">
        <v>735</v>
      </c>
      <c r="B114" s="63" t="s">
        <v>2131</v>
      </c>
      <c r="C114" s="87" t="s">
        <v>736</v>
      </c>
      <c r="D114" t="e">
        <f>VLOOKUP(A114,#REF!,2,0)</f>
        <v>#REF!</v>
      </c>
      <c r="E114">
        <v>114</v>
      </c>
    </row>
    <row r="115" spans="1:5" ht="16.5">
      <c r="A115" s="566" t="s">
        <v>740</v>
      </c>
      <c r="B115" s="63" t="s">
        <v>2132</v>
      </c>
      <c r="C115" s="87" t="s">
        <v>741</v>
      </c>
      <c r="D115" t="e">
        <f>VLOOKUP(A115,#REF!,2,0)</f>
        <v>#REF!</v>
      </c>
      <c r="E115">
        <v>115</v>
      </c>
    </row>
    <row r="116" spans="1:5" ht="16.5">
      <c r="A116" s="566" t="s">
        <v>746</v>
      </c>
      <c r="B116" s="63" t="s">
        <v>2133</v>
      </c>
      <c r="C116" s="87" t="s">
        <v>747</v>
      </c>
      <c r="D116" t="e">
        <f>VLOOKUP(A116,#REF!,2,0)</f>
        <v>#REF!</v>
      </c>
      <c r="E116">
        <v>116</v>
      </c>
    </row>
    <row r="117" spans="1:5" ht="16.5">
      <c r="A117" s="566" t="s">
        <v>752</v>
      </c>
      <c r="B117" s="63" t="s">
        <v>2134</v>
      </c>
      <c r="C117" s="568" t="s">
        <v>753</v>
      </c>
      <c r="D117" t="e">
        <f>VLOOKUP(A117,#REF!,2,0)</f>
        <v>#REF!</v>
      </c>
      <c r="E117">
        <v>117</v>
      </c>
    </row>
    <row r="118" spans="1:5" ht="16.5">
      <c r="A118" s="566" t="s">
        <v>757</v>
      </c>
      <c r="B118" s="63" t="s">
        <v>2135</v>
      </c>
      <c r="C118" s="87" t="s">
        <v>758</v>
      </c>
      <c r="D118" t="e">
        <f>VLOOKUP(A118,#REF!,2,0)</f>
        <v>#REF!</v>
      </c>
      <c r="E118">
        <v>118</v>
      </c>
    </row>
    <row r="119" spans="1:5" ht="16.5">
      <c r="A119" s="566" t="s">
        <v>762</v>
      </c>
      <c r="B119" s="63" t="s">
        <v>2136</v>
      </c>
      <c r="C119" s="87" t="s">
        <v>763</v>
      </c>
      <c r="D119" t="e">
        <f>VLOOKUP(A119,#REF!,2,0)</f>
        <v>#REF!</v>
      </c>
      <c r="E119">
        <v>119</v>
      </c>
    </row>
    <row r="120" spans="1:5" ht="16.5">
      <c r="A120" s="566" t="s">
        <v>773</v>
      </c>
      <c r="B120" s="63" t="s">
        <v>2137</v>
      </c>
      <c r="C120" s="87" t="s">
        <v>774</v>
      </c>
      <c r="D120" t="e">
        <f>VLOOKUP(A120,#REF!,2,0)</f>
        <v>#REF!</v>
      </c>
      <c r="E120">
        <v>120</v>
      </c>
    </row>
    <row r="121" spans="1:5" ht="16.5">
      <c r="A121" s="577" t="s">
        <v>779</v>
      </c>
      <c r="B121" s="63" t="s">
        <v>2138</v>
      </c>
      <c r="C121" s="578" t="s">
        <v>780</v>
      </c>
      <c r="D121" t="e">
        <f>VLOOKUP(A121,#REF!,2,0)</f>
        <v>#REF!</v>
      </c>
      <c r="E121">
        <v>121</v>
      </c>
    </row>
    <row r="122" spans="1:5" ht="16.5">
      <c r="A122" s="577" t="s">
        <v>784</v>
      </c>
      <c r="B122" s="63" t="s">
        <v>2139</v>
      </c>
      <c r="C122" s="584" t="s">
        <v>785</v>
      </c>
      <c r="D122" t="e">
        <f>VLOOKUP(A122,#REF!,2,0)</f>
        <v>#REF!</v>
      </c>
      <c r="E122">
        <v>122</v>
      </c>
    </row>
    <row r="123" spans="1:5" ht="16.5">
      <c r="A123" s="577" t="s">
        <v>791</v>
      </c>
      <c r="B123" s="63" t="s">
        <v>2140</v>
      </c>
      <c r="C123" s="578" t="s">
        <v>792</v>
      </c>
      <c r="D123" t="e">
        <f>VLOOKUP(A123,#REF!,2,0)</f>
        <v>#REF!</v>
      </c>
      <c r="E123">
        <v>123</v>
      </c>
    </row>
    <row r="124" spans="1:5" ht="16.5">
      <c r="A124" s="577" t="s">
        <v>796</v>
      </c>
      <c r="B124" s="63" t="s">
        <v>2141</v>
      </c>
      <c r="C124" s="578" t="s">
        <v>797</v>
      </c>
      <c r="D124" t="e">
        <f>VLOOKUP(A124,#REF!,2,0)</f>
        <v>#REF!</v>
      </c>
      <c r="E124">
        <v>124</v>
      </c>
    </row>
    <row r="125" spans="1:5" ht="16.5">
      <c r="A125" s="577" t="s">
        <v>802</v>
      </c>
      <c r="B125" s="63" t="s">
        <v>2142</v>
      </c>
      <c r="C125" s="578" t="s">
        <v>803</v>
      </c>
      <c r="D125" t="e">
        <f>VLOOKUP(A125,#REF!,2,0)</f>
        <v>#REF!</v>
      </c>
      <c r="E125">
        <v>125</v>
      </c>
    </row>
    <row r="126" spans="1:5" ht="16.5">
      <c r="A126" s="577" t="s">
        <v>808</v>
      </c>
      <c r="B126" s="63" t="s">
        <v>2143</v>
      </c>
      <c r="C126" s="585" t="s">
        <v>809</v>
      </c>
      <c r="D126" t="e">
        <f>VLOOKUP(A126,#REF!,2,0)</f>
        <v>#REF!</v>
      </c>
      <c r="E126">
        <v>126</v>
      </c>
    </row>
    <row r="127" spans="1:5" ht="16.5">
      <c r="A127" s="577" t="s">
        <v>814</v>
      </c>
      <c r="B127" s="63" t="s">
        <v>2144</v>
      </c>
      <c r="C127" s="578" t="s">
        <v>815</v>
      </c>
      <c r="D127" t="e">
        <f>VLOOKUP(A127,#REF!,2,0)</f>
        <v>#REF!</v>
      </c>
      <c r="E127">
        <v>127</v>
      </c>
    </row>
    <row r="128" spans="1:5" ht="16.5">
      <c r="A128" s="577" t="s">
        <v>820</v>
      </c>
      <c r="B128" s="63" t="s">
        <v>2145</v>
      </c>
      <c r="C128" s="584" t="s">
        <v>821</v>
      </c>
      <c r="D128" t="e">
        <f>VLOOKUP(A128,#REF!,2,0)</f>
        <v>#REF!</v>
      </c>
      <c r="E128">
        <v>128</v>
      </c>
    </row>
    <row r="129" spans="1:5" ht="16.5">
      <c r="A129" s="577" t="s">
        <v>826</v>
      </c>
      <c r="B129" s="63" t="s">
        <v>2146</v>
      </c>
      <c r="C129" s="586" t="s">
        <v>827</v>
      </c>
      <c r="D129" t="e">
        <f>VLOOKUP(A129,#REF!,2,0)</f>
        <v>#REF!</v>
      </c>
      <c r="E129">
        <v>129</v>
      </c>
    </row>
    <row r="130" spans="1:5" ht="16.5">
      <c r="A130" s="577" t="s">
        <v>833</v>
      </c>
      <c r="B130" s="63" t="s">
        <v>2147</v>
      </c>
      <c r="C130" s="586" t="s">
        <v>834</v>
      </c>
      <c r="D130" t="e">
        <f>VLOOKUP(A130,#REF!,2,0)</f>
        <v>#REF!</v>
      </c>
      <c r="E130">
        <v>130</v>
      </c>
    </row>
    <row r="131" spans="1:5" ht="16.5">
      <c r="A131" s="577" t="s">
        <v>840</v>
      </c>
      <c r="B131" s="63" t="s">
        <v>2148</v>
      </c>
      <c r="C131" s="578" t="s">
        <v>841</v>
      </c>
      <c r="D131" t="e">
        <f>VLOOKUP(A131,#REF!,2,0)</f>
        <v>#REF!</v>
      </c>
      <c r="E131">
        <v>131</v>
      </c>
    </row>
    <row r="132" spans="1:5" ht="16.5">
      <c r="A132" s="577" t="s">
        <v>843</v>
      </c>
      <c r="B132" s="63" t="s">
        <v>2149</v>
      </c>
      <c r="C132" s="578" t="s">
        <v>844</v>
      </c>
      <c r="D132" t="e">
        <f>VLOOKUP(A132,#REF!,2,0)</f>
        <v>#REF!</v>
      </c>
      <c r="E132">
        <v>132</v>
      </c>
    </row>
    <row r="133" spans="1:5" ht="16.5">
      <c r="A133" s="577" t="s">
        <v>849</v>
      </c>
      <c r="B133" s="63" t="s">
        <v>2150</v>
      </c>
      <c r="C133" s="584" t="s">
        <v>850</v>
      </c>
      <c r="D133" t="e">
        <f>VLOOKUP(A133,#REF!,2,0)</f>
        <v>#REF!</v>
      </c>
      <c r="E133">
        <v>133</v>
      </c>
    </row>
    <row r="134" spans="1:5" ht="16.5">
      <c r="A134" s="577" t="s">
        <v>854</v>
      </c>
      <c r="B134" s="63" t="s">
        <v>2151</v>
      </c>
      <c r="C134" s="578" t="s">
        <v>855</v>
      </c>
      <c r="D134" t="e">
        <f>VLOOKUP(A134,#REF!,2,0)</f>
        <v>#REF!</v>
      </c>
      <c r="E134">
        <v>134</v>
      </c>
    </row>
    <row r="135" spans="1:5" ht="16.5">
      <c r="A135" s="555" t="s">
        <v>860</v>
      </c>
      <c r="B135" s="63" t="s">
        <v>2152</v>
      </c>
      <c r="C135" s="67" t="s">
        <v>861</v>
      </c>
      <c r="D135" t="e">
        <f>VLOOKUP(A135,#REF!,2,0)</f>
        <v>#REF!</v>
      </c>
      <c r="E135">
        <v>135</v>
      </c>
    </row>
    <row r="136" spans="1:5" ht="16.5">
      <c r="A136" s="555" t="s">
        <v>865</v>
      </c>
      <c r="B136" s="63" t="s">
        <v>2153</v>
      </c>
      <c r="C136" s="135" t="s">
        <v>866</v>
      </c>
      <c r="D136" t="e">
        <f>VLOOKUP(A136,#REF!,2,0)</f>
        <v>#REF!</v>
      </c>
      <c r="E136">
        <v>136</v>
      </c>
    </row>
    <row r="137" spans="1:5" ht="16.5">
      <c r="A137" s="555" t="s">
        <v>871</v>
      </c>
      <c r="B137" s="63" t="s">
        <v>2154</v>
      </c>
      <c r="C137" s="135" t="s">
        <v>872</v>
      </c>
      <c r="D137" t="e">
        <f>VLOOKUP(A137,#REF!,2,0)</f>
        <v>#REF!</v>
      </c>
      <c r="E137">
        <v>137</v>
      </c>
    </row>
    <row r="138" spans="1:5" ht="16.5">
      <c r="A138" s="555" t="s">
        <v>877</v>
      </c>
      <c r="B138" s="63" t="s">
        <v>2155</v>
      </c>
      <c r="C138" s="135" t="s">
        <v>878</v>
      </c>
      <c r="D138" t="e">
        <f>VLOOKUP(A138,#REF!,2,0)</f>
        <v>#REF!</v>
      </c>
      <c r="E138">
        <v>138</v>
      </c>
    </row>
    <row r="139" spans="1:5" ht="16.5">
      <c r="A139" s="555" t="s">
        <v>880</v>
      </c>
      <c r="B139" s="63" t="s">
        <v>2156</v>
      </c>
      <c r="C139" s="135" t="s">
        <v>881</v>
      </c>
      <c r="D139" t="e">
        <f>VLOOKUP(A139,#REF!,2,0)</f>
        <v>#REF!</v>
      </c>
      <c r="E139">
        <v>139</v>
      </c>
    </row>
    <row r="140" spans="1:5" ht="16.5">
      <c r="A140" s="555" t="s">
        <v>887</v>
      </c>
      <c r="B140" s="63" t="s">
        <v>2157</v>
      </c>
      <c r="C140" s="67" t="s">
        <v>888</v>
      </c>
      <c r="D140" t="e">
        <f>VLOOKUP(A140,#REF!,2,0)</f>
        <v>#REF!</v>
      </c>
      <c r="E140">
        <v>140</v>
      </c>
    </row>
    <row r="141" spans="1:5" ht="16.5">
      <c r="A141" s="555" t="s">
        <v>891</v>
      </c>
      <c r="B141" s="63" t="s">
        <v>2158</v>
      </c>
      <c r="C141" s="135" t="s">
        <v>892</v>
      </c>
      <c r="D141" t="e">
        <f>VLOOKUP(A141,#REF!,2,0)</f>
        <v>#REF!</v>
      </c>
      <c r="E141">
        <v>141</v>
      </c>
    </row>
    <row r="142" spans="1:5" ht="16.5">
      <c r="A142" s="555" t="s">
        <v>894</v>
      </c>
      <c r="B142" s="63" t="s">
        <v>2159</v>
      </c>
      <c r="C142" s="67" t="s">
        <v>895</v>
      </c>
      <c r="D142" t="e">
        <f>VLOOKUP(A142,#REF!,2,0)</f>
        <v>#REF!</v>
      </c>
      <c r="E142">
        <v>142</v>
      </c>
    </row>
    <row r="143" spans="1:5" ht="16.5">
      <c r="A143" s="577" t="s">
        <v>903</v>
      </c>
      <c r="B143" s="63" t="s">
        <v>2160</v>
      </c>
      <c r="C143" s="584" t="s">
        <v>904</v>
      </c>
      <c r="D143" t="e">
        <f>VLOOKUP(A143,#REF!,2,0)</f>
        <v>#REF!</v>
      </c>
      <c r="E143">
        <v>143</v>
      </c>
    </row>
    <row r="144" spans="1:5" ht="16.5">
      <c r="A144" s="577" t="s">
        <v>909</v>
      </c>
      <c r="B144" s="63" t="s">
        <v>2161</v>
      </c>
      <c r="C144" s="587" t="s">
        <v>910</v>
      </c>
      <c r="D144" t="e">
        <f>VLOOKUP(A144,#REF!,2,0)</f>
        <v>#REF!</v>
      </c>
      <c r="E144">
        <v>144</v>
      </c>
    </row>
    <row r="145" spans="1:5" ht="16.5">
      <c r="A145" s="577" t="s">
        <v>916</v>
      </c>
      <c r="B145" s="63" t="s">
        <v>2162</v>
      </c>
      <c r="C145" s="578" t="s">
        <v>917</v>
      </c>
      <c r="D145" t="e">
        <f>VLOOKUP(A145,#REF!,2,0)</f>
        <v>#REF!</v>
      </c>
      <c r="E145">
        <v>145</v>
      </c>
    </row>
    <row r="146" spans="1:5" ht="16.5">
      <c r="A146" s="577" t="s">
        <v>922</v>
      </c>
      <c r="B146" s="63" t="s">
        <v>2163</v>
      </c>
      <c r="C146" s="578" t="s">
        <v>923</v>
      </c>
      <c r="D146" t="e">
        <f>VLOOKUP(A146,#REF!,2,0)</f>
        <v>#REF!</v>
      </c>
      <c r="E146">
        <v>146</v>
      </c>
    </row>
    <row r="147" spans="1:5" ht="16.5">
      <c r="A147" s="577" t="s">
        <v>927</v>
      </c>
      <c r="B147" s="63" t="s">
        <v>2164</v>
      </c>
      <c r="C147" s="584" t="s">
        <v>928</v>
      </c>
      <c r="D147" t="e">
        <f>VLOOKUP(A147,#REF!,2,0)</f>
        <v>#REF!</v>
      </c>
      <c r="E147">
        <v>147</v>
      </c>
    </row>
    <row r="148" spans="1:5" ht="16.5">
      <c r="A148" s="577" t="s">
        <v>931</v>
      </c>
      <c r="B148" s="63" t="s">
        <v>2165</v>
      </c>
      <c r="C148" s="584" t="s">
        <v>932</v>
      </c>
      <c r="D148" t="e">
        <f>VLOOKUP(A148,#REF!,2,0)</f>
        <v>#REF!</v>
      </c>
      <c r="E148">
        <v>148</v>
      </c>
    </row>
    <row r="149" spans="1:5" ht="16.5">
      <c r="A149" s="577" t="s">
        <v>937</v>
      </c>
      <c r="B149" s="63" t="s">
        <v>2166</v>
      </c>
      <c r="C149" s="578" t="s">
        <v>938</v>
      </c>
      <c r="D149" t="e">
        <f>VLOOKUP(A149,#REF!,2,0)</f>
        <v>#REF!</v>
      </c>
      <c r="E149">
        <v>149</v>
      </c>
    </row>
    <row r="150" spans="1:5" ht="16.5">
      <c r="A150" s="577" t="s">
        <v>941</v>
      </c>
      <c r="B150" s="63" t="s">
        <v>2167</v>
      </c>
      <c r="C150" s="578" t="s">
        <v>942</v>
      </c>
      <c r="D150" t="e">
        <f>VLOOKUP(A150,#REF!,2,0)</f>
        <v>#REF!</v>
      </c>
      <c r="E150">
        <v>150</v>
      </c>
    </row>
    <row r="151" spans="1:5" ht="16.5">
      <c r="A151" s="577" t="s">
        <v>945</v>
      </c>
      <c r="B151" s="63" t="s">
        <v>2168</v>
      </c>
      <c r="C151" s="578" t="s">
        <v>946</v>
      </c>
      <c r="D151" t="e">
        <f>VLOOKUP(A151,#REF!,2,0)</f>
        <v>#REF!</v>
      </c>
      <c r="E151">
        <v>151</v>
      </c>
    </row>
    <row r="152" spans="1:5" ht="16.5">
      <c r="A152" s="577" t="s">
        <v>950</v>
      </c>
      <c r="B152" s="63" t="s">
        <v>2169</v>
      </c>
      <c r="C152" s="584" t="s">
        <v>951</v>
      </c>
      <c r="D152" t="e">
        <f>VLOOKUP(A152,#REF!,2,0)</f>
        <v>#REF!</v>
      </c>
      <c r="E152">
        <v>152</v>
      </c>
    </row>
    <row r="153" spans="1:5" ht="16.5">
      <c r="A153" s="577" t="s">
        <v>954</v>
      </c>
      <c r="B153" s="63" t="s">
        <v>2170</v>
      </c>
      <c r="C153" s="578" t="s">
        <v>955</v>
      </c>
      <c r="D153" t="e">
        <f>VLOOKUP(A153,#REF!,2,0)</f>
        <v>#REF!</v>
      </c>
      <c r="E153">
        <v>153</v>
      </c>
    </row>
    <row r="154" spans="1:5" ht="16.5">
      <c r="A154" s="577" t="s">
        <v>963</v>
      </c>
      <c r="B154" s="63" t="s">
        <v>2171</v>
      </c>
      <c r="C154" s="578" t="s">
        <v>964</v>
      </c>
      <c r="D154" t="e">
        <f>VLOOKUP(A154,#REF!,2,0)</f>
        <v>#REF!</v>
      </c>
      <c r="E154">
        <v>154</v>
      </c>
    </row>
    <row r="155" spans="1:5" ht="16.5">
      <c r="A155" s="577" t="s">
        <v>968</v>
      </c>
      <c r="B155" s="63" t="s">
        <v>2172</v>
      </c>
      <c r="C155" s="588" t="s">
        <v>969</v>
      </c>
      <c r="D155" t="e">
        <f>VLOOKUP(A155,#REF!,2,0)</f>
        <v>#REF!</v>
      </c>
      <c r="E155">
        <v>155</v>
      </c>
    </row>
    <row r="156" spans="1:5" ht="16.5">
      <c r="A156" s="577" t="s">
        <v>972</v>
      </c>
      <c r="B156" s="63" t="s">
        <v>2173</v>
      </c>
      <c r="C156" s="584" t="s">
        <v>973</v>
      </c>
      <c r="D156" t="e">
        <f>VLOOKUP(A156,#REF!,2,0)</f>
        <v>#REF!</v>
      </c>
      <c r="E156">
        <v>156</v>
      </c>
    </row>
    <row r="157" spans="1:5" ht="16.5">
      <c r="A157" s="577" t="s">
        <v>976</v>
      </c>
      <c r="B157" s="63" t="s">
        <v>2174</v>
      </c>
      <c r="C157" s="578" t="s">
        <v>977</v>
      </c>
      <c r="D157" t="e">
        <f>VLOOKUP(A157,#REF!,2,0)</f>
        <v>#REF!</v>
      </c>
      <c r="E157">
        <v>157</v>
      </c>
    </row>
    <row r="158" spans="1:5" ht="16.5">
      <c r="A158" s="577" t="s">
        <v>981</v>
      </c>
      <c r="B158" s="63" t="s">
        <v>2175</v>
      </c>
      <c r="C158" s="578" t="s">
        <v>982</v>
      </c>
      <c r="D158" t="e">
        <f>VLOOKUP(A158,#REF!,2,0)</f>
        <v>#REF!</v>
      </c>
      <c r="E158">
        <v>158</v>
      </c>
    </row>
    <row r="159" spans="1:5" ht="16.5">
      <c r="A159" s="577" t="s">
        <v>984</v>
      </c>
      <c r="B159" s="63" t="s">
        <v>2176</v>
      </c>
      <c r="C159" s="586" t="s">
        <v>985</v>
      </c>
      <c r="D159" t="e">
        <f>VLOOKUP(A159,#REF!,2,0)</f>
        <v>#REF!</v>
      </c>
      <c r="E159">
        <v>159</v>
      </c>
    </row>
    <row r="160" spans="1:5" ht="16.5">
      <c r="A160" s="577" t="s">
        <v>988</v>
      </c>
      <c r="B160" s="63" t="s">
        <v>2177</v>
      </c>
      <c r="C160" s="586" t="s">
        <v>989</v>
      </c>
      <c r="D160" t="e">
        <f>VLOOKUP(A160,#REF!,2,0)</f>
        <v>#REF!</v>
      </c>
      <c r="E160">
        <v>160</v>
      </c>
    </row>
    <row r="161" spans="1:5" ht="16.5">
      <c r="A161" s="577" t="s">
        <v>990</v>
      </c>
      <c r="B161" s="63" t="s">
        <v>2178</v>
      </c>
      <c r="C161" s="584" t="s">
        <v>991</v>
      </c>
      <c r="D161" t="e">
        <f>VLOOKUP(A161,#REF!,2,0)</f>
        <v>#REF!</v>
      </c>
      <c r="E161">
        <v>161</v>
      </c>
    </row>
    <row r="162" spans="1:5" ht="16.5">
      <c r="A162" s="681" t="s">
        <v>994</v>
      </c>
      <c r="B162" s="28" t="s">
        <v>2179</v>
      </c>
      <c r="C162" s="782" t="s">
        <v>995</v>
      </c>
      <c r="D162" t="e">
        <f>VLOOKUP(A162,#REF!,2,0)</f>
        <v>#REF!</v>
      </c>
      <c r="E162">
        <v>162</v>
      </c>
    </row>
    <row r="163" spans="1:5" ht="16.5">
      <c r="A163" s="681" t="s">
        <v>997</v>
      </c>
      <c r="B163" s="28" t="s">
        <v>2180</v>
      </c>
      <c r="C163" s="782" t="s">
        <v>998</v>
      </c>
      <c r="D163" t="e">
        <f>VLOOKUP(A163,#REF!,2,0)</f>
        <v>#REF!</v>
      </c>
      <c r="E163">
        <v>163</v>
      </c>
    </row>
    <row r="164" spans="1:5" ht="16.5">
      <c r="A164" s="577" t="s">
        <v>999</v>
      </c>
      <c r="B164" s="63" t="s">
        <v>2181</v>
      </c>
      <c r="C164" s="584" t="s">
        <v>1000</v>
      </c>
      <c r="D164" t="e">
        <f>VLOOKUP(A164,#REF!,2,0)</f>
        <v>#REF!</v>
      </c>
      <c r="E164">
        <v>164</v>
      </c>
    </row>
    <row r="165" spans="1:5" ht="16.5">
      <c r="A165" s="577" t="s">
        <v>1003</v>
      </c>
      <c r="B165" s="63" t="s">
        <v>2182</v>
      </c>
      <c r="C165" s="578" t="s">
        <v>1004</v>
      </c>
      <c r="D165" t="e">
        <f>VLOOKUP(A165,#REF!,2,0)</f>
        <v>#REF!</v>
      </c>
      <c r="E165">
        <v>165</v>
      </c>
    </row>
    <row r="166" spans="1:5" ht="16.5">
      <c r="A166" s="555" t="s">
        <v>1008</v>
      </c>
      <c r="B166" s="63" t="s">
        <v>2183</v>
      </c>
      <c r="C166" s="67" t="s">
        <v>1009</v>
      </c>
      <c r="D166" t="e">
        <f>VLOOKUP(A166,#REF!,2,0)</f>
        <v>#REF!</v>
      </c>
      <c r="E166">
        <v>166</v>
      </c>
    </row>
    <row r="167" spans="1:5" ht="16.5">
      <c r="A167" s="555" t="s">
        <v>1014</v>
      </c>
      <c r="B167" s="63" t="s">
        <v>2184</v>
      </c>
      <c r="C167" s="135" t="s">
        <v>1015</v>
      </c>
      <c r="D167" t="e">
        <f>VLOOKUP(A167,#REF!,2,0)</f>
        <v>#REF!</v>
      </c>
      <c r="E167">
        <v>167</v>
      </c>
    </row>
    <row r="168" spans="1:5" ht="16.5">
      <c r="A168" s="555" t="s">
        <v>1017</v>
      </c>
      <c r="B168" s="63" t="s">
        <v>2185</v>
      </c>
      <c r="C168" s="135" t="s">
        <v>1018</v>
      </c>
      <c r="D168" t="e">
        <f>VLOOKUP(A168,#REF!,2,0)</f>
        <v>#REF!</v>
      </c>
      <c r="E168">
        <v>168</v>
      </c>
    </row>
    <row r="169" spans="1:5" ht="16.5">
      <c r="A169" s="589" t="s">
        <v>1022</v>
      </c>
      <c r="B169" s="63" t="s">
        <v>2186</v>
      </c>
      <c r="C169" s="590" t="s">
        <v>1023</v>
      </c>
      <c r="D169" t="e">
        <f>VLOOKUP(A169,#REF!,2,0)</f>
        <v>#REF!</v>
      </c>
      <c r="E169">
        <v>169</v>
      </c>
    </row>
    <row r="170" spans="1:5" ht="16.5">
      <c r="A170" s="555" t="s">
        <v>1027</v>
      </c>
      <c r="B170" s="63" t="s">
        <v>2187</v>
      </c>
      <c r="C170" s="329" t="s">
        <v>1028</v>
      </c>
      <c r="D170" t="e">
        <f>VLOOKUP(A170,#REF!,2,0)</f>
        <v>#REF!</v>
      </c>
      <c r="E170">
        <v>170</v>
      </c>
    </row>
    <row r="171" spans="1:5" ht="16.5">
      <c r="A171" s="555" t="s">
        <v>1031</v>
      </c>
      <c r="B171" s="63" t="s">
        <v>2188</v>
      </c>
      <c r="C171" s="67" t="s">
        <v>1032</v>
      </c>
      <c r="D171" t="e">
        <f>VLOOKUP(A171,#REF!,2,0)</f>
        <v>#REF!</v>
      </c>
      <c r="E171">
        <v>171</v>
      </c>
    </row>
    <row r="172" spans="1:5" ht="16.5">
      <c r="A172" s="555" t="s">
        <v>1036</v>
      </c>
      <c r="B172" s="63" t="s">
        <v>2189</v>
      </c>
      <c r="C172" s="135" t="s">
        <v>1037</v>
      </c>
      <c r="D172" t="e">
        <f>VLOOKUP(A172,#REF!,2,0)</f>
        <v>#REF!</v>
      </c>
      <c r="E172">
        <v>172</v>
      </c>
    </row>
    <row r="173" spans="1:5" ht="16.5">
      <c r="A173" s="555" t="s">
        <v>1040</v>
      </c>
      <c r="B173" s="63" t="s">
        <v>2190</v>
      </c>
      <c r="C173" s="67" t="s">
        <v>1041</v>
      </c>
      <c r="D173" t="e">
        <f>VLOOKUP(A173,#REF!,2,0)</f>
        <v>#REF!</v>
      </c>
      <c r="E173">
        <v>173</v>
      </c>
    </row>
    <row r="174" spans="1:5" ht="16.5">
      <c r="A174" s="555" t="s">
        <v>1045</v>
      </c>
      <c r="B174" s="63" t="s">
        <v>2191</v>
      </c>
      <c r="C174" s="67" t="s">
        <v>1046</v>
      </c>
      <c r="D174" t="e">
        <f>VLOOKUP(A174,#REF!,2,0)</f>
        <v>#REF!</v>
      </c>
      <c r="E174">
        <v>174</v>
      </c>
    </row>
    <row r="175" spans="1:5" ht="16.5">
      <c r="A175" s="555" t="s">
        <v>1047</v>
      </c>
      <c r="B175" s="63" t="s">
        <v>2192</v>
      </c>
      <c r="C175" s="67" t="s">
        <v>1048</v>
      </c>
      <c r="D175" t="e">
        <f>VLOOKUP(A175,#REF!,2,0)</f>
        <v>#REF!</v>
      </c>
      <c r="E175">
        <v>175</v>
      </c>
    </row>
    <row r="176" spans="1:5" ht="16.5">
      <c r="A176" s="555" t="s">
        <v>1052</v>
      </c>
      <c r="B176" s="556" t="s">
        <v>2193</v>
      </c>
      <c r="C176" s="135" t="s">
        <v>1053</v>
      </c>
      <c r="D176" t="e">
        <f>VLOOKUP(A176,#REF!,2,0)</f>
        <v>#REF!</v>
      </c>
      <c r="E176">
        <v>176</v>
      </c>
    </row>
    <row r="177" spans="1:5" ht="16.5">
      <c r="A177" s="555" t="s">
        <v>1060</v>
      </c>
      <c r="B177" s="556" t="s">
        <v>2194</v>
      </c>
      <c r="C177" s="67" t="s">
        <v>1061</v>
      </c>
      <c r="D177" t="e">
        <f>VLOOKUP(A177,#REF!,2,0)</f>
        <v>#REF!</v>
      </c>
      <c r="E177">
        <v>177</v>
      </c>
    </row>
    <row r="178" spans="1:5" ht="16.5">
      <c r="A178" s="555" t="s">
        <v>1066</v>
      </c>
      <c r="B178" s="556" t="s">
        <v>2195</v>
      </c>
      <c r="C178" s="135" t="s">
        <v>1067</v>
      </c>
      <c r="D178" t="e">
        <f>VLOOKUP(A178,#REF!,2,0)</f>
        <v>#REF!</v>
      </c>
      <c r="E178">
        <v>178</v>
      </c>
    </row>
    <row r="179" spans="1:5" ht="16.5">
      <c r="A179" s="555" t="s">
        <v>1071</v>
      </c>
      <c r="B179" s="556" t="s">
        <v>2196</v>
      </c>
      <c r="C179" s="135" t="s">
        <v>1072</v>
      </c>
      <c r="D179" t="e">
        <f>VLOOKUP(A179,#REF!,2,0)</f>
        <v>#REF!</v>
      </c>
      <c r="E179">
        <v>179</v>
      </c>
    </row>
    <row r="180" spans="1:5" ht="16.5">
      <c r="A180" s="555" t="s">
        <v>1077</v>
      </c>
      <c r="B180" s="556" t="s">
        <v>2197</v>
      </c>
      <c r="C180" s="135" t="s">
        <v>1078</v>
      </c>
      <c r="D180" t="e">
        <f>VLOOKUP(A180,#REF!,2,0)</f>
        <v>#REF!</v>
      </c>
      <c r="E180">
        <v>180</v>
      </c>
    </row>
    <row r="181" spans="1:5" ht="16.5">
      <c r="A181" s="555" t="s">
        <v>1082</v>
      </c>
      <c r="B181" s="556" t="s">
        <v>2198</v>
      </c>
      <c r="C181" s="67" t="s">
        <v>1083</v>
      </c>
      <c r="D181" t="e">
        <f>VLOOKUP(A181,#REF!,2,0)</f>
        <v>#REF!</v>
      </c>
      <c r="E181">
        <v>181</v>
      </c>
    </row>
    <row r="182" spans="1:5" ht="16.5">
      <c r="A182" s="591" t="s">
        <v>1087</v>
      </c>
      <c r="B182" s="63" t="s">
        <v>2199</v>
      </c>
      <c r="C182" s="592" t="s">
        <v>1088</v>
      </c>
      <c r="D182" t="e">
        <f>VLOOKUP(A182,#REF!,2,0)</f>
        <v>#REF!</v>
      </c>
      <c r="E182">
        <v>182</v>
      </c>
    </row>
    <row r="183" spans="1:5" ht="16.5">
      <c r="A183" s="593" t="s">
        <v>1092</v>
      </c>
      <c r="B183" s="63" t="s">
        <v>2200</v>
      </c>
      <c r="C183" s="594" t="s">
        <v>1093</v>
      </c>
      <c r="D183" t="e">
        <f>VLOOKUP(A183,#REF!,2,0)</f>
        <v>#REF!</v>
      </c>
      <c r="E183">
        <v>183</v>
      </c>
    </row>
    <row r="184" spans="1:5" ht="16.5">
      <c r="A184" s="555" t="s">
        <v>1097</v>
      </c>
      <c r="B184" s="63" t="s">
        <v>2201</v>
      </c>
      <c r="C184" s="135" t="s">
        <v>1098</v>
      </c>
      <c r="D184" t="e">
        <f>VLOOKUP(A184,#REF!,2,0)</f>
        <v>#REF!</v>
      </c>
      <c r="E184">
        <v>184</v>
      </c>
    </row>
    <row r="185" spans="1:5" ht="16.5">
      <c r="A185" s="595" t="s">
        <v>1099</v>
      </c>
      <c r="B185" s="63" t="s">
        <v>2202</v>
      </c>
      <c r="C185" s="130" t="s">
        <v>1100</v>
      </c>
      <c r="D185" t="e">
        <f>VLOOKUP(A185,#REF!,2,0)</f>
        <v>#REF!</v>
      </c>
      <c r="E185">
        <v>185</v>
      </c>
    </row>
    <row r="186" spans="1:5" ht="16.5">
      <c r="A186" s="595" t="s">
        <v>1104</v>
      </c>
      <c r="B186" s="63" t="s">
        <v>2203</v>
      </c>
      <c r="C186" s="560" t="s">
        <v>1105</v>
      </c>
      <c r="D186" t="e">
        <f>VLOOKUP(A186,#REF!,2,0)</f>
        <v>#REF!</v>
      </c>
      <c r="E186">
        <v>186</v>
      </c>
    </row>
    <row r="187" spans="1:5" ht="16.5">
      <c r="A187" s="595" t="s">
        <v>1110</v>
      </c>
      <c r="B187" s="63" t="s">
        <v>2204</v>
      </c>
      <c r="C187" s="560" t="s">
        <v>1111</v>
      </c>
      <c r="D187" t="e">
        <f>VLOOKUP(A187,#REF!,2,0)</f>
        <v>#REF!</v>
      </c>
      <c r="E187">
        <v>187</v>
      </c>
    </row>
    <row r="188" spans="1:5" ht="16.5">
      <c r="A188" s="414" t="s">
        <v>1117</v>
      </c>
      <c r="B188" s="63" t="s">
        <v>2205</v>
      </c>
      <c r="C188" s="560" t="s">
        <v>1118</v>
      </c>
      <c r="D188" t="e">
        <f>VLOOKUP(A188,#REF!,2,0)</f>
        <v>#REF!</v>
      </c>
      <c r="E188">
        <v>188</v>
      </c>
    </row>
    <row r="189" spans="1:5" ht="16.5">
      <c r="A189" s="414" t="s">
        <v>1131</v>
      </c>
      <c r="B189" s="63" t="s">
        <v>2206</v>
      </c>
      <c r="C189" s="560" t="s">
        <v>1132</v>
      </c>
      <c r="D189" t="e">
        <f>VLOOKUP(A189,#REF!,2,0)</f>
        <v>#REF!</v>
      </c>
      <c r="E189">
        <v>189</v>
      </c>
    </row>
    <row r="190" spans="1:5" ht="16.5">
      <c r="A190" s="414" t="s">
        <v>1137</v>
      </c>
      <c r="B190" s="63" t="s">
        <v>2207</v>
      </c>
      <c r="C190" s="560" t="s">
        <v>1138</v>
      </c>
      <c r="D190" t="e">
        <f>VLOOKUP(A190,#REF!,2,0)</f>
        <v>#REF!</v>
      </c>
      <c r="E190">
        <v>190</v>
      </c>
    </row>
    <row r="191" spans="1:5" ht="16.5">
      <c r="A191" s="414" t="s">
        <v>1140</v>
      </c>
      <c r="B191" s="63" t="s">
        <v>2208</v>
      </c>
      <c r="C191" s="560" t="s">
        <v>1141</v>
      </c>
      <c r="D191" t="e">
        <f>VLOOKUP(A191,#REF!,2,0)</f>
        <v>#REF!</v>
      </c>
      <c r="E191">
        <v>191</v>
      </c>
    </row>
    <row r="192" spans="1:5" ht="16.5">
      <c r="A192" s="414" t="s">
        <v>1146</v>
      </c>
      <c r="B192" s="63" t="s">
        <v>2209</v>
      </c>
      <c r="C192" s="560" t="s">
        <v>1147</v>
      </c>
      <c r="D192" t="e">
        <f>VLOOKUP(A192,#REF!,2,0)</f>
        <v>#REF!</v>
      </c>
      <c r="E192">
        <v>192</v>
      </c>
    </row>
    <row r="193" spans="1:5" ht="16.5">
      <c r="A193" s="414" t="s">
        <v>1149</v>
      </c>
      <c r="B193" s="63" t="s">
        <v>2210</v>
      </c>
      <c r="C193" s="560" t="s">
        <v>1150</v>
      </c>
      <c r="D193" t="e">
        <f>VLOOKUP(A193,#REF!,2,0)</f>
        <v>#REF!</v>
      </c>
      <c r="E193">
        <v>193</v>
      </c>
    </row>
    <row r="194" spans="1:5" ht="16.5">
      <c r="A194" s="414" t="s">
        <v>1155</v>
      </c>
      <c r="B194" s="63" t="s">
        <v>2211</v>
      </c>
      <c r="C194" s="560" t="s">
        <v>1156</v>
      </c>
      <c r="D194" t="e">
        <f>VLOOKUP(A194,#REF!,2,0)</f>
        <v>#REF!</v>
      </c>
      <c r="E194">
        <v>194</v>
      </c>
    </row>
    <row r="195" spans="1:5" ht="16.5">
      <c r="A195" s="414" t="s">
        <v>1161</v>
      </c>
      <c r="B195" s="63" t="s">
        <v>2212</v>
      </c>
      <c r="C195" s="560" t="s">
        <v>1162</v>
      </c>
      <c r="D195" t="e">
        <f>VLOOKUP(A195,#REF!,2,0)</f>
        <v>#REF!</v>
      </c>
      <c r="E195">
        <v>195</v>
      </c>
    </row>
    <row r="196" spans="1:5" ht="16.5">
      <c r="A196" s="412" t="s">
        <v>1166</v>
      </c>
      <c r="B196" s="28" t="s">
        <v>2213</v>
      </c>
      <c r="C196" s="413" t="s">
        <v>1167</v>
      </c>
      <c r="D196" t="e">
        <f>VLOOKUP(A196,#REF!,2,0)</f>
        <v>#REF!</v>
      </c>
      <c r="E196">
        <v>196</v>
      </c>
    </row>
    <row r="197" spans="1:5" ht="16.5">
      <c r="A197" s="126" t="s">
        <v>1173</v>
      </c>
      <c r="B197" s="63" t="s">
        <v>2214</v>
      </c>
      <c r="C197" s="127" t="s">
        <v>1174</v>
      </c>
      <c r="D197" t="e">
        <f>VLOOKUP(A197,#REF!,2,0)</f>
        <v>#REF!</v>
      </c>
      <c r="E197">
        <v>197</v>
      </c>
    </row>
    <row r="198" spans="1:5" ht="16.5">
      <c r="A198" s="126" t="s">
        <v>1181</v>
      </c>
      <c r="B198" s="63" t="s">
        <v>2215</v>
      </c>
      <c r="C198" s="127" t="s">
        <v>1182</v>
      </c>
      <c r="D198" t="e">
        <f>VLOOKUP(A198,#REF!,2,0)</f>
        <v>#REF!</v>
      </c>
      <c r="E198">
        <v>198</v>
      </c>
    </row>
    <row r="199" spans="1:5" ht="16.5">
      <c r="A199" s="369" t="s">
        <v>1186</v>
      </c>
      <c r="B199" s="63" t="s">
        <v>2216</v>
      </c>
      <c r="C199" s="370" t="s">
        <v>1187</v>
      </c>
      <c r="D199" t="e">
        <f>VLOOKUP(A199,#REF!,2,0)</f>
        <v>#REF!</v>
      </c>
      <c r="E199">
        <v>199</v>
      </c>
    </row>
    <row r="200" spans="1:5" ht="16.5">
      <c r="A200" s="126" t="s">
        <v>1193</v>
      </c>
      <c r="B200" s="63" t="s">
        <v>2217</v>
      </c>
      <c r="C200" s="127" t="s">
        <v>1194</v>
      </c>
      <c r="D200" t="e">
        <f>VLOOKUP(A200,#REF!,2,0)</f>
        <v>#REF!</v>
      </c>
      <c r="E200">
        <v>200</v>
      </c>
    </row>
    <row r="201" spans="1:5" ht="16.5">
      <c r="A201" s="126" t="s">
        <v>1481</v>
      </c>
      <c r="B201" s="63" t="s">
        <v>2218</v>
      </c>
      <c r="C201" s="203" t="s">
        <v>1398</v>
      </c>
      <c r="D201" t="e">
        <f>VLOOKUP(A201,#REF!,2,0)</f>
        <v>#REF!</v>
      </c>
      <c r="E201">
        <v>201</v>
      </c>
    </row>
    <row r="202" spans="1:5" ht="16.5">
      <c r="A202" s="126" t="s">
        <v>1482</v>
      </c>
      <c r="B202" s="63" t="s">
        <v>2219</v>
      </c>
      <c r="C202" s="203" t="s">
        <v>1400</v>
      </c>
      <c r="D202" t="e">
        <f>VLOOKUP(A202,#REF!,2,0)</f>
        <v>#REF!</v>
      </c>
      <c r="E202">
        <v>202</v>
      </c>
    </row>
    <row r="203" spans="1:5" ht="16.5">
      <c r="A203" s="412" t="s">
        <v>1483</v>
      </c>
      <c r="B203" s="28" t="s">
        <v>2220</v>
      </c>
      <c r="C203" s="503" t="s">
        <v>1402</v>
      </c>
      <c r="D203" t="e">
        <f>VLOOKUP(A203,#REF!,2,0)</f>
        <v>#REF!</v>
      </c>
      <c r="E203">
        <v>203</v>
      </c>
    </row>
    <row r="204" spans="1:5" ht="16.5">
      <c r="A204" s="126" t="s">
        <v>1484</v>
      </c>
      <c r="B204" s="63" t="s">
        <v>2221</v>
      </c>
      <c r="C204" s="203" t="s">
        <v>1403</v>
      </c>
      <c r="D204" t="e">
        <f>VLOOKUP(A204,#REF!,2,0)</f>
        <v>#REF!</v>
      </c>
      <c r="E204">
        <v>204</v>
      </c>
    </row>
    <row r="205" spans="1:5" ht="18.75">
      <c r="A205" s="126" t="s">
        <v>1486</v>
      </c>
      <c r="B205" s="596" t="s">
        <v>2222</v>
      </c>
      <c r="C205" s="203" t="s">
        <v>1405</v>
      </c>
      <c r="D205" t="e">
        <f>VLOOKUP(A205,#REF!,2,0)</f>
        <v>#REF!</v>
      </c>
      <c r="E205">
        <v>205</v>
      </c>
    </row>
    <row r="206" spans="1:5" ht="18.75">
      <c r="A206" s="126" t="s">
        <v>1487</v>
      </c>
      <c r="B206" s="596" t="s">
        <v>2223</v>
      </c>
      <c r="C206" s="203" t="s">
        <v>1407</v>
      </c>
      <c r="D206" t="e">
        <f>VLOOKUP(A206,#REF!,2,0)</f>
        <v>#REF!</v>
      </c>
      <c r="E206">
        <v>206</v>
      </c>
    </row>
    <row r="207" spans="1:5" ht="18.75">
      <c r="A207" s="126" t="s">
        <v>1489</v>
      </c>
      <c r="B207" s="596" t="s">
        <v>2225</v>
      </c>
      <c r="C207" s="203" t="s">
        <v>1410</v>
      </c>
      <c r="D207" t="e">
        <f>VLOOKUP(A207,#REF!,2,0)</f>
        <v>#REF!</v>
      </c>
      <c r="E207">
        <v>207</v>
      </c>
    </row>
    <row r="208" spans="1:5" ht="18.75">
      <c r="A208" s="126" t="s">
        <v>1490</v>
      </c>
      <c r="B208" s="596" t="s">
        <v>2226</v>
      </c>
      <c r="C208" s="203" t="s">
        <v>1412</v>
      </c>
      <c r="D208" t="e">
        <f>VLOOKUP(A208,#REF!,2,0)</f>
        <v>#REF!</v>
      </c>
      <c r="E208">
        <v>208</v>
      </c>
    </row>
    <row r="209" spans="1:5" ht="18.75">
      <c r="A209" s="412" t="s">
        <v>1491</v>
      </c>
      <c r="B209" s="783" t="s">
        <v>2227</v>
      </c>
      <c r="C209" s="503" t="s">
        <v>1414</v>
      </c>
      <c r="D209" t="e">
        <f>VLOOKUP(A209,#REF!,2,0)</f>
        <v>#REF!</v>
      </c>
      <c r="E209">
        <v>209</v>
      </c>
    </row>
    <row r="210" spans="1:5" ht="18.75">
      <c r="A210" s="126" t="s">
        <v>1492</v>
      </c>
      <c r="B210" s="596" t="s">
        <v>2228</v>
      </c>
      <c r="C210" s="203" t="s">
        <v>1417</v>
      </c>
      <c r="D210" t="e">
        <f>VLOOKUP(A210,#REF!,2,0)</f>
        <v>#REF!</v>
      </c>
      <c r="E210">
        <v>210</v>
      </c>
    </row>
    <row r="211" spans="1:5" ht="18.75">
      <c r="A211" s="412" t="s">
        <v>1493</v>
      </c>
      <c r="B211" s="783" t="s">
        <v>2229</v>
      </c>
      <c r="C211" s="503" t="s">
        <v>1419</v>
      </c>
      <c r="D211" t="e">
        <f>VLOOKUP(A211,#REF!,2,0)</f>
        <v>#REF!</v>
      </c>
      <c r="E211">
        <v>211</v>
      </c>
    </row>
    <row r="212" spans="1:5" ht="18.75">
      <c r="A212" s="126" t="s">
        <v>1494</v>
      </c>
      <c r="B212" s="596" t="s">
        <v>2230</v>
      </c>
      <c r="C212" s="203" t="s">
        <v>1420</v>
      </c>
      <c r="D212" t="e">
        <f>VLOOKUP(A212,#REF!,2,0)</f>
        <v>#REF!</v>
      </c>
      <c r="E212">
        <v>212</v>
      </c>
    </row>
    <row r="213" spans="1:5" ht="18.75">
      <c r="A213" s="126" t="s">
        <v>1928</v>
      </c>
      <c r="B213" s="596" t="s">
        <v>2231</v>
      </c>
      <c r="C213" s="534" t="s">
        <v>1873</v>
      </c>
      <c r="D213" t="e">
        <f>VLOOKUP(A213,#REF!,2,0)</f>
        <v>#REF!</v>
      </c>
      <c r="E213">
        <v>213</v>
      </c>
    </row>
    <row r="214" spans="1:5" ht="18.75">
      <c r="A214" s="126" t="s">
        <v>1929</v>
      </c>
      <c r="B214" s="596" t="s">
        <v>2232</v>
      </c>
      <c r="C214" s="534" t="s">
        <v>1715</v>
      </c>
      <c r="D214" t="e">
        <f>VLOOKUP(A214,#REF!,2,0)</f>
        <v>#REF!</v>
      </c>
      <c r="E214">
        <v>214</v>
      </c>
    </row>
    <row r="215" spans="1:5" ht="18.75">
      <c r="A215" s="126" t="s">
        <v>1930</v>
      </c>
      <c r="B215" s="596" t="s">
        <v>2233</v>
      </c>
      <c r="C215" s="534" t="s">
        <v>1710</v>
      </c>
      <c r="D215" t="e">
        <f>VLOOKUP(A215,#REF!,2,0)</f>
        <v>#REF!</v>
      </c>
      <c r="E215">
        <v>215</v>
      </c>
    </row>
    <row r="216" spans="1:5" ht="18.75">
      <c r="A216" s="126" t="s">
        <v>1931</v>
      </c>
      <c r="B216" s="596" t="s">
        <v>2234</v>
      </c>
      <c r="C216" s="534" t="s">
        <v>1880</v>
      </c>
      <c r="D216" t="e">
        <f>VLOOKUP(A216,#REF!,2,0)</f>
        <v>#REF!</v>
      </c>
      <c r="E216">
        <v>216</v>
      </c>
    </row>
    <row r="217" spans="1:5" ht="18.75">
      <c r="A217" s="126" t="s">
        <v>1932</v>
      </c>
      <c r="B217" s="596" t="s">
        <v>2235</v>
      </c>
      <c r="C217" s="534" t="s">
        <v>1881</v>
      </c>
      <c r="D217" t="e">
        <f>VLOOKUP(A217,#REF!,2,0)</f>
        <v>#REF!</v>
      </c>
      <c r="E217">
        <v>217</v>
      </c>
    </row>
    <row r="218" spans="1:5" ht="18.75">
      <c r="A218" s="126" t="s">
        <v>1933</v>
      </c>
      <c r="B218" s="596" t="s">
        <v>2236</v>
      </c>
      <c r="C218" s="534" t="s">
        <v>1624</v>
      </c>
      <c r="D218" t="e">
        <f>VLOOKUP(A218,#REF!,2,0)</f>
        <v>#REF!</v>
      </c>
      <c r="E218">
        <v>218</v>
      </c>
    </row>
    <row r="219" spans="1:5" ht="18.75">
      <c r="A219" s="126" t="s">
        <v>1934</v>
      </c>
      <c r="B219" s="596" t="s">
        <v>2237</v>
      </c>
      <c r="C219" s="534" t="s">
        <v>1885</v>
      </c>
      <c r="D219" t="e">
        <f>VLOOKUP(A219,#REF!,2,0)</f>
        <v>#REF!</v>
      </c>
      <c r="E219">
        <v>219</v>
      </c>
    </row>
    <row r="220" spans="1:5" ht="18.75">
      <c r="A220" s="126" t="s">
        <v>1935</v>
      </c>
      <c r="B220" s="596" t="s">
        <v>2238</v>
      </c>
      <c r="C220" s="534" t="s">
        <v>1709</v>
      </c>
      <c r="D220" t="e">
        <f>VLOOKUP(A220,#REF!,2,0)</f>
        <v>#REF!</v>
      </c>
      <c r="E220">
        <v>220</v>
      </c>
    </row>
    <row r="221" spans="1:5" ht="18.75">
      <c r="A221" s="126" t="s">
        <v>1936</v>
      </c>
      <c r="B221" s="596" t="s">
        <v>2239</v>
      </c>
      <c r="C221" s="534" t="s">
        <v>1889</v>
      </c>
      <c r="D221" t="e">
        <f>VLOOKUP(A221,#REF!,2,0)</f>
        <v>#REF!</v>
      </c>
      <c r="E221">
        <v>221</v>
      </c>
    </row>
    <row r="222" spans="1:5" ht="18.75">
      <c r="A222" s="126" t="s">
        <v>1937</v>
      </c>
      <c r="B222" s="596" t="s">
        <v>2240</v>
      </c>
      <c r="C222" s="534" t="s">
        <v>1893</v>
      </c>
      <c r="D222" t="e">
        <f>VLOOKUP(A222,#REF!,2,0)</f>
        <v>#REF!</v>
      </c>
      <c r="E222">
        <v>222</v>
      </c>
    </row>
    <row r="223" spans="1:5" ht="18.75">
      <c r="A223" s="126" t="s">
        <v>1938</v>
      </c>
      <c r="B223" s="596" t="s">
        <v>2241</v>
      </c>
      <c r="C223" s="534" t="s">
        <v>1646</v>
      </c>
      <c r="D223" t="e">
        <f>VLOOKUP(A223,#REF!,2,0)</f>
        <v>#REF!</v>
      </c>
      <c r="E223">
        <v>223</v>
      </c>
    </row>
    <row r="224" spans="1:5" ht="18.75">
      <c r="A224" s="126" t="s">
        <v>1939</v>
      </c>
      <c r="B224" s="596" t="s">
        <v>2242</v>
      </c>
      <c r="C224" s="534" t="s">
        <v>1207</v>
      </c>
      <c r="D224" t="e">
        <f>VLOOKUP(A224,#REF!,2,0)</f>
        <v>#REF!</v>
      </c>
      <c r="E224">
        <v>224</v>
      </c>
    </row>
    <row r="225" spans="1:5" ht="18.75">
      <c r="A225" s="126" t="s">
        <v>1940</v>
      </c>
      <c r="B225" s="596" t="s">
        <v>2243</v>
      </c>
      <c r="C225" s="534" t="s">
        <v>1685</v>
      </c>
      <c r="D225" t="e">
        <f>VLOOKUP(A225,#REF!,2,0)</f>
        <v>#REF!</v>
      </c>
      <c r="E225">
        <v>225</v>
      </c>
    </row>
    <row r="226" spans="1:5" ht="18.75">
      <c r="A226" s="126" t="s">
        <v>1941</v>
      </c>
      <c r="B226" s="596" t="s">
        <v>2244</v>
      </c>
      <c r="C226" s="534" t="s">
        <v>1705</v>
      </c>
      <c r="D226" t="e">
        <f>VLOOKUP(A226,#REF!,2,0)</f>
        <v>#REF!</v>
      </c>
      <c r="E226">
        <v>226</v>
      </c>
    </row>
    <row r="227" spans="1:5" ht="18.75">
      <c r="A227" s="126" t="s">
        <v>1942</v>
      </c>
      <c r="B227" s="596" t="s">
        <v>2245</v>
      </c>
      <c r="C227" s="534" t="s">
        <v>1904</v>
      </c>
      <c r="D227" t="e">
        <f>VLOOKUP(A227,#REF!,2,0)</f>
        <v>#REF!</v>
      </c>
      <c r="E227">
        <v>227</v>
      </c>
    </row>
    <row r="228" spans="1:5" ht="18.75">
      <c r="A228" s="126" t="s">
        <v>1943</v>
      </c>
      <c r="B228" s="596" t="s">
        <v>2246</v>
      </c>
      <c r="C228" s="534" t="s">
        <v>1908</v>
      </c>
      <c r="D228" t="e">
        <f>VLOOKUP(A228,#REF!,2,0)</f>
        <v>#REF!</v>
      </c>
      <c r="E228">
        <v>228</v>
      </c>
    </row>
    <row r="229" spans="1:5" ht="18.75">
      <c r="A229" s="126" t="s">
        <v>1944</v>
      </c>
      <c r="B229" s="596" t="s">
        <v>2247</v>
      </c>
      <c r="C229" s="534" t="s">
        <v>1719</v>
      </c>
      <c r="D229" t="e">
        <f>VLOOKUP(A229,#REF!,2,0)</f>
        <v>#REF!</v>
      </c>
      <c r="E229">
        <v>229</v>
      </c>
    </row>
    <row r="230" spans="1:5" ht="18.75">
      <c r="A230" s="126" t="s">
        <v>1945</v>
      </c>
      <c r="B230" s="596" t="s">
        <v>2248</v>
      </c>
      <c r="C230" s="534" t="s">
        <v>1912</v>
      </c>
      <c r="D230" t="e">
        <f>VLOOKUP(A230,#REF!,2,0)</f>
        <v>#REF!</v>
      </c>
      <c r="E230">
        <v>230</v>
      </c>
    </row>
    <row r="231" spans="1:5" ht="18.75">
      <c r="A231" s="126" t="s">
        <v>1946</v>
      </c>
      <c r="B231" s="596" t="s">
        <v>2249</v>
      </c>
      <c r="C231" s="534" t="s">
        <v>1915</v>
      </c>
      <c r="D231" t="e">
        <f>VLOOKUP(A231,#REF!,2,0)</f>
        <v>#REF!</v>
      </c>
      <c r="E231">
        <v>231</v>
      </c>
    </row>
    <row r="232" spans="1:5" ht="18.75">
      <c r="A232" s="126" t="s">
        <v>1947</v>
      </c>
      <c r="B232" s="596" t="s">
        <v>2250</v>
      </c>
      <c r="C232" s="596" t="s">
        <v>1917</v>
      </c>
      <c r="D232" t="e">
        <f>VLOOKUP(A232,#REF!,2,0)</f>
        <v>#REF!</v>
      </c>
      <c r="E232">
        <v>232</v>
      </c>
    </row>
    <row r="233" spans="1:5" ht="18.75">
      <c r="A233" s="126" t="s">
        <v>1948</v>
      </c>
      <c r="B233" s="596" t="s">
        <v>2251</v>
      </c>
      <c r="C233" s="534" t="s">
        <v>1918</v>
      </c>
      <c r="D233" t="e">
        <f>VLOOKUP(A233,#REF!,2,0)</f>
        <v>#REF!</v>
      </c>
      <c r="E233">
        <v>233</v>
      </c>
    </row>
    <row r="234" spans="1:5" ht="18.75">
      <c r="A234" s="126" t="s">
        <v>1949</v>
      </c>
      <c r="B234" s="596" t="s">
        <v>2252</v>
      </c>
      <c r="C234" s="534" t="s">
        <v>1630</v>
      </c>
      <c r="D234" t="e">
        <f>VLOOKUP(A234,#REF!,2,0)</f>
        <v>#REF!</v>
      </c>
      <c r="E234">
        <v>234</v>
      </c>
    </row>
    <row r="235" spans="1:5" ht="16.5">
      <c r="A235" s="598" t="s">
        <v>1960</v>
      </c>
      <c r="B235" s="599"/>
      <c r="C235" s="599" t="s">
        <v>1954</v>
      </c>
      <c r="D235" t="e">
        <f>VLOOKUP(A235,#REF!,2,0)</f>
        <v>#REF!</v>
      </c>
      <c r="E235">
        <v>235</v>
      </c>
    </row>
    <row r="236" spans="1:5" ht="16.5">
      <c r="A236" s="598" t="s">
        <v>1961</v>
      </c>
      <c r="B236" s="599"/>
      <c r="C236" s="599" t="s">
        <v>1656</v>
      </c>
      <c r="D236" t="e">
        <f>VLOOKUP(A236,#REF!,2,0)</f>
        <v>#REF!</v>
      </c>
      <c r="E236">
        <v>236</v>
      </c>
    </row>
    <row r="237" spans="1:5" ht="16.5">
      <c r="A237" s="555" t="s">
        <v>1200</v>
      </c>
      <c r="B237" s="556" t="s">
        <v>2253</v>
      </c>
      <c r="C237" s="67" t="s">
        <v>1201</v>
      </c>
      <c r="D237" t="e">
        <f>VLOOKUP(A237,#REF!,2,0)</f>
        <v>#REF!</v>
      </c>
      <c r="E237">
        <v>237</v>
      </c>
    </row>
    <row r="238" spans="1:5" ht="16.5">
      <c r="A238" s="555" t="s">
        <v>1206</v>
      </c>
      <c r="B238" s="556" t="s">
        <v>2254</v>
      </c>
      <c r="C238" s="67" t="s">
        <v>1207</v>
      </c>
      <c r="D238" t="e">
        <f>VLOOKUP(A238,#REF!,2,0)</f>
        <v>#REF!</v>
      </c>
      <c r="E238">
        <v>238</v>
      </c>
    </row>
    <row r="239" spans="1:5" ht="16.5">
      <c r="A239" s="551" t="s">
        <v>157</v>
      </c>
      <c r="B239" s="63" t="s">
        <v>2255</v>
      </c>
      <c r="C239" s="142" t="s">
        <v>158</v>
      </c>
      <c r="D239" t="e">
        <f>VLOOKUP(A239,#REF!,2,0)</f>
        <v>#REF!</v>
      </c>
      <c r="E239">
        <v>239</v>
      </c>
    </row>
    <row r="240" spans="1:5" ht="16.5">
      <c r="A240" s="600" t="s">
        <v>1353</v>
      </c>
      <c r="B240" s="556" t="s">
        <v>2256</v>
      </c>
      <c r="C240" s="153" t="s">
        <v>1354</v>
      </c>
      <c r="D240" t="e">
        <f>VLOOKUP(A240,#REF!,2,0)</f>
        <v>#REF!</v>
      </c>
      <c r="E240">
        <v>240</v>
      </c>
    </row>
    <row r="241" spans="1:5" ht="16.5">
      <c r="A241" s="601" t="s">
        <v>1362</v>
      </c>
      <c r="B241" s="556" t="s">
        <v>2258</v>
      </c>
      <c r="C241" s="602" t="s">
        <v>1363</v>
      </c>
      <c r="D241" t="e">
        <f>VLOOKUP(A241,#REF!,2,0)</f>
        <v>#REF!</v>
      </c>
      <c r="E241">
        <v>241</v>
      </c>
    </row>
    <row r="242" spans="1:5" ht="16.5">
      <c r="A242" s="601" t="s">
        <v>1364</v>
      </c>
      <c r="B242" s="556" t="s">
        <v>2259</v>
      </c>
      <c r="C242" s="602" t="s">
        <v>1365</v>
      </c>
      <c r="D242" t="e">
        <f>VLOOKUP(A242,#REF!,2,0)</f>
        <v>#REF!</v>
      </c>
      <c r="E242">
        <v>242</v>
      </c>
    </row>
    <row r="243" spans="1:5" ht="16.5">
      <c r="A243" s="600" t="s">
        <v>1371</v>
      </c>
      <c r="B243" s="556" t="s">
        <v>2260</v>
      </c>
      <c r="C243" s="153" t="s">
        <v>1372</v>
      </c>
      <c r="D243" t="e">
        <f>VLOOKUP(A243,#REF!,2,0)</f>
        <v>#REF!</v>
      </c>
      <c r="E243">
        <v>243</v>
      </c>
    </row>
    <row r="244" spans="1:5" ht="16.5">
      <c r="A244" s="603" t="s">
        <v>1215</v>
      </c>
      <c r="B244" s="502" t="s">
        <v>2261</v>
      </c>
      <c r="C244" s="502" t="s">
        <v>1216</v>
      </c>
      <c r="D244" t="e">
        <f>VLOOKUP(A244,#REF!,2,0)</f>
        <v>#REF!</v>
      </c>
      <c r="E244">
        <v>244</v>
      </c>
    </row>
    <row r="245" spans="1:5" ht="16.5">
      <c r="A245" s="603" t="s">
        <v>1220</v>
      </c>
      <c r="B245" s="502" t="s">
        <v>2262</v>
      </c>
      <c r="C245" s="604" t="s">
        <v>1221</v>
      </c>
      <c r="D245" t="e">
        <f>VLOOKUP(A245,#REF!,2,0)</f>
        <v>#REF!</v>
      </c>
      <c r="E245">
        <v>245</v>
      </c>
    </row>
    <row r="246" spans="1:5" ht="16.5">
      <c r="A246" s="605" t="s">
        <v>1225</v>
      </c>
      <c r="B246" s="606" t="s">
        <v>2263</v>
      </c>
      <c r="C246" s="607" t="s">
        <v>1226</v>
      </c>
      <c r="D246" t="e">
        <f>VLOOKUP(A246,#REF!,2,0)</f>
        <v>#REF!</v>
      </c>
      <c r="E246">
        <v>246</v>
      </c>
    </row>
    <row r="247" spans="1:5" ht="16.5">
      <c r="A247" s="605" t="s">
        <v>1231</v>
      </c>
      <c r="B247" s="606" t="s">
        <v>2264</v>
      </c>
      <c r="C247" s="607" t="s">
        <v>1232</v>
      </c>
      <c r="D247" t="e">
        <f>VLOOKUP(A247,#REF!,2,0)</f>
        <v>#REF!</v>
      </c>
      <c r="E247">
        <v>247</v>
      </c>
    </row>
    <row r="248" spans="1:5" ht="16.5">
      <c r="A248" s="603" t="s">
        <v>1236</v>
      </c>
      <c r="B248" s="502" t="s">
        <v>2265</v>
      </c>
      <c r="C248" s="604" t="s">
        <v>1237</v>
      </c>
      <c r="D248" t="e">
        <f>VLOOKUP(A248,#REF!,2,0)</f>
        <v>#REF!</v>
      </c>
      <c r="E248">
        <v>248</v>
      </c>
    </row>
    <row r="249" spans="1:5" ht="16.5">
      <c r="A249" s="603" t="s">
        <v>1242</v>
      </c>
      <c r="B249" s="502" t="s">
        <v>2266</v>
      </c>
      <c r="C249" s="604" t="s">
        <v>1243</v>
      </c>
      <c r="D249" t="e">
        <f>VLOOKUP(A249,#REF!,2,0)</f>
        <v>#REF!</v>
      </c>
      <c r="E249">
        <v>249</v>
      </c>
    </row>
    <row r="250" spans="1:5" ht="16.5">
      <c r="A250" s="603" t="s">
        <v>1248</v>
      </c>
      <c r="B250" s="502" t="s">
        <v>2267</v>
      </c>
      <c r="C250" s="604" t="s">
        <v>1249</v>
      </c>
      <c r="D250" t="e">
        <f>VLOOKUP(A250,#REF!,2,0)</f>
        <v>#REF!</v>
      </c>
      <c r="E250">
        <v>250</v>
      </c>
    </row>
    <row r="251" spans="1:5" ht="16.5">
      <c r="A251" s="603" t="s">
        <v>1737</v>
      </c>
      <c r="B251" s="502" t="s">
        <v>2268</v>
      </c>
      <c r="C251" s="604" t="s">
        <v>1254</v>
      </c>
      <c r="D251" t="e">
        <f>VLOOKUP(A251,#REF!,2,0)</f>
        <v>#REF!</v>
      </c>
      <c r="E251">
        <v>251</v>
      </c>
    </row>
    <row r="252" spans="1:5" ht="16.5">
      <c r="A252" s="603" t="s">
        <v>1258</v>
      </c>
      <c r="B252" s="502" t="s">
        <v>2269</v>
      </c>
      <c r="C252" s="502" t="s">
        <v>1259</v>
      </c>
      <c r="D252" t="e">
        <f>VLOOKUP(A252,#REF!,2,0)</f>
        <v>#REF!</v>
      </c>
      <c r="E252">
        <v>252</v>
      </c>
    </row>
    <row r="253" spans="1:5" ht="16.5">
      <c r="A253" s="603" t="s">
        <v>1263</v>
      </c>
      <c r="B253" s="502" t="s">
        <v>2270</v>
      </c>
      <c r="C253" s="502" t="s">
        <v>1264</v>
      </c>
      <c r="D253" t="e">
        <f>VLOOKUP(A253,#REF!,2,0)</f>
        <v>#REF!</v>
      </c>
      <c r="E253">
        <v>253</v>
      </c>
    </row>
    <row r="254" spans="1:5" ht="16.5">
      <c r="A254" s="603" t="s">
        <v>1269</v>
      </c>
      <c r="B254" s="502" t="s">
        <v>2271</v>
      </c>
      <c r="C254" s="502" t="s">
        <v>1270</v>
      </c>
      <c r="D254" t="e">
        <f>VLOOKUP(A254,#REF!,2,0)</f>
        <v>#REF!</v>
      </c>
      <c r="E254">
        <v>254</v>
      </c>
    </row>
    <row r="255" spans="1:5" ht="16.5">
      <c r="A255" s="608" t="s">
        <v>1274</v>
      </c>
      <c r="B255" s="606" t="s">
        <v>2272</v>
      </c>
      <c r="C255" s="606" t="s">
        <v>1275</v>
      </c>
      <c r="D255" t="e">
        <f>VLOOKUP(A255,#REF!,2,0)</f>
        <v>#REF!</v>
      </c>
      <c r="E255">
        <v>255</v>
      </c>
    </row>
    <row r="256" spans="1:5" ht="16.5">
      <c r="A256" s="609" t="s">
        <v>1282</v>
      </c>
      <c r="B256" s="610" t="s">
        <v>2273</v>
      </c>
      <c r="C256" s="502" t="s">
        <v>1283</v>
      </c>
      <c r="D256" t="e">
        <f>VLOOKUP(A256,#REF!,2,0)</f>
        <v>#REF!</v>
      </c>
      <c r="E256">
        <v>256</v>
      </c>
    </row>
    <row r="257" spans="1:5" ht="16.5">
      <c r="A257" s="608" t="s">
        <v>1287</v>
      </c>
      <c r="B257" s="611" t="s">
        <v>2274</v>
      </c>
      <c r="C257" s="606" t="s">
        <v>1288</v>
      </c>
      <c r="D257" t="e">
        <f>VLOOKUP(A257,#REF!,2,0)</f>
        <v>#REF!</v>
      </c>
      <c r="E257">
        <v>257</v>
      </c>
    </row>
    <row r="258" spans="1:5" ht="16.5">
      <c r="A258" s="608" t="s">
        <v>1291</v>
      </c>
      <c r="B258" s="611" t="s">
        <v>2275</v>
      </c>
      <c r="C258" s="606" t="s">
        <v>1292</v>
      </c>
      <c r="D258" t="e">
        <f>VLOOKUP(A258,#REF!,2,0)</f>
        <v>#REF!</v>
      </c>
      <c r="E258">
        <v>258</v>
      </c>
    </row>
    <row r="259" spans="1:5" ht="16.5">
      <c r="A259" s="612" t="s">
        <v>1297</v>
      </c>
      <c r="B259" s="613" t="s">
        <v>2276</v>
      </c>
      <c r="C259" s="614" t="s">
        <v>1298</v>
      </c>
      <c r="D259" t="e">
        <f>VLOOKUP(A259,#REF!,2,0)</f>
        <v>#REF!</v>
      </c>
      <c r="E259">
        <v>259</v>
      </c>
    </row>
    <row r="260" spans="1:5" ht="16.5">
      <c r="A260" s="612" t="s">
        <v>1302</v>
      </c>
      <c r="B260" s="613" t="s">
        <v>2277</v>
      </c>
      <c r="C260" s="614" t="s">
        <v>1303</v>
      </c>
      <c r="D260" t="e">
        <f>VLOOKUP(A260,#REF!,2,0)</f>
        <v>#REF!</v>
      </c>
      <c r="E260">
        <v>260</v>
      </c>
    </row>
    <row r="261" spans="1:5" ht="16.5">
      <c r="A261" s="612" t="s">
        <v>1309</v>
      </c>
      <c r="B261" s="613" t="s">
        <v>2278</v>
      </c>
      <c r="C261" s="614" t="s">
        <v>1310</v>
      </c>
      <c r="D261" t="e">
        <f>VLOOKUP(A261,#REF!,2,0)</f>
        <v>#REF!</v>
      </c>
      <c r="E261">
        <v>261</v>
      </c>
    </row>
    <row r="262" spans="1:5" ht="16.5">
      <c r="A262" s="612" t="s">
        <v>1313</v>
      </c>
      <c r="B262" s="613" t="s">
        <v>2279</v>
      </c>
      <c r="C262" s="614" t="s">
        <v>1314</v>
      </c>
      <c r="D262" t="e">
        <f>VLOOKUP(A262,#REF!,2,0)</f>
        <v>#REF!</v>
      </c>
      <c r="E262">
        <v>262</v>
      </c>
    </row>
    <row r="263" spans="1:5" ht="16.5">
      <c r="A263" s="608" t="s">
        <v>1318</v>
      </c>
      <c r="B263" s="611" t="s">
        <v>2280</v>
      </c>
      <c r="C263" s="606" t="s">
        <v>1319</v>
      </c>
      <c r="D263" t="e">
        <f>VLOOKUP(A263,#REF!,2,0)</f>
        <v>#REF!</v>
      </c>
      <c r="E263">
        <v>263</v>
      </c>
    </row>
    <row r="264" spans="1:5" ht="16.5">
      <c r="A264" s="609" t="s">
        <v>1322</v>
      </c>
      <c r="B264" s="611" t="s">
        <v>2281</v>
      </c>
      <c r="C264" s="502" t="s">
        <v>1323</v>
      </c>
      <c r="D264" t="e">
        <f>VLOOKUP(A264,#REF!,2,0)</f>
        <v>#REF!</v>
      </c>
      <c r="E264">
        <v>264</v>
      </c>
    </row>
    <row r="265" spans="1:5" ht="16.5">
      <c r="A265" s="608" t="s">
        <v>1326</v>
      </c>
      <c r="B265" s="611" t="s">
        <v>2282</v>
      </c>
      <c r="C265" s="606" t="s">
        <v>1327</v>
      </c>
      <c r="D265" t="e">
        <f>VLOOKUP(A265,#REF!,2,0)</f>
        <v>#REF!</v>
      </c>
      <c r="E265">
        <v>265</v>
      </c>
    </row>
    <row r="266" spans="1:5" ht="16.5">
      <c r="A266" s="608" t="s">
        <v>1330</v>
      </c>
      <c r="B266" s="611" t="s">
        <v>2283</v>
      </c>
      <c r="C266" s="606" t="s">
        <v>1331</v>
      </c>
      <c r="D266" t="e">
        <f>VLOOKUP(A266,#REF!,2,0)</f>
        <v>#REF!</v>
      </c>
      <c r="E266">
        <v>266</v>
      </c>
    </row>
    <row r="267" spans="1:5" ht="16.5">
      <c r="A267" s="608" t="s">
        <v>1334</v>
      </c>
      <c r="B267" s="606" t="s">
        <v>2284</v>
      </c>
      <c r="C267" s="615" t="s">
        <v>1335</v>
      </c>
      <c r="D267" t="e">
        <f>VLOOKUP(A267,#REF!,2,0)</f>
        <v>#REF!</v>
      </c>
      <c r="E267">
        <v>267</v>
      </c>
    </row>
    <row r="268" spans="1:5" ht="16.5">
      <c r="A268" s="616" t="s">
        <v>1340</v>
      </c>
      <c r="B268" s="28" t="s">
        <v>2285</v>
      </c>
      <c r="C268" s="502" t="s">
        <v>1341</v>
      </c>
      <c r="D268" t="e">
        <f>VLOOKUP(A268,#REF!,2,0)</f>
        <v>#REF!</v>
      </c>
      <c r="E268">
        <v>268</v>
      </c>
    </row>
    <row r="269" spans="1:5" ht="16.5">
      <c r="A269" s="617" t="s">
        <v>1347</v>
      </c>
      <c r="B269" s="502" t="s">
        <v>2286</v>
      </c>
      <c r="C269" s="617" t="s">
        <v>1348</v>
      </c>
      <c r="D269" t="e">
        <f>VLOOKUP(A269,#REF!,2,0)</f>
        <v>#REF!</v>
      </c>
      <c r="E269">
        <v>269</v>
      </c>
    </row>
    <row r="270" spans="1:5" ht="18.75">
      <c r="A270" s="126" t="s">
        <v>1504</v>
      </c>
      <c r="B270" s="596" t="s">
        <v>2287</v>
      </c>
      <c r="C270" s="203" t="s">
        <v>1497</v>
      </c>
      <c r="D270" t="e">
        <f>VLOOKUP(A270,#REF!,2,0)</f>
        <v>#REF!</v>
      </c>
      <c r="E270">
        <v>270</v>
      </c>
    </row>
    <row r="271" spans="1:5" ht="18.75">
      <c r="A271" s="618" t="s">
        <v>1505</v>
      </c>
      <c r="B271" s="619" t="s">
        <v>2288</v>
      </c>
      <c r="C271" s="620" t="s">
        <v>1501</v>
      </c>
      <c r="D271" t="e">
        <f>VLOOKUP(A271,#REF!,2,0)</f>
        <v>#REF!</v>
      </c>
      <c r="E271">
        <v>271</v>
      </c>
    </row>
    <row r="272" spans="1:5" ht="18.75">
      <c r="A272" s="126" t="s">
        <v>1506</v>
      </c>
      <c r="B272" s="619" t="s">
        <v>2289</v>
      </c>
      <c r="C272" s="203" t="s">
        <v>1502</v>
      </c>
      <c r="D272" t="e">
        <f>VLOOKUP(A272,#REF!,2,0)</f>
        <v>#REF!</v>
      </c>
      <c r="E272">
        <v>272</v>
      </c>
    </row>
    <row r="273" spans="1:5" ht="16.5">
      <c r="A273" s="369" t="s">
        <v>2014</v>
      </c>
      <c r="B273" s="414"/>
      <c r="C273" s="414" t="s">
        <v>2011</v>
      </c>
      <c r="D273" t="e">
        <f>VLOOKUP(A273,#REF!,2,0)</f>
        <v>#REF!</v>
      </c>
      <c r="E273">
        <v>273</v>
      </c>
    </row>
    <row r="274" spans="1:5" ht="16.5">
      <c r="A274" s="369" t="s">
        <v>2015</v>
      </c>
      <c r="B274" s="414"/>
      <c r="C274" s="414" t="s">
        <v>2012</v>
      </c>
      <c r="D274" t="e">
        <f>VLOOKUP(A274,#REF!,2,0)</f>
        <v>#REF!</v>
      </c>
      <c r="E274">
        <v>274</v>
      </c>
    </row>
    <row r="275" spans="1:5" ht="16.5">
      <c r="A275" s="369" t="s">
        <v>2016</v>
      </c>
      <c r="B275" s="414"/>
      <c r="C275" s="414" t="s">
        <v>2013</v>
      </c>
      <c r="D275" t="e">
        <f>VLOOKUP(A275,#REF!,2,0)</f>
        <v>#REF!</v>
      </c>
      <c r="E275">
        <v>275</v>
      </c>
    </row>
    <row r="276" spans="1:5">
      <c r="A276" s="775"/>
      <c r="B276" s="775"/>
      <c r="C276" s="775"/>
    </row>
    <row r="277" spans="1:5">
      <c r="A277" s="775"/>
      <c r="B277" s="775"/>
      <c r="C277" s="775"/>
    </row>
    <row r="278" spans="1:5">
      <c r="A278" s="775"/>
      <c r="B278" s="775"/>
      <c r="C278" s="775"/>
    </row>
    <row r="279" spans="1:5">
      <c r="A279" s="775"/>
      <c r="B279" s="775"/>
      <c r="C279" s="775"/>
    </row>
    <row r="280" spans="1:5">
      <c r="A280" s="775"/>
      <c r="B280" s="775"/>
      <c r="C280" s="775"/>
    </row>
    <row r="281" spans="1:5">
      <c r="A281" s="775"/>
      <c r="B281" s="775"/>
      <c r="C281" s="775"/>
    </row>
    <row r="282" spans="1:5">
      <c r="A282" s="775"/>
      <c r="B282" s="775"/>
      <c r="C282" s="775"/>
    </row>
    <row r="283" spans="1:5">
      <c r="A283" s="775"/>
      <c r="B283" s="775"/>
      <c r="C283" s="775"/>
    </row>
    <row r="284" spans="1:5">
      <c r="A284" s="775"/>
      <c r="B284" s="775"/>
      <c r="C284" s="775"/>
    </row>
    <row r="285" spans="1:5">
      <c r="A285" s="775"/>
      <c r="B285" s="775"/>
      <c r="C285" s="775"/>
    </row>
    <row r="286" spans="1:5">
      <c r="A286" s="775"/>
      <c r="B286" s="775"/>
      <c r="C286" s="775"/>
    </row>
    <row r="287" spans="1:5">
      <c r="A287" s="775"/>
      <c r="B287" s="775"/>
      <c r="C287" s="775"/>
    </row>
    <row r="288" spans="1:5">
      <c r="A288" s="775"/>
      <c r="B288" s="775"/>
      <c r="C288" s="775"/>
    </row>
    <row r="289" spans="1:3" ht="16.5">
      <c r="A289" s="492"/>
      <c r="B289" s="775"/>
      <c r="C289" s="458"/>
    </row>
    <row r="290" spans="1:3" ht="16.5">
      <c r="A290" s="126"/>
      <c r="B290" s="203"/>
      <c r="C290" s="203"/>
    </row>
    <row r="291" spans="1:3" ht="16.5">
      <c r="A291" s="126"/>
      <c r="B291" s="203"/>
      <c r="C291" s="203"/>
    </row>
    <row r="292" spans="1:3" ht="16.5">
      <c r="A292" s="126"/>
      <c r="B292" s="203"/>
      <c r="C292" s="203"/>
    </row>
    <row r="293" spans="1:3" ht="16.5">
      <c r="A293" s="126"/>
      <c r="B293" s="203"/>
      <c r="C293" s="203"/>
    </row>
    <row r="294" spans="1:3" ht="16.5">
      <c r="A294" s="126"/>
      <c r="B294" s="203"/>
      <c r="C294" s="203"/>
    </row>
    <row r="295" spans="1:3" ht="16.5">
      <c r="A295" s="126"/>
      <c r="B295" s="203"/>
      <c r="C295" s="203"/>
    </row>
    <row r="296" spans="1:3" ht="16.5">
      <c r="A296" s="126"/>
      <c r="B296" s="203"/>
      <c r="C296" s="203"/>
    </row>
    <row r="297" spans="1:3" ht="16.5">
      <c r="A297" s="126"/>
      <c r="B297" s="203"/>
      <c r="C297" s="203"/>
    </row>
    <row r="298" spans="1:3" ht="16.5">
      <c r="A298" s="126"/>
      <c r="B298" s="203"/>
      <c r="C298" s="203"/>
    </row>
    <row r="299" spans="1:3" ht="16.5">
      <c r="A299" s="126"/>
      <c r="B299" s="203"/>
      <c r="C299" s="203"/>
    </row>
    <row r="300" spans="1:3" ht="16.5">
      <c r="A300" s="202"/>
      <c r="B300" s="203"/>
      <c r="C300" s="203"/>
    </row>
    <row r="301" spans="1:3" ht="16.5">
      <c r="A301" s="126"/>
      <c r="B301" s="203"/>
      <c r="C301" s="203"/>
    </row>
    <row r="302" spans="1:3" ht="16.5">
      <c r="A302" s="126"/>
      <c r="B302" s="203"/>
      <c r="C302" s="203"/>
    </row>
    <row r="303" spans="1:3" ht="16.5">
      <c r="A303" s="126"/>
      <c r="B303" s="203"/>
      <c r="C303" s="203"/>
    </row>
    <row r="304" spans="1:3" ht="16.5">
      <c r="A304" s="126"/>
      <c r="B304" s="203"/>
      <c r="C304" s="203"/>
    </row>
    <row r="305" spans="1:3" ht="16.5">
      <c r="A305" s="126"/>
      <c r="B305" s="203"/>
      <c r="C305" s="203"/>
    </row>
    <row r="306" spans="1:3" ht="16.5">
      <c r="A306" s="778"/>
      <c r="B306" s="776"/>
      <c r="C306" s="776"/>
    </row>
    <row r="307" spans="1:3" ht="16.5">
      <c r="A307" s="126"/>
      <c r="B307" s="282"/>
      <c r="C307" s="776"/>
    </row>
    <row r="308" spans="1:3" ht="16.5">
      <c r="A308" s="778"/>
      <c r="B308" s="282"/>
      <c r="C308" s="40"/>
    </row>
    <row r="309" spans="1:3" ht="16.5">
      <c r="A309" s="778"/>
      <c r="B309" s="777"/>
      <c r="C309" s="673"/>
    </row>
    <row r="310" spans="1:3" ht="16.5">
      <c r="A310" s="282"/>
      <c r="B310" s="282"/>
      <c r="C310" s="481"/>
    </row>
    <row r="311" spans="1:3" ht="16.5">
      <c r="A311" s="282"/>
      <c r="B311" s="282"/>
      <c r="C311" s="481"/>
    </row>
    <row r="312" spans="1:3" ht="16.5">
      <c r="A312" s="282"/>
      <c r="B312" s="282"/>
      <c r="C312" s="67"/>
    </row>
    <row r="313" spans="1:3" ht="16.5">
      <c r="A313" s="282"/>
      <c r="B313" s="282"/>
      <c r="C313" s="67"/>
    </row>
    <row r="314" spans="1:3" ht="16.5">
      <c r="A314" s="282"/>
      <c r="B314" s="282"/>
      <c r="C314" s="67"/>
    </row>
    <row r="315" spans="1:3" ht="16.5">
      <c r="A315" s="282"/>
      <c r="B315" s="282"/>
      <c r="C315" s="127"/>
    </row>
    <row r="316" spans="1:3" ht="16.5">
      <c r="A316" s="282"/>
      <c r="B316" s="282"/>
      <c r="C316" s="127"/>
    </row>
    <row r="317" spans="1:3" ht="16.5">
      <c r="A317" s="282"/>
      <c r="B317" s="282"/>
      <c r="C317" s="127"/>
    </row>
    <row r="318" spans="1:3" ht="16.5">
      <c r="A318" s="282"/>
      <c r="B318" s="282"/>
      <c r="C318" s="127"/>
    </row>
    <row r="319" spans="1:3" ht="16.5">
      <c r="A319" s="282"/>
      <c r="B319" s="282"/>
      <c r="C319" s="127"/>
    </row>
    <row r="320" spans="1:3" ht="16.5">
      <c r="A320" s="282"/>
      <c r="B320" s="282"/>
      <c r="C320" s="127"/>
    </row>
    <row r="321" spans="1:3" ht="16.5">
      <c r="A321" s="282"/>
      <c r="B321" s="282"/>
      <c r="C321" s="127"/>
    </row>
    <row r="322" spans="1:3" ht="16.5">
      <c r="A322" s="282"/>
      <c r="B322" s="282"/>
      <c r="C322" s="127"/>
    </row>
    <row r="323" spans="1:3" ht="16.5">
      <c r="A323" s="282"/>
      <c r="B323" s="282"/>
      <c r="C323" s="127"/>
    </row>
    <row r="324" spans="1:3" ht="16.5">
      <c r="A324" s="282"/>
      <c r="B324" s="282"/>
      <c r="C324" s="127"/>
    </row>
    <row r="325" spans="1:3" ht="16.5">
      <c r="A325" s="282"/>
      <c r="B325" s="282"/>
      <c r="C325" s="127"/>
    </row>
    <row r="326" spans="1:3" ht="16.5">
      <c r="A326" s="282"/>
      <c r="B326" s="282"/>
      <c r="C326" s="127"/>
    </row>
    <row r="327" spans="1:3" ht="16.5">
      <c r="A327" s="282"/>
      <c r="B327" s="282"/>
      <c r="C327" s="127"/>
    </row>
    <row r="328" spans="1:3" ht="16.5">
      <c r="A328" s="282"/>
      <c r="B328" s="282"/>
      <c r="C328" s="127"/>
    </row>
    <row r="329" spans="1:3" ht="16.5">
      <c r="A329" s="282"/>
      <c r="B329" s="282"/>
      <c r="C329" s="127"/>
    </row>
    <row r="330" spans="1:3" ht="16.5">
      <c r="A330" s="282"/>
      <c r="B330" s="282"/>
      <c r="C330" s="127"/>
    </row>
    <row r="331" spans="1:3" ht="16.5">
      <c r="A331" s="282"/>
      <c r="B331" s="282"/>
      <c r="C331" s="127"/>
    </row>
    <row r="332" spans="1:3" ht="16.5">
      <c r="A332" s="282"/>
      <c r="B332" s="282"/>
      <c r="C332" s="127"/>
    </row>
    <row r="333" spans="1:3" ht="16.5">
      <c r="A333" s="282"/>
      <c r="B333" s="282"/>
      <c r="C333" s="127"/>
    </row>
    <row r="334" spans="1:3" ht="16.5">
      <c r="A334" s="282"/>
      <c r="B334" s="282"/>
      <c r="C334" s="127"/>
    </row>
    <row r="335" spans="1:3" ht="16.5">
      <c r="A335" s="282"/>
      <c r="B335" s="282"/>
      <c r="C335" s="127"/>
    </row>
    <row r="336" spans="1:3" ht="16.5">
      <c r="A336" s="282"/>
      <c r="B336" s="282"/>
      <c r="C336" s="127"/>
    </row>
    <row r="337" spans="1:3" ht="16.5">
      <c r="A337" s="282"/>
      <c r="B337" s="282"/>
      <c r="C337" s="127"/>
    </row>
    <row r="338" spans="1:3" ht="16.5">
      <c r="A338" s="282"/>
      <c r="B338" s="282"/>
      <c r="C338" s="127"/>
    </row>
  </sheetData>
  <conditionalFormatting sqref="A237:A238">
    <cfRule type="cellIs" dxfId="4" priority="1" stopIfTrue="1" operator="equal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D25"/>
  <sheetViews>
    <sheetView workbookViewId="0">
      <selection activeCell="E3" sqref="E3"/>
    </sheetView>
  </sheetViews>
  <sheetFormatPr defaultRowHeight="15"/>
  <cols>
    <col min="2" max="2" width="14.28515625" bestFit="1" customWidth="1"/>
    <col min="3" max="3" width="26.42578125" bestFit="1" customWidth="1"/>
    <col min="4" max="4" width="24.28515625" bestFit="1" customWidth="1"/>
  </cols>
  <sheetData>
    <row r="4" spans="1:4" ht="16.5">
      <c r="A4" s="25" t="s">
        <v>30</v>
      </c>
      <c r="B4" s="25" t="str">
        <f>VLOOKUP(A4,Sheet4!$A$1:$B$300,2,0)</f>
        <v>9213003755</v>
      </c>
      <c r="C4" s="63" t="s">
        <v>31</v>
      </c>
      <c r="D4" t="s">
        <v>2553</v>
      </c>
    </row>
    <row r="5" spans="1:4" ht="16.5">
      <c r="A5" s="25" t="s">
        <v>44</v>
      </c>
      <c r="B5" s="25" t="str">
        <f>VLOOKUP(A5,Sheet4!$A$1:$B$300,2,0)</f>
        <v>5496032611</v>
      </c>
      <c r="C5" s="63" t="s">
        <v>45</v>
      </c>
      <c r="D5" t="s">
        <v>5151</v>
      </c>
    </row>
    <row r="6" spans="1:4" ht="16.5">
      <c r="A6" s="25" t="s">
        <v>132</v>
      </c>
      <c r="B6" s="25" t="str">
        <f>VLOOKUP(A6,Sheet4!$A$1:$B$300,2,0)</f>
        <v>5402005143</v>
      </c>
      <c r="C6" s="63" t="s">
        <v>133</v>
      </c>
      <c r="D6" t="s">
        <v>5151</v>
      </c>
    </row>
    <row r="7" spans="1:4" ht="16.5">
      <c r="A7" s="86" t="s">
        <v>662</v>
      </c>
      <c r="B7" s="25" t="str">
        <f>VLOOKUP(A7,Sheet4!$A$1:$B$300,2,0)</f>
        <v>6506006858</v>
      </c>
      <c r="C7" s="87" t="s">
        <v>663</v>
      </c>
      <c r="D7" t="s">
        <v>5151</v>
      </c>
    </row>
    <row r="8" spans="1:4" ht="16.5">
      <c r="A8" s="25" t="s">
        <v>243</v>
      </c>
      <c r="B8" s="25" t="str">
        <f>VLOOKUP(A8,Sheet4!$A$1:$B$300,2,0)</f>
        <v>5803003379</v>
      </c>
      <c r="C8" s="63" t="s">
        <v>244</v>
      </c>
      <c r="D8" t="s">
        <v>245</v>
      </c>
    </row>
    <row r="9" spans="1:4" ht="16.5">
      <c r="A9" s="25" t="s">
        <v>52</v>
      </c>
      <c r="B9" s="25" t="str">
        <f>VLOOKUP(A9,Sheet4!$A$1:$B$300,2,0)</f>
        <v>9212004554</v>
      </c>
      <c r="C9" s="63" t="s">
        <v>53</v>
      </c>
      <c r="D9" t="s">
        <v>5152</v>
      </c>
    </row>
    <row r="10" spans="1:4" ht="16.5">
      <c r="A10" s="25" t="s">
        <v>61</v>
      </c>
      <c r="B10" s="25" t="str">
        <f>VLOOKUP(A10,Sheet4!$A$1:$B$300,2,0)</f>
        <v>9212004139</v>
      </c>
      <c r="C10" s="63" t="s">
        <v>62</v>
      </c>
      <c r="D10" t="s">
        <v>5153</v>
      </c>
    </row>
    <row r="11" spans="1:4" ht="16.5">
      <c r="A11" s="25" t="s">
        <v>74</v>
      </c>
      <c r="B11" s="25" t="str">
        <f>VLOOKUP(A11,Sheet4!$A$1:$B$300,2,0)</f>
        <v>5496032498</v>
      </c>
      <c r="C11" s="63" t="s">
        <v>75</v>
      </c>
      <c r="D11" t="s">
        <v>5153</v>
      </c>
    </row>
    <row r="12" spans="1:4" ht="16.5">
      <c r="A12" s="66" t="s">
        <v>94</v>
      </c>
      <c r="B12" s="25" t="str">
        <f>VLOOKUP(A12,Sheet4!$A$1:$B$300,2,0)</f>
        <v>9216023928</v>
      </c>
      <c r="C12" s="67" t="s">
        <v>95</v>
      </c>
      <c r="D12" t="s">
        <v>5153</v>
      </c>
    </row>
    <row r="13" spans="1:4" ht="16.5">
      <c r="A13" s="66" t="s">
        <v>221</v>
      </c>
      <c r="B13" s="25" t="str">
        <f>VLOOKUP(A13,Sheet4!$A$1:$B$300,2,0)</f>
        <v>9216023766</v>
      </c>
      <c r="C13" s="67" t="s">
        <v>222</v>
      </c>
      <c r="D13" t="s">
        <v>5154</v>
      </c>
    </row>
    <row r="14" spans="1:4" ht="16.5">
      <c r="A14" s="66" t="s">
        <v>191</v>
      </c>
      <c r="B14" s="25" t="str">
        <f>VLOOKUP(A14,Sheet4!$A$1:$B$300,2,0)</f>
        <v>9216001664</v>
      </c>
      <c r="C14" s="67" t="s">
        <v>192</v>
      </c>
      <c r="D14" t="s">
        <v>5155</v>
      </c>
    </row>
    <row r="15" spans="1:4" ht="16.5">
      <c r="A15" s="25" t="s">
        <v>259</v>
      </c>
      <c r="B15" s="25" t="str">
        <f>VLOOKUP(A15,Sheet4!$A$1:$B$300,2,0)</f>
        <v>9210009440</v>
      </c>
      <c r="C15" s="63" t="s">
        <v>260</v>
      </c>
      <c r="D15" t="s">
        <v>5156</v>
      </c>
    </row>
    <row r="16" spans="1:4" ht="16.5">
      <c r="A16" s="25" t="s">
        <v>286</v>
      </c>
      <c r="B16" s="25" t="str">
        <f>VLOOKUP(A16,Sheet4!$A$1:$B$300,2,0)</f>
        <v>5400002895</v>
      </c>
      <c r="C16" s="56" t="s">
        <v>287</v>
      </c>
      <c r="D16" t="s">
        <v>5157</v>
      </c>
    </row>
    <row r="17" spans="1:4" ht="16.5">
      <c r="A17" s="25" t="s">
        <v>252</v>
      </c>
      <c r="B17" s="25" t="str">
        <f>VLOOKUP(A17,Sheet4!$A$1:$B$300,2,0)</f>
        <v>6504006864</v>
      </c>
      <c r="C17" s="63" t="s">
        <v>253</v>
      </c>
      <c r="D17" t="s">
        <v>1530</v>
      </c>
    </row>
    <row r="18" spans="1:4" ht="16.5">
      <c r="A18" s="25" t="s">
        <v>313</v>
      </c>
      <c r="B18" s="25" t="str">
        <f>VLOOKUP(A18,Sheet4!$A$1:$B$300,2,0)</f>
        <v>5303001410</v>
      </c>
      <c r="C18" s="56" t="s">
        <v>314</v>
      </c>
      <c r="D18" t="s">
        <v>1531</v>
      </c>
    </row>
    <row r="19" spans="1:4" ht="16.5">
      <c r="A19" s="95" t="s">
        <v>377</v>
      </c>
      <c r="B19" s="25" t="str">
        <f>VLOOKUP(A19,Sheet4!$A$1:$B$300,2,0)</f>
        <v>5499003400</v>
      </c>
      <c r="C19" s="96" t="s">
        <v>378</v>
      </c>
      <c r="D19" t="s">
        <v>5158</v>
      </c>
    </row>
    <row r="20" spans="1:4" ht="16.5">
      <c r="A20" s="920" t="s">
        <v>4237</v>
      </c>
      <c r="B20" s="479" t="s">
        <v>4281</v>
      </c>
      <c r="C20" s="534" t="s">
        <v>4236</v>
      </c>
      <c r="D20" t="s">
        <v>5159</v>
      </c>
    </row>
    <row r="21" spans="1:4" ht="16.5">
      <c r="A21" s="25" t="s">
        <v>388</v>
      </c>
      <c r="B21" s="25" t="str">
        <f>VLOOKUP(A21,Sheet4!$A$1:$B$300,2,0)</f>
        <v>9212008058</v>
      </c>
      <c r="C21" s="63" t="s">
        <v>389</v>
      </c>
      <c r="D21" t="s">
        <v>5160</v>
      </c>
    </row>
    <row r="22" spans="1:4" ht="16.5">
      <c r="A22" s="25" t="s">
        <v>395</v>
      </c>
      <c r="B22" s="25" t="str">
        <f>VLOOKUP(A22,Sheet4!$A$1:$B$300,2,0)</f>
        <v>6506006786</v>
      </c>
      <c r="C22" s="63" t="s">
        <v>396</v>
      </c>
      <c r="D22" t="s">
        <v>5161</v>
      </c>
    </row>
    <row r="23" spans="1:4" ht="16.5">
      <c r="A23" s="25" t="s">
        <v>442</v>
      </c>
      <c r="B23" s="25" t="str">
        <f>VLOOKUP(A23,Sheet4!$A$1:$B$300,2,0)</f>
        <v>9214012340</v>
      </c>
      <c r="C23" s="63" t="s">
        <v>443</v>
      </c>
      <c r="D23" t="s">
        <v>5161</v>
      </c>
    </row>
    <row r="24" spans="1:4" ht="16.5">
      <c r="A24" s="69" t="s">
        <v>668</v>
      </c>
      <c r="B24" s="25" t="str">
        <f>VLOOKUP(A24,Sheet4!$A$1:$B$300,2,0)</f>
        <v>6506006789</v>
      </c>
      <c r="C24" s="98" t="s">
        <v>669</v>
      </c>
      <c r="D24" t="s">
        <v>5162</v>
      </c>
    </row>
    <row r="25" spans="1:4" ht="16.5">
      <c r="A25" s="25" t="s">
        <v>681</v>
      </c>
      <c r="B25" s="25" t="str">
        <f>VLOOKUP(A25,Sheet4!$A$1:$B$300,2,0)</f>
        <v>9214012339</v>
      </c>
      <c r="C25" s="63" t="s">
        <v>682</v>
      </c>
      <c r="D25" t="s">
        <v>5163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S189"/>
  <sheetViews>
    <sheetView topLeftCell="A46" workbookViewId="0">
      <selection activeCell="D53" sqref="D53:D67"/>
    </sheetView>
  </sheetViews>
  <sheetFormatPr defaultRowHeight="15"/>
  <cols>
    <col min="1" max="1" width="11.5703125" style="205" customWidth="1"/>
    <col min="2" max="2" width="8.28515625" style="205" customWidth="1"/>
    <col min="3" max="3" width="9.140625" style="205"/>
    <col min="4" max="4" width="30.140625" bestFit="1" customWidth="1"/>
    <col min="5" max="5" width="22.7109375" style="226" customWidth="1"/>
    <col min="6" max="6" width="14" style="226" customWidth="1"/>
    <col min="7" max="7" width="15.7109375" style="226" customWidth="1"/>
    <col min="8" max="8" width="16.140625" bestFit="1" customWidth="1"/>
    <col min="9" max="9" width="15.140625" style="307" customWidth="1"/>
    <col min="10" max="10" width="10.28515625" style="307" customWidth="1"/>
    <col min="11" max="11" width="29.42578125" customWidth="1"/>
    <col min="12" max="12" width="37.7109375" customWidth="1"/>
  </cols>
  <sheetData>
    <row r="1" spans="1:16" ht="16.5">
      <c r="A1" s="177"/>
      <c r="B1" s="177"/>
      <c r="C1" s="177"/>
      <c r="D1" s="178"/>
      <c r="E1" s="179"/>
      <c r="F1" s="179"/>
      <c r="G1" s="179"/>
      <c r="H1" s="178"/>
      <c r="I1" s="291"/>
      <c r="J1" s="291"/>
      <c r="K1" s="178"/>
      <c r="L1" s="178"/>
    </row>
    <row r="2" spans="1:16" ht="16.5">
      <c r="A2" s="1392" t="s">
        <v>1377</v>
      </c>
      <c r="B2" s="1392"/>
      <c r="C2" s="1392"/>
      <c r="D2" s="1392"/>
      <c r="E2" s="179"/>
      <c r="F2" s="179"/>
      <c r="G2" s="180" t="s">
        <v>1378</v>
      </c>
      <c r="H2" s="178"/>
      <c r="I2" s="292"/>
      <c r="J2" s="292"/>
      <c r="K2" s="178"/>
      <c r="L2" s="181"/>
    </row>
    <row r="3" spans="1:16" ht="16.5">
      <c r="A3" s="1393" t="s">
        <v>1379</v>
      </c>
      <c r="B3" s="1393"/>
      <c r="C3" s="1393"/>
      <c r="D3" s="1393"/>
      <c r="E3" s="179"/>
      <c r="F3" s="179"/>
      <c r="G3" s="180" t="s">
        <v>1380</v>
      </c>
      <c r="H3" s="178"/>
      <c r="I3" s="292"/>
      <c r="J3" s="292"/>
      <c r="K3" s="178"/>
      <c r="L3" s="181"/>
    </row>
    <row r="4" spans="1:16" ht="16.5">
      <c r="A4" s="177"/>
      <c r="B4" s="177"/>
      <c r="C4" s="177"/>
      <c r="D4" s="178"/>
      <c r="E4" s="179"/>
      <c r="F4" s="179"/>
      <c r="G4" s="1394" t="s">
        <v>4273</v>
      </c>
      <c r="H4" s="1394"/>
      <c r="I4" s="1394"/>
      <c r="J4" s="1394"/>
      <c r="K4" s="1394"/>
      <c r="L4" s="1394"/>
    </row>
    <row r="5" spans="1:16" ht="16.5">
      <c r="A5" s="177"/>
      <c r="B5" s="177"/>
      <c r="C5" s="177"/>
      <c r="D5" s="178"/>
      <c r="E5" s="179"/>
      <c r="F5" s="179"/>
      <c r="G5" s="182"/>
      <c r="H5" s="183"/>
      <c r="I5" s="293"/>
      <c r="J5" s="293"/>
      <c r="K5" s="183"/>
      <c r="L5" s="183"/>
    </row>
    <row r="6" spans="1:16" ht="20.25">
      <c r="A6" s="1395" t="s">
        <v>4263</v>
      </c>
      <c r="B6" s="1395"/>
      <c r="C6" s="1395"/>
      <c r="D6" s="1395"/>
      <c r="E6" s="1395"/>
      <c r="F6" s="1395"/>
      <c r="G6" s="1395"/>
      <c r="H6" s="1395"/>
      <c r="I6" s="1395"/>
      <c r="J6" s="1395"/>
      <c r="K6" s="1395"/>
      <c r="L6" s="1395"/>
    </row>
    <row r="7" spans="1:16" ht="16.5">
      <c r="A7" s="184"/>
      <c r="B7" s="184"/>
      <c r="C7" s="184"/>
      <c r="D7" s="184"/>
      <c r="E7" s="185"/>
      <c r="F7" s="185"/>
      <c r="G7" s="185"/>
      <c r="H7" s="186"/>
      <c r="I7" s="294"/>
      <c r="J7" s="294"/>
      <c r="K7" s="186"/>
      <c r="L7" s="184"/>
    </row>
    <row r="8" spans="1:16" ht="56.25">
      <c r="A8" s="187" t="s">
        <v>1381</v>
      </c>
      <c r="B8" s="187" t="s">
        <v>6</v>
      </c>
      <c r="C8" s="187" t="s">
        <v>1382</v>
      </c>
      <c r="D8" s="187" t="s">
        <v>8</v>
      </c>
      <c r="E8" s="188" t="s">
        <v>14</v>
      </c>
      <c r="F8" s="188" t="s">
        <v>17</v>
      </c>
      <c r="G8" s="188" t="s">
        <v>1383</v>
      </c>
      <c r="H8" s="189" t="s">
        <v>13</v>
      </c>
      <c r="I8" s="295" t="s">
        <v>1495</v>
      </c>
      <c r="J8" s="189" t="s">
        <v>1723</v>
      </c>
      <c r="K8" s="189" t="s">
        <v>1455</v>
      </c>
      <c r="L8" s="187" t="s">
        <v>1384</v>
      </c>
      <c r="P8" s="190"/>
    </row>
    <row r="9" spans="1:16" ht="16.5">
      <c r="A9" s="66"/>
      <c r="B9" s="435"/>
      <c r="C9" s="66"/>
      <c r="D9" s="435"/>
      <c r="E9" s="418"/>
      <c r="F9" s="419"/>
      <c r="G9" s="66"/>
      <c r="H9" s="435"/>
      <c r="I9" s="674"/>
      <c r="J9" s="435"/>
      <c r="K9" s="66"/>
      <c r="L9" s="435"/>
    </row>
    <row r="10" spans="1:16" ht="18.75">
      <c r="A10" s="191"/>
      <c r="B10" s="191"/>
      <c r="C10" s="192"/>
      <c r="D10" s="193"/>
      <c r="E10" s="194"/>
      <c r="F10" s="194"/>
      <c r="G10" s="194"/>
      <c r="H10" s="193"/>
      <c r="I10" s="296"/>
      <c r="J10" s="296"/>
      <c r="K10" s="193"/>
      <c r="L10" s="195"/>
    </row>
    <row r="11" spans="1:16" ht="18.75">
      <c r="A11" s="196"/>
      <c r="B11" s="197"/>
      <c r="C11" s="198"/>
      <c r="D11" s="199"/>
      <c r="E11" s="200"/>
      <c r="F11" s="200"/>
      <c r="G11" s="43"/>
      <c r="H11" s="199"/>
      <c r="I11" s="297"/>
      <c r="J11" s="297"/>
      <c r="K11" s="199"/>
      <c r="L11" s="201"/>
    </row>
    <row r="12" spans="1:16" ht="18.75">
      <c r="A12" s="1408"/>
      <c r="B12" s="1409"/>
      <c r="C12" s="1409"/>
      <c r="D12" s="1409"/>
      <c r="E12" s="1409"/>
      <c r="F12" s="1409"/>
      <c r="G12" s="1409"/>
      <c r="H12" s="1409"/>
      <c r="I12" s="1409"/>
      <c r="J12" s="1409"/>
      <c r="K12" s="1409"/>
      <c r="L12" s="1410"/>
    </row>
    <row r="13" spans="1:16" ht="18.75">
      <c r="A13" s="191">
        <v>1</v>
      </c>
      <c r="B13" s="191">
        <v>1</v>
      </c>
      <c r="C13" s="192" t="s">
        <v>4237</v>
      </c>
      <c r="D13" s="370" t="s">
        <v>4236</v>
      </c>
      <c r="E13" s="485"/>
      <c r="F13" s="194"/>
      <c r="G13" s="194"/>
      <c r="H13" s="193"/>
      <c r="I13" s="296"/>
      <c r="J13" s="296"/>
      <c r="K13" s="890"/>
      <c r="L13" s="193">
        <v>1</v>
      </c>
    </row>
    <row r="14" spans="1:16" ht="18.75">
      <c r="A14" s="196"/>
      <c r="B14" s="191">
        <v>2</v>
      </c>
      <c r="C14" s="192" t="s">
        <v>4239</v>
      </c>
      <c r="D14" s="1024" t="s">
        <v>4238</v>
      </c>
      <c r="E14" s="1025"/>
      <c r="F14" s="522"/>
      <c r="G14" s="522"/>
      <c r="H14" s="199"/>
      <c r="I14" s="297"/>
      <c r="J14" s="297"/>
      <c r="K14" s="890"/>
      <c r="L14" s="193">
        <v>2</v>
      </c>
    </row>
    <row r="15" spans="1:16" ht="18.75">
      <c r="A15" s="196"/>
      <c r="B15" s="191">
        <v>3</v>
      </c>
      <c r="C15" s="192" t="s">
        <v>4240</v>
      </c>
      <c r="D15" s="1024" t="s">
        <v>4241</v>
      </c>
      <c r="E15" s="1025"/>
      <c r="F15" s="522"/>
      <c r="G15" s="522"/>
      <c r="H15" s="199"/>
      <c r="I15" s="297"/>
      <c r="J15" s="297"/>
      <c r="K15" s="890"/>
      <c r="L15" s="193">
        <v>3</v>
      </c>
    </row>
    <row r="16" spans="1:16" ht="18.75">
      <c r="A16" s="196"/>
      <c r="B16" s="197">
        <v>4</v>
      </c>
      <c r="C16" s="198" t="s">
        <v>3484</v>
      </c>
      <c r="D16" s="127" t="s">
        <v>4096</v>
      </c>
      <c r="E16" s="1025"/>
      <c r="F16" s="522"/>
      <c r="G16" s="522"/>
      <c r="H16" s="199"/>
      <c r="I16" s="297"/>
      <c r="J16" s="297"/>
      <c r="K16" s="890"/>
      <c r="L16" s="193">
        <v>4</v>
      </c>
    </row>
    <row r="17" spans="1:12" ht="18.75">
      <c r="A17" s="1408"/>
      <c r="B17" s="1409"/>
      <c r="C17" s="1409"/>
      <c r="D17" s="1409"/>
      <c r="E17" s="1409"/>
      <c r="F17" s="1409"/>
      <c r="G17" s="1409"/>
      <c r="H17" s="1409"/>
      <c r="I17" s="1409"/>
      <c r="J17" s="1409"/>
      <c r="K17" s="1409"/>
      <c r="L17" s="1410"/>
    </row>
    <row r="18" spans="1:12" ht="18.75">
      <c r="A18" s="191">
        <v>3</v>
      </c>
      <c r="B18" s="192"/>
      <c r="C18" s="66" t="s">
        <v>4269</v>
      </c>
      <c r="D18" s="67" t="s">
        <v>4266</v>
      </c>
      <c r="E18" s="67"/>
      <c r="F18" s="56"/>
      <c r="G18" s="75"/>
      <c r="H18" s="199"/>
      <c r="I18" s="296"/>
      <c r="J18" s="296"/>
      <c r="K18" s="891"/>
      <c r="L18" s="309">
        <v>5</v>
      </c>
    </row>
    <row r="19" spans="1:12" ht="18.75">
      <c r="A19" s="191"/>
      <c r="B19" s="192"/>
      <c r="C19" s="66" t="s">
        <v>4270</v>
      </c>
      <c r="D19" s="67" t="s">
        <v>4267</v>
      </c>
      <c r="E19" s="67"/>
      <c r="F19" s="56"/>
      <c r="G19" s="75"/>
      <c r="H19" s="199"/>
      <c r="I19" s="296"/>
      <c r="J19" s="296"/>
      <c r="K19" s="890"/>
      <c r="L19" s="309">
        <v>6</v>
      </c>
    </row>
    <row r="20" spans="1:12" ht="18.75">
      <c r="A20" s="191"/>
      <c r="B20" s="192"/>
      <c r="C20" s="66" t="s">
        <v>4271</v>
      </c>
      <c r="D20" s="67" t="s">
        <v>4268</v>
      </c>
      <c r="E20" s="67"/>
      <c r="F20" s="56"/>
      <c r="G20" s="75"/>
      <c r="H20" s="199"/>
      <c r="I20" s="296"/>
      <c r="J20" s="296"/>
      <c r="K20" s="890"/>
      <c r="L20" s="309">
        <v>7</v>
      </c>
    </row>
    <row r="21" spans="1:12" ht="18.75">
      <c r="A21" s="191"/>
      <c r="B21" s="192"/>
      <c r="C21" s="920" t="s">
        <v>4272</v>
      </c>
      <c r="D21" s="534" t="s">
        <v>4265</v>
      </c>
      <c r="E21" s="534"/>
      <c r="F21" s="56"/>
      <c r="G21" s="75"/>
      <c r="H21" s="193"/>
      <c r="I21" s="296"/>
      <c r="J21" s="296"/>
      <c r="K21" s="891"/>
      <c r="L21" s="309">
        <v>8</v>
      </c>
    </row>
    <row r="22" spans="1:12" ht="18.75">
      <c r="A22" s="191">
        <v>5</v>
      </c>
      <c r="B22" s="192"/>
      <c r="C22" s="369"/>
      <c r="D22" s="413"/>
      <c r="E22" s="234"/>
      <c r="F22" s="56"/>
      <c r="G22" s="75"/>
      <c r="H22" s="199"/>
      <c r="I22" s="296"/>
      <c r="J22" s="296"/>
      <c r="K22" s="193"/>
      <c r="L22" s="309"/>
    </row>
    <row r="23" spans="1:12" ht="18.75">
      <c r="A23" s="191"/>
      <c r="B23" s="192"/>
      <c r="C23" s="369" t="s">
        <v>3436</v>
      </c>
      <c r="D23" s="127" t="s">
        <v>1606</v>
      </c>
      <c r="E23" s="234"/>
      <c r="F23" s="56"/>
      <c r="G23" s="75"/>
      <c r="H23" s="199"/>
      <c r="I23" s="296"/>
      <c r="J23" s="296"/>
      <c r="K23" s="193"/>
      <c r="L23" s="309">
        <v>9</v>
      </c>
    </row>
    <row r="24" spans="1:12" ht="18.75">
      <c r="A24" s="191"/>
      <c r="B24" s="192"/>
      <c r="C24" s="369" t="s">
        <v>5086</v>
      </c>
      <c r="D24" s="127" t="s">
        <v>5029</v>
      </c>
      <c r="E24" s="234"/>
      <c r="F24" s="56"/>
      <c r="G24" s="75"/>
      <c r="H24" s="199"/>
      <c r="I24" s="296"/>
      <c r="J24" s="296"/>
      <c r="K24" s="193"/>
      <c r="L24" s="309">
        <v>10</v>
      </c>
    </row>
    <row r="25" spans="1:12" ht="18.75">
      <c r="A25" s="191"/>
      <c r="B25" s="192"/>
      <c r="C25" s="369" t="s">
        <v>5087</v>
      </c>
      <c r="D25" s="127" t="s">
        <v>5033</v>
      </c>
      <c r="E25" s="234"/>
      <c r="F25" s="56"/>
      <c r="G25" s="75"/>
      <c r="H25" s="199"/>
      <c r="I25" s="296"/>
      <c r="J25" s="296"/>
      <c r="K25" s="891"/>
      <c r="L25" s="309">
        <v>11</v>
      </c>
    </row>
    <row r="26" spans="1:12" ht="20.25" customHeight="1">
      <c r="A26" s="191"/>
      <c r="B26" s="192"/>
      <c r="C26" s="369" t="s">
        <v>5088</v>
      </c>
      <c r="D26" s="127" t="s">
        <v>5037</v>
      </c>
      <c r="E26" s="234"/>
      <c r="F26" s="56"/>
      <c r="G26" s="75"/>
      <c r="H26" s="199"/>
      <c r="I26" s="296"/>
      <c r="J26" s="296"/>
      <c r="K26" s="891"/>
      <c r="L26" s="309">
        <v>12</v>
      </c>
    </row>
    <row r="27" spans="1:12" ht="18.75">
      <c r="A27" s="191"/>
      <c r="B27" s="192"/>
      <c r="C27" s="369" t="s">
        <v>5089</v>
      </c>
      <c r="D27" s="127" t="s">
        <v>5039</v>
      </c>
      <c r="E27" s="234"/>
      <c r="F27" s="56"/>
      <c r="G27" s="75"/>
      <c r="H27" s="199"/>
      <c r="I27" s="296"/>
      <c r="J27" s="296"/>
      <c r="K27" s="891"/>
      <c r="L27" s="309">
        <v>13</v>
      </c>
    </row>
    <row r="28" spans="1:12" ht="18.75">
      <c r="A28" s="191"/>
      <c r="B28" s="192"/>
      <c r="C28" s="369" t="s">
        <v>5090</v>
      </c>
      <c r="D28" s="127" t="s">
        <v>744</v>
      </c>
      <c r="E28" s="234"/>
      <c r="F28" s="56"/>
      <c r="G28" s="75"/>
      <c r="H28" s="199"/>
      <c r="I28" s="296"/>
      <c r="J28" s="296"/>
      <c r="K28" s="193"/>
      <c r="L28" s="309">
        <v>14</v>
      </c>
    </row>
    <row r="29" spans="1:12" ht="18.75">
      <c r="A29" s="191"/>
      <c r="B29" s="192"/>
      <c r="C29" s="369" t="s">
        <v>5091</v>
      </c>
      <c r="D29" s="127" t="s">
        <v>5046</v>
      </c>
      <c r="E29" s="234"/>
      <c r="F29" s="56"/>
      <c r="G29" s="75"/>
      <c r="H29" s="199"/>
      <c r="I29" s="296"/>
      <c r="J29" s="296"/>
      <c r="K29" s="193"/>
      <c r="L29" s="309">
        <v>15</v>
      </c>
    </row>
    <row r="30" spans="1:12" ht="18.75">
      <c r="A30" s="191"/>
      <c r="B30" s="192"/>
      <c r="C30" s="369" t="s">
        <v>5092</v>
      </c>
      <c r="D30" s="127" t="s">
        <v>5050</v>
      </c>
      <c r="E30" s="234"/>
      <c r="F30" s="56"/>
      <c r="G30" s="75"/>
      <c r="H30" s="199"/>
      <c r="I30" s="296"/>
      <c r="J30" s="296"/>
      <c r="K30" s="193"/>
      <c r="L30" s="309">
        <v>16</v>
      </c>
    </row>
    <row r="31" spans="1:12" ht="18.75">
      <c r="A31" s="191"/>
      <c r="B31" s="192"/>
      <c r="C31" s="369" t="s">
        <v>5093</v>
      </c>
      <c r="D31" s="127" t="s">
        <v>5054</v>
      </c>
      <c r="E31" s="234"/>
      <c r="F31" s="56"/>
      <c r="G31" s="75"/>
      <c r="H31" s="199"/>
      <c r="I31" s="296"/>
      <c r="J31" s="296"/>
      <c r="K31" s="901"/>
      <c r="L31" s="309">
        <v>17</v>
      </c>
    </row>
    <row r="32" spans="1:12" ht="18.75">
      <c r="A32" s="191"/>
      <c r="B32" s="192"/>
      <c r="C32" s="369" t="s">
        <v>5094</v>
      </c>
      <c r="D32" s="127" t="s">
        <v>5056</v>
      </c>
      <c r="E32" s="234"/>
      <c r="F32" s="56"/>
      <c r="G32" s="75"/>
      <c r="H32" s="199"/>
      <c r="I32" s="296"/>
      <c r="J32" s="296"/>
      <c r="K32" s="901"/>
      <c r="L32" s="309">
        <v>18</v>
      </c>
    </row>
    <row r="33" spans="1:12" ht="18.75">
      <c r="A33" s="191"/>
      <c r="B33" s="192"/>
      <c r="C33" s="369" t="s">
        <v>5095</v>
      </c>
      <c r="D33" s="127" t="s">
        <v>5060</v>
      </c>
      <c r="E33" s="234"/>
      <c r="F33" s="56"/>
      <c r="G33" s="75"/>
      <c r="H33" s="199"/>
      <c r="I33" s="296"/>
      <c r="J33" s="296"/>
      <c r="K33" s="193"/>
      <c r="L33" s="309">
        <v>19</v>
      </c>
    </row>
    <row r="34" spans="1:12" ht="18.75">
      <c r="A34" s="191"/>
      <c r="B34" s="192"/>
      <c r="C34" s="369" t="s">
        <v>5096</v>
      </c>
      <c r="D34" s="127" t="s">
        <v>5064</v>
      </c>
      <c r="E34" s="234"/>
      <c r="F34" s="56"/>
      <c r="G34" s="75"/>
      <c r="H34" s="199"/>
      <c r="I34" s="296"/>
      <c r="J34" s="296"/>
      <c r="K34" s="193"/>
      <c r="L34" s="309">
        <v>20</v>
      </c>
    </row>
    <row r="35" spans="1:12" ht="18.75">
      <c r="A35" s="191"/>
      <c r="B35" s="192"/>
      <c r="C35" s="369" t="s">
        <v>5097</v>
      </c>
      <c r="D35" s="127" t="s">
        <v>5067</v>
      </c>
      <c r="E35" s="234"/>
      <c r="F35" s="56"/>
      <c r="G35" s="75"/>
      <c r="H35" s="199"/>
      <c r="I35" s="296"/>
      <c r="J35" s="296"/>
      <c r="K35" s="901"/>
      <c r="L35" s="309">
        <v>21</v>
      </c>
    </row>
    <row r="36" spans="1:12" ht="18.75">
      <c r="A36" s="191"/>
      <c r="B36" s="192"/>
      <c r="C36" s="369" t="s">
        <v>5098</v>
      </c>
      <c r="D36" s="127" t="s">
        <v>1678</v>
      </c>
      <c r="E36" s="234"/>
      <c r="F36" s="56"/>
      <c r="G36" s="75"/>
      <c r="H36" s="199"/>
      <c r="I36" s="296"/>
      <c r="J36" s="296"/>
      <c r="K36" s="901"/>
      <c r="L36" s="309">
        <v>22</v>
      </c>
    </row>
    <row r="37" spans="1:12" ht="18.75">
      <c r="A37" s="191"/>
      <c r="B37" s="192"/>
      <c r="C37" s="369" t="s">
        <v>5099</v>
      </c>
      <c r="D37" s="127" t="s">
        <v>5071</v>
      </c>
      <c r="E37" s="234"/>
      <c r="F37" s="56"/>
      <c r="G37" s="75"/>
      <c r="H37" s="199"/>
      <c r="I37" s="296"/>
      <c r="J37" s="296"/>
      <c r="K37" s="193"/>
      <c r="L37" s="309">
        <v>23</v>
      </c>
    </row>
    <row r="38" spans="1:12" ht="18.75">
      <c r="A38" s="191"/>
      <c r="B38" s="192"/>
      <c r="C38" s="369" t="s">
        <v>5100</v>
      </c>
      <c r="D38" s="127" t="s">
        <v>5075</v>
      </c>
      <c r="E38" s="106"/>
      <c r="F38" s="56"/>
      <c r="G38" s="75"/>
      <c r="H38" s="199"/>
      <c r="I38" s="296"/>
      <c r="J38" s="296"/>
      <c r="K38" s="193"/>
      <c r="L38" s="309">
        <v>24</v>
      </c>
    </row>
    <row r="39" spans="1:12" ht="18.75">
      <c r="A39" s="191"/>
      <c r="B39" s="192"/>
      <c r="C39" s="369" t="s">
        <v>5101</v>
      </c>
      <c r="D39" s="127" t="s">
        <v>1695</v>
      </c>
      <c r="E39" s="106"/>
      <c r="F39" s="56"/>
      <c r="G39" s="75"/>
      <c r="H39" s="199"/>
      <c r="I39" s="296"/>
      <c r="J39" s="296"/>
      <c r="K39" s="901"/>
      <c r="L39" s="309">
        <v>25</v>
      </c>
    </row>
    <row r="40" spans="1:12" ht="18.75">
      <c r="A40" s="191"/>
      <c r="B40" s="192"/>
      <c r="C40" s="369" t="s">
        <v>5102</v>
      </c>
      <c r="D40" s="127" t="s">
        <v>5079</v>
      </c>
      <c r="E40" s="918"/>
      <c r="F40" s="56"/>
      <c r="G40" s="75"/>
      <c r="H40" s="199"/>
      <c r="I40" s="296"/>
      <c r="J40" s="296"/>
      <c r="K40" s="901"/>
      <c r="L40" s="309">
        <v>26</v>
      </c>
    </row>
    <row r="41" spans="1:12" ht="18.75">
      <c r="A41" s="191"/>
      <c r="B41" s="192"/>
      <c r="C41" s="369" t="s">
        <v>5103</v>
      </c>
      <c r="D41" s="127" t="s">
        <v>5083</v>
      </c>
      <c r="E41" s="234"/>
      <c r="F41" s="56"/>
      <c r="G41" s="75"/>
      <c r="H41" s="199"/>
      <c r="I41" s="296"/>
      <c r="J41" s="296"/>
      <c r="K41" s="193"/>
      <c r="L41" s="309">
        <v>27</v>
      </c>
    </row>
    <row r="42" spans="1:12" ht="18.75">
      <c r="A42" s="191"/>
      <c r="B42" s="192"/>
      <c r="C42" s="369"/>
      <c r="D42" s="413"/>
      <c r="E42" s="234"/>
      <c r="F42" s="56"/>
      <c r="G42" s="75"/>
      <c r="H42" s="199"/>
      <c r="I42" s="296"/>
      <c r="J42" s="296"/>
      <c r="K42" s="193"/>
      <c r="L42" s="309"/>
    </row>
    <row r="43" spans="1:12" ht="18.75">
      <c r="A43" s="191">
        <v>6</v>
      </c>
      <c r="B43" s="192"/>
      <c r="C43" s="369" t="s">
        <v>5208</v>
      </c>
      <c r="D43" s="370" t="s">
        <v>5209</v>
      </c>
      <c r="E43" s="234"/>
      <c r="F43" s="56"/>
      <c r="G43" s="75"/>
      <c r="H43" s="199"/>
      <c r="I43" s="296"/>
      <c r="J43" s="296"/>
      <c r="K43" s="193"/>
      <c r="L43" s="309">
        <v>28</v>
      </c>
    </row>
    <row r="44" spans="1:12" ht="18.75">
      <c r="A44" s="191"/>
      <c r="B44" s="192"/>
      <c r="C44" s="369" t="s">
        <v>5210</v>
      </c>
      <c r="D44" s="370" t="s">
        <v>5211</v>
      </c>
      <c r="E44" s="234"/>
      <c r="F44" s="56"/>
      <c r="G44" s="75"/>
      <c r="H44" s="199"/>
      <c r="I44" s="296"/>
      <c r="J44" s="296"/>
      <c r="K44" s="193"/>
      <c r="L44" s="309">
        <v>29</v>
      </c>
    </row>
    <row r="45" spans="1:12" ht="18.75">
      <c r="A45" s="191"/>
      <c r="B45" s="192"/>
      <c r="C45" s="369" t="s">
        <v>5212</v>
      </c>
      <c r="D45" s="413" t="s">
        <v>5213</v>
      </c>
      <c r="E45" s="234"/>
      <c r="F45" s="56"/>
      <c r="G45" s="75"/>
      <c r="H45" s="199"/>
      <c r="I45" s="296"/>
      <c r="J45" s="296"/>
      <c r="K45" s="193"/>
      <c r="L45" s="309">
        <v>30</v>
      </c>
    </row>
    <row r="46" spans="1:12" ht="18.75">
      <c r="A46" s="191"/>
      <c r="B46" s="192"/>
      <c r="C46" s="369" t="s">
        <v>5214</v>
      </c>
      <c r="D46" s="370" t="s">
        <v>5215</v>
      </c>
      <c r="E46" s="234"/>
      <c r="F46" s="56"/>
      <c r="G46" s="75"/>
      <c r="H46" s="199"/>
      <c r="I46" s="296"/>
      <c r="J46" s="296"/>
      <c r="K46" s="193"/>
      <c r="L46" s="309">
        <v>31</v>
      </c>
    </row>
    <row r="47" spans="1:12" ht="18.75">
      <c r="A47" s="191"/>
      <c r="B47" s="192"/>
      <c r="C47" s="369"/>
      <c r="D47" s="370" t="s">
        <v>5246</v>
      </c>
      <c r="E47" s="234"/>
      <c r="F47" s="56"/>
      <c r="G47" s="75"/>
      <c r="H47" s="199"/>
      <c r="I47" s="296"/>
      <c r="J47" s="296"/>
      <c r="K47" s="193"/>
      <c r="L47" s="309">
        <v>32</v>
      </c>
    </row>
    <row r="48" spans="1:12" ht="18.75">
      <c r="A48" s="191"/>
      <c r="B48" s="192"/>
      <c r="C48" s="369"/>
      <c r="D48" s="370" t="s">
        <v>5247</v>
      </c>
      <c r="E48" s="234"/>
      <c r="F48" s="56"/>
      <c r="G48" s="75"/>
      <c r="H48" s="199"/>
      <c r="I48" s="296"/>
      <c r="J48" s="296"/>
      <c r="K48" s="193"/>
      <c r="L48" s="309">
        <v>33</v>
      </c>
    </row>
    <row r="49" spans="1:19" ht="18.75">
      <c r="A49" s="191"/>
      <c r="B49" s="192"/>
      <c r="C49" s="369"/>
      <c r="D49" s="413" t="s">
        <v>5248</v>
      </c>
      <c r="E49" s="234"/>
      <c r="F49" s="56"/>
      <c r="G49" s="75"/>
      <c r="H49" s="199"/>
      <c r="I49" s="296"/>
      <c r="J49" s="296"/>
      <c r="K49" s="193"/>
      <c r="L49" s="309">
        <v>34</v>
      </c>
    </row>
    <row r="50" spans="1:19" ht="18.75">
      <c r="A50" s="191"/>
      <c r="B50" s="192"/>
      <c r="C50" s="369"/>
      <c r="D50" s="370" t="s">
        <v>5249</v>
      </c>
      <c r="E50" s="234"/>
      <c r="F50" s="56"/>
      <c r="G50" s="75"/>
      <c r="H50" s="199"/>
      <c r="I50" s="296"/>
      <c r="J50" s="296"/>
      <c r="K50" s="193"/>
      <c r="L50" s="309">
        <v>35</v>
      </c>
    </row>
    <row r="51" spans="1:19" ht="18.75">
      <c r="A51" s="191"/>
      <c r="B51" s="192"/>
      <c r="C51" s="369"/>
      <c r="D51" s="370" t="s">
        <v>5298</v>
      </c>
      <c r="E51" s="234"/>
      <c r="F51" s="56"/>
      <c r="G51" s="75"/>
      <c r="H51" s="199"/>
      <c r="I51" s="296"/>
      <c r="J51" s="296"/>
      <c r="K51" s="193"/>
      <c r="L51" s="309">
        <v>41</v>
      </c>
    </row>
    <row r="52" spans="1:19" ht="18.75">
      <c r="A52" s="191">
        <v>7</v>
      </c>
      <c r="B52" s="192"/>
      <c r="C52" s="369"/>
      <c r="D52" s="370"/>
      <c r="E52" s="234"/>
      <c r="F52" s="56"/>
      <c r="G52" s="75"/>
      <c r="H52" s="199"/>
      <c r="I52" s="296"/>
      <c r="J52" s="296"/>
      <c r="K52" s="193"/>
      <c r="L52" s="309"/>
    </row>
    <row r="53" spans="1:19" ht="18.75">
      <c r="A53" s="191"/>
      <c r="B53" s="192"/>
      <c r="C53" s="369"/>
      <c r="D53" s="370" t="s">
        <v>5414</v>
      </c>
      <c r="E53" s="234"/>
      <c r="F53" s="56"/>
      <c r="G53" s="75"/>
      <c r="H53" s="199"/>
      <c r="I53" s="296"/>
      <c r="J53" s="296"/>
      <c r="K53" s="193"/>
      <c r="L53" s="309">
        <v>42</v>
      </c>
    </row>
    <row r="54" spans="1:19" ht="18.75">
      <c r="A54" s="191"/>
      <c r="B54" s="192"/>
      <c r="C54" s="369"/>
      <c r="D54" s="370" t="s">
        <v>5415</v>
      </c>
      <c r="E54" s="234"/>
      <c r="F54" s="56"/>
      <c r="G54" s="75"/>
      <c r="H54" s="199"/>
      <c r="I54" s="296"/>
      <c r="J54" s="296"/>
      <c r="K54" s="193"/>
      <c r="L54" s="309">
        <v>43</v>
      </c>
    </row>
    <row r="55" spans="1:19" ht="18.75">
      <c r="A55" s="191"/>
      <c r="B55" s="192"/>
      <c r="C55" s="369"/>
      <c r="D55" s="370" t="s">
        <v>5416</v>
      </c>
      <c r="E55" s="234"/>
      <c r="F55" s="56"/>
      <c r="G55" s="75"/>
      <c r="H55" s="199"/>
      <c r="I55" s="296"/>
      <c r="J55" s="296"/>
      <c r="K55" s="193"/>
      <c r="L55" s="309">
        <v>44</v>
      </c>
    </row>
    <row r="56" spans="1:19" ht="18.75">
      <c r="A56" s="191"/>
      <c r="B56" s="192"/>
      <c r="C56" s="369"/>
      <c r="D56" s="370" t="s">
        <v>5417</v>
      </c>
      <c r="E56" s="234"/>
      <c r="F56" s="56"/>
      <c r="G56" s="75"/>
      <c r="H56" s="199"/>
      <c r="I56" s="296"/>
      <c r="J56" s="296"/>
      <c r="K56" s="193"/>
      <c r="L56" s="309">
        <v>45</v>
      </c>
    </row>
    <row r="57" spans="1:19" ht="18.75">
      <c r="A57" s="191"/>
      <c r="B57" s="192"/>
      <c r="C57" s="369"/>
      <c r="D57" s="370" t="s">
        <v>5418</v>
      </c>
      <c r="E57" s="234"/>
      <c r="F57" s="56"/>
      <c r="G57" s="75"/>
      <c r="H57" s="199"/>
      <c r="I57" s="296"/>
      <c r="J57" s="296"/>
      <c r="K57" s="193"/>
      <c r="L57" s="309">
        <v>46</v>
      </c>
    </row>
    <row r="58" spans="1:19" ht="18.75">
      <c r="A58" s="191"/>
      <c r="B58" s="192"/>
      <c r="C58" s="369"/>
      <c r="D58" s="370" t="s">
        <v>2865</v>
      </c>
      <c r="E58" s="234"/>
      <c r="F58" s="56"/>
      <c r="G58" s="75"/>
      <c r="H58" s="199"/>
      <c r="I58" s="296"/>
      <c r="J58" s="296"/>
      <c r="K58" s="193"/>
      <c r="L58" s="309">
        <v>47</v>
      </c>
    </row>
    <row r="59" spans="1:19" ht="18.75">
      <c r="A59" s="191"/>
      <c r="B59" s="192"/>
      <c r="C59" s="369"/>
      <c r="D59" s="413" t="s">
        <v>5419</v>
      </c>
      <c r="E59" s="485"/>
      <c r="F59" s="56"/>
      <c r="G59" s="75"/>
      <c r="H59" s="199"/>
      <c r="I59" s="296"/>
      <c r="J59" s="296"/>
      <c r="K59" s="193"/>
      <c r="L59" s="309">
        <v>48</v>
      </c>
      <c r="M59" s="309"/>
      <c r="N59" s="309"/>
      <c r="O59" s="309"/>
      <c r="P59" s="309"/>
      <c r="Q59" s="309"/>
      <c r="R59" s="309"/>
      <c r="S59" s="309">
        <v>47</v>
      </c>
    </row>
    <row r="60" spans="1:19" ht="18.75">
      <c r="A60" s="191"/>
      <c r="B60" s="192"/>
      <c r="C60" s="369"/>
      <c r="D60" s="370" t="s">
        <v>5420</v>
      </c>
      <c r="E60" s="488"/>
      <c r="F60" s="56"/>
      <c r="G60" s="75"/>
      <c r="H60" s="199"/>
      <c r="I60" s="296"/>
      <c r="J60" s="296"/>
      <c r="K60" s="193"/>
      <c r="L60" s="309">
        <v>49</v>
      </c>
    </row>
    <row r="61" spans="1:19" s="1386" customFormat="1" ht="18.75">
      <c r="A61" s="191"/>
      <c r="B61" s="192"/>
      <c r="C61" s="369"/>
      <c r="D61" s="370" t="s">
        <v>5247</v>
      </c>
      <c r="E61" s="234"/>
      <c r="F61" s="56"/>
      <c r="G61" s="75"/>
      <c r="H61" s="199"/>
      <c r="I61" s="296"/>
      <c r="J61" s="296"/>
      <c r="K61" s="193"/>
      <c r="L61" s="309">
        <v>33</v>
      </c>
    </row>
    <row r="62" spans="1:19" s="1386" customFormat="1" ht="18.75">
      <c r="A62" s="191"/>
      <c r="B62" s="192"/>
      <c r="C62" s="369"/>
      <c r="D62" s="413" t="s">
        <v>5248</v>
      </c>
      <c r="E62" s="234"/>
      <c r="F62" s="56"/>
      <c r="G62" s="75"/>
      <c r="H62" s="199"/>
      <c r="I62" s="296"/>
      <c r="J62" s="296"/>
      <c r="K62" s="193"/>
      <c r="L62" s="309">
        <v>34</v>
      </c>
    </row>
    <row r="63" spans="1:19" ht="18.75">
      <c r="A63" s="191"/>
      <c r="B63" s="192"/>
      <c r="C63" s="369"/>
      <c r="D63" s="370" t="s">
        <v>215</v>
      </c>
      <c r="E63" s="488"/>
      <c r="F63" s="56"/>
      <c r="G63" s="75"/>
      <c r="H63" s="199"/>
      <c r="I63" s="296"/>
      <c r="J63" s="296"/>
      <c r="K63" s="193"/>
      <c r="L63" s="309"/>
    </row>
    <row r="64" spans="1:19" ht="18.75">
      <c r="A64" s="191"/>
      <c r="B64" s="192"/>
      <c r="C64" s="369"/>
      <c r="D64" s="370" t="s">
        <v>5250</v>
      </c>
      <c r="E64" s="485"/>
      <c r="F64" s="56"/>
      <c r="G64" s="75"/>
      <c r="H64" s="199"/>
      <c r="I64" s="296"/>
      <c r="J64" s="296"/>
      <c r="K64" s="193"/>
      <c r="L64" s="309"/>
    </row>
    <row r="65" spans="1:12" ht="18.75">
      <c r="A65" s="191"/>
      <c r="B65" s="192"/>
      <c r="C65" s="369"/>
      <c r="D65" s="370" t="s">
        <v>5251</v>
      </c>
      <c r="E65" s="234"/>
      <c r="F65" s="56"/>
      <c r="G65" s="75"/>
      <c r="H65" s="199"/>
      <c r="I65" s="296"/>
      <c r="J65" s="296"/>
      <c r="K65" s="193"/>
      <c r="L65" s="309"/>
    </row>
    <row r="66" spans="1:12" ht="18.75">
      <c r="A66" s="191"/>
      <c r="B66" s="192"/>
      <c r="C66" s="369"/>
      <c r="D66" s="370" t="s">
        <v>5252</v>
      </c>
      <c r="E66" s="234"/>
      <c r="F66" s="56"/>
      <c r="G66" s="75"/>
      <c r="H66" s="199"/>
      <c r="I66" s="296"/>
      <c r="J66" s="296"/>
      <c r="K66" s="596"/>
      <c r="L66" s="309"/>
    </row>
    <row r="67" spans="1:12" ht="18.75">
      <c r="A67" s="191"/>
      <c r="B67" s="192"/>
      <c r="C67" s="369"/>
      <c r="D67" s="370" t="s">
        <v>5253</v>
      </c>
      <c r="E67" s="234"/>
      <c r="F67" s="56"/>
      <c r="G67" s="75"/>
      <c r="H67" s="199"/>
      <c r="I67" s="296"/>
      <c r="J67" s="296"/>
      <c r="K67" s="193"/>
      <c r="L67" s="309"/>
    </row>
    <row r="68" spans="1:12" s="205" customFormat="1" ht="18.75">
      <c r="A68" s="1408"/>
      <c r="B68" s="1409"/>
      <c r="C68" s="1409"/>
      <c r="D68" s="1409"/>
      <c r="E68" s="1409"/>
      <c r="F68" s="1409"/>
      <c r="G68" s="1409"/>
      <c r="H68" s="1409"/>
      <c r="I68" s="1409"/>
      <c r="J68" s="1409"/>
      <c r="K68" s="1409"/>
      <c r="L68" s="1410"/>
    </row>
    <row r="69" spans="1:12" s="208" customFormat="1" ht="18.75">
      <c r="A69" s="393"/>
      <c r="B69" s="207"/>
      <c r="C69" s="126"/>
      <c r="D69" s="203"/>
      <c r="E69" s="200"/>
      <c r="F69" s="42"/>
      <c r="G69" s="204"/>
      <c r="H69" s="193"/>
      <c r="I69" s="296"/>
      <c r="J69" s="431"/>
      <c r="K69" s="396"/>
      <c r="L69" s="209"/>
    </row>
    <row r="70" spans="1:12" s="208" customFormat="1" ht="18.75">
      <c r="A70" s="394"/>
      <c r="B70" s="395"/>
      <c r="C70" s="126"/>
      <c r="D70" s="203"/>
      <c r="E70" s="200"/>
      <c r="F70" s="42"/>
      <c r="G70" s="204"/>
      <c r="H70" s="193"/>
      <c r="I70" s="296"/>
      <c r="J70" s="432"/>
      <c r="K70" s="396"/>
      <c r="L70" s="309"/>
    </row>
    <row r="71" spans="1:12" s="205" customFormat="1" ht="18.75">
      <c r="A71" s="393"/>
      <c r="B71" s="395"/>
      <c r="C71" s="412"/>
      <c r="D71" s="941"/>
      <c r="E71" s="200"/>
      <c r="F71" s="9"/>
      <c r="G71" s="204"/>
      <c r="H71" s="199"/>
      <c r="I71" s="406"/>
      <c r="J71" s="407"/>
      <c r="K71" s="274"/>
      <c r="L71" s="309"/>
    </row>
    <row r="72" spans="1:12" s="205" customFormat="1" ht="18.75">
      <c r="A72" s="206"/>
      <c r="B72" s="395"/>
      <c r="C72" s="369"/>
      <c r="D72" s="937"/>
      <c r="E72" s="942"/>
      <c r="F72" s="9"/>
      <c r="G72" s="204"/>
      <c r="H72" s="199"/>
      <c r="I72" s="406"/>
      <c r="J72" s="407"/>
      <c r="K72" s="274"/>
      <c r="L72" s="309"/>
    </row>
    <row r="73" spans="1:12" s="205" customFormat="1" ht="18.75">
      <c r="A73" s="206"/>
      <c r="B73" s="395"/>
      <c r="C73" s="369"/>
      <c r="D73" s="938"/>
      <c r="E73" s="943"/>
      <c r="F73" s="9"/>
      <c r="G73" s="204"/>
      <c r="H73" s="199"/>
      <c r="I73" s="406"/>
      <c r="J73" s="677"/>
      <c r="K73" s="178"/>
      <c r="L73" s="309"/>
    </row>
    <row r="74" spans="1:12" s="205" customFormat="1" ht="18.75">
      <c r="A74" s="206"/>
      <c r="B74" s="395"/>
      <c r="C74" s="369"/>
      <c r="D74" s="937"/>
      <c r="E74" s="943"/>
      <c r="F74" s="9"/>
      <c r="G74" s="204"/>
      <c r="H74" s="199"/>
      <c r="I74" s="406"/>
      <c r="J74" s="677"/>
      <c r="K74" s="178"/>
      <c r="L74" s="309"/>
    </row>
    <row r="75" spans="1:12" s="205" customFormat="1" ht="18.75">
      <c r="A75" s="206"/>
      <c r="B75" s="395"/>
      <c r="C75" s="369"/>
      <c r="D75" s="961"/>
      <c r="E75" s="943"/>
      <c r="F75" s="9"/>
      <c r="G75" s="204"/>
      <c r="H75" s="199"/>
      <c r="I75" s="406"/>
      <c r="J75" s="677"/>
      <c r="K75" s="178"/>
      <c r="L75" s="309"/>
    </row>
    <row r="76" spans="1:12" s="205" customFormat="1" ht="18.75">
      <c r="A76" s="206"/>
      <c r="B76" s="395"/>
      <c r="C76" s="369"/>
      <c r="D76" s="961"/>
      <c r="E76" s="943"/>
      <c r="F76" s="9"/>
      <c r="G76" s="204"/>
      <c r="H76" s="199"/>
      <c r="I76" s="406"/>
      <c r="J76" s="677"/>
      <c r="K76" s="178"/>
      <c r="L76" s="309"/>
    </row>
    <row r="77" spans="1:12" s="205" customFormat="1" ht="18.75">
      <c r="A77" s="206"/>
      <c r="B77" s="395"/>
      <c r="C77" s="369"/>
      <c r="D77" s="937"/>
      <c r="E77" s="943"/>
      <c r="F77" s="9"/>
      <c r="G77" s="204"/>
      <c r="H77" s="199"/>
      <c r="I77" s="406"/>
      <c r="J77" s="677"/>
      <c r="K77" s="178"/>
      <c r="L77" s="309"/>
    </row>
    <row r="78" spans="1:12" s="205" customFormat="1" ht="18.75">
      <c r="A78" s="206"/>
      <c r="B78" s="395"/>
      <c r="C78" s="369"/>
      <c r="D78" s="937"/>
      <c r="E78" s="943"/>
      <c r="F78" s="9"/>
      <c r="G78" s="204"/>
      <c r="H78" s="199"/>
      <c r="I78" s="406"/>
      <c r="J78" s="677"/>
      <c r="K78" s="178"/>
      <c r="L78" s="309"/>
    </row>
    <row r="79" spans="1:12" s="205" customFormat="1" ht="18.75">
      <c r="A79" s="206"/>
      <c r="B79" s="395"/>
      <c r="C79" s="369"/>
      <c r="D79" s="937"/>
      <c r="E79" s="943"/>
      <c r="F79" s="9"/>
      <c r="G79" s="204"/>
      <c r="H79" s="199"/>
      <c r="I79" s="406"/>
      <c r="J79" s="677"/>
      <c r="K79" s="178"/>
      <c r="L79" s="309"/>
    </row>
    <row r="80" spans="1:12" s="205" customFormat="1" ht="18.75">
      <c r="A80" s="206"/>
      <c r="B80" s="395"/>
      <c r="C80" s="369"/>
      <c r="D80" s="937"/>
      <c r="E80" s="943"/>
      <c r="F80" s="9"/>
      <c r="G80" s="204"/>
      <c r="H80" s="199"/>
      <c r="I80" s="406"/>
      <c r="J80" s="677"/>
      <c r="K80" s="178"/>
      <c r="L80" s="309"/>
    </row>
    <row r="81" spans="1:12" s="205" customFormat="1" ht="18.75">
      <c r="A81" s="206"/>
      <c r="B81" s="395"/>
      <c r="C81" s="369"/>
      <c r="D81" s="937"/>
      <c r="E81" s="943"/>
      <c r="F81" s="9"/>
      <c r="G81" s="204"/>
      <c r="H81" s="199"/>
      <c r="I81" s="406"/>
      <c r="J81" s="677"/>
      <c r="K81" s="178"/>
      <c r="L81" s="309"/>
    </row>
    <row r="82" spans="1:12" s="205" customFormat="1" ht="18.75">
      <c r="A82" s="206"/>
      <c r="B82" s="395"/>
      <c r="C82" s="369"/>
      <c r="D82" s="937"/>
      <c r="E82" s="943"/>
      <c r="F82" s="9"/>
      <c r="G82" s="204"/>
      <c r="H82" s="199"/>
      <c r="I82" s="406"/>
      <c r="J82" s="677"/>
      <c r="K82" s="178"/>
      <c r="L82" s="309"/>
    </row>
    <row r="83" spans="1:12" s="205" customFormat="1" ht="18.75">
      <c r="A83" s="206"/>
      <c r="B83" s="395"/>
      <c r="C83" s="369"/>
      <c r="D83" s="938"/>
      <c r="E83" s="943"/>
      <c r="F83" s="9"/>
      <c r="G83" s="204"/>
      <c r="H83" s="199"/>
      <c r="I83" s="406"/>
      <c r="J83" s="677"/>
      <c r="K83" s="178"/>
      <c r="L83" s="309"/>
    </row>
    <row r="84" spans="1:12" s="205" customFormat="1" ht="18.75">
      <c r="A84" s="206"/>
      <c r="B84" s="395"/>
      <c r="C84" s="369"/>
      <c r="D84" s="939"/>
      <c r="E84" s="943"/>
      <c r="F84" s="9"/>
      <c r="G84" s="204"/>
      <c r="H84" s="199"/>
      <c r="I84" s="406"/>
      <c r="J84" s="677"/>
      <c r="K84" s="178"/>
      <c r="L84" s="309"/>
    </row>
    <row r="85" spans="1:12" s="478" customFormat="1" ht="18.75">
      <c r="A85" s="471"/>
      <c r="B85" s="395"/>
      <c r="C85" s="369"/>
      <c r="D85" s="940"/>
      <c r="E85" s="943"/>
      <c r="F85" s="10"/>
      <c r="G85" s="204"/>
      <c r="H85" s="199"/>
      <c r="I85" s="406"/>
      <c r="J85" s="476"/>
      <c r="K85" s="477"/>
      <c r="L85" s="309"/>
    </row>
    <row r="86" spans="1:12" ht="18.75">
      <c r="A86" s="191"/>
      <c r="B86" s="395"/>
      <c r="C86" s="369"/>
      <c r="D86" s="937"/>
      <c r="E86" s="943"/>
      <c r="F86" s="10"/>
      <c r="G86" s="204"/>
      <c r="H86" s="199"/>
      <c r="I86" s="406"/>
      <c r="J86" s="300"/>
      <c r="K86" s="275"/>
      <c r="L86" s="309"/>
    </row>
    <row r="87" spans="1:12" ht="18.75">
      <c r="A87" s="191"/>
      <c r="B87" s="395"/>
      <c r="C87" s="369"/>
      <c r="D87" s="937"/>
      <c r="E87" s="943"/>
      <c r="F87" s="42"/>
      <c r="G87" s="204"/>
      <c r="H87" s="199"/>
      <c r="I87" s="406"/>
      <c r="J87" s="301"/>
      <c r="K87" s="276"/>
      <c r="L87" s="309"/>
    </row>
    <row r="88" spans="1:12" ht="18.75">
      <c r="A88" s="196"/>
      <c r="B88" s="197"/>
      <c r="C88" s="369"/>
      <c r="D88" s="937"/>
      <c r="E88" s="937"/>
      <c r="F88" s="42"/>
      <c r="G88" s="494"/>
      <c r="H88" s="199"/>
      <c r="I88" s="509"/>
      <c r="J88" s="509"/>
      <c r="K88" s="132"/>
      <c r="L88" s="495"/>
    </row>
    <row r="89" spans="1:12" ht="18.75">
      <c r="A89" s="1408"/>
      <c r="B89" s="1411"/>
      <c r="C89" s="1411"/>
      <c r="D89" s="1411"/>
      <c r="E89" s="1411"/>
      <c r="F89" s="1411"/>
      <c r="G89" s="1411"/>
      <c r="H89" s="1411"/>
      <c r="I89" s="1411"/>
      <c r="J89" s="1411"/>
      <c r="K89" s="1411"/>
      <c r="L89" s="1412"/>
    </row>
    <row r="90" spans="1:12" ht="18.75">
      <c r="A90" s="191"/>
      <c r="B90" s="215"/>
      <c r="C90" s="215"/>
      <c r="D90" s="481"/>
      <c r="E90" s="488"/>
      <c r="F90" s="125"/>
      <c r="G90" s="43"/>
      <c r="H90" s="193"/>
      <c r="I90" s="298"/>
      <c r="J90" s="296"/>
      <c r="K90" s="193"/>
      <c r="L90" s="963"/>
    </row>
    <row r="91" spans="1:12" ht="18.75">
      <c r="A91" s="191"/>
      <c r="B91" s="215"/>
      <c r="C91" s="215"/>
      <c r="D91" s="413"/>
      <c r="E91" s="200"/>
      <c r="F91" s="10"/>
      <c r="G91" s="43"/>
      <c r="H91" s="199"/>
      <c r="I91" s="296"/>
      <c r="J91" s="126"/>
      <c r="K91" s="413"/>
      <c r="L91" s="964"/>
    </row>
    <row r="92" spans="1:12" ht="18.75">
      <c r="A92" s="191"/>
      <c r="B92" s="215"/>
      <c r="C92" s="215"/>
      <c r="D92" s="481"/>
      <c r="E92" s="488"/>
      <c r="F92" s="10"/>
      <c r="G92" s="43"/>
      <c r="H92" s="308"/>
      <c r="I92" s="298"/>
      <c r="J92" s="496"/>
      <c r="K92" s="193"/>
      <c r="L92" s="964"/>
    </row>
    <row r="93" spans="1:12" ht="18.75">
      <c r="A93" s="191"/>
      <c r="B93" s="215"/>
      <c r="C93" s="215"/>
      <c r="D93" s="67"/>
      <c r="E93" s="9"/>
      <c r="F93" s="125"/>
      <c r="G93" s="43"/>
      <c r="H93" s="199"/>
      <c r="I93" s="296"/>
      <c r="J93" s="296"/>
      <c r="K93" s="193"/>
      <c r="L93" s="964"/>
    </row>
    <row r="94" spans="1:12" ht="18.75">
      <c r="A94" s="191"/>
      <c r="B94" s="215"/>
      <c r="C94" s="215"/>
      <c r="D94" s="67"/>
      <c r="E94" s="9"/>
      <c r="F94" s="10"/>
      <c r="G94" s="43"/>
      <c r="H94" s="193"/>
      <c r="I94" s="296"/>
      <c r="J94" s="296"/>
      <c r="K94" s="193"/>
      <c r="L94" s="964"/>
    </row>
    <row r="95" spans="1:12" ht="18.75">
      <c r="A95" s="191"/>
      <c r="B95" s="215"/>
      <c r="C95" s="215"/>
      <c r="D95" s="133"/>
      <c r="E95" s="9"/>
      <c r="F95" s="10"/>
      <c r="G95" s="43"/>
      <c r="H95" s="199"/>
      <c r="I95" s="296"/>
      <c r="J95" s="296"/>
      <c r="K95" s="193"/>
      <c r="L95" s="964"/>
    </row>
    <row r="96" spans="1:12" ht="18.75">
      <c r="A96" s="191"/>
      <c r="B96" s="215"/>
      <c r="C96" s="215"/>
      <c r="D96" s="127"/>
      <c r="E96" s="200"/>
      <c r="F96" s="125"/>
      <c r="G96" s="43"/>
      <c r="H96" s="199"/>
      <c r="I96" s="296"/>
      <c r="J96" s="126"/>
      <c r="K96" s="127"/>
      <c r="L96" s="964"/>
    </row>
    <row r="97" spans="1:12" ht="18.75">
      <c r="A97" s="191"/>
      <c r="B97" s="215"/>
      <c r="C97" s="215"/>
      <c r="D97" s="127"/>
      <c r="E97" s="200"/>
      <c r="F97" s="10"/>
      <c r="G97" s="43"/>
      <c r="H97" s="199"/>
      <c r="I97" s="296"/>
      <c r="J97" s="126"/>
      <c r="K97" s="127"/>
      <c r="L97" s="964"/>
    </row>
    <row r="98" spans="1:12" ht="18.75">
      <c r="A98" s="191"/>
      <c r="B98" s="215"/>
      <c r="C98" s="215"/>
      <c r="D98" s="127"/>
      <c r="E98" s="200"/>
      <c r="F98" s="10"/>
      <c r="G98" s="43"/>
      <c r="H98" s="199"/>
      <c r="I98" s="296"/>
      <c r="J98" s="126"/>
      <c r="K98" s="127"/>
      <c r="L98" s="964"/>
    </row>
    <row r="99" spans="1:12" ht="18.75">
      <c r="A99" s="191"/>
      <c r="B99" s="215"/>
      <c r="C99" s="215"/>
      <c r="D99" s="127"/>
      <c r="E99" s="200"/>
      <c r="F99" s="125"/>
      <c r="G99" s="43"/>
      <c r="H99" s="199"/>
      <c r="I99" s="296"/>
      <c r="J99" s="126"/>
      <c r="K99" s="127"/>
      <c r="L99" s="964"/>
    </row>
    <row r="100" spans="1:12" ht="18.75">
      <c r="A100" s="191"/>
      <c r="B100" s="215"/>
      <c r="C100" s="215"/>
      <c r="D100" s="127"/>
      <c r="E100" s="200"/>
      <c r="F100" s="125"/>
      <c r="G100" s="43"/>
      <c r="H100" s="199"/>
      <c r="I100" s="296"/>
      <c r="J100" s="126"/>
      <c r="K100" s="127"/>
      <c r="L100" s="964"/>
    </row>
    <row r="101" spans="1:12" ht="18.75">
      <c r="A101" s="191"/>
      <c r="B101" s="215"/>
      <c r="C101" s="215"/>
      <c r="D101" s="127"/>
      <c r="E101" s="200"/>
      <c r="F101" s="125"/>
      <c r="G101" s="43"/>
      <c r="H101" s="199"/>
      <c r="I101" s="296"/>
      <c r="J101" s="126"/>
      <c r="K101" s="127"/>
      <c r="L101" s="964"/>
    </row>
    <row r="102" spans="1:12" ht="18.75">
      <c r="A102" s="191"/>
      <c r="B102" s="215"/>
      <c r="C102" s="215"/>
      <c r="D102" s="127"/>
      <c r="E102" s="200"/>
      <c r="F102" s="125"/>
      <c r="G102" s="43"/>
      <c r="H102" s="199"/>
      <c r="I102" s="296"/>
      <c r="J102" s="126"/>
      <c r="K102" s="127"/>
      <c r="L102" s="964"/>
    </row>
    <row r="103" spans="1:12" ht="18.75">
      <c r="A103" s="191"/>
      <c r="B103" s="215"/>
      <c r="C103" s="215"/>
      <c r="D103" s="127"/>
      <c r="E103" s="200"/>
      <c r="F103" s="125"/>
      <c r="G103" s="43"/>
      <c r="H103" s="199"/>
      <c r="I103" s="296"/>
      <c r="J103" s="126"/>
      <c r="K103" s="127"/>
      <c r="L103" s="964"/>
    </row>
    <row r="104" spans="1:12" ht="18.75">
      <c r="A104" s="191"/>
      <c r="B104" s="215"/>
      <c r="C104" s="215"/>
      <c r="D104" s="505"/>
      <c r="E104" s="200"/>
      <c r="F104" s="125"/>
      <c r="G104" s="43"/>
      <c r="H104" s="199"/>
      <c r="I104" s="296"/>
      <c r="J104" s="126"/>
      <c r="K104" s="127"/>
      <c r="L104" s="964"/>
    </row>
    <row r="105" spans="1:12" ht="18.75">
      <c r="A105" s="191"/>
      <c r="B105" s="215"/>
      <c r="C105" s="126"/>
      <c r="D105" s="127"/>
      <c r="E105" s="200"/>
      <c r="F105" s="125"/>
      <c r="G105" s="43"/>
      <c r="H105" s="199"/>
      <c r="I105" s="296"/>
      <c r="J105" s="126"/>
      <c r="K105" s="127"/>
      <c r="L105" s="964"/>
    </row>
    <row r="106" spans="1:12" ht="18.75">
      <c r="A106" s="191"/>
      <c r="B106" s="215"/>
      <c r="C106" s="126"/>
      <c r="D106" s="127"/>
      <c r="E106" s="200"/>
      <c r="F106" s="125"/>
      <c r="G106" s="43"/>
      <c r="H106" s="199"/>
      <c r="I106" s="296"/>
      <c r="J106" s="126"/>
      <c r="K106" s="127"/>
      <c r="L106" s="964"/>
    </row>
    <row r="107" spans="1:12" ht="18.75">
      <c r="A107" s="191"/>
      <c r="B107" s="215"/>
      <c r="C107" s="126"/>
      <c r="D107" s="127"/>
      <c r="E107" s="200"/>
      <c r="F107" s="125"/>
      <c r="G107" s="43"/>
      <c r="H107" s="199"/>
      <c r="I107" s="296"/>
      <c r="J107" s="126"/>
      <c r="K107" s="127"/>
      <c r="L107" s="964"/>
    </row>
    <row r="108" spans="1:12" ht="18.75">
      <c r="A108" s="191"/>
      <c r="B108" s="215"/>
      <c r="C108" s="126"/>
      <c r="D108" s="127"/>
      <c r="E108" s="200"/>
      <c r="F108" s="125"/>
      <c r="G108" s="43"/>
      <c r="H108" s="199"/>
      <c r="I108" s="296"/>
      <c r="J108" s="126"/>
      <c r="K108" s="127"/>
      <c r="L108" s="964"/>
    </row>
    <row r="109" spans="1:12" ht="18.75">
      <c r="A109" s="191"/>
      <c r="B109" s="215"/>
      <c r="C109" s="126"/>
      <c r="D109" s="505"/>
      <c r="E109" s="200"/>
      <c r="F109" s="125"/>
      <c r="G109" s="43"/>
      <c r="H109" s="199"/>
      <c r="I109" s="296"/>
      <c r="J109" s="126"/>
      <c r="K109" s="127"/>
      <c r="L109" s="964"/>
    </row>
    <row r="110" spans="1:12" ht="18.75">
      <c r="A110" s="191"/>
      <c r="B110" s="215"/>
      <c r="C110" s="126"/>
      <c r="D110" s="127"/>
      <c r="E110" s="200"/>
      <c r="F110" s="125"/>
      <c r="G110" s="43"/>
      <c r="H110" s="199"/>
      <c r="I110" s="296"/>
      <c r="J110" s="126"/>
      <c r="K110" s="127"/>
      <c r="L110" s="964"/>
    </row>
    <row r="111" spans="1:12" ht="18.75">
      <c r="A111" s="191"/>
      <c r="B111" s="215"/>
      <c r="C111" s="126"/>
      <c r="D111" s="127"/>
      <c r="E111" s="200"/>
      <c r="F111" s="125"/>
      <c r="G111" s="43"/>
      <c r="H111" s="199"/>
      <c r="I111" s="296"/>
      <c r="J111" s="126"/>
      <c r="K111" s="127"/>
      <c r="L111" s="964"/>
    </row>
    <row r="112" spans="1:12" ht="18.75">
      <c r="A112" s="191"/>
      <c r="B112" s="215"/>
      <c r="C112" s="126"/>
      <c r="D112" s="678"/>
      <c r="E112" s="200"/>
      <c r="F112" s="125"/>
      <c r="G112" s="43"/>
      <c r="H112" s="199"/>
      <c r="I112" s="296"/>
      <c r="J112" s="126"/>
      <c r="K112" s="127"/>
      <c r="L112" s="964"/>
    </row>
    <row r="113" spans="1:12" ht="18.75">
      <c r="A113" s="191"/>
      <c r="B113" s="215"/>
      <c r="C113" s="126"/>
      <c r="D113" s="127"/>
      <c r="E113" s="200"/>
      <c r="F113" s="125"/>
      <c r="G113" s="43"/>
      <c r="H113" s="199"/>
      <c r="I113" s="296"/>
      <c r="J113" s="126"/>
      <c r="K113" s="127"/>
      <c r="L113" s="964"/>
    </row>
    <row r="114" spans="1:12" ht="18.75">
      <c r="A114" s="191"/>
      <c r="B114" s="215"/>
      <c r="C114" s="126"/>
      <c r="D114" s="679"/>
      <c r="E114" s="200"/>
      <c r="F114" s="125"/>
      <c r="G114" s="43"/>
      <c r="H114" s="199"/>
      <c r="I114" s="296"/>
      <c r="J114" s="126"/>
      <c r="K114" s="127"/>
      <c r="L114" s="964"/>
    </row>
    <row r="115" spans="1:12" ht="18.75">
      <c r="A115" s="191"/>
      <c r="B115" s="215"/>
      <c r="C115" s="126"/>
      <c r="D115" s="679"/>
      <c r="E115" s="200"/>
      <c r="F115" s="125"/>
      <c r="G115" s="43"/>
      <c r="H115" s="199"/>
      <c r="I115" s="296"/>
      <c r="J115" s="126"/>
      <c r="K115" s="127"/>
      <c r="L115" s="964"/>
    </row>
    <row r="116" spans="1:12" ht="18.75">
      <c r="A116" s="191"/>
      <c r="B116" s="215"/>
      <c r="C116" s="126"/>
      <c r="D116" s="413"/>
      <c r="E116" s="200"/>
      <c r="F116" s="125"/>
      <c r="G116" s="43"/>
      <c r="H116" s="199"/>
      <c r="I116" s="296"/>
      <c r="J116" s="126"/>
      <c r="K116" s="127"/>
      <c r="L116" s="964"/>
    </row>
    <row r="117" spans="1:12" ht="18.75">
      <c r="A117" s="191"/>
      <c r="B117" s="215"/>
      <c r="C117" s="126"/>
      <c r="D117" s="127"/>
      <c r="E117" s="200"/>
      <c r="F117" s="125"/>
      <c r="G117" s="43"/>
      <c r="H117" s="199"/>
      <c r="I117" s="296"/>
      <c r="J117" s="126"/>
      <c r="K117" s="127"/>
      <c r="L117" s="964"/>
    </row>
    <row r="118" spans="1:12" ht="18.75">
      <c r="A118" s="191"/>
      <c r="B118" s="215"/>
      <c r="C118" s="126"/>
      <c r="D118" s="127"/>
      <c r="E118" s="200"/>
      <c r="F118" s="125"/>
      <c r="G118" s="43"/>
      <c r="H118" s="199"/>
      <c r="I118" s="296"/>
      <c r="J118" s="126"/>
      <c r="K118" s="127"/>
      <c r="L118" s="964"/>
    </row>
    <row r="119" spans="1:12" ht="18.75">
      <c r="A119" s="191"/>
      <c r="B119" s="215"/>
      <c r="C119" s="126"/>
      <c r="D119" s="127"/>
      <c r="E119" s="200"/>
      <c r="F119" s="125"/>
      <c r="G119" s="43"/>
      <c r="H119" s="199"/>
      <c r="I119" s="296"/>
      <c r="J119" s="126"/>
      <c r="K119" s="127"/>
      <c r="L119" s="964"/>
    </row>
    <row r="120" spans="1:12" ht="18.75">
      <c r="A120" s="191"/>
      <c r="B120" s="215"/>
      <c r="C120" s="126"/>
      <c r="D120" s="127"/>
      <c r="E120" s="200"/>
      <c r="F120" s="125"/>
      <c r="G120" s="43"/>
      <c r="H120" s="199"/>
      <c r="I120" s="296"/>
      <c r="J120" s="126"/>
      <c r="K120" s="127"/>
      <c r="L120" s="964"/>
    </row>
    <row r="121" spans="1:12" ht="18.75">
      <c r="A121" s="191"/>
      <c r="B121" s="215"/>
      <c r="C121" s="126"/>
      <c r="D121" s="505"/>
      <c r="E121" s="200"/>
      <c r="F121" s="125"/>
      <c r="G121" s="43"/>
      <c r="H121" s="199"/>
      <c r="I121" s="296"/>
      <c r="J121" s="299"/>
      <c r="K121" s="273"/>
      <c r="L121" s="964"/>
    </row>
    <row r="122" spans="1:12" ht="18.75">
      <c r="A122" s="191"/>
      <c r="B122" s="215"/>
      <c r="C122" s="126"/>
      <c r="D122" s="127"/>
      <c r="E122" s="125"/>
      <c r="F122" s="125"/>
      <c r="G122" s="43"/>
      <c r="H122" s="199"/>
      <c r="I122" s="296"/>
      <c r="J122" s="299"/>
      <c r="K122" s="273"/>
      <c r="L122" s="964"/>
    </row>
    <row r="123" spans="1:12" ht="18.75">
      <c r="A123" s="1408"/>
      <c r="B123" s="1409"/>
      <c r="C123" s="1409"/>
      <c r="D123" s="1409"/>
      <c r="E123" s="1409"/>
      <c r="F123" s="1409"/>
      <c r="G123" s="1409"/>
      <c r="H123" s="1409"/>
      <c r="I123" s="1409"/>
      <c r="J123" s="1409"/>
      <c r="K123" s="1409"/>
      <c r="L123" s="1410"/>
    </row>
    <row r="124" spans="1:12" ht="18.75">
      <c r="A124" s="191"/>
      <c r="B124" s="215"/>
      <c r="C124" s="218"/>
      <c r="D124" s="217"/>
      <c r="E124" s="216"/>
      <c r="F124" s="216"/>
      <c r="G124" s="216"/>
      <c r="H124" s="193"/>
      <c r="I124" s="302"/>
      <c r="J124" s="302"/>
      <c r="K124" s="277"/>
      <c r="L124" s="219"/>
    </row>
    <row r="125" spans="1:12" ht="18.75">
      <c r="A125" s="196"/>
      <c r="B125" s="215"/>
      <c r="C125" s="218"/>
      <c r="D125" s="217"/>
      <c r="E125" s="216"/>
      <c r="F125" s="216"/>
      <c r="G125" s="216"/>
      <c r="H125" s="193"/>
      <c r="I125" s="302"/>
      <c r="J125" s="303"/>
      <c r="K125" s="278"/>
      <c r="L125" s="220"/>
    </row>
    <row r="126" spans="1:12" ht="18.75">
      <c r="A126" s="196"/>
      <c r="B126" s="215"/>
      <c r="C126" s="218"/>
      <c r="D126" s="217"/>
      <c r="E126" s="216"/>
      <c r="F126" s="216"/>
      <c r="G126" s="216"/>
      <c r="H126" s="193"/>
      <c r="I126" s="296"/>
      <c r="J126" s="303"/>
      <c r="K126" s="278"/>
      <c r="L126" s="220"/>
    </row>
    <row r="127" spans="1:12" ht="18.75">
      <c r="A127" s="196"/>
      <c r="B127" s="215"/>
      <c r="C127" s="218"/>
      <c r="D127" s="217"/>
      <c r="E127" s="216"/>
      <c r="F127" s="216"/>
      <c r="G127" s="216"/>
      <c r="H127" s="193"/>
      <c r="I127" s="303"/>
      <c r="J127" s="303"/>
      <c r="K127" s="278"/>
      <c r="L127" s="220"/>
    </row>
    <row r="128" spans="1:12" ht="18.75">
      <c r="A128" s="196"/>
      <c r="B128" s="215"/>
      <c r="C128" s="218"/>
      <c r="D128" s="217"/>
      <c r="E128" s="216"/>
      <c r="F128" s="216"/>
      <c r="G128" s="216"/>
      <c r="H128" s="193"/>
      <c r="I128" s="303"/>
      <c r="J128" s="303"/>
      <c r="K128" s="278"/>
      <c r="L128" s="220"/>
    </row>
    <row r="129" spans="1:12" ht="18.75">
      <c r="A129" s="196"/>
      <c r="B129" s="215"/>
      <c r="C129" s="218"/>
      <c r="D129" s="217"/>
      <c r="E129" s="216"/>
      <c r="F129" s="216"/>
      <c r="G129" s="216"/>
      <c r="H129" s="193"/>
      <c r="I129" s="303"/>
      <c r="J129" s="303"/>
      <c r="K129" s="278"/>
      <c r="L129" s="220"/>
    </row>
    <row r="130" spans="1:12" ht="18.75">
      <c r="A130" s="221"/>
      <c r="B130" s="222"/>
      <c r="C130" s="222"/>
      <c r="D130" s="222"/>
      <c r="E130" s="222"/>
      <c r="F130" s="222"/>
      <c r="G130" s="222"/>
      <c r="H130" s="222"/>
      <c r="I130" s="304"/>
      <c r="J130" s="304"/>
      <c r="K130" s="279"/>
      <c r="L130" s="223"/>
    </row>
    <row r="131" spans="1:12" ht="18.75">
      <c r="A131" s="191"/>
      <c r="B131" s="215"/>
      <c r="C131" s="102"/>
      <c r="D131" s="63"/>
      <c r="E131" s="43"/>
      <c r="F131" s="43"/>
      <c r="G131" s="42"/>
      <c r="H131" s="132"/>
      <c r="I131" s="301"/>
      <c r="J131" s="301"/>
      <c r="K131" s="276"/>
      <c r="L131" s="219"/>
    </row>
    <row r="132" spans="1:12" ht="18.75">
      <c r="A132" s="191"/>
      <c r="B132" s="215"/>
      <c r="C132" s="102"/>
      <c r="D132" s="63"/>
      <c r="E132" s="43"/>
      <c r="F132" s="43"/>
      <c r="G132" s="42"/>
      <c r="H132" s="199"/>
      <c r="I132" s="301"/>
      <c r="J132" s="301"/>
      <c r="K132" s="276"/>
      <c r="L132" s="219"/>
    </row>
    <row r="133" spans="1:12" ht="18.75">
      <c r="A133" s="191"/>
      <c r="B133" s="215"/>
      <c r="C133" s="192"/>
      <c r="D133" s="63"/>
      <c r="E133" s="194"/>
      <c r="F133" s="194"/>
      <c r="G133" s="194"/>
      <c r="H133" s="199"/>
      <c r="I133" s="509"/>
      <c r="J133" s="296"/>
      <c r="K133" s="193"/>
      <c r="L133" s="193"/>
    </row>
    <row r="134" spans="1:12" ht="18.75">
      <c r="A134" s="221"/>
      <c r="B134" s="222"/>
      <c r="C134" s="222"/>
      <c r="D134" s="222"/>
      <c r="E134" s="222"/>
      <c r="F134" s="222"/>
      <c r="G134" s="222"/>
      <c r="H134" s="222"/>
      <c r="I134" s="304"/>
      <c r="J134" s="304"/>
      <c r="K134" s="279"/>
      <c r="L134" s="223"/>
    </row>
    <row r="135" spans="1:12" ht="18.75">
      <c r="A135" s="191"/>
      <c r="B135" s="191"/>
      <c r="C135" s="39"/>
      <c r="D135" s="193"/>
      <c r="E135" s="9"/>
      <c r="F135" s="9"/>
      <c r="G135" s="194"/>
      <c r="H135" s="193"/>
      <c r="I135" s="302"/>
      <c r="J135" s="302"/>
      <c r="K135" s="277"/>
      <c r="L135" s="1416"/>
    </row>
    <row r="136" spans="1:12" s="224" customFormat="1" ht="18.75">
      <c r="A136" s="191"/>
      <c r="B136" s="191"/>
      <c r="C136" s="192"/>
      <c r="D136" s="193"/>
      <c r="E136" s="9"/>
      <c r="F136" s="9"/>
      <c r="G136" s="194"/>
      <c r="H136" s="193"/>
      <c r="I136" s="305"/>
      <c r="J136" s="305"/>
      <c r="K136" s="280"/>
      <c r="L136" s="1417"/>
    </row>
    <row r="137" spans="1:12" s="224" customFormat="1" ht="18.75">
      <c r="A137" s="191"/>
      <c r="B137" s="191"/>
      <c r="C137" s="192"/>
      <c r="D137" s="193"/>
      <c r="E137" s="9"/>
      <c r="F137" s="9"/>
      <c r="G137" s="194"/>
      <c r="H137" s="193"/>
      <c r="I137" s="305"/>
      <c r="J137" s="305"/>
      <c r="K137" s="280"/>
      <c r="L137" s="1417"/>
    </row>
    <row r="138" spans="1:12" ht="18.75">
      <c r="A138" s="191"/>
      <c r="B138" s="191"/>
      <c r="C138" s="192"/>
      <c r="D138" s="193"/>
      <c r="E138" s="194"/>
      <c r="F138" s="194"/>
      <c r="G138" s="194"/>
      <c r="H138" s="193"/>
      <c r="I138" s="305"/>
      <c r="J138" s="305"/>
      <c r="K138" s="280"/>
      <c r="L138" s="1417"/>
    </row>
    <row r="139" spans="1:12" ht="18.75">
      <c r="A139" s="191"/>
      <c r="B139" s="191"/>
      <c r="C139" s="192"/>
      <c r="D139" s="193"/>
      <c r="E139" s="194"/>
      <c r="F139" s="194"/>
      <c r="G139" s="194"/>
      <c r="H139" s="193"/>
      <c r="I139" s="305"/>
      <c r="J139" s="305"/>
      <c r="K139" s="280"/>
      <c r="L139" s="1417"/>
    </row>
    <row r="140" spans="1:12" ht="18.75">
      <c r="A140" s="191"/>
      <c r="B140" s="191"/>
      <c r="C140" s="192"/>
      <c r="D140" s="193"/>
      <c r="E140" s="194"/>
      <c r="F140" s="194"/>
      <c r="G140" s="194"/>
      <c r="H140" s="193"/>
      <c r="I140" s="300"/>
      <c r="J140" s="300"/>
      <c r="K140" s="275"/>
      <c r="L140" s="1418"/>
    </row>
    <row r="141" spans="1:12" ht="18.75">
      <c r="A141" s="191"/>
      <c r="B141" s="191"/>
      <c r="C141" s="192"/>
      <c r="D141" s="193"/>
      <c r="E141" s="194"/>
      <c r="F141" s="194"/>
      <c r="G141" s="194"/>
      <c r="H141" s="193"/>
      <c r="I141" s="296"/>
      <c r="J141" s="296"/>
      <c r="K141" s="193"/>
      <c r="L141" s="193"/>
    </row>
    <row r="142" spans="1:12" ht="18.75">
      <c r="A142" s="221"/>
      <c r="B142" s="222"/>
      <c r="C142" s="222"/>
      <c r="D142" s="222"/>
      <c r="E142" s="222"/>
      <c r="F142" s="222"/>
      <c r="G142" s="222"/>
      <c r="H142" s="222"/>
      <c r="I142" s="304"/>
      <c r="J142" s="304"/>
      <c r="K142" s="279"/>
      <c r="L142" s="223"/>
    </row>
    <row r="143" spans="1:12" ht="18.75">
      <c r="A143" s="191"/>
      <c r="B143" s="191"/>
      <c r="C143" s="192"/>
      <c r="D143" s="193"/>
      <c r="E143" s="194"/>
      <c r="F143" s="194"/>
      <c r="G143" s="194"/>
      <c r="H143" s="193"/>
      <c r="I143" s="302"/>
      <c r="J143" s="302"/>
      <c r="K143" s="277"/>
      <c r="L143" s="1416"/>
    </row>
    <row r="144" spans="1:12" ht="18.75">
      <c r="A144" s="191"/>
      <c r="B144" s="191"/>
      <c r="C144" s="192"/>
      <c r="D144" s="193"/>
      <c r="E144" s="194"/>
      <c r="F144" s="194"/>
      <c r="G144" s="194"/>
      <c r="H144" s="193"/>
      <c r="I144" s="305"/>
      <c r="J144" s="305"/>
      <c r="K144" s="280"/>
      <c r="L144" s="1417"/>
    </row>
    <row r="145" spans="1:12" ht="18.75">
      <c r="A145" s="191"/>
      <c r="B145" s="191"/>
      <c r="C145" s="192"/>
      <c r="D145" s="193"/>
      <c r="E145" s="194"/>
      <c r="F145" s="194"/>
      <c r="G145" s="194"/>
      <c r="H145" s="193"/>
      <c r="I145" s="305"/>
      <c r="J145" s="305"/>
      <c r="K145" s="280"/>
      <c r="L145" s="1417"/>
    </row>
    <row r="146" spans="1:12" ht="18.75">
      <c r="A146" s="191"/>
      <c r="B146" s="191"/>
      <c r="C146" s="192"/>
      <c r="D146" s="193"/>
      <c r="E146" s="194"/>
      <c r="F146" s="194"/>
      <c r="G146" s="194"/>
      <c r="H146" s="193"/>
      <c r="I146" s="305"/>
      <c r="J146" s="305"/>
      <c r="K146" s="280"/>
      <c r="L146" s="1417"/>
    </row>
    <row r="147" spans="1:12" ht="18.75">
      <c r="A147" s="191"/>
      <c r="B147" s="191"/>
      <c r="C147" s="192"/>
      <c r="D147" s="193"/>
      <c r="E147" s="194"/>
      <c r="F147" s="194"/>
      <c r="G147" s="194"/>
      <c r="H147" s="193"/>
      <c r="I147" s="300"/>
      <c r="J147" s="300"/>
      <c r="K147" s="275"/>
      <c r="L147" s="1418"/>
    </row>
    <row r="148" spans="1:12" ht="18.75">
      <c r="A148" s="191"/>
      <c r="B148" s="191"/>
      <c r="C148" s="192"/>
      <c r="D148" s="193"/>
      <c r="E148" s="194"/>
      <c r="F148" s="194"/>
      <c r="G148" s="194"/>
      <c r="H148" s="193"/>
      <c r="I148" s="296"/>
      <c r="J148" s="296"/>
      <c r="K148" s="193"/>
      <c r="L148" s="193"/>
    </row>
    <row r="149" spans="1:12" ht="18.75">
      <c r="A149" s="1413"/>
      <c r="B149" s="1414"/>
      <c r="C149" s="1414"/>
      <c r="D149" s="1414"/>
      <c r="E149" s="1414"/>
      <c r="F149" s="1414"/>
      <c r="G149" s="1414"/>
      <c r="H149" s="1415"/>
      <c r="I149" s="306"/>
      <c r="J149" s="306"/>
      <c r="K149" s="272"/>
      <c r="L149" s="225"/>
    </row>
    <row r="150" spans="1:12" ht="18.75">
      <c r="A150" s="191"/>
      <c r="B150" s="191"/>
      <c r="C150" s="192"/>
      <c r="D150" s="193"/>
      <c r="E150" s="194"/>
      <c r="F150" s="194"/>
      <c r="G150" s="194"/>
      <c r="H150" s="193"/>
      <c r="I150" s="296"/>
      <c r="J150" s="296"/>
      <c r="K150" s="193"/>
      <c r="L150" s="193"/>
    </row>
    <row r="151" spans="1:12" ht="18.75">
      <c r="A151" s="191"/>
      <c r="B151" s="191"/>
      <c r="C151" s="192"/>
      <c r="D151" s="193"/>
      <c r="E151" s="194"/>
      <c r="F151" s="194"/>
      <c r="G151" s="194"/>
      <c r="H151" s="193"/>
      <c r="I151" s="296"/>
      <c r="J151" s="296"/>
      <c r="K151" s="193"/>
      <c r="L151" s="193"/>
    </row>
    <row r="152" spans="1:12" ht="18.75">
      <c r="A152" s="191"/>
      <c r="B152" s="191"/>
      <c r="C152" s="192"/>
      <c r="D152" s="193"/>
      <c r="E152" s="194"/>
      <c r="F152" s="194"/>
      <c r="G152" s="194"/>
      <c r="H152" s="193"/>
      <c r="I152" s="296"/>
      <c r="J152" s="296"/>
      <c r="K152" s="193"/>
      <c r="L152" s="193"/>
    </row>
    <row r="153" spans="1:12" ht="18.75">
      <c r="A153" s="191"/>
      <c r="B153" s="191"/>
      <c r="C153" s="192"/>
      <c r="D153" s="193"/>
      <c r="E153" s="194"/>
      <c r="F153" s="194"/>
      <c r="G153" s="194"/>
      <c r="H153" s="193"/>
      <c r="I153" s="296"/>
      <c r="J153" s="296"/>
      <c r="K153" s="193"/>
      <c r="L153" s="193"/>
    </row>
    <row r="154" spans="1:12" ht="18.75">
      <c r="A154" s="191"/>
      <c r="B154" s="191"/>
      <c r="C154" s="192"/>
      <c r="D154" s="193"/>
      <c r="E154" s="194"/>
      <c r="F154" s="194"/>
      <c r="G154" s="194"/>
      <c r="H154" s="193"/>
      <c r="I154" s="296"/>
      <c r="J154" s="296"/>
      <c r="K154" s="193"/>
      <c r="L154" s="193"/>
    </row>
    <row r="155" spans="1:12" ht="18.75">
      <c r="A155" s="191"/>
      <c r="B155" s="191"/>
      <c r="C155" s="192"/>
      <c r="D155" s="193"/>
      <c r="E155" s="194"/>
      <c r="F155" s="194"/>
      <c r="G155" s="194"/>
      <c r="H155" s="193"/>
      <c r="I155" s="296"/>
      <c r="J155" s="296"/>
      <c r="K155" s="193"/>
      <c r="L155" s="193"/>
    </row>
    <row r="156" spans="1:12" ht="18.75">
      <c r="A156" s="191"/>
      <c r="B156" s="191"/>
      <c r="C156" s="192"/>
      <c r="D156" s="193"/>
      <c r="E156" s="194"/>
      <c r="F156" s="194"/>
      <c r="G156" s="194"/>
      <c r="H156" s="193"/>
      <c r="I156" s="296"/>
      <c r="J156" s="296"/>
      <c r="K156" s="193"/>
      <c r="L156" s="193"/>
    </row>
    <row r="157" spans="1:12" ht="18.75">
      <c r="A157" s="191"/>
      <c r="B157" s="191"/>
      <c r="C157" s="192"/>
      <c r="D157" s="193"/>
      <c r="E157" s="194"/>
      <c r="F157" s="194"/>
      <c r="G157" s="194"/>
      <c r="H157" s="193"/>
      <c r="I157" s="296"/>
      <c r="J157" s="296"/>
      <c r="K157" s="193"/>
      <c r="L157" s="193"/>
    </row>
    <row r="158" spans="1:12" ht="18.75">
      <c r="A158" s="191"/>
      <c r="B158" s="191"/>
      <c r="C158" s="192"/>
      <c r="D158" s="193"/>
      <c r="E158" s="194"/>
      <c r="F158" s="194"/>
      <c r="G158" s="194"/>
      <c r="H158" s="193"/>
      <c r="I158" s="296"/>
      <c r="J158" s="296"/>
      <c r="K158" s="193"/>
      <c r="L158" s="193"/>
    </row>
    <row r="159" spans="1:12" ht="18.75">
      <c r="A159" s="191"/>
      <c r="B159" s="191"/>
      <c r="C159" s="192"/>
      <c r="D159" s="193"/>
      <c r="E159" s="194"/>
      <c r="F159" s="194"/>
      <c r="G159" s="194"/>
      <c r="H159" s="193"/>
      <c r="I159" s="296"/>
      <c r="J159" s="296"/>
      <c r="K159" s="193"/>
      <c r="L159" s="193"/>
    </row>
    <row r="160" spans="1:12" ht="18.75">
      <c r="A160" s="191"/>
      <c r="B160" s="191"/>
      <c r="C160" s="192"/>
      <c r="D160" s="193"/>
      <c r="E160" s="194"/>
      <c r="F160" s="194"/>
      <c r="G160" s="194"/>
      <c r="H160" s="193"/>
      <c r="I160" s="296"/>
      <c r="J160" s="296"/>
      <c r="K160" s="193"/>
      <c r="L160" s="193"/>
    </row>
    <row r="161" spans="1:12" ht="18.75">
      <c r="A161" s="191"/>
      <c r="B161" s="191"/>
      <c r="C161" s="192"/>
      <c r="D161" s="193"/>
      <c r="E161" s="194"/>
      <c r="F161" s="194"/>
      <c r="G161" s="194"/>
      <c r="H161" s="193"/>
      <c r="I161" s="296"/>
      <c r="J161" s="296"/>
      <c r="K161" s="193"/>
      <c r="L161" s="193"/>
    </row>
    <row r="162" spans="1:12" ht="18.75">
      <c r="A162" s="191"/>
      <c r="B162" s="191"/>
      <c r="C162" s="192"/>
      <c r="D162" s="193"/>
      <c r="E162" s="194"/>
      <c r="F162" s="194"/>
      <c r="G162" s="194"/>
      <c r="H162" s="193"/>
      <c r="I162" s="296"/>
      <c r="J162" s="296"/>
      <c r="K162" s="193"/>
      <c r="L162" s="193"/>
    </row>
    <row r="163" spans="1:12" ht="18.75">
      <c r="A163" s="191"/>
      <c r="B163" s="191"/>
      <c r="C163" s="192"/>
      <c r="D163" s="193"/>
      <c r="E163" s="194"/>
      <c r="F163" s="194"/>
      <c r="G163" s="194"/>
      <c r="H163" s="193"/>
      <c r="I163" s="296"/>
      <c r="J163" s="296"/>
      <c r="K163" s="193"/>
      <c r="L163" s="193"/>
    </row>
    <row r="164" spans="1:12" ht="18.75">
      <c r="A164" s="191"/>
      <c r="B164" s="191"/>
      <c r="C164" s="192"/>
      <c r="D164" s="193"/>
      <c r="E164" s="194"/>
      <c r="F164" s="194"/>
      <c r="G164" s="194"/>
      <c r="H164" s="193"/>
      <c r="I164" s="296"/>
      <c r="J164" s="296"/>
      <c r="K164" s="193"/>
      <c r="L164" s="193"/>
    </row>
    <row r="165" spans="1:12" ht="18.75">
      <c r="A165" s="191"/>
      <c r="B165" s="191"/>
      <c r="C165" s="192"/>
      <c r="D165" s="193"/>
      <c r="E165" s="194"/>
      <c r="F165" s="194"/>
      <c r="G165" s="194"/>
      <c r="H165" s="193"/>
      <c r="I165" s="296"/>
      <c r="J165" s="296"/>
      <c r="K165" s="193"/>
      <c r="L165" s="193"/>
    </row>
    <row r="166" spans="1:12" ht="18.75">
      <c r="A166" s="191"/>
      <c r="B166" s="191"/>
      <c r="C166" s="192"/>
      <c r="D166" s="193"/>
      <c r="E166" s="194"/>
      <c r="F166" s="194"/>
      <c r="G166" s="194"/>
      <c r="H166" s="193"/>
      <c r="I166" s="296"/>
      <c r="J166" s="296"/>
      <c r="K166" s="193"/>
      <c r="L166" s="193"/>
    </row>
    <row r="167" spans="1:12" ht="18.75">
      <c r="A167" s="191"/>
      <c r="B167" s="191"/>
      <c r="C167" s="192"/>
      <c r="D167" s="193"/>
      <c r="E167" s="194"/>
      <c r="F167" s="194"/>
      <c r="G167" s="194"/>
      <c r="H167" s="193"/>
      <c r="I167" s="296"/>
      <c r="J167" s="296"/>
      <c r="K167" s="193"/>
      <c r="L167" s="193"/>
    </row>
    <row r="168" spans="1:12" ht="18.75">
      <c r="A168" s="191"/>
      <c r="B168" s="191"/>
      <c r="C168" s="192"/>
      <c r="D168" s="193"/>
      <c r="E168" s="194"/>
      <c r="F168" s="194"/>
      <c r="G168" s="194"/>
      <c r="H168" s="193"/>
      <c r="I168" s="296"/>
      <c r="J168" s="296"/>
      <c r="K168" s="193"/>
      <c r="L168" s="193"/>
    </row>
    <row r="169" spans="1:12" ht="18.75">
      <c r="A169" s="191"/>
      <c r="B169" s="191"/>
      <c r="C169" s="192"/>
      <c r="D169" s="193"/>
      <c r="E169" s="194"/>
      <c r="F169" s="194"/>
      <c r="G169" s="194"/>
      <c r="H169" s="193"/>
      <c r="I169" s="296"/>
      <c r="J169" s="296"/>
      <c r="K169" s="193"/>
      <c r="L169" s="193"/>
    </row>
    <row r="170" spans="1:12" ht="18.75">
      <c r="A170" s="191"/>
      <c r="B170" s="191"/>
      <c r="C170" s="192"/>
      <c r="D170" s="193"/>
      <c r="E170" s="194"/>
      <c r="F170" s="194"/>
      <c r="G170" s="194"/>
      <c r="H170" s="193"/>
      <c r="I170" s="296"/>
      <c r="J170" s="296"/>
      <c r="K170" s="193"/>
      <c r="L170" s="193"/>
    </row>
    <row r="171" spans="1:12" ht="18.75">
      <c r="A171" s="191"/>
      <c r="B171" s="191"/>
      <c r="C171" s="192"/>
      <c r="D171" s="193"/>
      <c r="E171" s="194"/>
      <c r="F171" s="194"/>
      <c r="G171" s="194"/>
      <c r="H171" s="193"/>
      <c r="I171" s="296"/>
      <c r="J171" s="296"/>
      <c r="K171" s="193"/>
      <c r="L171" s="193"/>
    </row>
    <row r="172" spans="1:12" ht="18.75">
      <c r="A172" s="191"/>
      <c r="B172" s="191"/>
      <c r="C172" s="192"/>
      <c r="D172" s="193"/>
      <c r="E172" s="194"/>
      <c r="F172" s="194"/>
      <c r="G172" s="194"/>
      <c r="H172" s="193"/>
      <c r="I172" s="296"/>
      <c r="J172" s="296"/>
      <c r="K172" s="193"/>
      <c r="L172" s="193"/>
    </row>
    <row r="173" spans="1:12" ht="18.75">
      <c r="A173" s="191"/>
      <c r="B173" s="191"/>
      <c r="C173" s="192"/>
      <c r="D173" s="193"/>
      <c r="E173" s="194"/>
      <c r="F173" s="194"/>
      <c r="G173" s="194"/>
      <c r="H173" s="193"/>
      <c r="I173" s="296"/>
      <c r="J173" s="296"/>
      <c r="K173" s="193"/>
      <c r="L173" s="193"/>
    </row>
    <row r="174" spans="1:12" ht="18.75">
      <c r="A174" s="191"/>
      <c r="B174" s="191"/>
      <c r="C174" s="192"/>
      <c r="D174" s="193"/>
      <c r="E174" s="194"/>
      <c r="F174" s="194"/>
      <c r="G174" s="194"/>
      <c r="H174" s="193"/>
      <c r="I174" s="296"/>
      <c r="J174" s="296"/>
      <c r="K174" s="193"/>
      <c r="L174" s="193"/>
    </row>
    <row r="175" spans="1:12" ht="18.75">
      <c r="A175" s="191"/>
      <c r="B175" s="191"/>
      <c r="C175" s="192"/>
      <c r="D175" s="193"/>
      <c r="E175" s="194"/>
      <c r="F175" s="194"/>
      <c r="G175" s="194"/>
      <c r="H175" s="193"/>
      <c r="I175" s="296"/>
      <c r="J175" s="296"/>
      <c r="K175" s="193"/>
      <c r="L175" s="193"/>
    </row>
    <row r="176" spans="1:12" ht="18.75">
      <c r="A176" s="191"/>
      <c r="B176" s="191"/>
      <c r="C176" s="192"/>
      <c r="D176" s="193"/>
      <c r="E176" s="194"/>
      <c r="F176" s="194"/>
      <c r="G176" s="194"/>
      <c r="H176" s="193"/>
      <c r="I176" s="296"/>
      <c r="J176" s="296"/>
      <c r="K176" s="193"/>
      <c r="L176" s="193"/>
    </row>
    <row r="177" spans="1:12" ht="18.75">
      <c r="A177" s="191"/>
      <c r="B177" s="191"/>
      <c r="C177" s="192"/>
      <c r="D177" s="193"/>
      <c r="E177" s="194"/>
      <c r="F177" s="194"/>
      <c r="G177" s="194"/>
      <c r="H177" s="193"/>
      <c r="I177" s="296"/>
      <c r="J177" s="296"/>
      <c r="K177" s="193"/>
      <c r="L177" s="193"/>
    </row>
    <row r="178" spans="1:12" ht="18.75">
      <c r="A178" s="191"/>
      <c r="B178" s="191"/>
      <c r="C178" s="192"/>
      <c r="D178" s="193"/>
      <c r="E178" s="194"/>
      <c r="F178" s="194"/>
      <c r="G178" s="194"/>
      <c r="H178" s="193"/>
      <c r="I178" s="296"/>
      <c r="J178" s="296"/>
      <c r="K178" s="193"/>
      <c r="L178" s="193"/>
    </row>
    <row r="179" spans="1:12" ht="18.75">
      <c r="A179" s="191"/>
      <c r="B179" s="191"/>
      <c r="C179" s="192"/>
      <c r="D179" s="193"/>
      <c r="E179" s="194"/>
      <c r="F179" s="194"/>
      <c r="G179" s="194"/>
      <c r="H179" s="193"/>
      <c r="I179" s="296"/>
      <c r="J179" s="296"/>
      <c r="K179" s="193"/>
      <c r="L179" s="193"/>
    </row>
    <row r="180" spans="1:12" ht="18.75">
      <c r="A180" s="191"/>
      <c r="B180" s="191"/>
      <c r="C180" s="192"/>
      <c r="D180" s="193"/>
      <c r="E180" s="194"/>
      <c r="F180" s="194"/>
      <c r="G180" s="194"/>
      <c r="H180" s="193"/>
      <c r="I180" s="296"/>
      <c r="J180" s="296"/>
      <c r="K180" s="193"/>
      <c r="L180" s="193"/>
    </row>
    <row r="181" spans="1:12" ht="18.75">
      <c r="A181" s="191"/>
      <c r="B181" s="191"/>
      <c r="C181" s="192"/>
      <c r="D181" s="193"/>
      <c r="E181" s="194"/>
      <c r="F181" s="194"/>
      <c r="G181" s="194"/>
      <c r="H181" s="193"/>
      <c r="I181" s="296"/>
      <c r="J181" s="296"/>
      <c r="K181" s="193"/>
      <c r="L181" s="193"/>
    </row>
    <row r="182" spans="1:12" ht="18.75">
      <c r="A182" s="191"/>
      <c r="B182" s="191"/>
      <c r="C182" s="192"/>
      <c r="D182" s="193"/>
      <c r="E182" s="194"/>
      <c r="F182" s="194"/>
      <c r="G182" s="194"/>
      <c r="H182" s="193"/>
      <c r="I182" s="296"/>
      <c r="J182" s="296"/>
      <c r="K182" s="193"/>
      <c r="L182" s="193"/>
    </row>
    <row r="183" spans="1:12" ht="18.75">
      <c r="A183" s="191"/>
      <c r="B183" s="191"/>
      <c r="C183" s="192"/>
      <c r="D183" s="193"/>
      <c r="E183" s="194"/>
      <c r="F183" s="194"/>
      <c r="G183" s="194"/>
      <c r="H183" s="193"/>
      <c r="I183" s="296"/>
      <c r="J183" s="296"/>
      <c r="K183" s="193"/>
      <c r="L183" s="193"/>
    </row>
    <row r="184" spans="1:12" ht="18.75">
      <c r="A184" s="191"/>
      <c r="B184" s="191"/>
      <c r="C184" s="192"/>
      <c r="D184" s="193"/>
      <c r="E184" s="194"/>
      <c r="F184" s="194"/>
      <c r="G184" s="194"/>
      <c r="H184" s="193"/>
      <c r="I184" s="296"/>
      <c r="J184" s="296"/>
      <c r="K184" s="193"/>
      <c r="L184" s="193"/>
    </row>
    <row r="185" spans="1:12" ht="18.75">
      <c r="A185" s="191"/>
      <c r="B185" s="191"/>
      <c r="C185" s="192"/>
      <c r="D185" s="193"/>
      <c r="E185" s="194"/>
      <c r="F185" s="194"/>
      <c r="G185" s="194"/>
      <c r="H185" s="193"/>
      <c r="I185" s="296"/>
      <c r="J185" s="296"/>
      <c r="K185" s="193"/>
      <c r="L185" s="193"/>
    </row>
    <row r="186" spans="1:12" ht="18.75">
      <c r="A186" s="191"/>
      <c r="B186" s="191"/>
      <c r="C186" s="192"/>
      <c r="D186" s="193"/>
      <c r="E186" s="194"/>
      <c r="F186" s="194"/>
      <c r="G186" s="194"/>
      <c r="H186" s="193"/>
      <c r="I186" s="296"/>
      <c r="J186" s="296"/>
      <c r="K186" s="193"/>
      <c r="L186" s="193"/>
    </row>
    <row r="187" spans="1:12" ht="18.75">
      <c r="A187" s="191"/>
      <c r="B187" s="191"/>
      <c r="C187" s="192"/>
      <c r="D187" s="193"/>
      <c r="E187" s="194"/>
      <c r="F187" s="194"/>
      <c r="G187" s="194"/>
      <c r="H187" s="193"/>
      <c r="I187" s="296"/>
      <c r="J187" s="296"/>
      <c r="K187" s="193"/>
      <c r="L187" s="193"/>
    </row>
    <row r="188" spans="1:12" ht="18.75">
      <c r="A188" s="191"/>
      <c r="B188" s="191"/>
      <c r="C188" s="192"/>
      <c r="D188" s="193"/>
      <c r="E188" s="194"/>
      <c r="F188" s="194"/>
      <c r="G188" s="194"/>
      <c r="H188" s="193"/>
      <c r="I188" s="296"/>
      <c r="J188" s="296"/>
      <c r="K188" s="193"/>
      <c r="L188" s="193"/>
    </row>
    <row r="189" spans="1:12" ht="18.75">
      <c r="A189" s="191"/>
      <c r="B189" s="191"/>
      <c r="C189" s="192"/>
      <c r="D189" s="193"/>
      <c r="E189" s="194"/>
      <c r="F189" s="194"/>
      <c r="G189" s="194"/>
      <c r="H189" s="193"/>
      <c r="I189" s="296"/>
      <c r="J189" s="296"/>
      <c r="K189" s="193"/>
      <c r="L189" s="193"/>
    </row>
  </sheetData>
  <mergeCells count="12">
    <mergeCell ref="A89:L89"/>
    <mergeCell ref="A149:H149"/>
    <mergeCell ref="A123:L123"/>
    <mergeCell ref="L135:L140"/>
    <mergeCell ref="L143:L147"/>
    <mergeCell ref="A17:L17"/>
    <mergeCell ref="A68:L68"/>
    <mergeCell ref="A2:D2"/>
    <mergeCell ref="A3:D3"/>
    <mergeCell ref="G4:L4"/>
    <mergeCell ref="A6:L6"/>
    <mergeCell ref="A12:L12"/>
  </mergeCells>
  <phoneticPr fontId="69" type="noConversion"/>
  <pageMargins left="0.7" right="0.7" top="0.75" bottom="0.75" header="0.3" footer="0.3"/>
  <pageSetup paperSize="9" scale="55" orientation="portrait" r:id="rId1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1:P176"/>
  <sheetViews>
    <sheetView workbookViewId="0">
      <selection activeCell="K10" sqref="K10"/>
    </sheetView>
  </sheetViews>
  <sheetFormatPr defaultRowHeight="15"/>
  <cols>
    <col min="1" max="1" width="11.5703125" style="205" customWidth="1"/>
    <col min="2" max="2" width="8.28515625" style="205" customWidth="1"/>
    <col min="3" max="3" width="9.140625" style="205"/>
    <col min="4" max="4" width="30.140625" bestFit="1" customWidth="1"/>
    <col min="5" max="5" width="22.7109375" style="226" customWidth="1"/>
    <col min="6" max="6" width="24.5703125" style="226" bestFit="1" customWidth="1"/>
    <col min="7" max="7" width="15.7109375" style="226" customWidth="1"/>
    <col min="8" max="8" width="16.140625" bestFit="1" customWidth="1"/>
    <col min="9" max="9" width="15.140625" style="307" customWidth="1"/>
    <col min="10" max="10" width="29.42578125" style="307" customWidth="1"/>
    <col min="11" max="11" width="29.42578125" customWidth="1"/>
    <col min="12" max="12" width="37.7109375" customWidth="1"/>
  </cols>
  <sheetData>
    <row r="1" spans="1:16" ht="16.5">
      <c r="A1" s="177"/>
      <c r="B1" s="177"/>
      <c r="C1" s="177"/>
      <c r="D1" s="178"/>
      <c r="E1" s="179"/>
      <c r="F1" s="179"/>
      <c r="G1" s="179"/>
      <c r="H1" s="178"/>
      <c r="I1" s="291"/>
      <c r="J1" s="291"/>
      <c r="K1" s="178"/>
      <c r="L1" s="178"/>
    </row>
    <row r="2" spans="1:16" ht="16.5">
      <c r="A2" s="1392" t="s">
        <v>1377</v>
      </c>
      <c r="B2" s="1392"/>
      <c r="C2" s="1392"/>
      <c r="D2" s="1392"/>
      <c r="E2" s="179"/>
      <c r="F2" s="179"/>
      <c r="G2" s="180" t="s">
        <v>1378</v>
      </c>
      <c r="H2" s="178"/>
      <c r="I2" s="292"/>
      <c r="J2" s="292"/>
      <c r="K2" s="178"/>
      <c r="L2" s="181"/>
    </row>
    <row r="3" spans="1:16" ht="16.5">
      <c r="A3" s="1393" t="s">
        <v>1379</v>
      </c>
      <c r="B3" s="1393"/>
      <c r="C3" s="1393"/>
      <c r="D3" s="1393"/>
      <c r="E3" s="179"/>
      <c r="F3" s="179"/>
      <c r="G3" s="180" t="s">
        <v>1380</v>
      </c>
      <c r="H3" s="178"/>
      <c r="I3" s="292"/>
      <c r="J3" s="292"/>
      <c r="K3" s="178"/>
      <c r="L3" s="181"/>
    </row>
    <row r="4" spans="1:16" ht="16.5">
      <c r="A4" s="177"/>
      <c r="B4" s="177"/>
      <c r="C4" s="177"/>
      <c r="D4" s="178"/>
      <c r="E4" s="179"/>
      <c r="F4" s="179"/>
      <c r="G4" s="1394" t="s">
        <v>2746</v>
      </c>
      <c r="H4" s="1394"/>
      <c r="I4" s="1394"/>
      <c r="J4" s="1394"/>
      <c r="K4" s="1394"/>
      <c r="L4" s="1394"/>
    </row>
    <row r="5" spans="1:16" ht="16.5">
      <c r="A5" s="177"/>
      <c r="B5" s="177"/>
      <c r="C5" s="177"/>
      <c r="D5" s="178"/>
      <c r="E5" s="179"/>
      <c r="F5" s="179"/>
      <c r="G5" s="182"/>
      <c r="H5" s="183"/>
      <c r="I5" s="293"/>
      <c r="J5" s="293"/>
      <c r="K5" s="183"/>
      <c r="L5" s="183"/>
    </row>
    <row r="6" spans="1:16" ht="20.25">
      <c r="A6" s="1395" t="s">
        <v>2722</v>
      </c>
      <c r="B6" s="1395"/>
      <c r="C6" s="1395"/>
      <c r="D6" s="1395"/>
      <c r="E6" s="1395"/>
      <c r="F6" s="1395"/>
      <c r="G6" s="1395"/>
      <c r="H6" s="1395"/>
      <c r="I6" s="1395"/>
      <c r="J6" s="1395"/>
      <c r="K6" s="1395"/>
      <c r="L6" s="1395"/>
    </row>
    <row r="7" spans="1:16" ht="16.5">
      <c r="A7" s="184"/>
      <c r="B7" s="184"/>
      <c r="C7" s="184"/>
      <c r="D7" s="184"/>
      <c r="E7" s="185"/>
      <c r="F7" s="185"/>
      <c r="G7" s="185"/>
      <c r="H7" s="186"/>
      <c r="I7" s="294"/>
      <c r="J7" s="294"/>
      <c r="K7" s="186"/>
      <c r="L7" s="184"/>
    </row>
    <row r="8" spans="1:16" ht="56.25">
      <c r="A8" s="187" t="s">
        <v>1381</v>
      </c>
      <c r="B8" s="187" t="s">
        <v>6</v>
      </c>
      <c r="C8" s="187" t="s">
        <v>1382</v>
      </c>
      <c r="D8" s="187" t="s">
        <v>8</v>
      </c>
      <c r="E8" s="188" t="s">
        <v>14</v>
      </c>
      <c r="F8" s="188" t="s">
        <v>2835</v>
      </c>
      <c r="G8" s="188" t="s">
        <v>2836</v>
      </c>
      <c r="H8" s="189" t="s">
        <v>13</v>
      </c>
      <c r="I8" s="295" t="s">
        <v>1495</v>
      </c>
      <c r="J8" s="189" t="s">
        <v>1723</v>
      </c>
      <c r="K8" s="189" t="s">
        <v>1455</v>
      </c>
      <c r="L8" s="187" t="s">
        <v>1384</v>
      </c>
      <c r="P8" s="190"/>
    </row>
    <row r="9" spans="1:16" ht="16.5">
      <c r="A9" s="66"/>
      <c r="B9" s="435"/>
      <c r="C9" s="66"/>
      <c r="D9" s="435"/>
      <c r="E9" s="418"/>
      <c r="F9" s="419"/>
      <c r="G9" s="66"/>
      <c r="H9" s="435"/>
      <c r="I9" s="674"/>
      <c r="J9" s="435"/>
      <c r="K9" s="66"/>
      <c r="L9" s="435"/>
    </row>
    <row r="10" spans="1:16" ht="18.75">
      <c r="A10" s="191"/>
      <c r="B10" s="191"/>
      <c r="C10" s="192"/>
      <c r="D10" s="193" t="s">
        <v>2834</v>
      </c>
      <c r="E10" s="194">
        <v>29962</v>
      </c>
      <c r="F10" s="897">
        <v>60082000576</v>
      </c>
      <c r="G10" s="898">
        <v>44286</v>
      </c>
      <c r="H10" s="899"/>
      <c r="I10" s="900"/>
      <c r="J10" s="900"/>
      <c r="K10" s="897">
        <v>8728405013</v>
      </c>
      <c r="L10" s="195"/>
    </row>
    <row r="11" spans="1:16" ht="18.75">
      <c r="A11" s="196"/>
      <c r="B11" s="197"/>
      <c r="C11" s="198"/>
      <c r="D11" s="199"/>
      <c r="E11" s="200"/>
      <c r="F11" s="200"/>
      <c r="G11" s="43"/>
      <c r="H11" s="199"/>
      <c r="I11" s="297"/>
      <c r="J11" s="297"/>
      <c r="K11" s="199"/>
      <c r="L11" s="201"/>
    </row>
    <row r="12" spans="1:16" ht="18.75">
      <c r="A12" s="1408"/>
      <c r="B12" s="1409"/>
      <c r="C12" s="1409"/>
      <c r="D12" s="1409"/>
      <c r="E12" s="1409"/>
      <c r="F12" s="1409"/>
      <c r="G12" s="1409"/>
      <c r="H12" s="1409"/>
      <c r="I12" s="1409"/>
      <c r="J12" s="1409"/>
      <c r="K12" s="1409"/>
      <c r="L12" s="1410"/>
    </row>
    <row r="13" spans="1:16" ht="18.75">
      <c r="A13" s="191"/>
      <c r="B13" s="191"/>
      <c r="C13" s="192"/>
      <c r="D13" s="370"/>
      <c r="E13" s="485"/>
      <c r="F13" s="194"/>
      <c r="G13" s="194"/>
      <c r="H13" s="193"/>
      <c r="I13" s="296"/>
      <c r="J13" s="296"/>
      <c r="K13" s="890"/>
      <c r="L13" s="193"/>
    </row>
    <row r="14" spans="1:16" ht="18.75">
      <c r="A14" s="1408"/>
      <c r="B14" s="1409"/>
      <c r="C14" s="1409"/>
      <c r="D14" s="1409"/>
      <c r="E14" s="1409"/>
      <c r="F14" s="1409"/>
      <c r="G14" s="1409"/>
      <c r="H14" s="1409"/>
      <c r="I14" s="1409"/>
      <c r="J14" s="1409"/>
      <c r="K14" s="1409"/>
      <c r="L14" s="1410"/>
    </row>
    <row r="15" spans="1:16" ht="18.75">
      <c r="A15" s="191"/>
      <c r="B15" s="192"/>
      <c r="C15" s="369"/>
      <c r="D15" s="370"/>
      <c r="E15" s="485"/>
      <c r="F15" s="56"/>
      <c r="G15" s="75"/>
      <c r="H15" s="199"/>
      <c r="I15" s="296"/>
      <c r="J15" s="296"/>
      <c r="K15" s="891"/>
      <c r="L15" s="309"/>
    </row>
    <row r="16" spans="1:16" ht="18.75">
      <c r="A16" s="191"/>
      <c r="B16" s="192"/>
      <c r="C16" s="369"/>
      <c r="D16" s="892"/>
      <c r="E16" s="531"/>
      <c r="F16" s="56"/>
      <c r="G16" s="75"/>
      <c r="H16" s="199"/>
      <c r="I16" s="296"/>
      <c r="J16" s="296"/>
      <c r="K16" s="890"/>
      <c r="L16" s="309"/>
    </row>
    <row r="17" spans="1:12" ht="18.75">
      <c r="A17" s="191"/>
      <c r="B17" s="192"/>
      <c r="C17" s="369"/>
      <c r="D17" s="892"/>
      <c r="E17" s="531"/>
      <c r="F17" s="56"/>
      <c r="G17" s="75"/>
      <c r="H17" s="199"/>
      <c r="I17" s="296"/>
      <c r="J17" s="296"/>
      <c r="K17" s="890"/>
      <c r="L17" s="309"/>
    </row>
    <row r="18" spans="1:12" ht="18.75">
      <c r="A18" s="191"/>
      <c r="B18" s="192"/>
      <c r="C18" s="369"/>
      <c r="D18" s="370"/>
      <c r="E18" s="531"/>
      <c r="F18" s="56"/>
      <c r="G18" s="75"/>
      <c r="H18" s="193"/>
      <c r="I18" s="296"/>
      <c r="J18" s="296"/>
      <c r="K18" s="891"/>
      <c r="L18" s="309"/>
    </row>
    <row r="19" spans="1:12" ht="18.75">
      <c r="A19" s="191"/>
      <c r="B19" s="192"/>
      <c r="C19" s="369"/>
      <c r="D19" s="370"/>
      <c r="E19" s="234"/>
      <c r="F19" s="56"/>
      <c r="G19" s="75"/>
      <c r="H19" s="199"/>
      <c r="I19" s="296"/>
      <c r="J19" s="296"/>
      <c r="K19" s="193"/>
      <c r="L19" s="309"/>
    </row>
    <row r="20" spans="1:12" ht="18.75">
      <c r="A20" s="191"/>
      <c r="B20" s="192"/>
      <c r="C20" s="369"/>
      <c r="D20" s="370"/>
      <c r="E20" s="234"/>
      <c r="F20" s="56"/>
      <c r="G20" s="75"/>
      <c r="H20" s="199"/>
      <c r="I20" s="296"/>
      <c r="J20" s="296"/>
      <c r="K20" s="193"/>
      <c r="L20" s="309"/>
    </row>
    <row r="21" spans="1:12" ht="18.75">
      <c r="A21" s="191"/>
      <c r="B21" s="192"/>
      <c r="C21" s="369"/>
      <c r="D21" s="370"/>
      <c r="E21" s="234"/>
      <c r="F21" s="56"/>
      <c r="G21" s="75"/>
      <c r="H21" s="199"/>
      <c r="I21" s="296"/>
      <c r="J21" s="296"/>
      <c r="K21" s="193"/>
      <c r="L21" s="309"/>
    </row>
    <row r="22" spans="1:12" ht="18.75">
      <c r="A22" s="191"/>
      <c r="B22" s="192"/>
      <c r="C22" s="369"/>
      <c r="D22" s="370"/>
      <c r="E22" s="234"/>
      <c r="F22" s="56"/>
      <c r="G22" s="75"/>
      <c r="H22" s="199"/>
      <c r="I22" s="296"/>
      <c r="J22" s="296"/>
      <c r="K22" s="193"/>
      <c r="L22" s="309"/>
    </row>
    <row r="23" spans="1:12" ht="23.25">
      <c r="A23" s="191"/>
      <c r="B23" s="192"/>
      <c r="C23" s="369"/>
      <c r="D23" s="370"/>
      <c r="E23" s="234"/>
      <c r="F23" s="56"/>
      <c r="G23" s="75"/>
      <c r="H23" s="199"/>
      <c r="I23" s="296"/>
      <c r="J23" s="296"/>
      <c r="K23" s="896"/>
      <c r="L23" s="309"/>
    </row>
    <row r="24" spans="1:12" ht="18.75">
      <c r="A24" s="191"/>
      <c r="B24" s="192"/>
      <c r="C24" s="369"/>
      <c r="D24" s="370"/>
      <c r="E24" s="234"/>
      <c r="F24" s="56"/>
      <c r="G24" s="75"/>
      <c r="H24" s="199"/>
      <c r="I24" s="296"/>
      <c r="J24" s="296"/>
      <c r="K24" s="891"/>
      <c r="L24" s="309"/>
    </row>
    <row r="25" spans="1:12" ht="18.75">
      <c r="A25" s="191"/>
      <c r="B25" s="192"/>
      <c r="C25" s="369"/>
      <c r="D25" s="370"/>
      <c r="E25" s="234"/>
      <c r="F25" s="56"/>
      <c r="G25" s="75"/>
      <c r="H25" s="199"/>
      <c r="I25" s="296"/>
      <c r="J25" s="296"/>
      <c r="K25" s="193"/>
      <c r="L25" s="309"/>
    </row>
    <row r="26" spans="1:12" ht="18.75">
      <c r="A26" s="191"/>
      <c r="B26" s="192"/>
      <c r="C26" s="369"/>
      <c r="D26" s="370"/>
      <c r="E26" s="234"/>
      <c r="F26" s="56"/>
      <c r="G26" s="75"/>
      <c r="H26" s="199"/>
      <c r="I26" s="296"/>
      <c r="J26" s="296"/>
      <c r="K26" s="193"/>
      <c r="L26" s="309"/>
    </row>
    <row r="27" spans="1:12" ht="18.75">
      <c r="A27" s="191"/>
      <c r="B27" s="192"/>
      <c r="C27" s="369"/>
      <c r="D27" s="370"/>
      <c r="E27" s="234"/>
      <c r="F27" s="56"/>
      <c r="G27" s="75"/>
      <c r="H27" s="199"/>
      <c r="I27" s="296"/>
      <c r="J27" s="296"/>
      <c r="K27" s="193"/>
      <c r="L27" s="309"/>
    </row>
    <row r="28" spans="1:12" ht="23.25">
      <c r="A28" s="191"/>
      <c r="B28" s="192"/>
      <c r="C28" s="369"/>
      <c r="D28" s="534"/>
      <c r="E28" s="234"/>
      <c r="F28" s="56"/>
      <c r="G28" s="75"/>
      <c r="H28" s="199"/>
      <c r="I28" s="296"/>
      <c r="J28" s="296"/>
      <c r="K28" s="896"/>
      <c r="L28" s="309"/>
    </row>
    <row r="29" spans="1:12" ht="23.25">
      <c r="A29" s="191"/>
      <c r="B29" s="192"/>
      <c r="C29" s="369"/>
      <c r="D29" s="370"/>
      <c r="E29" s="234"/>
      <c r="F29" s="56"/>
      <c r="G29" s="75"/>
      <c r="H29" s="199"/>
      <c r="I29" s="296"/>
      <c r="J29" s="296"/>
      <c r="K29" s="896"/>
      <c r="L29" s="309"/>
    </row>
    <row r="30" spans="1:12" ht="18.75">
      <c r="A30" s="191"/>
      <c r="B30" s="192"/>
      <c r="C30" s="369"/>
      <c r="D30" s="370"/>
      <c r="E30" s="234"/>
      <c r="F30" s="56"/>
      <c r="G30" s="75"/>
      <c r="H30" s="199"/>
      <c r="I30" s="296"/>
      <c r="J30" s="296"/>
      <c r="K30" s="193"/>
      <c r="L30" s="309"/>
    </row>
    <row r="31" spans="1:12" ht="18.75">
      <c r="A31" s="191"/>
      <c r="B31" s="192"/>
      <c r="C31" s="369"/>
      <c r="D31" s="370"/>
      <c r="E31" s="234"/>
      <c r="F31" s="56"/>
      <c r="G31" s="75"/>
      <c r="H31" s="199"/>
      <c r="I31" s="296"/>
      <c r="J31" s="296"/>
      <c r="K31" s="193"/>
      <c r="L31" s="309"/>
    </row>
    <row r="32" spans="1:12" ht="18.75">
      <c r="A32" s="191"/>
      <c r="B32" s="192"/>
      <c r="C32" s="369"/>
      <c r="D32" s="534"/>
      <c r="E32" s="234"/>
      <c r="F32" s="56"/>
      <c r="G32" s="75"/>
      <c r="H32" s="199"/>
      <c r="I32" s="296"/>
      <c r="J32" s="296"/>
      <c r="K32" s="193"/>
      <c r="L32" s="309"/>
    </row>
    <row r="33" spans="1:12" ht="23.25">
      <c r="A33" s="191"/>
      <c r="B33" s="192"/>
      <c r="C33" s="369"/>
      <c r="D33" s="534"/>
      <c r="E33" s="234"/>
      <c r="F33" s="56"/>
      <c r="G33" s="75"/>
      <c r="H33" s="199"/>
      <c r="I33" s="296"/>
      <c r="J33" s="296"/>
      <c r="K33" s="896"/>
      <c r="L33" s="309"/>
    </row>
    <row r="34" spans="1:12" ht="18.75">
      <c r="A34" s="191"/>
      <c r="B34" s="192"/>
      <c r="C34" s="69"/>
      <c r="D34" s="70"/>
      <c r="E34" s="234"/>
      <c r="F34" s="56"/>
      <c r="G34" s="75"/>
      <c r="H34" s="199"/>
      <c r="I34" s="296"/>
      <c r="J34" s="296"/>
      <c r="K34" s="193"/>
      <c r="L34" s="309"/>
    </row>
    <row r="35" spans="1:12" ht="18.75">
      <c r="A35" s="191"/>
      <c r="B35" s="192"/>
      <c r="C35" s="69"/>
      <c r="D35" s="70"/>
      <c r="E35" s="106"/>
      <c r="F35" s="56"/>
      <c r="G35" s="75"/>
      <c r="H35" s="199"/>
      <c r="I35" s="296"/>
      <c r="J35" s="296"/>
      <c r="K35" s="193"/>
      <c r="L35" s="309"/>
    </row>
    <row r="36" spans="1:12" ht="18.75">
      <c r="A36" s="191"/>
      <c r="B36" s="192"/>
      <c r="C36" s="66"/>
      <c r="D36" s="67"/>
      <c r="E36" s="106"/>
      <c r="F36" s="56"/>
      <c r="G36" s="75"/>
      <c r="H36" s="199"/>
      <c r="I36" s="296"/>
      <c r="J36" s="296"/>
      <c r="K36" s="193"/>
      <c r="L36" s="309"/>
    </row>
    <row r="37" spans="1:12" ht="18.75">
      <c r="A37" s="191"/>
      <c r="B37" s="192"/>
      <c r="C37" s="369"/>
      <c r="D37" s="370"/>
      <c r="E37" s="234"/>
      <c r="F37" s="56"/>
      <c r="G37" s="75"/>
      <c r="H37" s="199"/>
      <c r="I37" s="296"/>
      <c r="J37" s="296"/>
      <c r="K37" s="193"/>
      <c r="L37" s="309"/>
    </row>
    <row r="38" spans="1:12" ht="18.75">
      <c r="A38" s="191"/>
      <c r="B38" s="192"/>
      <c r="C38" s="369"/>
      <c r="D38" s="370"/>
      <c r="E38" s="234"/>
      <c r="F38" s="56"/>
      <c r="G38" s="75"/>
      <c r="H38" s="199"/>
      <c r="I38" s="296"/>
      <c r="J38" s="296"/>
      <c r="K38" s="193"/>
      <c r="L38" s="309"/>
    </row>
    <row r="39" spans="1:12" ht="18.75">
      <c r="A39" s="191"/>
      <c r="B39" s="192"/>
      <c r="C39" s="369"/>
      <c r="D39" s="370"/>
      <c r="E39" s="234"/>
      <c r="F39" s="56"/>
      <c r="G39" s="75"/>
      <c r="H39" s="199"/>
      <c r="I39" s="296"/>
      <c r="J39" s="296"/>
      <c r="K39" s="193"/>
      <c r="L39" s="309"/>
    </row>
    <row r="40" spans="1:12" ht="18.75">
      <c r="A40" s="191"/>
      <c r="B40" s="192"/>
      <c r="C40" s="369"/>
      <c r="D40" s="370"/>
      <c r="E40" s="234"/>
      <c r="F40" s="56"/>
      <c r="G40" s="75"/>
      <c r="H40" s="199"/>
      <c r="I40" s="296"/>
      <c r="J40" s="296"/>
      <c r="K40" s="193"/>
      <c r="L40" s="309"/>
    </row>
    <row r="41" spans="1:12" ht="18.75">
      <c r="A41" s="191"/>
      <c r="B41" s="192"/>
      <c r="C41" s="369"/>
      <c r="D41" s="370"/>
      <c r="E41" s="234"/>
      <c r="F41" s="56"/>
      <c r="G41" s="75"/>
      <c r="H41" s="199"/>
      <c r="I41" s="296"/>
      <c r="J41" s="296"/>
      <c r="K41" s="193"/>
      <c r="L41" s="309"/>
    </row>
    <row r="42" spans="1:12" ht="18.75">
      <c r="A42" s="191"/>
      <c r="B42" s="192"/>
      <c r="C42" s="369"/>
      <c r="D42" s="413"/>
      <c r="E42" s="234"/>
      <c r="F42" s="56"/>
      <c r="G42" s="75"/>
      <c r="H42" s="199"/>
      <c r="I42" s="296"/>
      <c r="J42" s="296"/>
      <c r="K42" s="193"/>
      <c r="L42" s="309"/>
    </row>
    <row r="43" spans="1:12" ht="18.75">
      <c r="A43" s="191"/>
      <c r="B43" s="192"/>
      <c r="C43" s="369"/>
      <c r="D43" s="370"/>
      <c r="E43" s="234"/>
      <c r="F43" s="56"/>
      <c r="G43" s="75"/>
      <c r="H43" s="199"/>
      <c r="I43" s="296"/>
      <c r="J43" s="296"/>
      <c r="K43" s="193"/>
      <c r="L43" s="309"/>
    </row>
    <row r="44" spans="1:12" ht="18.75">
      <c r="A44" s="191"/>
      <c r="B44" s="192"/>
      <c r="C44" s="369"/>
      <c r="D44" s="370"/>
      <c r="E44" s="234"/>
      <c r="F44" s="56"/>
      <c r="G44" s="75"/>
      <c r="H44" s="199"/>
      <c r="I44" s="296"/>
      <c r="J44" s="296"/>
      <c r="K44" s="193"/>
      <c r="L44" s="309"/>
    </row>
    <row r="45" spans="1:12" ht="18.75">
      <c r="A45" s="191"/>
      <c r="B45" s="192"/>
      <c r="C45" s="369"/>
      <c r="D45" s="370"/>
      <c r="E45" s="234"/>
      <c r="F45" s="56"/>
      <c r="G45" s="75"/>
      <c r="H45" s="199"/>
      <c r="I45" s="296"/>
      <c r="J45" s="296"/>
      <c r="K45" s="193"/>
      <c r="L45" s="309"/>
    </row>
    <row r="46" spans="1:12" ht="18.75">
      <c r="A46" s="191"/>
      <c r="B46" s="192"/>
      <c r="C46" s="369"/>
      <c r="D46" s="370"/>
      <c r="E46" s="234"/>
      <c r="F46" s="56"/>
      <c r="G46" s="75"/>
      <c r="H46" s="199"/>
      <c r="I46" s="296"/>
      <c r="J46" s="296"/>
      <c r="K46" s="193"/>
      <c r="L46" s="309"/>
    </row>
    <row r="47" spans="1:12" ht="18.75">
      <c r="A47" s="191"/>
      <c r="B47" s="192"/>
      <c r="C47" s="369"/>
      <c r="D47" s="370"/>
      <c r="E47" s="234"/>
      <c r="F47" s="56"/>
      <c r="G47" s="75"/>
      <c r="H47" s="199"/>
      <c r="I47" s="296"/>
      <c r="J47" s="296"/>
      <c r="K47" s="193"/>
      <c r="L47" s="309"/>
    </row>
    <row r="48" spans="1:12" ht="18.75">
      <c r="A48" s="191"/>
      <c r="B48" s="192"/>
      <c r="C48" s="369"/>
      <c r="D48" s="370"/>
      <c r="E48" s="234"/>
      <c r="F48" s="56"/>
      <c r="G48" s="75"/>
      <c r="H48" s="199"/>
      <c r="I48" s="296"/>
      <c r="J48" s="296"/>
      <c r="K48" s="193"/>
      <c r="L48" s="309"/>
    </row>
    <row r="49" spans="1:12" ht="18.75">
      <c r="A49" s="191"/>
      <c r="B49" s="192"/>
      <c r="C49" s="369"/>
      <c r="D49" s="370"/>
      <c r="E49" s="234"/>
      <c r="F49" s="56"/>
      <c r="G49" s="75"/>
      <c r="H49" s="199"/>
      <c r="I49" s="296"/>
      <c r="J49" s="296"/>
      <c r="K49" s="193"/>
      <c r="L49" s="309"/>
    </row>
    <row r="50" spans="1:12" ht="18.75">
      <c r="A50" s="191"/>
      <c r="B50" s="192"/>
      <c r="C50" s="369"/>
      <c r="D50" s="413"/>
      <c r="E50" s="234"/>
      <c r="F50" s="56"/>
      <c r="G50" s="75"/>
      <c r="H50" s="199"/>
      <c r="I50" s="296"/>
      <c r="J50" s="296"/>
      <c r="K50" s="193"/>
      <c r="L50" s="309"/>
    </row>
    <row r="51" spans="1:12" ht="18.75">
      <c r="A51" s="191"/>
      <c r="B51" s="192"/>
      <c r="C51" s="369"/>
      <c r="D51" s="370"/>
      <c r="E51" s="234"/>
      <c r="F51" s="56"/>
      <c r="G51" s="75"/>
      <c r="H51" s="199"/>
      <c r="I51" s="296"/>
      <c r="J51" s="296"/>
      <c r="K51" s="193"/>
      <c r="L51" s="309"/>
    </row>
    <row r="52" spans="1:12" s="205" customFormat="1" ht="18.75">
      <c r="A52" s="1408"/>
      <c r="B52" s="1409"/>
      <c r="C52" s="1409"/>
      <c r="D52" s="1409"/>
      <c r="E52" s="1409"/>
      <c r="F52" s="1409"/>
      <c r="G52" s="1409"/>
      <c r="H52" s="1409"/>
      <c r="I52" s="1409"/>
      <c r="J52" s="1409"/>
      <c r="K52" s="1409"/>
      <c r="L52" s="1410"/>
    </row>
    <row r="53" spans="1:12" s="208" customFormat="1" ht="18.75">
      <c r="A53" s="393">
        <v>4</v>
      </c>
      <c r="B53" s="207"/>
      <c r="C53" s="126"/>
      <c r="D53" s="203"/>
      <c r="E53" s="200"/>
      <c r="F53" s="42"/>
      <c r="G53" s="204"/>
      <c r="H53" s="193"/>
      <c r="I53" s="296"/>
      <c r="J53" s="431"/>
      <c r="K53" s="396"/>
      <c r="L53" s="209"/>
    </row>
    <row r="54" spans="1:12" s="208" customFormat="1" ht="18.75">
      <c r="A54" s="394"/>
      <c r="B54" s="395"/>
      <c r="C54" s="126"/>
      <c r="D54" s="203"/>
      <c r="E54" s="200"/>
      <c r="F54" s="42"/>
      <c r="G54" s="204"/>
      <c r="H54" s="193"/>
      <c r="I54" s="296"/>
      <c r="J54" s="432"/>
      <c r="K54" s="396"/>
      <c r="L54" s="209"/>
    </row>
    <row r="55" spans="1:12" s="205" customFormat="1" ht="18.75">
      <c r="A55" s="1408"/>
      <c r="B55" s="1409"/>
      <c r="C55" s="1409"/>
      <c r="D55" s="1409"/>
      <c r="E55" s="1409"/>
      <c r="F55" s="1409"/>
      <c r="G55" s="1409"/>
      <c r="H55" s="1409"/>
      <c r="I55" s="1409"/>
      <c r="J55" s="1409"/>
      <c r="K55" s="1409"/>
      <c r="L55" s="1410"/>
    </row>
    <row r="56" spans="1:12" s="205" customFormat="1" ht="18.75">
      <c r="A56" s="393"/>
      <c r="B56" s="207"/>
      <c r="C56" s="210"/>
      <c r="D56" s="536"/>
      <c r="E56" s="43"/>
      <c r="F56" s="9"/>
      <c r="G56" s="204"/>
      <c r="H56" s="217"/>
      <c r="I56" s="406"/>
      <c r="J56" s="407"/>
      <c r="K56" s="274"/>
      <c r="L56" s="212"/>
    </row>
    <row r="57" spans="1:12" ht="18.75">
      <c r="A57" s="1408"/>
      <c r="B57" s="1409"/>
      <c r="C57" s="1409"/>
      <c r="D57" s="1409"/>
      <c r="E57" s="1409"/>
      <c r="F57" s="1409"/>
      <c r="G57" s="1409"/>
      <c r="H57" s="1409"/>
      <c r="I57" s="1409"/>
      <c r="J57" s="1409"/>
      <c r="K57" s="1409"/>
      <c r="L57" s="1410"/>
    </row>
    <row r="58" spans="1:12" s="205" customFormat="1" ht="18.75">
      <c r="A58" s="206"/>
      <c r="B58" s="207"/>
      <c r="C58" s="210"/>
      <c r="D58" s="211"/>
      <c r="E58" s="43"/>
      <c r="F58" s="9"/>
      <c r="G58" s="204"/>
      <c r="H58" s="217"/>
      <c r="I58" s="406"/>
      <c r="J58" s="407"/>
      <c r="K58" s="274"/>
      <c r="L58" s="1421"/>
    </row>
    <row r="59" spans="1:12" s="205" customFormat="1" ht="18.75">
      <c r="A59" s="206"/>
      <c r="B59" s="207"/>
      <c r="C59" s="210"/>
      <c r="D59" s="211"/>
      <c r="E59" s="43"/>
      <c r="F59" s="9"/>
      <c r="G59" s="204"/>
      <c r="H59" s="217"/>
      <c r="I59" s="676"/>
      <c r="J59" s="677"/>
      <c r="K59" s="178"/>
      <c r="L59" s="1422"/>
    </row>
    <row r="60" spans="1:12" s="205" customFormat="1" ht="18.75">
      <c r="A60" s="206"/>
      <c r="B60" s="207"/>
      <c r="C60" s="210"/>
      <c r="D60" s="211"/>
      <c r="E60" s="43"/>
      <c r="F60" s="9"/>
      <c r="G60" s="204"/>
      <c r="H60" s="211"/>
      <c r="I60" s="676"/>
      <c r="J60" s="677"/>
      <c r="K60" s="178"/>
      <c r="L60" s="1422"/>
    </row>
    <row r="61" spans="1:12" s="205" customFormat="1" ht="18.75">
      <c r="A61" s="206"/>
      <c r="B61" s="369"/>
      <c r="C61" s="369"/>
      <c r="D61" s="370"/>
      <c r="E61" s="43"/>
      <c r="F61" s="9"/>
      <c r="G61" s="204"/>
      <c r="H61" s="199"/>
      <c r="I61" s="676"/>
      <c r="J61" s="677"/>
      <c r="K61" s="178"/>
      <c r="L61" s="1422"/>
    </row>
    <row r="62" spans="1:12" s="205" customFormat="1" ht="18.75">
      <c r="A62" s="206"/>
      <c r="B62" s="369"/>
      <c r="C62" s="369"/>
      <c r="D62" s="370"/>
      <c r="E62" s="43"/>
      <c r="F62" s="9"/>
      <c r="G62" s="204"/>
      <c r="H62" s="199"/>
      <c r="I62" s="676"/>
      <c r="J62" s="677"/>
      <c r="K62" s="178"/>
      <c r="L62" s="1422"/>
    </row>
    <row r="63" spans="1:12" s="205" customFormat="1" ht="18.75">
      <c r="A63" s="206"/>
      <c r="B63" s="369"/>
      <c r="C63" s="369"/>
      <c r="D63" s="413"/>
      <c r="E63" s="43"/>
      <c r="F63" s="9"/>
      <c r="G63" s="204"/>
      <c r="H63" s="199"/>
      <c r="I63" s="676"/>
      <c r="J63" s="677"/>
      <c r="K63" s="178"/>
      <c r="L63" s="1422"/>
    </row>
    <row r="64" spans="1:12" s="205" customFormat="1" ht="18.75">
      <c r="A64" s="206"/>
      <c r="B64" s="369"/>
      <c r="C64" s="369"/>
      <c r="D64" s="413"/>
      <c r="E64" s="43"/>
      <c r="F64" s="9"/>
      <c r="G64" s="204"/>
      <c r="H64" s="199"/>
      <c r="I64" s="676"/>
      <c r="J64" s="677"/>
      <c r="K64" s="178"/>
      <c r="L64" s="1422"/>
    </row>
    <row r="65" spans="1:12" s="205" customFormat="1" ht="18.75">
      <c r="A65" s="206"/>
      <c r="B65" s="369"/>
      <c r="C65" s="369"/>
      <c r="D65" s="370"/>
      <c r="E65" s="43"/>
      <c r="F65" s="9"/>
      <c r="G65" s="204"/>
      <c r="H65" s="199"/>
      <c r="I65" s="676"/>
      <c r="J65" s="677"/>
      <c r="K65" s="178"/>
      <c r="L65" s="1422"/>
    </row>
    <row r="66" spans="1:12" s="205" customFormat="1" ht="18.75">
      <c r="A66" s="206"/>
      <c r="B66" s="369"/>
      <c r="C66" s="369"/>
      <c r="D66" s="370"/>
      <c r="E66" s="43"/>
      <c r="F66" s="9"/>
      <c r="G66" s="204"/>
      <c r="H66" s="199"/>
      <c r="I66" s="676"/>
      <c r="J66" s="677"/>
      <c r="K66" s="178"/>
      <c r="L66" s="1422"/>
    </row>
    <row r="67" spans="1:12" s="205" customFormat="1" ht="18.75">
      <c r="A67" s="206"/>
      <c r="B67" s="369"/>
      <c r="C67" s="369"/>
      <c r="D67" s="370"/>
      <c r="E67" s="43"/>
      <c r="F67" s="9"/>
      <c r="G67" s="204"/>
      <c r="H67" s="199"/>
      <c r="I67" s="676"/>
      <c r="J67" s="677"/>
      <c r="K67" s="178"/>
      <c r="L67" s="1422"/>
    </row>
    <row r="68" spans="1:12" s="205" customFormat="1" ht="18.75">
      <c r="A68" s="206"/>
      <c r="B68" s="369"/>
      <c r="C68" s="369"/>
      <c r="D68" s="370"/>
      <c r="E68" s="43"/>
      <c r="F68" s="9"/>
      <c r="G68" s="204"/>
      <c r="H68" s="199"/>
      <c r="I68" s="676"/>
      <c r="J68" s="677"/>
      <c r="K68" s="178"/>
      <c r="L68" s="1422"/>
    </row>
    <row r="69" spans="1:12" s="205" customFormat="1" ht="18.75">
      <c r="A69" s="206"/>
      <c r="B69" s="369"/>
      <c r="C69" s="126"/>
      <c r="D69" s="503"/>
      <c r="E69" s="43"/>
      <c r="F69" s="9"/>
      <c r="G69" s="204"/>
      <c r="H69" s="217"/>
      <c r="I69" s="676"/>
      <c r="J69" s="677"/>
      <c r="K69" s="178"/>
      <c r="L69" s="1422"/>
    </row>
    <row r="70" spans="1:12" s="205" customFormat="1" ht="18.75">
      <c r="A70" s="206"/>
      <c r="B70" s="207"/>
      <c r="C70" s="210"/>
      <c r="D70" s="211"/>
      <c r="E70" s="43"/>
      <c r="F70" s="9"/>
      <c r="G70" s="204"/>
      <c r="H70" s="217"/>
      <c r="I70" s="676"/>
      <c r="J70" s="677"/>
      <c r="K70" s="178"/>
      <c r="L70" s="1422"/>
    </row>
    <row r="71" spans="1:12" s="478" customFormat="1" ht="18.75">
      <c r="A71" s="471"/>
      <c r="B71" s="472"/>
      <c r="C71" s="66"/>
      <c r="D71" s="154"/>
      <c r="E71" s="34"/>
      <c r="F71" s="10"/>
      <c r="G71" s="473"/>
      <c r="H71" s="474"/>
      <c r="I71" s="475"/>
      <c r="J71" s="476"/>
      <c r="K71" s="477"/>
      <c r="L71" s="1422"/>
    </row>
    <row r="72" spans="1:12" ht="18.75">
      <c r="A72" s="191"/>
      <c r="B72" s="191"/>
      <c r="C72" s="66"/>
      <c r="D72" s="154"/>
      <c r="E72" s="194"/>
      <c r="F72" s="10"/>
      <c r="G72" s="194"/>
      <c r="H72" s="474"/>
      <c r="I72" s="300"/>
      <c r="J72" s="300"/>
      <c r="K72" s="275"/>
      <c r="L72" s="1423"/>
    </row>
    <row r="73" spans="1:12" ht="18.75">
      <c r="A73" s="1408"/>
      <c r="B73" s="1411"/>
      <c r="C73" s="1411"/>
      <c r="D73" s="1411"/>
      <c r="E73" s="1411"/>
      <c r="F73" s="1411"/>
      <c r="G73" s="1411"/>
      <c r="H73" s="1411"/>
      <c r="I73" s="1411"/>
      <c r="J73" s="1411"/>
      <c r="K73" s="1411"/>
      <c r="L73" s="1412"/>
    </row>
    <row r="74" spans="1:12" ht="18.75">
      <c r="A74" s="191"/>
      <c r="B74" s="191"/>
      <c r="C74" s="66"/>
      <c r="D74" s="458"/>
      <c r="E74" s="75"/>
      <c r="F74" s="42"/>
      <c r="G74" s="213"/>
      <c r="H74" s="217"/>
      <c r="I74" s="301"/>
      <c r="J74" s="301"/>
      <c r="K74" s="276"/>
      <c r="L74" s="214"/>
    </row>
    <row r="75" spans="1:12" ht="18.75">
      <c r="A75" s="196"/>
      <c r="B75" s="197"/>
      <c r="C75" s="492"/>
      <c r="D75" s="458"/>
      <c r="E75" s="493"/>
      <c r="F75" s="42"/>
      <c r="G75" s="494"/>
      <c r="H75" s="199"/>
      <c r="I75" s="509"/>
      <c r="J75" s="509"/>
      <c r="K75" s="132"/>
      <c r="L75" s="495"/>
    </row>
    <row r="76" spans="1:12" ht="18.75">
      <c r="A76" s="1408"/>
      <c r="B76" s="1411"/>
      <c r="C76" s="1411"/>
      <c r="D76" s="1411"/>
      <c r="E76" s="1411"/>
      <c r="F76" s="1411"/>
      <c r="G76" s="1411"/>
      <c r="H76" s="1411"/>
      <c r="I76" s="1411"/>
      <c r="J76" s="1411"/>
      <c r="K76" s="1411"/>
      <c r="L76" s="1412"/>
    </row>
    <row r="77" spans="1:12" ht="18.75">
      <c r="A77" s="191"/>
      <c r="B77" s="215"/>
      <c r="C77" s="215"/>
      <c r="D77" s="481"/>
      <c r="E77" s="488"/>
      <c r="F77" s="125"/>
      <c r="G77" s="43"/>
      <c r="H77" s="193"/>
      <c r="I77" s="298"/>
      <c r="J77" s="296"/>
      <c r="K77" s="193"/>
      <c r="L77" s="1419"/>
    </row>
    <row r="78" spans="1:12" ht="18.75">
      <c r="A78" s="191"/>
      <c r="B78" s="215"/>
      <c r="C78" s="215"/>
      <c r="D78" s="413"/>
      <c r="E78" s="200"/>
      <c r="F78" s="10"/>
      <c r="G78" s="43"/>
      <c r="H78" s="199"/>
      <c r="I78" s="296"/>
      <c r="J78" s="126"/>
      <c r="K78" s="413"/>
      <c r="L78" s="1420"/>
    </row>
    <row r="79" spans="1:12" ht="18.75">
      <c r="A79" s="191"/>
      <c r="B79" s="215"/>
      <c r="C79" s="215"/>
      <c r="D79" s="481"/>
      <c r="E79" s="488"/>
      <c r="F79" s="10"/>
      <c r="G79" s="43"/>
      <c r="H79" s="308"/>
      <c r="I79" s="298"/>
      <c r="J79" s="496"/>
      <c r="K79" s="193"/>
      <c r="L79" s="1420"/>
    </row>
    <row r="80" spans="1:12" ht="18.75">
      <c r="A80" s="191"/>
      <c r="B80" s="215"/>
      <c r="C80" s="215"/>
      <c r="D80" s="67"/>
      <c r="E80" s="9"/>
      <c r="F80" s="125"/>
      <c r="G80" s="43"/>
      <c r="H80" s="199"/>
      <c r="I80" s="296"/>
      <c r="J80" s="296"/>
      <c r="K80" s="193"/>
      <c r="L80" s="1420"/>
    </row>
    <row r="81" spans="1:12" ht="18.75">
      <c r="A81" s="191"/>
      <c r="B81" s="215"/>
      <c r="C81" s="215"/>
      <c r="D81" s="67"/>
      <c r="E81" s="9"/>
      <c r="F81" s="10"/>
      <c r="G81" s="43"/>
      <c r="H81" s="199"/>
      <c r="I81" s="296"/>
      <c r="J81" s="296"/>
      <c r="K81" s="193"/>
      <c r="L81" s="1420"/>
    </row>
    <row r="82" spans="1:12" ht="18.75">
      <c r="A82" s="191"/>
      <c r="B82" s="215"/>
      <c r="C82" s="215"/>
      <c r="D82" s="133"/>
      <c r="E82" s="9"/>
      <c r="F82" s="10"/>
      <c r="G82" s="43"/>
      <c r="H82" s="199"/>
      <c r="I82" s="296"/>
      <c r="J82" s="296"/>
      <c r="K82" s="193"/>
      <c r="L82" s="1420"/>
    </row>
    <row r="83" spans="1:12" ht="18.75">
      <c r="A83" s="191"/>
      <c r="B83" s="215"/>
      <c r="C83" s="126"/>
      <c r="D83" s="127"/>
      <c r="E83" s="200"/>
      <c r="F83" s="125"/>
      <c r="G83" s="43"/>
      <c r="H83" s="199"/>
      <c r="I83" s="296"/>
      <c r="J83" s="126"/>
      <c r="K83" s="127"/>
      <c r="L83" s="1420"/>
    </row>
    <row r="84" spans="1:12" ht="18.75">
      <c r="A84" s="191"/>
      <c r="B84" s="215"/>
      <c r="C84" s="126"/>
      <c r="D84" s="127"/>
      <c r="E84" s="200"/>
      <c r="F84" s="10"/>
      <c r="G84" s="43"/>
      <c r="H84" s="199"/>
      <c r="I84" s="296"/>
      <c r="J84" s="126"/>
      <c r="K84" s="127"/>
      <c r="L84" s="1420"/>
    </row>
    <row r="85" spans="1:12" ht="18.75">
      <c r="A85" s="191"/>
      <c r="B85" s="215"/>
      <c r="C85" s="126"/>
      <c r="D85" s="127"/>
      <c r="E85" s="200"/>
      <c r="F85" s="10"/>
      <c r="G85" s="43"/>
      <c r="H85" s="199"/>
      <c r="I85" s="296"/>
      <c r="J85" s="126"/>
      <c r="K85" s="127"/>
      <c r="L85" s="1420"/>
    </row>
    <row r="86" spans="1:12" ht="18.75">
      <c r="A86" s="191"/>
      <c r="B86" s="215"/>
      <c r="C86" s="126"/>
      <c r="D86" s="127"/>
      <c r="E86" s="200"/>
      <c r="F86" s="125"/>
      <c r="G86" s="43"/>
      <c r="H86" s="199"/>
      <c r="I86" s="296"/>
      <c r="J86" s="126"/>
      <c r="K86" s="127"/>
      <c r="L86" s="1420"/>
    </row>
    <row r="87" spans="1:12" ht="18.75">
      <c r="A87" s="191"/>
      <c r="B87" s="215"/>
      <c r="C87" s="126"/>
      <c r="D87" s="127"/>
      <c r="E87" s="200"/>
      <c r="F87" s="125"/>
      <c r="G87" s="43"/>
      <c r="H87" s="199"/>
      <c r="I87" s="296"/>
      <c r="J87" s="126"/>
      <c r="K87" s="127"/>
      <c r="L87" s="1420"/>
    </row>
    <row r="88" spans="1:12" ht="18.75">
      <c r="A88" s="191"/>
      <c r="B88" s="215"/>
      <c r="C88" s="126"/>
      <c r="D88" s="127"/>
      <c r="E88" s="200"/>
      <c r="F88" s="125"/>
      <c r="G88" s="43"/>
      <c r="H88" s="199"/>
      <c r="I88" s="296"/>
      <c r="J88" s="126"/>
      <c r="K88" s="127"/>
      <c r="L88" s="1420"/>
    </row>
    <row r="89" spans="1:12" ht="18.75">
      <c r="A89" s="191"/>
      <c r="B89" s="215"/>
      <c r="C89" s="126"/>
      <c r="D89" s="127"/>
      <c r="E89" s="200"/>
      <c r="F89" s="125"/>
      <c r="G89" s="43"/>
      <c r="H89" s="199"/>
      <c r="I89" s="296"/>
      <c r="J89" s="126"/>
      <c r="K89" s="127"/>
      <c r="L89" s="1420"/>
    </row>
    <row r="90" spans="1:12" ht="18.75">
      <c r="A90" s="191"/>
      <c r="B90" s="215"/>
      <c r="C90" s="126"/>
      <c r="D90" s="127"/>
      <c r="E90" s="200"/>
      <c r="F90" s="125"/>
      <c r="G90" s="43"/>
      <c r="H90" s="199"/>
      <c r="I90" s="296"/>
      <c r="J90" s="126"/>
      <c r="K90" s="127"/>
      <c r="L90" s="1420"/>
    </row>
    <row r="91" spans="1:12" ht="18.75">
      <c r="A91" s="191"/>
      <c r="B91" s="215"/>
      <c r="C91" s="126"/>
      <c r="D91" s="505"/>
      <c r="E91" s="200"/>
      <c r="F91" s="125"/>
      <c r="G91" s="43"/>
      <c r="H91" s="199"/>
      <c r="I91" s="296"/>
      <c r="J91" s="126"/>
      <c r="K91" s="127"/>
      <c r="L91" s="1420"/>
    </row>
    <row r="92" spans="1:12" ht="18.75">
      <c r="A92" s="191"/>
      <c r="B92" s="215"/>
      <c r="C92" s="126"/>
      <c r="D92" s="127"/>
      <c r="E92" s="200"/>
      <c r="F92" s="125"/>
      <c r="G92" s="43"/>
      <c r="H92" s="199"/>
      <c r="I92" s="296"/>
      <c r="J92" s="126"/>
      <c r="K92" s="127"/>
      <c r="L92" s="1420"/>
    </row>
    <row r="93" spans="1:12" ht="18.75">
      <c r="A93" s="191"/>
      <c r="B93" s="215"/>
      <c r="C93" s="126"/>
      <c r="D93" s="127"/>
      <c r="E93" s="200"/>
      <c r="F93" s="125"/>
      <c r="G93" s="43"/>
      <c r="H93" s="199"/>
      <c r="I93" s="296"/>
      <c r="J93" s="126"/>
      <c r="K93" s="127"/>
      <c r="L93" s="1420"/>
    </row>
    <row r="94" spans="1:12" ht="18.75">
      <c r="A94" s="191"/>
      <c r="B94" s="215"/>
      <c r="C94" s="126"/>
      <c r="D94" s="127"/>
      <c r="E94" s="200"/>
      <c r="F94" s="125"/>
      <c r="G94" s="43"/>
      <c r="H94" s="199"/>
      <c r="I94" s="296"/>
      <c r="J94" s="126"/>
      <c r="K94" s="127"/>
      <c r="L94" s="1420"/>
    </row>
    <row r="95" spans="1:12" ht="18.75">
      <c r="A95" s="191"/>
      <c r="B95" s="215"/>
      <c r="C95" s="126"/>
      <c r="D95" s="127"/>
      <c r="E95" s="200"/>
      <c r="F95" s="125"/>
      <c r="G95" s="43"/>
      <c r="H95" s="199"/>
      <c r="I95" s="296"/>
      <c r="J95" s="126"/>
      <c r="K95" s="127"/>
      <c r="L95" s="1420"/>
    </row>
    <row r="96" spans="1:12" ht="18.75">
      <c r="A96" s="191"/>
      <c r="B96" s="215"/>
      <c r="C96" s="126"/>
      <c r="D96" s="505"/>
      <c r="E96" s="200"/>
      <c r="F96" s="125"/>
      <c r="G96" s="43"/>
      <c r="H96" s="199"/>
      <c r="I96" s="296"/>
      <c r="J96" s="126"/>
      <c r="K96" s="127"/>
      <c r="L96" s="1420"/>
    </row>
    <row r="97" spans="1:12" ht="18.75">
      <c r="A97" s="191"/>
      <c r="B97" s="215"/>
      <c r="C97" s="126"/>
      <c r="D97" s="127"/>
      <c r="E97" s="200"/>
      <c r="F97" s="125"/>
      <c r="G97" s="43"/>
      <c r="H97" s="199"/>
      <c r="I97" s="296"/>
      <c r="J97" s="126"/>
      <c r="K97" s="127"/>
      <c r="L97" s="1420"/>
    </row>
    <row r="98" spans="1:12" ht="18.75">
      <c r="A98" s="191"/>
      <c r="B98" s="215"/>
      <c r="C98" s="126"/>
      <c r="D98" s="127"/>
      <c r="E98" s="200"/>
      <c r="F98" s="125"/>
      <c r="G98" s="43"/>
      <c r="H98" s="199"/>
      <c r="I98" s="296"/>
      <c r="J98" s="126"/>
      <c r="K98" s="127"/>
      <c r="L98" s="1420"/>
    </row>
    <row r="99" spans="1:12" ht="18.75">
      <c r="A99" s="191"/>
      <c r="B99" s="215"/>
      <c r="C99" s="126"/>
      <c r="D99" s="678"/>
      <c r="E99" s="200"/>
      <c r="F99" s="125"/>
      <c r="G99" s="43"/>
      <c r="H99" s="199"/>
      <c r="I99" s="296"/>
      <c r="J99" s="126"/>
      <c r="K99" s="127"/>
      <c r="L99" s="1420"/>
    </row>
    <row r="100" spans="1:12" ht="18.75">
      <c r="A100" s="191"/>
      <c r="B100" s="215"/>
      <c r="C100" s="126"/>
      <c r="D100" s="127"/>
      <c r="E100" s="200"/>
      <c r="F100" s="125"/>
      <c r="G100" s="43"/>
      <c r="H100" s="199"/>
      <c r="I100" s="296"/>
      <c r="J100" s="126"/>
      <c r="K100" s="127"/>
      <c r="L100" s="1420"/>
    </row>
    <row r="101" spans="1:12" ht="18.75">
      <c r="A101" s="191"/>
      <c r="B101" s="215"/>
      <c r="C101" s="126"/>
      <c r="D101" s="679"/>
      <c r="E101" s="200"/>
      <c r="F101" s="125"/>
      <c r="G101" s="43"/>
      <c r="H101" s="199"/>
      <c r="I101" s="296"/>
      <c r="J101" s="126"/>
      <c r="K101" s="127"/>
      <c r="L101" s="1420"/>
    </row>
    <row r="102" spans="1:12" ht="18.75">
      <c r="A102" s="191"/>
      <c r="B102" s="215"/>
      <c r="C102" s="126"/>
      <c r="D102" s="679"/>
      <c r="E102" s="200"/>
      <c r="F102" s="125"/>
      <c r="G102" s="43"/>
      <c r="H102" s="199"/>
      <c r="I102" s="296"/>
      <c r="J102" s="126"/>
      <c r="K102" s="127"/>
      <c r="L102" s="1420"/>
    </row>
    <row r="103" spans="1:12" ht="18.75">
      <c r="A103" s="191"/>
      <c r="B103" s="215"/>
      <c r="C103" s="126"/>
      <c r="D103" s="413"/>
      <c r="E103" s="200"/>
      <c r="F103" s="125"/>
      <c r="G103" s="43"/>
      <c r="H103" s="199"/>
      <c r="I103" s="296"/>
      <c r="J103" s="126"/>
      <c r="K103" s="127"/>
      <c r="L103" s="1420"/>
    </row>
    <row r="104" spans="1:12" ht="18.75">
      <c r="A104" s="191"/>
      <c r="B104" s="215"/>
      <c r="C104" s="126"/>
      <c r="D104" s="127"/>
      <c r="E104" s="200"/>
      <c r="F104" s="125"/>
      <c r="G104" s="43"/>
      <c r="H104" s="199"/>
      <c r="I104" s="296"/>
      <c r="J104" s="126"/>
      <c r="K104" s="127"/>
      <c r="L104" s="1420"/>
    </row>
    <row r="105" spans="1:12" ht="18.75">
      <c r="A105" s="191"/>
      <c r="B105" s="215"/>
      <c r="C105" s="126"/>
      <c r="D105" s="127"/>
      <c r="E105" s="200"/>
      <c r="F105" s="125"/>
      <c r="G105" s="43"/>
      <c r="H105" s="199"/>
      <c r="I105" s="296"/>
      <c r="J105" s="126"/>
      <c r="K105" s="127"/>
      <c r="L105" s="1420"/>
    </row>
    <row r="106" spans="1:12" ht="18.75">
      <c r="A106" s="191"/>
      <c r="B106" s="215"/>
      <c r="C106" s="126"/>
      <c r="D106" s="127"/>
      <c r="E106" s="200"/>
      <c r="F106" s="125"/>
      <c r="G106" s="43"/>
      <c r="H106" s="199"/>
      <c r="I106" s="296"/>
      <c r="J106" s="126"/>
      <c r="K106" s="127"/>
      <c r="L106" s="1420"/>
    </row>
    <row r="107" spans="1:12" ht="18.75">
      <c r="A107" s="191"/>
      <c r="B107" s="215"/>
      <c r="C107" s="126"/>
      <c r="D107" s="127"/>
      <c r="E107" s="200"/>
      <c r="F107" s="125"/>
      <c r="G107" s="43"/>
      <c r="H107" s="199"/>
      <c r="I107" s="296"/>
      <c r="J107" s="126"/>
      <c r="K107" s="127"/>
      <c r="L107" s="1420"/>
    </row>
    <row r="108" spans="1:12" ht="18.75">
      <c r="A108" s="191"/>
      <c r="B108" s="215"/>
      <c r="C108" s="126"/>
      <c r="D108" s="505"/>
      <c r="E108" s="200"/>
      <c r="F108" s="125"/>
      <c r="G108" s="43"/>
      <c r="H108" s="199"/>
      <c r="I108" s="296"/>
      <c r="J108" s="299"/>
      <c r="K108" s="273"/>
      <c r="L108" s="1420"/>
    </row>
    <row r="109" spans="1:12" ht="18.75">
      <c r="A109" s="191"/>
      <c r="B109" s="215"/>
      <c r="C109" s="126"/>
      <c r="D109" s="127"/>
      <c r="E109" s="125"/>
      <c r="F109" s="125"/>
      <c r="G109" s="43"/>
      <c r="H109" s="199"/>
      <c r="I109" s="296"/>
      <c r="J109" s="299"/>
      <c r="K109" s="273"/>
      <c r="L109" s="1420"/>
    </row>
    <row r="110" spans="1:12" ht="18.75">
      <c r="A110" s="1408"/>
      <c r="B110" s="1409"/>
      <c r="C110" s="1409"/>
      <c r="D110" s="1409"/>
      <c r="E110" s="1409"/>
      <c r="F110" s="1409"/>
      <c r="G110" s="1409"/>
      <c r="H110" s="1409"/>
      <c r="I110" s="1409"/>
      <c r="J110" s="1409"/>
      <c r="K110" s="1409"/>
      <c r="L110" s="1410"/>
    </row>
    <row r="111" spans="1:12" ht="18.75">
      <c r="A111" s="191"/>
      <c r="B111" s="215"/>
      <c r="C111" s="218"/>
      <c r="D111" s="217"/>
      <c r="E111" s="216"/>
      <c r="F111" s="216"/>
      <c r="G111" s="216"/>
      <c r="H111" s="193"/>
      <c r="I111" s="302"/>
      <c r="J111" s="302"/>
      <c r="K111" s="277"/>
      <c r="L111" s="219"/>
    </row>
    <row r="112" spans="1:12" ht="18.75">
      <c r="A112" s="196"/>
      <c r="B112" s="215"/>
      <c r="C112" s="218"/>
      <c r="D112" s="217"/>
      <c r="E112" s="216"/>
      <c r="F112" s="216"/>
      <c r="G112" s="216"/>
      <c r="H112" s="193"/>
      <c r="I112" s="302"/>
      <c r="J112" s="303"/>
      <c r="K112" s="278"/>
      <c r="L112" s="220"/>
    </row>
    <row r="113" spans="1:12" ht="18.75">
      <c r="A113" s="196"/>
      <c r="B113" s="215"/>
      <c r="C113" s="218"/>
      <c r="D113" s="217"/>
      <c r="E113" s="216"/>
      <c r="F113" s="216"/>
      <c r="G113" s="216"/>
      <c r="H113" s="193"/>
      <c r="I113" s="296"/>
      <c r="J113" s="303"/>
      <c r="K113" s="278"/>
      <c r="L113" s="220"/>
    </row>
    <row r="114" spans="1:12" ht="18.75">
      <c r="A114" s="196"/>
      <c r="B114" s="215"/>
      <c r="C114" s="218"/>
      <c r="D114" s="217"/>
      <c r="E114" s="216"/>
      <c r="F114" s="216"/>
      <c r="G114" s="216"/>
      <c r="H114" s="193"/>
      <c r="I114" s="303"/>
      <c r="J114" s="303"/>
      <c r="K114" s="278"/>
      <c r="L114" s="220"/>
    </row>
    <row r="115" spans="1:12" ht="18.75">
      <c r="A115" s="196"/>
      <c r="B115" s="215"/>
      <c r="C115" s="218"/>
      <c r="D115" s="217"/>
      <c r="E115" s="216"/>
      <c r="F115" s="216"/>
      <c r="G115" s="216"/>
      <c r="H115" s="193"/>
      <c r="I115" s="303"/>
      <c r="J115" s="303"/>
      <c r="K115" s="278"/>
      <c r="L115" s="220"/>
    </row>
    <row r="116" spans="1:12" ht="18.75">
      <c r="A116" s="196"/>
      <c r="B116" s="215"/>
      <c r="C116" s="218"/>
      <c r="D116" s="217"/>
      <c r="E116" s="216"/>
      <c r="F116" s="216"/>
      <c r="G116" s="216"/>
      <c r="H116" s="193"/>
      <c r="I116" s="303"/>
      <c r="J116" s="303"/>
      <c r="K116" s="278"/>
      <c r="L116" s="220"/>
    </row>
    <row r="117" spans="1:12" ht="18.75">
      <c r="A117" s="221"/>
      <c r="B117" s="222"/>
      <c r="C117" s="222"/>
      <c r="D117" s="222"/>
      <c r="E117" s="222"/>
      <c r="F117" s="222"/>
      <c r="G117" s="222"/>
      <c r="H117" s="222"/>
      <c r="I117" s="304"/>
      <c r="J117" s="304"/>
      <c r="K117" s="279"/>
      <c r="L117" s="223"/>
    </row>
    <row r="118" spans="1:12" ht="18.75">
      <c r="A118" s="191"/>
      <c r="B118" s="215"/>
      <c r="C118" s="102"/>
      <c r="D118" s="63"/>
      <c r="E118" s="43"/>
      <c r="F118" s="43"/>
      <c r="G118" s="42"/>
      <c r="H118" s="132"/>
      <c r="I118" s="301"/>
      <c r="J118" s="301"/>
      <c r="K118" s="276"/>
      <c r="L118" s="219"/>
    </row>
    <row r="119" spans="1:12" ht="18.75">
      <c r="A119" s="191"/>
      <c r="B119" s="215"/>
      <c r="C119" s="102"/>
      <c r="D119" s="63"/>
      <c r="E119" s="43"/>
      <c r="F119" s="43"/>
      <c r="G119" s="42"/>
      <c r="H119" s="199"/>
      <c r="I119" s="301"/>
      <c r="J119" s="301"/>
      <c r="K119" s="276"/>
      <c r="L119" s="219"/>
    </row>
    <row r="120" spans="1:12" ht="18.75">
      <c r="A120" s="191"/>
      <c r="B120" s="215"/>
      <c r="C120" s="192"/>
      <c r="D120" s="63"/>
      <c r="E120" s="194"/>
      <c r="F120" s="194"/>
      <c r="G120" s="194"/>
      <c r="H120" s="199"/>
      <c r="I120" s="509"/>
      <c r="J120" s="296"/>
      <c r="K120" s="193"/>
      <c r="L120" s="193"/>
    </row>
    <row r="121" spans="1:12" ht="18.75">
      <c r="A121" s="221"/>
      <c r="B121" s="222"/>
      <c r="C121" s="222"/>
      <c r="D121" s="222"/>
      <c r="E121" s="222"/>
      <c r="F121" s="222"/>
      <c r="G121" s="222"/>
      <c r="H121" s="222"/>
      <c r="I121" s="304"/>
      <c r="J121" s="304"/>
      <c r="K121" s="279"/>
      <c r="L121" s="223"/>
    </row>
    <row r="122" spans="1:12" ht="18.75">
      <c r="A122" s="191"/>
      <c r="B122" s="191"/>
      <c r="C122" s="39"/>
      <c r="D122" s="193"/>
      <c r="E122" s="9"/>
      <c r="F122" s="9"/>
      <c r="G122" s="194"/>
      <c r="H122" s="193"/>
      <c r="I122" s="302"/>
      <c r="J122" s="302"/>
      <c r="K122" s="277"/>
      <c r="L122" s="1416"/>
    </row>
    <row r="123" spans="1:12" s="224" customFormat="1" ht="18.75">
      <c r="A123" s="191"/>
      <c r="B123" s="191"/>
      <c r="C123" s="192"/>
      <c r="D123" s="193"/>
      <c r="E123" s="9"/>
      <c r="F123" s="9"/>
      <c r="G123" s="194"/>
      <c r="H123" s="193"/>
      <c r="I123" s="305"/>
      <c r="J123" s="305"/>
      <c r="K123" s="280"/>
      <c r="L123" s="1417"/>
    </row>
    <row r="124" spans="1:12" s="224" customFormat="1" ht="18.75">
      <c r="A124" s="191"/>
      <c r="B124" s="191"/>
      <c r="C124" s="192"/>
      <c r="D124" s="193"/>
      <c r="E124" s="9"/>
      <c r="F124" s="9"/>
      <c r="G124" s="194"/>
      <c r="H124" s="193"/>
      <c r="I124" s="305"/>
      <c r="J124" s="305"/>
      <c r="K124" s="280"/>
      <c r="L124" s="1417"/>
    </row>
    <row r="125" spans="1:12" ht="18.75">
      <c r="A125" s="191"/>
      <c r="B125" s="191"/>
      <c r="C125" s="192"/>
      <c r="D125" s="193"/>
      <c r="E125" s="194"/>
      <c r="F125" s="194"/>
      <c r="G125" s="194"/>
      <c r="H125" s="193"/>
      <c r="I125" s="305"/>
      <c r="J125" s="305"/>
      <c r="K125" s="280"/>
      <c r="L125" s="1417"/>
    </row>
    <row r="126" spans="1:12" ht="18.75">
      <c r="A126" s="191"/>
      <c r="B126" s="191"/>
      <c r="C126" s="192"/>
      <c r="D126" s="193"/>
      <c r="E126" s="194"/>
      <c r="F126" s="194"/>
      <c r="G126" s="194"/>
      <c r="H126" s="193"/>
      <c r="I126" s="305"/>
      <c r="J126" s="305"/>
      <c r="K126" s="280"/>
      <c r="L126" s="1417"/>
    </row>
    <row r="127" spans="1:12" ht="18.75">
      <c r="A127" s="191"/>
      <c r="B127" s="191"/>
      <c r="C127" s="192"/>
      <c r="D127" s="193"/>
      <c r="E127" s="194"/>
      <c r="F127" s="194"/>
      <c r="G127" s="194"/>
      <c r="H127" s="193"/>
      <c r="I127" s="300"/>
      <c r="J127" s="300"/>
      <c r="K127" s="275"/>
      <c r="L127" s="1418"/>
    </row>
    <row r="128" spans="1:12" ht="18.75">
      <c r="A128" s="191"/>
      <c r="B128" s="191"/>
      <c r="C128" s="192"/>
      <c r="D128" s="193"/>
      <c r="E128" s="194"/>
      <c r="F128" s="194"/>
      <c r="G128" s="194"/>
      <c r="H128" s="193"/>
      <c r="I128" s="296"/>
      <c r="J128" s="296"/>
      <c r="K128" s="193"/>
      <c r="L128" s="193"/>
    </row>
    <row r="129" spans="1:12" ht="18.75">
      <c r="A129" s="221"/>
      <c r="B129" s="222"/>
      <c r="C129" s="222"/>
      <c r="D129" s="222"/>
      <c r="E129" s="222"/>
      <c r="F129" s="222"/>
      <c r="G129" s="222"/>
      <c r="H129" s="222"/>
      <c r="I129" s="304"/>
      <c r="J129" s="304"/>
      <c r="K129" s="279"/>
      <c r="L129" s="223"/>
    </row>
    <row r="130" spans="1:12" ht="18.75">
      <c r="A130" s="191"/>
      <c r="B130" s="191"/>
      <c r="C130" s="192"/>
      <c r="D130" s="193"/>
      <c r="E130" s="194"/>
      <c r="F130" s="194"/>
      <c r="G130" s="194"/>
      <c r="H130" s="193"/>
      <c r="I130" s="302"/>
      <c r="J130" s="302"/>
      <c r="K130" s="277"/>
      <c r="L130" s="1416"/>
    </row>
    <row r="131" spans="1:12" ht="18.75">
      <c r="A131" s="191"/>
      <c r="B131" s="191"/>
      <c r="C131" s="192"/>
      <c r="D131" s="193"/>
      <c r="E131" s="194"/>
      <c r="F131" s="194"/>
      <c r="G131" s="194"/>
      <c r="H131" s="193"/>
      <c r="I131" s="305"/>
      <c r="J131" s="305"/>
      <c r="K131" s="280"/>
      <c r="L131" s="1417"/>
    </row>
    <row r="132" spans="1:12" ht="18.75">
      <c r="A132" s="191"/>
      <c r="B132" s="191"/>
      <c r="C132" s="192"/>
      <c r="D132" s="193"/>
      <c r="E132" s="194"/>
      <c r="F132" s="194"/>
      <c r="G132" s="194"/>
      <c r="H132" s="193"/>
      <c r="I132" s="305"/>
      <c r="J132" s="305"/>
      <c r="K132" s="280"/>
      <c r="L132" s="1417"/>
    </row>
    <row r="133" spans="1:12" ht="18.75">
      <c r="A133" s="191"/>
      <c r="B133" s="191"/>
      <c r="C133" s="192"/>
      <c r="D133" s="193"/>
      <c r="E133" s="194"/>
      <c r="F133" s="194"/>
      <c r="G133" s="194"/>
      <c r="H133" s="193"/>
      <c r="I133" s="305"/>
      <c r="J133" s="305"/>
      <c r="K133" s="280"/>
      <c r="L133" s="1417"/>
    </row>
    <row r="134" spans="1:12" ht="18.75">
      <c r="A134" s="191"/>
      <c r="B134" s="191"/>
      <c r="C134" s="192"/>
      <c r="D134" s="193"/>
      <c r="E134" s="194"/>
      <c r="F134" s="194"/>
      <c r="G134" s="194"/>
      <c r="H134" s="193"/>
      <c r="I134" s="300"/>
      <c r="J134" s="300"/>
      <c r="K134" s="275"/>
      <c r="L134" s="1418"/>
    </row>
    <row r="135" spans="1:12" ht="18.75">
      <c r="A135" s="191"/>
      <c r="B135" s="191"/>
      <c r="C135" s="192"/>
      <c r="D135" s="193"/>
      <c r="E135" s="194"/>
      <c r="F135" s="194"/>
      <c r="G135" s="194"/>
      <c r="H135" s="193"/>
      <c r="I135" s="296"/>
      <c r="J135" s="296"/>
      <c r="K135" s="193"/>
      <c r="L135" s="193"/>
    </row>
    <row r="136" spans="1:12" ht="18.75">
      <c r="A136" s="1413"/>
      <c r="B136" s="1414"/>
      <c r="C136" s="1414"/>
      <c r="D136" s="1414"/>
      <c r="E136" s="1414"/>
      <c r="F136" s="1414"/>
      <c r="G136" s="1414"/>
      <c r="H136" s="1415"/>
      <c r="I136" s="306"/>
      <c r="J136" s="306"/>
      <c r="K136" s="272"/>
      <c r="L136" s="225"/>
    </row>
    <row r="137" spans="1:12" ht="18.75">
      <c r="A137" s="191"/>
      <c r="B137" s="191"/>
      <c r="C137" s="192"/>
      <c r="D137" s="193"/>
      <c r="E137" s="194"/>
      <c r="F137" s="194"/>
      <c r="G137" s="194"/>
      <c r="H137" s="193"/>
      <c r="I137" s="296"/>
      <c r="J137" s="296"/>
      <c r="K137" s="193"/>
      <c r="L137" s="193"/>
    </row>
    <row r="138" spans="1:12" ht="18.75">
      <c r="A138" s="191"/>
      <c r="B138" s="191"/>
      <c r="C138" s="192"/>
      <c r="D138" s="193"/>
      <c r="E138" s="194"/>
      <c r="F138" s="194"/>
      <c r="G138" s="194"/>
      <c r="H138" s="193"/>
      <c r="I138" s="296"/>
      <c r="J138" s="296"/>
      <c r="K138" s="193"/>
      <c r="L138" s="193"/>
    </row>
    <row r="139" spans="1:12" ht="18.75">
      <c r="A139" s="191"/>
      <c r="B139" s="191"/>
      <c r="C139" s="192"/>
      <c r="D139" s="193"/>
      <c r="E139" s="194"/>
      <c r="F139" s="194"/>
      <c r="G139" s="194"/>
      <c r="H139" s="193"/>
      <c r="I139" s="296"/>
      <c r="J139" s="296"/>
      <c r="K139" s="193"/>
      <c r="L139" s="193"/>
    </row>
    <row r="140" spans="1:12" ht="18.75">
      <c r="A140" s="191"/>
      <c r="B140" s="191"/>
      <c r="C140" s="192"/>
      <c r="D140" s="193"/>
      <c r="E140" s="194"/>
      <c r="F140" s="194"/>
      <c r="G140" s="194"/>
      <c r="H140" s="193"/>
      <c r="I140" s="296"/>
      <c r="J140" s="296"/>
      <c r="K140" s="193"/>
      <c r="L140" s="193"/>
    </row>
    <row r="141" spans="1:12" ht="18.75">
      <c r="A141" s="191"/>
      <c r="B141" s="191"/>
      <c r="C141" s="192"/>
      <c r="D141" s="193"/>
      <c r="E141" s="194"/>
      <c r="F141" s="194"/>
      <c r="G141" s="194"/>
      <c r="H141" s="193"/>
      <c r="I141" s="296"/>
      <c r="J141" s="296"/>
      <c r="K141" s="193"/>
      <c r="L141" s="193"/>
    </row>
    <row r="142" spans="1:12" ht="18.75">
      <c r="A142" s="191"/>
      <c r="B142" s="191"/>
      <c r="C142" s="192"/>
      <c r="D142" s="193"/>
      <c r="E142" s="194"/>
      <c r="F142" s="194"/>
      <c r="G142" s="194"/>
      <c r="H142" s="193"/>
      <c r="I142" s="296"/>
      <c r="J142" s="296"/>
      <c r="K142" s="193"/>
      <c r="L142" s="193"/>
    </row>
    <row r="143" spans="1:12" ht="18.75">
      <c r="A143" s="191"/>
      <c r="B143" s="191"/>
      <c r="C143" s="192"/>
      <c r="D143" s="193"/>
      <c r="E143" s="194"/>
      <c r="F143" s="194"/>
      <c r="G143" s="194"/>
      <c r="H143" s="193"/>
      <c r="I143" s="296"/>
      <c r="J143" s="296"/>
      <c r="K143" s="193"/>
      <c r="L143" s="193"/>
    </row>
    <row r="144" spans="1:12" ht="18.75">
      <c r="A144" s="191"/>
      <c r="B144" s="191"/>
      <c r="C144" s="192"/>
      <c r="D144" s="193"/>
      <c r="E144" s="194"/>
      <c r="F144" s="194"/>
      <c r="G144" s="194"/>
      <c r="H144" s="193"/>
      <c r="I144" s="296"/>
      <c r="J144" s="296"/>
      <c r="K144" s="193"/>
      <c r="L144" s="193"/>
    </row>
    <row r="145" spans="1:12" ht="18.75">
      <c r="A145" s="191"/>
      <c r="B145" s="191"/>
      <c r="C145" s="192"/>
      <c r="D145" s="193"/>
      <c r="E145" s="194"/>
      <c r="F145" s="194"/>
      <c r="G145" s="194"/>
      <c r="H145" s="193"/>
      <c r="I145" s="296"/>
      <c r="J145" s="296"/>
      <c r="K145" s="193"/>
      <c r="L145" s="193"/>
    </row>
    <row r="146" spans="1:12" ht="18.75">
      <c r="A146" s="191"/>
      <c r="B146" s="191"/>
      <c r="C146" s="192"/>
      <c r="D146" s="193"/>
      <c r="E146" s="194"/>
      <c r="F146" s="194"/>
      <c r="G146" s="194"/>
      <c r="H146" s="193"/>
      <c r="I146" s="296"/>
      <c r="J146" s="296"/>
      <c r="K146" s="193"/>
      <c r="L146" s="193"/>
    </row>
    <row r="147" spans="1:12" ht="18.75">
      <c r="A147" s="191"/>
      <c r="B147" s="191"/>
      <c r="C147" s="192"/>
      <c r="D147" s="193"/>
      <c r="E147" s="194"/>
      <c r="F147" s="194"/>
      <c r="G147" s="194"/>
      <c r="H147" s="193"/>
      <c r="I147" s="296"/>
      <c r="J147" s="296"/>
      <c r="K147" s="193"/>
      <c r="L147" s="193"/>
    </row>
    <row r="148" spans="1:12" ht="18.75">
      <c r="A148" s="191"/>
      <c r="B148" s="191"/>
      <c r="C148" s="192"/>
      <c r="D148" s="193"/>
      <c r="E148" s="194"/>
      <c r="F148" s="194"/>
      <c r="G148" s="194"/>
      <c r="H148" s="193"/>
      <c r="I148" s="296"/>
      <c r="J148" s="296"/>
      <c r="K148" s="193"/>
      <c r="L148" s="193"/>
    </row>
    <row r="149" spans="1:12" ht="18.75">
      <c r="A149" s="191"/>
      <c r="B149" s="191"/>
      <c r="C149" s="192"/>
      <c r="D149" s="193"/>
      <c r="E149" s="194"/>
      <c r="F149" s="194"/>
      <c r="G149" s="194"/>
      <c r="H149" s="193"/>
      <c r="I149" s="296"/>
      <c r="J149" s="296"/>
      <c r="K149" s="193"/>
      <c r="L149" s="193"/>
    </row>
    <row r="150" spans="1:12" ht="18.75">
      <c r="A150" s="191"/>
      <c r="B150" s="191"/>
      <c r="C150" s="192"/>
      <c r="D150" s="193"/>
      <c r="E150" s="194"/>
      <c r="F150" s="194"/>
      <c r="G150" s="194"/>
      <c r="H150" s="193"/>
      <c r="I150" s="296"/>
      <c r="J150" s="296"/>
      <c r="K150" s="193"/>
      <c r="L150" s="193"/>
    </row>
    <row r="151" spans="1:12" ht="18.75">
      <c r="A151" s="191"/>
      <c r="B151" s="191"/>
      <c r="C151" s="192"/>
      <c r="D151" s="193"/>
      <c r="E151" s="194"/>
      <c r="F151" s="194"/>
      <c r="G151" s="194"/>
      <c r="H151" s="193"/>
      <c r="I151" s="296"/>
      <c r="J151" s="296"/>
      <c r="K151" s="193"/>
      <c r="L151" s="193"/>
    </row>
    <row r="152" spans="1:12" ht="18.75">
      <c r="A152" s="191"/>
      <c r="B152" s="191"/>
      <c r="C152" s="192"/>
      <c r="D152" s="193"/>
      <c r="E152" s="194"/>
      <c r="F152" s="194"/>
      <c r="G152" s="194"/>
      <c r="H152" s="193"/>
      <c r="I152" s="296"/>
      <c r="J152" s="296"/>
      <c r="K152" s="193"/>
      <c r="L152" s="193"/>
    </row>
    <row r="153" spans="1:12" ht="18.75">
      <c r="A153" s="191"/>
      <c r="B153" s="191"/>
      <c r="C153" s="192"/>
      <c r="D153" s="193"/>
      <c r="E153" s="194"/>
      <c r="F153" s="194"/>
      <c r="G153" s="194"/>
      <c r="H153" s="193"/>
      <c r="I153" s="296"/>
      <c r="J153" s="296"/>
      <c r="K153" s="193"/>
      <c r="L153" s="193"/>
    </row>
    <row r="154" spans="1:12" ht="18.75">
      <c r="A154" s="191"/>
      <c r="B154" s="191"/>
      <c r="C154" s="192"/>
      <c r="D154" s="193"/>
      <c r="E154" s="194"/>
      <c r="F154" s="194"/>
      <c r="G154" s="194"/>
      <c r="H154" s="193"/>
      <c r="I154" s="296"/>
      <c r="J154" s="296"/>
      <c r="K154" s="193"/>
      <c r="L154" s="193"/>
    </row>
    <row r="155" spans="1:12" ht="18.75">
      <c r="A155" s="191"/>
      <c r="B155" s="191"/>
      <c r="C155" s="192"/>
      <c r="D155" s="193"/>
      <c r="E155" s="194"/>
      <c r="F155" s="194"/>
      <c r="G155" s="194"/>
      <c r="H155" s="193"/>
      <c r="I155" s="296"/>
      <c r="J155" s="296"/>
      <c r="K155" s="193"/>
      <c r="L155" s="193"/>
    </row>
    <row r="156" spans="1:12" ht="18.75">
      <c r="A156" s="191"/>
      <c r="B156" s="191"/>
      <c r="C156" s="192"/>
      <c r="D156" s="193"/>
      <c r="E156" s="194"/>
      <c r="F156" s="194"/>
      <c r="G156" s="194"/>
      <c r="H156" s="193"/>
      <c r="I156" s="296"/>
      <c r="J156" s="296"/>
      <c r="K156" s="193"/>
      <c r="L156" s="193"/>
    </row>
    <row r="157" spans="1:12" ht="18.75">
      <c r="A157" s="191"/>
      <c r="B157" s="191"/>
      <c r="C157" s="192"/>
      <c r="D157" s="193"/>
      <c r="E157" s="194"/>
      <c r="F157" s="194"/>
      <c r="G157" s="194"/>
      <c r="H157" s="193"/>
      <c r="I157" s="296"/>
      <c r="J157" s="296"/>
      <c r="K157" s="193"/>
      <c r="L157" s="193"/>
    </row>
    <row r="158" spans="1:12" ht="18.75">
      <c r="A158" s="191"/>
      <c r="B158" s="191"/>
      <c r="C158" s="192"/>
      <c r="D158" s="193"/>
      <c r="E158" s="194"/>
      <c r="F158" s="194"/>
      <c r="G158" s="194"/>
      <c r="H158" s="193"/>
      <c r="I158" s="296"/>
      <c r="J158" s="296"/>
      <c r="K158" s="193"/>
      <c r="L158" s="193"/>
    </row>
    <row r="159" spans="1:12" ht="18.75">
      <c r="A159" s="191"/>
      <c r="B159" s="191"/>
      <c r="C159" s="192"/>
      <c r="D159" s="193"/>
      <c r="E159" s="194"/>
      <c r="F159" s="194"/>
      <c r="G159" s="194"/>
      <c r="H159" s="193"/>
      <c r="I159" s="296"/>
      <c r="J159" s="296"/>
      <c r="K159" s="193"/>
      <c r="L159" s="193"/>
    </row>
    <row r="160" spans="1:12" ht="18.75">
      <c r="A160" s="191"/>
      <c r="B160" s="191"/>
      <c r="C160" s="192"/>
      <c r="D160" s="193"/>
      <c r="E160" s="194"/>
      <c r="F160" s="194"/>
      <c r="G160" s="194"/>
      <c r="H160" s="193"/>
      <c r="I160" s="296"/>
      <c r="J160" s="296"/>
      <c r="K160" s="193"/>
      <c r="L160" s="193"/>
    </row>
    <row r="161" spans="1:12" ht="18.75">
      <c r="A161" s="191"/>
      <c r="B161" s="191"/>
      <c r="C161" s="192"/>
      <c r="D161" s="193"/>
      <c r="E161" s="194"/>
      <c r="F161" s="194"/>
      <c r="G161" s="194"/>
      <c r="H161" s="193"/>
      <c r="I161" s="296"/>
      <c r="J161" s="296"/>
      <c r="K161" s="193"/>
      <c r="L161" s="193"/>
    </row>
    <row r="162" spans="1:12" ht="18.75">
      <c r="A162" s="191"/>
      <c r="B162" s="191"/>
      <c r="C162" s="192"/>
      <c r="D162" s="193"/>
      <c r="E162" s="194"/>
      <c r="F162" s="194"/>
      <c r="G162" s="194"/>
      <c r="H162" s="193"/>
      <c r="I162" s="296"/>
      <c r="J162" s="296"/>
      <c r="K162" s="193"/>
      <c r="L162" s="193"/>
    </row>
    <row r="163" spans="1:12" ht="18.75">
      <c r="A163" s="191"/>
      <c r="B163" s="191"/>
      <c r="C163" s="192"/>
      <c r="D163" s="193"/>
      <c r="E163" s="194"/>
      <c r="F163" s="194"/>
      <c r="G163" s="194"/>
      <c r="H163" s="193"/>
      <c r="I163" s="296"/>
      <c r="J163" s="296"/>
      <c r="K163" s="193"/>
      <c r="L163" s="193"/>
    </row>
    <row r="164" spans="1:12" ht="18.75">
      <c r="A164" s="191"/>
      <c r="B164" s="191"/>
      <c r="C164" s="192"/>
      <c r="D164" s="193"/>
      <c r="E164" s="194"/>
      <c r="F164" s="194"/>
      <c r="G164" s="194"/>
      <c r="H164" s="193"/>
      <c r="I164" s="296"/>
      <c r="J164" s="296"/>
      <c r="K164" s="193"/>
      <c r="L164" s="193"/>
    </row>
    <row r="165" spans="1:12" ht="18.75">
      <c r="A165" s="191"/>
      <c r="B165" s="191"/>
      <c r="C165" s="192"/>
      <c r="D165" s="193"/>
      <c r="E165" s="194"/>
      <c r="F165" s="194"/>
      <c r="G165" s="194"/>
      <c r="H165" s="193"/>
      <c r="I165" s="296"/>
      <c r="J165" s="296"/>
      <c r="K165" s="193"/>
      <c r="L165" s="193"/>
    </row>
    <row r="166" spans="1:12" ht="18.75">
      <c r="A166" s="191"/>
      <c r="B166" s="191"/>
      <c r="C166" s="192"/>
      <c r="D166" s="193"/>
      <c r="E166" s="194"/>
      <c r="F166" s="194"/>
      <c r="G166" s="194"/>
      <c r="H166" s="193"/>
      <c r="I166" s="296"/>
      <c r="J166" s="296"/>
      <c r="K166" s="193"/>
      <c r="L166" s="193"/>
    </row>
    <row r="167" spans="1:12" ht="18.75">
      <c r="A167" s="191"/>
      <c r="B167" s="191"/>
      <c r="C167" s="192"/>
      <c r="D167" s="193"/>
      <c r="E167" s="194"/>
      <c r="F167" s="194"/>
      <c r="G167" s="194"/>
      <c r="H167" s="193"/>
      <c r="I167" s="296"/>
      <c r="J167" s="296"/>
      <c r="K167" s="193"/>
      <c r="L167" s="193"/>
    </row>
    <row r="168" spans="1:12" ht="18.75">
      <c r="A168" s="191"/>
      <c r="B168" s="191"/>
      <c r="C168" s="192"/>
      <c r="D168" s="193"/>
      <c r="E168" s="194"/>
      <c r="F168" s="194"/>
      <c r="G168" s="194"/>
      <c r="H168" s="193"/>
      <c r="I168" s="296"/>
      <c r="J168" s="296"/>
      <c r="K168" s="193"/>
      <c r="L168" s="193"/>
    </row>
    <row r="169" spans="1:12" ht="18.75">
      <c r="A169" s="191"/>
      <c r="B169" s="191"/>
      <c r="C169" s="192"/>
      <c r="D169" s="193"/>
      <c r="E169" s="194"/>
      <c r="F169" s="194"/>
      <c r="G169" s="194"/>
      <c r="H169" s="193"/>
      <c r="I169" s="296"/>
      <c r="J169" s="296"/>
      <c r="K169" s="193"/>
      <c r="L169" s="193"/>
    </row>
    <row r="170" spans="1:12" ht="18.75">
      <c r="A170" s="191"/>
      <c r="B170" s="191"/>
      <c r="C170" s="192"/>
      <c r="D170" s="193"/>
      <c r="E170" s="194"/>
      <c r="F170" s="194"/>
      <c r="G170" s="194"/>
      <c r="H170" s="193"/>
      <c r="I170" s="296"/>
      <c r="J170" s="296"/>
      <c r="K170" s="193"/>
      <c r="L170" s="193"/>
    </row>
    <row r="171" spans="1:12" ht="18.75">
      <c r="A171" s="191"/>
      <c r="B171" s="191"/>
      <c r="C171" s="192"/>
      <c r="D171" s="193"/>
      <c r="E171" s="194"/>
      <c r="F171" s="194"/>
      <c r="G171" s="194"/>
      <c r="H171" s="193"/>
      <c r="I171" s="296"/>
      <c r="J171" s="296"/>
      <c r="K171" s="193"/>
      <c r="L171" s="193"/>
    </row>
    <row r="172" spans="1:12" ht="18.75">
      <c r="A172" s="191"/>
      <c r="B172" s="191"/>
      <c r="C172" s="192"/>
      <c r="D172" s="193"/>
      <c r="E172" s="194"/>
      <c r="F172" s="194"/>
      <c r="G172" s="194"/>
      <c r="H172" s="193"/>
      <c r="I172" s="296"/>
      <c r="J172" s="296"/>
      <c r="K172" s="193"/>
      <c r="L172" s="193"/>
    </row>
    <row r="173" spans="1:12" ht="18.75">
      <c r="A173" s="191"/>
      <c r="B173" s="191"/>
      <c r="C173" s="192"/>
      <c r="D173" s="193"/>
      <c r="E173" s="194"/>
      <c r="F173" s="194"/>
      <c r="G173" s="194"/>
      <c r="H173" s="193"/>
      <c r="I173" s="296"/>
      <c r="J173" s="296"/>
      <c r="K173" s="193"/>
      <c r="L173" s="193"/>
    </row>
    <row r="174" spans="1:12" ht="18.75">
      <c r="A174" s="191"/>
      <c r="B174" s="191"/>
      <c r="C174" s="192"/>
      <c r="D174" s="193"/>
      <c r="E174" s="194"/>
      <c r="F174" s="194"/>
      <c r="G174" s="194"/>
      <c r="H174" s="193"/>
      <c r="I174" s="296"/>
      <c r="J174" s="296"/>
      <c r="K174" s="193"/>
      <c r="L174" s="193"/>
    </row>
    <row r="175" spans="1:12" ht="18.75">
      <c r="A175" s="191"/>
      <c r="B175" s="191"/>
      <c r="C175" s="192"/>
      <c r="D175" s="193"/>
      <c r="E175" s="194"/>
      <c r="F175" s="194"/>
      <c r="G175" s="194"/>
      <c r="H175" s="193"/>
      <c r="I175" s="296"/>
      <c r="J175" s="296"/>
      <c r="K175" s="193"/>
      <c r="L175" s="193"/>
    </row>
    <row r="176" spans="1:12" ht="18.75">
      <c r="A176" s="191"/>
      <c r="B176" s="191"/>
      <c r="C176" s="192"/>
      <c r="D176" s="193"/>
      <c r="E176" s="194"/>
      <c r="F176" s="194"/>
      <c r="G176" s="194"/>
      <c r="H176" s="193"/>
      <c r="I176" s="296"/>
      <c r="J176" s="296"/>
      <c r="K176" s="193"/>
      <c r="L176" s="193"/>
    </row>
  </sheetData>
  <mergeCells count="17">
    <mergeCell ref="A76:L76"/>
    <mergeCell ref="A2:D2"/>
    <mergeCell ref="A3:D3"/>
    <mergeCell ref="G4:L4"/>
    <mergeCell ref="A6:L6"/>
    <mergeCell ref="A12:L12"/>
    <mergeCell ref="A14:L14"/>
    <mergeCell ref="A52:L52"/>
    <mergeCell ref="A55:L55"/>
    <mergeCell ref="A57:L57"/>
    <mergeCell ref="L58:L72"/>
    <mergeCell ref="A73:L73"/>
    <mergeCell ref="L77:L109"/>
    <mergeCell ref="A110:L110"/>
    <mergeCell ref="L122:L127"/>
    <mergeCell ref="L130:L134"/>
    <mergeCell ref="A136:H136"/>
  </mergeCells>
  <pageMargins left="0.7" right="0.7" top="0.75" bottom="0.75" header="0.3" footer="0.3"/>
  <pageSetup paperSize="9" scale="55" orientation="portrait" r:id="rId1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349"/>
  <sheetViews>
    <sheetView topLeftCell="M1" zoomScaleNormal="100" workbookViewId="0">
      <selection activeCell="J10" sqref="J10"/>
    </sheetView>
  </sheetViews>
  <sheetFormatPr defaultRowHeight="15.75"/>
  <cols>
    <col min="1" max="2" width="7.42578125" style="1341" customWidth="1"/>
    <col min="3" max="3" width="30.140625" style="1341" bestFit="1" customWidth="1"/>
    <col min="4" max="4" width="9.28515625" style="1341" bestFit="1" customWidth="1"/>
    <col min="5" max="5" width="16" style="1341" customWidth="1"/>
    <col min="6" max="6" width="10" style="1341" bestFit="1" customWidth="1"/>
    <col min="7" max="7" width="9.42578125" style="1341" customWidth="1"/>
    <col min="8" max="8" width="16.7109375" style="1341" customWidth="1"/>
    <col min="9" max="9" width="14.140625" style="1341" customWidth="1"/>
    <col min="10" max="10" width="10" style="1341" customWidth="1"/>
    <col min="11" max="11" width="6.42578125" style="1341" customWidth="1"/>
    <col min="12" max="12" width="23.5703125" style="1341" bestFit="1" customWidth="1"/>
    <col min="13" max="13" width="13.85546875" style="1341" customWidth="1"/>
    <col min="14" max="16" width="13" style="1341" bestFit="1" customWidth="1"/>
    <col min="17" max="17" width="16" style="1362" bestFit="1" customWidth="1"/>
    <col min="18" max="18" width="14.85546875" style="1362" bestFit="1" customWidth="1"/>
    <col min="19" max="19" width="7.28515625" style="1341" customWidth="1"/>
    <col min="20" max="20" width="8.5703125" style="1341" customWidth="1"/>
    <col min="21" max="21" width="9.140625" style="1341" customWidth="1"/>
    <col min="22" max="22" width="10" style="1341" customWidth="1"/>
    <col min="23" max="23" width="11.42578125" style="1341" customWidth="1"/>
    <col min="24" max="24" width="11" style="1341" customWidth="1"/>
    <col min="25" max="25" width="9.140625" style="1341" customWidth="1"/>
    <col min="26" max="26" width="15.28515625" style="1341" customWidth="1"/>
    <col min="27" max="258" width="9.140625" style="1341"/>
    <col min="259" max="259" width="7.42578125" style="1341" customWidth="1"/>
    <col min="260" max="260" width="10.28515625" style="1341" bestFit="1" customWidth="1"/>
    <col min="261" max="261" width="9.28515625" style="1341" bestFit="1" customWidth="1"/>
    <col min="262" max="262" width="6.42578125" style="1341" customWidth="1"/>
    <col min="263" max="263" width="7.28515625" style="1341" customWidth="1"/>
    <col min="264" max="264" width="6.140625" style="1341" customWidth="1"/>
    <col min="265" max="265" width="9" style="1341" customWidth="1"/>
    <col min="266" max="266" width="8.42578125" style="1341" customWidth="1"/>
    <col min="267" max="267" width="10" style="1341" customWidth="1"/>
    <col min="268" max="268" width="6.42578125" style="1341" customWidth="1"/>
    <col min="269" max="269" width="8.85546875" style="1341" customWidth="1"/>
    <col min="270" max="270" width="7.5703125" style="1341" customWidth="1"/>
    <col min="271" max="271" width="8" style="1341" customWidth="1"/>
    <col min="272" max="272" width="8.28515625" style="1341" customWidth="1"/>
    <col min="273" max="273" width="8.5703125" style="1341" customWidth="1"/>
    <col min="274" max="274" width="8.85546875" style="1341" customWidth="1"/>
    <col min="275" max="275" width="7.28515625" style="1341" customWidth="1"/>
    <col min="276" max="276" width="8.5703125" style="1341" customWidth="1"/>
    <col min="277" max="277" width="9.140625" style="1341" customWidth="1"/>
    <col min="278" max="278" width="10" style="1341" customWidth="1"/>
    <col min="279" max="279" width="11.42578125" style="1341" customWidth="1"/>
    <col min="280" max="280" width="11" style="1341" customWidth="1"/>
    <col min="281" max="281" width="9.140625" style="1341" customWidth="1"/>
    <col min="282" max="282" width="15.28515625" style="1341" customWidth="1"/>
    <col min="283" max="514" width="9.140625" style="1341"/>
    <col min="515" max="515" width="7.42578125" style="1341" customWidth="1"/>
    <col min="516" max="516" width="10.28515625" style="1341" bestFit="1" customWidth="1"/>
    <col min="517" max="517" width="9.28515625" style="1341" bestFit="1" customWidth="1"/>
    <col min="518" max="518" width="6.42578125" style="1341" customWidth="1"/>
    <col min="519" max="519" width="7.28515625" style="1341" customWidth="1"/>
    <col min="520" max="520" width="6.140625" style="1341" customWidth="1"/>
    <col min="521" max="521" width="9" style="1341" customWidth="1"/>
    <col min="522" max="522" width="8.42578125" style="1341" customWidth="1"/>
    <col min="523" max="523" width="10" style="1341" customWidth="1"/>
    <col min="524" max="524" width="6.42578125" style="1341" customWidth="1"/>
    <col min="525" max="525" width="8.85546875" style="1341" customWidth="1"/>
    <col min="526" max="526" width="7.5703125" style="1341" customWidth="1"/>
    <col min="527" max="527" width="8" style="1341" customWidth="1"/>
    <col min="528" max="528" width="8.28515625" style="1341" customWidth="1"/>
    <col min="529" max="529" width="8.5703125" style="1341" customWidth="1"/>
    <col min="530" max="530" width="8.85546875" style="1341" customWidth="1"/>
    <col min="531" max="531" width="7.28515625" style="1341" customWidth="1"/>
    <col min="532" max="532" width="8.5703125" style="1341" customWidth="1"/>
    <col min="533" max="533" width="9.140625" style="1341" customWidth="1"/>
    <col min="534" max="534" width="10" style="1341" customWidth="1"/>
    <col min="535" max="535" width="11.42578125" style="1341" customWidth="1"/>
    <col min="536" max="536" width="11" style="1341" customWidth="1"/>
    <col min="537" max="537" width="9.140625" style="1341" customWidth="1"/>
    <col min="538" max="538" width="15.28515625" style="1341" customWidth="1"/>
    <col min="539" max="770" width="9.140625" style="1341"/>
    <col min="771" max="771" width="7.42578125" style="1341" customWidth="1"/>
    <col min="772" max="772" width="10.28515625" style="1341" bestFit="1" customWidth="1"/>
    <col min="773" max="773" width="9.28515625" style="1341" bestFit="1" customWidth="1"/>
    <col min="774" max="774" width="6.42578125" style="1341" customWidth="1"/>
    <col min="775" max="775" width="7.28515625" style="1341" customWidth="1"/>
    <col min="776" max="776" width="6.140625" style="1341" customWidth="1"/>
    <col min="777" max="777" width="9" style="1341" customWidth="1"/>
    <col min="778" max="778" width="8.42578125" style="1341" customWidth="1"/>
    <col min="779" max="779" width="10" style="1341" customWidth="1"/>
    <col min="780" max="780" width="6.42578125" style="1341" customWidth="1"/>
    <col min="781" max="781" width="8.85546875" style="1341" customWidth="1"/>
    <col min="782" max="782" width="7.5703125" style="1341" customWidth="1"/>
    <col min="783" max="783" width="8" style="1341" customWidth="1"/>
    <col min="784" max="784" width="8.28515625" style="1341" customWidth="1"/>
    <col min="785" max="785" width="8.5703125" style="1341" customWidth="1"/>
    <col min="786" max="786" width="8.85546875" style="1341" customWidth="1"/>
    <col min="787" max="787" width="7.28515625" style="1341" customWidth="1"/>
    <col min="788" max="788" width="8.5703125" style="1341" customWidth="1"/>
    <col min="789" max="789" width="9.140625" style="1341" customWidth="1"/>
    <col min="790" max="790" width="10" style="1341" customWidth="1"/>
    <col min="791" max="791" width="11.42578125" style="1341" customWidth="1"/>
    <col min="792" max="792" width="11" style="1341" customWidth="1"/>
    <col min="793" max="793" width="9.140625" style="1341" customWidth="1"/>
    <col min="794" max="794" width="15.28515625" style="1341" customWidth="1"/>
    <col min="795" max="1026" width="9.140625" style="1341"/>
    <col min="1027" max="1027" width="7.42578125" style="1341" customWidth="1"/>
    <col min="1028" max="1028" width="10.28515625" style="1341" bestFit="1" customWidth="1"/>
    <col min="1029" max="1029" width="9.28515625" style="1341" bestFit="1" customWidth="1"/>
    <col min="1030" max="1030" width="6.42578125" style="1341" customWidth="1"/>
    <col min="1031" max="1031" width="7.28515625" style="1341" customWidth="1"/>
    <col min="1032" max="1032" width="6.140625" style="1341" customWidth="1"/>
    <col min="1033" max="1033" width="9" style="1341" customWidth="1"/>
    <col min="1034" max="1034" width="8.42578125" style="1341" customWidth="1"/>
    <col min="1035" max="1035" width="10" style="1341" customWidth="1"/>
    <col min="1036" max="1036" width="6.42578125" style="1341" customWidth="1"/>
    <col min="1037" max="1037" width="8.85546875" style="1341" customWidth="1"/>
    <col min="1038" max="1038" width="7.5703125" style="1341" customWidth="1"/>
    <col min="1039" max="1039" width="8" style="1341" customWidth="1"/>
    <col min="1040" max="1040" width="8.28515625" style="1341" customWidth="1"/>
    <col min="1041" max="1041" width="8.5703125" style="1341" customWidth="1"/>
    <col min="1042" max="1042" width="8.85546875" style="1341" customWidth="1"/>
    <col min="1043" max="1043" width="7.28515625" style="1341" customWidth="1"/>
    <col min="1044" max="1044" width="8.5703125" style="1341" customWidth="1"/>
    <col min="1045" max="1045" width="9.140625" style="1341" customWidth="1"/>
    <col min="1046" max="1046" width="10" style="1341" customWidth="1"/>
    <col min="1047" max="1047" width="11.42578125" style="1341" customWidth="1"/>
    <col min="1048" max="1048" width="11" style="1341" customWidth="1"/>
    <col min="1049" max="1049" width="9.140625" style="1341" customWidth="1"/>
    <col min="1050" max="1050" width="15.28515625" style="1341" customWidth="1"/>
    <col min="1051" max="1282" width="9.140625" style="1341"/>
    <col min="1283" max="1283" width="7.42578125" style="1341" customWidth="1"/>
    <col min="1284" max="1284" width="10.28515625" style="1341" bestFit="1" customWidth="1"/>
    <col min="1285" max="1285" width="9.28515625" style="1341" bestFit="1" customWidth="1"/>
    <col min="1286" max="1286" width="6.42578125" style="1341" customWidth="1"/>
    <col min="1287" max="1287" width="7.28515625" style="1341" customWidth="1"/>
    <col min="1288" max="1288" width="6.140625" style="1341" customWidth="1"/>
    <col min="1289" max="1289" width="9" style="1341" customWidth="1"/>
    <col min="1290" max="1290" width="8.42578125" style="1341" customWidth="1"/>
    <col min="1291" max="1291" width="10" style="1341" customWidth="1"/>
    <col min="1292" max="1292" width="6.42578125" style="1341" customWidth="1"/>
    <col min="1293" max="1293" width="8.85546875" style="1341" customWidth="1"/>
    <col min="1294" max="1294" width="7.5703125" style="1341" customWidth="1"/>
    <col min="1295" max="1295" width="8" style="1341" customWidth="1"/>
    <col min="1296" max="1296" width="8.28515625" style="1341" customWidth="1"/>
    <col min="1297" max="1297" width="8.5703125" style="1341" customWidth="1"/>
    <col min="1298" max="1298" width="8.85546875" style="1341" customWidth="1"/>
    <col min="1299" max="1299" width="7.28515625" style="1341" customWidth="1"/>
    <col min="1300" max="1300" width="8.5703125" style="1341" customWidth="1"/>
    <col min="1301" max="1301" width="9.140625" style="1341" customWidth="1"/>
    <col min="1302" max="1302" width="10" style="1341" customWidth="1"/>
    <col min="1303" max="1303" width="11.42578125" style="1341" customWidth="1"/>
    <col min="1304" max="1304" width="11" style="1341" customWidth="1"/>
    <col min="1305" max="1305" width="9.140625" style="1341" customWidth="1"/>
    <col min="1306" max="1306" width="15.28515625" style="1341" customWidth="1"/>
    <col min="1307" max="1538" width="9.140625" style="1341"/>
    <col min="1539" max="1539" width="7.42578125" style="1341" customWidth="1"/>
    <col min="1540" max="1540" width="10.28515625" style="1341" bestFit="1" customWidth="1"/>
    <col min="1541" max="1541" width="9.28515625" style="1341" bestFit="1" customWidth="1"/>
    <col min="1542" max="1542" width="6.42578125" style="1341" customWidth="1"/>
    <col min="1543" max="1543" width="7.28515625" style="1341" customWidth="1"/>
    <col min="1544" max="1544" width="6.140625" style="1341" customWidth="1"/>
    <col min="1545" max="1545" width="9" style="1341" customWidth="1"/>
    <col min="1546" max="1546" width="8.42578125" style="1341" customWidth="1"/>
    <col min="1547" max="1547" width="10" style="1341" customWidth="1"/>
    <col min="1548" max="1548" width="6.42578125" style="1341" customWidth="1"/>
    <col min="1549" max="1549" width="8.85546875" style="1341" customWidth="1"/>
    <col min="1550" max="1550" width="7.5703125" style="1341" customWidth="1"/>
    <col min="1551" max="1551" width="8" style="1341" customWidth="1"/>
    <col min="1552" max="1552" width="8.28515625" style="1341" customWidth="1"/>
    <col min="1553" max="1553" width="8.5703125" style="1341" customWidth="1"/>
    <col min="1554" max="1554" width="8.85546875" style="1341" customWidth="1"/>
    <col min="1555" max="1555" width="7.28515625" style="1341" customWidth="1"/>
    <col min="1556" max="1556" width="8.5703125" style="1341" customWidth="1"/>
    <col min="1557" max="1557" width="9.140625" style="1341" customWidth="1"/>
    <col min="1558" max="1558" width="10" style="1341" customWidth="1"/>
    <col min="1559" max="1559" width="11.42578125" style="1341" customWidth="1"/>
    <col min="1560" max="1560" width="11" style="1341" customWidth="1"/>
    <col min="1561" max="1561" width="9.140625" style="1341" customWidth="1"/>
    <col min="1562" max="1562" width="15.28515625" style="1341" customWidth="1"/>
    <col min="1563" max="1794" width="9.140625" style="1341"/>
    <col min="1795" max="1795" width="7.42578125" style="1341" customWidth="1"/>
    <col min="1796" max="1796" width="10.28515625" style="1341" bestFit="1" customWidth="1"/>
    <col min="1797" max="1797" width="9.28515625" style="1341" bestFit="1" customWidth="1"/>
    <col min="1798" max="1798" width="6.42578125" style="1341" customWidth="1"/>
    <col min="1799" max="1799" width="7.28515625" style="1341" customWidth="1"/>
    <col min="1800" max="1800" width="6.140625" style="1341" customWidth="1"/>
    <col min="1801" max="1801" width="9" style="1341" customWidth="1"/>
    <col min="1802" max="1802" width="8.42578125" style="1341" customWidth="1"/>
    <col min="1803" max="1803" width="10" style="1341" customWidth="1"/>
    <col min="1804" max="1804" width="6.42578125" style="1341" customWidth="1"/>
    <col min="1805" max="1805" width="8.85546875" style="1341" customWidth="1"/>
    <col min="1806" max="1806" width="7.5703125" style="1341" customWidth="1"/>
    <col min="1807" max="1807" width="8" style="1341" customWidth="1"/>
    <col min="1808" max="1808" width="8.28515625" style="1341" customWidth="1"/>
    <col min="1809" max="1809" width="8.5703125" style="1341" customWidth="1"/>
    <col min="1810" max="1810" width="8.85546875" style="1341" customWidth="1"/>
    <col min="1811" max="1811" width="7.28515625" style="1341" customWidth="1"/>
    <col min="1812" max="1812" width="8.5703125" style="1341" customWidth="1"/>
    <col min="1813" max="1813" width="9.140625" style="1341" customWidth="1"/>
    <col min="1814" max="1814" width="10" style="1341" customWidth="1"/>
    <col min="1815" max="1815" width="11.42578125" style="1341" customWidth="1"/>
    <col min="1816" max="1816" width="11" style="1341" customWidth="1"/>
    <col min="1817" max="1817" width="9.140625" style="1341" customWidth="1"/>
    <col min="1818" max="1818" width="15.28515625" style="1341" customWidth="1"/>
    <col min="1819" max="2050" width="9.140625" style="1341"/>
    <col min="2051" max="2051" width="7.42578125" style="1341" customWidth="1"/>
    <col min="2052" max="2052" width="10.28515625" style="1341" bestFit="1" customWidth="1"/>
    <col min="2053" max="2053" width="9.28515625" style="1341" bestFit="1" customWidth="1"/>
    <col min="2054" max="2054" width="6.42578125" style="1341" customWidth="1"/>
    <col min="2055" max="2055" width="7.28515625" style="1341" customWidth="1"/>
    <col min="2056" max="2056" width="6.140625" style="1341" customWidth="1"/>
    <col min="2057" max="2057" width="9" style="1341" customWidth="1"/>
    <col min="2058" max="2058" width="8.42578125" style="1341" customWidth="1"/>
    <col min="2059" max="2059" width="10" style="1341" customWidth="1"/>
    <col min="2060" max="2060" width="6.42578125" style="1341" customWidth="1"/>
    <col min="2061" max="2061" width="8.85546875" style="1341" customWidth="1"/>
    <col min="2062" max="2062" width="7.5703125" style="1341" customWidth="1"/>
    <col min="2063" max="2063" width="8" style="1341" customWidth="1"/>
    <col min="2064" max="2064" width="8.28515625" style="1341" customWidth="1"/>
    <col min="2065" max="2065" width="8.5703125" style="1341" customWidth="1"/>
    <col min="2066" max="2066" width="8.85546875" style="1341" customWidth="1"/>
    <col min="2067" max="2067" width="7.28515625" style="1341" customWidth="1"/>
    <col min="2068" max="2068" width="8.5703125" style="1341" customWidth="1"/>
    <col min="2069" max="2069" width="9.140625" style="1341" customWidth="1"/>
    <col min="2070" max="2070" width="10" style="1341" customWidth="1"/>
    <col min="2071" max="2071" width="11.42578125" style="1341" customWidth="1"/>
    <col min="2072" max="2072" width="11" style="1341" customWidth="1"/>
    <col min="2073" max="2073" width="9.140625" style="1341" customWidth="1"/>
    <col min="2074" max="2074" width="15.28515625" style="1341" customWidth="1"/>
    <col min="2075" max="2306" width="9.140625" style="1341"/>
    <col min="2307" max="2307" width="7.42578125" style="1341" customWidth="1"/>
    <col min="2308" max="2308" width="10.28515625" style="1341" bestFit="1" customWidth="1"/>
    <col min="2309" max="2309" width="9.28515625" style="1341" bestFit="1" customWidth="1"/>
    <col min="2310" max="2310" width="6.42578125" style="1341" customWidth="1"/>
    <col min="2311" max="2311" width="7.28515625" style="1341" customWidth="1"/>
    <col min="2312" max="2312" width="6.140625" style="1341" customWidth="1"/>
    <col min="2313" max="2313" width="9" style="1341" customWidth="1"/>
    <col min="2314" max="2314" width="8.42578125" style="1341" customWidth="1"/>
    <col min="2315" max="2315" width="10" style="1341" customWidth="1"/>
    <col min="2316" max="2316" width="6.42578125" style="1341" customWidth="1"/>
    <col min="2317" max="2317" width="8.85546875" style="1341" customWidth="1"/>
    <col min="2318" max="2318" width="7.5703125" style="1341" customWidth="1"/>
    <col min="2319" max="2319" width="8" style="1341" customWidth="1"/>
    <col min="2320" max="2320" width="8.28515625" style="1341" customWidth="1"/>
    <col min="2321" max="2321" width="8.5703125" style="1341" customWidth="1"/>
    <col min="2322" max="2322" width="8.85546875" style="1341" customWidth="1"/>
    <col min="2323" max="2323" width="7.28515625" style="1341" customWidth="1"/>
    <col min="2324" max="2324" width="8.5703125" style="1341" customWidth="1"/>
    <col min="2325" max="2325" width="9.140625" style="1341" customWidth="1"/>
    <col min="2326" max="2326" width="10" style="1341" customWidth="1"/>
    <col min="2327" max="2327" width="11.42578125" style="1341" customWidth="1"/>
    <col min="2328" max="2328" width="11" style="1341" customWidth="1"/>
    <col min="2329" max="2329" width="9.140625" style="1341" customWidth="1"/>
    <col min="2330" max="2330" width="15.28515625" style="1341" customWidth="1"/>
    <col min="2331" max="2562" width="9.140625" style="1341"/>
    <col min="2563" max="2563" width="7.42578125" style="1341" customWidth="1"/>
    <col min="2564" max="2564" width="10.28515625" style="1341" bestFit="1" customWidth="1"/>
    <col min="2565" max="2565" width="9.28515625" style="1341" bestFit="1" customWidth="1"/>
    <col min="2566" max="2566" width="6.42578125" style="1341" customWidth="1"/>
    <col min="2567" max="2567" width="7.28515625" style="1341" customWidth="1"/>
    <col min="2568" max="2568" width="6.140625" style="1341" customWidth="1"/>
    <col min="2569" max="2569" width="9" style="1341" customWidth="1"/>
    <col min="2570" max="2570" width="8.42578125" style="1341" customWidth="1"/>
    <col min="2571" max="2571" width="10" style="1341" customWidth="1"/>
    <col min="2572" max="2572" width="6.42578125" style="1341" customWidth="1"/>
    <col min="2573" max="2573" width="8.85546875" style="1341" customWidth="1"/>
    <col min="2574" max="2574" width="7.5703125" style="1341" customWidth="1"/>
    <col min="2575" max="2575" width="8" style="1341" customWidth="1"/>
    <col min="2576" max="2576" width="8.28515625" style="1341" customWidth="1"/>
    <col min="2577" max="2577" width="8.5703125" style="1341" customWidth="1"/>
    <col min="2578" max="2578" width="8.85546875" style="1341" customWidth="1"/>
    <col min="2579" max="2579" width="7.28515625" style="1341" customWidth="1"/>
    <col min="2580" max="2580" width="8.5703125" style="1341" customWidth="1"/>
    <col min="2581" max="2581" width="9.140625" style="1341" customWidth="1"/>
    <col min="2582" max="2582" width="10" style="1341" customWidth="1"/>
    <col min="2583" max="2583" width="11.42578125" style="1341" customWidth="1"/>
    <col min="2584" max="2584" width="11" style="1341" customWidth="1"/>
    <col min="2585" max="2585" width="9.140625" style="1341" customWidth="1"/>
    <col min="2586" max="2586" width="15.28515625" style="1341" customWidth="1"/>
    <col min="2587" max="2818" width="9.140625" style="1341"/>
    <col min="2819" max="2819" width="7.42578125" style="1341" customWidth="1"/>
    <col min="2820" max="2820" width="10.28515625" style="1341" bestFit="1" customWidth="1"/>
    <col min="2821" max="2821" width="9.28515625" style="1341" bestFit="1" customWidth="1"/>
    <col min="2822" max="2822" width="6.42578125" style="1341" customWidth="1"/>
    <col min="2823" max="2823" width="7.28515625" style="1341" customWidth="1"/>
    <col min="2824" max="2824" width="6.140625" style="1341" customWidth="1"/>
    <col min="2825" max="2825" width="9" style="1341" customWidth="1"/>
    <col min="2826" max="2826" width="8.42578125" style="1341" customWidth="1"/>
    <col min="2827" max="2827" width="10" style="1341" customWidth="1"/>
    <col min="2828" max="2828" width="6.42578125" style="1341" customWidth="1"/>
    <col min="2829" max="2829" width="8.85546875" style="1341" customWidth="1"/>
    <col min="2830" max="2830" width="7.5703125" style="1341" customWidth="1"/>
    <col min="2831" max="2831" width="8" style="1341" customWidth="1"/>
    <col min="2832" max="2832" width="8.28515625" style="1341" customWidth="1"/>
    <col min="2833" max="2833" width="8.5703125" style="1341" customWidth="1"/>
    <col min="2834" max="2834" width="8.85546875" style="1341" customWidth="1"/>
    <col min="2835" max="2835" width="7.28515625" style="1341" customWidth="1"/>
    <col min="2836" max="2836" width="8.5703125" style="1341" customWidth="1"/>
    <col min="2837" max="2837" width="9.140625" style="1341" customWidth="1"/>
    <col min="2838" max="2838" width="10" style="1341" customWidth="1"/>
    <col min="2839" max="2839" width="11.42578125" style="1341" customWidth="1"/>
    <col min="2840" max="2840" width="11" style="1341" customWidth="1"/>
    <col min="2841" max="2841" width="9.140625" style="1341" customWidth="1"/>
    <col min="2842" max="2842" width="15.28515625" style="1341" customWidth="1"/>
    <col min="2843" max="3074" width="9.140625" style="1341"/>
    <col min="3075" max="3075" width="7.42578125" style="1341" customWidth="1"/>
    <col min="3076" max="3076" width="10.28515625" style="1341" bestFit="1" customWidth="1"/>
    <col min="3077" max="3077" width="9.28515625" style="1341" bestFit="1" customWidth="1"/>
    <col min="3078" max="3078" width="6.42578125" style="1341" customWidth="1"/>
    <col min="3079" max="3079" width="7.28515625" style="1341" customWidth="1"/>
    <col min="3080" max="3080" width="6.140625" style="1341" customWidth="1"/>
    <col min="3081" max="3081" width="9" style="1341" customWidth="1"/>
    <col min="3082" max="3082" width="8.42578125" style="1341" customWidth="1"/>
    <col min="3083" max="3083" width="10" style="1341" customWidth="1"/>
    <col min="3084" max="3084" width="6.42578125" style="1341" customWidth="1"/>
    <col min="3085" max="3085" width="8.85546875" style="1341" customWidth="1"/>
    <col min="3086" max="3086" width="7.5703125" style="1341" customWidth="1"/>
    <col min="3087" max="3087" width="8" style="1341" customWidth="1"/>
    <col min="3088" max="3088" width="8.28515625" style="1341" customWidth="1"/>
    <col min="3089" max="3089" width="8.5703125" style="1341" customWidth="1"/>
    <col min="3090" max="3090" width="8.85546875" style="1341" customWidth="1"/>
    <col min="3091" max="3091" width="7.28515625" style="1341" customWidth="1"/>
    <col min="3092" max="3092" width="8.5703125" style="1341" customWidth="1"/>
    <col min="3093" max="3093" width="9.140625" style="1341" customWidth="1"/>
    <col min="3094" max="3094" width="10" style="1341" customWidth="1"/>
    <col min="3095" max="3095" width="11.42578125" style="1341" customWidth="1"/>
    <col min="3096" max="3096" width="11" style="1341" customWidth="1"/>
    <col min="3097" max="3097" width="9.140625" style="1341" customWidth="1"/>
    <col min="3098" max="3098" width="15.28515625" style="1341" customWidth="1"/>
    <col min="3099" max="3330" width="9.140625" style="1341"/>
    <col min="3331" max="3331" width="7.42578125" style="1341" customWidth="1"/>
    <col min="3332" max="3332" width="10.28515625" style="1341" bestFit="1" customWidth="1"/>
    <col min="3333" max="3333" width="9.28515625" style="1341" bestFit="1" customWidth="1"/>
    <col min="3334" max="3334" width="6.42578125" style="1341" customWidth="1"/>
    <col min="3335" max="3335" width="7.28515625" style="1341" customWidth="1"/>
    <col min="3336" max="3336" width="6.140625" style="1341" customWidth="1"/>
    <col min="3337" max="3337" width="9" style="1341" customWidth="1"/>
    <col min="3338" max="3338" width="8.42578125" style="1341" customWidth="1"/>
    <col min="3339" max="3339" width="10" style="1341" customWidth="1"/>
    <col min="3340" max="3340" width="6.42578125" style="1341" customWidth="1"/>
    <col min="3341" max="3341" width="8.85546875" style="1341" customWidth="1"/>
    <col min="3342" max="3342" width="7.5703125" style="1341" customWidth="1"/>
    <col min="3343" max="3343" width="8" style="1341" customWidth="1"/>
    <col min="3344" max="3344" width="8.28515625" style="1341" customWidth="1"/>
    <col min="3345" max="3345" width="8.5703125" style="1341" customWidth="1"/>
    <col min="3346" max="3346" width="8.85546875" style="1341" customWidth="1"/>
    <col min="3347" max="3347" width="7.28515625" style="1341" customWidth="1"/>
    <col min="3348" max="3348" width="8.5703125" style="1341" customWidth="1"/>
    <col min="3349" max="3349" width="9.140625" style="1341" customWidth="1"/>
    <col min="3350" max="3350" width="10" style="1341" customWidth="1"/>
    <col min="3351" max="3351" width="11.42578125" style="1341" customWidth="1"/>
    <col min="3352" max="3352" width="11" style="1341" customWidth="1"/>
    <col min="3353" max="3353" width="9.140625" style="1341" customWidth="1"/>
    <col min="3354" max="3354" width="15.28515625" style="1341" customWidth="1"/>
    <col min="3355" max="3586" width="9.140625" style="1341"/>
    <col min="3587" max="3587" width="7.42578125" style="1341" customWidth="1"/>
    <col min="3588" max="3588" width="10.28515625" style="1341" bestFit="1" customWidth="1"/>
    <col min="3589" max="3589" width="9.28515625" style="1341" bestFit="1" customWidth="1"/>
    <col min="3590" max="3590" width="6.42578125" style="1341" customWidth="1"/>
    <col min="3591" max="3591" width="7.28515625" style="1341" customWidth="1"/>
    <col min="3592" max="3592" width="6.140625" style="1341" customWidth="1"/>
    <col min="3593" max="3593" width="9" style="1341" customWidth="1"/>
    <col min="3594" max="3594" width="8.42578125" style="1341" customWidth="1"/>
    <col min="3595" max="3595" width="10" style="1341" customWidth="1"/>
    <col min="3596" max="3596" width="6.42578125" style="1341" customWidth="1"/>
    <col min="3597" max="3597" width="8.85546875" style="1341" customWidth="1"/>
    <col min="3598" max="3598" width="7.5703125" style="1341" customWidth="1"/>
    <col min="3599" max="3599" width="8" style="1341" customWidth="1"/>
    <col min="3600" max="3600" width="8.28515625" style="1341" customWidth="1"/>
    <col min="3601" max="3601" width="8.5703125" style="1341" customWidth="1"/>
    <col min="3602" max="3602" width="8.85546875" style="1341" customWidth="1"/>
    <col min="3603" max="3603" width="7.28515625" style="1341" customWidth="1"/>
    <col min="3604" max="3604" width="8.5703125" style="1341" customWidth="1"/>
    <col min="3605" max="3605" width="9.140625" style="1341" customWidth="1"/>
    <col min="3606" max="3606" width="10" style="1341" customWidth="1"/>
    <col min="3607" max="3607" width="11.42578125" style="1341" customWidth="1"/>
    <col min="3608" max="3608" width="11" style="1341" customWidth="1"/>
    <col min="3609" max="3609" width="9.140625" style="1341" customWidth="1"/>
    <col min="3610" max="3610" width="15.28515625" style="1341" customWidth="1"/>
    <col min="3611" max="3842" width="9.140625" style="1341"/>
    <col min="3843" max="3843" width="7.42578125" style="1341" customWidth="1"/>
    <col min="3844" max="3844" width="10.28515625" style="1341" bestFit="1" customWidth="1"/>
    <col min="3845" max="3845" width="9.28515625" style="1341" bestFit="1" customWidth="1"/>
    <col min="3846" max="3846" width="6.42578125" style="1341" customWidth="1"/>
    <col min="3847" max="3847" width="7.28515625" style="1341" customWidth="1"/>
    <col min="3848" max="3848" width="6.140625" style="1341" customWidth="1"/>
    <col min="3849" max="3849" width="9" style="1341" customWidth="1"/>
    <col min="3850" max="3850" width="8.42578125" style="1341" customWidth="1"/>
    <col min="3851" max="3851" width="10" style="1341" customWidth="1"/>
    <col min="3852" max="3852" width="6.42578125" style="1341" customWidth="1"/>
    <col min="3853" max="3853" width="8.85546875" style="1341" customWidth="1"/>
    <col min="3854" max="3854" width="7.5703125" style="1341" customWidth="1"/>
    <col min="3855" max="3855" width="8" style="1341" customWidth="1"/>
    <col min="3856" max="3856" width="8.28515625" style="1341" customWidth="1"/>
    <col min="3857" max="3857" width="8.5703125" style="1341" customWidth="1"/>
    <col min="3858" max="3858" width="8.85546875" style="1341" customWidth="1"/>
    <col min="3859" max="3859" width="7.28515625" style="1341" customWidth="1"/>
    <col min="3860" max="3860" width="8.5703125" style="1341" customWidth="1"/>
    <col min="3861" max="3861" width="9.140625" style="1341" customWidth="1"/>
    <col min="3862" max="3862" width="10" style="1341" customWidth="1"/>
    <col min="3863" max="3863" width="11.42578125" style="1341" customWidth="1"/>
    <col min="3864" max="3864" width="11" style="1341" customWidth="1"/>
    <col min="3865" max="3865" width="9.140625" style="1341" customWidth="1"/>
    <col min="3866" max="3866" width="15.28515625" style="1341" customWidth="1"/>
    <col min="3867" max="4098" width="9.140625" style="1341"/>
    <col min="4099" max="4099" width="7.42578125" style="1341" customWidth="1"/>
    <col min="4100" max="4100" width="10.28515625" style="1341" bestFit="1" customWidth="1"/>
    <col min="4101" max="4101" width="9.28515625" style="1341" bestFit="1" customWidth="1"/>
    <col min="4102" max="4102" width="6.42578125" style="1341" customWidth="1"/>
    <col min="4103" max="4103" width="7.28515625" style="1341" customWidth="1"/>
    <col min="4104" max="4104" width="6.140625" style="1341" customWidth="1"/>
    <col min="4105" max="4105" width="9" style="1341" customWidth="1"/>
    <col min="4106" max="4106" width="8.42578125" style="1341" customWidth="1"/>
    <col min="4107" max="4107" width="10" style="1341" customWidth="1"/>
    <col min="4108" max="4108" width="6.42578125" style="1341" customWidth="1"/>
    <col min="4109" max="4109" width="8.85546875" style="1341" customWidth="1"/>
    <col min="4110" max="4110" width="7.5703125" style="1341" customWidth="1"/>
    <col min="4111" max="4111" width="8" style="1341" customWidth="1"/>
    <col min="4112" max="4112" width="8.28515625" style="1341" customWidth="1"/>
    <col min="4113" max="4113" width="8.5703125" style="1341" customWidth="1"/>
    <col min="4114" max="4114" width="8.85546875" style="1341" customWidth="1"/>
    <col min="4115" max="4115" width="7.28515625" style="1341" customWidth="1"/>
    <col min="4116" max="4116" width="8.5703125" style="1341" customWidth="1"/>
    <col min="4117" max="4117" width="9.140625" style="1341" customWidth="1"/>
    <col min="4118" max="4118" width="10" style="1341" customWidth="1"/>
    <col min="4119" max="4119" width="11.42578125" style="1341" customWidth="1"/>
    <col min="4120" max="4120" width="11" style="1341" customWidth="1"/>
    <col min="4121" max="4121" width="9.140625" style="1341" customWidth="1"/>
    <col min="4122" max="4122" width="15.28515625" style="1341" customWidth="1"/>
    <col min="4123" max="4354" width="9.140625" style="1341"/>
    <col min="4355" max="4355" width="7.42578125" style="1341" customWidth="1"/>
    <col min="4356" max="4356" width="10.28515625" style="1341" bestFit="1" customWidth="1"/>
    <col min="4357" max="4357" width="9.28515625" style="1341" bestFit="1" customWidth="1"/>
    <col min="4358" max="4358" width="6.42578125" style="1341" customWidth="1"/>
    <col min="4359" max="4359" width="7.28515625" style="1341" customWidth="1"/>
    <col min="4360" max="4360" width="6.140625" style="1341" customWidth="1"/>
    <col min="4361" max="4361" width="9" style="1341" customWidth="1"/>
    <col min="4362" max="4362" width="8.42578125" style="1341" customWidth="1"/>
    <col min="4363" max="4363" width="10" style="1341" customWidth="1"/>
    <col min="4364" max="4364" width="6.42578125" style="1341" customWidth="1"/>
    <col min="4365" max="4365" width="8.85546875" style="1341" customWidth="1"/>
    <col min="4366" max="4366" width="7.5703125" style="1341" customWidth="1"/>
    <col min="4367" max="4367" width="8" style="1341" customWidth="1"/>
    <col min="4368" max="4368" width="8.28515625" style="1341" customWidth="1"/>
    <col min="4369" max="4369" width="8.5703125" style="1341" customWidth="1"/>
    <col min="4370" max="4370" width="8.85546875" style="1341" customWidth="1"/>
    <col min="4371" max="4371" width="7.28515625" style="1341" customWidth="1"/>
    <col min="4372" max="4372" width="8.5703125" style="1341" customWidth="1"/>
    <col min="4373" max="4373" width="9.140625" style="1341" customWidth="1"/>
    <col min="4374" max="4374" width="10" style="1341" customWidth="1"/>
    <col min="4375" max="4375" width="11.42578125" style="1341" customWidth="1"/>
    <col min="4376" max="4376" width="11" style="1341" customWidth="1"/>
    <col min="4377" max="4377" width="9.140625" style="1341" customWidth="1"/>
    <col min="4378" max="4378" width="15.28515625" style="1341" customWidth="1"/>
    <col min="4379" max="4610" width="9.140625" style="1341"/>
    <col min="4611" max="4611" width="7.42578125" style="1341" customWidth="1"/>
    <col min="4612" max="4612" width="10.28515625" style="1341" bestFit="1" customWidth="1"/>
    <col min="4613" max="4613" width="9.28515625" style="1341" bestFit="1" customWidth="1"/>
    <col min="4614" max="4614" width="6.42578125" style="1341" customWidth="1"/>
    <col min="4615" max="4615" width="7.28515625" style="1341" customWidth="1"/>
    <col min="4616" max="4616" width="6.140625" style="1341" customWidth="1"/>
    <col min="4617" max="4617" width="9" style="1341" customWidth="1"/>
    <col min="4618" max="4618" width="8.42578125" style="1341" customWidth="1"/>
    <col min="4619" max="4619" width="10" style="1341" customWidth="1"/>
    <col min="4620" max="4620" width="6.42578125" style="1341" customWidth="1"/>
    <col min="4621" max="4621" width="8.85546875" style="1341" customWidth="1"/>
    <col min="4622" max="4622" width="7.5703125" style="1341" customWidth="1"/>
    <col min="4623" max="4623" width="8" style="1341" customWidth="1"/>
    <col min="4624" max="4624" width="8.28515625" style="1341" customWidth="1"/>
    <col min="4625" max="4625" width="8.5703125" style="1341" customWidth="1"/>
    <col min="4626" max="4626" width="8.85546875" style="1341" customWidth="1"/>
    <col min="4627" max="4627" width="7.28515625" style="1341" customWidth="1"/>
    <col min="4628" max="4628" width="8.5703125" style="1341" customWidth="1"/>
    <col min="4629" max="4629" width="9.140625" style="1341" customWidth="1"/>
    <col min="4630" max="4630" width="10" style="1341" customWidth="1"/>
    <col min="4631" max="4631" width="11.42578125" style="1341" customWidth="1"/>
    <col min="4632" max="4632" width="11" style="1341" customWidth="1"/>
    <col min="4633" max="4633" width="9.140625" style="1341" customWidth="1"/>
    <col min="4634" max="4634" width="15.28515625" style="1341" customWidth="1"/>
    <col min="4635" max="4866" width="9.140625" style="1341"/>
    <col min="4867" max="4867" width="7.42578125" style="1341" customWidth="1"/>
    <col min="4868" max="4868" width="10.28515625" style="1341" bestFit="1" customWidth="1"/>
    <col min="4869" max="4869" width="9.28515625" style="1341" bestFit="1" customWidth="1"/>
    <col min="4870" max="4870" width="6.42578125" style="1341" customWidth="1"/>
    <col min="4871" max="4871" width="7.28515625" style="1341" customWidth="1"/>
    <col min="4872" max="4872" width="6.140625" style="1341" customWidth="1"/>
    <col min="4873" max="4873" width="9" style="1341" customWidth="1"/>
    <col min="4874" max="4874" width="8.42578125" style="1341" customWidth="1"/>
    <col min="4875" max="4875" width="10" style="1341" customWidth="1"/>
    <col min="4876" max="4876" width="6.42578125" style="1341" customWidth="1"/>
    <col min="4877" max="4877" width="8.85546875" style="1341" customWidth="1"/>
    <col min="4878" max="4878" width="7.5703125" style="1341" customWidth="1"/>
    <col min="4879" max="4879" width="8" style="1341" customWidth="1"/>
    <col min="4880" max="4880" width="8.28515625" style="1341" customWidth="1"/>
    <col min="4881" max="4881" width="8.5703125" style="1341" customWidth="1"/>
    <col min="4882" max="4882" width="8.85546875" style="1341" customWidth="1"/>
    <col min="4883" max="4883" width="7.28515625" style="1341" customWidth="1"/>
    <col min="4884" max="4884" width="8.5703125" style="1341" customWidth="1"/>
    <col min="4885" max="4885" width="9.140625" style="1341" customWidth="1"/>
    <col min="4886" max="4886" width="10" style="1341" customWidth="1"/>
    <col min="4887" max="4887" width="11.42578125" style="1341" customWidth="1"/>
    <col min="4888" max="4888" width="11" style="1341" customWidth="1"/>
    <col min="4889" max="4889" width="9.140625" style="1341" customWidth="1"/>
    <col min="4890" max="4890" width="15.28515625" style="1341" customWidth="1"/>
    <col min="4891" max="5122" width="9.140625" style="1341"/>
    <col min="5123" max="5123" width="7.42578125" style="1341" customWidth="1"/>
    <col min="5124" max="5124" width="10.28515625" style="1341" bestFit="1" customWidth="1"/>
    <col min="5125" max="5125" width="9.28515625" style="1341" bestFit="1" customWidth="1"/>
    <col min="5126" max="5126" width="6.42578125" style="1341" customWidth="1"/>
    <col min="5127" max="5127" width="7.28515625" style="1341" customWidth="1"/>
    <col min="5128" max="5128" width="6.140625" style="1341" customWidth="1"/>
    <col min="5129" max="5129" width="9" style="1341" customWidth="1"/>
    <col min="5130" max="5130" width="8.42578125" style="1341" customWidth="1"/>
    <col min="5131" max="5131" width="10" style="1341" customWidth="1"/>
    <col min="5132" max="5132" width="6.42578125" style="1341" customWidth="1"/>
    <col min="5133" max="5133" width="8.85546875" style="1341" customWidth="1"/>
    <col min="5134" max="5134" width="7.5703125" style="1341" customWidth="1"/>
    <col min="5135" max="5135" width="8" style="1341" customWidth="1"/>
    <col min="5136" max="5136" width="8.28515625" style="1341" customWidth="1"/>
    <col min="5137" max="5137" width="8.5703125" style="1341" customWidth="1"/>
    <col min="5138" max="5138" width="8.85546875" style="1341" customWidth="1"/>
    <col min="5139" max="5139" width="7.28515625" style="1341" customWidth="1"/>
    <col min="5140" max="5140" width="8.5703125" style="1341" customWidth="1"/>
    <col min="5141" max="5141" width="9.140625" style="1341" customWidth="1"/>
    <col min="5142" max="5142" width="10" style="1341" customWidth="1"/>
    <col min="5143" max="5143" width="11.42578125" style="1341" customWidth="1"/>
    <col min="5144" max="5144" width="11" style="1341" customWidth="1"/>
    <col min="5145" max="5145" width="9.140625" style="1341" customWidth="1"/>
    <col min="5146" max="5146" width="15.28515625" style="1341" customWidth="1"/>
    <col min="5147" max="5378" width="9.140625" style="1341"/>
    <col min="5379" max="5379" width="7.42578125" style="1341" customWidth="1"/>
    <col min="5380" max="5380" width="10.28515625" style="1341" bestFit="1" customWidth="1"/>
    <col min="5381" max="5381" width="9.28515625" style="1341" bestFit="1" customWidth="1"/>
    <col min="5382" max="5382" width="6.42578125" style="1341" customWidth="1"/>
    <col min="5383" max="5383" width="7.28515625" style="1341" customWidth="1"/>
    <col min="5384" max="5384" width="6.140625" style="1341" customWidth="1"/>
    <col min="5385" max="5385" width="9" style="1341" customWidth="1"/>
    <col min="5386" max="5386" width="8.42578125" style="1341" customWidth="1"/>
    <col min="5387" max="5387" width="10" style="1341" customWidth="1"/>
    <col min="5388" max="5388" width="6.42578125" style="1341" customWidth="1"/>
    <col min="5389" max="5389" width="8.85546875" style="1341" customWidth="1"/>
    <col min="5390" max="5390" width="7.5703125" style="1341" customWidth="1"/>
    <col min="5391" max="5391" width="8" style="1341" customWidth="1"/>
    <col min="5392" max="5392" width="8.28515625" style="1341" customWidth="1"/>
    <col min="5393" max="5393" width="8.5703125" style="1341" customWidth="1"/>
    <col min="5394" max="5394" width="8.85546875" style="1341" customWidth="1"/>
    <col min="5395" max="5395" width="7.28515625" style="1341" customWidth="1"/>
    <col min="5396" max="5396" width="8.5703125" style="1341" customWidth="1"/>
    <col min="5397" max="5397" width="9.140625" style="1341" customWidth="1"/>
    <col min="5398" max="5398" width="10" style="1341" customWidth="1"/>
    <col min="5399" max="5399" width="11.42578125" style="1341" customWidth="1"/>
    <col min="5400" max="5400" width="11" style="1341" customWidth="1"/>
    <col min="5401" max="5401" width="9.140625" style="1341" customWidth="1"/>
    <col min="5402" max="5402" width="15.28515625" style="1341" customWidth="1"/>
    <col min="5403" max="5634" width="9.140625" style="1341"/>
    <col min="5635" max="5635" width="7.42578125" style="1341" customWidth="1"/>
    <col min="5636" max="5636" width="10.28515625" style="1341" bestFit="1" customWidth="1"/>
    <col min="5637" max="5637" width="9.28515625" style="1341" bestFit="1" customWidth="1"/>
    <col min="5638" max="5638" width="6.42578125" style="1341" customWidth="1"/>
    <col min="5639" max="5639" width="7.28515625" style="1341" customWidth="1"/>
    <col min="5640" max="5640" width="6.140625" style="1341" customWidth="1"/>
    <col min="5641" max="5641" width="9" style="1341" customWidth="1"/>
    <col min="5642" max="5642" width="8.42578125" style="1341" customWidth="1"/>
    <col min="5643" max="5643" width="10" style="1341" customWidth="1"/>
    <col min="5644" max="5644" width="6.42578125" style="1341" customWidth="1"/>
    <col min="5645" max="5645" width="8.85546875" style="1341" customWidth="1"/>
    <col min="5646" max="5646" width="7.5703125" style="1341" customWidth="1"/>
    <col min="5647" max="5647" width="8" style="1341" customWidth="1"/>
    <col min="5648" max="5648" width="8.28515625" style="1341" customWidth="1"/>
    <col min="5649" max="5649" width="8.5703125" style="1341" customWidth="1"/>
    <col min="5650" max="5650" width="8.85546875" style="1341" customWidth="1"/>
    <col min="5651" max="5651" width="7.28515625" style="1341" customWidth="1"/>
    <col min="5652" max="5652" width="8.5703125" style="1341" customWidth="1"/>
    <col min="5653" max="5653" width="9.140625" style="1341" customWidth="1"/>
    <col min="5654" max="5654" width="10" style="1341" customWidth="1"/>
    <col min="5655" max="5655" width="11.42578125" style="1341" customWidth="1"/>
    <col min="5656" max="5656" width="11" style="1341" customWidth="1"/>
    <col min="5657" max="5657" width="9.140625" style="1341" customWidth="1"/>
    <col min="5658" max="5658" width="15.28515625" style="1341" customWidth="1"/>
    <col min="5659" max="5890" width="9.140625" style="1341"/>
    <col min="5891" max="5891" width="7.42578125" style="1341" customWidth="1"/>
    <col min="5892" max="5892" width="10.28515625" style="1341" bestFit="1" customWidth="1"/>
    <col min="5893" max="5893" width="9.28515625" style="1341" bestFit="1" customWidth="1"/>
    <col min="5894" max="5894" width="6.42578125" style="1341" customWidth="1"/>
    <col min="5895" max="5895" width="7.28515625" style="1341" customWidth="1"/>
    <col min="5896" max="5896" width="6.140625" style="1341" customWidth="1"/>
    <col min="5897" max="5897" width="9" style="1341" customWidth="1"/>
    <col min="5898" max="5898" width="8.42578125" style="1341" customWidth="1"/>
    <col min="5899" max="5899" width="10" style="1341" customWidth="1"/>
    <col min="5900" max="5900" width="6.42578125" style="1341" customWidth="1"/>
    <col min="5901" max="5901" width="8.85546875" style="1341" customWidth="1"/>
    <col min="5902" max="5902" width="7.5703125" style="1341" customWidth="1"/>
    <col min="5903" max="5903" width="8" style="1341" customWidth="1"/>
    <col min="5904" max="5904" width="8.28515625" style="1341" customWidth="1"/>
    <col min="5905" max="5905" width="8.5703125" style="1341" customWidth="1"/>
    <col min="5906" max="5906" width="8.85546875" style="1341" customWidth="1"/>
    <col min="5907" max="5907" width="7.28515625" style="1341" customWidth="1"/>
    <col min="5908" max="5908" width="8.5703125" style="1341" customWidth="1"/>
    <col min="5909" max="5909" width="9.140625" style="1341" customWidth="1"/>
    <col min="5910" max="5910" width="10" style="1341" customWidth="1"/>
    <col min="5911" max="5911" width="11.42578125" style="1341" customWidth="1"/>
    <col min="5912" max="5912" width="11" style="1341" customWidth="1"/>
    <col min="5913" max="5913" width="9.140625" style="1341" customWidth="1"/>
    <col min="5914" max="5914" width="15.28515625" style="1341" customWidth="1"/>
    <col min="5915" max="6146" width="9.140625" style="1341"/>
    <col min="6147" max="6147" width="7.42578125" style="1341" customWidth="1"/>
    <col min="6148" max="6148" width="10.28515625" style="1341" bestFit="1" customWidth="1"/>
    <col min="6149" max="6149" width="9.28515625" style="1341" bestFit="1" customWidth="1"/>
    <col min="6150" max="6150" width="6.42578125" style="1341" customWidth="1"/>
    <col min="6151" max="6151" width="7.28515625" style="1341" customWidth="1"/>
    <col min="6152" max="6152" width="6.140625" style="1341" customWidth="1"/>
    <col min="6153" max="6153" width="9" style="1341" customWidth="1"/>
    <col min="6154" max="6154" width="8.42578125" style="1341" customWidth="1"/>
    <col min="6155" max="6155" width="10" style="1341" customWidth="1"/>
    <col min="6156" max="6156" width="6.42578125" style="1341" customWidth="1"/>
    <col min="6157" max="6157" width="8.85546875" style="1341" customWidth="1"/>
    <col min="6158" max="6158" width="7.5703125" style="1341" customWidth="1"/>
    <col min="6159" max="6159" width="8" style="1341" customWidth="1"/>
    <col min="6160" max="6160" width="8.28515625" style="1341" customWidth="1"/>
    <col min="6161" max="6161" width="8.5703125" style="1341" customWidth="1"/>
    <col min="6162" max="6162" width="8.85546875" style="1341" customWidth="1"/>
    <col min="6163" max="6163" width="7.28515625" style="1341" customWidth="1"/>
    <col min="6164" max="6164" width="8.5703125" style="1341" customWidth="1"/>
    <col min="6165" max="6165" width="9.140625" style="1341" customWidth="1"/>
    <col min="6166" max="6166" width="10" style="1341" customWidth="1"/>
    <col min="6167" max="6167" width="11.42578125" style="1341" customWidth="1"/>
    <col min="6168" max="6168" width="11" style="1341" customWidth="1"/>
    <col min="6169" max="6169" width="9.140625" style="1341" customWidth="1"/>
    <col min="6170" max="6170" width="15.28515625" style="1341" customWidth="1"/>
    <col min="6171" max="6402" width="9.140625" style="1341"/>
    <col min="6403" max="6403" width="7.42578125" style="1341" customWidth="1"/>
    <col min="6404" max="6404" width="10.28515625" style="1341" bestFit="1" customWidth="1"/>
    <col min="6405" max="6405" width="9.28515625" style="1341" bestFit="1" customWidth="1"/>
    <col min="6406" max="6406" width="6.42578125" style="1341" customWidth="1"/>
    <col min="6407" max="6407" width="7.28515625" style="1341" customWidth="1"/>
    <col min="6408" max="6408" width="6.140625" style="1341" customWidth="1"/>
    <col min="6409" max="6409" width="9" style="1341" customWidth="1"/>
    <col min="6410" max="6410" width="8.42578125" style="1341" customWidth="1"/>
    <col min="6411" max="6411" width="10" style="1341" customWidth="1"/>
    <col min="6412" max="6412" width="6.42578125" style="1341" customWidth="1"/>
    <col min="6413" max="6413" width="8.85546875" style="1341" customWidth="1"/>
    <col min="6414" max="6414" width="7.5703125" style="1341" customWidth="1"/>
    <col min="6415" max="6415" width="8" style="1341" customWidth="1"/>
    <col min="6416" max="6416" width="8.28515625" style="1341" customWidth="1"/>
    <col min="6417" max="6417" width="8.5703125" style="1341" customWidth="1"/>
    <col min="6418" max="6418" width="8.85546875" style="1341" customWidth="1"/>
    <col min="6419" max="6419" width="7.28515625" style="1341" customWidth="1"/>
    <col min="6420" max="6420" width="8.5703125" style="1341" customWidth="1"/>
    <col min="6421" max="6421" width="9.140625" style="1341" customWidth="1"/>
    <col min="6422" max="6422" width="10" style="1341" customWidth="1"/>
    <col min="6423" max="6423" width="11.42578125" style="1341" customWidth="1"/>
    <col min="6424" max="6424" width="11" style="1341" customWidth="1"/>
    <col min="6425" max="6425" width="9.140625" style="1341" customWidth="1"/>
    <col min="6426" max="6426" width="15.28515625" style="1341" customWidth="1"/>
    <col min="6427" max="6658" width="9.140625" style="1341"/>
    <col min="6659" max="6659" width="7.42578125" style="1341" customWidth="1"/>
    <col min="6660" max="6660" width="10.28515625" style="1341" bestFit="1" customWidth="1"/>
    <col min="6661" max="6661" width="9.28515625" style="1341" bestFit="1" customWidth="1"/>
    <col min="6662" max="6662" width="6.42578125" style="1341" customWidth="1"/>
    <col min="6663" max="6663" width="7.28515625" style="1341" customWidth="1"/>
    <col min="6664" max="6664" width="6.140625" style="1341" customWidth="1"/>
    <col min="6665" max="6665" width="9" style="1341" customWidth="1"/>
    <col min="6666" max="6666" width="8.42578125" style="1341" customWidth="1"/>
    <col min="6667" max="6667" width="10" style="1341" customWidth="1"/>
    <col min="6668" max="6668" width="6.42578125" style="1341" customWidth="1"/>
    <col min="6669" max="6669" width="8.85546875" style="1341" customWidth="1"/>
    <col min="6670" max="6670" width="7.5703125" style="1341" customWidth="1"/>
    <col min="6671" max="6671" width="8" style="1341" customWidth="1"/>
    <col min="6672" max="6672" width="8.28515625" style="1341" customWidth="1"/>
    <col min="6673" max="6673" width="8.5703125" style="1341" customWidth="1"/>
    <col min="6674" max="6674" width="8.85546875" style="1341" customWidth="1"/>
    <col min="6675" max="6675" width="7.28515625" style="1341" customWidth="1"/>
    <col min="6676" max="6676" width="8.5703125" style="1341" customWidth="1"/>
    <col min="6677" max="6677" width="9.140625" style="1341" customWidth="1"/>
    <col min="6678" max="6678" width="10" style="1341" customWidth="1"/>
    <col min="6679" max="6679" width="11.42578125" style="1341" customWidth="1"/>
    <col min="6680" max="6680" width="11" style="1341" customWidth="1"/>
    <col min="6681" max="6681" width="9.140625" style="1341" customWidth="1"/>
    <col min="6682" max="6682" width="15.28515625" style="1341" customWidth="1"/>
    <col min="6683" max="6914" width="9.140625" style="1341"/>
    <col min="6915" max="6915" width="7.42578125" style="1341" customWidth="1"/>
    <col min="6916" max="6916" width="10.28515625" style="1341" bestFit="1" customWidth="1"/>
    <col min="6917" max="6917" width="9.28515625" style="1341" bestFit="1" customWidth="1"/>
    <col min="6918" max="6918" width="6.42578125" style="1341" customWidth="1"/>
    <col min="6919" max="6919" width="7.28515625" style="1341" customWidth="1"/>
    <col min="6920" max="6920" width="6.140625" style="1341" customWidth="1"/>
    <col min="6921" max="6921" width="9" style="1341" customWidth="1"/>
    <col min="6922" max="6922" width="8.42578125" style="1341" customWidth="1"/>
    <col min="6923" max="6923" width="10" style="1341" customWidth="1"/>
    <col min="6924" max="6924" width="6.42578125" style="1341" customWidth="1"/>
    <col min="6925" max="6925" width="8.85546875" style="1341" customWidth="1"/>
    <col min="6926" max="6926" width="7.5703125" style="1341" customWidth="1"/>
    <col min="6927" max="6927" width="8" style="1341" customWidth="1"/>
    <col min="6928" max="6928" width="8.28515625" style="1341" customWidth="1"/>
    <col min="6929" max="6929" width="8.5703125" style="1341" customWidth="1"/>
    <col min="6930" max="6930" width="8.85546875" style="1341" customWidth="1"/>
    <col min="6931" max="6931" width="7.28515625" style="1341" customWidth="1"/>
    <col min="6932" max="6932" width="8.5703125" style="1341" customWidth="1"/>
    <col min="6933" max="6933" width="9.140625" style="1341" customWidth="1"/>
    <col min="6934" max="6934" width="10" style="1341" customWidth="1"/>
    <col min="6935" max="6935" width="11.42578125" style="1341" customWidth="1"/>
    <col min="6936" max="6936" width="11" style="1341" customWidth="1"/>
    <col min="6937" max="6937" width="9.140625" style="1341" customWidth="1"/>
    <col min="6938" max="6938" width="15.28515625" style="1341" customWidth="1"/>
    <col min="6939" max="7170" width="9.140625" style="1341"/>
    <col min="7171" max="7171" width="7.42578125" style="1341" customWidth="1"/>
    <col min="7172" max="7172" width="10.28515625" style="1341" bestFit="1" customWidth="1"/>
    <col min="7173" max="7173" width="9.28515625" style="1341" bestFit="1" customWidth="1"/>
    <col min="7174" max="7174" width="6.42578125" style="1341" customWidth="1"/>
    <col min="7175" max="7175" width="7.28515625" style="1341" customWidth="1"/>
    <col min="7176" max="7176" width="6.140625" style="1341" customWidth="1"/>
    <col min="7177" max="7177" width="9" style="1341" customWidth="1"/>
    <col min="7178" max="7178" width="8.42578125" style="1341" customWidth="1"/>
    <col min="7179" max="7179" width="10" style="1341" customWidth="1"/>
    <col min="7180" max="7180" width="6.42578125" style="1341" customWidth="1"/>
    <col min="7181" max="7181" width="8.85546875" style="1341" customWidth="1"/>
    <col min="7182" max="7182" width="7.5703125" style="1341" customWidth="1"/>
    <col min="7183" max="7183" width="8" style="1341" customWidth="1"/>
    <col min="7184" max="7184" width="8.28515625" style="1341" customWidth="1"/>
    <col min="7185" max="7185" width="8.5703125" style="1341" customWidth="1"/>
    <col min="7186" max="7186" width="8.85546875" style="1341" customWidth="1"/>
    <col min="7187" max="7187" width="7.28515625" style="1341" customWidth="1"/>
    <col min="7188" max="7188" width="8.5703125" style="1341" customWidth="1"/>
    <col min="7189" max="7189" width="9.140625" style="1341" customWidth="1"/>
    <col min="7190" max="7190" width="10" style="1341" customWidth="1"/>
    <col min="7191" max="7191" width="11.42578125" style="1341" customWidth="1"/>
    <col min="7192" max="7192" width="11" style="1341" customWidth="1"/>
    <col min="7193" max="7193" width="9.140625" style="1341" customWidth="1"/>
    <col min="7194" max="7194" width="15.28515625" style="1341" customWidth="1"/>
    <col min="7195" max="7426" width="9.140625" style="1341"/>
    <col min="7427" max="7427" width="7.42578125" style="1341" customWidth="1"/>
    <col min="7428" max="7428" width="10.28515625" style="1341" bestFit="1" customWidth="1"/>
    <col min="7429" max="7429" width="9.28515625" style="1341" bestFit="1" customWidth="1"/>
    <col min="7430" max="7430" width="6.42578125" style="1341" customWidth="1"/>
    <col min="7431" max="7431" width="7.28515625" style="1341" customWidth="1"/>
    <col min="7432" max="7432" width="6.140625" style="1341" customWidth="1"/>
    <col min="7433" max="7433" width="9" style="1341" customWidth="1"/>
    <col min="7434" max="7434" width="8.42578125" style="1341" customWidth="1"/>
    <col min="7435" max="7435" width="10" style="1341" customWidth="1"/>
    <col min="7436" max="7436" width="6.42578125" style="1341" customWidth="1"/>
    <col min="7437" max="7437" width="8.85546875" style="1341" customWidth="1"/>
    <col min="7438" max="7438" width="7.5703125" style="1341" customWidth="1"/>
    <col min="7439" max="7439" width="8" style="1341" customWidth="1"/>
    <col min="7440" max="7440" width="8.28515625" style="1341" customWidth="1"/>
    <col min="7441" max="7441" width="8.5703125" style="1341" customWidth="1"/>
    <col min="7442" max="7442" width="8.85546875" style="1341" customWidth="1"/>
    <col min="7443" max="7443" width="7.28515625" style="1341" customWidth="1"/>
    <col min="7444" max="7444" width="8.5703125" style="1341" customWidth="1"/>
    <col min="7445" max="7445" width="9.140625" style="1341" customWidth="1"/>
    <col min="7446" max="7446" width="10" style="1341" customWidth="1"/>
    <col min="7447" max="7447" width="11.42578125" style="1341" customWidth="1"/>
    <col min="7448" max="7448" width="11" style="1341" customWidth="1"/>
    <col min="7449" max="7449" width="9.140625" style="1341" customWidth="1"/>
    <col min="7450" max="7450" width="15.28515625" style="1341" customWidth="1"/>
    <col min="7451" max="7682" width="9.140625" style="1341"/>
    <col min="7683" max="7683" width="7.42578125" style="1341" customWidth="1"/>
    <col min="7684" max="7684" width="10.28515625" style="1341" bestFit="1" customWidth="1"/>
    <col min="7685" max="7685" width="9.28515625" style="1341" bestFit="1" customWidth="1"/>
    <col min="7686" max="7686" width="6.42578125" style="1341" customWidth="1"/>
    <col min="7687" max="7687" width="7.28515625" style="1341" customWidth="1"/>
    <col min="7688" max="7688" width="6.140625" style="1341" customWidth="1"/>
    <col min="7689" max="7689" width="9" style="1341" customWidth="1"/>
    <col min="7690" max="7690" width="8.42578125" style="1341" customWidth="1"/>
    <col min="7691" max="7691" width="10" style="1341" customWidth="1"/>
    <col min="7692" max="7692" width="6.42578125" style="1341" customWidth="1"/>
    <col min="7693" max="7693" width="8.85546875" style="1341" customWidth="1"/>
    <col min="7694" max="7694" width="7.5703125" style="1341" customWidth="1"/>
    <col min="7695" max="7695" width="8" style="1341" customWidth="1"/>
    <col min="7696" max="7696" width="8.28515625" style="1341" customWidth="1"/>
    <col min="7697" max="7697" width="8.5703125" style="1341" customWidth="1"/>
    <col min="7698" max="7698" width="8.85546875" style="1341" customWidth="1"/>
    <col min="7699" max="7699" width="7.28515625" style="1341" customWidth="1"/>
    <col min="7700" max="7700" width="8.5703125" style="1341" customWidth="1"/>
    <col min="7701" max="7701" width="9.140625" style="1341" customWidth="1"/>
    <col min="7702" max="7702" width="10" style="1341" customWidth="1"/>
    <col min="7703" max="7703" width="11.42578125" style="1341" customWidth="1"/>
    <col min="7704" max="7704" width="11" style="1341" customWidth="1"/>
    <col min="7705" max="7705" width="9.140625" style="1341" customWidth="1"/>
    <col min="7706" max="7706" width="15.28515625" style="1341" customWidth="1"/>
    <col min="7707" max="7938" width="9.140625" style="1341"/>
    <col min="7939" max="7939" width="7.42578125" style="1341" customWidth="1"/>
    <col min="7940" max="7940" width="10.28515625" style="1341" bestFit="1" customWidth="1"/>
    <col min="7941" max="7941" width="9.28515625" style="1341" bestFit="1" customWidth="1"/>
    <col min="7942" max="7942" width="6.42578125" style="1341" customWidth="1"/>
    <col min="7943" max="7943" width="7.28515625" style="1341" customWidth="1"/>
    <col min="7944" max="7944" width="6.140625" style="1341" customWidth="1"/>
    <col min="7945" max="7945" width="9" style="1341" customWidth="1"/>
    <col min="7946" max="7946" width="8.42578125" style="1341" customWidth="1"/>
    <col min="7947" max="7947" width="10" style="1341" customWidth="1"/>
    <col min="7948" max="7948" width="6.42578125" style="1341" customWidth="1"/>
    <col min="7949" max="7949" width="8.85546875" style="1341" customWidth="1"/>
    <col min="7950" max="7950" width="7.5703125" style="1341" customWidth="1"/>
    <col min="7951" max="7951" width="8" style="1341" customWidth="1"/>
    <col min="7952" max="7952" width="8.28515625" style="1341" customWidth="1"/>
    <col min="7953" max="7953" width="8.5703125" style="1341" customWidth="1"/>
    <col min="7954" max="7954" width="8.85546875" style="1341" customWidth="1"/>
    <col min="7955" max="7955" width="7.28515625" style="1341" customWidth="1"/>
    <col min="7956" max="7956" width="8.5703125" style="1341" customWidth="1"/>
    <col min="7957" max="7957" width="9.140625" style="1341" customWidth="1"/>
    <col min="7958" max="7958" width="10" style="1341" customWidth="1"/>
    <col min="7959" max="7959" width="11.42578125" style="1341" customWidth="1"/>
    <col min="7960" max="7960" width="11" style="1341" customWidth="1"/>
    <col min="7961" max="7961" width="9.140625" style="1341" customWidth="1"/>
    <col min="7962" max="7962" width="15.28515625" style="1341" customWidth="1"/>
    <col min="7963" max="8194" width="9.140625" style="1341"/>
    <col min="8195" max="8195" width="7.42578125" style="1341" customWidth="1"/>
    <col min="8196" max="8196" width="10.28515625" style="1341" bestFit="1" customWidth="1"/>
    <col min="8197" max="8197" width="9.28515625" style="1341" bestFit="1" customWidth="1"/>
    <col min="8198" max="8198" width="6.42578125" style="1341" customWidth="1"/>
    <col min="8199" max="8199" width="7.28515625" style="1341" customWidth="1"/>
    <col min="8200" max="8200" width="6.140625" style="1341" customWidth="1"/>
    <col min="8201" max="8201" width="9" style="1341" customWidth="1"/>
    <col min="8202" max="8202" width="8.42578125" style="1341" customWidth="1"/>
    <col min="8203" max="8203" width="10" style="1341" customWidth="1"/>
    <col min="8204" max="8204" width="6.42578125" style="1341" customWidth="1"/>
    <col min="8205" max="8205" width="8.85546875" style="1341" customWidth="1"/>
    <col min="8206" max="8206" width="7.5703125" style="1341" customWidth="1"/>
    <col min="8207" max="8207" width="8" style="1341" customWidth="1"/>
    <col min="8208" max="8208" width="8.28515625" style="1341" customWidth="1"/>
    <col min="8209" max="8209" width="8.5703125" style="1341" customWidth="1"/>
    <col min="8210" max="8210" width="8.85546875" style="1341" customWidth="1"/>
    <col min="8211" max="8211" width="7.28515625" style="1341" customWidth="1"/>
    <col min="8212" max="8212" width="8.5703125" style="1341" customWidth="1"/>
    <col min="8213" max="8213" width="9.140625" style="1341" customWidth="1"/>
    <col min="8214" max="8214" width="10" style="1341" customWidth="1"/>
    <col min="8215" max="8215" width="11.42578125" style="1341" customWidth="1"/>
    <col min="8216" max="8216" width="11" style="1341" customWidth="1"/>
    <col min="8217" max="8217" width="9.140625" style="1341" customWidth="1"/>
    <col min="8218" max="8218" width="15.28515625" style="1341" customWidth="1"/>
    <col min="8219" max="8450" width="9.140625" style="1341"/>
    <col min="8451" max="8451" width="7.42578125" style="1341" customWidth="1"/>
    <col min="8452" max="8452" width="10.28515625" style="1341" bestFit="1" customWidth="1"/>
    <col min="8453" max="8453" width="9.28515625" style="1341" bestFit="1" customWidth="1"/>
    <col min="8454" max="8454" width="6.42578125" style="1341" customWidth="1"/>
    <col min="8455" max="8455" width="7.28515625" style="1341" customWidth="1"/>
    <col min="8456" max="8456" width="6.140625" style="1341" customWidth="1"/>
    <col min="8457" max="8457" width="9" style="1341" customWidth="1"/>
    <col min="8458" max="8458" width="8.42578125" style="1341" customWidth="1"/>
    <col min="8459" max="8459" width="10" style="1341" customWidth="1"/>
    <col min="8460" max="8460" width="6.42578125" style="1341" customWidth="1"/>
    <col min="8461" max="8461" width="8.85546875" style="1341" customWidth="1"/>
    <col min="8462" max="8462" width="7.5703125" style="1341" customWidth="1"/>
    <col min="8463" max="8463" width="8" style="1341" customWidth="1"/>
    <col min="8464" max="8464" width="8.28515625" style="1341" customWidth="1"/>
    <col min="8465" max="8465" width="8.5703125" style="1341" customWidth="1"/>
    <col min="8466" max="8466" width="8.85546875" style="1341" customWidth="1"/>
    <col min="8467" max="8467" width="7.28515625" style="1341" customWidth="1"/>
    <col min="8468" max="8468" width="8.5703125" style="1341" customWidth="1"/>
    <col min="8469" max="8469" width="9.140625" style="1341" customWidth="1"/>
    <col min="8470" max="8470" width="10" style="1341" customWidth="1"/>
    <col min="8471" max="8471" width="11.42578125" style="1341" customWidth="1"/>
    <col min="8472" max="8472" width="11" style="1341" customWidth="1"/>
    <col min="8473" max="8473" width="9.140625" style="1341" customWidth="1"/>
    <col min="8474" max="8474" width="15.28515625" style="1341" customWidth="1"/>
    <col min="8475" max="8706" width="9.140625" style="1341"/>
    <col min="8707" max="8707" width="7.42578125" style="1341" customWidth="1"/>
    <col min="8708" max="8708" width="10.28515625" style="1341" bestFit="1" customWidth="1"/>
    <col min="8709" max="8709" width="9.28515625" style="1341" bestFit="1" customWidth="1"/>
    <col min="8710" max="8710" width="6.42578125" style="1341" customWidth="1"/>
    <col min="8711" max="8711" width="7.28515625" style="1341" customWidth="1"/>
    <col min="8712" max="8712" width="6.140625" style="1341" customWidth="1"/>
    <col min="8713" max="8713" width="9" style="1341" customWidth="1"/>
    <col min="8714" max="8714" width="8.42578125" style="1341" customWidth="1"/>
    <col min="8715" max="8715" width="10" style="1341" customWidth="1"/>
    <col min="8716" max="8716" width="6.42578125" style="1341" customWidth="1"/>
    <col min="8717" max="8717" width="8.85546875" style="1341" customWidth="1"/>
    <col min="8718" max="8718" width="7.5703125" style="1341" customWidth="1"/>
    <col min="8719" max="8719" width="8" style="1341" customWidth="1"/>
    <col min="8720" max="8720" width="8.28515625" style="1341" customWidth="1"/>
    <col min="8721" max="8721" width="8.5703125" style="1341" customWidth="1"/>
    <col min="8722" max="8722" width="8.85546875" style="1341" customWidth="1"/>
    <col min="8723" max="8723" width="7.28515625" style="1341" customWidth="1"/>
    <col min="8724" max="8724" width="8.5703125" style="1341" customWidth="1"/>
    <col min="8725" max="8725" width="9.140625" style="1341" customWidth="1"/>
    <col min="8726" max="8726" width="10" style="1341" customWidth="1"/>
    <col min="8727" max="8727" width="11.42578125" style="1341" customWidth="1"/>
    <col min="8728" max="8728" width="11" style="1341" customWidth="1"/>
    <col min="8729" max="8729" width="9.140625" style="1341" customWidth="1"/>
    <col min="8730" max="8730" width="15.28515625" style="1341" customWidth="1"/>
    <col min="8731" max="8962" width="9.140625" style="1341"/>
    <col min="8963" max="8963" width="7.42578125" style="1341" customWidth="1"/>
    <col min="8964" max="8964" width="10.28515625" style="1341" bestFit="1" customWidth="1"/>
    <col min="8965" max="8965" width="9.28515625" style="1341" bestFit="1" customWidth="1"/>
    <col min="8966" max="8966" width="6.42578125" style="1341" customWidth="1"/>
    <col min="8967" max="8967" width="7.28515625" style="1341" customWidth="1"/>
    <col min="8968" max="8968" width="6.140625" style="1341" customWidth="1"/>
    <col min="8969" max="8969" width="9" style="1341" customWidth="1"/>
    <col min="8970" max="8970" width="8.42578125" style="1341" customWidth="1"/>
    <col min="8971" max="8971" width="10" style="1341" customWidth="1"/>
    <col min="8972" max="8972" width="6.42578125" style="1341" customWidth="1"/>
    <col min="8973" max="8973" width="8.85546875" style="1341" customWidth="1"/>
    <col min="8974" max="8974" width="7.5703125" style="1341" customWidth="1"/>
    <col min="8975" max="8975" width="8" style="1341" customWidth="1"/>
    <col min="8976" max="8976" width="8.28515625" style="1341" customWidth="1"/>
    <col min="8977" max="8977" width="8.5703125" style="1341" customWidth="1"/>
    <col min="8978" max="8978" width="8.85546875" style="1341" customWidth="1"/>
    <col min="8979" max="8979" width="7.28515625" style="1341" customWidth="1"/>
    <col min="8980" max="8980" width="8.5703125" style="1341" customWidth="1"/>
    <col min="8981" max="8981" width="9.140625" style="1341" customWidth="1"/>
    <col min="8982" max="8982" width="10" style="1341" customWidth="1"/>
    <col min="8983" max="8983" width="11.42578125" style="1341" customWidth="1"/>
    <col min="8984" max="8984" width="11" style="1341" customWidth="1"/>
    <col min="8985" max="8985" width="9.140625" style="1341" customWidth="1"/>
    <col min="8986" max="8986" width="15.28515625" style="1341" customWidth="1"/>
    <col min="8987" max="9218" width="9.140625" style="1341"/>
    <col min="9219" max="9219" width="7.42578125" style="1341" customWidth="1"/>
    <col min="9220" max="9220" width="10.28515625" style="1341" bestFit="1" customWidth="1"/>
    <col min="9221" max="9221" width="9.28515625" style="1341" bestFit="1" customWidth="1"/>
    <col min="9222" max="9222" width="6.42578125" style="1341" customWidth="1"/>
    <col min="9223" max="9223" width="7.28515625" style="1341" customWidth="1"/>
    <col min="9224" max="9224" width="6.140625" style="1341" customWidth="1"/>
    <col min="9225" max="9225" width="9" style="1341" customWidth="1"/>
    <col min="9226" max="9226" width="8.42578125" style="1341" customWidth="1"/>
    <col min="9227" max="9227" width="10" style="1341" customWidth="1"/>
    <col min="9228" max="9228" width="6.42578125" style="1341" customWidth="1"/>
    <col min="9229" max="9229" width="8.85546875" style="1341" customWidth="1"/>
    <col min="9230" max="9230" width="7.5703125" style="1341" customWidth="1"/>
    <col min="9231" max="9231" width="8" style="1341" customWidth="1"/>
    <col min="9232" max="9232" width="8.28515625" style="1341" customWidth="1"/>
    <col min="9233" max="9233" width="8.5703125" style="1341" customWidth="1"/>
    <col min="9234" max="9234" width="8.85546875" style="1341" customWidth="1"/>
    <col min="9235" max="9235" width="7.28515625" style="1341" customWidth="1"/>
    <col min="9236" max="9236" width="8.5703125" style="1341" customWidth="1"/>
    <col min="9237" max="9237" width="9.140625" style="1341" customWidth="1"/>
    <col min="9238" max="9238" width="10" style="1341" customWidth="1"/>
    <col min="9239" max="9239" width="11.42578125" style="1341" customWidth="1"/>
    <col min="9240" max="9240" width="11" style="1341" customWidth="1"/>
    <col min="9241" max="9241" width="9.140625" style="1341" customWidth="1"/>
    <col min="9242" max="9242" width="15.28515625" style="1341" customWidth="1"/>
    <col min="9243" max="9474" width="9.140625" style="1341"/>
    <col min="9475" max="9475" width="7.42578125" style="1341" customWidth="1"/>
    <col min="9476" max="9476" width="10.28515625" style="1341" bestFit="1" customWidth="1"/>
    <col min="9477" max="9477" width="9.28515625" style="1341" bestFit="1" customWidth="1"/>
    <col min="9478" max="9478" width="6.42578125" style="1341" customWidth="1"/>
    <col min="9479" max="9479" width="7.28515625" style="1341" customWidth="1"/>
    <col min="9480" max="9480" width="6.140625" style="1341" customWidth="1"/>
    <col min="9481" max="9481" width="9" style="1341" customWidth="1"/>
    <col min="9482" max="9482" width="8.42578125" style="1341" customWidth="1"/>
    <col min="9483" max="9483" width="10" style="1341" customWidth="1"/>
    <col min="9484" max="9484" width="6.42578125" style="1341" customWidth="1"/>
    <col min="9485" max="9485" width="8.85546875" style="1341" customWidth="1"/>
    <col min="9486" max="9486" width="7.5703125" style="1341" customWidth="1"/>
    <col min="9487" max="9487" width="8" style="1341" customWidth="1"/>
    <col min="9488" max="9488" width="8.28515625" style="1341" customWidth="1"/>
    <col min="9489" max="9489" width="8.5703125" style="1341" customWidth="1"/>
    <col min="9490" max="9490" width="8.85546875" style="1341" customWidth="1"/>
    <col min="9491" max="9491" width="7.28515625" style="1341" customWidth="1"/>
    <col min="9492" max="9492" width="8.5703125" style="1341" customWidth="1"/>
    <col min="9493" max="9493" width="9.140625" style="1341" customWidth="1"/>
    <col min="9494" max="9494" width="10" style="1341" customWidth="1"/>
    <col min="9495" max="9495" width="11.42578125" style="1341" customWidth="1"/>
    <col min="9496" max="9496" width="11" style="1341" customWidth="1"/>
    <col min="9497" max="9497" width="9.140625" style="1341" customWidth="1"/>
    <col min="9498" max="9498" width="15.28515625" style="1341" customWidth="1"/>
    <col min="9499" max="9730" width="9.140625" style="1341"/>
    <col min="9731" max="9731" width="7.42578125" style="1341" customWidth="1"/>
    <col min="9732" max="9732" width="10.28515625" style="1341" bestFit="1" customWidth="1"/>
    <col min="9733" max="9733" width="9.28515625" style="1341" bestFit="1" customWidth="1"/>
    <col min="9734" max="9734" width="6.42578125" style="1341" customWidth="1"/>
    <col min="9735" max="9735" width="7.28515625" style="1341" customWidth="1"/>
    <col min="9736" max="9736" width="6.140625" style="1341" customWidth="1"/>
    <col min="9737" max="9737" width="9" style="1341" customWidth="1"/>
    <col min="9738" max="9738" width="8.42578125" style="1341" customWidth="1"/>
    <col min="9739" max="9739" width="10" style="1341" customWidth="1"/>
    <col min="9740" max="9740" width="6.42578125" style="1341" customWidth="1"/>
    <col min="9741" max="9741" width="8.85546875" style="1341" customWidth="1"/>
    <col min="9742" max="9742" width="7.5703125" style="1341" customWidth="1"/>
    <col min="9743" max="9743" width="8" style="1341" customWidth="1"/>
    <col min="9744" max="9744" width="8.28515625" style="1341" customWidth="1"/>
    <col min="9745" max="9745" width="8.5703125" style="1341" customWidth="1"/>
    <col min="9746" max="9746" width="8.85546875" style="1341" customWidth="1"/>
    <col min="9747" max="9747" width="7.28515625" style="1341" customWidth="1"/>
    <col min="9748" max="9748" width="8.5703125" style="1341" customWidth="1"/>
    <col min="9749" max="9749" width="9.140625" style="1341" customWidth="1"/>
    <col min="9750" max="9750" width="10" style="1341" customWidth="1"/>
    <col min="9751" max="9751" width="11.42578125" style="1341" customWidth="1"/>
    <col min="9752" max="9752" width="11" style="1341" customWidth="1"/>
    <col min="9753" max="9753" width="9.140625" style="1341" customWidth="1"/>
    <col min="9754" max="9754" width="15.28515625" style="1341" customWidth="1"/>
    <col min="9755" max="9986" width="9.140625" style="1341"/>
    <col min="9987" max="9987" width="7.42578125" style="1341" customWidth="1"/>
    <col min="9988" max="9988" width="10.28515625" style="1341" bestFit="1" customWidth="1"/>
    <col min="9989" max="9989" width="9.28515625" style="1341" bestFit="1" customWidth="1"/>
    <col min="9990" max="9990" width="6.42578125" style="1341" customWidth="1"/>
    <col min="9991" max="9991" width="7.28515625" style="1341" customWidth="1"/>
    <col min="9992" max="9992" width="6.140625" style="1341" customWidth="1"/>
    <col min="9993" max="9993" width="9" style="1341" customWidth="1"/>
    <col min="9994" max="9994" width="8.42578125" style="1341" customWidth="1"/>
    <col min="9995" max="9995" width="10" style="1341" customWidth="1"/>
    <col min="9996" max="9996" width="6.42578125" style="1341" customWidth="1"/>
    <col min="9997" max="9997" width="8.85546875" style="1341" customWidth="1"/>
    <col min="9998" max="9998" width="7.5703125" style="1341" customWidth="1"/>
    <col min="9999" max="9999" width="8" style="1341" customWidth="1"/>
    <col min="10000" max="10000" width="8.28515625" style="1341" customWidth="1"/>
    <col min="10001" max="10001" width="8.5703125" style="1341" customWidth="1"/>
    <col min="10002" max="10002" width="8.85546875" style="1341" customWidth="1"/>
    <col min="10003" max="10003" width="7.28515625" style="1341" customWidth="1"/>
    <col min="10004" max="10004" width="8.5703125" style="1341" customWidth="1"/>
    <col min="10005" max="10005" width="9.140625" style="1341" customWidth="1"/>
    <col min="10006" max="10006" width="10" style="1341" customWidth="1"/>
    <col min="10007" max="10007" width="11.42578125" style="1341" customWidth="1"/>
    <col min="10008" max="10008" width="11" style="1341" customWidth="1"/>
    <col min="10009" max="10009" width="9.140625" style="1341" customWidth="1"/>
    <col min="10010" max="10010" width="15.28515625" style="1341" customWidth="1"/>
    <col min="10011" max="10242" width="9.140625" style="1341"/>
    <col min="10243" max="10243" width="7.42578125" style="1341" customWidth="1"/>
    <col min="10244" max="10244" width="10.28515625" style="1341" bestFit="1" customWidth="1"/>
    <col min="10245" max="10245" width="9.28515625" style="1341" bestFit="1" customWidth="1"/>
    <col min="10246" max="10246" width="6.42578125" style="1341" customWidth="1"/>
    <col min="10247" max="10247" width="7.28515625" style="1341" customWidth="1"/>
    <col min="10248" max="10248" width="6.140625" style="1341" customWidth="1"/>
    <col min="10249" max="10249" width="9" style="1341" customWidth="1"/>
    <col min="10250" max="10250" width="8.42578125" style="1341" customWidth="1"/>
    <col min="10251" max="10251" width="10" style="1341" customWidth="1"/>
    <col min="10252" max="10252" width="6.42578125" style="1341" customWidth="1"/>
    <col min="10253" max="10253" width="8.85546875" style="1341" customWidth="1"/>
    <col min="10254" max="10254" width="7.5703125" style="1341" customWidth="1"/>
    <col min="10255" max="10255" width="8" style="1341" customWidth="1"/>
    <col min="10256" max="10256" width="8.28515625" style="1341" customWidth="1"/>
    <col min="10257" max="10257" width="8.5703125" style="1341" customWidth="1"/>
    <col min="10258" max="10258" width="8.85546875" style="1341" customWidth="1"/>
    <col min="10259" max="10259" width="7.28515625" style="1341" customWidth="1"/>
    <col min="10260" max="10260" width="8.5703125" style="1341" customWidth="1"/>
    <col min="10261" max="10261" width="9.140625" style="1341" customWidth="1"/>
    <col min="10262" max="10262" width="10" style="1341" customWidth="1"/>
    <col min="10263" max="10263" width="11.42578125" style="1341" customWidth="1"/>
    <col min="10264" max="10264" width="11" style="1341" customWidth="1"/>
    <col min="10265" max="10265" width="9.140625" style="1341" customWidth="1"/>
    <col min="10266" max="10266" width="15.28515625" style="1341" customWidth="1"/>
    <col min="10267" max="10498" width="9.140625" style="1341"/>
    <col min="10499" max="10499" width="7.42578125" style="1341" customWidth="1"/>
    <col min="10500" max="10500" width="10.28515625" style="1341" bestFit="1" customWidth="1"/>
    <col min="10501" max="10501" width="9.28515625" style="1341" bestFit="1" customWidth="1"/>
    <col min="10502" max="10502" width="6.42578125" style="1341" customWidth="1"/>
    <col min="10503" max="10503" width="7.28515625" style="1341" customWidth="1"/>
    <col min="10504" max="10504" width="6.140625" style="1341" customWidth="1"/>
    <col min="10505" max="10505" width="9" style="1341" customWidth="1"/>
    <col min="10506" max="10506" width="8.42578125" style="1341" customWidth="1"/>
    <col min="10507" max="10507" width="10" style="1341" customWidth="1"/>
    <col min="10508" max="10508" width="6.42578125" style="1341" customWidth="1"/>
    <col min="10509" max="10509" width="8.85546875" style="1341" customWidth="1"/>
    <col min="10510" max="10510" width="7.5703125" style="1341" customWidth="1"/>
    <col min="10511" max="10511" width="8" style="1341" customWidth="1"/>
    <col min="10512" max="10512" width="8.28515625" style="1341" customWidth="1"/>
    <col min="10513" max="10513" width="8.5703125" style="1341" customWidth="1"/>
    <col min="10514" max="10514" width="8.85546875" style="1341" customWidth="1"/>
    <col min="10515" max="10515" width="7.28515625" style="1341" customWidth="1"/>
    <col min="10516" max="10516" width="8.5703125" style="1341" customWidth="1"/>
    <col min="10517" max="10517" width="9.140625" style="1341" customWidth="1"/>
    <col min="10518" max="10518" width="10" style="1341" customWidth="1"/>
    <col min="10519" max="10519" width="11.42578125" style="1341" customWidth="1"/>
    <col min="10520" max="10520" width="11" style="1341" customWidth="1"/>
    <col min="10521" max="10521" width="9.140625" style="1341" customWidth="1"/>
    <col min="10522" max="10522" width="15.28515625" style="1341" customWidth="1"/>
    <col min="10523" max="10754" width="9.140625" style="1341"/>
    <col min="10755" max="10755" width="7.42578125" style="1341" customWidth="1"/>
    <col min="10756" max="10756" width="10.28515625" style="1341" bestFit="1" customWidth="1"/>
    <col min="10757" max="10757" width="9.28515625" style="1341" bestFit="1" customWidth="1"/>
    <col min="10758" max="10758" width="6.42578125" style="1341" customWidth="1"/>
    <col min="10759" max="10759" width="7.28515625" style="1341" customWidth="1"/>
    <col min="10760" max="10760" width="6.140625" style="1341" customWidth="1"/>
    <col min="10761" max="10761" width="9" style="1341" customWidth="1"/>
    <col min="10762" max="10762" width="8.42578125" style="1341" customWidth="1"/>
    <col min="10763" max="10763" width="10" style="1341" customWidth="1"/>
    <col min="10764" max="10764" width="6.42578125" style="1341" customWidth="1"/>
    <col min="10765" max="10765" width="8.85546875" style="1341" customWidth="1"/>
    <col min="10766" max="10766" width="7.5703125" style="1341" customWidth="1"/>
    <col min="10767" max="10767" width="8" style="1341" customWidth="1"/>
    <col min="10768" max="10768" width="8.28515625" style="1341" customWidth="1"/>
    <col min="10769" max="10769" width="8.5703125" style="1341" customWidth="1"/>
    <col min="10770" max="10770" width="8.85546875" style="1341" customWidth="1"/>
    <col min="10771" max="10771" width="7.28515625" style="1341" customWidth="1"/>
    <col min="10772" max="10772" width="8.5703125" style="1341" customWidth="1"/>
    <col min="10773" max="10773" width="9.140625" style="1341" customWidth="1"/>
    <col min="10774" max="10774" width="10" style="1341" customWidth="1"/>
    <col min="10775" max="10775" width="11.42578125" style="1341" customWidth="1"/>
    <col min="10776" max="10776" width="11" style="1341" customWidth="1"/>
    <col min="10777" max="10777" width="9.140625" style="1341" customWidth="1"/>
    <col min="10778" max="10778" width="15.28515625" style="1341" customWidth="1"/>
    <col min="10779" max="11010" width="9.140625" style="1341"/>
    <col min="11011" max="11011" width="7.42578125" style="1341" customWidth="1"/>
    <col min="11012" max="11012" width="10.28515625" style="1341" bestFit="1" customWidth="1"/>
    <col min="11013" max="11013" width="9.28515625" style="1341" bestFit="1" customWidth="1"/>
    <col min="11014" max="11014" width="6.42578125" style="1341" customWidth="1"/>
    <col min="11015" max="11015" width="7.28515625" style="1341" customWidth="1"/>
    <col min="11016" max="11016" width="6.140625" style="1341" customWidth="1"/>
    <col min="11017" max="11017" width="9" style="1341" customWidth="1"/>
    <col min="11018" max="11018" width="8.42578125" style="1341" customWidth="1"/>
    <col min="11019" max="11019" width="10" style="1341" customWidth="1"/>
    <col min="11020" max="11020" width="6.42578125" style="1341" customWidth="1"/>
    <col min="11021" max="11021" width="8.85546875" style="1341" customWidth="1"/>
    <col min="11022" max="11022" width="7.5703125" style="1341" customWidth="1"/>
    <col min="11023" max="11023" width="8" style="1341" customWidth="1"/>
    <col min="11024" max="11024" width="8.28515625" style="1341" customWidth="1"/>
    <col min="11025" max="11025" width="8.5703125" style="1341" customWidth="1"/>
    <col min="11026" max="11026" width="8.85546875" style="1341" customWidth="1"/>
    <col min="11027" max="11027" width="7.28515625" style="1341" customWidth="1"/>
    <col min="11028" max="11028" width="8.5703125" style="1341" customWidth="1"/>
    <col min="11029" max="11029" width="9.140625" style="1341" customWidth="1"/>
    <col min="11030" max="11030" width="10" style="1341" customWidth="1"/>
    <col min="11031" max="11031" width="11.42578125" style="1341" customWidth="1"/>
    <col min="11032" max="11032" width="11" style="1341" customWidth="1"/>
    <col min="11033" max="11033" width="9.140625" style="1341" customWidth="1"/>
    <col min="11034" max="11034" width="15.28515625" style="1341" customWidth="1"/>
    <col min="11035" max="11266" width="9.140625" style="1341"/>
    <col min="11267" max="11267" width="7.42578125" style="1341" customWidth="1"/>
    <col min="11268" max="11268" width="10.28515625" style="1341" bestFit="1" customWidth="1"/>
    <col min="11269" max="11269" width="9.28515625" style="1341" bestFit="1" customWidth="1"/>
    <col min="11270" max="11270" width="6.42578125" style="1341" customWidth="1"/>
    <col min="11271" max="11271" width="7.28515625" style="1341" customWidth="1"/>
    <col min="11272" max="11272" width="6.140625" style="1341" customWidth="1"/>
    <col min="11273" max="11273" width="9" style="1341" customWidth="1"/>
    <col min="11274" max="11274" width="8.42578125" style="1341" customWidth="1"/>
    <col min="11275" max="11275" width="10" style="1341" customWidth="1"/>
    <col min="11276" max="11276" width="6.42578125" style="1341" customWidth="1"/>
    <col min="11277" max="11277" width="8.85546875" style="1341" customWidth="1"/>
    <col min="11278" max="11278" width="7.5703125" style="1341" customWidth="1"/>
    <col min="11279" max="11279" width="8" style="1341" customWidth="1"/>
    <col min="11280" max="11280" width="8.28515625" style="1341" customWidth="1"/>
    <col min="11281" max="11281" width="8.5703125" style="1341" customWidth="1"/>
    <col min="11282" max="11282" width="8.85546875" style="1341" customWidth="1"/>
    <col min="11283" max="11283" width="7.28515625" style="1341" customWidth="1"/>
    <col min="11284" max="11284" width="8.5703125" style="1341" customWidth="1"/>
    <col min="11285" max="11285" width="9.140625" style="1341" customWidth="1"/>
    <col min="11286" max="11286" width="10" style="1341" customWidth="1"/>
    <col min="11287" max="11287" width="11.42578125" style="1341" customWidth="1"/>
    <col min="11288" max="11288" width="11" style="1341" customWidth="1"/>
    <col min="11289" max="11289" width="9.140625" style="1341" customWidth="1"/>
    <col min="11290" max="11290" width="15.28515625" style="1341" customWidth="1"/>
    <col min="11291" max="11522" width="9.140625" style="1341"/>
    <col min="11523" max="11523" width="7.42578125" style="1341" customWidth="1"/>
    <col min="11524" max="11524" width="10.28515625" style="1341" bestFit="1" customWidth="1"/>
    <col min="11525" max="11525" width="9.28515625" style="1341" bestFit="1" customWidth="1"/>
    <col min="11526" max="11526" width="6.42578125" style="1341" customWidth="1"/>
    <col min="11527" max="11527" width="7.28515625" style="1341" customWidth="1"/>
    <col min="11528" max="11528" width="6.140625" style="1341" customWidth="1"/>
    <col min="11529" max="11529" width="9" style="1341" customWidth="1"/>
    <col min="11530" max="11530" width="8.42578125" style="1341" customWidth="1"/>
    <col min="11531" max="11531" width="10" style="1341" customWidth="1"/>
    <col min="11532" max="11532" width="6.42578125" style="1341" customWidth="1"/>
    <col min="11533" max="11533" width="8.85546875" style="1341" customWidth="1"/>
    <col min="11534" max="11534" width="7.5703125" style="1341" customWidth="1"/>
    <col min="11535" max="11535" width="8" style="1341" customWidth="1"/>
    <col min="11536" max="11536" width="8.28515625" style="1341" customWidth="1"/>
    <col min="11537" max="11537" width="8.5703125" style="1341" customWidth="1"/>
    <col min="11538" max="11538" width="8.85546875" style="1341" customWidth="1"/>
    <col min="11539" max="11539" width="7.28515625" style="1341" customWidth="1"/>
    <col min="11540" max="11540" width="8.5703125" style="1341" customWidth="1"/>
    <col min="11541" max="11541" width="9.140625" style="1341" customWidth="1"/>
    <col min="11542" max="11542" width="10" style="1341" customWidth="1"/>
    <col min="11543" max="11543" width="11.42578125" style="1341" customWidth="1"/>
    <col min="11544" max="11544" width="11" style="1341" customWidth="1"/>
    <col min="11545" max="11545" width="9.140625" style="1341" customWidth="1"/>
    <col min="11546" max="11546" width="15.28515625" style="1341" customWidth="1"/>
    <col min="11547" max="11778" width="9.140625" style="1341"/>
    <col min="11779" max="11779" width="7.42578125" style="1341" customWidth="1"/>
    <col min="11780" max="11780" width="10.28515625" style="1341" bestFit="1" customWidth="1"/>
    <col min="11781" max="11781" width="9.28515625" style="1341" bestFit="1" customWidth="1"/>
    <col min="11782" max="11782" width="6.42578125" style="1341" customWidth="1"/>
    <col min="11783" max="11783" width="7.28515625" style="1341" customWidth="1"/>
    <col min="11784" max="11784" width="6.140625" style="1341" customWidth="1"/>
    <col min="11785" max="11785" width="9" style="1341" customWidth="1"/>
    <col min="11786" max="11786" width="8.42578125" style="1341" customWidth="1"/>
    <col min="11787" max="11787" width="10" style="1341" customWidth="1"/>
    <col min="11788" max="11788" width="6.42578125" style="1341" customWidth="1"/>
    <col min="11789" max="11789" width="8.85546875" style="1341" customWidth="1"/>
    <col min="11790" max="11790" width="7.5703125" style="1341" customWidth="1"/>
    <col min="11791" max="11791" width="8" style="1341" customWidth="1"/>
    <col min="11792" max="11792" width="8.28515625" style="1341" customWidth="1"/>
    <col min="11793" max="11793" width="8.5703125" style="1341" customWidth="1"/>
    <col min="11794" max="11794" width="8.85546875" style="1341" customWidth="1"/>
    <col min="11795" max="11795" width="7.28515625" style="1341" customWidth="1"/>
    <col min="11796" max="11796" width="8.5703125" style="1341" customWidth="1"/>
    <col min="11797" max="11797" width="9.140625" style="1341" customWidth="1"/>
    <col min="11798" max="11798" width="10" style="1341" customWidth="1"/>
    <col min="11799" max="11799" width="11.42578125" style="1341" customWidth="1"/>
    <col min="11800" max="11800" width="11" style="1341" customWidth="1"/>
    <col min="11801" max="11801" width="9.140625" style="1341" customWidth="1"/>
    <col min="11802" max="11802" width="15.28515625" style="1341" customWidth="1"/>
    <col min="11803" max="12034" width="9.140625" style="1341"/>
    <col min="12035" max="12035" width="7.42578125" style="1341" customWidth="1"/>
    <col min="12036" max="12036" width="10.28515625" style="1341" bestFit="1" customWidth="1"/>
    <col min="12037" max="12037" width="9.28515625" style="1341" bestFit="1" customWidth="1"/>
    <col min="12038" max="12038" width="6.42578125" style="1341" customWidth="1"/>
    <col min="12039" max="12039" width="7.28515625" style="1341" customWidth="1"/>
    <col min="12040" max="12040" width="6.140625" style="1341" customWidth="1"/>
    <col min="12041" max="12041" width="9" style="1341" customWidth="1"/>
    <col min="12042" max="12042" width="8.42578125" style="1341" customWidth="1"/>
    <col min="12043" max="12043" width="10" style="1341" customWidth="1"/>
    <col min="12044" max="12044" width="6.42578125" style="1341" customWidth="1"/>
    <col min="12045" max="12045" width="8.85546875" style="1341" customWidth="1"/>
    <col min="12046" max="12046" width="7.5703125" style="1341" customWidth="1"/>
    <col min="12047" max="12047" width="8" style="1341" customWidth="1"/>
    <col min="12048" max="12048" width="8.28515625" style="1341" customWidth="1"/>
    <col min="12049" max="12049" width="8.5703125" style="1341" customWidth="1"/>
    <col min="12050" max="12050" width="8.85546875" style="1341" customWidth="1"/>
    <col min="12051" max="12051" width="7.28515625" style="1341" customWidth="1"/>
    <col min="12052" max="12052" width="8.5703125" style="1341" customWidth="1"/>
    <col min="12053" max="12053" width="9.140625" style="1341" customWidth="1"/>
    <col min="12054" max="12054" width="10" style="1341" customWidth="1"/>
    <col min="12055" max="12055" width="11.42578125" style="1341" customWidth="1"/>
    <col min="12056" max="12056" width="11" style="1341" customWidth="1"/>
    <col min="12057" max="12057" width="9.140625" style="1341" customWidth="1"/>
    <col min="12058" max="12058" width="15.28515625" style="1341" customWidth="1"/>
    <col min="12059" max="12290" width="9.140625" style="1341"/>
    <col min="12291" max="12291" width="7.42578125" style="1341" customWidth="1"/>
    <col min="12292" max="12292" width="10.28515625" style="1341" bestFit="1" customWidth="1"/>
    <col min="12293" max="12293" width="9.28515625" style="1341" bestFit="1" customWidth="1"/>
    <col min="12294" max="12294" width="6.42578125" style="1341" customWidth="1"/>
    <col min="12295" max="12295" width="7.28515625" style="1341" customWidth="1"/>
    <col min="12296" max="12296" width="6.140625" style="1341" customWidth="1"/>
    <col min="12297" max="12297" width="9" style="1341" customWidth="1"/>
    <col min="12298" max="12298" width="8.42578125" style="1341" customWidth="1"/>
    <col min="12299" max="12299" width="10" style="1341" customWidth="1"/>
    <col min="12300" max="12300" width="6.42578125" style="1341" customWidth="1"/>
    <col min="12301" max="12301" width="8.85546875" style="1341" customWidth="1"/>
    <col min="12302" max="12302" width="7.5703125" style="1341" customWidth="1"/>
    <col min="12303" max="12303" width="8" style="1341" customWidth="1"/>
    <col min="12304" max="12304" width="8.28515625" style="1341" customWidth="1"/>
    <col min="12305" max="12305" width="8.5703125" style="1341" customWidth="1"/>
    <col min="12306" max="12306" width="8.85546875" style="1341" customWidth="1"/>
    <col min="12307" max="12307" width="7.28515625" style="1341" customWidth="1"/>
    <col min="12308" max="12308" width="8.5703125" style="1341" customWidth="1"/>
    <col min="12309" max="12309" width="9.140625" style="1341" customWidth="1"/>
    <col min="12310" max="12310" width="10" style="1341" customWidth="1"/>
    <col min="12311" max="12311" width="11.42578125" style="1341" customWidth="1"/>
    <col min="12312" max="12312" width="11" style="1341" customWidth="1"/>
    <col min="12313" max="12313" width="9.140625" style="1341" customWidth="1"/>
    <col min="12314" max="12314" width="15.28515625" style="1341" customWidth="1"/>
    <col min="12315" max="12546" width="9.140625" style="1341"/>
    <col min="12547" max="12547" width="7.42578125" style="1341" customWidth="1"/>
    <col min="12548" max="12548" width="10.28515625" style="1341" bestFit="1" customWidth="1"/>
    <col min="12549" max="12549" width="9.28515625" style="1341" bestFit="1" customWidth="1"/>
    <col min="12550" max="12550" width="6.42578125" style="1341" customWidth="1"/>
    <col min="12551" max="12551" width="7.28515625" style="1341" customWidth="1"/>
    <col min="12552" max="12552" width="6.140625" style="1341" customWidth="1"/>
    <col min="12553" max="12553" width="9" style="1341" customWidth="1"/>
    <col min="12554" max="12554" width="8.42578125" style="1341" customWidth="1"/>
    <col min="12555" max="12555" width="10" style="1341" customWidth="1"/>
    <col min="12556" max="12556" width="6.42578125" style="1341" customWidth="1"/>
    <col min="12557" max="12557" width="8.85546875" style="1341" customWidth="1"/>
    <col min="12558" max="12558" width="7.5703125" style="1341" customWidth="1"/>
    <col min="12559" max="12559" width="8" style="1341" customWidth="1"/>
    <col min="12560" max="12560" width="8.28515625" style="1341" customWidth="1"/>
    <col min="12561" max="12561" width="8.5703125" style="1341" customWidth="1"/>
    <col min="12562" max="12562" width="8.85546875" style="1341" customWidth="1"/>
    <col min="12563" max="12563" width="7.28515625" style="1341" customWidth="1"/>
    <col min="12564" max="12564" width="8.5703125" style="1341" customWidth="1"/>
    <col min="12565" max="12565" width="9.140625" style="1341" customWidth="1"/>
    <col min="12566" max="12566" width="10" style="1341" customWidth="1"/>
    <col min="12567" max="12567" width="11.42578125" style="1341" customWidth="1"/>
    <col min="12568" max="12568" width="11" style="1341" customWidth="1"/>
    <col min="12569" max="12569" width="9.140625" style="1341" customWidth="1"/>
    <col min="12570" max="12570" width="15.28515625" style="1341" customWidth="1"/>
    <col min="12571" max="12802" width="9.140625" style="1341"/>
    <col min="12803" max="12803" width="7.42578125" style="1341" customWidth="1"/>
    <col min="12804" max="12804" width="10.28515625" style="1341" bestFit="1" customWidth="1"/>
    <col min="12805" max="12805" width="9.28515625" style="1341" bestFit="1" customWidth="1"/>
    <col min="12806" max="12806" width="6.42578125" style="1341" customWidth="1"/>
    <col min="12807" max="12807" width="7.28515625" style="1341" customWidth="1"/>
    <col min="12808" max="12808" width="6.140625" style="1341" customWidth="1"/>
    <col min="12809" max="12809" width="9" style="1341" customWidth="1"/>
    <col min="12810" max="12810" width="8.42578125" style="1341" customWidth="1"/>
    <col min="12811" max="12811" width="10" style="1341" customWidth="1"/>
    <col min="12812" max="12812" width="6.42578125" style="1341" customWidth="1"/>
    <col min="12813" max="12813" width="8.85546875" style="1341" customWidth="1"/>
    <col min="12814" max="12814" width="7.5703125" style="1341" customWidth="1"/>
    <col min="12815" max="12815" width="8" style="1341" customWidth="1"/>
    <col min="12816" max="12816" width="8.28515625" style="1341" customWidth="1"/>
    <col min="12817" max="12817" width="8.5703125" style="1341" customWidth="1"/>
    <col min="12818" max="12818" width="8.85546875" style="1341" customWidth="1"/>
    <col min="12819" max="12819" width="7.28515625" style="1341" customWidth="1"/>
    <col min="12820" max="12820" width="8.5703125" style="1341" customWidth="1"/>
    <col min="12821" max="12821" width="9.140625" style="1341" customWidth="1"/>
    <col min="12822" max="12822" width="10" style="1341" customWidth="1"/>
    <col min="12823" max="12823" width="11.42578125" style="1341" customWidth="1"/>
    <col min="12824" max="12824" width="11" style="1341" customWidth="1"/>
    <col min="12825" max="12825" width="9.140625" style="1341" customWidth="1"/>
    <col min="12826" max="12826" width="15.28515625" style="1341" customWidth="1"/>
    <col min="12827" max="13058" width="9.140625" style="1341"/>
    <col min="13059" max="13059" width="7.42578125" style="1341" customWidth="1"/>
    <col min="13060" max="13060" width="10.28515625" style="1341" bestFit="1" customWidth="1"/>
    <col min="13061" max="13061" width="9.28515625" style="1341" bestFit="1" customWidth="1"/>
    <col min="13062" max="13062" width="6.42578125" style="1341" customWidth="1"/>
    <col min="13063" max="13063" width="7.28515625" style="1341" customWidth="1"/>
    <col min="13064" max="13064" width="6.140625" style="1341" customWidth="1"/>
    <col min="13065" max="13065" width="9" style="1341" customWidth="1"/>
    <col min="13066" max="13066" width="8.42578125" style="1341" customWidth="1"/>
    <col min="13067" max="13067" width="10" style="1341" customWidth="1"/>
    <col min="13068" max="13068" width="6.42578125" style="1341" customWidth="1"/>
    <col min="13069" max="13069" width="8.85546875" style="1341" customWidth="1"/>
    <col min="13070" max="13070" width="7.5703125" style="1341" customWidth="1"/>
    <col min="13071" max="13071" width="8" style="1341" customWidth="1"/>
    <col min="13072" max="13072" width="8.28515625" style="1341" customWidth="1"/>
    <col min="13073" max="13073" width="8.5703125" style="1341" customWidth="1"/>
    <col min="13074" max="13074" width="8.85546875" style="1341" customWidth="1"/>
    <col min="13075" max="13075" width="7.28515625" style="1341" customWidth="1"/>
    <col min="13076" max="13076" width="8.5703125" style="1341" customWidth="1"/>
    <col min="13077" max="13077" width="9.140625" style="1341" customWidth="1"/>
    <col min="13078" max="13078" width="10" style="1341" customWidth="1"/>
    <col min="13079" max="13079" width="11.42578125" style="1341" customWidth="1"/>
    <col min="13080" max="13080" width="11" style="1341" customWidth="1"/>
    <col min="13081" max="13081" width="9.140625" style="1341" customWidth="1"/>
    <col min="13082" max="13082" width="15.28515625" style="1341" customWidth="1"/>
    <col min="13083" max="13314" width="9.140625" style="1341"/>
    <col min="13315" max="13315" width="7.42578125" style="1341" customWidth="1"/>
    <col min="13316" max="13316" width="10.28515625" style="1341" bestFit="1" customWidth="1"/>
    <col min="13317" max="13317" width="9.28515625" style="1341" bestFit="1" customWidth="1"/>
    <col min="13318" max="13318" width="6.42578125" style="1341" customWidth="1"/>
    <col min="13319" max="13319" width="7.28515625" style="1341" customWidth="1"/>
    <col min="13320" max="13320" width="6.140625" style="1341" customWidth="1"/>
    <col min="13321" max="13321" width="9" style="1341" customWidth="1"/>
    <col min="13322" max="13322" width="8.42578125" style="1341" customWidth="1"/>
    <col min="13323" max="13323" width="10" style="1341" customWidth="1"/>
    <col min="13324" max="13324" width="6.42578125" style="1341" customWidth="1"/>
    <col min="13325" max="13325" width="8.85546875" style="1341" customWidth="1"/>
    <col min="13326" max="13326" width="7.5703125" style="1341" customWidth="1"/>
    <col min="13327" max="13327" width="8" style="1341" customWidth="1"/>
    <col min="13328" max="13328" width="8.28515625" style="1341" customWidth="1"/>
    <col min="13329" max="13329" width="8.5703125" style="1341" customWidth="1"/>
    <col min="13330" max="13330" width="8.85546875" style="1341" customWidth="1"/>
    <col min="13331" max="13331" width="7.28515625" style="1341" customWidth="1"/>
    <col min="13332" max="13332" width="8.5703125" style="1341" customWidth="1"/>
    <col min="13333" max="13333" width="9.140625" style="1341" customWidth="1"/>
    <col min="13334" max="13334" width="10" style="1341" customWidth="1"/>
    <col min="13335" max="13335" width="11.42578125" style="1341" customWidth="1"/>
    <col min="13336" max="13336" width="11" style="1341" customWidth="1"/>
    <col min="13337" max="13337" width="9.140625" style="1341" customWidth="1"/>
    <col min="13338" max="13338" width="15.28515625" style="1341" customWidth="1"/>
    <col min="13339" max="13570" width="9.140625" style="1341"/>
    <col min="13571" max="13571" width="7.42578125" style="1341" customWidth="1"/>
    <col min="13572" max="13572" width="10.28515625" style="1341" bestFit="1" customWidth="1"/>
    <col min="13573" max="13573" width="9.28515625" style="1341" bestFit="1" customWidth="1"/>
    <col min="13574" max="13574" width="6.42578125" style="1341" customWidth="1"/>
    <col min="13575" max="13575" width="7.28515625" style="1341" customWidth="1"/>
    <col min="13576" max="13576" width="6.140625" style="1341" customWidth="1"/>
    <col min="13577" max="13577" width="9" style="1341" customWidth="1"/>
    <col min="13578" max="13578" width="8.42578125" style="1341" customWidth="1"/>
    <col min="13579" max="13579" width="10" style="1341" customWidth="1"/>
    <col min="13580" max="13580" width="6.42578125" style="1341" customWidth="1"/>
    <col min="13581" max="13581" width="8.85546875" style="1341" customWidth="1"/>
    <col min="13582" max="13582" width="7.5703125" style="1341" customWidth="1"/>
    <col min="13583" max="13583" width="8" style="1341" customWidth="1"/>
    <col min="13584" max="13584" width="8.28515625" style="1341" customWidth="1"/>
    <col min="13585" max="13585" width="8.5703125" style="1341" customWidth="1"/>
    <col min="13586" max="13586" width="8.85546875" style="1341" customWidth="1"/>
    <col min="13587" max="13587" width="7.28515625" style="1341" customWidth="1"/>
    <col min="13588" max="13588" width="8.5703125" style="1341" customWidth="1"/>
    <col min="13589" max="13589" width="9.140625" style="1341" customWidth="1"/>
    <col min="13590" max="13590" width="10" style="1341" customWidth="1"/>
    <col min="13591" max="13591" width="11.42578125" style="1341" customWidth="1"/>
    <col min="13592" max="13592" width="11" style="1341" customWidth="1"/>
    <col min="13593" max="13593" width="9.140625" style="1341" customWidth="1"/>
    <col min="13594" max="13594" width="15.28515625" style="1341" customWidth="1"/>
    <col min="13595" max="13826" width="9.140625" style="1341"/>
    <col min="13827" max="13827" width="7.42578125" style="1341" customWidth="1"/>
    <col min="13828" max="13828" width="10.28515625" style="1341" bestFit="1" customWidth="1"/>
    <col min="13829" max="13829" width="9.28515625" style="1341" bestFit="1" customWidth="1"/>
    <col min="13830" max="13830" width="6.42578125" style="1341" customWidth="1"/>
    <col min="13831" max="13831" width="7.28515625" style="1341" customWidth="1"/>
    <col min="13832" max="13832" width="6.140625" style="1341" customWidth="1"/>
    <col min="13833" max="13833" width="9" style="1341" customWidth="1"/>
    <col min="13834" max="13834" width="8.42578125" style="1341" customWidth="1"/>
    <col min="13835" max="13835" width="10" style="1341" customWidth="1"/>
    <col min="13836" max="13836" width="6.42578125" style="1341" customWidth="1"/>
    <col min="13837" max="13837" width="8.85546875" style="1341" customWidth="1"/>
    <col min="13838" max="13838" width="7.5703125" style="1341" customWidth="1"/>
    <col min="13839" max="13839" width="8" style="1341" customWidth="1"/>
    <col min="13840" max="13840" width="8.28515625" style="1341" customWidth="1"/>
    <col min="13841" max="13841" width="8.5703125" style="1341" customWidth="1"/>
    <col min="13842" max="13842" width="8.85546875" style="1341" customWidth="1"/>
    <col min="13843" max="13843" width="7.28515625" style="1341" customWidth="1"/>
    <col min="13844" max="13844" width="8.5703125" style="1341" customWidth="1"/>
    <col min="13845" max="13845" width="9.140625" style="1341" customWidth="1"/>
    <col min="13846" max="13846" width="10" style="1341" customWidth="1"/>
    <col min="13847" max="13847" width="11.42578125" style="1341" customWidth="1"/>
    <col min="13848" max="13848" width="11" style="1341" customWidth="1"/>
    <col min="13849" max="13849" width="9.140625" style="1341" customWidth="1"/>
    <col min="13850" max="13850" width="15.28515625" style="1341" customWidth="1"/>
    <col min="13851" max="14082" width="9.140625" style="1341"/>
    <col min="14083" max="14083" width="7.42578125" style="1341" customWidth="1"/>
    <col min="14084" max="14084" width="10.28515625" style="1341" bestFit="1" customWidth="1"/>
    <col min="14085" max="14085" width="9.28515625" style="1341" bestFit="1" customWidth="1"/>
    <col min="14086" max="14086" width="6.42578125" style="1341" customWidth="1"/>
    <col min="14087" max="14087" width="7.28515625" style="1341" customWidth="1"/>
    <col min="14088" max="14088" width="6.140625" style="1341" customWidth="1"/>
    <col min="14089" max="14089" width="9" style="1341" customWidth="1"/>
    <col min="14090" max="14090" width="8.42578125" style="1341" customWidth="1"/>
    <col min="14091" max="14091" width="10" style="1341" customWidth="1"/>
    <col min="14092" max="14092" width="6.42578125" style="1341" customWidth="1"/>
    <col min="14093" max="14093" width="8.85546875" style="1341" customWidth="1"/>
    <col min="14094" max="14094" width="7.5703125" style="1341" customWidth="1"/>
    <col min="14095" max="14095" width="8" style="1341" customWidth="1"/>
    <col min="14096" max="14096" width="8.28515625" style="1341" customWidth="1"/>
    <col min="14097" max="14097" width="8.5703125" style="1341" customWidth="1"/>
    <col min="14098" max="14098" width="8.85546875" style="1341" customWidth="1"/>
    <col min="14099" max="14099" width="7.28515625" style="1341" customWidth="1"/>
    <col min="14100" max="14100" width="8.5703125" style="1341" customWidth="1"/>
    <col min="14101" max="14101" width="9.140625" style="1341" customWidth="1"/>
    <col min="14102" max="14102" width="10" style="1341" customWidth="1"/>
    <col min="14103" max="14103" width="11.42578125" style="1341" customWidth="1"/>
    <col min="14104" max="14104" width="11" style="1341" customWidth="1"/>
    <col min="14105" max="14105" width="9.140625" style="1341" customWidth="1"/>
    <col min="14106" max="14106" width="15.28515625" style="1341" customWidth="1"/>
    <col min="14107" max="14338" width="9.140625" style="1341"/>
    <col min="14339" max="14339" width="7.42578125" style="1341" customWidth="1"/>
    <col min="14340" max="14340" width="10.28515625" style="1341" bestFit="1" customWidth="1"/>
    <col min="14341" max="14341" width="9.28515625" style="1341" bestFit="1" customWidth="1"/>
    <col min="14342" max="14342" width="6.42578125" style="1341" customWidth="1"/>
    <col min="14343" max="14343" width="7.28515625" style="1341" customWidth="1"/>
    <col min="14344" max="14344" width="6.140625" style="1341" customWidth="1"/>
    <col min="14345" max="14345" width="9" style="1341" customWidth="1"/>
    <col min="14346" max="14346" width="8.42578125" style="1341" customWidth="1"/>
    <col min="14347" max="14347" width="10" style="1341" customWidth="1"/>
    <col min="14348" max="14348" width="6.42578125" style="1341" customWidth="1"/>
    <col min="14349" max="14349" width="8.85546875" style="1341" customWidth="1"/>
    <col min="14350" max="14350" width="7.5703125" style="1341" customWidth="1"/>
    <col min="14351" max="14351" width="8" style="1341" customWidth="1"/>
    <col min="14352" max="14352" width="8.28515625" style="1341" customWidth="1"/>
    <col min="14353" max="14353" width="8.5703125" style="1341" customWidth="1"/>
    <col min="14354" max="14354" width="8.85546875" style="1341" customWidth="1"/>
    <col min="14355" max="14355" width="7.28515625" style="1341" customWidth="1"/>
    <col min="14356" max="14356" width="8.5703125" style="1341" customWidth="1"/>
    <col min="14357" max="14357" width="9.140625" style="1341" customWidth="1"/>
    <col min="14358" max="14358" width="10" style="1341" customWidth="1"/>
    <col min="14359" max="14359" width="11.42578125" style="1341" customWidth="1"/>
    <col min="14360" max="14360" width="11" style="1341" customWidth="1"/>
    <col min="14361" max="14361" width="9.140625" style="1341" customWidth="1"/>
    <col min="14362" max="14362" width="15.28515625" style="1341" customWidth="1"/>
    <col min="14363" max="14594" width="9.140625" style="1341"/>
    <col min="14595" max="14595" width="7.42578125" style="1341" customWidth="1"/>
    <col min="14596" max="14596" width="10.28515625" style="1341" bestFit="1" customWidth="1"/>
    <col min="14597" max="14597" width="9.28515625" style="1341" bestFit="1" customWidth="1"/>
    <col min="14598" max="14598" width="6.42578125" style="1341" customWidth="1"/>
    <col min="14599" max="14599" width="7.28515625" style="1341" customWidth="1"/>
    <col min="14600" max="14600" width="6.140625" style="1341" customWidth="1"/>
    <col min="14601" max="14601" width="9" style="1341" customWidth="1"/>
    <col min="14602" max="14602" width="8.42578125" style="1341" customWidth="1"/>
    <col min="14603" max="14603" width="10" style="1341" customWidth="1"/>
    <col min="14604" max="14604" width="6.42578125" style="1341" customWidth="1"/>
    <col min="14605" max="14605" width="8.85546875" style="1341" customWidth="1"/>
    <col min="14606" max="14606" width="7.5703125" style="1341" customWidth="1"/>
    <col min="14607" max="14607" width="8" style="1341" customWidth="1"/>
    <col min="14608" max="14608" width="8.28515625" style="1341" customWidth="1"/>
    <col min="14609" max="14609" width="8.5703125" style="1341" customWidth="1"/>
    <col min="14610" max="14610" width="8.85546875" style="1341" customWidth="1"/>
    <col min="14611" max="14611" width="7.28515625" style="1341" customWidth="1"/>
    <col min="14612" max="14612" width="8.5703125" style="1341" customWidth="1"/>
    <col min="14613" max="14613" width="9.140625" style="1341" customWidth="1"/>
    <col min="14614" max="14614" width="10" style="1341" customWidth="1"/>
    <col min="14615" max="14615" width="11.42578125" style="1341" customWidth="1"/>
    <col min="14616" max="14616" width="11" style="1341" customWidth="1"/>
    <col min="14617" max="14617" width="9.140625" style="1341" customWidth="1"/>
    <col min="14618" max="14618" width="15.28515625" style="1341" customWidth="1"/>
    <col min="14619" max="14850" width="9.140625" style="1341"/>
    <col min="14851" max="14851" width="7.42578125" style="1341" customWidth="1"/>
    <col min="14852" max="14852" width="10.28515625" style="1341" bestFit="1" customWidth="1"/>
    <col min="14853" max="14853" width="9.28515625" style="1341" bestFit="1" customWidth="1"/>
    <col min="14854" max="14854" width="6.42578125" style="1341" customWidth="1"/>
    <col min="14855" max="14855" width="7.28515625" style="1341" customWidth="1"/>
    <col min="14856" max="14856" width="6.140625" style="1341" customWidth="1"/>
    <col min="14857" max="14857" width="9" style="1341" customWidth="1"/>
    <col min="14858" max="14858" width="8.42578125" style="1341" customWidth="1"/>
    <col min="14859" max="14859" width="10" style="1341" customWidth="1"/>
    <col min="14860" max="14860" width="6.42578125" style="1341" customWidth="1"/>
    <col min="14861" max="14861" width="8.85546875" style="1341" customWidth="1"/>
    <col min="14862" max="14862" width="7.5703125" style="1341" customWidth="1"/>
    <col min="14863" max="14863" width="8" style="1341" customWidth="1"/>
    <col min="14864" max="14864" width="8.28515625" style="1341" customWidth="1"/>
    <col min="14865" max="14865" width="8.5703125" style="1341" customWidth="1"/>
    <col min="14866" max="14866" width="8.85546875" style="1341" customWidth="1"/>
    <col min="14867" max="14867" width="7.28515625" style="1341" customWidth="1"/>
    <col min="14868" max="14868" width="8.5703125" style="1341" customWidth="1"/>
    <col min="14869" max="14869" width="9.140625" style="1341" customWidth="1"/>
    <col min="14870" max="14870" width="10" style="1341" customWidth="1"/>
    <col min="14871" max="14871" width="11.42578125" style="1341" customWidth="1"/>
    <col min="14872" max="14872" width="11" style="1341" customWidth="1"/>
    <col min="14873" max="14873" width="9.140625" style="1341" customWidth="1"/>
    <col min="14874" max="14874" width="15.28515625" style="1341" customWidth="1"/>
    <col min="14875" max="15106" width="9.140625" style="1341"/>
    <col min="15107" max="15107" width="7.42578125" style="1341" customWidth="1"/>
    <col min="15108" max="15108" width="10.28515625" style="1341" bestFit="1" customWidth="1"/>
    <col min="15109" max="15109" width="9.28515625" style="1341" bestFit="1" customWidth="1"/>
    <col min="15110" max="15110" width="6.42578125" style="1341" customWidth="1"/>
    <col min="15111" max="15111" width="7.28515625" style="1341" customWidth="1"/>
    <col min="15112" max="15112" width="6.140625" style="1341" customWidth="1"/>
    <col min="15113" max="15113" width="9" style="1341" customWidth="1"/>
    <col min="15114" max="15114" width="8.42578125" style="1341" customWidth="1"/>
    <col min="15115" max="15115" width="10" style="1341" customWidth="1"/>
    <col min="15116" max="15116" width="6.42578125" style="1341" customWidth="1"/>
    <col min="15117" max="15117" width="8.85546875" style="1341" customWidth="1"/>
    <col min="15118" max="15118" width="7.5703125" style="1341" customWidth="1"/>
    <col min="15119" max="15119" width="8" style="1341" customWidth="1"/>
    <col min="15120" max="15120" width="8.28515625" style="1341" customWidth="1"/>
    <col min="15121" max="15121" width="8.5703125" style="1341" customWidth="1"/>
    <col min="15122" max="15122" width="8.85546875" style="1341" customWidth="1"/>
    <col min="15123" max="15123" width="7.28515625" style="1341" customWidth="1"/>
    <col min="15124" max="15124" width="8.5703125" style="1341" customWidth="1"/>
    <col min="15125" max="15125" width="9.140625" style="1341" customWidth="1"/>
    <col min="15126" max="15126" width="10" style="1341" customWidth="1"/>
    <col min="15127" max="15127" width="11.42578125" style="1341" customWidth="1"/>
    <col min="15128" max="15128" width="11" style="1341" customWidth="1"/>
    <col min="15129" max="15129" width="9.140625" style="1341" customWidth="1"/>
    <col min="15130" max="15130" width="15.28515625" style="1341" customWidth="1"/>
    <col min="15131" max="15362" width="9.140625" style="1341"/>
    <col min="15363" max="15363" width="7.42578125" style="1341" customWidth="1"/>
    <col min="15364" max="15364" width="10.28515625" style="1341" bestFit="1" customWidth="1"/>
    <col min="15365" max="15365" width="9.28515625" style="1341" bestFit="1" customWidth="1"/>
    <col min="15366" max="15366" width="6.42578125" style="1341" customWidth="1"/>
    <col min="15367" max="15367" width="7.28515625" style="1341" customWidth="1"/>
    <col min="15368" max="15368" width="6.140625" style="1341" customWidth="1"/>
    <col min="15369" max="15369" width="9" style="1341" customWidth="1"/>
    <col min="15370" max="15370" width="8.42578125" style="1341" customWidth="1"/>
    <col min="15371" max="15371" width="10" style="1341" customWidth="1"/>
    <col min="15372" max="15372" width="6.42578125" style="1341" customWidth="1"/>
    <col min="15373" max="15373" width="8.85546875" style="1341" customWidth="1"/>
    <col min="15374" max="15374" width="7.5703125" style="1341" customWidth="1"/>
    <col min="15375" max="15375" width="8" style="1341" customWidth="1"/>
    <col min="15376" max="15376" width="8.28515625" style="1341" customWidth="1"/>
    <col min="15377" max="15377" width="8.5703125" style="1341" customWidth="1"/>
    <col min="15378" max="15378" width="8.85546875" style="1341" customWidth="1"/>
    <col min="15379" max="15379" width="7.28515625" style="1341" customWidth="1"/>
    <col min="15380" max="15380" width="8.5703125" style="1341" customWidth="1"/>
    <col min="15381" max="15381" width="9.140625" style="1341" customWidth="1"/>
    <col min="15382" max="15382" width="10" style="1341" customWidth="1"/>
    <col min="15383" max="15383" width="11.42578125" style="1341" customWidth="1"/>
    <col min="15384" max="15384" width="11" style="1341" customWidth="1"/>
    <col min="15385" max="15385" width="9.140625" style="1341" customWidth="1"/>
    <col min="15386" max="15386" width="15.28515625" style="1341" customWidth="1"/>
    <col min="15387" max="15618" width="9.140625" style="1341"/>
    <col min="15619" max="15619" width="7.42578125" style="1341" customWidth="1"/>
    <col min="15620" max="15620" width="10.28515625" style="1341" bestFit="1" customWidth="1"/>
    <col min="15621" max="15621" width="9.28515625" style="1341" bestFit="1" customWidth="1"/>
    <col min="15622" max="15622" width="6.42578125" style="1341" customWidth="1"/>
    <col min="15623" max="15623" width="7.28515625" style="1341" customWidth="1"/>
    <col min="15624" max="15624" width="6.140625" style="1341" customWidth="1"/>
    <col min="15625" max="15625" width="9" style="1341" customWidth="1"/>
    <col min="15626" max="15626" width="8.42578125" style="1341" customWidth="1"/>
    <col min="15627" max="15627" width="10" style="1341" customWidth="1"/>
    <col min="15628" max="15628" width="6.42578125" style="1341" customWidth="1"/>
    <col min="15629" max="15629" width="8.85546875" style="1341" customWidth="1"/>
    <col min="15630" max="15630" width="7.5703125" style="1341" customWidth="1"/>
    <col min="15631" max="15631" width="8" style="1341" customWidth="1"/>
    <col min="15632" max="15632" width="8.28515625" style="1341" customWidth="1"/>
    <col min="15633" max="15633" width="8.5703125" style="1341" customWidth="1"/>
    <col min="15634" max="15634" width="8.85546875" style="1341" customWidth="1"/>
    <col min="15635" max="15635" width="7.28515625" style="1341" customWidth="1"/>
    <col min="15636" max="15636" width="8.5703125" style="1341" customWidth="1"/>
    <col min="15637" max="15637" width="9.140625" style="1341" customWidth="1"/>
    <col min="15638" max="15638" width="10" style="1341" customWidth="1"/>
    <col min="15639" max="15639" width="11.42578125" style="1341" customWidth="1"/>
    <col min="15640" max="15640" width="11" style="1341" customWidth="1"/>
    <col min="15641" max="15641" width="9.140625" style="1341" customWidth="1"/>
    <col min="15642" max="15642" width="15.28515625" style="1341" customWidth="1"/>
    <col min="15643" max="15874" width="9.140625" style="1341"/>
    <col min="15875" max="15875" width="7.42578125" style="1341" customWidth="1"/>
    <col min="15876" max="15876" width="10.28515625" style="1341" bestFit="1" customWidth="1"/>
    <col min="15877" max="15877" width="9.28515625" style="1341" bestFit="1" customWidth="1"/>
    <col min="15878" max="15878" width="6.42578125" style="1341" customWidth="1"/>
    <col min="15879" max="15879" width="7.28515625" style="1341" customWidth="1"/>
    <col min="15880" max="15880" width="6.140625" style="1341" customWidth="1"/>
    <col min="15881" max="15881" width="9" style="1341" customWidth="1"/>
    <col min="15882" max="15882" width="8.42578125" style="1341" customWidth="1"/>
    <col min="15883" max="15883" width="10" style="1341" customWidth="1"/>
    <col min="15884" max="15884" width="6.42578125" style="1341" customWidth="1"/>
    <col min="15885" max="15885" width="8.85546875" style="1341" customWidth="1"/>
    <col min="15886" max="15886" width="7.5703125" style="1341" customWidth="1"/>
    <col min="15887" max="15887" width="8" style="1341" customWidth="1"/>
    <col min="15888" max="15888" width="8.28515625" style="1341" customWidth="1"/>
    <col min="15889" max="15889" width="8.5703125" style="1341" customWidth="1"/>
    <col min="15890" max="15890" width="8.85546875" style="1341" customWidth="1"/>
    <col min="15891" max="15891" width="7.28515625" style="1341" customWidth="1"/>
    <col min="15892" max="15892" width="8.5703125" style="1341" customWidth="1"/>
    <col min="15893" max="15893" width="9.140625" style="1341" customWidth="1"/>
    <col min="15894" max="15894" width="10" style="1341" customWidth="1"/>
    <col min="15895" max="15895" width="11.42578125" style="1341" customWidth="1"/>
    <col min="15896" max="15896" width="11" style="1341" customWidth="1"/>
    <col min="15897" max="15897" width="9.140625" style="1341" customWidth="1"/>
    <col min="15898" max="15898" width="15.28515625" style="1341" customWidth="1"/>
    <col min="15899" max="16130" width="9.140625" style="1341"/>
    <col min="16131" max="16131" width="7.42578125" style="1341" customWidth="1"/>
    <col min="16132" max="16132" width="10.28515625" style="1341" bestFit="1" customWidth="1"/>
    <col min="16133" max="16133" width="9.28515625" style="1341" bestFit="1" customWidth="1"/>
    <col min="16134" max="16134" width="6.42578125" style="1341" customWidth="1"/>
    <col min="16135" max="16135" width="7.28515625" style="1341" customWidth="1"/>
    <col min="16136" max="16136" width="6.140625" style="1341" customWidth="1"/>
    <col min="16137" max="16137" width="9" style="1341" customWidth="1"/>
    <col min="16138" max="16138" width="8.42578125" style="1341" customWidth="1"/>
    <col min="16139" max="16139" width="10" style="1341" customWidth="1"/>
    <col min="16140" max="16140" width="6.42578125" style="1341" customWidth="1"/>
    <col min="16141" max="16141" width="8.85546875" style="1341" customWidth="1"/>
    <col min="16142" max="16142" width="7.5703125" style="1341" customWidth="1"/>
    <col min="16143" max="16143" width="8" style="1341" customWidth="1"/>
    <col min="16144" max="16144" width="8.28515625" style="1341" customWidth="1"/>
    <col min="16145" max="16145" width="8.5703125" style="1341" customWidth="1"/>
    <col min="16146" max="16146" width="8.85546875" style="1341" customWidth="1"/>
    <col min="16147" max="16147" width="7.28515625" style="1341" customWidth="1"/>
    <col min="16148" max="16148" width="8.5703125" style="1341" customWidth="1"/>
    <col min="16149" max="16149" width="9.140625" style="1341" customWidth="1"/>
    <col min="16150" max="16150" width="10" style="1341" customWidth="1"/>
    <col min="16151" max="16151" width="11.42578125" style="1341" customWidth="1"/>
    <col min="16152" max="16152" width="11" style="1341" customWidth="1"/>
    <col min="16153" max="16153" width="9.140625" style="1341" customWidth="1"/>
    <col min="16154" max="16154" width="15.28515625" style="1341" customWidth="1"/>
    <col min="16155" max="16384" width="9.140625" style="1341"/>
  </cols>
  <sheetData>
    <row r="1" spans="1:26">
      <c r="A1" s="1424" t="s">
        <v>5449</v>
      </c>
      <c r="B1" s="1424"/>
      <c r="C1" s="1425"/>
      <c r="D1" s="1425"/>
      <c r="E1" s="1425"/>
      <c r="F1" s="1425"/>
      <c r="G1" s="1425"/>
    </row>
    <row r="2" spans="1:26">
      <c r="A2" s="1426" t="s">
        <v>5450</v>
      </c>
      <c r="B2" s="1426"/>
      <c r="C2" s="1425"/>
      <c r="D2" s="1425"/>
      <c r="E2" s="1425"/>
      <c r="F2" s="1425"/>
      <c r="G2" s="1425"/>
    </row>
    <row r="3" spans="1:26">
      <c r="A3" s="1426" t="s">
        <v>5451</v>
      </c>
      <c r="B3" s="1426"/>
      <c r="C3" s="1425"/>
      <c r="D3" s="1425"/>
      <c r="E3" s="1425"/>
      <c r="F3" s="1425"/>
      <c r="G3" s="1425"/>
    </row>
    <row r="4" spans="1:26" ht="32.25" customHeight="1">
      <c r="A4" s="1427" t="s">
        <v>5452</v>
      </c>
      <c r="B4" s="1427"/>
      <c r="C4" s="1427"/>
      <c r="D4" s="1427"/>
      <c r="E4" s="1427"/>
      <c r="F4" s="1427"/>
      <c r="G4" s="1427"/>
      <c r="H4" s="1427"/>
      <c r="I4" s="1427"/>
      <c r="J4" s="1427"/>
      <c r="K4" s="1427"/>
      <c r="L4" s="1427"/>
      <c r="M4" s="1427"/>
      <c r="N4" s="1427"/>
      <c r="O4" s="1427"/>
      <c r="P4" s="1427"/>
      <c r="Q4" s="1427"/>
      <c r="R4" s="1427"/>
      <c r="S4" s="1427"/>
      <c r="T4" s="1427"/>
      <c r="U4" s="1427"/>
      <c r="V4" s="1427"/>
      <c r="W4" s="1427"/>
      <c r="X4" s="1427"/>
      <c r="Y4" s="1427"/>
      <c r="Z4" s="1427"/>
    </row>
    <row r="5" spans="1:26" ht="22.5" customHeight="1">
      <c r="A5" s="1428" t="s">
        <v>6</v>
      </c>
      <c r="B5" s="1429" t="s">
        <v>2570</v>
      </c>
      <c r="C5" s="1428" t="s">
        <v>3519</v>
      </c>
      <c r="D5" s="1428" t="s">
        <v>3525</v>
      </c>
      <c r="E5" s="1428" t="s">
        <v>5453</v>
      </c>
      <c r="F5" s="1429" t="s">
        <v>2646</v>
      </c>
      <c r="G5" s="1428" t="s">
        <v>5454</v>
      </c>
      <c r="H5" s="1431" t="s">
        <v>5455</v>
      </c>
      <c r="I5" s="1428" t="s">
        <v>5456</v>
      </c>
      <c r="J5" s="1428" t="s">
        <v>5457</v>
      </c>
      <c r="K5" s="1428" t="s">
        <v>5458</v>
      </c>
      <c r="L5" s="1428" t="s">
        <v>5459</v>
      </c>
      <c r="M5" s="1432" t="s">
        <v>5460</v>
      </c>
      <c r="N5" s="1428" t="s">
        <v>5461</v>
      </c>
      <c r="O5" s="1428"/>
      <c r="P5" s="1428"/>
      <c r="Q5" s="1433" t="s">
        <v>5462</v>
      </c>
      <c r="R5" s="1434" t="s">
        <v>2576</v>
      </c>
      <c r="S5" s="1428" t="s">
        <v>5463</v>
      </c>
      <c r="T5" s="1428" t="s">
        <v>5464</v>
      </c>
      <c r="U5" s="1428" t="s">
        <v>2649</v>
      </c>
      <c r="V5" s="1428" t="s">
        <v>5465</v>
      </c>
      <c r="W5" s="1428" t="s">
        <v>5466</v>
      </c>
      <c r="X5" s="1428" t="s">
        <v>5467</v>
      </c>
      <c r="Y5" s="1428" t="s">
        <v>5468</v>
      </c>
      <c r="Z5" s="1428" t="s">
        <v>5469</v>
      </c>
    </row>
    <row r="6" spans="1:26" ht="123.75" customHeight="1">
      <c r="A6" s="1428"/>
      <c r="B6" s="1430"/>
      <c r="C6" s="1428"/>
      <c r="D6" s="1428"/>
      <c r="E6" s="1428"/>
      <c r="F6" s="1430"/>
      <c r="G6" s="1428"/>
      <c r="H6" s="1431"/>
      <c r="I6" s="1428"/>
      <c r="J6" s="1428"/>
      <c r="K6" s="1428"/>
      <c r="L6" s="1428"/>
      <c r="M6" s="1432"/>
      <c r="N6" s="1342" t="s">
        <v>5470</v>
      </c>
      <c r="O6" s="1342" t="s">
        <v>5085</v>
      </c>
      <c r="P6" s="1342" t="s">
        <v>5471</v>
      </c>
      <c r="Q6" s="1433"/>
      <c r="R6" s="1435"/>
      <c r="S6" s="1428"/>
      <c r="T6" s="1428"/>
      <c r="U6" s="1428"/>
      <c r="V6" s="1428"/>
      <c r="W6" s="1428"/>
      <c r="X6" s="1428"/>
      <c r="Y6" s="1428"/>
      <c r="Z6" s="1428"/>
    </row>
    <row r="7" spans="1:26" ht="18" customHeight="1">
      <c r="A7" s="1343">
        <v>1</v>
      </c>
      <c r="B7" s="25" t="s">
        <v>30</v>
      </c>
      <c r="C7" s="63" t="s">
        <v>31</v>
      </c>
      <c r="D7" s="63" t="s">
        <v>32</v>
      </c>
      <c r="E7" s="106">
        <v>31483</v>
      </c>
      <c r="F7" s="1344" t="s">
        <v>5472</v>
      </c>
      <c r="G7" s="1343"/>
      <c r="H7" s="1345" t="s">
        <v>38</v>
      </c>
      <c r="I7" s="56" t="s">
        <v>42</v>
      </c>
      <c r="J7" s="1343"/>
      <c r="K7" s="1344"/>
      <c r="L7" s="56" t="s">
        <v>36</v>
      </c>
      <c r="M7" s="107">
        <v>41379</v>
      </c>
      <c r="N7" s="107">
        <v>41379</v>
      </c>
      <c r="O7" s="107">
        <v>41379</v>
      </c>
      <c r="P7" s="107">
        <v>41379</v>
      </c>
      <c r="Q7" s="1363">
        <v>26000000</v>
      </c>
      <c r="R7" s="1363">
        <v>0</v>
      </c>
      <c r="S7" s="1344"/>
      <c r="T7" s="1346"/>
      <c r="U7" s="1346"/>
      <c r="V7" s="1344"/>
      <c r="W7" s="1344"/>
      <c r="X7" s="1344"/>
      <c r="Y7" s="1344"/>
      <c r="Z7" s="1344"/>
    </row>
    <row r="8" spans="1:26" ht="17.25" customHeight="1">
      <c r="A8" s="1343">
        <v>2</v>
      </c>
      <c r="B8" s="25" t="s">
        <v>44</v>
      </c>
      <c r="C8" s="63" t="s">
        <v>45</v>
      </c>
      <c r="D8" s="63" t="s">
        <v>32</v>
      </c>
      <c r="E8" s="106">
        <v>26344</v>
      </c>
      <c r="F8" s="1344" t="s">
        <v>5472</v>
      </c>
      <c r="G8" s="1343"/>
      <c r="H8" s="1345" t="s">
        <v>47</v>
      </c>
      <c r="I8" s="56" t="s">
        <v>50</v>
      </c>
      <c r="J8" s="1343"/>
      <c r="K8" s="1344"/>
      <c r="L8" s="56" t="s">
        <v>36</v>
      </c>
      <c r="M8" s="107">
        <v>34243</v>
      </c>
      <c r="N8" s="107">
        <v>34243</v>
      </c>
      <c r="O8" s="107">
        <v>34243</v>
      </c>
      <c r="P8" s="107">
        <v>34243</v>
      </c>
      <c r="Q8" s="1363">
        <v>23000000</v>
      </c>
      <c r="R8" s="1363">
        <v>0</v>
      </c>
      <c r="S8" s="1344"/>
      <c r="T8" s="1346"/>
      <c r="U8" s="1346"/>
      <c r="V8" s="1344"/>
      <c r="W8" s="1344"/>
      <c r="X8" s="1344"/>
      <c r="Y8" s="1344"/>
      <c r="Z8" s="1344"/>
    </row>
    <row r="9" spans="1:26" ht="17.25" customHeight="1">
      <c r="A9" s="1343">
        <v>3</v>
      </c>
      <c r="B9" s="479" t="s">
        <v>132</v>
      </c>
      <c r="C9" s="483" t="s">
        <v>133</v>
      </c>
      <c r="D9" s="483" t="s">
        <v>32</v>
      </c>
      <c r="E9" s="485">
        <v>28775</v>
      </c>
      <c r="F9" s="1344" t="s">
        <v>5472</v>
      </c>
      <c r="G9" s="1343"/>
      <c r="H9" s="1345" t="s">
        <v>138</v>
      </c>
      <c r="I9" s="56" t="s">
        <v>50</v>
      </c>
      <c r="J9" s="1343"/>
      <c r="K9" s="1344"/>
      <c r="L9" s="484" t="s">
        <v>36</v>
      </c>
      <c r="M9" s="486">
        <v>37104</v>
      </c>
      <c r="N9" s="486">
        <v>37104</v>
      </c>
      <c r="O9" s="486">
        <v>37104</v>
      </c>
      <c r="P9" s="486">
        <v>37104</v>
      </c>
      <c r="Q9" s="1363">
        <v>21850000</v>
      </c>
      <c r="R9" s="1363"/>
      <c r="S9" s="1344"/>
      <c r="T9" s="1346"/>
      <c r="U9" s="1346"/>
      <c r="V9" s="1344"/>
      <c r="W9" s="1344"/>
      <c r="X9" s="1344"/>
      <c r="Y9" s="1344"/>
      <c r="Z9" s="1344"/>
    </row>
    <row r="10" spans="1:26" ht="17.25" customHeight="1">
      <c r="A10" s="1343">
        <v>4</v>
      </c>
      <c r="B10" s="532" t="s">
        <v>662</v>
      </c>
      <c r="C10" s="537" t="s">
        <v>663</v>
      </c>
      <c r="D10" s="537" t="s">
        <v>32</v>
      </c>
      <c r="E10" s="485">
        <v>29335</v>
      </c>
      <c r="F10" s="1344" t="s">
        <v>5472</v>
      </c>
      <c r="G10" s="1343"/>
      <c r="H10" s="1345" t="s">
        <v>1791</v>
      </c>
      <c r="I10" s="625" t="s">
        <v>50</v>
      </c>
      <c r="J10" s="1343"/>
      <c r="K10" s="1344"/>
      <c r="L10" s="535" t="s">
        <v>36</v>
      </c>
      <c r="M10" s="486">
        <v>39052</v>
      </c>
      <c r="N10" s="486">
        <v>39052</v>
      </c>
      <c r="O10" s="486">
        <v>39052</v>
      </c>
      <c r="P10" s="486">
        <v>39052</v>
      </c>
      <c r="Q10" s="1363">
        <v>21850000</v>
      </c>
      <c r="R10" s="1363"/>
      <c r="S10" s="1344"/>
      <c r="T10" s="1346"/>
      <c r="U10" s="1346"/>
      <c r="V10" s="1344"/>
      <c r="W10" s="1344"/>
      <c r="X10" s="1344"/>
      <c r="Y10" s="1344"/>
      <c r="Z10" s="1344"/>
    </row>
    <row r="11" spans="1:26" ht="17.25" customHeight="1">
      <c r="A11" s="1343">
        <v>5</v>
      </c>
      <c r="B11" s="66" t="s">
        <v>293</v>
      </c>
      <c r="C11" s="46" t="s">
        <v>294</v>
      </c>
      <c r="D11" s="46" t="s">
        <v>63</v>
      </c>
      <c r="E11" s="75">
        <v>34643</v>
      </c>
      <c r="F11" s="1344" t="s">
        <v>5472</v>
      </c>
      <c r="G11" s="1343"/>
      <c r="H11" s="1345" t="s">
        <v>1748</v>
      </c>
      <c r="I11" s="1248" t="s">
        <v>50</v>
      </c>
      <c r="J11" s="1343"/>
      <c r="K11" s="1344"/>
      <c r="L11" s="56" t="s">
        <v>36</v>
      </c>
      <c r="M11" s="107">
        <v>44713</v>
      </c>
      <c r="N11" s="107">
        <v>44713</v>
      </c>
      <c r="O11" s="107">
        <v>44713</v>
      </c>
      <c r="P11" s="107">
        <v>44713</v>
      </c>
      <c r="Q11" s="1363">
        <v>6579000</v>
      </c>
      <c r="R11" s="1363">
        <v>0</v>
      </c>
      <c r="S11" s="1344"/>
      <c r="T11" s="1346"/>
      <c r="U11" s="1346"/>
      <c r="V11" s="1344"/>
      <c r="W11" s="1344"/>
      <c r="X11" s="1344"/>
      <c r="Y11" s="1344"/>
      <c r="Z11" s="1344"/>
    </row>
    <row r="12" spans="1:26" ht="17.25" customHeight="1">
      <c r="A12" s="1343">
        <v>6</v>
      </c>
      <c r="B12" s="25" t="s">
        <v>52</v>
      </c>
      <c r="C12" s="63" t="s">
        <v>53</v>
      </c>
      <c r="D12" s="63" t="s">
        <v>32</v>
      </c>
      <c r="E12" s="106">
        <v>32952</v>
      </c>
      <c r="F12" s="1344" t="s">
        <v>5472</v>
      </c>
      <c r="G12" s="1343"/>
      <c r="H12" s="1345" t="s">
        <v>55</v>
      </c>
      <c r="I12" s="56" t="s">
        <v>50</v>
      </c>
      <c r="J12" s="1343"/>
      <c r="K12" s="1344"/>
      <c r="L12" s="56" t="s">
        <v>36</v>
      </c>
      <c r="M12" s="107">
        <v>41609</v>
      </c>
      <c r="N12" s="107">
        <v>41609</v>
      </c>
      <c r="O12" s="107">
        <v>41609</v>
      </c>
      <c r="P12" s="107">
        <v>41609</v>
      </c>
      <c r="Q12" s="1363">
        <v>7673000</v>
      </c>
      <c r="R12" s="1363">
        <v>2365000</v>
      </c>
      <c r="S12" s="1344"/>
      <c r="T12" s="1346"/>
      <c r="U12" s="1346"/>
      <c r="V12" s="1344"/>
      <c r="W12" s="1344"/>
      <c r="X12" s="1344"/>
      <c r="Y12" s="1344"/>
      <c r="Z12" s="1344"/>
    </row>
    <row r="13" spans="1:26" ht="16.5">
      <c r="A13" s="1343">
        <v>7</v>
      </c>
      <c r="B13" s="25" t="s">
        <v>61</v>
      </c>
      <c r="C13" s="63" t="s">
        <v>62</v>
      </c>
      <c r="D13" s="63" t="s">
        <v>63</v>
      </c>
      <c r="E13" s="106">
        <v>32616</v>
      </c>
      <c r="F13" s="1344" t="s">
        <v>5472</v>
      </c>
      <c r="G13" s="1347"/>
      <c r="H13" s="1347" t="s">
        <v>67</v>
      </c>
      <c r="I13" s="56" t="s">
        <v>50</v>
      </c>
      <c r="J13" s="1347"/>
      <c r="K13" s="1347"/>
      <c r="L13" s="56" t="s">
        <v>36</v>
      </c>
      <c r="M13" s="107">
        <v>40977</v>
      </c>
      <c r="N13" s="107">
        <v>40977</v>
      </c>
      <c r="O13" s="107">
        <v>40977</v>
      </c>
      <c r="P13" s="107">
        <v>40977</v>
      </c>
      <c r="Q13" s="1364">
        <v>7673000</v>
      </c>
      <c r="R13" s="1364">
        <v>1892000</v>
      </c>
      <c r="S13" s="1347"/>
      <c r="T13" s="1347"/>
      <c r="U13" s="1347"/>
      <c r="V13" s="1347"/>
      <c r="W13" s="1347"/>
      <c r="X13" s="1347"/>
      <c r="Y13" s="1347"/>
      <c r="Z13" s="1347"/>
    </row>
    <row r="14" spans="1:26" ht="16.5">
      <c r="A14" s="1343">
        <v>8</v>
      </c>
      <c r="B14" s="66" t="s">
        <v>101</v>
      </c>
      <c r="C14" s="67" t="s">
        <v>102</v>
      </c>
      <c r="D14" s="63" t="s">
        <v>63</v>
      </c>
      <c r="E14" s="75">
        <v>34769</v>
      </c>
      <c r="F14" s="1344" t="s">
        <v>5472</v>
      </c>
      <c r="G14" s="1347"/>
      <c r="H14" s="1347" t="s">
        <v>1744</v>
      </c>
      <c r="I14" s="56" t="s">
        <v>50</v>
      </c>
      <c r="J14" s="1347"/>
      <c r="K14" s="1347"/>
      <c r="L14" s="56" t="s">
        <v>36</v>
      </c>
      <c r="M14" s="75">
        <v>43282</v>
      </c>
      <c r="N14" s="75">
        <v>43282</v>
      </c>
      <c r="O14" s="75">
        <v>43282</v>
      </c>
      <c r="P14" s="75">
        <v>43282</v>
      </c>
      <c r="Q14" s="1364">
        <v>7105000</v>
      </c>
      <c r="R14" s="1364">
        <v>0</v>
      </c>
      <c r="S14" s="1347"/>
      <c r="T14" s="1347"/>
      <c r="U14" s="1347"/>
      <c r="V14" s="1347"/>
      <c r="W14" s="1347"/>
      <c r="X14" s="1347"/>
      <c r="Y14" s="1347"/>
      <c r="Z14" s="1347"/>
    </row>
    <row r="15" spans="1:26" ht="16.5">
      <c r="A15" s="1343">
        <v>9</v>
      </c>
      <c r="B15" s="66" t="s">
        <v>108</v>
      </c>
      <c r="C15" s="67" t="s">
        <v>109</v>
      </c>
      <c r="D15" s="63" t="s">
        <v>32</v>
      </c>
      <c r="E15" s="75">
        <v>35312</v>
      </c>
      <c r="F15" s="1344" t="s">
        <v>5472</v>
      </c>
      <c r="G15" s="1347"/>
      <c r="H15" s="1347" t="s">
        <v>1745</v>
      </c>
      <c r="I15" s="56" t="s">
        <v>50</v>
      </c>
      <c r="J15" s="1347"/>
      <c r="K15" s="1347"/>
      <c r="L15" s="67" t="s">
        <v>36</v>
      </c>
      <c r="M15" s="75">
        <v>43647</v>
      </c>
      <c r="N15" s="75">
        <v>43647</v>
      </c>
      <c r="O15" s="75">
        <v>43647</v>
      </c>
      <c r="P15" s="75">
        <v>43647</v>
      </c>
      <c r="Q15" s="1364">
        <v>7105000</v>
      </c>
      <c r="R15" s="1364">
        <v>0</v>
      </c>
      <c r="S15" s="1347"/>
      <c r="T15" s="1347"/>
      <c r="U15" s="1347"/>
      <c r="V15" s="1347"/>
      <c r="W15" s="1347"/>
      <c r="X15" s="1347"/>
      <c r="Y15" s="1347"/>
      <c r="Z15" s="1347"/>
    </row>
    <row r="16" spans="1:26" ht="16.5">
      <c r="A16" s="1343">
        <v>10</v>
      </c>
      <c r="B16" s="66" t="s">
        <v>115</v>
      </c>
      <c r="C16" s="67" t="s">
        <v>116</v>
      </c>
      <c r="D16" s="63" t="s">
        <v>63</v>
      </c>
      <c r="E16" s="75">
        <v>35554</v>
      </c>
      <c r="F16" s="1344" t="s">
        <v>5472</v>
      </c>
      <c r="G16" s="1348"/>
      <c r="H16" s="1348" t="s">
        <v>1397</v>
      </c>
      <c r="I16" s="56" t="s">
        <v>93</v>
      </c>
      <c r="J16" s="1348"/>
      <c r="K16" s="1348"/>
      <c r="L16" s="67" t="s">
        <v>36</v>
      </c>
      <c r="M16" s="75">
        <v>44349</v>
      </c>
      <c r="N16" s="75">
        <v>44349</v>
      </c>
      <c r="O16" s="75">
        <v>44349</v>
      </c>
      <c r="P16" s="75">
        <v>44349</v>
      </c>
      <c r="Q16" s="1365">
        <v>7105000</v>
      </c>
      <c r="R16" s="1365">
        <v>0</v>
      </c>
      <c r="S16" s="1348"/>
      <c r="T16" s="1348"/>
      <c r="U16" s="1348"/>
      <c r="V16" s="1348"/>
      <c r="W16" s="1348"/>
      <c r="X16" s="1348"/>
      <c r="Y16" s="1348"/>
      <c r="Z16" s="1348"/>
    </row>
    <row r="17" spans="1:26" ht="16.5">
      <c r="A17" s="1343">
        <v>11</v>
      </c>
      <c r="B17" s="25" t="s">
        <v>164</v>
      </c>
      <c r="C17" s="63" t="s">
        <v>165</v>
      </c>
      <c r="D17" s="63" t="s">
        <v>63</v>
      </c>
      <c r="E17" s="106">
        <v>29150</v>
      </c>
      <c r="F17" s="1344" t="s">
        <v>5472</v>
      </c>
      <c r="G17" s="1348"/>
      <c r="H17" s="1348" t="s">
        <v>167</v>
      </c>
      <c r="I17" s="46" t="s">
        <v>50</v>
      </c>
      <c r="J17" s="1348"/>
      <c r="K17" s="1348"/>
      <c r="L17" s="56" t="s">
        <v>36</v>
      </c>
      <c r="M17" s="107">
        <v>41744</v>
      </c>
      <c r="N17" s="107">
        <v>41744</v>
      </c>
      <c r="O17" s="107">
        <v>41744</v>
      </c>
      <c r="P17" s="107">
        <v>41744</v>
      </c>
      <c r="Q17" s="1365">
        <v>6375000</v>
      </c>
      <c r="R17" s="1365">
        <v>0</v>
      </c>
      <c r="S17" s="1348"/>
      <c r="T17" s="1348"/>
      <c r="U17" s="1348"/>
      <c r="V17" s="1348"/>
      <c r="W17" s="1348"/>
      <c r="X17" s="1348"/>
      <c r="Y17" s="1348"/>
      <c r="Z17" s="1348"/>
    </row>
    <row r="18" spans="1:26" ht="16.5">
      <c r="A18" s="1343">
        <v>12</v>
      </c>
      <c r="B18" s="69" t="s">
        <v>197</v>
      </c>
      <c r="C18" s="70" t="s">
        <v>198</v>
      </c>
      <c r="D18" s="63" t="s">
        <v>63</v>
      </c>
      <c r="E18" s="106">
        <v>30333</v>
      </c>
      <c r="F18" s="1344" t="s">
        <v>5472</v>
      </c>
      <c r="G18" s="1348"/>
      <c r="H18" s="1348" t="s">
        <v>200</v>
      </c>
      <c r="I18" s="46" t="s">
        <v>50</v>
      </c>
      <c r="J18" s="1348"/>
      <c r="K18" s="1348"/>
      <c r="L18" s="67" t="s">
        <v>36</v>
      </c>
      <c r="M18" s="107">
        <v>39539</v>
      </c>
      <c r="N18" s="107">
        <v>39539</v>
      </c>
      <c r="O18" s="107">
        <v>39539</v>
      </c>
      <c r="P18" s="107">
        <v>39539</v>
      </c>
      <c r="Q18" s="1365">
        <v>8287000</v>
      </c>
      <c r="R18" s="1365">
        <v>0</v>
      </c>
      <c r="S18" s="1348"/>
      <c r="T18" s="1348"/>
      <c r="U18" s="1348"/>
      <c r="V18" s="1348"/>
      <c r="W18" s="1348"/>
      <c r="X18" s="1348"/>
      <c r="Y18" s="1348"/>
      <c r="Z18" s="1348"/>
    </row>
    <row r="19" spans="1:26" ht="16.5">
      <c r="A19" s="1343">
        <v>13</v>
      </c>
      <c r="B19" s="69" t="s">
        <v>1956</v>
      </c>
      <c r="C19" s="70" t="s">
        <v>1952</v>
      </c>
      <c r="D19" s="63" t="s">
        <v>32</v>
      </c>
      <c r="E19" s="106">
        <v>36024</v>
      </c>
      <c r="F19" s="1344" t="s">
        <v>5472</v>
      </c>
      <c r="G19" s="1348"/>
      <c r="H19" s="1348" t="s">
        <v>1973</v>
      </c>
      <c r="I19" s="56" t="s">
        <v>50</v>
      </c>
      <c r="J19" s="1348"/>
      <c r="K19" s="1348"/>
      <c r="L19" s="67" t="s">
        <v>36</v>
      </c>
      <c r="M19" s="107">
        <v>45231</v>
      </c>
      <c r="N19" s="107">
        <v>45231</v>
      </c>
      <c r="O19" s="107">
        <v>45231</v>
      </c>
      <c r="P19" s="107">
        <v>45231</v>
      </c>
      <c r="Q19" s="1365">
        <v>6579000</v>
      </c>
      <c r="R19" s="1365">
        <v>0</v>
      </c>
      <c r="S19" s="1348"/>
      <c r="T19" s="1348"/>
      <c r="U19" s="1348"/>
      <c r="V19" s="1348"/>
      <c r="W19" s="1348"/>
      <c r="X19" s="1348"/>
      <c r="Y19" s="1348"/>
      <c r="Z19" s="1348"/>
    </row>
    <row r="20" spans="1:26" ht="16.5">
      <c r="A20" s="1343">
        <v>14</v>
      </c>
      <c r="B20" s="69" t="s">
        <v>2460</v>
      </c>
      <c r="C20" s="70" t="s">
        <v>1221</v>
      </c>
      <c r="D20" s="63" t="s">
        <v>32</v>
      </c>
      <c r="E20" s="106">
        <v>37034</v>
      </c>
      <c r="F20" s="1344" t="s">
        <v>5472</v>
      </c>
      <c r="G20" s="1348"/>
      <c r="H20" s="1348" t="s">
        <v>2466</v>
      </c>
      <c r="I20" s="427" t="s">
        <v>50</v>
      </c>
      <c r="J20" s="1348"/>
      <c r="K20" s="1348"/>
      <c r="L20" s="67" t="s">
        <v>117</v>
      </c>
      <c r="M20" s="107">
        <v>45444</v>
      </c>
      <c r="N20" s="107">
        <v>45444</v>
      </c>
      <c r="O20" s="107">
        <v>45444</v>
      </c>
      <c r="P20" s="107">
        <v>45444</v>
      </c>
      <c r="Q20" s="1365">
        <v>5466000</v>
      </c>
      <c r="R20" s="1365">
        <v>0</v>
      </c>
      <c r="S20" s="1348"/>
      <c r="T20" s="1348"/>
      <c r="U20" s="1348"/>
      <c r="V20" s="1348"/>
      <c r="W20" s="1348"/>
      <c r="X20" s="1348"/>
      <c r="Y20" s="1348"/>
      <c r="Z20" s="1348"/>
    </row>
    <row r="21" spans="1:26" ht="16.5">
      <c r="A21" s="1343">
        <v>15</v>
      </c>
      <c r="B21" s="25" t="s">
        <v>74</v>
      </c>
      <c r="C21" s="63" t="s">
        <v>75</v>
      </c>
      <c r="D21" s="63" t="s">
        <v>32</v>
      </c>
      <c r="E21" s="106">
        <v>28537</v>
      </c>
      <c r="F21" s="1344" t="s">
        <v>5472</v>
      </c>
      <c r="G21" s="1348"/>
      <c r="H21" s="1348" t="s">
        <v>77</v>
      </c>
      <c r="I21" s="56" t="s">
        <v>50</v>
      </c>
      <c r="J21" s="1348"/>
      <c r="K21" s="1348"/>
      <c r="L21" s="56" t="s">
        <v>36</v>
      </c>
      <c r="M21" s="107">
        <v>34824</v>
      </c>
      <c r="N21" s="107">
        <v>34824</v>
      </c>
      <c r="O21" s="107">
        <v>34824</v>
      </c>
      <c r="P21" s="107">
        <v>34824</v>
      </c>
      <c r="Q21" s="1365">
        <v>8287000</v>
      </c>
      <c r="R21" s="1365">
        <v>1892000</v>
      </c>
      <c r="S21" s="1348"/>
      <c r="T21" s="1348"/>
      <c r="U21" s="1348"/>
      <c r="V21" s="1348"/>
      <c r="W21" s="1348"/>
      <c r="X21" s="1348"/>
      <c r="Y21" s="1348"/>
      <c r="Z21" s="1348"/>
    </row>
    <row r="22" spans="1:26" s="1361" customFormat="1" ht="16.5">
      <c r="A22" s="1343">
        <v>16</v>
      </c>
      <c r="B22" s="421" t="s">
        <v>82</v>
      </c>
      <c r="C22" s="424" t="s">
        <v>83</v>
      </c>
      <c r="D22" s="424" t="s">
        <v>32</v>
      </c>
      <c r="E22" s="444">
        <v>33156</v>
      </c>
      <c r="F22" s="1360" t="s">
        <v>5472</v>
      </c>
      <c r="G22" s="1359"/>
      <c r="H22" s="1359" t="s">
        <v>85</v>
      </c>
      <c r="I22" s="108" t="s">
        <v>130</v>
      </c>
      <c r="J22" s="1359"/>
      <c r="K22" s="1359"/>
      <c r="L22" s="427" t="s">
        <v>36</v>
      </c>
      <c r="M22" s="441">
        <v>41730</v>
      </c>
      <c r="N22" s="441">
        <v>41730</v>
      </c>
      <c r="O22" s="441">
        <v>41730</v>
      </c>
      <c r="P22" s="441">
        <v>41730</v>
      </c>
      <c r="Q22" s="1366" t="e">
        <v>#N/A</v>
      </c>
      <c r="R22" s="1366" t="e">
        <v>#N/A</v>
      </c>
      <c r="S22" s="1359"/>
      <c r="T22" s="1359"/>
      <c r="U22" s="1359"/>
      <c r="V22" s="1359"/>
      <c r="W22" s="1359"/>
      <c r="X22" s="1359"/>
      <c r="Y22" s="1359"/>
      <c r="Z22" s="1359"/>
    </row>
    <row r="23" spans="1:26" ht="16.5">
      <c r="A23" s="1343">
        <v>17</v>
      </c>
      <c r="B23" s="66" t="s">
        <v>94</v>
      </c>
      <c r="C23" s="67" t="s">
        <v>95</v>
      </c>
      <c r="D23" s="67" t="s">
        <v>32</v>
      </c>
      <c r="E23" s="106">
        <v>33063</v>
      </c>
      <c r="F23" s="1344" t="s">
        <v>5472</v>
      </c>
      <c r="G23" s="1348"/>
      <c r="H23" s="1348" t="s">
        <v>96</v>
      </c>
      <c r="I23" s="56" t="s">
        <v>50</v>
      </c>
      <c r="J23" s="1348"/>
      <c r="K23" s="1348"/>
      <c r="L23" s="56" t="s">
        <v>36</v>
      </c>
      <c r="M23" s="107">
        <v>42675</v>
      </c>
      <c r="N23" s="107">
        <v>42675</v>
      </c>
      <c r="O23" s="107">
        <v>42675</v>
      </c>
      <c r="P23" s="107">
        <v>42675</v>
      </c>
      <c r="Q23" s="1365">
        <v>8539000</v>
      </c>
      <c r="R23" s="1365">
        <v>1892000</v>
      </c>
      <c r="S23" s="1348"/>
      <c r="T23" s="1348"/>
      <c r="U23" s="1348"/>
      <c r="V23" s="1348"/>
      <c r="W23" s="1348"/>
      <c r="X23" s="1348"/>
      <c r="Y23" s="1348"/>
      <c r="Z23" s="1348"/>
    </row>
    <row r="24" spans="1:26" ht="16.5">
      <c r="A24" s="1343">
        <v>18</v>
      </c>
      <c r="B24" s="46" t="s">
        <v>1126</v>
      </c>
      <c r="C24" s="46" t="s">
        <v>125</v>
      </c>
      <c r="D24" s="46" t="s">
        <v>32</v>
      </c>
      <c r="E24" s="57">
        <v>34773</v>
      </c>
      <c r="F24" s="1344" t="s">
        <v>5472</v>
      </c>
      <c r="G24" s="1348"/>
      <c r="H24" s="1348" t="s">
        <v>1746</v>
      </c>
      <c r="I24" s="136" t="s">
        <v>1214</v>
      </c>
      <c r="J24" s="1348"/>
      <c r="K24" s="1348"/>
      <c r="L24" s="56" t="s">
        <v>36</v>
      </c>
      <c r="M24" s="75">
        <v>44501</v>
      </c>
      <c r="N24" s="75">
        <v>44501</v>
      </c>
      <c r="O24" s="75">
        <v>44501</v>
      </c>
      <c r="P24" s="75">
        <v>44501</v>
      </c>
      <c r="Q24" s="1365">
        <v>6647000</v>
      </c>
      <c r="R24" s="1365">
        <v>0</v>
      </c>
      <c r="S24" s="1348"/>
      <c r="T24" s="1348"/>
      <c r="U24" s="1348"/>
      <c r="V24" s="1348"/>
      <c r="W24" s="1348"/>
      <c r="X24" s="1348"/>
      <c r="Y24" s="1348"/>
      <c r="Z24" s="1348"/>
    </row>
    <row r="25" spans="1:26" ht="16.5">
      <c r="A25" s="1343">
        <v>19</v>
      </c>
      <c r="B25" s="69" t="s">
        <v>2724</v>
      </c>
      <c r="C25" s="70" t="s">
        <v>2723</v>
      </c>
      <c r="D25" s="46" t="s">
        <v>32</v>
      </c>
      <c r="E25" s="106">
        <v>37611</v>
      </c>
      <c r="F25" s="1344" t="s">
        <v>5472</v>
      </c>
      <c r="G25" s="1348"/>
      <c r="H25" s="1348" t="s">
        <v>2741</v>
      </c>
      <c r="I25" s="56" t="s">
        <v>50</v>
      </c>
      <c r="J25" s="1348"/>
      <c r="K25" s="1348"/>
      <c r="L25" s="67" t="s">
        <v>117</v>
      </c>
      <c r="M25" s="107">
        <v>45709</v>
      </c>
      <c r="N25" s="107">
        <v>45709</v>
      </c>
      <c r="O25" s="107">
        <v>45709</v>
      </c>
      <c r="P25" s="107">
        <v>45709</v>
      </c>
      <c r="Q25" s="1365">
        <v>5955000</v>
      </c>
      <c r="R25" s="1365"/>
      <c r="S25" s="1348"/>
      <c r="T25" s="1348"/>
      <c r="U25" s="1348"/>
      <c r="V25" s="1348"/>
      <c r="W25" s="1348"/>
      <c r="X25" s="1348"/>
      <c r="Y25" s="1348"/>
      <c r="Z25" s="1348"/>
    </row>
    <row r="26" spans="1:26" ht="16.5">
      <c r="A26" s="1343">
        <v>20</v>
      </c>
      <c r="B26" s="66" t="s">
        <v>2639</v>
      </c>
      <c r="C26" s="154" t="s">
        <v>2631</v>
      </c>
      <c r="D26" s="155" t="s">
        <v>32</v>
      </c>
      <c r="E26" s="106">
        <v>36873</v>
      </c>
      <c r="F26" s="1344" t="s">
        <v>5472</v>
      </c>
      <c r="G26" s="1348"/>
      <c r="H26" s="1348" t="s">
        <v>2985</v>
      </c>
      <c r="I26" s="56" t="s">
        <v>50</v>
      </c>
      <c r="J26" s="1348"/>
      <c r="K26" s="1348"/>
      <c r="L26" s="46" t="s">
        <v>117</v>
      </c>
      <c r="M26" s="107">
        <v>45505</v>
      </c>
      <c r="N26" s="107">
        <v>45505</v>
      </c>
      <c r="O26" s="107">
        <v>45505</v>
      </c>
      <c r="P26" s="107">
        <v>45505</v>
      </c>
      <c r="Q26" s="1365">
        <v>4410000</v>
      </c>
      <c r="R26" s="1365"/>
      <c r="S26" s="1348"/>
      <c r="T26" s="1348"/>
      <c r="U26" s="1348"/>
      <c r="V26" s="1348"/>
      <c r="W26" s="1348"/>
      <c r="X26" s="1348"/>
      <c r="Y26" s="1348"/>
      <c r="Z26" s="1348"/>
    </row>
    <row r="27" spans="1:26" ht="16.5">
      <c r="A27" s="1343">
        <v>21</v>
      </c>
      <c r="B27" s="638" t="s">
        <v>2816</v>
      </c>
      <c r="C27" s="922" t="s">
        <v>2811</v>
      </c>
      <c r="D27" s="632" t="s">
        <v>63</v>
      </c>
      <c r="E27" s="640">
        <v>37460</v>
      </c>
      <c r="F27" s="1344" t="s">
        <v>5472</v>
      </c>
      <c r="G27" s="1348"/>
      <c r="H27" s="1348" t="s">
        <v>2812</v>
      </c>
      <c r="I27" s="56" t="s">
        <v>50</v>
      </c>
      <c r="J27" s="1348"/>
      <c r="K27" s="1348"/>
      <c r="L27" s="639" t="s">
        <v>117</v>
      </c>
      <c r="M27" s="633">
        <v>45748</v>
      </c>
      <c r="N27" s="633">
        <v>45748</v>
      </c>
      <c r="O27" s="633">
        <v>45748</v>
      </c>
      <c r="P27" s="633">
        <v>45748</v>
      </c>
      <c r="Q27" s="1365">
        <v>6135000</v>
      </c>
      <c r="R27" s="1365"/>
      <c r="S27" s="1348"/>
      <c r="T27" s="1348"/>
      <c r="U27" s="1348"/>
      <c r="V27" s="1348"/>
      <c r="W27" s="1348"/>
      <c r="X27" s="1348"/>
      <c r="Y27" s="1348"/>
      <c r="Z27" s="1348"/>
    </row>
    <row r="28" spans="1:26" ht="16.5">
      <c r="A28" s="1343">
        <v>22</v>
      </c>
      <c r="B28" s="920" t="s">
        <v>2899</v>
      </c>
      <c r="C28" s="534" t="s">
        <v>2900</v>
      </c>
      <c r="D28" s="483" t="s">
        <v>63</v>
      </c>
      <c r="E28" s="485">
        <v>44710</v>
      </c>
      <c r="F28" s="1344" t="s">
        <v>5472</v>
      </c>
      <c r="G28" s="1348"/>
      <c r="H28" s="1348" t="s">
        <v>2908</v>
      </c>
      <c r="I28" s="46" t="s">
        <v>130</v>
      </c>
      <c r="J28" s="1348"/>
      <c r="K28" s="1348"/>
      <c r="L28" s="67" t="s">
        <v>117</v>
      </c>
      <c r="M28" s="486">
        <v>45809</v>
      </c>
      <c r="N28" s="486">
        <v>45809</v>
      </c>
      <c r="O28" s="486">
        <v>45809</v>
      </c>
      <c r="P28" s="486">
        <v>45809</v>
      </c>
      <c r="Q28" s="1365">
        <v>6135000</v>
      </c>
      <c r="R28" s="1365"/>
      <c r="S28" s="1348"/>
      <c r="T28" s="1348"/>
      <c r="U28" s="1348"/>
      <c r="V28" s="1348"/>
      <c r="W28" s="1348"/>
      <c r="X28" s="1348"/>
      <c r="Y28" s="1348"/>
      <c r="Z28" s="1348"/>
    </row>
    <row r="29" spans="1:26" ht="16.5">
      <c r="A29" s="1343">
        <v>23</v>
      </c>
      <c r="B29" s="215" t="s">
        <v>3426</v>
      </c>
      <c r="C29" s="67" t="s">
        <v>3425</v>
      </c>
      <c r="D29" s="483" t="s">
        <v>32</v>
      </c>
      <c r="E29" s="485">
        <v>37948</v>
      </c>
      <c r="F29" s="1344" t="s">
        <v>5472</v>
      </c>
      <c r="G29" s="1348"/>
      <c r="H29" s="1348" t="s">
        <v>3448</v>
      </c>
      <c r="I29" s="56" t="s">
        <v>50</v>
      </c>
      <c r="J29" s="1348"/>
      <c r="K29" s="1348"/>
      <c r="L29" s="67" t="s">
        <v>117</v>
      </c>
      <c r="M29" s="486">
        <v>45962</v>
      </c>
      <c r="N29" s="486">
        <v>45962</v>
      </c>
      <c r="O29" s="486">
        <v>45962</v>
      </c>
      <c r="P29" s="486">
        <v>45962</v>
      </c>
      <c r="Q29" s="1365">
        <v>6135000</v>
      </c>
      <c r="R29" s="1365"/>
      <c r="S29" s="1348"/>
      <c r="T29" s="1348"/>
      <c r="U29" s="1348"/>
      <c r="V29" s="1348"/>
      <c r="W29" s="1348"/>
      <c r="X29" s="1348"/>
      <c r="Y29" s="1348"/>
      <c r="Z29" s="1348"/>
    </row>
    <row r="30" spans="1:26" ht="16.5">
      <c r="A30" s="1343">
        <v>24</v>
      </c>
      <c r="B30" s="25" t="s">
        <v>144</v>
      </c>
      <c r="C30" s="63" t="s">
        <v>145</v>
      </c>
      <c r="D30" s="63" t="s">
        <v>32</v>
      </c>
      <c r="E30" s="106">
        <v>30348</v>
      </c>
      <c r="F30" s="1344" t="s">
        <v>5472</v>
      </c>
      <c r="G30" s="1348"/>
      <c r="H30" s="1348" t="s">
        <v>147</v>
      </c>
      <c r="I30" s="56" t="s">
        <v>50</v>
      </c>
      <c r="J30" s="1348"/>
      <c r="K30" s="1348"/>
      <c r="L30" s="56" t="s">
        <v>36</v>
      </c>
      <c r="M30" s="107">
        <v>40665</v>
      </c>
      <c r="N30" s="107">
        <v>40665</v>
      </c>
      <c r="O30" s="107">
        <v>40665</v>
      </c>
      <c r="P30" s="107">
        <v>40665</v>
      </c>
      <c r="Q30" s="1365">
        <v>7046000</v>
      </c>
      <c r="R30" s="1365">
        <v>0</v>
      </c>
      <c r="S30" s="1348"/>
      <c r="T30" s="1348"/>
      <c r="U30" s="1348"/>
      <c r="V30" s="1348"/>
      <c r="W30" s="1348"/>
      <c r="X30" s="1348"/>
      <c r="Y30" s="1348"/>
      <c r="Z30" s="1348"/>
    </row>
    <row r="31" spans="1:26" ht="16.5">
      <c r="A31" s="1343">
        <v>25</v>
      </c>
      <c r="B31" s="66" t="s">
        <v>174</v>
      </c>
      <c r="C31" s="67" t="s">
        <v>175</v>
      </c>
      <c r="D31" s="63" t="s">
        <v>32</v>
      </c>
      <c r="E31" s="106">
        <v>32620</v>
      </c>
      <c r="F31" s="1344" t="s">
        <v>5472</v>
      </c>
      <c r="G31" s="1348"/>
      <c r="H31" s="1348" t="s">
        <v>177</v>
      </c>
      <c r="I31" s="484" t="s">
        <v>50</v>
      </c>
      <c r="J31" s="1348"/>
      <c r="K31" s="1348"/>
      <c r="L31" s="56" t="s">
        <v>36</v>
      </c>
      <c r="M31" s="107">
        <v>42370</v>
      </c>
      <c r="N31" s="107">
        <v>42370</v>
      </c>
      <c r="O31" s="107">
        <v>42370</v>
      </c>
      <c r="P31" s="107">
        <v>42370</v>
      </c>
      <c r="Q31" s="1365">
        <v>6647000</v>
      </c>
      <c r="R31" s="1365">
        <v>0</v>
      </c>
      <c r="S31" s="1348"/>
      <c r="T31" s="1348"/>
      <c r="U31" s="1348"/>
      <c r="V31" s="1348"/>
      <c r="W31" s="1348"/>
      <c r="X31" s="1348"/>
      <c r="Y31" s="1348"/>
      <c r="Z31" s="1348"/>
    </row>
    <row r="32" spans="1:26" ht="16.5">
      <c r="A32" s="1343">
        <v>26</v>
      </c>
      <c r="B32" s="66" t="s">
        <v>183</v>
      </c>
      <c r="C32" s="67" t="s">
        <v>184</v>
      </c>
      <c r="D32" s="67" t="s">
        <v>32</v>
      </c>
      <c r="E32" s="106">
        <v>31643</v>
      </c>
      <c r="F32" s="1344" t="s">
        <v>5472</v>
      </c>
      <c r="G32" s="1348"/>
      <c r="H32" s="1348" t="s">
        <v>186</v>
      </c>
      <c r="I32" s="56" t="s">
        <v>50</v>
      </c>
      <c r="J32" s="1348"/>
      <c r="K32" s="1348"/>
      <c r="L32" s="56" t="s">
        <v>36</v>
      </c>
      <c r="M32" s="107">
        <v>42156</v>
      </c>
      <c r="N32" s="107">
        <v>42156</v>
      </c>
      <c r="O32" s="107">
        <v>42156</v>
      </c>
      <c r="P32" s="107">
        <v>42156</v>
      </c>
      <c r="Q32" s="1365">
        <v>6647000</v>
      </c>
      <c r="R32" s="1365">
        <v>0</v>
      </c>
      <c r="S32" s="1348"/>
      <c r="T32" s="1348"/>
      <c r="U32" s="1348"/>
      <c r="V32" s="1348"/>
      <c r="W32" s="1348"/>
      <c r="X32" s="1348"/>
      <c r="Y32" s="1348"/>
      <c r="Z32" s="1348"/>
    </row>
    <row r="33" spans="1:26" ht="16.5">
      <c r="A33" s="1343">
        <v>27</v>
      </c>
      <c r="B33" s="66" t="s">
        <v>191</v>
      </c>
      <c r="C33" s="67" t="s">
        <v>192</v>
      </c>
      <c r="D33" s="63" t="s">
        <v>32</v>
      </c>
      <c r="E33" s="106">
        <v>34633</v>
      </c>
      <c r="F33" s="1344" t="s">
        <v>5472</v>
      </c>
      <c r="G33" s="1348"/>
      <c r="H33" s="1348" t="s">
        <v>194</v>
      </c>
      <c r="I33" s="56" t="s">
        <v>182</v>
      </c>
      <c r="J33" s="1348"/>
      <c r="K33" s="1348"/>
      <c r="L33" s="56" t="s">
        <v>36</v>
      </c>
      <c r="M33" s="107">
        <v>42370</v>
      </c>
      <c r="N33" s="107">
        <v>42370</v>
      </c>
      <c r="O33" s="107">
        <v>42370</v>
      </c>
      <c r="P33" s="107">
        <v>42370</v>
      </c>
      <c r="Q33" s="1365">
        <v>7046000</v>
      </c>
      <c r="R33" s="1365">
        <v>0</v>
      </c>
      <c r="S33" s="1348"/>
      <c r="T33" s="1348"/>
      <c r="U33" s="1348"/>
      <c r="V33" s="1348"/>
      <c r="W33" s="1348"/>
      <c r="X33" s="1348"/>
      <c r="Y33" s="1348"/>
      <c r="Z33" s="1348"/>
    </row>
    <row r="34" spans="1:26" ht="16.5">
      <c r="A34" s="1343">
        <v>28</v>
      </c>
      <c r="B34" s="66" t="s">
        <v>204</v>
      </c>
      <c r="C34" s="67" t="s">
        <v>205</v>
      </c>
      <c r="D34" s="63" t="s">
        <v>32</v>
      </c>
      <c r="E34" s="75">
        <v>33917</v>
      </c>
      <c r="F34" s="1344" t="s">
        <v>5472</v>
      </c>
      <c r="G34" s="1348"/>
      <c r="H34" s="1348" t="s">
        <v>207</v>
      </c>
      <c r="I34" s="155" t="s">
        <v>50</v>
      </c>
      <c r="J34" s="1348"/>
      <c r="K34" s="1348"/>
      <c r="L34" s="67" t="s">
        <v>36</v>
      </c>
      <c r="M34" s="75">
        <v>43405</v>
      </c>
      <c r="N34" s="75">
        <v>43405</v>
      </c>
      <c r="O34" s="75">
        <v>43405</v>
      </c>
      <c r="P34" s="75">
        <v>43405</v>
      </c>
      <c r="Q34" s="1365">
        <v>6647000</v>
      </c>
      <c r="R34" s="1365">
        <v>0</v>
      </c>
      <c r="S34" s="1348"/>
      <c r="T34" s="1348"/>
      <c r="U34" s="1348"/>
      <c r="V34" s="1348"/>
      <c r="W34" s="1348"/>
      <c r="X34" s="1348"/>
      <c r="Y34" s="1348"/>
      <c r="Z34" s="1348"/>
    </row>
    <row r="35" spans="1:26" ht="16.5">
      <c r="A35" s="1343">
        <v>29</v>
      </c>
      <c r="B35" s="66" t="s">
        <v>214</v>
      </c>
      <c r="C35" s="67" t="s">
        <v>215</v>
      </c>
      <c r="D35" s="63" t="s">
        <v>32</v>
      </c>
      <c r="E35" s="75">
        <v>35117</v>
      </c>
      <c r="F35" s="1344" t="s">
        <v>5472</v>
      </c>
      <c r="G35" s="1348"/>
      <c r="H35" s="1348" t="s">
        <v>1747</v>
      </c>
      <c r="I35" s="1260" t="s">
        <v>130</v>
      </c>
      <c r="J35" s="1348"/>
      <c r="K35" s="1348"/>
      <c r="L35" s="67" t="s">
        <v>36</v>
      </c>
      <c r="M35" s="75">
        <v>44044</v>
      </c>
      <c r="N35" s="75">
        <v>44044</v>
      </c>
      <c r="O35" s="75">
        <v>44044</v>
      </c>
      <c r="P35" s="75">
        <v>44044</v>
      </c>
      <c r="Q35" s="1365">
        <v>6647000</v>
      </c>
      <c r="R35" s="1365">
        <v>0</v>
      </c>
      <c r="S35" s="1348"/>
      <c r="T35" s="1348"/>
      <c r="U35" s="1348"/>
      <c r="V35" s="1348"/>
      <c r="W35" s="1348"/>
      <c r="X35" s="1348"/>
      <c r="Y35" s="1348"/>
      <c r="Z35" s="1348"/>
    </row>
    <row r="36" spans="1:26" ht="16.5">
      <c r="A36" s="1343">
        <v>30</v>
      </c>
      <c r="B36" s="66" t="s">
        <v>221</v>
      </c>
      <c r="C36" s="67" t="s">
        <v>222</v>
      </c>
      <c r="D36" s="63" t="s">
        <v>32</v>
      </c>
      <c r="E36" s="75">
        <v>33633</v>
      </c>
      <c r="F36" s="1344" t="s">
        <v>5472</v>
      </c>
      <c r="G36" s="1348"/>
      <c r="H36" s="1348" t="s">
        <v>224</v>
      </c>
      <c r="I36" s="46" t="s">
        <v>50</v>
      </c>
      <c r="J36" s="1348"/>
      <c r="K36" s="1348"/>
      <c r="L36" s="67" t="s">
        <v>36</v>
      </c>
      <c r="M36" s="107">
        <v>42736</v>
      </c>
      <c r="N36" s="107">
        <v>42736</v>
      </c>
      <c r="O36" s="107">
        <v>42736</v>
      </c>
      <c r="P36" s="107">
        <v>42736</v>
      </c>
      <c r="Q36" s="1365">
        <v>7105000</v>
      </c>
      <c r="R36" s="1365">
        <v>2205000</v>
      </c>
      <c r="S36" s="1348"/>
      <c r="T36" s="1348"/>
      <c r="U36" s="1348"/>
      <c r="V36" s="1348"/>
      <c r="W36" s="1348"/>
      <c r="X36" s="1348"/>
      <c r="Y36" s="1348"/>
      <c r="Z36" s="1348"/>
    </row>
    <row r="37" spans="1:26" ht="16.5">
      <c r="A37" s="1343">
        <v>31</v>
      </c>
      <c r="B37" s="66" t="s">
        <v>228</v>
      </c>
      <c r="C37" s="67" t="s">
        <v>229</v>
      </c>
      <c r="D37" s="63" t="s">
        <v>63</v>
      </c>
      <c r="E37" s="75">
        <v>35524</v>
      </c>
      <c r="F37" s="1344" t="s">
        <v>5472</v>
      </c>
      <c r="G37" s="1348"/>
      <c r="H37" s="1348" t="s">
        <v>231</v>
      </c>
      <c r="I37" s="56" t="s">
        <v>50</v>
      </c>
      <c r="J37" s="1348"/>
      <c r="K37" s="1348"/>
      <c r="L37" s="67" t="s">
        <v>36</v>
      </c>
      <c r="M37" s="107">
        <v>44805</v>
      </c>
      <c r="N37" s="107">
        <v>44805</v>
      </c>
      <c r="O37" s="107">
        <v>44805</v>
      </c>
      <c r="P37" s="107">
        <v>44805</v>
      </c>
      <c r="Q37" s="1365">
        <v>5466000</v>
      </c>
      <c r="R37" s="1365">
        <v>0</v>
      </c>
      <c r="S37" s="1348"/>
      <c r="T37" s="1348"/>
      <c r="U37" s="1348"/>
      <c r="V37" s="1348"/>
      <c r="W37" s="1348"/>
      <c r="X37" s="1348"/>
      <c r="Y37" s="1348"/>
      <c r="Z37" s="1348"/>
    </row>
    <row r="38" spans="1:26" s="1361" customFormat="1" ht="16.5">
      <c r="A38" s="1343">
        <v>32</v>
      </c>
      <c r="B38" s="422" t="s">
        <v>237</v>
      </c>
      <c r="C38" s="423" t="s">
        <v>238</v>
      </c>
      <c r="D38" s="654" t="s">
        <v>32</v>
      </c>
      <c r="E38" s="444">
        <v>30482</v>
      </c>
      <c r="F38" s="1360" t="s">
        <v>5472</v>
      </c>
      <c r="G38" s="1359"/>
      <c r="H38" s="1359" t="s">
        <v>240</v>
      </c>
      <c r="I38" s="56" t="s">
        <v>50</v>
      </c>
      <c r="J38" s="1359"/>
      <c r="K38" s="1359"/>
      <c r="L38" s="423" t="s">
        <v>36</v>
      </c>
      <c r="M38" s="441">
        <v>44866</v>
      </c>
      <c r="N38" s="441">
        <v>44866</v>
      </c>
      <c r="O38" s="441">
        <v>44866</v>
      </c>
      <c r="P38" s="441">
        <v>44866</v>
      </c>
      <c r="Q38" s="872">
        <v>10971000</v>
      </c>
      <c r="R38" s="872">
        <v>1656000</v>
      </c>
      <c r="S38" s="1359"/>
      <c r="T38" s="1359"/>
      <c r="U38" s="1359"/>
      <c r="V38" s="1359"/>
      <c r="W38" s="1359"/>
      <c r="X38" s="1359"/>
      <c r="Y38" s="1359"/>
      <c r="Z38" s="1359"/>
    </row>
    <row r="39" spans="1:26" ht="16.5">
      <c r="A39" s="1343">
        <v>33</v>
      </c>
      <c r="B39" s="66" t="s">
        <v>1842</v>
      </c>
      <c r="C39" s="67" t="s">
        <v>1844</v>
      </c>
      <c r="D39" s="329" t="s">
        <v>32</v>
      </c>
      <c r="E39" s="106">
        <v>35231</v>
      </c>
      <c r="F39" s="1344" t="s">
        <v>5472</v>
      </c>
      <c r="G39" s="1348"/>
      <c r="H39" s="1348" t="s">
        <v>1846</v>
      </c>
      <c r="I39" s="484" t="s">
        <v>50</v>
      </c>
      <c r="J39" s="1348"/>
      <c r="K39" s="1348"/>
      <c r="L39" s="67" t="s">
        <v>36</v>
      </c>
      <c r="M39" s="107">
        <v>45113</v>
      </c>
      <c r="N39" s="107">
        <v>45113</v>
      </c>
      <c r="O39" s="107">
        <v>45113</v>
      </c>
      <c r="P39" s="107">
        <v>45113</v>
      </c>
      <c r="Q39" s="1365">
        <v>6271000</v>
      </c>
      <c r="R39" s="1365">
        <v>0</v>
      </c>
      <c r="S39" s="1348"/>
      <c r="T39" s="1348"/>
      <c r="U39" s="1348"/>
      <c r="V39" s="1348"/>
      <c r="W39" s="1348"/>
      <c r="X39" s="1348"/>
      <c r="Y39" s="1348"/>
      <c r="Z39" s="1348"/>
    </row>
    <row r="40" spans="1:26" ht="16.5">
      <c r="A40" s="1343">
        <v>34</v>
      </c>
      <c r="B40" s="25" t="s">
        <v>359</v>
      </c>
      <c r="C40" s="63" t="s">
        <v>360</v>
      </c>
      <c r="D40" s="56" t="s">
        <v>32</v>
      </c>
      <c r="E40" s="106">
        <v>32488</v>
      </c>
      <c r="F40" s="1344" t="s">
        <v>5472</v>
      </c>
      <c r="G40" s="1348"/>
      <c r="H40" s="1348" t="s">
        <v>1536</v>
      </c>
      <c r="I40" s="56" t="s">
        <v>50</v>
      </c>
      <c r="J40" s="1348"/>
      <c r="K40" s="1348"/>
      <c r="L40" s="56" t="s">
        <v>36</v>
      </c>
      <c r="M40" s="107">
        <v>41641</v>
      </c>
      <c r="N40" s="107">
        <v>41641</v>
      </c>
      <c r="O40" s="107">
        <v>41641</v>
      </c>
      <c r="P40" s="107">
        <v>41641</v>
      </c>
      <c r="Q40" s="1365">
        <v>6785000</v>
      </c>
      <c r="R40" s="1365">
        <v>0</v>
      </c>
      <c r="S40" s="1348"/>
      <c r="T40" s="1348"/>
      <c r="U40" s="1348"/>
      <c r="V40" s="1348"/>
      <c r="W40" s="1348"/>
      <c r="X40" s="1348"/>
      <c r="Y40" s="1348"/>
      <c r="Z40" s="1348"/>
    </row>
    <row r="41" spans="1:26" ht="16.5">
      <c r="A41" s="1343">
        <v>35</v>
      </c>
      <c r="B41" s="66" t="s">
        <v>2700</v>
      </c>
      <c r="C41" s="67" t="s">
        <v>2701</v>
      </c>
      <c r="D41" s="329" t="s">
        <v>32</v>
      </c>
      <c r="E41" s="621">
        <v>31692</v>
      </c>
      <c r="F41" s="1344" t="s">
        <v>5472</v>
      </c>
      <c r="G41" s="1348"/>
      <c r="H41" s="1348" t="s">
        <v>2704</v>
      </c>
      <c r="I41" s="56" t="s">
        <v>50</v>
      </c>
      <c r="J41" s="1348"/>
      <c r="K41" s="1348"/>
      <c r="L41" s="56" t="s">
        <v>117</v>
      </c>
      <c r="M41" s="621">
        <v>45627</v>
      </c>
      <c r="N41" s="621">
        <v>45627</v>
      </c>
      <c r="O41" s="621">
        <v>45627</v>
      </c>
      <c r="P41" s="621">
        <v>45627</v>
      </c>
      <c r="Q41" s="1365">
        <v>5955000</v>
      </c>
      <c r="R41" s="1365"/>
      <c r="S41" s="1348"/>
      <c r="T41" s="1348"/>
      <c r="U41" s="1348"/>
      <c r="V41" s="1348"/>
      <c r="W41" s="1348"/>
      <c r="X41" s="1348"/>
      <c r="Y41" s="1348"/>
      <c r="Z41" s="1348"/>
    </row>
    <row r="42" spans="1:26" ht="16.5">
      <c r="A42" s="1343">
        <v>36</v>
      </c>
      <c r="B42" s="480" t="s">
        <v>2731</v>
      </c>
      <c r="C42" s="481" t="s">
        <v>2725</v>
      </c>
      <c r="D42" s="483" t="s">
        <v>63</v>
      </c>
      <c r="E42" s="531">
        <v>35107</v>
      </c>
      <c r="F42" s="1344" t="s">
        <v>5472</v>
      </c>
      <c r="G42" s="1348"/>
      <c r="H42" s="1348" t="s">
        <v>2727</v>
      </c>
      <c r="I42" s="56" t="s">
        <v>50</v>
      </c>
      <c r="J42" s="1348"/>
      <c r="K42" s="1348"/>
      <c r="L42" s="484" t="s">
        <v>117</v>
      </c>
      <c r="M42" s="531">
        <v>45717</v>
      </c>
      <c r="N42" s="531">
        <v>45717</v>
      </c>
      <c r="O42" s="531">
        <v>45717</v>
      </c>
      <c r="P42" s="531">
        <v>45717</v>
      </c>
      <c r="Q42" s="1365">
        <v>6135000</v>
      </c>
      <c r="R42" s="1365"/>
      <c r="S42" s="1348"/>
      <c r="T42" s="1348"/>
      <c r="U42" s="1348"/>
      <c r="V42" s="1348"/>
      <c r="W42" s="1348"/>
      <c r="X42" s="1348"/>
      <c r="Y42" s="1348"/>
      <c r="Z42" s="1348"/>
    </row>
    <row r="43" spans="1:26" ht="16.5">
      <c r="A43" s="1343">
        <v>37</v>
      </c>
      <c r="B43" s="25" t="s">
        <v>243</v>
      </c>
      <c r="C43" s="63" t="s">
        <v>244</v>
      </c>
      <c r="D43" s="63" t="s">
        <v>32</v>
      </c>
      <c r="E43" s="106">
        <v>28767</v>
      </c>
      <c r="F43" s="1344" t="s">
        <v>5472</v>
      </c>
      <c r="G43" s="1348"/>
      <c r="H43" s="1348" t="s">
        <v>248</v>
      </c>
      <c r="I43" s="484" t="s">
        <v>50</v>
      </c>
      <c r="J43" s="1348"/>
      <c r="K43" s="1348"/>
      <c r="L43" s="56" t="s">
        <v>36</v>
      </c>
      <c r="M43" s="107">
        <v>39265</v>
      </c>
      <c r="N43" s="107">
        <v>39265</v>
      </c>
      <c r="O43" s="107">
        <v>39265</v>
      </c>
      <c r="P43" s="107">
        <v>39265</v>
      </c>
      <c r="Q43" s="1365">
        <v>19950000</v>
      </c>
      <c r="R43" s="1365">
        <v>0</v>
      </c>
      <c r="S43" s="1348"/>
      <c r="T43" s="1348"/>
      <c r="U43" s="1348"/>
      <c r="V43" s="1348"/>
      <c r="W43" s="1348"/>
      <c r="X43" s="1348"/>
      <c r="Y43" s="1348"/>
      <c r="Z43" s="1348"/>
    </row>
    <row r="44" spans="1:26" ht="16.5">
      <c r="A44" s="1343">
        <v>38</v>
      </c>
      <c r="B44" s="25" t="s">
        <v>259</v>
      </c>
      <c r="C44" s="63" t="s">
        <v>260</v>
      </c>
      <c r="D44" s="63" t="s">
        <v>63</v>
      </c>
      <c r="E44" s="106">
        <v>31943</v>
      </c>
      <c r="F44" s="1344" t="s">
        <v>5472</v>
      </c>
      <c r="G44" s="1348"/>
      <c r="H44" s="1348" t="s">
        <v>262</v>
      </c>
      <c r="I44" s="484" t="s">
        <v>50</v>
      </c>
      <c r="J44" s="1348"/>
      <c r="K44" s="1348"/>
      <c r="L44" s="56" t="s">
        <v>36</v>
      </c>
      <c r="M44" s="107">
        <v>40340</v>
      </c>
      <c r="N44" s="107">
        <v>40340</v>
      </c>
      <c r="O44" s="107">
        <v>40340</v>
      </c>
      <c r="P44" s="107">
        <v>40340</v>
      </c>
      <c r="Q44" s="1365">
        <v>7673000</v>
      </c>
      <c r="R44" s="1365">
        <v>1892000</v>
      </c>
      <c r="S44" s="1348"/>
      <c r="T44" s="1348"/>
      <c r="U44" s="1348"/>
      <c r="V44" s="1348"/>
      <c r="W44" s="1348"/>
      <c r="X44" s="1348"/>
      <c r="Y44" s="1348"/>
      <c r="Z44" s="1348"/>
    </row>
    <row r="45" spans="1:26" ht="16.5">
      <c r="A45" s="1343">
        <v>39</v>
      </c>
      <c r="B45" s="25" t="s">
        <v>264</v>
      </c>
      <c r="C45" s="56" t="s">
        <v>265</v>
      </c>
      <c r="D45" s="63" t="s">
        <v>63</v>
      </c>
      <c r="E45" s="106">
        <v>32193</v>
      </c>
      <c r="F45" s="1344" t="s">
        <v>5472</v>
      </c>
      <c r="G45" s="1348"/>
      <c r="H45" s="1348" t="s">
        <v>267</v>
      </c>
      <c r="I45" s="56" t="s">
        <v>50</v>
      </c>
      <c r="J45" s="1348"/>
      <c r="K45" s="1348"/>
      <c r="L45" s="56" t="s">
        <v>36</v>
      </c>
      <c r="M45" s="107">
        <v>40634</v>
      </c>
      <c r="N45" s="107">
        <v>40634</v>
      </c>
      <c r="O45" s="107">
        <v>40634</v>
      </c>
      <c r="P45" s="107">
        <v>40634</v>
      </c>
      <c r="Q45" s="1365">
        <v>5903000</v>
      </c>
      <c r="R45" s="1365">
        <v>473000</v>
      </c>
      <c r="S45" s="1348"/>
      <c r="T45" s="1348"/>
      <c r="U45" s="1348"/>
      <c r="V45" s="1348"/>
      <c r="W45" s="1348"/>
      <c r="X45" s="1348"/>
      <c r="Y45" s="1348"/>
      <c r="Z45" s="1348"/>
    </row>
    <row r="46" spans="1:26" ht="16.5">
      <c r="A46" s="1343">
        <v>40</v>
      </c>
      <c r="B46" s="66" t="s">
        <v>274</v>
      </c>
      <c r="C46" s="46" t="s">
        <v>275</v>
      </c>
      <c r="D46" s="63" t="s">
        <v>63</v>
      </c>
      <c r="E46" s="75">
        <v>33223</v>
      </c>
      <c r="F46" s="1344" t="s">
        <v>5472</v>
      </c>
      <c r="G46" s="1348"/>
      <c r="H46" s="1348" t="s">
        <v>277</v>
      </c>
      <c r="I46" s="56" t="s">
        <v>50</v>
      </c>
      <c r="J46" s="1348"/>
      <c r="K46" s="1348"/>
      <c r="L46" s="56" t="s">
        <v>36</v>
      </c>
      <c r="M46" s="75">
        <v>43313</v>
      </c>
      <c r="N46" s="75">
        <v>43313</v>
      </c>
      <c r="O46" s="75">
        <v>43313</v>
      </c>
      <c r="P46" s="75">
        <v>43313</v>
      </c>
      <c r="Q46" s="1365">
        <v>7105000</v>
      </c>
      <c r="R46" s="1365">
        <v>0</v>
      </c>
      <c r="S46" s="1348"/>
      <c r="T46" s="1348"/>
      <c r="U46" s="1348"/>
      <c r="V46" s="1348"/>
      <c r="W46" s="1348"/>
      <c r="X46" s="1348"/>
      <c r="Y46" s="1348"/>
      <c r="Z46" s="1348"/>
    </row>
    <row r="47" spans="1:26" ht="16.5">
      <c r="A47" s="1343">
        <v>41</v>
      </c>
      <c r="B47" s="66" t="s">
        <v>280</v>
      </c>
      <c r="C47" s="67" t="s">
        <v>281</v>
      </c>
      <c r="D47" s="63" t="s">
        <v>63</v>
      </c>
      <c r="E47" s="75">
        <v>35559</v>
      </c>
      <c r="F47" s="1344" t="s">
        <v>5472</v>
      </c>
      <c r="G47" s="1348"/>
      <c r="H47" s="1348" t="s">
        <v>283</v>
      </c>
      <c r="I47" s="56" t="s">
        <v>50</v>
      </c>
      <c r="J47" s="1348"/>
      <c r="K47" s="1348"/>
      <c r="L47" s="56" t="s">
        <v>36</v>
      </c>
      <c r="M47" s="75">
        <v>44013</v>
      </c>
      <c r="N47" s="75">
        <v>44013</v>
      </c>
      <c r="O47" s="75">
        <v>44013</v>
      </c>
      <c r="P47" s="75">
        <v>44013</v>
      </c>
      <c r="Q47" s="1365">
        <v>7105000</v>
      </c>
      <c r="R47" s="1365">
        <v>0</v>
      </c>
      <c r="S47" s="1348"/>
      <c r="T47" s="1348"/>
      <c r="U47" s="1348"/>
      <c r="V47" s="1348"/>
      <c r="W47" s="1348"/>
      <c r="X47" s="1348"/>
      <c r="Y47" s="1348"/>
      <c r="Z47" s="1348"/>
    </row>
    <row r="48" spans="1:26" ht="16.5">
      <c r="A48" s="1343">
        <v>42</v>
      </c>
      <c r="B48" s="66" t="s">
        <v>2054</v>
      </c>
      <c r="C48" s="67" t="s">
        <v>1857</v>
      </c>
      <c r="D48" s="63" t="s">
        <v>32</v>
      </c>
      <c r="E48" s="75">
        <v>36290</v>
      </c>
      <c r="F48" s="1344" t="s">
        <v>5472</v>
      </c>
      <c r="G48" s="1348"/>
      <c r="H48" s="1348" t="s">
        <v>1860</v>
      </c>
      <c r="I48" s="56" t="s">
        <v>93</v>
      </c>
      <c r="J48" s="1348"/>
      <c r="K48" s="1348"/>
      <c r="L48" s="56" t="s">
        <v>36</v>
      </c>
      <c r="M48" s="75">
        <v>45170</v>
      </c>
      <c r="N48" s="75">
        <v>45170</v>
      </c>
      <c r="O48" s="75">
        <v>45170</v>
      </c>
      <c r="P48" s="75">
        <v>45170</v>
      </c>
      <c r="Q48" s="1365">
        <v>6579000</v>
      </c>
      <c r="R48" s="1365">
        <v>0</v>
      </c>
      <c r="S48" s="1348"/>
      <c r="T48" s="1348"/>
      <c r="U48" s="1348"/>
      <c r="V48" s="1348"/>
      <c r="W48" s="1348"/>
      <c r="X48" s="1348"/>
      <c r="Y48" s="1348"/>
      <c r="Z48" s="1348"/>
    </row>
    <row r="49" spans="1:26" ht="16.5">
      <c r="A49" s="1343">
        <v>43</v>
      </c>
      <c r="B49" s="66" t="s">
        <v>2056</v>
      </c>
      <c r="C49" s="67" t="s">
        <v>1858</v>
      </c>
      <c r="D49" s="63" t="s">
        <v>63</v>
      </c>
      <c r="E49" s="75">
        <v>33605</v>
      </c>
      <c r="F49" s="1344" t="s">
        <v>5472</v>
      </c>
      <c r="G49" s="1348"/>
      <c r="H49" s="1348" t="s">
        <v>1859</v>
      </c>
      <c r="I49" s="56" t="s">
        <v>50</v>
      </c>
      <c r="J49" s="1348"/>
      <c r="K49" s="1348"/>
      <c r="L49" s="56" t="s">
        <v>36</v>
      </c>
      <c r="M49" s="75">
        <v>45170</v>
      </c>
      <c r="N49" s="75">
        <v>45170</v>
      </c>
      <c r="O49" s="75">
        <v>45170</v>
      </c>
      <c r="P49" s="75">
        <v>45170</v>
      </c>
      <c r="Q49" s="1365">
        <v>6579000</v>
      </c>
      <c r="R49" s="1365">
        <v>0</v>
      </c>
      <c r="S49" s="1348"/>
      <c r="T49" s="1348"/>
      <c r="U49" s="1348"/>
      <c r="V49" s="1348"/>
      <c r="W49" s="1348"/>
      <c r="X49" s="1348"/>
      <c r="Y49" s="1348"/>
      <c r="Z49" s="1348"/>
    </row>
    <row r="50" spans="1:26" ht="16.5">
      <c r="A50" s="1343">
        <v>44</v>
      </c>
      <c r="B50" s="66" t="s">
        <v>1959</v>
      </c>
      <c r="C50" s="67" t="s">
        <v>1953</v>
      </c>
      <c r="D50" s="63" t="s">
        <v>63</v>
      </c>
      <c r="E50" s="75">
        <v>33216</v>
      </c>
      <c r="F50" s="1344" t="s">
        <v>5472</v>
      </c>
      <c r="G50" s="1348"/>
      <c r="H50" s="1348" t="s">
        <v>2000</v>
      </c>
      <c r="I50" s="56" t="s">
        <v>50</v>
      </c>
      <c r="J50" s="1348"/>
      <c r="K50" s="1348"/>
      <c r="L50" s="56" t="s">
        <v>36</v>
      </c>
      <c r="M50" s="75">
        <v>45254</v>
      </c>
      <c r="N50" s="75">
        <v>45254</v>
      </c>
      <c r="O50" s="75">
        <v>45254</v>
      </c>
      <c r="P50" s="75">
        <v>45254</v>
      </c>
      <c r="Q50" s="1365">
        <v>6579000</v>
      </c>
      <c r="R50" s="1365">
        <v>0</v>
      </c>
      <c r="S50" s="1348"/>
      <c r="T50" s="1348"/>
      <c r="U50" s="1348"/>
      <c r="V50" s="1348"/>
      <c r="W50" s="1348"/>
      <c r="X50" s="1348"/>
      <c r="Y50" s="1348"/>
      <c r="Z50" s="1348"/>
    </row>
    <row r="51" spans="1:26" ht="16.5">
      <c r="A51" s="1343">
        <v>45</v>
      </c>
      <c r="B51" s="25" t="s">
        <v>286</v>
      </c>
      <c r="C51" s="56" t="s">
        <v>287</v>
      </c>
      <c r="D51" s="63" t="s">
        <v>63</v>
      </c>
      <c r="E51" s="106">
        <v>26439</v>
      </c>
      <c r="F51" s="1344" t="s">
        <v>5472</v>
      </c>
      <c r="G51" s="1348"/>
      <c r="H51" s="1348" t="s">
        <v>290</v>
      </c>
      <c r="I51" s="56" t="s">
        <v>50</v>
      </c>
      <c r="J51" s="1348"/>
      <c r="K51" s="1348"/>
      <c r="L51" s="56" t="s">
        <v>36</v>
      </c>
      <c r="M51" s="107">
        <v>36418</v>
      </c>
      <c r="N51" s="107">
        <v>36418</v>
      </c>
      <c r="O51" s="107">
        <v>36418</v>
      </c>
      <c r="P51" s="107">
        <v>36418</v>
      </c>
      <c r="Q51" s="1365">
        <v>8950000</v>
      </c>
      <c r="R51" s="1365">
        <v>2365000</v>
      </c>
      <c r="S51" s="1348"/>
      <c r="T51" s="1348"/>
      <c r="U51" s="1348"/>
      <c r="V51" s="1348"/>
      <c r="W51" s="1348"/>
      <c r="X51" s="1348"/>
      <c r="Y51" s="1348"/>
      <c r="Z51" s="1348"/>
    </row>
    <row r="52" spans="1:26" ht="16.5">
      <c r="A52" s="1343">
        <v>46</v>
      </c>
      <c r="B52" s="66" t="s">
        <v>300</v>
      </c>
      <c r="C52" s="46" t="s">
        <v>301</v>
      </c>
      <c r="D52" s="46" t="s">
        <v>63</v>
      </c>
      <c r="E52" s="75">
        <v>36882</v>
      </c>
      <c r="F52" s="1344" t="s">
        <v>5472</v>
      </c>
      <c r="G52" s="1348"/>
      <c r="H52" s="1348" t="s">
        <v>303</v>
      </c>
      <c r="I52" s="56" t="s">
        <v>50</v>
      </c>
      <c r="J52" s="1348"/>
      <c r="K52" s="1348"/>
      <c r="L52" s="56" t="s">
        <v>36</v>
      </c>
      <c r="M52" s="107">
        <v>44805</v>
      </c>
      <c r="N52" s="107">
        <v>44805</v>
      </c>
      <c r="O52" s="107">
        <v>44805</v>
      </c>
      <c r="P52" s="107">
        <v>44805</v>
      </c>
      <c r="Q52" s="1365">
        <v>6579000</v>
      </c>
      <c r="R52" s="1365">
        <v>0</v>
      </c>
      <c r="S52" s="1348"/>
      <c r="T52" s="1348"/>
      <c r="U52" s="1348"/>
      <c r="V52" s="1348"/>
      <c r="W52" s="1348"/>
      <c r="X52" s="1348"/>
      <c r="Y52" s="1348"/>
      <c r="Z52" s="1348"/>
    </row>
    <row r="53" spans="1:26" ht="16.5">
      <c r="A53" s="1343">
        <v>47</v>
      </c>
      <c r="B53" s="25" t="s">
        <v>252</v>
      </c>
      <c r="C53" s="63" t="s">
        <v>253</v>
      </c>
      <c r="D53" s="63" t="s">
        <v>63</v>
      </c>
      <c r="E53" s="106">
        <v>29531</v>
      </c>
      <c r="F53" s="1344" t="s">
        <v>5472</v>
      </c>
      <c r="G53" s="1348"/>
      <c r="H53" s="1348" t="s">
        <v>255</v>
      </c>
      <c r="I53" s="56" t="s">
        <v>50</v>
      </c>
      <c r="J53" s="1348"/>
      <c r="K53" s="1348"/>
      <c r="L53" s="56" t="s">
        <v>36</v>
      </c>
      <c r="M53" s="107">
        <v>38078</v>
      </c>
      <c r="N53" s="107">
        <v>38078</v>
      </c>
      <c r="O53" s="107">
        <v>38078</v>
      </c>
      <c r="P53" s="107">
        <v>38078</v>
      </c>
      <c r="Q53" s="1365">
        <v>8950000</v>
      </c>
      <c r="R53" s="1365">
        <v>2365000</v>
      </c>
      <c r="S53" s="1348"/>
      <c r="T53" s="1348"/>
      <c r="U53" s="1348"/>
      <c r="V53" s="1348"/>
      <c r="W53" s="1348"/>
      <c r="X53" s="1348"/>
      <c r="Y53" s="1348"/>
      <c r="Z53" s="1348"/>
    </row>
    <row r="54" spans="1:26" ht="16.5">
      <c r="A54" s="1343">
        <v>48</v>
      </c>
      <c r="B54" s="25" t="s">
        <v>313</v>
      </c>
      <c r="C54" s="56" t="s">
        <v>314</v>
      </c>
      <c r="D54" s="56" t="s">
        <v>32</v>
      </c>
      <c r="E54" s="106">
        <v>26764</v>
      </c>
      <c r="F54" s="1344" t="s">
        <v>5472</v>
      </c>
      <c r="G54" s="1348"/>
      <c r="H54" s="1348" t="s">
        <v>1749</v>
      </c>
      <c r="I54" s="56" t="s">
        <v>50</v>
      </c>
      <c r="J54" s="1348"/>
      <c r="K54" s="1348"/>
      <c r="L54" s="46" t="s">
        <v>36</v>
      </c>
      <c r="M54" s="107">
        <v>40781</v>
      </c>
      <c r="N54" s="107">
        <v>40781</v>
      </c>
      <c r="O54" s="107">
        <v>40781</v>
      </c>
      <c r="P54" s="107">
        <v>40781</v>
      </c>
      <c r="Q54" s="1365">
        <v>8950000</v>
      </c>
      <c r="R54" s="1365">
        <v>2365000</v>
      </c>
      <c r="S54" s="1348"/>
      <c r="T54" s="1348"/>
      <c r="U54" s="1348"/>
      <c r="V54" s="1348"/>
      <c r="W54" s="1348"/>
      <c r="X54" s="1348"/>
      <c r="Y54" s="1348"/>
      <c r="Z54" s="1348"/>
    </row>
    <row r="55" spans="1:26" ht="16.5">
      <c r="A55" s="1343">
        <v>49</v>
      </c>
      <c r="B55" s="25" t="s">
        <v>318</v>
      </c>
      <c r="C55" s="56" t="s">
        <v>319</v>
      </c>
      <c r="D55" s="63" t="s">
        <v>63</v>
      </c>
      <c r="E55" s="106">
        <v>32979</v>
      </c>
      <c r="F55" s="1344" t="s">
        <v>5472</v>
      </c>
      <c r="G55" s="1348"/>
      <c r="H55" s="1348" t="s">
        <v>321</v>
      </c>
      <c r="I55" s="155" t="s">
        <v>50</v>
      </c>
      <c r="J55" s="1348"/>
      <c r="K55" s="1348"/>
      <c r="L55" s="46" t="s">
        <v>36</v>
      </c>
      <c r="M55" s="107">
        <v>44287</v>
      </c>
      <c r="N55" s="107">
        <v>44287</v>
      </c>
      <c r="O55" s="107">
        <v>44287</v>
      </c>
      <c r="P55" s="107">
        <v>44287</v>
      </c>
      <c r="Q55" s="1365">
        <v>7105000</v>
      </c>
      <c r="R55" s="1365">
        <v>0</v>
      </c>
      <c r="S55" s="1348"/>
      <c r="T55" s="1348"/>
      <c r="U55" s="1348"/>
      <c r="V55" s="1348"/>
      <c r="W55" s="1348"/>
      <c r="X55" s="1348"/>
      <c r="Y55" s="1348"/>
      <c r="Z55" s="1348"/>
    </row>
    <row r="56" spans="1:26" ht="16.5">
      <c r="A56" s="1343">
        <v>50</v>
      </c>
      <c r="B56" s="622" t="s">
        <v>1957</v>
      </c>
      <c r="C56" s="623" t="s">
        <v>1963</v>
      </c>
      <c r="D56" s="63" t="s">
        <v>63</v>
      </c>
      <c r="E56" s="621">
        <v>36755</v>
      </c>
      <c r="F56" s="1344" t="s">
        <v>5472</v>
      </c>
      <c r="G56" s="1348"/>
      <c r="H56" s="1348" t="s">
        <v>1966</v>
      </c>
      <c r="I56" s="56" t="s">
        <v>50</v>
      </c>
      <c r="J56" s="1348"/>
      <c r="K56" s="1348"/>
      <c r="L56" s="46" t="s">
        <v>36</v>
      </c>
      <c r="M56" s="621">
        <v>45231</v>
      </c>
      <c r="N56" s="621">
        <v>45231</v>
      </c>
      <c r="O56" s="621">
        <v>45231</v>
      </c>
      <c r="P56" s="621">
        <v>45231</v>
      </c>
      <c r="Q56" s="1365">
        <v>6579000</v>
      </c>
      <c r="R56" s="1365">
        <v>0</v>
      </c>
      <c r="S56" s="1348"/>
      <c r="T56" s="1348"/>
      <c r="U56" s="1348"/>
      <c r="V56" s="1348"/>
      <c r="W56" s="1348"/>
      <c r="X56" s="1348"/>
      <c r="Y56" s="1348"/>
      <c r="Z56" s="1348"/>
    </row>
    <row r="57" spans="1:26" ht="16.5">
      <c r="A57" s="1343">
        <v>51</v>
      </c>
      <c r="B57" s="25" t="s">
        <v>327</v>
      </c>
      <c r="C57" s="56" t="s">
        <v>328</v>
      </c>
      <c r="D57" s="63" t="s">
        <v>32</v>
      </c>
      <c r="E57" s="106">
        <v>28559</v>
      </c>
      <c r="F57" s="1344" t="s">
        <v>5472</v>
      </c>
      <c r="G57" s="1348"/>
      <c r="H57" s="1348" t="s">
        <v>331</v>
      </c>
      <c r="I57" s="56" t="s">
        <v>50</v>
      </c>
      <c r="J57" s="1348"/>
      <c r="K57" s="1348"/>
      <c r="L57" s="46" t="s">
        <v>36</v>
      </c>
      <c r="M57" s="107">
        <v>44562</v>
      </c>
      <c r="N57" s="107">
        <v>44562</v>
      </c>
      <c r="O57" s="107">
        <v>44562</v>
      </c>
      <c r="P57" s="107">
        <v>44562</v>
      </c>
      <c r="Q57" s="1365">
        <v>5466000</v>
      </c>
      <c r="R57" s="1365">
        <v>0</v>
      </c>
      <c r="S57" s="1348"/>
      <c r="T57" s="1348"/>
      <c r="U57" s="1348"/>
      <c r="V57" s="1348"/>
      <c r="W57" s="1348"/>
      <c r="X57" s="1348"/>
      <c r="Y57" s="1348"/>
      <c r="Z57" s="1348"/>
    </row>
    <row r="58" spans="1:26" ht="16.5">
      <c r="A58" s="1343">
        <v>52</v>
      </c>
      <c r="B58" s="25" t="s">
        <v>336</v>
      </c>
      <c r="C58" s="63" t="s">
        <v>337</v>
      </c>
      <c r="D58" s="63" t="s">
        <v>63</v>
      </c>
      <c r="E58" s="106">
        <v>27748</v>
      </c>
      <c r="F58" s="1344" t="s">
        <v>5472</v>
      </c>
      <c r="G58" s="1348"/>
      <c r="H58" s="1348" t="s">
        <v>1532</v>
      </c>
      <c r="I58" s="56" t="s">
        <v>50</v>
      </c>
      <c r="J58" s="1348"/>
      <c r="K58" s="1348"/>
      <c r="L58" s="56" t="s">
        <v>36</v>
      </c>
      <c r="M58" s="107">
        <v>35948</v>
      </c>
      <c r="N58" s="107">
        <v>35948</v>
      </c>
      <c r="O58" s="107">
        <v>35948</v>
      </c>
      <c r="P58" s="107">
        <v>35948</v>
      </c>
      <c r="Q58" s="1365">
        <v>7780000</v>
      </c>
      <c r="R58" s="1365">
        <v>1419000</v>
      </c>
      <c r="S58" s="1348"/>
      <c r="T58" s="1348"/>
      <c r="U58" s="1348"/>
      <c r="V58" s="1348"/>
      <c r="W58" s="1348"/>
      <c r="X58" s="1348"/>
      <c r="Y58" s="1348"/>
      <c r="Z58" s="1348"/>
    </row>
    <row r="59" spans="1:26" s="1361" customFormat="1" ht="16.5">
      <c r="A59" s="1343">
        <v>53</v>
      </c>
      <c r="B59" s="421" t="s">
        <v>344</v>
      </c>
      <c r="C59" s="424" t="s">
        <v>345</v>
      </c>
      <c r="D59" s="424" t="s">
        <v>63</v>
      </c>
      <c r="E59" s="444">
        <v>26944</v>
      </c>
      <c r="F59" s="1360" t="s">
        <v>5472</v>
      </c>
      <c r="G59" s="1359"/>
      <c r="H59" s="1359" t="s">
        <v>1533</v>
      </c>
      <c r="I59" s="56" t="s">
        <v>50</v>
      </c>
      <c r="J59" s="1359"/>
      <c r="K59" s="1359"/>
      <c r="L59" s="427" t="s">
        <v>36</v>
      </c>
      <c r="M59" s="441">
        <v>38169</v>
      </c>
      <c r="N59" s="441">
        <v>38169</v>
      </c>
      <c r="O59" s="441">
        <v>38169</v>
      </c>
      <c r="P59" s="441">
        <v>38169</v>
      </c>
      <c r="Q59" s="1366" t="e">
        <v>#N/A</v>
      </c>
      <c r="R59" s="1366" t="e">
        <v>#N/A</v>
      </c>
      <c r="S59" s="1359"/>
      <c r="T59" s="1359"/>
      <c r="U59" s="1359"/>
      <c r="V59" s="1359"/>
      <c r="W59" s="1359"/>
      <c r="X59" s="1359"/>
      <c r="Y59" s="1359"/>
      <c r="Z59" s="1359"/>
    </row>
    <row r="60" spans="1:26" ht="16.5">
      <c r="A60" s="1343">
        <v>54</v>
      </c>
      <c r="B60" s="25" t="s">
        <v>351</v>
      </c>
      <c r="C60" s="63" t="s">
        <v>352</v>
      </c>
      <c r="D60" s="63" t="s">
        <v>32</v>
      </c>
      <c r="E60" s="106">
        <v>26308</v>
      </c>
      <c r="F60" s="1344" t="s">
        <v>5472</v>
      </c>
      <c r="G60" s="1348"/>
      <c r="H60" s="1348" t="s">
        <v>1750</v>
      </c>
      <c r="I60" s="56" t="s">
        <v>50</v>
      </c>
      <c r="J60" s="1348"/>
      <c r="K60" s="1348"/>
      <c r="L60" s="56" t="s">
        <v>36</v>
      </c>
      <c r="M60" s="107">
        <v>34403</v>
      </c>
      <c r="N60" s="107">
        <v>34403</v>
      </c>
      <c r="O60" s="107">
        <v>34403</v>
      </c>
      <c r="P60" s="107">
        <v>34403</v>
      </c>
      <c r="Q60" s="1365">
        <v>7780000</v>
      </c>
      <c r="R60" s="1365">
        <v>0</v>
      </c>
      <c r="S60" s="1348"/>
      <c r="T60" s="1348"/>
      <c r="U60" s="1348"/>
      <c r="V60" s="1348"/>
      <c r="W60" s="1348"/>
      <c r="X60" s="1348"/>
      <c r="Y60" s="1348"/>
      <c r="Z60" s="1348"/>
    </row>
    <row r="61" spans="1:26" ht="16.5">
      <c r="A61" s="1343">
        <v>55</v>
      </c>
      <c r="B61" s="25" t="s">
        <v>354</v>
      </c>
      <c r="C61" s="56" t="s">
        <v>355</v>
      </c>
      <c r="D61" s="56" t="s">
        <v>32</v>
      </c>
      <c r="E61" s="106">
        <v>29383</v>
      </c>
      <c r="F61" s="1344" t="s">
        <v>5472</v>
      </c>
      <c r="G61" s="1348"/>
      <c r="H61" s="1348" t="s">
        <v>1535</v>
      </c>
      <c r="I61" s="56" t="s">
        <v>156</v>
      </c>
      <c r="J61" s="1348"/>
      <c r="K61" s="1348"/>
      <c r="L61" s="56" t="s">
        <v>36</v>
      </c>
      <c r="M61" s="107">
        <v>39742</v>
      </c>
      <c r="N61" s="107">
        <v>39742</v>
      </c>
      <c r="O61" s="107">
        <v>39742</v>
      </c>
      <c r="P61" s="107">
        <v>39742</v>
      </c>
      <c r="Q61" s="1365">
        <v>7073000</v>
      </c>
      <c r="R61" s="1365">
        <v>946000</v>
      </c>
      <c r="S61" s="1348"/>
      <c r="T61" s="1348"/>
      <c r="U61" s="1348"/>
      <c r="V61" s="1348"/>
      <c r="W61" s="1348"/>
      <c r="X61" s="1348"/>
      <c r="Y61" s="1348"/>
      <c r="Z61" s="1348"/>
    </row>
    <row r="62" spans="1:26" ht="16.5">
      <c r="A62" s="1343">
        <v>56</v>
      </c>
      <c r="B62" s="25" t="s">
        <v>365</v>
      </c>
      <c r="C62" s="63" t="s">
        <v>366</v>
      </c>
      <c r="D62" s="56" t="s">
        <v>32</v>
      </c>
      <c r="E62" s="106">
        <v>25112</v>
      </c>
      <c r="F62" s="1344" t="s">
        <v>5472</v>
      </c>
      <c r="G62" s="1348"/>
      <c r="H62" s="1348" t="s">
        <v>1537</v>
      </c>
      <c r="I62" s="427" t="s">
        <v>156</v>
      </c>
      <c r="J62" s="1348"/>
      <c r="K62" s="1348"/>
      <c r="L62" s="56" t="s">
        <v>36</v>
      </c>
      <c r="M62" s="107">
        <v>33055</v>
      </c>
      <c r="N62" s="107">
        <v>33055</v>
      </c>
      <c r="O62" s="107">
        <v>33055</v>
      </c>
      <c r="P62" s="107">
        <v>33055</v>
      </c>
      <c r="Q62" s="1365">
        <v>7780000</v>
      </c>
      <c r="R62" s="1365">
        <v>0</v>
      </c>
      <c r="S62" s="1348"/>
      <c r="T62" s="1348"/>
      <c r="U62" s="1348"/>
      <c r="V62" s="1348"/>
      <c r="W62" s="1348"/>
      <c r="X62" s="1348"/>
      <c r="Y62" s="1348"/>
      <c r="Z62" s="1348"/>
    </row>
    <row r="63" spans="1:26" ht="16.5">
      <c r="A63" s="1343">
        <v>57</v>
      </c>
      <c r="B63" s="25" t="s">
        <v>419</v>
      </c>
      <c r="C63" s="63" t="s">
        <v>420</v>
      </c>
      <c r="D63" s="63" t="s">
        <v>63</v>
      </c>
      <c r="E63" s="106">
        <v>29613</v>
      </c>
      <c r="F63" s="1344" t="s">
        <v>5472</v>
      </c>
      <c r="G63" s="1348"/>
      <c r="H63" s="1348" t="s">
        <v>422</v>
      </c>
      <c r="I63" s="56" t="s">
        <v>156</v>
      </c>
      <c r="J63" s="1348"/>
      <c r="K63" s="1348"/>
      <c r="L63" s="56" t="s">
        <v>36</v>
      </c>
      <c r="M63" s="107">
        <v>38657</v>
      </c>
      <c r="N63" s="107">
        <v>38657</v>
      </c>
      <c r="O63" s="107">
        <v>38657</v>
      </c>
      <c r="P63" s="107">
        <v>38657</v>
      </c>
      <c r="Q63" s="1365">
        <v>8287000</v>
      </c>
      <c r="R63" s="1365">
        <v>0</v>
      </c>
      <c r="S63" s="1348"/>
      <c r="T63" s="1348"/>
      <c r="U63" s="1348"/>
      <c r="V63" s="1348"/>
      <c r="W63" s="1348"/>
      <c r="X63" s="1348"/>
      <c r="Y63" s="1348"/>
      <c r="Z63" s="1348"/>
    </row>
    <row r="64" spans="1:26" ht="16.5">
      <c r="A64" s="1343">
        <v>58</v>
      </c>
      <c r="B64" s="25" t="s">
        <v>435</v>
      </c>
      <c r="C64" s="63" t="s">
        <v>436</v>
      </c>
      <c r="D64" s="63" t="s">
        <v>63</v>
      </c>
      <c r="E64" s="106">
        <v>30126</v>
      </c>
      <c r="F64" s="1344" t="s">
        <v>5472</v>
      </c>
      <c r="G64" s="1348"/>
      <c r="H64" s="1348" t="s">
        <v>438</v>
      </c>
      <c r="I64" s="56" t="s">
        <v>156</v>
      </c>
      <c r="J64" s="1348"/>
      <c r="K64" s="1348"/>
      <c r="L64" s="56" t="s">
        <v>36</v>
      </c>
      <c r="M64" s="107">
        <v>37803</v>
      </c>
      <c r="N64" s="107">
        <v>37803</v>
      </c>
      <c r="O64" s="107">
        <v>37803</v>
      </c>
      <c r="P64" s="107">
        <v>37803</v>
      </c>
      <c r="Q64" s="1365">
        <v>7929000</v>
      </c>
      <c r="R64" s="1365">
        <v>0</v>
      </c>
      <c r="S64" s="1348"/>
      <c r="T64" s="1348"/>
      <c r="U64" s="1348"/>
      <c r="V64" s="1348"/>
      <c r="W64" s="1348"/>
      <c r="X64" s="1348"/>
      <c r="Y64" s="1348"/>
      <c r="Z64" s="1348"/>
    </row>
    <row r="65" spans="1:26" ht="16.5">
      <c r="A65" s="1343">
        <v>59</v>
      </c>
      <c r="B65" s="25" t="s">
        <v>2732</v>
      </c>
      <c r="C65" s="63" t="s">
        <v>2733</v>
      </c>
      <c r="D65" s="56" t="s">
        <v>32</v>
      </c>
      <c r="E65" s="106">
        <v>34869</v>
      </c>
      <c r="F65" s="1344" t="s">
        <v>5472</v>
      </c>
      <c r="G65" s="1348"/>
      <c r="H65" s="1348" t="s">
        <v>2735</v>
      </c>
      <c r="I65" s="56" t="s">
        <v>50</v>
      </c>
      <c r="J65" s="1348"/>
      <c r="K65" s="1348"/>
      <c r="L65" s="107" t="s">
        <v>117</v>
      </c>
      <c r="M65" s="107">
        <v>45717</v>
      </c>
      <c r="N65" s="107">
        <v>45717</v>
      </c>
      <c r="O65" s="107">
        <v>45717</v>
      </c>
      <c r="P65" s="107">
        <v>45717</v>
      </c>
      <c r="Q65" s="1365">
        <v>4719000</v>
      </c>
      <c r="R65" s="1365"/>
      <c r="S65" s="1348"/>
      <c r="T65" s="1348"/>
      <c r="U65" s="1348"/>
      <c r="V65" s="1348"/>
      <c r="W65" s="1348"/>
      <c r="X65" s="1348"/>
      <c r="Y65" s="1348"/>
      <c r="Z65" s="1348"/>
    </row>
    <row r="66" spans="1:26" ht="16.5">
      <c r="A66" s="1343">
        <v>60</v>
      </c>
      <c r="B66" s="920" t="s">
        <v>2905</v>
      </c>
      <c r="C66" s="534" t="s">
        <v>3261</v>
      </c>
      <c r="D66" s="484" t="s">
        <v>32</v>
      </c>
      <c r="E66" s="485">
        <v>36759</v>
      </c>
      <c r="F66" s="1344" t="s">
        <v>5472</v>
      </c>
      <c r="G66" s="1348"/>
      <c r="H66" s="1348" t="s">
        <v>2914</v>
      </c>
      <c r="I66" s="56" t="s">
        <v>156</v>
      </c>
      <c r="J66" s="1348"/>
      <c r="K66" s="1348"/>
      <c r="L66" s="486" t="s">
        <v>117</v>
      </c>
      <c r="M66" s="486">
        <v>45809</v>
      </c>
      <c r="N66" s="486">
        <v>45809</v>
      </c>
      <c r="O66" s="486">
        <v>45809</v>
      </c>
      <c r="P66" s="486">
        <v>45809</v>
      </c>
      <c r="Q66" s="1365">
        <v>4719000</v>
      </c>
      <c r="R66" s="1365"/>
      <c r="S66" s="1348"/>
      <c r="T66" s="1348"/>
      <c r="U66" s="1348"/>
      <c r="V66" s="1348"/>
      <c r="W66" s="1348"/>
      <c r="X66" s="1348"/>
      <c r="Y66" s="1348"/>
      <c r="Z66" s="1348"/>
    </row>
    <row r="67" spans="1:26" ht="16.5">
      <c r="A67" s="1343">
        <v>61</v>
      </c>
      <c r="B67" s="95" t="s">
        <v>377</v>
      </c>
      <c r="C67" s="96" t="s">
        <v>378</v>
      </c>
      <c r="D67" s="96" t="s">
        <v>32</v>
      </c>
      <c r="E67" s="106">
        <v>27881</v>
      </c>
      <c r="F67" s="1344" t="s">
        <v>5472</v>
      </c>
      <c r="G67" s="1348"/>
      <c r="H67" s="1348" t="s">
        <v>1751</v>
      </c>
      <c r="I67" s="56" t="s">
        <v>50</v>
      </c>
      <c r="J67" s="1348"/>
      <c r="K67" s="1348"/>
      <c r="L67" s="56" t="s">
        <v>36</v>
      </c>
      <c r="M67" s="107">
        <v>35744</v>
      </c>
      <c r="N67" s="107">
        <v>35744</v>
      </c>
      <c r="O67" s="107">
        <v>35744</v>
      </c>
      <c r="P67" s="107">
        <v>35744</v>
      </c>
      <c r="Q67" s="1365">
        <v>7673000</v>
      </c>
      <c r="R67" s="1365">
        <v>2365000</v>
      </c>
      <c r="S67" s="1348"/>
      <c r="T67" s="1348"/>
      <c r="U67" s="1348"/>
      <c r="V67" s="1348"/>
      <c r="W67" s="1348"/>
      <c r="X67" s="1348"/>
      <c r="Y67" s="1348"/>
      <c r="Z67" s="1348"/>
    </row>
    <row r="68" spans="1:26" ht="16.5">
      <c r="A68" s="1343">
        <v>62</v>
      </c>
      <c r="B68" s="86" t="s">
        <v>1396</v>
      </c>
      <c r="C68" s="87" t="s">
        <v>1390</v>
      </c>
      <c r="D68" s="87" t="s">
        <v>32</v>
      </c>
      <c r="E68" s="106">
        <v>36231</v>
      </c>
      <c r="F68" s="1344" t="s">
        <v>5472</v>
      </c>
      <c r="G68" s="1348"/>
      <c r="H68" s="1348" t="s">
        <v>1752</v>
      </c>
      <c r="I68" s="56" t="s">
        <v>50</v>
      </c>
      <c r="J68" s="1348"/>
      <c r="K68" s="1348"/>
      <c r="L68" s="56" t="s">
        <v>36</v>
      </c>
      <c r="M68" s="107">
        <v>44927</v>
      </c>
      <c r="N68" s="107">
        <v>44927</v>
      </c>
      <c r="O68" s="107">
        <v>44927</v>
      </c>
      <c r="P68" s="107">
        <v>44927</v>
      </c>
      <c r="Q68" s="1365">
        <v>6579000</v>
      </c>
      <c r="R68" s="1365">
        <v>0</v>
      </c>
      <c r="S68" s="1348"/>
      <c r="T68" s="1348"/>
      <c r="U68" s="1348"/>
      <c r="V68" s="1348"/>
      <c r="W68" s="1348"/>
      <c r="X68" s="1348"/>
      <c r="Y68" s="1348"/>
      <c r="Z68" s="1348"/>
    </row>
    <row r="69" spans="1:26" ht="16.5">
      <c r="A69" s="1343">
        <v>63</v>
      </c>
      <c r="B69" s="86" t="s">
        <v>1421</v>
      </c>
      <c r="C69" s="87" t="s">
        <v>1416</v>
      </c>
      <c r="D69" s="87" t="s">
        <v>32</v>
      </c>
      <c r="E69" s="106">
        <v>30021</v>
      </c>
      <c r="F69" s="1344" t="s">
        <v>5472</v>
      </c>
      <c r="G69" s="1348"/>
      <c r="H69" s="1348" t="s">
        <v>1422</v>
      </c>
      <c r="I69" s="484" t="s">
        <v>50</v>
      </c>
      <c r="J69" s="1348"/>
      <c r="K69" s="1348"/>
      <c r="L69" s="56" t="s">
        <v>36</v>
      </c>
      <c r="M69" s="106">
        <v>44977</v>
      </c>
      <c r="N69" s="106">
        <v>44977</v>
      </c>
      <c r="O69" s="106">
        <v>44977</v>
      </c>
      <c r="P69" s="106">
        <v>44977</v>
      </c>
      <c r="Q69" s="1365">
        <v>6579000</v>
      </c>
      <c r="R69" s="1365">
        <v>0</v>
      </c>
      <c r="S69" s="1348"/>
      <c r="T69" s="1348"/>
      <c r="U69" s="1348"/>
      <c r="V69" s="1348"/>
      <c r="W69" s="1348"/>
      <c r="X69" s="1348"/>
      <c r="Y69" s="1348"/>
      <c r="Z69" s="1348"/>
    </row>
    <row r="70" spans="1:26" ht="16.5">
      <c r="A70" s="1343">
        <v>64</v>
      </c>
      <c r="B70" s="86" t="s">
        <v>1567</v>
      </c>
      <c r="C70" s="87" t="s">
        <v>1564</v>
      </c>
      <c r="D70" s="87" t="s">
        <v>32</v>
      </c>
      <c r="E70" s="106">
        <v>36802</v>
      </c>
      <c r="F70" s="1344" t="s">
        <v>5472</v>
      </c>
      <c r="G70" s="1348"/>
      <c r="H70" s="1348" t="s">
        <v>1565</v>
      </c>
      <c r="I70" s="97" t="s">
        <v>50</v>
      </c>
      <c r="J70" s="1348"/>
      <c r="K70" s="1348"/>
      <c r="L70" s="56" t="s">
        <v>36</v>
      </c>
      <c r="M70" s="106">
        <v>45017</v>
      </c>
      <c r="N70" s="106">
        <v>45017</v>
      </c>
      <c r="O70" s="106">
        <v>45017</v>
      </c>
      <c r="P70" s="106">
        <v>45017</v>
      </c>
      <c r="Q70" s="1365">
        <v>6579000</v>
      </c>
      <c r="R70" s="1365">
        <v>0</v>
      </c>
      <c r="S70" s="1348"/>
      <c r="T70" s="1348"/>
      <c r="U70" s="1348"/>
      <c r="V70" s="1348"/>
      <c r="W70" s="1348"/>
      <c r="X70" s="1348"/>
      <c r="Y70" s="1348"/>
      <c r="Z70" s="1348"/>
    </row>
    <row r="71" spans="1:26" ht="16.5">
      <c r="A71" s="1343">
        <v>65</v>
      </c>
      <c r="B71" s="86" t="s">
        <v>2450</v>
      </c>
      <c r="C71" s="87" t="s">
        <v>2449</v>
      </c>
      <c r="D71" s="87" t="s">
        <v>32</v>
      </c>
      <c r="E71" s="106">
        <v>34221</v>
      </c>
      <c r="F71" s="1344" t="s">
        <v>5472</v>
      </c>
      <c r="G71" s="1348"/>
      <c r="H71" s="1348" t="s">
        <v>2452</v>
      </c>
      <c r="I71" s="625" t="s">
        <v>50</v>
      </c>
      <c r="J71" s="1348"/>
      <c r="K71" s="1348"/>
      <c r="L71" s="56" t="s">
        <v>36</v>
      </c>
      <c r="M71" s="106">
        <v>45413</v>
      </c>
      <c r="N71" s="106">
        <v>45413</v>
      </c>
      <c r="O71" s="106">
        <v>45413</v>
      </c>
      <c r="P71" s="106">
        <v>45413</v>
      </c>
      <c r="Q71" s="1365">
        <v>6579000</v>
      </c>
      <c r="R71" s="1365">
        <v>0</v>
      </c>
      <c r="S71" s="1348"/>
      <c r="T71" s="1348"/>
      <c r="U71" s="1348"/>
      <c r="V71" s="1348"/>
      <c r="W71" s="1348"/>
      <c r="X71" s="1348"/>
      <c r="Y71" s="1348"/>
      <c r="Z71" s="1348"/>
    </row>
    <row r="72" spans="1:26" ht="16.5">
      <c r="A72" s="1343">
        <v>66</v>
      </c>
      <c r="B72" s="86" t="s">
        <v>2670</v>
      </c>
      <c r="C72" s="87" t="s">
        <v>2453</v>
      </c>
      <c r="D72" s="87" t="s">
        <v>32</v>
      </c>
      <c r="E72" s="106">
        <v>35054</v>
      </c>
      <c r="F72" s="1344" t="s">
        <v>5472</v>
      </c>
      <c r="G72" s="1348"/>
      <c r="H72" s="1348" t="s">
        <v>2658</v>
      </c>
      <c r="I72" s="625" t="s">
        <v>50</v>
      </c>
      <c r="J72" s="1348"/>
      <c r="K72" s="1348"/>
      <c r="L72" s="625" t="s">
        <v>117</v>
      </c>
      <c r="M72" s="106">
        <v>45536</v>
      </c>
      <c r="N72" s="106">
        <v>45536</v>
      </c>
      <c r="O72" s="106">
        <v>45536</v>
      </c>
      <c r="P72" s="106">
        <v>45536</v>
      </c>
      <c r="Q72" s="1365">
        <v>6135000</v>
      </c>
      <c r="R72" s="1365"/>
      <c r="S72" s="1348"/>
      <c r="T72" s="1348"/>
      <c r="U72" s="1348"/>
      <c r="V72" s="1348"/>
      <c r="W72" s="1348"/>
      <c r="X72" s="1348"/>
      <c r="Y72" s="1348"/>
      <c r="Z72" s="1348"/>
    </row>
    <row r="73" spans="1:26" ht="16.5">
      <c r="A73" s="1343">
        <v>67</v>
      </c>
      <c r="B73" s="126" t="s">
        <v>3485</v>
      </c>
      <c r="C73" s="127" t="s">
        <v>3446</v>
      </c>
      <c r="D73" s="87" t="s">
        <v>32</v>
      </c>
      <c r="E73" s="106">
        <v>36898</v>
      </c>
      <c r="F73" s="1344" t="s">
        <v>5472</v>
      </c>
      <c r="G73" s="1348"/>
      <c r="H73" s="1348" t="s">
        <v>4260</v>
      </c>
      <c r="I73" s="625" t="s">
        <v>50</v>
      </c>
      <c r="J73" s="1348"/>
      <c r="K73" s="1348"/>
      <c r="L73" s="625" t="s">
        <v>117</v>
      </c>
      <c r="M73" s="106">
        <v>45992</v>
      </c>
      <c r="N73" s="106">
        <v>45992</v>
      </c>
      <c r="O73" s="106">
        <v>45992</v>
      </c>
      <c r="P73" s="106">
        <v>45992</v>
      </c>
      <c r="Q73" s="1365">
        <v>6135000</v>
      </c>
      <c r="R73" s="1365"/>
      <c r="S73" s="1348"/>
      <c r="T73" s="1348"/>
      <c r="U73" s="1348"/>
      <c r="V73" s="1348"/>
      <c r="W73" s="1348"/>
      <c r="X73" s="1348"/>
      <c r="Y73" s="1348"/>
      <c r="Z73" s="1348"/>
    </row>
    <row r="74" spans="1:26" ht="16.5">
      <c r="A74" s="1343">
        <v>68</v>
      </c>
      <c r="B74" s="126" t="s">
        <v>4237</v>
      </c>
      <c r="C74" s="127" t="s">
        <v>4236</v>
      </c>
      <c r="D74" s="87" t="s">
        <v>32</v>
      </c>
      <c r="E74" s="106">
        <v>29477</v>
      </c>
      <c r="F74" s="1344" t="s">
        <v>5472</v>
      </c>
      <c r="G74" s="1348"/>
      <c r="H74" s="1348" t="s">
        <v>4251</v>
      </c>
      <c r="I74" s="625" t="s">
        <v>50</v>
      </c>
      <c r="J74" s="1348"/>
      <c r="K74" s="1348"/>
      <c r="L74" s="625" t="s">
        <v>117</v>
      </c>
      <c r="M74" s="106">
        <v>46022</v>
      </c>
      <c r="N74" s="106">
        <v>46022</v>
      </c>
      <c r="O74" s="106">
        <v>46022</v>
      </c>
      <c r="P74" s="106">
        <v>46022</v>
      </c>
      <c r="Q74" s="1365">
        <v>6135000</v>
      </c>
      <c r="R74" s="1365"/>
      <c r="S74" s="1348"/>
      <c r="T74" s="1348"/>
      <c r="U74" s="1348"/>
      <c r="V74" s="1348"/>
      <c r="W74" s="1348"/>
      <c r="X74" s="1348"/>
      <c r="Y74" s="1348"/>
      <c r="Z74" s="1348"/>
    </row>
    <row r="75" spans="1:26" ht="16.5">
      <c r="A75" s="1343">
        <v>69</v>
      </c>
      <c r="B75" s="25" t="s">
        <v>388</v>
      </c>
      <c r="C75" s="63" t="s">
        <v>389</v>
      </c>
      <c r="D75" s="63" t="s">
        <v>32</v>
      </c>
      <c r="E75" s="106">
        <v>32053</v>
      </c>
      <c r="F75" s="1344" t="s">
        <v>5472</v>
      </c>
      <c r="G75" s="1348"/>
      <c r="H75" s="1348" t="s">
        <v>392</v>
      </c>
      <c r="I75" s="625" t="s">
        <v>50</v>
      </c>
      <c r="J75" s="1348"/>
      <c r="K75" s="1348"/>
      <c r="L75" s="56" t="s">
        <v>36</v>
      </c>
      <c r="M75" s="107">
        <v>41071</v>
      </c>
      <c r="N75" s="107">
        <v>41071</v>
      </c>
      <c r="O75" s="107">
        <v>41071</v>
      </c>
      <c r="P75" s="107">
        <v>41071</v>
      </c>
      <c r="Q75" s="1365">
        <v>7673000</v>
      </c>
      <c r="R75" s="1365">
        <v>2365000</v>
      </c>
      <c r="S75" s="1348"/>
      <c r="T75" s="1348"/>
      <c r="U75" s="1348"/>
      <c r="V75" s="1348"/>
      <c r="W75" s="1348"/>
      <c r="X75" s="1348"/>
      <c r="Y75" s="1348"/>
      <c r="Z75" s="1348"/>
    </row>
    <row r="76" spans="1:26" ht="16.5">
      <c r="A76" s="1343">
        <v>70</v>
      </c>
      <c r="B76" s="25" t="s">
        <v>395</v>
      </c>
      <c r="C76" s="63" t="s">
        <v>396</v>
      </c>
      <c r="D76" s="63" t="s">
        <v>63</v>
      </c>
      <c r="E76" s="106">
        <v>30254</v>
      </c>
      <c r="F76" s="1344" t="s">
        <v>5472</v>
      </c>
      <c r="G76" s="1348"/>
      <c r="H76" s="1348" t="s">
        <v>398</v>
      </c>
      <c r="I76" s="535" t="s">
        <v>50</v>
      </c>
      <c r="J76" s="1348"/>
      <c r="K76" s="1348"/>
      <c r="L76" s="56" t="s">
        <v>36</v>
      </c>
      <c r="M76" s="107">
        <v>38657</v>
      </c>
      <c r="N76" s="107">
        <v>38657</v>
      </c>
      <c r="O76" s="107">
        <v>38657</v>
      </c>
      <c r="P76" s="107">
        <v>38657</v>
      </c>
      <c r="Q76" s="1365">
        <v>8287000</v>
      </c>
      <c r="R76" s="1365">
        <v>1892000</v>
      </c>
      <c r="S76" s="1348"/>
      <c r="T76" s="1348"/>
      <c r="U76" s="1348"/>
      <c r="V76" s="1348"/>
      <c r="W76" s="1348"/>
      <c r="X76" s="1348"/>
      <c r="Y76" s="1348"/>
      <c r="Z76" s="1348"/>
    </row>
    <row r="77" spans="1:26" ht="16.5">
      <c r="A77" s="1343">
        <v>71</v>
      </c>
      <c r="B77" s="25" t="s">
        <v>402</v>
      </c>
      <c r="C77" s="63" t="s">
        <v>403</v>
      </c>
      <c r="D77" s="63" t="s">
        <v>63</v>
      </c>
      <c r="E77" s="106">
        <v>25965</v>
      </c>
      <c r="F77" s="1344" t="s">
        <v>5472</v>
      </c>
      <c r="G77" s="1348"/>
      <c r="H77" s="1348" t="s">
        <v>405</v>
      </c>
      <c r="I77" s="56" t="s">
        <v>50</v>
      </c>
      <c r="J77" s="1348"/>
      <c r="K77" s="1348"/>
      <c r="L77" s="56" t="s">
        <v>36</v>
      </c>
      <c r="M77" s="107">
        <v>34035</v>
      </c>
      <c r="N77" s="107">
        <v>34035</v>
      </c>
      <c r="O77" s="107">
        <v>34035</v>
      </c>
      <c r="P77" s="107">
        <v>34035</v>
      </c>
      <c r="Q77" s="1365">
        <v>7929000</v>
      </c>
      <c r="R77" s="1365">
        <v>0</v>
      </c>
      <c r="S77" s="1348"/>
      <c r="T77" s="1348"/>
      <c r="U77" s="1348"/>
      <c r="V77" s="1348"/>
      <c r="W77" s="1348"/>
      <c r="X77" s="1348"/>
      <c r="Y77" s="1348"/>
      <c r="Z77" s="1348"/>
    </row>
    <row r="78" spans="1:26" ht="16.5">
      <c r="A78" s="1343">
        <v>72</v>
      </c>
      <c r="B78" s="25" t="s">
        <v>412</v>
      </c>
      <c r="C78" s="63" t="s">
        <v>413</v>
      </c>
      <c r="D78" s="63" t="s">
        <v>63</v>
      </c>
      <c r="E78" s="106">
        <v>27398</v>
      </c>
      <c r="F78" s="1344" t="s">
        <v>5472</v>
      </c>
      <c r="G78" s="1348"/>
      <c r="H78" s="1348" t="s">
        <v>1753</v>
      </c>
      <c r="I78" s="56" t="s">
        <v>50</v>
      </c>
      <c r="J78" s="1348"/>
      <c r="K78" s="1348"/>
      <c r="L78" s="56" t="s">
        <v>36</v>
      </c>
      <c r="M78" s="107">
        <v>36114</v>
      </c>
      <c r="N78" s="107">
        <v>36114</v>
      </c>
      <c r="O78" s="107">
        <v>36114</v>
      </c>
      <c r="P78" s="107">
        <v>36114</v>
      </c>
      <c r="Q78" s="1365">
        <v>9666000</v>
      </c>
      <c r="R78" s="1365">
        <v>0</v>
      </c>
      <c r="S78" s="1348"/>
      <c r="T78" s="1348"/>
      <c r="U78" s="1348"/>
      <c r="V78" s="1348"/>
      <c r="W78" s="1348"/>
      <c r="X78" s="1348"/>
      <c r="Y78" s="1348"/>
      <c r="Z78" s="1348"/>
    </row>
    <row r="79" spans="1:26" ht="16.5">
      <c r="A79" s="1343">
        <v>73</v>
      </c>
      <c r="B79" s="25" t="s">
        <v>426</v>
      </c>
      <c r="C79" s="63" t="s">
        <v>427</v>
      </c>
      <c r="D79" s="63" t="s">
        <v>63</v>
      </c>
      <c r="E79" s="106">
        <v>31248</v>
      </c>
      <c r="F79" s="1344" t="s">
        <v>5472</v>
      </c>
      <c r="G79" s="1348"/>
      <c r="H79" s="1348" t="s">
        <v>429</v>
      </c>
      <c r="I79" s="56" t="s">
        <v>93</v>
      </c>
      <c r="J79" s="1348"/>
      <c r="K79" s="1348"/>
      <c r="L79" s="56" t="s">
        <v>36</v>
      </c>
      <c r="M79" s="107">
        <v>40315</v>
      </c>
      <c r="N79" s="107">
        <v>40315</v>
      </c>
      <c r="O79" s="107">
        <v>40315</v>
      </c>
      <c r="P79" s="107">
        <v>40315</v>
      </c>
      <c r="Q79" s="1365">
        <v>7673000</v>
      </c>
      <c r="R79" s="1365">
        <v>0</v>
      </c>
      <c r="S79" s="1348"/>
      <c r="T79" s="1348"/>
      <c r="U79" s="1348"/>
      <c r="V79" s="1348"/>
      <c r="W79" s="1348"/>
      <c r="X79" s="1348"/>
      <c r="Y79" s="1348"/>
      <c r="Z79" s="1348"/>
    </row>
    <row r="80" spans="1:26" ht="16.5">
      <c r="A80" s="1343">
        <v>74</v>
      </c>
      <c r="B80" s="25" t="s">
        <v>442</v>
      </c>
      <c r="C80" s="63" t="s">
        <v>443</v>
      </c>
      <c r="D80" s="63" t="s">
        <v>32</v>
      </c>
      <c r="E80" s="106">
        <v>33604</v>
      </c>
      <c r="F80" s="1344" t="s">
        <v>5472</v>
      </c>
      <c r="G80" s="1348"/>
      <c r="H80" s="1348" t="s">
        <v>445</v>
      </c>
      <c r="I80" s="56" t="s">
        <v>50</v>
      </c>
      <c r="J80" s="1348"/>
      <c r="K80" s="1348"/>
      <c r="L80" s="56" t="s">
        <v>36</v>
      </c>
      <c r="M80" s="107">
        <v>41913</v>
      </c>
      <c r="N80" s="107">
        <v>41913</v>
      </c>
      <c r="O80" s="107">
        <v>41913</v>
      </c>
      <c r="P80" s="107">
        <v>41913</v>
      </c>
      <c r="Q80" s="1365">
        <v>9565000</v>
      </c>
      <c r="R80" s="1365">
        <v>1764000</v>
      </c>
      <c r="S80" s="1348"/>
      <c r="T80" s="1348"/>
      <c r="U80" s="1348"/>
      <c r="V80" s="1348"/>
      <c r="W80" s="1348"/>
      <c r="X80" s="1348"/>
      <c r="Y80" s="1348"/>
      <c r="Z80" s="1348"/>
    </row>
    <row r="81" spans="1:26" ht="16.5">
      <c r="A81" s="1343">
        <v>75</v>
      </c>
      <c r="B81" s="66" t="s">
        <v>450</v>
      </c>
      <c r="C81" s="67" t="s">
        <v>451</v>
      </c>
      <c r="D81" s="63" t="s">
        <v>63</v>
      </c>
      <c r="E81" s="106">
        <v>32903</v>
      </c>
      <c r="F81" s="1344" t="s">
        <v>5472</v>
      </c>
      <c r="G81" s="1348"/>
      <c r="H81" s="1348" t="s">
        <v>453</v>
      </c>
      <c r="I81" s="56" t="s">
        <v>50</v>
      </c>
      <c r="J81" s="1348"/>
      <c r="K81" s="1348"/>
      <c r="L81" s="56" t="s">
        <v>36</v>
      </c>
      <c r="M81" s="107">
        <v>42583</v>
      </c>
      <c r="N81" s="107">
        <v>42583</v>
      </c>
      <c r="O81" s="107">
        <v>42583</v>
      </c>
      <c r="P81" s="107">
        <v>42583</v>
      </c>
      <c r="Q81" s="1365">
        <v>7673000</v>
      </c>
      <c r="R81" s="1365">
        <v>0</v>
      </c>
      <c r="S81" s="1348"/>
      <c r="T81" s="1348"/>
      <c r="U81" s="1348"/>
      <c r="V81" s="1348"/>
      <c r="W81" s="1348"/>
      <c r="X81" s="1348"/>
      <c r="Y81" s="1348"/>
      <c r="Z81" s="1348"/>
    </row>
    <row r="82" spans="1:26" ht="16.5">
      <c r="A82" s="1343">
        <v>76</v>
      </c>
      <c r="B82" s="433" t="s">
        <v>460</v>
      </c>
      <c r="C82" s="67" t="s">
        <v>461</v>
      </c>
      <c r="D82" s="63" t="s">
        <v>32</v>
      </c>
      <c r="E82" s="75">
        <v>36750</v>
      </c>
      <c r="F82" s="1344" t="s">
        <v>5472</v>
      </c>
      <c r="G82" s="1348"/>
      <c r="H82" s="1348" t="s">
        <v>463</v>
      </c>
      <c r="I82" s="56" t="s">
        <v>50</v>
      </c>
      <c r="J82" s="1348"/>
      <c r="K82" s="1348"/>
      <c r="L82" s="56" t="s">
        <v>36</v>
      </c>
      <c r="M82" s="107">
        <v>44785</v>
      </c>
      <c r="N82" s="107">
        <v>44785</v>
      </c>
      <c r="O82" s="107">
        <v>44785</v>
      </c>
      <c r="P82" s="107">
        <v>44785</v>
      </c>
      <c r="Q82" s="1365">
        <v>6579000</v>
      </c>
      <c r="R82" s="1365">
        <v>0</v>
      </c>
      <c r="S82" s="1348"/>
      <c r="T82" s="1348"/>
      <c r="U82" s="1348"/>
      <c r="V82" s="1348"/>
      <c r="W82" s="1348"/>
      <c r="X82" s="1348"/>
      <c r="Y82" s="1348"/>
      <c r="Z82" s="1348"/>
    </row>
    <row r="83" spans="1:26" ht="16.5">
      <c r="A83" s="1343">
        <v>77</v>
      </c>
      <c r="B83" s="66" t="s">
        <v>1733</v>
      </c>
      <c r="C83" s="458" t="s">
        <v>1579</v>
      </c>
      <c r="D83" s="63" t="s">
        <v>32</v>
      </c>
      <c r="E83" s="75">
        <v>35447</v>
      </c>
      <c r="F83" s="1344" t="s">
        <v>5472</v>
      </c>
      <c r="G83" s="1348"/>
      <c r="H83" s="1348" t="s">
        <v>1740</v>
      </c>
      <c r="I83" s="56" t="s">
        <v>50</v>
      </c>
      <c r="J83" s="1348"/>
      <c r="K83" s="1348"/>
      <c r="L83" s="56" t="s">
        <v>36</v>
      </c>
      <c r="M83" s="75">
        <v>45064</v>
      </c>
      <c r="N83" s="75">
        <v>45064</v>
      </c>
      <c r="O83" s="75">
        <v>45064</v>
      </c>
      <c r="P83" s="75">
        <v>45064</v>
      </c>
      <c r="Q83" s="1365">
        <v>6579000</v>
      </c>
      <c r="R83" s="1365">
        <v>0</v>
      </c>
      <c r="S83" s="1348"/>
      <c r="T83" s="1348"/>
      <c r="U83" s="1348"/>
      <c r="V83" s="1348"/>
      <c r="W83" s="1348"/>
      <c r="X83" s="1348"/>
      <c r="Y83" s="1348"/>
      <c r="Z83" s="1348"/>
    </row>
    <row r="84" spans="1:26" ht="16.5">
      <c r="A84" s="1343">
        <v>78</v>
      </c>
      <c r="B84" s="66" t="s">
        <v>2684</v>
      </c>
      <c r="C84" s="458" t="s">
        <v>2682</v>
      </c>
      <c r="D84" s="63" t="s">
        <v>63</v>
      </c>
      <c r="E84" s="75">
        <v>37274</v>
      </c>
      <c r="F84" s="1344" t="s">
        <v>5472</v>
      </c>
      <c r="G84" s="1348"/>
      <c r="H84" s="1348" t="s">
        <v>2687</v>
      </c>
      <c r="I84" s="56" t="s">
        <v>50</v>
      </c>
      <c r="J84" s="1348"/>
      <c r="K84" s="1348"/>
      <c r="L84" s="56" t="s">
        <v>117</v>
      </c>
      <c r="M84" s="75">
        <v>45567</v>
      </c>
      <c r="N84" s="75">
        <v>45567</v>
      </c>
      <c r="O84" s="75">
        <v>45567</v>
      </c>
      <c r="P84" s="75">
        <v>45567</v>
      </c>
      <c r="Q84" s="1365">
        <v>6135000</v>
      </c>
      <c r="R84" s="1365"/>
      <c r="S84" s="1348"/>
      <c r="T84" s="1348"/>
      <c r="U84" s="1348"/>
      <c r="V84" s="1348"/>
      <c r="W84" s="1348"/>
      <c r="X84" s="1348"/>
      <c r="Y84" s="1348"/>
      <c r="Z84" s="1348"/>
    </row>
    <row r="85" spans="1:26" ht="16.5">
      <c r="A85" s="1343">
        <v>79</v>
      </c>
      <c r="B85" s="920" t="s">
        <v>2901</v>
      </c>
      <c r="C85" s="534" t="s">
        <v>2902</v>
      </c>
      <c r="D85" s="463" t="s">
        <v>32</v>
      </c>
      <c r="E85" s="488">
        <v>34881</v>
      </c>
      <c r="F85" s="1344" t="s">
        <v>5472</v>
      </c>
      <c r="G85" s="1348"/>
      <c r="H85" s="1348" t="s">
        <v>2920</v>
      </c>
      <c r="I85" s="56" t="s">
        <v>50</v>
      </c>
      <c r="J85" s="1348"/>
      <c r="K85" s="1348"/>
      <c r="L85" s="56" t="s">
        <v>117</v>
      </c>
      <c r="M85" s="488">
        <v>45809</v>
      </c>
      <c r="N85" s="488">
        <v>45809</v>
      </c>
      <c r="O85" s="488">
        <v>45809</v>
      </c>
      <c r="P85" s="488">
        <v>45809</v>
      </c>
      <c r="Q85" s="1365">
        <v>6135000</v>
      </c>
      <c r="R85" s="1365"/>
      <c r="S85" s="1348"/>
      <c r="T85" s="1348"/>
      <c r="U85" s="1348"/>
      <c r="V85" s="1348"/>
      <c r="W85" s="1348"/>
      <c r="X85" s="1348"/>
      <c r="Y85" s="1348"/>
      <c r="Z85" s="1348"/>
    </row>
    <row r="86" spans="1:26" ht="16.5">
      <c r="A86" s="1343">
        <v>80</v>
      </c>
      <c r="B86" s="920" t="s">
        <v>2903</v>
      </c>
      <c r="C86" s="534" t="s">
        <v>2904</v>
      </c>
      <c r="D86" s="63" t="s">
        <v>63</v>
      </c>
      <c r="E86" s="488">
        <v>36467</v>
      </c>
      <c r="F86" s="1344" t="s">
        <v>5472</v>
      </c>
      <c r="G86" s="1348"/>
      <c r="H86" s="1348" t="s">
        <v>2926</v>
      </c>
      <c r="I86" s="56" t="s">
        <v>50</v>
      </c>
      <c r="J86" s="1348"/>
      <c r="K86" s="1348"/>
      <c r="L86" s="56" t="s">
        <v>117</v>
      </c>
      <c r="M86" s="488">
        <v>45809</v>
      </c>
      <c r="N86" s="488">
        <v>45809</v>
      </c>
      <c r="O86" s="488">
        <v>45809</v>
      </c>
      <c r="P86" s="488">
        <v>45809</v>
      </c>
      <c r="Q86" s="1365">
        <v>6135000</v>
      </c>
      <c r="R86" s="1365"/>
      <c r="S86" s="1348"/>
      <c r="T86" s="1348"/>
      <c r="U86" s="1348"/>
      <c r="V86" s="1348"/>
      <c r="W86" s="1348"/>
      <c r="X86" s="1348"/>
      <c r="Y86" s="1348"/>
      <c r="Z86" s="1348"/>
    </row>
    <row r="87" spans="1:26" ht="16.5">
      <c r="A87" s="1343">
        <v>81</v>
      </c>
      <c r="B87" s="459" t="s">
        <v>471</v>
      </c>
      <c r="C87" s="463" t="s">
        <v>472</v>
      </c>
      <c r="D87" s="463" t="s">
        <v>32</v>
      </c>
      <c r="E87" s="496">
        <v>25851</v>
      </c>
      <c r="F87" s="1344" t="s">
        <v>5472</v>
      </c>
      <c r="G87" s="1348"/>
      <c r="H87" s="1348" t="s">
        <v>1754</v>
      </c>
      <c r="I87" s="56" t="s">
        <v>50</v>
      </c>
      <c r="J87" s="1348"/>
      <c r="K87" s="1348"/>
      <c r="L87" s="464" t="s">
        <v>36</v>
      </c>
      <c r="M87" s="497">
        <v>34391</v>
      </c>
      <c r="N87" s="497">
        <v>34391</v>
      </c>
      <c r="O87" s="497">
        <v>34391</v>
      </c>
      <c r="P87" s="497">
        <v>34391</v>
      </c>
      <c r="Q87" s="1365">
        <v>6152000</v>
      </c>
      <c r="R87" s="1365">
        <v>0</v>
      </c>
      <c r="S87" s="1348"/>
      <c r="T87" s="1348"/>
      <c r="U87" s="1348"/>
      <c r="V87" s="1348"/>
      <c r="W87" s="1348"/>
      <c r="X87" s="1348"/>
      <c r="Y87" s="1348"/>
      <c r="Z87" s="1348"/>
    </row>
    <row r="88" spans="1:26" ht="16.5">
      <c r="A88" s="1343">
        <v>82</v>
      </c>
      <c r="B88" s="667" t="s">
        <v>496</v>
      </c>
      <c r="C88" s="668" t="s">
        <v>497</v>
      </c>
      <c r="D88" s="668" t="s">
        <v>32</v>
      </c>
      <c r="E88" s="496">
        <v>29469</v>
      </c>
      <c r="F88" s="1344" t="s">
        <v>5472</v>
      </c>
      <c r="G88" s="1348"/>
      <c r="H88" s="1348" t="s">
        <v>500</v>
      </c>
      <c r="I88" s="56" t="s">
        <v>50</v>
      </c>
      <c r="J88" s="1348"/>
      <c r="K88" s="1348"/>
      <c r="L88" s="464" t="s">
        <v>36</v>
      </c>
      <c r="M88" s="497">
        <v>36434</v>
      </c>
      <c r="N88" s="497">
        <v>36434</v>
      </c>
      <c r="O88" s="497">
        <v>36434</v>
      </c>
      <c r="P88" s="497">
        <v>36434</v>
      </c>
      <c r="Q88" s="1365">
        <v>6152000</v>
      </c>
      <c r="R88" s="1365">
        <v>0</v>
      </c>
      <c r="S88" s="1348"/>
      <c r="T88" s="1348"/>
      <c r="U88" s="1348"/>
      <c r="V88" s="1348"/>
      <c r="W88" s="1348"/>
      <c r="X88" s="1348"/>
      <c r="Y88" s="1348"/>
      <c r="Z88" s="1348"/>
    </row>
    <row r="89" spans="1:26" ht="16.5">
      <c r="A89" s="1343">
        <v>83</v>
      </c>
      <c r="B89" s="82" t="s">
        <v>504</v>
      </c>
      <c r="C89" s="83" t="s">
        <v>505</v>
      </c>
      <c r="D89" s="83" t="s">
        <v>32</v>
      </c>
      <c r="E89" s="30">
        <v>27459</v>
      </c>
      <c r="F89" s="1344" t="s">
        <v>5472</v>
      </c>
      <c r="G89" s="1348"/>
      <c r="H89" s="1348" t="s">
        <v>508</v>
      </c>
      <c r="I89" s="56" t="s">
        <v>50</v>
      </c>
      <c r="J89" s="1348"/>
      <c r="K89" s="1348"/>
      <c r="L89" s="85" t="s">
        <v>36</v>
      </c>
      <c r="M89" s="31">
        <v>34509</v>
      </c>
      <c r="N89" s="31">
        <v>34509</v>
      </c>
      <c r="O89" s="31">
        <v>34509</v>
      </c>
      <c r="P89" s="31">
        <v>34509</v>
      </c>
      <c r="Q89" s="1365">
        <v>7976000</v>
      </c>
      <c r="R89" s="1365">
        <v>0</v>
      </c>
      <c r="S89" s="1348"/>
      <c r="T89" s="1348"/>
      <c r="U89" s="1348"/>
      <c r="V89" s="1348"/>
      <c r="W89" s="1348"/>
      <c r="X89" s="1348"/>
      <c r="Y89" s="1348"/>
      <c r="Z89" s="1348"/>
    </row>
    <row r="90" spans="1:26" ht="16.5">
      <c r="A90" s="1343">
        <v>84</v>
      </c>
      <c r="B90" s="82" t="s">
        <v>511</v>
      </c>
      <c r="C90" s="83" t="s">
        <v>512</v>
      </c>
      <c r="D90" s="83" t="s">
        <v>32</v>
      </c>
      <c r="E90" s="30">
        <v>28665</v>
      </c>
      <c r="F90" s="1344" t="s">
        <v>5472</v>
      </c>
      <c r="G90" s="1348"/>
      <c r="H90" s="1348" t="s">
        <v>515</v>
      </c>
      <c r="I90" s="56" t="s">
        <v>50</v>
      </c>
      <c r="J90" s="1348"/>
      <c r="K90" s="1348"/>
      <c r="L90" s="85" t="s">
        <v>36</v>
      </c>
      <c r="M90" s="31">
        <v>35432</v>
      </c>
      <c r="N90" s="31">
        <v>35432</v>
      </c>
      <c r="O90" s="31">
        <v>35432</v>
      </c>
      <c r="P90" s="31">
        <v>35432</v>
      </c>
      <c r="Q90" s="1365">
        <v>7454000</v>
      </c>
      <c r="R90" s="1365">
        <v>0</v>
      </c>
      <c r="S90" s="1348"/>
      <c r="T90" s="1348"/>
      <c r="U90" s="1348"/>
      <c r="V90" s="1348"/>
      <c r="W90" s="1348"/>
      <c r="X90" s="1348"/>
      <c r="Y90" s="1348"/>
      <c r="Z90" s="1348"/>
    </row>
    <row r="91" spans="1:26" ht="16.5">
      <c r="A91" s="1343">
        <v>85</v>
      </c>
      <c r="B91" s="82" t="s">
        <v>519</v>
      </c>
      <c r="C91" s="83" t="s">
        <v>520</v>
      </c>
      <c r="D91" s="83" t="s">
        <v>32</v>
      </c>
      <c r="E91" s="30">
        <v>26216</v>
      </c>
      <c r="F91" s="1344" t="s">
        <v>5472</v>
      </c>
      <c r="G91" s="1348"/>
      <c r="H91" s="1348" t="s">
        <v>522</v>
      </c>
      <c r="I91" s="56" t="s">
        <v>156</v>
      </c>
      <c r="J91" s="1348"/>
      <c r="K91" s="1348"/>
      <c r="L91" s="85" t="s">
        <v>36</v>
      </c>
      <c r="M91" s="31">
        <v>34274</v>
      </c>
      <c r="N91" s="31">
        <v>34274</v>
      </c>
      <c r="O91" s="31">
        <v>34274</v>
      </c>
      <c r="P91" s="31">
        <v>34274</v>
      </c>
      <c r="Q91" s="1365">
        <v>7976000</v>
      </c>
      <c r="R91" s="1365">
        <v>0</v>
      </c>
      <c r="S91" s="1348"/>
      <c r="T91" s="1348"/>
      <c r="U91" s="1348"/>
      <c r="V91" s="1348"/>
      <c r="W91" s="1348"/>
      <c r="X91" s="1348"/>
      <c r="Y91" s="1348"/>
      <c r="Z91" s="1348"/>
    </row>
    <row r="92" spans="1:26" ht="16.5">
      <c r="A92" s="1343">
        <v>86</v>
      </c>
      <c r="B92" s="82" t="s">
        <v>525</v>
      </c>
      <c r="C92" s="83" t="s">
        <v>526</v>
      </c>
      <c r="D92" s="83" t="s">
        <v>32</v>
      </c>
      <c r="E92" s="30">
        <v>27885</v>
      </c>
      <c r="F92" s="1344" t="s">
        <v>5472</v>
      </c>
      <c r="G92" s="1348"/>
      <c r="H92" s="1348" t="s">
        <v>529</v>
      </c>
      <c r="I92" s="625" t="s">
        <v>156</v>
      </c>
      <c r="J92" s="1348"/>
      <c r="K92" s="1348"/>
      <c r="L92" s="85" t="s">
        <v>36</v>
      </c>
      <c r="M92" s="31">
        <v>34589</v>
      </c>
      <c r="N92" s="31">
        <v>34589</v>
      </c>
      <c r="O92" s="31">
        <v>34589</v>
      </c>
      <c r="P92" s="31">
        <v>34589</v>
      </c>
      <c r="Q92" s="1365">
        <v>7976000</v>
      </c>
      <c r="R92" s="1365">
        <v>1892000</v>
      </c>
      <c r="S92" s="1348"/>
      <c r="T92" s="1348"/>
      <c r="U92" s="1348"/>
      <c r="V92" s="1348"/>
      <c r="W92" s="1348"/>
      <c r="X92" s="1348"/>
      <c r="Y92" s="1348"/>
      <c r="Z92" s="1348"/>
    </row>
    <row r="93" spans="1:26" ht="16.5">
      <c r="A93" s="1343">
        <v>87</v>
      </c>
      <c r="B93" s="82" t="s">
        <v>532</v>
      </c>
      <c r="C93" s="83" t="s">
        <v>533</v>
      </c>
      <c r="D93" s="83" t="s">
        <v>32</v>
      </c>
      <c r="E93" s="30">
        <v>26781</v>
      </c>
      <c r="F93" s="1344" t="s">
        <v>5472</v>
      </c>
      <c r="G93" s="1348"/>
      <c r="H93" s="1348" t="s">
        <v>535</v>
      </c>
      <c r="I93" s="97" t="s">
        <v>156</v>
      </c>
      <c r="J93" s="1348"/>
      <c r="K93" s="1348"/>
      <c r="L93" s="85" t="s">
        <v>36</v>
      </c>
      <c r="M93" s="31">
        <v>36161</v>
      </c>
      <c r="N93" s="31">
        <v>36161</v>
      </c>
      <c r="O93" s="31">
        <v>36161</v>
      </c>
      <c r="P93" s="31">
        <v>36161</v>
      </c>
      <c r="Q93" s="1365">
        <v>7454000</v>
      </c>
      <c r="R93" s="1365">
        <v>0</v>
      </c>
      <c r="S93" s="1348"/>
      <c r="T93" s="1348"/>
      <c r="U93" s="1348"/>
      <c r="V93" s="1348"/>
      <c r="W93" s="1348"/>
      <c r="X93" s="1348"/>
      <c r="Y93" s="1348"/>
      <c r="Z93" s="1348"/>
    </row>
    <row r="94" spans="1:26" ht="16.5">
      <c r="A94" s="1343">
        <v>88</v>
      </c>
      <c r="B94" s="82" t="s">
        <v>537</v>
      </c>
      <c r="C94" s="83" t="s">
        <v>538</v>
      </c>
      <c r="D94" s="83" t="s">
        <v>32</v>
      </c>
      <c r="E94" s="30">
        <v>27251</v>
      </c>
      <c r="F94" s="1344" t="s">
        <v>5472</v>
      </c>
      <c r="G94" s="1348"/>
      <c r="H94" s="1348" t="s">
        <v>540</v>
      </c>
      <c r="I94" s="97" t="s">
        <v>156</v>
      </c>
      <c r="J94" s="1348"/>
      <c r="K94" s="1348"/>
      <c r="L94" s="85" t="s">
        <v>36</v>
      </c>
      <c r="M94" s="31">
        <v>36404</v>
      </c>
      <c r="N94" s="31">
        <v>36404</v>
      </c>
      <c r="O94" s="31">
        <v>36404</v>
      </c>
      <c r="P94" s="31">
        <v>36404</v>
      </c>
      <c r="Q94" s="1365">
        <v>7454000</v>
      </c>
      <c r="R94" s="1365">
        <v>1419000</v>
      </c>
      <c r="S94" s="1348"/>
      <c r="T94" s="1348"/>
      <c r="U94" s="1348"/>
      <c r="V94" s="1348"/>
      <c r="W94" s="1348"/>
      <c r="X94" s="1348"/>
      <c r="Y94" s="1348"/>
      <c r="Z94" s="1348"/>
    </row>
    <row r="95" spans="1:26" ht="16.5">
      <c r="A95" s="1343">
        <v>89</v>
      </c>
      <c r="B95" s="82" t="s">
        <v>545</v>
      </c>
      <c r="C95" s="83" t="s">
        <v>546</v>
      </c>
      <c r="D95" s="83" t="s">
        <v>32</v>
      </c>
      <c r="E95" s="30">
        <v>30177</v>
      </c>
      <c r="F95" s="1344" t="s">
        <v>5472</v>
      </c>
      <c r="G95" s="1348"/>
      <c r="H95" s="1348" t="s">
        <v>548</v>
      </c>
      <c r="I95" s="97" t="s">
        <v>156</v>
      </c>
      <c r="J95" s="1348"/>
      <c r="K95" s="1348"/>
      <c r="L95" s="85" t="s">
        <v>36</v>
      </c>
      <c r="M95" s="31">
        <v>37987</v>
      </c>
      <c r="N95" s="31">
        <v>37987</v>
      </c>
      <c r="O95" s="31">
        <v>37987</v>
      </c>
      <c r="P95" s="31">
        <v>37987</v>
      </c>
      <c r="Q95" s="1365">
        <v>8385000</v>
      </c>
      <c r="R95" s="1365">
        <v>1419000</v>
      </c>
      <c r="S95" s="1348"/>
      <c r="T95" s="1348"/>
      <c r="U95" s="1348"/>
      <c r="V95" s="1348"/>
      <c r="W95" s="1348"/>
      <c r="X95" s="1348"/>
      <c r="Y95" s="1348"/>
      <c r="Z95" s="1348"/>
    </row>
    <row r="96" spans="1:26" ht="16.5">
      <c r="A96" s="1343">
        <v>90</v>
      </c>
      <c r="B96" s="82" t="s">
        <v>550</v>
      </c>
      <c r="C96" s="83" t="s">
        <v>551</v>
      </c>
      <c r="D96" s="83" t="s">
        <v>32</v>
      </c>
      <c r="E96" s="30">
        <v>29575</v>
      </c>
      <c r="F96" s="1344" t="s">
        <v>5472</v>
      </c>
      <c r="G96" s="1348"/>
      <c r="H96" s="1348" t="s">
        <v>553</v>
      </c>
      <c r="I96" s="97" t="s">
        <v>156</v>
      </c>
      <c r="J96" s="1348"/>
      <c r="K96" s="1348"/>
      <c r="L96" s="85" t="s">
        <v>36</v>
      </c>
      <c r="M96" s="31">
        <v>39188</v>
      </c>
      <c r="N96" s="31">
        <v>39188</v>
      </c>
      <c r="O96" s="31">
        <v>39188</v>
      </c>
      <c r="P96" s="31">
        <v>39188</v>
      </c>
      <c r="Q96" s="1365">
        <v>6966000</v>
      </c>
      <c r="R96" s="1365">
        <v>0</v>
      </c>
      <c r="S96" s="1348"/>
      <c r="T96" s="1348"/>
      <c r="U96" s="1348"/>
      <c r="V96" s="1348"/>
      <c r="W96" s="1348"/>
      <c r="X96" s="1348"/>
      <c r="Y96" s="1348"/>
      <c r="Z96" s="1348"/>
    </row>
    <row r="97" spans="1:26" ht="16.5">
      <c r="A97" s="1343">
        <v>91</v>
      </c>
      <c r="B97" s="82" t="s">
        <v>562</v>
      </c>
      <c r="C97" s="83" t="s">
        <v>563</v>
      </c>
      <c r="D97" s="83" t="s">
        <v>32</v>
      </c>
      <c r="E97" s="30">
        <v>28992</v>
      </c>
      <c r="F97" s="1344" t="s">
        <v>5472</v>
      </c>
      <c r="G97" s="1348"/>
      <c r="H97" s="1348" t="s">
        <v>565</v>
      </c>
      <c r="I97" s="97" t="s">
        <v>156</v>
      </c>
      <c r="J97" s="1348"/>
      <c r="K97" s="1348"/>
      <c r="L97" s="85" t="s">
        <v>36</v>
      </c>
      <c r="M97" s="31">
        <v>41092</v>
      </c>
      <c r="N97" s="31">
        <v>41092</v>
      </c>
      <c r="O97" s="31">
        <v>41092</v>
      </c>
      <c r="P97" s="31">
        <v>41092</v>
      </c>
      <c r="Q97" s="1365">
        <v>6510000</v>
      </c>
      <c r="R97" s="1365">
        <v>0</v>
      </c>
      <c r="S97" s="1348"/>
      <c r="T97" s="1348"/>
      <c r="U97" s="1348"/>
      <c r="V97" s="1348"/>
      <c r="W97" s="1348"/>
      <c r="X97" s="1348"/>
      <c r="Y97" s="1348"/>
      <c r="Z97" s="1348"/>
    </row>
    <row r="98" spans="1:26" ht="16.5">
      <c r="A98" s="1343">
        <v>92</v>
      </c>
      <c r="B98" s="82" t="s">
        <v>568</v>
      </c>
      <c r="C98" s="83" t="s">
        <v>569</v>
      </c>
      <c r="D98" s="83" t="s">
        <v>32</v>
      </c>
      <c r="E98" s="30">
        <v>32311</v>
      </c>
      <c r="F98" s="1344" t="s">
        <v>5472</v>
      </c>
      <c r="G98" s="1348"/>
      <c r="H98" s="1348" t="s">
        <v>571</v>
      </c>
      <c r="I98" s="97" t="s">
        <v>50</v>
      </c>
      <c r="J98" s="1348"/>
      <c r="K98" s="1348"/>
      <c r="L98" s="85" t="s">
        <v>36</v>
      </c>
      <c r="M98" s="31">
        <v>41339</v>
      </c>
      <c r="N98" s="31">
        <v>41339</v>
      </c>
      <c r="O98" s="31">
        <v>41339</v>
      </c>
      <c r="P98" s="31">
        <v>41339</v>
      </c>
      <c r="Q98" s="1365">
        <v>6966000</v>
      </c>
      <c r="R98" s="1365">
        <v>0</v>
      </c>
      <c r="S98" s="1348"/>
      <c r="T98" s="1348"/>
      <c r="U98" s="1348"/>
      <c r="V98" s="1348"/>
      <c r="W98" s="1348"/>
      <c r="X98" s="1348"/>
      <c r="Y98" s="1348"/>
      <c r="Z98" s="1348"/>
    </row>
    <row r="99" spans="1:26" ht="16.5">
      <c r="A99" s="1343">
        <v>93</v>
      </c>
      <c r="B99" s="82" t="s">
        <v>578</v>
      </c>
      <c r="C99" s="83" t="s">
        <v>579</v>
      </c>
      <c r="D99" s="83" t="s">
        <v>32</v>
      </c>
      <c r="E99" s="30">
        <v>24326</v>
      </c>
      <c r="F99" s="1344" t="s">
        <v>5472</v>
      </c>
      <c r="G99" s="1348"/>
      <c r="H99" s="1348" t="s">
        <v>581</v>
      </c>
      <c r="I99" s="97" t="s">
        <v>50</v>
      </c>
      <c r="J99" s="1348"/>
      <c r="K99" s="1348"/>
      <c r="L99" s="85" t="s">
        <v>36</v>
      </c>
      <c r="M99" s="31">
        <v>38768</v>
      </c>
      <c r="N99" s="31">
        <v>38768</v>
      </c>
      <c r="O99" s="31">
        <v>38768</v>
      </c>
      <c r="P99" s="31">
        <v>38768</v>
      </c>
      <c r="Q99" s="1365">
        <v>6634000</v>
      </c>
      <c r="R99" s="1365">
        <v>0</v>
      </c>
      <c r="S99" s="1348"/>
      <c r="T99" s="1348"/>
      <c r="U99" s="1348"/>
      <c r="V99" s="1348"/>
      <c r="W99" s="1348"/>
      <c r="X99" s="1348"/>
      <c r="Y99" s="1348"/>
      <c r="Z99" s="1348"/>
    </row>
    <row r="100" spans="1:26" ht="16.5">
      <c r="A100" s="1343">
        <v>94</v>
      </c>
      <c r="B100" s="73" t="s">
        <v>586</v>
      </c>
      <c r="C100" s="133" t="s">
        <v>587</v>
      </c>
      <c r="D100" s="83" t="s">
        <v>32</v>
      </c>
      <c r="E100" s="30">
        <v>32241</v>
      </c>
      <c r="F100" s="1344" t="s">
        <v>5472</v>
      </c>
      <c r="G100" s="1348"/>
      <c r="H100" s="1348" t="s">
        <v>589</v>
      </c>
      <c r="I100" s="97" t="s">
        <v>156</v>
      </c>
      <c r="J100" s="1348"/>
      <c r="K100" s="1348"/>
      <c r="L100" s="85" t="s">
        <v>36</v>
      </c>
      <c r="M100" s="31">
        <v>42125</v>
      </c>
      <c r="N100" s="31">
        <v>42125</v>
      </c>
      <c r="O100" s="31">
        <v>42125</v>
      </c>
      <c r="P100" s="31">
        <v>42125</v>
      </c>
      <c r="Q100" s="1365">
        <v>6200000</v>
      </c>
      <c r="R100" s="1365">
        <v>0</v>
      </c>
      <c r="S100" s="1348"/>
      <c r="T100" s="1348"/>
      <c r="U100" s="1348"/>
      <c r="V100" s="1348"/>
      <c r="W100" s="1348"/>
      <c r="X100" s="1348"/>
      <c r="Y100" s="1348"/>
      <c r="Z100" s="1348"/>
    </row>
    <row r="101" spans="1:26" ht="16.5">
      <c r="A101" s="1343">
        <v>95</v>
      </c>
      <c r="B101" s="408" t="s">
        <v>592</v>
      </c>
      <c r="C101" s="409" t="s">
        <v>593</v>
      </c>
      <c r="D101" s="133" t="s">
        <v>32</v>
      </c>
      <c r="E101" s="30">
        <v>29063</v>
      </c>
      <c r="F101" s="1344" t="s">
        <v>5472</v>
      </c>
      <c r="G101" s="1348"/>
      <c r="H101" s="1348" t="s">
        <v>596</v>
      </c>
      <c r="I101" s="97" t="s">
        <v>182</v>
      </c>
      <c r="J101" s="1348"/>
      <c r="K101" s="1348"/>
      <c r="L101" s="133" t="s">
        <v>36</v>
      </c>
      <c r="M101" s="31">
        <v>40427</v>
      </c>
      <c r="N101" s="31">
        <v>40427</v>
      </c>
      <c r="O101" s="31">
        <v>40427</v>
      </c>
      <c r="P101" s="31">
        <v>40427</v>
      </c>
      <c r="Q101" s="1365">
        <v>6084000</v>
      </c>
      <c r="R101" s="1365">
        <v>0</v>
      </c>
      <c r="S101" s="1348"/>
      <c r="T101" s="1348"/>
      <c r="U101" s="1348"/>
      <c r="V101" s="1348"/>
      <c r="W101" s="1348"/>
      <c r="X101" s="1348"/>
      <c r="Y101" s="1348"/>
      <c r="Z101" s="1348"/>
    </row>
    <row r="102" spans="1:26" ht="16.5">
      <c r="A102" s="1343">
        <v>96</v>
      </c>
      <c r="B102" s="73" t="s">
        <v>599</v>
      </c>
      <c r="C102" s="133" t="s">
        <v>600</v>
      </c>
      <c r="D102" s="133" t="s">
        <v>32</v>
      </c>
      <c r="E102" s="31">
        <v>29305</v>
      </c>
      <c r="F102" s="1344" t="s">
        <v>5472</v>
      </c>
      <c r="G102" s="1348"/>
      <c r="H102" s="1348" t="s">
        <v>602</v>
      </c>
      <c r="I102" s="97" t="s">
        <v>93</v>
      </c>
      <c r="J102" s="1348"/>
      <c r="K102" s="1348"/>
      <c r="L102" s="133" t="s">
        <v>36</v>
      </c>
      <c r="M102" s="34">
        <v>43817</v>
      </c>
      <c r="N102" s="34">
        <v>43817</v>
      </c>
      <c r="O102" s="34">
        <v>43817</v>
      </c>
      <c r="P102" s="34">
        <v>43817</v>
      </c>
      <c r="Q102" s="1365">
        <v>6084000</v>
      </c>
      <c r="R102" s="1365">
        <v>0</v>
      </c>
      <c r="S102" s="1348"/>
      <c r="T102" s="1348"/>
      <c r="U102" s="1348"/>
      <c r="V102" s="1348"/>
      <c r="W102" s="1348"/>
      <c r="X102" s="1348"/>
      <c r="Y102" s="1348"/>
      <c r="Z102" s="1348"/>
    </row>
    <row r="103" spans="1:26" ht="16.5">
      <c r="A103" s="1343">
        <v>97</v>
      </c>
      <c r="B103" s="73" t="s">
        <v>604</v>
      </c>
      <c r="C103" s="133" t="s">
        <v>605</v>
      </c>
      <c r="D103" s="133" t="s">
        <v>32</v>
      </c>
      <c r="E103" s="30">
        <v>32771</v>
      </c>
      <c r="F103" s="1344" t="s">
        <v>5472</v>
      </c>
      <c r="G103" s="1348"/>
      <c r="H103" s="1348" t="s">
        <v>607</v>
      </c>
      <c r="I103" s="97" t="s">
        <v>182</v>
      </c>
      <c r="J103" s="1348"/>
      <c r="K103" s="1348"/>
      <c r="L103" s="133" t="s">
        <v>36</v>
      </c>
      <c r="M103" s="34">
        <v>43817</v>
      </c>
      <c r="N103" s="34">
        <v>43817</v>
      </c>
      <c r="O103" s="34">
        <v>43817</v>
      </c>
      <c r="P103" s="34">
        <v>43817</v>
      </c>
      <c r="Q103" s="1365">
        <v>5415000</v>
      </c>
      <c r="R103" s="1365">
        <v>0</v>
      </c>
      <c r="S103" s="1348"/>
      <c r="T103" s="1348"/>
      <c r="U103" s="1348"/>
      <c r="V103" s="1348"/>
      <c r="W103" s="1348"/>
      <c r="X103" s="1348"/>
      <c r="Y103" s="1348"/>
      <c r="Z103" s="1348"/>
    </row>
    <row r="104" spans="1:26" ht="16.5">
      <c r="A104" s="1343">
        <v>98</v>
      </c>
      <c r="B104" s="73" t="s">
        <v>609</v>
      </c>
      <c r="C104" s="133" t="s">
        <v>610</v>
      </c>
      <c r="D104" s="133" t="s">
        <v>32</v>
      </c>
      <c r="E104" s="30">
        <v>35280</v>
      </c>
      <c r="F104" s="1344" t="s">
        <v>5472</v>
      </c>
      <c r="G104" s="1348"/>
      <c r="H104" s="1348" t="s">
        <v>1790</v>
      </c>
      <c r="I104" s="46" t="s">
        <v>156</v>
      </c>
      <c r="J104" s="1348"/>
      <c r="K104" s="1348"/>
      <c r="L104" s="133" t="s">
        <v>36</v>
      </c>
      <c r="M104" s="34">
        <v>44768</v>
      </c>
      <c r="N104" s="34">
        <v>44768</v>
      </c>
      <c r="O104" s="34">
        <v>44768</v>
      </c>
      <c r="P104" s="34">
        <v>44768</v>
      </c>
      <c r="Q104" s="1365">
        <v>5686000</v>
      </c>
      <c r="R104" s="1365">
        <v>0</v>
      </c>
      <c r="S104" s="1348"/>
      <c r="T104" s="1348"/>
      <c r="U104" s="1348"/>
      <c r="V104" s="1348"/>
      <c r="W104" s="1348"/>
      <c r="X104" s="1348"/>
      <c r="Y104" s="1348"/>
      <c r="Z104" s="1348"/>
    </row>
    <row r="105" spans="1:26" ht="16.5">
      <c r="A105" s="1343">
        <v>99</v>
      </c>
      <c r="B105" s="73" t="s">
        <v>1925</v>
      </c>
      <c r="C105" s="133" t="s">
        <v>1865</v>
      </c>
      <c r="D105" s="133" t="s">
        <v>32</v>
      </c>
      <c r="E105" s="30">
        <v>35677</v>
      </c>
      <c r="F105" s="1344" t="s">
        <v>5472</v>
      </c>
      <c r="G105" s="1348"/>
      <c r="H105" s="1348" t="s">
        <v>1866</v>
      </c>
      <c r="I105" s="46" t="s">
        <v>156</v>
      </c>
      <c r="J105" s="1348"/>
      <c r="K105" s="1348"/>
      <c r="L105" s="133" t="s">
        <v>36</v>
      </c>
      <c r="M105" s="34">
        <v>45170</v>
      </c>
      <c r="N105" s="34">
        <v>45170</v>
      </c>
      <c r="O105" s="34">
        <v>45170</v>
      </c>
      <c r="P105" s="34">
        <v>45170</v>
      </c>
      <c r="Q105" s="1365">
        <v>5061000</v>
      </c>
      <c r="R105" s="1365">
        <v>0</v>
      </c>
      <c r="S105" s="1348"/>
      <c r="T105" s="1348"/>
      <c r="U105" s="1348"/>
      <c r="V105" s="1348"/>
      <c r="W105" s="1348"/>
      <c r="X105" s="1348"/>
      <c r="Y105" s="1348"/>
      <c r="Z105" s="1348"/>
    </row>
    <row r="106" spans="1:26" ht="16.5">
      <c r="A106" s="1343">
        <v>100</v>
      </c>
      <c r="B106" s="73" t="s">
        <v>1926</v>
      </c>
      <c r="C106" s="133" t="s">
        <v>1869</v>
      </c>
      <c r="D106" s="133" t="s">
        <v>32</v>
      </c>
      <c r="E106" s="30">
        <v>28126</v>
      </c>
      <c r="F106" s="1344" t="s">
        <v>5472</v>
      </c>
      <c r="G106" s="1348"/>
      <c r="H106" s="1348" t="s">
        <v>1870</v>
      </c>
      <c r="I106" s="46" t="s">
        <v>156</v>
      </c>
      <c r="J106" s="1348"/>
      <c r="K106" s="1348"/>
      <c r="L106" s="133" t="s">
        <v>36</v>
      </c>
      <c r="M106" s="34">
        <v>45170</v>
      </c>
      <c r="N106" s="34">
        <v>45170</v>
      </c>
      <c r="O106" s="34">
        <v>45170</v>
      </c>
      <c r="P106" s="34">
        <v>45170</v>
      </c>
      <c r="Q106" s="1365">
        <v>5314000</v>
      </c>
      <c r="R106" s="1365">
        <v>0</v>
      </c>
      <c r="S106" s="1348"/>
      <c r="T106" s="1348"/>
      <c r="U106" s="1348"/>
      <c r="V106" s="1348"/>
      <c r="W106" s="1348"/>
      <c r="X106" s="1348"/>
      <c r="Y106" s="1348"/>
      <c r="Z106" s="1348"/>
    </row>
    <row r="107" spans="1:26" ht="16.5">
      <c r="A107" s="1343">
        <v>101</v>
      </c>
      <c r="B107" s="73" t="s">
        <v>1927</v>
      </c>
      <c r="C107" s="133" t="s">
        <v>1597</v>
      </c>
      <c r="D107" s="133" t="s">
        <v>32</v>
      </c>
      <c r="E107" s="30">
        <v>31581</v>
      </c>
      <c r="F107" s="1344" t="s">
        <v>5472</v>
      </c>
      <c r="G107" s="1348"/>
      <c r="H107" s="1348" t="s">
        <v>1871</v>
      </c>
      <c r="I107" s="46" t="s">
        <v>156</v>
      </c>
      <c r="J107" s="1348"/>
      <c r="K107" s="1348"/>
      <c r="L107" s="133" t="s">
        <v>36</v>
      </c>
      <c r="M107" s="34">
        <v>45170</v>
      </c>
      <c r="N107" s="34">
        <v>45170</v>
      </c>
      <c r="O107" s="34">
        <v>45170</v>
      </c>
      <c r="P107" s="34">
        <v>45170</v>
      </c>
      <c r="Q107" s="1365">
        <v>5314000</v>
      </c>
      <c r="R107" s="1365">
        <v>0</v>
      </c>
      <c r="S107" s="1348"/>
      <c r="T107" s="1348"/>
      <c r="U107" s="1348"/>
      <c r="V107" s="1348"/>
      <c r="W107" s="1348"/>
      <c r="X107" s="1348"/>
      <c r="Y107" s="1348"/>
      <c r="Z107" s="1348"/>
    </row>
    <row r="108" spans="1:26" ht="16.5">
      <c r="A108" s="1343">
        <v>102</v>
      </c>
      <c r="B108" s="73" t="s">
        <v>2290</v>
      </c>
      <c r="C108" s="133" t="s">
        <v>2291</v>
      </c>
      <c r="D108" s="133" t="s">
        <v>32</v>
      </c>
      <c r="E108" s="30">
        <v>31397</v>
      </c>
      <c r="F108" s="1344" t="s">
        <v>5472</v>
      </c>
      <c r="G108" s="1348"/>
      <c r="H108" s="1348" t="s">
        <v>2293</v>
      </c>
      <c r="I108" s="46" t="s">
        <v>93</v>
      </c>
      <c r="J108" s="1348"/>
      <c r="K108" s="1348"/>
      <c r="L108" s="133" t="s">
        <v>36</v>
      </c>
      <c r="M108" s="34">
        <v>45261</v>
      </c>
      <c r="N108" s="34">
        <v>45261</v>
      </c>
      <c r="O108" s="34">
        <v>45261</v>
      </c>
      <c r="P108" s="34">
        <v>45261</v>
      </c>
      <c r="Q108" s="1365">
        <v>5314000</v>
      </c>
      <c r="R108" s="1365">
        <v>0</v>
      </c>
      <c r="S108" s="1348"/>
      <c r="T108" s="1348"/>
      <c r="U108" s="1348"/>
      <c r="V108" s="1348"/>
      <c r="W108" s="1348"/>
      <c r="X108" s="1348"/>
      <c r="Y108" s="1348"/>
      <c r="Z108" s="1348"/>
    </row>
    <row r="109" spans="1:26" ht="16.5">
      <c r="A109" s="1343">
        <v>103</v>
      </c>
      <c r="B109" s="73" t="s">
        <v>2708</v>
      </c>
      <c r="C109" s="133" t="s">
        <v>2702</v>
      </c>
      <c r="D109" s="133" t="s">
        <v>32</v>
      </c>
      <c r="E109" s="30">
        <v>31271</v>
      </c>
      <c r="F109" s="1344" t="s">
        <v>5472</v>
      </c>
      <c r="G109" s="1348"/>
      <c r="H109" s="1348" t="s">
        <v>2710</v>
      </c>
      <c r="I109" s="46" t="s">
        <v>93</v>
      </c>
      <c r="J109" s="1348"/>
      <c r="K109" s="1348"/>
      <c r="L109" s="133" t="s">
        <v>36</v>
      </c>
      <c r="M109" s="34">
        <v>45632</v>
      </c>
      <c r="N109" s="34">
        <v>45632</v>
      </c>
      <c r="O109" s="34">
        <v>45632</v>
      </c>
      <c r="P109" s="34">
        <v>45632</v>
      </c>
      <c r="Q109" s="1365">
        <v>4719000</v>
      </c>
      <c r="R109" s="1365"/>
      <c r="S109" s="1348"/>
      <c r="T109" s="1348"/>
      <c r="U109" s="1348"/>
      <c r="V109" s="1348"/>
      <c r="W109" s="1348"/>
      <c r="X109" s="1348"/>
      <c r="Y109" s="1348"/>
      <c r="Z109" s="1348"/>
    </row>
    <row r="110" spans="1:26" ht="16.5">
      <c r="A110" s="1343">
        <v>104</v>
      </c>
      <c r="B110" s="73" t="s">
        <v>2818</v>
      </c>
      <c r="C110" s="133" t="s">
        <v>2817</v>
      </c>
      <c r="D110" s="133" t="s">
        <v>32</v>
      </c>
      <c r="E110" s="30">
        <v>30201</v>
      </c>
      <c r="F110" s="1344" t="s">
        <v>5472</v>
      </c>
      <c r="G110" s="1348"/>
      <c r="H110" s="1348" t="s">
        <v>2820</v>
      </c>
      <c r="I110" s="46" t="s">
        <v>93</v>
      </c>
      <c r="J110" s="1348"/>
      <c r="K110" s="1348"/>
      <c r="L110" s="133" t="s">
        <v>117</v>
      </c>
      <c r="M110" s="34">
        <v>45767</v>
      </c>
      <c r="N110" s="34">
        <v>45767</v>
      </c>
      <c r="O110" s="34">
        <v>45767</v>
      </c>
      <c r="P110" s="34">
        <v>45767</v>
      </c>
      <c r="Q110" s="1365">
        <v>4955000</v>
      </c>
      <c r="R110" s="1365"/>
      <c r="S110" s="1348"/>
      <c r="T110" s="1348"/>
      <c r="U110" s="1348"/>
      <c r="V110" s="1348"/>
      <c r="W110" s="1348"/>
      <c r="X110" s="1348"/>
      <c r="Y110" s="1348"/>
      <c r="Z110" s="1348"/>
    </row>
    <row r="111" spans="1:26" ht="16.5">
      <c r="A111" s="1343">
        <v>105</v>
      </c>
      <c r="B111" s="73" t="s">
        <v>2988</v>
      </c>
      <c r="C111" s="133" t="s">
        <v>2986</v>
      </c>
      <c r="D111" s="133" t="s">
        <v>32</v>
      </c>
      <c r="E111" s="30">
        <v>30317</v>
      </c>
      <c r="F111" s="1344" t="s">
        <v>5472</v>
      </c>
      <c r="G111" s="1348"/>
      <c r="H111" s="1348" t="s">
        <v>2987</v>
      </c>
      <c r="I111" s="46" t="s">
        <v>93</v>
      </c>
      <c r="J111" s="1348"/>
      <c r="K111" s="1348"/>
      <c r="L111" s="133" t="s">
        <v>117</v>
      </c>
      <c r="M111" s="34">
        <v>45868</v>
      </c>
      <c r="N111" s="34">
        <v>45868</v>
      </c>
      <c r="O111" s="34">
        <v>45868</v>
      </c>
      <c r="P111" s="34">
        <v>45868</v>
      </c>
      <c r="Q111" s="1365">
        <v>4955000</v>
      </c>
      <c r="R111" s="1365"/>
      <c r="S111" s="1348"/>
      <c r="T111" s="1348"/>
      <c r="U111" s="1348"/>
      <c r="V111" s="1348"/>
      <c r="W111" s="1348"/>
      <c r="X111" s="1348"/>
      <c r="Y111" s="1348"/>
      <c r="Z111" s="1348"/>
    </row>
    <row r="112" spans="1:26" ht="16.5">
      <c r="A112" s="1343">
        <v>106</v>
      </c>
      <c r="B112" s="126" t="s">
        <v>3484</v>
      </c>
      <c r="C112" s="127" t="s">
        <v>4096</v>
      </c>
      <c r="D112" s="63" t="s">
        <v>63</v>
      </c>
      <c r="E112" s="30">
        <v>45663</v>
      </c>
      <c r="F112" s="1344" t="s">
        <v>5472</v>
      </c>
      <c r="G112" s="1348"/>
      <c r="H112" s="1348" t="s">
        <v>4257</v>
      </c>
      <c r="I112" s="46" t="s">
        <v>130</v>
      </c>
      <c r="J112" s="1348"/>
      <c r="K112" s="1348"/>
      <c r="L112" s="85" t="s">
        <v>117</v>
      </c>
      <c r="M112" s="30">
        <v>45988</v>
      </c>
      <c r="N112" s="30">
        <v>45988</v>
      </c>
      <c r="O112" s="30">
        <v>45988</v>
      </c>
      <c r="P112" s="30">
        <v>45988</v>
      </c>
      <c r="Q112" s="1365">
        <v>5097000</v>
      </c>
      <c r="R112" s="1365"/>
      <c r="S112" s="1348"/>
      <c r="T112" s="1348"/>
      <c r="U112" s="1348"/>
      <c r="V112" s="1348"/>
      <c r="W112" s="1348"/>
      <c r="X112" s="1348"/>
      <c r="Y112" s="1348"/>
      <c r="Z112" s="1348"/>
    </row>
    <row r="113" spans="1:26" ht="16.5">
      <c r="A113" s="1343">
        <v>107</v>
      </c>
      <c r="B113" s="100" t="s">
        <v>619</v>
      </c>
      <c r="C113" s="101" t="s">
        <v>620</v>
      </c>
      <c r="D113" s="101" t="s">
        <v>32</v>
      </c>
      <c r="E113" s="30">
        <v>24660</v>
      </c>
      <c r="F113" s="1344" t="s">
        <v>5472</v>
      </c>
      <c r="G113" s="1348"/>
      <c r="H113" s="1348" t="s">
        <v>623</v>
      </c>
      <c r="I113" s="46" t="s">
        <v>93</v>
      </c>
      <c r="J113" s="1348"/>
      <c r="K113" s="1348"/>
      <c r="L113" s="85" t="s">
        <v>36</v>
      </c>
      <c r="M113" s="31">
        <v>32024</v>
      </c>
      <c r="N113" s="31">
        <v>32024</v>
      </c>
      <c r="O113" s="31">
        <v>32024</v>
      </c>
      <c r="P113" s="31">
        <v>32024</v>
      </c>
      <c r="Q113" s="1365">
        <v>7873000</v>
      </c>
      <c r="R113" s="1365">
        <v>1419000</v>
      </c>
      <c r="S113" s="1348"/>
      <c r="T113" s="1348"/>
      <c r="U113" s="1348"/>
      <c r="V113" s="1348"/>
      <c r="W113" s="1348"/>
      <c r="X113" s="1348"/>
      <c r="Y113" s="1348"/>
      <c r="Z113" s="1348"/>
    </row>
    <row r="114" spans="1:26" ht="16.5">
      <c r="A114" s="1343">
        <v>108</v>
      </c>
      <c r="B114" s="100" t="s">
        <v>626</v>
      </c>
      <c r="C114" s="101" t="s">
        <v>627</v>
      </c>
      <c r="D114" s="101" t="s">
        <v>32</v>
      </c>
      <c r="E114" s="30">
        <v>28787</v>
      </c>
      <c r="F114" s="1344" t="s">
        <v>5472</v>
      </c>
      <c r="G114" s="1348"/>
      <c r="H114" s="1348" t="s">
        <v>629</v>
      </c>
      <c r="I114" s="46" t="s">
        <v>156</v>
      </c>
      <c r="J114" s="1348"/>
      <c r="K114" s="1348"/>
      <c r="L114" s="85" t="s">
        <v>36</v>
      </c>
      <c r="M114" s="31">
        <v>38596</v>
      </c>
      <c r="N114" s="31">
        <v>38596</v>
      </c>
      <c r="O114" s="31">
        <v>38596</v>
      </c>
      <c r="P114" s="31">
        <v>38596</v>
      </c>
      <c r="Q114" s="1365">
        <v>6906000</v>
      </c>
      <c r="R114" s="1365">
        <v>0</v>
      </c>
      <c r="S114" s="1348"/>
      <c r="T114" s="1348"/>
      <c r="U114" s="1348"/>
      <c r="V114" s="1348"/>
      <c r="W114" s="1348"/>
      <c r="X114" s="1348"/>
      <c r="Y114" s="1348"/>
      <c r="Z114" s="1348"/>
    </row>
    <row r="115" spans="1:26" ht="16.5">
      <c r="A115" s="1343">
        <v>109</v>
      </c>
      <c r="B115" s="100" t="s">
        <v>633</v>
      </c>
      <c r="C115" s="101" t="s">
        <v>634</v>
      </c>
      <c r="D115" s="101" t="s">
        <v>32</v>
      </c>
      <c r="E115" s="30">
        <v>30395</v>
      </c>
      <c r="F115" s="1344" t="s">
        <v>5472</v>
      </c>
      <c r="G115" s="1348"/>
      <c r="H115" s="1348" t="s">
        <v>636</v>
      </c>
      <c r="I115" s="46" t="s">
        <v>50</v>
      </c>
      <c r="J115" s="1348"/>
      <c r="K115" s="1348"/>
      <c r="L115" s="85" t="s">
        <v>36</v>
      </c>
      <c r="M115" s="31">
        <v>37803</v>
      </c>
      <c r="N115" s="31">
        <v>37803</v>
      </c>
      <c r="O115" s="31">
        <v>37803</v>
      </c>
      <c r="P115" s="31">
        <v>37803</v>
      </c>
      <c r="Q115" s="1365">
        <v>7873000</v>
      </c>
      <c r="R115" s="1365">
        <v>0</v>
      </c>
      <c r="S115" s="1348"/>
      <c r="T115" s="1348"/>
      <c r="U115" s="1348"/>
      <c r="V115" s="1348"/>
      <c r="W115" s="1348"/>
      <c r="X115" s="1348"/>
      <c r="Y115" s="1348"/>
      <c r="Z115" s="1348"/>
    </row>
    <row r="116" spans="1:26" ht="16.5">
      <c r="A116" s="1343">
        <v>110</v>
      </c>
      <c r="B116" s="100" t="s">
        <v>638</v>
      </c>
      <c r="C116" s="101" t="s">
        <v>1739</v>
      </c>
      <c r="D116" s="101" t="s">
        <v>32</v>
      </c>
      <c r="E116" s="30">
        <v>29666</v>
      </c>
      <c r="F116" s="1344" t="s">
        <v>5472</v>
      </c>
      <c r="G116" s="1348"/>
      <c r="H116" s="1348" t="s">
        <v>641</v>
      </c>
      <c r="I116" s="97" t="s">
        <v>625</v>
      </c>
      <c r="J116" s="1348"/>
      <c r="K116" s="1348"/>
      <c r="L116" s="85" t="s">
        <v>36</v>
      </c>
      <c r="M116" s="31">
        <v>39188</v>
      </c>
      <c r="N116" s="31">
        <v>39188</v>
      </c>
      <c r="O116" s="31">
        <v>39188</v>
      </c>
      <c r="P116" s="31">
        <v>39188</v>
      </c>
      <c r="Q116" s="1365">
        <v>6906000</v>
      </c>
      <c r="R116" s="1365">
        <v>0</v>
      </c>
      <c r="S116" s="1348"/>
      <c r="T116" s="1348"/>
      <c r="U116" s="1348"/>
      <c r="V116" s="1348"/>
      <c r="W116" s="1348"/>
      <c r="X116" s="1348"/>
      <c r="Y116" s="1348"/>
      <c r="Z116" s="1348"/>
    </row>
    <row r="117" spans="1:26" ht="16.5">
      <c r="A117" s="1343">
        <v>111</v>
      </c>
      <c r="B117" s="73" t="s">
        <v>649</v>
      </c>
      <c r="C117" s="133" t="s">
        <v>650</v>
      </c>
      <c r="D117" s="133" t="s">
        <v>32</v>
      </c>
      <c r="E117" s="30">
        <v>33444</v>
      </c>
      <c r="F117" s="1344" t="s">
        <v>5472</v>
      </c>
      <c r="G117" s="1348"/>
      <c r="H117" s="1348" t="s">
        <v>652</v>
      </c>
      <c r="I117" s="97" t="s">
        <v>625</v>
      </c>
      <c r="J117" s="1348"/>
      <c r="K117" s="1348"/>
      <c r="L117" s="85" t="s">
        <v>36</v>
      </c>
      <c r="M117" s="31">
        <v>42614</v>
      </c>
      <c r="N117" s="31">
        <v>42614</v>
      </c>
      <c r="O117" s="31">
        <v>42614</v>
      </c>
      <c r="P117" s="31">
        <v>42614</v>
      </c>
      <c r="Q117" s="1365">
        <v>6058000</v>
      </c>
      <c r="R117" s="1365">
        <v>0</v>
      </c>
      <c r="S117" s="1348"/>
      <c r="T117" s="1348"/>
      <c r="U117" s="1348"/>
      <c r="V117" s="1348"/>
      <c r="W117" s="1348"/>
      <c r="X117" s="1348"/>
      <c r="Y117" s="1348"/>
      <c r="Z117" s="1348"/>
    </row>
    <row r="118" spans="1:26" s="1361" customFormat="1" ht="16.5">
      <c r="A118" s="1343">
        <v>112</v>
      </c>
      <c r="B118" s="422" t="s">
        <v>657</v>
      </c>
      <c r="C118" s="423" t="s">
        <v>658</v>
      </c>
      <c r="D118" s="423" t="s">
        <v>32</v>
      </c>
      <c r="E118" s="441">
        <v>26665</v>
      </c>
      <c r="F118" s="1360" t="s">
        <v>5472</v>
      </c>
      <c r="G118" s="1359"/>
      <c r="H118" s="1359" t="s">
        <v>660</v>
      </c>
      <c r="I118" s="97" t="s">
        <v>625</v>
      </c>
      <c r="J118" s="1359"/>
      <c r="K118" s="1359"/>
      <c r="L118" s="426" t="s">
        <v>36</v>
      </c>
      <c r="M118" s="441">
        <v>44342</v>
      </c>
      <c r="N118" s="441">
        <v>44342</v>
      </c>
      <c r="O118" s="441">
        <v>44342</v>
      </c>
      <c r="P118" s="441">
        <v>44342</v>
      </c>
      <c r="Q118" s="1366" t="e">
        <v>#N/A</v>
      </c>
      <c r="R118" s="1366" t="e">
        <v>#N/A</v>
      </c>
      <c r="S118" s="1359"/>
      <c r="T118" s="1359"/>
      <c r="U118" s="1359"/>
      <c r="V118" s="1359"/>
      <c r="W118" s="1359"/>
      <c r="X118" s="1359"/>
      <c r="Y118" s="1359"/>
      <c r="Z118" s="1359"/>
    </row>
    <row r="119" spans="1:26" ht="16.5">
      <c r="A119" s="1343">
        <v>113</v>
      </c>
      <c r="B119" s="73" t="s">
        <v>2455</v>
      </c>
      <c r="C119" s="133" t="s">
        <v>2454</v>
      </c>
      <c r="D119" s="133" t="s">
        <v>32</v>
      </c>
      <c r="E119" s="31">
        <v>28495</v>
      </c>
      <c r="F119" s="1344" t="s">
        <v>5472</v>
      </c>
      <c r="G119" s="1348"/>
      <c r="H119" s="1348" t="s">
        <v>2457</v>
      </c>
      <c r="I119" s="97" t="s">
        <v>625</v>
      </c>
      <c r="J119" s="1348"/>
      <c r="K119" s="1348"/>
      <c r="L119" s="85" t="s">
        <v>117</v>
      </c>
      <c r="M119" s="31">
        <v>45453</v>
      </c>
      <c r="N119" s="31">
        <v>45453</v>
      </c>
      <c r="O119" s="31">
        <v>45453</v>
      </c>
      <c r="P119" s="31">
        <v>45453</v>
      </c>
      <c r="Q119" s="1365">
        <v>5061000</v>
      </c>
      <c r="R119" s="1365">
        <v>0</v>
      </c>
      <c r="S119" s="1348"/>
      <c r="T119" s="1348"/>
      <c r="U119" s="1348"/>
      <c r="V119" s="1348"/>
      <c r="W119" s="1348"/>
      <c r="X119" s="1348"/>
      <c r="Y119" s="1348"/>
      <c r="Z119" s="1348"/>
    </row>
    <row r="120" spans="1:26" ht="16.5">
      <c r="A120" s="1343">
        <v>114</v>
      </c>
      <c r="B120" s="73" t="s">
        <v>2679</v>
      </c>
      <c r="C120" s="133" t="s">
        <v>2675</v>
      </c>
      <c r="D120" s="133" t="s">
        <v>32</v>
      </c>
      <c r="E120" s="31">
        <v>28131</v>
      </c>
      <c r="F120" s="1344" t="s">
        <v>5472</v>
      </c>
      <c r="G120" s="1348"/>
      <c r="H120" s="1348" t="s">
        <v>2676</v>
      </c>
      <c r="I120" s="46" t="s">
        <v>625</v>
      </c>
      <c r="J120" s="1348"/>
      <c r="K120" s="1348"/>
      <c r="L120" s="133" t="s">
        <v>36</v>
      </c>
      <c r="M120" s="31">
        <v>37628</v>
      </c>
      <c r="N120" s="31">
        <v>37628</v>
      </c>
      <c r="O120" s="31">
        <v>37628</v>
      </c>
      <c r="P120" s="31">
        <v>37628</v>
      </c>
      <c r="Q120" s="1365">
        <v>6281000</v>
      </c>
      <c r="R120" s="1365"/>
      <c r="S120" s="1348"/>
      <c r="T120" s="1348"/>
      <c r="U120" s="1348"/>
      <c r="V120" s="1348"/>
      <c r="W120" s="1348"/>
      <c r="X120" s="1348"/>
      <c r="Y120" s="1348"/>
      <c r="Z120" s="1348"/>
    </row>
    <row r="121" spans="1:26" ht="16.5">
      <c r="A121" s="1343">
        <v>115</v>
      </c>
      <c r="B121" s="73" t="s">
        <v>4239</v>
      </c>
      <c r="C121" s="133" t="s">
        <v>4238</v>
      </c>
      <c r="D121" s="133" t="s">
        <v>32</v>
      </c>
      <c r="E121" s="31">
        <v>32395</v>
      </c>
      <c r="F121" s="1344" t="s">
        <v>5472</v>
      </c>
      <c r="G121" s="1348"/>
      <c r="H121" s="1348" t="s">
        <v>4244</v>
      </c>
      <c r="I121" s="443" t="s">
        <v>625</v>
      </c>
      <c r="J121" s="1348"/>
      <c r="K121" s="1348"/>
      <c r="L121" s="85" t="s">
        <v>117</v>
      </c>
      <c r="M121" s="31">
        <v>46032</v>
      </c>
      <c r="N121" s="31">
        <v>46032</v>
      </c>
      <c r="O121" s="31">
        <v>46032</v>
      </c>
      <c r="P121" s="31">
        <v>46032</v>
      </c>
      <c r="Q121" s="1365">
        <v>4730000</v>
      </c>
      <c r="R121" s="1365"/>
      <c r="S121" s="1348"/>
      <c r="T121" s="1348"/>
      <c r="U121" s="1348"/>
      <c r="V121" s="1348"/>
      <c r="W121" s="1348"/>
      <c r="X121" s="1348"/>
      <c r="Y121" s="1348"/>
      <c r="Z121" s="1348"/>
    </row>
    <row r="122" spans="1:26" ht="16.5">
      <c r="A122" s="1343">
        <v>116</v>
      </c>
      <c r="B122" s="73" t="s">
        <v>4240</v>
      </c>
      <c r="C122" s="133" t="s">
        <v>4241</v>
      </c>
      <c r="D122" s="133" t="s">
        <v>32</v>
      </c>
      <c r="E122" s="31">
        <v>36266</v>
      </c>
      <c r="F122" s="1344" t="s">
        <v>5472</v>
      </c>
      <c r="G122" s="1348"/>
      <c r="H122" s="1348" t="s">
        <v>4247</v>
      </c>
      <c r="I122" s="46" t="s">
        <v>625</v>
      </c>
      <c r="J122" s="1348"/>
      <c r="K122" s="1348"/>
      <c r="L122" s="85" t="s">
        <v>117</v>
      </c>
      <c r="M122" s="31">
        <v>46032</v>
      </c>
      <c r="N122" s="31">
        <v>46032</v>
      </c>
      <c r="O122" s="31">
        <v>46032</v>
      </c>
      <c r="P122" s="31">
        <v>46032</v>
      </c>
      <c r="Q122" s="1365">
        <v>4955000</v>
      </c>
      <c r="R122" s="1365"/>
      <c r="S122" s="1348"/>
      <c r="T122" s="1348"/>
      <c r="U122" s="1348"/>
      <c r="V122" s="1348"/>
      <c r="W122" s="1348"/>
      <c r="X122" s="1348"/>
      <c r="Y122" s="1348"/>
      <c r="Z122" s="1348"/>
    </row>
    <row r="123" spans="1:26" ht="16.5">
      <c r="A123" s="1343">
        <v>117</v>
      </c>
      <c r="B123" s="69" t="s">
        <v>668</v>
      </c>
      <c r="C123" s="98" t="s">
        <v>669</v>
      </c>
      <c r="D123" s="67" t="s">
        <v>32</v>
      </c>
      <c r="E123" s="106">
        <v>29844</v>
      </c>
      <c r="F123" s="1344" t="s">
        <v>5472</v>
      </c>
      <c r="G123" s="1348"/>
      <c r="H123" s="1348" t="s">
        <v>673</v>
      </c>
      <c r="I123" s="46" t="s">
        <v>625</v>
      </c>
      <c r="J123" s="1348"/>
      <c r="K123" s="1348"/>
      <c r="L123" s="67" t="s">
        <v>36</v>
      </c>
      <c r="M123" s="107">
        <v>38768</v>
      </c>
      <c r="N123" s="107">
        <v>38768</v>
      </c>
      <c r="O123" s="107">
        <v>38768</v>
      </c>
      <c r="P123" s="107">
        <v>38768</v>
      </c>
      <c r="Q123" s="1365">
        <v>6885000</v>
      </c>
      <c r="R123" s="1365">
        <v>1892000</v>
      </c>
      <c r="S123" s="1348"/>
      <c r="T123" s="1348"/>
      <c r="U123" s="1348"/>
      <c r="V123" s="1348"/>
      <c r="W123" s="1348"/>
      <c r="X123" s="1348"/>
      <c r="Y123" s="1348"/>
      <c r="Z123" s="1348"/>
    </row>
    <row r="124" spans="1:26" ht="16.5">
      <c r="A124" s="1343">
        <v>118</v>
      </c>
      <c r="B124" s="86" t="s">
        <v>677</v>
      </c>
      <c r="C124" s="87" t="s">
        <v>678</v>
      </c>
      <c r="D124" s="63" t="s">
        <v>63</v>
      </c>
      <c r="E124" s="106">
        <v>25578</v>
      </c>
      <c r="F124" s="1344" t="s">
        <v>5472</v>
      </c>
      <c r="G124" s="1348"/>
      <c r="H124" s="1348" t="s">
        <v>680</v>
      </c>
      <c r="I124" s="499" t="s">
        <v>625</v>
      </c>
      <c r="J124" s="1348"/>
      <c r="K124" s="1348"/>
      <c r="L124" s="625" t="s">
        <v>36</v>
      </c>
      <c r="M124" s="107">
        <v>34426</v>
      </c>
      <c r="N124" s="107">
        <v>34426</v>
      </c>
      <c r="O124" s="107">
        <v>34426</v>
      </c>
      <c r="P124" s="107">
        <v>34426</v>
      </c>
      <c r="Q124" s="1365">
        <v>7436000</v>
      </c>
      <c r="R124" s="1365">
        <v>0</v>
      </c>
      <c r="S124" s="1348"/>
      <c r="T124" s="1348"/>
      <c r="U124" s="1348"/>
      <c r="V124" s="1348"/>
      <c r="W124" s="1348"/>
      <c r="X124" s="1348"/>
      <c r="Y124" s="1348"/>
      <c r="Z124" s="1348"/>
    </row>
    <row r="125" spans="1:26" ht="16.5">
      <c r="A125" s="1343">
        <v>119</v>
      </c>
      <c r="B125" s="25" t="s">
        <v>681</v>
      </c>
      <c r="C125" s="63" t="s">
        <v>682</v>
      </c>
      <c r="D125" s="63" t="s">
        <v>32</v>
      </c>
      <c r="E125" s="106">
        <v>33824</v>
      </c>
      <c r="F125" s="1344" t="s">
        <v>5472</v>
      </c>
      <c r="G125" s="1348"/>
      <c r="H125" s="1348" t="s">
        <v>684</v>
      </c>
      <c r="I125" s="499" t="s">
        <v>625</v>
      </c>
      <c r="J125" s="1348"/>
      <c r="K125" s="1348"/>
      <c r="L125" s="625" t="s">
        <v>36</v>
      </c>
      <c r="M125" s="107">
        <v>41913</v>
      </c>
      <c r="N125" s="107">
        <v>41913</v>
      </c>
      <c r="O125" s="107">
        <v>41913</v>
      </c>
      <c r="P125" s="107">
        <v>41913</v>
      </c>
      <c r="Q125" s="1365">
        <v>7673000</v>
      </c>
      <c r="R125" s="1365">
        <v>2365000</v>
      </c>
      <c r="S125" s="1348"/>
      <c r="T125" s="1348"/>
      <c r="U125" s="1348"/>
      <c r="V125" s="1348"/>
      <c r="W125" s="1348"/>
      <c r="X125" s="1348"/>
      <c r="Y125" s="1348"/>
      <c r="Z125" s="1348"/>
    </row>
    <row r="126" spans="1:26" ht="16.5">
      <c r="A126" s="1343">
        <v>120</v>
      </c>
      <c r="B126" s="25" t="s">
        <v>1117</v>
      </c>
      <c r="C126" s="46" t="s">
        <v>1118</v>
      </c>
      <c r="D126" s="46" t="s">
        <v>63</v>
      </c>
      <c r="E126" s="57">
        <v>36135</v>
      </c>
      <c r="F126" s="1344" t="s">
        <v>5472</v>
      </c>
      <c r="G126" s="1348"/>
      <c r="H126" s="1348" t="s">
        <v>1836</v>
      </c>
      <c r="I126" s="46" t="s">
        <v>182</v>
      </c>
      <c r="J126" s="1348"/>
      <c r="K126" s="1348"/>
      <c r="L126" s="625" t="s">
        <v>36</v>
      </c>
      <c r="M126" s="75">
        <v>44347</v>
      </c>
      <c r="N126" s="75">
        <v>44347</v>
      </c>
      <c r="O126" s="75">
        <v>44347</v>
      </c>
      <c r="P126" s="75">
        <v>44347</v>
      </c>
      <c r="Q126" s="1365">
        <v>6579000</v>
      </c>
      <c r="R126" s="1365">
        <v>0</v>
      </c>
      <c r="S126" s="1348"/>
      <c r="T126" s="1348"/>
      <c r="U126" s="1348"/>
      <c r="V126" s="1348"/>
      <c r="W126" s="1348"/>
      <c r="X126" s="1348"/>
      <c r="Y126" s="1348"/>
      <c r="Z126" s="1348"/>
    </row>
    <row r="127" spans="1:26" ht="16.5">
      <c r="A127" s="1343">
        <v>121</v>
      </c>
      <c r="B127" s="25" t="s">
        <v>1849</v>
      </c>
      <c r="C127" s="63" t="s">
        <v>1851</v>
      </c>
      <c r="D127" s="63" t="s">
        <v>63</v>
      </c>
      <c r="E127" s="106">
        <v>36528</v>
      </c>
      <c r="F127" s="1344" t="s">
        <v>5472</v>
      </c>
      <c r="G127" s="1348"/>
      <c r="H127" s="1348" t="s">
        <v>1853</v>
      </c>
      <c r="I127" s="625" t="s">
        <v>156</v>
      </c>
      <c r="J127" s="1348"/>
      <c r="K127" s="1348"/>
      <c r="L127" s="625" t="s">
        <v>36</v>
      </c>
      <c r="M127" s="107">
        <v>45150</v>
      </c>
      <c r="N127" s="107">
        <v>45150</v>
      </c>
      <c r="O127" s="107">
        <v>45150</v>
      </c>
      <c r="P127" s="107">
        <v>45150</v>
      </c>
      <c r="Q127" s="1365">
        <v>6579000</v>
      </c>
      <c r="R127" s="1365">
        <v>0</v>
      </c>
      <c r="S127" s="1348"/>
      <c r="T127" s="1348"/>
      <c r="U127" s="1348"/>
      <c r="V127" s="1348"/>
      <c r="W127" s="1348"/>
      <c r="X127" s="1348"/>
      <c r="Y127" s="1348"/>
      <c r="Z127" s="1348"/>
    </row>
    <row r="128" spans="1:26" ht="16.5">
      <c r="A128" s="1343">
        <v>122</v>
      </c>
      <c r="B128" s="920" t="s">
        <v>2844</v>
      </c>
      <c r="C128" s="534" t="s">
        <v>2843</v>
      </c>
      <c r="D128" s="483" t="s">
        <v>63</v>
      </c>
      <c r="E128" s="921">
        <v>37219</v>
      </c>
      <c r="F128" s="1344" t="s">
        <v>5472</v>
      </c>
      <c r="G128" s="1348"/>
      <c r="H128" s="1348" t="s">
        <v>2931</v>
      </c>
      <c r="I128" s="56" t="s">
        <v>50</v>
      </c>
      <c r="J128" s="1348"/>
      <c r="K128" s="1348"/>
      <c r="L128" s="533" t="s">
        <v>117</v>
      </c>
      <c r="M128" s="488">
        <v>45809</v>
      </c>
      <c r="N128" s="488">
        <v>45809</v>
      </c>
      <c r="O128" s="488">
        <v>45809</v>
      </c>
      <c r="P128" s="488">
        <v>45809</v>
      </c>
      <c r="Q128" s="1365">
        <v>6579000</v>
      </c>
      <c r="R128" s="1365"/>
      <c r="S128" s="1348"/>
      <c r="T128" s="1348"/>
      <c r="U128" s="1348"/>
      <c r="V128" s="1348"/>
      <c r="W128" s="1348"/>
      <c r="X128" s="1348"/>
      <c r="Y128" s="1348"/>
      <c r="Z128" s="1348"/>
    </row>
    <row r="129" spans="1:26" ht="16.5">
      <c r="A129" s="1343">
        <v>123</v>
      </c>
      <c r="B129" s="109" t="s">
        <v>692</v>
      </c>
      <c r="C129" s="110" t="s">
        <v>693</v>
      </c>
      <c r="D129" s="110" t="s">
        <v>32</v>
      </c>
      <c r="E129" s="30">
        <v>24400</v>
      </c>
      <c r="F129" s="1344" t="s">
        <v>5472</v>
      </c>
      <c r="G129" s="1348"/>
      <c r="H129" s="1348" t="s">
        <v>695</v>
      </c>
      <c r="I129" s="108" t="s">
        <v>50</v>
      </c>
      <c r="J129" s="1348"/>
      <c r="K129" s="1348"/>
      <c r="L129" s="111" t="s">
        <v>36</v>
      </c>
      <c r="M129" s="31">
        <v>39188</v>
      </c>
      <c r="N129" s="31">
        <v>39188</v>
      </c>
      <c r="O129" s="31">
        <v>39188</v>
      </c>
      <c r="P129" s="31">
        <v>39188</v>
      </c>
      <c r="Q129" s="1365">
        <v>6694000</v>
      </c>
      <c r="R129" s="1365">
        <v>0</v>
      </c>
      <c r="S129" s="1348"/>
      <c r="T129" s="1348"/>
      <c r="U129" s="1348"/>
      <c r="V129" s="1348"/>
      <c r="W129" s="1348"/>
      <c r="X129" s="1348"/>
      <c r="Y129" s="1348"/>
      <c r="Z129" s="1348"/>
    </row>
    <row r="130" spans="1:26" ht="16.5">
      <c r="A130" s="1343">
        <v>124</v>
      </c>
      <c r="B130" s="86" t="s">
        <v>698</v>
      </c>
      <c r="C130" s="87" t="s">
        <v>699</v>
      </c>
      <c r="D130" s="87" t="s">
        <v>32</v>
      </c>
      <c r="E130" s="106">
        <v>28810</v>
      </c>
      <c r="F130" s="1344" t="s">
        <v>5472</v>
      </c>
      <c r="G130" s="1348"/>
      <c r="H130" s="1348" t="s">
        <v>1793</v>
      </c>
      <c r="I130" s="46" t="s">
        <v>182</v>
      </c>
      <c r="J130" s="1348"/>
      <c r="K130" s="1348"/>
      <c r="L130" s="625" t="s">
        <v>36</v>
      </c>
      <c r="M130" s="107">
        <v>39188</v>
      </c>
      <c r="N130" s="107">
        <v>39188</v>
      </c>
      <c r="O130" s="107">
        <v>39188</v>
      </c>
      <c r="P130" s="107">
        <v>39188</v>
      </c>
      <c r="Q130" s="1365">
        <v>6694000</v>
      </c>
      <c r="R130" s="1365">
        <v>0</v>
      </c>
      <c r="S130" s="1348"/>
      <c r="T130" s="1348"/>
      <c r="U130" s="1348"/>
      <c r="V130" s="1348"/>
      <c r="W130" s="1348"/>
      <c r="X130" s="1348"/>
      <c r="Y130" s="1348"/>
      <c r="Z130" s="1348"/>
    </row>
    <row r="131" spans="1:26" ht="16.5">
      <c r="A131" s="1343">
        <v>125</v>
      </c>
      <c r="B131" s="86" t="s">
        <v>704</v>
      </c>
      <c r="C131" s="87" t="s">
        <v>705</v>
      </c>
      <c r="D131" s="87" t="s">
        <v>32</v>
      </c>
      <c r="E131" s="106" t="s">
        <v>350</v>
      </c>
      <c r="F131" s="1344" t="s">
        <v>5472</v>
      </c>
      <c r="G131" s="1348"/>
      <c r="H131" s="1348" t="s">
        <v>707</v>
      </c>
      <c r="I131" s="108" t="s">
        <v>50</v>
      </c>
      <c r="J131" s="1348"/>
      <c r="K131" s="1348"/>
      <c r="L131" s="625" t="s">
        <v>36</v>
      </c>
      <c r="M131" s="107">
        <v>39188</v>
      </c>
      <c r="N131" s="107">
        <v>39188</v>
      </c>
      <c r="O131" s="107">
        <v>39188</v>
      </c>
      <c r="P131" s="107">
        <v>39188</v>
      </c>
      <c r="Q131" s="1365">
        <v>6694000</v>
      </c>
      <c r="R131" s="1365">
        <v>0</v>
      </c>
      <c r="S131" s="1348"/>
      <c r="T131" s="1348"/>
      <c r="U131" s="1348"/>
      <c r="V131" s="1348"/>
      <c r="W131" s="1348"/>
      <c r="X131" s="1348"/>
      <c r="Y131" s="1348"/>
      <c r="Z131" s="1348"/>
    </row>
    <row r="132" spans="1:26" ht="16.5">
      <c r="A132" s="1343">
        <v>126</v>
      </c>
      <c r="B132" s="86" t="s">
        <v>710</v>
      </c>
      <c r="C132" s="87" t="s">
        <v>711</v>
      </c>
      <c r="D132" s="63" t="s">
        <v>63</v>
      </c>
      <c r="E132" s="106">
        <v>28048</v>
      </c>
      <c r="F132" s="1344" t="s">
        <v>5472</v>
      </c>
      <c r="G132" s="1348"/>
      <c r="H132" s="1348" t="s">
        <v>713</v>
      </c>
      <c r="I132" s="625" t="s">
        <v>156</v>
      </c>
      <c r="J132" s="1348"/>
      <c r="K132" s="1348"/>
      <c r="L132" s="625" t="s">
        <v>36</v>
      </c>
      <c r="M132" s="107">
        <v>39188</v>
      </c>
      <c r="N132" s="107">
        <v>39188</v>
      </c>
      <c r="O132" s="107">
        <v>39188</v>
      </c>
      <c r="P132" s="107">
        <v>39188</v>
      </c>
      <c r="Q132" s="1365">
        <v>6694000</v>
      </c>
      <c r="R132" s="1365">
        <v>0</v>
      </c>
      <c r="S132" s="1348"/>
      <c r="T132" s="1348"/>
      <c r="U132" s="1348"/>
      <c r="V132" s="1348"/>
      <c r="W132" s="1348"/>
      <c r="X132" s="1348"/>
      <c r="Y132" s="1348"/>
      <c r="Z132" s="1348"/>
    </row>
    <row r="133" spans="1:26" ht="16.5">
      <c r="A133" s="1343">
        <v>127</v>
      </c>
      <c r="B133" s="86" t="s">
        <v>714</v>
      </c>
      <c r="C133" s="87" t="s">
        <v>715</v>
      </c>
      <c r="D133" s="63" t="s">
        <v>63</v>
      </c>
      <c r="E133" s="106">
        <v>28491</v>
      </c>
      <c r="F133" s="1344" t="s">
        <v>5472</v>
      </c>
      <c r="G133" s="1348"/>
      <c r="H133" s="1348" t="s">
        <v>717</v>
      </c>
      <c r="I133" s="625" t="s">
        <v>156</v>
      </c>
      <c r="J133" s="1348"/>
      <c r="K133" s="1348"/>
      <c r="L133" s="625" t="s">
        <v>36</v>
      </c>
      <c r="M133" s="107">
        <v>39188</v>
      </c>
      <c r="N133" s="107">
        <v>39188</v>
      </c>
      <c r="O133" s="107">
        <v>39188</v>
      </c>
      <c r="P133" s="107">
        <v>39188</v>
      </c>
      <c r="Q133" s="1365">
        <v>6694000</v>
      </c>
      <c r="R133" s="1365">
        <v>0</v>
      </c>
      <c r="S133" s="1348"/>
      <c r="T133" s="1348"/>
      <c r="U133" s="1348"/>
      <c r="V133" s="1348"/>
      <c r="W133" s="1348"/>
      <c r="X133" s="1348"/>
      <c r="Y133" s="1348"/>
      <c r="Z133" s="1348"/>
    </row>
    <row r="134" spans="1:26" ht="16.5">
      <c r="A134" s="1343">
        <v>128</v>
      </c>
      <c r="B134" s="86" t="s">
        <v>720</v>
      </c>
      <c r="C134" s="87" t="s">
        <v>721</v>
      </c>
      <c r="D134" s="63" t="s">
        <v>63</v>
      </c>
      <c r="E134" s="106">
        <v>31400</v>
      </c>
      <c r="F134" s="1344" t="s">
        <v>5472</v>
      </c>
      <c r="G134" s="1348"/>
      <c r="H134" s="1348" t="s">
        <v>723</v>
      </c>
      <c r="I134" s="625" t="s">
        <v>156</v>
      </c>
      <c r="J134" s="1348"/>
      <c r="K134" s="1348"/>
      <c r="L134" s="625" t="s">
        <v>36</v>
      </c>
      <c r="M134" s="107">
        <v>39188</v>
      </c>
      <c r="N134" s="107">
        <v>39188</v>
      </c>
      <c r="O134" s="107">
        <v>39188</v>
      </c>
      <c r="P134" s="107">
        <v>39188</v>
      </c>
      <c r="Q134" s="1365">
        <v>6694000</v>
      </c>
      <c r="R134" s="1365">
        <v>0</v>
      </c>
      <c r="S134" s="1348"/>
      <c r="T134" s="1348"/>
      <c r="U134" s="1348"/>
      <c r="V134" s="1348"/>
      <c r="W134" s="1348"/>
      <c r="X134" s="1348"/>
      <c r="Y134" s="1348"/>
      <c r="Z134" s="1348"/>
    </row>
    <row r="135" spans="1:26" ht="16.5">
      <c r="A135" s="1343">
        <v>129</v>
      </c>
      <c r="B135" s="86" t="s">
        <v>726</v>
      </c>
      <c r="C135" s="87" t="s">
        <v>727</v>
      </c>
      <c r="D135" s="63" t="s">
        <v>63</v>
      </c>
      <c r="E135" s="106">
        <v>32012</v>
      </c>
      <c r="F135" s="1344" t="s">
        <v>5472</v>
      </c>
      <c r="G135" s="1348"/>
      <c r="H135" s="1348" t="s">
        <v>729</v>
      </c>
      <c r="I135" s="625" t="s">
        <v>156</v>
      </c>
      <c r="J135" s="1348"/>
      <c r="K135" s="1348"/>
      <c r="L135" s="625" t="s">
        <v>36</v>
      </c>
      <c r="M135" s="107">
        <v>39188</v>
      </c>
      <c r="N135" s="107">
        <v>39188</v>
      </c>
      <c r="O135" s="107">
        <v>39188</v>
      </c>
      <c r="P135" s="107">
        <v>39188</v>
      </c>
      <c r="Q135" s="1365">
        <v>6694000</v>
      </c>
      <c r="R135" s="1365">
        <v>0</v>
      </c>
      <c r="S135" s="1348"/>
      <c r="T135" s="1348"/>
      <c r="U135" s="1348"/>
      <c r="V135" s="1348"/>
      <c r="W135" s="1348"/>
      <c r="X135" s="1348"/>
      <c r="Y135" s="1348"/>
      <c r="Z135" s="1348"/>
    </row>
    <row r="136" spans="1:26" ht="16.5">
      <c r="A136" s="1343">
        <v>130</v>
      </c>
      <c r="B136" s="86" t="s">
        <v>735</v>
      </c>
      <c r="C136" s="87" t="s">
        <v>736</v>
      </c>
      <c r="D136" s="87" t="s">
        <v>32</v>
      </c>
      <c r="E136" s="106">
        <v>25861</v>
      </c>
      <c r="F136" s="1344" t="s">
        <v>5472</v>
      </c>
      <c r="G136" s="1348"/>
      <c r="H136" s="1348" t="s">
        <v>738</v>
      </c>
      <c r="I136" s="625" t="s">
        <v>156</v>
      </c>
      <c r="J136" s="1348"/>
      <c r="K136" s="1348"/>
      <c r="L136" s="625" t="s">
        <v>36</v>
      </c>
      <c r="M136" s="107">
        <v>39522</v>
      </c>
      <c r="N136" s="107">
        <v>39522</v>
      </c>
      <c r="O136" s="107">
        <v>39522</v>
      </c>
      <c r="P136" s="107">
        <v>39522</v>
      </c>
      <c r="Q136" s="1365">
        <v>6694000</v>
      </c>
      <c r="R136" s="1365">
        <v>0</v>
      </c>
      <c r="S136" s="1348"/>
      <c r="T136" s="1348"/>
      <c r="U136" s="1348"/>
      <c r="V136" s="1348"/>
      <c r="W136" s="1348"/>
      <c r="X136" s="1348"/>
      <c r="Y136" s="1348"/>
      <c r="Z136" s="1348"/>
    </row>
    <row r="137" spans="1:26" ht="16.5">
      <c r="A137" s="1343">
        <v>131</v>
      </c>
      <c r="B137" s="86" t="s">
        <v>757</v>
      </c>
      <c r="C137" s="87" t="s">
        <v>758</v>
      </c>
      <c r="D137" s="87" t="s">
        <v>32</v>
      </c>
      <c r="E137" s="106">
        <v>25856</v>
      </c>
      <c r="F137" s="1344" t="s">
        <v>5472</v>
      </c>
      <c r="G137" s="1348"/>
      <c r="H137" s="1348" t="s">
        <v>760</v>
      </c>
      <c r="I137" s="625" t="s">
        <v>156</v>
      </c>
      <c r="J137" s="1348"/>
      <c r="K137" s="1348"/>
      <c r="L137" s="625" t="s">
        <v>36</v>
      </c>
      <c r="M137" s="107">
        <v>35475</v>
      </c>
      <c r="N137" s="107">
        <v>35475</v>
      </c>
      <c r="O137" s="107">
        <v>35475</v>
      </c>
      <c r="P137" s="107">
        <v>35475</v>
      </c>
      <c r="Q137" s="1365">
        <v>7230000</v>
      </c>
      <c r="R137" s="1365">
        <v>0</v>
      </c>
      <c r="S137" s="1348"/>
      <c r="T137" s="1348"/>
      <c r="U137" s="1348"/>
      <c r="V137" s="1348"/>
      <c r="W137" s="1348"/>
      <c r="X137" s="1348"/>
      <c r="Y137" s="1348"/>
      <c r="Z137" s="1348"/>
    </row>
    <row r="138" spans="1:26" ht="16.5">
      <c r="A138" s="1343">
        <v>132</v>
      </c>
      <c r="B138" s="86" t="s">
        <v>762</v>
      </c>
      <c r="C138" s="87" t="s">
        <v>763</v>
      </c>
      <c r="D138" s="87" t="s">
        <v>32</v>
      </c>
      <c r="E138" s="106">
        <v>31778</v>
      </c>
      <c r="F138" s="1344" t="s">
        <v>5472</v>
      </c>
      <c r="G138" s="1348"/>
      <c r="H138" s="1348" t="s">
        <v>765</v>
      </c>
      <c r="I138" s="625" t="s">
        <v>156</v>
      </c>
      <c r="J138" s="1348"/>
      <c r="K138" s="1348"/>
      <c r="L138" s="625" t="s">
        <v>36</v>
      </c>
      <c r="M138" s="107">
        <v>40686</v>
      </c>
      <c r="N138" s="107">
        <v>40686</v>
      </c>
      <c r="O138" s="107">
        <v>40686</v>
      </c>
      <c r="P138" s="107">
        <v>40686</v>
      </c>
      <c r="Q138" s="1365">
        <v>6198000</v>
      </c>
      <c r="R138" s="1365">
        <v>0</v>
      </c>
      <c r="S138" s="1348"/>
      <c r="T138" s="1348"/>
      <c r="U138" s="1348"/>
      <c r="V138" s="1348"/>
      <c r="W138" s="1348"/>
      <c r="X138" s="1348"/>
      <c r="Y138" s="1348"/>
      <c r="Z138" s="1348"/>
    </row>
    <row r="139" spans="1:26" ht="16.5">
      <c r="A139" s="1343">
        <v>133</v>
      </c>
      <c r="B139" s="86" t="s">
        <v>773</v>
      </c>
      <c r="C139" s="87" t="s">
        <v>774</v>
      </c>
      <c r="D139" s="87" t="s">
        <v>32</v>
      </c>
      <c r="E139" s="106">
        <v>26331</v>
      </c>
      <c r="F139" s="1344" t="s">
        <v>5472</v>
      </c>
      <c r="G139" s="1348"/>
      <c r="H139" s="1348" t="s">
        <v>776</v>
      </c>
      <c r="I139" s="625" t="s">
        <v>156</v>
      </c>
      <c r="J139" s="1348"/>
      <c r="K139" s="1348"/>
      <c r="L139" s="625" t="s">
        <v>36</v>
      </c>
      <c r="M139" s="107">
        <v>33739</v>
      </c>
      <c r="N139" s="107">
        <v>33739</v>
      </c>
      <c r="O139" s="107">
        <v>33739</v>
      </c>
      <c r="P139" s="107">
        <v>33739</v>
      </c>
      <c r="Q139" s="1365">
        <v>7808000</v>
      </c>
      <c r="R139" s="1365">
        <v>0</v>
      </c>
      <c r="S139" s="1348"/>
      <c r="T139" s="1348"/>
      <c r="U139" s="1348"/>
      <c r="V139" s="1348"/>
      <c r="W139" s="1348"/>
      <c r="X139" s="1348"/>
      <c r="Y139" s="1348"/>
      <c r="Z139" s="1348"/>
    </row>
    <row r="140" spans="1:26" ht="16.5">
      <c r="A140" s="1343">
        <v>134</v>
      </c>
      <c r="B140" s="86" t="s">
        <v>779</v>
      </c>
      <c r="C140" s="87" t="s">
        <v>780</v>
      </c>
      <c r="D140" s="87" t="s">
        <v>32</v>
      </c>
      <c r="E140" s="106">
        <v>34301</v>
      </c>
      <c r="F140" s="1344" t="s">
        <v>5472</v>
      </c>
      <c r="G140" s="1348"/>
      <c r="H140" s="1348" t="s">
        <v>782</v>
      </c>
      <c r="I140" s="880" t="s">
        <v>156</v>
      </c>
      <c r="J140" s="1348"/>
      <c r="K140" s="1348"/>
      <c r="L140" s="625" t="s">
        <v>36</v>
      </c>
      <c r="M140" s="107">
        <v>41722</v>
      </c>
      <c r="N140" s="107">
        <v>41722</v>
      </c>
      <c r="O140" s="107">
        <v>41722</v>
      </c>
      <c r="P140" s="107">
        <v>41722</v>
      </c>
      <c r="Q140" s="1365">
        <v>5739000</v>
      </c>
      <c r="R140" s="1365">
        <v>0</v>
      </c>
      <c r="S140" s="1348"/>
      <c r="T140" s="1348"/>
      <c r="U140" s="1348"/>
      <c r="V140" s="1348"/>
      <c r="W140" s="1348"/>
      <c r="X140" s="1348"/>
      <c r="Y140" s="1348"/>
      <c r="Z140" s="1348"/>
    </row>
    <row r="141" spans="1:26" ht="16.5">
      <c r="A141" s="1343">
        <v>135</v>
      </c>
      <c r="B141" s="86" t="s">
        <v>784</v>
      </c>
      <c r="C141" s="87" t="s">
        <v>785</v>
      </c>
      <c r="D141" s="87" t="s">
        <v>32</v>
      </c>
      <c r="E141" s="106">
        <v>31736</v>
      </c>
      <c r="F141" s="1344" t="s">
        <v>5472</v>
      </c>
      <c r="G141" s="1348"/>
      <c r="H141" s="1348" t="s">
        <v>788</v>
      </c>
      <c r="I141" s="880" t="s">
        <v>156</v>
      </c>
      <c r="J141" s="1348"/>
      <c r="K141" s="1348"/>
      <c r="L141" s="625" t="s">
        <v>36</v>
      </c>
      <c r="M141" s="107">
        <v>42095</v>
      </c>
      <c r="N141" s="107">
        <v>42095</v>
      </c>
      <c r="O141" s="107">
        <v>42095</v>
      </c>
      <c r="P141" s="107">
        <v>42095</v>
      </c>
      <c r="Q141" s="1365">
        <v>5739000</v>
      </c>
      <c r="R141" s="1365">
        <v>0</v>
      </c>
      <c r="S141" s="1348"/>
      <c r="T141" s="1348"/>
      <c r="U141" s="1348"/>
      <c r="V141" s="1348"/>
      <c r="W141" s="1348"/>
      <c r="X141" s="1348"/>
      <c r="Y141" s="1348"/>
      <c r="Z141" s="1348"/>
    </row>
    <row r="142" spans="1:26" ht="16.5">
      <c r="A142" s="1343">
        <v>136</v>
      </c>
      <c r="B142" s="69" t="s">
        <v>791</v>
      </c>
      <c r="C142" s="98" t="s">
        <v>792</v>
      </c>
      <c r="D142" s="63" t="s">
        <v>63</v>
      </c>
      <c r="E142" s="106">
        <v>28715</v>
      </c>
      <c r="F142" s="1344" t="s">
        <v>5472</v>
      </c>
      <c r="G142" s="1348"/>
      <c r="H142" s="1348" t="s">
        <v>794</v>
      </c>
      <c r="I142" s="880" t="s">
        <v>156</v>
      </c>
      <c r="J142" s="1348"/>
      <c r="K142" s="1348"/>
      <c r="L142" s="625" t="s">
        <v>36</v>
      </c>
      <c r="M142" s="107">
        <v>35977</v>
      </c>
      <c r="N142" s="107">
        <v>35977</v>
      </c>
      <c r="O142" s="107">
        <v>35977</v>
      </c>
      <c r="P142" s="107">
        <v>35977</v>
      </c>
      <c r="Q142" s="1365">
        <v>7230000</v>
      </c>
      <c r="R142" s="1365">
        <v>0</v>
      </c>
      <c r="S142" s="1348"/>
      <c r="T142" s="1348"/>
      <c r="U142" s="1348"/>
      <c r="V142" s="1348"/>
      <c r="W142" s="1348"/>
      <c r="X142" s="1348"/>
      <c r="Y142" s="1348"/>
      <c r="Z142" s="1348"/>
    </row>
    <row r="143" spans="1:26" ht="16.5">
      <c r="A143" s="1343">
        <v>137</v>
      </c>
      <c r="B143" s="69" t="s">
        <v>796</v>
      </c>
      <c r="C143" s="98" t="s">
        <v>797</v>
      </c>
      <c r="D143" s="63" t="s">
        <v>63</v>
      </c>
      <c r="E143" s="106">
        <v>28830</v>
      </c>
      <c r="F143" s="1344" t="s">
        <v>5472</v>
      </c>
      <c r="G143" s="1348"/>
      <c r="H143" s="1348" t="s">
        <v>799</v>
      </c>
      <c r="I143" s="46" t="s">
        <v>156</v>
      </c>
      <c r="J143" s="1348"/>
      <c r="K143" s="1348"/>
      <c r="L143" s="625" t="s">
        <v>36</v>
      </c>
      <c r="M143" s="107">
        <v>39531</v>
      </c>
      <c r="N143" s="107">
        <v>39531</v>
      </c>
      <c r="O143" s="107">
        <v>39531</v>
      </c>
      <c r="P143" s="107">
        <v>39531</v>
      </c>
      <c r="Q143" s="1365">
        <v>6694000</v>
      </c>
      <c r="R143" s="1365">
        <v>0</v>
      </c>
      <c r="S143" s="1348"/>
      <c r="T143" s="1348"/>
      <c r="U143" s="1348"/>
      <c r="V143" s="1348"/>
      <c r="W143" s="1348"/>
      <c r="X143" s="1348"/>
      <c r="Y143" s="1348"/>
      <c r="Z143" s="1348"/>
    </row>
    <row r="144" spans="1:26" ht="16.5">
      <c r="A144" s="1343">
        <v>138</v>
      </c>
      <c r="B144" s="69" t="s">
        <v>802</v>
      </c>
      <c r="C144" s="98" t="s">
        <v>803</v>
      </c>
      <c r="D144" s="67" t="s">
        <v>32</v>
      </c>
      <c r="E144" s="106">
        <v>28382</v>
      </c>
      <c r="F144" s="1344" t="s">
        <v>5472</v>
      </c>
      <c r="G144" s="1348"/>
      <c r="H144" s="1348" t="s">
        <v>805</v>
      </c>
      <c r="I144" s="46" t="s">
        <v>156</v>
      </c>
      <c r="J144" s="1348"/>
      <c r="K144" s="1348"/>
      <c r="L144" s="625" t="s">
        <v>36</v>
      </c>
      <c r="M144" s="107">
        <v>36071</v>
      </c>
      <c r="N144" s="107">
        <v>36071</v>
      </c>
      <c r="O144" s="107">
        <v>36071</v>
      </c>
      <c r="P144" s="107">
        <v>36071</v>
      </c>
      <c r="Q144" s="1365">
        <v>7230000</v>
      </c>
      <c r="R144" s="1365">
        <v>0</v>
      </c>
      <c r="S144" s="1348"/>
      <c r="T144" s="1348"/>
      <c r="U144" s="1348"/>
      <c r="V144" s="1348"/>
      <c r="W144" s="1348"/>
      <c r="X144" s="1348"/>
      <c r="Y144" s="1348"/>
      <c r="Z144" s="1348"/>
    </row>
    <row r="145" spans="1:26" ht="16.5">
      <c r="A145" s="1343">
        <v>139</v>
      </c>
      <c r="B145" s="69" t="s">
        <v>808</v>
      </c>
      <c r="C145" s="98" t="s">
        <v>809</v>
      </c>
      <c r="D145" s="67" t="s">
        <v>32</v>
      </c>
      <c r="E145" s="106">
        <v>29935</v>
      </c>
      <c r="F145" s="1344" t="s">
        <v>5472</v>
      </c>
      <c r="G145" s="1348"/>
      <c r="H145" s="1348" t="s">
        <v>811</v>
      </c>
      <c r="I145" s="46" t="s">
        <v>156</v>
      </c>
      <c r="J145" s="1348"/>
      <c r="K145" s="1348"/>
      <c r="L145" s="625" t="s">
        <v>36</v>
      </c>
      <c r="M145" s="107">
        <v>38768</v>
      </c>
      <c r="N145" s="107">
        <v>38768</v>
      </c>
      <c r="O145" s="107">
        <v>38768</v>
      </c>
      <c r="P145" s="107">
        <v>38768</v>
      </c>
      <c r="Q145" s="1365">
        <v>6694000</v>
      </c>
      <c r="R145" s="1365">
        <v>0</v>
      </c>
      <c r="S145" s="1348"/>
      <c r="T145" s="1348"/>
      <c r="U145" s="1348"/>
      <c r="V145" s="1348"/>
      <c r="W145" s="1348"/>
      <c r="X145" s="1348"/>
      <c r="Y145" s="1348"/>
      <c r="Z145" s="1348"/>
    </row>
    <row r="146" spans="1:26" ht="16.5">
      <c r="A146" s="1343">
        <v>140</v>
      </c>
      <c r="B146" s="69" t="s">
        <v>814</v>
      </c>
      <c r="C146" s="98" t="s">
        <v>815</v>
      </c>
      <c r="D146" s="67" t="s">
        <v>32</v>
      </c>
      <c r="E146" s="106">
        <v>29835</v>
      </c>
      <c r="F146" s="1344" t="s">
        <v>5472</v>
      </c>
      <c r="G146" s="1348"/>
      <c r="H146" s="1348" t="s">
        <v>817</v>
      </c>
      <c r="I146" s="46" t="s">
        <v>156</v>
      </c>
      <c r="J146" s="1348"/>
      <c r="K146" s="1348"/>
      <c r="L146" s="625" t="s">
        <v>36</v>
      </c>
      <c r="M146" s="107">
        <v>39188</v>
      </c>
      <c r="N146" s="107">
        <v>39188</v>
      </c>
      <c r="O146" s="107">
        <v>39188</v>
      </c>
      <c r="P146" s="107">
        <v>39188</v>
      </c>
      <c r="Q146" s="1365">
        <v>6694000</v>
      </c>
      <c r="R146" s="1365">
        <v>0</v>
      </c>
      <c r="S146" s="1348"/>
      <c r="T146" s="1348"/>
      <c r="U146" s="1348"/>
      <c r="V146" s="1348"/>
      <c r="W146" s="1348"/>
      <c r="X146" s="1348"/>
      <c r="Y146" s="1348"/>
      <c r="Z146" s="1348"/>
    </row>
    <row r="147" spans="1:26" ht="16.5">
      <c r="A147" s="1343">
        <v>141</v>
      </c>
      <c r="B147" s="69" t="s">
        <v>820</v>
      </c>
      <c r="C147" s="116" t="s">
        <v>821</v>
      </c>
      <c r="D147" s="63" t="s">
        <v>63</v>
      </c>
      <c r="E147" s="106">
        <v>28863</v>
      </c>
      <c r="F147" s="1344" t="s">
        <v>5472</v>
      </c>
      <c r="G147" s="1348"/>
      <c r="H147" s="1348" t="s">
        <v>823</v>
      </c>
      <c r="I147" s="46" t="s">
        <v>156</v>
      </c>
      <c r="J147" s="1348"/>
      <c r="K147" s="1348"/>
      <c r="L147" s="625" t="s">
        <v>36</v>
      </c>
      <c r="M147" s="107">
        <v>39188</v>
      </c>
      <c r="N147" s="107">
        <v>39188</v>
      </c>
      <c r="O147" s="107">
        <v>39188</v>
      </c>
      <c r="P147" s="107">
        <v>39188</v>
      </c>
      <c r="Q147" s="1365">
        <v>6694000</v>
      </c>
      <c r="R147" s="1365">
        <v>0</v>
      </c>
      <c r="S147" s="1348"/>
      <c r="T147" s="1348"/>
      <c r="U147" s="1348"/>
      <c r="V147" s="1348"/>
      <c r="W147" s="1348"/>
      <c r="X147" s="1348"/>
      <c r="Y147" s="1348"/>
      <c r="Z147" s="1348"/>
    </row>
    <row r="148" spans="1:26" ht="16.5">
      <c r="A148" s="1343">
        <v>142</v>
      </c>
      <c r="B148" s="69" t="s">
        <v>826</v>
      </c>
      <c r="C148" s="98" t="s">
        <v>827</v>
      </c>
      <c r="D148" s="67" t="s">
        <v>32</v>
      </c>
      <c r="E148" s="106">
        <v>27708</v>
      </c>
      <c r="F148" s="1344" t="s">
        <v>5472</v>
      </c>
      <c r="G148" s="1348"/>
      <c r="H148" s="1348" t="s">
        <v>830</v>
      </c>
      <c r="I148" s="46" t="s">
        <v>156</v>
      </c>
      <c r="J148" s="1348"/>
      <c r="K148" s="1348"/>
      <c r="L148" s="625" t="s">
        <v>36</v>
      </c>
      <c r="M148" s="107">
        <v>39923</v>
      </c>
      <c r="N148" s="107">
        <v>39923</v>
      </c>
      <c r="O148" s="107">
        <v>39923</v>
      </c>
      <c r="P148" s="107">
        <v>39923</v>
      </c>
      <c r="Q148" s="1365">
        <v>6198000</v>
      </c>
      <c r="R148" s="1365">
        <v>0</v>
      </c>
      <c r="S148" s="1348"/>
      <c r="T148" s="1348"/>
      <c r="U148" s="1348"/>
      <c r="V148" s="1348"/>
      <c r="W148" s="1348"/>
      <c r="X148" s="1348"/>
      <c r="Y148" s="1348"/>
      <c r="Z148" s="1348"/>
    </row>
    <row r="149" spans="1:26" ht="16.5">
      <c r="A149" s="1343">
        <v>143</v>
      </c>
      <c r="B149" s="69" t="s">
        <v>843</v>
      </c>
      <c r="C149" s="98" t="s">
        <v>844</v>
      </c>
      <c r="D149" s="67" t="s">
        <v>32</v>
      </c>
      <c r="E149" s="106">
        <v>33009</v>
      </c>
      <c r="F149" s="1344" t="s">
        <v>5472</v>
      </c>
      <c r="G149" s="1348"/>
      <c r="H149" s="1348" t="s">
        <v>846</v>
      </c>
      <c r="I149" s="46" t="s">
        <v>156</v>
      </c>
      <c r="J149" s="1348"/>
      <c r="K149" s="1348"/>
      <c r="L149" s="625" t="s">
        <v>36</v>
      </c>
      <c r="M149" s="107">
        <v>41061</v>
      </c>
      <c r="N149" s="107">
        <v>41061</v>
      </c>
      <c r="O149" s="107">
        <v>41061</v>
      </c>
      <c r="P149" s="107">
        <v>41061</v>
      </c>
      <c r="Q149" s="1365">
        <v>5739000</v>
      </c>
      <c r="R149" s="1365">
        <v>0</v>
      </c>
      <c r="S149" s="1348"/>
      <c r="T149" s="1348"/>
      <c r="U149" s="1348"/>
      <c r="V149" s="1348"/>
      <c r="W149" s="1348"/>
      <c r="X149" s="1348"/>
      <c r="Y149" s="1348"/>
      <c r="Z149" s="1348"/>
    </row>
    <row r="150" spans="1:26" ht="16.5">
      <c r="A150" s="1343">
        <v>144</v>
      </c>
      <c r="B150" s="69" t="s">
        <v>849</v>
      </c>
      <c r="C150" s="98" t="s">
        <v>850</v>
      </c>
      <c r="D150" s="67" t="s">
        <v>32</v>
      </c>
      <c r="E150" s="106">
        <v>32174</v>
      </c>
      <c r="F150" s="1344" t="s">
        <v>5472</v>
      </c>
      <c r="G150" s="1348"/>
      <c r="H150" s="1348" t="s">
        <v>852</v>
      </c>
      <c r="I150" s="46" t="s">
        <v>93</v>
      </c>
      <c r="J150" s="1348"/>
      <c r="K150" s="1348"/>
      <c r="L150" s="625" t="s">
        <v>36</v>
      </c>
      <c r="M150" s="107">
        <v>41061</v>
      </c>
      <c r="N150" s="107">
        <v>41061</v>
      </c>
      <c r="O150" s="107">
        <v>41061</v>
      </c>
      <c r="P150" s="107">
        <v>41061</v>
      </c>
      <c r="Q150" s="1365">
        <v>5739000</v>
      </c>
      <c r="R150" s="1365">
        <v>0</v>
      </c>
      <c r="S150" s="1348"/>
      <c r="T150" s="1348"/>
      <c r="U150" s="1348"/>
      <c r="V150" s="1348"/>
      <c r="W150" s="1348"/>
      <c r="X150" s="1348"/>
      <c r="Y150" s="1348"/>
      <c r="Z150" s="1348"/>
    </row>
    <row r="151" spans="1:26" ht="16.5">
      <c r="A151" s="1343">
        <v>145</v>
      </c>
      <c r="B151" s="857" t="s">
        <v>854</v>
      </c>
      <c r="C151" s="790" t="s">
        <v>855</v>
      </c>
      <c r="D151" s="329" t="s">
        <v>32</v>
      </c>
      <c r="E151" s="859">
        <v>25606</v>
      </c>
      <c r="F151" s="1344" t="s">
        <v>5472</v>
      </c>
      <c r="G151" s="1348"/>
      <c r="H151" s="1348" t="s">
        <v>857</v>
      </c>
      <c r="I151" s="46" t="s">
        <v>156</v>
      </c>
      <c r="J151" s="1348"/>
      <c r="K151" s="1348"/>
      <c r="L151" s="882" t="s">
        <v>36</v>
      </c>
      <c r="M151" s="860">
        <v>35065</v>
      </c>
      <c r="N151" s="860">
        <v>35065</v>
      </c>
      <c r="O151" s="860">
        <v>35065</v>
      </c>
      <c r="P151" s="860">
        <v>35065</v>
      </c>
      <c r="Q151" s="1365">
        <v>6694000</v>
      </c>
      <c r="R151" s="1365">
        <v>0</v>
      </c>
      <c r="S151" s="1348"/>
      <c r="T151" s="1348"/>
      <c r="U151" s="1348"/>
      <c r="V151" s="1348"/>
      <c r="W151" s="1348"/>
      <c r="X151" s="1348"/>
      <c r="Y151" s="1348"/>
      <c r="Z151" s="1348"/>
    </row>
    <row r="152" spans="1:26" ht="16.5">
      <c r="A152" s="1343">
        <v>146</v>
      </c>
      <c r="B152" s="69" t="s">
        <v>860</v>
      </c>
      <c r="C152" s="98" t="s">
        <v>861</v>
      </c>
      <c r="D152" s="67" t="s">
        <v>32</v>
      </c>
      <c r="E152" s="106">
        <v>31477</v>
      </c>
      <c r="F152" s="1344" t="s">
        <v>5472</v>
      </c>
      <c r="G152" s="1348"/>
      <c r="H152" s="1348" t="s">
        <v>863</v>
      </c>
      <c r="I152" s="1351" t="s">
        <v>156</v>
      </c>
      <c r="J152" s="1348"/>
      <c r="K152" s="1348"/>
      <c r="L152" s="625" t="s">
        <v>36</v>
      </c>
      <c r="M152" s="107">
        <v>41366</v>
      </c>
      <c r="N152" s="107">
        <v>41366</v>
      </c>
      <c r="O152" s="107">
        <v>41366</v>
      </c>
      <c r="P152" s="107">
        <v>41366</v>
      </c>
      <c r="Q152" s="1365">
        <v>5739000</v>
      </c>
      <c r="R152" s="1365">
        <v>0</v>
      </c>
      <c r="S152" s="1348"/>
      <c r="T152" s="1348"/>
      <c r="U152" s="1348"/>
      <c r="V152" s="1348"/>
      <c r="W152" s="1348"/>
      <c r="X152" s="1348"/>
      <c r="Y152" s="1348"/>
      <c r="Z152" s="1348"/>
    </row>
    <row r="153" spans="1:26" ht="16.5">
      <c r="A153" s="1343">
        <v>147</v>
      </c>
      <c r="B153" s="69" t="s">
        <v>865</v>
      </c>
      <c r="C153" s="98" t="s">
        <v>866</v>
      </c>
      <c r="D153" s="67" t="s">
        <v>32</v>
      </c>
      <c r="E153" s="106">
        <v>28053</v>
      </c>
      <c r="F153" s="1344" t="s">
        <v>5472</v>
      </c>
      <c r="G153" s="1348"/>
      <c r="H153" s="1348" t="s">
        <v>868</v>
      </c>
      <c r="I153" s="46" t="s">
        <v>156</v>
      </c>
      <c r="J153" s="1348"/>
      <c r="K153" s="1348"/>
      <c r="L153" s="625" t="s">
        <v>36</v>
      </c>
      <c r="M153" s="107">
        <v>39188</v>
      </c>
      <c r="N153" s="107">
        <v>39188</v>
      </c>
      <c r="O153" s="107">
        <v>39188</v>
      </c>
      <c r="P153" s="107">
        <v>39188</v>
      </c>
      <c r="Q153" s="1365">
        <v>6694000</v>
      </c>
      <c r="R153" s="1365">
        <v>0</v>
      </c>
      <c r="S153" s="1348"/>
      <c r="T153" s="1348"/>
      <c r="U153" s="1348"/>
      <c r="V153" s="1348"/>
      <c r="W153" s="1348"/>
      <c r="X153" s="1348"/>
      <c r="Y153" s="1348"/>
      <c r="Z153" s="1348"/>
    </row>
    <row r="154" spans="1:26" ht="16.5">
      <c r="A154" s="1343">
        <v>148</v>
      </c>
      <c r="B154" s="66" t="s">
        <v>887</v>
      </c>
      <c r="C154" s="67" t="s">
        <v>888</v>
      </c>
      <c r="D154" s="67" t="s">
        <v>32</v>
      </c>
      <c r="E154" s="106">
        <v>31678</v>
      </c>
      <c r="F154" s="1344" t="s">
        <v>5472</v>
      </c>
      <c r="G154" s="1348"/>
      <c r="H154" s="1348" t="s">
        <v>890</v>
      </c>
      <c r="I154" s="46" t="s">
        <v>156</v>
      </c>
      <c r="J154" s="1348"/>
      <c r="K154" s="1348"/>
      <c r="L154" s="625" t="s">
        <v>36</v>
      </c>
      <c r="M154" s="107">
        <v>42552</v>
      </c>
      <c r="N154" s="107">
        <v>42552</v>
      </c>
      <c r="O154" s="107">
        <v>42552</v>
      </c>
      <c r="P154" s="107">
        <v>42552</v>
      </c>
      <c r="Q154" s="1365">
        <v>5739000</v>
      </c>
      <c r="R154" s="1365">
        <v>0</v>
      </c>
      <c r="S154" s="1348"/>
      <c r="T154" s="1348"/>
      <c r="U154" s="1348"/>
      <c r="V154" s="1348"/>
      <c r="W154" s="1348"/>
      <c r="X154" s="1348"/>
      <c r="Y154" s="1348"/>
      <c r="Z154" s="1348"/>
    </row>
    <row r="155" spans="1:26" ht="16.5">
      <c r="A155" s="1343">
        <v>149</v>
      </c>
      <c r="B155" s="66" t="s">
        <v>894</v>
      </c>
      <c r="C155" s="67" t="s">
        <v>895</v>
      </c>
      <c r="D155" s="67" t="s">
        <v>32</v>
      </c>
      <c r="E155" s="57">
        <v>29221</v>
      </c>
      <c r="F155" s="1344" t="s">
        <v>5472</v>
      </c>
      <c r="G155" s="1348"/>
      <c r="H155" s="1348" t="s">
        <v>1797</v>
      </c>
      <c r="I155" s="46" t="s">
        <v>156</v>
      </c>
      <c r="J155" s="1348"/>
      <c r="K155" s="1348"/>
      <c r="L155" s="625" t="s">
        <v>36</v>
      </c>
      <c r="M155" s="107">
        <v>42795</v>
      </c>
      <c r="N155" s="107">
        <v>42795</v>
      </c>
      <c r="O155" s="107">
        <v>42795</v>
      </c>
      <c r="P155" s="107">
        <v>42795</v>
      </c>
      <c r="Q155" s="1365">
        <v>5739000</v>
      </c>
      <c r="R155" s="1365">
        <v>0</v>
      </c>
      <c r="S155" s="1348"/>
      <c r="T155" s="1348"/>
      <c r="U155" s="1348"/>
      <c r="V155" s="1348"/>
      <c r="W155" s="1348"/>
      <c r="X155" s="1348"/>
      <c r="Y155" s="1348"/>
      <c r="Z155" s="1348"/>
    </row>
    <row r="156" spans="1:26" ht="16.5">
      <c r="A156" s="1343">
        <v>150</v>
      </c>
      <c r="B156" s="66" t="s">
        <v>903</v>
      </c>
      <c r="C156" s="67" t="s">
        <v>904</v>
      </c>
      <c r="D156" s="63" t="s">
        <v>63</v>
      </c>
      <c r="E156" s="75">
        <v>30682</v>
      </c>
      <c r="F156" s="1344" t="s">
        <v>5472</v>
      </c>
      <c r="G156" s="1348"/>
      <c r="H156" s="1348" t="s">
        <v>1798</v>
      </c>
      <c r="I156" s="46" t="s">
        <v>156</v>
      </c>
      <c r="J156" s="1348"/>
      <c r="K156" s="1348"/>
      <c r="L156" s="625" t="s">
        <v>36</v>
      </c>
      <c r="M156" s="107">
        <v>42857</v>
      </c>
      <c r="N156" s="107">
        <v>42857</v>
      </c>
      <c r="O156" s="107">
        <v>42857</v>
      </c>
      <c r="P156" s="107">
        <v>42857</v>
      </c>
      <c r="Q156" s="1365">
        <v>5739000</v>
      </c>
      <c r="R156" s="1365">
        <v>0</v>
      </c>
      <c r="S156" s="1348"/>
      <c r="T156" s="1348"/>
      <c r="U156" s="1348"/>
      <c r="V156" s="1348"/>
      <c r="W156" s="1348"/>
      <c r="X156" s="1348"/>
      <c r="Y156" s="1348"/>
      <c r="Z156" s="1348"/>
    </row>
    <row r="157" spans="1:26" ht="16.5">
      <c r="A157" s="1343">
        <v>151</v>
      </c>
      <c r="B157" s="66" t="s">
        <v>909</v>
      </c>
      <c r="C157" s="67" t="s">
        <v>910</v>
      </c>
      <c r="D157" s="63" t="s">
        <v>63</v>
      </c>
      <c r="E157" s="75">
        <v>35110</v>
      </c>
      <c r="F157" s="1344" t="s">
        <v>5472</v>
      </c>
      <c r="G157" s="1348"/>
      <c r="H157" s="1348" t="s">
        <v>913</v>
      </c>
      <c r="I157" s="46" t="s">
        <v>156</v>
      </c>
      <c r="J157" s="1348"/>
      <c r="K157" s="1348"/>
      <c r="L157" s="625" t="s">
        <v>36</v>
      </c>
      <c r="M157" s="107">
        <v>42857</v>
      </c>
      <c r="N157" s="107">
        <v>42857</v>
      </c>
      <c r="O157" s="107">
        <v>42857</v>
      </c>
      <c r="P157" s="107">
        <v>42857</v>
      </c>
      <c r="Q157" s="1365">
        <v>5739000</v>
      </c>
      <c r="R157" s="1365">
        <v>0</v>
      </c>
      <c r="S157" s="1348"/>
      <c r="T157" s="1348"/>
      <c r="U157" s="1348"/>
      <c r="V157" s="1348"/>
      <c r="W157" s="1348"/>
      <c r="X157" s="1348"/>
      <c r="Y157" s="1348"/>
      <c r="Z157" s="1348"/>
    </row>
    <row r="158" spans="1:26" ht="16.5">
      <c r="A158" s="1343">
        <v>152</v>
      </c>
      <c r="B158" s="66" t="s">
        <v>916</v>
      </c>
      <c r="C158" s="67" t="s">
        <v>917</v>
      </c>
      <c r="D158" s="67" t="s">
        <v>32</v>
      </c>
      <c r="E158" s="75">
        <v>30414</v>
      </c>
      <c r="F158" s="1344" t="s">
        <v>5472</v>
      </c>
      <c r="G158" s="1348"/>
      <c r="H158" s="1348" t="s">
        <v>919</v>
      </c>
      <c r="I158" s="46" t="s">
        <v>156</v>
      </c>
      <c r="J158" s="1348"/>
      <c r="K158" s="1348"/>
      <c r="L158" s="625" t="s">
        <v>36</v>
      </c>
      <c r="M158" s="107">
        <v>43040</v>
      </c>
      <c r="N158" s="107">
        <v>43040</v>
      </c>
      <c r="O158" s="107">
        <v>43040</v>
      </c>
      <c r="P158" s="107">
        <v>43040</v>
      </c>
      <c r="Q158" s="1365">
        <v>5739000</v>
      </c>
      <c r="R158" s="1365">
        <v>0</v>
      </c>
      <c r="S158" s="1348"/>
      <c r="T158" s="1348"/>
      <c r="U158" s="1348"/>
      <c r="V158" s="1348"/>
      <c r="W158" s="1348"/>
      <c r="X158" s="1348"/>
      <c r="Y158" s="1348"/>
      <c r="Z158" s="1348"/>
    </row>
    <row r="159" spans="1:26" ht="16.5">
      <c r="A159" s="1343">
        <v>153</v>
      </c>
      <c r="B159" s="66" t="s">
        <v>922</v>
      </c>
      <c r="C159" s="67" t="s">
        <v>923</v>
      </c>
      <c r="D159" s="67" t="s">
        <v>32</v>
      </c>
      <c r="E159" s="75">
        <v>32289</v>
      </c>
      <c r="F159" s="1344" t="s">
        <v>5472</v>
      </c>
      <c r="G159" s="1348"/>
      <c r="H159" s="1348" t="s">
        <v>925</v>
      </c>
      <c r="I159" s="46" t="s">
        <v>156</v>
      </c>
      <c r="J159" s="1348"/>
      <c r="K159" s="1348"/>
      <c r="L159" s="625" t="s">
        <v>36</v>
      </c>
      <c r="M159" s="107">
        <v>43040</v>
      </c>
      <c r="N159" s="107">
        <v>43040</v>
      </c>
      <c r="O159" s="107">
        <v>43040</v>
      </c>
      <c r="P159" s="107">
        <v>43040</v>
      </c>
      <c r="Q159" s="1365">
        <v>5739000</v>
      </c>
      <c r="R159" s="1365">
        <v>0</v>
      </c>
      <c r="S159" s="1348"/>
      <c r="T159" s="1348"/>
      <c r="U159" s="1348"/>
      <c r="V159" s="1348"/>
      <c r="W159" s="1348"/>
      <c r="X159" s="1348"/>
      <c r="Y159" s="1348"/>
      <c r="Z159" s="1348"/>
    </row>
    <row r="160" spans="1:26" ht="16.5">
      <c r="A160" s="1343">
        <v>154</v>
      </c>
      <c r="B160" s="66" t="s">
        <v>927</v>
      </c>
      <c r="C160" s="67" t="s">
        <v>928</v>
      </c>
      <c r="D160" s="67" t="s">
        <v>32</v>
      </c>
      <c r="E160" s="75">
        <v>29952</v>
      </c>
      <c r="F160" s="1344" t="s">
        <v>5472</v>
      </c>
      <c r="G160" s="1348"/>
      <c r="H160" s="1348" t="s">
        <v>930</v>
      </c>
      <c r="I160" s="46" t="s">
        <v>156</v>
      </c>
      <c r="J160" s="1348"/>
      <c r="K160" s="1348"/>
      <c r="L160" s="625" t="s">
        <v>36</v>
      </c>
      <c r="M160" s="107">
        <v>43040</v>
      </c>
      <c r="N160" s="107">
        <v>43040</v>
      </c>
      <c r="O160" s="107">
        <v>43040</v>
      </c>
      <c r="P160" s="107">
        <v>43040</v>
      </c>
      <c r="Q160" s="1365">
        <v>5739000</v>
      </c>
      <c r="R160" s="1365">
        <v>0</v>
      </c>
      <c r="S160" s="1348"/>
      <c r="T160" s="1348"/>
      <c r="U160" s="1348"/>
      <c r="V160" s="1348"/>
      <c r="W160" s="1348"/>
      <c r="X160" s="1348"/>
      <c r="Y160" s="1348"/>
      <c r="Z160" s="1348"/>
    </row>
    <row r="161" spans="1:26" ht="16.5">
      <c r="A161" s="1343">
        <v>155</v>
      </c>
      <c r="B161" s="66" t="s">
        <v>931</v>
      </c>
      <c r="C161" s="67" t="s">
        <v>932</v>
      </c>
      <c r="D161" s="67" t="s">
        <v>32</v>
      </c>
      <c r="E161" s="75">
        <v>32509</v>
      </c>
      <c r="F161" s="1344" t="s">
        <v>5472</v>
      </c>
      <c r="G161" s="1348"/>
      <c r="H161" s="1348" t="s">
        <v>1799</v>
      </c>
      <c r="I161" s="46" t="s">
        <v>156</v>
      </c>
      <c r="J161" s="1348"/>
      <c r="K161" s="1348"/>
      <c r="L161" s="67" t="s">
        <v>933</v>
      </c>
      <c r="M161" s="107">
        <v>43191</v>
      </c>
      <c r="N161" s="107">
        <v>43191</v>
      </c>
      <c r="O161" s="107">
        <v>43191</v>
      </c>
      <c r="P161" s="107">
        <v>43191</v>
      </c>
      <c r="Q161" s="1365">
        <v>5739000</v>
      </c>
      <c r="R161" s="1365">
        <v>0</v>
      </c>
      <c r="S161" s="1348"/>
      <c r="T161" s="1348"/>
      <c r="U161" s="1348"/>
      <c r="V161" s="1348"/>
      <c r="W161" s="1348"/>
      <c r="X161" s="1348"/>
      <c r="Y161" s="1348"/>
      <c r="Z161" s="1348"/>
    </row>
    <row r="162" spans="1:26" ht="16.5">
      <c r="A162" s="1343">
        <v>156</v>
      </c>
      <c r="B162" s="904" t="s">
        <v>941</v>
      </c>
      <c r="C162" s="905" t="s">
        <v>942</v>
      </c>
      <c r="D162" s="906" t="s">
        <v>63</v>
      </c>
      <c r="E162" s="908">
        <v>27885</v>
      </c>
      <c r="F162" s="1344" t="s">
        <v>5472</v>
      </c>
      <c r="G162" s="1348"/>
      <c r="H162" s="1348" t="s">
        <v>1801</v>
      </c>
      <c r="I162" s="155" t="s">
        <v>156</v>
      </c>
      <c r="J162" s="1348"/>
      <c r="K162" s="1348"/>
      <c r="L162" s="892" t="s">
        <v>36</v>
      </c>
      <c r="M162" s="909">
        <v>37803</v>
      </c>
      <c r="N162" s="909">
        <v>37803</v>
      </c>
      <c r="O162" s="909">
        <v>37803</v>
      </c>
      <c r="P162" s="909">
        <v>37803</v>
      </c>
      <c r="Q162" s="1365">
        <v>6694000</v>
      </c>
      <c r="R162" s="1365">
        <v>0</v>
      </c>
      <c r="S162" s="1348"/>
      <c r="T162" s="1348"/>
      <c r="U162" s="1348"/>
      <c r="V162" s="1348"/>
      <c r="W162" s="1348"/>
      <c r="X162" s="1348"/>
      <c r="Y162" s="1348"/>
      <c r="Z162" s="1348"/>
    </row>
    <row r="163" spans="1:26" ht="16.5">
      <c r="A163" s="1343">
        <v>157</v>
      </c>
      <c r="B163" s="904" t="s">
        <v>945</v>
      </c>
      <c r="C163" s="905" t="s">
        <v>946</v>
      </c>
      <c r="D163" s="906" t="s">
        <v>63</v>
      </c>
      <c r="E163" s="908">
        <v>28495</v>
      </c>
      <c r="F163" s="1344" t="s">
        <v>5472</v>
      </c>
      <c r="G163" s="1348"/>
      <c r="H163" s="1348" t="s">
        <v>1802</v>
      </c>
      <c r="I163" s="907" t="s">
        <v>156</v>
      </c>
      <c r="J163" s="1348"/>
      <c r="K163" s="1348"/>
      <c r="L163" s="892" t="s">
        <v>36</v>
      </c>
      <c r="M163" s="909">
        <v>38768</v>
      </c>
      <c r="N163" s="909">
        <v>38768</v>
      </c>
      <c r="O163" s="909">
        <v>38768</v>
      </c>
      <c r="P163" s="909">
        <v>38768</v>
      </c>
      <c r="Q163" s="1365">
        <v>6694000</v>
      </c>
      <c r="R163" s="1365">
        <v>0</v>
      </c>
      <c r="S163" s="1348"/>
      <c r="T163" s="1348"/>
      <c r="U163" s="1348"/>
      <c r="V163" s="1348"/>
      <c r="W163" s="1348"/>
      <c r="X163" s="1348"/>
      <c r="Y163" s="1348"/>
      <c r="Z163" s="1348"/>
    </row>
    <row r="164" spans="1:26" ht="16.5">
      <c r="A164" s="1343">
        <v>158</v>
      </c>
      <c r="B164" s="904" t="s">
        <v>950</v>
      </c>
      <c r="C164" s="905" t="s">
        <v>951</v>
      </c>
      <c r="D164" s="906" t="s">
        <v>63</v>
      </c>
      <c r="E164" s="908">
        <v>28126</v>
      </c>
      <c r="F164" s="1344" t="s">
        <v>5472</v>
      </c>
      <c r="G164" s="1348"/>
      <c r="H164" s="1348" t="s">
        <v>1803</v>
      </c>
      <c r="I164" s="907" t="s">
        <v>156</v>
      </c>
      <c r="J164" s="1348"/>
      <c r="K164" s="1348"/>
      <c r="L164" s="892" t="s">
        <v>36</v>
      </c>
      <c r="M164" s="909">
        <v>40118</v>
      </c>
      <c r="N164" s="909">
        <v>40118</v>
      </c>
      <c r="O164" s="909">
        <v>40118</v>
      </c>
      <c r="P164" s="909">
        <v>40118</v>
      </c>
      <c r="Q164" s="1365">
        <v>6694000</v>
      </c>
      <c r="R164" s="1365">
        <v>0</v>
      </c>
      <c r="S164" s="1348"/>
      <c r="T164" s="1348"/>
      <c r="U164" s="1348"/>
      <c r="V164" s="1348"/>
      <c r="W164" s="1348"/>
      <c r="X164" s="1348"/>
      <c r="Y164" s="1348"/>
      <c r="Z164" s="1348"/>
    </row>
    <row r="165" spans="1:26" ht="16.5">
      <c r="A165" s="1343">
        <v>159</v>
      </c>
      <c r="B165" s="69" t="s">
        <v>954</v>
      </c>
      <c r="C165" s="98" t="s">
        <v>955</v>
      </c>
      <c r="D165" s="67" t="s">
        <v>32</v>
      </c>
      <c r="E165" s="106">
        <v>27395</v>
      </c>
      <c r="F165" s="1344" t="s">
        <v>5472</v>
      </c>
      <c r="G165" s="1348"/>
      <c r="H165" s="1348" t="s">
        <v>1804</v>
      </c>
      <c r="I165" s="907" t="s">
        <v>156</v>
      </c>
      <c r="J165" s="1348"/>
      <c r="K165" s="1348"/>
      <c r="L165" s="67" t="s">
        <v>36</v>
      </c>
      <c r="M165" s="107">
        <v>34516</v>
      </c>
      <c r="N165" s="107">
        <v>34516</v>
      </c>
      <c r="O165" s="107">
        <v>34516</v>
      </c>
      <c r="P165" s="107">
        <v>34516</v>
      </c>
      <c r="Q165" s="1365">
        <v>7230000</v>
      </c>
      <c r="R165" s="1365">
        <v>0</v>
      </c>
      <c r="S165" s="1348"/>
      <c r="T165" s="1348"/>
      <c r="U165" s="1348"/>
      <c r="V165" s="1348"/>
      <c r="W165" s="1348"/>
      <c r="X165" s="1348"/>
      <c r="Y165" s="1348"/>
      <c r="Z165" s="1348"/>
    </row>
    <row r="166" spans="1:26" ht="16.5">
      <c r="A166" s="1343">
        <v>160</v>
      </c>
      <c r="B166" s="69" t="s">
        <v>963</v>
      </c>
      <c r="C166" s="98" t="s">
        <v>964</v>
      </c>
      <c r="D166" s="63" t="s">
        <v>63</v>
      </c>
      <c r="E166" s="106">
        <v>29299</v>
      </c>
      <c r="F166" s="1344" t="s">
        <v>5472</v>
      </c>
      <c r="G166" s="1348"/>
      <c r="H166" s="1348" t="s">
        <v>1805</v>
      </c>
      <c r="I166" s="46" t="s">
        <v>156</v>
      </c>
      <c r="J166" s="1348"/>
      <c r="K166" s="1348"/>
      <c r="L166" s="67" t="s">
        <v>36</v>
      </c>
      <c r="M166" s="107">
        <v>39188</v>
      </c>
      <c r="N166" s="107">
        <v>39188</v>
      </c>
      <c r="O166" s="107">
        <v>39188</v>
      </c>
      <c r="P166" s="107">
        <v>39188</v>
      </c>
      <c r="Q166" s="1365">
        <v>6694000</v>
      </c>
      <c r="R166" s="1365">
        <v>0</v>
      </c>
      <c r="S166" s="1348"/>
      <c r="T166" s="1348"/>
      <c r="U166" s="1348"/>
      <c r="V166" s="1348"/>
      <c r="W166" s="1348"/>
      <c r="X166" s="1348"/>
      <c r="Y166" s="1348"/>
      <c r="Z166" s="1348"/>
    </row>
    <row r="167" spans="1:26" ht="16.5">
      <c r="A167" s="1343">
        <v>161</v>
      </c>
      <c r="B167" s="69" t="s">
        <v>968</v>
      </c>
      <c r="C167" s="98" t="s">
        <v>969</v>
      </c>
      <c r="D167" s="67" t="s">
        <v>32</v>
      </c>
      <c r="E167" s="106">
        <v>29192</v>
      </c>
      <c r="F167" s="1344" t="s">
        <v>5472</v>
      </c>
      <c r="G167" s="1348"/>
      <c r="H167" s="1348" t="s">
        <v>1806</v>
      </c>
      <c r="I167" s="46" t="s">
        <v>156</v>
      </c>
      <c r="J167" s="1348"/>
      <c r="K167" s="1348"/>
      <c r="L167" s="67" t="s">
        <v>36</v>
      </c>
      <c r="M167" s="107">
        <v>39188</v>
      </c>
      <c r="N167" s="107">
        <v>39188</v>
      </c>
      <c r="O167" s="107">
        <v>39188</v>
      </c>
      <c r="P167" s="107">
        <v>39188</v>
      </c>
      <c r="Q167" s="1365">
        <v>6694000</v>
      </c>
      <c r="R167" s="1365">
        <v>0</v>
      </c>
      <c r="S167" s="1348"/>
      <c r="T167" s="1348"/>
      <c r="U167" s="1348"/>
      <c r="V167" s="1348"/>
      <c r="W167" s="1348"/>
      <c r="X167" s="1348"/>
      <c r="Y167" s="1348"/>
      <c r="Z167" s="1348"/>
    </row>
    <row r="168" spans="1:26" ht="16.5">
      <c r="A168" s="1343">
        <v>162</v>
      </c>
      <c r="B168" s="69" t="s">
        <v>972</v>
      </c>
      <c r="C168" s="98" t="s">
        <v>973</v>
      </c>
      <c r="D168" s="67" t="s">
        <v>32</v>
      </c>
      <c r="E168" s="106">
        <v>29641</v>
      </c>
      <c r="F168" s="1344" t="s">
        <v>5472</v>
      </c>
      <c r="G168" s="1348"/>
      <c r="H168" s="1348" t="s">
        <v>1807</v>
      </c>
      <c r="I168" s="46" t="s">
        <v>156</v>
      </c>
      <c r="J168" s="1348"/>
      <c r="K168" s="1348"/>
      <c r="L168" s="67" t="s">
        <v>36</v>
      </c>
      <c r="M168" s="107">
        <v>39188</v>
      </c>
      <c r="N168" s="107">
        <v>39188</v>
      </c>
      <c r="O168" s="107">
        <v>39188</v>
      </c>
      <c r="P168" s="107">
        <v>39188</v>
      </c>
      <c r="Q168" s="1365">
        <v>6694000</v>
      </c>
      <c r="R168" s="1365">
        <v>0</v>
      </c>
      <c r="S168" s="1348"/>
      <c r="T168" s="1348"/>
      <c r="U168" s="1348"/>
      <c r="V168" s="1348"/>
      <c r="W168" s="1348"/>
      <c r="X168" s="1348"/>
      <c r="Y168" s="1348"/>
      <c r="Z168" s="1348"/>
    </row>
    <row r="169" spans="1:26" ht="16.5">
      <c r="A169" s="1343">
        <v>163</v>
      </c>
      <c r="B169" s="69" t="s">
        <v>976</v>
      </c>
      <c r="C169" s="98" t="s">
        <v>977</v>
      </c>
      <c r="D169" s="67" t="s">
        <v>32</v>
      </c>
      <c r="E169" s="106" t="s">
        <v>350</v>
      </c>
      <c r="F169" s="1344" t="s">
        <v>5472</v>
      </c>
      <c r="G169" s="1348"/>
      <c r="H169" s="1348" t="s">
        <v>1808</v>
      </c>
      <c r="I169" s="46" t="s">
        <v>156</v>
      </c>
      <c r="J169" s="1348"/>
      <c r="K169" s="1348"/>
      <c r="L169" s="67" t="s">
        <v>36</v>
      </c>
      <c r="M169" s="107">
        <v>39539</v>
      </c>
      <c r="N169" s="107">
        <v>39539</v>
      </c>
      <c r="O169" s="107">
        <v>39539</v>
      </c>
      <c r="P169" s="107">
        <v>39539</v>
      </c>
      <c r="Q169" s="1365">
        <v>6694000</v>
      </c>
      <c r="R169" s="1365">
        <v>0</v>
      </c>
      <c r="S169" s="1348"/>
      <c r="T169" s="1348"/>
      <c r="U169" s="1348"/>
      <c r="V169" s="1348"/>
      <c r="W169" s="1348"/>
      <c r="X169" s="1348"/>
      <c r="Y169" s="1348"/>
      <c r="Z169" s="1348"/>
    </row>
    <row r="170" spans="1:26" ht="16.5">
      <c r="A170" s="1343">
        <v>164</v>
      </c>
      <c r="B170" s="69" t="s">
        <v>990</v>
      </c>
      <c r="C170" s="98" t="s">
        <v>991</v>
      </c>
      <c r="D170" s="67" t="s">
        <v>32</v>
      </c>
      <c r="E170" s="106">
        <v>28406</v>
      </c>
      <c r="F170" s="1344" t="s">
        <v>5472</v>
      </c>
      <c r="G170" s="1348"/>
      <c r="H170" s="1348" t="s">
        <v>1811</v>
      </c>
      <c r="I170" s="46" t="s">
        <v>156</v>
      </c>
      <c r="J170" s="1348"/>
      <c r="K170" s="1348"/>
      <c r="L170" s="67" t="s">
        <v>36</v>
      </c>
      <c r="M170" s="107">
        <v>40087</v>
      </c>
      <c r="N170" s="107">
        <v>40087</v>
      </c>
      <c r="O170" s="107">
        <v>40087</v>
      </c>
      <c r="P170" s="107">
        <v>40087</v>
      </c>
      <c r="Q170" s="1365">
        <v>5739000</v>
      </c>
      <c r="R170" s="1365">
        <v>0</v>
      </c>
      <c r="S170" s="1348"/>
      <c r="T170" s="1348"/>
      <c r="U170" s="1348"/>
      <c r="V170" s="1348"/>
      <c r="W170" s="1348"/>
      <c r="X170" s="1348"/>
      <c r="Y170" s="1348"/>
      <c r="Z170" s="1348"/>
    </row>
    <row r="171" spans="1:26" ht="16.5">
      <c r="A171" s="1343">
        <v>165</v>
      </c>
      <c r="B171" s="69" t="s">
        <v>999</v>
      </c>
      <c r="C171" s="98" t="s">
        <v>1000</v>
      </c>
      <c r="D171" s="67" t="s">
        <v>32</v>
      </c>
      <c r="E171" s="106" t="s">
        <v>1001</v>
      </c>
      <c r="F171" s="1344" t="s">
        <v>5472</v>
      </c>
      <c r="G171" s="1348"/>
      <c r="H171" s="1348" t="s">
        <v>1814</v>
      </c>
      <c r="I171" s="46" t="s">
        <v>156</v>
      </c>
      <c r="J171" s="1348"/>
      <c r="K171" s="1348"/>
      <c r="L171" s="67" t="s">
        <v>36</v>
      </c>
      <c r="M171" s="107">
        <v>41366</v>
      </c>
      <c r="N171" s="107">
        <v>41366</v>
      </c>
      <c r="O171" s="107">
        <v>41366</v>
      </c>
      <c r="P171" s="107">
        <v>41366</v>
      </c>
      <c r="Q171" s="1365">
        <v>5739000</v>
      </c>
      <c r="R171" s="1365">
        <v>0</v>
      </c>
      <c r="S171" s="1348"/>
      <c r="T171" s="1348"/>
      <c r="U171" s="1348"/>
      <c r="V171" s="1348"/>
      <c r="W171" s="1348"/>
      <c r="X171" s="1348"/>
      <c r="Y171" s="1348"/>
      <c r="Z171" s="1348"/>
    </row>
    <row r="172" spans="1:26" ht="16.5">
      <c r="A172" s="1343">
        <v>166</v>
      </c>
      <c r="B172" s="69" t="s">
        <v>1003</v>
      </c>
      <c r="C172" s="98" t="s">
        <v>1004</v>
      </c>
      <c r="D172" s="67" t="s">
        <v>32</v>
      </c>
      <c r="E172" s="106">
        <v>32501</v>
      </c>
      <c r="F172" s="1344" t="s">
        <v>5472</v>
      </c>
      <c r="G172" s="1348"/>
      <c r="H172" s="1348" t="s">
        <v>1006</v>
      </c>
      <c r="I172" s="46" t="s">
        <v>156</v>
      </c>
      <c r="J172" s="1348"/>
      <c r="K172" s="1348"/>
      <c r="L172" s="67" t="s">
        <v>36</v>
      </c>
      <c r="M172" s="107">
        <v>41366</v>
      </c>
      <c r="N172" s="107">
        <v>41366</v>
      </c>
      <c r="O172" s="107">
        <v>41366</v>
      </c>
      <c r="P172" s="107">
        <v>41366</v>
      </c>
      <c r="Q172" s="1365">
        <v>5739000</v>
      </c>
      <c r="R172" s="1365">
        <v>0</v>
      </c>
      <c r="S172" s="1348"/>
      <c r="T172" s="1348"/>
      <c r="U172" s="1348"/>
      <c r="V172" s="1348"/>
      <c r="W172" s="1348"/>
      <c r="X172" s="1348"/>
      <c r="Y172" s="1348"/>
      <c r="Z172" s="1348"/>
    </row>
    <row r="173" spans="1:26" ht="16.5">
      <c r="A173" s="1343">
        <v>167</v>
      </c>
      <c r="B173" s="69" t="s">
        <v>1008</v>
      </c>
      <c r="C173" s="98" t="s">
        <v>1009</v>
      </c>
      <c r="D173" s="67" t="s">
        <v>32</v>
      </c>
      <c r="E173" s="106" t="s">
        <v>771</v>
      </c>
      <c r="F173" s="1344" t="s">
        <v>5472</v>
      </c>
      <c r="G173" s="1348"/>
      <c r="H173" s="1348" t="s">
        <v>1815</v>
      </c>
      <c r="I173" s="46" t="s">
        <v>93</v>
      </c>
      <c r="J173" s="1348"/>
      <c r="K173" s="1348"/>
      <c r="L173" s="67" t="s">
        <v>36</v>
      </c>
      <c r="M173" s="107">
        <v>41366</v>
      </c>
      <c r="N173" s="107">
        <v>41366</v>
      </c>
      <c r="O173" s="107">
        <v>41366</v>
      </c>
      <c r="P173" s="107">
        <v>41366</v>
      </c>
      <c r="Q173" s="1365">
        <v>5739000</v>
      </c>
      <c r="R173" s="1365">
        <v>0</v>
      </c>
      <c r="S173" s="1348"/>
      <c r="T173" s="1348"/>
      <c r="U173" s="1348"/>
      <c r="V173" s="1348"/>
      <c r="W173" s="1348"/>
      <c r="X173" s="1348"/>
      <c r="Y173" s="1348"/>
      <c r="Z173" s="1348"/>
    </row>
    <row r="174" spans="1:26" ht="16.5">
      <c r="A174" s="1343">
        <v>168</v>
      </c>
      <c r="B174" s="66" t="s">
        <v>1014</v>
      </c>
      <c r="C174" s="67" t="s">
        <v>1015</v>
      </c>
      <c r="D174" s="67" t="s">
        <v>32</v>
      </c>
      <c r="E174" s="106">
        <v>29375</v>
      </c>
      <c r="F174" s="1344" t="s">
        <v>5472</v>
      </c>
      <c r="G174" s="1348"/>
      <c r="H174" s="1348" t="s">
        <v>1816</v>
      </c>
      <c r="I174" s="46" t="s">
        <v>156</v>
      </c>
      <c r="J174" s="1348"/>
      <c r="K174" s="1348"/>
      <c r="L174" s="67" t="s">
        <v>36</v>
      </c>
      <c r="M174" s="107">
        <v>41761</v>
      </c>
      <c r="N174" s="107">
        <v>41761</v>
      </c>
      <c r="O174" s="107">
        <v>41761</v>
      </c>
      <c r="P174" s="107">
        <v>41761</v>
      </c>
      <c r="Q174" s="1365">
        <v>5739000</v>
      </c>
      <c r="R174" s="1365">
        <v>0</v>
      </c>
      <c r="S174" s="1348"/>
      <c r="T174" s="1348"/>
      <c r="U174" s="1348"/>
      <c r="V174" s="1348"/>
      <c r="W174" s="1348"/>
      <c r="X174" s="1348"/>
      <c r="Y174" s="1348"/>
      <c r="Z174" s="1348"/>
    </row>
    <row r="175" spans="1:26" ht="16.5">
      <c r="A175" s="1343">
        <v>169</v>
      </c>
      <c r="B175" s="66" t="s">
        <v>1017</v>
      </c>
      <c r="C175" s="67" t="s">
        <v>1018</v>
      </c>
      <c r="D175" s="67" t="s">
        <v>32</v>
      </c>
      <c r="E175" s="106">
        <v>30869</v>
      </c>
      <c r="F175" s="1344" t="s">
        <v>5472</v>
      </c>
      <c r="G175" s="1348"/>
      <c r="H175" s="1348" t="s">
        <v>1817</v>
      </c>
      <c r="I175" s="46" t="s">
        <v>156</v>
      </c>
      <c r="J175" s="1348"/>
      <c r="K175" s="1348"/>
      <c r="L175" s="67" t="s">
        <v>36</v>
      </c>
      <c r="M175" s="107">
        <v>41761</v>
      </c>
      <c r="N175" s="107">
        <v>41761</v>
      </c>
      <c r="O175" s="107">
        <v>41761</v>
      </c>
      <c r="P175" s="107">
        <v>41761</v>
      </c>
      <c r="Q175" s="1365">
        <v>5739000</v>
      </c>
      <c r="R175" s="1365">
        <v>0</v>
      </c>
      <c r="S175" s="1348"/>
      <c r="T175" s="1348"/>
      <c r="U175" s="1348"/>
      <c r="V175" s="1348"/>
      <c r="W175" s="1348"/>
      <c r="X175" s="1348"/>
      <c r="Y175" s="1348"/>
      <c r="Z175" s="1348"/>
    </row>
    <row r="176" spans="1:26" ht="16.5">
      <c r="A176" s="1343">
        <v>170</v>
      </c>
      <c r="B176" s="66" t="s">
        <v>1022</v>
      </c>
      <c r="C176" s="67" t="s">
        <v>1023</v>
      </c>
      <c r="D176" s="67" t="s">
        <v>32</v>
      </c>
      <c r="E176" s="106" t="s">
        <v>1024</v>
      </c>
      <c r="F176" s="1344" t="s">
        <v>5472</v>
      </c>
      <c r="G176" s="1348"/>
      <c r="H176" s="1348" t="s">
        <v>1818</v>
      </c>
      <c r="I176" s="46" t="s">
        <v>156</v>
      </c>
      <c r="J176" s="1348"/>
      <c r="K176" s="1348"/>
      <c r="L176" s="67" t="s">
        <v>36</v>
      </c>
      <c r="M176" s="107">
        <v>41761</v>
      </c>
      <c r="N176" s="107">
        <v>41761</v>
      </c>
      <c r="O176" s="107">
        <v>41761</v>
      </c>
      <c r="P176" s="107">
        <v>41761</v>
      </c>
      <c r="Q176" s="1365">
        <v>5739000</v>
      </c>
      <c r="R176" s="1365">
        <v>0</v>
      </c>
      <c r="S176" s="1348"/>
      <c r="T176" s="1348"/>
      <c r="U176" s="1348"/>
      <c r="V176" s="1348"/>
      <c r="W176" s="1348"/>
      <c r="X176" s="1348"/>
      <c r="Y176" s="1348"/>
      <c r="Z176" s="1348"/>
    </row>
    <row r="177" spans="1:26" ht="16.5">
      <c r="A177" s="1343">
        <v>171</v>
      </c>
      <c r="B177" s="66" t="s">
        <v>1027</v>
      </c>
      <c r="C177" s="67" t="s">
        <v>1028</v>
      </c>
      <c r="D177" s="67" t="s">
        <v>32</v>
      </c>
      <c r="E177" s="106" t="s">
        <v>771</v>
      </c>
      <c r="F177" s="1344" t="s">
        <v>5472</v>
      </c>
      <c r="G177" s="1348"/>
      <c r="H177" s="1348" t="s">
        <v>1819</v>
      </c>
      <c r="I177" s="46" t="s">
        <v>156</v>
      </c>
      <c r="J177" s="1348"/>
      <c r="K177" s="1348"/>
      <c r="L177" s="67" t="s">
        <v>36</v>
      </c>
      <c r="M177" s="107">
        <v>41761</v>
      </c>
      <c r="N177" s="107">
        <v>41761</v>
      </c>
      <c r="O177" s="107">
        <v>41761</v>
      </c>
      <c r="P177" s="107">
        <v>41761</v>
      </c>
      <c r="Q177" s="1365">
        <v>5739000</v>
      </c>
      <c r="R177" s="1365">
        <v>0</v>
      </c>
      <c r="S177" s="1348"/>
      <c r="T177" s="1348"/>
      <c r="U177" s="1348"/>
      <c r="V177" s="1348"/>
      <c r="W177" s="1348"/>
      <c r="X177" s="1348"/>
      <c r="Y177" s="1348"/>
      <c r="Z177" s="1348"/>
    </row>
    <row r="178" spans="1:26" ht="16.5">
      <c r="A178" s="1343">
        <v>172</v>
      </c>
      <c r="B178" s="66" t="s">
        <v>1031</v>
      </c>
      <c r="C178" s="67" t="s">
        <v>1032</v>
      </c>
      <c r="D178" s="67" t="s">
        <v>32</v>
      </c>
      <c r="E178" s="106">
        <v>28011</v>
      </c>
      <c r="F178" s="1344" t="s">
        <v>5472</v>
      </c>
      <c r="G178" s="1348"/>
      <c r="H178" s="1348" t="s">
        <v>1820</v>
      </c>
      <c r="I178" s="46" t="s">
        <v>156</v>
      </c>
      <c r="J178" s="1348"/>
      <c r="K178" s="1348"/>
      <c r="L178" s="67" t="s">
        <v>36</v>
      </c>
      <c r="M178" s="107">
        <v>41761</v>
      </c>
      <c r="N178" s="107">
        <v>41761</v>
      </c>
      <c r="O178" s="107">
        <v>41761</v>
      </c>
      <c r="P178" s="107">
        <v>41761</v>
      </c>
      <c r="Q178" s="1365">
        <v>5739000</v>
      </c>
      <c r="R178" s="1365">
        <v>0</v>
      </c>
      <c r="S178" s="1348"/>
      <c r="T178" s="1348"/>
      <c r="U178" s="1348"/>
      <c r="V178" s="1348"/>
      <c r="W178" s="1348"/>
      <c r="X178" s="1348"/>
      <c r="Y178" s="1348"/>
      <c r="Z178" s="1348"/>
    </row>
    <row r="179" spans="1:26" ht="16.5">
      <c r="A179" s="1343">
        <v>173</v>
      </c>
      <c r="B179" s="965" t="s">
        <v>1036</v>
      </c>
      <c r="C179" s="966" t="s">
        <v>1037</v>
      </c>
      <c r="D179" s="463" t="s">
        <v>63</v>
      </c>
      <c r="E179" s="496">
        <v>29225</v>
      </c>
      <c r="F179" s="1344" t="s">
        <v>5472</v>
      </c>
      <c r="G179" s="1348"/>
      <c r="H179" s="1348" t="s">
        <v>1821</v>
      </c>
      <c r="I179" s="46" t="s">
        <v>156</v>
      </c>
      <c r="J179" s="1348"/>
      <c r="K179" s="1348"/>
      <c r="L179" s="462" t="s">
        <v>36</v>
      </c>
      <c r="M179" s="497">
        <v>40427</v>
      </c>
      <c r="N179" s="497">
        <v>40427</v>
      </c>
      <c r="O179" s="497">
        <v>40427</v>
      </c>
      <c r="P179" s="497">
        <v>40427</v>
      </c>
      <c r="Q179" s="1365">
        <v>5739000</v>
      </c>
      <c r="R179" s="1365">
        <v>0</v>
      </c>
      <c r="S179" s="1348"/>
      <c r="T179" s="1348"/>
      <c r="U179" s="1348"/>
      <c r="V179" s="1348"/>
      <c r="W179" s="1348"/>
      <c r="X179" s="1348"/>
      <c r="Y179" s="1348"/>
      <c r="Z179" s="1348"/>
    </row>
    <row r="180" spans="1:26" ht="16.5">
      <c r="A180" s="1343">
        <v>174</v>
      </c>
      <c r="B180" s="66" t="s">
        <v>1040</v>
      </c>
      <c r="C180" s="67" t="s">
        <v>1041</v>
      </c>
      <c r="D180" s="67" t="s">
        <v>32</v>
      </c>
      <c r="E180" s="106">
        <v>33672</v>
      </c>
      <c r="F180" s="1344" t="s">
        <v>5472</v>
      </c>
      <c r="G180" s="1348"/>
      <c r="H180" s="1348" t="s">
        <v>1043</v>
      </c>
      <c r="I180" s="46" t="s">
        <v>156</v>
      </c>
      <c r="J180" s="1348"/>
      <c r="K180" s="1348"/>
      <c r="L180" s="67" t="s">
        <v>36</v>
      </c>
      <c r="M180" s="107">
        <v>42125</v>
      </c>
      <c r="N180" s="107">
        <v>42125</v>
      </c>
      <c r="O180" s="107">
        <v>42125</v>
      </c>
      <c r="P180" s="107">
        <v>42125</v>
      </c>
      <c r="Q180" s="1365">
        <v>5739000</v>
      </c>
      <c r="R180" s="1365">
        <v>0</v>
      </c>
      <c r="S180" s="1348"/>
      <c r="T180" s="1348"/>
      <c r="U180" s="1348"/>
      <c r="V180" s="1348"/>
      <c r="W180" s="1348"/>
      <c r="X180" s="1348"/>
      <c r="Y180" s="1348"/>
      <c r="Z180" s="1348"/>
    </row>
    <row r="181" spans="1:26" ht="16.5">
      <c r="A181" s="1343">
        <v>175</v>
      </c>
      <c r="B181" s="66" t="s">
        <v>1047</v>
      </c>
      <c r="C181" s="67" t="s">
        <v>1048</v>
      </c>
      <c r="D181" s="67" t="s">
        <v>32</v>
      </c>
      <c r="E181" s="106">
        <v>26299</v>
      </c>
      <c r="F181" s="1344" t="s">
        <v>5472</v>
      </c>
      <c r="G181" s="1348"/>
      <c r="H181" s="1348" t="s">
        <v>1823</v>
      </c>
      <c r="I181" s="46" t="s">
        <v>156</v>
      </c>
      <c r="J181" s="1348"/>
      <c r="K181" s="1348"/>
      <c r="L181" s="67" t="s">
        <v>36</v>
      </c>
      <c r="M181" s="107">
        <v>42186</v>
      </c>
      <c r="N181" s="107">
        <v>42186</v>
      </c>
      <c r="O181" s="107">
        <v>42186</v>
      </c>
      <c r="P181" s="107">
        <v>42186</v>
      </c>
      <c r="Q181" s="1365">
        <v>5739000</v>
      </c>
      <c r="R181" s="1365">
        <v>0</v>
      </c>
      <c r="S181" s="1348"/>
      <c r="T181" s="1348"/>
      <c r="U181" s="1348"/>
      <c r="V181" s="1348"/>
      <c r="W181" s="1348"/>
      <c r="X181" s="1348"/>
      <c r="Y181" s="1348"/>
      <c r="Z181" s="1348"/>
    </row>
    <row r="182" spans="1:26" ht="16.5">
      <c r="A182" s="1343">
        <v>176</v>
      </c>
      <c r="B182" s="69" t="s">
        <v>1060</v>
      </c>
      <c r="C182" s="98" t="s">
        <v>1061</v>
      </c>
      <c r="D182" s="67" t="s">
        <v>32</v>
      </c>
      <c r="E182" s="106">
        <v>28969</v>
      </c>
      <c r="F182" s="1344" t="s">
        <v>5472</v>
      </c>
      <c r="G182" s="1348"/>
      <c r="H182" s="1348" t="s">
        <v>1063</v>
      </c>
      <c r="I182" s="97" t="s">
        <v>156</v>
      </c>
      <c r="J182" s="1348"/>
      <c r="K182" s="1348"/>
      <c r="L182" s="97" t="s">
        <v>36</v>
      </c>
      <c r="M182" s="107">
        <v>39522</v>
      </c>
      <c r="N182" s="107">
        <v>39522</v>
      </c>
      <c r="O182" s="107">
        <v>39522</v>
      </c>
      <c r="P182" s="107">
        <v>39522</v>
      </c>
      <c r="Q182" s="1365">
        <v>6694000</v>
      </c>
      <c r="R182" s="1365">
        <v>0</v>
      </c>
      <c r="S182" s="1348"/>
      <c r="T182" s="1348"/>
      <c r="U182" s="1348"/>
      <c r="V182" s="1348"/>
      <c r="W182" s="1348"/>
      <c r="X182" s="1348"/>
      <c r="Y182" s="1348"/>
      <c r="Z182" s="1348"/>
    </row>
    <row r="183" spans="1:26" ht="16.5">
      <c r="A183" s="1343">
        <v>177</v>
      </c>
      <c r="B183" s="66" t="s">
        <v>1066</v>
      </c>
      <c r="C183" s="67" t="s">
        <v>1067</v>
      </c>
      <c r="D183" s="63" t="s">
        <v>63</v>
      </c>
      <c r="E183" s="75">
        <v>28578</v>
      </c>
      <c r="F183" s="1344" t="s">
        <v>5472</v>
      </c>
      <c r="G183" s="1348"/>
      <c r="H183" s="1348" t="s">
        <v>1826</v>
      </c>
      <c r="I183" s="97" t="s">
        <v>156</v>
      </c>
      <c r="J183" s="1348"/>
      <c r="K183" s="1348"/>
      <c r="L183" s="97" t="s">
        <v>36</v>
      </c>
      <c r="M183" s="75">
        <v>43647</v>
      </c>
      <c r="N183" s="75">
        <v>43647</v>
      </c>
      <c r="O183" s="75">
        <v>43647</v>
      </c>
      <c r="P183" s="75">
        <v>43647</v>
      </c>
      <c r="Q183" s="1365">
        <v>5739000</v>
      </c>
      <c r="R183" s="1365">
        <v>0</v>
      </c>
      <c r="S183" s="1348"/>
      <c r="T183" s="1348"/>
      <c r="U183" s="1348"/>
      <c r="V183" s="1348"/>
      <c r="W183" s="1348"/>
      <c r="X183" s="1348"/>
      <c r="Y183" s="1348"/>
      <c r="Z183" s="1348"/>
    </row>
    <row r="184" spans="1:26" ht="16.5">
      <c r="A184" s="1343">
        <v>178</v>
      </c>
      <c r="B184" s="915" t="s">
        <v>1071</v>
      </c>
      <c r="C184" s="892" t="s">
        <v>1072</v>
      </c>
      <c r="D184" s="906" t="s">
        <v>63</v>
      </c>
      <c r="E184" s="913">
        <v>28126</v>
      </c>
      <c r="F184" s="1344" t="s">
        <v>5472</v>
      </c>
      <c r="G184" s="1348"/>
      <c r="H184" s="1348" t="s">
        <v>1827</v>
      </c>
      <c r="I184" s="917" t="s">
        <v>156</v>
      </c>
      <c r="J184" s="1348"/>
      <c r="K184" s="1348"/>
      <c r="L184" s="917" t="s">
        <v>36</v>
      </c>
      <c r="M184" s="913">
        <v>43647</v>
      </c>
      <c r="N184" s="913">
        <v>43647</v>
      </c>
      <c r="O184" s="913">
        <v>43647</v>
      </c>
      <c r="P184" s="913">
        <v>43647</v>
      </c>
      <c r="Q184" s="1365">
        <v>5739000</v>
      </c>
      <c r="R184" s="1365">
        <v>0</v>
      </c>
      <c r="S184" s="1348"/>
      <c r="T184" s="1348"/>
      <c r="U184" s="1348"/>
      <c r="V184" s="1348"/>
      <c r="W184" s="1348"/>
      <c r="X184" s="1348"/>
      <c r="Y184" s="1348"/>
      <c r="Z184" s="1348"/>
    </row>
    <row r="185" spans="1:26" ht="16.5">
      <c r="A185" s="1343">
        <v>179</v>
      </c>
      <c r="B185" s="915" t="s">
        <v>1077</v>
      </c>
      <c r="C185" s="892" t="s">
        <v>1078</v>
      </c>
      <c r="D185" s="906" t="s">
        <v>63</v>
      </c>
      <c r="E185" s="913">
        <v>27760</v>
      </c>
      <c r="F185" s="1344" t="s">
        <v>5472</v>
      </c>
      <c r="G185" s="1348"/>
      <c r="H185" s="1348" t="s">
        <v>1828</v>
      </c>
      <c r="I185" s="917" t="s">
        <v>156</v>
      </c>
      <c r="J185" s="1348"/>
      <c r="K185" s="1348"/>
      <c r="L185" s="917" t="s">
        <v>36</v>
      </c>
      <c r="M185" s="913">
        <v>43647</v>
      </c>
      <c r="N185" s="913">
        <v>43647</v>
      </c>
      <c r="O185" s="913">
        <v>43647</v>
      </c>
      <c r="P185" s="913">
        <v>43647</v>
      </c>
      <c r="Q185" s="1365">
        <v>5739000</v>
      </c>
      <c r="R185" s="1365">
        <v>0</v>
      </c>
      <c r="S185" s="1348"/>
      <c r="T185" s="1348"/>
      <c r="U185" s="1348"/>
      <c r="V185" s="1348"/>
      <c r="W185" s="1348"/>
      <c r="X185" s="1348"/>
      <c r="Y185" s="1348"/>
      <c r="Z185" s="1348"/>
    </row>
    <row r="186" spans="1:26" ht="16.5">
      <c r="A186" s="1343">
        <v>180</v>
      </c>
      <c r="B186" s="66" t="s">
        <v>1087</v>
      </c>
      <c r="C186" s="67" t="s">
        <v>1088</v>
      </c>
      <c r="D186" s="67" t="s">
        <v>32</v>
      </c>
      <c r="E186" s="75">
        <v>29484</v>
      </c>
      <c r="F186" s="1344" t="s">
        <v>5472</v>
      </c>
      <c r="G186" s="1348"/>
      <c r="H186" s="1348" t="s">
        <v>1830</v>
      </c>
      <c r="I186" s="97" t="s">
        <v>156</v>
      </c>
      <c r="J186" s="1348"/>
      <c r="K186" s="1348"/>
      <c r="L186" s="97" t="s">
        <v>36</v>
      </c>
      <c r="M186" s="75">
        <v>43647</v>
      </c>
      <c r="N186" s="75">
        <v>43647</v>
      </c>
      <c r="O186" s="75">
        <v>43647</v>
      </c>
      <c r="P186" s="75">
        <v>43647</v>
      </c>
      <c r="Q186" s="1365">
        <v>5739000</v>
      </c>
      <c r="R186" s="1365">
        <v>0</v>
      </c>
      <c r="S186" s="1348"/>
      <c r="T186" s="1348"/>
      <c r="U186" s="1348"/>
      <c r="V186" s="1348"/>
      <c r="W186" s="1348"/>
      <c r="X186" s="1348"/>
      <c r="Y186" s="1348"/>
      <c r="Z186" s="1348"/>
    </row>
    <row r="187" spans="1:26" ht="16.5">
      <c r="A187" s="1343">
        <v>181</v>
      </c>
      <c r="B187" s="66" t="s">
        <v>1092</v>
      </c>
      <c r="C187" s="67" t="s">
        <v>1093</v>
      </c>
      <c r="D187" s="67" t="s">
        <v>32</v>
      </c>
      <c r="E187" s="75">
        <v>30317</v>
      </c>
      <c r="F187" s="1344" t="s">
        <v>5472</v>
      </c>
      <c r="G187" s="1348"/>
      <c r="H187" s="1348" t="s">
        <v>1831</v>
      </c>
      <c r="I187" s="97" t="s">
        <v>156</v>
      </c>
      <c r="J187" s="1348"/>
      <c r="K187" s="1348"/>
      <c r="L187" s="97" t="s">
        <v>36</v>
      </c>
      <c r="M187" s="75">
        <v>43647</v>
      </c>
      <c r="N187" s="75">
        <v>43647</v>
      </c>
      <c r="O187" s="75">
        <v>43647</v>
      </c>
      <c r="P187" s="75">
        <v>43647</v>
      </c>
      <c r="Q187" s="1365">
        <v>5739000</v>
      </c>
      <c r="R187" s="1365">
        <v>0</v>
      </c>
      <c r="S187" s="1348"/>
      <c r="T187" s="1348"/>
      <c r="U187" s="1348"/>
      <c r="V187" s="1348"/>
      <c r="W187" s="1348"/>
      <c r="X187" s="1348"/>
      <c r="Y187" s="1348"/>
      <c r="Z187" s="1348"/>
    </row>
    <row r="188" spans="1:26" ht="16.5">
      <c r="A188" s="1343">
        <v>182</v>
      </c>
      <c r="B188" s="66" t="s">
        <v>1099</v>
      </c>
      <c r="C188" s="67" t="s">
        <v>1100</v>
      </c>
      <c r="D188" s="67" t="s">
        <v>32</v>
      </c>
      <c r="E188" s="75">
        <v>26764</v>
      </c>
      <c r="F188" s="1344" t="s">
        <v>5472</v>
      </c>
      <c r="G188" s="1348"/>
      <c r="H188" s="1348" t="s">
        <v>1833</v>
      </c>
      <c r="I188" s="46" t="s">
        <v>156</v>
      </c>
      <c r="J188" s="1348"/>
      <c r="K188" s="1348"/>
      <c r="L188" s="97" t="s">
        <v>36</v>
      </c>
      <c r="M188" s="75">
        <v>43647</v>
      </c>
      <c r="N188" s="75">
        <v>43647</v>
      </c>
      <c r="O188" s="75">
        <v>43647</v>
      </c>
      <c r="P188" s="75">
        <v>43647</v>
      </c>
      <c r="Q188" s="1365">
        <v>5739000</v>
      </c>
      <c r="R188" s="1365">
        <v>0</v>
      </c>
      <c r="S188" s="1348"/>
      <c r="T188" s="1348"/>
      <c r="U188" s="1348"/>
      <c r="V188" s="1348"/>
      <c r="W188" s="1348"/>
      <c r="X188" s="1348"/>
      <c r="Y188" s="1348"/>
      <c r="Z188" s="1348"/>
    </row>
    <row r="189" spans="1:26" ht="16.5">
      <c r="A189" s="1343">
        <v>183</v>
      </c>
      <c r="B189" s="66" t="s">
        <v>1104</v>
      </c>
      <c r="C189" s="46" t="s">
        <v>1105</v>
      </c>
      <c r="D189" s="63" t="s">
        <v>63</v>
      </c>
      <c r="E189" s="75">
        <v>29600</v>
      </c>
      <c r="F189" s="1344" t="s">
        <v>5472</v>
      </c>
      <c r="G189" s="1348"/>
      <c r="H189" s="1348" t="s">
        <v>1834</v>
      </c>
      <c r="I189" s="887" t="s">
        <v>156</v>
      </c>
      <c r="J189" s="1348"/>
      <c r="K189" s="1348"/>
      <c r="L189" s="97" t="s">
        <v>36</v>
      </c>
      <c r="M189" s="75">
        <v>43892</v>
      </c>
      <c r="N189" s="75">
        <v>43892</v>
      </c>
      <c r="O189" s="75">
        <v>43892</v>
      </c>
      <c r="P189" s="75">
        <v>43892</v>
      </c>
      <c r="Q189" s="1365">
        <v>5314000</v>
      </c>
      <c r="R189" s="1365">
        <v>0</v>
      </c>
      <c r="S189" s="1348"/>
      <c r="T189" s="1348"/>
      <c r="U189" s="1348"/>
      <c r="V189" s="1348"/>
      <c r="W189" s="1348"/>
      <c r="X189" s="1348"/>
      <c r="Y189" s="1348"/>
      <c r="Z189" s="1348"/>
    </row>
    <row r="190" spans="1:26" ht="16.5">
      <c r="A190" s="1343">
        <v>184</v>
      </c>
      <c r="B190" s="66" t="s">
        <v>1110</v>
      </c>
      <c r="C190" s="46" t="s">
        <v>1111</v>
      </c>
      <c r="D190" s="46" t="s">
        <v>32</v>
      </c>
      <c r="E190" s="57">
        <v>27395</v>
      </c>
      <c r="F190" s="1344" t="s">
        <v>5472</v>
      </c>
      <c r="G190" s="1348"/>
      <c r="H190" s="1348" t="s">
        <v>1835</v>
      </c>
      <c r="I190" s="108" t="s">
        <v>156</v>
      </c>
      <c r="J190" s="1348"/>
      <c r="K190" s="1348"/>
      <c r="L190" s="97" t="s">
        <v>36</v>
      </c>
      <c r="M190" s="75">
        <v>43892</v>
      </c>
      <c r="N190" s="75">
        <v>43892</v>
      </c>
      <c r="O190" s="75">
        <v>43892</v>
      </c>
      <c r="P190" s="75">
        <v>43892</v>
      </c>
      <c r="Q190" s="1365">
        <v>5314000</v>
      </c>
      <c r="R190" s="1365">
        <v>0</v>
      </c>
      <c r="S190" s="1348"/>
      <c r="T190" s="1348"/>
      <c r="U190" s="1348"/>
      <c r="V190" s="1348"/>
      <c r="W190" s="1348"/>
      <c r="X190" s="1348"/>
      <c r="Y190" s="1348"/>
      <c r="Z190" s="1348"/>
    </row>
    <row r="191" spans="1:26" ht="16.5">
      <c r="A191" s="1343">
        <v>185</v>
      </c>
      <c r="B191" s="66" t="s">
        <v>1131</v>
      </c>
      <c r="C191" s="46" t="s">
        <v>1132</v>
      </c>
      <c r="D191" s="46" t="s">
        <v>63</v>
      </c>
      <c r="E191" s="57">
        <v>36727</v>
      </c>
      <c r="F191" s="1344" t="s">
        <v>5472</v>
      </c>
      <c r="G191" s="1348"/>
      <c r="H191" s="1348" t="s">
        <v>1134</v>
      </c>
      <c r="I191" s="108" t="s">
        <v>156</v>
      </c>
      <c r="J191" s="1348"/>
      <c r="K191" s="1348"/>
      <c r="L191" s="97" t="s">
        <v>36</v>
      </c>
      <c r="M191" s="75">
        <v>44641</v>
      </c>
      <c r="N191" s="75">
        <v>44641</v>
      </c>
      <c r="O191" s="75">
        <v>44641</v>
      </c>
      <c r="P191" s="75">
        <v>44641</v>
      </c>
      <c r="Q191" s="1365">
        <v>5314000</v>
      </c>
      <c r="R191" s="1365">
        <v>0</v>
      </c>
      <c r="S191" s="1348"/>
      <c r="T191" s="1348"/>
      <c r="U191" s="1348"/>
      <c r="V191" s="1348"/>
      <c r="W191" s="1348"/>
      <c r="X191" s="1348"/>
      <c r="Y191" s="1348"/>
      <c r="Z191" s="1348"/>
    </row>
    <row r="192" spans="1:26" ht="16.5">
      <c r="A192" s="1343">
        <v>186</v>
      </c>
      <c r="B192" s="66" t="s">
        <v>1140</v>
      </c>
      <c r="C192" s="46" t="s">
        <v>1141</v>
      </c>
      <c r="D192" s="46" t="s">
        <v>63</v>
      </c>
      <c r="E192" s="57">
        <v>31613</v>
      </c>
      <c r="F192" s="1344" t="s">
        <v>5472</v>
      </c>
      <c r="G192" s="1348"/>
      <c r="H192" s="1348" t="s">
        <v>1143</v>
      </c>
      <c r="I192" s="108" t="s">
        <v>156</v>
      </c>
      <c r="J192" s="1348"/>
      <c r="K192" s="1348"/>
      <c r="L192" s="97" t="s">
        <v>36</v>
      </c>
      <c r="M192" s="75">
        <v>44641</v>
      </c>
      <c r="N192" s="75">
        <v>44641</v>
      </c>
      <c r="O192" s="75">
        <v>44641</v>
      </c>
      <c r="P192" s="75">
        <v>44641</v>
      </c>
      <c r="Q192" s="1365">
        <v>5314000</v>
      </c>
      <c r="R192" s="1365">
        <v>0</v>
      </c>
      <c r="S192" s="1348"/>
      <c r="T192" s="1348"/>
      <c r="U192" s="1348"/>
      <c r="V192" s="1348"/>
      <c r="W192" s="1348"/>
      <c r="X192" s="1348"/>
      <c r="Y192" s="1348"/>
      <c r="Z192" s="1348"/>
    </row>
    <row r="193" spans="1:26" ht="16.5">
      <c r="A193" s="1343">
        <v>187</v>
      </c>
      <c r="B193" s="66" t="s">
        <v>1149</v>
      </c>
      <c r="C193" s="46" t="s">
        <v>1150</v>
      </c>
      <c r="D193" s="46" t="s">
        <v>32</v>
      </c>
      <c r="E193" s="57">
        <v>28856</v>
      </c>
      <c r="F193" s="1344" t="s">
        <v>5472</v>
      </c>
      <c r="G193" s="1348"/>
      <c r="H193" s="1348" t="s">
        <v>1152</v>
      </c>
      <c r="I193" s="108" t="s">
        <v>156</v>
      </c>
      <c r="J193" s="1348"/>
      <c r="K193" s="1348"/>
      <c r="L193" s="97" t="s">
        <v>36</v>
      </c>
      <c r="M193" s="75">
        <v>44641</v>
      </c>
      <c r="N193" s="75">
        <v>44641</v>
      </c>
      <c r="O193" s="75">
        <v>44641</v>
      </c>
      <c r="P193" s="75">
        <v>44641</v>
      </c>
      <c r="Q193" s="1365">
        <v>5314000</v>
      </c>
      <c r="R193" s="1365">
        <v>0</v>
      </c>
      <c r="S193" s="1348"/>
      <c r="T193" s="1348"/>
      <c r="U193" s="1348"/>
      <c r="V193" s="1348"/>
      <c r="W193" s="1348"/>
      <c r="X193" s="1348"/>
      <c r="Y193" s="1348"/>
      <c r="Z193" s="1348"/>
    </row>
    <row r="194" spans="1:26" ht="16.5">
      <c r="A194" s="1343">
        <v>188</v>
      </c>
      <c r="B194" s="66" t="s">
        <v>1155</v>
      </c>
      <c r="C194" s="46" t="s">
        <v>1156</v>
      </c>
      <c r="D194" s="46" t="s">
        <v>32</v>
      </c>
      <c r="E194" s="57">
        <v>34806</v>
      </c>
      <c r="F194" s="1344" t="s">
        <v>5472</v>
      </c>
      <c r="G194" s="1348"/>
      <c r="H194" s="1348" t="s">
        <v>1158</v>
      </c>
      <c r="I194" s="108" t="s">
        <v>156</v>
      </c>
      <c r="J194" s="1348"/>
      <c r="K194" s="1348"/>
      <c r="L194" s="97" t="s">
        <v>36</v>
      </c>
      <c r="M194" s="75">
        <v>44641</v>
      </c>
      <c r="N194" s="75">
        <v>44641</v>
      </c>
      <c r="O194" s="75">
        <v>44641</v>
      </c>
      <c r="P194" s="75">
        <v>44641</v>
      </c>
      <c r="Q194" s="1365">
        <v>5314000</v>
      </c>
      <c r="R194" s="1365">
        <v>0</v>
      </c>
      <c r="S194" s="1348"/>
      <c r="T194" s="1348"/>
      <c r="U194" s="1348"/>
      <c r="V194" s="1348"/>
      <c r="W194" s="1348"/>
      <c r="X194" s="1348"/>
      <c r="Y194" s="1348"/>
      <c r="Z194" s="1348"/>
    </row>
    <row r="195" spans="1:26" ht="16.5">
      <c r="A195" s="1343">
        <v>189</v>
      </c>
      <c r="B195" s="66" t="s">
        <v>1161</v>
      </c>
      <c r="C195" s="46" t="s">
        <v>1162</v>
      </c>
      <c r="D195" s="46" t="s">
        <v>32</v>
      </c>
      <c r="E195" s="57">
        <v>32429</v>
      </c>
      <c r="F195" s="1344" t="s">
        <v>5472</v>
      </c>
      <c r="G195" s="1348"/>
      <c r="H195" s="1348" t="s">
        <v>1164</v>
      </c>
      <c r="I195" s="108" t="s">
        <v>156</v>
      </c>
      <c r="J195" s="1348"/>
      <c r="K195" s="1348"/>
      <c r="L195" s="97" t="s">
        <v>36</v>
      </c>
      <c r="M195" s="75">
        <v>44641</v>
      </c>
      <c r="N195" s="75">
        <v>44641</v>
      </c>
      <c r="O195" s="75">
        <v>44641</v>
      </c>
      <c r="P195" s="75">
        <v>44641</v>
      </c>
      <c r="Q195" s="1365">
        <v>5314000</v>
      </c>
      <c r="R195" s="1365">
        <v>0</v>
      </c>
      <c r="S195" s="1348"/>
      <c r="T195" s="1348"/>
      <c r="U195" s="1348"/>
      <c r="V195" s="1348"/>
      <c r="W195" s="1348"/>
      <c r="X195" s="1348"/>
      <c r="Y195" s="1348"/>
      <c r="Z195" s="1348"/>
    </row>
    <row r="196" spans="1:26" ht="16.5">
      <c r="A196" s="1343">
        <v>190</v>
      </c>
      <c r="B196" s="369" t="s">
        <v>1173</v>
      </c>
      <c r="C196" s="370" t="s">
        <v>1174</v>
      </c>
      <c r="D196" s="46" t="s">
        <v>32</v>
      </c>
      <c r="E196" s="57">
        <v>27284</v>
      </c>
      <c r="F196" s="1344" t="s">
        <v>5472</v>
      </c>
      <c r="G196" s="1348"/>
      <c r="H196" s="1348" t="s">
        <v>1838</v>
      </c>
      <c r="I196" s="108" t="s">
        <v>156</v>
      </c>
      <c r="J196" s="1348"/>
      <c r="K196" s="1348"/>
      <c r="L196" s="97" t="s">
        <v>36</v>
      </c>
      <c r="M196" s="75">
        <v>44768</v>
      </c>
      <c r="N196" s="75">
        <v>44768</v>
      </c>
      <c r="O196" s="75">
        <v>44768</v>
      </c>
      <c r="P196" s="75">
        <v>44768</v>
      </c>
      <c r="Q196" s="1365">
        <v>5314000</v>
      </c>
      <c r="R196" s="1365">
        <v>0</v>
      </c>
      <c r="S196" s="1348"/>
      <c r="T196" s="1348"/>
      <c r="U196" s="1348"/>
      <c r="V196" s="1348"/>
      <c r="W196" s="1348"/>
      <c r="X196" s="1348"/>
      <c r="Y196" s="1348"/>
      <c r="Z196" s="1348"/>
    </row>
    <row r="197" spans="1:26" ht="16.5">
      <c r="A197" s="1343">
        <v>191</v>
      </c>
      <c r="B197" s="369" t="s">
        <v>1181</v>
      </c>
      <c r="C197" s="370" t="s">
        <v>1182</v>
      </c>
      <c r="D197" s="46" t="s">
        <v>32</v>
      </c>
      <c r="E197" s="57">
        <v>29260</v>
      </c>
      <c r="F197" s="1344" t="s">
        <v>5472</v>
      </c>
      <c r="G197" s="1348"/>
      <c r="H197" s="1348" t="s">
        <v>1184</v>
      </c>
      <c r="I197" s="108" t="s">
        <v>156</v>
      </c>
      <c r="J197" s="1348"/>
      <c r="K197" s="1348"/>
      <c r="L197" s="97" t="s">
        <v>36</v>
      </c>
      <c r="M197" s="75">
        <v>44768</v>
      </c>
      <c r="N197" s="75">
        <v>44768</v>
      </c>
      <c r="O197" s="75">
        <v>44768</v>
      </c>
      <c r="P197" s="75">
        <v>44768</v>
      </c>
      <c r="Q197" s="1365">
        <v>5314000</v>
      </c>
      <c r="R197" s="1365">
        <v>0</v>
      </c>
      <c r="S197" s="1348"/>
      <c r="T197" s="1348"/>
      <c r="U197" s="1348"/>
      <c r="V197" s="1348"/>
      <c r="W197" s="1348"/>
      <c r="X197" s="1348"/>
      <c r="Y197" s="1348"/>
      <c r="Z197" s="1348"/>
    </row>
    <row r="198" spans="1:26" ht="16.5">
      <c r="A198" s="1343">
        <v>192</v>
      </c>
      <c r="B198" s="369" t="s">
        <v>1193</v>
      </c>
      <c r="C198" s="370" t="s">
        <v>1194</v>
      </c>
      <c r="D198" s="46" t="s">
        <v>32</v>
      </c>
      <c r="E198" s="57">
        <v>36768</v>
      </c>
      <c r="F198" s="1344" t="s">
        <v>5472</v>
      </c>
      <c r="G198" s="1348"/>
      <c r="H198" s="1348" t="s">
        <v>1196</v>
      </c>
      <c r="I198" s="108" t="s">
        <v>156</v>
      </c>
      <c r="J198" s="1348"/>
      <c r="K198" s="1348"/>
      <c r="L198" s="97" t="s">
        <v>36</v>
      </c>
      <c r="M198" s="75">
        <v>44776</v>
      </c>
      <c r="N198" s="75">
        <v>44776</v>
      </c>
      <c r="O198" s="75">
        <v>44776</v>
      </c>
      <c r="P198" s="75">
        <v>44776</v>
      </c>
      <c r="Q198" s="1365">
        <v>5314000</v>
      </c>
      <c r="R198" s="1365">
        <v>0</v>
      </c>
      <c r="S198" s="1348"/>
      <c r="T198" s="1348"/>
      <c r="U198" s="1348"/>
      <c r="V198" s="1348"/>
      <c r="W198" s="1348"/>
      <c r="X198" s="1348"/>
      <c r="Y198" s="1348"/>
      <c r="Z198" s="1348"/>
    </row>
    <row r="199" spans="1:26" ht="16.5">
      <c r="A199" s="1343">
        <v>193</v>
      </c>
      <c r="B199" s="369" t="s">
        <v>1482</v>
      </c>
      <c r="C199" s="370" t="s">
        <v>1400</v>
      </c>
      <c r="D199" s="46" t="s">
        <v>32</v>
      </c>
      <c r="E199" s="107">
        <v>30912</v>
      </c>
      <c r="F199" s="1344" t="s">
        <v>5472</v>
      </c>
      <c r="G199" s="1348"/>
      <c r="H199" s="1348" t="s">
        <v>1839</v>
      </c>
      <c r="I199" s="108" t="s">
        <v>156</v>
      </c>
      <c r="J199" s="1348"/>
      <c r="K199" s="1348"/>
      <c r="L199" s="97" t="s">
        <v>36</v>
      </c>
      <c r="M199" s="75">
        <v>44973</v>
      </c>
      <c r="N199" s="75">
        <v>44973</v>
      </c>
      <c r="O199" s="75">
        <v>44973</v>
      </c>
      <c r="P199" s="75">
        <v>44973</v>
      </c>
      <c r="Q199" s="1365">
        <v>5061000</v>
      </c>
      <c r="R199" s="1365">
        <v>0</v>
      </c>
      <c r="S199" s="1348"/>
      <c r="T199" s="1348"/>
      <c r="U199" s="1348"/>
      <c r="V199" s="1348"/>
      <c r="W199" s="1348"/>
      <c r="X199" s="1348"/>
      <c r="Y199" s="1348"/>
      <c r="Z199" s="1348"/>
    </row>
    <row r="200" spans="1:26" ht="16.5">
      <c r="A200" s="1343">
        <v>194</v>
      </c>
      <c r="B200" s="369" t="s">
        <v>1486</v>
      </c>
      <c r="C200" s="370" t="s">
        <v>1405</v>
      </c>
      <c r="D200" s="46" t="s">
        <v>32</v>
      </c>
      <c r="E200" s="107">
        <v>27395</v>
      </c>
      <c r="F200" s="1344" t="s">
        <v>5472</v>
      </c>
      <c r="G200" s="1348"/>
      <c r="H200" s="1348" t="s">
        <v>1437</v>
      </c>
      <c r="I200" s="108" t="s">
        <v>156</v>
      </c>
      <c r="J200" s="1348"/>
      <c r="K200" s="1348"/>
      <c r="L200" s="97" t="s">
        <v>36</v>
      </c>
      <c r="M200" s="75">
        <v>44973</v>
      </c>
      <c r="N200" s="75">
        <v>44973</v>
      </c>
      <c r="O200" s="75">
        <v>44973</v>
      </c>
      <c r="P200" s="75">
        <v>44973</v>
      </c>
      <c r="Q200" s="1365">
        <v>5061000</v>
      </c>
      <c r="R200" s="1365">
        <v>0</v>
      </c>
      <c r="S200" s="1348"/>
      <c r="T200" s="1348"/>
      <c r="U200" s="1348"/>
      <c r="V200" s="1348"/>
      <c r="W200" s="1348"/>
      <c r="X200" s="1348"/>
      <c r="Y200" s="1348"/>
      <c r="Z200" s="1348"/>
    </row>
    <row r="201" spans="1:26" ht="16.5">
      <c r="A201" s="1343">
        <v>195</v>
      </c>
      <c r="B201" s="369" t="s">
        <v>1489</v>
      </c>
      <c r="C201" s="370" t="s">
        <v>1410</v>
      </c>
      <c r="D201" s="46" t="s">
        <v>32</v>
      </c>
      <c r="E201" s="107">
        <v>29221</v>
      </c>
      <c r="F201" s="1344" t="s">
        <v>5472</v>
      </c>
      <c r="G201" s="1348"/>
      <c r="H201" s="1348" t="s">
        <v>1442</v>
      </c>
      <c r="I201" s="108" t="s">
        <v>156</v>
      </c>
      <c r="J201" s="1348"/>
      <c r="K201" s="1348"/>
      <c r="L201" s="97" t="s">
        <v>36</v>
      </c>
      <c r="M201" s="75">
        <v>44973</v>
      </c>
      <c r="N201" s="75">
        <v>44973</v>
      </c>
      <c r="O201" s="75">
        <v>44973</v>
      </c>
      <c r="P201" s="75">
        <v>44973</v>
      </c>
      <c r="Q201" s="1365">
        <v>5061000</v>
      </c>
      <c r="R201" s="1365">
        <v>0</v>
      </c>
      <c r="S201" s="1348"/>
      <c r="T201" s="1348"/>
      <c r="U201" s="1348"/>
      <c r="V201" s="1348"/>
      <c r="W201" s="1348"/>
      <c r="X201" s="1348"/>
      <c r="Y201" s="1348"/>
      <c r="Z201" s="1348"/>
    </row>
    <row r="202" spans="1:26" ht="16.5">
      <c r="A202" s="1343">
        <v>196</v>
      </c>
      <c r="B202" s="369" t="s">
        <v>1490</v>
      </c>
      <c r="C202" s="370" t="s">
        <v>1412</v>
      </c>
      <c r="D202" s="46" t="s">
        <v>32</v>
      </c>
      <c r="E202" s="107">
        <v>31652</v>
      </c>
      <c r="F202" s="1344" t="s">
        <v>5472</v>
      </c>
      <c r="G202" s="1348"/>
      <c r="H202" s="1348" t="s">
        <v>1445</v>
      </c>
      <c r="I202" s="108" t="s">
        <v>156</v>
      </c>
      <c r="J202" s="1348"/>
      <c r="K202" s="1348"/>
      <c r="L202" s="97" t="s">
        <v>36</v>
      </c>
      <c r="M202" s="75">
        <v>44973</v>
      </c>
      <c r="N202" s="75">
        <v>44973</v>
      </c>
      <c r="O202" s="75">
        <v>44973</v>
      </c>
      <c r="P202" s="75">
        <v>44973</v>
      </c>
      <c r="Q202" s="1365">
        <v>5061000</v>
      </c>
      <c r="R202" s="1365">
        <v>0</v>
      </c>
      <c r="S202" s="1348"/>
      <c r="T202" s="1348"/>
      <c r="U202" s="1348"/>
      <c r="V202" s="1348"/>
      <c r="W202" s="1348"/>
      <c r="X202" s="1348"/>
      <c r="Y202" s="1348"/>
      <c r="Z202" s="1348"/>
    </row>
    <row r="203" spans="1:26" ht="16.5">
      <c r="A203" s="1343">
        <v>197</v>
      </c>
      <c r="B203" s="369" t="s">
        <v>1494</v>
      </c>
      <c r="C203" s="370" t="s">
        <v>1420</v>
      </c>
      <c r="D203" s="46" t="s">
        <v>32</v>
      </c>
      <c r="E203" s="234">
        <v>30665</v>
      </c>
      <c r="F203" s="1344" t="s">
        <v>5472</v>
      </c>
      <c r="G203" s="1348"/>
      <c r="H203" s="1348" t="s">
        <v>1452</v>
      </c>
      <c r="I203" s="108" t="s">
        <v>156</v>
      </c>
      <c r="J203" s="1348"/>
      <c r="K203" s="1348"/>
      <c r="L203" s="97" t="s">
        <v>36</v>
      </c>
      <c r="M203" s="75">
        <v>44980</v>
      </c>
      <c r="N203" s="75">
        <v>44980</v>
      </c>
      <c r="O203" s="75">
        <v>44980</v>
      </c>
      <c r="P203" s="75">
        <v>44980</v>
      </c>
      <c r="Q203" s="1365">
        <v>5061000</v>
      </c>
      <c r="R203" s="1365">
        <v>0</v>
      </c>
      <c r="S203" s="1348"/>
      <c r="T203" s="1348"/>
      <c r="U203" s="1348"/>
      <c r="V203" s="1348"/>
      <c r="W203" s="1348"/>
      <c r="X203" s="1348"/>
      <c r="Y203" s="1348"/>
      <c r="Z203" s="1348"/>
    </row>
    <row r="204" spans="1:26" ht="16.5">
      <c r="A204" s="1343">
        <v>198</v>
      </c>
      <c r="B204" s="369" t="s">
        <v>1928</v>
      </c>
      <c r="C204" s="370" t="s">
        <v>1873</v>
      </c>
      <c r="D204" s="46" t="s">
        <v>1872</v>
      </c>
      <c r="E204" s="234">
        <v>33407</v>
      </c>
      <c r="F204" s="1344" t="s">
        <v>5472</v>
      </c>
      <c r="G204" s="1348"/>
      <c r="H204" s="1348" t="s">
        <v>1874</v>
      </c>
      <c r="I204" s="108" t="s">
        <v>156</v>
      </c>
      <c r="J204" s="1348"/>
      <c r="K204" s="1348"/>
      <c r="L204" s="97" t="s">
        <v>36</v>
      </c>
      <c r="M204" s="75">
        <v>45170</v>
      </c>
      <c r="N204" s="75">
        <v>45170</v>
      </c>
      <c r="O204" s="75">
        <v>45170</v>
      </c>
      <c r="P204" s="75">
        <v>45170</v>
      </c>
      <c r="Q204" s="1365">
        <v>5061000</v>
      </c>
      <c r="R204" s="1365">
        <v>0</v>
      </c>
      <c r="S204" s="1348"/>
      <c r="T204" s="1348"/>
      <c r="U204" s="1348"/>
      <c r="V204" s="1348"/>
      <c r="W204" s="1348"/>
      <c r="X204" s="1348"/>
      <c r="Y204" s="1348"/>
      <c r="Z204" s="1348"/>
    </row>
    <row r="205" spans="1:26" ht="16.5">
      <c r="A205" s="1343">
        <v>199</v>
      </c>
      <c r="B205" s="369" t="s">
        <v>1929</v>
      </c>
      <c r="C205" s="370" t="s">
        <v>1715</v>
      </c>
      <c r="D205" s="46" t="s">
        <v>1872</v>
      </c>
      <c r="E205" s="234">
        <v>36823</v>
      </c>
      <c r="F205" s="1344" t="s">
        <v>5472</v>
      </c>
      <c r="G205" s="1348"/>
      <c r="H205" s="1348" t="s">
        <v>1877</v>
      </c>
      <c r="I205" s="108" t="s">
        <v>156</v>
      </c>
      <c r="J205" s="1348"/>
      <c r="K205" s="1348"/>
      <c r="L205" s="97" t="s">
        <v>36</v>
      </c>
      <c r="M205" s="75">
        <v>45170</v>
      </c>
      <c r="N205" s="75">
        <v>45170</v>
      </c>
      <c r="O205" s="75">
        <v>45170</v>
      </c>
      <c r="P205" s="75">
        <v>45170</v>
      </c>
      <c r="Q205" s="1365">
        <v>5061000</v>
      </c>
      <c r="R205" s="1365">
        <v>0</v>
      </c>
      <c r="S205" s="1348"/>
      <c r="T205" s="1348"/>
      <c r="U205" s="1348"/>
      <c r="V205" s="1348"/>
      <c r="W205" s="1348"/>
      <c r="X205" s="1348"/>
      <c r="Y205" s="1348"/>
      <c r="Z205" s="1348"/>
    </row>
    <row r="206" spans="1:26" ht="16.5">
      <c r="A206" s="1343">
        <v>200</v>
      </c>
      <c r="B206" s="369" t="s">
        <v>1933</v>
      </c>
      <c r="C206" s="370" t="s">
        <v>1624</v>
      </c>
      <c r="D206" s="46" t="s">
        <v>1872</v>
      </c>
      <c r="E206" s="234">
        <v>30885</v>
      </c>
      <c r="F206" s="1344" t="s">
        <v>5472</v>
      </c>
      <c r="G206" s="1348"/>
      <c r="H206" s="1348" t="s">
        <v>1884</v>
      </c>
      <c r="I206" s="108" t="s">
        <v>156</v>
      </c>
      <c r="J206" s="1348"/>
      <c r="K206" s="1348"/>
      <c r="L206" s="97" t="s">
        <v>36</v>
      </c>
      <c r="M206" s="75">
        <v>45170</v>
      </c>
      <c r="N206" s="75">
        <v>45170</v>
      </c>
      <c r="O206" s="75">
        <v>45170</v>
      </c>
      <c r="P206" s="75">
        <v>45170</v>
      </c>
      <c r="Q206" s="1365">
        <v>5061000</v>
      </c>
      <c r="R206" s="1365">
        <v>0</v>
      </c>
      <c r="S206" s="1348"/>
      <c r="T206" s="1348"/>
      <c r="U206" s="1348"/>
      <c r="V206" s="1348"/>
      <c r="W206" s="1348"/>
      <c r="X206" s="1348"/>
      <c r="Y206" s="1348"/>
      <c r="Z206" s="1348"/>
    </row>
    <row r="207" spans="1:26" ht="16.5">
      <c r="A207" s="1343">
        <v>201</v>
      </c>
      <c r="B207" s="369" t="s">
        <v>1934</v>
      </c>
      <c r="C207" s="370" t="s">
        <v>1885</v>
      </c>
      <c r="D207" s="46" t="s">
        <v>1872</v>
      </c>
      <c r="E207" s="234">
        <v>34485</v>
      </c>
      <c r="F207" s="1344" t="s">
        <v>5472</v>
      </c>
      <c r="G207" s="1348"/>
      <c r="H207" s="1348" t="s">
        <v>1886</v>
      </c>
      <c r="I207" s="108" t="s">
        <v>156</v>
      </c>
      <c r="J207" s="1348"/>
      <c r="K207" s="1348"/>
      <c r="L207" s="97" t="s">
        <v>36</v>
      </c>
      <c r="M207" s="75">
        <v>45170</v>
      </c>
      <c r="N207" s="75">
        <v>45170</v>
      </c>
      <c r="O207" s="75">
        <v>45170</v>
      </c>
      <c r="P207" s="75">
        <v>45170</v>
      </c>
      <c r="Q207" s="1365">
        <v>5061000</v>
      </c>
      <c r="R207" s="1365">
        <v>0</v>
      </c>
      <c r="S207" s="1348"/>
      <c r="T207" s="1348"/>
      <c r="U207" s="1348"/>
      <c r="V207" s="1348"/>
      <c r="W207" s="1348"/>
      <c r="X207" s="1348"/>
      <c r="Y207" s="1348"/>
      <c r="Z207" s="1348"/>
    </row>
    <row r="208" spans="1:26" ht="16.5">
      <c r="A208" s="1343">
        <v>202</v>
      </c>
      <c r="B208" s="369" t="s">
        <v>1935</v>
      </c>
      <c r="C208" s="370" t="s">
        <v>1709</v>
      </c>
      <c r="D208" s="46" t="s">
        <v>1872</v>
      </c>
      <c r="E208" s="234">
        <v>33236</v>
      </c>
      <c r="F208" s="1344" t="s">
        <v>5472</v>
      </c>
      <c r="G208" s="1348"/>
      <c r="H208" s="1348" t="s">
        <v>1888</v>
      </c>
      <c r="I208" s="108" t="s">
        <v>156</v>
      </c>
      <c r="J208" s="1348"/>
      <c r="K208" s="1348"/>
      <c r="L208" s="97" t="s">
        <v>36</v>
      </c>
      <c r="M208" s="75">
        <v>45170</v>
      </c>
      <c r="N208" s="75">
        <v>45170</v>
      </c>
      <c r="O208" s="75">
        <v>45170</v>
      </c>
      <c r="P208" s="75">
        <v>45170</v>
      </c>
      <c r="Q208" s="1365">
        <v>5061000</v>
      </c>
      <c r="R208" s="1365">
        <v>0</v>
      </c>
      <c r="S208" s="1348"/>
      <c r="T208" s="1348"/>
      <c r="U208" s="1348"/>
      <c r="V208" s="1348"/>
      <c r="W208" s="1348"/>
      <c r="X208" s="1348"/>
      <c r="Y208" s="1348"/>
      <c r="Z208" s="1348"/>
    </row>
    <row r="209" spans="1:26" ht="16.5">
      <c r="A209" s="1343">
        <v>203</v>
      </c>
      <c r="B209" s="369" t="s">
        <v>1938</v>
      </c>
      <c r="C209" s="370" t="s">
        <v>1646</v>
      </c>
      <c r="D209" s="46" t="s">
        <v>1872</v>
      </c>
      <c r="E209" s="234">
        <v>29426</v>
      </c>
      <c r="F209" s="1344" t="s">
        <v>5472</v>
      </c>
      <c r="G209" s="1348"/>
      <c r="H209" s="1348" t="s">
        <v>1895</v>
      </c>
      <c r="I209" s="108" t="s">
        <v>156</v>
      </c>
      <c r="J209" s="1348"/>
      <c r="K209" s="1348"/>
      <c r="L209" s="97" t="s">
        <v>36</v>
      </c>
      <c r="M209" s="75">
        <v>45170</v>
      </c>
      <c r="N209" s="75">
        <v>45170</v>
      </c>
      <c r="O209" s="75">
        <v>45170</v>
      </c>
      <c r="P209" s="75">
        <v>45170</v>
      </c>
      <c r="Q209" s="1365">
        <v>5061000</v>
      </c>
      <c r="R209" s="1365">
        <v>0</v>
      </c>
      <c r="S209" s="1348"/>
      <c r="T209" s="1348"/>
      <c r="U209" s="1348"/>
      <c r="V209" s="1348"/>
      <c r="W209" s="1348"/>
      <c r="X209" s="1348"/>
      <c r="Y209" s="1348"/>
      <c r="Z209" s="1348"/>
    </row>
    <row r="210" spans="1:26" ht="16.5">
      <c r="A210" s="1343">
        <v>204</v>
      </c>
      <c r="B210" s="369" t="s">
        <v>1939</v>
      </c>
      <c r="C210" s="370" t="s">
        <v>1207</v>
      </c>
      <c r="D210" s="46" t="s">
        <v>1872</v>
      </c>
      <c r="E210" s="234">
        <v>35591</v>
      </c>
      <c r="F210" s="1344" t="s">
        <v>5472</v>
      </c>
      <c r="G210" s="1348"/>
      <c r="H210" s="1348" t="s">
        <v>1898</v>
      </c>
      <c r="I210" s="108" t="s">
        <v>156</v>
      </c>
      <c r="J210" s="1348"/>
      <c r="K210" s="1348"/>
      <c r="L210" s="97" t="s">
        <v>36</v>
      </c>
      <c r="M210" s="75">
        <v>45170</v>
      </c>
      <c r="N210" s="75">
        <v>45170</v>
      </c>
      <c r="O210" s="75">
        <v>45170</v>
      </c>
      <c r="P210" s="75">
        <v>45170</v>
      </c>
      <c r="Q210" s="1365">
        <v>5061000</v>
      </c>
      <c r="R210" s="1365">
        <v>0</v>
      </c>
      <c r="S210" s="1348"/>
      <c r="T210" s="1348"/>
      <c r="U210" s="1348"/>
      <c r="V210" s="1348"/>
      <c r="W210" s="1348"/>
      <c r="X210" s="1348"/>
      <c r="Y210" s="1348"/>
      <c r="Z210" s="1348"/>
    </row>
    <row r="211" spans="1:26" ht="16.5">
      <c r="A211" s="1343">
        <v>205</v>
      </c>
      <c r="B211" s="369" t="s">
        <v>1940</v>
      </c>
      <c r="C211" s="370" t="s">
        <v>1685</v>
      </c>
      <c r="D211" s="46" t="s">
        <v>1872</v>
      </c>
      <c r="E211" s="234">
        <v>31413</v>
      </c>
      <c r="F211" s="1344" t="s">
        <v>5472</v>
      </c>
      <c r="G211" s="1348"/>
      <c r="H211" s="1348" t="s">
        <v>1901</v>
      </c>
      <c r="I211" s="108" t="s">
        <v>156</v>
      </c>
      <c r="J211" s="1348"/>
      <c r="K211" s="1348"/>
      <c r="L211" s="97" t="s">
        <v>36</v>
      </c>
      <c r="M211" s="75">
        <v>45170</v>
      </c>
      <c r="N211" s="75">
        <v>45170</v>
      </c>
      <c r="O211" s="75">
        <v>45170</v>
      </c>
      <c r="P211" s="75">
        <v>45170</v>
      </c>
      <c r="Q211" s="1365">
        <v>5061000</v>
      </c>
      <c r="R211" s="1365">
        <v>0</v>
      </c>
      <c r="S211" s="1348"/>
      <c r="T211" s="1348"/>
      <c r="U211" s="1348"/>
      <c r="V211" s="1348"/>
      <c r="W211" s="1348"/>
      <c r="X211" s="1348"/>
      <c r="Y211" s="1348"/>
      <c r="Z211" s="1348"/>
    </row>
    <row r="212" spans="1:26" ht="16.5">
      <c r="A212" s="1343">
        <v>206</v>
      </c>
      <c r="B212" s="369" t="s">
        <v>1942</v>
      </c>
      <c r="C212" s="370" t="s">
        <v>1904</v>
      </c>
      <c r="D212" s="46" t="s">
        <v>1872</v>
      </c>
      <c r="E212" s="234">
        <v>36874</v>
      </c>
      <c r="F212" s="1344" t="s">
        <v>5472</v>
      </c>
      <c r="G212" s="1348"/>
      <c r="H212" s="1348" t="s">
        <v>1905</v>
      </c>
      <c r="I212" s="108" t="s">
        <v>156</v>
      </c>
      <c r="J212" s="1348"/>
      <c r="K212" s="1348"/>
      <c r="L212" s="97" t="s">
        <v>36</v>
      </c>
      <c r="M212" s="75">
        <v>45170</v>
      </c>
      <c r="N212" s="75">
        <v>45170</v>
      </c>
      <c r="O212" s="75">
        <v>45170</v>
      </c>
      <c r="P212" s="75">
        <v>45170</v>
      </c>
      <c r="Q212" s="1365">
        <v>5061000</v>
      </c>
      <c r="R212" s="1365">
        <v>0</v>
      </c>
      <c r="S212" s="1348"/>
      <c r="T212" s="1348"/>
      <c r="U212" s="1348"/>
      <c r="V212" s="1348"/>
      <c r="W212" s="1348"/>
      <c r="X212" s="1348"/>
      <c r="Y212" s="1348"/>
      <c r="Z212" s="1348"/>
    </row>
    <row r="213" spans="1:26" ht="16.5">
      <c r="A213" s="1343">
        <v>207</v>
      </c>
      <c r="B213" s="369" t="s">
        <v>1943</v>
      </c>
      <c r="C213" s="370" t="s">
        <v>1908</v>
      </c>
      <c r="D213" s="46" t="s">
        <v>1872</v>
      </c>
      <c r="E213" s="234">
        <v>36601</v>
      </c>
      <c r="F213" s="1344" t="s">
        <v>5472</v>
      </c>
      <c r="G213" s="1348"/>
      <c r="H213" s="1348" t="s">
        <v>1909</v>
      </c>
      <c r="I213" s="108" t="s">
        <v>156</v>
      </c>
      <c r="J213" s="1348"/>
      <c r="K213" s="1348"/>
      <c r="L213" s="97" t="s">
        <v>36</v>
      </c>
      <c r="M213" s="75">
        <v>45170</v>
      </c>
      <c r="N213" s="75">
        <v>45170</v>
      </c>
      <c r="O213" s="75">
        <v>45170</v>
      </c>
      <c r="P213" s="75">
        <v>45170</v>
      </c>
      <c r="Q213" s="1365">
        <v>5061000</v>
      </c>
      <c r="R213" s="1365">
        <v>0</v>
      </c>
      <c r="S213" s="1348"/>
      <c r="T213" s="1348"/>
      <c r="U213" s="1348"/>
      <c r="V213" s="1348"/>
      <c r="W213" s="1348"/>
      <c r="X213" s="1348"/>
      <c r="Y213" s="1348"/>
      <c r="Z213" s="1348"/>
    </row>
    <row r="214" spans="1:26" ht="16.5">
      <c r="A214" s="1343">
        <v>208</v>
      </c>
      <c r="B214" s="369" t="s">
        <v>1944</v>
      </c>
      <c r="C214" s="370" t="s">
        <v>1719</v>
      </c>
      <c r="D214" s="46" t="s">
        <v>1872</v>
      </c>
      <c r="E214" s="234">
        <v>31895</v>
      </c>
      <c r="F214" s="1344" t="s">
        <v>5472</v>
      </c>
      <c r="G214" s="1348"/>
      <c r="H214" s="1348" t="s">
        <v>1910</v>
      </c>
      <c r="I214" s="108" t="s">
        <v>156</v>
      </c>
      <c r="J214" s="1348"/>
      <c r="K214" s="1348"/>
      <c r="L214" s="97" t="s">
        <v>36</v>
      </c>
      <c r="M214" s="75">
        <v>45170</v>
      </c>
      <c r="N214" s="75">
        <v>45170</v>
      </c>
      <c r="O214" s="75">
        <v>45170</v>
      </c>
      <c r="P214" s="75">
        <v>45170</v>
      </c>
      <c r="Q214" s="1365">
        <v>5061000</v>
      </c>
      <c r="R214" s="1365">
        <v>0</v>
      </c>
      <c r="S214" s="1348"/>
      <c r="T214" s="1348"/>
      <c r="U214" s="1348"/>
      <c r="V214" s="1348"/>
      <c r="W214" s="1348"/>
      <c r="X214" s="1348"/>
      <c r="Y214" s="1348"/>
      <c r="Z214" s="1348"/>
    </row>
    <row r="215" spans="1:26" ht="16.5">
      <c r="A215" s="1343">
        <v>209</v>
      </c>
      <c r="B215" s="369" t="s">
        <v>1945</v>
      </c>
      <c r="C215" s="370" t="s">
        <v>1912</v>
      </c>
      <c r="D215" s="63" t="s">
        <v>63</v>
      </c>
      <c r="E215" s="234">
        <v>38233</v>
      </c>
      <c r="F215" s="1344" t="s">
        <v>5472</v>
      </c>
      <c r="G215" s="1348"/>
      <c r="H215" s="1348" t="s">
        <v>1913</v>
      </c>
      <c r="I215" s="108" t="s">
        <v>156</v>
      </c>
      <c r="J215" s="1348"/>
      <c r="K215" s="1348"/>
      <c r="L215" s="97" t="s">
        <v>36</v>
      </c>
      <c r="M215" s="75">
        <v>45170</v>
      </c>
      <c r="N215" s="75">
        <v>45170</v>
      </c>
      <c r="O215" s="75">
        <v>45170</v>
      </c>
      <c r="P215" s="75">
        <v>45170</v>
      </c>
      <c r="Q215" s="1365">
        <v>5061000</v>
      </c>
      <c r="R215" s="1365">
        <v>0</v>
      </c>
      <c r="S215" s="1348"/>
      <c r="T215" s="1348"/>
      <c r="U215" s="1348"/>
      <c r="V215" s="1348"/>
      <c r="W215" s="1348"/>
      <c r="X215" s="1348"/>
      <c r="Y215" s="1348"/>
      <c r="Z215" s="1348"/>
    </row>
    <row r="216" spans="1:26" ht="16.5">
      <c r="A216" s="1343">
        <v>210</v>
      </c>
      <c r="B216" s="369" t="s">
        <v>1946</v>
      </c>
      <c r="C216" s="370" t="s">
        <v>1915</v>
      </c>
      <c r="D216" s="63" t="s">
        <v>63</v>
      </c>
      <c r="E216" s="234">
        <v>32092</v>
      </c>
      <c r="F216" s="1344" t="s">
        <v>5472</v>
      </c>
      <c r="G216" s="1348"/>
      <c r="H216" s="1348" t="s">
        <v>1916</v>
      </c>
      <c r="I216" s="108" t="s">
        <v>156</v>
      </c>
      <c r="J216" s="1348"/>
      <c r="K216" s="1348"/>
      <c r="L216" s="97" t="s">
        <v>36</v>
      </c>
      <c r="M216" s="75">
        <v>45170</v>
      </c>
      <c r="N216" s="75">
        <v>45170</v>
      </c>
      <c r="O216" s="75">
        <v>45170</v>
      </c>
      <c r="P216" s="75">
        <v>45170</v>
      </c>
      <c r="Q216" s="1365">
        <v>5061000</v>
      </c>
      <c r="R216" s="1365">
        <v>0</v>
      </c>
      <c r="S216" s="1348"/>
      <c r="T216" s="1348"/>
      <c r="U216" s="1348"/>
      <c r="V216" s="1348"/>
      <c r="W216" s="1348"/>
      <c r="X216" s="1348"/>
      <c r="Y216" s="1348"/>
      <c r="Z216" s="1348"/>
    </row>
    <row r="217" spans="1:26" ht="16.5">
      <c r="A217" s="1343">
        <v>211</v>
      </c>
      <c r="B217" s="369" t="s">
        <v>1948</v>
      </c>
      <c r="C217" s="370" t="s">
        <v>1918</v>
      </c>
      <c r="D217" s="46" t="s">
        <v>1872</v>
      </c>
      <c r="E217" s="234">
        <v>26299</v>
      </c>
      <c r="F217" s="1344" t="s">
        <v>5472</v>
      </c>
      <c r="G217" s="1348"/>
      <c r="H217" s="1348" t="s">
        <v>1919</v>
      </c>
      <c r="I217" s="108" t="s">
        <v>156</v>
      </c>
      <c r="J217" s="1348"/>
      <c r="K217" s="1348"/>
      <c r="L217" s="97" t="s">
        <v>36</v>
      </c>
      <c r="M217" s="75">
        <v>45170</v>
      </c>
      <c r="N217" s="75">
        <v>45170</v>
      </c>
      <c r="O217" s="75">
        <v>45170</v>
      </c>
      <c r="P217" s="75">
        <v>45170</v>
      </c>
      <c r="Q217" s="1365">
        <v>5061000</v>
      </c>
      <c r="R217" s="1365">
        <v>0</v>
      </c>
      <c r="S217" s="1348"/>
      <c r="T217" s="1348"/>
      <c r="U217" s="1348"/>
      <c r="V217" s="1348"/>
      <c r="W217" s="1348"/>
      <c r="X217" s="1348"/>
      <c r="Y217" s="1348"/>
      <c r="Z217" s="1348"/>
    </row>
    <row r="218" spans="1:26" ht="16.5">
      <c r="A218" s="1343">
        <v>212</v>
      </c>
      <c r="B218" s="369" t="s">
        <v>1949</v>
      </c>
      <c r="C218" s="370" t="s">
        <v>1630</v>
      </c>
      <c r="D218" s="46" t="s">
        <v>1872</v>
      </c>
      <c r="E218" s="234">
        <v>30736</v>
      </c>
      <c r="F218" s="1344" t="s">
        <v>5472</v>
      </c>
      <c r="G218" s="1348"/>
      <c r="H218" s="1348" t="s">
        <v>1922</v>
      </c>
      <c r="I218" s="108" t="s">
        <v>156</v>
      </c>
      <c r="J218" s="1348"/>
      <c r="K218" s="1348"/>
      <c r="L218" s="97" t="s">
        <v>36</v>
      </c>
      <c r="M218" s="75">
        <v>45170</v>
      </c>
      <c r="N218" s="75">
        <v>45170</v>
      </c>
      <c r="O218" s="75">
        <v>45170</v>
      </c>
      <c r="P218" s="75">
        <v>45170</v>
      </c>
      <c r="Q218" s="1365">
        <v>5061000</v>
      </c>
      <c r="R218" s="1365">
        <v>0</v>
      </c>
      <c r="S218" s="1348"/>
      <c r="T218" s="1348"/>
      <c r="U218" s="1348"/>
      <c r="V218" s="1348"/>
      <c r="W218" s="1348"/>
      <c r="X218" s="1348"/>
      <c r="Y218" s="1348"/>
      <c r="Z218" s="1348"/>
    </row>
    <row r="219" spans="1:26" ht="16.5">
      <c r="A219" s="1343">
        <v>213</v>
      </c>
      <c r="B219" s="369" t="s">
        <v>1960</v>
      </c>
      <c r="C219" s="370" t="s">
        <v>1954</v>
      </c>
      <c r="D219" s="46" t="s">
        <v>1872</v>
      </c>
      <c r="E219" s="234">
        <v>36778</v>
      </c>
      <c r="F219" s="1344" t="s">
        <v>5472</v>
      </c>
      <c r="G219" s="1348"/>
      <c r="H219" s="1348" t="s">
        <v>2005</v>
      </c>
      <c r="I219" s="108" t="s">
        <v>156</v>
      </c>
      <c r="J219" s="1348"/>
      <c r="K219" s="1348"/>
      <c r="L219" s="97" t="s">
        <v>36</v>
      </c>
      <c r="M219" s="75">
        <v>45261</v>
      </c>
      <c r="N219" s="75">
        <v>45261</v>
      </c>
      <c r="O219" s="75">
        <v>45261</v>
      </c>
      <c r="P219" s="75">
        <v>45261</v>
      </c>
      <c r="Q219" s="1365">
        <v>5061000</v>
      </c>
      <c r="R219" s="1365">
        <v>0</v>
      </c>
      <c r="S219" s="1348"/>
      <c r="T219" s="1348"/>
      <c r="U219" s="1348"/>
      <c r="V219" s="1348"/>
      <c r="W219" s="1348"/>
      <c r="X219" s="1348"/>
      <c r="Y219" s="1348"/>
      <c r="Z219" s="1348"/>
    </row>
    <row r="220" spans="1:26" ht="16.5">
      <c r="A220" s="1343">
        <v>214</v>
      </c>
      <c r="B220" s="369" t="s">
        <v>1961</v>
      </c>
      <c r="C220" s="370" t="s">
        <v>1656</v>
      </c>
      <c r="D220" s="46" t="s">
        <v>1872</v>
      </c>
      <c r="E220" s="234">
        <v>28126</v>
      </c>
      <c r="F220" s="1344" t="s">
        <v>5472</v>
      </c>
      <c r="G220" s="1348"/>
      <c r="H220" s="1348" t="s">
        <v>2006</v>
      </c>
      <c r="I220" s="108" t="s">
        <v>156</v>
      </c>
      <c r="J220" s="1348"/>
      <c r="K220" s="1348"/>
      <c r="L220" s="97" t="s">
        <v>36</v>
      </c>
      <c r="M220" s="75">
        <v>45261</v>
      </c>
      <c r="N220" s="75">
        <v>45261</v>
      </c>
      <c r="O220" s="75">
        <v>45261</v>
      </c>
      <c r="P220" s="75">
        <v>45261</v>
      </c>
      <c r="Q220" s="1365">
        <v>5061000</v>
      </c>
      <c r="R220" s="1365">
        <v>0</v>
      </c>
      <c r="S220" s="1348"/>
      <c r="T220" s="1348"/>
      <c r="U220" s="1348"/>
      <c r="V220" s="1348"/>
      <c r="W220" s="1348"/>
      <c r="X220" s="1348"/>
      <c r="Y220" s="1348"/>
      <c r="Z220" s="1348"/>
    </row>
    <row r="221" spans="1:26" ht="16.5">
      <c r="A221" s="1343">
        <v>215</v>
      </c>
      <c r="B221" s="369" t="s">
        <v>2301</v>
      </c>
      <c r="C221" s="370" t="s">
        <v>2295</v>
      </c>
      <c r="D221" s="46" t="s">
        <v>1872</v>
      </c>
      <c r="E221" s="234">
        <v>29484</v>
      </c>
      <c r="F221" s="1344" t="s">
        <v>5472</v>
      </c>
      <c r="G221" s="1348"/>
      <c r="H221" s="1348" t="s">
        <v>2296</v>
      </c>
      <c r="I221" s="108" t="s">
        <v>156</v>
      </c>
      <c r="J221" s="1348"/>
      <c r="K221" s="1348"/>
      <c r="L221" s="97" t="s">
        <v>36</v>
      </c>
      <c r="M221" s="75">
        <v>45364</v>
      </c>
      <c r="N221" s="75">
        <v>45364</v>
      </c>
      <c r="O221" s="75">
        <v>45364</v>
      </c>
      <c r="P221" s="75">
        <v>45364</v>
      </c>
      <c r="Q221" s="1365">
        <v>4730000</v>
      </c>
      <c r="R221" s="1365">
        <v>0</v>
      </c>
      <c r="S221" s="1348"/>
      <c r="T221" s="1348"/>
      <c r="U221" s="1348"/>
      <c r="V221" s="1348"/>
      <c r="W221" s="1348"/>
      <c r="X221" s="1348"/>
      <c r="Y221" s="1348"/>
      <c r="Z221" s="1348"/>
    </row>
    <row r="222" spans="1:26" ht="16.5">
      <c r="A222" s="1343">
        <v>216</v>
      </c>
      <c r="B222" s="369" t="s">
        <v>2315</v>
      </c>
      <c r="C222" s="370" t="s">
        <v>2303</v>
      </c>
      <c r="D222" s="46" t="s">
        <v>1872</v>
      </c>
      <c r="E222" s="234">
        <v>27030</v>
      </c>
      <c r="F222" s="1344" t="s">
        <v>5472</v>
      </c>
      <c r="G222" s="1348"/>
      <c r="H222" s="1348" t="s">
        <v>2311</v>
      </c>
      <c r="I222" s="108" t="s">
        <v>156</v>
      </c>
      <c r="J222" s="1348"/>
      <c r="K222" s="1348"/>
      <c r="L222" s="97" t="s">
        <v>36</v>
      </c>
      <c r="M222" s="75">
        <v>45364</v>
      </c>
      <c r="N222" s="75">
        <v>45364</v>
      </c>
      <c r="O222" s="75">
        <v>45364</v>
      </c>
      <c r="P222" s="75">
        <v>45364</v>
      </c>
      <c r="Q222" s="1365">
        <v>4730000</v>
      </c>
      <c r="R222" s="1365">
        <v>0</v>
      </c>
      <c r="S222" s="1348"/>
      <c r="T222" s="1348"/>
      <c r="U222" s="1348"/>
      <c r="V222" s="1348"/>
      <c r="W222" s="1348"/>
      <c r="X222" s="1348"/>
      <c r="Y222" s="1348"/>
      <c r="Z222" s="1348"/>
    </row>
    <row r="223" spans="1:26" ht="16.5">
      <c r="A223" s="1343">
        <v>217</v>
      </c>
      <c r="B223" s="369" t="s">
        <v>2317</v>
      </c>
      <c r="C223" s="370" t="s">
        <v>2328</v>
      </c>
      <c r="D223" s="46" t="s">
        <v>1872</v>
      </c>
      <c r="E223" s="234">
        <v>32973</v>
      </c>
      <c r="F223" s="1344" t="s">
        <v>5472</v>
      </c>
      <c r="G223" s="1348"/>
      <c r="H223" s="1348" t="s">
        <v>2329</v>
      </c>
      <c r="I223" s="108" t="s">
        <v>156</v>
      </c>
      <c r="J223" s="1348"/>
      <c r="K223" s="1348"/>
      <c r="L223" s="97" t="s">
        <v>36</v>
      </c>
      <c r="M223" s="75">
        <v>45364</v>
      </c>
      <c r="N223" s="75">
        <v>45364</v>
      </c>
      <c r="O223" s="75">
        <v>45364</v>
      </c>
      <c r="P223" s="75">
        <v>45364</v>
      </c>
      <c r="Q223" s="1365">
        <v>4730000</v>
      </c>
      <c r="R223" s="1365">
        <v>0</v>
      </c>
      <c r="S223" s="1348"/>
      <c r="T223" s="1348"/>
      <c r="U223" s="1348"/>
      <c r="V223" s="1348"/>
      <c r="W223" s="1348"/>
      <c r="X223" s="1348"/>
      <c r="Y223" s="1348"/>
      <c r="Z223" s="1348"/>
    </row>
    <row r="224" spans="1:26" ht="16.5">
      <c r="A224" s="1343">
        <v>218</v>
      </c>
      <c r="B224" s="369" t="s">
        <v>2318</v>
      </c>
      <c r="C224" s="370" t="s">
        <v>2333</v>
      </c>
      <c r="D224" s="63" t="s">
        <v>63</v>
      </c>
      <c r="E224" s="234">
        <v>31048</v>
      </c>
      <c r="F224" s="1344" t="s">
        <v>5472</v>
      </c>
      <c r="G224" s="1348"/>
      <c r="H224" s="1348" t="s">
        <v>2334</v>
      </c>
      <c r="I224" s="108" t="s">
        <v>156</v>
      </c>
      <c r="J224" s="1348"/>
      <c r="K224" s="1348"/>
      <c r="L224" s="97" t="s">
        <v>36</v>
      </c>
      <c r="M224" s="75">
        <v>45364</v>
      </c>
      <c r="N224" s="75">
        <v>45364</v>
      </c>
      <c r="O224" s="75">
        <v>45364</v>
      </c>
      <c r="P224" s="75">
        <v>45364</v>
      </c>
      <c r="Q224" s="1365">
        <v>4730000</v>
      </c>
      <c r="R224" s="1365">
        <v>0</v>
      </c>
      <c r="S224" s="1348"/>
      <c r="T224" s="1348"/>
      <c r="U224" s="1348"/>
      <c r="V224" s="1348"/>
      <c r="W224" s="1348"/>
      <c r="X224" s="1348"/>
      <c r="Y224" s="1348"/>
      <c r="Z224" s="1348"/>
    </row>
    <row r="225" spans="1:26" ht="16.5">
      <c r="A225" s="1343">
        <v>219</v>
      </c>
      <c r="B225" s="369" t="s">
        <v>2320</v>
      </c>
      <c r="C225" s="370" t="s">
        <v>2340</v>
      </c>
      <c r="D225" s="46" t="s">
        <v>1872</v>
      </c>
      <c r="E225" s="234">
        <v>29168</v>
      </c>
      <c r="F225" s="1344" t="s">
        <v>5472</v>
      </c>
      <c r="G225" s="1348"/>
      <c r="H225" s="1348" t="s">
        <v>2341</v>
      </c>
      <c r="I225" s="108" t="s">
        <v>156</v>
      </c>
      <c r="J225" s="1348"/>
      <c r="K225" s="1348"/>
      <c r="L225" s="97" t="s">
        <v>36</v>
      </c>
      <c r="M225" s="75">
        <v>45364</v>
      </c>
      <c r="N225" s="75">
        <v>45364</v>
      </c>
      <c r="O225" s="75">
        <v>45364</v>
      </c>
      <c r="P225" s="75">
        <v>45364</v>
      </c>
      <c r="Q225" s="1365">
        <v>4730000</v>
      </c>
      <c r="R225" s="1365">
        <v>0</v>
      </c>
      <c r="S225" s="1348"/>
      <c r="T225" s="1348"/>
      <c r="U225" s="1348"/>
      <c r="V225" s="1348"/>
      <c r="W225" s="1348"/>
      <c r="X225" s="1348"/>
      <c r="Y225" s="1348"/>
      <c r="Z225" s="1348"/>
    </row>
    <row r="226" spans="1:26" ht="16.5">
      <c r="A226" s="1343">
        <v>220</v>
      </c>
      <c r="B226" s="369" t="s">
        <v>2322</v>
      </c>
      <c r="C226" s="370" t="s">
        <v>2345</v>
      </c>
      <c r="D226" s="46" t="s">
        <v>1872</v>
      </c>
      <c r="E226" s="234">
        <v>31413</v>
      </c>
      <c r="F226" s="1344" t="s">
        <v>5472</v>
      </c>
      <c r="G226" s="1348"/>
      <c r="H226" s="1348" t="s">
        <v>2346</v>
      </c>
      <c r="I226" s="108" t="s">
        <v>156</v>
      </c>
      <c r="J226" s="1348"/>
      <c r="K226" s="1348"/>
      <c r="L226" s="97" t="s">
        <v>36</v>
      </c>
      <c r="M226" s="75">
        <v>45364</v>
      </c>
      <c r="N226" s="75">
        <v>45364</v>
      </c>
      <c r="O226" s="75">
        <v>45364</v>
      </c>
      <c r="P226" s="75">
        <v>45364</v>
      </c>
      <c r="Q226" s="1365">
        <v>4730000</v>
      </c>
      <c r="R226" s="1365">
        <v>0</v>
      </c>
      <c r="S226" s="1348"/>
      <c r="T226" s="1348"/>
      <c r="U226" s="1348"/>
      <c r="V226" s="1348"/>
      <c r="W226" s="1348"/>
      <c r="X226" s="1348"/>
      <c r="Y226" s="1348"/>
      <c r="Z226" s="1348"/>
    </row>
    <row r="227" spans="1:26" ht="16.5">
      <c r="A227" s="1343">
        <v>221</v>
      </c>
      <c r="B227" s="369" t="s">
        <v>2323</v>
      </c>
      <c r="C227" s="370" t="s">
        <v>2349</v>
      </c>
      <c r="D227" s="46" t="s">
        <v>1872</v>
      </c>
      <c r="E227" s="234">
        <v>29221</v>
      </c>
      <c r="F227" s="1344" t="s">
        <v>5472</v>
      </c>
      <c r="G227" s="1348"/>
      <c r="H227" s="1348" t="s">
        <v>2350</v>
      </c>
      <c r="I227" s="108" t="s">
        <v>156</v>
      </c>
      <c r="J227" s="1348"/>
      <c r="K227" s="1348"/>
      <c r="L227" s="97" t="s">
        <v>36</v>
      </c>
      <c r="M227" s="75">
        <v>45364</v>
      </c>
      <c r="N227" s="75">
        <v>45364</v>
      </c>
      <c r="O227" s="75">
        <v>45364</v>
      </c>
      <c r="P227" s="75">
        <v>45364</v>
      </c>
      <c r="Q227" s="1365">
        <v>4730000</v>
      </c>
      <c r="R227" s="1365">
        <v>0</v>
      </c>
      <c r="S227" s="1348"/>
      <c r="T227" s="1348"/>
      <c r="U227" s="1348"/>
      <c r="V227" s="1348"/>
      <c r="W227" s="1348"/>
      <c r="X227" s="1348"/>
      <c r="Y227" s="1348"/>
      <c r="Z227" s="1348"/>
    </row>
    <row r="228" spans="1:26" ht="16.5">
      <c r="A228" s="1343">
        <v>222</v>
      </c>
      <c r="B228" s="369" t="s">
        <v>2324</v>
      </c>
      <c r="C228" s="370" t="s">
        <v>2352</v>
      </c>
      <c r="D228" s="63" t="s">
        <v>63</v>
      </c>
      <c r="E228" s="234">
        <v>34316</v>
      </c>
      <c r="F228" s="1344" t="s">
        <v>5472</v>
      </c>
      <c r="G228" s="1348"/>
      <c r="H228" s="1348" t="s">
        <v>2371</v>
      </c>
      <c r="I228" s="108" t="s">
        <v>156</v>
      </c>
      <c r="J228" s="1348"/>
      <c r="K228" s="1348"/>
      <c r="L228" s="97" t="s">
        <v>36</v>
      </c>
      <c r="M228" s="75">
        <v>45364</v>
      </c>
      <c r="N228" s="75">
        <v>45364</v>
      </c>
      <c r="O228" s="75">
        <v>45364</v>
      </c>
      <c r="P228" s="75">
        <v>45364</v>
      </c>
      <c r="Q228" s="1365">
        <v>4730000</v>
      </c>
      <c r="R228" s="1365">
        <v>0</v>
      </c>
      <c r="S228" s="1348"/>
      <c r="T228" s="1348"/>
      <c r="U228" s="1348"/>
      <c r="V228" s="1348"/>
      <c r="W228" s="1348"/>
      <c r="X228" s="1348"/>
      <c r="Y228" s="1348"/>
      <c r="Z228" s="1348"/>
    </row>
    <row r="229" spans="1:26" ht="16.5">
      <c r="A229" s="1343">
        <v>223</v>
      </c>
      <c r="B229" s="369" t="s">
        <v>2325</v>
      </c>
      <c r="C229" s="370" t="s">
        <v>2374</v>
      </c>
      <c r="D229" s="46" t="s">
        <v>1872</v>
      </c>
      <c r="E229" s="234">
        <v>35997</v>
      </c>
      <c r="F229" s="1344" t="s">
        <v>5472</v>
      </c>
      <c r="G229" s="1348"/>
      <c r="H229" s="1348" t="s">
        <v>2375</v>
      </c>
      <c r="I229" s="108" t="s">
        <v>156</v>
      </c>
      <c r="J229" s="1348"/>
      <c r="K229" s="1348"/>
      <c r="L229" s="97" t="s">
        <v>36</v>
      </c>
      <c r="M229" s="75">
        <v>45364</v>
      </c>
      <c r="N229" s="75">
        <v>45364</v>
      </c>
      <c r="O229" s="75">
        <v>45364</v>
      </c>
      <c r="P229" s="75">
        <v>45364</v>
      </c>
      <c r="Q229" s="1365">
        <v>4730000</v>
      </c>
      <c r="R229" s="1365">
        <v>0</v>
      </c>
      <c r="S229" s="1348"/>
      <c r="T229" s="1348"/>
      <c r="U229" s="1348"/>
      <c r="V229" s="1348"/>
      <c r="W229" s="1348"/>
      <c r="X229" s="1348"/>
      <c r="Y229" s="1348"/>
      <c r="Z229" s="1348"/>
    </row>
    <row r="230" spans="1:26" ht="16.5">
      <c r="A230" s="1343">
        <v>224</v>
      </c>
      <c r="B230" s="369" t="s">
        <v>2381</v>
      </c>
      <c r="C230" s="370" t="s">
        <v>1363</v>
      </c>
      <c r="D230" s="46" t="s">
        <v>1872</v>
      </c>
      <c r="E230" s="234">
        <v>30244</v>
      </c>
      <c r="F230" s="1344" t="s">
        <v>5472</v>
      </c>
      <c r="G230" s="1348"/>
      <c r="H230" s="1348" t="s">
        <v>2399</v>
      </c>
      <c r="I230" s="108" t="s">
        <v>156</v>
      </c>
      <c r="J230" s="1348"/>
      <c r="K230" s="1348"/>
      <c r="L230" s="97" t="s">
        <v>36</v>
      </c>
      <c r="M230" s="75">
        <v>45364</v>
      </c>
      <c r="N230" s="75">
        <v>45364</v>
      </c>
      <c r="O230" s="75">
        <v>45364</v>
      </c>
      <c r="P230" s="75">
        <v>45364</v>
      </c>
      <c r="Q230" s="1365">
        <v>4730000</v>
      </c>
      <c r="R230" s="1365">
        <v>0</v>
      </c>
      <c r="S230" s="1348"/>
      <c r="T230" s="1348"/>
      <c r="U230" s="1348"/>
      <c r="V230" s="1348"/>
      <c r="W230" s="1348"/>
      <c r="X230" s="1348"/>
      <c r="Y230" s="1348"/>
      <c r="Z230" s="1348"/>
    </row>
    <row r="231" spans="1:26" ht="16.5">
      <c r="A231" s="1343">
        <v>225</v>
      </c>
      <c r="B231" s="369" t="s">
        <v>2384</v>
      </c>
      <c r="C231" s="370" t="s">
        <v>1678</v>
      </c>
      <c r="D231" s="46" t="s">
        <v>1872</v>
      </c>
      <c r="E231" s="234">
        <v>30799</v>
      </c>
      <c r="F231" s="1344" t="s">
        <v>5472</v>
      </c>
      <c r="G231" s="1348"/>
      <c r="H231" s="1348" t="s">
        <v>2408</v>
      </c>
      <c r="I231" s="108" t="s">
        <v>156</v>
      </c>
      <c r="J231" s="1348"/>
      <c r="K231" s="1348"/>
      <c r="L231" s="97" t="s">
        <v>36</v>
      </c>
      <c r="M231" s="75">
        <v>45364</v>
      </c>
      <c r="N231" s="75">
        <v>45364</v>
      </c>
      <c r="O231" s="75">
        <v>45364</v>
      </c>
      <c r="P231" s="75">
        <v>45364</v>
      </c>
      <c r="Q231" s="1365">
        <v>4730000</v>
      </c>
      <c r="R231" s="1365">
        <v>0</v>
      </c>
      <c r="S231" s="1348"/>
      <c r="T231" s="1348"/>
      <c r="U231" s="1348"/>
      <c r="V231" s="1348"/>
      <c r="W231" s="1348"/>
      <c r="X231" s="1348"/>
      <c r="Y231" s="1348"/>
      <c r="Z231" s="1348"/>
    </row>
    <row r="232" spans="1:26" ht="16.5">
      <c r="A232" s="1343">
        <v>226</v>
      </c>
      <c r="B232" s="369" t="s">
        <v>2387</v>
      </c>
      <c r="C232" s="370" t="s">
        <v>2418</v>
      </c>
      <c r="D232" s="46" t="s">
        <v>1872</v>
      </c>
      <c r="E232" s="234">
        <v>28564</v>
      </c>
      <c r="F232" s="1344" t="s">
        <v>5472</v>
      </c>
      <c r="G232" s="1348"/>
      <c r="H232" s="1348" t="s">
        <v>2419</v>
      </c>
      <c r="I232" s="108" t="s">
        <v>50</v>
      </c>
      <c r="J232" s="1348"/>
      <c r="K232" s="1348"/>
      <c r="L232" s="97" t="s">
        <v>36</v>
      </c>
      <c r="M232" s="75">
        <v>45364</v>
      </c>
      <c r="N232" s="75">
        <v>45364</v>
      </c>
      <c r="O232" s="75">
        <v>45364</v>
      </c>
      <c r="P232" s="75">
        <v>45364</v>
      </c>
      <c r="Q232" s="1365">
        <v>4730000</v>
      </c>
      <c r="R232" s="1365">
        <v>0</v>
      </c>
      <c r="S232" s="1348"/>
      <c r="T232" s="1348"/>
      <c r="U232" s="1348"/>
      <c r="V232" s="1348"/>
      <c r="W232" s="1348"/>
      <c r="X232" s="1348"/>
      <c r="Y232" s="1348"/>
      <c r="Z232" s="1348"/>
    </row>
    <row r="233" spans="1:26" ht="16.5">
      <c r="A233" s="1343">
        <v>227</v>
      </c>
      <c r="B233" s="369" t="s">
        <v>2390</v>
      </c>
      <c r="C233" s="370" t="s">
        <v>1739</v>
      </c>
      <c r="D233" s="46" t="s">
        <v>1872</v>
      </c>
      <c r="E233" s="234">
        <v>28691</v>
      </c>
      <c r="F233" s="1344" t="s">
        <v>5472</v>
      </c>
      <c r="G233" s="1348"/>
      <c r="H233" s="1348" t="s">
        <v>2426</v>
      </c>
      <c r="I233" s="108" t="s">
        <v>156</v>
      </c>
      <c r="J233" s="1348"/>
      <c r="K233" s="1348"/>
      <c r="L233" s="97" t="s">
        <v>36</v>
      </c>
      <c r="M233" s="75">
        <v>45364</v>
      </c>
      <c r="N233" s="75">
        <v>45364</v>
      </c>
      <c r="O233" s="75">
        <v>45364</v>
      </c>
      <c r="P233" s="75">
        <v>45364</v>
      </c>
      <c r="Q233" s="1365">
        <v>4730000</v>
      </c>
      <c r="R233" s="1365">
        <v>0</v>
      </c>
      <c r="S233" s="1348"/>
      <c r="T233" s="1348"/>
      <c r="U233" s="1348"/>
      <c r="V233" s="1348"/>
      <c r="W233" s="1348"/>
      <c r="X233" s="1348"/>
      <c r="Y233" s="1348"/>
      <c r="Z233" s="1348"/>
    </row>
    <row r="234" spans="1:26" ht="16.5">
      <c r="A234" s="1343">
        <v>228</v>
      </c>
      <c r="B234" s="369" t="s">
        <v>2391</v>
      </c>
      <c r="C234" s="370" t="s">
        <v>1708</v>
      </c>
      <c r="D234" s="46" t="s">
        <v>1872</v>
      </c>
      <c r="E234" s="234">
        <v>29741</v>
      </c>
      <c r="F234" s="1344" t="s">
        <v>5472</v>
      </c>
      <c r="G234" s="1348"/>
      <c r="H234" s="1348" t="s">
        <v>2428</v>
      </c>
      <c r="I234" s="108" t="s">
        <v>156</v>
      </c>
      <c r="J234" s="1348"/>
      <c r="K234" s="1348"/>
      <c r="L234" s="97" t="s">
        <v>36</v>
      </c>
      <c r="M234" s="75">
        <v>45364</v>
      </c>
      <c r="N234" s="75">
        <v>45364</v>
      </c>
      <c r="O234" s="75">
        <v>45364</v>
      </c>
      <c r="P234" s="75">
        <v>45364</v>
      </c>
      <c r="Q234" s="1365">
        <v>4730000</v>
      </c>
      <c r="R234" s="1365">
        <v>0</v>
      </c>
      <c r="S234" s="1348"/>
      <c r="T234" s="1348"/>
      <c r="U234" s="1348"/>
      <c r="V234" s="1348"/>
      <c r="W234" s="1348"/>
      <c r="X234" s="1348"/>
      <c r="Y234" s="1348"/>
      <c r="Z234" s="1348"/>
    </row>
    <row r="235" spans="1:26" ht="16.5">
      <c r="A235" s="1343">
        <v>229</v>
      </c>
      <c r="B235" s="369" t="s">
        <v>2392</v>
      </c>
      <c r="C235" s="370" t="s">
        <v>2430</v>
      </c>
      <c r="D235" s="46" t="s">
        <v>1872</v>
      </c>
      <c r="E235" s="234">
        <v>38209</v>
      </c>
      <c r="F235" s="1344" t="s">
        <v>5472</v>
      </c>
      <c r="G235" s="1348"/>
      <c r="H235" s="1348" t="s">
        <v>2431</v>
      </c>
      <c r="I235" s="108" t="s">
        <v>156</v>
      </c>
      <c r="J235" s="1348"/>
      <c r="K235" s="1348"/>
      <c r="L235" s="97" t="s">
        <v>36</v>
      </c>
      <c r="M235" s="75">
        <v>45364</v>
      </c>
      <c r="N235" s="75">
        <v>45364</v>
      </c>
      <c r="O235" s="75">
        <v>45364</v>
      </c>
      <c r="P235" s="75">
        <v>45364</v>
      </c>
      <c r="Q235" s="1365">
        <v>4730000</v>
      </c>
      <c r="R235" s="1365">
        <v>0</v>
      </c>
      <c r="S235" s="1348"/>
      <c r="T235" s="1348"/>
      <c r="U235" s="1348"/>
      <c r="V235" s="1348"/>
      <c r="W235" s="1348"/>
      <c r="X235" s="1348"/>
      <c r="Y235" s="1348"/>
      <c r="Z235" s="1348"/>
    </row>
    <row r="236" spans="1:26" ht="16.5">
      <c r="A236" s="1343">
        <v>230</v>
      </c>
      <c r="B236" s="369" t="s">
        <v>2393</v>
      </c>
      <c r="C236" s="370" t="s">
        <v>2434</v>
      </c>
      <c r="D236" s="46" t="s">
        <v>1872</v>
      </c>
      <c r="E236" s="234">
        <v>29950</v>
      </c>
      <c r="F236" s="1344" t="s">
        <v>5472</v>
      </c>
      <c r="G236" s="1348"/>
      <c r="H236" s="1348" t="s">
        <v>2435</v>
      </c>
      <c r="I236" s="108" t="s">
        <v>156</v>
      </c>
      <c r="J236" s="1348"/>
      <c r="K236" s="1348"/>
      <c r="L236" s="97" t="s">
        <v>36</v>
      </c>
      <c r="M236" s="75">
        <v>45364</v>
      </c>
      <c r="N236" s="75">
        <v>45364</v>
      </c>
      <c r="O236" s="75">
        <v>45364</v>
      </c>
      <c r="P236" s="75">
        <v>45364</v>
      </c>
      <c r="Q236" s="1365">
        <v>4730000</v>
      </c>
      <c r="R236" s="1365">
        <v>0</v>
      </c>
      <c r="S236" s="1348"/>
      <c r="T236" s="1348"/>
      <c r="U236" s="1348"/>
      <c r="V236" s="1348"/>
      <c r="W236" s="1348"/>
      <c r="X236" s="1348"/>
      <c r="Y236" s="1348"/>
      <c r="Z236" s="1348"/>
    </row>
    <row r="237" spans="1:26" ht="16.5">
      <c r="A237" s="1343">
        <v>231</v>
      </c>
      <c r="B237" s="369" t="s">
        <v>2395</v>
      </c>
      <c r="C237" s="370" t="s">
        <v>2437</v>
      </c>
      <c r="D237" s="46" t="s">
        <v>1872</v>
      </c>
      <c r="E237" s="234">
        <v>32153</v>
      </c>
      <c r="F237" s="1344" t="s">
        <v>5472</v>
      </c>
      <c r="G237" s="1348"/>
      <c r="H237" s="1348" t="s">
        <v>2438</v>
      </c>
      <c r="I237" s="108" t="s">
        <v>156</v>
      </c>
      <c r="J237" s="1348"/>
      <c r="K237" s="1348"/>
      <c r="L237" s="97" t="s">
        <v>36</v>
      </c>
      <c r="M237" s="75">
        <v>45364</v>
      </c>
      <c r="N237" s="75">
        <v>45364</v>
      </c>
      <c r="O237" s="75">
        <v>45364</v>
      </c>
      <c r="P237" s="75">
        <v>45364</v>
      </c>
      <c r="Q237" s="1365">
        <v>4730000</v>
      </c>
      <c r="R237" s="1365">
        <v>0</v>
      </c>
      <c r="S237" s="1348"/>
      <c r="T237" s="1348"/>
      <c r="U237" s="1348"/>
      <c r="V237" s="1348"/>
      <c r="W237" s="1348"/>
      <c r="X237" s="1348"/>
      <c r="Y237" s="1348"/>
      <c r="Z237" s="1348"/>
    </row>
    <row r="238" spans="1:26" ht="16.5">
      <c r="A238" s="1343">
        <v>232</v>
      </c>
      <c r="B238" s="369" t="s">
        <v>2467</v>
      </c>
      <c r="C238" s="370" t="s">
        <v>2468</v>
      </c>
      <c r="D238" s="96" t="s">
        <v>32</v>
      </c>
      <c r="E238" s="234">
        <v>32031</v>
      </c>
      <c r="F238" s="1344" t="s">
        <v>5472</v>
      </c>
      <c r="G238" s="1348"/>
      <c r="H238" s="1348" t="s">
        <v>2491</v>
      </c>
      <c r="I238" s="108" t="s">
        <v>156</v>
      </c>
      <c r="J238" s="1348"/>
      <c r="K238" s="1348"/>
      <c r="L238" s="97" t="s">
        <v>36</v>
      </c>
      <c r="M238" s="75">
        <v>45461</v>
      </c>
      <c r="N238" s="75">
        <v>45461</v>
      </c>
      <c r="O238" s="75">
        <v>45461</v>
      </c>
      <c r="P238" s="75">
        <v>45461</v>
      </c>
      <c r="Q238" s="1365">
        <v>4730000</v>
      </c>
      <c r="R238" s="1365">
        <v>0</v>
      </c>
      <c r="S238" s="1348"/>
      <c r="T238" s="1348"/>
      <c r="U238" s="1348"/>
      <c r="V238" s="1348"/>
      <c r="W238" s="1348"/>
      <c r="X238" s="1348"/>
      <c r="Y238" s="1348"/>
      <c r="Z238" s="1348"/>
    </row>
    <row r="239" spans="1:26" ht="16.5">
      <c r="A239" s="1343">
        <v>233</v>
      </c>
      <c r="B239" s="369" t="s">
        <v>2469</v>
      </c>
      <c r="C239" s="370" t="s">
        <v>2490</v>
      </c>
      <c r="D239" s="96" t="s">
        <v>32</v>
      </c>
      <c r="E239" s="234">
        <v>32053</v>
      </c>
      <c r="F239" s="1344" t="s">
        <v>5472</v>
      </c>
      <c r="G239" s="1348"/>
      <c r="H239" s="1348" t="s">
        <v>2498</v>
      </c>
      <c r="I239" s="108" t="s">
        <v>156</v>
      </c>
      <c r="J239" s="1348"/>
      <c r="K239" s="1348"/>
      <c r="L239" s="97" t="s">
        <v>36</v>
      </c>
      <c r="M239" s="75">
        <v>45461</v>
      </c>
      <c r="N239" s="75">
        <v>45461</v>
      </c>
      <c r="O239" s="75">
        <v>45461</v>
      </c>
      <c r="P239" s="75">
        <v>45461</v>
      </c>
      <c r="Q239" s="1365">
        <v>4730000</v>
      </c>
      <c r="R239" s="1365">
        <v>0</v>
      </c>
      <c r="S239" s="1348"/>
      <c r="T239" s="1348"/>
      <c r="U239" s="1348"/>
      <c r="V239" s="1348"/>
      <c r="W239" s="1348"/>
      <c r="X239" s="1348"/>
      <c r="Y239" s="1348"/>
      <c r="Z239" s="1348"/>
    </row>
    <row r="240" spans="1:26" ht="16.5">
      <c r="A240" s="1343">
        <v>234</v>
      </c>
      <c r="B240" s="369" t="s">
        <v>2470</v>
      </c>
      <c r="C240" s="370" t="s">
        <v>2471</v>
      </c>
      <c r="D240" s="63" t="s">
        <v>63</v>
      </c>
      <c r="E240" s="234">
        <v>31133</v>
      </c>
      <c r="F240" s="1344" t="s">
        <v>5472</v>
      </c>
      <c r="G240" s="1348"/>
      <c r="H240" s="1348" t="s">
        <v>2501</v>
      </c>
      <c r="I240" s="35" t="s">
        <v>156</v>
      </c>
      <c r="J240" s="1348"/>
      <c r="K240" s="1348"/>
      <c r="L240" s="97" t="s">
        <v>36</v>
      </c>
      <c r="M240" s="75">
        <v>45461</v>
      </c>
      <c r="N240" s="75">
        <v>45461</v>
      </c>
      <c r="O240" s="75">
        <v>45461</v>
      </c>
      <c r="P240" s="75">
        <v>45461</v>
      </c>
      <c r="Q240" s="1365">
        <v>4730000</v>
      </c>
      <c r="R240" s="1365">
        <v>0</v>
      </c>
      <c r="S240" s="1348"/>
      <c r="T240" s="1348"/>
      <c r="U240" s="1348"/>
      <c r="V240" s="1348"/>
      <c r="W240" s="1348"/>
      <c r="X240" s="1348"/>
      <c r="Y240" s="1348"/>
      <c r="Z240" s="1348"/>
    </row>
    <row r="241" spans="1:26" ht="16.5">
      <c r="A241" s="1343">
        <v>235</v>
      </c>
      <c r="B241" s="369" t="s">
        <v>2474</v>
      </c>
      <c r="C241" s="370" t="s">
        <v>1660</v>
      </c>
      <c r="D241" s="63" t="s">
        <v>63</v>
      </c>
      <c r="E241" s="234">
        <v>37905</v>
      </c>
      <c r="F241" s="1344" t="s">
        <v>5472</v>
      </c>
      <c r="G241" s="1348"/>
      <c r="H241" s="1348" t="s">
        <v>2493</v>
      </c>
      <c r="I241" s="108" t="s">
        <v>156</v>
      </c>
      <c r="J241" s="1348"/>
      <c r="K241" s="1348"/>
      <c r="L241" s="97" t="s">
        <v>36</v>
      </c>
      <c r="M241" s="75">
        <v>45461</v>
      </c>
      <c r="N241" s="75">
        <v>45461</v>
      </c>
      <c r="O241" s="75">
        <v>45461</v>
      </c>
      <c r="P241" s="75">
        <v>45461</v>
      </c>
      <c r="Q241" s="1365">
        <v>4730000</v>
      </c>
      <c r="R241" s="1365">
        <v>0</v>
      </c>
      <c r="S241" s="1348"/>
      <c r="T241" s="1348"/>
      <c r="U241" s="1348"/>
      <c r="V241" s="1348"/>
      <c r="W241" s="1348"/>
      <c r="X241" s="1348"/>
      <c r="Y241" s="1348"/>
      <c r="Z241" s="1348"/>
    </row>
    <row r="242" spans="1:26" ht="16.5">
      <c r="A242" s="1343">
        <v>236</v>
      </c>
      <c r="B242" s="369" t="s">
        <v>2475</v>
      </c>
      <c r="C242" s="370" t="s">
        <v>1672</v>
      </c>
      <c r="D242" s="96" t="s">
        <v>32</v>
      </c>
      <c r="E242" s="234">
        <v>32143</v>
      </c>
      <c r="F242" s="1344" t="s">
        <v>5472</v>
      </c>
      <c r="G242" s="1348"/>
      <c r="H242" s="1348" t="s">
        <v>2494</v>
      </c>
      <c r="I242" s="108" t="s">
        <v>156</v>
      </c>
      <c r="J242" s="1348"/>
      <c r="K242" s="1348"/>
      <c r="L242" s="97" t="s">
        <v>36</v>
      </c>
      <c r="M242" s="75">
        <v>45461</v>
      </c>
      <c r="N242" s="75">
        <v>45461</v>
      </c>
      <c r="O242" s="75">
        <v>45461</v>
      </c>
      <c r="P242" s="75">
        <v>45461</v>
      </c>
      <c r="Q242" s="1365">
        <v>4730000</v>
      </c>
      <c r="R242" s="1365">
        <v>0</v>
      </c>
      <c r="S242" s="1348"/>
      <c r="T242" s="1348"/>
      <c r="U242" s="1348"/>
      <c r="V242" s="1348"/>
      <c r="W242" s="1348"/>
      <c r="X242" s="1348"/>
      <c r="Y242" s="1348"/>
      <c r="Z242" s="1348"/>
    </row>
    <row r="243" spans="1:26" ht="16.5">
      <c r="A243" s="1343">
        <v>237</v>
      </c>
      <c r="B243" s="369" t="s">
        <v>2476</v>
      </c>
      <c r="C243" s="370" t="s">
        <v>2478</v>
      </c>
      <c r="D243" s="96" t="s">
        <v>32</v>
      </c>
      <c r="E243" s="234">
        <v>29952</v>
      </c>
      <c r="F243" s="1344" t="s">
        <v>5472</v>
      </c>
      <c r="G243" s="1348"/>
      <c r="H243" s="1348" t="s">
        <v>2495</v>
      </c>
      <c r="I243" s="108" t="s">
        <v>156</v>
      </c>
      <c r="J243" s="1348"/>
      <c r="K243" s="1348"/>
      <c r="L243" s="97" t="s">
        <v>36</v>
      </c>
      <c r="M243" s="75">
        <v>45461</v>
      </c>
      <c r="N243" s="75">
        <v>45461</v>
      </c>
      <c r="O243" s="75">
        <v>45461</v>
      </c>
      <c r="P243" s="75">
        <v>45461</v>
      </c>
      <c r="Q243" s="1365">
        <v>4730000</v>
      </c>
      <c r="R243" s="1365">
        <v>0</v>
      </c>
      <c r="S243" s="1348"/>
      <c r="T243" s="1348"/>
      <c r="U243" s="1348"/>
      <c r="V243" s="1348"/>
      <c r="W243" s="1348"/>
      <c r="X243" s="1348"/>
      <c r="Y243" s="1348"/>
      <c r="Z243" s="1348"/>
    </row>
    <row r="244" spans="1:26" ht="16.5">
      <c r="A244" s="1343">
        <v>238</v>
      </c>
      <c r="B244" s="920" t="s">
        <v>2479</v>
      </c>
      <c r="C244" s="534" t="s">
        <v>2747</v>
      </c>
      <c r="D244" s="924" t="s">
        <v>32</v>
      </c>
      <c r="E244" s="921">
        <v>30497</v>
      </c>
      <c r="F244" s="1344" t="s">
        <v>5472</v>
      </c>
      <c r="G244" s="1348"/>
      <c r="H244" s="1348" t="s">
        <v>2748</v>
      </c>
      <c r="I244" s="108" t="s">
        <v>156</v>
      </c>
      <c r="J244" s="1348"/>
      <c r="K244" s="1348"/>
      <c r="L244" s="535" t="s">
        <v>117</v>
      </c>
      <c r="M244" s="488">
        <v>45748</v>
      </c>
      <c r="N244" s="488">
        <v>45748</v>
      </c>
      <c r="O244" s="488">
        <v>45748</v>
      </c>
      <c r="P244" s="488">
        <v>45748</v>
      </c>
      <c r="Q244" s="1365">
        <v>4410000</v>
      </c>
      <c r="R244" s="1365"/>
      <c r="S244" s="1348"/>
      <c r="T244" s="1348"/>
      <c r="U244" s="1348"/>
      <c r="V244" s="1348"/>
      <c r="W244" s="1348"/>
      <c r="X244" s="1348"/>
      <c r="Y244" s="1348"/>
      <c r="Z244" s="1348"/>
    </row>
    <row r="245" spans="1:26" ht="16.5">
      <c r="A245" s="1343">
        <v>239</v>
      </c>
      <c r="B245" s="369" t="s">
        <v>2791</v>
      </c>
      <c r="C245" s="370" t="s">
        <v>2749</v>
      </c>
      <c r="D245" s="96" t="s">
        <v>32</v>
      </c>
      <c r="E245" s="234">
        <v>35161</v>
      </c>
      <c r="F245" s="1344" t="s">
        <v>5472</v>
      </c>
      <c r="G245" s="1348"/>
      <c r="H245" s="1348" t="s">
        <v>2750</v>
      </c>
      <c r="I245" s="108" t="s">
        <v>156</v>
      </c>
      <c r="J245" s="1348"/>
      <c r="K245" s="1348"/>
      <c r="L245" s="625" t="s">
        <v>117</v>
      </c>
      <c r="M245" s="75">
        <v>45748</v>
      </c>
      <c r="N245" s="75">
        <v>45748</v>
      </c>
      <c r="O245" s="75">
        <v>45748</v>
      </c>
      <c r="P245" s="75">
        <v>45748</v>
      </c>
      <c r="Q245" s="1365">
        <v>4410000</v>
      </c>
      <c r="R245" s="1365"/>
      <c r="S245" s="1348"/>
      <c r="T245" s="1348"/>
      <c r="U245" s="1348"/>
      <c r="V245" s="1348"/>
      <c r="W245" s="1348"/>
      <c r="X245" s="1348"/>
      <c r="Y245" s="1348"/>
      <c r="Z245" s="1348"/>
    </row>
    <row r="246" spans="1:26" ht="16.5">
      <c r="A246" s="1343">
        <v>240</v>
      </c>
      <c r="B246" s="369" t="s">
        <v>2792</v>
      </c>
      <c r="C246" s="370" t="s">
        <v>1656</v>
      </c>
      <c r="D246" s="96" t="s">
        <v>32</v>
      </c>
      <c r="E246" s="234">
        <v>30317</v>
      </c>
      <c r="F246" s="1344" t="s">
        <v>5472</v>
      </c>
      <c r="G246" s="1348"/>
      <c r="H246" s="1348" t="s">
        <v>2753</v>
      </c>
      <c r="I246" s="108" t="s">
        <v>156</v>
      </c>
      <c r="J246" s="1348"/>
      <c r="K246" s="1348"/>
      <c r="L246" s="625" t="s">
        <v>117</v>
      </c>
      <c r="M246" s="75">
        <v>45748</v>
      </c>
      <c r="N246" s="75">
        <v>45748</v>
      </c>
      <c r="O246" s="75">
        <v>45748</v>
      </c>
      <c r="P246" s="75">
        <v>45748</v>
      </c>
      <c r="Q246" s="1365">
        <v>4410000</v>
      </c>
      <c r="R246" s="1365"/>
      <c r="S246" s="1348"/>
      <c r="T246" s="1348"/>
      <c r="U246" s="1348"/>
      <c r="V246" s="1348"/>
      <c r="W246" s="1348"/>
      <c r="X246" s="1348"/>
      <c r="Y246" s="1348"/>
      <c r="Z246" s="1348"/>
    </row>
    <row r="247" spans="1:26" ht="16.5">
      <c r="A247" s="1343">
        <v>241</v>
      </c>
      <c r="B247" s="369" t="s">
        <v>2793</v>
      </c>
      <c r="C247" s="370" t="s">
        <v>2755</v>
      </c>
      <c r="D247" s="96" t="s">
        <v>32</v>
      </c>
      <c r="E247" s="234">
        <v>32874</v>
      </c>
      <c r="F247" s="1344" t="s">
        <v>5472</v>
      </c>
      <c r="G247" s="1348"/>
      <c r="H247" s="1348" t="s">
        <v>2756</v>
      </c>
      <c r="I247" s="108" t="s">
        <v>156</v>
      </c>
      <c r="J247" s="1348"/>
      <c r="K247" s="1348"/>
      <c r="L247" s="625" t="s">
        <v>117</v>
      </c>
      <c r="M247" s="75">
        <v>45748</v>
      </c>
      <c r="N247" s="75">
        <v>45748</v>
      </c>
      <c r="O247" s="75">
        <v>45748</v>
      </c>
      <c r="P247" s="75">
        <v>45748</v>
      </c>
      <c r="Q247" s="1365">
        <v>4410000</v>
      </c>
      <c r="R247" s="1365"/>
      <c r="S247" s="1348"/>
      <c r="T247" s="1348"/>
      <c r="U247" s="1348"/>
      <c r="V247" s="1348"/>
      <c r="W247" s="1348"/>
      <c r="X247" s="1348"/>
      <c r="Y247" s="1348"/>
      <c r="Z247" s="1348"/>
    </row>
    <row r="248" spans="1:26" ht="16.5">
      <c r="A248" s="1343">
        <v>242</v>
      </c>
      <c r="B248" s="369" t="s">
        <v>2794</v>
      </c>
      <c r="C248" s="370" t="s">
        <v>2758</v>
      </c>
      <c r="D248" s="96" t="s">
        <v>32</v>
      </c>
      <c r="E248" s="234">
        <v>31229</v>
      </c>
      <c r="F248" s="1344" t="s">
        <v>5472</v>
      </c>
      <c r="G248" s="1348"/>
      <c r="H248" s="1348" t="s">
        <v>2759</v>
      </c>
      <c r="I248" s="108" t="s">
        <v>156</v>
      </c>
      <c r="J248" s="1348"/>
      <c r="K248" s="1348"/>
      <c r="L248" s="625" t="s">
        <v>117</v>
      </c>
      <c r="M248" s="75">
        <v>45748</v>
      </c>
      <c r="N248" s="75">
        <v>45748</v>
      </c>
      <c r="O248" s="75">
        <v>45748</v>
      </c>
      <c r="P248" s="75">
        <v>45748</v>
      </c>
      <c r="Q248" s="1365">
        <v>4410000</v>
      </c>
      <c r="R248" s="1365"/>
      <c r="S248" s="1348"/>
      <c r="T248" s="1348"/>
      <c r="U248" s="1348"/>
      <c r="V248" s="1348"/>
      <c r="W248" s="1348"/>
      <c r="X248" s="1348"/>
      <c r="Y248" s="1348"/>
      <c r="Z248" s="1348"/>
    </row>
    <row r="249" spans="1:26" ht="16.5">
      <c r="A249" s="1343">
        <v>243</v>
      </c>
      <c r="B249" s="369" t="s">
        <v>2795</v>
      </c>
      <c r="C249" s="370" t="s">
        <v>901</v>
      </c>
      <c r="D249" s="96" t="s">
        <v>32</v>
      </c>
      <c r="E249" s="234">
        <v>34073</v>
      </c>
      <c r="F249" s="1344" t="s">
        <v>5472</v>
      </c>
      <c r="G249" s="1348"/>
      <c r="H249" s="1348" t="s">
        <v>902</v>
      </c>
      <c r="I249" s="108" t="s">
        <v>156</v>
      </c>
      <c r="J249" s="1348"/>
      <c r="K249" s="1348"/>
      <c r="L249" s="625" t="s">
        <v>117</v>
      </c>
      <c r="M249" s="75">
        <v>45748</v>
      </c>
      <c r="N249" s="75">
        <v>45748</v>
      </c>
      <c r="O249" s="75">
        <v>45748</v>
      </c>
      <c r="P249" s="75">
        <v>45748</v>
      </c>
      <c r="Q249" s="1365">
        <v>4410000</v>
      </c>
      <c r="R249" s="1365"/>
      <c r="S249" s="1348"/>
      <c r="T249" s="1348"/>
      <c r="U249" s="1348"/>
      <c r="V249" s="1348"/>
      <c r="W249" s="1348"/>
      <c r="X249" s="1348"/>
      <c r="Y249" s="1348"/>
      <c r="Z249" s="1348"/>
    </row>
    <row r="250" spans="1:26" ht="16.5">
      <c r="A250" s="1343">
        <v>244</v>
      </c>
      <c r="B250" s="369" t="s">
        <v>2796</v>
      </c>
      <c r="C250" s="370" t="s">
        <v>1680</v>
      </c>
      <c r="D250" s="96" t="s">
        <v>32</v>
      </c>
      <c r="E250" s="234">
        <v>38213</v>
      </c>
      <c r="F250" s="1344" t="s">
        <v>5472</v>
      </c>
      <c r="G250" s="1348"/>
      <c r="H250" s="1348" t="s">
        <v>2763</v>
      </c>
      <c r="I250" s="108" t="s">
        <v>156</v>
      </c>
      <c r="J250" s="1348"/>
      <c r="K250" s="1348"/>
      <c r="L250" s="625" t="s">
        <v>117</v>
      </c>
      <c r="M250" s="75">
        <v>45748</v>
      </c>
      <c r="N250" s="75">
        <v>45748</v>
      </c>
      <c r="O250" s="75">
        <v>45748</v>
      </c>
      <c r="P250" s="75">
        <v>45748</v>
      </c>
      <c r="Q250" s="1365">
        <v>4410000</v>
      </c>
      <c r="R250" s="1365"/>
      <c r="S250" s="1348"/>
      <c r="T250" s="1348"/>
      <c r="U250" s="1348"/>
      <c r="V250" s="1348"/>
      <c r="W250" s="1348"/>
      <c r="X250" s="1348"/>
      <c r="Y250" s="1348"/>
      <c r="Z250" s="1348"/>
    </row>
    <row r="251" spans="1:26" ht="16.5">
      <c r="A251" s="1343">
        <v>245</v>
      </c>
      <c r="B251" s="369" t="s">
        <v>2797</v>
      </c>
      <c r="C251" s="370" t="s">
        <v>2766</v>
      </c>
      <c r="D251" s="96" t="s">
        <v>32</v>
      </c>
      <c r="E251" s="234">
        <v>33671</v>
      </c>
      <c r="F251" s="1344" t="s">
        <v>5472</v>
      </c>
      <c r="G251" s="1348"/>
      <c r="H251" s="1348" t="s">
        <v>2767</v>
      </c>
      <c r="I251" s="108" t="s">
        <v>156</v>
      </c>
      <c r="J251" s="1348"/>
      <c r="K251" s="1348"/>
      <c r="L251" s="625" t="s">
        <v>117</v>
      </c>
      <c r="M251" s="75">
        <v>45748</v>
      </c>
      <c r="N251" s="75">
        <v>45748</v>
      </c>
      <c r="O251" s="75">
        <v>45748</v>
      </c>
      <c r="P251" s="75">
        <v>45748</v>
      </c>
      <c r="Q251" s="1365">
        <v>4410000</v>
      </c>
      <c r="R251" s="1365"/>
      <c r="S251" s="1348"/>
      <c r="T251" s="1348"/>
      <c r="U251" s="1348"/>
      <c r="V251" s="1348"/>
      <c r="W251" s="1348"/>
      <c r="X251" s="1348"/>
      <c r="Y251" s="1348"/>
      <c r="Z251" s="1348"/>
    </row>
    <row r="252" spans="1:26" ht="16.5">
      <c r="A252" s="1343">
        <v>246</v>
      </c>
      <c r="B252" s="369" t="s">
        <v>2798</v>
      </c>
      <c r="C252" s="370" t="s">
        <v>2770</v>
      </c>
      <c r="D252" s="96" t="s">
        <v>32</v>
      </c>
      <c r="E252" s="234">
        <v>37764</v>
      </c>
      <c r="F252" s="1344" t="s">
        <v>5472</v>
      </c>
      <c r="G252" s="1348"/>
      <c r="H252" s="1348" t="s">
        <v>2771</v>
      </c>
      <c r="I252" s="108" t="s">
        <v>156</v>
      </c>
      <c r="J252" s="1348"/>
      <c r="K252" s="1348"/>
      <c r="L252" s="625" t="s">
        <v>117</v>
      </c>
      <c r="M252" s="75">
        <v>45748</v>
      </c>
      <c r="N252" s="75">
        <v>45748</v>
      </c>
      <c r="O252" s="75">
        <v>45748</v>
      </c>
      <c r="P252" s="75">
        <v>45748</v>
      </c>
      <c r="Q252" s="1365">
        <v>4410000</v>
      </c>
      <c r="R252" s="1365"/>
      <c r="S252" s="1348"/>
      <c r="T252" s="1348"/>
      <c r="U252" s="1348"/>
      <c r="V252" s="1348"/>
      <c r="W252" s="1348"/>
      <c r="X252" s="1348"/>
      <c r="Y252" s="1348"/>
      <c r="Z252" s="1348"/>
    </row>
    <row r="253" spans="1:26" ht="16.5">
      <c r="A253" s="1343">
        <v>247</v>
      </c>
      <c r="B253" s="369" t="s">
        <v>2799</v>
      </c>
      <c r="C253" s="370" t="s">
        <v>2774</v>
      </c>
      <c r="D253" s="63" t="s">
        <v>63</v>
      </c>
      <c r="E253" s="234">
        <v>31573</v>
      </c>
      <c r="F253" s="1344" t="s">
        <v>5472</v>
      </c>
      <c r="G253" s="1348"/>
      <c r="H253" s="1348" t="s">
        <v>2775</v>
      </c>
      <c r="I253" s="108" t="s">
        <v>156</v>
      </c>
      <c r="J253" s="1348"/>
      <c r="K253" s="1348"/>
      <c r="L253" s="625" t="s">
        <v>117</v>
      </c>
      <c r="M253" s="75">
        <v>45748</v>
      </c>
      <c r="N253" s="75">
        <v>45748</v>
      </c>
      <c r="O253" s="75">
        <v>45748</v>
      </c>
      <c r="P253" s="75">
        <v>45748</v>
      </c>
      <c r="Q253" s="1365">
        <v>4410000</v>
      </c>
      <c r="R253" s="1365"/>
      <c r="S253" s="1348"/>
      <c r="T253" s="1348"/>
      <c r="U253" s="1348"/>
      <c r="V253" s="1348"/>
      <c r="W253" s="1348"/>
      <c r="X253" s="1348"/>
      <c r="Y253" s="1348"/>
      <c r="Z253" s="1348"/>
    </row>
    <row r="254" spans="1:26" ht="16.5">
      <c r="A254" s="1343">
        <v>248</v>
      </c>
      <c r="B254" s="369" t="s">
        <v>2800</v>
      </c>
      <c r="C254" s="370" t="s">
        <v>2777</v>
      </c>
      <c r="D254" s="96" t="s">
        <v>32</v>
      </c>
      <c r="E254" s="234">
        <v>36486</v>
      </c>
      <c r="F254" s="1344" t="s">
        <v>5472</v>
      </c>
      <c r="G254" s="1348"/>
      <c r="H254" s="1348" t="s">
        <v>2778</v>
      </c>
      <c r="I254" s="108" t="s">
        <v>156</v>
      </c>
      <c r="J254" s="1348"/>
      <c r="K254" s="1348"/>
      <c r="L254" s="625" t="s">
        <v>117</v>
      </c>
      <c r="M254" s="75">
        <v>45748</v>
      </c>
      <c r="N254" s="75">
        <v>45748</v>
      </c>
      <c r="O254" s="75">
        <v>45748</v>
      </c>
      <c r="P254" s="75">
        <v>45748</v>
      </c>
      <c r="Q254" s="1365">
        <v>4410000</v>
      </c>
      <c r="R254" s="1365"/>
      <c r="S254" s="1348"/>
      <c r="T254" s="1348"/>
      <c r="U254" s="1348"/>
      <c r="V254" s="1348"/>
      <c r="W254" s="1348"/>
      <c r="X254" s="1348"/>
      <c r="Y254" s="1348"/>
      <c r="Z254" s="1348"/>
    </row>
    <row r="255" spans="1:26" ht="16.5">
      <c r="A255" s="1343">
        <v>249</v>
      </c>
      <c r="B255" s="369" t="s">
        <v>2801</v>
      </c>
      <c r="C255" s="370" t="s">
        <v>2781</v>
      </c>
      <c r="D255" s="96" t="s">
        <v>32</v>
      </c>
      <c r="E255" s="234">
        <v>33190</v>
      </c>
      <c r="F255" s="1344" t="s">
        <v>5472</v>
      </c>
      <c r="G255" s="1348"/>
      <c r="H255" s="1348" t="s">
        <v>2782</v>
      </c>
      <c r="I255" s="108" t="s">
        <v>156</v>
      </c>
      <c r="J255" s="1348"/>
      <c r="K255" s="1348"/>
      <c r="L255" s="625" t="s">
        <v>117</v>
      </c>
      <c r="M255" s="75">
        <v>45748</v>
      </c>
      <c r="N255" s="75">
        <v>45748</v>
      </c>
      <c r="O255" s="75">
        <v>45748</v>
      </c>
      <c r="P255" s="75">
        <v>45748</v>
      </c>
      <c r="Q255" s="1365">
        <v>4410000</v>
      </c>
      <c r="R255" s="1365"/>
      <c r="S255" s="1348"/>
      <c r="T255" s="1348"/>
      <c r="U255" s="1348"/>
      <c r="V255" s="1348"/>
      <c r="W255" s="1348"/>
      <c r="X255" s="1348"/>
      <c r="Y255" s="1348"/>
      <c r="Z255" s="1348"/>
    </row>
    <row r="256" spans="1:26" ht="16.5">
      <c r="A256" s="1343">
        <v>250</v>
      </c>
      <c r="B256" s="369" t="s">
        <v>2802</v>
      </c>
      <c r="C256" s="370" t="s">
        <v>1616</v>
      </c>
      <c r="D256" s="63" t="s">
        <v>63</v>
      </c>
      <c r="E256" s="234">
        <v>26330</v>
      </c>
      <c r="F256" s="1344" t="s">
        <v>5472</v>
      </c>
      <c r="G256" s="1348"/>
      <c r="H256" s="1348" t="s">
        <v>2784</v>
      </c>
      <c r="I256" s="108" t="s">
        <v>156</v>
      </c>
      <c r="J256" s="1348"/>
      <c r="K256" s="1348"/>
      <c r="L256" s="625" t="s">
        <v>117</v>
      </c>
      <c r="M256" s="75">
        <v>45748</v>
      </c>
      <c r="N256" s="75">
        <v>45748</v>
      </c>
      <c r="O256" s="75">
        <v>45748</v>
      </c>
      <c r="P256" s="75">
        <v>45748</v>
      </c>
      <c r="Q256" s="1365">
        <v>4410000</v>
      </c>
      <c r="R256" s="1365"/>
      <c r="S256" s="1348"/>
      <c r="T256" s="1348"/>
      <c r="U256" s="1348"/>
      <c r="V256" s="1348"/>
      <c r="W256" s="1348"/>
      <c r="X256" s="1348"/>
      <c r="Y256" s="1348"/>
      <c r="Z256" s="1348"/>
    </row>
    <row r="257" spans="1:26" ht="16.5">
      <c r="A257" s="1343">
        <v>251</v>
      </c>
      <c r="B257" s="369" t="s">
        <v>2803</v>
      </c>
      <c r="C257" s="370" t="s">
        <v>2787</v>
      </c>
      <c r="D257" s="63" t="s">
        <v>63</v>
      </c>
      <c r="E257" s="234">
        <v>30682</v>
      </c>
      <c r="F257" s="1344" t="s">
        <v>5472</v>
      </c>
      <c r="G257" s="1348"/>
      <c r="H257" s="1348" t="s">
        <v>2788</v>
      </c>
      <c r="I257" s="108" t="s">
        <v>156</v>
      </c>
      <c r="J257" s="1348"/>
      <c r="K257" s="1348"/>
      <c r="L257" s="625" t="s">
        <v>117</v>
      </c>
      <c r="M257" s="75">
        <v>45748</v>
      </c>
      <c r="N257" s="75">
        <v>45748</v>
      </c>
      <c r="O257" s="75">
        <v>45748</v>
      </c>
      <c r="P257" s="75">
        <v>45748</v>
      </c>
      <c r="Q257" s="1365">
        <v>4410000</v>
      </c>
      <c r="R257" s="1365"/>
      <c r="S257" s="1348"/>
      <c r="T257" s="1348"/>
      <c r="U257" s="1348"/>
      <c r="V257" s="1348"/>
      <c r="W257" s="1348"/>
      <c r="X257" s="1348"/>
      <c r="Y257" s="1348"/>
      <c r="Z257" s="1348"/>
    </row>
    <row r="258" spans="1:26" ht="16.5">
      <c r="A258" s="1343">
        <v>252</v>
      </c>
      <c r="B258" s="369" t="s">
        <v>2845</v>
      </c>
      <c r="C258" s="370" t="s">
        <v>2849</v>
      </c>
      <c r="D258" s="96" t="s">
        <v>32</v>
      </c>
      <c r="E258" s="234">
        <v>27961</v>
      </c>
      <c r="F258" s="1344" t="s">
        <v>5472</v>
      </c>
      <c r="G258" s="1348"/>
      <c r="H258" s="1348" t="s">
        <v>2934</v>
      </c>
      <c r="I258" s="108" t="s">
        <v>156</v>
      </c>
      <c r="J258" s="1348"/>
      <c r="K258" s="1348"/>
      <c r="L258" s="625" t="s">
        <v>117</v>
      </c>
      <c r="M258" s="75">
        <v>45807</v>
      </c>
      <c r="N258" s="75">
        <v>45807</v>
      </c>
      <c r="O258" s="75">
        <v>45807</v>
      </c>
      <c r="P258" s="75">
        <v>45807</v>
      </c>
      <c r="Q258" s="1365">
        <v>4410000</v>
      </c>
      <c r="R258" s="1365"/>
      <c r="S258" s="1348"/>
      <c r="T258" s="1348"/>
      <c r="U258" s="1348"/>
      <c r="V258" s="1348"/>
      <c r="W258" s="1348"/>
      <c r="X258" s="1348"/>
      <c r="Y258" s="1348"/>
      <c r="Z258" s="1348"/>
    </row>
    <row r="259" spans="1:26" ht="16.5">
      <c r="A259" s="1343">
        <v>253</v>
      </c>
      <c r="B259" s="369" t="s">
        <v>2846</v>
      </c>
      <c r="C259" s="370" t="s">
        <v>2850</v>
      </c>
      <c r="D259" s="96" t="s">
        <v>32</v>
      </c>
      <c r="E259" s="234">
        <v>32806</v>
      </c>
      <c r="F259" s="1344" t="s">
        <v>5472</v>
      </c>
      <c r="G259" s="1348"/>
      <c r="H259" s="1348" t="s">
        <v>983</v>
      </c>
      <c r="I259" s="108" t="s">
        <v>156</v>
      </c>
      <c r="J259" s="1348"/>
      <c r="K259" s="1348"/>
      <c r="L259" s="625" t="s">
        <v>117</v>
      </c>
      <c r="M259" s="75">
        <v>45807</v>
      </c>
      <c r="N259" s="75">
        <v>45807</v>
      </c>
      <c r="O259" s="75">
        <v>45807</v>
      </c>
      <c r="P259" s="75">
        <v>45807</v>
      </c>
      <c r="Q259" s="1365">
        <v>4410000</v>
      </c>
      <c r="R259" s="1365"/>
      <c r="S259" s="1348"/>
      <c r="T259" s="1348"/>
      <c r="U259" s="1348"/>
      <c r="V259" s="1348"/>
      <c r="W259" s="1348"/>
      <c r="X259" s="1348"/>
      <c r="Y259" s="1348"/>
      <c r="Z259" s="1348"/>
    </row>
    <row r="260" spans="1:26" ht="16.5">
      <c r="A260" s="1343">
        <v>254</v>
      </c>
      <c r="B260" s="369" t="s">
        <v>2847</v>
      </c>
      <c r="C260" s="370" t="s">
        <v>2851</v>
      </c>
      <c r="D260" s="96" t="s">
        <v>32</v>
      </c>
      <c r="E260" s="234">
        <v>29274</v>
      </c>
      <c r="F260" s="1344" t="s">
        <v>5472</v>
      </c>
      <c r="G260" s="1348"/>
      <c r="H260" s="1348" t="s">
        <v>2939</v>
      </c>
      <c r="I260" s="108" t="s">
        <v>156</v>
      </c>
      <c r="J260" s="1348"/>
      <c r="K260" s="1348"/>
      <c r="L260" s="625" t="s">
        <v>117</v>
      </c>
      <c r="M260" s="75">
        <v>45807</v>
      </c>
      <c r="N260" s="75">
        <v>45807</v>
      </c>
      <c r="O260" s="75">
        <v>45807</v>
      </c>
      <c r="P260" s="75">
        <v>45807</v>
      </c>
      <c r="Q260" s="1365">
        <v>4410000</v>
      </c>
      <c r="R260" s="1365"/>
      <c r="S260" s="1348"/>
      <c r="T260" s="1348"/>
      <c r="U260" s="1348"/>
      <c r="V260" s="1348"/>
      <c r="W260" s="1348"/>
      <c r="X260" s="1348"/>
      <c r="Y260" s="1348"/>
      <c r="Z260" s="1348"/>
    </row>
    <row r="261" spans="1:26" ht="16.5">
      <c r="A261" s="1343">
        <v>255</v>
      </c>
      <c r="B261" s="369" t="s">
        <v>2848</v>
      </c>
      <c r="C261" s="370" t="s">
        <v>1046</v>
      </c>
      <c r="D261" s="96" t="s">
        <v>32</v>
      </c>
      <c r="E261" s="234">
        <v>31685</v>
      </c>
      <c r="F261" s="1344" t="s">
        <v>5472</v>
      </c>
      <c r="G261" s="1348"/>
      <c r="H261" s="1348" t="s">
        <v>1822</v>
      </c>
      <c r="I261" s="108" t="s">
        <v>182</v>
      </c>
      <c r="J261" s="1348"/>
      <c r="K261" s="1348"/>
      <c r="L261" s="625" t="s">
        <v>117</v>
      </c>
      <c r="M261" s="75">
        <v>45807</v>
      </c>
      <c r="N261" s="75">
        <v>45807</v>
      </c>
      <c r="O261" s="75">
        <v>45807</v>
      </c>
      <c r="P261" s="75">
        <v>45807</v>
      </c>
      <c r="Q261" s="1365">
        <v>4410000</v>
      </c>
      <c r="R261" s="1365"/>
      <c r="S261" s="1348"/>
      <c r="T261" s="1348"/>
      <c r="U261" s="1348"/>
      <c r="V261" s="1348"/>
      <c r="W261" s="1348"/>
      <c r="X261" s="1348"/>
      <c r="Y261" s="1348"/>
      <c r="Z261" s="1348"/>
    </row>
    <row r="262" spans="1:26" ht="16.5">
      <c r="A262" s="1343">
        <v>256</v>
      </c>
      <c r="B262" s="369" t="s">
        <v>2852</v>
      </c>
      <c r="C262" s="370" t="s">
        <v>2856</v>
      </c>
      <c r="D262" s="96" t="s">
        <v>32</v>
      </c>
      <c r="E262" s="234">
        <v>29587</v>
      </c>
      <c r="F262" s="1344" t="s">
        <v>5472</v>
      </c>
      <c r="G262" s="1348"/>
      <c r="H262" s="1348" t="s">
        <v>2944</v>
      </c>
      <c r="I262" s="108" t="s">
        <v>156</v>
      </c>
      <c r="J262" s="1348"/>
      <c r="K262" s="1348"/>
      <c r="L262" s="625" t="s">
        <v>117</v>
      </c>
      <c r="M262" s="75">
        <v>45807</v>
      </c>
      <c r="N262" s="75">
        <v>45807</v>
      </c>
      <c r="O262" s="75">
        <v>45807</v>
      </c>
      <c r="P262" s="75">
        <v>45807</v>
      </c>
      <c r="Q262" s="1365">
        <v>4410000</v>
      </c>
      <c r="R262" s="1365"/>
      <c r="S262" s="1348"/>
      <c r="T262" s="1348"/>
      <c r="U262" s="1348"/>
      <c r="V262" s="1348"/>
      <c r="W262" s="1348"/>
      <c r="X262" s="1348"/>
      <c r="Y262" s="1348"/>
      <c r="Z262" s="1348"/>
    </row>
    <row r="263" spans="1:26" ht="16.5">
      <c r="A263" s="1343">
        <v>257</v>
      </c>
      <c r="B263" s="369" t="s">
        <v>2853</v>
      </c>
      <c r="C263" s="370" t="s">
        <v>2857</v>
      </c>
      <c r="D263" s="63" t="s">
        <v>63</v>
      </c>
      <c r="E263" s="234">
        <v>35143</v>
      </c>
      <c r="F263" s="1344" t="s">
        <v>5472</v>
      </c>
      <c r="G263" s="1348"/>
      <c r="H263" s="1348" t="s">
        <v>2947</v>
      </c>
      <c r="I263" s="108" t="s">
        <v>156</v>
      </c>
      <c r="J263" s="1348"/>
      <c r="K263" s="1348"/>
      <c r="L263" s="625" t="s">
        <v>117</v>
      </c>
      <c r="M263" s="75">
        <v>45807</v>
      </c>
      <c r="N263" s="75">
        <v>45807</v>
      </c>
      <c r="O263" s="75">
        <v>45807</v>
      </c>
      <c r="P263" s="75">
        <v>45807</v>
      </c>
      <c r="Q263" s="1365">
        <v>4410000</v>
      </c>
      <c r="R263" s="1365"/>
      <c r="S263" s="1348"/>
      <c r="T263" s="1348"/>
      <c r="U263" s="1348"/>
      <c r="V263" s="1348"/>
      <c r="W263" s="1348"/>
      <c r="X263" s="1348"/>
      <c r="Y263" s="1348"/>
      <c r="Z263" s="1348"/>
    </row>
    <row r="264" spans="1:26" ht="16.5">
      <c r="A264" s="1343">
        <v>258</v>
      </c>
      <c r="B264" s="369" t="s">
        <v>2854</v>
      </c>
      <c r="C264" s="370" t="s">
        <v>2858</v>
      </c>
      <c r="D264" s="96" t="s">
        <v>32</v>
      </c>
      <c r="E264" s="234">
        <v>27760</v>
      </c>
      <c r="F264" s="1344" t="s">
        <v>5472</v>
      </c>
      <c r="G264" s="1348"/>
      <c r="H264" s="1348" t="s">
        <v>2952</v>
      </c>
      <c r="I264" s="108" t="s">
        <v>156</v>
      </c>
      <c r="J264" s="1348"/>
      <c r="K264" s="1348"/>
      <c r="L264" s="625" t="s">
        <v>117</v>
      </c>
      <c r="M264" s="75">
        <v>45807</v>
      </c>
      <c r="N264" s="75">
        <v>45807</v>
      </c>
      <c r="O264" s="75">
        <v>45807</v>
      </c>
      <c r="P264" s="75">
        <v>45807</v>
      </c>
      <c r="Q264" s="1365">
        <v>4410000</v>
      </c>
      <c r="R264" s="1365"/>
      <c r="S264" s="1348"/>
      <c r="T264" s="1348"/>
      <c r="U264" s="1348"/>
      <c r="V264" s="1348"/>
      <c r="W264" s="1348"/>
      <c r="X264" s="1348"/>
      <c r="Y264" s="1348"/>
      <c r="Z264" s="1348"/>
    </row>
    <row r="265" spans="1:26" ht="16.5">
      <c r="A265" s="1343">
        <v>259</v>
      </c>
      <c r="B265" s="369" t="s">
        <v>2855</v>
      </c>
      <c r="C265" s="370" t="s">
        <v>2859</v>
      </c>
      <c r="D265" s="96" t="s">
        <v>32</v>
      </c>
      <c r="E265" s="234">
        <v>32392</v>
      </c>
      <c r="F265" s="1344" t="s">
        <v>5472</v>
      </c>
      <c r="G265" s="1348"/>
      <c r="H265" s="1348" t="s">
        <v>2956</v>
      </c>
      <c r="I265" s="108" t="s">
        <v>156</v>
      </c>
      <c r="J265" s="1348"/>
      <c r="K265" s="1348"/>
      <c r="L265" s="625" t="s">
        <v>117</v>
      </c>
      <c r="M265" s="75">
        <v>45807</v>
      </c>
      <c r="N265" s="75">
        <v>45807</v>
      </c>
      <c r="O265" s="75">
        <v>45807</v>
      </c>
      <c r="P265" s="75">
        <v>45807</v>
      </c>
      <c r="Q265" s="1365">
        <v>4410000</v>
      </c>
      <c r="R265" s="1365"/>
      <c r="S265" s="1348"/>
      <c r="T265" s="1348"/>
      <c r="U265" s="1348"/>
      <c r="V265" s="1348"/>
      <c r="W265" s="1348"/>
      <c r="X265" s="1348"/>
      <c r="Y265" s="1348"/>
      <c r="Z265" s="1348"/>
    </row>
    <row r="266" spans="1:26" ht="16.5">
      <c r="A266" s="1343">
        <v>260</v>
      </c>
      <c r="B266" s="369" t="s">
        <v>2860</v>
      </c>
      <c r="C266" s="370" t="s">
        <v>2864</v>
      </c>
      <c r="D266" s="96" t="s">
        <v>32</v>
      </c>
      <c r="E266" s="234">
        <v>30176</v>
      </c>
      <c r="F266" s="1344" t="s">
        <v>5472</v>
      </c>
      <c r="G266" s="1348"/>
      <c r="H266" s="1348" t="s">
        <v>2959</v>
      </c>
      <c r="I266" s="108" t="s">
        <v>156</v>
      </c>
      <c r="J266" s="1348"/>
      <c r="K266" s="1348"/>
      <c r="L266" s="625" t="s">
        <v>117</v>
      </c>
      <c r="M266" s="75">
        <v>45807</v>
      </c>
      <c r="N266" s="75">
        <v>45807</v>
      </c>
      <c r="O266" s="75">
        <v>45807</v>
      </c>
      <c r="P266" s="75">
        <v>45807</v>
      </c>
      <c r="Q266" s="1365">
        <v>4410000</v>
      </c>
      <c r="R266" s="1365"/>
      <c r="S266" s="1348"/>
      <c r="T266" s="1348"/>
      <c r="U266" s="1348"/>
      <c r="V266" s="1348"/>
      <c r="W266" s="1348"/>
      <c r="X266" s="1348"/>
      <c r="Y266" s="1348"/>
      <c r="Z266" s="1348"/>
    </row>
    <row r="267" spans="1:26" ht="16.5">
      <c r="A267" s="1343">
        <v>261</v>
      </c>
      <c r="B267" s="369" t="s">
        <v>2861</v>
      </c>
      <c r="C267" s="370" t="s">
        <v>2865</v>
      </c>
      <c r="D267" s="96" t="s">
        <v>32</v>
      </c>
      <c r="E267" s="234">
        <v>34020</v>
      </c>
      <c r="F267" s="1344" t="s">
        <v>5472</v>
      </c>
      <c r="G267" s="1348"/>
      <c r="H267" s="1348" t="s">
        <v>2961</v>
      </c>
      <c r="I267" s="108" t="s">
        <v>156</v>
      </c>
      <c r="J267" s="1348"/>
      <c r="K267" s="1348"/>
      <c r="L267" s="625" t="s">
        <v>117</v>
      </c>
      <c r="M267" s="75">
        <v>45807</v>
      </c>
      <c r="N267" s="75">
        <v>45807</v>
      </c>
      <c r="O267" s="75">
        <v>45807</v>
      </c>
      <c r="P267" s="75">
        <v>45807</v>
      </c>
      <c r="Q267" s="1365">
        <v>4410000</v>
      </c>
      <c r="R267" s="1365"/>
      <c r="S267" s="1348"/>
      <c r="T267" s="1348"/>
      <c r="U267" s="1348"/>
      <c r="V267" s="1348"/>
      <c r="W267" s="1348"/>
      <c r="X267" s="1348"/>
      <c r="Y267" s="1348"/>
      <c r="Z267" s="1348"/>
    </row>
    <row r="268" spans="1:26" ht="16.5">
      <c r="A268" s="1343">
        <v>262</v>
      </c>
      <c r="B268" s="369" t="s">
        <v>2862</v>
      </c>
      <c r="C268" s="370" t="s">
        <v>1676</v>
      </c>
      <c r="D268" s="96" t="s">
        <v>32</v>
      </c>
      <c r="E268" s="234">
        <v>26297</v>
      </c>
      <c r="F268" s="1344" t="s">
        <v>5472</v>
      </c>
      <c r="G268" s="1348"/>
      <c r="H268" s="1348" t="s">
        <v>2963</v>
      </c>
      <c r="I268" s="108" t="s">
        <v>50</v>
      </c>
      <c r="J268" s="1348"/>
      <c r="K268" s="1348"/>
      <c r="L268" s="625" t="s">
        <v>117</v>
      </c>
      <c r="M268" s="75">
        <v>45807</v>
      </c>
      <c r="N268" s="75">
        <v>45807</v>
      </c>
      <c r="O268" s="75">
        <v>45807</v>
      </c>
      <c r="P268" s="75">
        <v>45807</v>
      </c>
      <c r="Q268" s="1365">
        <v>4410000</v>
      </c>
      <c r="R268" s="1365"/>
      <c r="S268" s="1348"/>
      <c r="T268" s="1348"/>
      <c r="U268" s="1348"/>
      <c r="V268" s="1348"/>
      <c r="W268" s="1348"/>
      <c r="X268" s="1348"/>
      <c r="Y268" s="1348"/>
      <c r="Z268" s="1348"/>
    </row>
    <row r="269" spans="1:26" ht="16.5">
      <c r="A269" s="1343">
        <v>263</v>
      </c>
      <c r="B269" s="369" t="s">
        <v>2863</v>
      </c>
      <c r="C269" s="370" t="s">
        <v>2866</v>
      </c>
      <c r="D269" s="96" t="s">
        <v>32</v>
      </c>
      <c r="E269" s="234">
        <v>36406</v>
      </c>
      <c r="F269" s="1344" t="s">
        <v>5472</v>
      </c>
      <c r="G269" s="1348"/>
      <c r="H269" s="1348" t="s">
        <v>2966</v>
      </c>
      <c r="I269" s="108" t="s">
        <v>156</v>
      </c>
      <c r="J269" s="1348"/>
      <c r="K269" s="1348"/>
      <c r="L269" s="625" t="s">
        <v>117</v>
      </c>
      <c r="M269" s="75">
        <v>45807</v>
      </c>
      <c r="N269" s="75">
        <v>45807</v>
      </c>
      <c r="O269" s="75">
        <v>45807</v>
      </c>
      <c r="P269" s="75">
        <v>45807</v>
      </c>
      <c r="Q269" s="1365">
        <v>4410000</v>
      </c>
      <c r="R269" s="1365"/>
      <c r="S269" s="1348"/>
      <c r="T269" s="1348"/>
      <c r="U269" s="1348"/>
      <c r="V269" s="1348"/>
      <c r="W269" s="1348"/>
      <c r="X269" s="1348"/>
      <c r="Y269" s="1348"/>
      <c r="Z269" s="1348"/>
    </row>
    <row r="270" spans="1:26" ht="16.5">
      <c r="A270" s="1343">
        <v>264</v>
      </c>
      <c r="B270" s="369" t="s">
        <v>2867</v>
      </c>
      <c r="C270" s="370" t="s">
        <v>2869</v>
      </c>
      <c r="D270" s="96" t="s">
        <v>32</v>
      </c>
      <c r="E270" s="234">
        <v>28685</v>
      </c>
      <c r="F270" s="1344" t="s">
        <v>5472</v>
      </c>
      <c r="G270" s="1348"/>
      <c r="H270" s="1348" t="s">
        <v>2969</v>
      </c>
      <c r="I270" s="108" t="s">
        <v>156</v>
      </c>
      <c r="J270" s="1348"/>
      <c r="K270" s="1348"/>
      <c r="L270" s="625" t="s">
        <v>117</v>
      </c>
      <c r="M270" s="75">
        <v>45807</v>
      </c>
      <c r="N270" s="75">
        <v>45807</v>
      </c>
      <c r="O270" s="75">
        <v>45807</v>
      </c>
      <c r="P270" s="75">
        <v>45807</v>
      </c>
      <c r="Q270" s="1365">
        <v>4410000</v>
      </c>
      <c r="R270" s="1365"/>
      <c r="S270" s="1348"/>
      <c r="T270" s="1348"/>
      <c r="U270" s="1348"/>
      <c r="V270" s="1348"/>
      <c r="W270" s="1348"/>
      <c r="X270" s="1348"/>
      <c r="Y270" s="1348"/>
      <c r="Z270" s="1348"/>
    </row>
    <row r="271" spans="1:26" ht="16.5">
      <c r="A271" s="1343">
        <v>265</v>
      </c>
      <c r="B271" s="369" t="s">
        <v>2868</v>
      </c>
      <c r="C271" s="370" t="s">
        <v>2870</v>
      </c>
      <c r="D271" s="96" t="s">
        <v>32</v>
      </c>
      <c r="E271" s="234">
        <v>32845</v>
      </c>
      <c r="F271" s="1344" t="s">
        <v>5472</v>
      </c>
      <c r="G271" s="1348"/>
      <c r="H271" s="1348" t="s">
        <v>2973</v>
      </c>
      <c r="I271" s="108" t="s">
        <v>156</v>
      </c>
      <c r="J271" s="1348"/>
      <c r="K271" s="1348"/>
      <c r="L271" s="625" t="s">
        <v>117</v>
      </c>
      <c r="M271" s="75">
        <v>45807</v>
      </c>
      <c r="N271" s="75">
        <v>45807</v>
      </c>
      <c r="O271" s="75">
        <v>45807</v>
      </c>
      <c r="P271" s="75">
        <v>45807</v>
      </c>
      <c r="Q271" s="1365">
        <v>4410000</v>
      </c>
      <c r="R271" s="1365"/>
      <c r="S271" s="1348"/>
      <c r="T271" s="1348"/>
      <c r="U271" s="1348"/>
      <c r="V271" s="1348"/>
      <c r="W271" s="1348"/>
      <c r="X271" s="1348"/>
      <c r="Y271" s="1348"/>
      <c r="Z271" s="1348"/>
    </row>
    <row r="272" spans="1:26" ht="16.5">
      <c r="A272" s="1343">
        <v>266</v>
      </c>
      <c r="B272" s="369" t="s">
        <v>2871</v>
      </c>
      <c r="C272" s="370" t="s">
        <v>2873</v>
      </c>
      <c r="D272" s="96" t="s">
        <v>32</v>
      </c>
      <c r="E272" s="234">
        <v>28814</v>
      </c>
      <c r="F272" s="1344" t="s">
        <v>5472</v>
      </c>
      <c r="G272" s="1348"/>
      <c r="H272" s="1348" t="s">
        <v>2977</v>
      </c>
      <c r="I272" s="108" t="s">
        <v>156</v>
      </c>
      <c r="J272" s="1348"/>
      <c r="K272" s="1348"/>
      <c r="L272" s="625" t="s">
        <v>117</v>
      </c>
      <c r="M272" s="75">
        <v>45807</v>
      </c>
      <c r="N272" s="75">
        <v>45807</v>
      </c>
      <c r="O272" s="75">
        <v>45807</v>
      </c>
      <c r="P272" s="75">
        <v>45807</v>
      </c>
      <c r="Q272" s="1365">
        <v>4410000</v>
      </c>
      <c r="R272" s="1365"/>
      <c r="S272" s="1348"/>
      <c r="T272" s="1348"/>
      <c r="U272" s="1348"/>
      <c r="V272" s="1348"/>
      <c r="W272" s="1348"/>
      <c r="X272" s="1348"/>
      <c r="Y272" s="1348"/>
      <c r="Z272" s="1348"/>
    </row>
    <row r="273" spans="1:26" ht="16.5">
      <c r="A273" s="1343">
        <v>267</v>
      </c>
      <c r="B273" s="369" t="s">
        <v>2872</v>
      </c>
      <c r="C273" s="370" t="s">
        <v>2874</v>
      </c>
      <c r="D273" s="96" t="s">
        <v>32</v>
      </c>
      <c r="E273" s="234">
        <v>39033</v>
      </c>
      <c r="F273" s="1344" t="s">
        <v>5472</v>
      </c>
      <c r="G273" s="1348"/>
      <c r="H273" s="1348" t="s">
        <v>2981</v>
      </c>
      <c r="I273" s="108" t="s">
        <v>156</v>
      </c>
      <c r="J273" s="1348"/>
      <c r="K273" s="1348"/>
      <c r="L273" s="625" t="s">
        <v>117</v>
      </c>
      <c r="M273" s="75">
        <v>45807</v>
      </c>
      <c r="N273" s="75">
        <v>45807</v>
      </c>
      <c r="O273" s="75">
        <v>45807</v>
      </c>
      <c r="P273" s="75">
        <v>45807</v>
      </c>
      <c r="Q273" s="1365">
        <v>4410000</v>
      </c>
      <c r="R273" s="1365"/>
      <c r="S273" s="1348"/>
      <c r="T273" s="1348"/>
      <c r="U273" s="1348"/>
      <c r="V273" s="1348"/>
      <c r="W273" s="1348"/>
      <c r="X273" s="1348"/>
      <c r="Y273" s="1348"/>
      <c r="Z273" s="1348"/>
    </row>
    <row r="274" spans="1:26" ht="16.5">
      <c r="A274" s="1343">
        <v>268</v>
      </c>
      <c r="B274" s="369" t="s">
        <v>3324</v>
      </c>
      <c r="C274" s="937" t="s">
        <v>3325</v>
      </c>
      <c r="D274" s="96" t="s">
        <v>32</v>
      </c>
      <c r="E274" s="234">
        <v>35142</v>
      </c>
      <c r="F274" s="1344" t="s">
        <v>5472</v>
      </c>
      <c r="G274" s="1348"/>
      <c r="H274" s="1348" t="s">
        <v>3354</v>
      </c>
      <c r="I274" s="489" t="s">
        <v>156</v>
      </c>
      <c r="J274" s="1348"/>
      <c r="K274" s="1348"/>
      <c r="L274" s="625" t="s">
        <v>117</v>
      </c>
      <c r="M274" s="75">
        <v>45903</v>
      </c>
      <c r="N274" s="75">
        <v>45903</v>
      </c>
      <c r="O274" s="75">
        <v>45903</v>
      </c>
      <c r="P274" s="75">
        <v>45903</v>
      </c>
      <c r="Q274" s="1365">
        <v>4410000</v>
      </c>
      <c r="R274" s="1365"/>
      <c r="S274" s="1348"/>
      <c r="T274" s="1348"/>
      <c r="U274" s="1348"/>
      <c r="V274" s="1348"/>
      <c r="W274" s="1348"/>
      <c r="X274" s="1348"/>
      <c r="Y274" s="1348"/>
      <c r="Z274" s="1348"/>
    </row>
    <row r="275" spans="1:26" ht="16.5">
      <c r="A275" s="1343">
        <v>269</v>
      </c>
      <c r="B275" s="369" t="s">
        <v>3326</v>
      </c>
      <c r="C275" s="937" t="s">
        <v>3327</v>
      </c>
      <c r="D275" s="96" t="s">
        <v>32</v>
      </c>
      <c r="E275" s="234">
        <v>36414</v>
      </c>
      <c r="F275" s="1344" t="s">
        <v>5472</v>
      </c>
      <c r="G275" s="1348"/>
      <c r="H275" s="1348" t="s">
        <v>3356</v>
      </c>
      <c r="I275" s="489" t="s">
        <v>156</v>
      </c>
      <c r="J275" s="1348"/>
      <c r="K275" s="1348"/>
      <c r="L275" s="625" t="s">
        <v>117</v>
      </c>
      <c r="M275" s="75">
        <v>45903</v>
      </c>
      <c r="N275" s="75">
        <v>45903</v>
      </c>
      <c r="O275" s="75">
        <v>45903</v>
      </c>
      <c r="P275" s="75">
        <v>45903</v>
      </c>
      <c r="Q275" s="1365">
        <v>4410000</v>
      </c>
      <c r="R275" s="1365"/>
      <c r="S275" s="1348"/>
      <c r="T275" s="1348"/>
      <c r="U275" s="1348"/>
      <c r="V275" s="1348"/>
      <c r="W275" s="1348"/>
      <c r="X275" s="1348"/>
      <c r="Y275" s="1348"/>
      <c r="Z275" s="1348"/>
    </row>
    <row r="276" spans="1:26" ht="16.5">
      <c r="A276" s="1343">
        <v>270</v>
      </c>
      <c r="B276" s="369" t="s">
        <v>3328</v>
      </c>
      <c r="C276" s="938" t="s">
        <v>3329</v>
      </c>
      <c r="D276" s="96" t="s">
        <v>63</v>
      </c>
      <c r="E276" s="234">
        <v>37348</v>
      </c>
      <c r="F276" s="1344" t="s">
        <v>5472</v>
      </c>
      <c r="G276" s="1348"/>
      <c r="H276" s="1348" t="s">
        <v>3360</v>
      </c>
      <c r="I276" s="108" t="s">
        <v>156</v>
      </c>
      <c r="J276" s="1348"/>
      <c r="K276" s="1348"/>
      <c r="L276" s="625" t="s">
        <v>117</v>
      </c>
      <c r="M276" s="75">
        <v>45903</v>
      </c>
      <c r="N276" s="75">
        <v>45903</v>
      </c>
      <c r="O276" s="75">
        <v>45903</v>
      </c>
      <c r="P276" s="75">
        <v>45903</v>
      </c>
      <c r="Q276" s="1365">
        <v>4410000</v>
      </c>
      <c r="R276" s="1365"/>
      <c r="S276" s="1348"/>
      <c r="T276" s="1348"/>
      <c r="U276" s="1348"/>
      <c r="V276" s="1348"/>
      <c r="W276" s="1348"/>
      <c r="X276" s="1348"/>
      <c r="Y276" s="1348"/>
      <c r="Z276" s="1348"/>
    </row>
    <row r="277" spans="1:26" ht="16.5">
      <c r="A277" s="1343">
        <v>271</v>
      </c>
      <c r="B277" s="369" t="s">
        <v>3330</v>
      </c>
      <c r="C277" s="938" t="s">
        <v>3331</v>
      </c>
      <c r="D277" s="96" t="s">
        <v>63</v>
      </c>
      <c r="E277" s="234">
        <v>38083</v>
      </c>
      <c r="F277" s="1344" t="s">
        <v>5472</v>
      </c>
      <c r="G277" s="1348"/>
      <c r="H277" s="1348" t="s">
        <v>3364</v>
      </c>
      <c r="I277" s="489" t="s">
        <v>156</v>
      </c>
      <c r="J277" s="1348"/>
      <c r="K277" s="1348"/>
      <c r="L277" s="625" t="s">
        <v>117</v>
      </c>
      <c r="M277" s="75">
        <v>45903</v>
      </c>
      <c r="N277" s="75">
        <v>45903</v>
      </c>
      <c r="O277" s="75">
        <v>45903</v>
      </c>
      <c r="P277" s="75">
        <v>45903</v>
      </c>
      <c r="Q277" s="1365">
        <v>4410000</v>
      </c>
      <c r="R277" s="1365"/>
      <c r="S277" s="1348"/>
      <c r="T277" s="1348"/>
      <c r="U277" s="1348"/>
      <c r="V277" s="1348"/>
      <c r="W277" s="1348"/>
      <c r="X277" s="1348"/>
      <c r="Y277" s="1348"/>
      <c r="Z277" s="1348"/>
    </row>
    <row r="278" spans="1:26" ht="16.5">
      <c r="A278" s="1343">
        <v>272</v>
      </c>
      <c r="B278" s="369" t="s">
        <v>3332</v>
      </c>
      <c r="C278" s="937" t="s">
        <v>3333</v>
      </c>
      <c r="D278" s="96" t="s">
        <v>32</v>
      </c>
      <c r="E278" s="234">
        <v>35591</v>
      </c>
      <c r="F278" s="1344" t="s">
        <v>5472</v>
      </c>
      <c r="G278" s="1348"/>
      <c r="H278" s="1348" t="s">
        <v>3367</v>
      </c>
      <c r="I278" s="136" t="s">
        <v>1214</v>
      </c>
      <c r="J278" s="1348"/>
      <c r="K278" s="1348"/>
      <c r="L278" s="625" t="s">
        <v>117</v>
      </c>
      <c r="M278" s="75">
        <v>45903</v>
      </c>
      <c r="N278" s="75">
        <v>45903</v>
      </c>
      <c r="O278" s="75">
        <v>45903</v>
      </c>
      <c r="P278" s="75">
        <v>45903</v>
      </c>
      <c r="Q278" s="1365">
        <v>4410000</v>
      </c>
      <c r="R278" s="1365"/>
      <c r="S278" s="1348"/>
      <c r="T278" s="1348"/>
      <c r="U278" s="1348"/>
      <c r="V278" s="1348"/>
      <c r="W278" s="1348"/>
      <c r="X278" s="1348"/>
      <c r="Y278" s="1348"/>
      <c r="Z278" s="1348"/>
    </row>
    <row r="279" spans="1:26" ht="16.5">
      <c r="A279" s="1343">
        <v>273</v>
      </c>
      <c r="B279" s="369" t="s">
        <v>3334</v>
      </c>
      <c r="C279" s="937" t="s">
        <v>3335</v>
      </c>
      <c r="D279" s="96" t="s">
        <v>32</v>
      </c>
      <c r="E279" s="234">
        <v>29587</v>
      </c>
      <c r="F279" s="1344" t="s">
        <v>5472</v>
      </c>
      <c r="G279" s="1348"/>
      <c r="H279" s="1348" t="s">
        <v>3371</v>
      </c>
      <c r="I279" s="136" t="s">
        <v>1214</v>
      </c>
      <c r="J279" s="1348"/>
      <c r="K279" s="1348"/>
      <c r="L279" s="625" t="s">
        <v>117</v>
      </c>
      <c r="M279" s="75">
        <v>45903</v>
      </c>
      <c r="N279" s="75">
        <v>45903</v>
      </c>
      <c r="O279" s="75">
        <v>45903</v>
      </c>
      <c r="P279" s="75">
        <v>45903</v>
      </c>
      <c r="Q279" s="1365">
        <v>4410000</v>
      </c>
      <c r="R279" s="1365"/>
      <c r="S279" s="1348"/>
      <c r="T279" s="1348"/>
      <c r="U279" s="1348"/>
      <c r="V279" s="1348"/>
      <c r="W279" s="1348"/>
      <c r="X279" s="1348"/>
      <c r="Y279" s="1348"/>
      <c r="Z279" s="1348"/>
    </row>
    <row r="280" spans="1:26" ht="16.5">
      <c r="A280" s="1343">
        <v>274</v>
      </c>
      <c r="B280" s="369" t="s">
        <v>3336</v>
      </c>
      <c r="C280" s="937" t="s">
        <v>3337</v>
      </c>
      <c r="D280" s="96" t="s">
        <v>32</v>
      </c>
      <c r="E280" s="234">
        <v>30435</v>
      </c>
      <c r="F280" s="1344" t="s">
        <v>5472</v>
      </c>
      <c r="G280" s="1348"/>
      <c r="H280" s="1348" t="s">
        <v>3374</v>
      </c>
      <c r="I280" s="1168" t="s">
        <v>1214</v>
      </c>
      <c r="J280" s="1348"/>
      <c r="K280" s="1348"/>
      <c r="L280" s="625" t="s">
        <v>117</v>
      </c>
      <c r="M280" s="75">
        <v>45903</v>
      </c>
      <c r="N280" s="75">
        <v>45903</v>
      </c>
      <c r="O280" s="75">
        <v>45903</v>
      </c>
      <c r="P280" s="75">
        <v>45903</v>
      </c>
      <c r="Q280" s="1365">
        <v>4410000</v>
      </c>
      <c r="R280" s="1365"/>
      <c r="S280" s="1348"/>
      <c r="T280" s="1348"/>
      <c r="U280" s="1348"/>
      <c r="V280" s="1348"/>
      <c r="W280" s="1348"/>
      <c r="X280" s="1348"/>
      <c r="Y280" s="1348"/>
      <c r="Z280" s="1348"/>
    </row>
    <row r="281" spans="1:26" ht="16.5">
      <c r="A281" s="1343">
        <v>275</v>
      </c>
      <c r="B281" s="369" t="s">
        <v>3340</v>
      </c>
      <c r="C281" s="937" t="s">
        <v>3341</v>
      </c>
      <c r="D281" s="96" t="s">
        <v>32</v>
      </c>
      <c r="E281" s="234">
        <v>29608</v>
      </c>
      <c r="F281" s="1344" t="s">
        <v>5472</v>
      </c>
      <c r="G281" s="1348"/>
      <c r="H281" s="1348" t="s">
        <v>3382</v>
      </c>
      <c r="I281" s="136" t="s">
        <v>1214</v>
      </c>
      <c r="J281" s="1348"/>
      <c r="K281" s="1348"/>
      <c r="L281" s="625" t="s">
        <v>117</v>
      </c>
      <c r="M281" s="75">
        <v>45903</v>
      </c>
      <c r="N281" s="75">
        <v>45903</v>
      </c>
      <c r="O281" s="75">
        <v>45903</v>
      </c>
      <c r="P281" s="75">
        <v>45903</v>
      </c>
      <c r="Q281" s="1365">
        <v>4410000</v>
      </c>
      <c r="R281" s="1365"/>
      <c r="S281" s="1348"/>
      <c r="T281" s="1348"/>
      <c r="U281" s="1348"/>
      <c r="V281" s="1348"/>
      <c r="W281" s="1348"/>
      <c r="X281" s="1348"/>
      <c r="Y281" s="1348"/>
      <c r="Z281" s="1348"/>
    </row>
    <row r="282" spans="1:26" ht="16.5">
      <c r="A282" s="1343">
        <v>276</v>
      </c>
      <c r="B282" s="369" t="s">
        <v>3342</v>
      </c>
      <c r="C282" s="937" t="s">
        <v>1716</v>
      </c>
      <c r="D282" s="96" t="s">
        <v>32</v>
      </c>
      <c r="E282" s="234">
        <v>33516</v>
      </c>
      <c r="F282" s="1344" t="s">
        <v>5472</v>
      </c>
      <c r="G282" s="1348"/>
      <c r="H282" s="1348" t="s">
        <v>3384</v>
      </c>
      <c r="I282" s="136" t="s">
        <v>1214</v>
      </c>
      <c r="J282" s="1348"/>
      <c r="K282" s="1348"/>
      <c r="L282" s="625" t="s">
        <v>117</v>
      </c>
      <c r="M282" s="75">
        <v>45903</v>
      </c>
      <c r="N282" s="75">
        <v>45903</v>
      </c>
      <c r="O282" s="75">
        <v>45903</v>
      </c>
      <c r="P282" s="75">
        <v>45903</v>
      </c>
      <c r="Q282" s="1365">
        <v>4410000</v>
      </c>
      <c r="R282" s="1365"/>
      <c r="S282" s="1348"/>
      <c r="T282" s="1348"/>
      <c r="U282" s="1348"/>
      <c r="V282" s="1348"/>
      <c r="W282" s="1348"/>
      <c r="X282" s="1348"/>
      <c r="Y282" s="1348"/>
      <c r="Z282" s="1348"/>
    </row>
    <row r="283" spans="1:26" ht="16.5">
      <c r="A283" s="1343">
        <v>277</v>
      </c>
      <c r="B283" s="369" t="s">
        <v>3343</v>
      </c>
      <c r="C283" s="938" t="s">
        <v>3344</v>
      </c>
      <c r="D283" s="96" t="s">
        <v>32</v>
      </c>
      <c r="E283" s="234">
        <v>34149</v>
      </c>
      <c r="F283" s="1344" t="s">
        <v>5472</v>
      </c>
      <c r="G283" s="1348"/>
      <c r="H283" s="1348" t="s">
        <v>3389</v>
      </c>
      <c r="I283" s="136" t="s">
        <v>1214</v>
      </c>
      <c r="J283" s="1348"/>
      <c r="K283" s="1348"/>
      <c r="L283" s="625" t="s">
        <v>117</v>
      </c>
      <c r="M283" s="75">
        <v>45903</v>
      </c>
      <c r="N283" s="75">
        <v>45903</v>
      </c>
      <c r="O283" s="75">
        <v>45903</v>
      </c>
      <c r="P283" s="75">
        <v>45903</v>
      </c>
      <c r="Q283" s="1365">
        <v>4410000</v>
      </c>
      <c r="R283" s="1365"/>
      <c r="S283" s="1348"/>
      <c r="T283" s="1348"/>
      <c r="U283" s="1348"/>
      <c r="V283" s="1348"/>
      <c r="W283" s="1348"/>
      <c r="X283" s="1348"/>
      <c r="Y283" s="1348"/>
      <c r="Z283" s="1348"/>
    </row>
    <row r="284" spans="1:26" ht="16.5">
      <c r="A284" s="1343">
        <v>278</v>
      </c>
      <c r="B284" s="369" t="s">
        <v>3345</v>
      </c>
      <c r="C284" s="939" t="s">
        <v>3346</v>
      </c>
      <c r="D284" s="96" t="s">
        <v>32</v>
      </c>
      <c r="E284" s="234">
        <v>33239</v>
      </c>
      <c r="F284" s="1344" t="s">
        <v>5472</v>
      </c>
      <c r="G284" s="1348"/>
      <c r="H284" s="1348" t="s">
        <v>3392</v>
      </c>
      <c r="I284" s="136" t="s">
        <v>1214</v>
      </c>
      <c r="J284" s="1348"/>
      <c r="K284" s="1348"/>
      <c r="L284" s="625" t="s">
        <v>117</v>
      </c>
      <c r="M284" s="75">
        <v>45903</v>
      </c>
      <c r="N284" s="75">
        <v>45903</v>
      </c>
      <c r="O284" s="75">
        <v>45903</v>
      </c>
      <c r="P284" s="75">
        <v>45903</v>
      </c>
      <c r="Q284" s="1365">
        <v>4410000</v>
      </c>
      <c r="R284" s="1365"/>
      <c r="S284" s="1348"/>
      <c r="T284" s="1348"/>
      <c r="U284" s="1348"/>
      <c r="V284" s="1348"/>
      <c r="W284" s="1348"/>
      <c r="X284" s="1348"/>
      <c r="Y284" s="1348"/>
      <c r="Z284" s="1348"/>
    </row>
    <row r="285" spans="1:26" ht="16.5">
      <c r="A285" s="1343">
        <v>279</v>
      </c>
      <c r="B285" s="369" t="s">
        <v>3347</v>
      </c>
      <c r="C285" s="940" t="s">
        <v>3348</v>
      </c>
      <c r="D285" s="96" t="s">
        <v>32</v>
      </c>
      <c r="E285" s="234">
        <v>32791</v>
      </c>
      <c r="F285" s="1344" t="s">
        <v>5472</v>
      </c>
      <c r="G285" s="1348"/>
      <c r="H285" s="1348" t="s">
        <v>3395</v>
      </c>
      <c r="I285" s="136" t="s">
        <v>1214</v>
      </c>
      <c r="J285" s="1348"/>
      <c r="K285" s="1348"/>
      <c r="L285" s="625" t="s">
        <v>117</v>
      </c>
      <c r="M285" s="75">
        <v>45903</v>
      </c>
      <c r="N285" s="75">
        <v>45903</v>
      </c>
      <c r="O285" s="75">
        <v>45903</v>
      </c>
      <c r="P285" s="75">
        <v>45903</v>
      </c>
      <c r="Q285" s="1365">
        <v>4410000</v>
      </c>
      <c r="R285" s="1365"/>
      <c r="S285" s="1348"/>
      <c r="T285" s="1348"/>
      <c r="U285" s="1348"/>
      <c r="V285" s="1348"/>
      <c r="W285" s="1348"/>
      <c r="X285" s="1348"/>
      <c r="Y285" s="1348"/>
      <c r="Z285" s="1348"/>
    </row>
    <row r="286" spans="1:26" ht="16.5">
      <c r="A286" s="1343">
        <v>280</v>
      </c>
      <c r="B286" s="369" t="s">
        <v>3349</v>
      </c>
      <c r="C286" s="937" t="s">
        <v>3350</v>
      </c>
      <c r="D286" s="96" t="s">
        <v>32</v>
      </c>
      <c r="E286" s="234">
        <v>37535</v>
      </c>
      <c r="F286" s="1344" t="s">
        <v>5472</v>
      </c>
      <c r="G286" s="1348"/>
      <c r="H286" s="1348" t="s">
        <v>3396</v>
      </c>
      <c r="I286" s="136" t="s">
        <v>1214</v>
      </c>
      <c r="J286" s="1348"/>
      <c r="K286" s="1348"/>
      <c r="L286" s="625" t="s">
        <v>117</v>
      </c>
      <c r="M286" s="75">
        <v>45903</v>
      </c>
      <c r="N286" s="75">
        <v>45903</v>
      </c>
      <c r="O286" s="75">
        <v>45903</v>
      </c>
      <c r="P286" s="75">
        <v>45903</v>
      </c>
      <c r="Q286" s="1365">
        <v>4410000</v>
      </c>
      <c r="R286" s="1365"/>
      <c r="S286" s="1348"/>
      <c r="T286" s="1348"/>
      <c r="U286" s="1348"/>
      <c r="V286" s="1348"/>
      <c r="W286" s="1348"/>
      <c r="X286" s="1348"/>
      <c r="Y286" s="1348"/>
      <c r="Z286" s="1348"/>
    </row>
    <row r="287" spans="1:26" ht="16.5">
      <c r="A287" s="1343">
        <v>281</v>
      </c>
      <c r="B287" s="369" t="s">
        <v>3351</v>
      </c>
      <c r="C287" s="937" t="s">
        <v>3352</v>
      </c>
      <c r="D287" s="96" t="s">
        <v>32</v>
      </c>
      <c r="E287" s="234">
        <v>39198</v>
      </c>
      <c r="F287" s="1344" t="s">
        <v>5472</v>
      </c>
      <c r="G287" s="1348"/>
      <c r="H287" s="1348" t="s">
        <v>3402</v>
      </c>
      <c r="I287" s="136" t="s">
        <v>1214</v>
      </c>
      <c r="J287" s="1348"/>
      <c r="K287" s="1348"/>
      <c r="L287" s="625" t="s">
        <v>117</v>
      </c>
      <c r="M287" s="75">
        <v>45903</v>
      </c>
      <c r="N287" s="75">
        <v>45903</v>
      </c>
      <c r="O287" s="75">
        <v>45903</v>
      </c>
      <c r="P287" s="75">
        <v>45903</v>
      </c>
      <c r="Q287" s="1365">
        <v>4410000</v>
      </c>
      <c r="R287" s="1365"/>
      <c r="S287" s="1348"/>
      <c r="T287" s="1348"/>
      <c r="U287" s="1348"/>
      <c r="V287" s="1348"/>
      <c r="W287" s="1348"/>
      <c r="X287" s="1348"/>
      <c r="Y287" s="1348"/>
      <c r="Z287" s="1348"/>
    </row>
    <row r="288" spans="1:26" ht="16.5">
      <c r="A288" s="1343">
        <v>282</v>
      </c>
      <c r="B288" s="369" t="s">
        <v>3431</v>
      </c>
      <c r="C288" s="133" t="s">
        <v>3427</v>
      </c>
      <c r="D288" s="96" t="s">
        <v>32</v>
      </c>
      <c r="E288" s="234">
        <v>32143</v>
      </c>
      <c r="F288" s="1344" t="s">
        <v>5472</v>
      </c>
      <c r="G288" s="1348"/>
      <c r="H288" s="1348" t="s">
        <v>3453</v>
      </c>
      <c r="I288" s="136" t="s">
        <v>1214</v>
      </c>
      <c r="J288" s="1348"/>
      <c r="K288" s="1348"/>
      <c r="L288" s="625" t="s">
        <v>117</v>
      </c>
      <c r="M288" s="75">
        <v>45962</v>
      </c>
      <c r="N288" s="75">
        <v>45962</v>
      </c>
      <c r="O288" s="75">
        <v>45962</v>
      </c>
      <c r="P288" s="75">
        <v>45962</v>
      </c>
      <c r="Q288" s="1365">
        <v>4410000</v>
      </c>
      <c r="R288" s="1365"/>
      <c r="S288" s="1348"/>
      <c r="T288" s="1348"/>
      <c r="U288" s="1348"/>
      <c r="V288" s="1348"/>
      <c r="W288" s="1348"/>
      <c r="X288" s="1348"/>
      <c r="Y288" s="1348"/>
      <c r="Z288" s="1348"/>
    </row>
    <row r="289" spans="1:26" ht="16.5">
      <c r="A289" s="1343">
        <v>283</v>
      </c>
      <c r="B289" s="369" t="s">
        <v>3432</v>
      </c>
      <c r="C289" s="127" t="s">
        <v>3428</v>
      </c>
      <c r="D289" s="63" t="s">
        <v>63</v>
      </c>
      <c r="E289" s="234">
        <v>35878</v>
      </c>
      <c r="F289" s="1344" t="s">
        <v>5472</v>
      </c>
      <c r="G289" s="1348"/>
      <c r="H289" s="1348" t="s">
        <v>3456</v>
      </c>
      <c r="I289" s="136" t="s">
        <v>1214</v>
      </c>
      <c r="J289" s="1348"/>
      <c r="K289" s="1348"/>
      <c r="L289" s="625" t="s">
        <v>117</v>
      </c>
      <c r="M289" s="75">
        <v>45962</v>
      </c>
      <c r="N289" s="75">
        <v>45962</v>
      </c>
      <c r="O289" s="75">
        <v>45962</v>
      </c>
      <c r="P289" s="75">
        <v>45962</v>
      </c>
      <c r="Q289" s="1365">
        <v>4410000</v>
      </c>
      <c r="R289" s="1365"/>
      <c r="S289" s="1348"/>
      <c r="T289" s="1348"/>
      <c r="U289" s="1348"/>
      <c r="V289" s="1348"/>
      <c r="W289" s="1348"/>
      <c r="X289" s="1348"/>
      <c r="Y289" s="1348"/>
      <c r="Z289" s="1348"/>
    </row>
    <row r="290" spans="1:26" ht="16.5">
      <c r="A290" s="1343">
        <v>284</v>
      </c>
      <c r="B290" s="369" t="s">
        <v>3433</v>
      </c>
      <c r="C290" s="127" t="s">
        <v>3429</v>
      </c>
      <c r="D290" s="63" t="s">
        <v>63</v>
      </c>
      <c r="E290" s="234">
        <v>34799</v>
      </c>
      <c r="F290" s="1344" t="s">
        <v>5472</v>
      </c>
      <c r="G290" s="1348"/>
      <c r="H290" s="1348" t="s">
        <v>3464</v>
      </c>
      <c r="I290" s="136" t="s">
        <v>1214</v>
      </c>
      <c r="J290" s="1348"/>
      <c r="K290" s="1348"/>
      <c r="L290" s="625" t="s">
        <v>117</v>
      </c>
      <c r="M290" s="75">
        <v>45962</v>
      </c>
      <c r="N290" s="75">
        <v>45962</v>
      </c>
      <c r="O290" s="75">
        <v>45962</v>
      </c>
      <c r="P290" s="75">
        <v>45962</v>
      </c>
      <c r="Q290" s="1365">
        <v>4410000</v>
      </c>
      <c r="R290" s="1365"/>
      <c r="S290" s="1348"/>
      <c r="T290" s="1348"/>
      <c r="U290" s="1348"/>
      <c r="V290" s="1348"/>
      <c r="W290" s="1348"/>
      <c r="X290" s="1348"/>
      <c r="Y290" s="1348"/>
      <c r="Z290" s="1348"/>
    </row>
    <row r="291" spans="1:26" ht="16.5">
      <c r="A291" s="1343">
        <v>285</v>
      </c>
      <c r="B291" s="369" t="s">
        <v>3435</v>
      </c>
      <c r="C291" s="127" t="s">
        <v>841</v>
      </c>
      <c r="D291" s="96" t="s">
        <v>32</v>
      </c>
      <c r="E291" s="234">
        <v>33390</v>
      </c>
      <c r="F291" s="1344" t="s">
        <v>5472</v>
      </c>
      <c r="G291" s="1348"/>
      <c r="H291" s="1348" t="s">
        <v>842</v>
      </c>
      <c r="I291" s="136" t="s">
        <v>1214</v>
      </c>
      <c r="J291" s="1348"/>
      <c r="K291" s="1348"/>
      <c r="L291" s="625" t="s">
        <v>117</v>
      </c>
      <c r="M291" s="75">
        <v>45962</v>
      </c>
      <c r="N291" s="75">
        <v>45962</v>
      </c>
      <c r="O291" s="75">
        <v>45962</v>
      </c>
      <c r="P291" s="75">
        <v>45962</v>
      </c>
      <c r="Q291" s="1365">
        <v>4410000</v>
      </c>
      <c r="R291" s="1365"/>
      <c r="S291" s="1348"/>
      <c r="T291" s="1348"/>
      <c r="U291" s="1348"/>
      <c r="V291" s="1348"/>
      <c r="W291" s="1348"/>
      <c r="X291" s="1348"/>
      <c r="Y291" s="1348"/>
      <c r="Z291" s="1348"/>
    </row>
    <row r="292" spans="1:26" ht="16.5">
      <c r="A292" s="1343">
        <v>286</v>
      </c>
      <c r="B292" s="369" t="s">
        <v>3436</v>
      </c>
      <c r="C292" s="127" t="s">
        <v>878</v>
      </c>
      <c r="D292" s="96" t="s">
        <v>32</v>
      </c>
      <c r="E292" s="234">
        <v>35272</v>
      </c>
      <c r="F292" s="1344" t="s">
        <v>5472</v>
      </c>
      <c r="G292" s="1348"/>
      <c r="H292" s="1348" t="s">
        <v>879</v>
      </c>
      <c r="I292" s="136" t="s">
        <v>1214</v>
      </c>
      <c r="J292" s="1348"/>
      <c r="K292" s="1348"/>
      <c r="L292" s="625" t="s">
        <v>117</v>
      </c>
      <c r="M292" s="75">
        <v>45962</v>
      </c>
      <c r="N292" s="75">
        <v>45962</v>
      </c>
      <c r="O292" s="75">
        <v>45962</v>
      </c>
      <c r="P292" s="75">
        <v>45962</v>
      </c>
      <c r="Q292" s="1365">
        <v>4410000</v>
      </c>
      <c r="R292" s="1365"/>
      <c r="S292" s="1348"/>
      <c r="T292" s="1348"/>
      <c r="U292" s="1348"/>
      <c r="V292" s="1348"/>
      <c r="W292" s="1348"/>
      <c r="X292" s="1348"/>
      <c r="Y292" s="1348"/>
      <c r="Z292" s="1348"/>
    </row>
    <row r="293" spans="1:26" ht="16.5">
      <c r="A293" s="1343">
        <v>287</v>
      </c>
      <c r="B293" s="95" t="s">
        <v>1200</v>
      </c>
      <c r="C293" s="96" t="s">
        <v>1201</v>
      </c>
      <c r="D293" s="96" t="s">
        <v>32</v>
      </c>
      <c r="E293" s="106">
        <v>27476</v>
      </c>
      <c r="F293" s="1344" t="s">
        <v>5472</v>
      </c>
      <c r="G293" s="1348"/>
      <c r="H293" s="1348" t="s">
        <v>1840</v>
      </c>
      <c r="I293" s="136" t="s">
        <v>1214</v>
      </c>
      <c r="J293" s="1348"/>
      <c r="K293" s="1348"/>
      <c r="L293" s="97" t="s">
        <v>36</v>
      </c>
      <c r="M293" s="107">
        <v>39188</v>
      </c>
      <c r="N293" s="107">
        <v>39188</v>
      </c>
      <c r="O293" s="107">
        <v>39188</v>
      </c>
      <c r="P293" s="107">
        <v>39188</v>
      </c>
      <c r="Q293" s="1365">
        <v>6198000</v>
      </c>
      <c r="R293" s="1365">
        <v>0</v>
      </c>
      <c r="S293" s="1348"/>
      <c r="T293" s="1348"/>
      <c r="U293" s="1348"/>
      <c r="V293" s="1348"/>
      <c r="W293" s="1348"/>
      <c r="X293" s="1348"/>
      <c r="Y293" s="1348"/>
      <c r="Z293" s="1348"/>
    </row>
    <row r="294" spans="1:26" ht="16.5">
      <c r="A294" s="1343">
        <v>288</v>
      </c>
      <c r="B294" s="931" t="s">
        <v>1206</v>
      </c>
      <c r="C294" s="932" t="s">
        <v>1207</v>
      </c>
      <c r="D294" s="932" t="s">
        <v>32</v>
      </c>
      <c r="E294" s="496" t="s">
        <v>1024</v>
      </c>
      <c r="F294" s="1344" t="s">
        <v>5472</v>
      </c>
      <c r="G294" s="1348"/>
      <c r="H294" s="1348" t="s">
        <v>1209</v>
      </c>
      <c r="I294" s="136" t="s">
        <v>1214</v>
      </c>
      <c r="J294" s="1348"/>
      <c r="K294" s="1348"/>
      <c r="L294" s="933" t="s">
        <v>36</v>
      </c>
      <c r="M294" s="497">
        <v>40686</v>
      </c>
      <c r="N294" s="497">
        <v>40686</v>
      </c>
      <c r="O294" s="497">
        <v>40686</v>
      </c>
      <c r="P294" s="497">
        <v>40686</v>
      </c>
      <c r="Q294" s="1365">
        <v>5739000</v>
      </c>
      <c r="R294" s="1365">
        <v>0</v>
      </c>
      <c r="S294" s="1348"/>
      <c r="T294" s="1348"/>
      <c r="U294" s="1348"/>
      <c r="V294" s="1348"/>
      <c r="W294" s="1348"/>
      <c r="X294" s="1348"/>
      <c r="Y294" s="1348"/>
      <c r="Z294" s="1348"/>
    </row>
    <row r="295" spans="1:26" ht="16.5">
      <c r="A295" s="1343">
        <v>289</v>
      </c>
      <c r="B295" s="66" t="s">
        <v>1220</v>
      </c>
      <c r="C295" s="135" t="s">
        <v>1221</v>
      </c>
      <c r="D295" s="67" t="s">
        <v>32</v>
      </c>
      <c r="E295" s="75">
        <v>30760</v>
      </c>
      <c r="F295" s="1344" t="s">
        <v>5472</v>
      </c>
      <c r="G295" s="1348"/>
      <c r="H295" s="1348" t="s">
        <v>1758</v>
      </c>
      <c r="I295" s="136" t="s">
        <v>50</v>
      </c>
      <c r="J295" s="1348"/>
      <c r="K295" s="1348"/>
      <c r="L295" s="136" t="s">
        <v>36</v>
      </c>
      <c r="M295" s="137">
        <v>42614</v>
      </c>
      <c r="N295" s="137">
        <v>42614</v>
      </c>
      <c r="O295" s="137">
        <v>42614</v>
      </c>
      <c r="P295" s="137">
        <v>42614</v>
      </c>
      <c r="Q295" s="1365">
        <v>4730000</v>
      </c>
      <c r="R295" s="1365">
        <v>0</v>
      </c>
      <c r="S295" s="1348"/>
      <c r="T295" s="1348"/>
      <c r="U295" s="1348"/>
      <c r="V295" s="1348"/>
      <c r="W295" s="1348"/>
      <c r="X295" s="1348"/>
      <c r="Y295" s="1348"/>
      <c r="Z295" s="1348"/>
    </row>
    <row r="296" spans="1:26" ht="16.5">
      <c r="A296" s="1343">
        <v>290</v>
      </c>
      <c r="B296" s="66" t="s">
        <v>1225</v>
      </c>
      <c r="C296" s="135" t="s">
        <v>1226</v>
      </c>
      <c r="D296" s="67" t="s">
        <v>32</v>
      </c>
      <c r="E296" s="75">
        <v>32029</v>
      </c>
      <c r="F296" s="1344" t="s">
        <v>5472</v>
      </c>
      <c r="G296" s="1348"/>
      <c r="H296" s="1348" t="s">
        <v>1759</v>
      </c>
      <c r="I296" s="136" t="s">
        <v>1214</v>
      </c>
      <c r="J296" s="1348"/>
      <c r="K296" s="1348"/>
      <c r="L296" s="136" t="s">
        <v>36</v>
      </c>
      <c r="M296" s="137">
        <v>42614</v>
      </c>
      <c r="N296" s="137">
        <v>42614</v>
      </c>
      <c r="O296" s="137">
        <v>42614</v>
      </c>
      <c r="P296" s="137">
        <v>42614</v>
      </c>
      <c r="Q296" s="1365">
        <v>4730000</v>
      </c>
      <c r="R296" s="1365">
        <v>0</v>
      </c>
      <c r="S296" s="1348"/>
      <c r="T296" s="1348"/>
      <c r="U296" s="1348"/>
      <c r="V296" s="1348"/>
      <c r="W296" s="1348"/>
      <c r="X296" s="1348"/>
      <c r="Y296" s="1348"/>
      <c r="Z296" s="1348"/>
    </row>
    <row r="297" spans="1:26" ht="16.5">
      <c r="A297" s="1343">
        <v>291</v>
      </c>
      <c r="B297" s="66" t="s">
        <v>1231</v>
      </c>
      <c r="C297" s="135" t="s">
        <v>1232</v>
      </c>
      <c r="D297" s="63" t="s">
        <v>63</v>
      </c>
      <c r="E297" s="75">
        <v>31797</v>
      </c>
      <c r="F297" s="1344" t="s">
        <v>5472</v>
      </c>
      <c r="G297" s="1348"/>
      <c r="H297" s="1348" t="s">
        <v>1761</v>
      </c>
      <c r="I297" s="136" t="s">
        <v>1214</v>
      </c>
      <c r="J297" s="1348"/>
      <c r="K297" s="1348"/>
      <c r="L297" s="136" t="s">
        <v>36</v>
      </c>
      <c r="M297" s="137">
        <v>42614</v>
      </c>
      <c r="N297" s="137">
        <v>42614</v>
      </c>
      <c r="O297" s="137">
        <v>42614</v>
      </c>
      <c r="P297" s="137">
        <v>42614</v>
      </c>
      <c r="Q297" s="1365">
        <v>4730000</v>
      </c>
      <c r="R297" s="1365">
        <v>0</v>
      </c>
      <c r="S297" s="1348"/>
      <c r="T297" s="1348"/>
      <c r="U297" s="1348"/>
      <c r="V297" s="1348"/>
      <c r="W297" s="1348"/>
      <c r="X297" s="1348"/>
      <c r="Y297" s="1348"/>
      <c r="Z297" s="1348"/>
    </row>
    <row r="298" spans="1:26" ht="16.5">
      <c r="A298" s="1343">
        <v>292</v>
      </c>
      <c r="B298" s="66" t="s">
        <v>1236</v>
      </c>
      <c r="C298" s="135" t="s">
        <v>1237</v>
      </c>
      <c r="D298" s="67" t="s">
        <v>32</v>
      </c>
      <c r="E298" s="75">
        <v>32828</v>
      </c>
      <c r="F298" s="1344" t="s">
        <v>5472</v>
      </c>
      <c r="G298" s="1348"/>
      <c r="H298" s="1348" t="s">
        <v>1762</v>
      </c>
      <c r="I298" s="136" t="s">
        <v>1214</v>
      </c>
      <c r="J298" s="1348"/>
      <c r="K298" s="1348"/>
      <c r="L298" s="136" t="s">
        <v>36</v>
      </c>
      <c r="M298" s="137">
        <v>42614</v>
      </c>
      <c r="N298" s="137">
        <v>42614</v>
      </c>
      <c r="O298" s="137">
        <v>42614</v>
      </c>
      <c r="P298" s="137">
        <v>42614</v>
      </c>
      <c r="Q298" s="1365">
        <v>4730000</v>
      </c>
      <c r="R298" s="1365">
        <v>0</v>
      </c>
      <c r="S298" s="1348"/>
      <c r="T298" s="1348"/>
      <c r="U298" s="1348"/>
      <c r="V298" s="1348"/>
      <c r="W298" s="1348"/>
      <c r="X298" s="1348"/>
      <c r="Y298" s="1348"/>
      <c r="Z298" s="1348"/>
    </row>
    <row r="299" spans="1:26" ht="16.5">
      <c r="A299" s="1343">
        <v>293</v>
      </c>
      <c r="B299" s="66" t="s">
        <v>1242</v>
      </c>
      <c r="C299" s="135" t="s">
        <v>1243</v>
      </c>
      <c r="D299" s="67" t="s">
        <v>32</v>
      </c>
      <c r="E299" s="75">
        <v>31560</v>
      </c>
      <c r="F299" s="1344" t="s">
        <v>5472</v>
      </c>
      <c r="G299" s="1348"/>
      <c r="H299" s="1348" t="s">
        <v>1764</v>
      </c>
      <c r="I299" s="136" t="s">
        <v>1214</v>
      </c>
      <c r="J299" s="1348"/>
      <c r="K299" s="1348"/>
      <c r="L299" s="136" t="s">
        <v>36</v>
      </c>
      <c r="M299" s="137">
        <v>42675</v>
      </c>
      <c r="N299" s="137">
        <v>42675</v>
      </c>
      <c r="O299" s="137">
        <v>42675</v>
      </c>
      <c r="P299" s="137">
        <v>42675</v>
      </c>
      <c r="Q299" s="1365">
        <v>4730000</v>
      </c>
      <c r="R299" s="1365">
        <v>0</v>
      </c>
      <c r="S299" s="1348"/>
      <c r="T299" s="1348"/>
      <c r="U299" s="1348"/>
      <c r="V299" s="1348"/>
      <c r="W299" s="1348"/>
      <c r="X299" s="1348"/>
      <c r="Y299" s="1348"/>
      <c r="Z299" s="1348"/>
    </row>
    <row r="300" spans="1:26" ht="16.5">
      <c r="A300" s="1343">
        <v>294</v>
      </c>
      <c r="B300" s="66" t="s">
        <v>1248</v>
      </c>
      <c r="C300" s="135" t="s">
        <v>1249</v>
      </c>
      <c r="D300" s="67" t="s">
        <v>32</v>
      </c>
      <c r="E300" s="75">
        <v>31157</v>
      </c>
      <c r="F300" s="1344" t="s">
        <v>5472</v>
      </c>
      <c r="G300" s="1348"/>
      <c r="H300" s="1348" t="s">
        <v>1765</v>
      </c>
      <c r="I300" s="136" t="s">
        <v>1214</v>
      </c>
      <c r="J300" s="1348"/>
      <c r="K300" s="1348"/>
      <c r="L300" s="136" t="s">
        <v>36</v>
      </c>
      <c r="M300" s="137">
        <v>42614</v>
      </c>
      <c r="N300" s="137">
        <v>42614</v>
      </c>
      <c r="O300" s="137">
        <v>42614</v>
      </c>
      <c r="P300" s="137">
        <v>42614</v>
      </c>
      <c r="Q300" s="1365">
        <v>4730000</v>
      </c>
      <c r="R300" s="1365">
        <v>0</v>
      </c>
      <c r="S300" s="1348"/>
      <c r="T300" s="1348"/>
      <c r="U300" s="1348"/>
      <c r="V300" s="1348"/>
      <c r="W300" s="1348"/>
      <c r="X300" s="1348"/>
      <c r="Y300" s="1348"/>
      <c r="Z300" s="1348"/>
    </row>
    <row r="301" spans="1:26" ht="16.5">
      <c r="A301" s="1343">
        <v>295</v>
      </c>
      <c r="B301" s="66" t="s">
        <v>1737</v>
      </c>
      <c r="C301" s="135" t="s">
        <v>1254</v>
      </c>
      <c r="D301" s="63" t="s">
        <v>63</v>
      </c>
      <c r="E301" s="75">
        <v>32565</v>
      </c>
      <c r="F301" s="1344" t="s">
        <v>5472</v>
      </c>
      <c r="G301" s="1348"/>
      <c r="H301" s="1348" t="s">
        <v>1766</v>
      </c>
      <c r="I301" s="97" t="s">
        <v>156</v>
      </c>
      <c r="J301" s="1348"/>
      <c r="K301" s="1348"/>
      <c r="L301" s="136" t="s">
        <v>36</v>
      </c>
      <c r="M301" s="137">
        <v>42979</v>
      </c>
      <c r="N301" s="137">
        <v>42979</v>
      </c>
      <c r="O301" s="137">
        <v>42979</v>
      </c>
      <c r="P301" s="137">
        <v>42979</v>
      </c>
      <c r="Q301" s="1365">
        <v>4730000</v>
      </c>
      <c r="R301" s="1365">
        <v>0</v>
      </c>
      <c r="S301" s="1348"/>
      <c r="T301" s="1348"/>
      <c r="U301" s="1348"/>
      <c r="V301" s="1348"/>
      <c r="W301" s="1348"/>
      <c r="X301" s="1348"/>
      <c r="Y301" s="1348"/>
      <c r="Z301" s="1348"/>
    </row>
    <row r="302" spans="1:26" ht="16.5">
      <c r="A302" s="1343">
        <v>296</v>
      </c>
      <c r="B302" s="66" t="s">
        <v>1258</v>
      </c>
      <c r="C302" s="135" t="s">
        <v>1259</v>
      </c>
      <c r="D302" s="67" t="s">
        <v>32</v>
      </c>
      <c r="E302" s="75">
        <v>30369</v>
      </c>
      <c r="F302" s="1344" t="s">
        <v>5472</v>
      </c>
      <c r="G302" s="1348"/>
      <c r="H302" s="1348" t="s">
        <v>1767</v>
      </c>
      <c r="I302" s="933" t="s">
        <v>156</v>
      </c>
      <c r="J302" s="1348"/>
      <c r="K302" s="1348"/>
      <c r="L302" s="136" t="s">
        <v>36</v>
      </c>
      <c r="M302" s="137">
        <v>43070</v>
      </c>
      <c r="N302" s="137">
        <v>43070</v>
      </c>
      <c r="O302" s="137">
        <v>43070</v>
      </c>
      <c r="P302" s="137">
        <v>43070</v>
      </c>
      <c r="Q302" s="1365">
        <v>4730000</v>
      </c>
      <c r="R302" s="1365">
        <v>0</v>
      </c>
      <c r="S302" s="1348"/>
      <c r="T302" s="1348"/>
      <c r="U302" s="1348"/>
      <c r="V302" s="1348"/>
      <c r="W302" s="1348"/>
      <c r="X302" s="1348"/>
      <c r="Y302" s="1348"/>
      <c r="Z302" s="1348"/>
    </row>
    <row r="303" spans="1:26" ht="16.5">
      <c r="A303" s="1343">
        <v>297</v>
      </c>
      <c r="B303" s="66" t="s">
        <v>1263</v>
      </c>
      <c r="C303" s="135" t="s">
        <v>1264</v>
      </c>
      <c r="D303" s="67" t="s">
        <v>32</v>
      </c>
      <c r="E303" s="57">
        <v>31257</v>
      </c>
      <c r="F303" s="1344" t="s">
        <v>5472</v>
      </c>
      <c r="G303" s="1348"/>
      <c r="H303" s="1348" t="s">
        <v>1768</v>
      </c>
      <c r="I303" s="136" t="s">
        <v>1214</v>
      </c>
      <c r="J303" s="1348"/>
      <c r="K303" s="1348"/>
      <c r="L303" s="136" t="s">
        <v>36</v>
      </c>
      <c r="M303" s="137">
        <v>43070</v>
      </c>
      <c r="N303" s="137">
        <v>43070</v>
      </c>
      <c r="O303" s="137">
        <v>43070</v>
      </c>
      <c r="P303" s="137">
        <v>43070</v>
      </c>
      <c r="Q303" s="1365">
        <v>4730000</v>
      </c>
      <c r="R303" s="1365">
        <v>0</v>
      </c>
      <c r="S303" s="1348"/>
      <c r="T303" s="1348"/>
      <c r="U303" s="1348"/>
      <c r="V303" s="1348"/>
      <c r="W303" s="1348"/>
      <c r="X303" s="1348"/>
      <c r="Y303" s="1348"/>
      <c r="Z303" s="1348"/>
    </row>
    <row r="304" spans="1:26" ht="16.5">
      <c r="A304" s="1343">
        <v>298</v>
      </c>
      <c r="B304" s="66" t="s">
        <v>1269</v>
      </c>
      <c r="C304" s="135" t="s">
        <v>1270</v>
      </c>
      <c r="D304" s="67" t="s">
        <v>32</v>
      </c>
      <c r="E304" s="75">
        <v>32040</v>
      </c>
      <c r="F304" s="1344" t="s">
        <v>5472</v>
      </c>
      <c r="G304" s="1348"/>
      <c r="H304" s="1348" t="s">
        <v>1769</v>
      </c>
      <c r="I304" s="136" t="s">
        <v>1214</v>
      </c>
      <c r="J304" s="1348"/>
      <c r="K304" s="1348"/>
      <c r="L304" s="136" t="s">
        <v>36</v>
      </c>
      <c r="M304" s="137">
        <v>43304</v>
      </c>
      <c r="N304" s="137">
        <v>43304</v>
      </c>
      <c r="O304" s="137">
        <v>43304</v>
      </c>
      <c r="P304" s="137">
        <v>43304</v>
      </c>
      <c r="Q304" s="1365">
        <v>4730000</v>
      </c>
      <c r="R304" s="1365">
        <v>0</v>
      </c>
      <c r="S304" s="1348"/>
      <c r="T304" s="1348"/>
      <c r="U304" s="1348"/>
      <c r="V304" s="1348"/>
      <c r="W304" s="1348"/>
      <c r="X304" s="1348"/>
      <c r="Y304" s="1348"/>
      <c r="Z304" s="1348"/>
    </row>
    <row r="305" spans="1:26" ht="16.5">
      <c r="A305" s="1343">
        <v>299</v>
      </c>
      <c r="B305" s="66" t="s">
        <v>1274</v>
      </c>
      <c r="C305" s="135" t="s">
        <v>1275</v>
      </c>
      <c r="D305" s="67" t="s">
        <v>32</v>
      </c>
      <c r="E305" s="75">
        <v>32888</v>
      </c>
      <c r="F305" s="1344" t="s">
        <v>5472</v>
      </c>
      <c r="G305" s="1348"/>
      <c r="H305" s="1348" t="s">
        <v>1770</v>
      </c>
      <c r="I305" s="136" t="s">
        <v>1214</v>
      </c>
      <c r="J305" s="1348"/>
      <c r="K305" s="1348"/>
      <c r="L305" s="136" t="s">
        <v>36</v>
      </c>
      <c r="M305" s="137">
        <v>43304</v>
      </c>
      <c r="N305" s="137">
        <v>43304</v>
      </c>
      <c r="O305" s="137">
        <v>43304</v>
      </c>
      <c r="P305" s="137">
        <v>43304</v>
      </c>
      <c r="Q305" s="1365">
        <v>4730000</v>
      </c>
      <c r="R305" s="1365">
        <v>0</v>
      </c>
      <c r="S305" s="1348"/>
      <c r="T305" s="1348"/>
      <c r="U305" s="1348"/>
      <c r="V305" s="1348"/>
      <c r="W305" s="1348"/>
      <c r="X305" s="1348"/>
      <c r="Y305" s="1348"/>
      <c r="Z305" s="1348"/>
    </row>
    <row r="306" spans="1:26" ht="16.5">
      <c r="A306" s="1343">
        <v>300</v>
      </c>
      <c r="B306" s="479" t="s">
        <v>1282</v>
      </c>
      <c r="C306" s="614" t="s">
        <v>1283</v>
      </c>
      <c r="D306" s="481" t="s">
        <v>32</v>
      </c>
      <c r="E306" s="485">
        <v>30934</v>
      </c>
      <c r="F306" s="1344" t="s">
        <v>5472</v>
      </c>
      <c r="G306" s="1348"/>
      <c r="H306" s="1348" t="s">
        <v>1772</v>
      </c>
      <c r="I306" s="136" t="s">
        <v>1214</v>
      </c>
      <c r="J306" s="1348"/>
      <c r="K306" s="1348"/>
      <c r="L306" s="873" t="s">
        <v>36</v>
      </c>
      <c r="M306" s="672">
        <v>43617</v>
      </c>
      <c r="N306" s="672">
        <v>43617</v>
      </c>
      <c r="O306" s="672">
        <v>43617</v>
      </c>
      <c r="P306" s="672">
        <v>43617</v>
      </c>
      <c r="Q306" s="1365">
        <v>4730000</v>
      </c>
      <c r="R306" s="1365">
        <v>0</v>
      </c>
      <c r="S306" s="1348"/>
      <c r="T306" s="1348"/>
      <c r="U306" s="1348"/>
      <c r="V306" s="1348"/>
      <c r="W306" s="1348"/>
      <c r="X306" s="1348"/>
      <c r="Y306" s="1348"/>
      <c r="Z306" s="1348"/>
    </row>
    <row r="307" spans="1:26" ht="16.5">
      <c r="A307" s="1343">
        <v>301</v>
      </c>
      <c r="B307" s="66" t="s">
        <v>1291</v>
      </c>
      <c r="C307" s="135" t="s">
        <v>1292</v>
      </c>
      <c r="D307" s="67" t="s">
        <v>32</v>
      </c>
      <c r="E307" s="75">
        <v>32456</v>
      </c>
      <c r="F307" s="1344" t="s">
        <v>5472</v>
      </c>
      <c r="G307" s="1348"/>
      <c r="H307" s="1348" t="s">
        <v>1774</v>
      </c>
      <c r="I307" s="136" t="s">
        <v>1214</v>
      </c>
      <c r="J307" s="1348"/>
      <c r="K307" s="1348"/>
      <c r="L307" s="136" t="s">
        <v>36</v>
      </c>
      <c r="M307" s="75">
        <v>43617</v>
      </c>
      <c r="N307" s="75">
        <v>43617</v>
      </c>
      <c r="O307" s="75">
        <v>43617</v>
      </c>
      <c r="P307" s="75">
        <v>43617</v>
      </c>
      <c r="Q307" s="1365">
        <v>4730000</v>
      </c>
      <c r="R307" s="1365">
        <v>0</v>
      </c>
      <c r="S307" s="1348"/>
      <c r="T307" s="1348"/>
      <c r="U307" s="1348"/>
      <c r="V307" s="1348"/>
      <c r="W307" s="1348"/>
      <c r="X307" s="1348"/>
      <c r="Y307" s="1348"/>
      <c r="Z307" s="1348"/>
    </row>
    <row r="308" spans="1:26" ht="16.5">
      <c r="A308" s="1343">
        <v>302</v>
      </c>
      <c r="B308" s="66" t="s">
        <v>1297</v>
      </c>
      <c r="C308" s="142" t="s">
        <v>1298</v>
      </c>
      <c r="D308" s="67" t="s">
        <v>32</v>
      </c>
      <c r="E308" s="106">
        <v>30883</v>
      </c>
      <c r="F308" s="1344" t="s">
        <v>5472</v>
      </c>
      <c r="G308" s="1348"/>
      <c r="H308" s="1348" t="s">
        <v>1775</v>
      </c>
      <c r="I308" s="136" t="s">
        <v>1214</v>
      </c>
      <c r="J308" s="1348"/>
      <c r="K308" s="1348"/>
      <c r="L308" s="136" t="s">
        <v>36</v>
      </c>
      <c r="M308" s="75">
        <v>43648</v>
      </c>
      <c r="N308" s="75">
        <v>43648</v>
      </c>
      <c r="O308" s="75">
        <v>43648</v>
      </c>
      <c r="P308" s="75">
        <v>43648</v>
      </c>
      <c r="Q308" s="1365">
        <v>4730000</v>
      </c>
      <c r="R308" s="1365">
        <v>0</v>
      </c>
      <c r="S308" s="1348"/>
      <c r="T308" s="1348"/>
      <c r="U308" s="1348"/>
      <c r="V308" s="1348"/>
      <c r="W308" s="1348"/>
      <c r="X308" s="1348"/>
      <c r="Y308" s="1348"/>
      <c r="Z308" s="1348"/>
    </row>
    <row r="309" spans="1:26" ht="16.5">
      <c r="A309" s="1343">
        <v>303</v>
      </c>
      <c r="B309" s="66" t="s">
        <v>1302</v>
      </c>
      <c r="C309" s="142" t="s">
        <v>1303</v>
      </c>
      <c r="D309" s="63" t="s">
        <v>63</v>
      </c>
      <c r="E309" s="106">
        <v>33470</v>
      </c>
      <c r="F309" s="1344" t="s">
        <v>5472</v>
      </c>
      <c r="G309" s="1348"/>
      <c r="H309" s="1348" t="s">
        <v>1776</v>
      </c>
      <c r="I309" s="136" t="s">
        <v>1214</v>
      </c>
      <c r="J309" s="1348"/>
      <c r="K309" s="1348"/>
      <c r="L309" s="136" t="s">
        <v>36</v>
      </c>
      <c r="M309" s="75">
        <v>44014</v>
      </c>
      <c r="N309" s="75">
        <v>44014</v>
      </c>
      <c r="O309" s="75">
        <v>44014</v>
      </c>
      <c r="P309" s="75">
        <v>44014</v>
      </c>
      <c r="Q309" s="1365">
        <v>4730000</v>
      </c>
      <c r="R309" s="1365">
        <v>0</v>
      </c>
      <c r="S309" s="1348"/>
      <c r="T309" s="1348"/>
      <c r="U309" s="1348"/>
      <c r="V309" s="1348"/>
      <c r="W309" s="1348"/>
      <c r="X309" s="1348"/>
      <c r="Y309" s="1348"/>
      <c r="Z309" s="1348"/>
    </row>
    <row r="310" spans="1:26" ht="16.5">
      <c r="A310" s="1343">
        <v>304</v>
      </c>
      <c r="B310" s="66" t="s">
        <v>1309</v>
      </c>
      <c r="C310" s="142" t="s">
        <v>1310</v>
      </c>
      <c r="D310" s="67" t="s">
        <v>32</v>
      </c>
      <c r="E310" s="75">
        <v>28420</v>
      </c>
      <c r="F310" s="1344" t="s">
        <v>5472</v>
      </c>
      <c r="G310" s="1348"/>
      <c r="H310" s="1348" t="s">
        <v>1778</v>
      </c>
      <c r="I310" s="136" t="s">
        <v>1214</v>
      </c>
      <c r="J310" s="1348"/>
      <c r="K310" s="1348"/>
      <c r="L310" s="136" t="s">
        <v>36</v>
      </c>
      <c r="M310" s="75">
        <v>44044</v>
      </c>
      <c r="N310" s="75">
        <v>44044</v>
      </c>
      <c r="O310" s="75">
        <v>44044</v>
      </c>
      <c r="P310" s="75">
        <v>44044</v>
      </c>
      <c r="Q310" s="1365">
        <v>4730000</v>
      </c>
      <c r="R310" s="1365">
        <v>0</v>
      </c>
      <c r="S310" s="1348"/>
      <c r="T310" s="1348"/>
      <c r="U310" s="1348"/>
      <c r="V310" s="1348"/>
      <c r="W310" s="1348"/>
      <c r="X310" s="1348"/>
      <c r="Y310" s="1348"/>
      <c r="Z310" s="1348"/>
    </row>
    <row r="311" spans="1:26" ht="16.5">
      <c r="A311" s="1343">
        <v>305</v>
      </c>
      <c r="B311" s="66" t="s">
        <v>1313</v>
      </c>
      <c r="C311" s="146" t="s">
        <v>1314</v>
      </c>
      <c r="D311" s="63" t="s">
        <v>63</v>
      </c>
      <c r="E311" s="75">
        <v>30091</v>
      </c>
      <c r="F311" s="1344" t="s">
        <v>5472</v>
      </c>
      <c r="G311" s="1348"/>
      <c r="H311" s="1348" t="s">
        <v>1316</v>
      </c>
      <c r="I311" s="136" t="s">
        <v>1214</v>
      </c>
      <c r="J311" s="1348"/>
      <c r="K311" s="1348"/>
      <c r="L311" s="136" t="s">
        <v>36</v>
      </c>
      <c r="M311" s="75">
        <v>44044</v>
      </c>
      <c r="N311" s="75">
        <v>44044</v>
      </c>
      <c r="O311" s="75">
        <v>44044</v>
      </c>
      <c r="P311" s="75">
        <v>44044</v>
      </c>
      <c r="Q311" s="1365">
        <v>4730000</v>
      </c>
      <c r="R311" s="1365">
        <v>0</v>
      </c>
      <c r="S311" s="1348"/>
      <c r="T311" s="1348"/>
      <c r="U311" s="1348"/>
      <c r="V311" s="1348"/>
      <c r="W311" s="1348"/>
      <c r="X311" s="1348"/>
      <c r="Y311" s="1348"/>
      <c r="Z311" s="1348"/>
    </row>
    <row r="312" spans="1:26" ht="16.5">
      <c r="A312" s="1343">
        <v>306</v>
      </c>
      <c r="B312" s="66" t="s">
        <v>1318</v>
      </c>
      <c r="C312" s="142" t="s">
        <v>1319</v>
      </c>
      <c r="D312" s="63" t="s">
        <v>63</v>
      </c>
      <c r="E312" s="75">
        <v>29397</v>
      </c>
      <c r="F312" s="1344" t="s">
        <v>5472</v>
      </c>
      <c r="G312" s="1348"/>
      <c r="H312" s="1348" t="s">
        <v>1779</v>
      </c>
      <c r="I312" s="136" t="s">
        <v>1214</v>
      </c>
      <c r="J312" s="1348"/>
      <c r="K312" s="1348"/>
      <c r="L312" s="136" t="s">
        <v>36</v>
      </c>
      <c r="M312" s="75">
        <v>44044</v>
      </c>
      <c r="N312" s="75">
        <v>44044</v>
      </c>
      <c r="O312" s="75">
        <v>44044</v>
      </c>
      <c r="P312" s="75">
        <v>44044</v>
      </c>
      <c r="Q312" s="1365">
        <v>4730000</v>
      </c>
      <c r="R312" s="1365">
        <v>0</v>
      </c>
      <c r="S312" s="1348"/>
      <c r="T312" s="1348"/>
      <c r="U312" s="1348"/>
      <c r="V312" s="1348"/>
      <c r="W312" s="1348"/>
      <c r="X312" s="1348"/>
      <c r="Y312" s="1348"/>
      <c r="Z312" s="1348"/>
    </row>
    <row r="313" spans="1:26" ht="16.5">
      <c r="A313" s="1343">
        <v>307</v>
      </c>
      <c r="B313" s="66" t="s">
        <v>1326</v>
      </c>
      <c r="C313" s="142" t="s">
        <v>1327</v>
      </c>
      <c r="D313" s="67" t="s">
        <v>32</v>
      </c>
      <c r="E313" s="75">
        <v>33433</v>
      </c>
      <c r="F313" s="1344" t="s">
        <v>5472</v>
      </c>
      <c r="G313" s="1348"/>
      <c r="H313" s="1348" t="s">
        <v>1781</v>
      </c>
      <c r="I313" s="136" t="s">
        <v>1214</v>
      </c>
      <c r="J313" s="1348"/>
      <c r="K313" s="1348"/>
      <c r="L313" s="136" t="s">
        <v>36</v>
      </c>
      <c r="M313" s="75">
        <v>44105</v>
      </c>
      <c r="N313" s="75">
        <v>44105</v>
      </c>
      <c r="O313" s="75">
        <v>44105</v>
      </c>
      <c r="P313" s="75">
        <v>44105</v>
      </c>
      <c r="Q313" s="1365">
        <v>4730000</v>
      </c>
      <c r="R313" s="1365">
        <v>0</v>
      </c>
      <c r="S313" s="1348"/>
      <c r="T313" s="1348"/>
      <c r="U313" s="1348"/>
      <c r="V313" s="1348"/>
      <c r="W313" s="1348"/>
      <c r="X313" s="1348"/>
      <c r="Y313" s="1348"/>
      <c r="Z313" s="1348"/>
    </row>
    <row r="314" spans="1:26" ht="16.5">
      <c r="A314" s="1343">
        <v>308</v>
      </c>
      <c r="B314" s="66" t="s">
        <v>1330</v>
      </c>
      <c r="C314" s="142" t="s">
        <v>1331</v>
      </c>
      <c r="D314" s="63" t="s">
        <v>63</v>
      </c>
      <c r="E314" s="75">
        <v>33313</v>
      </c>
      <c r="F314" s="1344" t="s">
        <v>5472</v>
      </c>
      <c r="G314" s="1348"/>
      <c r="H314" s="1348" t="s">
        <v>1782</v>
      </c>
      <c r="I314" s="873" t="s">
        <v>1214</v>
      </c>
      <c r="J314" s="1348"/>
      <c r="K314" s="1348"/>
      <c r="L314" s="136" t="s">
        <v>36</v>
      </c>
      <c r="M314" s="75">
        <v>44105</v>
      </c>
      <c r="N314" s="75">
        <v>44105</v>
      </c>
      <c r="O314" s="75">
        <v>44105</v>
      </c>
      <c r="P314" s="75">
        <v>44105</v>
      </c>
      <c r="Q314" s="1365">
        <v>4730000</v>
      </c>
      <c r="R314" s="1365">
        <v>0</v>
      </c>
      <c r="S314" s="1348"/>
      <c r="T314" s="1348"/>
      <c r="U314" s="1348"/>
      <c r="V314" s="1348"/>
      <c r="W314" s="1348"/>
      <c r="X314" s="1348"/>
      <c r="Y314" s="1348"/>
      <c r="Z314" s="1348"/>
    </row>
    <row r="315" spans="1:26" ht="16.5">
      <c r="A315" s="1343">
        <v>309</v>
      </c>
      <c r="B315" s="66" t="s">
        <v>1334</v>
      </c>
      <c r="C315" s="142" t="s">
        <v>1335</v>
      </c>
      <c r="D315" s="67" t="s">
        <v>32</v>
      </c>
      <c r="E315" s="75">
        <v>32874</v>
      </c>
      <c r="F315" s="1344" t="s">
        <v>5472</v>
      </c>
      <c r="G315" s="1348"/>
      <c r="H315" s="1348" t="s">
        <v>1783</v>
      </c>
      <c r="I315" s="136" t="s">
        <v>1214</v>
      </c>
      <c r="J315" s="1348"/>
      <c r="K315" s="1348"/>
      <c r="L315" s="136" t="s">
        <v>36</v>
      </c>
      <c r="M315" s="75">
        <v>44130</v>
      </c>
      <c r="N315" s="75">
        <v>44130</v>
      </c>
      <c r="O315" s="75">
        <v>44130</v>
      </c>
      <c r="P315" s="75">
        <v>44130</v>
      </c>
      <c r="Q315" s="1365">
        <v>4730000</v>
      </c>
      <c r="R315" s="1365">
        <v>0</v>
      </c>
      <c r="S315" s="1348"/>
      <c r="T315" s="1348"/>
      <c r="U315" s="1348"/>
      <c r="V315" s="1348"/>
      <c r="W315" s="1348"/>
      <c r="X315" s="1348"/>
      <c r="Y315" s="1348"/>
      <c r="Z315" s="1348"/>
    </row>
    <row r="316" spans="1:26" ht="16.5">
      <c r="A316" s="1343">
        <v>310</v>
      </c>
      <c r="B316" s="480" t="s">
        <v>1340</v>
      </c>
      <c r="C316" s="958" t="s">
        <v>1341</v>
      </c>
      <c r="D316" s="959" t="s">
        <v>32</v>
      </c>
      <c r="E316" s="485">
        <v>30198</v>
      </c>
      <c r="F316" s="1344" t="s">
        <v>5472</v>
      </c>
      <c r="G316" s="1348"/>
      <c r="H316" s="1348" t="s">
        <v>1784</v>
      </c>
      <c r="I316" s="136" t="s">
        <v>1214</v>
      </c>
      <c r="J316" s="1348"/>
      <c r="K316" s="1348"/>
      <c r="L316" s="499" t="s">
        <v>36</v>
      </c>
      <c r="M316" s="486" t="s">
        <v>1342</v>
      </c>
      <c r="N316" s="486" t="s">
        <v>1342</v>
      </c>
      <c r="O316" s="486" t="s">
        <v>1342</v>
      </c>
      <c r="P316" s="486" t="s">
        <v>1342</v>
      </c>
      <c r="Q316" s="1365">
        <v>5382000</v>
      </c>
      <c r="R316" s="1365">
        <v>0</v>
      </c>
      <c r="S316" s="1348"/>
      <c r="T316" s="1348"/>
      <c r="U316" s="1348"/>
      <c r="V316" s="1348"/>
      <c r="W316" s="1348"/>
      <c r="X316" s="1348"/>
      <c r="Y316" s="1348"/>
      <c r="Z316" s="1348"/>
    </row>
    <row r="317" spans="1:26" ht="16.5">
      <c r="A317" s="1343">
        <v>311</v>
      </c>
      <c r="B317" s="66" t="s">
        <v>1347</v>
      </c>
      <c r="C317" s="153" t="s">
        <v>1348</v>
      </c>
      <c r="D317" s="155" t="s">
        <v>32</v>
      </c>
      <c r="E317" s="106">
        <v>33502</v>
      </c>
      <c r="F317" s="1344" t="s">
        <v>5472</v>
      </c>
      <c r="G317" s="1348"/>
      <c r="H317" s="1348" t="s">
        <v>1785</v>
      </c>
      <c r="I317" s="136" t="s">
        <v>1214</v>
      </c>
      <c r="J317" s="1348"/>
      <c r="K317" s="1348"/>
      <c r="L317" s="46" t="s">
        <v>36</v>
      </c>
      <c r="M317" s="107">
        <v>44287</v>
      </c>
      <c r="N317" s="107">
        <v>44287</v>
      </c>
      <c r="O317" s="107">
        <v>44287</v>
      </c>
      <c r="P317" s="107">
        <v>44287</v>
      </c>
      <c r="Q317" s="1365">
        <v>4730000</v>
      </c>
      <c r="R317" s="1365">
        <v>0</v>
      </c>
      <c r="S317" s="1348"/>
      <c r="T317" s="1348"/>
      <c r="U317" s="1348"/>
      <c r="V317" s="1348"/>
      <c r="W317" s="1348"/>
      <c r="X317" s="1348"/>
      <c r="Y317" s="1348"/>
      <c r="Z317" s="1348"/>
    </row>
    <row r="318" spans="1:26" ht="16.5">
      <c r="A318" s="1343">
        <v>312</v>
      </c>
      <c r="B318" s="66" t="s">
        <v>1504</v>
      </c>
      <c r="C318" s="414" t="s">
        <v>1497</v>
      </c>
      <c r="D318" s="155" t="s">
        <v>32</v>
      </c>
      <c r="E318" s="106">
        <v>32774</v>
      </c>
      <c r="F318" s="1344" t="s">
        <v>5472</v>
      </c>
      <c r="G318" s="1348"/>
      <c r="H318" s="1348" t="s">
        <v>1514</v>
      </c>
      <c r="I318" s="136" t="s">
        <v>1214</v>
      </c>
      <c r="J318" s="1348"/>
      <c r="K318" s="1348"/>
      <c r="L318" s="46" t="s">
        <v>36</v>
      </c>
      <c r="M318" s="107">
        <v>44986</v>
      </c>
      <c r="N318" s="107">
        <v>44986</v>
      </c>
      <c r="O318" s="107">
        <v>44986</v>
      </c>
      <c r="P318" s="107">
        <v>44986</v>
      </c>
      <c r="Q318" s="1365">
        <v>4730000</v>
      </c>
      <c r="R318" s="1365">
        <v>0</v>
      </c>
      <c r="S318" s="1348"/>
      <c r="T318" s="1348"/>
      <c r="U318" s="1348"/>
      <c r="V318" s="1348"/>
      <c r="W318" s="1348"/>
      <c r="X318" s="1348"/>
      <c r="Y318" s="1348"/>
      <c r="Z318" s="1348"/>
    </row>
    <row r="319" spans="1:26" ht="16.5">
      <c r="A319" s="1343">
        <v>313</v>
      </c>
      <c r="B319" s="66" t="s">
        <v>1505</v>
      </c>
      <c r="C319" s="435" t="s">
        <v>1501</v>
      </c>
      <c r="D319" s="415" t="s">
        <v>32</v>
      </c>
      <c r="E319" s="418">
        <v>33887</v>
      </c>
      <c r="F319" s="1344" t="s">
        <v>5472</v>
      </c>
      <c r="G319" s="1348"/>
      <c r="H319" s="1348" t="s">
        <v>1738</v>
      </c>
      <c r="I319" s="136" t="s">
        <v>1214</v>
      </c>
      <c r="J319" s="1348"/>
      <c r="K319" s="1348"/>
      <c r="L319" s="46" t="s">
        <v>36</v>
      </c>
      <c r="M319" s="419">
        <v>44986</v>
      </c>
      <c r="N319" s="419">
        <v>44986</v>
      </c>
      <c r="O319" s="419">
        <v>44986</v>
      </c>
      <c r="P319" s="419">
        <v>44986</v>
      </c>
      <c r="Q319" s="1365">
        <v>4730000</v>
      </c>
      <c r="R319" s="1365">
        <v>0</v>
      </c>
      <c r="S319" s="1348"/>
      <c r="T319" s="1348"/>
      <c r="U319" s="1348"/>
      <c r="V319" s="1348"/>
      <c r="W319" s="1348"/>
      <c r="X319" s="1348"/>
      <c r="Y319" s="1348"/>
      <c r="Z319" s="1348"/>
    </row>
    <row r="320" spans="1:26" ht="16.5">
      <c r="A320" s="1343">
        <v>314</v>
      </c>
      <c r="B320" s="66" t="s">
        <v>1506</v>
      </c>
      <c r="C320" s="414" t="s">
        <v>1502</v>
      </c>
      <c r="D320" s="415" t="s">
        <v>32</v>
      </c>
      <c r="E320" s="106">
        <v>34971</v>
      </c>
      <c r="F320" s="1344" t="s">
        <v>5472</v>
      </c>
      <c r="G320" s="1348"/>
      <c r="H320" s="1348" t="s">
        <v>1507</v>
      </c>
      <c r="I320" s="136" t="s">
        <v>1214</v>
      </c>
      <c r="J320" s="1348"/>
      <c r="K320" s="1348"/>
      <c r="L320" s="46" t="s">
        <v>36</v>
      </c>
      <c r="M320" s="107">
        <v>44986</v>
      </c>
      <c r="N320" s="107">
        <v>44986</v>
      </c>
      <c r="O320" s="107">
        <v>44986</v>
      </c>
      <c r="P320" s="107">
        <v>44986</v>
      </c>
      <c r="Q320" s="1365">
        <v>4730000</v>
      </c>
      <c r="R320" s="1365">
        <v>0</v>
      </c>
      <c r="S320" s="1348"/>
      <c r="T320" s="1348"/>
      <c r="U320" s="1348"/>
      <c r="V320" s="1348"/>
      <c r="W320" s="1348"/>
      <c r="X320" s="1348"/>
      <c r="Y320" s="1348"/>
      <c r="Z320" s="1348"/>
    </row>
    <row r="321" spans="1:26" ht="16.5">
      <c r="A321" s="1343">
        <v>315</v>
      </c>
      <c r="B321" s="66" t="s">
        <v>2015</v>
      </c>
      <c r="C321" s="414" t="s">
        <v>2012</v>
      </c>
      <c r="D321" s="63" t="s">
        <v>63</v>
      </c>
      <c r="E321" s="106">
        <v>34335</v>
      </c>
      <c r="F321" s="1344" t="s">
        <v>5472</v>
      </c>
      <c r="G321" s="1348"/>
      <c r="H321" s="1348" t="s">
        <v>2020</v>
      </c>
      <c r="I321" s="136" t="s">
        <v>1214</v>
      </c>
      <c r="J321" s="1348"/>
      <c r="K321" s="1348"/>
      <c r="L321" s="46" t="s">
        <v>36</v>
      </c>
      <c r="M321" s="107">
        <v>45242</v>
      </c>
      <c r="N321" s="107">
        <v>45242</v>
      </c>
      <c r="O321" s="107">
        <v>45242</v>
      </c>
      <c r="P321" s="107">
        <v>45242</v>
      </c>
      <c r="Q321" s="1365">
        <v>4730000</v>
      </c>
      <c r="R321" s="1365">
        <v>0</v>
      </c>
      <c r="S321" s="1348"/>
      <c r="T321" s="1348"/>
      <c r="U321" s="1348"/>
      <c r="V321" s="1348"/>
      <c r="W321" s="1348"/>
      <c r="X321" s="1348"/>
      <c r="Y321" s="1348"/>
      <c r="Z321" s="1348"/>
    </row>
    <row r="322" spans="1:26" ht="16.5">
      <c r="A322" s="1343">
        <v>316</v>
      </c>
      <c r="B322" s="369" t="s">
        <v>2567</v>
      </c>
      <c r="C322" s="414" t="s">
        <v>2505</v>
      </c>
      <c r="D322" s="63" t="s">
        <v>63</v>
      </c>
      <c r="E322" s="106">
        <v>32733</v>
      </c>
      <c r="F322" s="1344" t="s">
        <v>5472</v>
      </c>
      <c r="G322" s="1348"/>
      <c r="H322" s="1348" t="s">
        <v>2507</v>
      </c>
      <c r="I322" s="136" t="s">
        <v>1214</v>
      </c>
      <c r="J322" s="1348"/>
      <c r="K322" s="1348"/>
      <c r="L322" s="46" t="s">
        <v>36</v>
      </c>
      <c r="M322" s="107">
        <v>45474</v>
      </c>
      <c r="N322" s="107">
        <v>45474</v>
      </c>
      <c r="O322" s="107">
        <v>45474</v>
      </c>
      <c r="P322" s="107">
        <v>45474</v>
      </c>
      <c r="Q322" s="1365">
        <v>4730000</v>
      </c>
      <c r="R322" s="1365">
        <v>0</v>
      </c>
      <c r="S322" s="1348"/>
      <c r="T322" s="1348"/>
      <c r="U322" s="1348"/>
      <c r="V322" s="1348"/>
      <c r="W322" s="1348"/>
      <c r="X322" s="1348"/>
      <c r="Y322" s="1348"/>
      <c r="Z322" s="1348"/>
    </row>
    <row r="323" spans="1:26" ht="16.5">
      <c r="A323" s="1343">
        <v>317</v>
      </c>
      <c r="B323" s="369" t="s">
        <v>2697</v>
      </c>
      <c r="C323" s="370" t="s">
        <v>2696</v>
      </c>
      <c r="D323" s="63" t="s">
        <v>63</v>
      </c>
      <c r="E323" s="106">
        <v>34581</v>
      </c>
      <c r="F323" s="1344" t="s">
        <v>5472</v>
      </c>
      <c r="G323" s="1348"/>
      <c r="H323" s="1348" t="s">
        <v>2715</v>
      </c>
      <c r="I323" s="136" t="s">
        <v>1214</v>
      </c>
      <c r="J323" s="1348"/>
      <c r="K323" s="1348"/>
      <c r="L323" s="46" t="s">
        <v>36</v>
      </c>
      <c r="M323" s="107">
        <v>45536</v>
      </c>
      <c r="N323" s="107">
        <v>45536</v>
      </c>
      <c r="O323" s="107">
        <v>45536</v>
      </c>
      <c r="P323" s="107">
        <v>45536</v>
      </c>
      <c r="Q323" s="1365">
        <v>4410000</v>
      </c>
      <c r="R323" s="1365"/>
      <c r="S323" s="1348"/>
      <c r="T323" s="1348"/>
      <c r="U323" s="1348"/>
      <c r="V323" s="1348"/>
      <c r="W323" s="1348"/>
      <c r="X323" s="1348"/>
      <c r="Y323" s="1348"/>
      <c r="Z323" s="1348"/>
    </row>
    <row r="324" spans="1:26" ht="16.5">
      <c r="A324" s="1343">
        <v>318</v>
      </c>
      <c r="B324" s="369" t="s">
        <v>2808</v>
      </c>
      <c r="C324" s="370" t="s">
        <v>2745</v>
      </c>
      <c r="D324" s="155" t="s">
        <v>32</v>
      </c>
      <c r="E324" s="106">
        <v>33596</v>
      </c>
      <c r="F324" s="1344" t="s">
        <v>5472</v>
      </c>
      <c r="G324" s="1348"/>
      <c r="H324" s="1348" t="s">
        <v>2805</v>
      </c>
      <c r="I324" s="499" t="s">
        <v>93</v>
      </c>
      <c r="J324" s="1348"/>
      <c r="K324" s="1348"/>
      <c r="L324" s="46" t="s">
        <v>117</v>
      </c>
      <c r="M324" s="107">
        <v>45748</v>
      </c>
      <c r="N324" s="107">
        <v>45748</v>
      </c>
      <c r="O324" s="107">
        <v>45748</v>
      </c>
      <c r="P324" s="107">
        <v>45748</v>
      </c>
      <c r="Q324" s="1365">
        <v>4410000</v>
      </c>
      <c r="R324" s="1365"/>
      <c r="S324" s="1348"/>
      <c r="T324" s="1348"/>
      <c r="U324" s="1348"/>
      <c r="V324" s="1348"/>
      <c r="W324" s="1348"/>
      <c r="X324" s="1348"/>
      <c r="Y324" s="1348"/>
      <c r="Z324" s="1348"/>
    </row>
    <row r="325" spans="1:26" ht="16.5">
      <c r="A325" s="1343">
        <v>319</v>
      </c>
      <c r="B325" s="369" t="s">
        <v>2842</v>
      </c>
      <c r="C325" s="370" t="s">
        <v>2837</v>
      </c>
      <c r="D325" s="155" t="s">
        <v>32</v>
      </c>
      <c r="E325" s="106">
        <v>33553</v>
      </c>
      <c r="F325" s="1344" t="s">
        <v>5472</v>
      </c>
      <c r="G325" s="1348"/>
      <c r="H325" s="1348" t="s">
        <v>2839</v>
      </c>
      <c r="I325" s="46" t="s">
        <v>156</v>
      </c>
      <c r="J325" s="1348"/>
      <c r="K325" s="1348"/>
      <c r="L325" s="46" t="s">
        <v>117</v>
      </c>
      <c r="M325" s="107">
        <v>45789</v>
      </c>
      <c r="N325" s="107">
        <v>45789</v>
      </c>
      <c r="O325" s="107">
        <v>45789</v>
      </c>
      <c r="P325" s="107">
        <v>45789</v>
      </c>
      <c r="Q325" s="1365">
        <v>4410000</v>
      </c>
      <c r="R325" s="1365"/>
      <c r="S325" s="1348"/>
      <c r="T325" s="1348"/>
      <c r="U325" s="1348"/>
      <c r="V325" s="1348"/>
      <c r="W325" s="1348"/>
      <c r="X325" s="1348"/>
      <c r="Y325" s="1348"/>
      <c r="Z325" s="1348"/>
    </row>
    <row r="326" spans="1:26" ht="16.5">
      <c r="A326" s="1343">
        <v>320</v>
      </c>
      <c r="B326" s="369" t="s">
        <v>3424</v>
      </c>
      <c r="C326" s="154" t="s">
        <v>3419</v>
      </c>
      <c r="D326" s="155" t="s">
        <v>32</v>
      </c>
      <c r="E326" s="106">
        <v>33279</v>
      </c>
      <c r="F326" s="1344" t="s">
        <v>5472</v>
      </c>
      <c r="G326" s="1348"/>
      <c r="H326" s="1348" t="s">
        <v>3421</v>
      </c>
      <c r="I326" s="46" t="s">
        <v>156</v>
      </c>
      <c r="J326" s="1348"/>
      <c r="K326" s="1348"/>
      <c r="L326" s="46" t="s">
        <v>117</v>
      </c>
      <c r="M326" s="107">
        <v>45658</v>
      </c>
      <c r="N326" s="107">
        <v>45658</v>
      </c>
      <c r="O326" s="107">
        <v>45658</v>
      </c>
      <c r="P326" s="107">
        <v>45658</v>
      </c>
      <c r="Q326" s="1365">
        <v>4410000</v>
      </c>
      <c r="R326" s="1365"/>
      <c r="S326" s="1348"/>
      <c r="T326" s="1348"/>
      <c r="U326" s="1348"/>
      <c r="V326" s="1348"/>
      <c r="W326" s="1348"/>
      <c r="X326" s="1348"/>
      <c r="Y326" s="1348"/>
      <c r="Z326" s="1348"/>
    </row>
    <row r="327" spans="1:26" ht="16.5">
      <c r="A327" s="1343">
        <v>321</v>
      </c>
      <c r="B327" s="369" t="s">
        <v>3438</v>
      </c>
      <c r="C327" s="127" t="s">
        <v>3437</v>
      </c>
      <c r="D327" s="63" t="s">
        <v>63</v>
      </c>
      <c r="E327" s="106">
        <v>36177</v>
      </c>
      <c r="F327" s="1344" t="s">
        <v>5472</v>
      </c>
      <c r="G327" s="1348"/>
      <c r="H327" s="1348" t="s">
        <v>3471</v>
      </c>
      <c r="I327" s="435" t="s">
        <v>156</v>
      </c>
      <c r="J327" s="1348"/>
      <c r="K327" s="1348"/>
      <c r="L327" s="46" t="s">
        <v>117</v>
      </c>
      <c r="M327" s="107">
        <v>45962</v>
      </c>
      <c r="N327" s="107">
        <v>45962</v>
      </c>
      <c r="O327" s="107">
        <v>45962</v>
      </c>
      <c r="P327" s="107">
        <v>45962</v>
      </c>
      <c r="Q327" s="1365">
        <v>4410000</v>
      </c>
      <c r="R327" s="1365"/>
      <c r="S327" s="1348"/>
      <c r="T327" s="1348"/>
      <c r="U327" s="1348"/>
      <c r="V327" s="1348"/>
      <c r="W327" s="1348"/>
      <c r="X327" s="1348"/>
      <c r="Y327" s="1348"/>
      <c r="Z327" s="1348"/>
    </row>
    <row r="328" spans="1:26" ht="16.5">
      <c r="A328" s="1343">
        <v>322</v>
      </c>
      <c r="B328" s="369" t="s">
        <v>3440</v>
      </c>
      <c r="C328" s="127" t="s">
        <v>3439</v>
      </c>
      <c r="D328" s="155" t="s">
        <v>32</v>
      </c>
      <c r="E328" s="106">
        <v>34885</v>
      </c>
      <c r="F328" s="1344" t="s">
        <v>5472</v>
      </c>
      <c r="G328" s="1348"/>
      <c r="H328" s="1348" t="s">
        <v>3474</v>
      </c>
      <c r="I328" s="46" t="s">
        <v>156</v>
      </c>
      <c r="J328" s="1348"/>
      <c r="K328" s="1348"/>
      <c r="L328" s="46" t="s">
        <v>117</v>
      </c>
      <c r="M328" s="107">
        <v>45963</v>
      </c>
      <c r="N328" s="107">
        <v>45963</v>
      </c>
      <c r="O328" s="107">
        <v>45963</v>
      </c>
      <c r="P328" s="107">
        <v>45963</v>
      </c>
      <c r="Q328" s="1365">
        <v>4410000</v>
      </c>
      <c r="R328" s="1365"/>
      <c r="S328" s="1348"/>
      <c r="T328" s="1348"/>
      <c r="U328" s="1348"/>
      <c r="V328" s="1348"/>
      <c r="W328" s="1348"/>
      <c r="X328" s="1348"/>
      <c r="Y328" s="1348"/>
      <c r="Z328" s="1348"/>
    </row>
    <row r="329" spans="1:26" ht="16.5">
      <c r="A329" s="1343">
        <v>323</v>
      </c>
      <c r="B329" s="369" t="s">
        <v>3441</v>
      </c>
      <c r="C329" s="127" t="s">
        <v>3442</v>
      </c>
      <c r="D329" s="155" t="s">
        <v>32</v>
      </c>
      <c r="E329" s="106">
        <v>31844</v>
      </c>
      <c r="F329" s="1344" t="s">
        <v>5472</v>
      </c>
      <c r="G329" s="1348"/>
      <c r="H329" s="1348" t="s">
        <v>3481</v>
      </c>
      <c r="I329" s="46" t="s">
        <v>156</v>
      </c>
      <c r="J329" s="1348"/>
      <c r="K329" s="1348"/>
      <c r="L329" s="46" t="s">
        <v>117</v>
      </c>
      <c r="M329" s="107">
        <v>45964</v>
      </c>
      <c r="N329" s="107">
        <v>45964</v>
      </c>
      <c r="O329" s="107">
        <v>45964</v>
      </c>
      <c r="P329" s="107">
        <v>45964</v>
      </c>
      <c r="Q329" s="1365">
        <v>4410000</v>
      </c>
      <c r="R329" s="1365"/>
      <c r="S329" s="1348"/>
      <c r="T329" s="1348"/>
      <c r="U329" s="1348"/>
      <c r="V329" s="1348"/>
      <c r="W329" s="1348"/>
      <c r="X329" s="1348"/>
      <c r="Y329" s="1348"/>
      <c r="Z329" s="1348"/>
    </row>
    <row r="330" spans="1:26" ht="16.5">
      <c r="A330" s="1343">
        <v>324</v>
      </c>
      <c r="B330" s="369" t="s">
        <v>3444</v>
      </c>
      <c r="C330" s="505" t="s">
        <v>3443</v>
      </c>
      <c r="D330" s="63" t="s">
        <v>63</v>
      </c>
      <c r="E330" s="106">
        <v>34982</v>
      </c>
      <c r="F330" s="1344" t="s">
        <v>5472</v>
      </c>
      <c r="G330" s="1348"/>
      <c r="H330" s="1348" t="s">
        <v>4254</v>
      </c>
      <c r="I330" s="46" t="s">
        <v>50</v>
      </c>
      <c r="J330" s="1348"/>
      <c r="K330" s="1348"/>
      <c r="L330" s="46" t="s">
        <v>117</v>
      </c>
      <c r="M330" s="107">
        <v>45965</v>
      </c>
      <c r="N330" s="107">
        <v>45965</v>
      </c>
      <c r="O330" s="107">
        <v>45965</v>
      </c>
      <c r="P330" s="107">
        <v>45965</v>
      </c>
      <c r="Q330" s="1365">
        <v>4410000</v>
      </c>
      <c r="R330" s="1365"/>
      <c r="S330" s="1348"/>
      <c r="T330" s="1348"/>
      <c r="U330" s="1348"/>
      <c r="V330" s="1348"/>
      <c r="W330" s="1348"/>
      <c r="X330" s="1348"/>
      <c r="Y330" s="1348"/>
      <c r="Z330" s="1348"/>
    </row>
    <row r="331" spans="1:26" ht="16.5">
      <c r="A331" s="1343">
        <v>325</v>
      </c>
      <c r="B331" s="66" t="s">
        <v>1353</v>
      </c>
      <c r="C331" s="154" t="s">
        <v>1354</v>
      </c>
      <c r="D331" s="155" t="s">
        <v>32</v>
      </c>
      <c r="E331" s="106">
        <v>34433</v>
      </c>
      <c r="F331" s="1344" t="s">
        <v>5472</v>
      </c>
      <c r="G331" s="1348"/>
      <c r="H331" s="1348" t="s">
        <v>1786</v>
      </c>
      <c r="I331" s="136" t="s">
        <v>1214</v>
      </c>
      <c r="J331" s="1348"/>
      <c r="K331" s="1348"/>
      <c r="L331" s="56" t="s">
        <v>36</v>
      </c>
      <c r="M331" s="107">
        <v>44287</v>
      </c>
      <c r="N331" s="107">
        <v>44287</v>
      </c>
      <c r="O331" s="107">
        <v>44287</v>
      </c>
      <c r="P331" s="107">
        <v>44287</v>
      </c>
      <c r="Q331" s="1365">
        <v>4730000</v>
      </c>
      <c r="R331" s="1365">
        <v>0</v>
      </c>
      <c r="S331" s="1348"/>
      <c r="T331" s="1348"/>
      <c r="U331" s="1348"/>
      <c r="V331" s="1348"/>
      <c r="W331" s="1348"/>
      <c r="X331" s="1348"/>
      <c r="Y331" s="1348"/>
      <c r="Z331" s="1348"/>
    </row>
    <row r="332" spans="1:26" ht="16.5">
      <c r="A332" s="1343">
        <v>326</v>
      </c>
      <c r="B332" s="944" t="s">
        <v>157</v>
      </c>
      <c r="C332" s="946" t="s">
        <v>158</v>
      </c>
      <c r="D332" s="614" t="s">
        <v>32</v>
      </c>
      <c r="E332" s="949">
        <v>31967</v>
      </c>
      <c r="F332" s="1344" t="s">
        <v>5472</v>
      </c>
      <c r="G332" s="1348"/>
      <c r="H332" s="1348" t="s">
        <v>160</v>
      </c>
      <c r="I332" s="136" t="s">
        <v>1214</v>
      </c>
      <c r="J332" s="1348"/>
      <c r="K332" s="1348"/>
      <c r="L332" s="951" t="s">
        <v>36</v>
      </c>
      <c r="M332" s="950">
        <v>41624</v>
      </c>
      <c r="N332" s="950">
        <v>41624</v>
      </c>
      <c r="O332" s="950">
        <v>41624</v>
      </c>
      <c r="P332" s="950">
        <v>41624</v>
      </c>
      <c r="Q332" s="1365">
        <v>6647000</v>
      </c>
      <c r="R332" s="1365">
        <v>0</v>
      </c>
      <c r="S332" s="1348"/>
      <c r="T332" s="1348"/>
      <c r="U332" s="1348"/>
      <c r="V332" s="1348"/>
      <c r="W332" s="1348"/>
      <c r="X332" s="1348"/>
      <c r="Y332" s="1348"/>
      <c r="Z332" s="1348"/>
    </row>
    <row r="333" spans="1:26" ht="16.5">
      <c r="A333" s="1343">
        <v>327</v>
      </c>
      <c r="B333" s="66" t="s">
        <v>1364</v>
      </c>
      <c r="C333" s="154" t="s">
        <v>1365</v>
      </c>
      <c r="D333" s="155" t="s">
        <v>32</v>
      </c>
      <c r="E333" s="106">
        <v>33902</v>
      </c>
      <c r="F333" s="1344" t="s">
        <v>5472</v>
      </c>
      <c r="G333" s="1348"/>
      <c r="H333" s="1348" t="s">
        <v>1788</v>
      </c>
      <c r="I333" s="136" t="s">
        <v>1214</v>
      </c>
      <c r="J333" s="1348"/>
      <c r="K333" s="1348"/>
      <c r="L333" s="56" t="s">
        <v>36</v>
      </c>
      <c r="M333" s="107">
        <v>44290</v>
      </c>
      <c r="N333" s="107">
        <v>44290</v>
      </c>
      <c r="O333" s="107">
        <v>44290</v>
      </c>
      <c r="P333" s="107">
        <v>44290</v>
      </c>
      <c r="Q333" s="1365">
        <v>4730000</v>
      </c>
      <c r="R333" s="1365">
        <v>0</v>
      </c>
      <c r="S333" s="1348"/>
      <c r="T333" s="1348"/>
      <c r="U333" s="1348"/>
      <c r="V333" s="1348"/>
      <c r="W333" s="1348"/>
      <c r="X333" s="1348"/>
      <c r="Y333" s="1348"/>
      <c r="Z333" s="1348"/>
    </row>
    <row r="334" spans="1:26" ht="16.5">
      <c r="I334" s="136" t="s">
        <v>182</v>
      </c>
    </row>
    <row r="335" spans="1:26" ht="16.5">
      <c r="I335" s="136" t="s">
        <v>1214</v>
      </c>
    </row>
    <row r="336" spans="1:26" ht="16.5">
      <c r="I336" s="136" t="s">
        <v>1214</v>
      </c>
    </row>
    <row r="337" spans="9:9" ht="16.5">
      <c r="I337" s="136" t="s">
        <v>1214</v>
      </c>
    </row>
    <row r="338" spans="9:9" ht="16.5">
      <c r="I338" s="136" t="s">
        <v>1214</v>
      </c>
    </row>
    <row r="339" spans="9:9" ht="16.5">
      <c r="I339" s="136" t="s">
        <v>1214</v>
      </c>
    </row>
    <row r="340" spans="9:9" ht="16.5">
      <c r="I340" s="136" t="s">
        <v>50</v>
      </c>
    </row>
    <row r="341" spans="9:9" ht="16.5">
      <c r="I341" s="136" t="s">
        <v>1214</v>
      </c>
    </row>
    <row r="342" spans="9:9" ht="16.5">
      <c r="I342" s="136" t="s">
        <v>1214</v>
      </c>
    </row>
    <row r="343" spans="9:9" ht="16.5">
      <c r="I343" s="136" t="s">
        <v>1214</v>
      </c>
    </row>
    <row r="344" spans="9:9" ht="16.5">
      <c r="I344" s="136" t="s">
        <v>1214</v>
      </c>
    </row>
    <row r="345" spans="9:9" ht="16.5">
      <c r="I345" s="136" t="s">
        <v>1214</v>
      </c>
    </row>
    <row r="346" spans="9:9" ht="16.5">
      <c r="I346" s="136" t="s">
        <v>1214</v>
      </c>
    </row>
    <row r="347" spans="9:9" ht="16.5">
      <c r="I347" s="136" t="s">
        <v>1214</v>
      </c>
    </row>
    <row r="348" spans="9:9" ht="16.5">
      <c r="I348" s="46" t="s">
        <v>50</v>
      </c>
    </row>
    <row r="349" spans="9:9" ht="16.5">
      <c r="I349" s="46" t="s">
        <v>50</v>
      </c>
    </row>
  </sheetData>
  <mergeCells count="28">
    <mergeCell ref="M5:M6"/>
    <mergeCell ref="W5:W6"/>
    <mergeCell ref="X5:X6"/>
    <mergeCell ref="Y5:Y6"/>
    <mergeCell ref="Z5:Z6"/>
    <mergeCell ref="N5:P5"/>
    <mergeCell ref="Q5:Q6"/>
    <mergeCell ref="S5:S6"/>
    <mergeCell ref="T5:T6"/>
    <mergeCell ref="U5:U6"/>
    <mergeCell ref="V5:V6"/>
    <mergeCell ref="R5:R6"/>
    <mergeCell ref="A1:G1"/>
    <mergeCell ref="A2:G2"/>
    <mergeCell ref="A3:G3"/>
    <mergeCell ref="A4:Z4"/>
    <mergeCell ref="A5:A6"/>
    <mergeCell ref="C5:C6"/>
    <mergeCell ref="D5:D6"/>
    <mergeCell ref="E5:E6"/>
    <mergeCell ref="F5:F6"/>
    <mergeCell ref="G5:G6"/>
    <mergeCell ref="B5:B6"/>
    <mergeCell ref="H5:H6"/>
    <mergeCell ref="I5:I6"/>
    <mergeCell ref="J5:J6"/>
    <mergeCell ref="K5:K6"/>
    <mergeCell ref="L5:L6"/>
  </mergeCells>
  <pageMargins left="0" right="0" top="0.25" bottom="1" header="0.25" footer="0.5"/>
  <pageSetup paperSize="9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718"/>
  <sheetViews>
    <sheetView topLeftCell="AL13" workbookViewId="0">
      <selection activeCell="AO24" sqref="AO24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16.140625" style="162" customWidth="1"/>
    <col min="5" max="6" width="29.7109375" style="331" customWidth="1"/>
    <col min="7" max="7" width="17.85546875" style="165" bestFit="1" customWidth="1"/>
    <col min="8" max="8" width="14.5703125" style="165" customWidth="1"/>
    <col min="9" max="9" width="7" style="165" customWidth="1"/>
    <col min="10" max="10" width="10.42578125" style="165" bestFit="1" customWidth="1"/>
    <col min="11" max="11" width="8.42578125" style="165" customWidth="1"/>
    <col min="12" max="12" width="12.140625" style="165" customWidth="1"/>
    <col min="13" max="13" width="19.7109375" style="165" customWidth="1"/>
    <col min="14" max="14" width="21.140625" style="172" customWidth="1"/>
    <col min="15" max="15" width="14.5703125" style="164" customWidth="1"/>
    <col min="16" max="16" width="14.28515625" style="164" customWidth="1"/>
    <col min="17" max="17" width="19.140625" style="165" customWidth="1"/>
    <col min="18" max="18" width="24.7109375" style="45" customWidth="1"/>
    <col min="19" max="19" width="33.140625" style="165" customWidth="1"/>
    <col min="20" max="20" width="16.85546875" style="172" customWidth="1"/>
    <col min="21" max="21" width="16.85546875" style="1057" customWidth="1"/>
    <col min="22" max="32" width="16.85546875" style="172" customWidth="1"/>
    <col min="33" max="34" width="13.7109375" style="5" customWidth="1"/>
    <col min="35" max="35" width="42.42578125" style="7" customWidth="1"/>
    <col min="36" max="36" width="57.42578125" style="6" customWidth="1"/>
    <col min="37" max="38" width="75.7109375" style="6" customWidth="1"/>
    <col min="39" max="39" width="24" style="7" customWidth="1"/>
    <col min="40" max="40" width="20" style="6" customWidth="1"/>
    <col min="41" max="41" width="33.42578125" style="6" customWidth="1"/>
    <col min="42" max="42" width="53.42578125" style="172" customWidth="1"/>
    <col min="43" max="43" width="20.28515625" style="165" customWidth="1"/>
    <col min="44" max="16384" width="9.140625" style="165"/>
  </cols>
  <sheetData>
    <row r="1" spans="1:43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2" t="s">
        <v>1</v>
      </c>
      <c r="S1" s="3" t="s">
        <v>2</v>
      </c>
      <c r="T1" s="4" t="s">
        <v>3</v>
      </c>
      <c r="U1" s="1046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H1" s="5"/>
      <c r="AI1" s="6"/>
      <c r="AJ1" s="6"/>
      <c r="AK1" s="6"/>
      <c r="AL1" s="6"/>
      <c r="AM1" s="7"/>
      <c r="AN1" s="6"/>
      <c r="AO1" s="6"/>
      <c r="AP1" s="6"/>
    </row>
    <row r="2" spans="1:43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7"/>
      <c r="Q2" s="1438"/>
      <c r="R2" s="9">
        <v>37087</v>
      </c>
      <c r="S2" s="10" t="str">
        <f>DATEDIF(R2,T2,"Y") &amp; " NĂM " &amp;DATEDIF(R2,T2,"YM") &amp; " THÁNG " &amp; DATEDIF(R2,T2, "MD") &amp; " NGÀY "</f>
        <v xml:space="preserve">7 NĂM 5 THÁNG 16 NGÀY </v>
      </c>
      <c r="T2" s="11">
        <v>39813</v>
      </c>
      <c r="U2" s="1047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5"/>
      <c r="AH2" s="5"/>
      <c r="AI2" s="6"/>
      <c r="AJ2" s="6"/>
      <c r="AK2" s="6"/>
      <c r="AL2" s="6"/>
      <c r="AM2" s="7"/>
      <c r="AN2" s="6"/>
      <c r="AO2" s="6"/>
      <c r="AP2" s="6"/>
    </row>
    <row r="3" spans="1:43" s="8" customFormat="1" ht="10.5" customHeight="1">
      <c r="A3" s="7"/>
      <c r="B3" s="12"/>
      <c r="C3" s="7"/>
      <c r="D3" s="7"/>
      <c r="E3" s="789"/>
      <c r="F3" s="789"/>
      <c r="G3" s="7"/>
      <c r="H3" s="7"/>
      <c r="I3" s="7"/>
      <c r="J3" s="7"/>
      <c r="K3" s="7"/>
      <c r="L3" s="7" t="s">
        <v>5</v>
      </c>
      <c r="M3" s="7"/>
      <c r="N3" s="6"/>
      <c r="O3" s="5"/>
      <c r="P3" s="5"/>
      <c r="R3" s="13"/>
      <c r="T3" s="6"/>
      <c r="U3" s="1047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5"/>
      <c r="AH3" s="5"/>
      <c r="AI3" s="6"/>
      <c r="AJ3" s="6"/>
      <c r="AK3" s="6"/>
      <c r="AL3" s="6"/>
      <c r="AM3" s="7"/>
      <c r="AN3" s="6"/>
      <c r="AO3" s="6"/>
      <c r="AP3" s="6"/>
    </row>
    <row r="4" spans="1:43" s="24" customFormat="1" ht="66.75" customHeight="1">
      <c r="A4" s="14" t="s">
        <v>6</v>
      </c>
      <c r="B4" s="14" t="s">
        <v>6</v>
      </c>
      <c r="C4" s="15" t="s">
        <v>7</v>
      </c>
      <c r="D4" s="15"/>
      <c r="E4" s="317" t="s">
        <v>8</v>
      </c>
      <c r="F4" s="317"/>
      <c r="G4" s="15" t="s">
        <v>498</v>
      </c>
      <c r="H4" s="15" t="s">
        <v>2576</v>
      </c>
      <c r="I4" s="16" t="s">
        <v>9</v>
      </c>
      <c r="J4" s="16"/>
      <c r="K4" s="17" t="s">
        <v>10</v>
      </c>
      <c r="L4" s="17" t="s">
        <v>11</v>
      </c>
      <c r="M4" s="17" t="s">
        <v>12</v>
      </c>
      <c r="N4" s="17" t="s">
        <v>13</v>
      </c>
      <c r="O4" s="18" t="s">
        <v>14</v>
      </c>
      <c r="P4" s="18" t="s">
        <v>15</v>
      </c>
      <c r="Q4" s="15" t="s">
        <v>16</v>
      </c>
      <c r="R4" s="15" t="s">
        <v>17</v>
      </c>
      <c r="S4" s="19" t="s">
        <v>18</v>
      </c>
      <c r="T4" s="20" t="s">
        <v>19</v>
      </c>
      <c r="U4" s="1048" t="s">
        <v>2465</v>
      </c>
      <c r="V4" s="20" t="s">
        <v>2646</v>
      </c>
      <c r="W4" s="20" t="s">
        <v>2647</v>
      </c>
      <c r="X4" s="763" t="s">
        <v>2648</v>
      </c>
      <c r="Y4" s="763" t="s">
        <v>2649</v>
      </c>
      <c r="Z4" s="763" t="s">
        <v>2650</v>
      </c>
      <c r="AA4" s="763" t="s">
        <v>2651</v>
      </c>
      <c r="AB4" s="763" t="s">
        <v>2652</v>
      </c>
      <c r="AC4" s="763" t="s">
        <v>2653</v>
      </c>
      <c r="AD4" s="763" t="s">
        <v>2654</v>
      </c>
      <c r="AE4" s="763" t="s">
        <v>2655</v>
      </c>
      <c r="AF4" s="763" t="s">
        <v>2656</v>
      </c>
      <c r="AG4" s="21" t="s">
        <v>20</v>
      </c>
      <c r="AH4" s="21"/>
      <c r="AI4" s="20" t="s">
        <v>21</v>
      </c>
      <c r="AJ4" s="20" t="s">
        <v>22</v>
      </c>
      <c r="AK4" s="22" t="s">
        <v>23</v>
      </c>
      <c r="AL4" s="22" t="s">
        <v>24</v>
      </c>
      <c r="AM4" s="22" t="s">
        <v>25</v>
      </c>
      <c r="AN4" s="23" t="s">
        <v>26</v>
      </c>
      <c r="AO4" s="23" t="s">
        <v>27</v>
      </c>
      <c r="AP4" s="20" t="s">
        <v>28</v>
      </c>
      <c r="AQ4" s="24" t="s">
        <v>29</v>
      </c>
    </row>
    <row r="5" spans="1:43" s="36" customFormat="1" ht="18" customHeight="1">
      <c r="A5" s="479">
        <f>IF(C5=0,"",SUBTOTAL(3,C$5:C5))</f>
        <v>1</v>
      </c>
      <c r="B5" s="343">
        <v>1</v>
      </c>
      <c r="C5" s="25" t="s">
        <v>30</v>
      </c>
      <c r="D5" s="25" t="str">
        <f>VLOOKUP(C5,Sheet4!$A$1:$B$300,2,0)</f>
        <v>9213003755</v>
      </c>
      <c r="E5" s="63" t="s">
        <v>31</v>
      </c>
      <c r="F5" s="63" t="str">
        <f>VLOOKUP(D5,'Sheet1 (2)'!$D$11:$F$338,3,0)</f>
        <v>Nguyễn Công Huân</v>
      </c>
      <c r="G5" s="774">
        <f>VLOOKUP(C5,'chuyển xếp 2024'!$C$5:$W$328,17,0)</f>
        <v>26000000</v>
      </c>
      <c r="H5" s="774">
        <f>VLOOKUP(C5,'chuyển xếp 2024'!$C$5:$W$328,19,0)</f>
        <v>0</v>
      </c>
      <c r="I5" s="63" t="s">
        <v>32</v>
      </c>
      <c r="J5" s="63">
        <f>IF(I5="nữ",0,1)</f>
        <v>1</v>
      </c>
      <c r="K5" s="63" t="s">
        <v>33</v>
      </c>
      <c r="L5" s="63" t="s">
        <v>34</v>
      </c>
      <c r="M5" s="63" t="s">
        <v>35</v>
      </c>
      <c r="N5" s="853"/>
      <c r="O5" s="106">
        <v>31483</v>
      </c>
      <c r="P5" s="107">
        <v>41379</v>
      </c>
      <c r="Q5" s="56" t="s">
        <v>36</v>
      </c>
      <c r="R5" s="56" t="s">
        <v>37</v>
      </c>
      <c r="S5" s="56" t="str">
        <f t="shared" ref="S5:S84" ca="1" si="0">DATEDIF(P5,TODAY(),"Y") &amp; " NĂM " &amp;DATEDIF(P5,TODAY(),"YM") &amp; " THÁNG " &amp; DATEDIF(P5,TODAY(), "MD") &amp; " NGÀY "</f>
        <v xml:space="preserve">13 NĂM 4 THÁNG 4 NGÀY </v>
      </c>
      <c r="T5" s="80" t="s">
        <v>38</v>
      </c>
      <c r="U5" s="1049" t="str">
        <f>VLOOKUP(C5,Sheet5!$B$2:$G$253,6,0)</f>
        <v>092086007417</v>
      </c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75">
        <v>44743</v>
      </c>
      <c r="AH5" s="75"/>
      <c r="AI5" s="46" t="s">
        <v>232</v>
      </c>
      <c r="AJ5" s="108" t="s">
        <v>39</v>
      </c>
      <c r="AK5" s="108" t="s">
        <v>40</v>
      </c>
      <c r="AL5" s="108" t="s">
        <v>41</v>
      </c>
      <c r="AM5" s="75"/>
      <c r="AN5" s="56" t="s">
        <v>42</v>
      </c>
      <c r="AO5" s="56" t="s">
        <v>43</v>
      </c>
      <c r="AP5" s="56"/>
      <c r="AQ5" s="36">
        <f t="shared" ref="AQ5:AQ80" ca="1" si="1">DATEDIF(O5,TODAY(),"y")</f>
        <v>40</v>
      </c>
    </row>
    <row r="6" spans="1:43" s="36" customFormat="1" ht="18" customHeight="1">
      <c r="A6" s="479">
        <f>IF(C6=0,"",SUBTOTAL(3,C$5:C6))</f>
        <v>2</v>
      </c>
      <c r="B6" s="343">
        <v>2</v>
      </c>
      <c r="C6" s="25" t="s">
        <v>44</v>
      </c>
      <c r="D6" s="25" t="str">
        <f>VLOOKUP(C6,Sheet4!$A$1:$B$300,2,0)</f>
        <v>5496032611</v>
      </c>
      <c r="E6" s="63" t="s">
        <v>45</v>
      </c>
      <c r="F6" s="63" t="str">
        <f>VLOOKUP(D6,'Sheet1 (2)'!$D$11:$F$338,3,0)</f>
        <v>Nguyễn Nam Bình</v>
      </c>
      <c r="G6" s="774">
        <f>VLOOKUP(C6,'chuyển xếp 2024'!$C$5:$W$328,17,0)</f>
        <v>23000000</v>
      </c>
      <c r="H6" s="774">
        <f>VLOOKUP(C6,'chuyển xếp 2024'!$C$5:$W$328,19,0)</f>
        <v>0</v>
      </c>
      <c r="I6" s="63" t="s">
        <v>32</v>
      </c>
      <c r="J6" s="63">
        <f t="shared" ref="J6:J69" si="2">IF(I6="nữ",0,1)</f>
        <v>1</v>
      </c>
      <c r="K6" s="63" t="s">
        <v>33</v>
      </c>
      <c r="L6" s="63" t="s">
        <v>34</v>
      </c>
      <c r="M6" s="854" t="s">
        <v>46</v>
      </c>
      <c r="N6" s="56"/>
      <c r="O6" s="106">
        <v>26344</v>
      </c>
      <c r="P6" s="107">
        <v>34243</v>
      </c>
      <c r="Q6" s="56" t="s">
        <v>36</v>
      </c>
      <c r="R6" s="56"/>
      <c r="S6" s="56" t="str">
        <f t="shared" ca="1" si="0"/>
        <v xml:space="preserve">32 NĂM 10 THÁNG 18 NGÀY </v>
      </c>
      <c r="T6" s="80" t="s">
        <v>47</v>
      </c>
      <c r="U6" s="1049" t="str">
        <f>VLOOKUP(C6,Sheet5!$B$2:$G$253,6,0)</f>
        <v>034072016055</v>
      </c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75">
        <v>44522</v>
      </c>
      <c r="AH6" s="75"/>
      <c r="AI6" s="46" t="s">
        <v>232</v>
      </c>
      <c r="AJ6" s="108" t="s">
        <v>48</v>
      </c>
      <c r="AK6" s="108" t="s">
        <v>49</v>
      </c>
      <c r="AL6" s="108" t="s">
        <v>49</v>
      </c>
      <c r="AM6" s="75"/>
      <c r="AN6" s="56" t="s">
        <v>50</v>
      </c>
      <c r="AO6" s="56" t="s">
        <v>51</v>
      </c>
      <c r="AP6" s="56"/>
      <c r="AQ6" s="36">
        <f t="shared" ca="1" si="1"/>
        <v>54</v>
      </c>
    </row>
    <row r="7" spans="1:43" s="491" customFormat="1" ht="18" customHeight="1">
      <c r="A7" s="479">
        <f>IF(C7=0,"",SUBTOTAL(3,C$5:C7))</f>
        <v>3</v>
      </c>
      <c r="B7" s="343">
        <v>3</v>
      </c>
      <c r="C7" s="479" t="s">
        <v>132</v>
      </c>
      <c r="D7" s="479" t="str">
        <f>VLOOKUP(C7,Sheet4!$A$1:$B$300,2,0)</f>
        <v>5402005143</v>
      </c>
      <c r="E7" s="483" t="s">
        <v>133</v>
      </c>
      <c r="F7" s="63" t="str">
        <f>VLOOKUP(D7,'Sheet1 (2)'!$D$11:$F$338,3,0)</f>
        <v>Trần Ngọc Văn</v>
      </c>
      <c r="G7" s="872">
        <v>21850000</v>
      </c>
      <c r="H7" s="872"/>
      <c r="I7" s="483" t="s">
        <v>32</v>
      </c>
      <c r="J7" s="63">
        <f t="shared" si="2"/>
        <v>1</v>
      </c>
      <c r="K7" s="483" t="s">
        <v>33</v>
      </c>
      <c r="L7" s="483" t="s">
        <v>134</v>
      </c>
      <c r="M7" s="483" t="s">
        <v>2744</v>
      </c>
      <c r="N7" s="484" t="s">
        <v>1848</v>
      </c>
      <c r="O7" s="485">
        <v>28775</v>
      </c>
      <c r="P7" s="486">
        <v>37104</v>
      </c>
      <c r="Q7" s="484" t="s">
        <v>36</v>
      </c>
      <c r="R7" s="484" t="s">
        <v>137</v>
      </c>
      <c r="S7" s="484" t="str">
        <f t="shared" ca="1" si="0"/>
        <v xml:space="preserve">25 NĂM 0 THÁNG 18 NGÀY </v>
      </c>
      <c r="T7" s="487" t="s">
        <v>138</v>
      </c>
      <c r="U7" s="1050" t="str">
        <f>VLOOKUP(C7,Sheet5!$B$2:$G$253,6,0)</f>
        <v>089078019969</v>
      </c>
      <c r="V7" s="487"/>
      <c r="W7" s="487"/>
      <c r="X7" s="487"/>
      <c r="Y7" s="487"/>
      <c r="Z7" s="487"/>
      <c r="AA7" s="487"/>
      <c r="AB7" s="487"/>
      <c r="AC7" s="487"/>
      <c r="AD7" s="487"/>
      <c r="AE7" s="487"/>
      <c r="AF7" s="487"/>
      <c r="AG7" s="488"/>
      <c r="AH7" s="488"/>
      <c r="AI7" s="499" t="s">
        <v>232</v>
      </c>
      <c r="AJ7" s="489" t="s">
        <v>139</v>
      </c>
      <c r="AK7" s="499" t="s">
        <v>140</v>
      </c>
      <c r="AL7" s="499" t="s">
        <v>141</v>
      </c>
      <c r="AM7" s="490" t="s">
        <v>142</v>
      </c>
      <c r="AN7" s="484" t="s">
        <v>50</v>
      </c>
      <c r="AO7" s="484" t="s">
        <v>143</v>
      </c>
      <c r="AP7" s="484" t="s">
        <v>73</v>
      </c>
      <c r="AQ7" s="491">
        <f t="shared" ca="1" si="1"/>
        <v>47</v>
      </c>
    </row>
    <row r="8" spans="1:43" s="491" customFormat="1">
      <c r="A8" s="479">
        <f>IF(C8=0,"",SUBTOTAL(3,C$5:C8))</f>
        <v>4</v>
      </c>
      <c r="B8" s="343">
        <v>4</v>
      </c>
      <c r="C8" s="532" t="s">
        <v>662</v>
      </c>
      <c r="D8" s="479" t="str">
        <f>VLOOKUP(C8,Sheet4!$A$1:$B$300,2,0)</f>
        <v>6506006858</v>
      </c>
      <c r="E8" s="537" t="s">
        <v>663</v>
      </c>
      <c r="F8" s="63" t="str">
        <f>VLOOKUP(D8,'Sheet1 (2)'!$D$11:$F$338,3,0)</f>
        <v>Trần Siêu Đẳng</v>
      </c>
      <c r="G8" s="872">
        <v>21850000</v>
      </c>
      <c r="H8" s="872"/>
      <c r="I8" s="537" t="s">
        <v>32</v>
      </c>
      <c r="J8" s="63">
        <f t="shared" si="2"/>
        <v>1</v>
      </c>
      <c r="K8" s="483" t="s">
        <v>33</v>
      </c>
      <c r="L8" s="483" t="s">
        <v>34</v>
      </c>
      <c r="M8" s="537" t="s">
        <v>2743</v>
      </c>
      <c r="N8" s="499" t="s">
        <v>386</v>
      </c>
      <c r="O8" s="485">
        <v>29335</v>
      </c>
      <c r="P8" s="486">
        <v>39052</v>
      </c>
      <c r="Q8" s="535" t="s">
        <v>36</v>
      </c>
      <c r="R8" s="484" t="s">
        <v>665</v>
      </c>
      <c r="S8" s="484" t="str">
        <f t="shared" ca="1" si="0"/>
        <v xml:space="preserve">19 NĂM 8 THÁNG 18 NGÀY </v>
      </c>
      <c r="T8" s="528">
        <v>212021584</v>
      </c>
      <c r="U8" s="1050" t="str">
        <f>VLOOKUP(C8,Sheet5!$B$2:$G$253,6,0)</f>
        <v>051080007405</v>
      </c>
      <c r="V8" s="487"/>
      <c r="W8" s="487"/>
      <c r="X8" s="487"/>
      <c r="Y8" s="487"/>
      <c r="Z8" s="487"/>
      <c r="AA8" s="487"/>
      <c r="AB8" s="487"/>
      <c r="AC8" s="487"/>
      <c r="AD8" s="487"/>
      <c r="AE8" s="487"/>
      <c r="AF8" s="487"/>
      <c r="AG8" s="488">
        <v>40938</v>
      </c>
      <c r="AH8" s="488"/>
      <c r="AI8" s="499" t="s">
        <v>232</v>
      </c>
      <c r="AJ8" s="489" t="s">
        <v>666</v>
      </c>
      <c r="AK8" s="499" t="s">
        <v>667</v>
      </c>
      <c r="AL8" s="499"/>
      <c r="AM8" s="480"/>
      <c r="AN8" s="535" t="s">
        <v>50</v>
      </c>
      <c r="AO8" s="535" t="s">
        <v>72</v>
      </c>
      <c r="AP8" s="484" t="s">
        <v>510</v>
      </c>
      <c r="AQ8" s="491">
        <f t="shared" ca="1" si="1"/>
        <v>46</v>
      </c>
    </row>
    <row r="9" spans="1:43" s="624" customFormat="1">
      <c r="A9" s="479">
        <f>IF(C9=0,"",SUBTOTAL(3,C$5:C9))</f>
        <v>5</v>
      </c>
      <c r="B9" s="479">
        <v>5</v>
      </c>
      <c r="C9" s="66" t="s">
        <v>293</v>
      </c>
      <c r="D9" s="25" t="str">
        <f>VLOOKUP(C9,Sheet4!$A$1:$B$300,2,0)</f>
        <v>8616014612</v>
      </c>
      <c r="E9" s="46" t="s">
        <v>294</v>
      </c>
      <c r="F9" s="63" t="str">
        <f>VLOOKUP(D9,'Sheet1 (2)'!$D$11:$F$338,3,0)</f>
        <v>Võ Quỳnh Như</v>
      </c>
      <c r="G9" s="774">
        <f>VLOOKUP(C9,'chuyển xếp 2024'!$C$5:$W$328,21,0)</f>
        <v>6579000</v>
      </c>
      <c r="H9" s="774">
        <f>VLOOKUP(C9,'chuyển xếp 2024'!$C$5:$W$328,19,0)</f>
        <v>0</v>
      </c>
      <c r="I9" s="46" t="s">
        <v>63</v>
      </c>
      <c r="J9" s="63">
        <f t="shared" si="2"/>
        <v>0</v>
      </c>
      <c r="K9" s="56" t="s">
        <v>33</v>
      </c>
      <c r="L9" s="56" t="s">
        <v>34</v>
      </c>
      <c r="M9" s="108"/>
      <c r="N9" s="56" t="s">
        <v>288</v>
      </c>
      <c r="O9" s="75">
        <v>34643</v>
      </c>
      <c r="P9" s="107">
        <v>44713</v>
      </c>
      <c r="Q9" s="56" t="s">
        <v>36</v>
      </c>
      <c r="R9" s="56" t="s">
        <v>295</v>
      </c>
      <c r="S9" s="56" t="str">
        <f t="shared" ca="1" si="0"/>
        <v xml:space="preserve">4 NĂM 2 THÁNG 18 NGÀY </v>
      </c>
      <c r="T9" s="523" t="s">
        <v>296</v>
      </c>
      <c r="U9" s="1049" t="str">
        <f>VLOOKUP(C9,Sheet5!$B$2:$G$253,6,0)</f>
        <v>087194013763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75">
        <v>40353</v>
      </c>
      <c r="AH9" s="75"/>
      <c r="AI9" s="46" t="s">
        <v>232</v>
      </c>
      <c r="AJ9" s="108" t="s">
        <v>297</v>
      </c>
      <c r="AK9" s="108" t="s">
        <v>297</v>
      </c>
      <c r="AL9" s="46"/>
      <c r="AM9" s="66" t="s">
        <v>298</v>
      </c>
      <c r="AN9" s="155" t="s">
        <v>50</v>
      </c>
      <c r="AO9" s="155" t="s">
        <v>299</v>
      </c>
      <c r="AP9" s="56" t="s">
        <v>60</v>
      </c>
      <c r="AQ9" s="36">
        <f t="shared" ca="1" si="1"/>
        <v>31</v>
      </c>
    </row>
    <row r="10" spans="1:43" s="36" customFormat="1" ht="18" customHeight="1">
      <c r="A10" s="25">
        <f>IF(C10=0,"",SUBTOTAL(3,C$5:C10))</f>
        <v>6</v>
      </c>
      <c r="B10" s="25">
        <v>1</v>
      </c>
      <c r="C10" s="25" t="s">
        <v>52</v>
      </c>
      <c r="D10" s="25" t="str">
        <f>VLOOKUP(C10,Sheet4!$A$1:$B$300,2,0)</f>
        <v>9212004554</v>
      </c>
      <c r="E10" s="63" t="s">
        <v>53</v>
      </c>
      <c r="F10" s="63" t="str">
        <f>VLOOKUP(D10,'Sheet1 (2)'!$D$11:$F$338,3,0)</f>
        <v>Nguyễn Thanh Duy</v>
      </c>
      <c r="G10" s="774">
        <f>VLOOKUP(C10,'chuyển xếp 2024'!$C$5:$W$328,17,0)</f>
        <v>7673000</v>
      </c>
      <c r="H10" s="774">
        <f>VLOOKUP(C10,'chuyển xếp 2024'!$C$5:$W$328,19,0)</f>
        <v>2365000</v>
      </c>
      <c r="I10" s="63" t="s">
        <v>32</v>
      </c>
      <c r="J10" s="63">
        <f t="shared" si="2"/>
        <v>1</v>
      </c>
      <c r="K10" s="63" t="s">
        <v>33</v>
      </c>
      <c r="L10" s="63" t="s">
        <v>34</v>
      </c>
      <c r="M10" s="63" t="s">
        <v>135</v>
      </c>
      <c r="N10" s="56" t="s">
        <v>1856</v>
      </c>
      <c r="O10" s="106">
        <v>32952</v>
      </c>
      <c r="P10" s="107">
        <v>41609</v>
      </c>
      <c r="Q10" s="56" t="s">
        <v>36</v>
      </c>
      <c r="R10" s="56" t="s">
        <v>54</v>
      </c>
      <c r="S10" s="56" t="str">
        <f t="shared" ca="1" si="0"/>
        <v xml:space="preserve">12 NĂM 8 THÁNG 18 NGÀY </v>
      </c>
      <c r="T10" s="80" t="s">
        <v>55</v>
      </c>
      <c r="U10" s="1049" t="str">
        <f>VLOOKUP(C10,Sheet5!$B$2:$G$253,6,0)</f>
        <v>092090014793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75"/>
      <c r="AH10" s="75"/>
      <c r="AI10" s="46" t="s">
        <v>232</v>
      </c>
      <c r="AJ10" s="108" t="s">
        <v>56</v>
      </c>
      <c r="AK10" s="46" t="s">
        <v>57</v>
      </c>
      <c r="AL10" s="46" t="s">
        <v>57</v>
      </c>
      <c r="AM10" s="47" t="s">
        <v>58</v>
      </c>
      <c r="AN10" s="56" t="s">
        <v>50</v>
      </c>
      <c r="AO10" s="56" t="s">
        <v>59</v>
      </c>
      <c r="AP10" s="56" t="s">
        <v>60</v>
      </c>
      <c r="AQ10" s="36">
        <f t="shared" ca="1" si="1"/>
        <v>36</v>
      </c>
    </row>
    <row r="11" spans="1:43" s="36" customFormat="1" ht="18" customHeight="1">
      <c r="A11" s="25">
        <f>IF(C11=0,"",SUBTOTAL(3,C$5:C11))</f>
        <v>7</v>
      </c>
      <c r="B11" s="25">
        <v>2</v>
      </c>
      <c r="C11" s="25" t="s">
        <v>61</v>
      </c>
      <c r="D11" s="25" t="str">
        <f>VLOOKUP(C11,Sheet4!$A$1:$B$300,2,0)</f>
        <v>9212004139</v>
      </c>
      <c r="E11" s="63" t="s">
        <v>62</v>
      </c>
      <c r="F11" s="63" t="str">
        <f>VLOOKUP(D11,'Sheet1 (2)'!$D$11:$F$338,3,0)</f>
        <v>Trầm Trung Bích Thảo</v>
      </c>
      <c r="G11" s="774">
        <f>VLOOKUP(C11,'chuyển xếp 2024'!$C$5:$W$328,17,0)</f>
        <v>7673000</v>
      </c>
      <c r="H11" s="774">
        <f>VLOOKUP(C11,'chuyển xếp 2024'!$C$5:$W$328,19,0)</f>
        <v>1892000</v>
      </c>
      <c r="I11" s="63" t="s">
        <v>63</v>
      </c>
      <c r="J11" s="63">
        <f t="shared" si="2"/>
        <v>0</v>
      </c>
      <c r="K11" s="63" t="s">
        <v>33</v>
      </c>
      <c r="L11" s="63" t="s">
        <v>34</v>
      </c>
      <c r="M11" s="63" t="s">
        <v>64</v>
      </c>
      <c r="N11" s="56" t="s">
        <v>1856</v>
      </c>
      <c r="O11" s="106">
        <v>32616</v>
      </c>
      <c r="P11" s="107">
        <v>40977</v>
      </c>
      <c r="Q11" s="56" t="s">
        <v>36</v>
      </c>
      <c r="R11" s="56" t="s">
        <v>66</v>
      </c>
      <c r="S11" s="56" t="str">
        <f t="shared" ca="1" si="0"/>
        <v xml:space="preserve">14 NĂM 5 THÁNG 10 NGÀY </v>
      </c>
      <c r="T11" s="80" t="s">
        <v>67</v>
      </c>
      <c r="U11" s="1049" t="str">
        <f>VLOOKUP(C11,Sheet5!$B$2:$G$253,6,0)</f>
        <v>094189000207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75">
        <v>38540</v>
      </c>
      <c r="AH11" s="75"/>
      <c r="AI11" s="46" t="s">
        <v>232</v>
      </c>
      <c r="AJ11" s="108" t="s">
        <v>69</v>
      </c>
      <c r="AK11" s="46" t="s">
        <v>70</v>
      </c>
      <c r="AL11" s="46" t="s">
        <v>70</v>
      </c>
      <c r="AM11" s="332" t="s">
        <v>71</v>
      </c>
      <c r="AN11" s="56" t="s">
        <v>50</v>
      </c>
      <c r="AO11" s="56" t="s">
        <v>72</v>
      </c>
      <c r="AP11" s="56" t="s">
        <v>73</v>
      </c>
      <c r="AQ11" s="36">
        <f t="shared" ca="1" si="1"/>
        <v>37</v>
      </c>
    </row>
    <row r="12" spans="1:43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25" t="str">
        <f>VLOOKUP(C12,Sheet4!$A$1:$B$300,2,0)</f>
        <v>9221356007</v>
      </c>
      <c r="E12" s="67" t="s">
        <v>102</v>
      </c>
      <c r="F12" s="63" t="str">
        <f>VLOOKUP(D12,'Sheet1 (2)'!$D$11:$F$338,3,0)</f>
        <v>Trần Ngọc Bảo Trân</v>
      </c>
      <c r="G12" s="774">
        <f>VLOOKUP(C12,'chuyển xếp 2024'!$C$5:$W$328,21,0)</f>
        <v>7105000</v>
      </c>
      <c r="H12" s="774">
        <f>VLOOKUP(C12,'chuyển xếp 2024'!$C$5:$W$328,19,0)</f>
        <v>0</v>
      </c>
      <c r="I12" s="63" t="s">
        <v>63</v>
      </c>
      <c r="J12" s="63">
        <f t="shared" si="2"/>
        <v>0</v>
      </c>
      <c r="K12" s="63" t="s">
        <v>33</v>
      </c>
      <c r="L12" s="63" t="s">
        <v>34</v>
      </c>
      <c r="M12" s="63"/>
      <c r="N12" s="56" t="s">
        <v>1856</v>
      </c>
      <c r="O12" s="75">
        <v>34769</v>
      </c>
      <c r="P12" s="75">
        <v>43282</v>
      </c>
      <c r="Q12" s="56" t="s">
        <v>36</v>
      </c>
      <c r="R12" s="66" t="s">
        <v>103</v>
      </c>
      <c r="S12" s="56" t="str">
        <f t="shared" ca="1" si="0"/>
        <v xml:space="preserve">8 NĂM 1 THÁNG 18 NGÀY </v>
      </c>
      <c r="T12" s="523" t="s">
        <v>104</v>
      </c>
      <c r="U12" s="1049" t="str">
        <f>VLOOKUP(C12,Sheet5!$B$2:$G$253,6,0)</f>
        <v>092195009932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75">
        <v>41193</v>
      </c>
      <c r="AH12" s="75"/>
      <c r="AI12" s="46" t="s">
        <v>232</v>
      </c>
      <c r="AJ12" s="108" t="s">
        <v>97</v>
      </c>
      <c r="AK12" s="46" t="s">
        <v>105</v>
      </c>
      <c r="AL12" s="46" t="s">
        <v>105</v>
      </c>
      <c r="AM12" s="332" t="s">
        <v>106</v>
      </c>
      <c r="AN12" s="56" t="s">
        <v>50</v>
      </c>
      <c r="AO12" s="56" t="s">
        <v>107</v>
      </c>
      <c r="AP12" s="56" t="s">
        <v>60</v>
      </c>
      <c r="AQ12" s="36">
        <f t="shared" ca="1" si="1"/>
        <v>31</v>
      </c>
    </row>
    <row r="13" spans="1:43" s="36" customFormat="1" ht="18" customHeight="1">
      <c r="A13" s="25">
        <f>IF(C13=0,"",SUBTOTAL(3,C$5:C13))</f>
        <v>9</v>
      </c>
      <c r="B13" s="25">
        <v>4</v>
      </c>
      <c r="C13" s="66" t="s">
        <v>108</v>
      </c>
      <c r="D13" s="25" t="str">
        <f>VLOOKUP(C13,Sheet4!$A$1:$B$300,2,0)</f>
        <v>8722989947</v>
      </c>
      <c r="E13" s="67" t="s">
        <v>109</v>
      </c>
      <c r="F13" s="63" t="str">
        <f>VLOOKUP(D13,'Sheet1 (2)'!$D$11:$F$338,3,0)</f>
        <v>Phan Thanh Trường</v>
      </c>
      <c r="G13" s="889">
        <f>VLOOKUP(C13,'chuyển xếp 2024'!$C$5:$W$328,21,0)</f>
        <v>7105000</v>
      </c>
      <c r="H13" s="774">
        <f>VLOOKUP(C13,'chuyển xếp 2024'!$C$5:$W$328,19,0)</f>
        <v>0</v>
      </c>
      <c r="I13" s="63" t="s">
        <v>32</v>
      </c>
      <c r="J13" s="63">
        <f t="shared" si="2"/>
        <v>1</v>
      </c>
      <c r="K13" s="63" t="s">
        <v>33</v>
      </c>
      <c r="L13" s="63" t="s">
        <v>34</v>
      </c>
      <c r="M13" s="63"/>
      <c r="N13" s="56" t="s">
        <v>1856</v>
      </c>
      <c r="O13" s="75">
        <v>35312</v>
      </c>
      <c r="P13" s="75">
        <v>43647</v>
      </c>
      <c r="Q13" s="67" t="s">
        <v>36</v>
      </c>
      <c r="R13" s="67" t="s">
        <v>110</v>
      </c>
      <c r="S13" s="56" t="str">
        <f t="shared" ca="1" si="0"/>
        <v xml:space="preserve">7 NĂM 1 THÁNG 18 NGÀY </v>
      </c>
      <c r="T13" s="46">
        <v>341841411</v>
      </c>
      <c r="U13" s="1049" t="str">
        <f>VLOOKUP(C13,Sheet5!$B$2:$G$253,6,0)</f>
        <v>087096014501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75">
        <v>41081</v>
      </c>
      <c r="AH13" s="75"/>
      <c r="AI13" s="46" t="s">
        <v>232</v>
      </c>
      <c r="AJ13" s="108" t="s">
        <v>111</v>
      </c>
      <c r="AK13" s="46" t="s">
        <v>112</v>
      </c>
      <c r="AL13" s="46" t="s">
        <v>112</v>
      </c>
      <c r="AM13" s="332" t="s">
        <v>113</v>
      </c>
      <c r="AN13" s="56" t="s">
        <v>50</v>
      </c>
      <c r="AO13" s="56" t="s">
        <v>114</v>
      </c>
      <c r="AP13" s="56" t="s">
        <v>60</v>
      </c>
      <c r="AQ13" s="36">
        <f t="shared" ca="1" si="1"/>
        <v>29</v>
      </c>
    </row>
    <row r="14" spans="1:43" s="36" customFormat="1" ht="18" customHeight="1">
      <c r="A14" s="25">
        <f>IF(C14=0,"",SUBTOTAL(3,C$5:C14))</f>
        <v>10</v>
      </c>
      <c r="B14" s="25">
        <v>5</v>
      </c>
      <c r="C14" s="66" t="s">
        <v>115</v>
      </c>
      <c r="D14" s="25" t="s">
        <v>2031</v>
      </c>
      <c r="E14" s="67" t="s">
        <v>116</v>
      </c>
      <c r="F14" s="63" t="str">
        <f>VLOOKUP(D14,'Sheet1 (2)'!$D$11:$F$338,3,0)</f>
        <v>Nguyễn Thị Thùy Miên</v>
      </c>
      <c r="G14" s="889">
        <f>VLOOKUP(C14,'chuyển xếp 2024'!$C$5:$W$328,21,0)</f>
        <v>7105000</v>
      </c>
      <c r="H14" s="774">
        <f>VLOOKUP(C14,'chuyển xếp 2024'!$C$5:$W$328,19,0)</f>
        <v>0</v>
      </c>
      <c r="I14" s="63" t="s">
        <v>63</v>
      </c>
      <c r="J14" s="63">
        <f t="shared" si="2"/>
        <v>0</v>
      </c>
      <c r="K14" s="63" t="s">
        <v>33</v>
      </c>
      <c r="L14" s="63" t="s">
        <v>34</v>
      </c>
      <c r="M14" s="63"/>
      <c r="N14" s="56" t="s">
        <v>1856</v>
      </c>
      <c r="O14" s="75">
        <v>35554</v>
      </c>
      <c r="P14" s="75">
        <v>44349</v>
      </c>
      <c r="Q14" s="67" t="s">
        <v>36</v>
      </c>
      <c r="R14" s="67" t="s">
        <v>118</v>
      </c>
      <c r="S14" s="56" t="str">
        <f t="shared" ca="1" si="0"/>
        <v xml:space="preserve">5 NĂM 2 THÁNG 17 NGÀY </v>
      </c>
      <c r="T14" s="514" t="s">
        <v>1397</v>
      </c>
      <c r="U14" s="1049" t="str">
        <f>VLOOKUP(C14,Sheet5!$B$2:$G$253,6,0)</f>
        <v>089197013110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75">
        <v>44916</v>
      </c>
      <c r="AH14" s="75"/>
      <c r="AI14" s="46" t="s">
        <v>232</v>
      </c>
      <c r="AJ14" s="108" t="s">
        <v>119</v>
      </c>
      <c r="AK14" s="46" t="s">
        <v>120</v>
      </c>
      <c r="AL14" s="46" t="s">
        <v>121</v>
      </c>
      <c r="AM14" s="332" t="s">
        <v>122</v>
      </c>
      <c r="AN14" s="56" t="s">
        <v>50</v>
      </c>
      <c r="AO14" s="56" t="s">
        <v>123</v>
      </c>
      <c r="AP14" s="56" t="s">
        <v>60</v>
      </c>
      <c r="AQ14" s="36">
        <f t="shared" ca="1" si="1"/>
        <v>29</v>
      </c>
    </row>
    <row r="15" spans="1:43" s="36" customFormat="1" ht="18" customHeight="1">
      <c r="A15" s="25">
        <f>IF(C15=0,"",SUBTOTAL(3,C$5:C15))</f>
        <v>11</v>
      </c>
      <c r="B15" s="25">
        <v>6</v>
      </c>
      <c r="C15" s="25" t="s">
        <v>164</v>
      </c>
      <c r="D15" s="25" t="str">
        <f>VLOOKUP(C15,Sheet4!$A$1:$B$300,2,0)</f>
        <v>5499003403</v>
      </c>
      <c r="E15" s="63" t="s">
        <v>165</v>
      </c>
      <c r="F15" s="63" t="str">
        <f>VLOOKUP(D15,'Sheet1 (2)'!$D$11:$F$338,3,0)</f>
        <v>Hoàng Thị Thanh Mai</v>
      </c>
      <c r="G15" s="889">
        <f>VLOOKUP(C15,'chuyển xếp 2024'!$C$5:$W$328,21,0)</f>
        <v>6375000</v>
      </c>
      <c r="H15" s="774">
        <f>VLOOKUP(C15,'chuyển xếp 2024'!$C$5:$W$328,19,0)</f>
        <v>0</v>
      </c>
      <c r="I15" s="63" t="s">
        <v>63</v>
      </c>
      <c r="J15" s="63">
        <f t="shared" si="2"/>
        <v>0</v>
      </c>
      <c r="K15" s="63" t="s">
        <v>33</v>
      </c>
      <c r="L15" s="63" t="s">
        <v>34</v>
      </c>
      <c r="M15" s="63"/>
      <c r="N15" s="56" t="s">
        <v>1856</v>
      </c>
      <c r="O15" s="106">
        <v>29150</v>
      </c>
      <c r="P15" s="107">
        <v>41744</v>
      </c>
      <c r="Q15" s="56" t="s">
        <v>36</v>
      </c>
      <c r="R15" s="56" t="s">
        <v>166</v>
      </c>
      <c r="S15" s="56" t="str">
        <f t="shared" ca="1" si="0"/>
        <v xml:space="preserve">12 NĂM 4 THÁNG 4 NGÀY </v>
      </c>
      <c r="T15" s="80" t="s">
        <v>167</v>
      </c>
      <c r="U15" s="1049" t="str">
        <f>VLOOKUP(C15,Sheet5!$B$2:$G$253,6,0)</f>
        <v>036179013255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75"/>
      <c r="AH15" s="75"/>
      <c r="AI15" s="46" t="s">
        <v>232</v>
      </c>
      <c r="AJ15" s="108" t="s">
        <v>168</v>
      </c>
      <c r="AK15" s="46" t="s">
        <v>169</v>
      </c>
      <c r="AL15" s="46" t="s">
        <v>169</v>
      </c>
      <c r="AM15" s="332" t="s">
        <v>170</v>
      </c>
      <c r="AN15" s="56" t="s">
        <v>93</v>
      </c>
      <c r="AO15" s="56" t="s">
        <v>100</v>
      </c>
      <c r="AP15" s="56" t="s">
        <v>60</v>
      </c>
      <c r="AQ15" s="36">
        <f t="shared" ca="1" si="1"/>
        <v>46</v>
      </c>
    </row>
    <row r="16" spans="1:43" s="36" customFormat="1" ht="18" customHeight="1">
      <c r="A16" s="25">
        <f>IF(C16=0,"",SUBTOTAL(3,C$5:C16))</f>
        <v>12</v>
      </c>
      <c r="B16" s="25">
        <v>7</v>
      </c>
      <c r="C16" s="69" t="s">
        <v>197</v>
      </c>
      <c r="D16" s="25" t="str">
        <f>VLOOKUP(C16,Sheet4!$A$1:$B$300,2,0)</f>
        <v>9208007865</v>
      </c>
      <c r="E16" s="70" t="s">
        <v>198</v>
      </c>
      <c r="F16" s="63" t="str">
        <f>VLOOKUP(D16,'Sheet1 (2)'!$D$11:$F$338,3,0)</f>
        <v>Nguyễn Thị Mỹ Nhiên</v>
      </c>
      <c r="G16" s="889">
        <f>VLOOKUP(C16,'chuyển xếp 2024'!$C$5:$W$328,21,0)</f>
        <v>8287000</v>
      </c>
      <c r="H16" s="774">
        <f>VLOOKUP(C16,'chuyển xếp 2024'!$C$5:$W$328,19,0)</f>
        <v>0</v>
      </c>
      <c r="I16" s="63" t="s">
        <v>63</v>
      </c>
      <c r="J16" s="63">
        <f t="shared" si="2"/>
        <v>0</v>
      </c>
      <c r="K16" s="63" t="s">
        <v>33</v>
      </c>
      <c r="L16" s="63" t="s">
        <v>34</v>
      </c>
      <c r="M16" s="67"/>
      <c r="N16" s="56" t="s">
        <v>1856</v>
      </c>
      <c r="O16" s="106">
        <v>30333</v>
      </c>
      <c r="P16" s="107">
        <v>39539</v>
      </c>
      <c r="Q16" s="67" t="s">
        <v>36</v>
      </c>
      <c r="R16" s="56" t="s">
        <v>199</v>
      </c>
      <c r="S16" s="56" t="str">
        <f t="shared" ca="1" si="0"/>
        <v xml:space="preserve">18 NĂM 4 THÁNG 18 NGÀY </v>
      </c>
      <c r="T16" s="80" t="s">
        <v>200</v>
      </c>
      <c r="U16" s="1049" t="str">
        <f>VLOOKUP(C16,Sheet5!$B$2:$G$253,6,0)</f>
        <v>093183000309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75"/>
      <c r="AH16" s="75"/>
      <c r="AI16" s="46" t="s">
        <v>232</v>
      </c>
      <c r="AJ16" s="108" t="s">
        <v>201</v>
      </c>
      <c r="AK16" s="46" t="s">
        <v>202</v>
      </c>
      <c r="AL16" s="46" t="s">
        <v>202</v>
      </c>
      <c r="AM16" s="66"/>
      <c r="AN16" s="46" t="s">
        <v>50</v>
      </c>
      <c r="AO16" s="46" t="s">
        <v>72</v>
      </c>
      <c r="AP16" s="56" t="s">
        <v>60</v>
      </c>
      <c r="AQ16" s="36">
        <f t="shared" ca="1" si="1"/>
        <v>43</v>
      </c>
    </row>
    <row r="17" spans="1:43" s="36" customFormat="1" ht="18" customHeight="1">
      <c r="A17" s="25">
        <f>IF(C17=0,"",SUBTOTAL(3,C$5:C17))</f>
        <v>13</v>
      </c>
      <c r="B17" s="25">
        <v>8</v>
      </c>
      <c r="C17" s="69" t="s">
        <v>1956</v>
      </c>
      <c r="D17" s="25" t="str">
        <f>VLOOKUP(C17,Sheet4!$A$1:$B$300,2,0)</f>
        <v>9222378283</v>
      </c>
      <c r="E17" s="70" t="s">
        <v>1952</v>
      </c>
      <c r="F17" s="63" t="str">
        <f>VLOOKUP(D17,'Sheet1 (2)'!$D$11:$F$338,3,0)</f>
        <v>Trần Chí Đan</v>
      </c>
      <c r="G17" s="774">
        <f>VLOOKUP(C17,'chuyển xếp 2024'!$C$5:$W$328,21,0)</f>
        <v>6579000</v>
      </c>
      <c r="H17" s="774">
        <f>VLOOKUP(C17,'chuyển xếp 2024'!$C$5:$W$328,19,0)</f>
        <v>0</v>
      </c>
      <c r="I17" s="63" t="s">
        <v>32</v>
      </c>
      <c r="J17" s="63">
        <f t="shared" si="2"/>
        <v>1</v>
      </c>
      <c r="K17" s="63" t="s">
        <v>33</v>
      </c>
      <c r="L17" s="63" t="s">
        <v>34</v>
      </c>
      <c r="M17" s="67"/>
      <c r="N17" s="56" t="s">
        <v>1856</v>
      </c>
      <c r="O17" s="106">
        <v>36024</v>
      </c>
      <c r="P17" s="107">
        <v>45231</v>
      </c>
      <c r="Q17" s="67" t="s">
        <v>36</v>
      </c>
      <c r="R17" s="56" t="s">
        <v>1972</v>
      </c>
      <c r="S17" s="56" t="str">
        <f t="shared" ca="1" si="0"/>
        <v xml:space="preserve">2 NĂM 9 THÁNG 18 NGÀY </v>
      </c>
      <c r="T17" s="80" t="s">
        <v>1973</v>
      </c>
      <c r="U17" s="1049" t="s">
        <v>1973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75" t="s">
        <v>1974</v>
      </c>
      <c r="AH17" s="75"/>
      <c r="AI17" s="46" t="s">
        <v>232</v>
      </c>
      <c r="AJ17" s="108" t="s">
        <v>1975</v>
      </c>
      <c r="AK17" s="46" t="s">
        <v>1976</v>
      </c>
      <c r="AL17" s="46"/>
      <c r="AM17" s="66"/>
      <c r="AN17" s="46" t="s">
        <v>50</v>
      </c>
      <c r="AO17" s="46" t="s">
        <v>434</v>
      </c>
      <c r="AP17" s="56" t="s">
        <v>60</v>
      </c>
      <c r="AQ17" s="36">
        <f t="shared" ca="1" si="1"/>
        <v>28</v>
      </c>
    </row>
    <row r="18" spans="1:43" s="36" customFormat="1" ht="18" customHeight="1">
      <c r="A18" s="25">
        <f>IF(C18=0,"",SUBTOTAL(3,C$5:C18))</f>
        <v>14</v>
      </c>
      <c r="B18" s="25">
        <v>9</v>
      </c>
      <c r="C18" s="69" t="s">
        <v>2460</v>
      </c>
      <c r="D18" s="25" t="str">
        <f>VLOOKUP(C18,Sheet4!$A$1:$B$300,2,0)</f>
        <v>9320886452</v>
      </c>
      <c r="E18" s="70" t="s">
        <v>1221</v>
      </c>
      <c r="F18" s="63" t="str">
        <f>VLOOKUP(D18,'Sheet1 (2)'!$D$11:$F$338,3,0)</f>
        <v>Trần Văn Giàu</v>
      </c>
      <c r="G18" s="774">
        <f>VLOOKUP(C18,'chuyển xếp 2024'!$C$5:$W$328,21,0)</f>
        <v>5466000</v>
      </c>
      <c r="H18" s="774">
        <f>VLOOKUP(C18,'chuyển xếp 2024'!$C$5:$W$328,19,0)</f>
        <v>0</v>
      </c>
      <c r="I18" s="63" t="s">
        <v>32</v>
      </c>
      <c r="J18" s="63">
        <f t="shared" si="2"/>
        <v>1</v>
      </c>
      <c r="K18" s="63" t="s">
        <v>33</v>
      </c>
      <c r="L18" s="63" t="s">
        <v>34</v>
      </c>
      <c r="M18" s="67"/>
      <c r="N18" s="56" t="s">
        <v>1856</v>
      </c>
      <c r="O18" s="106">
        <v>37034</v>
      </c>
      <c r="P18" s="107">
        <v>45444</v>
      </c>
      <c r="Q18" s="67" t="s">
        <v>117</v>
      </c>
      <c r="R18" s="56" t="s">
        <v>2461</v>
      </c>
      <c r="S18" s="56" t="str">
        <f t="shared" ca="1" si="0"/>
        <v xml:space="preserve">2 NĂM 2 THÁNG 18 NGÀY </v>
      </c>
      <c r="T18" s="80">
        <v>93201003354</v>
      </c>
      <c r="U18" s="1049" t="s">
        <v>2466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75">
        <v>44326</v>
      </c>
      <c r="AH18" s="75"/>
      <c r="AI18" s="46" t="s">
        <v>232</v>
      </c>
      <c r="AJ18" s="108" t="s">
        <v>2462</v>
      </c>
      <c r="AK18" s="46" t="s">
        <v>2463</v>
      </c>
      <c r="AL18" s="46"/>
      <c r="AM18" s="66"/>
      <c r="AN18" s="46" t="s">
        <v>130</v>
      </c>
      <c r="AO18" s="46" t="s">
        <v>2464</v>
      </c>
      <c r="AP18" s="56" t="s">
        <v>60</v>
      </c>
      <c r="AQ18" s="36">
        <f t="shared" ca="1" si="1"/>
        <v>25</v>
      </c>
    </row>
    <row r="19" spans="1:43" s="36" customFormat="1" ht="18" customHeight="1">
      <c r="A19" s="25">
        <f>IF(C19=0,"",SUBTOTAL(3,C$5:C19))</f>
        <v>15</v>
      </c>
      <c r="B19" s="25">
        <v>10</v>
      </c>
      <c r="C19" s="25" t="s">
        <v>74</v>
      </c>
      <c r="D19" s="25" t="str">
        <f>VLOOKUP(C19,Sheet4!$A$1:$B$300,2,0)</f>
        <v>5496032498</v>
      </c>
      <c r="E19" s="63" t="s">
        <v>75</v>
      </c>
      <c r="F19" s="63" t="str">
        <f>VLOOKUP(D19,'Sheet1 (2)'!$D$11:$F$338,3,0)</f>
        <v>Lê Huy Minh</v>
      </c>
      <c r="G19" s="774">
        <f>VLOOKUP(C19,'chuyển xếp 2024'!$C$5:$W$328,17,0)</f>
        <v>8287000</v>
      </c>
      <c r="H19" s="774">
        <f>VLOOKUP(C19,'chuyển xếp 2024'!$C$5:$W$328,19,0)</f>
        <v>1892000</v>
      </c>
      <c r="I19" s="63" t="s">
        <v>32</v>
      </c>
      <c r="J19" s="63">
        <f t="shared" si="2"/>
        <v>1</v>
      </c>
      <c r="K19" s="63" t="s">
        <v>33</v>
      </c>
      <c r="L19" s="63" t="s">
        <v>34</v>
      </c>
      <c r="M19" s="63" t="s">
        <v>64</v>
      </c>
      <c r="N19" s="56" t="s">
        <v>1856</v>
      </c>
      <c r="O19" s="106">
        <v>28537</v>
      </c>
      <c r="P19" s="107">
        <v>34824</v>
      </c>
      <c r="Q19" s="56" t="s">
        <v>36</v>
      </c>
      <c r="R19" s="56" t="s">
        <v>76</v>
      </c>
      <c r="S19" s="56" t="str">
        <f t="shared" ca="1" si="0"/>
        <v xml:space="preserve">31 NĂM 3 THÁNG 14 NGÀY </v>
      </c>
      <c r="T19" s="80" t="s">
        <v>77</v>
      </c>
      <c r="U19" s="1049" t="str">
        <f>VLOOKUP(C19,Sheet5!$B$2:$G$253,6,0)</f>
        <v>038078000972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75">
        <v>36572</v>
      </c>
      <c r="AH19" s="75"/>
      <c r="AI19" s="46" t="s">
        <v>232</v>
      </c>
      <c r="AJ19" s="108" t="s">
        <v>78</v>
      </c>
      <c r="AK19" s="46" t="s">
        <v>79</v>
      </c>
      <c r="AL19" s="46" t="s">
        <v>79</v>
      </c>
      <c r="AM19" s="332" t="s">
        <v>80</v>
      </c>
      <c r="AN19" s="56" t="s">
        <v>50</v>
      </c>
      <c r="AO19" s="56" t="s">
        <v>81</v>
      </c>
      <c r="AP19" s="56" t="s">
        <v>60</v>
      </c>
      <c r="AQ19" s="36">
        <f t="shared" ca="1" si="1"/>
        <v>48</v>
      </c>
    </row>
    <row r="20" spans="1:43" s="430" customFormat="1" ht="18" customHeight="1">
      <c r="A20" s="421">
        <f>IF(C20=0,"",SUBTOTAL(3,C$5:C20))</f>
        <v>16</v>
      </c>
      <c r="B20" s="25">
        <v>11</v>
      </c>
      <c r="C20" s="421" t="s">
        <v>82</v>
      </c>
      <c r="D20" s="421" t="str">
        <f>VLOOKUP(C20,Sheet4!$A$1:$B$300,2,0)</f>
        <v>9214004739</v>
      </c>
      <c r="E20" s="424" t="s">
        <v>83</v>
      </c>
      <c r="F20" s="63" t="str">
        <f>VLOOKUP(D20,'Sheet1 (2)'!$D$11:$F$338,3,0)</f>
        <v>Nguyễn Hải Đăng</v>
      </c>
      <c r="G20" s="766" t="e">
        <f>VLOOKUP(C20,'chuyển xếp 2024'!$C$5:$W$328,21,0)</f>
        <v>#N/A</v>
      </c>
      <c r="H20" s="766" t="e">
        <f>VLOOKUP(C20,'chuyển xếp 2024'!$C$5:$W$328,19,0)</f>
        <v>#N/A</v>
      </c>
      <c r="I20" s="424" t="s">
        <v>32</v>
      </c>
      <c r="J20" s="63">
        <f t="shared" si="2"/>
        <v>1</v>
      </c>
      <c r="K20" s="424" t="s">
        <v>33</v>
      </c>
      <c r="L20" s="424" t="s">
        <v>34</v>
      </c>
      <c r="M20" s="424"/>
      <c r="N20" s="427" t="s">
        <v>1856</v>
      </c>
      <c r="O20" s="444">
        <v>33156</v>
      </c>
      <c r="P20" s="441">
        <v>41730</v>
      </c>
      <c r="Q20" s="427" t="s">
        <v>36</v>
      </c>
      <c r="R20" s="427" t="s">
        <v>84</v>
      </c>
      <c r="S20" s="427" t="str">
        <f t="shared" ca="1" si="0"/>
        <v xml:space="preserve">12 NĂM 4 THÁNG 18 NGÀY </v>
      </c>
      <c r="T20" s="428" t="s">
        <v>85</v>
      </c>
      <c r="U20" s="1051" t="str">
        <f>VLOOKUP(C20,Sheet5!$B$2:$G$253,6,0)</f>
        <v>093090005260</v>
      </c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  <c r="AG20" s="425"/>
      <c r="AH20" s="425"/>
      <c r="AI20" s="443" t="s">
        <v>232</v>
      </c>
      <c r="AJ20" s="429" t="s">
        <v>86</v>
      </c>
      <c r="AK20" s="443" t="s">
        <v>87</v>
      </c>
      <c r="AL20" s="443" t="s">
        <v>87</v>
      </c>
      <c r="AM20" s="902" t="s">
        <v>88</v>
      </c>
      <c r="AN20" s="427" t="s">
        <v>50</v>
      </c>
      <c r="AO20" s="427" t="s">
        <v>81</v>
      </c>
      <c r="AP20" s="427" t="s">
        <v>60</v>
      </c>
      <c r="AQ20" s="430">
        <f t="shared" ca="1" si="1"/>
        <v>35</v>
      </c>
    </row>
    <row r="21" spans="1:43" s="36" customFormat="1" ht="18" customHeight="1">
      <c r="A21" s="25">
        <f>IF(C21=0,"",SUBTOTAL(3,C$5:C21))</f>
        <v>17</v>
      </c>
      <c r="B21" s="25">
        <v>12</v>
      </c>
      <c r="C21" s="66" t="s">
        <v>94</v>
      </c>
      <c r="D21" s="25" t="str">
        <f>VLOOKUP(C21,Sheet4!$A$1:$B$300,2,0)</f>
        <v>9216023928</v>
      </c>
      <c r="E21" s="67" t="s">
        <v>95</v>
      </c>
      <c r="F21" s="63" t="str">
        <f>VLOOKUP(D21,'Sheet1 (2)'!$D$11:$F$338,3,0)</f>
        <v>Lê Minh Toàn</v>
      </c>
      <c r="G21" s="774">
        <f>VLOOKUP(C21,'chuyển xếp 2024'!$C$5:$W$328,21,0)</f>
        <v>8539000</v>
      </c>
      <c r="H21" s="774">
        <f>VLOOKUP(C21,'chuyển xếp 2024'!$C$5:$W$328,19,0)</f>
        <v>1892000</v>
      </c>
      <c r="I21" s="67" t="s">
        <v>32</v>
      </c>
      <c r="J21" s="63">
        <f t="shared" si="2"/>
        <v>1</v>
      </c>
      <c r="K21" s="63" t="s">
        <v>33</v>
      </c>
      <c r="L21" s="63" t="s">
        <v>34</v>
      </c>
      <c r="M21" s="67"/>
      <c r="N21" s="56" t="s">
        <v>1856</v>
      </c>
      <c r="O21" s="106">
        <v>33063</v>
      </c>
      <c r="P21" s="107">
        <v>42675</v>
      </c>
      <c r="Q21" s="56" t="s">
        <v>36</v>
      </c>
      <c r="R21" s="56" t="s">
        <v>2699</v>
      </c>
      <c r="S21" s="56" t="str">
        <f t="shared" ca="1" si="0"/>
        <v xml:space="preserve">9 NĂM 9 THÁNG 18 NGÀY </v>
      </c>
      <c r="T21" s="523" t="s">
        <v>96</v>
      </c>
      <c r="U21" s="1049" t="str">
        <f>VLOOKUP(C21,Sheet5!$B$2:$G$253,6,0)</f>
        <v>092090001386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75">
        <v>42543</v>
      </c>
      <c r="AH21" s="75"/>
      <c r="AI21" s="46" t="s">
        <v>232</v>
      </c>
      <c r="AJ21" s="108" t="s">
        <v>97</v>
      </c>
      <c r="AK21" s="46" t="s">
        <v>98</v>
      </c>
      <c r="AL21" s="46" t="s">
        <v>98</v>
      </c>
      <c r="AM21" s="332" t="s">
        <v>99</v>
      </c>
      <c r="AN21" s="56" t="s">
        <v>50</v>
      </c>
      <c r="AO21" s="56" t="s">
        <v>100</v>
      </c>
      <c r="AP21" s="56" t="s">
        <v>60</v>
      </c>
      <c r="AQ21" s="36">
        <f t="shared" ca="1" si="1"/>
        <v>36</v>
      </c>
    </row>
    <row r="22" spans="1:43" s="624" customFormat="1" ht="18" customHeight="1">
      <c r="A22" s="25">
        <f>IF(C22=0,"",SUBTOTAL(3,C$5:C22))</f>
        <v>18</v>
      </c>
      <c r="B22" s="25">
        <v>13</v>
      </c>
      <c r="C22" s="46" t="s">
        <v>1126</v>
      </c>
      <c r="D22" s="25" t="str">
        <f>VLOOKUP(C22,Sheet4!$A$1:$B$300,2,0)</f>
        <v>9121911947</v>
      </c>
      <c r="E22" s="46" t="s">
        <v>125</v>
      </c>
      <c r="F22" s="63" t="str">
        <f>VLOOKUP(D22,'Sheet1 (2)'!$D$11:$F$338,3,0)</f>
        <v>Trần Ngọc Sáng</v>
      </c>
      <c r="G22" s="774">
        <f>VLOOKUP(C22,'chuyển xếp 2024'!$C$5:$W$328,21,0)</f>
        <v>6647000</v>
      </c>
      <c r="H22" s="774">
        <f>VLOOKUP(C22,'chuyển xếp 2024'!$C$5:$W$328,19,0)</f>
        <v>0</v>
      </c>
      <c r="I22" s="46" t="s">
        <v>32</v>
      </c>
      <c r="J22" s="63">
        <f t="shared" si="2"/>
        <v>1</v>
      </c>
      <c r="K22" s="56" t="s">
        <v>33</v>
      </c>
      <c r="L22" s="56" t="s">
        <v>34</v>
      </c>
      <c r="M22" s="46"/>
      <c r="N22" s="56" t="s">
        <v>1856</v>
      </c>
      <c r="O22" s="57">
        <v>34773</v>
      </c>
      <c r="P22" s="75">
        <v>44501</v>
      </c>
      <c r="Q22" s="56" t="s">
        <v>36</v>
      </c>
      <c r="R22" s="56" t="s">
        <v>126</v>
      </c>
      <c r="S22" s="626" t="str">
        <f t="shared" ca="1" si="0"/>
        <v xml:space="preserve">4 NĂM 9 THÁNG 18 NGÀY </v>
      </c>
      <c r="T22" s="74" t="s">
        <v>127</v>
      </c>
      <c r="U22" s="1049" t="s">
        <v>1746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108">
        <v>43109</v>
      </c>
      <c r="AH22" s="108"/>
      <c r="AI22" s="46" t="s">
        <v>232</v>
      </c>
      <c r="AJ22" s="108" t="s">
        <v>2659</v>
      </c>
      <c r="AK22" s="627" t="s">
        <v>128</v>
      </c>
      <c r="AL22" s="627"/>
      <c r="AM22" s="628" t="s">
        <v>129</v>
      </c>
      <c r="AN22" s="108" t="s">
        <v>130</v>
      </c>
      <c r="AO22" s="108" t="s">
        <v>131</v>
      </c>
      <c r="AP22" s="56" t="s">
        <v>60</v>
      </c>
      <c r="AQ22" s="36">
        <f t="shared" ca="1" si="1"/>
        <v>31</v>
      </c>
    </row>
    <row r="23" spans="1:43" s="36" customFormat="1" ht="18" customHeight="1">
      <c r="A23" s="25">
        <f>IF(C23=0,"",SUBTOTAL(3,C$5:C23))</f>
        <v>19</v>
      </c>
      <c r="B23" s="25">
        <v>14</v>
      </c>
      <c r="C23" s="69" t="s">
        <v>2724</v>
      </c>
      <c r="D23" s="25" t="s">
        <v>2877</v>
      </c>
      <c r="E23" s="70" t="s">
        <v>2723</v>
      </c>
      <c r="F23" s="63" t="str">
        <f>VLOOKUP(D23,'Sheet1 (2)'!$D$11:$F$338,3,0)</f>
        <v>Nguyễn Trương Bình Nguyên</v>
      </c>
      <c r="G23" s="774">
        <v>5955000</v>
      </c>
      <c r="H23" s="774"/>
      <c r="I23" s="46" t="s">
        <v>32</v>
      </c>
      <c r="J23" s="63">
        <f t="shared" si="2"/>
        <v>1</v>
      </c>
      <c r="K23" s="56" t="s">
        <v>33</v>
      </c>
      <c r="L23" s="56" t="s">
        <v>34</v>
      </c>
      <c r="M23" s="67"/>
      <c r="N23" s="56" t="s">
        <v>1856</v>
      </c>
      <c r="O23" s="106">
        <v>37611</v>
      </c>
      <c r="P23" s="107">
        <v>45709</v>
      </c>
      <c r="Q23" s="67" t="s">
        <v>117</v>
      </c>
      <c r="R23" s="56" t="s">
        <v>2740</v>
      </c>
      <c r="S23" s="56" t="str">
        <f t="shared" ca="1" si="0"/>
        <v xml:space="preserve">1 NĂM 5 THÁNG 29 NGÀY </v>
      </c>
      <c r="T23" s="80" t="s">
        <v>2741</v>
      </c>
      <c r="U23" s="1049" t="s">
        <v>2741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75">
        <v>44816</v>
      </c>
      <c r="AH23" s="75"/>
      <c r="AI23" s="46" t="s">
        <v>232</v>
      </c>
      <c r="AJ23" s="108" t="s">
        <v>2742</v>
      </c>
      <c r="AK23" s="46" t="s">
        <v>49</v>
      </c>
      <c r="AL23" s="46" t="s">
        <v>49</v>
      </c>
      <c r="AM23" s="66">
        <v>962973361</v>
      </c>
      <c r="AN23" s="56" t="s">
        <v>50</v>
      </c>
      <c r="AO23" s="46" t="s">
        <v>1971</v>
      </c>
      <c r="AP23" s="56" t="s">
        <v>60</v>
      </c>
      <c r="AQ23" s="36">
        <f t="shared" ca="1" si="1"/>
        <v>23</v>
      </c>
    </row>
    <row r="24" spans="1:43" s="330" customFormat="1">
      <c r="A24" s="25">
        <f>IF(C24=0,"",SUBTOTAL(3,C$5:C24))</f>
        <v>20</v>
      </c>
      <c r="B24" s="25">
        <v>15</v>
      </c>
      <c r="C24" s="66" t="s">
        <v>2639</v>
      </c>
      <c r="D24" s="47" t="s">
        <v>3322</v>
      </c>
      <c r="E24" s="154" t="s">
        <v>2631</v>
      </c>
      <c r="F24" s="63" t="str">
        <f>VLOOKUP(D24,'Sheet1 (2)'!$D$11:$F$338,3,0)</f>
        <v>Lê Minh Tuấn</v>
      </c>
      <c r="G24" s="774">
        <v>4410000</v>
      </c>
      <c r="H24" s="774"/>
      <c r="I24" s="155" t="s">
        <v>32</v>
      </c>
      <c r="J24" s="63">
        <f t="shared" si="2"/>
        <v>1</v>
      </c>
      <c r="K24" s="56" t="s">
        <v>33</v>
      </c>
      <c r="L24" s="56" t="s">
        <v>34</v>
      </c>
      <c r="M24" s="155"/>
      <c r="N24" s="136" t="s">
        <v>2632</v>
      </c>
      <c r="O24" s="106">
        <v>36873</v>
      </c>
      <c r="P24" s="107">
        <v>45505</v>
      </c>
      <c r="Q24" s="46" t="s">
        <v>117</v>
      </c>
      <c r="R24" s="56" t="s">
        <v>2634</v>
      </c>
      <c r="S24" s="56" t="str">
        <f t="shared" ca="1" si="0"/>
        <v xml:space="preserve">2 NĂM 0 THÁNG 18 NGÀY </v>
      </c>
      <c r="T24" s="74" t="s">
        <v>2985</v>
      </c>
      <c r="U24" s="1049" t="s">
        <v>2985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75" t="s">
        <v>2636</v>
      </c>
      <c r="AH24" s="75"/>
      <c r="AI24" s="46" t="s">
        <v>232</v>
      </c>
      <c r="AJ24" s="108" t="s">
        <v>2637</v>
      </c>
      <c r="AK24" s="46" t="s">
        <v>2638</v>
      </c>
      <c r="AL24" s="46" t="s">
        <v>2638</v>
      </c>
      <c r="AM24" s="66"/>
      <c r="AN24" s="136" t="s">
        <v>1214</v>
      </c>
      <c r="AO24" s="46"/>
      <c r="AP24" s="56" t="s">
        <v>349</v>
      </c>
      <c r="AQ24" s="36">
        <f t="shared" ca="1" si="1"/>
        <v>25</v>
      </c>
    </row>
    <row r="25" spans="1:43" s="637" customFormat="1" ht="18" customHeight="1">
      <c r="A25" s="629">
        <f>IF(C25=0,"",SUBTOTAL(3,C$5:C25))</f>
        <v>21</v>
      </c>
      <c r="B25" s="25">
        <v>16</v>
      </c>
      <c r="C25" s="638" t="s">
        <v>2816</v>
      </c>
      <c r="D25" s="25" t="s">
        <v>2878</v>
      </c>
      <c r="E25" s="922" t="s">
        <v>2811</v>
      </c>
      <c r="F25" s="63" t="str">
        <f>VLOOKUP(D25,'Sheet1 (2)'!$D$11:$F$338,3,0)</f>
        <v>Huỳnh Dương Phương Anh</v>
      </c>
      <c r="G25" s="923">
        <v>6135000</v>
      </c>
      <c r="H25" s="923"/>
      <c r="I25" s="632" t="s">
        <v>63</v>
      </c>
      <c r="J25" s="63">
        <f t="shared" si="2"/>
        <v>0</v>
      </c>
      <c r="K25" s="631" t="s">
        <v>33</v>
      </c>
      <c r="L25" s="631" t="s">
        <v>34</v>
      </c>
      <c r="M25" s="639"/>
      <c r="N25" s="631" t="s">
        <v>1856</v>
      </c>
      <c r="O25" s="640">
        <v>37460</v>
      </c>
      <c r="P25" s="633">
        <v>45748</v>
      </c>
      <c r="Q25" s="639" t="s">
        <v>117</v>
      </c>
      <c r="R25" s="631" t="s">
        <v>2906</v>
      </c>
      <c r="S25" s="631" t="str">
        <f t="shared" ca="1" si="0"/>
        <v xml:space="preserve">1 NĂM 4 THÁNG 18 NGÀY </v>
      </c>
      <c r="T25" s="635" t="s">
        <v>2812</v>
      </c>
      <c r="U25" s="1052" t="s">
        <v>2812</v>
      </c>
      <c r="V25" s="635"/>
      <c r="W25" s="635"/>
      <c r="X25" s="635"/>
      <c r="Y25" s="635"/>
      <c r="Z25" s="635"/>
      <c r="AA25" s="635"/>
      <c r="AB25" s="635"/>
      <c r="AC25" s="635"/>
      <c r="AD25" s="635"/>
      <c r="AE25" s="635"/>
      <c r="AF25" s="635"/>
      <c r="AG25" s="634">
        <v>45434</v>
      </c>
      <c r="AH25" s="634"/>
      <c r="AI25" s="630" t="s">
        <v>232</v>
      </c>
      <c r="AJ25" s="636" t="s">
        <v>2813</v>
      </c>
      <c r="AK25" s="630" t="s">
        <v>2814</v>
      </c>
      <c r="AL25" s="630"/>
      <c r="AM25" s="641"/>
      <c r="AN25" s="631" t="s">
        <v>50</v>
      </c>
      <c r="AO25" s="630" t="s">
        <v>2815</v>
      </c>
      <c r="AP25" s="631" t="s">
        <v>60</v>
      </c>
      <c r="AQ25" s="637">
        <f t="shared" ca="1" si="1"/>
        <v>24</v>
      </c>
    </row>
    <row r="26" spans="1:43" s="491" customFormat="1" ht="18" customHeight="1">
      <c r="A26" s="25">
        <f>IF(C26=0,"",SUBTOTAL(3,C$5:C26))</f>
        <v>22</v>
      </c>
      <c r="B26" s="25">
        <v>17</v>
      </c>
      <c r="C26" s="920" t="s">
        <v>2899</v>
      </c>
      <c r="D26" s="919" t="s">
        <v>3101</v>
      </c>
      <c r="E26" s="534" t="s">
        <v>2900</v>
      </c>
      <c r="F26" s="63" t="str">
        <f>VLOOKUP(D26,'Sheet1 (2)'!$D$11:$F$338,3,0)</f>
        <v>Đặng Thị Uyên Nhi</v>
      </c>
      <c r="G26" s="872">
        <v>6135000</v>
      </c>
      <c r="H26" s="872"/>
      <c r="I26" s="483" t="s">
        <v>63</v>
      </c>
      <c r="J26" s="63">
        <f t="shared" si="2"/>
        <v>0</v>
      </c>
      <c r="K26" s="484" t="s">
        <v>33</v>
      </c>
      <c r="L26" s="484" t="s">
        <v>34</v>
      </c>
      <c r="M26" s="481"/>
      <c r="N26" s="484" t="s">
        <v>1856</v>
      </c>
      <c r="O26" s="485">
        <v>44710</v>
      </c>
      <c r="P26" s="486">
        <v>45809</v>
      </c>
      <c r="Q26" s="67" t="s">
        <v>117</v>
      </c>
      <c r="R26" s="56" t="s">
        <v>2907</v>
      </c>
      <c r="S26" s="56" t="str">
        <f t="shared" ca="1" si="0"/>
        <v xml:space="preserve">1 NĂM 2 THÁNG 18 NGÀY </v>
      </c>
      <c r="T26" s="487" t="s">
        <v>2908</v>
      </c>
      <c r="U26" s="1050" t="s">
        <v>2908</v>
      </c>
      <c r="V26" s="487"/>
      <c r="W26" s="487"/>
      <c r="X26" s="487"/>
      <c r="Y26" s="487"/>
      <c r="Z26" s="487"/>
      <c r="AA26" s="487"/>
      <c r="AB26" s="487"/>
      <c r="AC26" s="487"/>
      <c r="AD26" s="487"/>
      <c r="AE26" s="487"/>
      <c r="AF26" s="487"/>
      <c r="AG26" s="488">
        <v>44371</v>
      </c>
      <c r="AH26" s="488"/>
      <c r="AI26" s="46" t="s">
        <v>232</v>
      </c>
      <c r="AJ26" s="489" t="s">
        <v>2909</v>
      </c>
      <c r="AK26" s="499" t="s">
        <v>2910</v>
      </c>
      <c r="AL26" s="499" t="s">
        <v>2910</v>
      </c>
      <c r="AM26" s="480" t="s">
        <v>2911</v>
      </c>
      <c r="AN26" s="56" t="s">
        <v>50</v>
      </c>
      <c r="AO26" s="56" t="s">
        <v>2912</v>
      </c>
      <c r="AP26" s="56" t="s">
        <v>60</v>
      </c>
      <c r="AQ26" s="491">
        <f t="shared" ca="1" si="1"/>
        <v>4</v>
      </c>
    </row>
    <row r="27" spans="1:43" s="491" customFormat="1" ht="18" customHeight="1">
      <c r="A27" s="25">
        <f>IF(C27=0,"",SUBTOTAL(3,C$5:C27))</f>
        <v>23</v>
      </c>
      <c r="B27" s="25">
        <v>18</v>
      </c>
      <c r="C27" s="215" t="s">
        <v>3426</v>
      </c>
      <c r="D27" s="1001" t="s">
        <v>3513</v>
      </c>
      <c r="E27" s="67" t="s">
        <v>3425</v>
      </c>
      <c r="F27" s="63" t="str">
        <f>VLOOKUP(D27,'Sheet1 (2)'!$D$11:$F$338,3,0)</f>
        <v>Lê Võ Nhật Khoa</v>
      </c>
      <c r="G27" s="872">
        <v>6135000</v>
      </c>
      <c r="H27" s="872"/>
      <c r="I27" s="483" t="s">
        <v>32</v>
      </c>
      <c r="J27" s="63"/>
      <c r="K27" s="484" t="s">
        <v>33</v>
      </c>
      <c r="L27" s="484" t="s">
        <v>34</v>
      </c>
      <c r="M27" s="481"/>
      <c r="N27" s="484" t="s">
        <v>1856</v>
      </c>
      <c r="O27" s="485">
        <v>37948</v>
      </c>
      <c r="P27" s="486">
        <v>45962</v>
      </c>
      <c r="Q27" s="67" t="s">
        <v>117</v>
      </c>
      <c r="R27" s="56" t="s">
        <v>3447</v>
      </c>
      <c r="S27" s="56" t="str">
        <f t="shared" ca="1" si="0"/>
        <v xml:space="preserve">0 NĂM 9 THÁNG 18 NGÀY </v>
      </c>
      <c r="T27" s="487" t="s">
        <v>3448</v>
      </c>
      <c r="U27" s="1050" t="s">
        <v>3448</v>
      </c>
      <c r="V27" s="487"/>
      <c r="W27" s="487"/>
      <c r="X27" s="487"/>
      <c r="Y27" s="487"/>
      <c r="Z27" s="487"/>
      <c r="AA27" s="487"/>
      <c r="AB27" s="487"/>
      <c r="AC27" s="487"/>
      <c r="AD27" s="487"/>
      <c r="AE27" s="487"/>
      <c r="AF27" s="487"/>
      <c r="AG27" s="488">
        <v>44894</v>
      </c>
      <c r="AH27" s="488"/>
      <c r="AI27" s="46" t="s">
        <v>232</v>
      </c>
      <c r="AJ27" s="489" t="s">
        <v>2742</v>
      </c>
      <c r="AK27" s="499" t="s">
        <v>3449</v>
      </c>
      <c r="AL27" s="499" t="s">
        <v>3449</v>
      </c>
      <c r="AM27" s="490" t="s">
        <v>3450</v>
      </c>
      <c r="AN27" s="56" t="s">
        <v>50</v>
      </c>
      <c r="AO27" s="56" t="s">
        <v>3451</v>
      </c>
      <c r="AP27" s="56" t="s">
        <v>60</v>
      </c>
    </row>
    <row r="28" spans="1:43" s="36" customFormat="1">
      <c r="A28" s="25">
        <f>IF(C28=0,"",SUBTOTAL(3,C$5:C28))</f>
        <v>24</v>
      </c>
      <c r="B28" s="479">
        <v>1</v>
      </c>
      <c r="C28" s="25" t="s">
        <v>144</v>
      </c>
      <c r="D28" s="25" t="str">
        <f>VLOOKUP(C28,Sheet4!$A$1:$B$300,2,0)</f>
        <v>9210002398</v>
      </c>
      <c r="E28" s="63" t="s">
        <v>145</v>
      </c>
      <c r="F28" s="63" t="str">
        <f>VLOOKUP(D28,'Sheet1 (2)'!$D$11:$F$338,3,0)</f>
        <v>Trần Minh Giàu</v>
      </c>
      <c r="G28" s="774">
        <f>VLOOKUP(C28,'chuyển xếp 2024'!$C$5:$W$328,21,0)</f>
        <v>7046000</v>
      </c>
      <c r="H28" s="774">
        <f>VLOOKUP(C28,'chuyển xếp 2024'!$C$5:$W$328,19,0)</f>
        <v>0</v>
      </c>
      <c r="I28" s="63" t="s">
        <v>32</v>
      </c>
      <c r="J28" s="63">
        <f t="shared" si="2"/>
        <v>1</v>
      </c>
      <c r="K28" s="63" t="s">
        <v>33</v>
      </c>
      <c r="L28" s="484" t="s">
        <v>34</v>
      </c>
      <c r="M28" s="63"/>
      <c r="N28" s="56" t="s">
        <v>1848</v>
      </c>
      <c r="O28" s="106">
        <v>30348</v>
      </c>
      <c r="P28" s="107">
        <v>40665</v>
      </c>
      <c r="Q28" s="56" t="s">
        <v>36</v>
      </c>
      <c r="R28" s="56" t="s">
        <v>146</v>
      </c>
      <c r="S28" s="56" t="str">
        <f t="shared" ca="1" si="0"/>
        <v xml:space="preserve">15 NĂM 3 THÁNG 17 NGÀY </v>
      </c>
      <c r="T28" s="80" t="s">
        <v>147</v>
      </c>
      <c r="U28" s="1049" t="str">
        <f>VLOOKUP(C28,Sheet5!$B$2:$G$253,6,0)</f>
        <v>092083009975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75"/>
      <c r="AH28" s="75"/>
      <c r="AI28" s="46" t="s">
        <v>232</v>
      </c>
      <c r="AJ28" s="108" t="s">
        <v>148</v>
      </c>
      <c r="AK28" s="46" t="s">
        <v>149</v>
      </c>
      <c r="AL28" s="46" t="s">
        <v>150</v>
      </c>
      <c r="AM28" s="332" t="s">
        <v>151</v>
      </c>
      <c r="AN28" s="56" t="s">
        <v>50</v>
      </c>
      <c r="AO28" s="56" t="s">
        <v>152</v>
      </c>
      <c r="AP28" s="56" t="s">
        <v>60</v>
      </c>
      <c r="AQ28" s="36">
        <f t="shared" ca="1" si="1"/>
        <v>43</v>
      </c>
    </row>
    <row r="29" spans="1:43" s="36" customFormat="1">
      <c r="A29" s="25">
        <f>IF(C29=0,"",SUBTOTAL(3,C$5:C29))</f>
        <v>25</v>
      </c>
      <c r="B29" s="479">
        <v>2</v>
      </c>
      <c r="C29" s="66" t="s">
        <v>174</v>
      </c>
      <c r="D29" s="25" t="str">
        <f>VLOOKUP(C29,Sheet4!$A$1:$B$300,2,0)</f>
        <v>7912294379</v>
      </c>
      <c r="E29" s="67" t="s">
        <v>175</v>
      </c>
      <c r="F29" s="63" t="str">
        <f>VLOOKUP(D29,'Sheet1 (2)'!$D$11:$F$338,3,0)</f>
        <v>Lê Trung Hiếu</v>
      </c>
      <c r="G29" s="774">
        <f>VLOOKUP(C29,'chuyển xếp 2024'!$C$5:$W$328,21,0)</f>
        <v>6647000</v>
      </c>
      <c r="H29" s="774">
        <f>VLOOKUP(C29,'chuyển xếp 2024'!$C$5:$W$328,19,0)</f>
        <v>0</v>
      </c>
      <c r="I29" s="63" t="s">
        <v>32</v>
      </c>
      <c r="J29" s="63">
        <f t="shared" si="2"/>
        <v>1</v>
      </c>
      <c r="K29" s="63" t="s">
        <v>33</v>
      </c>
      <c r="L29" s="63" t="s">
        <v>34</v>
      </c>
      <c r="M29" s="63"/>
      <c r="N29" s="56" t="s">
        <v>1848</v>
      </c>
      <c r="O29" s="106">
        <v>32620</v>
      </c>
      <c r="P29" s="107">
        <v>42370</v>
      </c>
      <c r="Q29" s="56" t="s">
        <v>36</v>
      </c>
      <c r="R29" s="56" t="s">
        <v>176</v>
      </c>
      <c r="S29" s="56" t="str">
        <f t="shared" ca="1" si="0"/>
        <v xml:space="preserve">10 NĂM 7 THÁNG 18 NGÀY </v>
      </c>
      <c r="T29" s="80" t="s">
        <v>177</v>
      </c>
      <c r="U29" s="1049" t="str">
        <f>VLOOKUP(C29,Sheet5!$B$2:$G$253,6,0)</f>
        <v>086089010769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75"/>
      <c r="AH29" s="75"/>
      <c r="AI29" s="46" t="s">
        <v>232</v>
      </c>
      <c r="AJ29" s="108" t="s">
        <v>178</v>
      </c>
      <c r="AK29" s="46" t="s">
        <v>179</v>
      </c>
      <c r="AL29" s="46" t="s">
        <v>180</v>
      </c>
      <c r="AM29" s="332" t="s">
        <v>181</v>
      </c>
      <c r="AN29" s="56" t="s">
        <v>182</v>
      </c>
      <c r="AO29" s="56" t="s">
        <v>72</v>
      </c>
      <c r="AP29" s="56" t="s">
        <v>60</v>
      </c>
      <c r="AQ29" s="36">
        <f t="shared" ca="1" si="1"/>
        <v>37</v>
      </c>
    </row>
    <row r="30" spans="1:43" s="36" customFormat="1">
      <c r="A30" s="25">
        <f>IF(C30=0,"",SUBTOTAL(3,C$5:C30))</f>
        <v>26</v>
      </c>
      <c r="B30" s="479">
        <v>3</v>
      </c>
      <c r="C30" s="66" t="s">
        <v>183</v>
      </c>
      <c r="D30" s="25" t="str">
        <f>VLOOKUP(C30,Sheet4!$A$1:$B$300,2,0)</f>
        <v>9213008128</v>
      </c>
      <c r="E30" s="67" t="s">
        <v>184</v>
      </c>
      <c r="F30" s="63" t="str">
        <f>VLOOKUP(D30,'Sheet1 (2)'!$D$11:$F$338,3,0)</f>
        <v>Lê Bằng Thẳng</v>
      </c>
      <c r="G30" s="774">
        <f>VLOOKUP(C30,'chuyển xếp 2024'!$C$5:$W$328,21,0)</f>
        <v>6647000</v>
      </c>
      <c r="H30" s="774">
        <f>VLOOKUP(C30,'chuyển xếp 2024'!$C$5:$W$328,19,0)</f>
        <v>0</v>
      </c>
      <c r="I30" s="67" t="s">
        <v>32</v>
      </c>
      <c r="J30" s="63">
        <f t="shared" si="2"/>
        <v>1</v>
      </c>
      <c r="K30" s="63" t="s">
        <v>33</v>
      </c>
      <c r="L30" s="63" t="s">
        <v>34</v>
      </c>
      <c r="M30" s="67"/>
      <c r="N30" s="56" t="s">
        <v>1848</v>
      </c>
      <c r="O30" s="106">
        <v>31643</v>
      </c>
      <c r="P30" s="107">
        <v>42156</v>
      </c>
      <c r="Q30" s="56" t="s">
        <v>36</v>
      </c>
      <c r="R30" s="56" t="s">
        <v>185</v>
      </c>
      <c r="S30" s="56" t="str">
        <f t="shared" ca="1" si="0"/>
        <v xml:space="preserve">11 NĂM 2 THÁNG 18 NGÀY </v>
      </c>
      <c r="T30" s="80" t="s">
        <v>186</v>
      </c>
      <c r="U30" s="1049" t="str">
        <f>VLOOKUP(C30,Sheet5!$B$2:$G$253,6,0)</f>
        <v>093086003738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75"/>
      <c r="AH30" s="75"/>
      <c r="AI30" s="46" t="s">
        <v>232</v>
      </c>
      <c r="AJ30" s="108" t="s">
        <v>187</v>
      </c>
      <c r="AK30" s="46" t="s">
        <v>188</v>
      </c>
      <c r="AL30" s="46" t="s">
        <v>189</v>
      </c>
      <c r="AM30" s="66"/>
      <c r="AN30" s="155" t="s">
        <v>50</v>
      </c>
      <c r="AO30" s="155" t="s">
        <v>190</v>
      </c>
      <c r="AP30" s="56" t="s">
        <v>60</v>
      </c>
      <c r="AQ30" s="36">
        <f t="shared" ca="1" si="1"/>
        <v>40</v>
      </c>
    </row>
    <row r="31" spans="1:43" s="36" customFormat="1">
      <c r="A31" s="25">
        <f>IF(C31=0,"",SUBTOTAL(3,C$5:C31))</f>
        <v>27</v>
      </c>
      <c r="B31" s="479">
        <v>4</v>
      </c>
      <c r="C31" s="66" t="s">
        <v>191</v>
      </c>
      <c r="D31" s="25" t="str">
        <f>VLOOKUP(C31,Sheet4!$A$1:$B$300,2,0)</f>
        <v>9216001664</v>
      </c>
      <c r="E31" s="67" t="s">
        <v>192</v>
      </c>
      <c r="F31" s="63" t="str">
        <f>VLOOKUP(D31,'Sheet1 (2)'!$D$11:$F$338,3,0)</f>
        <v>Huỳnh Phú Nhân</v>
      </c>
      <c r="G31" s="774">
        <f>VLOOKUP(C31,'chuyển xếp 2024'!$C$5:$W$328,21,0)</f>
        <v>7046000</v>
      </c>
      <c r="H31" s="774">
        <f>VLOOKUP(C31,'chuyển xếp 2024'!$C$5:$W$328,19,0)</f>
        <v>0</v>
      </c>
      <c r="I31" s="63" t="s">
        <v>32</v>
      </c>
      <c r="J31" s="63">
        <f t="shared" si="2"/>
        <v>1</v>
      </c>
      <c r="K31" s="63" t="s">
        <v>33</v>
      </c>
      <c r="L31" s="63" t="s">
        <v>34</v>
      </c>
      <c r="M31" s="63"/>
      <c r="N31" s="56" t="s">
        <v>1848</v>
      </c>
      <c r="O31" s="106">
        <v>34633</v>
      </c>
      <c r="P31" s="107">
        <v>42370</v>
      </c>
      <c r="Q31" s="56" t="s">
        <v>36</v>
      </c>
      <c r="R31" s="56" t="s">
        <v>193</v>
      </c>
      <c r="S31" s="56" t="str">
        <f t="shared" ca="1" si="0"/>
        <v xml:space="preserve">10 NĂM 7 THÁNG 18 NGÀY </v>
      </c>
      <c r="T31" s="80" t="s">
        <v>194</v>
      </c>
      <c r="U31" s="1049" t="str">
        <f>VLOOKUP(C31,Sheet5!$B$2:$G$253,6,0)</f>
        <v>092094005136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75"/>
      <c r="AH31" s="75"/>
      <c r="AI31" s="46" t="s">
        <v>232</v>
      </c>
      <c r="AJ31" s="108" t="s">
        <v>92</v>
      </c>
      <c r="AK31" s="46" t="s">
        <v>195</v>
      </c>
      <c r="AL31" s="46" t="s">
        <v>195</v>
      </c>
      <c r="AM31" s="66"/>
      <c r="AN31" s="56" t="s">
        <v>93</v>
      </c>
      <c r="AO31" s="56" t="s">
        <v>196</v>
      </c>
      <c r="AP31" s="56" t="s">
        <v>60</v>
      </c>
      <c r="AQ31" s="36">
        <f t="shared" ca="1" si="1"/>
        <v>31</v>
      </c>
    </row>
    <row r="32" spans="1:43" s="36" customFormat="1">
      <c r="A32" s="25">
        <f>IF(C32=0,"",SUBTOTAL(3,C$5:C32))</f>
        <v>28</v>
      </c>
      <c r="B32" s="479">
        <v>5</v>
      </c>
      <c r="C32" s="66" t="s">
        <v>204</v>
      </c>
      <c r="D32" s="25" t="str">
        <f>VLOOKUP(C32,Sheet4!$A$1:$B$300,2,0)</f>
        <v>9222306746</v>
      </c>
      <c r="E32" s="67" t="s">
        <v>205</v>
      </c>
      <c r="F32" s="63" t="str">
        <f>VLOOKUP(D32,'Sheet1 (2)'!$D$11:$F$338,3,0)</f>
        <v>Lương Phú Vinh</v>
      </c>
      <c r="G32" s="774">
        <f>VLOOKUP(C32,'chuyển xếp 2024'!$C$5:$W$328,21,0)</f>
        <v>6647000</v>
      </c>
      <c r="H32" s="774">
        <f>VLOOKUP(C32,'chuyển xếp 2024'!$C$5:$W$328,19,0)</f>
        <v>0</v>
      </c>
      <c r="I32" s="63" t="s">
        <v>32</v>
      </c>
      <c r="J32" s="63">
        <f t="shared" si="2"/>
        <v>1</v>
      </c>
      <c r="K32" s="63" t="s">
        <v>33</v>
      </c>
      <c r="L32" s="63" t="s">
        <v>34</v>
      </c>
      <c r="M32" s="67"/>
      <c r="N32" s="56" t="s">
        <v>1848</v>
      </c>
      <c r="O32" s="75">
        <v>33917</v>
      </c>
      <c r="P32" s="75">
        <v>43405</v>
      </c>
      <c r="Q32" s="67" t="s">
        <v>36</v>
      </c>
      <c r="R32" s="46" t="s">
        <v>206</v>
      </c>
      <c r="S32" s="56" t="str">
        <f t="shared" ca="1" si="0"/>
        <v xml:space="preserve">7 NĂM 9 THÁNG 18 NGÀY </v>
      </c>
      <c r="T32" s="80" t="s">
        <v>207</v>
      </c>
      <c r="U32" s="1049" t="str">
        <f>VLOOKUP(C32,Sheet5!$B$2:$G$253,6,0)</f>
        <v>092092010946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75"/>
      <c r="AH32" s="75"/>
      <c r="AI32" s="46" t="s">
        <v>232</v>
      </c>
      <c r="AJ32" s="108" t="s">
        <v>208</v>
      </c>
      <c r="AK32" s="46" t="s">
        <v>209</v>
      </c>
      <c r="AL32" s="46"/>
      <c r="AM32" s="66"/>
      <c r="AN32" s="46" t="s">
        <v>50</v>
      </c>
      <c r="AO32" s="46" t="s">
        <v>107</v>
      </c>
      <c r="AP32" s="56" t="s">
        <v>203</v>
      </c>
      <c r="AQ32" s="36">
        <f t="shared" ca="1" si="1"/>
        <v>33</v>
      </c>
    </row>
    <row r="33" spans="1:43" s="36" customFormat="1">
      <c r="A33" s="25">
        <f>IF(C33=0,"",SUBTOTAL(3,C$5:C33))</f>
        <v>29</v>
      </c>
      <c r="B33" s="479">
        <v>6</v>
      </c>
      <c r="C33" s="66" t="s">
        <v>214</v>
      </c>
      <c r="D33" s="25" t="str">
        <f>VLOOKUP(C33,Sheet4!$A$1:$B$300,2,0)</f>
        <v>8721755467</v>
      </c>
      <c r="E33" s="67" t="s">
        <v>215</v>
      </c>
      <c r="F33" s="63" t="str">
        <f>VLOOKUP(D33,'Sheet1 (2)'!$D$11:$F$338,3,0)</f>
        <v>Nguyễn Hoài Phong</v>
      </c>
      <c r="G33" s="774">
        <f>VLOOKUP(C33,'chuyển xếp 2024'!$C$5:$W$328,21,0)</f>
        <v>6647000</v>
      </c>
      <c r="H33" s="774">
        <f>VLOOKUP(C33,'chuyển xếp 2024'!$C$5:$W$328,19,0)</f>
        <v>0</v>
      </c>
      <c r="I33" s="63" t="s">
        <v>32</v>
      </c>
      <c r="J33" s="63">
        <f t="shared" si="2"/>
        <v>1</v>
      </c>
      <c r="K33" s="63" t="s">
        <v>33</v>
      </c>
      <c r="L33" s="63" t="s">
        <v>34</v>
      </c>
      <c r="M33" s="63"/>
      <c r="N33" s="56" t="s">
        <v>1848</v>
      </c>
      <c r="O33" s="75">
        <v>35117</v>
      </c>
      <c r="P33" s="75">
        <v>44044</v>
      </c>
      <c r="Q33" s="67" t="s">
        <v>36</v>
      </c>
      <c r="R33" s="46" t="s">
        <v>216</v>
      </c>
      <c r="S33" s="56" t="str">
        <f t="shared" ca="1" si="0"/>
        <v xml:space="preserve">6 NĂM 0 THÁNG 18 NGÀY </v>
      </c>
      <c r="T33" s="46">
        <v>341792633</v>
      </c>
      <c r="U33" s="1049" t="str">
        <f>VLOOKUP(C33,Sheet5!$B$2:$G$253,6,0)</f>
        <v>089096016279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75">
        <v>40840</v>
      </c>
      <c r="AH33" s="75"/>
      <c r="AI33" s="46" t="s">
        <v>232</v>
      </c>
      <c r="AJ33" s="108" t="s">
        <v>217</v>
      </c>
      <c r="AK33" s="46" t="s">
        <v>218</v>
      </c>
      <c r="AL33" s="46" t="s">
        <v>219</v>
      </c>
      <c r="AM33" s="66"/>
      <c r="AN33" s="56" t="s">
        <v>50</v>
      </c>
      <c r="AO33" s="56" t="s">
        <v>220</v>
      </c>
      <c r="AP33" s="56" t="s">
        <v>60</v>
      </c>
      <c r="AQ33" s="36">
        <f t="shared" ca="1" si="1"/>
        <v>30</v>
      </c>
    </row>
    <row r="34" spans="1:43" s="36" customFormat="1">
      <c r="A34" s="25">
        <f>IF(C34=0,"",SUBTOTAL(3,C$5:C34))</f>
        <v>30</v>
      </c>
      <c r="B34" s="479">
        <v>7</v>
      </c>
      <c r="C34" s="66" t="s">
        <v>221</v>
      </c>
      <c r="D34" s="25" t="str">
        <f>VLOOKUP(C34,Sheet4!$A$1:$B$300,2,0)</f>
        <v>9216023766</v>
      </c>
      <c r="E34" s="67" t="s">
        <v>222</v>
      </c>
      <c r="F34" s="63" t="str">
        <f>VLOOKUP(D34,'Sheet1 (2)'!$D$11:$F$338,3,0)</f>
        <v>Lê Trọng Nhơn</v>
      </c>
      <c r="G34" s="774">
        <f>VLOOKUP(C34,'chuyển xếp 2024'!$C$5:$W$328,17,0)</f>
        <v>7105000</v>
      </c>
      <c r="H34" s="774">
        <v>2205000</v>
      </c>
      <c r="I34" s="63" t="s">
        <v>32</v>
      </c>
      <c r="J34" s="63">
        <f t="shared" si="2"/>
        <v>1</v>
      </c>
      <c r="K34" s="63" t="s">
        <v>33</v>
      </c>
      <c r="L34" s="63" t="s">
        <v>34</v>
      </c>
      <c r="M34" s="63" t="s">
        <v>3501</v>
      </c>
      <c r="N34" s="56" t="s">
        <v>1848</v>
      </c>
      <c r="O34" s="75">
        <v>33633</v>
      </c>
      <c r="P34" s="107">
        <v>42736</v>
      </c>
      <c r="Q34" s="67" t="s">
        <v>36</v>
      </c>
      <c r="R34" s="56" t="s">
        <v>223</v>
      </c>
      <c r="S34" s="56" t="str">
        <f t="shared" ca="1" si="0"/>
        <v xml:space="preserve">9 NĂM 7 THÁNG 18 NGÀY </v>
      </c>
      <c r="T34" s="80" t="s">
        <v>224</v>
      </c>
      <c r="U34" s="1049" t="str">
        <f>VLOOKUP(C34,Sheet5!$B$2:$G$253,6,0)</f>
        <v>087092017349</v>
      </c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75"/>
      <c r="AH34" s="75"/>
      <c r="AI34" s="46" t="s">
        <v>232</v>
      </c>
      <c r="AJ34" s="108" t="s">
        <v>225</v>
      </c>
      <c r="AK34" s="46" t="s">
        <v>226</v>
      </c>
      <c r="AL34" s="46" t="s">
        <v>226</v>
      </c>
      <c r="AM34" s="332" t="s">
        <v>227</v>
      </c>
      <c r="AN34" s="56" t="s">
        <v>50</v>
      </c>
      <c r="AO34" s="56" t="s">
        <v>72</v>
      </c>
      <c r="AP34" s="56" t="s">
        <v>60</v>
      </c>
      <c r="AQ34" s="36">
        <f t="shared" ca="1" si="1"/>
        <v>34</v>
      </c>
    </row>
    <row r="35" spans="1:43" s="36" customFormat="1">
      <c r="A35" s="25">
        <f>IF(C35=0,"",SUBTOTAL(3,C$5:C35))</f>
        <v>31</v>
      </c>
      <c r="B35" s="479">
        <v>8</v>
      </c>
      <c r="C35" s="66" t="s">
        <v>228</v>
      </c>
      <c r="D35" s="25" t="str">
        <f>VLOOKUP(C35,Sheet4!$A$1:$B$300,2,0)</f>
        <v>9222451383</v>
      </c>
      <c r="E35" s="67" t="s">
        <v>229</v>
      </c>
      <c r="F35" s="63" t="str">
        <f>VLOOKUP(D35,'Sheet1 (2)'!$D$11:$F$338,3,0)</f>
        <v>Nguyễn Hứa Kim Thảo</v>
      </c>
      <c r="G35" s="774">
        <f>VLOOKUP(C35,'chuyển xếp 2024'!$C$5:$W$328,21,0)</f>
        <v>5466000</v>
      </c>
      <c r="H35" s="774">
        <f>VLOOKUP(C35,'chuyển xếp 2024'!$C$5:$W$328,19,0)</f>
        <v>0</v>
      </c>
      <c r="I35" s="63" t="s">
        <v>63</v>
      </c>
      <c r="J35" s="63">
        <f t="shared" si="2"/>
        <v>0</v>
      </c>
      <c r="K35" s="63" t="s">
        <v>33</v>
      </c>
      <c r="L35" s="63" t="s">
        <v>34</v>
      </c>
      <c r="M35" s="63"/>
      <c r="N35" s="56" t="s">
        <v>1848</v>
      </c>
      <c r="O35" s="75">
        <v>35524</v>
      </c>
      <c r="P35" s="107">
        <v>44805</v>
      </c>
      <c r="Q35" s="67" t="s">
        <v>36</v>
      </c>
      <c r="R35" s="56" t="s">
        <v>230</v>
      </c>
      <c r="S35" s="56" t="str">
        <f t="shared" ca="1" si="0"/>
        <v xml:space="preserve">3 NĂM 11 THÁNG 18 NGÀY </v>
      </c>
      <c r="T35" s="74" t="s">
        <v>231</v>
      </c>
      <c r="U35" s="1049" t="str">
        <f>VLOOKUP(C35,Sheet5!$B$2:$G$253,6,0)</f>
        <v>092197011285</v>
      </c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75">
        <v>44440</v>
      </c>
      <c r="AH35" s="75"/>
      <c r="AI35" s="46" t="s">
        <v>232</v>
      </c>
      <c r="AJ35" s="108" t="s">
        <v>233</v>
      </c>
      <c r="AK35" s="46" t="s">
        <v>234</v>
      </c>
      <c r="AL35" s="46" t="s">
        <v>234</v>
      </c>
      <c r="AM35" s="332" t="s">
        <v>235</v>
      </c>
      <c r="AN35" s="56" t="s">
        <v>130</v>
      </c>
      <c r="AO35" s="56" t="s">
        <v>236</v>
      </c>
      <c r="AP35" s="56" t="s">
        <v>60</v>
      </c>
      <c r="AQ35" s="36">
        <f t="shared" ca="1" si="1"/>
        <v>29</v>
      </c>
    </row>
    <row r="36" spans="1:43" s="36" customFormat="1">
      <c r="A36" s="25">
        <f>IF(C36=0,"",SUBTOTAL(3,C$5:C36))</f>
        <v>32</v>
      </c>
      <c r="B36" s="479">
        <v>9</v>
      </c>
      <c r="C36" s="66" t="s">
        <v>237</v>
      </c>
      <c r="D36" s="25" t="str">
        <f>VLOOKUP(C36,Sheet4!$A$1:$B$300,2,0)</f>
        <v>9208016265</v>
      </c>
      <c r="E36" s="67" t="s">
        <v>238</v>
      </c>
      <c r="F36" s="63" t="str">
        <f>VLOOKUP(D36,'Sheet1 (2)'!$D$11:$F$338,3,0)</f>
        <v>Mạch Chí Thiện</v>
      </c>
      <c r="G36" s="774" t="e">
        <f>VLOOKUP(C36,'chuyển xếp 2024'!$C$5:$W$328,21,0)</f>
        <v>#N/A</v>
      </c>
      <c r="H36" s="774" t="e">
        <f>VLOOKUP(C36,'chuyển xếp 2024'!$C$5:$W$328,19,0)</f>
        <v>#N/A</v>
      </c>
      <c r="I36" s="329" t="s">
        <v>32</v>
      </c>
      <c r="J36" s="63">
        <f t="shared" si="2"/>
        <v>1</v>
      </c>
      <c r="K36" s="63" t="s">
        <v>33</v>
      </c>
      <c r="L36" s="63" t="s">
        <v>34</v>
      </c>
      <c r="M36" s="329"/>
      <c r="N36" s="56" t="s">
        <v>1848</v>
      </c>
      <c r="O36" s="106">
        <v>30482</v>
      </c>
      <c r="P36" s="107">
        <v>44866</v>
      </c>
      <c r="Q36" s="67" t="s">
        <v>36</v>
      </c>
      <c r="R36" s="56" t="s">
        <v>239</v>
      </c>
      <c r="S36" s="56" t="str">
        <f t="shared" ca="1" si="0"/>
        <v xml:space="preserve">3 NĂM 9 THÁNG 18 NGÀY </v>
      </c>
      <c r="T36" s="74" t="s">
        <v>240</v>
      </c>
      <c r="U36" s="1049" t="str">
        <f>VLOOKUP(C36,Sheet5!$B$2:$G$253,6,0)</f>
        <v>086083000292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75">
        <v>44326</v>
      </c>
      <c r="AH36" s="75"/>
      <c r="AI36" s="46" t="s">
        <v>232</v>
      </c>
      <c r="AJ36" s="108" t="s">
        <v>241</v>
      </c>
      <c r="AK36" s="108" t="s">
        <v>242</v>
      </c>
      <c r="AL36" s="108" t="s">
        <v>242</v>
      </c>
      <c r="AM36" s="332"/>
      <c r="AN36" s="56" t="s">
        <v>50</v>
      </c>
      <c r="AO36" s="56" t="s">
        <v>72</v>
      </c>
      <c r="AP36" s="56" t="s">
        <v>60</v>
      </c>
      <c r="AQ36" s="36">
        <f t="shared" ca="1" si="1"/>
        <v>43</v>
      </c>
    </row>
    <row r="37" spans="1:43" s="36" customFormat="1">
      <c r="A37" s="25">
        <f>IF(C37=0,"",SUBTOTAL(3,C$5:C37))</f>
        <v>33</v>
      </c>
      <c r="B37" s="479">
        <v>10</v>
      </c>
      <c r="C37" s="66" t="s">
        <v>1842</v>
      </c>
      <c r="D37" s="25" t="str">
        <f>VLOOKUP(C37,Sheet4!$A$1:$B$300,2,0)</f>
        <v>8922957383</v>
      </c>
      <c r="E37" s="67" t="s">
        <v>1844</v>
      </c>
      <c r="F37" s="63" t="str">
        <f>VLOOKUP(D37,'Sheet1 (2)'!$D$11:$F$338,3,0)</f>
        <v>Ngô Văn Tài</v>
      </c>
      <c r="G37" s="774">
        <f>VLOOKUP(C37,'chuyển xếp 2024'!$C$5:$W$328,21,0)</f>
        <v>6271000</v>
      </c>
      <c r="H37" s="774">
        <f>VLOOKUP(C37,'chuyển xếp 2024'!$C$5:$W$328,19,0)</f>
        <v>0</v>
      </c>
      <c r="I37" s="329" t="s">
        <v>32</v>
      </c>
      <c r="J37" s="63">
        <f t="shared" si="2"/>
        <v>1</v>
      </c>
      <c r="K37" s="63" t="s">
        <v>33</v>
      </c>
      <c r="L37" s="63" t="s">
        <v>34</v>
      </c>
      <c r="M37" s="329"/>
      <c r="N37" s="56" t="s">
        <v>1848</v>
      </c>
      <c r="O37" s="106">
        <v>35231</v>
      </c>
      <c r="P37" s="107">
        <v>45113</v>
      </c>
      <c r="Q37" s="67" t="s">
        <v>36</v>
      </c>
      <c r="R37" s="56" t="s">
        <v>1845</v>
      </c>
      <c r="S37" s="56" t="str">
        <f t="shared" ca="1" si="0"/>
        <v xml:space="preserve">3 NĂM 1 THÁNG 13 NGÀY </v>
      </c>
      <c r="T37" s="74" t="s">
        <v>1846</v>
      </c>
      <c r="U37" s="1049" t="s">
        <v>1846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75">
        <v>44421</v>
      </c>
      <c r="AH37" s="75"/>
      <c r="AI37" s="46" t="s">
        <v>232</v>
      </c>
      <c r="AJ37" s="108" t="s">
        <v>1847</v>
      </c>
      <c r="AK37" s="108" t="s">
        <v>1847</v>
      </c>
      <c r="AL37" s="108" t="s">
        <v>1847</v>
      </c>
      <c r="AM37" s="332"/>
      <c r="AN37" s="56" t="s">
        <v>50</v>
      </c>
      <c r="AO37" s="56"/>
      <c r="AP37" s="56" t="s">
        <v>60</v>
      </c>
      <c r="AQ37" s="36">
        <f t="shared" ca="1" si="1"/>
        <v>30</v>
      </c>
    </row>
    <row r="38" spans="1:43" s="36" customFormat="1" ht="16.5" customHeight="1">
      <c r="A38" s="25">
        <f>IF(C38=0,"",SUBTOTAL(3,C$5:C38))</f>
        <v>34</v>
      </c>
      <c r="B38" s="479">
        <v>12</v>
      </c>
      <c r="C38" s="25" t="s">
        <v>359</v>
      </c>
      <c r="D38" s="25" t="str">
        <f>VLOOKUP(C38,Sheet4!$A$1:$B$300,2,0)</f>
        <v>9214000894</v>
      </c>
      <c r="E38" s="63" t="s">
        <v>360</v>
      </c>
      <c r="F38" s="63" t="str">
        <f>VLOOKUP(D38,'Sheet1 (2)'!$D$11:$F$338,3,0)</f>
        <v>Cao Văn Được</v>
      </c>
      <c r="G38" s="774">
        <f>VLOOKUP(C38,'chuyển xếp 2024'!$C$5:$W$328,21,0)</f>
        <v>6785000</v>
      </c>
      <c r="H38" s="774">
        <f>VLOOKUP(C38,'chuyển xếp 2024'!$C$5:$W$328,19,0)</f>
        <v>0</v>
      </c>
      <c r="I38" s="56" t="s">
        <v>32</v>
      </c>
      <c r="J38" s="63">
        <f t="shared" si="2"/>
        <v>1</v>
      </c>
      <c r="K38" s="63" t="s">
        <v>33</v>
      </c>
      <c r="L38" s="63" t="s">
        <v>34</v>
      </c>
      <c r="M38" s="56"/>
      <c r="N38" s="56" t="s">
        <v>1848</v>
      </c>
      <c r="O38" s="106">
        <v>32488</v>
      </c>
      <c r="P38" s="107">
        <v>41641</v>
      </c>
      <c r="Q38" s="56" t="s">
        <v>36</v>
      </c>
      <c r="R38" s="56" t="s">
        <v>361</v>
      </c>
      <c r="S38" s="56" t="str">
        <f t="shared" ca="1" si="0"/>
        <v xml:space="preserve">12 NĂM 7 THÁNG 17 NGÀY </v>
      </c>
      <c r="T38" s="74" t="s">
        <v>1536</v>
      </c>
      <c r="U38" s="1049" t="str">
        <f>VLOOKUP(C38,Sheet5!$B$2:$G$253,6,0)</f>
        <v>092088000675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75">
        <v>42299</v>
      </c>
      <c r="AH38" s="75"/>
      <c r="AI38" s="46" t="s">
        <v>232</v>
      </c>
      <c r="AJ38" s="108" t="s">
        <v>362</v>
      </c>
      <c r="AK38" s="46" t="s">
        <v>363</v>
      </c>
      <c r="AL38" s="46" t="s">
        <v>364</v>
      </c>
      <c r="AM38" s="66"/>
      <c r="AN38" s="56" t="s">
        <v>50</v>
      </c>
      <c r="AO38" s="56" t="s">
        <v>59</v>
      </c>
      <c r="AP38" s="56" t="s">
        <v>349</v>
      </c>
      <c r="AQ38" s="36">
        <f t="shared" ca="1" si="1"/>
        <v>37</v>
      </c>
    </row>
    <row r="39" spans="1:43" s="36" customFormat="1">
      <c r="A39" s="25">
        <f>IF(C39=0,"",SUBTOTAL(3,C$5:C39))</f>
        <v>35</v>
      </c>
      <c r="B39" s="479">
        <v>13</v>
      </c>
      <c r="C39" s="66" t="s">
        <v>2700</v>
      </c>
      <c r="D39" s="25" t="s">
        <v>2876</v>
      </c>
      <c r="E39" s="67" t="s">
        <v>2701</v>
      </c>
      <c r="F39" s="63" t="str">
        <f>VLOOKUP(D39,'Sheet1 (2)'!$D$11:$F$338,3,0)</f>
        <v>Lê Thanh Đạm</v>
      </c>
      <c r="G39" s="774">
        <v>5955000</v>
      </c>
      <c r="H39" s="774"/>
      <c r="I39" s="329" t="s">
        <v>32</v>
      </c>
      <c r="J39" s="63">
        <f t="shared" si="2"/>
        <v>1</v>
      </c>
      <c r="K39" s="63" t="s">
        <v>33</v>
      </c>
      <c r="L39" s="63" t="s">
        <v>34</v>
      </c>
      <c r="M39" s="329"/>
      <c r="N39" s="56" t="s">
        <v>1848</v>
      </c>
      <c r="O39" s="621">
        <v>31692</v>
      </c>
      <c r="P39" s="621">
        <v>45627</v>
      </c>
      <c r="Q39" s="56" t="s">
        <v>117</v>
      </c>
      <c r="R39" s="56" t="s">
        <v>2703</v>
      </c>
      <c r="S39" s="56" t="str">
        <f t="shared" ca="1" si="0"/>
        <v xml:space="preserve">1 NĂM 8 THÁNG 18 NGÀY </v>
      </c>
      <c r="T39" s="523" t="s">
        <v>2704</v>
      </c>
      <c r="U39" s="1049" t="s">
        <v>2704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75">
        <v>44205</v>
      </c>
      <c r="AH39" s="75"/>
      <c r="AI39" s="46" t="s">
        <v>232</v>
      </c>
      <c r="AJ39" s="108" t="s">
        <v>2705</v>
      </c>
      <c r="AK39" s="108" t="s">
        <v>2706</v>
      </c>
      <c r="AL39" s="108" t="s">
        <v>2705</v>
      </c>
      <c r="AM39" s="332" t="s">
        <v>2707</v>
      </c>
      <c r="AN39" s="56" t="s">
        <v>50</v>
      </c>
      <c r="AO39" s="56" t="s">
        <v>220</v>
      </c>
      <c r="AP39" s="56" t="s">
        <v>60</v>
      </c>
      <c r="AQ39" s="36">
        <f t="shared" ca="1" si="1"/>
        <v>39</v>
      </c>
    </row>
    <row r="40" spans="1:43" s="491" customFormat="1">
      <c r="A40" s="25">
        <f>IF(C40=0,"",SUBTOTAL(3,C$5:C40))</f>
        <v>36</v>
      </c>
      <c r="B40" s="479">
        <v>14</v>
      </c>
      <c r="C40" s="480" t="s">
        <v>2731</v>
      </c>
      <c r="D40" s="25" t="s">
        <v>2875</v>
      </c>
      <c r="E40" s="481" t="s">
        <v>2725</v>
      </c>
      <c r="F40" s="63" t="str">
        <f>VLOOKUP(D40,'Sheet1 (2)'!$D$11:$F$338,3,0)</f>
        <v>Nguyễn Kiều Ly</v>
      </c>
      <c r="G40" s="774">
        <v>6135000</v>
      </c>
      <c r="H40" s="872"/>
      <c r="I40" s="483" t="s">
        <v>63</v>
      </c>
      <c r="J40" s="63">
        <f t="shared" si="2"/>
        <v>0</v>
      </c>
      <c r="K40" s="483" t="s">
        <v>33</v>
      </c>
      <c r="L40" s="483" t="s">
        <v>34</v>
      </c>
      <c r="M40" s="482"/>
      <c r="N40" s="484" t="s">
        <v>1848</v>
      </c>
      <c r="O40" s="531">
        <v>35107</v>
      </c>
      <c r="P40" s="531">
        <v>45717</v>
      </c>
      <c r="Q40" s="484" t="s">
        <v>117</v>
      </c>
      <c r="R40" s="484" t="s">
        <v>2726</v>
      </c>
      <c r="S40" s="484" t="str">
        <f t="shared" ca="1" si="0"/>
        <v xml:space="preserve">1 NĂM 5 THÁNG 18 NGÀY </v>
      </c>
      <c r="T40" s="527" t="s">
        <v>2727</v>
      </c>
      <c r="U40" s="1049" t="s">
        <v>2727</v>
      </c>
      <c r="V40" s="487"/>
      <c r="W40" s="487"/>
      <c r="X40" s="487"/>
      <c r="Y40" s="487"/>
      <c r="Z40" s="487"/>
      <c r="AA40" s="487"/>
      <c r="AB40" s="487"/>
      <c r="AC40" s="487"/>
      <c r="AD40" s="487"/>
      <c r="AE40" s="487"/>
      <c r="AF40" s="487"/>
      <c r="AG40" s="488">
        <v>44853</v>
      </c>
      <c r="AH40" s="488"/>
      <c r="AI40" s="499" t="s">
        <v>232</v>
      </c>
      <c r="AJ40" s="489" t="s">
        <v>2728</v>
      </c>
      <c r="AK40" s="489" t="s">
        <v>2729</v>
      </c>
      <c r="AL40" s="489" t="s">
        <v>2729</v>
      </c>
      <c r="AM40" s="490">
        <v>944194914</v>
      </c>
      <c r="AN40" s="484" t="s">
        <v>50</v>
      </c>
      <c r="AO40" s="484" t="s">
        <v>2730</v>
      </c>
      <c r="AP40" s="484" t="s">
        <v>60</v>
      </c>
    </row>
    <row r="41" spans="1:43" s="36" customFormat="1">
      <c r="A41" s="25">
        <f>IF(C41=0,"",SUBTOTAL(3,C$5:C41))</f>
        <v>37</v>
      </c>
      <c r="B41" s="25">
        <v>1</v>
      </c>
      <c r="C41" s="25" t="s">
        <v>243</v>
      </c>
      <c r="D41" s="25" t="str">
        <f>VLOOKUP(C41,Sheet4!$A$1:$B$300,2,0)</f>
        <v>5803003379</v>
      </c>
      <c r="E41" s="63" t="s">
        <v>244</v>
      </c>
      <c r="F41" s="63" t="str">
        <f>VLOOKUP(D41,'Sheet1 (2)'!$D$11:$F$338,3,0)</f>
        <v>Nguyễn Duy Vũ</v>
      </c>
      <c r="G41" s="774">
        <f>VLOOKUP(C41,'chuyển xếp 2024'!$C$5:$W$328,21,0)</f>
        <v>19950000</v>
      </c>
      <c r="H41" s="774">
        <f>VLOOKUP(C41,'chuyển xếp 2024'!$C$5:$W$328,19,0)</f>
        <v>0</v>
      </c>
      <c r="I41" s="63" t="s">
        <v>32</v>
      </c>
      <c r="J41" s="63">
        <f t="shared" si="2"/>
        <v>1</v>
      </c>
      <c r="K41" s="63" t="s">
        <v>33</v>
      </c>
      <c r="L41" s="63" t="s">
        <v>34</v>
      </c>
      <c r="M41" s="63" t="s">
        <v>245</v>
      </c>
      <c r="N41" s="56" t="s">
        <v>246</v>
      </c>
      <c r="O41" s="106">
        <v>28767</v>
      </c>
      <c r="P41" s="107">
        <v>39265</v>
      </c>
      <c r="Q41" s="56" t="s">
        <v>36</v>
      </c>
      <c r="R41" s="56" t="s">
        <v>247</v>
      </c>
      <c r="S41" s="56" t="str">
        <f t="shared" ca="1" si="0"/>
        <v xml:space="preserve">19 NĂM 1 THÁNG 17 NGÀY </v>
      </c>
      <c r="T41" s="80" t="s">
        <v>248</v>
      </c>
      <c r="U41" s="1049" t="str">
        <f>VLOOKUP(C41,Sheet5!$B$2:$G$253,6,0)</f>
        <v>082078026532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75"/>
      <c r="AH41" s="75"/>
      <c r="AI41" s="46" t="s">
        <v>232</v>
      </c>
      <c r="AJ41" s="108" t="s">
        <v>249</v>
      </c>
      <c r="AK41" s="46" t="s">
        <v>250</v>
      </c>
      <c r="AL41" s="46" t="s">
        <v>251</v>
      </c>
      <c r="AM41" s="66"/>
      <c r="AN41" s="56" t="s">
        <v>50</v>
      </c>
      <c r="AO41" s="56" t="s">
        <v>81</v>
      </c>
      <c r="AP41" s="56" t="s">
        <v>60</v>
      </c>
      <c r="AQ41" s="36">
        <f t="shared" ca="1" si="1"/>
        <v>47</v>
      </c>
    </row>
    <row r="42" spans="1:43" s="624" customFormat="1">
      <c r="A42" s="25">
        <f>IF(C42=0,"",SUBTOTAL(3,C$5:C42))</f>
        <v>38</v>
      </c>
      <c r="B42" s="25">
        <v>2</v>
      </c>
      <c r="C42" s="25" t="s">
        <v>259</v>
      </c>
      <c r="D42" s="25" t="str">
        <f>VLOOKUP(C42,Sheet4!$A$1:$B$300,2,0)</f>
        <v>9210009440</v>
      </c>
      <c r="E42" s="63" t="s">
        <v>260</v>
      </c>
      <c r="F42" s="63" t="str">
        <f>VLOOKUP(D42,'Sheet1 (2)'!$D$11:$F$338,3,0)</f>
        <v>Phùng Thị Ngọc Thanh</v>
      </c>
      <c r="G42" s="774">
        <f>VLOOKUP(C42,'chuyển xếp 2024'!$C$5:$W$328,17,0)</f>
        <v>7673000</v>
      </c>
      <c r="H42" s="774">
        <f>VLOOKUP(C42,'chuyển xếp 2024'!$C$5:$W$328,19,0)</f>
        <v>1892000</v>
      </c>
      <c r="I42" s="63" t="s">
        <v>63</v>
      </c>
      <c r="J42" s="63">
        <f t="shared" si="2"/>
        <v>0</v>
      </c>
      <c r="K42" s="63" t="s">
        <v>33</v>
      </c>
      <c r="L42" s="63" t="s">
        <v>34</v>
      </c>
      <c r="M42" s="56" t="s">
        <v>64</v>
      </c>
      <c r="N42" s="56" t="s">
        <v>246</v>
      </c>
      <c r="O42" s="106">
        <v>31943</v>
      </c>
      <c r="P42" s="107">
        <v>40340</v>
      </c>
      <c r="Q42" s="56" t="s">
        <v>36</v>
      </c>
      <c r="R42" s="56" t="s">
        <v>261</v>
      </c>
      <c r="S42" s="56" t="str">
        <f t="shared" ca="1" si="0"/>
        <v xml:space="preserve">16 NĂM 2 THÁNG 8 NGÀY </v>
      </c>
      <c r="T42" s="80" t="s">
        <v>262</v>
      </c>
      <c r="U42" s="1049" t="str">
        <f>VLOOKUP(C42,Sheet5!$B$2:$G$253,6,0)</f>
        <v>092187005527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75"/>
      <c r="AH42" s="75"/>
      <c r="AI42" s="46" t="s">
        <v>232</v>
      </c>
      <c r="AJ42" s="108" t="s">
        <v>168</v>
      </c>
      <c r="AK42" s="46" t="s">
        <v>263</v>
      </c>
      <c r="AL42" s="46" t="s">
        <v>263</v>
      </c>
      <c r="AM42" s="66"/>
      <c r="AN42" s="56" t="s">
        <v>50</v>
      </c>
      <c r="AO42" s="56" t="s">
        <v>51</v>
      </c>
      <c r="AP42" s="56" t="s">
        <v>60</v>
      </c>
      <c r="AQ42" s="36">
        <f t="shared" ca="1" si="1"/>
        <v>39</v>
      </c>
    </row>
    <row r="43" spans="1:43" s="624" customFormat="1">
      <c r="A43" s="25">
        <f>IF(C43=0,"",SUBTOTAL(3,C$5:C43))</f>
        <v>39</v>
      </c>
      <c r="B43" s="25">
        <v>3</v>
      </c>
      <c r="C43" s="25" t="s">
        <v>264</v>
      </c>
      <c r="D43" s="25" t="str">
        <f>VLOOKUP(C43,Sheet4!$A$1:$B$300,2,0)</f>
        <v>9211007268</v>
      </c>
      <c r="E43" s="56" t="s">
        <v>265</v>
      </c>
      <c r="F43" s="63" t="str">
        <f>VLOOKUP(D43,'Sheet1 (2)'!$D$11:$F$338,3,0)</f>
        <v>Trần Thị Lệ Thúy</v>
      </c>
      <c r="G43" s="774">
        <f>VLOOKUP(C43,'chuyển xếp 2024'!$C$5:$W$328,17,0)</f>
        <v>5903000</v>
      </c>
      <c r="H43" s="774">
        <f>VLOOKUP(C43,'chuyển xếp 2024'!$C$5:$W$328,19,0)</f>
        <v>473000</v>
      </c>
      <c r="I43" s="63" t="s">
        <v>63</v>
      </c>
      <c r="J43" s="63">
        <f t="shared" si="2"/>
        <v>0</v>
      </c>
      <c r="K43" s="56" t="s">
        <v>33</v>
      </c>
      <c r="L43" s="56" t="s">
        <v>34</v>
      </c>
      <c r="M43" s="56"/>
      <c r="N43" s="56" t="s">
        <v>246</v>
      </c>
      <c r="O43" s="106">
        <v>32193</v>
      </c>
      <c r="P43" s="107">
        <v>40634</v>
      </c>
      <c r="Q43" s="56" t="s">
        <v>36</v>
      </c>
      <c r="R43" s="56" t="s">
        <v>266</v>
      </c>
      <c r="S43" s="56" t="str">
        <f t="shared" ca="1" si="0"/>
        <v xml:space="preserve">15 NĂM 4 THÁNG 18 NGÀY </v>
      </c>
      <c r="T43" s="74" t="s">
        <v>267</v>
      </c>
      <c r="U43" s="1049" t="str">
        <f>VLOOKUP(C43,Sheet5!$B$2:$G$253,6,0)</f>
        <v>051188000559</v>
      </c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75">
        <v>43685</v>
      </c>
      <c r="AH43" s="75"/>
      <c r="AI43" s="46" t="s">
        <v>232</v>
      </c>
      <c r="AJ43" s="108" t="s">
        <v>268</v>
      </c>
      <c r="AK43" s="46" t="s">
        <v>269</v>
      </c>
      <c r="AL43" s="46" t="s">
        <v>269</v>
      </c>
      <c r="AM43" s="66"/>
      <c r="AN43" s="56" t="s">
        <v>93</v>
      </c>
      <c r="AO43" s="56" t="s">
        <v>100</v>
      </c>
      <c r="AP43" s="56" t="s">
        <v>60</v>
      </c>
      <c r="AQ43" s="36">
        <f t="shared" ca="1" si="1"/>
        <v>38</v>
      </c>
    </row>
    <row r="44" spans="1:43" s="624" customFormat="1">
      <c r="A44" s="25">
        <f>IF(C44=0,"",SUBTOTAL(3,C$5:C44))</f>
        <v>40</v>
      </c>
      <c r="B44" s="25">
        <v>4</v>
      </c>
      <c r="C44" s="66" t="s">
        <v>274</v>
      </c>
      <c r="D44" s="25" t="str">
        <f>VLOOKUP(C44,Sheet4!$A$1:$B$300,2,0)</f>
        <v>9221280985</v>
      </c>
      <c r="E44" s="46" t="s">
        <v>275</v>
      </c>
      <c r="F44" s="63" t="str">
        <f>VLOOKUP(D44,'Sheet1 (2)'!$D$11:$F$338,3,0)</f>
        <v>Nguyễn Thị Hà Thảo</v>
      </c>
      <c r="G44" s="774">
        <f>VLOOKUP(C44,'chuyển xếp 2024'!$C$5:$W$328,21,0)</f>
        <v>7105000</v>
      </c>
      <c r="H44" s="774">
        <f>VLOOKUP(C44,'chuyển xếp 2024'!$C$5:$W$328,19,0)</f>
        <v>0</v>
      </c>
      <c r="I44" s="63" t="s">
        <v>63</v>
      </c>
      <c r="J44" s="63">
        <f t="shared" si="2"/>
        <v>0</v>
      </c>
      <c r="K44" s="56" t="s">
        <v>33</v>
      </c>
      <c r="L44" s="56" t="s">
        <v>34</v>
      </c>
      <c r="M44" s="56"/>
      <c r="N44" s="56" t="s">
        <v>246</v>
      </c>
      <c r="O44" s="75">
        <v>33223</v>
      </c>
      <c r="P44" s="75">
        <v>43313</v>
      </c>
      <c r="Q44" s="56" t="s">
        <v>36</v>
      </c>
      <c r="R44" s="46" t="s">
        <v>276</v>
      </c>
      <c r="S44" s="56" t="str">
        <f t="shared" ca="1" si="0"/>
        <v xml:space="preserve">8 NĂM 0 THÁNG 18 NGÀY </v>
      </c>
      <c r="T44" s="80" t="s">
        <v>277</v>
      </c>
      <c r="U44" s="1049" t="str">
        <f>VLOOKUP(C44,Sheet5!$B$2:$G$253,6,0)</f>
        <v>092190008576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75"/>
      <c r="AH44" s="75"/>
      <c r="AI44" s="46" t="s">
        <v>232</v>
      </c>
      <c r="AJ44" s="108" t="s">
        <v>278</v>
      </c>
      <c r="AK44" s="46" t="s">
        <v>279</v>
      </c>
      <c r="AL44" s="46" t="s">
        <v>279</v>
      </c>
      <c r="AM44" s="66"/>
      <c r="AN44" s="56" t="s">
        <v>50</v>
      </c>
      <c r="AO44" s="143" t="s">
        <v>273</v>
      </c>
      <c r="AP44" s="56" t="s">
        <v>60</v>
      </c>
      <c r="AQ44" s="36">
        <f t="shared" ca="1" si="1"/>
        <v>35</v>
      </c>
    </row>
    <row r="45" spans="1:43" s="515" customFormat="1">
      <c r="A45" s="25">
        <f>IF(C45=0,"",SUBTOTAL(3,C$5:C45))</f>
        <v>41</v>
      </c>
      <c r="B45" s="25">
        <v>5</v>
      </c>
      <c r="C45" s="66" t="s">
        <v>280</v>
      </c>
      <c r="D45" s="25" t="str">
        <f>VLOOKUP(C45,Sheet4!$A$1:$B$300,2,0)</f>
        <v>9221417204</v>
      </c>
      <c r="E45" s="67" t="s">
        <v>281</v>
      </c>
      <c r="F45" s="63" t="str">
        <f>VLOOKUP(D45,'Sheet1 (2)'!$D$11:$F$338,3,0)</f>
        <v>Tiêu Tú Châu</v>
      </c>
      <c r="G45" s="774">
        <f>VLOOKUP(C45,'chuyển xếp 2024'!$C$5:$W$328,21,0)</f>
        <v>7105000</v>
      </c>
      <c r="H45" s="774">
        <f>VLOOKUP(C45,'chuyển xếp 2024'!$C$5:$W$328,19,0)</f>
        <v>0</v>
      </c>
      <c r="I45" s="63" t="s">
        <v>63</v>
      </c>
      <c r="J45" s="63">
        <f t="shared" si="2"/>
        <v>0</v>
      </c>
      <c r="K45" s="56" t="s">
        <v>33</v>
      </c>
      <c r="L45" s="56" t="s">
        <v>34</v>
      </c>
      <c r="M45" s="56"/>
      <c r="N45" s="56" t="s">
        <v>246</v>
      </c>
      <c r="O45" s="75">
        <v>35559</v>
      </c>
      <c r="P45" s="75">
        <v>44013</v>
      </c>
      <c r="Q45" s="56" t="s">
        <v>36</v>
      </c>
      <c r="R45" s="67" t="s">
        <v>282</v>
      </c>
      <c r="S45" s="56" t="str">
        <f t="shared" ca="1" si="0"/>
        <v xml:space="preserve">6 NĂM 1 THÁNG 18 NGÀY </v>
      </c>
      <c r="T45" s="514" t="s">
        <v>283</v>
      </c>
      <c r="U45" s="1049" t="str">
        <f>VLOOKUP(C45,Sheet5!$B$2:$G$253,6,0)</f>
        <v>092197003248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75">
        <v>44317</v>
      </c>
      <c r="AH45" s="75"/>
      <c r="AI45" s="46" t="s">
        <v>232</v>
      </c>
      <c r="AJ45" s="108" t="s">
        <v>284</v>
      </c>
      <c r="AK45" s="46" t="s">
        <v>285</v>
      </c>
      <c r="AL45" s="46" t="s">
        <v>285</v>
      </c>
      <c r="AM45" s="66"/>
      <c r="AN45" s="56" t="s">
        <v>50</v>
      </c>
      <c r="AO45" s="56" t="s">
        <v>100</v>
      </c>
      <c r="AP45" s="56" t="s">
        <v>60</v>
      </c>
      <c r="AQ45" s="36">
        <f t="shared" ca="1" si="1"/>
        <v>29</v>
      </c>
    </row>
    <row r="46" spans="1:43" s="515" customFormat="1">
      <c r="A46" s="25">
        <f>IF(C46=0,"",SUBTOTAL(3,C$5:C46))</f>
        <v>42</v>
      </c>
      <c r="B46" s="25">
        <v>6</v>
      </c>
      <c r="C46" s="66" t="s">
        <v>2054</v>
      </c>
      <c r="D46" s="25" t="str">
        <f>VLOOKUP(C46,Sheet4!$A$1:$B$300,2,0)</f>
        <v>8422038337</v>
      </c>
      <c r="E46" s="67" t="s">
        <v>1857</v>
      </c>
      <c r="F46" s="63" t="str">
        <f>VLOOKUP(D46,'Sheet1 (2)'!$D$11:$F$338,3,0)</f>
        <v>Hà Minh Hiền</v>
      </c>
      <c r="G46" s="774">
        <f>VLOOKUP(C46,'chuyển xếp 2024'!$C$5:$W$328,21,0)</f>
        <v>6579000</v>
      </c>
      <c r="H46" s="774">
        <f>VLOOKUP(C46,'chuyển xếp 2024'!$C$5:$W$328,19,0)</f>
        <v>0</v>
      </c>
      <c r="I46" s="63" t="s">
        <v>32</v>
      </c>
      <c r="J46" s="63">
        <f t="shared" si="2"/>
        <v>1</v>
      </c>
      <c r="K46" s="56" t="s">
        <v>33</v>
      </c>
      <c r="L46" s="56" t="s">
        <v>34</v>
      </c>
      <c r="M46" s="56"/>
      <c r="N46" s="56" t="s">
        <v>246</v>
      </c>
      <c r="O46" s="75">
        <v>36290</v>
      </c>
      <c r="P46" s="75">
        <v>45170</v>
      </c>
      <c r="Q46" s="56" t="s">
        <v>36</v>
      </c>
      <c r="R46" s="56" t="s">
        <v>1977</v>
      </c>
      <c r="S46" s="56" t="str">
        <f t="shared" ca="1" si="0"/>
        <v xml:space="preserve">2 NĂM 11 THÁNG 18 NGÀY </v>
      </c>
      <c r="T46" s="514" t="s">
        <v>1860</v>
      </c>
      <c r="U46" s="1049" t="s">
        <v>1860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75">
        <v>44286</v>
      </c>
      <c r="AH46" s="75"/>
      <c r="AI46" s="46" t="s">
        <v>232</v>
      </c>
      <c r="AJ46" s="108" t="s">
        <v>1863</v>
      </c>
      <c r="AK46" s="108" t="s">
        <v>1864</v>
      </c>
      <c r="AL46" s="108" t="s">
        <v>1864</v>
      </c>
      <c r="AM46" s="66"/>
      <c r="AN46" s="56" t="s">
        <v>50</v>
      </c>
      <c r="AO46" s="56" t="s">
        <v>100</v>
      </c>
      <c r="AP46" s="56" t="s">
        <v>60</v>
      </c>
      <c r="AQ46" s="36">
        <f t="shared" ca="1" si="1"/>
        <v>27</v>
      </c>
    </row>
    <row r="47" spans="1:43" s="515" customFormat="1">
      <c r="A47" s="25">
        <f>IF(C47=0,"",SUBTOTAL(3,C$5:C47))</f>
        <v>43</v>
      </c>
      <c r="B47" s="25">
        <v>7</v>
      </c>
      <c r="C47" s="66" t="s">
        <v>2056</v>
      </c>
      <c r="D47" s="25" t="str">
        <f>VLOOKUP(C47,Sheet4!$A$1:$B$300,2,0)</f>
        <v>9315000203</v>
      </c>
      <c r="E47" s="67" t="s">
        <v>1858</v>
      </c>
      <c r="F47" s="63" t="str">
        <f>VLOOKUP(D47,'Sheet1 (2)'!$D$11:$F$338,3,0)</f>
        <v>Phạm Thị Ngọc Quyên</v>
      </c>
      <c r="G47" s="774">
        <f>VLOOKUP(C47,'chuyển xếp 2024'!$C$5:$W$328,21,0)</f>
        <v>6579000</v>
      </c>
      <c r="H47" s="774">
        <f>VLOOKUP(C47,'chuyển xếp 2024'!$C$5:$W$328,19,0)</f>
        <v>0</v>
      </c>
      <c r="I47" s="63" t="s">
        <v>63</v>
      </c>
      <c r="J47" s="63">
        <f t="shared" si="2"/>
        <v>0</v>
      </c>
      <c r="K47" s="56" t="s">
        <v>33</v>
      </c>
      <c r="L47" s="56" t="s">
        <v>34</v>
      </c>
      <c r="M47" s="56"/>
      <c r="N47" s="56" t="s">
        <v>246</v>
      </c>
      <c r="O47" s="75">
        <v>33605</v>
      </c>
      <c r="P47" s="75">
        <v>45170</v>
      </c>
      <c r="Q47" s="56" t="s">
        <v>36</v>
      </c>
      <c r="R47" s="56" t="s">
        <v>1978</v>
      </c>
      <c r="S47" s="56" t="str">
        <f t="shared" ca="1" si="0"/>
        <v xml:space="preserve">2 NĂM 11 THÁNG 18 NGÀY </v>
      </c>
      <c r="T47" s="514" t="s">
        <v>1859</v>
      </c>
      <c r="U47" s="1049" t="s">
        <v>1859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75">
        <v>44421</v>
      </c>
      <c r="AH47" s="75"/>
      <c r="AI47" s="46" t="s">
        <v>232</v>
      </c>
      <c r="AJ47" s="108" t="s">
        <v>1861</v>
      </c>
      <c r="AK47" s="46" t="s">
        <v>1862</v>
      </c>
      <c r="AL47" s="46" t="s">
        <v>1862</v>
      </c>
      <c r="AM47" s="66"/>
      <c r="AN47" s="56" t="s">
        <v>50</v>
      </c>
      <c r="AO47" s="56" t="s">
        <v>100</v>
      </c>
      <c r="AP47" s="56" t="s">
        <v>60</v>
      </c>
      <c r="AQ47" s="36">
        <f t="shared" ca="1" si="1"/>
        <v>34</v>
      </c>
    </row>
    <row r="48" spans="1:43" s="515" customFormat="1">
      <c r="A48" s="25">
        <f>IF(C48=0,"",SUBTOTAL(3,C$5:C48))</f>
        <v>44</v>
      </c>
      <c r="B48" s="25">
        <v>8</v>
      </c>
      <c r="C48" s="66" t="s">
        <v>1959</v>
      </c>
      <c r="D48" s="25" t="str">
        <f>VLOOKUP(C48,Sheet4!$A$1:$B$300,2,0)</f>
        <v>9212006618</v>
      </c>
      <c r="E48" s="67" t="s">
        <v>1953</v>
      </c>
      <c r="F48" s="63" t="str">
        <f>VLOOKUP(D48,'Sheet1 (2)'!$D$11:$F$338,3,0)</f>
        <v>Lê Thị Tố Uyên</v>
      </c>
      <c r="G48" s="774">
        <f>VLOOKUP(C48,'chuyển xếp 2024'!$C$5:$W$328,21,0)</f>
        <v>6579000</v>
      </c>
      <c r="H48" s="774">
        <f>VLOOKUP(C48,'chuyển xếp 2024'!$C$5:$W$328,19,0)</f>
        <v>0</v>
      </c>
      <c r="I48" s="63" t="s">
        <v>63</v>
      </c>
      <c r="J48" s="63">
        <f t="shared" si="2"/>
        <v>0</v>
      </c>
      <c r="K48" s="56" t="s">
        <v>33</v>
      </c>
      <c r="L48" s="56" t="s">
        <v>34</v>
      </c>
      <c r="M48" s="56"/>
      <c r="N48" s="56" t="s">
        <v>246</v>
      </c>
      <c r="O48" s="75">
        <v>33216</v>
      </c>
      <c r="P48" s="75">
        <v>45254</v>
      </c>
      <c r="Q48" s="56" t="s">
        <v>36</v>
      </c>
      <c r="R48" s="56" t="s">
        <v>1999</v>
      </c>
      <c r="S48" s="56" t="str">
        <f t="shared" ca="1" si="0"/>
        <v xml:space="preserve">2 NĂM 8 THÁNG 26 NGÀY </v>
      </c>
      <c r="T48" s="514" t="s">
        <v>2000</v>
      </c>
      <c r="U48" s="1049" t="s">
        <v>2000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75">
        <v>44866</v>
      </c>
      <c r="AH48" s="75"/>
      <c r="AI48" s="46" t="s">
        <v>232</v>
      </c>
      <c r="AJ48" s="108" t="s">
        <v>2001</v>
      </c>
      <c r="AK48" s="46" t="s">
        <v>2002</v>
      </c>
      <c r="AL48" s="46"/>
      <c r="AM48" s="66"/>
      <c r="AN48" s="56" t="s">
        <v>50</v>
      </c>
      <c r="AO48" s="56" t="s">
        <v>100</v>
      </c>
      <c r="AP48" s="56" t="s">
        <v>60</v>
      </c>
      <c r="AQ48" s="36">
        <f t="shared" ca="1" si="1"/>
        <v>35</v>
      </c>
    </row>
    <row r="49" spans="1:43" s="624" customFormat="1">
      <c r="A49" s="25">
        <f>IF(C49=0,"",SUBTOTAL(3,C$5:C49))</f>
        <v>45</v>
      </c>
      <c r="B49" s="479">
        <v>1</v>
      </c>
      <c r="C49" s="25" t="s">
        <v>286</v>
      </c>
      <c r="D49" s="25" t="str">
        <f>VLOOKUP(C49,Sheet4!$A$1:$B$300,2,0)</f>
        <v>5400002895</v>
      </c>
      <c r="E49" s="56" t="s">
        <v>287</v>
      </c>
      <c r="F49" s="63" t="str">
        <f>VLOOKUP(D49,'Sheet1 (2)'!$D$11:$F$338,3,0)</f>
        <v>Nguyễn Ngọc Diệp Trang</v>
      </c>
      <c r="G49" s="774">
        <f>VLOOKUP(C49,'chuyển xếp 2024'!$C$5:$W$328,17,0)</f>
        <v>8950000</v>
      </c>
      <c r="H49" s="774">
        <f>VLOOKUP(C49,'chuyển xếp 2024'!$C$5:$W$328,19,0)</f>
        <v>2365000</v>
      </c>
      <c r="I49" s="63" t="s">
        <v>63</v>
      </c>
      <c r="J49" s="63">
        <f t="shared" si="2"/>
        <v>0</v>
      </c>
      <c r="K49" s="56" t="s">
        <v>33</v>
      </c>
      <c r="L49" s="56" t="s">
        <v>34</v>
      </c>
      <c r="M49" s="56" t="s">
        <v>135</v>
      </c>
      <c r="N49" s="56" t="s">
        <v>288</v>
      </c>
      <c r="O49" s="106">
        <v>26439</v>
      </c>
      <c r="P49" s="107">
        <v>36418</v>
      </c>
      <c r="Q49" s="56" t="s">
        <v>36</v>
      </c>
      <c r="R49" s="56" t="s">
        <v>289</v>
      </c>
      <c r="S49" s="56" t="str">
        <f t="shared" ca="1" si="0"/>
        <v xml:space="preserve">26 NĂM 11 THÁNG 4 NGÀY </v>
      </c>
      <c r="T49" s="80" t="s">
        <v>290</v>
      </c>
      <c r="U49" s="1049" t="str">
        <f>VLOOKUP(C49,Sheet5!$B$2:$G$253,6,0)</f>
        <v>086172005389</v>
      </c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75"/>
      <c r="AH49" s="75"/>
      <c r="AI49" s="46" t="s">
        <v>232</v>
      </c>
      <c r="AJ49" s="108" t="s">
        <v>97</v>
      </c>
      <c r="AK49" s="46" t="s">
        <v>291</v>
      </c>
      <c r="AL49" s="46" t="s">
        <v>291</v>
      </c>
      <c r="AM49" s="66"/>
      <c r="AN49" s="56" t="s">
        <v>50</v>
      </c>
      <c r="AO49" s="56" t="s">
        <v>292</v>
      </c>
      <c r="AP49" s="56" t="s">
        <v>73</v>
      </c>
      <c r="AQ49" s="36">
        <f t="shared" ca="1" si="1"/>
        <v>54</v>
      </c>
    </row>
    <row r="50" spans="1:43" s="624" customFormat="1">
      <c r="A50" s="25">
        <f>IF(C50=0,"",SUBTOTAL(3,C$5:C50))</f>
        <v>46</v>
      </c>
      <c r="B50" s="479">
        <v>2</v>
      </c>
      <c r="C50" s="66" t="s">
        <v>300</v>
      </c>
      <c r="D50" s="25" t="str">
        <f>VLOOKUP(C50,Sheet4!$A$1:$B$300,2,0)</f>
        <v>9222599442</v>
      </c>
      <c r="E50" s="46" t="s">
        <v>301</v>
      </c>
      <c r="F50" s="63" t="str">
        <f>VLOOKUP(D50,'Sheet1 (2)'!$D$11:$F$338,3,0)</f>
        <v>Ngô Thanh Vy</v>
      </c>
      <c r="G50" s="774">
        <f>VLOOKUP(C50,'chuyển xếp 2024'!$C$5:$W$328,21,0)</f>
        <v>6579000</v>
      </c>
      <c r="H50" s="774">
        <f>VLOOKUP(C50,'chuyển xếp 2024'!$C$5:$W$328,19,0)</f>
        <v>0</v>
      </c>
      <c r="I50" s="46" t="s">
        <v>63</v>
      </c>
      <c r="J50" s="63">
        <f t="shared" si="2"/>
        <v>0</v>
      </c>
      <c r="K50" s="56" t="s">
        <v>33</v>
      </c>
      <c r="L50" s="56" t="s">
        <v>34</v>
      </c>
      <c r="M50" s="108"/>
      <c r="N50" s="56" t="s">
        <v>288</v>
      </c>
      <c r="O50" s="75">
        <v>36882</v>
      </c>
      <c r="P50" s="107">
        <v>44805</v>
      </c>
      <c r="Q50" s="56" t="s">
        <v>36</v>
      </c>
      <c r="R50" s="56" t="s">
        <v>302</v>
      </c>
      <c r="S50" s="56" t="str">
        <f t="shared" ca="1" si="0"/>
        <v xml:space="preserve">3 NĂM 11 THÁNG 18 NGÀY </v>
      </c>
      <c r="T50" s="74" t="s">
        <v>303</v>
      </c>
      <c r="U50" s="1049" t="str">
        <f>VLOOKUP(C50,Sheet5!$B$2:$G$253,6,0)</f>
        <v>092300000192</v>
      </c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75">
        <v>44306</v>
      </c>
      <c r="AH50" s="75"/>
      <c r="AI50" s="46" t="s">
        <v>232</v>
      </c>
      <c r="AJ50" s="108" t="s">
        <v>304</v>
      </c>
      <c r="AK50" s="108" t="s">
        <v>305</v>
      </c>
      <c r="AL50" s="108" t="s">
        <v>305</v>
      </c>
      <c r="AM50" s="66" t="s">
        <v>306</v>
      </c>
      <c r="AN50" s="155" t="s">
        <v>50</v>
      </c>
      <c r="AO50" s="155" t="s">
        <v>307</v>
      </c>
      <c r="AP50" s="56" t="s">
        <v>60</v>
      </c>
      <c r="AQ50" s="36">
        <f t="shared" ca="1" si="1"/>
        <v>25</v>
      </c>
    </row>
    <row r="51" spans="1:43" s="36" customFormat="1">
      <c r="A51" s="25">
        <f>IF(C51=0,"",SUBTOTAL(3,C$5:C51))</f>
        <v>47</v>
      </c>
      <c r="B51" s="25">
        <v>1</v>
      </c>
      <c r="C51" s="25" t="s">
        <v>252</v>
      </c>
      <c r="D51" s="25" t="str">
        <f>VLOOKUP(C51,Sheet4!$A$1:$B$300,2,0)</f>
        <v>6504006864</v>
      </c>
      <c r="E51" s="63" t="s">
        <v>253</v>
      </c>
      <c r="F51" s="63" t="str">
        <f>VLOOKUP(D51,'Sheet1 (2)'!$D$11:$F$338,3,0)</f>
        <v>Phan Thị Minh Diễn</v>
      </c>
      <c r="G51" s="774">
        <f>VLOOKUP(C51,'chuyển xếp 2024'!$C$5:$W$328,17,0)</f>
        <v>8950000</v>
      </c>
      <c r="H51" s="774">
        <f>VLOOKUP(C51,'chuyển xếp 2024'!$C$5:$W$328,19,0)</f>
        <v>2365000</v>
      </c>
      <c r="I51" s="63" t="s">
        <v>63</v>
      </c>
      <c r="J51" s="63">
        <f t="shared" si="2"/>
        <v>0</v>
      </c>
      <c r="K51" s="63" t="s">
        <v>33</v>
      </c>
      <c r="L51" s="63" t="s">
        <v>34</v>
      </c>
      <c r="M51" s="63" t="s">
        <v>135</v>
      </c>
      <c r="N51" s="56" t="s">
        <v>310</v>
      </c>
      <c r="O51" s="106">
        <v>29531</v>
      </c>
      <c r="P51" s="107">
        <v>38078</v>
      </c>
      <c r="Q51" s="56" t="s">
        <v>36</v>
      </c>
      <c r="R51" s="56" t="s">
        <v>254</v>
      </c>
      <c r="S51" s="56" t="str">
        <f t="shared" ca="1" si="0"/>
        <v xml:space="preserve">22 NĂM 4 THÁNG 18 NGÀY </v>
      </c>
      <c r="T51" s="74" t="s">
        <v>255</v>
      </c>
      <c r="U51" s="1049" t="str">
        <f>VLOOKUP(C51,Sheet5!$B$2:$G$253,6,0)</f>
        <v>045180000015</v>
      </c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75">
        <v>44699</v>
      </c>
      <c r="AH51" s="75"/>
      <c r="AI51" s="46" t="s">
        <v>232</v>
      </c>
      <c r="AJ51" s="108" t="s">
        <v>256</v>
      </c>
      <c r="AK51" s="46" t="s">
        <v>257</v>
      </c>
      <c r="AL51" s="46" t="s">
        <v>257</v>
      </c>
      <c r="AM51" s="66"/>
      <c r="AN51" s="56" t="s">
        <v>50</v>
      </c>
      <c r="AO51" s="56" t="s">
        <v>258</v>
      </c>
      <c r="AP51" s="56" t="s">
        <v>60</v>
      </c>
      <c r="AQ51" s="36">
        <f t="shared" ca="1" si="1"/>
        <v>45</v>
      </c>
    </row>
    <row r="52" spans="1:43" s="624" customFormat="1">
      <c r="A52" s="25">
        <f>IF(C52=0,"",SUBTOTAL(3,C$5:C52))</f>
        <v>48</v>
      </c>
      <c r="B52" s="25">
        <v>2</v>
      </c>
      <c r="C52" s="25" t="s">
        <v>313</v>
      </c>
      <c r="D52" s="25" t="str">
        <f>VLOOKUP(C52,Sheet4!$A$1:$B$300,2,0)</f>
        <v>5303001410</v>
      </c>
      <c r="E52" s="56" t="s">
        <v>314</v>
      </c>
      <c r="F52" s="63" t="str">
        <f>VLOOKUP(D52,'Sheet1 (2)'!$D$11:$F$338,3,0)</f>
        <v>Bùi Hữu Thọ</v>
      </c>
      <c r="G52" s="774">
        <f>VLOOKUP(C52,'chuyển xếp 2024'!$C$5:$W$328,17,0)</f>
        <v>8950000</v>
      </c>
      <c r="H52" s="774">
        <f>VLOOKUP(C52,'chuyển xếp 2024'!$C$5:$W$328,19,0)</f>
        <v>2365000</v>
      </c>
      <c r="I52" s="56" t="s">
        <v>32</v>
      </c>
      <c r="J52" s="63">
        <f t="shared" si="2"/>
        <v>1</v>
      </c>
      <c r="K52" s="56" t="s">
        <v>33</v>
      </c>
      <c r="L52" s="56" t="s">
        <v>34</v>
      </c>
      <c r="M52" s="56" t="s">
        <v>64</v>
      </c>
      <c r="N52" s="56" t="s">
        <v>310</v>
      </c>
      <c r="O52" s="106">
        <v>26764</v>
      </c>
      <c r="P52" s="107">
        <v>40781</v>
      </c>
      <c r="Q52" s="46" t="s">
        <v>36</v>
      </c>
      <c r="R52" s="56" t="s">
        <v>315</v>
      </c>
      <c r="S52" s="56" t="str">
        <f t="shared" ca="1" si="0"/>
        <v xml:space="preserve">14 NĂM 11 THÁNG 24 NGÀY </v>
      </c>
      <c r="T52" s="80" t="s">
        <v>311</v>
      </c>
      <c r="U52" s="1049" t="str">
        <f>VLOOKUP(C52,Sheet5!$B$2:$G$253,6,0)</f>
        <v>092073008774</v>
      </c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75"/>
      <c r="AH52" s="75"/>
      <c r="AI52" s="46" t="s">
        <v>232</v>
      </c>
      <c r="AJ52" s="108" t="s">
        <v>316</v>
      </c>
      <c r="AK52" s="46" t="s">
        <v>317</v>
      </c>
      <c r="AL52" s="46"/>
      <c r="AM52" s="66"/>
      <c r="AN52" s="56" t="s">
        <v>50</v>
      </c>
      <c r="AO52" s="56" t="s">
        <v>81</v>
      </c>
      <c r="AP52" s="56" t="s">
        <v>60</v>
      </c>
      <c r="AQ52" s="36">
        <f t="shared" ca="1" si="1"/>
        <v>53</v>
      </c>
    </row>
    <row r="53" spans="1:43" s="624" customFormat="1">
      <c r="A53" s="25">
        <f>IF(C53=0,"",SUBTOTAL(3,C$5:C53))</f>
        <v>49</v>
      </c>
      <c r="B53" s="25">
        <v>3</v>
      </c>
      <c r="C53" s="25" t="s">
        <v>318</v>
      </c>
      <c r="D53" s="25" t="str">
        <f>VLOOKUP(C53,Sheet4!$A$1:$B$300,2,0)</f>
        <v>9313001993</v>
      </c>
      <c r="E53" s="56" t="s">
        <v>319</v>
      </c>
      <c r="F53" s="63" t="str">
        <f>VLOOKUP(D53,'Sheet1 (2)'!$D$11:$F$338,3,0)</f>
        <v>Nguyễn Thị Phương Lan</v>
      </c>
      <c r="G53" s="774">
        <f>VLOOKUP(C53,'chuyển xếp 2024'!$C$5:$W$328,21,0)</f>
        <v>7105000</v>
      </c>
      <c r="H53" s="774">
        <f>VLOOKUP(C53,'chuyển xếp 2024'!$C$5:$W$328,19,0)</f>
        <v>0</v>
      </c>
      <c r="I53" s="63" t="s">
        <v>63</v>
      </c>
      <c r="J53" s="63">
        <f t="shared" si="2"/>
        <v>0</v>
      </c>
      <c r="K53" s="56" t="s">
        <v>33</v>
      </c>
      <c r="L53" s="56" t="s">
        <v>34</v>
      </c>
      <c r="M53" s="56"/>
      <c r="N53" s="56" t="s">
        <v>310</v>
      </c>
      <c r="O53" s="106">
        <v>32979</v>
      </c>
      <c r="P53" s="107">
        <v>44287</v>
      </c>
      <c r="Q53" s="46" t="s">
        <v>36</v>
      </c>
      <c r="R53" s="56" t="s">
        <v>320</v>
      </c>
      <c r="S53" s="56" t="str">
        <f t="shared" ca="1" si="0"/>
        <v xml:space="preserve">5 NĂM 4 THÁNG 18 NGÀY </v>
      </c>
      <c r="T53" s="523" t="s">
        <v>321</v>
      </c>
      <c r="U53" s="1049" t="str">
        <f>VLOOKUP(C53,Sheet5!$B$2:$G$253,6,0)</f>
        <v>092190007202</v>
      </c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75">
        <v>44421</v>
      </c>
      <c r="AH53" s="75"/>
      <c r="AI53" s="46" t="s">
        <v>232</v>
      </c>
      <c r="AJ53" s="108" t="s">
        <v>322</v>
      </c>
      <c r="AK53" s="46" t="s">
        <v>323</v>
      </c>
      <c r="AL53" s="46"/>
      <c r="AM53" s="66"/>
      <c r="AN53" s="56" t="s">
        <v>50</v>
      </c>
      <c r="AO53" s="56" t="s">
        <v>59</v>
      </c>
      <c r="AP53" s="56" t="s">
        <v>60</v>
      </c>
      <c r="AQ53" s="36">
        <f t="shared" ca="1" si="1"/>
        <v>36</v>
      </c>
    </row>
    <row r="54" spans="1:43" s="624" customFormat="1">
      <c r="A54" s="25">
        <f>IF(C54=0,"",SUBTOTAL(3,C$5:C54))</f>
        <v>50</v>
      </c>
      <c r="B54" s="25">
        <v>4</v>
      </c>
      <c r="C54" s="622" t="s">
        <v>1957</v>
      </c>
      <c r="D54" s="25" t="str">
        <f>VLOOKUP(C54,Sheet4!$A$1:$B$300,2,0)</f>
        <v>9520882642</v>
      </c>
      <c r="E54" s="623" t="s">
        <v>1963</v>
      </c>
      <c r="F54" s="63" t="str">
        <f>VLOOKUP(D54,'Sheet1 (2)'!$D$11:$F$338,3,0)</f>
        <v>Mã Thị Mỹ Huyền</v>
      </c>
      <c r="G54" s="774">
        <f>VLOOKUP(C54,'chuyển xếp 2024'!$C$5:$W$328,21,0)</f>
        <v>6579000</v>
      </c>
      <c r="H54" s="774">
        <f>VLOOKUP(C54,'chuyển xếp 2024'!$C$5:$W$328,19,0)</f>
        <v>0</v>
      </c>
      <c r="I54" s="63" t="s">
        <v>63</v>
      </c>
      <c r="J54" s="63">
        <f t="shared" si="2"/>
        <v>0</v>
      </c>
      <c r="K54" s="56" t="s">
        <v>33</v>
      </c>
      <c r="L54" s="56" t="s">
        <v>34</v>
      </c>
      <c r="M54" s="56"/>
      <c r="N54" s="56" t="s">
        <v>310</v>
      </c>
      <c r="O54" s="621">
        <v>36755</v>
      </c>
      <c r="P54" s="621">
        <v>45231</v>
      </c>
      <c r="Q54" s="46" t="s">
        <v>36</v>
      </c>
      <c r="R54" s="56" t="s">
        <v>1965</v>
      </c>
      <c r="S54" s="56" t="str">
        <f t="shared" ca="1" si="0"/>
        <v xml:space="preserve">2 NĂM 9 THÁNG 18 NGÀY </v>
      </c>
      <c r="T54" s="523" t="s">
        <v>1966</v>
      </c>
      <c r="U54" s="1049" t="s">
        <v>1966</v>
      </c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75"/>
      <c r="AH54" s="75"/>
      <c r="AI54" s="46"/>
      <c r="AJ54" s="108"/>
      <c r="AK54" s="46"/>
      <c r="AL54" s="46"/>
      <c r="AM54" s="66"/>
      <c r="AN54" s="56" t="s">
        <v>50</v>
      </c>
      <c r="AO54" s="56"/>
      <c r="AP54" s="56"/>
      <c r="AQ54" s="36">
        <f t="shared" ca="1" si="1"/>
        <v>26</v>
      </c>
    </row>
    <row r="55" spans="1:43" s="624" customFormat="1">
      <c r="A55" s="25">
        <f>IF(C55=0,"",SUBTOTAL(3,C$5:C55))</f>
        <v>51</v>
      </c>
      <c r="B55" s="25">
        <v>5</v>
      </c>
      <c r="C55" s="25" t="s">
        <v>327</v>
      </c>
      <c r="D55" s="25" t="str">
        <f>VLOOKUP(C55,Sheet4!$A$1:$B$300,2,0)</f>
        <v>6505000284</v>
      </c>
      <c r="E55" s="56" t="s">
        <v>328</v>
      </c>
      <c r="F55" s="63" t="str">
        <f>VLOOKUP(D55,'Sheet1 (2)'!$D$11:$F$338,3,0)</f>
        <v>Ngô Thành Đang</v>
      </c>
      <c r="G55" s="774">
        <f>VLOOKUP(C55,'chuyển xếp 2024'!$C$5:$W$328,21,0)</f>
        <v>5466000</v>
      </c>
      <c r="H55" s="774">
        <f>VLOOKUP(C55,'chuyển xếp 2024'!$C$5:$W$328,19,0)</f>
        <v>0</v>
      </c>
      <c r="I55" s="63" t="s">
        <v>32</v>
      </c>
      <c r="J55" s="63">
        <f t="shared" si="2"/>
        <v>1</v>
      </c>
      <c r="K55" s="56" t="s">
        <v>33</v>
      </c>
      <c r="L55" s="56" t="s">
        <v>34</v>
      </c>
      <c r="M55" s="56"/>
      <c r="N55" s="56" t="s">
        <v>329</v>
      </c>
      <c r="O55" s="106">
        <v>28559</v>
      </c>
      <c r="P55" s="107">
        <v>44562</v>
      </c>
      <c r="Q55" s="46" t="s">
        <v>36</v>
      </c>
      <c r="R55" s="56" t="s">
        <v>330</v>
      </c>
      <c r="S55" s="56" t="str">
        <f t="shared" ca="1" si="0"/>
        <v xml:space="preserve">4 NĂM 7 THÁNG 18 NGÀY </v>
      </c>
      <c r="T55" s="74" t="s">
        <v>331</v>
      </c>
      <c r="U55" s="1049" t="str">
        <f>VLOOKUP(C55,Sheet5!$B$2:$G$253,6,0)</f>
        <v>030078000895</v>
      </c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75">
        <v>44269</v>
      </c>
      <c r="AH55" s="75"/>
      <c r="AI55" s="46" t="s">
        <v>232</v>
      </c>
      <c r="AJ55" s="108"/>
      <c r="AK55" s="46" t="s">
        <v>332</v>
      </c>
      <c r="AL55" s="46"/>
      <c r="AM55" s="66" t="s">
        <v>333</v>
      </c>
      <c r="AN55" s="56" t="s">
        <v>50</v>
      </c>
      <c r="AO55" s="56" t="s">
        <v>334</v>
      </c>
      <c r="AP55" s="56" t="s">
        <v>335</v>
      </c>
      <c r="AQ55" s="36">
        <f t="shared" ca="1" si="1"/>
        <v>48</v>
      </c>
    </row>
    <row r="56" spans="1:43" s="624" customFormat="1">
      <c r="A56" s="25">
        <f>IF(C56=0,"",SUBTOTAL(3,C$5:C56))</f>
        <v>52</v>
      </c>
      <c r="B56" s="479">
        <v>1</v>
      </c>
      <c r="C56" s="25" t="s">
        <v>336</v>
      </c>
      <c r="D56" s="25" t="str">
        <f>VLOOKUP(C56,Sheet4!$A$1:$B$300,2,0)</f>
        <v>5499003407</v>
      </c>
      <c r="E56" s="63" t="s">
        <v>337</v>
      </c>
      <c r="F56" s="63" t="str">
        <f>VLOOKUP(D56,'Sheet1 (2)'!$D$11:$F$338,3,0)</f>
        <v>Lê Thị Thu Hồng</v>
      </c>
      <c r="G56" s="774">
        <f>VLOOKUP(C56,'chuyển xếp 2024'!$C$5:$W$328,17,0)</f>
        <v>7780000</v>
      </c>
      <c r="H56" s="774">
        <f>VLOOKUP(C56,'chuyển xếp 2024'!$C$5:$W$328,19,0)</f>
        <v>1419000</v>
      </c>
      <c r="I56" s="63" t="s">
        <v>63</v>
      </c>
      <c r="J56" s="63">
        <f t="shared" si="2"/>
        <v>0</v>
      </c>
      <c r="K56" s="63" t="s">
        <v>33</v>
      </c>
      <c r="L56" s="63" t="s">
        <v>34</v>
      </c>
      <c r="M56" s="63" t="s">
        <v>338</v>
      </c>
      <c r="N56" s="56" t="s">
        <v>339</v>
      </c>
      <c r="O56" s="106">
        <v>27748</v>
      </c>
      <c r="P56" s="107">
        <v>35948</v>
      </c>
      <c r="Q56" s="56" t="s">
        <v>36</v>
      </c>
      <c r="R56" s="56" t="s">
        <v>340</v>
      </c>
      <c r="S56" s="56" t="str">
        <f t="shared" ca="1" si="0"/>
        <v xml:space="preserve">28 NĂM 2 THÁNG 17 NGÀY </v>
      </c>
      <c r="T56" s="74" t="s">
        <v>1532</v>
      </c>
      <c r="U56" s="1049" t="str">
        <f>VLOOKUP(C56,Sheet5!$B$2:$G$253,6,0)</f>
        <v>054175000014</v>
      </c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75">
        <v>42690</v>
      </c>
      <c r="AH56" s="75"/>
      <c r="AI56" s="46" t="s">
        <v>232</v>
      </c>
      <c r="AJ56" s="108" t="s">
        <v>341</v>
      </c>
      <c r="AK56" s="46" t="s">
        <v>342</v>
      </c>
      <c r="AL56" s="46" t="s">
        <v>343</v>
      </c>
      <c r="AM56" s="66"/>
      <c r="AN56" s="56" t="s">
        <v>156</v>
      </c>
      <c r="AO56" s="56"/>
      <c r="AP56" s="56" t="s">
        <v>73</v>
      </c>
      <c r="AQ56" s="36">
        <f t="shared" ca="1" si="1"/>
        <v>50</v>
      </c>
    </row>
    <row r="57" spans="1:43" s="430" customFormat="1">
      <c r="A57" s="421">
        <f>IF(C57=0,"",SUBTOTAL(3,C$5:C57))</f>
        <v>53</v>
      </c>
      <c r="B57" s="479">
        <v>2</v>
      </c>
      <c r="C57" s="421" t="s">
        <v>344</v>
      </c>
      <c r="D57" s="421" t="str">
        <f>VLOOKUP(C57,Sheet4!$A$1:$B$300,2,0)</f>
        <v>6505002767</v>
      </c>
      <c r="E57" s="424" t="s">
        <v>345</v>
      </c>
      <c r="F57" s="63" t="str">
        <f>VLOOKUP(D57,'Sheet1 (2)'!$D$11:$F$338,3,0)</f>
        <v>Lê Thị Thanh Thúy</v>
      </c>
      <c r="G57" s="766" t="e">
        <f>VLOOKUP(C57,'chuyển xếp 2024'!$C$5:$W$328,21,0)</f>
        <v>#N/A</v>
      </c>
      <c r="H57" s="766" t="e">
        <f>VLOOKUP(C57,'chuyển xếp 2024'!$C$5:$W$328,19,0)</f>
        <v>#N/A</v>
      </c>
      <c r="I57" s="424" t="s">
        <v>63</v>
      </c>
      <c r="J57" s="63">
        <f t="shared" si="2"/>
        <v>0</v>
      </c>
      <c r="K57" s="424" t="s">
        <v>33</v>
      </c>
      <c r="L57" s="424" t="s">
        <v>34</v>
      </c>
      <c r="M57" s="424"/>
      <c r="N57" s="427" t="s">
        <v>339</v>
      </c>
      <c r="O57" s="444">
        <v>26944</v>
      </c>
      <c r="P57" s="441">
        <v>38169</v>
      </c>
      <c r="Q57" s="427" t="s">
        <v>36</v>
      </c>
      <c r="R57" s="427" t="s">
        <v>346</v>
      </c>
      <c r="S57" s="427" t="str">
        <f t="shared" ca="1" si="0"/>
        <v xml:space="preserve">22 NĂM 1 THÁNG 18 NGÀY </v>
      </c>
      <c r="T57" s="442" t="s">
        <v>1533</v>
      </c>
      <c r="U57" s="1051" t="str">
        <f>VLOOKUP(C57,Sheet5!$B$2:$G$253,6,0)</f>
        <v>093173012731</v>
      </c>
      <c r="V57" s="428"/>
      <c r="W57" s="428"/>
      <c r="X57" s="428"/>
      <c r="Y57" s="428"/>
      <c r="Z57" s="428"/>
      <c r="AA57" s="428"/>
      <c r="AB57" s="428"/>
      <c r="AC57" s="428"/>
      <c r="AD57" s="428"/>
      <c r="AE57" s="428"/>
      <c r="AF57" s="428"/>
      <c r="AG57" s="425"/>
      <c r="AH57" s="425"/>
      <c r="AI57" s="443" t="s">
        <v>232</v>
      </c>
      <c r="AJ57" s="429" t="s">
        <v>347</v>
      </c>
      <c r="AK57" s="443" t="s">
        <v>348</v>
      </c>
      <c r="AL57" s="443" t="s">
        <v>348</v>
      </c>
      <c r="AM57" s="422"/>
      <c r="AN57" s="427" t="s">
        <v>156</v>
      </c>
      <c r="AO57" s="427"/>
      <c r="AP57" s="427" t="s">
        <v>349</v>
      </c>
      <c r="AQ57" s="430">
        <f t="shared" ca="1" si="1"/>
        <v>52</v>
      </c>
    </row>
    <row r="58" spans="1:43" s="36" customFormat="1">
      <c r="A58" s="25">
        <f>IF(C58=0,"",SUBTOTAL(3,C$5:C58))</f>
        <v>54</v>
      </c>
      <c r="B58" s="479">
        <v>3</v>
      </c>
      <c r="C58" s="25" t="s">
        <v>351</v>
      </c>
      <c r="D58" s="25" t="str">
        <f>VLOOKUP(C58,Sheet4!$A$1:$B$300,2,0)</f>
        <v>5496032602</v>
      </c>
      <c r="E58" s="63" t="s">
        <v>352</v>
      </c>
      <c r="F58" s="63" t="str">
        <f>VLOOKUP(D58,'Sheet1 (2)'!$D$11:$F$338,3,0)</f>
        <v>Hồ Xuân Việt</v>
      </c>
      <c r="G58" s="774">
        <f>VLOOKUP(C58,'chuyển xếp 2024'!$C$5:$W$328,21,0)</f>
        <v>7780000</v>
      </c>
      <c r="H58" s="774">
        <f>VLOOKUP(C58,'chuyển xếp 2024'!$C$5:$W$328,19,0)</f>
        <v>0</v>
      </c>
      <c r="I58" s="63" t="s">
        <v>32</v>
      </c>
      <c r="J58" s="63">
        <f t="shared" si="2"/>
        <v>1</v>
      </c>
      <c r="K58" s="63" t="s">
        <v>33</v>
      </c>
      <c r="L58" s="63" t="s">
        <v>34</v>
      </c>
      <c r="M58" s="63"/>
      <c r="N58" s="56" t="s">
        <v>339</v>
      </c>
      <c r="O58" s="106">
        <v>26308</v>
      </c>
      <c r="P58" s="107">
        <v>34403</v>
      </c>
      <c r="Q58" s="56" t="s">
        <v>36</v>
      </c>
      <c r="R58" s="56" t="s">
        <v>353</v>
      </c>
      <c r="S58" s="56" t="str">
        <f t="shared" ca="1" si="0"/>
        <v xml:space="preserve">32 NĂM 5 THÁNG 9 NGÀY </v>
      </c>
      <c r="T58" s="74" t="s">
        <v>1750</v>
      </c>
      <c r="U58" s="1049" t="str">
        <f>VLOOKUP(C58,Sheet5!$B$2:$G$253,6,0)</f>
        <v>052072013074</v>
      </c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75">
        <v>41949</v>
      </c>
      <c r="AH58" s="75"/>
      <c r="AI58" s="46" t="s">
        <v>232</v>
      </c>
      <c r="AJ58" s="108" t="s">
        <v>322</v>
      </c>
      <c r="AK58" s="46" t="s">
        <v>342</v>
      </c>
      <c r="AL58" s="46" t="s">
        <v>343</v>
      </c>
      <c r="AM58" s="66"/>
      <c r="AN58" s="56" t="s">
        <v>156</v>
      </c>
      <c r="AO58" s="56"/>
      <c r="AP58" s="56" t="s">
        <v>349</v>
      </c>
      <c r="AQ58" s="36">
        <f t="shared" ca="1" si="1"/>
        <v>54</v>
      </c>
    </row>
    <row r="59" spans="1:43" s="36" customFormat="1" ht="19.5" customHeight="1">
      <c r="A59" s="25">
        <f>IF(C59=0,"",SUBTOTAL(3,C$5:C59))</f>
        <v>55</v>
      </c>
      <c r="B59" s="479">
        <v>4</v>
      </c>
      <c r="C59" s="25" t="s">
        <v>354</v>
      </c>
      <c r="D59" s="25" t="str">
        <f>VLOOKUP(C59,Sheet4!$A$1:$B$300,2,0)</f>
        <v>9208026155</v>
      </c>
      <c r="E59" s="56" t="s">
        <v>355</v>
      </c>
      <c r="F59" s="63" t="str">
        <f>VLOOKUP(D59,'Sheet1 (2)'!$D$11:$F$338,3,0)</f>
        <v>Trần Lương Nhân</v>
      </c>
      <c r="G59" s="774">
        <f>VLOOKUP(C59,'chuyển xếp 2024'!$C$5:$W$328,21,0)</f>
        <v>7073000</v>
      </c>
      <c r="H59" s="774">
        <f>VLOOKUP(C59,'chuyển xếp 2024'!$C$5:$W$328,19,0)</f>
        <v>946000</v>
      </c>
      <c r="I59" s="56" t="s">
        <v>32</v>
      </c>
      <c r="J59" s="63">
        <f t="shared" si="2"/>
        <v>1</v>
      </c>
      <c r="K59" s="63" t="s">
        <v>33</v>
      </c>
      <c r="L59" s="63" t="s">
        <v>34</v>
      </c>
      <c r="M59" s="56"/>
      <c r="N59" s="56" t="s">
        <v>339</v>
      </c>
      <c r="O59" s="106">
        <v>29383</v>
      </c>
      <c r="P59" s="107">
        <v>39742</v>
      </c>
      <c r="Q59" s="56" t="s">
        <v>36</v>
      </c>
      <c r="R59" s="56" t="s">
        <v>356</v>
      </c>
      <c r="S59" s="56" t="str">
        <f t="shared" ca="1" si="0"/>
        <v xml:space="preserve">17 NĂM 9 THÁNG 29 NGÀY </v>
      </c>
      <c r="T59" s="74" t="s">
        <v>1535</v>
      </c>
      <c r="U59" s="1049" t="str">
        <f>VLOOKUP(C59,Sheet5!$B$2:$G$253,6,0)</f>
        <v>083080000109</v>
      </c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75">
        <v>42691</v>
      </c>
      <c r="AH59" s="75"/>
      <c r="AI59" s="46" t="s">
        <v>232</v>
      </c>
      <c r="AJ59" s="108" t="s">
        <v>357</v>
      </c>
      <c r="AK59" s="46" t="s">
        <v>358</v>
      </c>
      <c r="AL59" s="46" t="s">
        <v>358</v>
      </c>
      <c r="AM59" s="66"/>
      <c r="AN59" s="56" t="s">
        <v>156</v>
      </c>
      <c r="AO59" s="56"/>
      <c r="AP59" s="56" t="s">
        <v>349</v>
      </c>
      <c r="AQ59" s="36">
        <f t="shared" ca="1" si="1"/>
        <v>46</v>
      </c>
    </row>
    <row r="60" spans="1:43" s="36" customFormat="1">
      <c r="A60" s="25">
        <f>IF(C60=0,"",SUBTOTAL(3,C$5:C60))</f>
        <v>56</v>
      </c>
      <c r="B60" s="479">
        <v>5</v>
      </c>
      <c r="C60" s="25" t="s">
        <v>365</v>
      </c>
      <c r="D60" s="25" t="str">
        <f>VLOOKUP(C60,Sheet4!$A$1:$B$300,2,0)</f>
        <v>5496032620</v>
      </c>
      <c r="E60" s="63" t="s">
        <v>366</v>
      </c>
      <c r="F60" s="63" t="str">
        <f>VLOOKUP(D60,'Sheet1 (2)'!$D$11:$F$338,3,0)</f>
        <v>Nguyễn Tất Thắng</v>
      </c>
      <c r="G60" s="774">
        <f>VLOOKUP(C60,'chuyển xếp 2024'!$C$5:$W$328,21,0)</f>
        <v>7780000</v>
      </c>
      <c r="H60" s="774">
        <f>VLOOKUP(C60,'chuyển xếp 2024'!$C$5:$W$328,19,0)</f>
        <v>0</v>
      </c>
      <c r="I60" s="56" t="s">
        <v>32</v>
      </c>
      <c r="J60" s="63">
        <f t="shared" si="2"/>
        <v>1</v>
      </c>
      <c r="K60" s="63" t="s">
        <v>33</v>
      </c>
      <c r="L60" s="63" t="s">
        <v>34</v>
      </c>
      <c r="M60" s="56"/>
      <c r="N60" s="56" t="s">
        <v>339</v>
      </c>
      <c r="O60" s="106">
        <v>25112</v>
      </c>
      <c r="P60" s="107">
        <v>33055</v>
      </c>
      <c r="Q60" s="56" t="s">
        <v>36</v>
      </c>
      <c r="R60" s="56" t="s">
        <v>367</v>
      </c>
      <c r="S60" s="56" t="str">
        <f t="shared" ca="1" si="0"/>
        <v xml:space="preserve">36 NĂM 1 THÁNG 18 NGÀY </v>
      </c>
      <c r="T60" s="74" t="s">
        <v>1537</v>
      </c>
      <c r="U60" s="1049" t="str">
        <f>VLOOKUP(C60,Sheet5!$B$2:$G$253,6,0)</f>
        <v>025068011796</v>
      </c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75"/>
      <c r="AH60" s="75"/>
      <c r="AI60" s="46" t="s">
        <v>232</v>
      </c>
      <c r="AJ60" s="108" t="s">
        <v>368</v>
      </c>
      <c r="AK60" s="46" t="s">
        <v>369</v>
      </c>
      <c r="AL60" s="46" t="s">
        <v>369</v>
      </c>
      <c r="AM60" s="66"/>
      <c r="AN60" s="56" t="s">
        <v>156</v>
      </c>
      <c r="AO60" s="56"/>
      <c r="AP60" s="56" t="s">
        <v>349</v>
      </c>
      <c r="AQ60" s="36">
        <f t="shared" ca="1" si="1"/>
        <v>57</v>
      </c>
    </row>
    <row r="61" spans="1:43" s="36" customFormat="1" ht="20.25" customHeight="1">
      <c r="A61" s="25">
        <f>IF(C61=0,"",SUBTOTAL(3,C$5:C61))</f>
        <v>57</v>
      </c>
      <c r="B61" s="479">
        <v>6</v>
      </c>
      <c r="C61" s="25" t="s">
        <v>419</v>
      </c>
      <c r="D61" s="25" t="str">
        <f>VLOOKUP(C61,Sheet4!$A$1:$B$300,2,0)</f>
        <v>6506006784</v>
      </c>
      <c r="E61" s="63" t="s">
        <v>420</v>
      </c>
      <c r="F61" s="63" t="str">
        <f>VLOOKUP(D61,'Sheet1 (2)'!$D$11:$F$338,3,0)</f>
        <v>Nguyễn Thị Thanh Tâm</v>
      </c>
      <c r="G61" s="774">
        <f>VLOOKUP(C61,'chuyển xếp 2024'!$C$5:$W$328,21,0)</f>
        <v>8287000</v>
      </c>
      <c r="H61" s="774">
        <f>VLOOKUP(C61,'chuyển xếp 2024'!$C$5:$W$328,19,0)</f>
        <v>0</v>
      </c>
      <c r="I61" s="63" t="s">
        <v>63</v>
      </c>
      <c r="J61" s="63">
        <f t="shared" si="2"/>
        <v>0</v>
      </c>
      <c r="K61" s="63" t="s">
        <v>33</v>
      </c>
      <c r="L61" s="63" t="s">
        <v>34</v>
      </c>
      <c r="M61" s="63"/>
      <c r="N61" s="56" t="s">
        <v>390</v>
      </c>
      <c r="O61" s="106">
        <v>29613</v>
      </c>
      <c r="P61" s="107">
        <v>38657</v>
      </c>
      <c r="Q61" s="56" t="s">
        <v>36</v>
      </c>
      <c r="R61" s="56" t="s">
        <v>421</v>
      </c>
      <c r="S61" s="56" t="str">
        <f t="shared" ca="1" si="0"/>
        <v xml:space="preserve">20 NĂM 9 THÁNG 18 NGÀY </v>
      </c>
      <c r="T61" s="877" t="s">
        <v>422</v>
      </c>
      <c r="U61" s="1049" t="str">
        <f>VLOOKUP(C61,Sheet5!$B$2:$G$253,6,0)</f>
        <v>042181000294</v>
      </c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75">
        <v>42843</v>
      </c>
      <c r="AH61" s="75"/>
      <c r="AI61" s="46" t="s">
        <v>232</v>
      </c>
      <c r="AJ61" s="108" t="s">
        <v>423</v>
      </c>
      <c r="AK61" s="46" t="s">
        <v>213</v>
      </c>
      <c r="AL61" s="46" t="s">
        <v>424</v>
      </c>
      <c r="AM61" s="332" t="s">
        <v>425</v>
      </c>
      <c r="AN61" s="56" t="s">
        <v>50</v>
      </c>
      <c r="AO61" s="56" t="s">
        <v>72</v>
      </c>
      <c r="AP61" s="56" t="s">
        <v>60</v>
      </c>
      <c r="AQ61" s="36">
        <f t="shared" ca="1" si="1"/>
        <v>45</v>
      </c>
    </row>
    <row r="62" spans="1:43" s="36" customFormat="1">
      <c r="A62" s="25">
        <f>IF(C62=0,"",SUBTOTAL(3,C$5:C62))</f>
        <v>58</v>
      </c>
      <c r="B62" s="479">
        <v>7</v>
      </c>
      <c r="C62" s="25" t="s">
        <v>435</v>
      </c>
      <c r="D62" s="25" t="str">
        <f>VLOOKUP(C62,Sheet4!$A$1:$B$300,2,0)</f>
        <v>5404002323</v>
      </c>
      <c r="E62" s="63" t="s">
        <v>436</v>
      </c>
      <c r="F62" s="63" t="str">
        <f>VLOOKUP(D62,'Sheet1 (2)'!$D$11:$F$338,3,0)</f>
        <v>Trần Thị Thiên Giang</v>
      </c>
      <c r="G62" s="774">
        <f>VLOOKUP(C62,'chuyển xếp 2024'!$C$5:$W$328,21,0)</f>
        <v>7929000</v>
      </c>
      <c r="H62" s="774">
        <f>VLOOKUP(C62,'chuyển xếp 2024'!$C$5:$W$328,19,0)</f>
        <v>0</v>
      </c>
      <c r="I62" s="63" t="s">
        <v>63</v>
      </c>
      <c r="J62" s="63">
        <f t="shared" si="2"/>
        <v>0</v>
      </c>
      <c r="K62" s="63" t="s">
        <v>33</v>
      </c>
      <c r="L62" s="63" t="s">
        <v>34</v>
      </c>
      <c r="M62" s="63"/>
      <c r="N62" s="56" t="s">
        <v>390</v>
      </c>
      <c r="O62" s="106">
        <v>30126</v>
      </c>
      <c r="P62" s="107">
        <v>37803</v>
      </c>
      <c r="Q62" s="56" t="s">
        <v>36</v>
      </c>
      <c r="R62" s="56" t="s">
        <v>437</v>
      </c>
      <c r="S62" s="56" t="str">
        <f t="shared" ca="1" si="0"/>
        <v xml:space="preserve">23 NĂM 1 THÁNG 18 NGÀY </v>
      </c>
      <c r="T62" s="80" t="s">
        <v>438</v>
      </c>
      <c r="U62" s="1049" t="str">
        <f>VLOOKUP(C62,Sheet5!$B$2:$G$253,6,0)</f>
        <v>089182013259</v>
      </c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75"/>
      <c r="AH62" s="75"/>
      <c r="AI62" s="46" t="s">
        <v>232</v>
      </c>
      <c r="AJ62" s="108" t="s">
        <v>439</v>
      </c>
      <c r="AK62" s="46" t="s">
        <v>440</v>
      </c>
      <c r="AL62" s="46" t="s">
        <v>440</v>
      </c>
      <c r="AM62" s="332" t="s">
        <v>441</v>
      </c>
      <c r="AN62" s="56" t="s">
        <v>156</v>
      </c>
      <c r="AO62" s="56"/>
      <c r="AP62" s="56" t="s">
        <v>60</v>
      </c>
      <c r="AQ62" s="36">
        <f t="shared" ca="1" si="1"/>
        <v>44</v>
      </c>
    </row>
    <row r="63" spans="1:43" s="36" customFormat="1">
      <c r="A63" s="25">
        <f>IF(C63=0,"",SUBTOTAL(3,C$5:C63))</f>
        <v>59</v>
      </c>
      <c r="B63" s="479">
        <v>8</v>
      </c>
      <c r="C63" s="25" t="s">
        <v>2732</v>
      </c>
      <c r="D63" s="25" t="s">
        <v>2879</v>
      </c>
      <c r="E63" s="63" t="s">
        <v>2733</v>
      </c>
      <c r="F63" s="63" t="str">
        <f>VLOOKUP(D63,'Sheet1 (2)'!$D$11:$F$338,3,0)</f>
        <v>Nguyễn Việt Đức</v>
      </c>
      <c r="G63" s="774">
        <v>4719000</v>
      </c>
      <c r="H63" s="774"/>
      <c r="I63" s="56" t="s">
        <v>32</v>
      </c>
      <c r="J63" s="63">
        <f t="shared" si="2"/>
        <v>1</v>
      </c>
      <c r="K63" s="63" t="s">
        <v>33</v>
      </c>
      <c r="L63" s="63" t="s">
        <v>34</v>
      </c>
      <c r="M63" s="56"/>
      <c r="N63" s="56" t="s">
        <v>339</v>
      </c>
      <c r="O63" s="106">
        <v>34869</v>
      </c>
      <c r="P63" s="107">
        <v>45717</v>
      </c>
      <c r="Q63" s="107" t="s">
        <v>117</v>
      </c>
      <c r="R63" s="56" t="s">
        <v>2734</v>
      </c>
      <c r="S63" s="56" t="str">
        <f t="shared" ca="1" si="0"/>
        <v xml:space="preserve">1 NĂM 5 THÁNG 18 NGÀY </v>
      </c>
      <c r="T63" s="74" t="s">
        <v>2735</v>
      </c>
      <c r="U63" s="1049" t="s">
        <v>2735</v>
      </c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75">
        <v>44460</v>
      </c>
      <c r="AH63" s="75"/>
      <c r="AI63" s="46" t="s">
        <v>232</v>
      </c>
      <c r="AJ63" s="108" t="s">
        <v>2736</v>
      </c>
      <c r="AK63" s="46" t="s">
        <v>2737</v>
      </c>
      <c r="AL63" s="46" t="s">
        <v>2737</v>
      </c>
      <c r="AM63" s="332" t="s">
        <v>2738</v>
      </c>
      <c r="AN63" s="56" t="s">
        <v>50</v>
      </c>
      <c r="AO63" s="56" t="s">
        <v>2739</v>
      </c>
      <c r="AP63" s="56" t="s">
        <v>349</v>
      </c>
      <c r="AQ63" s="36">
        <f t="shared" ca="1" si="1"/>
        <v>31</v>
      </c>
    </row>
    <row r="64" spans="1:43" s="491" customFormat="1">
      <c r="A64" s="25">
        <f>IF(C64=0,"",SUBTOTAL(3,C$5:C64))</f>
        <v>60</v>
      </c>
      <c r="B64" s="479">
        <v>9</v>
      </c>
      <c r="C64" s="920" t="s">
        <v>2905</v>
      </c>
      <c r="D64" s="919" t="s">
        <v>3259</v>
      </c>
      <c r="E64" s="534" t="s">
        <v>3261</v>
      </c>
      <c r="F64" s="63" t="str">
        <f>VLOOKUP(D64,'Sheet1 (2)'!$D$11:$F$338,3,0)</f>
        <v>Tô Đông Khoa</v>
      </c>
      <c r="G64" s="872">
        <v>4719000</v>
      </c>
      <c r="H64" s="872"/>
      <c r="I64" s="484" t="s">
        <v>32</v>
      </c>
      <c r="J64" s="63">
        <f t="shared" si="2"/>
        <v>1</v>
      </c>
      <c r="K64" s="483" t="s">
        <v>33</v>
      </c>
      <c r="L64" s="483" t="s">
        <v>34</v>
      </c>
      <c r="M64" s="484"/>
      <c r="N64" s="484" t="s">
        <v>339</v>
      </c>
      <c r="O64" s="485">
        <v>36759</v>
      </c>
      <c r="P64" s="486">
        <v>45809</v>
      </c>
      <c r="Q64" s="486" t="s">
        <v>117</v>
      </c>
      <c r="R64" s="56" t="s">
        <v>2913</v>
      </c>
      <c r="S64" s="484" t="str">
        <f t="shared" ca="1" si="0"/>
        <v xml:space="preserve">1 NĂM 2 THÁNG 18 NGÀY </v>
      </c>
      <c r="T64" s="527" t="s">
        <v>2914</v>
      </c>
      <c r="U64" s="1049" t="s">
        <v>2914</v>
      </c>
      <c r="V64" s="487"/>
      <c r="W64" s="487"/>
      <c r="X64" s="487"/>
      <c r="Y64" s="487"/>
      <c r="Z64" s="487"/>
      <c r="AA64" s="487"/>
      <c r="AB64" s="487"/>
      <c r="AC64" s="487"/>
      <c r="AD64" s="487"/>
      <c r="AE64" s="487"/>
      <c r="AF64" s="487"/>
      <c r="AG64" s="488">
        <v>44422</v>
      </c>
      <c r="AH64" s="488"/>
      <c r="AI64" s="46" t="s">
        <v>232</v>
      </c>
      <c r="AJ64" s="489" t="s">
        <v>2915</v>
      </c>
      <c r="AK64" s="499" t="s">
        <v>2916</v>
      </c>
      <c r="AL64" s="499" t="s">
        <v>2917</v>
      </c>
      <c r="AM64" s="490"/>
      <c r="AN64" s="56" t="s">
        <v>50</v>
      </c>
      <c r="AO64" s="484" t="s">
        <v>2918</v>
      </c>
      <c r="AP64" s="56" t="s">
        <v>349</v>
      </c>
      <c r="AQ64" s="491">
        <f t="shared" ca="1" si="1"/>
        <v>25</v>
      </c>
    </row>
    <row r="65" spans="1:43" s="36" customFormat="1">
      <c r="A65" s="25">
        <f>IF(C65=0,"",SUBTOTAL(3,C$5:C65))</f>
        <v>61</v>
      </c>
      <c r="B65" s="25">
        <v>1</v>
      </c>
      <c r="C65" s="95" t="s">
        <v>377</v>
      </c>
      <c r="D65" s="25" t="str">
        <f>VLOOKUP(C65,Sheet4!$A$1:$B$300,2,0)</f>
        <v>5499003400</v>
      </c>
      <c r="E65" s="96" t="s">
        <v>378</v>
      </c>
      <c r="F65" s="63" t="str">
        <f>VLOOKUP(D65,'Sheet1 (2)'!$D$11:$F$338,3,0)</f>
        <v>Lê Bá Toàn</v>
      </c>
      <c r="G65" s="774">
        <f>VLOOKUP(C65,'chuyển xếp 2024'!$C$5:$W$328,17,0)</f>
        <v>7673000</v>
      </c>
      <c r="H65" s="774">
        <f>VLOOKUP(C65,'chuyển xếp 2024'!$C$5:$W$328,19,0)</f>
        <v>2365000</v>
      </c>
      <c r="I65" s="96" t="s">
        <v>32</v>
      </c>
      <c r="J65" s="63">
        <f t="shared" si="2"/>
        <v>1</v>
      </c>
      <c r="K65" s="63" t="s">
        <v>33</v>
      </c>
      <c r="L65" s="63" t="s">
        <v>34</v>
      </c>
      <c r="M65" s="96" t="s">
        <v>64</v>
      </c>
      <c r="N65" s="56" t="s">
        <v>379</v>
      </c>
      <c r="O65" s="106">
        <v>27881</v>
      </c>
      <c r="P65" s="107">
        <v>35744</v>
      </c>
      <c r="Q65" s="56" t="s">
        <v>36</v>
      </c>
      <c r="R65" s="56" t="s">
        <v>380</v>
      </c>
      <c r="S65" s="56" t="str">
        <f t="shared" ca="1" si="0"/>
        <v xml:space="preserve">28 NĂM 9 THÁNG 9 NGÀY </v>
      </c>
      <c r="T65" s="523" t="s">
        <v>381</v>
      </c>
      <c r="U65" s="1049" t="str">
        <f>VLOOKUP(C65,Sheet5!$B$2:$G$253,6,0)</f>
        <v>045076010149</v>
      </c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75">
        <v>42070</v>
      </c>
      <c r="AH65" s="75"/>
      <c r="AI65" s="46" t="s">
        <v>232</v>
      </c>
      <c r="AJ65" s="108" t="s">
        <v>382</v>
      </c>
      <c r="AK65" s="46" t="s">
        <v>383</v>
      </c>
      <c r="AL65" s="46" t="s">
        <v>383</v>
      </c>
      <c r="AM65" s="66"/>
      <c r="AN65" s="97" t="s">
        <v>50</v>
      </c>
      <c r="AO65" s="97" t="s">
        <v>100</v>
      </c>
      <c r="AP65" s="56" t="s">
        <v>73</v>
      </c>
      <c r="AQ65" s="36">
        <f t="shared" ca="1" si="1"/>
        <v>50</v>
      </c>
    </row>
    <row r="66" spans="1:43" s="36" customFormat="1">
      <c r="A66" s="25">
        <f>IF(C66=0,"",SUBTOTAL(3,C$5:C66))</f>
        <v>62</v>
      </c>
      <c r="B66" s="25">
        <v>2</v>
      </c>
      <c r="C66" s="86" t="s">
        <v>1396</v>
      </c>
      <c r="D66" s="25" t="str">
        <f>VLOOKUP(C66,Sheet4!$A$1:$B$300,2,0)</f>
        <v>9521124449</v>
      </c>
      <c r="E66" s="87" t="s">
        <v>1390</v>
      </c>
      <c r="F66" s="63" t="str">
        <f>VLOOKUP(D66,'Sheet1 (2)'!$D$11:$F$338,3,0)</f>
        <v>Nguyễn Tùng Lỉnh</v>
      </c>
      <c r="G66" s="774">
        <f>VLOOKUP(C66,'chuyển xếp 2024'!$C$5:$W$328,21,0)</f>
        <v>6579000</v>
      </c>
      <c r="H66" s="774">
        <f>VLOOKUP(C66,'chuyển xếp 2024'!$C$5:$W$328,19,0)</f>
        <v>0</v>
      </c>
      <c r="I66" s="87" t="s">
        <v>32</v>
      </c>
      <c r="J66" s="63">
        <f t="shared" si="2"/>
        <v>1</v>
      </c>
      <c r="K66" s="63" t="s">
        <v>33</v>
      </c>
      <c r="L66" s="63" t="s">
        <v>34</v>
      </c>
      <c r="M66" s="87"/>
      <c r="N66" s="56" t="s">
        <v>379</v>
      </c>
      <c r="O66" s="106">
        <v>36231</v>
      </c>
      <c r="P66" s="107">
        <v>44927</v>
      </c>
      <c r="Q66" s="56" t="s">
        <v>36</v>
      </c>
      <c r="R66" s="56" t="s">
        <v>1391</v>
      </c>
      <c r="S66" s="56" t="str">
        <f t="shared" ca="1" si="0"/>
        <v xml:space="preserve">3 NĂM 7 THÁNG 18 NGÀY </v>
      </c>
      <c r="T66" s="80">
        <v>385774419</v>
      </c>
      <c r="U66" s="1049" t="str">
        <f>VLOOKUP(C66,Sheet5!$B$2:$G$253,6,0)</f>
        <v>095099006186</v>
      </c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75">
        <v>42105</v>
      </c>
      <c r="AH66" s="75"/>
      <c r="AI66" s="46" t="s">
        <v>232</v>
      </c>
      <c r="AJ66" s="108" t="s">
        <v>1392</v>
      </c>
      <c r="AK66" s="46" t="s">
        <v>1393</v>
      </c>
      <c r="AL66" s="46" t="s">
        <v>1394</v>
      </c>
      <c r="AM66" s="66" t="s">
        <v>1395</v>
      </c>
      <c r="AN66" s="625" t="s">
        <v>50</v>
      </c>
      <c r="AO66" s="46" t="s">
        <v>384</v>
      </c>
      <c r="AP66" s="56" t="s">
        <v>385</v>
      </c>
      <c r="AQ66" s="36">
        <f t="shared" ca="1" si="1"/>
        <v>27</v>
      </c>
    </row>
    <row r="67" spans="1:43" s="36" customFormat="1">
      <c r="A67" s="25">
        <f>IF(C67=0,"",SUBTOTAL(3,C$5:C67))</f>
        <v>63</v>
      </c>
      <c r="B67" s="25">
        <v>3</v>
      </c>
      <c r="C67" s="86" t="s">
        <v>1421</v>
      </c>
      <c r="D67" s="25" t="str">
        <f>VLOOKUP(C67,Sheet4!$A$1:$B$300,2,0)</f>
        <v>8014003136</v>
      </c>
      <c r="E67" s="87" t="s">
        <v>1416</v>
      </c>
      <c r="F67" s="63" t="str">
        <f>VLOOKUP(D67,'Sheet1 (2)'!$D$11:$F$338,3,0)</f>
        <v>Lê Ngọc Đẹp</v>
      </c>
      <c r="G67" s="774">
        <f>VLOOKUP(C67,'chuyển xếp 2024'!$C$5:$W$328,21,0)</f>
        <v>6579000</v>
      </c>
      <c r="H67" s="774">
        <f>VLOOKUP(C67,'chuyển xếp 2024'!$C$5:$W$328,19,0)</f>
        <v>0</v>
      </c>
      <c r="I67" s="87" t="s">
        <v>32</v>
      </c>
      <c r="J67" s="63">
        <f t="shared" si="2"/>
        <v>1</v>
      </c>
      <c r="K67" s="63" t="s">
        <v>33</v>
      </c>
      <c r="L67" s="63" t="s">
        <v>34</v>
      </c>
      <c r="M67" s="87"/>
      <c r="N67" s="56" t="s">
        <v>379</v>
      </c>
      <c r="O67" s="106">
        <v>30021</v>
      </c>
      <c r="P67" s="106">
        <v>44977</v>
      </c>
      <c r="Q67" s="56" t="s">
        <v>36</v>
      </c>
      <c r="R67" s="56" t="s">
        <v>1415</v>
      </c>
      <c r="S67" s="56" t="str">
        <f t="shared" ref="S67:S72" ca="1" si="3">DATEDIF(P67,TODAY(),"Y") &amp; " NĂM " &amp;DATEDIF(P67,TODAY(),"YM") &amp; " THÁNG " &amp; DATEDIF(P67,TODAY(), "MD") &amp; " NGÀY "</f>
        <v xml:space="preserve">3 NĂM 5 THÁNG 30 NGÀY </v>
      </c>
      <c r="T67" s="80" t="s">
        <v>1422</v>
      </c>
      <c r="U67" s="1049" t="str">
        <f>VLOOKUP(C67,Sheet5!$B$2:$G$253,6,0)</f>
        <v>084082000086</v>
      </c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75">
        <v>44705</v>
      </c>
      <c r="AH67" s="75"/>
      <c r="AI67" s="46" t="s">
        <v>232</v>
      </c>
      <c r="AJ67" s="108" t="s">
        <v>1423</v>
      </c>
      <c r="AK67" s="46" t="s">
        <v>1424</v>
      </c>
      <c r="AL67" s="46"/>
      <c r="AM67" s="66"/>
      <c r="AN67" s="625" t="s">
        <v>50</v>
      </c>
      <c r="AO67" s="46"/>
      <c r="AP67" s="56" t="s">
        <v>385</v>
      </c>
      <c r="AQ67" s="36">
        <f t="shared" ca="1" si="1"/>
        <v>44</v>
      </c>
    </row>
    <row r="68" spans="1:43" s="36" customFormat="1">
      <c r="A68" s="25">
        <f>IF(C68=0,"",SUBTOTAL(3,C$5:C68))</f>
        <v>64</v>
      </c>
      <c r="B68" s="25">
        <v>4</v>
      </c>
      <c r="C68" s="86" t="s">
        <v>1567</v>
      </c>
      <c r="D68" s="25" t="str">
        <f>VLOOKUP(C68,Sheet4!$A$1:$B$300,2,0)</f>
        <v>8723454959</v>
      </c>
      <c r="E68" s="87" t="s">
        <v>1564</v>
      </c>
      <c r="F68" s="63" t="str">
        <f>VLOOKUP(D68,'Sheet1 (2)'!$D$11:$F$338,3,0)</f>
        <v>Trịnh Chí Nhân</v>
      </c>
      <c r="G68" s="774">
        <f>VLOOKUP(C68,'chuyển xếp 2024'!$C$5:$W$328,21,0)</f>
        <v>6579000</v>
      </c>
      <c r="H68" s="774">
        <f>VLOOKUP(C68,'chuyển xếp 2024'!$C$5:$W$328,19,0)</f>
        <v>0</v>
      </c>
      <c r="I68" s="87" t="s">
        <v>32</v>
      </c>
      <c r="J68" s="63">
        <f t="shared" si="2"/>
        <v>1</v>
      </c>
      <c r="K68" s="63" t="s">
        <v>33</v>
      </c>
      <c r="L68" s="63" t="s">
        <v>34</v>
      </c>
      <c r="M68" s="87"/>
      <c r="N68" s="56" t="s">
        <v>379</v>
      </c>
      <c r="O68" s="106">
        <v>36802</v>
      </c>
      <c r="P68" s="106">
        <v>45017</v>
      </c>
      <c r="Q68" s="56" t="s">
        <v>36</v>
      </c>
      <c r="R68" s="56" t="s">
        <v>1722</v>
      </c>
      <c r="S68" s="56" t="str">
        <f t="shared" ca="1" si="3"/>
        <v xml:space="preserve">3 NĂM 4 THÁNG 18 NGÀY </v>
      </c>
      <c r="T68" s="80" t="s">
        <v>1565</v>
      </c>
      <c r="U68" s="1049" t="str">
        <f>VLOOKUP(C68,Sheet5!$B$2:$G$253,6,0)</f>
        <v>087200003497</v>
      </c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75">
        <v>44420</v>
      </c>
      <c r="AH68" s="75"/>
      <c r="AI68" s="46" t="s">
        <v>232</v>
      </c>
      <c r="AJ68" s="108" t="s">
        <v>111</v>
      </c>
      <c r="AK68" s="46" t="s">
        <v>1724</v>
      </c>
      <c r="AL68" s="46"/>
      <c r="AM68" s="66" t="s">
        <v>1725</v>
      </c>
      <c r="AN68" s="625" t="s">
        <v>50</v>
      </c>
      <c r="AO68" s="46" t="s">
        <v>1726</v>
      </c>
      <c r="AP68" s="56"/>
      <c r="AQ68" s="36">
        <f t="shared" ca="1" si="1"/>
        <v>25</v>
      </c>
    </row>
    <row r="69" spans="1:43" s="36" customFormat="1">
      <c r="A69" s="25">
        <f>IF(C69=0,"",SUBTOTAL(3,C$5:C69))</f>
        <v>65</v>
      </c>
      <c r="B69" s="25">
        <v>5</v>
      </c>
      <c r="C69" s="86" t="s">
        <v>2450</v>
      </c>
      <c r="D69" s="25" t="str">
        <f>VLOOKUP(C69,Sheet4!$A$1:$B$300,2,0)</f>
        <v>9621892771</v>
      </c>
      <c r="E69" s="87" t="s">
        <v>2449</v>
      </c>
      <c r="F69" s="63" t="str">
        <f>VLOOKUP(D69,'Sheet1 (2)'!$D$11:$F$338,3,0)</f>
        <v>Nguyễn Trọng Nghĩa</v>
      </c>
      <c r="G69" s="774">
        <f>VLOOKUP(C69,'chuyển xếp 2024'!$C$5:$W$328,21,0)</f>
        <v>6579000</v>
      </c>
      <c r="H69" s="774">
        <f>VLOOKUP(C69,'chuyển xếp 2024'!$C$5:$W$328,19,0)</f>
        <v>0</v>
      </c>
      <c r="I69" s="87" t="s">
        <v>32</v>
      </c>
      <c r="J69" s="63">
        <f t="shared" si="2"/>
        <v>1</v>
      </c>
      <c r="K69" s="63" t="s">
        <v>33</v>
      </c>
      <c r="L69" s="63" t="s">
        <v>34</v>
      </c>
      <c r="M69" s="87"/>
      <c r="N69" s="56" t="s">
        <v>379</v>
      </c>
      <c r="O69" s="106">
        <v>34221</v>
      </c>
      <c r="P69" s="106">
        <v>45413</v>
      </c>
      <c r="Q69" s="56" t="s">
        <v>36</v>
      </c>
      <c r="R69" s="56" t="s">
        <v>2451</v>
      </c>
      <c r="S69" s="56" t="str">
        <f t="shared" ca="1" si="3"/>
        <v xml:space="preserve">2 NĂM 3 THÁNG 18 NGÀY </v>
      </c>
      <c r="T69" s="80" t="s">
        <v>2452</v>
      </c>
      <c r="U69" s="1049" t="s">
        <v>2452</v>
      </c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75">
        <v>44798</v>
      </c>
      <c r="AH69" s="75"/>
      <c r="AI69" s="46" t="s">
        <v>232</v>
      </c>
      <c r="AJ69" s="108" t="s">
        <v>2671</v>
      </c>
      <c r="AK69" s="46" t="s">
        <v>2674</v>
      </c>
      <c r="AL69" s="46"/>
      <c r="AM69" s="66"/>
      <c r="AN69" s="625"/>
      <c r="AO69" s="46"/>
      <c r="AP69" s="56"/>
      <c r="AQ69" s="36">
        <f t="shared" ca="1" si="1"/>
        <v>32</v>
      </c>
    </row>
    <row r="70" spans="1:43" s="36" customFormat="1">
      <c r="A70" s="25">
        <f>IF(C70=0,"",SUBTOTAL(3,C$5:C70))</f>
        <v>66</v>
      </c>
      <c r="B70" s="25">
        <v>6</v>
      </c>
      <c r="C70" s="86" t="s">
        <v>2670</v>
      </c>
      <c r="D70" s="25" t="s">
        <v>2880</v>
      </c>
      <c r="E70" s="87" t="s">
        <v>2453</v>
      </c>
      <c r="F70" s="63" t="str">
        <f>VLOOKUP(D70,'Sheet1 (2)'!$D$11:$F$338,3,0)</f>
        <v>Nguyễn Toàn Thái</v>
      </c>
      <c r="G70" s="774">
        <v>6135000</v>
      </c>
      <c r="H70" s="774"/>
      <c r="I70" s="87" t="s">
        <v>32</v>
      </c>
      <c r="J70" s="63">
        <f t="shared" ref="J70:J138" si="4">IF(I70="nữ",0,1)</f>
        <v>1</v>
      </c>
      <c r="K70" s="63" t="s">
        <v>33</v>
      </c>
      <c r="L70" s="63" t="s">
        <v>34</v>
      </c>
      <c r="M70" s="87"/>
      <c r="N70" s="56" t="s">
        <v>379</v>
      </c>
      <c r="O70" s="106">
        <v>35054</v>
      </c>
      <c r="P70" s="106">
        <v>45536</v>
      </c>
      <c r="Q70" s="625" t="s">
        <v>117</v>
      </c>
      <c r="R70" s="56" t="s">
        <v>2657</v>
      </c>
      <c r="S70" s="56" t="str">
        <f t="shared" ca="1" si="3"/>
        <v xml:space="preserve">1 NĂM 11 THÁNG 18 NGÀY </v>
      </c>
      <c r="T70" s="80" t="s">
        <v>2658</v>
      </c>
      <c r="U70" s="1049" t="s">
        <v>2658</v>
      </c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75">
        <v>44675</v>
      </c>
      <c r="AH70" s="75"/>
      <c r="AI70" s="46" t="s">
        <v>232</v>
      </c>
      <c r="AJ70" s="108" t="s">
        <v>2672</v>
      </c>
      <c r="AK70" s="46" t="s">
        <v>2673</v>
      </c>
      <c r="AL70" s="46"/>
      <c r="AM70" s="66"/>
      <c r="AN70" s="625"/>
      <c r="AO70" s="46"/>
      <c r="AP70" s="56"/>
      <c r="AQ70" s="36">
        <f t="shared" ca="1" si="1"/>
        <v>30</v>
      </c>
    </row>
    <row r="71" spans="1:43" s="36" customFormat="1">
      <c r="A71" s="25">
        <f>IF(C71=0,"",SUBTOTAL(3,C$5:C71))</f>
        <v>67</v>
      </c>
      <c r="B71" s="25">
        <v>7</v>
      </c>
      <c r="C71" s="126" t="s">
        <v>3485</v>
      </c>
      <c r="D71" s="25" t="s">
        <v>3512</v>
      </c>
      <c r="E71" s="127" t="s">
        <v>3446</v>
      </c>
      <c r="F71" s="63" t="str">
        <f>VLOOKUP(D71,'Sheet1 (2)'!$D$11:$F$338,3,0)</f>
        <v>Trần Hoàng Phúc</v>
      </c>
      <c r="G71" s="774">
        <v>6135000</v>
      </c>
      <c r="H71" s="774"/>
      <c r="I71" s="87" t="s">
        <v>32</v>
      </c>
      <c r="J71" s="63"/>
      <c r="K71" s="63" t="s">
        <v>33</v>
      </c>
      <c r="L71" s="63" t="s">
        <v>34</v>
      </c>
      <c r="M71" s="87"/>
      <c r="N71" s="56" t="s">
        <v>379</v>
      </c>
      <c r="O71" s="106">
        <v>36898</v>
      </c>
      <c r="P71" s="106">
        <v>45992</v>
      </c>
      <c r="Q71" s="625" t="s">
        <v>117</v>
      </c>
      <c r="R71" s="56"/>
      <c r="S71" s="56" t="str">
        <f t="shared" ca="1" si="3"/>
        <v xml:space="preserve">0 NĂM 8 THÁNG 18 NGÀY </v>
      </c>
      <c r="T71" s="80" t="s">
        <v>4260</v>
      </c>
      <c r="U71" s="80" t="s">
        <v>4260</v>
      </c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75">
        <v>44720</v>
      </c>
      <c r="AH71" s="75"/>
      <c r="AI71" s="46" t="s">
        <v>232</v>
      </c>
      <c r="AJ71" s="108" t="s">
        <v>4261</v>
      </c>
      <c r="AK71" s="46" t="s">
        <v>4262</v>
      </c>
      <c r="AL71" s="46"/>
      <c r="AM71" s="66"/>
      <c r="AN71" s="625"/>
      <c r="AO71" s="46"/>
      <c r="AP71" s="56"/>
      <c r="AQ71" s="36">
        <f t="shared" ca="1" si="1"/>
        <v>25</v>
      </c>
    </row>
    <row r="72" spans="1:43" s="36" customFormat="1">
      <c r="A72" s="25">
        <f>IF(C72=0,"",SUBTOTAL(3,C$5:C72))</f>
        <v>68</v>
      </c>
      <c r="B72" s="25"/>
      <c r="C72" s="126" t="s">
        <v>4237</v>
      </c>
      <c r="D72" s="1023"/>
      <c r="E72" s="127" t="s">
        <v>4236</v>
      </c>
      <c r="F72" s="63"/>
      <c r="G72" s="774">
        <v>6135000</v>
      </c>
      <c r="H72" s="774"/>
      <c r="I72" s="87" t="s">
        <v>32</v>
      </c>
      <c r="J72" s="63"/>
      <c r="K72" s="63" t="s">
        <v>33</v>
      </c>
      <c r="L72" s="63" t="s">
        <v>34</v>
      </c>
      <c r="M72" s="87"/>
      <c r="N72" s="56" t="s">
        <v>379</v>
      </c>
      <c r="O72" s="106">
        <v>29477</v>
      </c>
      <c r="P72" s="106">
        <v>46022</v>
      </c>
      <c r="Q72" s="625" t="s">
        <v>117</v>
      </c>
      <c r="R72" s="56" t="s">
        <v>4250</v>
      </c>
      <c r="S72" s="56" t="str">
        <f t="shared" ca="1" si="3"/>
        <v xml:space="preserve">0 NĂM 7 THÁNG 19 NGÀY </v>
      </c>
      <c r="T72" s="80" t="s">
        <v>4251</v>
      </c>
      <c r="U72" s="80" t="s">
        <v>4251</v>
      </c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75">
        <v>44417</v>
      </c>
      <c r="AH72" s="75"/>
      <c r="AI72" s="46" t="s">
        <v>232</v>
      </c>
      <c r="AJ72" s="108" t="s">
        <v>4252</v>
      </c>
      <c r="AK72" s="46" t="s">
        <v>4253</v>
      </c>
      <c r="AL72" s="46"/>
      <c r="AM72" s="66"/>
      <c r="AN72" s="625"/>
      <c r="AO72" s="46"/>
      <c r="AP72" s="56"/>
    </row>
    <row r="73" spans="1:43" s="36" customFormat="1">
      <c r="A73" s="25">
        <f>IF(C73=0,"",SUBTOTAL(3,C$5:C73))</f>
        <v>69</v>
      </c>
      <c r="B73" s="479">
        <v>1</v>
      </c>
      <c r="C73" s="25" t="s">
        <v>388</v>
      </c>
      <c r="D73" s="25" t="str">
        <f>VLOOKUP(C73,Sheet4!$A$1:$B$300,2,0)</f>
        <v>9212008058</v>
      </c>
      <c r="E73" s="63" t="s">
        <v>389</v>
      </c>
      <c r="F73" s="63" t="str">
        <f>VLOOKUP(D73,'Sheet1 (2)'!$D$11:$F$338,3,0)</f>
        <v>Phan Trường Tiền</v>
      </c>
      <c r="G73" s="774">
        <f>VLOOKUP(C73,'chuyển xếp 2024'!$C$5:$W$328,17,0)</f>
        <v>7673000</v>
      </c>
      <c r="H73" s="774">
        <f>VLOOKUP(C73,'chuyển xếp 2024'!$C$5:$W$328,19,0)</f>
        <v>2365000</v>
      </c>
      <c r="I73" s="63" t="s">
        <v>32</v>
      </c>
      <c r="J73" s="63">
        <f t="shared" si="4"/>
        <v>1</v>
      </c>
      <c r="K73" s="63" t="s">
        <v>33</v>
      </c>
      <c r="L73" s="63" t="s">
        <v>34</v>
      </c>
      <c r="M73" s="63" t="s">
        <v>135</v>
      </c>
      <c r="N73" s="56" t="s">
        <v>390</v>
      </c>
      <c r="O73" s="106">
        <v>32053</v>
      </c>
      <c r="P73" s="107">
        <v>41071</v>
      </c>
      <c r="Q73" s="56" t="s">
        <v>36</v>
      </c>
      <c r="R73" s="56" t="s">
        <v>391</v>
      </c>
      <c r="S73" s="56" t="str">
        <f t="shared" ca="1" si="0"/>
        <v xml:space="preserve">14 NĂM 2 THÁNG 8 NGÀY </v>
      </c>
      <c r="T73" s="80" t="s">
        <v>392</v>
      </c>
      <c r="U73" s="1049" t="str">
        <f>VLOOKUP(C73,Sheet5!$B$2:$G$253,6,0)</f>
        <v>091087000155</v>
      </c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75"/>
      <c r="AH73" s="75"/>
      <c r="AI73" s="46" t="s">
        <v>232</v>
      </c>
      <c r="AJ73" s="108" t="s">
        <v>393</v>
      </c>
      <c r="AK73" s="46" t="s">
        <v>70</v>
      </c>
      <c r="AL73" s="46" t="s">
        <v>70</v>
      </c>
      <c r="AM73" s="332" t="s">
        <v>394</v>
      </c>
      <c r="AN73" s="56" t="s">
        <v>50</v>
      </c>
      <c r="AO73" s="56" t="s">
        <v>72</v>
      </c>
      <c r="AP73" s="56" t="s">
        <v>73</v>
      </c>
      <c r="AQ73" s="36">
        <f t="shared" ca="1" si="1"/>
        <v>38</v>
      </c>
    </row>
    <row r="74" spans="1:43" s="36" customFormat="1">
      <c r="A74" s="25">
        <f>IF(C74=0,"",SUBTOTAL(3,C$5:C74))</f>
        <v>70</v>
      </c>
      <c r="B74" s="479">
        <v>2</v>
      </c>
      <c r="C74" s="25" t="s">
        <v>395</v>
      </c>
      <c r="D74" s="25" t="str">
        <f>VLOOKUP(C74,Sheet4!$A$1:$B$300,2,0)</f>
        <v>6506006786</v>
      </c>
      <c r="E74" s="63" t="s">
        <v>396</v>
      </c>
      <c r="F74" s="63" t="str">
        <f>VLOOKUP(D74,'Sheet1 (2)'!$D$11:$F$338,3,0)</f>
        <v>Đặng Phương Thảo</v>
      </c>
      <c r="G74" s="774">
        <f>VLOOKUP(C74,'chuyển xếp 2024'!$C$5:$W$328,17,0)</f>
        <v>8287000</v>
      </c>
      <c r="H74" s="774">
        <f>VLOOKUP(C74,'chuyển xếp 2024'!$C$5:$W$328,19,0)</f>
        <v>1892000</v>
      </c>
      <c r="I74" s="63" t="s">
        <v>63</v>
      </c>
      <c r="J74" s="63">
        <f t="shared" si="4"/>
        <v>0</v>
      </c>
      <c r="K74" s="63" t="s">
        <v>33</v>
      </c>
      <c r="L74" s="63" t="s">
        <v>34</v>
      </c>
      <c r="M74" s="63" t="s">
        <v>64</v>
      </c>
      <c r="N74" s="56" t="s">
        <v>390</v>
      </c>
      <c r="O74" s="106">
        <v>30254</v>
      </c>
      <c r="P74" s="107">
        <v>38657</v>
      </c>
      <c r="Q74" s="56" t="s">
        <v>36</v>
      </c>
      <c r="R74" s="56" t="s">
        <v>397</v>
      </c>
      <c r="S74" s="56" t="str">
        <f t="shared" ca="1" si="0"/>
        <v xml:space="preserve">20 NĂM 9 THÁNG 18 NGÀY </v>
      </c>
      <c r="T74" s="80" t="s">
        <v>398</v>
      </c>
      <c r="U74" s="1049" t="str">
        <f>VLOOKUP(C74,Sheet5!$B$2:$G$253,6,0)</f>
        <v>092182003607</v>
      </c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75"/>
      <c r="AH74" s="75"/>
      <c r="AI74" s="46" t="s">
        <v>232</v>
      </c>
      <c r="AJ74" s="108" t="s">
        <v>399</v>
      </c>
      <c r="AK74" s="46" t="s">
        <v>400</v>
      </c>
      <c r="AL74" s="46" t="s">
        <v>400</v>
      </c>
      <c r="AM74" s="332" t="s">
        <v>401</v>
      </c>
      <c r="AN74" s="56" t="s">
        <v>50</v>
      </c>
      <c r="AO74" s="56" t="s">
        <v>72</v>
      </c>
      <c r="AP74" s="56" t="s">
        <v>73</v>
      </c>
      <c r="AQ74" s="36">
        <f t="shared" ca="1" si="1"/>
        <v>43</v>
      </c>
    </row>
    <row r="75" spans="1:43" s="36" customFormat="1">
      <c r="A75" s="25">
        <f>IF(C75=0,"",SUBTOTAL(3,C$5:C75))</f>
        <v>71</v>
      </c>
      <c r="B75" s="479">
        <v>3</v>
      </c>
      <c r="C75" s="25" t="s">
        <v>402</v>
      </c>
      <c r="D75" s="25" t="str">
        <f>VLOOKUP(C75,Sheet4!$A$1:$B$300,2,0)</f>
        <v>5496032516</v>
      </c>
      <c r="E75" s="63" t="s">
        <v>403</v>
      </c>
      <c r="F75" s="63" t="str">
        <f>VLOOKUP(D75,'Sheet1 (2)'!$D$11:$F$338,3,0)</f>
        <v>Nguyễn Huỳnh Khánh Linh</v>
      </c>
      <c r="G75" s="774">
        <f>VLOOKUP(C75,'chuyển xếp 2024'!$C$5:$W$328,21,0)</f>
        <v>7929000</v>
      </c>
      <c r="H75" s="774">
        <f>VLOOKUP(C75,'chuyển xếp 2024'!$C$5:$W$328,19,0)</f>
        <v>0</v>
      </c>
      <c r="I75" s="63" t="s">
        <v>63</v>
      </c>
      <c r="J75" s="63">
        <f t="shared" si="4"/>
        <v>0</v>
      </c>
      <c r="K75" s="63" t="s">
        <v>33</v>
      </c>
      <c r="L75" s="63" t="s">
        <v>34</v>
      </c>
      <c r="M75" s="63"/>
      <c r="N75" s="56" t="s">
        <v>390</v>
      </c>
      <c r="O75" s="106">
        <v>25965</v>
      </c>
      <c r="P75" s="107">
        <v>34035</v>
      </c>
      <c r="Q75" s="56" t="s">
        <v>36</v>
      </c>
      <c r="R75" s="56" t="s">
        <v>404</v>
      </c>
      <c r="S75" s="56" t="str">
        <f t="shared" ca="1" si="0"/>
        <v xml:space="preserve">33 NĂM 5 THÁNG 12 NGÀY </v>
      </c>
      <c r="T75" s="80" t="s">
        <v>405</v>
      </c>
      <c r="U75" s="1049" t="str">
        <f>VLOOKUP(C75,Sheet5!$B$2:$G$253,6,0)</f>
        <v>092171003980</v>
      </c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75"/>
      <c r="AH75" s="75"/>
      <c r="AI75" s="46" t="s">
        <v>232</v>
      </c>
      <c r="AJ75" s="108" t="s">
        <v>322</v>
      </c>
      <c r="AK75" s="46" t="s">
        <v>406</v>
      </c>
      <c r="AL75" s="46" t="s">
        <v>406</v>
      </c>
      <c r="AM75" s="66" t="s">
        <v>407</v>
      </c>
      <c r="AN75" s="56" t="s">
        <v>93</v>
      </c>
      <c r="AO75" s="56" t="s">
        <v>408</v>
      </c>
      <c r="AP75" s="56" t="s">
        <v>60</v>
      </c>
      <c r="AQ75" s="36">
        <f t="shared" ca="1" si="1"/>
        <v>55</v>
      </c>
    </row>
    <row r="76" spans="1:43" s="36" customFormat="1">
      <c r="A76" s="25">
        <f>IF(C76=0,"",SUBTOTAL(3,C$5:C76))</f>
        <v>72</v>
      </c>
      <c r="B76" s="479">
        <v>4</v>
      </c>
      <c r="C76" s="25" t="s">
        <v>412</v>
      </c>
      <c r="D76" s="25" t="str">
        <f>VLOOKUP(C76,Sheet4!$A$1:$B$300,2,0)</f>
        <v>5499003379</v>
      </c>
      <c r="E76" s="63" t="s">
        <v>413</v>
      </c>
      <c r="F76" s="63" t="str">
        <f>VLOOKUP(D76,'Sheet1 (2)'!$D$11:$F$338,3,0)</f>
        <v>Nguyễn Thị Kim Phượng</v>
      </c>
      <c r="G76" s="774">
        <f>VLOOKUP(C76,'chuyển xếp 2024'!$C$5:$W$328,21,0)</f>
        <v>9666000</v>
      </c>
      <c r="H76" s="774">
        <f>VLOOKUP(C76,'chuyển xếp 2024'!$C$5:$W$328,19,0)</f>
        <v>0</v>
      </c>
      <c r="I76" s="63" t="s">
        <v>63</v>
      </c>
      <c r="J76" s="63">
        <f t="shared" si="4"/>
        <v>0</v>
      </c>
      <c r="K76" s="63" t="s">
        <v>33</v>
      </c>
      <c r="L76" s="63" t="s">
        <v>34</v>
      </c>
      <c r="M76" s="63"/>
      <c r="N76" s="56" t="s">
        <v>390</v>
      </c>
      <c r="O76" s="106">
        <v>27398</v>
      </c>
      <c r="P76" s="107">
        <v>36114</v>
      </c>
      <c r="Q76" s="56" t="s">
        <v>36</v>
      </c>
      <c r="R76" s="56" t="s">
        <v>414</v>
      </c>
      <c r="S76" s="56" t="str">
        <f t="shared" ca="1" si="0"/>
        <v xml:space="preserve">27 NĂM 9 THÁNG 4 NGÀY </v>
      </c>
      <c r="T76" s="80" t="s">
        <v>415</v>
      </c>
      <c r="U76" s="1049" t="str">
        <f>VLOOKUP(C76,Sheet5!$B$2:$G$253,6,0)</f>
        <v>045175000238</v>
      </c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75"/>
      <c r="AH76" s="75"/>
      <c r="AI76" s="46" t="s">
        <v>232</v>
      </c>
      <c r="AJ76" s="108" t="s">
        <v>256</v>
      </c>
      <c r="AK76" s="46" t="s">
        <v>416</v>
      </c>
      <c r="AL76" s="46" t="s">
        <v>416</v>
      </c>
      <c r="AM76" s="332" t="s">
        <v>417</v>
      </c>
      <c r="AN76" s="56" t="s">
        <v>50</v>
      </c>
      <c r="AO76" s="56" t="s">
        <v>418</v>
      </c>
      <c r="AP76" s="56" t="s">
        <v>60</v>
      </c>
      <c r="AQ76" s="36">
        <f t="shared" ca="1" si="1"/>
        <v>51</v>
      </c>
    </row>
    <row r="77" spans="1:43" s="36" customFormat="1">
      <c r="A77" s="25">
        <f>IF(C77=0,"",SUBTOTAL(3,C$5:C77))</f>
        <v>73</v>
      </c>
      <c r="B77" s="479">
        <v>5</v>
      </c>
      <c r="C77" s="25" t="s">
        <v>426</v>
      </c>
      <c r="D77" s="25" t="str">
        <f>VLOOKUP(C77,Sheet4!$A$1:$B$300,2,0)</f>
        <v>9210009441</v>
      </c>
      <c r="E77" s="63" t="s">
        <v>427</v>
      </c>
      <c r="F77" s="63" t="str">
        <f>VLOOKUP(D77,'Sheet1 (2)'!$D$11:$F$338,3,0)</f>
        <v>Võ Thị Thùy Vân</v>
      </c>
      <c r="G77" s="774">
        <f>VLOOKUP(C77,'chuyển xếp 2024'!$C$5:$W$328,21,0)</f>
        <v>7673000</v>
      </c>
      <c r="H77" s="774">
        <f>VLOOKUP(C77,'chuyển xếp 2024'!$C$5:$W$328,19,0)</f>
        <v>0</v>
      </c>
      <c r="I77" s="63" t="s">
        <v>63</v>
      </c>
      <c r="J77" s="63">
        <f t="shared" si="4"/>
        <v>0</v>
      </c>
      <c r="K77" s="63" t="s">
        <v>33</v>
      </c>
      <c r="L77" s="63" t="s">
        <v>34</v>
      </c>
      <c r="M77" s="63"/>
      <c r="N77" s="56" t="s">
        <v>390</v>
      </c>
      <c r="O77" s="106">
        <v>31248</v>
      </c>
      <c r="P77" s="107">
        <v>40315</v>
      </c>
      <c r="Q77" s="56" t="s">
        <v>36</v>
      </c>
      <c r="R77" s="56" t="s">
        <v>428</v>
      </c>
      <c r="S77" s="56" t="str">
        <f t="shared" ca="1" si="0"/>
        <v xml:space="preserve">16 NĂM 3 THÁNG 2 NGÀY </v>
      </c>
      <c r="T77" s="80" t="s">
        <v>429</v>
      </c>
      <c r="U77" s="1049" t="str">
        <f>VLOOKUP(C77,Sheet5!$B$2:$G$253,6,0)</f>
        <v>082185024771</v>
      </c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75"/>
      <c r="AH77" s="75"/>
      <c r="AI77" s="46" t="s">
        <v>232</v>
      </c>
      <c r="AJ77" s="108" t="s">
        <v>430</v>
      </c>
      <c r="AK77" s="46" t="s">
        <v>431</v>
      </c>
      <c r="AL77" s="46" t="s">
        <v>432</v>
      </c>
      <c r="AM77" s="332" t="s">
        <v>433</v>
      </c>
      <c r="AN77" s="56" t="s">
        <v>50</v>
      </c>
      <c r="AO77" s="56" t="s">
        <v>434</v>
      </c>
      <c r="AP77" s="56" t="s">
        <v>60</v>
      </c>
      <c r="AQ77" s="36">
        <f t="shared" ca="1" si="1"/>
        <v>41</v>
      </c>
    </row>
    <row r="78" spans="1:43" s="36" customFormat="1">
      <c r="A78" s="25">
        <f>IF(C78=0,"",SUBTOTAL(3,C$5:C78))</f>
        <v>74</v>
      </c>
      <c r="B78" s="479">
        <v>6</v>
      </c>
      <c r="C78" s="25" t="s">
        <v>442</v>
      </c>
      <c r="D78" s="25" t="str">
        <f>VLOOKUP(C78,Sheet4!$A$1:$B$300,2,0)</f>
        <v>9214012340</v>
      </c>
      <c r="E78" s="63" t="s">
        <v>443</v>
      </c>
      <c r="F78" s="63" t="str">
        <f>VLOOKUP(D78,'Sheet1 (2)'!$D$11:$F$338,3,0)</f>
        <v>Nguyễn Bá Tân</v>
      </c>
      <c r="G78" s="774">
        <f>VLOOKUP(C78,'chuyển xếp 2024'!$C$5:$W$328,21,0)</f>
        <v>9565000</v>
      </c>
      <c r="H78" s="774">
        <v>1764000</v>
      </c>
      <c r="I78" s="63" t="s">
        <v>32</v>
      </c>
      <c r="J78" s="63">
        <f t="shared" si="4"/>
        <v>1</v>
      </c>
      <c r="K78" s="63" t="s">
        <v>33</v>
      </c>
      <c r="L78" s="63" t="s">
        <v>34</v>
      </c>
      <c r="M78" s="63" t="s">
        <v>64</v>
      </c>
      <c r="N78" s="56" t="s">
        <v>390</v>
      </c>
      <c r="O78" s="106">
        <v>33604</v>
      </c>
      <c r="P78" s="107">
        <v>41913</v>
      </c>
      <c r="Q78" s="56" t="s">
        <v>36</v>
      </c>
      <c r="R78" s="56" t="s">
        <v>444</v>
      </c>
      <c r="S78" s="56" t="str">
        <f t="shared" ca="1" si="0"/>
        <v xml:space="preserve">11 NĂM 10 THÁNG 18 NGÀY </v>
      </c>
      <c r="T78" s="80" t="s">
        <v>445</v>
      </c>
      <c r="U78" s="1049" t="str">
        <f>VLOOKUP(C78,Sheet5!$B$2:$G$253,6,0)</f>
        <v>087092009654</v>
      </c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75"/>
      <c r="AH78" s="75"/>
      <c r="AI78" s="46" t="s">
        <v>232</v>
      </c>
      <c r="AJ78" s="108" t="s">
        <v>446</v>
      </c>
      <c r="AK78" s="46" t="s">
        <v>447</v>
      </c>
      <c r="AL78" s="46" t="s">
        <v>448</v>
      </c>
      <c r="AM78" s="332" t="s">
        <v>449</v>
      </c>
      <c r="AN78" s="56" t="s">
        <v>50</v>
      </c>
      <c r="AO78" s="56" t="s">
        <v>107</v>
      </c>
      <c r="AP78" s="56" t="s">
        <v>60</v>
      </c>
      <c r="AQ78" s="36">
        <f t="shared" ca="1" si="1"/>
        <v>34</v>
      </c>
    </row>
    <row r="79" spans="1:43" s="36" customFormat="1">
      <c r="A79" s="25">
        <f>IF(C79=0,"",SUBTOTAL(3,C$5:C79))</f>
        <v>75</v>
      </c>
      <c r="B79" s="479">
        <v>7</v>
      </c>
      <c r="C79" s="66" t="s">
        <v>450</v>
      </c>
      <c r="D79" s="25" t="str">
        <f>VLOOKUP(C79,Sheet4!$A$1:$B$300,2,0)</f>
        <v>9216014083</v>
      </c>
      <c r="E79" s="67" t="s">
        <v>451</v>
      </c>
      <c r="F79" s="63" t="str">
        <f>VLOOKUP(D79,'Sheet1 (2)'!$D$11:$F$338,3,0)</f>
        <v>Võ Thị Nguyệt Ánh</v>
      </c>
      <c r="G79" s="774">
        <f>VLOOKUP(C79,'chuyển xếp 2024'!$C$5:$W$328,21,0)</f>
        <v>7673000</v>
      </c>
      <c r="H79" s="774">
        <f>VLOOKUP(C79,'chuyển xếp 2024'!$C$5:$W$328,19,0)</f>
        <v>0</v>
      </c>
      <c r="I79" s="63" t="s">
        <v>63</v>
      </c>
      <c r="J79" s="63">
        <f t="shared" si="4"/>
        <v>0</v>
      </c>
      <c r="K79" s="63" t="s">
        <v>33</v>
      </c>
      <c r="L79" s="63" t="s">
        <v>34</v>
      </c>
      <c r="M79" s="63"/>
      <c r="N79" s="56" t="s">
        <v>390</v>
      </c>
      <c r="O79" s="106">
        <v>32903</v>
      </c>
      <c r="P79" s="107">
        <v>42583</v>
      </c>
      <c r="Q79" s="56" t="s">
        <v>36</v>
      </c>
      <c r="R79" s="56" t="s">
        <v>452</v>
      </c>
      <c r="S79" s="56" t="str">
        <f t="shared" ca="1" si="0"/>
        <v xml:space="preserve">10 NĂM 0 THÁNG 18 NGÀY </v>
      </c>
      <c r="T79" s="80" t="s">
        <v>453</v>
      </c>
      <c r="U79" s="1049" t="str">
        <f>VLOOKUP(C79,Sheet5!$B$2:$G$253,6,0)</f>
        <v>092190005881</v>
      </c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75"/>
      <c r="AH79" s="75"/>
      <c r="AI79" s="46" t="s">
        <v>232</v>
      </c>
      <c r="AJ79" s="108" t="s">
        <v>454</v>
      </c>
      <c r="AK79" s="46" t="s">
        <v>455</v>
      </c>
      <c r="AL79" s="46" t="s">
        <v>456</v>
      </c>
      <c r="AM79" s="332" t="s">
        <v>457</v>
      </c>
      <c r="AN79" s="56" t="s">
        <v>50</v>
      </c>
      <c r="AO79" s="56" t="s">
        <v>458</v>
      </c>
      <c r="AP79" s="56" t="s">
        <v>459</v>
      </c>
      <c r="AQ79" s="36">
        <f t="shared" ca="1" si="1"/>
        <v>36</v>
      </c>
    </row>
    <row r="80" spans="1:43" s="36" customFormat="1">
      <c r="A80" s="25">
        <f>IF(C80=0,"",SUBTOTAL(3,C$5:C80))</f>
        <v>76</v>
      </c>
      <c r="B80" s="479">
        <v>8</v>
      </c>
      <c r="C80" s="433" t="s">
        <v>460</v>
      </c>
      <c r="D80" s="25" t="str">
        <f>VLOOKUP(C80,Sheet4!$A$1:$B$300,2,0)</f>
        <v>8723073381</v>
      </c>
      <c r="E80" s="67" t="s">
        <v>461</v>
      </c>
      <c r="F80" s="63" t="str">
        <f>VLOOKUP(D80,'Sheet1 (2)'!$D$11:$F$338,3,0)</f>
        <v>Lê Văn Phụng</v>
      </c>
      <c r="G80" s="774">
        <f>VLOOKUP(C80,'chuyển xếp 2024'!$C$5:$W$328,21,0)</f>
        <v>6579000</v>
      </c>
      <c r="H80" s="774">
        <f>VLOOKUP(C80,'chuyển xếp 2024'!$C$5:$W$328,19,0)</f>
        <v>0</v>
      </c>
      <c r="I80" s="63" t="s">
        <v>32</v>
      </c>
      <c r="J80" s="63">
        <f t="shared" si="4"/>
        <v>1</v>
      </c>
      <c r="K80" s="63" t="s">
        <v>33</v>
      </c>
      <c r="L80" s="63" t="s">
        <v>34</v>
      </c>
      <c r="M80" s="63"/>
      <c r="N80" s="56" t="s">
        <v>390</v>
      </c>
      <c r="O80" s="75">
        <v>36750</v>
      </c>
      <c r="P80" s="107">
        <v>44785</v>
      </c>
      <c r="Q80" s="56" t="s">
        <v>36</v>
      </c>
      <c r="R80" s="56" t="s">
        <v>462</v>
      </c>
      <c r="S80" s="56" t="str">
        <f t="shared" ca="1" si="0"/>
        <v xml:space="preserve">4 NĂM 0 THÁNG 7 NGÀY </v>
      </c>
      <c r="T80" s="74" t="s">
        <v>463</v>
      </c>
      <c r="U80" s="1049" t="str">
        <f>VLOOKUP(C80,Sheet5!$B$2:$G$253,6,0)</f>
        <v>087200004261</v>
      </c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75">
        <v>44421</v>
      </c>
      <c r="AH80" s="75"/>
      <c r="AI80" s="46" t="s">
        <v>232</v>
      </c>
      <c r="AJ80" s="108" t="s">
        <v>464</v>
      </c>
      <c r="AK80" s="46" t="s">
        <v>465</v>
      </c>
      <c r="AL80" s="46"/>
      <c r="AM80" s="332" t="s">
        <v>466</v>
      </c>
      <c r="AN80" s="56" t="s">
        <v>50</v>
      </c>
      <c r="AO80" s="56" t="s">
        <v>123</v>
      </c>
      <c r="AP80" s="56" t="s">
        <v>459</v>
      </c>
      <c r="AQ80" s="36">
        <f t="shared" ca="1" si="1"/>
        <v>26</v>
      </c>
    </row>
    <row r="81" spans="1:43" s="36" customFormat="1">
      <c r="A81" s="25">
        <f>IF(C81=0,"",SUBTOTAL(3,C$5:C81))</f>
        <v>77</v>
      </c>
      <c r="B81" s="479">
        <v>9</v>
      </c>
      <c r="C81" s="66" t="s">
        <v>1733</v>
      </c>
      <c r="D81" s="25" t="str">
        <f>VLOOKUP(C81,Sheet4!$A$1:$B$300,2,0)</f>
        <v>9321446020</v>
      </c>
      <c r="E81" s="458" t="s">
        <v>1579</v>
      </c>
      <c r="F81" s="63" t="str">
        <f>VLOOKUP(D81,'Sheet1 (2)'!$D$11:$F$338,3,0)</f>
        <v>Trần Khánh Duy</v>
      </c>
      <c r="G81" s="774">
        <f>VLOOKUP(C81,'chuyển xếp 2024'!$C$5:$W$328,21,0)</f>
        <v>6579000</v>
      </c>
      <c r="H81" s="774">
        <f>VLOOKUP(C81,'chuyển xếp 2024'!$C$5:$W$328,19,0)</f>
        <v>0</v>
      </c>
      <c r="I81" s="63" t="s">
        <v>32</v>
      </c>
      <c r="J81" s="63">
        <f t="shared" si="4"/>
        <v>1</v>
      </c>
      <c r="K81" s="63" t="s">
        <v>33</v>
      </c>
      <c r="L81" s="63" t="s">
        <v>34</v>
      </c>
      <c r="M81" s="63"/>
      <c r="N81" s="56" t="s">
        <v>390</v>
      </c>
      <c r="O81" s="75">
        <v>35447</v>
      </c>
      <c r="P81" s="75">
        <v>45064</v>
      </c>
      <c r="Q81" s="56" t="s">
        <v>36</v>
      </c>
      <c r="R81" s="107" t="s">
        <v>1734</v>
      </c>
      <c r="S81" s="56" t="str">
        <f t="shared" ca="1" si="0"/>
        <v xml:space="preserve">3 NĂM 3 THÁNG 1 NGÀY </v>
      </c>
      <c r="T81" s="74" t="s">
        <v>1740</v>
      </c>
      <c r="U81" s="1049" t="s">
        <v>1740</v>
      </c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 t="s">
        <v>232</v>
      </c>
      <c r="AJ81" s="46" t="s">
        <v>1741</v>
      </c>
      <c r="AK81" s="46" t="s">
        <v>1741</v>
      </c>
      <c r="AL81" s="46" t="s">
        <v>1741</v>
      </c>
      <c r="AM81" s="56"/>
      <c r="AN81" s="56" t="s">
        <v>50</v>
      </c>
      <c r="AO81" s="56" t="s">
        <v>123</v>
      </c>
      <c r="AP81" s="56" t="s">
        <v>459</v>
      </c>
      <c r="AQ81" s="36">
        <f t="shared" ref="AQ81:AQ147" ca="1" si="5">DATEDIF(O81,TODAY(),"y")</f>
        <v>29</v>
      </c>
    </row>
    <row r="82" spans="1:43" s="36" customFormat="1">
      <c r="A82" s="25">
        <f>IF(C82=0,"",SUBTOTAL(3,C$5:C82))</f>
        <v>78</v>
      </c>
      <c r="B82" s="479">
        <v>10</v>
      </c>
      <c r="C82" s="66" t="s">
        <v>2684</v>
      </c>
      <c r="D82" s="25" t="s">
        <v>2881</v>
      </c>
      <c r="E82" s="458" t="s">
        <v>2682</v>
      </c>
      <c r="F82" s="63" t="str">
        <f>VLOOKUP(D82,'Sheet1 (2)'!$D$11:$F$338,3,0)</f>
        <v>Nguyễn Thanh Loan</v>
      </c>
      <c r="G82" s="774">
        <v>6135000</v>
      </c>
      <c r="H82" s="774"/>
      <c r="I82" s="63" t="s">
        <v>63</v>
      </c>
      <c r="J82" s="63">
        <f t="shared" si="4"/>
        <v>0</v>
      </c>
      <c r="K82" s="63" t="s">
        <v>33</v>
      </c>
      <c r="L82" s="63" t="s">
        <v>34</v>
      </c>
      <c r="M82" s="63"/>
      <c r="N82" s="56" t="s">
        <v>390</v>
      </c>
      <c r="O82" s="75">
        <v>37274</v>
      </c>
      <c r="P82" s="75">
        <v>45567</v>
      </c>
      <c r="Q82" s="56" t="s">
        <v>117</v>
      </c>
      <c r="R82" s="56" t="s">
        <v>2686</v>
      </c>
      <c r="S82" s="56" t="str">
        <f t="shared" ca="1" si="0"/>
        <v xml:space="preserve">1 NĂM 10 THÁNG 17 NGÀY </v>
      </c>
      <c r="T82" s="74" t="s">
        <v>2687</v>
      </c>
      <c r="U82" s="1049" t="s">
        <v>2687</v>
      </c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 t="s">
        <v>2688</v>
      </c>
      <c r="AH82" s="108"/>
      <c r="AI82" s="108" t="s">
        <v>232</v>
      </c>
      <c r="AJ82" s="46" t="s">
        <v>2689</v>
      </c>
      <c r="AK82" s="46" t="s">
        <v>2690</v>
      </c>
      <c r="AL82" s="46" t="s">
        <v>2690</v>
      </c>
      <c r="AM82" s="56"/>
      <c r="AN82" s="56" t="s">
        <v>50</v>
      </c>
      <c r="AO82" s="56" t="s">
        <v>123</v>
      </c>
      <c r="AP82" s="56" t="s">
        <v>459</v>
      </c>
      <c r="AQ82" s="36">
        <f t="shared" ca="1" si="5"/>
        <v>24</v>
      </c>
    </row>
    <row r="83" spans="1:43" s="491" customFormat="1">
      <c r="A83" s="25">
        <f>IF(C83=0,"",SUBTOTAL(3,C$5:C83))</f>
        <v>79</v>
      </c>
      <c r="B83" s="479">
        <v>11</v>
      </c>
      <c r="C83" s="920" t="s">
        <v>2901</v>
      </c>
      <c r="D83" s="919" t="s">
        <v>3088</v>
      </c>
      <c r="E83" s="534" t="s">
        <v>2902</v>
      </c>
      <c r="F83" s="63" t="str">
        <f>VLOOKUP(D83,'Sheet1 (2)'!$D$11:$F$338,3,0)</f>
        <v>Nguyễn Tấn Hưng</v>
      </c>
      <c r="G83" s="774">
        <v>6135000</v>
      </c>
      <c r="H83" s="872"/>
      <c r="I83" s="463" t="s">
        <v>32</v>
      </c>
      <c r="J83" s="63">
        <f t="shared" si="4"/>
        <v>1</v>
      </c>
      <c r="K83" s="63" t="s">
        <v>33</v>
      </c>
      <c r="L83" s="63" t="s">
        <v>34</v>
      </c>
      <c r="M83" s="483"/>
      <c r="N83" s="56" t="s">
        <v>390</v>
      </c>
      <c r="O83" s="488">
        <v>34881</v>
      </c>
      <c r="P83" s="488">
        <v>45809</v>
      </c>
      <c r="Q83" s="56" t="s">
        <v>117</v>
      </c>
      <c r="R83" s="56" t="s">
        <v>2919</v>
      </c>
      <c r="S83" s="484" t="str">
        <f t="shared" ca="1" si="0"/>
        <v xml:space="preserve">1 NĂM 2 THÁNG 18 NGÀY </v>
      </c>
      <c r="T83" s="527" t="s">
        <v>2920</v>
      </c>
      <c r="U83" s="1049" t="s">
        <v>2920</v>
      </c>
      <c r="V83" s="489"/>
      <c r="W83" s="489"/>
      <c r="X83" s="489"/>
      <c r="Y83" s="489"/>
      <c r="Z83" s="489"/>
      <c r="AA83" s="489"/>
      <c r="AB83" s="489"/>
      <c r="AC83" s="489"/>
      <c r="AD83" s="489"/>
      <c r="AE83" s="489"/>
      <c r="AF83" s="489"/>
      <c r="AG83" s="489">
        <v>44587</v>
      </c>
      <c r="AH83" s="489"/>
      <c r="AI83" s="108" t="s">
        <v>232</v>
      </c>
      <c r="AJ83" s="499" t="s">
        <v>2921</v>
      </c>
      <c r="AK83" s="499" t="s">
        <v>2922</v>
      </c>
      <c r="AL83" s="499" t="s">
        <v>2922</v>
      </c>
      <c r="AM83" s="565" t="s">
        <v>2923</v>
      </c>
      <c r="AN83" s="56" t="s">
        <v>50</v>
      </c>
      <c r="AO83" s="484" t="s">
        <v>2924</v>
      </c>
      <c r="AP83" s="56" t="s">
        <v>459</v>
      </c>
      <c r="AQ83" s="491">
        <f t="shared" ca="1" si="5"/>
        <v>31</v>
      </c>
    </row>
    <row r="84" spans="1:43" s="491" customFormat="1">
      <c r="A84" s="25">
        <f>IF(C84=0,"",SUBTOTAL(3,C$5:C84))</f>
        <v>80</v>
      </c>
      <c r="B84" s="479">
        <v>12</v>
      </c>
      <c r="C84" s="920" t="s">
        <v>2903</v>
      </c>
      <c r="D84" s="919" t="s">
        <v>3317</v>
      </c>
      <c r="E84" s="534" t="s">
        <v>2904</v>
      </c>
      <c r="F84" s="63" t="str">
        <f>VLOOKUP(D84,'Sheet1 (2)'!$D$11:$F$338,3,0)</f>
        <v>Lê Thị Ái Ni</v>
      </c>
      <c r="G84" s="774">
        <v>6135000</v>
      </c>
      <c r="H84" s="872"/>
      <c r="I84" s="63" t="s">
        <v>63</v>
      </c>
      <c r="J84" s="63">
        <f t="shared" si="4"/>
        <v>0</v>
      </c>
      <c r="K84" s="63" t="s">
        <v>33</v>
      </c>
      <c r="L84" s="63" t="s">
        <v>34</v>
      </c>
      <c r="M84" s="483"/>
      <c r="N84" s="56" t="s">
        <v>390</v>
      </c>
      <c r="O84" s="488">
        <v>36467</v>
      </c>
      <c r="P84" s="488">
        <v>45809</v>
      </c>
      <c r="Q84" s="56" t="s">
        <v>117</v>
      </c>
      <c r="R84" s="56" t="s">
        <v>2925</v>
      </c>
      <c r="S84" s="484" t="str">
        <f t="shared" ca="1" si="0"/>
        <v xml:space="preserve">1 NĂM 2 THÁNG 18 NGÀY </v>
      </c>
      <c r="T84" s="527" t="s">
        <v>2926</v>
      </c>
      <c r="U84" s="1049" t="s">
        <v>2926</v>
      </c>
      <c r="V84" s="489"/>
      <c r="W84" s="489"/>
      <c r="X84" s="489"/>
      <c r="Y84" s="489"/>
      <c r="Z84" s="489"/>
      <c r="AA84" s="489"/>
      <c r="AB84" s="489"/>
      <c r="AC84" s="489"/>
      <c r="AD84" s="489"/>
      <c r="AE84" s="489"/>
      <c r="AF84" s="489"/>
      <c r="AG84" s="489">
        <v>44923</v>
      </c>
      <c r="AH84" s="489"/>
      <c r="AI84" s="108" t="s">
        <v>232</v>
      </c>
      <c r="AJ84" s="499" t="s">
        <v>2927</v>
      </c>
      <c r="AK84" s="499" t="s">
        <v>2928</v>
      </c>
      <c r="AL84" s="499" t="s">
        <v>2928</v>
      </c>
      <c r="AM84" s="565" t="s">
        <v>2929</v>
      </c>
      <c r="AN84" s="56" t="s">
        <v>50</v>
      </c>
      <c r="AO84" s="56" t="s">
        <v>123</v>
      </c>
      <c r="AP84" s="56" t="s">
        <v>459</v>
      </c>
      <c r="AQ84" s="491">
        <f t="shared" ca="1" si="5"/>
        <v>26</v>
      </c>
    </row>
    <row r="85" spans="1:43" s="470" customFormat="1">
      <c r="A85" s="459">
        <f>IF(C85=0,"",SUBTOTAL(3,C$5:C85))</f>
        <v>81</v>
      </c>
      <c r="B85" s="459">
        <v>1</v>
      </c>
      <c r="C85" s="459" t="s">
        <v>471</v>
      </c>
      <c r="D85" s="459" t="str">
        <f>VLOOKUP(C85,Sheet4!$A$1:$B$300,2,0)</f>
        <v>5496032573</v>
      </c>
      <c r="E85" s="463" t="s">
        <v>472</v>
      </c>
      <c r="F85" s="63" t="str">
        <f>VLOOKUP(D85,'Sheet1 (2)'!$D$11:$F$338,3,0)</f>
        <v>Lê Văn Sáu</v>
      </c>
      <c r="G85" s="823">
        <f>VLOOKUP(C85,'chuyển xếp 2024'!$C$5:$W$328,21,0)</f>
        <v>6152000</v>
      </c>
      <c r="H85" s="823">
        <f>VLOOKUP(C85,'chuyển xếp 2024'!$C$5:$W$328,19,0)</f>
        <v>0</v>
      </c>
      <c r="I85" s="463" t="s">
        <v>32</v>
      </c>
      <c r="J85" s="63">
        <f t="shared" si="4"/>
        <v>1</v>
      </c>
      <c r="K85" s="463" t="s">
        <v>33</v>
      </c>
      <c r="L85" s="463" t="s">
        <v>34</v>
      </c>
      <c r="M85" s="463"/>
      <c r="N85" s="464" t="s">
        <v>470</v>
      </c>
      <c r="O85" s="496">
        <v>25851</v>
      </c>
      <c r="P85" s="497">
        <v>34391</v>
      </c>
      <c r="Q85" s="464" t="s">
        <v>36</v>
      </c>
      <c r="R85" s="464" t="s">
        <v>473</v>
      </c>
      <c r="S85" s="464" t="str">
        <f t="shared" ref="S85:S151" ca="1" si="6">DATEDIF(P85,TODAY(),"Y") &amp; " NĂM " &amp;DATEDIF(P85,TODAY(),"YM") &amp; " THÁNG " &amp; DATEDIF(P85,TODAY(), "MD") &amp; " NGÀY "</f>
        <v xml:space="preserve">32 NĂM 5 THÁNG 24 NGÀY </v>
      </c>
      <c r="T85" s="513">
        <v>361219884</v>
      </c>
      <c r="U85" s="1053" t="str">
        <f>VLOOKUP(C85,Sheet5!$B$2:$G$253,6,0)</f>
        <v>092070003195</v>
      </c>
      <c r="V85" s="467"/>
      <c r="W85" s="467"/>
      <c r="X85" s="467"/>
      <c r="Y85" s="467"/>
      <c r="Z85" s="467"/>
      <c r="AA85" s="467"/>
      <c r="AB85" s="467"/>
      <c r="AC85" s="467"/>
      <c r="AD85" s="467"/>
      <c r="AE85" s="467"/>
      <c r="AF85" s="467"/>
      <c r="AG85" s="465">
        <v>38097</v>
      </c>
      <c r="AH85" s="465"/>
      <c r="AI85" s="469" t="s">
        <v>232</v>
      </c>
      <c r="AJ85" s="468" t="s">
        <v>474</v>
      </c>
      <c r="AK85" s="469" t="s">
        <v>475</v>
      </c>
      <c r="AL85" s="469" t="s">
        <v>475</v>
      </c>
      <c r="AM85" s="460"/>
      <c r="AN85" s="464" t="s">
        <v>156</v>
      </c>
      <c r="AO85" s="464"/>
      <c r="AP85" s="464" t="s">
        <v>476</v>
      </c>
      <c r="AQ85" s="470">
        <f t="shared" ca="1" si="5"/>
        <v>55</v>
      </c>
    </row>
    <row r="86" spans="1:43" s="470" customFormat="1" ht="17.25" customHeight="1">
      <c r="A86" s="459">
        <f>IF(C86=0,"",SUBTOTAL(3,C$5:C86))</f>
        <v>82</v>
      </c>
      <c r="B86" s="895">
        <v>2</v>
      </c>
      <c r="C86" s="667" t="s">
        <v>496</v>
      </c>
      <c r="D86" s="459" t="str">
        <f>VLOOKUP(C86,Sheet4!$A$1:$B$300,2,0)</f>
        <v>5400002916</v>
      </c>
      <c r="E86" s="668" t="s">
        <v>497</v>
      </c>
      <c r="F86" s="63" t="str">
        <f>VLOOKUP(D86,'Sheet1 (2)'!$D$11:$F$338,3,0)</f>
        <v>Chữ Văn Hiền</v>
      </c>
      <c r="G86" s="823">
        <f>VLOOKUP(C86,'chuyển xếp 2024'!$C$5:$W$328,21,0)</f>
        <v>6152000</v>
      </c>
      <c r="H86" s="823">
        <f>VLOOKUP(C86,'chuyển xếp 2024'!$C$5:$W$328,19,0)</f>
        <v>0</v>
      </c>
      <c r="I86" s="668" t="s">
        <v>32</v>
      </c>
      <c r="J86" s="63">
        <f t="shared" si="4"/>
        <v>1</v>
      </c>
      <c r="K86" s="463" t="s">
        <v>33</v>
      </c>
      <c r="L86" s="463" t="s">
        <v>498</v>
      </c>
      <c r="M86" s="668"/>
      <c r="N86" s="464" t="s">
        <v>470</v>
      </c>
      <c r="O86" s="496">
        <v>29469</v>
      </c>
      <c r="P86" s="497">
        <v>36434</v>
      </c>
      <c r="Q86" s="464" t="s">
        <v>36</v>
      </c>
      <c r="R86" s="464" t="s">
        <v>499</v>
      </c>
      <c r="S86" s="464" t="str">
        <f t="shared" ca="1" si="6"/>
        <v xml:space="preserve">26 NĂM 10 THÁNG 18 NGÀY </v>
      </c>
      <c r="T86" s="513" t="s">
        <v>500</v>
      </c>
      <c r="U86" s="1053" t="str">
        <f>VLOOKUP(C86,Sheet5!$B$2:$G$253,6,0)</f>
        <v>036080003347</v>
      </c>
      <c r="V86" s="467"/>
      <c r="W86" s="467"/>
      <c r="X86" s="467"/>
      <c r="Y86" s="467"/>
      <c r="Z86" s="467"/>
      <c r="AA86" s="467"/>
      <c r="AB86" s="467"/>
      <c r="AC86" s="467"/>
      <c r="AD86" s="467"/>
      <c r="AE86" s="467"/>
      <c r="AF86" s="467"/>
      <c r="AG86" s="465">
        <v>42663</v>
      </c>
      <c r="AH86" s="465"/>
      <c r="AI86" s="469" t="s">
        <v>232</v>
      </c>
      <c r="AJ86" s="468" t="s">
        <v>501</v>
      </c>
      <c r="AK86" s="469" t="s">
        <v>502</v>
      </c>
      <c r="AL86" s="469" t="s">
        <v>502</v>
      </c>
      <c r="AM86" s="460"/>
      <c r="AN86" s="669" t="s">
        <v>156</v>
      </c>
      <c r="AO86" s="669"/>
      <c r="AP86" s="464" t="s">
        <v>503</v>
      </c>
      <c r="AQ86" s="470">
        <f t="shared" ca="1" si="5"/>
        <v>45</v>
      </c>
    </row>
    <row r="87" spans="1:43" s="37" customFormat="1">
      <c r="A87" s="27">
        <f>IF(C87=0,"",SUBTOTAL(3,C$5:C87))</f>
        <v>83</v>
      </c>
      <c r="B87" s="82">
        <v>1</v>
      </c>
      <c r="C87" s="82" t="s">
        <v>504</v>
      </c>
      <c r="D87" s="27" t="str">
        <f>VLOOKUP(C87,Sheet4!$A$1:$B$300,2,0)</f>
        <v>5496032575</v>
      </c>
      <c r="E87" s="83" t="s">
        <v>505</v>
      </c>
      <c r="F87" s="63" t="str">
        <f>VLOOKUP(D87,'Sheet1 (2)'!$D$11:$F$338,3,0)</f>
        <v>Trần Thanh Phượng</v>
      </c>
      <c r="G87" s="697">
        <f>VLOOKUP(C87,'chuyển xếp 2024'!$C$5:$W$328,21,0)</f>
        <v>7976000</v>
      </c>
      <c r="H87" s="697">
        <f>VLOOKUP(C87,'chuyển xếp 2024'!$C$5:$W$328,19,0)</f>
        <v>0</v>
      </c>
      <c r="I87" s="83" t="s">
        <v>32</v>
      </c>
      <c r="J87" s="28">
        <f t="shared" si="4"/>
        <v>1</v>
      </c>
      <c r="K87" s="28" t="s">
        <v>33</v>
      </c>
      <c r="L87" s="28" t="s">
        <v>134</v>
      </c>
      <c r="M87" s="83"/>
      <c r="N87" s="48" t="s">
        <v>506</v>
      </c>
      <c r="O87" s="30">
        <v>27459</v>
      </c>
      <c r="P87" s="31">
        <v>34509</v>
      </c>
      <c r="Q87" s="85" t="s">
        <v>36</v>
      </c>
      <c r="R87" s="32" t="s">
        <v>507</v>
      </c>
      <c r="S87" s="32" t="str">
        <f t="shared" ca="1" si="6"/>
        <v xml:space="preserve">32 NĂM 1 THÁNG 26 NGÀY </v>
      </c>
      <c r="T87" s="79" t="s">
        <v>508</v>
      </c>
      <c r="U87" s="1054" t="str">
        <f>VLOOKUP(C87,Sheet5!$B$2:$G$253,6,0)</f>
        <v>092075008999</v>
      </c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34">
        <v>44440</v>
      </c>
      <c r="AH87" s="34"/>
      <c r="AI87" s="48" t="s">
        <v>232</v>
      </c>
      <c r="AJ87" s="35" t="s">
        <v>168</v>
      </c>
      <c r="AK87" s="48" t="s">
        <v>509</v>
      </c>
      <c r="AL87" s="48" t="s">
        <v>509</v>
      </c>
      <c r="AM87" s="73"/>
      <c r="AN87" s="85" t="s">
        <v>156</v>
      </c>
      <c r="AO87" s="85"/>
      <c r="AP87" s="32" t="s">
        <v>510</v>
      </c>
      <c r="AQ87" s="37">
        <f t="shared" ca="1" si="5"/>
        <v>51</v>
      </c>
    </row>
    <row r="88" spans="1:43" s="37" customFormat="1">
      <c r="A88" s="27">
        <f>IF(C88=0,"",SUBTOTAL(3,C$5:C88))</f>
        <v>84</v>
      </c>
      <c r="B88" s="82">
        <v>2</v>
      </c>
      <c r="C88" s="82" t="s">
        <v>511</v>
      </c>
      <c r="D88" s="27" t="str">
        <f>VLOOKUP(C88,Sheet4!$A$1:$B$300,2,0)</f>
        <v>5499003350</v>
      </c>
      <c r="E88" s="83" t="s">
        <v>512</v>
      </c>
      <c r="F88" s="63" t="str">
        <f>VLOOKUP(D88,'Sheet1 (2)'!$D$11:$F$338,3,0)</f>
        <v>Hoàng Văn Giang</v>
      </c>
      <c r="G88" s="697">
        <f>VLOOKUP(C88,'chuyển xếp 2024'!$C$5:$W$328,21,0)</f>
        <v>7454000</v>
      </c>
      <c r="H88" s="697">
        <f>VLOOKUP(C88,'chuyển xếp 2024'!$C$5:$W$328,19,0)</f>
        <v>0</v>
      </c>
      <c r="I88" s="83" t="s">
        <v>32</v>
      </c>
      <c r="J88" s="28">
        <f t="shared" si="4"/>
        <v>1</v>
      </c>
      <c r="K88" s="28" t="s">
        <v>33</v>
      </c>
      <c r="L88" s="28" t="s">
        <v>34</v>
      </c>
      <c r="M88" s="83"/>
      <c r="N88" s="85" t="s">
        <v>513</v>
      </c>
      <c r="O88" s="30">
        <v>28665</v>
      </c>
      <c r="P88" s="31">
        <v>35432</v>
      </c>
      <c r="Q88" s="85" t="s">
        <v>36</v>
      </c>
      <c r="R88" s="32" t="s">
        <v>514</v>
      </c>
      <c r="S88" s="32" t="str">
        <f t="shared" ca="1" si="6"/>
        <v xml:space="preserve">29 NĂM 7 THÁNG 17 NGÀY </v>
      </c>
      <c r="T88" s="94" t="s">
        <v>515</v>
      </c>
      <c r="U88" s="1054" t="str">
        <f>VLOOKUP(C88,Sheet5!$B$2:$G$253,6,0)</f>
        <v>035078008434</v>
      </c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34">
        <v>44905</v>
      </c>
      <c r="AH88" s="34"/>
      <c r="AI88" s="48" t="s">
        <v>232</v>
      </c>
      <c r="AJ88" s="35" t="s">
        <v>516</v>
      </c>
      <c r="AK88" s="48" t="s">
        <v>517</v>
      </c>
      <c r="AL88" s="48"/>
      <c r="AM88" s="73"/>
      <c r="AN88" s="85" t="s">
        <v>156</v>
      </c>
      <c r="AO88" s="85"/>
      <c r="AP88" s="32" t="s">
        <v>518</v>
      </c>
      <c r="AQ88" s="37">
        <f t="shared" ca="1" si="5"/>
        <v>48</v>
      </c>
    </row>
    <row r="89" spans="1:43" s="37" customFormat="1" ht="19.5" customHeight="1">
      <c r="A89" s="27">
        <f>IF(C89=0,"",SUBTOTAL(3,C$5:C89))</f>
        <v>85</v>
      </c>
      <c r="B89" s="82">
        <v>3</v>
      </c>
      <c r="C89" s="82" t="s">
        <v>519</v>
      </c>
      <c r="D89" s="27" t="str">
        <f>VLOOKUP(C89,Sheet4!$A$1:$B$300,2,0)</f>
        <v>5496032594</v>
      </c>
      <c r="E89" s="83" t="s">
        <v>520</v>
      </c>
      <c r="F89" s="63" t="str">
        <f>VLOOKUP(D89,'Sheet1 (2)'!$D$11:$F$338,3,0)</f>
        <v>Trương Văn Năm</v>
      </c>
      <c r="G89" s="697">
        <f>VLOOKUP(C89,'chuyển xếp 2024'!$C$5:$W$328,21,0)</f>
        <v>7976000</v>
      </c>
      <c r="H89" s="697">
        <f>VLOOKUP(C89,'chuyển xếp 2024'!$C$5:$W$328,19,0)</f>
        <v>0</v>
      </c>
      <c r="I89" s="83" t="s">
        <v>32</v>
      </c>
      <c r="J89" s="28">
        <f t="shared" si="4"/>
        <v>1</v>
      </c>
      <c r="K89" s="28" t="s">
        <v>33</v>
      </c>
      <c r="L89" s="28" t="s">
        <v>34</v>
      </c>
      <c r="M89" s="83"/>
      <c r="N89" s="85" t="s">
        <v>513</v>
      </c>
      <c r="O89" s="30">
        <v>26216</v>
      </c>
      <c r="P89" s="31">
        <v>34274</v>
      </c>
      <c r="Q89" s="85" t="s">
        <v>36</v>
      </c>
      <c r="R89" s="32" t="s">
        <v>521</v>
      </c>
      <c r="S89" s="32" t="str">
        <f t="shared" ca="1" si="6"/>
        <v xml:space="preserve">32 NĂM 9 THÁNG 18 NGÀY </v>
      </c>
      <c r="T89" s="84" t="s">
        <v>522</v>
      </c>
      <c r="U89" s="1054" t="str">
        <f>VLOOKUP(C89,Sheet5!$B$2:$G$253,6,0)</f>
        <v>040071000082</v>
      </c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34">
        <v>42384</v>
      </c>
      <c r="AH89" s="34"/>
      <c r="AI89" s="48" t="s">
        <v>232</v>
      </c>
      <c r="AJ89" s="35" t="s">
        <v>523</v>
      </c>
      <c r="AK89" s="48" t="s">
        <v>524</v>
      </c>
      <c r="AL89" s="48"/>
      <c r="AM89" s="73"/>
      <c r="AN89" s="85" t="s">
        <v>156</v>
      </c>
      <c r="AO89" s="85"/>
      <c r="AP89" s="32" t="s">
        <v>518</v>
      </c>
      <c r="AQ89" s="37">
        <f t="shared" ca="1" si="5"/>
        <v>54</v>
      </c>
    </row>
    <row r="90" spans="1:43" s="37" customFormat="1">
      <c r="A90" s="27">
        <f>IF(C90=0,"",SUBTOTAL(3,C$5:C90))</f>
        <v>86</v>
      </c>
      <c r="B90" s="82">
        <v>4</v>
      </c>
      <c r="C90" s="82" t="s">
        <v>525</v>
      </c>
      <c r="D90" s="27" t="str">
        <f>VLOOKUP(C90,Sheet4!$A$1:$B$300,2,0)</f>
        <v>5496032624</v>
      </c>
      <c r="E90" s="83" t="s">
        <v>526</v>
      </c>
      <c r="F90" s="63" t="str">
        <f>VLOOKUP(D90,'Sheet1 (2)'!$D$11:$F$338,3,0)</f>
        <v>Triệu Đình Toản</v>
      </c>
      <c r="G90" s="697">
        <f>VLOOKUP(C90,'chuyển xếp 2024'!$C$5:$W$328,17,0)</f>
        <v>7976000</v>
      </c>
      <c r="H90" s="697">
        <f>VLOOKUP(C90,'chuyển xếp 2024'!$C$5:$W$328,19,0)</f>
        <v>1892000</v>
      </c>
      <c r="I90" s="83" t="s">
        <v>32</v>
      </c>
      <c r="J90" s="28">
        <f t="shared" si="4"/>
        <v>1</v>
      </c>
      <c r="K90" s="28" t="s">
        <v>33</v>
      </c>
      <c r="L90" s="28" t="s">
        <v>34</v>
      </c>
      <c r="M90" s="83" t="s">
        <v>527</v>
      </c>
      <c r="N90" s="85" t="s">
        <v>513</v>
      </c>
      <c r="O90" s="30">
        <v>27885</v>
      </c>
      <c r="P90" s="31">
        <v>34589</v>
      </c>
      <c r="Q90" s="85" t="s">
        <v>36</v>
      </c>
      <c r="R90" s="32" t="s">
        <v>528</v>
      </c>
      <c r="S90" s="32" t="str">
        <f t="shared" ca="1" si="6"/>
        <v xml:space="preserve">31 NĂM 11 THÁNG 7 NGÀY </v>
      </c>
      <c r="T90" s="94" t="s">
        <v>529</v>
      </c>
      <c r="U90" s="1054" t="str">
        <f>VLOOKUP(C90,Sheet5!$B$2:$G$253,6,0)</f>
        <v>036076021714</v>
      </c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34"/>
      <c r="AH90" s="34"/>
      <c r="AI90" s="48" t="s">
        <v>232</v>
      </c>
      <c r="AJ90" s="35" t="s">
        <v>530</v>
      </c>
      <c r="AK90" s="48" t="s">
        <v>531</v>
      </c>
      <c r="AL90" s="48"/>
      <c r="AM90" s="73"/>
      <c r="AN90" s="85" t="s">
        <v>156</v>
      </c>
      <c r="AO90" s="85" t="s">
        <v>1721</v>
      </c>
      <c r="AP90" s="32" t="s">
        <v>510</v>
      </c>
      <c r="AQ90" s="37">
        <f t="shared" ca="1" si="5"/>
        <v>50</v>
      </c>
    </row>
    <row r="91" spans="1:43" s="37" customFormat="1">
      <c r="A91" s="27">
        <f>IF(C91=0,"",SUBTOTAL(3,C$5:C91))</f>
        <v>87</v>
      </c>
      <c r="B91" s="82">
        <v>5</v>
      </c>
      <c r="C91" s="82" t="s">
        <v>532</v>
      </c>
      <c r="D91" s="27" t="str">
        <f>VLOOKUP(C91,Sheet4!$A$1:$B$300,2,0)</f>
        <v>5400002875</v>
      </c>
      <c r="E91" s="83" t="s">
        <v>533</v>
      </c>
      <c r="F91" s="63" t="str">
        <f>VLOOKUP(D91,'Sheet1 (2)'!$D$11:$F$338,3,0)</f>
        <v>Nguyễn Hùng Hà</v>
      </c>
      <c r="G91" s="697">
        <f>VLOOKUP(C91,'chuyển xếp 2024'!$C$5:$W$328,21,0)</f>
        <v>7454000</v>
      </c>
      <c r="H91" s="697">
        <f>VLOOKUP(C91,'chuyển xếp 2024'!$C$5:$W$328,19,0)</f>
        <v>0</v>
      </c>
      <c r="I91" s="83" t="s">
        <v>32</v>
      </c>
      <c r="J91" s="28">
        <f t="shared" si="4"/>
        <v>1</v>
      </c>
      <c r="K91" s="28" t="s">
        <v>33</v>
      </c>
      <c r="L91" s="28" t="s">
        <v>34</v>
      </c>
      <c r="M91" s="83"/>
      <c r="N91" s="85" t="s">
        <v>513</v>
      </c>
      <c r="O91" s="30">
        <v>26781</v>
      </c>
      <c r="P91" s="31">
        <v>36161</v>
      </c>
      <c r="Q91" s="85" t="s">
        <v>36</v>
      </c>
      <c r="R91" s="32" t="s">
        <v>534</v>
      </c>
      <c r="S91" s="32" t="str">
        <f t="shared" ca="1" si="6"/>
        <v xml:space="preserve">27 NĂM 7 THÁNG 18 NGÀY </v>
      </c>
      <c r="T91" s="94" t="s">
        <v>535</v>
      </c>
      <c r="U91" s="1054" t="str">
        <f>VLOOKUP(C91,Sheet5!$B$2:$G$253,6,0)</f>
        <v>091073000022</v>
      </c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34"/>
      <c r="AH91" s="34"/>
      <c r="AI91" s="48" t="s">
        <v>232</v>
      </c>
      <c r="AJ91" s="35" t="s">
        <v>536</v>
      </c>
      <c r="AK91" s="48" t="s">
        <v>531</v>
      </c>
      <c r="AL91" s="48"/>
      <c r="AM91" s="73"/>
      <c r="AN91" s="85" t="s">
        <v>156</v>
      </c>
      <c r="AO91" s="85"/>
      <c r="AP91" s="32" t="s">
        <v>518</v>
      </c>
      <c r="AQ91" s="37">
        <f t="shared" ca="1" si="5"/>
        <v>53</v>
      </c>
    </row>
    <row r="92" spans="1:43" s="37" customFormat="1">
      <c r="A92" s="27">
        <f>IF(C92=0,"",SUBTOTAL(3,C$5:C92))</f>
        <v>88</v>
      </c>
      <c r="B92" s="82">
        <v>6</v>
      </c>
      <c r="C92" s="82" t="s">
        <v>537</v>
      </c>
      <c r="D92" s="27" t="str">
        <f>VLOOKUP(C92,Sheet4!$A$1:$B$300,2,0)</f>
        <v>5400002904</v>
      </c>
      <c r="E92" s="83" t="s">
        <v>538</v>
      </c>
      <c r="F92" s="63" t="str">
        <f>VLOOKUP(D92,'Sheet1 (2)'!$D$11:$F$338,3,0)</f>
        <v>Nguyễn Công Phương</v>
      </c>
      <c r="G92" s="697">
        <f>VLOOKUP(C92,'chuyển xếp 2024'!$C$5:$W$328,17,0)</f>
        <v>7454000</v>
      </c>
      <c r="H92" s="697">
        <f>VLOOKUP(C92,'chuyển xếp 2024'!$C$5:$W$328,19,0)</f>
        <v>1419000</v>
      </c>
      <c r="I92" s="83" t="s">
        <v>32</v>
      </c>
      <c r="J92" s="28">
        <f t="shared" si="4"/>
        <v>1</v>
      </c>
      <c r="K92" s="28" t="s">
        <v>33</v>
      </c>
      <c r="L92" s="28" t="s">
        <v>498</v>
      </c>
      <c r="M92" s="83" t="s">
        <v>2984</v>
      </c>
      <c r="N92" s="85" t="s">
        <v>513</v>
      </c>
      <c r="O92" s="30">
        <v>27251</v>
      </c>
      <c r="P92" s="31">
        <v>36404</v>
      </c>
      <c r="Q92" s="85" t="s">
        <v>36</v>
      </c>
      <c r="R92" s="32" t="s">
        <v>539</v>
      </c>
      <c r="S92" s="32" t="str">
        <f t="shared" ca="1" si="6"/>
        <v xml:space="preserve">26 NĂM 11 THÁNG 18 NGÀY </v>
      </c>
      <c r="T92" s="94" t="s">
        <v>540</v>
      </c>
      <c r="U92" s="1054" t="str">
        <f>VLOOKUP(C92,Sheet5!$B$2:$G$253,6,0)</f>
        <v>040074000865</v>
      </c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34"/>
      <c r="AH92" s="34"/>
      <c r="AI92" s="48" t="s">
        <v>232</v>
      </c>
      <c r="AJ92" s="35" t="s">
        <v>542</v>
      </c>
      <c r="AK92" s="48" t="s">
        <v>543</v>
      </c>
      <c r="AL92" s="48"/>
      <c r="AM92" s="73"/>
      <c r="AN92" s="85" t="s">
        <v>93</v>
      </c>
      <c r="AO92" s="85" t="s">
        <v>544</v>
      </c>
      <c r="AP92" s="32" t="s">
        <v>518</v>
      </c>
      <c r="AQ92" s="37">
        <f t="shared" ca="1" si="5"/>
        <v>52</v>
      </c>
    </row>
    <row r="93" spans="1:43" s="37" customFormat="1">
      <c r="A93" s="27">
        <f>IF(C93=0,"",SUBTOTAL(3,C$5:C93))</f>
        <v>89</v>
      </c>
      <c r="B93" s="82">
        <v>7</v>
      </c>
      <c r="C93" s="82" t="s">
        <v>545</v>
      </c>
      <c r="D93" s="27" t="str">
        <f>VLOOKUP(C93,Sheet4!$A$1:$B$300,2,0)</f>
        <v>6504006865</v>
      </c>
      <c r="E93" s="83" t="s">
        <v>546</v>
      </c>
      <c r="F93" s="63" t="str">
        <f>VLOOKUP(D93,'Sheet1 (2)'!$D$11:$F$338,3,0)</f>
        <v>Võ Nghĩa Hòa</v>
      </c>
      <c r="G93" s="697">
        <f>VLOOKUP(C93,'chuyển xếp 2024'!$C$5:$W$328,21,0)</f>
        <v>8385000</v>
      </c>
      <c r="H93" s="697">
        <f>VLOOKUP(C93,'chuyển xếp 2024'!$C$5:$W$328,19,0)</f>
        <v>1419000</v>
      </c>
      <c r="I93" s="83" t="s">
        <v>32</v>
      </c>
      <c r="J93" s="28">
        <f t="shared" si="4"/>
        <v>1</v>
      </c>
      <c r="K93" s="28" t="s">
        <v>33</v>
      </c>
      <c r="L93" s="28" t="s">
        <v>34</v>
      </c>
      <c r="M93" s="83"/>
      <c r="N93" s="85" t="s">
        <v>513</v>
      </c>
      <c r="O93" s="30">
        <v>30177</v>
      </c>
      <c r="P93" s="31">
        <v>37987</v>
      </c>
      <c r="Q93" s="85" t="s">
        <v>36</v>
      </c>
      <c r="R93" s="32" t="s">
        <v>547</v>
      </c>
      <c r="S93" s="32" t="str">
        <f t="shared" ca="1" si="6"/>
        <v xml:space="preserve">22 NĂM 7 THÁNG 18 NGÀY </v>
      </c>
      <c r="T93" s="94" t="s">
        <v>548</v>
      </c>
      <c r="U93" s="1054" t="str">
        <f>VLOOKUP(C93,Sheet5!$B$2:$G$253,6,0)</f>
        <v>092082005430</v>
      </c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34"/>
      <c r="AH93" s="34"/>
      <c r="AI93" s="48" t="s">
        <v>232</v>
      </c>
      <c r="AJ93" s="35" t="s">
        <v>168</v>
      </c>
      <c r="AK93" s="48" t="s">
        <v>531</v>
      </c>
      <c r="AL93" s="48"/>
      <c r="AM93" s="73"/>
      <c r="AN93" s="85" t="s">
        <v>50</v>
      </c>
      <c r="AO93" s="85" t="s">
        <v>549</v>
      </c>
      <c r="AP93" s="32" t="s">
        <v>518</v>
      </c>
      <c r="AQ93" s="37">
        <f t="shared" ca="1" si="5"/>
        <v>44</v>
      </c>
    </row>
    <row r="94" spans="1:43" s="37" customFormat="1">
      <c r="A94" s="27">
        <f>IF(C94=0,"",SUBTOTAL(3,C$5:C94))</f>
        <v>90</v>
      </c>
      <c r="B94" s="82">
        <v>8</v>
      </c>
      <c r="C94" s="82" t="s">
        <v>550</v>
      </c>
      <c r="D94" s="27" t="str">
        <f>VLOOKUP(C94,Sheet4!$A$1:$B$300,2,0)</f>
        <v>9208016258</v>
      </c>
      <c r="E94" s="83" t="s">
        <v>551</v>
      </c>
      <c r="F94" s="63" t="str">
        <f>VLOOKUP(D94,'Sheet1 (2)'!$D$11:$F$338,3,0)</f>
        <v>Lê Như Thuần</v>
      </c>
      <c r="G94" s="697">
        <f>VLOOKUP(C94,'chuyển xếp 2024'!$C$5:$W$328,21,0)</f>
        <v>6966000</v>
      </c>
      <c r="H94" s="697">
        <f>VLOOKUP(C94,'chuyển xếp 2024'!$C$5:$W$328,19,0)</f>
        <v>0</v>
      </c>
      <c r="I94" s="83" t="s">
        <v>32</v>
      </c>
      <c r="J94" s="28">
        <f t="shared" si="4"/>
        <v>1</v>
      </c>
      <c r="K94" s="28" t="s">
        <v>33</v>
      </c>
      <c r="L94" s="28" t="s">
        <v>34</v>
      </c>
      <c r="M94" s="83"/>
      <c r="N94" s="85" t="s">
        <v>513</v>
      </c>
      <c r="O94" s="30">
        <v>29575</v>
      </c>
      <c r="P94" s="31">
        <v>39188</v>
      </c>
      <c r="Q94" s="85" t="s">
        <v>36</v>
      </c>
      <c r="R94" s="32" t="s">
        <v>552</v>
      </c>
      <c r="S94" s="32" t="str">
        <f t="shared" ca="1" si="6"/>
        <v xml:space="preserve">19 NĂM 4 THÁNG 3 NGÀY </v>
      </c>
      <c r="T94" s="94" t="s">
        <v>553</v>
      </c>
      <c r="U94" s="1054" t="str">
        <f>VLOOKUP(C94,Sheet5!$B$2:$G$253,6,0)</f>
        <v>042080000443</v>
      </c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34"/>
      <c r="AH94" s="34"/>
      <c r="AI94" s="48" t="s">
        <v>232</v>
      </c>
      <c r="AJ94" s="35" t="s">
        <v>554</v>
      </c>
      <c r="AK94" s="48" t="s">
        <v>531</v>
      </c>
      <c r="AL94" s="48"/>
      <c r="AM94" s="73"/>
      <c r="AN94" s="85" t="s">
        <v>50</v>
      </c>
      <c r="AO94" s="85" t="s">
        <v>555</v>
      </c>
      <c r="AP94" s="32" t="s">
        <v>518</v>
      </c>
      <c r="AQ94" s="37">
        <f t="shared" ca="1" si="5"/>
        <v>45</v>
      </c>
    </row>
    <row r="95" spans="1:43" s="37" customFormat="1">
      <c r="A95" s="27">
        <f>IF(C95=0,"",SUBTOTAL(3,C$5:C95))</f>
        <v>91</v>
      </c>
      <c r="B95" s="82">
        <v>9</v>
      </c>
      <c r="C95" s="82" t="s">
        <v>562</v>
      </c>
      <c r="D95" s="27" t="str">
        <f>VLOOKUP(C95,Sheet4!$A$1:$B$300,2,0)</f>
        <v>9212008062</v>
      </c>
      <c r="E95" s="83" t="s">
        <v>563</v>
      </c>
      <c r="F95" s="63" t="str">
        <f>VLOOKUP(D95,'Sheet1 (2)'!$D$11:$F$338,3,0)</f>
        <v>Nguyễn Văn Huy</v>
      </c>
      <c r="G95" s="697">
        <f>VLOOKUP(C95,'chuyển xếp 2024'!$C$5:$W$328,21,0)</f>
        <v>6510000</v>
      </c>
      <c r="H95" s="697">
        <f>VLOOKUP(C95,'chuyển xếp 2024'!$C$5:$W$328,19,0)</f>
        <v>0</v>
      </c>
      <c r="I95" s="83" t="s">
        <v>32</v>
      </c>
      <c r="J95" s="28">
        <f t="shared" si="4"/>
        <v>1</v>
      </c>
      <c r="K95" s="28" t="s">
        <v>33</v>
      </c>
      <c r="L95" s="28" t="s">
        <v>34</v>
      </c>
      <c r="M95" s="83"/>
      <c r="N95" s="85" t="s">
        <v>513</v>
      </c>
      <c r="O95" s="30">
        <v>28992</v>
      </c>
      <c r="P95" s="31">
        <v>41092</v>
      </c>
      <c r="Q95" s="85" t="s">
        <v>36</v>
      </c>
      <c r="R95" s="32" t="s">
        <v>564</v>
      </c>
      <c r="S95" s="32" t="str">
        <f t="shared" ca="1" si="6"/>
        <v xml:space="preserve">14 NĂM 1 THÁNG 17 NGÀY </v>
      </c>
      <c r="T95" s="94" t="s">
        <v>565</v>
      </c>
      <c r="U95" s="1054" t="str">
        <f>VLOOKUP(C95,Sheet5!$B$2:$G$253,6,0)</f>
        <v>037079000810</v>
      </c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34"/>
      <c r="AH95" s="34"/>
      <c r="AI95" s="48" t="s">
        <v>232</v>
      </c>
      <c r="AJ95" s="35" t="s">
        <v>566</v>
      </c>
      <c r="AK95" s="48" t="s">
        <v>567</v>
      </c>
      <c r="AL95" s="48"/>
      <c r="AM95" s="73"/>
      <c r="AN95" s="85" t="s">
        <v>156</v>
      </c>
      <c r="AO95" s="85"/>
      <c r="AP95" s="32" t="s">
        <v>518</v>
      </c>
      <c r="AQ95" s="37">
        <f t="shared" ca="1" si="5"/>
        <v>47</v>
      </c>
    </row>
    <row r="96" spans="1:43" s="37" customFormat="1">
      <c r="A96" s="27">
        <f>IF(C96=0,"",SUBTOTAL(3,C$5:C96))</f>
        <v>92</v>
      </c>
      <c r="B96" s="82">
        <v>10</v>
      </c>
      <c r="C96" s="82" t="s">
        <v>568</v>
      </c>
      <c r="D96" s="27" t="str">
        <f>VLOOKUP(C96,Sheet4!$A$1:$B$300,2,0)</f>
        <v>9213003751</v>
      </c>
      <c r="E96" s="83" t="s">
        <v>569</v>
      </c>
      <c r="F96" s="63" t="str">
        <f>VLOOKUP(D96,'Sheet1 (2)'!$D$11:$F$338,3,0)</f>
        <v>Nguyễn Hữu Tân</v>
      </c>
      <c r="G96" s="697">
        <f>VLOOKUP(C96,'chuyển xếp 2024'!$C$5:$W$328,21,0)</f>
        <v>6966000</v>
      </c>
      <c r="H96" s="697">
        <f>VLOOKUP(C96,'chuyển xếp 2024'!$C$5:$W$328,19,0)</f>
        <v>0</v>
      </c>
      <c r="I96" s="83" t="s">
        <v>32</v>
      </c>
      <c r="J96" s="28">
        <f t="shared" si="4"/>
        <v>1</v>
      </c>
      <c r="K96" s="28" t="s">
        <v>33</v>
      </c>
      <c r="L96" s="28" t="s">
        <v>34</v>
      </c>
      <c r="M96" s="83"/>
      <c r="N96" s="85" t="s">
        <v>513</v>
      </c>
      <c r="O96" s="30">
        <v>32311</v>
      </c>
      <c r="P96" s="31">
        <v>41339</v>
      </c>
      <c r="Q96" s="85" t="s">
        <v>36</v>
      </c>
      <c r="R96" s="32" t="s">
        <v>570</v>
      </c>
      <c r="S96" s="32" t="str">
        <f t="shared" ca="1" si="6"/>
        <v xml:space="preserve">13 NĂM 5 THÁNG 13 NGÀY </v>
      </c>
      <c r="T96" s="94" t="s">
        <v>571</v>
      </c>
      <c r="U96" s="1054" t="str">
        <f>VLOOKUP(C96,Sheet5!$B$2:$G$253,6,0)</f>
        <v>092088014526</v>
      </c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34"/>
      <c r="AH96" s="34"/>
      <c r="AI96" s="48" t="s">
        <v>232</v>
      </c>
      <c r="AJ96" s="35" t="s">
        <v>486</v>
      </c>
      <c r="AK96" s="48" t="s">
        <v>572</v>
      </c>
      <c r="AL96" s="48"/>
      <c r="AM96" s="73"/>
      <c r="AN96" s="85" t="s">
        <v>182</v>
      </c>
      <c r="AO96" s="85" t="s">
        <v>573</v>
      </c>
      <c r="AP96" s="32" t="s">
        <v>518</v>
      </c>
      <c r="AQ96" s="37">
        <f t="shared" ca="1" si="5"/>
        <v>38</v>
      </c>
    </row>
    <row r="97" spans="1:100" s="37" customFormat="1">
      <c r="A97" s="27">
        <f>IF(C97=0,"",SUBTOTAL(3,C$5:C97))</f>
        <v>93</v>
      </c>
      <c r="B97" s="82">
        <v>11</v>
      </c>
      <c r="C97" s="82" t="s">
        <v>578</v>
      </c>
      <c r="D97" s="27" t="str">
        <f>VLOOKUP(C97,Sheet4!$A$1:$B$300,2,0)</f>
        <v>6506006806</v>
      </c>
      <c r="E97" s="83" t="s">
        <v>579</v>
      </c>
      <c r="F97" s="63" t="str">
        <f>VLOOKUP(D97,'Sheet1 (2)'!$D$11:$F$338,3,0)</f>
        <v>Phạm Quang Huy</v>
      </c>
      <c r="G97" s="697">
        <f>VLOOKUP(C97,'chuyển xếp 2024'!$C$5:$W$328,21,0)</f>
        <v>6634000</v>
      </c>
      <c r="H97" s="697">
        <f>VLOOKUP(C97,'chuyển xếp 2024'!$C$5:$W$328,19,0)</f>
        <v>0</v>
      </c>
      <c r="I97" s="83" t="s">
        <v>32</v>
      </c>
      <c r="J97" s="28">
        <f t="shared" si="4"/>
        <v>1</v>
      </c>
      <c r="K97" s="28" t="s">
        <v>33</v>
      </c>
      <c r="L97" s="28" t="s">
        <v>34</v>
      </c>
      <c r="M97" s="83"/>
      <c r="N97" s="48" t="s">
        <v>506</v>
      </c>
      <c r="O97" s="30">
        <v>24326</v>
      </c>
      <c r="P97" s="31">
        <v>38768</v>
      </c>
      <c r="Q97" s="85" t="s">
        <v>36</v>
      </c>
      <c r="R97" s="32" t="s">
        <v>580</v>
      </c>
      <c r="S97" s="32" t="str">
        <f t="shared" ca="1" si="6"/>
        <v xml:space="preserve">20 NĂM 5 THÁNG 30 NGÀY </v>
      </c>
      <c r="T97" s="94" t="s">
        <v>581</v>
      </c>
      <c r="U97" s="1054" t="str">
        <f>VLOOKUP(C97,Sheet5!$B$2:$G$253,6,0)</f>
        <v>036066001127</v>
      </c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34"/>
      <c r="AH97" s="34"/>
      <c r="AI97" s="48" t="s">
        <v>232</v>
      </c>
      <c r="AJ97" s="35" t="s">
        <v>582</v>
      </c>
      <c r="AK97" s="48" t="s">
        <v>583</v>
      </c>
      <c r="AL97" s="48"/>
      <c r="AM97" s="73"/>
      <c r="AN97" s="85" t="s">
        <v>93</v>
      </c>
      <c r="AO97" s="85" t="s">
        <v>584</v>
      </c>
      <c r="AP97" s="32" t="s">
        <v>585</v>
      </c>
      <c r="AQ97" s="501">
        <f t="shared" ca="1" si="5"/>
        <v>60</v>
      </c>
      <c r="AS97" s="37" t="s">
        <v>2447</v>
      </c>
      <c r="AT97" s="37">
        <v>1</v>
      </c>
      <c r="AU97" s="37">
        <v>2</v>
      </c>
      <c r="AV97" s="37">
        <v>3</v>
      </c>
      <c r="AW97" s="37">
        <v>4</v>
      </c>
      <c r="AX97" s="37">
        <v>5</v>
      </c>
      <c r="AY97" s="37">
        <v>6</v>
      </c>
      <c r="AZ97" s="37">
        <v>7</v>
      </c>
      <c r="BA97" s="37">
        <v>8</v>
      </c>
      <c r="BB97" s="37">
        <v>9</v>
      </c>
      <c r="BC97" s="37">
        <v>10</v>
      </c>
      <c r="BD97" s="37">
        <v>11</v>
      </c>
      <c r="BE97" s="37">
        <v>12</v>
      </c>
      <c r="BF97" s="37">
        <v>13</v>
      </c>
      <c r="BG97" s="37">
        <v>14</v>
      </c>
      <c r="BH97" s="37">
        <v>15</v>
      </c>
      <c r="BI97" s="37">
        <v>16</v>
      </c>
      <c r="BJ97" s="37">
        <v>17</v>
      </c>
      <c r="BK97" s="37">
        <v>18</v>
      </c>
      <c r="BL97" s="37">
        <v>19</v>
      </c>
      <c r="BM97" s="37">
        <v>20</v>
      </c>
      <c r="BN97" s="37">
        <v>21</v>
      </c>
      <c r="BO97" s="37">
        <v>22</v>
      </c>
      <c r="BP97" s="37">
        <v>23</v>
      </c>
      <c r="BQ97" s="37">
        <v>24</v>
      </c>
      <c r="BR97" s="37">
        <v>25</v>
      </c>
      <c r="BS97" s="37">
        <v>26</v>
      </c>
      <c r="BT97" s="37">
        <v>27</v>
      </c>
      <c r="BU97" s="37">
        <v>28</v>
      </c>
      <c r="BV97" s="37">
        <v>29</v>
      </c>
      <c r="BW97" s="37">
        <v>30</v>
      </c>
      <c r="BX97" s="37">
        <v>31</v>
      </c>
      <c r="BY97" s="37">
        <v>32</v>
      </c>
      <c r="BZ97" s="37">
        <v>33</v>
      </c>
      <c r="CA97" s="37">
        <v>34</v>
      </c>
      <c r="CB97" s="37">
        <v>35</v>
      </c>
      <c r="CC97" s="37">
        <v>36</v>
      </c>
      <c r="CD97" s="37">
        <v>37</v>
      </c>
      <c r="CE97" s="37">
        <v>38</v>
      </c>
      <c r="CF97" s="37">
        <v>39</v>
      </c>
      <c r="CG97" s="37">
        <v>40</v>
      </c>
      <c r="CH97" s="37">
        <v>41</v>
      </c>
      <c r="CI97" s="37">
        <v>42</v>
      </c>
      <c r="CJ97" s="37">
        <v>43</v>
      </c>
      <c r="CK97" s="37">
        <v>44</v>
      </c>
      <c r="CL97" s="37">
        <v>45</v>
      </c>
      <c r="CM97" s="37">
        <v>46</v>
      </c>
      <c r="CN97" s="37">
        <v>47</v>
      </c>
      <c r="CO97" s="37">
        <v>48</v>
      </c>
      <c r="CP97" s="37">
        <v>49</v>
      </c>
      <c r="CQ97" s="37">
        <v>50</v>
      </c>
      <c r="CR97" s="37">
        <v>51</v>
      </c>
      <c r="CS97" s="37">
        <v>52</v>
      </c>
      <c r="CT97" s="37">
        <v>53</v>
      </c>
      <c r="CU97" s="37">
        <v>54</v>
      </c>
      <c r="CV97" s="37" t="s">
        <v>2448</v>
      </c>
    </row>
    <row r="98" spans="1:100" s="37" customFormat="1">
      <c r="A98" s="27">
        <f>IF(C98=0,"",SUBTOTAL(3,C$5:C98))</f>
        <v>94</v>
      </c>
      <c r="B98" s="82">
        <v>12</v>
      </c>
      <c r="C98" s="73" t="s">
        <v>586</v>
      </c>
      <c r="D98" s="27" t="str">
        <f>VLOOKUP(C98,Sheet4!$A$1:$B$300,2,0)</f>
        <v>9215006914</v>
      </c>
      <c r="E98" s="133" t="s">
        <v>587</v>
      </c>
      <c r="F98" s="63" t="str">
        <f>VLOOKUP(D98,'Sheet1 (2)'!$D$11:$F$338,3,0)</f>
        <v>Nguyễn Chí Thanh</v>
      </c>
      <c r="G98" s="697">
        <f>VLOOKUP(C98,'chuyển xếp 2024'!$C$5:$W$328,21,0)</f>
        <v>6200000</v>
      </c>
      <c r="H98" s="697">
        <f>VLOOKUP(C98,'chuyển xếp 2024'!$C$5:$W$328,19,0)</f>
        <v>0</v>
      </c>
      <c r="I98" s="83" t="s">
        <v>32</v>
      </c>
      <c r="J98" s="28">
        <f t="shared" si="4"/>
        <v>1</v>
      </c>
      <c r="K98" s="28" t="s">
        <v>33</v>
      </c>
      <c r="L98" s="28" t="s">
        <v>34</v>
      </c>
      <c r="M98" s="83"/>
      <c r="N98" s="48" t="s">
        <v>506</v>
      </c>
      <c r="O98" s="30">
        <v>32241</v>
      </c>
      <c r="P98" s="31">
        <v>42125</v>
      </c>
      <c r="Q98" s="85" t="s">
        <v>36</v>
      </c>
      <c r="R98" s="32" t="s">
        <v>588</v>
      </c>
      <c r="S98" s="32" t="str">
        <f t="shared" ca="1" si="6"/>
        <v xml:space="preserve">11 NĂM 3 THÁNG 18 NGÀY </v>
      </c>
      <c r="T98" s="94" t="s">
        <v>589</v>
      </c>
      <c r="U98" s="1054" t="str">
        <f>VLOOKUP(C98,Sheet5!$B$2:$G$253,6,0)</f>
        <v>092088006085</v>
      </c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34"/>
      <c r="AH98" s="34"/>
      <c r="AI98" s="48" t="s">
        <v>232</v>
      </c>
      <c r="AJ98" s="35" t="s">
        <v>168</v>
      </c>
      <c r="AK98" s="48" t="s">
        <v>590</v>
      </c>
      <c r="AL98" s="48"/>
      <c r="AM98" s="73"/>
      <c r="AN98" s="85" t="s">
        <v>182</v>
      </c>
      <c r="AO98" s="85" t="s">
        <v>591</v>
      </c>
      <c r="AP98" s="32" t="s">
        <v>585</v>
      </c>
      <c r="AQ98" s="37">
        <f t="shared" ca="1" si="5"/>
        <v>38</v>
      </c>
    </row>
    <row r="99" spans="1:100" s="37" customFormat="1">
      <c r="A99" s="27">
        <f>IF(C99=0,"",SUBTOTAL(3,C$5:C99))</f>
        <v>95</v>
      </c>
      <c r="B99" s="82">
        <v>13</v>
      </c>
      <c r="C99" s="408" t="s">
        <v>592</v>
      </c>
      <c r="D99" s="27" t="str">
        <f>VLOOKUP(C99,Sheet4!$A$1:$B$300,2,0)</f>
        <v>9210016730</v>
      </c>
      <c r="E99" s="409" t="s">
        <v>593</v>
      </c>
      <c r="F99" s="63" t="str">
        <f>VLOOKUP(D99,'Sheet1 (2)'!$D$11:$F$338,3,0)</f>
        <v>Phạm Ngọc Hiệp</v>
      </c>
      <c r="G99" s="697">
        <f>VLOOKUP(C99,'chuyển xếp 2024'!$C$5:$W$328,21,0)</f>
        <v>6084000</v>
      </c>
      <c r="H99" s="697">
        <f>VLOOKUP(C99,'chuyển xếp 2024'!$C$5:$W$328,19,0)</f>
        <v>0</v>
      </c>
      <c r="I99" s="133" t="s">
        <v>32</v>
      </c>
      <c r="J99" s="28">
        <f t="shared" si="4"/>
        <v>1</v>
      </c>
      <c r="K99" s="28" t="s">
        <v>33</v>
      </c>
      <c r="L99" s="28" t="s">
        <v>34</v>
      </c>
      <c r="M99" s="133"/>
      <c r="N99" s="48" t="s">
        <v>506</v>
      </c>
      <c r="O99" s="30">
        <v>29063</v>
      </c>
      <c r="P99" s="31">
        <v>40427</v>
      </c>
      <c r="Q99" s="133" t="s">
        <v>36</v>
      </c>
      <c r="R99" s="32" t="s">
        <v>595</v>
      </c>
      <c r="S99" s="32" t="str">
        <f t="shared" ca="1" si="6"/>
        <v xml:space="preserve">15 NĂM 11 THÁNG 13 NGÀY </v>
      </c>
      <c r="T99" s="94" t="s">
        <v>596</v>
      </c>
      <c r="U99" s="1054" t="str">
        <f>VLOOKUP(C99,Sheet5!$B$2:$G$253,6,0)</f>
        <v>092079008699</v>
      </c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34"/>
      <c r="AH99" s="34"/>
      <c r="AI99" s="48" t="s">
        <v>232</v>
      </c>
      <c r="AJ99" s="35" t="s">
        <v>597</v>
      </c>
      <c r="AK99" s="48" t="s">
        <v>598</v>
      </c>
      <c r="AL99" s="48"/>
      <c r="AM99" s="73"/>
      <c r="AN99" s="48" t="s">
        <v>156</v>
      </c>
      <c r="AO99" s="48"/>
      <c r="AP99" s="32" t="s">
        <v>518</v>
      </c>
      <c r="AQ99" s="37">
        <f t="shared" ca="1" si="5"/>
        <v>47</v>
      </c>
    </row>
    <row r="100" spans="1:100" s="37" customFormat="1">
      <c r="A100" s="27">
        <f>IF(C100=0,"",SUBTOTAL(3,C$5:C100))</f>
        <v>96</v>
      </c>
      <c r="B100" s="82">
        <v>14</v>
      </c>
      <c r="C100" s="73" t="s">
        <v>599</v>
      </c>
      <c r="D100" s="27" t="str">
        <f>VLOOKUP(C100,Sheet4!$A$1:$B$300,2,0)</f>
        <v>9210016716</v>
      </c>
      <c r="E100" s="133" t="s">
        <v>600</v>
      </c>
      <c r="F100" s="63" t="str">
        <f>VLOOKUP(D100,'Sheet1 (2)'!$D$11:$F$338,3,0)</f>
        <v>Đặng Quang Chất</v>
      </c>
      <c r="G100" s="697">
        <f>VLOOKUP(C100,'chuyển xếp 2024'!$C$5:$W$328,21,0)</f>
        <v>6084000</v>
      </c>
      <c r="H100" s="697">
        <f>VLOOKUP(C100,'chuyển xếp 2024'!$C$5:$W$328,19,0)</f>
        <v>0</v>
      </c>
      <c r="I100" s="133" t="s">
        <v>32</v>
      </c>
      <c r="J100" s="28">
        <f t="shared" si="4"/>
        <v>1</v>
      </c>
      <c r="K100" s="28" t="s">
        <v>33</v>
      </c>
      <c r="L100" s="28" t="s">
        <v>34</v>
      </c>
      <c r="M100" s="133"/>
      <c r="N100" s="48" t="s">
        <v>506</v>
      </c>
      <c r="O100" s="31">
        <v>29305</v>
      </c>
      <c r="P100" s="34">
        <v>43817</v>
      </c>
      <c r="Q100" s="133" t="s">
        <v>36</v>
      </c>
      <c r="R100" s="133" t="s">
        <v>601</v>
      </c>
      <c r="S100" s="32" t="str">
        <f t="shared" ca="1" si="6"/>
        <v xml:space="preserve">6 NĂM 8 THÁNG 1 NGÀY </v>
      </c>
      <c r="T100" s="94" t="s">
        <v>602</v>
      </c>
      <c r="U100" s="1054" t="str">
        <f>VLOOKUP(C100,Sheet5!$B$2:$G$253,6,0)</f>
        <v>092080005871</v>
      </c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34"/>
      <c r="AH100" s="34"/>
      <c r="AI100" s="48" t="s">
        <v>232</v>
      </c>
      <c r="AJ100" s="35" t="s">
        <v>92</v>
      </c>
      <c r="AK100" s="48" t="s">
        <v>603</v>
      </c>
      <c r="AL100" s="48"/>
      <c r="AM100" s="73"/>
      <c r="AN100" s="48" t="s">
        <v>156</v>
      </c>
      <c r="AO100" s="48"/>
      <c r="AP100" s="32" t="s">
        <v>518</v>
      </c>
      <c r="AQ100" s="37">
        <f t="shared" ca="1" si="5"/>
        <v>46</v>
      </c>
    </row>
    <row r="101" spans="1:100" s="37" customFormat="1">
      <c r="A101" s="27">
        <f>IF(C101=0,"",SUBTOTAL(3,C$5:C101))</f>
        <v>97</v>
      </c>
      <c r="B101" s="82">
        <v>15</v>
      </c>
      <c r="C101" s="73" t="s">
        <v>604</v>
      </c>
      <c r="D101" s="27" t="str">
        <f>VLOOKUP(C101,Sheet4!$A$1:$B$300,2,0)</f>
        <v>9212001006</v>
      </c>
      <c r="E101" s="133" t="s">
        <v>605</v>
      </c>
      <c r="F101" s="63" t="str">
        <f>VLOOKUP(D101,'Sheet1 (2)'!$D$11:$F$338,3,0)</f>
        <v>Phan Văn Nam</v>
      </c>
      <c r="G101" s="697">
        <f>VLOOKUP(C101,'chuyển xếp 2024'!$C$5:$W$328,21,0)</f>
        <v>5415000</v>
      </c>
      <c r="H101" s="697">
        <f>VLOOKUP(C101,'chuyển xếp 2024'!$C$5:$W$328,19,0)</f>
        <v>0</v>
      </c>
      <c r="I101" s="133" t="s">
        <v>32</v>
      </c>
      <c r="J101" s="28">
        <f t="shared" si="4"/>
        <v>1</v>
      </c>
      <c r="K101" s="28" t="s">
        <v>33</v>
      </c>
      <c r="L101" s="28" t="s">
        <v>34</v>
      </c>
      <c r="M101" s="133"/>
      <c r="N101" s="48" t="s">
        <v>506</v>
      </c>
      <c r="O101" s="30">
        <v>32771</v>
      </c>
      <c r="P101" s="34">
        <v>43817</v>
      </c>
      <c r="Q101" s="133" t="s">
        <v>36</v>
      </c>
      <c r="R101" s="133" t="s">
        <v>606</v>
      </c>
      <c r="S101" s="32" t="str">
        <f t="shared" ca="1" si="6"/>
        <v xml:space="preserve">6 NĂM 8 THÁNG 1 NGÀY </v>
      </c>
      <c r="T101" s="94" t="s">
        <v>607</v>
      </c>
      <c r="U101" s="1054" t="str">
        <f>VLOOKUP(C101,Sheet5!$B$2:$G$253,6,0)</f>
        <v>092089006543</v>
      </c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34"/>
      <c r="AH101" s="34"/>
      <c r="AI101" s="48" t="s">
        <v>232</v>
      </c>
      <c r="AJ101" s="35" t="s">
        <v>92</v>
      </c>
      <c r="AK101" s="48" t="s">
        <v>608</v>
      </c>
      <c r="AL101" s="48"/>
      <c r="AM101" s="73"/>
      <c r="AN101" s="48" t="s">
        <v>156</v>
      </c>
      <c r="AO101" s="48"/>
      <c r="AP101" s="32" t="s">
        <v>518</v>
      </c>
      <c r="AQ101" s="37">
        <f t="shared" ca="1" si="5"/>
        <v>36</v>
      </c>
    </row>
    <row r="102" spans="1:100" s="37" customFormat="1">
      <c r="A102" s="27">
        <f>IF(C102=0,"",SUBTOTAL(3,C$5:C102))</f>
        <v>98</v>
      </c>
      <c r="B102" s="82">
        <v>16</v>
      </c>
      <c r="C102" s="73" t="s">
        <v>609</v>
      </c>
      <c r="D102" s="27" t="str">
        <f>VLOOKUP(C102,Sheet4!$A$1:$B$300,2,0)</f>
        <v>7515142557</v>
      </c>
      <c r="E102" s="133" t="s">
        <v>610</v>
      </c>
      <c r="F102" s="63" t="str">
        <f>VLOOKUP(D102,'Sheet1 (2)'!$D$11:$F$338,3,0)</f>
        <v>Mai Thành Trung</v>
      </c>
      <c r="G102" s="697">
        <f>VLOOKUP(C102,'chuyển xếp 2024'!$C$5:$W$328,21,0)</f>
        <v>5686000</v>
      </c>
      <c r="H102" s="697">
        <f>VLOOKUP(C102,'chuyển xếp 2024'!$C$5:$W$328,19,0)</f>
        <v>0</v>
      </c>
      <c r="I102" s="133" t="s">
        <v>32</v>
      </c>
      <c r="J102" s="28">
        <f t="shared" si="4"/>
        <v>1</v>
      </c>
      <c r="K102" s="28" t="s">
        <v>33</v>
      </c>
      <c r="L102" s="28" t="s">
        <v>34</v>
      </c>
      <c r="M102" s="133"/>
      <c r="N102" s="48" t="s">
        <v>513</v>
      </c>
      <c r="O102" s="30">
        <v>35280</v>
      </c>
      <c r="P102" s="34">
        <v>44768</v>
      </c>
      <c r="Q102" s="133" t="s">
        <v>36</v>
      </c>
      <c r="R102" s="133" t="s">
        <v>611</v>
      </c>
      <c r="S102" s="32" t="str">
        <f t="shared" ca="1" si="6"/>
        <v xml:space="preserve">4 NĂM 0 THÁNG 24 NGÀY </v>
      </c>
      <c r="T102" s="79" t="s">
        <v>612</v>
      </c>
      <c r="U102" s="1054" t="str">
        <f>VLOOKUP(C102,Sheet5!$B$2:$G$253,6,0)</f>
        <v>089096010155</v>
      </c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34">
        <v>42972</v>
      </c>
      <c r="AH102" s="34"/>
      <c r="AI102" s="48" t="s">
        <v>232</v>
      </c>
      <c r="AJ102" s="35" t="s">
        <v>613</v>
      </c>
      <c r="AK102" s="48" t="s">
        <v>614</v>
      </c>
      <c r="AL102" s="48"/>
      <c r="AM102" s="73" t="s">
        <v>615</v>
      </c>
      <c r="AN102" s="48" t="s">
        <v>156</v>
      </c>
      <c r="AO102" s="48"/>
      <c r="AP102" s="32" t="s">
        <v>518</v>
      </c>
      <c r="AQ102" s="37">
        <f t="shared" ca="1" si="5"/>
        <v>30</v>
      </c>
    </row>
    <row r="103" spans="1:100" s="37" customFormat="1">
      <c r="A103" s="27">
        <f>IF(C103=0,"",SUBTOTAL(3,C$5:C103))</f>
        <v>99</v>
      </c>
      <c r="B103" s="82">
        <v>17</v>
      </c>
      <c r="C103" s="73" t="s">
        <v>1925</v>
      </c>
      <c r="D103" s="27" t="str">
        <f>VLOOKUP(C103,Sheet4!$A$1:$B$300,2,0)</f>
        <v>9321867019</v>
      </c>
      <c r="E103" s="133" t="s">
        <v>1865</v>
      </c>
      <c r="F103" s="63" t="str">
        <f>VLOOKUP(D103,'Sheet1 (2)'!$D$11:$F$338,3,0)</f>
        <v>Nguyễn Quốc Nam</v>
      </c>
      <c r="G103" s="697">
        <f>VLOOKUP(C103,'chuyển xếp 2024'!$C$5:$W$328,21,0)</f>
        <v>5061000</v>
      </c>
      <c r="H103" s="697">
        <f>VLOOKUP(C103,'chuyển xếp 2024'!$C$5:$W$328,19,0)</f>
        <v>0</v>
      </c>
      <c r="I103" s="133" t="s">
        <v>32</v>
      </c>
      <c r="J103" s="28">
        <f t="shared" si="4"/>
        <v>1</v>
      </c>
      <c r="K103" s="28" t="s">
        <v>33</v>
      </c>
      <c r="L103" s="28" t="s">
        <v>34</v>
      </c>
      <c r="M103" s="133"/>
      <c r="N103" s="48" t="s">
        <v>513</v>
      </c>
      <c r="O103" s="30">
        <v>35677</v>
      </c>
      <c r="P103" s="34">
        <v>45170</v>
      </c>
      <c r="Q103" s="133" t="s">
        <v>36</v>
      </c>
      <c r="R103" s="32" t="s">
        <v>1980</v>
      </c>
      <c r="S103" s="32" t="str">
        <f t="shared" ca="1" si="6"/>
        <v xml:space="preserve">2 NĂM 11 THÁNG 18 NGÀY </v>
      </c>
      <c r="T103" s="79" t="s">
        <v>1866</v>
      </c>
      <c r="U103" s="1054" t="s">
        <v>1866</v>
      </c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34">
        <v>44847</v>
      </c>
      <c r="AH103" s="34"/>
      <c r="AI103" s="48" t="s">
        <v>232</v>
      </c>
      <c r="AJ103" s="35" t="s">
        <v>1867</v>
      </c>
      <c r="AK103" s="48" t="s">
        <v>1868</v>
      </c>
      <c r="AL103" s="48"/>
      <c r="AM103" s="73"/>
      <c r="AN103" s="48" t="s">
        <v>93</v>
      </c>
      <c r="AO103" s="48"/>
      <c r="AP103" s="32" t="s">
        <v>518</v>
      </c>
      <c r="AQ103" s="37">
        <f t="shared" ca="1" si="5"/>
        <v>28</v>
      </c>
    </row>
    <row r="104" spans="1:100" s="37" customFormat="1">
      <c r="A104" s="27">
        <f>IF(C104=0,"",SUBTOTAL(3,C$5:C104))</f>
        <v>100</v>
      </c>
      <c r="B104" s="82">
        <v>18</v>
      </c>
      <c r="C104" s="73" t="s">
        <v>1926</v>
      </c>
      <c r="D104" s="27" t="str">
        <f>VLOOKUP(C104,Sheet4!$A$1:$B$300,2,0)</f>
        <v>9222360426</v>
      </c>
      <c r="E104" s="133" t="s">
        <v>1869</v>
      </c>
      <c r="F104" s="63" t="str">
        <f>VLOOKUP(D104,'Sheet1 (2)'!$D$11:$F$338,3,0)</f>
        <v>Trần Hoàng Vũ</v>
      </c>
      <c r="G104" s="697">
        <f>VLOOKUP(C104,'chuyển xếp 2024'!$C$5:$W$328,21,0)</f>
        <v>5314000</v>
      </c>
      <c r="H104" s="697">
        <f>VLOOKUP(C104,'chuyển xếp 2024'!$C$5:$W$328,19,0)</f>
        <v>0</v>
      </c>
      <c r="I104" s="133" t="s">
        <v>32</v>
      </c>
      <c r="J104" s="28">
        <f t="shared" si="4"/>
        <v>1</v>
      </c>
      <c r="K104" s="28" t="s">
        <v>33</v>
      </c>
      <c r="L104" s="28" t="s">
        <v>34</v>
      </c>
      <c r="M104" s="133"/>
      <c r="N104" s="48" t="s">
        <v>513</v>
      </c>
      <c r="O104" s="30">
        <v>28126</v>
      </c>
      <c r="P104" s="34">
        <v>45170</v>
      </c>
      <c r="Q104" s="133" t="s">
        <v>36</v>
      </c>
      <c r="R104" s="32" t="s">
        <v>1981</v>
      </c>
      <c r="S104" s="32" t="str">
        <f t="shared" ca="1" si="6"/>
        <v xml:space="preserve">2 NĂM 11 THÁNG 18 NGÀY </v>
      </c>
      <c r="T104" s="84" t="s">
        <v>1870</v>
      </c>
      <c r="U104" s="1054" t="s">
        <v>1870</v>
      </c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34">
        <v>44941</v>
      </c>
      <c r="AH104" s="34"/>
      <c r="AI104" s="48" t="s">
        <v>232</v>
      </c>
      <c r="AJ104" s="35" t="s">
        <v>745</v>
      </c>
      <c r="AK104" s="35" t="s">
        <v>1210</v>
      </c>
      <c r="AL104" s="48"/>
      <c r="AM104" s="73"/>
      <c r="AN104" s="48" t="s">
        <v>93</v>
      </c>
      <c r="AO104" s="48"/>
      <c r="AP104" s="32" t="s">
        <v>518</v>
      </c>
      <c r="AQ104" s="37">
        <f t="shared" ca="1" si="5"/>
        <v>49</v>
      </c>
    </row>
    <row r="105" spans="1:100" s="37" customFormat="1">
      <c r="A105" s="27">
        <f>IF(C105=0,"",SUBTOTAL(3,C$5:C105))</f>
        <v>101</v>
      </c>
      <c r="B105" s="82">
        <v>19</v>
      </c>
      <c r="C105" s="73" t="s">
        <v>1927</v>
      </c>
      <c r="D105" s="27" t="str">
        <f>VLOOKUP(C105,Sheet4!$A$1:$B$300,2,0)</f>
        <v>9208005476</v>
      </c>
      <c r="E105" s="133" t="s">
        <v>1597</v>
      </c>
      <c r="F105" s="63" t="str">
        <f>VLOOKUP(D105,'Sheet1 (2)'!$D$11:$F$338,3,0)</f>
        <v>Cao Thanh Đầy</v>
      </c>
      <c r="G105" s="697">
        <f>VLOOKUP(C105,'chuyển xếp 2024'!$C$5:$W$328,21,0)</f>
        <v>5314000</v>
      </c>
      <c r="H105" s="697">
        <f>VLOOKUP(C105,'chuyển xếp 2024'!$C$5:$W$328,19,0)</f>
        <v>0</v>
      </c>
      <c r="I105" s="133" t="s">
        <v>32</v>
      </c>
      <c r="J105" s="28">
        <f t="shared" si="4"/>
        <v>1</v>
      </c>
      <c r="K105" s="28" t="s">
        <v>33</v>
      </c>
      <c r="L105" s="28" t="s">
        <v>34</v>
      </c>
      <c r="M105" s="133"/>
      <c r="N105" s="48" t="s">
        <v>513</v>
      </c>
      <c r="O105" s="30">
        <v>31581</v>
      </c>
      <c r="P105" s="34">
        <v>45170</v>
      </c>
      <c r="Q105" s="133" t="s">
        <v>36</v>
      </c>
      <c r="R105" s="32" t="s">
        <v>1979</v>
      </c>
      <c r="S105" s="32" t="str">
        <f t="shared" ca="1" si="6"/>
        <v xml:space="preserve">2 NĂM 11 THÁNG 18 NGÀY </v>
      </c>
      <c r="T105" s="79" t="s">
        <v>1871</v>
      </c>
      <c r="U105" s="1054" t="s">
        <v>1871</v>
      </c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34">
        <v>44345</v>
      </c>
      <c r="AH105" s="34"/>
      <c r="AI105" s="48" t="s">
        <v>232</v>
      </c>
      <c r="AJ105" s="35" t="s">
        <v>745</v>
      </c>
      <c r="AK105" s="35" t="s">
        <v>1011</v>
      </c>
      <c r="AL105" s="48"/>
      <c r="AM105" s="73"/>
      <c r="AN105" s="48" t="s">
        <v>93</v>
      </c>
      <c r="AO105" s="48"/>
      <c r="AP105" s="32" t="s">
        <v>518</v>
      </c>
      <c r="AQ105" s="37">
        <f t="shared" ca="1" si="5"/>
        <v>40</v>
      </c>
    </row>
    <row r="106" spans="1:100" s="37" customFormat="1">
      <c r="A106" s="27">
        <f>IF(C106=0,"",SUBTOTAL(3,C$5:C106))</f>
        <v>102</v>
      </c>
      <c r="B106" s="82">
        <v>20</v>
      </c>
      <c r="C106" s="73" t="s">
        <v>2290</v>
      </c>
      <c r="D106" s="27" t="str">
        <f>VLOOKUP(C106,Sheet4!$A$1:$B$300,2,0)</f>
        <v>9223148427</v>
      </c>
      <c r="E106" s="133" t="s">
        <v>2291</v>
      </c>
      <c r="F106" s="63" t="str">
        <f>VLOOKUP(D106,'Sheet1 (2)'!$D$11:$F$338,3,0)</f>
        <v>Cao Nhật Linh</v>
      </c>
      <c r="G106" s="697">
        <f>VLOOKUP(C106,'chuyển xếp 2024'!$C$5:$W$328,21,0)</f>
        <v>5314000</v>
      </c>
      <c r="H106" s="697">
        <f>VLOOKUP(C106,'chuyển xếp 2024'!$C$5:$W$328,19,0)</f>
        <v>0</v>
      </c>
      <c r="I106" s="133" t="s">
        <v>32</v>
      </c>
      <c r="J106" s="28">
        <f t="shared" si="4"/>
        <v>1</v>
      </c>
      <c r="K106" s="28" t="s">
        <v>33</v>
      </c>
      <c r="L106" s="28" t="s">
        <v>34</v>
      </c>
      <c r="M106" s="133"/>
      <c r="N106" s="48" t="s">
        <v>513</v>
      </c>
      <c r="O106" s="30">
        <v>31397</v>
      </c>
      <c r="P106" s="34">
        <v>45261</v>
      </c>
      <c r="Q106" s="133" t="s">
        <v>36</v>
      </c>
      <c r="R106" s="32" t="s">
        <v>2292</v>
      </c>
      <c r="S106" s="32" t="str">
        <f t="shared" ca="1" si="6"/>
        <v xml:space="preserve">2 NĂM 8 THÁNG 18 NGÀY </v>
      </c>
      <c r="T106" s="84" t="s">
        <v>2293</v>
      </c>
      <c r="U106" s="1054" t="s">
        <v>2293</v>
      </c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34">
        <v>44853</v>
      </c>
      <c r="AH106" s="34"/>
      <c r="AI106" s="48" t="s">
        <v>232</v>
      </c>
      <c r="AJ106" s="35" t="s">
        <v>2294</v>
      </c>
      <c r="AK106" s="35" t="s">
        <v>2294</v>
      </c>
      <c r="AL106" s="48"/>
      <c r="AM106" s="73"/>
      <c r="AN106" s="48" t="s">
        <v>93</v>
      </c>
      <c r="AO106" s="48"/>
      <c r="AP106" s="32" t="s">
        <v>518</v>
      </c>
      <c r="AQ106" s="37">
        <f t="shared" ca="1" si="5"/>
        <v>40</v>
      </c>
    </row>
    <row r="107" spans="1:100" s="37" customFormat="1">
      <c r="A107" s="27">
        <f>IF(C107=0,"",SUBTOTAL(3,C$5:C107))</f>
        <v>103</v>
      </c>
      <c r="B107" s="82">
        <v>21</v>
      </c>
      <c r="C107" s="73" t="s">
        <v>2708</v>
      </c>
      <c r="D107" s="27" t="s">
        <v>2882</v>
      </c>
      <c r="E107" s="133" t="s">
        <v>2702</v>
      </c>
      <c r="F107" s="63" t="str">
        <f>VLOOKUP(D107,'Sheet1 (2)'!$D$11:$F$338,3,0)</f>
        <v>Lã Hữu Thành</v>
      </c>
      <c r="G107" s="697">
        <v>4719000</v>
      </c>
      <c r="H107" s="697"/>
      <c r="I107" s="133" t="s">
        <v>32</v>
      </c>
      <c r="J107" s="28">
        <f t="shared" si="4"/>
        <v>1</v>
      </c>
      <c r="K107" s="28" t="s">
        <v>33</v>
      </c>
      <c r="L107" s="28" t="s">
        <v>34</v>
      </c>
      <c r="M107" s="133"/>
      <c r="N107" s="48" t="s">
        <v>513</v>
      </c>
      <c r="O107" s="30">
        <v>31271</v>
      </c>
      <c r="P107" s="34">
        <v>45632</v>
      </c>
      <c r="Q107" s="133" t="s">
        <v>36</v>
      </c>
      <c r="R107" s="32" t="s">
        <v>2709</v>
      </c>
      <c r="S107" s="32" t="str">
        <f t="shared" ca="1" si="6"/>
        <v xml:space="preserve">1 NĂM 8 THÁNG 13 NGÀY </v>
      </c>
      <c r="T107" s="79" t="s">
        <v>2710</v>
      </c>
      <c r="U107" s="1054" t="s">
        <v>2710</v>
      </c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34" t="s">
        <v>2711</v>
      </c>
      <c r="AH107" s="34"/>
      <c r="AI107" s="48" t="s">
        <v>232</v>
      </c>
      <c r="AJ107" s="35" t="s">
        <v>2712</v>
      </c>
      <c r="AK107" s="35" t="s">
        <v>2713</v>
      </c>
      <c r="AL107" s="48"/>
      <c r="AM107" s="73"/>
      <c r="AN107" s="48" t="s">
        <v>130</v>
      </c>
      <c r="AO107" s="48" t="s">
        <v>2714</v>
      </c>
      <c r="AP107" s="32" t="s">
        <v>518</v>
      </c>
      <c r="AQ107" s="37">
        <f t="shared" ca="1" si="5"/>
        <v>41</v>
      </c>
    </row>
    <row r="108" spans="1:100" s="37" customFormat="1">
      <c r="A108" s="27">
        <f>IF(C108=0,"",SUBTOTAL(3,C$5:C108))</f>
        <v>104</v>
      </c>
      <c r="B108" s="82">
        <v>22</v>
      </c>
      <c r="C108" s="73" t="s">
        <v>2818</v>
      </c>
      <c r="D108" s="962" t="s">
        <v>3157</v>
      </c>
      <c r="E108" s="133" t="s">
        <v>2817</v>
      </c>
      <c r="F108" s="63" t="str">
        <f>VLOOKUP(D108,'Sheet1 (2)'!$D$11:$F$338,3,0)</f>
        <v>Nguyễn Hoàng Nhân</v>
      </c>
      <c r="G108" s="697">
        <v>4955000</v>
      </c>
      <c r="H108" s="697"/>
      <c r="I108" s="133" t="s">
        <v>32</v>
      </c>
      <c r="J108" s="28">
        <f t="shared" si="4"/>
        <v>1</v>
      </c>
      <c r="K108" s="28" t="s">
        <v>33</v>
      </c>
      <c r="L108" s="28" t="s">
        <v>34</v>
      </c>
      <c r="M108" s="133"/>
      <c r="N108" s="48" t="s">
        <v>513</v>
      </c>
      <c r="O108" s="30">
        <v>30201</v>
      </c>
      <c r="P108" s="34">
        <v>45767</v>
      </c>
      <c r="Q108" s="133" t="s">
        <v>117</v>
      </c>
      <c r="R108" s="32" t="s">
        <v>2819</v>
      </c>
      <c r="S108" s="32" t="str">
        <f t="shared" ca="1" si="6"/>
        <v xml:space="preserve">1 NĂM 3 THÁNG 30 NGÀY </v>
      </c>
      <c r="T108" s="79" t="s">
        <v>2820</v>
      </c>
      <c r="U108" s="1054" t="s">
        <v>2820</v>
      </c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34">
        <v>44440</v>
      </c>
      <c r="AH108" s="34"/>
      <c r="AI108" s="48" t="s">
        <v>232</v>
      </c>
      <c r="AJ108" s="35" t="s">
        <v>2736</v>
      </c>
      <c r="AK108" s="35" t="s">
        <v>2821</v>
      </c>
      <c r="AL108" s="48"/>
      <c r="AM108" s="73"/>
      <c r="AN108" s="48" t="s">
        <v>93</v>
      </c>
      <c r="AO108" s="48"/>
      <c r="AP108" s="32" t="s">
        <v>518</v>
      </c>
      <c r="AQ108" s="37">
        <f t="shared" ca="1" si="5"/>
        <v>43</v>
      </c>
    </row>
    <row r="109" spans="1:100" s="37" customFormat="1">
      <c r="A109" s="27">
        <f>IF(C109=0,"",SUBTOTAL(3,C$5:C109))</f>
        <v>105</v>
      </c>
      <c r="B109" s="82">
        <v>23</v>
      </c>
      <c r="C109" s="73" t="s">
        <v>2988</v>
      </c>
      <c r="D109" s="935" t="s">
        <v>3154</v>
      </c>
      <c r="E109" s="133" t="s">
        <v>2986</v>
      </c>
      <c r="F109" s="63" t="str">
        <f>VLOOKUP(D109,'Sheet1 (2)'!$D$11:$F$338,3,0)</f>
        <v>Phạm Hồng Cần</v>
      </c>
      <c r="G109" s="697">
        <v>4955000</v>
      </c>
      <c r="H109" s="697"/>
      <c r="I109" s="133" t="s">
        <v>32</v>
      </c>
      <c r="J109" s="28">
        <f t="shared" si="4"/>
        <v>1</v>
      </c>
      <c r="K109" s="28" t="s">
        <v>33</v>
      </c>
      <c r="L109" s="28" t="s">
        <v>34</v>
      </c>
      <c r="M109" s="133"/>
      <c r="N109" s="48" t="s">
        <v>513</v>
      </c>
      <c r="O109" s="30">
        <v>30317</v>
      </c>
      <c r="P109" s="34">
        <v>45868</v>
      </c>
      <c r="Q109" s="133" t="s">
        <v>117</v>
      </c>
      <c r="R109" s="32" t="s">
        <v>2989</v>
      </c>
      <c r="S109" s="32" t="str">
        <f t="shared" ca="1" si="6"/>
        <v xml:space="preserve">1 NĂM 0 THÁNG 20 NGÀY </v>
      </c>
      <c r="T109" s="79" t="s">
        <v>2987</v>
      </c>
      <c r="U109" s="1054" t="s">
        <v>2987</v>
      </c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34">
        <v>44421</v>
      </c>
      <c r="AH109" s="34"/>
      <c r="AI109" s="48" t="s">
        <v>232</v>
      </c>
      <c r="AJ109" s="35" t="s">
        <v>2990</v>
      </c>
      <c r="AK109" s="35" t="s">
        <v>2990</v>
      </c>
      <c r="AL109" s="35" t="s">
        <v>2990</v>
      </c>
      <c r="AM109" s="73"/>
      <c r="AN109" s="48" t="s">
        <v>156</v>
      </c>
      <c r="AO109" s="48"/>
      <c r="AP109" s="32" t="s">
        <v>518</v>
      </c>
      <c r="AQ109" s="37">
        <f t="shared" ca="1" si="5"/>
        <v>43</v>
      </c>
    </row>
    <row r="110" spans="1:100" s="37" customFormat="1">
      <c r="A110" s="27">
        <f>IF(C110=0,"",SUBTOTAL(3,C$5:C110))</f>
        <v>106</v>
      </c>
      <c r="B110" s="82"/>
      <c r="C110" s="126" t="s">
        <v>3484</v>
      </c>
      <c r="D110" s="1001" t="s">
        <v>3511</v>
      </c>
      <c r="E110" s="127" t="s">
        <v>4096</v>
      </c>
      <c r="F110" s="63" t="str">
        <f>VLOOKUP(D110,'Sheet1 (2)'!$D$11:$F$338,3,0)</f>
        <v>Phạm Lê Như Quỳnh</v>
      </c>
      <c r="G110" s="697">
        <v>5097000</v>
      </c>
      <c r="H110" s="697"/>
      <c r="I110" s="63" t="s">
        <v>63</v>
      </c>
      <c r="J110" s="28">
        <f t="shared" si="4"/>
        <v>0</v>
      </c>
      <c r="K110" s="28" t="s">
        <v>33</v>
      </c>
      <c r="L110" s="28" t="s">
        <v>34</v>
      </c>
      <c r="M110" s="133"/>
      <c r="N110" s="48" t="s">
        <v>513</v>
      </c>
      <c r="O110" s="30">
        <v>45663</v>
      </c>
      <c r="P110" s="30">
        <v>45988</v>
      </c>
      <c r="Q110" s="85" t="s">
        <v>117</v>
      </c>
      <c r="R110" s="32" t="s">
        <v>4256</v>
      </c>
      <c r="S110" s="32"/>
      <c r="T110" s="79" t="s">
        <v>4257</v>
      </c>
      <c r="U110" s="1054" t="s">
        <v>4257</v>
      </c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34">
        <v>44440</v>
      </c>
      <c r="AH110" s="34"/>
      <c r="AI110" s="48" t="s">
        <v>232</v>
      </c>
      <c r="AJ110" s="35" t="s">
        <v>4258</v>
      </c>
      <c r="AK110" s="35" t="s">
        <v>4259</v>
      </c>
      <c r="AL110" s="35"/>
      <c r="AM110" s="73"/>
      <c r="AN110" s="48" t="s">
        <v>93</v>
      </c>
      <c r="AO110" s="48"/>
      <c r="AP110" s="32" t="s">
        <v>518</v>
      </c>
      <c r="AQ110" s="37">
        <f t="shared" ca="1" si="5"/>
        <v>1</v>
      </c>
    </row>
    <row r="111" spans="1:100" s="37" customFormat="1">
      <c r="A111" s="27">
        <f>IF(C111=0,"",SUBTOTAL(3,C$5:C111))</f>
        <v>107</v>
      </c>
      <c r="B111" s="99">
        <v>1</v>
      </c>
      <c r="C111" s="100" t="s">
        <v>619</v>
      </c>
      <c r="D111" s="27" t="str">
        <f>VLOOKUP(C111,Sheet4!$A$1:$B$300,2,0)</f>
        <v>5496032622</v>
      </c>
      <c r="E111" s="101" t="s">
        <v>620</v>
      </c>
      <c r="F111" s="63" t="str">
        <f>VLOOKUP(D111,'Sheet1 (2)'!$D$11:$F$338,3,0)</f>
        <v>Lê Bá Quốc</v>
      </c>
      <c r="G111" s="697">
        <f>VLOOKUP(C111,'chuyển xếp 2024'!$C$5:$W$328,17,0)</f>
        <v>7873000</v>
      </c>
      <c r="H111" s="697">
        <f>VLOOKUP(C111,'chuyển xếp 2024'!$C$5:$W$328,19,0)</f>
        <v>1419000</v>
      </c>
      <c r="I111" s="101" t="s">
        <v>32</v>
      </c>
      <c r="J111" s="28">
        <f t="shared" si="4"/>
        <v>1</v>
      </c>
      <c r="K111" s="28" t="s">
        <v>33</v>
      </c>
      <c r="L111" s="28" t="s">
        <v>34</v>
      </c>
      <c r="M111" s="101" t="s">
        <v>469</v>
      </c>
      <c r="N111" s="48" t="s">
        <v>621</v>
      </c>
      <c r="O111" s="30">
        <v>24660</v>
      </c>
      <c r="P111" s="31">
        <v>32024</v>
      </c>
      <c r="Q111" s="85" t="s">
        <v>36</v>
      </c>
      <c r="R111" s="32" t="s">
        <v>622</v>
      </c>
      <c r="S111" s="32" t="str">
        <f t="shared" ca="1" si="6"/>
        <v xml:space="preserve">38 NĂM 11 THÁNG 15 NGÀY </v>
      </c>
      <c r="T111" s="94" t="s">
        <v>623</v>
      </c>
      <c r="U111" s="1054" t="str">
        <f>VLOOKUP(C111,Sheet5!$B$2:$G$253,6,0)</f>
        <v>045067001245</v>
      </c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34"/>
      <c r="AH111" s="34"/>
      <c r="AI111" s="48" t="s">
        <v>232</v>
      </c>
      <c r="AJ111" s="35" t="s">
        <v>382</v>
      </c>
      <c r="AK111" s="48" t="s">
        <v>624</v>
      </c>
      <c r="AL111" s="48" t="s">
        <v>624</v>
      </c>
      <c r="AM111" s="73"/>
      <c r="AN111" s="85" t="s">
        <v>625</v>
      </c>
      <c r="AO111" s="85"/>
      <c r="AP111" s="32" t="s">
        <v>73</v>
      </c>
      <c r="AQ111" s="501">
        <f t="shared" ca="1" si="5"/>
        <v>59</v>
      </c>
    </row>
    <row r="112" spans="1:100" s="37" customFormat="1">
      <c r="A112" s="27">
        <f>IF(C112=0,"",SUBTOTAL(3,C$5:C112))</f>
        <v>108</v>
      </c>
      <c r="B112" s="99">
        <v>2</v>
      </c>
      <c r="C112" s="100" t="s">
        <v>626</v>
      </c>
      <c r="D112" s="27" t="str">
        <f>VLOOKUP(C112,Sheet4!$A$1:$B$300,2,0)</f>
        <v>6506006779</v>
      </c>
      <c r="E112" s="101" t="s">
        <v>627</v>
      </c>
      <c r="F112" s="63" t="str">
        <f>VLOOKUP(D112,'Sheet1 (2)'!$D$11:$F$338,3,0)</f>
        <v>Nguyễn Chí Công</v>
      </c>
      <c r="G112" s="697">
        <f>VLOOKUP(C112,'chuyển xếp 2024'!$C$5:$W$328,21,0)</f>
        <v>6906000</v>
      </c>
      <c r="H112" s="697">
        <f>VLOOKUP(C112,'chuyển xếp 2024'!$C$5:$W$328,19,0)</f>
        <v>0</v>
      </c>
      <c r="I112" s="101" t="s">
        <v>32</v>
      </c>
      <c r="J112" s="28">
        <f t="shared" si="4"/>
        <v>1</v>
      </c>
      <c r="K112" s="28" t="s">
        <v>33</v>
      </c>
      <c r="L112" s="28" t="s">
        <v>489</v>
      </c>
      <c r="M112" s="101"/>
      <c r="N112" s="48" t="s">
        <v>621</v>
      </c>
      <c r="O112" s="30">
        <v>28787</v>
      </c>
      <c r="P112" s="31">
        <v>38596</v>
      </c>
      <c r="Q112" s="85" t="s">
        <v>36</v>
      </c>
      <c r="R112" s="32" t="s">
        <v>628</v>
      </c>
      <c r="S112" s="32" t="str">
        <f t="shared" ca="1" si="6"/>
        <v xml:space="preserve">20 NĂM 11 THÁNG 18 NGÀY </v>
      </c>
      <c r="T112" s="94" t="s">
        <v>629</v>
      </c>
      <c r="U112" s="1054" t="str">
        <f>VLOOKUP(C112,Sheet5!$B$2:$G$253,6,0)</f>
        <v>024078000504</v>
      </c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34"/>
      <c r="AH112" s="34"/>
      <c r="AI112" s="48" t="s">
        <v>232</v>
      </c>
      <c r="AJ112" s="35" t="s">
        <v>630</v>
      </c>
      <c r="AK112" s="48" t="s">
        <v>631</v>
      </c>
      <c r="AL112" s="48" t="s">
        <v>631</v>
      </c>
      <c r="AM112" s="73"/>
      <c r="AN112" s="85" t="s">
        <v>625</v>
      </c>
      <c r="AO112" s="85"/>
      <c r="AP112" s="32" t="s">
        <v>632</v>
      </c>
      <c r="AQ112" s="37">
        <f t="shared" ca="1" si="5"/>
        <v>47</v>
      </c>
    </row>
    <row r="113" spans="1:43" s="37" customFormat="1">
      <c r="A113" s="27">
        <f>IF(C113=0,"",SUBTOTAL(3,C$5:C113))</f>
        <v>109</v>
      </c>
      <c r="B113" s="99">
        <v>3</v>
      </c>
      <c r="C113" s="100" t="s">
        <v>633</v>
      </c>
      <c r="D113" s="27" t="str">
        <f>VLOOKUP(C113,Sheet4!$A$1:$B$300,2,0)</f>
        <v>5404002322</v>
      </c>
      <c r="E113" s="101" t="s">
        <v>634</v>
      </c>
      <c r="F113" s="63" t="str">
        <f>VLOOKUP(D113,'Sheet1 (2)'!$D$11:$F$338,3,0)</f>
        <v>Lê Hoàng Nam</v>
      </c>
      <c r="G113" s="697">
        <f>VLOOKUP(C113,'chuyển xếp 2024'!$C$5:$W$328,21,0)</f>
        <v>7873000</v>
      </c>
      <c r="H113" s="697">
        <f>VLOOKUP(C113,'chuyển xếp 2024'!$C$5:$W$328,19,0)</f>
        <v>0</v>
      </c>
      <c r="I113" s="101" t="s">
        <v>32</v>
      </c>
      <c r="J113" s="28">
        <f t="shared" si="4"/>
        <v>1</v>
      </c>
      <c r="K113" s="28" t="s">
        <v>33</v>
      </c>
      <c r="L113" s="28" t="s">
        <v>34</v>
      </c>
      <c r="M113" s="101"/>
      <c r="N113" s="48" t="s">
        <v>621</v>
      </c>
      <c r="O113" s="30">
        <v>30395</v>
      </c>
      <c r="P113" s="31">
        <v>37803</v>
      </c>
      <c r="Q113" s="85" t="s">
        <v>36</v>
      </c>
      <c r="R113" s="32" t="s">
        <v>635</v>
      </c>
      <c r="S113" s="32" t="str">
        <f t="shared" ca="1" si="6"/>
        <v xml:space="preserve">23 NĂM 1 THÁNG 18 NGÀY </v>
      </c>
      <c r="T113" s="84" t="s">
        <v>636</v>
      </c>
      <c r="U113" s="1054" t="str">
        <f>VLOOKUP(C113,Sheet5!$B$2:$G$253,6,0)</f>
        <v>092083003624</v>
      </c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34">
        <v>42901</v>
      </c>
      <c r="AH113" s="34"/>
      <c r="AI113" s="48" t="s">
        <v>232</v>
      </c>
      <c r="AJ113" s="35" t="s">
        <v>168</v>
      </c>
      <c r="AK113" s="48" t="s">
        <v>637</v>
      </c>
      <c r="AL113" s="48" t="s">
        <v>637</v>
      </c>
      <c r="AM113" s="73"/>
      <c r="AN113" s="85" t="s">
        <v>625</v>
      </c>
      <c r="AO113" s="85"/>
      <c r="AP113" s="32" t="s">
        <v>632</v>
      </c>
      <c r="AQ113" s="37">
        <f t="shared" ca="1" si="5"/>
        <v>43</v>
      </c>
    </row>
    <row r="114" spans="1:43" s="37" customFormat="1">
      <c r="A114" s="27">
        <f>IF(C114=0,"",SUBTOTAL(3,C$5:C114))</f>
        <v>110</v>
      </c>
      <c r="B114" s="99">
        <v>4</v>
      </c>
      <c r="C114" s="100" t="s">
        <v>638</v>
      </c>
      <c r="D114" s="27" t="str">
        <f>VLOOKUP(C114,Sheet4!$A$1:$B$300,2,0)</f>
        <v>9208016241</v>
      </c>
      <c r="E114" s="101" t="s">
        <v>1739</v>
      </c>
      <c r="F114" s="63" t="str">
        <f>VLOOKUP(D114,'Sheet1 (2)'!$D$11:$F$338,3,0)</f>
        <v>Nguyễn Văn Thành</v>
      </c>
      <c r="G114" s="697">
        <f>VLOOKUP(C114,'chuyển xếp 2024'!$C$5:$W$328,21,0)</f>
        <v>6906000</v>
      </c>
      <c r="H114" s="697">
        <f>VLOOKUP(C114,'chuyển xếp 2024'!$C$5:$W$328,19,0)</f>
        <v>0</v>
      </c>
      <c r="I114" s="101" t="s">
        <v>32</v>
      </c>
      <c r="J114" s="28">
        <f t="shared" si="4"/>
        <v>1</v>
      </c>
      <c r="K114" s="28" t="s">
        <v>33</v>
      </c>
      <c r="L114" s="28" t="s">
        <v>34</v>
      </c>
      <c r="M114" s="101"/>
      <c r="N114" s="48" t="s">
        <v>621</v>
      </c>
      <c r="O114" s="30">
        <v>29666</v>
      </c>
      <c r="P114" s="31">
        <v>39188</v>
      </c>
      <c r="Q114" s="85" t="s">
        <v>36</v>
      </c>
      <c r="R114" s="32" t="s">
        <v>640</v>
      </c>
      <c r="S114" s="32" t="str">
        <f t="shared" ca="1" si="6"/>
        <v xml:space="preserve">19 NĂM 4 THÁNG 3 NGÀY </v>
      </c>
      <c r="T114" s="94" t="s">
        <v>641</v>
      </c>
      <c r="U114" s="1054" t="str">
        <f>VLOOKUP(C114,Sheet5!$B$2:$G$253,6,0)</f>
        <v>089081008786</v>
      </c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34"/>
      <c r="AH114" s="34"/>
      <c r="AI114" s="48" t="s">
        <v>232</v>
      </c>
      <c r="AJ114" s="35" t="s">
        <v>642</v>
      </c>
      <c r="AK114" s="48" t="s">
        <v>643</v>
      </c>
      <c r="AL114" s="48" t="s">
        <v>643</v>
      </c>
      <c r="AM114" s="73"/>
      <c r="AN114" s="85" t="s">
        <v>625</v>
      </c>
      <c r="AO114" s="85"/>
      <c r="AP114" s="32" t="s">
        <v>632</v>
      </c>
      <c r="AQ114" s="37">
        <f t="shared" ca="1" si="5"/>
        <v>45</v>
      </c>
    </row>
    <row r="115" spans="1:43" s="37" customFormat="1">
      <c r="A115" s="27">
        <f>IF(C115=0,"",SUBTOTAL(3,C$5:C115))</f>
        <v>111</v>
      </c>
      <c r="B115" s="99">
        <v>5</v>
      </c>
      <c r="C115" s="73" t="s">
        <v>649</v>
      </c>
      <c r="D115" s="27" t="str">
        <f>VLOOKUP(C115,Sheet4!$A$1:$B$300,2,0)</f>
        <v>9216014087</v>
      </c>
      <c r="E115" s="133" t="s">
        <v>650</v>
      </c>
      <c r="F115" s="63" t="str">
        <f>VLOOKUP(D115,'Sheet1 (2)'!$D$11:$F$338,3,0)</f>
        <v>Phạm Phương Linh</v>
      </c>
      <c r="G115" s="697">
        <f>VLOOKUP(C115,'chuyển xếp 2024'!$C$5:$W$328,21,0)</f>
        <v>6058000</v>
      </c>
      <c r="H115" s="697">
        <f>VLOOKUP(C115,'chuyển xếp 2024'!$C$5:$W$328,19,0)</f>
        <v>0</v>
      </c>
      <c r="I115" s="133" t="s">
        <v>32</v>
      </c>
      <c r="J115" s="28">
        <f t="shared" si="4"/>
        <v>1</v>
      </c>
      <c r="K115" s="28" t="s">
        <v>33</v>
      </c>
      <c r="L115" s="28" t="s">
        <v>34</v>
      </c>
      <c r="M115" s="35"/>
      <c r="N115" s="48" t="s">
        <v>621</v>
      </c>
      <c r="O115" s="30">
        <v>33444</v>
      </c>
      <c r="P115" s="31">
        <v>42614</v>
      </c>
      <c r="Q115" s="85" t="s">
        <v>36</v>
      </c>
      <c r="R115" s="32" t="s">
        <v>651</v>
      </c>
      <c r="S115" s="32" t="str">
        <f t="shared" ca="1" si="6"/>
        <v xml:space="preserve">9 NĂM 11 THÁNG 18 NGÀY </v>
      </c>
      <c r="T115" s="94" t="s">
        <v>652</v>
      </c>
      <c r="U115" s="1054" t="str">
        <f>VLOOKUP(C115,Sheet5!$B$2:$G$253,6,0)</f>
        <v>091091008572</v>
      </c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34"/>
      <c r="AH115" s="34"/>
      <c r="AI115" s="48" t="s">
        <v>232</v>
      </c>
      <c r="AJ115" s="35" t="s">
        <v>653</v>
      </c>
      <c r="AK115" s="48" t="s">
        <v>654</v>
      </c>
      <c r="AL115" s="48" t="s">
        <v>655</v>
      </c>
      <c r="AM115" s="73"/>
      <c r="AN115" s="48" t="s">
        <v>625</v>
      </c>
      <c r="AO115" s="48"/>
      <c r="AP115" s="32" t="s">
        <v>656</v>
      </c>
      <c r="AQ115" s="37">
        <f t="shared" ca="1" si="5"/>
        <v>35</v>
      </c>
    </row>
    <row r="116" spans="1:43" s="37" customFormat="1">
      <c r="A116" s="27">
        <f>IF(C116=0,"",SUBTOTAL(3,C$5:C116))</f>
        <v>112</v>
      </c>
      <c r="B116" s="99">
        <v>6</v>
      </c>
      <c r="C116" s="73" t="s">
        <v>657</v>
      </c>
      <c r="D116" s="27" t="str">
        <f>VLOOKUP(C116,Sheet4!$A$1:$B$300,2,0)</f>
        <v>9213007684</v>
      </c>
      <c r="E116" s="133" t="s">
        <v>658</v>
      </c>
      <c r="F116" s="63" t="str">
        <f>VLOOKUP(D116,'Sheet1 (2)'!$D$11:$F$338,3,0)</f>
        <v>Trần Văn Hiền</v>
      </c>
      <c r="G116" s="697" t="e">
        <f>VLOOKUP(C116,'chuyển xếp 2024'!$C$5:$W$328,21,0)</f>
        <v>#N/A</v>
      </c>
      <c r="H116" s="697" t="e">
        <f>VLOOKUP(C116,'chuyển xếp 2024'!$C$5:$W$328,19,0)</f>
        <v>#N/A</v>
      </c>
      <c r="I116" s="133" t="s">
        <v>32</v>
      </c>
      <c r="J116" s="28">
        <f t="shared" si="4"/>
        <v>1</v>
      </c>
      <c r="K116" s="28" t="s">
        <v>33</v>
      </c>
      <c r="L116" s="28" t="s">
        <v>34</v>
      </c>
      <c r="M116" s="35"/>
      <c r="N116" s="48" t="s">
        <v>621</v>
      </c>
      <c r="O116" s="31">
        <v>26665</v>
      </c>
      <c r="P116" s="31">
        <v>44342</v>
      </c>
      <c r="Q116" s="85" t="s">
        <v>36</v>
      </c>
      <c r="R116" s="32" t="s">
        <v>659</v>
      </c>
      <c r="S116" s="32" t="str">
        <f t="shared" ca="1" si="6"/>
        <v xml:space="preserve">5 NĂM 2 THÁNG 24 NGÀY </v>
      </c>
      <c r="T116" s="94" t="s">
        <v>660</v>
      </c>
      <c r="U116" s="1054" t="str">
        <f>VLOOKUP(C116,Sheet5!$B$2:$G$253,6,0)</f>
        <v>093073001313</v>
      </c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34"/>
      <c r="AH116" s="34"/>
      <c r="AI116" s="48" t="s">
        <v>232</v>
      </c>
      <c r="AJ116" s="48" t="s">
        <v>661</v>
      </c>
      <c r="AK116" s="48" t="s">
        <v>624</v>
      </c>
      <c r="AL116" s="48" t="s">
        <v>624</v>
      </c>
      <c r="AM116" s="73"/>
      <c r="AN116" s="48" t="s">
        <v>625</v>
      </c>
      <c r="AO116" s="48"/>
      <c r="AP116" s="32" t="s">
        <v>656</v>
      </c>
      <c r="AQ116" s="37">
        <f t="shared" ca="1" si="5"/>
        <v>53</v>
      </c>
    </row>
    <row r="117" spans="1:43" s="37" customFormat="1">
      <c r="A117" s="27">
        <f>IF(C117=0,"",SUBTOTAL(3,C$5:C117))</f>
        <v>113</v>
      </c>
      <c r="B117" s="99">
        <v>7</v>
      </c>
      <c r="C117" s="73" t="s">
        <v>2455</v>
      </c>
      <c r="D117" s="27" t="str">
        <f>VLOOKUP(C117,Sheet4!$A$1:$B$300,2,0)</f>
        <v>9222511659</v>
      </c>
      <c r="E117" s="133" t="s">
        <v>2454</v>
      </c>
      <c r="F117" s="63" t="str">
        <f>VLOOKUP(D117,'Sheet1 (2)'!$D$11:$F$338,3,0)</f>
        <v>Nguyễn Thành Tân</v>
      </c>
      <c r="G117" s="697">
        <f>VLOOKUP(C117,'chuyển xếp 2024'!$C$5:$W$328,21,0)</f>
        <v>5061000</v>
      </c>
      <c r="H117" s="697">
        <f>VLOOKUP(C117,'chuyển xếp 2024'!$C$5:$W$328,19,0)</f>
        <v>0</v>
      </c>
      <c r="I117" s="133" t="s">
        <v>32</v>
      </c>
      <c r="J117" s="28">
        <f t="shared" si="4"/>
        <v>1</v>
      </c>
      <c r="K117" s="28" t="s">
        <v>33</v>
      </c>
      <c r="L117" s="28" t="s">
        <v>34</v>
      </c>
      <c r="M117" s="35"/>
      <c r="N117" s="48" t="s">
        <v>621</v>
      </c>
      <c r="O117" s="31">
        <v>28495</v>
      </c>
      <c r="P117" s="31">
        <v>45453</v>
      </c>
      <c r="Q117" s="85" t="s">
        <v>117</v>
      </c>
      <c r="R117" s="32" t="s">
        <v>2456</v>
      </c>
      <c r="S117" s="32" t="str">
        <f t="shared" ca="1" si="6"/>
        <v xml:space="preserve">2 NĂM 2 THÁNG 9 NGÀY </v>
      </c>
      <c r="T117" s="94" t="s">
        <v>2457</v>
      </c>
      <c r="U117" s="1054" t="s">
        <v>2457</v>
      </c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34">
        <v>44421</v>
      </c>
      <c r="AH117" s="34"/>
      <c r="AI117" s="48" t="s">
        <v>232</v>
      </c>
      <c r="AJ117" s="48" t="s">
        <v>2458</v>
      </c>
      <c r="AK117" s="48" t="s">
        <v>2459</v>
      </c>
      <c r="AL117" s="48"/>
      <c r="AM117" s="73"/>
      <c r="AN117" s="48" t="s">
        <v>625</v>
      </c>
      <c r="AO117" s="48"/>
      <c r="AP117" s="32" t="s">
        <v>656</v>
      </c>
      <c r="AQ117" s="37">
        <f t="shared" ca="1" si="5"/>
        <v>48</v>
      </c>
    </row>
    <row r="118" spans="1:43" s="37" customFormat="1">
      <c r="A118" s="27">
        <f>IF(C118=0,"",SUBTOTAL(3,C$5:C118))</f>
        <v>114</v>
      </c>
      <c r="B118" s="99">
        <v>8</v>
      </c>
      <c r="C118" s="73" t="s">
        <v>2679</v>
      </c>
      <c r="D118" s="962" t="s">
        <v>2993</v>
      </c>
      <c r="E118" s="133" t="s">
        <v>2675</v>
      </c>
      <c r="F118" s="63" t="str">
        <f>VLOOKUP(D118,'Sheet1 (2)'!$D$11:$F$338,3,0)</f>
        <v>Hoàng Hải Triều</v>
      </c>
      <c r="G118" s="697">
        <v>6281000</v>
      </c>
      <c r="H118" s="697"/>
      <c r="I118" s="133" t="s">
        <v>32</v>
      </c>
      <c r="J118" s="28">
        <f t="shared" si="4"/>
        <v>1</v>
      </c>
      <c r="K118" s="28" t="s">
        <v>33</v>
      </c>
      <c r="L118" s="28" t="s">
        <v>34</v>
      </c>
      <c r="M118" s="35"/>
      <c r="N118" s="48" t="s">
        <v>621</v>
      </c>
      <c r="O118" s="31">
        <v>28131</v>
      </c>
      <c r="P118" s="31">
        <v>37628</v>
      </c>
      <c r="Q118" s="133" t="s">
        <v>36</v>
      </c>
      <c r="R118" s="32"/>
      <c r="S118" s="32" t="str">
        <f t="shared" ca="1" si="6"/>
        <v xml:space="preserve">23 NĂM 7 THÁNG 12 NGÀY </v>
      </c>
      <c r="T118" s="94" t="s">
        <v>2676</v>
      </c>
      <c r="U118" s="1054" t="s">
        <v>2676</v>
      </c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34"/>
      <c r="AH118" s="34"/>
      <c r="AI118" s="48" t="s">
        <v>232</v>
      </c>
      <c r="AJ118" s="48" t="s">
        <v>2677</v>
      </c>
      <c r="AK118" s="48" t="s">
        <v>2678</v>
      </c>
      <c r="AL118" s="48"/>
      <c r="AM118" s="73"/>
      <c r="AN118" s="48" t="s">
        <v>625</v>
      </c>
      <c r="AO118" s="48"/>
      <c r="AP118" s="32" t="s">
        <v>656</v>
      </c>
      <c r="AQ118" s="37">
        <f t="shared" ca="1" si="5"/>
        <v>49</v>
      </c>
    </row>
    <row r="119" spans="1:43" s="37" customFormat="1">
      <c r="A119" s="27">
        <f>IF(C119=0,"",SUBTOTAL(3,C$5:C119))</f>
        <v>115</v>
      </c>
      <c r="B119" s="99"/>
      <c r="C119" s="73" t="s">
        <v>4239</v>
      </c>
      <c r="D119" s="962"/>
      <c r="E119" s="133" t="s">
        <v>4238</v>
      </c>
      <c r="F119" s="63"/>
      <c r="G119" s="697">
        <v>4730000</v>
      </c>
      <c r="H119" s="697"/>
      <c r="I119" s="133" t="s">
        <v>32</v>
      </c>
      <c r="J119" s="28"/>
      <c r="K119" s="28" t="s">
        <v>33</v>
      </c>
      <c r="L119" s="28" t="s">
        <v>34</v>
      </c>
      <c r="M119" s="35"/>
      <c r="N119" s="48" t="s">
        <v>621</v>
      </c>
      <c r="O119" s="31">
        <v>32395</v>
      </c>
      <c r="P119" s="31">
        <v>46032</v>
      </c>
      <c r="Q119" s="85" t="s">
        <v>117</v>
      </c>
      <c r="R119" s="32" t="s">
        <v>4242</v>
      </c>
      <c r="S119" s="32" t="str">
        <f t="shared" ca="1" si="6"/>
        <v xml:space="preserve">0 NĂM 7 THÁNG 9 NGÀY </v>
      </c>
      <c r="T119" s="94" t="s">
        <v>4244</v>
      </c>
      <c r="U119" s="94" t="s">
        <v>4244</v>
      </c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34">
        <v>44421</v>
      </c>
      <c r="AH119" s="34"/>
      <c r="AI119" s="48" t="s">
        <v>232</v>
      </c>
      <c r="AJ119" s="48" t="s">
        <v>4245</v>
      </c>
      <c r="AK119" s="48" t="s">
        <v>4246</v>
      </c>
      <c r="AL119" s="48"/>
      <c r="AM119" s="73"/>
      <c r="AN119" s="48" t="s">
        <v>625</v>
      </c>
      <c r="AO119" s="48"/>
      <c r="AP119" s="32" t="s">
        <v>656</v>
      </c>
      <c r="AQ119" s="37">
        <f t="shared" ca="1" si="5"/>
        <v>37</v>
      </c>
    </row>
    <row r="120" spans="1:43" s="37" customFormat="1">
      <c r="A120" s="27">
        <f>IF(C120=0,"",SUBTOTAL(3,C$5:C120))</f>
        <v>116</v>
      </c>
      <c r="B120" s="99"/>
      <c r="C120" s="73" t="s">
        <v>4240</v>
      </c>
      <c r="D120" s="962"/>
      <c r="E120" s="133" t="s">
        <v>4241</v>
      </c>
      <c r="F120" s="63"/>
      <c r="G120" s="697">
        <v>4955000</v>
      </c>
      <c r="H120" s="697"/>
      <c r="I120" s="133" t="s">
        <v>32</v>
      </c>
      <c r="J120" s="28"/>
      <c r="K120" s="28" t="s">
        <v>33</v>
      </c>
      <c r="L120" s="28" t="s">
        <v>34</v>
      </c>
      <c r="M120" s="35"/>
      <c r="N120" s="48" t="s">
        <v>621</v>
      </c>
      <c r="O120" s="31">
        <v>36266</v>
      </c>
      <c r="P120" s="31">
        <v>46032</v>
      </c>
      <c r="Q120" s="85" t="s">
        <v>117</v>
      </c>
      <c r="R120" s="32" t="s">
        <v>4243</v>
      </c>
      <c r="S120" s="32" t="str">
        <f t="shared" ca="1" si="6"/>
        <v xml:space="preserve">0 NĂM 7 THÁNG 9 NGÀY </v>
      </c>
      <c r="T120" s="94" t="s">
        <v>4247</v>
      </c>
      <c r="U120" s="94" t="s">
        <v>4247</v>
      </c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34">
        <v>44711</v>
      </c>
      <c r="AH120" s="34"/>
      <c r="AI120" s="48" t="s">
        <v>232</v>
      </c>
      <c r="AJ120" s="48" t="s">
        <v>4248</v>
      </c>
      <c r="AK120" s="48" t="s">
        <v>4249</v>
      </c>
      <c r="AL120" s="48"/>
      <c r="AM120" s="73"/>
      <c r="AN120" s="48" t="s">
        <v>625</v>
      </c>
      <c r="AO120" s="48"/>
      <c r="AP120" s="32" t="s">
        <v>656</v>
      </c>
      <c r="AQ120" s="37">
        <f t="shared" ca="1" si="5"/>
        <v>27</v>
      </c>
    </row>
    <row r="121" spans="1:43" s="36" customFormat="1">
      <c r="A121" s="25">
        <f>IF(C121=0,"",SUBTOTAL(3,C$5:C121))</f>
        <v>117</v>
      </c>
      <c r="B121" s="86">
        <v>1</v>
      </c>
      <c r="C121" s="69" t="s">
        <v>668</v>
      </c>
      <c r="D121" s="25" t="str">
        <f>VLOOKUP(C121,Sheet4!$A$1:$B$300,2,0)</f>
        <v>6506006789</v>
      </c>
      <c r="E121" s="98" t="s">
        <v>669</v>
      </c>
      <c r="F121" s="63" t="str">
        <f>VLOOKUP(D121,'Sheet1 (2)'!$D$11:$F$338,3,0)</f>
        <v>Nguyễn Hữu Giang</v>
      </c>
      <c r="G121" s="774">
        <f>VLOOKUP(C121,'chuyển xếp 2024'!$C$5:$W$328,17,0)</f>
        <v>6885000</v>
      </c>
      <c r="H121" s="774">
        <f>VLOOKUP(C121,'chuyển xếp 2024'!$C$5:$W$328,19,0)</f>
        <v>1892000</v>
      </c>
      <c r="I121" s="67" t="s">
        <v>32</v>
      </c>
      <c r="J121" s="63">
        <f t="shared" si="4"/>
        <v>1</v>
      </c>
      <c r="K121" s="63" t="s">
        <v>33</v>
      </c>
      <c r="L121" s="63" t="s">
        <v>34</v>
      </c>
      <c r="M121" s="87" t="s">
        <v>670</v>
      </c>
      <c r="N121" s="46" t="s">
        <v>671</v>
      </c>
      <c r="O121" s="106">
        <v>29844</v>
      </c>
      <c r="P121" s="107">
        <v>38768</v>
      </c>
      <c r="Q121" s="67" t="s">
        <v>36</v>
      </c>
      <c r="R121" s="56" t="s">
        <v>672</v>
      </c>
      <c r="S121" s="56" t="str">
        <f t="shared" ca="1" si="6"/>
        <v xml:space="preserve">20 NĂM 5 THÁNG 30 NGÀY </v>
      </c>
      <c r="T121" s="80" t="s">
        <v>673</v>
      </c>
      <c r="U121" s="1049" t="str">
        <f>VLOOKUP(C121,Sheet5!$B$2:$G$253,6,0)</f>
        <v>092081007863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628"/>
      <c r="AH121" s="628"/>
      <c r="AI121" s="46" t="s">
        <v>232</v>
      </c>
      <c r="AJ121" s="108" t="s">
        <v>92</v>
      </c>
      <c r="AK121" s="46" t="s">
        <v>674</v>
      </c>
      <c r="AL121" s="46"/>
      <c r="AM121" s="66"/>
      <c r="AN121" s="46" t="s">
        <v>182</v>
      </c>
      <c r="AO121" s="46" t="s">
        <v>675</v>
      </c>
      <c r="AP121" s="56" t="s">
        <v>676</v>
      </c>
      <c r="AQ121" s="36">
        <f t="shared" ca="1" si="5"/>
        <v>44</v>
      </c>
    </row>
    <row r="122" spans="1:43" s="36" customFormat="1">
      <c r="A122" s="25">
        <f>IF(C122=0,"",SUBTOTAL(3,C$5:C122))</f>
        <v>118</v>
      </c>
      <c r="B122" s="86">
        <v>2</v>
      </c>
      <c r="C122" s="86" t="s">
        <v>677</v>
      </c>
      <c r="D122" s="25" t="str">
        <f>VLOOKUP(C122,Sheet4!$A$1:$B$300,2,0)</f>
        <v>5496032564</v>
      </c>
      <c r="E122" s="87" t="s">
        <v>678</v>
      </c>
      <c r="F122" s="63" t="str">
        <f>VLOOKUP(D122,'Sheet1 (2)'!$D$11:$F$338,3,0)</f>
        <v>Nguyễn Thị Yên Hà</v>
      </c>
      <c r="G122" s="774">
        <f>VLOOKUP(C122,'chuyển xếp 2024'!$C$5:$W$328,21,0)</f>
        <v>7436000</v>
      </c>
      <c r="H122" s="774">
        <f>VLOOKUP(C122,'chuyển xếp 2024'!$C$5:$W$328,19,0)</f>
        <v>0</v>
      </c>
      <c r="I122" s="63" t="s">
        <v>63</v>
      </c>
      <c r="J122" s="63">
        <f t="shared" si="4"/>
        <v>0</v>
      </c>
      <c r="K122" s="63" t="s">
        <v>33</v>
      </c>
      <c r="L122" s="63" t="s">
        <v>34</v>
      </c>
      <c r="M122" s="87"/>
      <c r="N122" s="46" t="s">
        <v>386</v>
      </c>
      <c r="O122" s="106">
        <v>25578</v>
      </c>
      <c r="P122" s="107">
        <v>34426</v>
      </c>
      <c r="Q122" s="625" t="s">
        <v>36</v>
      </c>
      <c r="R122" s="56" t="s">
        <v>679</v>
      </c>
      <c r="S122" s="56" t="str">
        <f t="shared" ca="1" si="6"/>
        <v xml:space="preserve">32 NĂM 4 THÁNG 17 NGÀY </v>
      </c>
      <c r="T122" s="878" t="s">
        <v>680</v>
      </c>
      <c r="U122" s="1049" t="str">
        <f>VLOOKUP(C122,Sheet5!$B$2:$G$253,6,0)</f>
        <v>092170000894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75"/>
      <c r="AH122" s="75"/>
      <c r="AI122" s="46" t="s">
        <v>232</v>
      </c>
      <c r="AJ122" s="108" t="s">
        <v>630</v>
      </c>
      <c r="AK122" s="46" t="s">
        <v>312</v>
      </c>
      <c r="AL122" s="46"/>
      <c r="AM122" s="66"/>
      <c r="AN122" s="625" t="s">
        <v>156</v>
      </c>
      <c r="AO122" s="625"/>
      <c r="AP122" s="56" t="s">
        <v>387</v>
      </c>
      <c r="AQ122" s="64">
        <f t="shared" ca="1" si="5"/>
        <v>56</v>
      </c>
    </row>
    <row r="123" spans="1:43" s="36" customFormat="1">
      <c r="A123" s="25">
        <f>IF(C123=0,"",SUBTOTAL(3,C$5:C123))</f>
        <v>119</v>
      </c>
      <c r="B123" s="86">
        <v>3</v>
      </c>
      <c r="C123" s="25" t="s">
        <v>681</v>
      </c>
      <c r="D123" s="25" t="str">
        <f>VLOOKUP(C123,Sheet4!$A$1:$B$300,2,0)</f>
        <v>9214012339</v>
      </c>
      <c r="E123" s="63" t="s">
        <v>682</v>
      </c>
      <c r="F123" s="63" t="str">
        <f>VLOOKUP(D123,'Sheet1 (2)'!$D$11:$F$338,3,0)</f>
        <v>Giang Minh Tú</v>
      </c>
      <c r="G123" s="774">
        <f>VLOOKUP(C123,'chuyển xếp 2024'!$C$5:$W$328,17,0)</f>
        <v>7673000</v>
      </c>
      <c r="H123" s="774">
        <f>VLOOKUP(C123,'chuyển xếp 2024'!$C$5:$W$328,19,0)</f>
        <v>2365000</v>
      </c>
      <c r="I123" s="63" t="s">
        <v>32</v>
      </c>
      <c r="J123" s="63">
        <f t="shared" si="4"/>
        <v>1</v>
      </c>
      <c r="K123" s="63" t="s">
        <v>33</v>
      </c>
      <c r="L123" s="63" t="s">
        <v>34</v>
      </c>
      <c r="M123" s="87" t="s">
        <v>670</v>
      </c>
      <c r="N123" s="46" t="s">
        <v>386</v>
      </c>
      <c r="O123" s="106">
        <v>33824</v>
      </c>
      <c r="P123" s="107">
        <v>41913</v>
      </c>
      <c r="Q123" s="625" t="s">
        <v>36</v>
      </c>
      <c r="R123" s="56" t="s">
        <v>683</v>
      </c>
      <c r="S123" s="56" t="str">
        <f t="shared" ca="1" si="6"/>
        <v xml:space="preserve">11 NĂM 10 THÁNG 18 NGÀY </v>
      </c>
      <c r="T123" s="80" t="s">
        <v>684</v>
      </c>
      <c r="U123" s="1049" t="str">
        <f>VLOOKUP(C123,Sheet5!$B$2:$G$253,6,0)</f>
        <v>086092010101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75"/>
      <c r="AH123" s="75"/>
      <c r="AI123" s="46" t="s">
        <v>232</v>
      </c>
      <c r="AJ123" s="108" t="s">
        <v>685</v>
      </c>
      <c r="AK123" s="46" t="s">
        <v>686</v>
      </c>
      <c r="AL123" s="46"/>
      <c r="AM123" s="66"/>
      <c r="AN123" s="56" t="s">
        <v>50</v>
      </c>
      <c r="AO123" s="56" t="s">
        <v>107</v>
      </c>
      <c r="AP123" s="56" t="s">
        <v>60</v>
      </c>
      <c r="AQ123" s="36">
        <f t="shared" ca="1" si="5"/>
        <v>34</v>
      </c>
    </row>
    <row r="124" spans="1:43" s="624" customFormat="1" ht="21.75" customHeight="1">
      <c r="A124" s="25">
        <f>IF(C124=0,"",SUBTOTAL(3,C$5:C124))</f>
        <v>120</v>
      </c>
      <c r="B124" s="86">
        <v>4</v>
      </c>
      <c r="C124" s="25" t="s">
        <v>1117</v>
      </c>
      <c r="D124" s="25" t="str">
        <f>VLOOKUP(C124,Sheet4!$A$1:$B$300,2,0)</f>
        <v>9522045066</v>
      </c>
      <c r="E124" s="46" t="s">
        <v>1118</v>
      </c>
      <c r="F124" s="63" t="str">
        <f>VLOOKUP(D124,'Sheet1 (2)'!$D$11:$F$338,3,0)</f>
        <v>Nguyễn Thị Diễm Mi</v>
      </c>
      <c r="G124" s="774">
        <f>VLOOKUP(C124,'chuyển xếp 2024'!$C$5:$W$328,21,0)</f>
        <v>6579000</v>
      </c>
      <c r="H124" s="774">
        <f>VLOOKUP(C124,'chuyển xếp 2024'!$C$5:$W$328,19,0)</f>
        <v>0</v>
      </c>
      <c r="I124" s="46" t="s">
        <v>63</v>
      </c>
      <c r="J124" s="63">
        <f t="shared" si="4"/>
        <v>0</v>
      </c>
      <c r="K124" s="56" t="s">
        <v>33</v>
      </c>
      <c r="L124" s="56" t="s">
        <v>34</v>
      </c>
      <c r="M124" s="46"/>
      <c r="N124" s="46" t="s">
        <v>1119</v>
      </c>
      <c r="O124" s="57">
        <v>36135</v>
      </c>
      <c r="P124" s="75">
        <v>44347</v>
      </c>
      <c r="Q124" s="625" t="s">
        <v>36</v>
      </c>
      <c r="R124" s="56" t="s">
        <v>1120</v>
      </c>
      <c r="S124" s="626" t="str">
        <f t="shared" ca="1" si="6"/>
        <v xml:space="preserve">5 NĂM 2 THÁNG 19 NGÀY </v>
      </c>
      <c r="T124" s="74" t="s">
        <v>1121</v>
      </c>
      <c r="U124" s="1049" t="str">
        <f>VLOOKUP(C124,Sheet5!$B$2:$G$253,6,0)</f>
        <v>095198003363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108">
        <v>42028</v>
      </c>
      <c r="AH124" s="108"/>
      <c r="AI124" s="46" t="s">
        <v>232</v>
      </c>
      <c r="AJ124" s="108" t="s">
        <v>1122</v>
      </c>
      <c r="AK124" s="46" t="s">
        <v>1123</v>
      </c>
      <c r="AL124" s="627" t="s">
        <v>1124</v>
      </c>
      <c r="AM124" s="628"/>
      <c r="AN124" s="108" t="s">
        <v>50</v>
      </c>
      <c r="AO124" s="108" t="s">
        <v>1125</v>
      </c>
      <c r="AP124" s="56" t="s">
        <v>1055</v>
      </c>
      <c r="AQ124" s="36">
        <f ca="1">DATEDIF(O124,TODAY(),"y")</f>
        <v>27</v>
      </c>
    </row>
    <row r="125" spans="1:43" s="36" customFormat="1">
      <c r="A125" s="25">
        <f>IF(C125=0,"",SUBTOTAL(3,C$5:C125))</f>
        <v>121</v>
      </c>
      <c r="B125" s="86">
        <v>5</v>
      </c>
      <c r="C125" s="25" t="s">
        <v>1849</v>
      </c>
      <c r="D125" s="25" t="str">
        <f>VLOOKUP(C125,Sheet4!$A$1:$B$300,2,0)</f>
        <v>9222564773</v>
      </c>
      <c r="E125" s="63" t="s">
        <v>1851</v>
      </c>
      <c r="F125" s="63" t="str">
        <f>VLOOKUP(D125,'Sheet1 (2)'!$D$11:$F$338,3,0)</f>
        <v>Nguyễn Thị Phương Thảo</v>
      </c>
      <c r="G125" s="774">
        <f>VLOOKUP(C125,'chuyển xếp 2024'!$C$5:$W$328,21,0)</f>
        <v>6579000</v>
      </c>
      <c r="H125" s="774">
        <f>VLOOKUP(C125,'chuyển xếp 2024'!$C$5:$W$328,19,0)</f>
        <v>0</v>
      </c>
      <c r="I125" s="63" t="s">
        <v>63</v>
      </c>
      <c r="J125" s="63">
        <f t="shared" si="4"/>
        <v>0</v>
      </c>
      <c r="K125" s="63" t="s">
        <v>33</v>
      </c>
      <c r="L125" s="63" t="s">
        <v>34</v>
      </c>
      <c r="M125" s="63"/>
      <c r="N125" s="46" t="s">
        <v>386</v>
      </c>
      <c r="O125" s="106">
        <v>36528</v>
      </c>
      <c r="P125" s="107">
        <v>45150</v>
      </c>
      <c r="Q125" s="625" t="s">
        <v>36</v>
      </c>
      <c r="R125" s="56" t="s">
        <v>1852</v>
      </c>
      <c r="S125" s="56" t="str">
        <f t="shared" ca="1" si="6"/>
        <v xml:space="preserve">3 NĂM 0 THÁNG 7 NGÀY </v>
      </c>
      <c r="T125" s="80" t="s">
        <v>1853</v>
      </c>
      <c r="U125" s="1049" t="s">
        <v>1853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75"/>
      <c r="AH125" s="75"/>
      <c r="AI125" s="46" t="s">
        <v>232</v>
      </c>
      <c r="AJ125" s="108" t="s">
        <v>1854</v>
      </c>
      <c r="AK125" s="46" t="s">
        <v>1855</v>
      </c>
      <c r="AL125" s="46"/>
      <c r="AM125" s="66"/>
      <c r="AN125" s="46" t="s">
        <v>182</v>
      </c>
      <c r="AO125" s="56" t="s">
        <v>100</v>
      </c>
      <c r="AP125" s="56" t="s">
        <v>1055</v>
      </c>
      <c r="AQ125" s="36">
        <f t="shared" ca="1" si="5"/>
        <v>26</v>
      </c>
    </row>
    <row r="126" spans="1:43" s="491" customFormat="1">
      <c r="A126" s="25">
        <f>IF(C126=0,"",SUBTOTAL(3,C$5:C126))</f>
        <v>122</v>
      </c>
      <c r="B126" s="86">
        <v>6</v>
      </c>
      <c r="C126" s="920" t="s">
        <v>2844</v>
      </c>
      <c r="D126" s="919" t="s">
        <v>3285</v>
      </c>
      <c r="E126" s="534" t="s">
        <v>2843</v>
      </c>
      <c r="F126" s="63" t="str">
        <f>VLOOKUP(D126,'Sheet1 (2)'!$D$11:$F$338,3,0)</f>
        <v>Bùi Ngọc Quyên</v>
      </c>
      <c r="G126" s="872">
        <f>VLOOKUP(C126,'chuyển xếp 2024'!$C$5:$W$328,21,0)</f>
        <v>6579000</v>
      </c>
      <c r="H126" s="488"/>
      <c r="I126" s="483" t="s">
        <v>63</v>
      </c>
      <c r="J126" s="63">
        <f t="shared" si="4"/>
        <v>0</v>
      </c>
      <c r="K126" s="483" t="s">
        <v>33</v>
      </c>
      <c r="L126" s="483" t="s">
        <v>34</v>
      </c>
      <c r="M126" s="483"/>
      <c r="N126" s="499" t="s">
        <v>386</v>
      </c>
      <c r="O126" s="921">
        <v>37219</v>
      </c>
      <c r="P126" s="488">
        <v>45809</v>
      </c>
      <c r="Q126" s="533" t="s">
        <v>117</v>
      </c>
      <c r="R126" s="56" t="s">
        <v>2930</v>
      </c>
      <c r="S126" s="56" t="str">
        <f t="shared" ca="1" si="6"/>
        <v xml:space="preserve">1 NĂM 2 THÁNG 18 NGÀY </v>
      </c>
      <c r="T126" s="487" t="s">
        <v>2931</v>
      </c>
      <c r="U126" s="1050" t="s">
        <v>2931</v>
      </c>
      <c r="V126" s="487"/>
      <c r="W126" s="487"/>
      <c r="X126" s="487"/>
      <c r="Y126" s="487"/>
      <c r="Z126" s="487"/>
      <c r="AA126" s="487"/>
      <c r="AB126" s="487"/>
      <c r="AC126" s="487"/>
      <c r="AD126" s="487"/>
      <c r="AE126" s="487"/>
      <c r="AF126" s="487"/>
      <c r="AG126" s="488">
        <v>44421</v>
      </c>
      <c r="AH126" s="488"/>
      <c r="AI126" s="46" t="s">
        <v>232</v>
      </c>
      <c r="AJ126" s="489" t="s">
        <v>2780</v>
      </c>
      <c r="AK126" s="499" t="s">
        <v>2932</v>
      </c>
      <c r="AL126" s="499" t="s">
        <v>2932</v>
      </c>
      <c r="AM126" s="480"/>
      <c r="AN126" s="108" t="s">
        <v>50</v>
      </c>
      <c r="AO126" s="484" t="s">
        <v>434</v>
      </c>
      <c r="AP126" s="484"/>
    </row>
    <row r="127" spans="1:43" s="37" customFormat="1">
      <c r="A127" s="27">
        <f>IF(C127=0,"",SUBTOTAL(3,C$5:C127))</f>
        <v>123</v>
      </c>
      <c r="B127" s="86">
        <v>7</v>
      </c>
      <c r="C127" s="109" t="s">
        <v>692</v>
      </c>
      <c r="D127" s="27" t="str">
        <f>VLOOKUP(C127,Sheet4!$A$1:$B$300,2,0)</f>
        <v>9208016198</v>
      </c>
      <c r="E127" s="110" t="s">
        <v>693</v>
      </c>
      <c r="F127" s="63" t="str">
        <f>VLOOKUP(D127,'Sheet1 (2)'!$D$11:$F$338,3,0)</f>
        <v>Đỗ Đình Cường</v>
      </c>
      <c r="G127" s="697">
        <f>VLOOKUP(C127,'chuyển xếp 2024'!$C$5:$W$328,21,0)</f>
        <v>6694000</v>
      </c>
      <c r="H127" s="697">
        <f>VLOOKUP(C127,'chuyển xếp 2024'!$C$5:$W$328,19,0)</f>
        <v>0</v>
      </c>
      <c r="I127" s="110" t="s">
        <v>32</v>
      </c>
      <c r="J127" s="63">
        <f t="shared" si="4"/>
        <v>1</v>
      </c>
      <c r="K127" s="28" t="s">
        <v>33</v>
      </c>
      <c r="L127" s="28" t="s">
        <v>34</v>
      </c>
      <c r="M127" s="110"/>
      <c r="N127" s="48" t="s">
        <v>671</v>
      </c>
      <c r="O127" s="30">
        <v>24400</v>
      </c>
      <c r="P127" s="31">
        <v>39188</v>
      </c>
      <c r="Q127" s="111" t="s">
        <v>36</v>
      </c>
      <c r="R127" s="32" t="s">
        <v>694</v>
      </c>
      <c r="S127" s="32" t="str">
        <f t="shared" ca="1" si="6"/>
        <v xml:space="preserve">19 NĂM 4 THÁNG 3 NGÀY </v>
      </c>
      <c r="T127" s="94" t="s">
        <v>695</v>
      </c>
      <c r="U127" s="1054" t="str">
        <f>VLOOKUP(C127,Sheet5!$B$2:$G$253,6,0)</f>
        <v>035066006365</v>
      </c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34"/>
      <c r="AH127" s="34"/>
      <c r="AI127" s="48" t="s">
        <v>232</v>
      </c>
      <c r="AJ127" s="35" t="s">
        <v>696</v>
      </c>
      <c r="AK127" s="48" t="s">
        <v>697</v>
      </c>
      <c r="AL127" s="48"/>
      <c r="AM127" s="73"/>
      <c r="AN127" s="111" t="s">
        <v>156</v>
      </c>
      <c r="AO127" s="111"/>
      <c r="AP127" s="32" t="s">
        <v>503</v>
      </c>
      <c r="AQ127" s="501">
        <f t="shared" ca="1" si="5"/>
        <v>59</v>
      </c>
    </row>
    <row r="128" spans="1:43" s="36" customFormat="1">
      <c r="A128" s="25">
        <f>IF(C128=0,"",SUBTOTAL(3,C$5:C128))</f>
        <v>124</v>
      </c>
      <c r="B128" s="86">
        <v>8</v>
      </c>
      <c r="C128" s="86" t="s">
        <v>698</v>
      </c>
      <c r="D128" s="25" t="str">
        <f>VLOOKUP(C128,Sheet4!$A$1:$B$300,2,0)</f>
        <v>9208016199</v>
      </c>
      <c r="E128" s="87" t="s">
        <v>699</v>
      </c>
      <c r="F128" s="63" t="str">
        <f>VLOOKUP(D128,'Sheet1 (2)'!$D$11:$F$338,3,0)</f>
        <v>Trần Thanh Nhàn</v>
      </c>
      <c r="G128" s="774">
        <f>VLOOKUP(C128,'chuyển xếp 2024'!$C$5:$W$328,21,0)</f>
        <v>6694000</v>
      </c>
      <c r="H128" s="774">
        <f>VLOOKUP(C128,'chuyển xếp 2024'!$C$5:$W$328,19,0)</f>
        <v>0</v>
      </c>
      <c r="I128" s="87" t="s">
        <v>32</v>
      </c>
      <c r="J128" s="63">
        <f t="shared" si="4"/>
        <v>1</v>
      </c>
      <c r="K128" s="63" t="s">
        <v>33</v>
      </c>
      <c r="L128" s="63" t="s">
        <v>700</v>
      </c>
      <c r="M128" s="87"/>
      <c r="N128" s="46" t="s">
        <v>671</v>
      </c>
      <c r="O128" s="106">
        <v>28810</v>
      </c>
      <c r="P128" s="107">
        <v>39188</v>
      </c>
      <c r="Q128" s="625" t="s">
        <v>36</v>
      </c>
      <c r="R128" s="56" t="s">
        <v>701</v>
      </c>
      <c r="S128" s="56" t="str">
        <f t="shared" ca="1" si="6"/>
        <v xml:space="preserve">19 NĂM 4 THÁNG 3 NGÀY </v>
      </c>
      <c r="T128" s="879">
        <v>331742561</v>
      </c>
      <c r="U128" s="1049" t="str">
        <f>VLOOKUP(C128,Sheet5!$B$2:$G$253,6,0)</f>
        <v>092078005854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75">
        <v>40362</v>
      </c>
      <c r="AH128" s="75"/>
      <c r="AI128" s="46" t="s">
        <v>232</v>
      </c>
      <c r="AJ128" s="108" t="s">
        <v>702</v>
      </c>
      <c r="AK128" s="46" t="s">
        <v>703</v>
      </c>
      <c r="AL128" s="46"/>
      <c r="AM128" s="66"/>
      <c r="AN128" s="625" t="s">
        <v>156</v>
      </c>
      <c r="AO128" s="625"/>
      <c r="AP128" s="56" t="s">
        <v>503</v>
      </c>
      <c r="AQ128" s="36">
        <f t="shared" ca="1" si="5"/>
        <v>47</v>
      </c>
    </row>
    <row r="129" spans="1:43" s="36" customFormat="1">
      <c r="A129" s="25">
        <f>IF(C129=0,"",SUBTOTAL(3,C$5:C129))</f>
        <v>125</v>
      </c>
      <c r="B129" s="86">
        <v>9</v>
      </c>
      <c r="C129" s="86" t="s">
        <v>704</v>
      </c>
      <c r="D129" s="25" t="str">
        <f>VLOOKUP(C129,Sheet4!$A$1:$B$300,2,0)</f>
        <v>9208016201</v>
      </c>
      <c r="E129" s="87" t="s">
        <v>705</v>
      </c>
      <c r="F129" s="63" t="str">
        <f>VLOOKUP(D129,'Sheet1 (2)'!$D$11:$F$338,3,0)</f>
        <v>Phan Văn Nhựt</v>
      </c>
      <c r="G129" s="774">
        <f>VLOOKUP(C129,'chuyển xếp 2024'!$C$5:$W$328,21,0)</f>
        <v>6694000</v>
      </c>
      <c r="H129" s="774">
        <f>VLOOKUP(C129,'chuyển xếp 2024'!$C$5:$W$328,19,0)</f>
        <v>0</v>
      </c>
      <c r="I129" s="87" t="s">
        <v>32</v>
      </c>
      <c r="J129" s="63">
        <f t="shared" si="4"/>
        <v>1</v>
      </c>
      <c r="K129" s="63" t="s">
        <v>33</v>
      </c>
      <c r="L129" s="63" t="s">
        <v>34</v>
      </c>
      <c r="M129" s="87"/>
      <c r="N129" s="46" t="s">
        <v>671</v>
      </c>
      <c r="O129" s="106" t="s">
        <v>350</v>
      </c>
      <c r="P129" s="107">
        <v>39188</v>
      </c>
      <c r="Q129" s="625" t="s">
        <v>36</v>
      </c>
      <c r="R129" s="56" t="s">
        <v>706</v>
      </c>
      <c r="S129" s="56" t="str">
        <f t="shared" ca="1" si="6"/>
        <v xml:space="preserve">19 NĂM 4 THÁNG 3 NGÀY </v>
      </c>
      <c r="T129" s="80" t="s">
        <v>707</v>
      </c>
      <c r="U129" s="1049" t="str">
        <f>VLOOKUP(C129,Sheet5!$B$2:$G$253,6,0)</f>
        <v>092073002305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75"/>
      <c r="AH129" s="75"/>
      <c r="AI129" s="46" t="s">
        <v>232</v>
      </c>
      <c r="AJ129" s="108" t="s">
        <v>708</v>
      </c>
      <c r="AK129" s="46" t="s">
        <v>709</v>
      </c>
      <c r="AL129" s="46"/>
      <c r="AM129" s="66"/>
      <c r="AN129" s="625" t="s">
        <v>156</v>
      </c>
      <c r="AO129" s="625"/>
      <c r="AP129" s="56" t="s">
        <v>503</v>
      </c>
      <c r="AQ129" s="64">
        <f t="shared" ca="1" si="5"/>
        <v>53</v>
      </c>
    </row>
    <row r="130" spans="1:43" s="36" customFormat="1">
      <c r="A130" s="25">
        <f>IF(C130=0,"",SUBTOTAL(3,C$5:C130))</f>
        <v>126</v>
      </c>
      <c r="B130" s="86">
        <v>10</v>
      </c>
      <c r="C130" s="86" t="s">
        <v>710</v>
      </c>
      <c r="D130" s="25" t="str">
        <f>VLOOKUP(C130,Sheet4!$A$1:$B$300,2,0)</f>
        <v>9208016202</v>
      </c>
      <c r="E130" s="87" t="s">
        <v>711</v>
      </c>
      <c r="F130" s="63" t="str">
        <f>VLOOKUP(D130,'Sheet1 (2)'!$D$11:$F$338,3,0)</f>
        <v>Trương Thị Hằng</v>
      </c>
      <c r="G130" s="774">
        <f>VLOOKUP(C130,'chuyển xếp 2024'!$C$5:$W$328,21,0)</f>
        <v>6694000</v>
      </c>
      <c r="H130" s="774">
        <f>VLOOKUP(C130,'chuyển xếp 2024'!$C$5:$W$328,19,0)</f>
        <v>0</v>
      </c>
      <c r="I130" s="63" t="s">
        <v>63</v>
      </c>
      <c r="J130" s="63">
        <f t="shared" si="4"/>
        <v>0</v>
      </c>
      <c r="K130" s="63" t="s">
        <v>33</v>
      </c>
      <c r="L130" s="63" t="s">
        <v>34</v>
      </c>
      <c r="M130" s="87"/>
      <c r="N130" s="46" t="s">
        <v>671</v>
      </c>
      <c r="O130" s="106">
        <v>28048</v>
      </c>
      <c r="P130" s="107">
        <v>39188</v>
      </c>
      <c r="Q130" s="625" t="s">
        <v>36</v>
      </c>
      <c r="R130" s="56" t="s">
        <v>712</v>
      </c>
      <c r="S130" s="56" t="str">
        <f t="shared" ca="1" si="6"/>
        <v xml:space="preserve">19 NĂM 4 THÁNG 3 NGÀY </v>
      </c>
      <c r="T130" s="523" t="s">
        <v>713</v>
      </c>
      <c r="U130" s="1049" t="str">
        <f>VLOOKUP(C130,Sheet5!$B$2:$G$253,6,0)</f>
        <v>092176001154</v>
      </c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75">
        <v>42668</v>
      </c>
      <c r="AH130" s="75"/>
      <c r="AI130" s="46" t="s">
        <v>232</v>
      </c>
      <c r="AJ130" s="108" t="s">
        <v>708</v>
      </c>
      <c r="AK130" s="46" t="s">
        <v>709</v>
      </c>
      <c r="AL130" s="46"/>
      <c r="AM130" s="66"/>
      <c r="AN130" s="625" t="s">
        <v>156</v>
      </c>
      <c r="AO130" s="625"/>
      <c r="AP130" s="56" t="s">
        <v>503</v>
      </c>
      <c r="AQ130" s="36">
        <f t="shared" ca="1" si="5"/>
        <v>49</v>
      </c>
    </row>
    <row r="131" spans="1:43" s="36" customFormat="1">
      <c r="A131" s="25">
        <f>IF(C131=0,"",SUBTOTAL(3,C$5:C131))</f>
        <v>127</v>
      </c>
      <c r="B131" s="86">
        <v>11</v>
      </c>
      <c r="C131" s="86" t="s">
        <v>714</v>
      </c>
      <c r="D131" s="25" t="str">
        <f>VLOOKUP(C131,Sheet4!$A$1:$B$300,2,0)</f>
        <v>9208016209</v>
      </c>
      <c r="E131" s="87" t="s">
        <v>715</v>
      </c>
      <c r="F131" s="63" t="str">
        <f>VLOOKUP(D131,'Sheet1 (2)'!$D$11:$F$338,3,0)</f>
        <v>Đoàn Thị Hồng Dể</v>
      </c>
      <c r="G131" s="774">
        <f>VLOOKUP(C131,'chuyển xếp 2024'!$C$5:$W$328,21,0)</f>
        <v>6694000</v>
      </c>
      <c r="H131" s="774">
        <f>VLOOKUP(C131,'chuyển xếp 2024'!$C$5:$W$328,19,0)</f>
        <v>0</v>
      </c>
      <c r="I131" s="63" t="s">
        <v>63</v>
      </c>
      <c r="J131" s="63">
        <f t="shared" si="4"/>
        <v>0</v>
      </c>
      <c r="K131" s="63" t="s">
        <v>33</v>
      </c>
      <c r="L131" s="63" t="s">
        <v>34</v>
      </c>
      <c r="M131" s="87"/>
      <c r="N131" s="46" t="s">
        <v>671</v>
      </c>
      <c r="O131" s="106">
        <v>28491</v>
      </c>
      <c r="P131" s="107">
        <v>39188</v>
      </c>
      <c r="Q131" s="625" t="s">
        <v>36</v>
      </c>
      <c r="R131" s="56" t="s">
        <v>716</v>
      </c>
      <c r="S131" s="56" t="str">
        <f t="shared" ca="1" si="6"/>
        <v xml:space="preserve">19 NĂM 4 THÁNG 3 NGÀY </v>
      </c>
      <c r="T131" s="80" t="s">
        <v>717</v>
      </c>
      <c r="U131" s="1049" t="str">
        <f>VLOOKUP(C131,Sheet5!$B$2:$G$253,6,0)</f>
        <v>094178003638</v>
      </c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75"/>
      <c r="AH131" s="75"/>
      <c r="AI131" s="46" t="s">
        <v>232</v>
      </c>
      <c r="AJ131" s="108" t="s">
        <v>718</v>
      </c>
      <c r="AK131" s="46" t="s">
        <v>719</v>
      </c>
      <c r="AL131" s="46"/>
      <c r="AM131" s="66"/>
      <c r="AN131" s="625" t="s">
        <v>156</v>
      </c>
      <c r="AO131" s="625"/>
      <c r="AP131" s="56" t="s">
        <v>503</v>
      </c>
      <c r="AQ131" s="36">
        <f t="shared" ca="1" si="5"/>
        <v>48</v>
      </c>
    </row>
    <row r="132" spans="1:43" s="36" customFormat="1">
      <c r="A132" s="25">
        <f>IF(C132=0,"",SUBTOTAL(3,C$5:C132))</f>
        <v>128</v>
      </c>
      <c r="B132" s="86">
        <v>12</v>
      </c>
      <c r="C132" s="86" t="s">
        <v>720</v>
      </c>
      <c r="D132" s="25" t="str">
        <f>VLOOKUP(C132,Sheet4!$A$1:$B$300,2,0)</f>
        <v>9208016214</v>
      </c>
      <c r="E132" s="87" t="s">
        <v>721</v>
      </c>
      <c r="F132" s="63" t="str">
        <f>VLOOKUP(D132,'Sheet1 (2)'!$D$11:$F$338,3,0)</f>
        <v>Đinh Thị Cẩm Nhung</v>
      </c>
      <c r="G132" s="774">
        <f>VLOOKUP(C132,'chuyển xếp 2024'!$C$5:$W$328,21,0)</f>
        <v>6694000</v>
      </c>
      <c r="H132" s="774">
        <f>VLOOKUP(C132,'chuyển xếp 2024'!$C$5:$W$328,19,0)</f>
        <v>0</v>
      </c>
      <c r="I132" s="63" t="s">
        <v>63</v>
      </c>
      <c r="J132" s="63">
        <f t="shared" si="4"/>
        <v>0</v>
      </c>
      <c r="K132" s="63" t="s">
        <v>33</v>
      </c>
      <c r="L132" s="63" t="s">
        <v>34</v>
      </c>
      <c r="M132" s="87"/>
      <c r="N132" s="46" t="s">
        <v>671</v>
      </c>
      <c r="O132" s="106">
        <v>31400</v>
      </c>
      <c r="P132" s="107">
        <v>39188</v>
      </c>
      <c r="Q132" s="625" t="s">
        <v>36</v>
      </c>
      <c r="R132" s="56" t="s">
        <v>722</v>
      </c>
      <c r="S132" s="56" t="str">
        <f t="shared" ca="1" si="6"/>
        <v xml:space="preserve">19 NĂM 4 THÁNG 3 NGÀY </v>
      </c>
      <c r="T132" s="523" t="s">
        <v>723</v>
      </c>
      <c r="U132" s="1049" t="str">
        <f>VLOOKUP(C132,Sheet5!$B$2:$G$253,6,0)</f>
        <v>092185001179</v>
      </c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75">
        <v>42466</v>
      </c>
      <c r="AH132" s="75"/>
      <c r="AI132" s="46" t="s">
        <v>232</v>
      </c>
      <c r="AJ132" s="108" t="s">
        <v>724</v>
      </c>
      <c r="AK132" s="46" t="s">
        <v>725</v>
      </c>
      <c r="AL132" s="46"/>
      <c r="AM132" s="66"/>
      <c r="AN132" s="625" t="s">
        <v>156</v>
      </c>
      <c r="AO132" s="625"/>
      <c r="AP132" s="56" t="s">
        <v>503</v>
      </c>
      <c r="AQ132" s="36">
        <f t="shared" ca="1" si="5"/>
        <v>40</v>
      </c>
    </row>
    <row r="133" spans="1:43" s="36" customFormat="1">
      <c r="A133" s="25">
        <f>IF(C133=0,"",SUBTOTAL(3,C$5:C133))</f>
        <v>129</v>
      </c>
      <c r="B133" s="86">
        <v>13</v>
      </c>
      <c r="C133" s="86" t="s">
        <v>726</v>
      </c>
      <c r="D133" s="25" t="str">
        <f>VLOOKUP(C133,Sheet4!$A$1:$B$300,2,0)</f>
        <v>9208016215</v>
      </c>
      <c r="E133" s="87" t="s">
        <v>727</v>
      </c>
      <c r="F133" s="63" t="str">
        <f>VLOOKUP(D133,'Sheet1 (2)'!$D$11:$F$338,3,0)</f>
        <v>Diệp Thị Loan</v>
      </c>
      <c r="G133" s="774">
        <f>VLOOKUP(C133,'chuyển xếp 2024'!$C$5:$W$328,21,0)</f>
        <v>6694000</v>
      </c>
      <c r="H133" s="774">
        <f>VLOOKUP(C133,'chuyển xếp 2024'!$C$5:$W$328,19,0)</f>
        <v>0</v>
      </c>
      <c r="I133" s="63" t="s">
        <v>63</v>
      </c>
      <c r="J133" s="63">
        <f t="shared" si="4"/>
        <v>0</v>
      </c>
      <c r="K133" s="63" t="s">
        <v>33</v>
      </c>
      <c r="L133" s="63" t="s">
        <v>134</v>
      </c>
      <c r="M133" s="87"/>
      <c r="N133" s="46" t="s">
        <v>671</v>
      </c>
      <c r="O133" s="106">
        <v>32012</v>
      </c>
      <c r="P133" s="107">
        <v>39188</v>
      </c>
      <c r="Q133" s="625" t="s">
        <v>36</v>
      </c>
      <c r="R133" s="56" t="s">
        <v>728</v>
      </c>
      <c r="S133" s="56" t="str">
        <f t="shared" ca="1" si="6"/>
        <v xml:space="preserve">19 NĂM 4 THÁNG 3 NGÀY </v>
      </c>
      <c r="T133" s="74" t="s">
        <v>729</v>
      </c>
      <c r="U133" s="1049" t="str">
        <f>VLOOKUP(C133,Sheet5!$B$2:$G$253,6,0)</f>
        <v>084187002652</v>
      </c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75">
        <v>44302</v>
      </c>
      <c r="AH133" s="75"/>
      <c r="AI133" s="46" t="s">
        <v>232</v>
      </c>
      <c r="AJ133" s="108" t="s">
        <v>730</v>
      </c>
      <c r="AK133" s="46" t="s">
        <v>731</v>
      </c>
      <c r="AL133" s="46"/>
      <c r="AM133" s="66"/>
      <c r="AN133" s="625" t="s">
        <v>156</v>
      </c>
      <c r="AO133" s="625"/>
      <c r="AP133" s="56" t="s">
        <v>503</v>
      </c>
      <c r="AQ133" s="36">
        <f t="shared" ca="1" si="5"/>
        <v>38</v>
      </c>
    </row>
    <row r="134" spans="1:43" s="36" customFormat="1">
      <c r="A134" s="25">
        <f>IF(C134=0,"",SUBTOTAL(3,C$5:C134))</f>
        <v>130</v>
      </c>
      <c r="B134" s="86">
        <v>14</v>
      </c>
      <c r="C134" s="86" t="s">
        <v>735</v>
      </c>
      <c r="D134" s="25" t="str">
        <f>VLOOKUP(C134,Sheet4!$A$1:$B$300,2,0)</f>
        <v>9208007820</v>
      </c>
      <c r="E134" s="87" t="s">
        <v>736</v>
      </c>
      <c r="F134" s="63" t="str">
        <f>VLOOKUP(D134,'Sheet1 (2)'!$D$11:$F$338,3,0)</f>
        <v>Phạm Văn Khải</v>
      </c>
      <c r="G134" s="774">
        <f>VLOOKUP(C134,'chuyển xếp 2024'!$C$5:$W$328,21,0)</f>
        <v>6694000</v>
      </c>
      <c r="H134" s="774">
        <f>VLOOKUP(C134,'chuyển xếp 2024'!$C$5:$W$328,19,0)</f>
        <v>0</v>
      </c>
      <c r="I134" s="87" t="s">
        <v>32</v>
      </c>
      <c r="J134" s="63">
        <f t="shared" si="4"/>
        <v>1</v>
      </c>
      <c r="K134" s="63" t="s">
        <v>33</v>
      </c>
      <c r="L134" s="63" t="s">
        <v>34</v>
      </c>
      <c r="M134" s="87"/>
      <c r="N134" s="46" t="s">
        <v>671</v>
      </c>
      <c r="O134" s="106">
        <v>25861</v>
      </c>
      <c r="P134" s="107">
        <v>39522</v>
      </c>
      <c r="Q134" s="625" t="s">
        <v>36</v>
      </c>
      <c r="R134" s="56" t="s">
        <v>737</v>
      </c>
      <c r="S134" s="56" t="str">
        <f t="shared" ca="1" si="6"/>
        <v xml:space="preserve">18 NĂM 5 THÁNG 4 NGÀY </v>
      </c>
      <c r="T134" s="80" t="s">
        <v>738</v>
      </c>
      <c r="U134" s="1049" t="str">
        <f>VLOOKUP(C134,Sheet5!$B$2:$G$253,6,0)</f>
        <v>092070004502</v>
      </c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75"/>
      <c r="AH134" s="75"/>
      <c r="AI134" s="46" t="s">
        <v>232</v>
      </c>
      <c r="AJ134" s="108" t="s">
        <v>708</v>
      </c>
      <c r="AK134" s="46" t="s">
        <v>739</v>
      </c>
      <c r="AL134" s="46"/>
      <c r="AM134" s="66"/>
      <c r="AN134" s="625" t="s">
        <v>156</v>
      </c>
      <c r="AO134" s="625"/>
      <c r="AP134" s="56" t="s">
        <v>503</v>
      </c>
      <c r="AQ134" s="64">
        <f t="shared" ca="1" si="5"/>
        <v>55</v>
      </c>
    </row>
    <row r="135" spans="1:43" s="36" customFormat="1">
      <c r="A135" s="25">
        <f>IF(C135=0,"",SUBTOTAL(3,C$5:C135))</f>
        <v>131</v>
      </c>
      <c r="B135" s="86">
        <v>15</v>
      </c>
      <c r="C135" s="86" t="s">
        <v>757</v>
      </c>
      <c r="D135" s="25" t="str">
        <f>VLOOKUP(C135,Sheet4!$A$1:$B$300,2,0)</f>
        <v>5499003364</v>
      </c>
      <c r="E135" s="87" t="s">
        <v>758</v>
      </c>
      <c r="F135" s="63" t="str">
        <f>VLOOKUP(D135,'Sheet1 (2)'!$D$11:$F$338,3,0)</f>
        <v>Nguyễn Thiện Hoàng</v>
      </c>
      <c r="G135" s="774">
        <f>VLOOKUP(C135,'chuyển xếp 2024'!$C$5:$W$328,21,0)</f>
        <v>7230000</v>
      </c>
      <c r="H135" s="774">
        <f>VLOOKUP(C135,'chuyển xếp 2024'!$C$5:$W$328,19,0)</f>
        <v>0</v>
      </c>
      <c r="I135" s="87" t="s">
        <v>32</v>
      </c>
      <c r="J135" s="63">
        <f t="shared" si="4"/>
        <v>1</v>
      </c>
      <c r="K135" s="63" t="s">
        <v>33</v>
      </c>
      <c r="L135" s="63" t="s">
        <v>34</v>
      </c>
      <c r="M135" s="87"/>
      <c r="N135" s="46" t="s">
        <v>671</v>
      </c>
      <c r="O135" s="106">
        <v>25856</v>
      </c>
      <c r="P135" s="107">
        <v>35475</v>
      </c>
      <c r="Q135" s="625" t="s">
        <v>36</v>
      </c>
      <c r="R135" s="56" t="s">
        <v>759</v>
      </c>
      <c r="S135" s="56" t="str">
        <f t="shared" ca="1" si="6"/>
        <v xml:space="preserve">29 NĂM 6 THÁNG 5 NGÀY </v>
      </c>
      <c r="T135" s="74" t="s">
        <v>760</v>
      </c>
      <c r="U135" s="1049" t="str">
        <f>VLOOKUP(C135,Sheet5!$B$2:$G$253,6,0)</f>
        <v>092070001186</v>
      </c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75">
        <v>37117</v>
      </c>
      <c r="AH135" s="75"/>
      <c r="AI135" s="46" t="s">
        <v>232</v>
      </c>
      <c r="AJ135" s="108" t="s">
        <v>724</v>
      </c>
      <c r="AK135" s="46" t="s">
        <v>761</v>
      </c>
      <c r="AL135" s="46"/>
      <c r="AM135" s="66"/>
      <c r="AN135" s="880" t="s">
        <v>156</v>
      </c>
      <c r="AO135" s="880"/>
      <c r="AP135" s="56" t="s">
        <v>503</v>
      </c>
      <c r="AQ135" s="64">
        <f t="shared" ca="1" si="5"/>
        <v>55</v>
      </c>
    </row>
    <row r="136" spans="1:43" s="36" customFormat="1">
      <c r="A136" s="25">
        <f>IF(C136=0,"",SUBTOTAL(3,C$5:C136))</f>
        <v>132</v>
      </c>
      <c r="B136" s="86">
        <v>16</v>
      </c>
      <c r="C136" s="86" t="s">
        <v>762</v>
      </c>
      <c r="D136" s="25" t="str">
        <f>VLOOKUP(C136,Sheet4!$A$1:$B$300,2,0)</f>
        <v>9211010364</v>
      </c>
      <c r="E136" s="87" t="s">
        <v>763</v>
      </c>
      <c r="F136" s="63" t="str">
        <f>VLOOKUP(D136,'Sheet1 (2)'!$D$11:$F$338,3,0)</f>
        <v>Huỳnh Văn Bình</v>
      </c>
      <c r="G136" s="774">
        <f>VLOOKUP(C136,'chuyển xếp 2024'!$C$5:$W$328,21,0)</f>
        <v>6198000</v>
      </c>
      <c r="H136" s="774">
        <f>VLOOKUP(C136,'chuyển xếp 2024'!$C$5:$W$328,19,0)</f>
        <v>0</v>
      </c>
      <c r="I136" s="87" t="s">
        <v>32</v>
      </c>
      <c r="J136" s="63">
        <f t="shared" si="4"/>
        <v>1</v>
      </c>
      <c r="K136" s="63" t="s">
        <v>33</v>
      </c>
      <c r="L136" s="63" t="s">
        <v>34</v>
      </c>
      <c r="M136" s="87"/>
      <c r="N136" s="46" t="s">
        <v>671</v>
      </c>
      <c r="O136" s="106">
        <v>31778</v>
      </c>
      <c r="P136" s="107">
        <v>40686</v>
      </c>
      <c r="Q136" s="625" t="s">
        <v>36</v>
      </c>
      <c r="R136" s="56" t="s">
        <v>764</v>
      </c>
      <c r="S136" s="56" t="str">
        <f t="shared" ca="1" si="6"/>
        <v xml:space="preserve">15 NĂM 2 THÁNG 27 NGÀY </v>
      </c>
      <c r="T136" s="80" t="s">
        <v>765</v>
      </c>
      <c r="U136" s="1049" t="str">
        <f>VLOOKUP(C136,Sheet5!$B$2:$G$253,6,0)</f>
        <v>089087004314</v>
      </c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75"/>
      <c r="AH136" s="75"/>
      <c r="AI136" s="46" t="s">
        <v>232</v>
      </c>
      <c r="AJ136" s="108" t="s">
        <v>766</v>
      </c>
      <c r="AK136" s="46" t="s">
        <v>767</v>
      </c>
      <c r="AL136" s="46"/>
      <c r="AM136" s="66"/>
      <c r="AN136" s="880" t="s">
        <v>93</v>
      </c>
      <c r="AO136" s="46" t="s">
        <v>768</v>
      </c>
      <c r="AP136" s="56" t="s">
        <v>387</v>
      </c>
      <c r="AQ136" s="36">
        <f t="shared" ca="1" si="5"/>
        <v>39</v>
      </c>
    </row>
    <row r="137" spans="1:43" s="36" customFormat="1">
      <c r="A137" s="25">
        <f>IF(C137=0,"",SUBTOTAL(3,C$5:C137))</f>
        <v>133</v>
      </c>
      <c r="B137" s="86">
        <v>17</v>
      </c>
      <c r="C137" s="86" t="s">
        <v>773</v>
      </c>
      <c r="D137" s="25" t="str">
        <f>VLOOKUP(C137,Sheet4!$A$1:$B$300,2,0)</f>
        <v>5400002448</v>
      </c>
      <c r="E137" s="87" t="s">
        <v>774</v>
      </c>
      <c r="F137" s="63" t="str">
        <f>VLOOKUP(D137,'Sheet1 (2)'!$D$11:$F$338,3,0)</f>
        <v>Nguyễn Tất Thức</v>
      </c>
      <c r="G137" s="774">
        <f>VLOOKUP(C137,'chuyển xếp 2024'!$C$5:$W$328,21,0)</f>
        <v>7808000</v>
      </c>
      <c r="H137" s="774">
        <f>VLOOKUP(C137,'chuyển xếp 2024'!$C$5:$W$328,19,0)</f>
        <v>0</v>
      </c>
      <c r="I137" s="87" t="s">
        <v>32</v>
      </c>
      <c r="J137" s="63">
        <f t="shared" si="4"/>
        <v>1</v>
      </c>
      <c r="K137" s="63" t="s">
        <v>33</v>
      </c>
      <c r="L137" s="63" t="s">
        <v>34</v>
      </c>
      <c r="M137" s="87"/>
      <c r="N137" s="46" t="s">
        <v>671</v>
      </c>
      <c r="O137" s="106">
        <v>26331</v>
      </c>
      <c r="P137" s="107">
        <v>33739</v>
      </c>
      <c r="Q137" s="625" t="s">
        <v>36</v>
      </c>
      <c r="R137" s="56" t="s">
        <v>775</v>
      </c>
      <c r="S137" s="56" t="str">
        <f t="shared" ca="1" si="6"/>
        <v xml:space="preserve">34 NĂM 3 THÁNG 4 NGÀY </v>
      </c>
      <c r="T137" s="80" t="s">
        <v>776</v>
      </c>
      <c r="U137" s="1049" t="str">
        <f>VLOOKUP(C137,Sheet5!$B$2:$G$253,6,0)</f>
        <v>036072002757</v>
      </c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75"/>
      <c r="AH137" s="75"/>
      <c r="AI137" s="46" t="s">
        <v>232</v>
      </c>
      <c r="AJ137" s="108" t="s">
        <v>501</v>
      </c>
      <c r="AK137" s="46" t="s">
        <v>777</v>
      </c>
      <c r="AL137" s="46"/>
      <c r="AM137" s="66"/>
      <c r="AN137" s="880" t="s">
        <v>156</v>
      </c>
      <c r="AO137" s="880"/>
      <c r="AP137" s="56" t="s">
        <v>503</v>
      </c>
      <c r="AQ137" s="36">
        <f t="shared" ca="1" si="5"/>
        <v>54</v>
      </c>
    </row>
    <row r="138" spans="1:43" s="36" customFormat="1">
      <c r="A138" s="25">
        <f>IF(C138=0,"",SUBTOTAL(3,C$5:C138))</f>
        <v>134</v>
      </c>
      <c r="B138" s="86">
        <v>18</v>
      </c>
      <c r="C138" s="86" t="s">
        <v>779</v>
      </c>
      <c r="D138" s="25" t="str">
        <f>VLOOKUP(C138,Sheet4!$A$1:$B$300,2,0)</f>
        <v>9214004216</v>
      </c>
      <c r="E138" s="87" t="s">
        <v>780</v>
      </c>
      <c r="F138" s="63" t="str">
        <f>VLOOKUP(D138,'Sheet1 (2)'!$D$11:$F$338,3,0)</f>
        <v>Nguyễn Văn Trọn</v>
      </c>
      <c r="G138" s="774">
        <f>VLOOKUP(C138,'chuyển xếp 2024'!$C$5:$W$328,21,0)</f>
        <v>5739000</v>
      </c>
      <c r="H138" s="774">
        <f>VLOOKUP(C138,'chuyển xếp 2024'!$C$5:$W$328,19,0)</f>
        <v>0</v>
      </c>
      <c r="I138" s="87" t="s">
        <v>32</v>
      </c>
      <c r="J138" s="63">
        <f t="shared" si="4"/>
        <v>1</v>
      </c>
      <c r="K138" s="63" t="s">
        <v>33</v>
      </c>
      <c r="L138" s="63" t="s">
        <v>34</v>
      </c>
      <c r="M138" s="87"/>
      <c r="N138" s="46" t="s">
        <v>671</v>
      </c>
      <c r="O138" s="106">
        <v>34301</v>
      </c>
      <c r="P138" s="107">
        <v>41722</v>
      </c>
      <c r="Q138" s="625" t="s">
        <v>36</v>
      </c>
      <c r="R138" s="56" t="s">
        <v>781</v>
      </c>
      <c r="S138" s="56" t="str">
        <f t="shared" ca="1" si="6"/>
        <v xml:space="preserve">12 NĂM 4 THÁNG 26 NGÀY </v>
      </c>
      <c r="T138" s="523" t="s">
        <v>782</v>
      </c>
      <c r="U138" s="1049" t="str">
        <f>VLOOKUP(C138,Sheet5!$B$2:$G$253,6,0)</f>
        <v>092093006062</v>
      </c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75"/>
      <c r="AH138" s="75"/>
      <c r="AI138" s="46" t="s">
        <v>232</v>
      </c>
      <c r="AJ138" s="108" t="s">
        <v>708</v>
      </c>
      <c r="AK138" s="46" t="s">
        <v>783</v>
      </c>
      <c r="AL138" s="46"/>
      <c r="AM138" s="66"/>
      <c r="AN138" s="880" t="s">
        <v>156</v>
      </c>
      <c r="AO138" s="880"/>
      <c r="AP138" s="56" t="s">
        <v>387</v>
      </c>
      <c r="AQ138" s="36">
        <f t="shared" ca="1" si="5"/>
        <v>32</v>
      </c>
    </row>
    <row r="139" spans="1:43" s="36" customFormat="1">
      <c r="A139" s="25">
        <f>IF(C139=0,"",SUBTOTAL(3,C$5:C139))</f>
        <v>135</v>
      </c>
      <c r="B139" s="86">
        <v>19</v>
      </c>
      <c r="C139" s="86" t="s">
        <v>784</v>
      </c>
      <c r="D139" s="25" t="str">
        <f>VLOOKUP(C139,Sheet4!$A$1:$B$300,2,0)</f>
        <v>9215005699</v>
      </c>
      <c r="E139" s="87" t="s">
        <v>785</v>
      </c>
      <c r="F139" s="63" t="str">
        <f>VLOOKUP(D139,'Sheet1 (2)'!$D$11:$F$338,3,0)</f>
        <v>Phạm Thành Danh</v>
      </c>
      <c r="G139" s="774">
        <f>VLOOKUP(C139,'chuyển xếp 2024'!$C$5:$W$328,21,0)</f>
        <v>5739000</v>
      </c>
      <c r="H139" s="774">
        <f>VLOOKUP(C139,'chuyển xếp 2024'!$C$5:$W$328,19,0)</f>
        <v>0</v>
      </c>
      <c r="I139" s="87" t="s">
        <v>32</v>
      </c>
      <c r="J139" s="63">
        <f t="shared" ref="J139:J202" si="7">IF(I139="nữ",0,1)</f>
        <v>1</v>
      </c>
      <c r="K139" s="63" t="s">
        <v>33</v>
      </c>
      <c r="L139" s="63" t="s">
        <v>34</v>
      </c>
      <c r="M139" s="87"/>
      <c r="N139" s="46" t="s">
        <v>671</v>
      </c>
      <c r="O139" s="106">
        <v>31736</v>
      </c>
      <c r="P139" s="107">
        <v>42095</v>
      </c>
      <c r="Q139" s="625" t="s">
        <v>36</v>
      </c>
      <c r="R139" s="56" t="s">
        <v>787</v>
      </c>
      <c r="S139" s="56" t="str">
        <f t="shared" ca="1" si="6"/>
        <v xml:space="preserve">11 NĂM 4 THÁNG 18 NGÀY </v>
      </c>
      <c r="T139" s="80" t="s">
        <v>788</v>
      </c>
      <c r="U139" s="1049" t="str">
        <f>VLOOKUP(C139,Sheet5!$B$2:$G$253,6,0)</f>
        <v>086086000524</v>
      </c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75"/>
      <c r="AH139" s="75"/>
      <c r="AI139" s="46" t="s">
        <v>232</v>
      </c>
      <c r="AJ139" s="108" t="s">
        <v>789</v>
      </c>
      <c r="AK139" s="46" t="s">
        <v>790</v>
      </c>
      <c r="AL139" s="46"/>
      <c r="AM139" s="66"/>
      <c r="AN139" s="880" t="s">
        <v>156</v>
      </c>
      <c r="AO139" s="880"/>
      <c r="AP139" s="56" t="s">
        <v>387</v>
      </c>
      <c r="AQ139" s="36">
        <f t="shared" ca="1" si="5"/>
        <v>39</v>
      </c>
    </row>
    <row r="140" spans="1:43" s="36" customFormat="1">
      <c r="A140" s="25">
        <f>IF(C140=0,"",SUBTOTAL(3,C$5:C140))</f>
        <v>136</v>
      </c>
      <c r="B140" s="86">
        <v>20</v>
      </c>
      <c r="C140" s="69" t="s">
        <v>791</v>
      </c>
      <c r="D140" s="25" t="str">
        <f>VLOOKUP(C140,Sheet4!$A$1:$B$300,2,0)</f>
        <v>5499003347</v>
      </c>
      <c r="E140" s="98" t="s">
        <v>792</v>
      </c>
      <c r="F140" s="63" t="str">
        <f>VLOOKUP(D140,'Sheet1 (2)'!$D$11:$F$338,3,0)</f>
        <v>Nguyễn Thị Thanh Tuyền</v>
      </c>
      <c r="G140" s="774">
        <f>VLOOKUP(C140,'chuyển xếp 2024'!$C$5:$W$328,21,0)</f>
        <v>7230000</v>
      </c>
      <c r="H140" s="774">
        <f>VLOOKUP(C140,'chuyển xếp 2024'!$C$5:$W$328,19,0)</f>
        <v>0</v>
      </c>
      <c r="I140" s="63" t="s">
        <v>63</v>
      </c>
      <c r="J140" s="63">
        <f t="shared" si="7"/>
        <v>0</v>
      </c>
      <c r="K140" s="63" t="s">
        <v>33</v>
      </c>
      <c r="L140" s="63" t="s">
        <v>700</v>
      </c>
      <c r="M140" s="67"/>
      <c r="N140" s="46" t="s">
        <v>671</v>
      </c>
      <c r="O140" s="106">
        <v>28715</v>
      </c>
      <c r="P140" s="107">
        <v>35977</v>
      </c>
      <c r="Q140" s="625" t="s">
        <v>36</v>
      </c>
      <c r="R140" s="56" t="s">
        <v>793</v>
      </c>
      <c r="S140" s="56" t="str">
        <f t="shared" ca="1" si="6"/>
        <v xml:space="preserve">28 NĂM 1 THÁNG 18 NGÀY </v>
      </c>
      <c r="T140" s="878" t="s">
        <v>794</v>
      </c>
      <c r="U140" s="1049" t="str">
        <f>VLOOKUP(C140,Sheet5!$B$2:$G$253,6,0)</f>
        <v>092178003861</v>
      </c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75"/>
      <c r="AH140" s="75"/>
      <c r="AI140" s="46" t="s">
        <v>232</v>
      </c>
      <c r="AJ140" s="108" t="s">
        <v>724</v>
      </c>
      <c r="AK140" s="46" t="s">
        <v>795</v>
      </c>
      <c r="AL140" s="46"/>
      <c r="AM140" s="66"/>
      <c r="AN140" s="46" t="s">
        <v>156</v>
      </c>
      <c r="AO140" s="46"/>
      <c r="AP140" s="56" t="s">
        <v>503</v>
      </c>
      <c r="AQ140" s="36">
        <f t="shared" ca="1" si="5"/>
        <v>48</v>
      </c>
    </row>
    <row r="141" spans="1:43" s="36" customFormat="1">
      <c r="A141" s="25">
        <f>IF(C141=0,"",SUBTOTAL(3,C$5:C141))</f>
        <v>137</v>
      </c>
      <c r="B141" s="86">
        <v>21</v>
      </c>
      <c r="C141" s="69" t="s">
        <v>796</v>
      </c>
      <c r="D141" s="25" t="str">
        <f>VLOOKUP(C141,Sheet4!$A$1:$B$300,2,0)</f>
        <v>9208007862</v>
      </c>
      <c r="E141" s="98" t="s">
        <v>797</v>
      </c>
      <c r="F141" s="63" t="str">
        <f>VLOOKUP(D141,'Sheet1 (2)'!$D$11:$F$338,3,0)</f>
        <v>Lương Thị Mộng Thi</v>
      </c>
      <c r="G141" s="774">
        <f>VLOOKUP(C141,'chuyển xếp 2024'!$C$5:$W$328,21,0)</f>
        <v>6694000</v>
      </c>
      <c r="H141" s="774">
        <f>VLOOKUP(C141,'chuyển xếp 2024'!$C$5:$W$328,19,0)</f>
        <v>0</v>
      </c>
      <c r="I141" s="63" t="s">
        <v>63</v>
      </c>
      <c r="J141" s="63">
        <f t="shared" si="7"/>
        <v>0</v>
      </c>
      <c r="K141" s="63" t="s">
        <v>33</v>
      </c>
      <c r="L141" s="63" t="s">
        <v>34</v>
      </c>
      <c r="M141" s="67"/>
      <c r="N141" s="46" t="s">
        <v>671</v>
      </c>
      <c r="O141" s="106">
        <v>28830</v>
      </c>
      <c r="P141" s="107">
        <v>39531</v>
      </c>
      <c r="Q141" s="625" t="s">
        <v>36</v>
      </c>
      <c r="R141" s="56" t="s">
        <v>798</v>
      </c>
      <c r="S141" s="56" t="str">
        <f t="shared" ca="1" si="6"/>
        <v xml:space="preserve">18 NĂM 4 THÁNG 26 NGÀY </v>
      </c>
      <c r="T141" s="80" t="s">
        <v>799</v>
      </c>
      <c r="U141" s="1049" t="str">
        <f>VLOOKUP(C141,Sheet5!$B$2:$G$253,6,0)</f>
        <v>092178003635</v>
      </c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75"/>
      <c r="AH141" s="75"/>
      <c r="AI141" s="46" t="s">
        <v>232</v>
      </c>
      <c r="AJ141" s="108" t="s">
        <v>800</v>
      </c>
      <c r="AK141" s="46" t="s">
        <v>801</v>
      </c>
      <c r="AL141" s="46"/>
      <c r="AM141" s="66"/>
      <c r="AN141" s="46" t="s">
        <v>156</v>
      </c>
      <c r="AO141" s="46"/>
      <c r="AP141" s="56" t="s">
        <v>503</v>
      </c>
      <c r="AQ141" s="36">
        <f t="shared" ca="1" si="5"/>
        <v>47</v>
      </c>
    </row>
    <row r="142" spans="1:43" s="36" customFormat="1">
      <c r="A142" s="25">
        <f>IF(C142=0,"",SUBTOTAL(3,C$5:C142))</f>
        <v>138</v>
      </c>
      <c r="B142" s="86">
        <v>22</v>
      </c>
      <c r="C142" s="69" t="s">
        <v>802</v>
      </c>
      <c r="D142" s="25" t="str">
        <f>VLOOKUP(C142,Sheet4!$A$1:$B$300,2,0)</f>
        <v>5400002892</v>
      </c>
      <c r="E142" s="98" t="s">
        <v>803</v>
      </c>
      <c r="F142" s="63" t="str">
        <f>VLOOKUP(D142,'Sheet1 (2)'!$D$11:$F$338,3,0)</f>
        <v>Bùi Như ý</v>
      </c>
      <c r="G142" s="774">
        <f>VLOOKUP(C142,'chuyển xếp 2024'!$C$5:$W$328,21,0)</f>
        <v>7230000</v>
      </c>
      <c r="H142" s="774">
        <f>VLOOKUP(C142,'chuyển xếp 2024'!$C$5:$W$328,19,0)</f>
        <v>0</v>
      </c>
      <c r="I142" s="67" t="s">
        <v>32</v>
      </c>
      <c r="J142" s="63">
        <f t="shared" si="7"/>
        <v>1</v>
      </c>
      <c r="K142" s="63" t="s">
        <v>33</v>
      </c>
      <c r="L142" s="63" t="s">
        <v>34</v>
      </c>
      <c r="M142" s="67"/>
      <c r="N142" s="46" t="s">
        <v>671</v>
      </c>
      <c r="O142" s="106">
        <v>28382</v>
      </c>
      <c r="P142" s="107">
        <v>36071</v>
      </c>
      <c r="Q142" s="625" t="s">
        <v>36</v>
      </c>
      <c r="R142" s="56" t="s">
        <v>804</v>
      </c>
      <c r="S142" s="56" t="str">
        <f t="shared" ca="1" si="6"/>
        <v xml:space="preserve">27 NĂM 10 THÁNG 16 NGÀY </v>
      </c>
      <c r="T142" s="80" t="s">
        <v>805</v>
      </c>
      <c r="U142" s="1049" t="str">
        <f>VLOOKUP(C142,Sheet5!$B$2:$G$253,6,0)</f>
        <v>051077000391</v>
      </c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75"/>
      <c r="AH142" s="75"/>
      <c r="AI142" s="46" t="s">
        <v>232</v>
      </c>
      <c r="AJ142" s="108" t="s">
        <v>806</v>
      </c>
      <c r="AK142" s="46" t="s">
        <v>807</v>
      </c>
      <c r="AL142" s="46"/>
      <c r="AM142" s="66"/>
      <c r="AN142" s="46" t="s">
        <v>156</v>
      </c>
      <c r="AO142" s="46"/>
      <c r="AP142" s="56" t="s">
        <v>503</v>
      </c>
      <c r="AQ142" s="36">
        <f t="shared" ca="1" si="5"/>
        <v>48</v>
      </c>
    </row>
    <row r="143" spans="1:43" s="36" customFormat="1">
      <c r="A143" s="25">
        <f>IF(C143=0,"",SUBTOTAL(3,C$5:C143))</f>
        <v>139</v>
      </c>
      <c r="B143" s="86">
        <v>23</v>
      </c>
      <c r="C143" s="69" t="s">
        <v>808</v>
      </c>
      <c r="D143" s="25" t="str">
        <f>VLOOKUP(C143,Sheet4!$A$1:$B$300,2,0)</f>
        <v>6506006790</v>
      </c>
      <c r="E143" s="98" t="s">
        <v>809</v>
      </c>
      <c r="F143" s="63" t="str">
        <f>VLOOKUP(D143,'Sheet1 (2)'!$D$11:$F$338,3,0)</f>
        <v>Huỳnh Ngọc Của</v>
      </c>
      <c r="G143" s="774">
        <f>VLOOKUP(C143,'chuyển xếp 2024'!$C$5:$W$328,21,0)</f>
        <v>6694000</v>
      </c>
      <c r="H143" s="774">
        <f>VLOOKUP(C143,'chuyển xếp 2024'!$C$5:$W$328,19,0)</f>
        <v>0</v>
      </c>
      <c r="I143" s="67" t="s">
        <v>32</v>
      </c>
      <c r="J143" s="63">
        <f t="shared" si="7"/>
        <v>1</v>
      </c>
      <c r="K143" s="63" t="s">
        <v>33</v>
      </c>
      <c r="L143" s="63" t="s">
        <v>34</v>
      </c>
      <c r="M143" s="67"/>
      <c r="N143" s="46" t="s">
        <v>671</v>
      </c>
      <c r="O143" s="106">
        <v>29935</v>
      </c>
      <c r="P143" s="107">
        <v>38768</v>
      </c>
      <c r="Q143" s="625" t="s">
        <v>36</v>
      </c>
      <c r="R143" s="56" t="s">
        <v>810</v>
      </c>
      <c r="S143" s="56" t="str">
        <f t="shared" ca="1" si="6"/>
        <v xml:space="preserve">20 NĂM 5 THÁNG 30 NGÀY </v>
      </c>
      <c r="T143" s="878" t="s">
        <v>811</v>
      </c>
      <c r="U143" s="1049" t="str">
        <f>VLOOKUP(C143,Sheet5!$B$2:$G$253,6,0)</f>
        <v>092081002189</v>
      </c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75"/>
      <c r="AH143" s="75"/>
      <c r="AI143" s="46" t="s">
        <v>232</v>
      </c>
      <c r="AJ143" s="108" t="s">
        <v>812</v>
      </c>
      <c r="AK143" s="46" t="s">
        <v>813</v>
      </c>
      <c r="AL143" s="46"/>
      <c r="AM143" s="66"/>
      <c r="AN143" s="46" t="s">
        <v>156</v>
      </c>
      <c r="AO143" s="46"/>
      <c r="AP143" s="56" t="s">
        <v>503</v>
      </c>
      <c r="AQ143" s="36">
        <f t="shared" ca="1" si="5"/>
        <v>44</v>
      </c>
    </row>
    <row r="144" spans="1:43" s="36" customFormat="1">
      <c r="A144" s="25">
        <f>IF(C144=0,"",SUBTOTAL(3,C$5:C144))</f>
        <v>140</v>
      </c>
      <c r="B144" s="86">
        <v>24</v>
      </c>
      <c r="C144" s="69" t="s">
        <v>814</v>
      </c>
      <c r="D144" s="25" t="str">
        <f>VLOOKUP(C144,Sheet4!$A$1:$B$300,2,0)</f>
        <v>9208016231</v>
      </c>
      <c r="E144" s="98" t="s">
        <v>815</v>
      </c>
      <c r="F144" s="63" t="str">
        <f>VLOOKUP(D144,'Sheet1 (2)'!$D$11:$F$338,3,0)</f>
        <v>Phạm Công Trường</v>
      </c>
      <c r="G144" s="774">
        <f>VLOOKUP(C144,'chuyển xếp 2024'!$C$5:$W$328,21,0)</f>
        <v>6694000</v>
      </c>
      <c r="H144" s="774">
        <f>VLOOKUP(C144,'chuyển xếp 2024'!$C$5:$W$328,19,0)</f>
        <v>0</v>
      </c>
      <c r="I144" s="67" t="s">
        <v>32</v>
      </c>
      <c r="J144" s="63">
        <f t="shared" si="7"/>
        <v>1</v>
      </c>
      <c r="K144" s="63" t="s">
        <v>33</v>
      </c>
      <c r="L144" s="63" t="s">
        <v>34</v>
      </c>
      <c r="M144" s="67"/>
      <c r="N144" s="46" t="s">
        <v>671</v>
      </c>
      <c r="O144" s="106">
        <v>29835</v>
      </c>
      <c r="P144" s="107">
        <v>39188</v>
      </c>
      <c r="Q144" s="625" t="s">
        <v>36</v>
      </c>
      <c r="R144" s="56" t="s">
        <v>816</v>
      </c>
      <c r="S144" s="56" t="str">
        <f t="shared" ca="1" si="6"/>
        <v xml:space="preserve">19 NĂM 4 THÁNG 3 NGÀY </v>
      </c>
      <c r="T144" s="80" t="s">
        <v>817</v>
      </c>
      <c r="U144" s="1049" t="str">
        <f>VLOOKUP(C144,Sheet5!$B$2:$G$253,6,0)</f>
        <v>086081006425</v>
      </c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75"/>
      <c r="AH144" s="75"/>
      <c r="AI144" s="46" t="s">
        <v>232</v>
      </c>
      <c r="AJ144" s="108" t="s">
        <v>818</v>
      </c>
      <c r="AK144" s="46" t="s">
        <v>819</v>
      </c>
      <c r="AL144" s="46"/>
      <c r="AM144" s="66"/>
      <c r="AN144" s="46" t="s">
        <v>156</v>
      </c>
      <c r="AO144" s="46"/>
      <c r="AP144" s="56" t="s">
        <v>503</v>
      </c>
      <c r="AQ144" s="36">
        <f t="shared" ca="1" si="5"/>
        <v>44</v>
      </c>
    </row>
    <row r="145" spans="1:43" s="36" customFormat="1">
      <c r="A145" s="25">
        <f>IF(C145=0,"",SUBTOTAL(3,C$5:C145))</f>
        <v>141</v>
      </c>
      <c r="B145" s="86">
        <v>25</v>
      </c>
      <c r="C145" s="69" t="s">
        <v>820</v>
      </c>
      <c r="D145" s="25" t="str">
        <f>VLOOKUP(C145,Sheet4!$A$1:$B$300,2,0)</f>
        <v>9208016252</v>
      </c>
      <c r="E145" s="116" t="s">
        <v>821</v>
      </c>
      <c r="F145" s="63" t="str">
        <f>VLOOKUP(D145,'Sheet1 (2)'!$D$11:$F$338,3,0)</f>
        <v>Bùi Thị Bé Tám</v>
      </c>
      <c r="G145" s="774">
        <f>VLOOKUP(C145,'chuyển xếp 2024'!$C$5:$W$328,21,0)</f>
        <v>6694000</v>
      </c>
      <c r="H145" s="774">
        <f>VLOOKUP(C145,'chuyển xếp 2024'!$C$5:$W$328,19,0)</f>
        <v>0</v>
      </c>
      <c r="I145" s="63" t="s">
        <v>63</v>
      </c>
      <c r="J145" s="63">
        <f t="shared" si="7"/>
        <v>0</v>
      </c>
      <c r="K145" s="63" t="s">
        <v>33</v>
      </c>
      <c r="L145" s="63" t="s">
        <v>34</v>
      </c>
      <c r="M145" s="67"/>
      <c r="N145" s="46" t="s">
        <v>671</v>
      </c>
      <c r="O145" s="106">
        <v>28863</v>
      </c>
      <c r="P145" s="107">
        <v>39188</v>
      </c>
      <c r="Q145" s="625" t="s">
        <v>36</v>
      </c>
      <c r="R145" s="56" t="s">
        <v>822</v>
      </c>
      <c r="S145" s="56" t="str">
        <f t="shared" ca="1" si="6"/>
        <v xml:space="preserve">19 NĂM 4 THÁNG 3 NGÀY </v>
      </c>
      <c r="T145" s="80" t="s">
        <v>823</v>
      </c>
      <c r="U145" s="1049" t="str">
        <f>VLOOKUP(C145,Sheet5!$B$2:$G$253,6,0)</f>
        <v>092179014959</v>
      </c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75"/>
      <c r="AH145" s="75"/>
      <c r="AI145" s="46" t="s">
        <v>232</v>
      </c>
      <c r="AJ145" s="108" t="s">
        <v>824</v>
      </c>
      <c r="AK145" s="46" t="s">
        <v>825</v>
      </c>
      <c r="AL145" s="46"/>
      <c r="AM145" s="66"/>
      <c r="AN145" s="46" t="s">
        <v>156</v>
      </c>
      <c r="AO145" s="46"/>
      <c r="AP145" s="56" t="s">
        <v>503</v>
      </c>
      <c r="AQ145" s="36">
        <f t="shared" ca="1" si="5"/>
        <v>47</v>
      </c>
    </row>
    <row r="146" spans="1:43" s="36" customFormat="1">
      <c r="A146" s="25">
        <f>IF(C146=0,"",SUBTOTAL(3,C$5:C146))</f>
        <v>142</v>
      </c>
      <c r="B146" s="86">
        <v>26</v>
      </c>
      <c r="C146" s="69" t="s">
        <v>826</v>
      </c>
      <c r="D146" s="25" t="str">
        <f>VLOOKUP(C146,Sheet4!$A$1:$B$300,2,0)</f>
        <v>9209006851</v>
      </c>
      <c r="E146" s="98" t="s">
        <v>827</v>
      </c>
      <c r="F146" s="63" t="str">
        <f>VLOOKUP(D146,'Sheet1 (2)'!$D$11:$F$338,3,0)</f>
        <v>Bành Văn Bình</v>
      </c>
      <c r="G146" s="774">
        <f>VLOOKUP(C146,'chuyển xếp 2024'!$C$5:$W$328,21,0)</f>
        <v>6198000</v>
      </c>
      <c r="H146" s="774">
        <f>VLOOKUP(C146,'chuyển xếp 2024'!$C$5:$W$328,19,0)</f>
        <v>0</v>
      </c>
      <c r="I146" s="67" t="s">
        <v>32</v>
      </c>
      <c r="J146" s="63">
        <f t="shared" si="7"/>
        <v>1</v>
      </c>
      <c r="K146" s="63" t="s">
        <v>828</v>
      </c>
      <c r="L146" s="63" t="s">
        <v>134</v>
      </c>
      <c r="M146" s="67"/>
      <c r="N146" s="46" t="s">
        <v>671</v>
      </c>
      <c r="O146" s="106">
        <v>27708</v>
      </c>
      <c r="P146" s="107">
        <v>39923</v>
      </c>
      <c r="Q146" s="625" t="s">
        <v>36</v>
      </c>
      <c r="R146" s="56" t="s">
        <v>829</v>
      </c>
      <c r="S146" s="56" t="str">
        <f t="shared" ca="1" si="6"/>
        <v xml:space="preserve">17 NĂM 3 THÁNG 30 NGÀY </v>
      </c>
      <c r="T146" s="80" t="s">
        <v>830</v>
      </c>
      <c r="U146" s="1049" t="str">
        <f>VLOOKUP(C146,Sheet5!$B$2:$G$253,6,0)</f>
        <v>092075005983</v>
      </c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75"/>
      <c r="AH146" s="75"/>
      <c r="AI146" s="46" t="s">
        <v>232</v>
      </c>
      <c r="AJ146" s="108" t="s">
        <v>831</v>
      </c>
      <c r="AK146" s="46" t="s">
        <v>832</v>
      </c>
      <c r="AL146" s="46"/>
      <c r="AM146" s="66"/>
      <c r="AN146" s="46" t="s">
        <v>156</v>
      </c>
      <c r="AO146" s="46"/>
      <c r="AP146" s="56" t="s">
        <v>387</v>
      </c>
      <c r="AQ146" s="36">
        <f t="shared" ca="1" si="5"/>
        <v>50</v>
      </c>
    </row>
    <row r="147" spans="1:43" s="36" customFormat="1">
      <c r="A147" s="25">
        <f>IF(C147=0,"",SUBTOTAL(3,C$5:C147))</f>
        <v>143</v>
      </c>
      <c r="B147" s="86">
        <v>27</v>
      </c>
      <c r="C147" s="69" t="s">
        <v>843</v>
      </c>
      <c r="D147" s="25" t="str">
        <f>VLOOKUP(C147,Sheet4!$A$1:$B$300,2,0)</f>
        <v>9212008042</v>
      </c>
      <c r="E147" s="98" t="s">
        <v>844</v>
      </c>
      <c r="F147" s="63" t="str">
        <f>VLOOKUP(D147,'Sheet1 (2)'!$D$11:$F$338,3,0)</f>
        <v>Nguyễn Minh Tuân</v>
      </c>
      <c r="G147" s="774">
        <f>VLOOKUP(C147,'chuyển xếp 2024'!$C$5:$W$328,21,0)</f>
        <v>5739000</v>
      </c>
      <c r="H147" s="774">
        <f>VLOOKUP(C147,'chuyển xếp 2024'!$C$5:$W$328,19,0)</f>
        <v>0</v>
      </c>
      <c r="I147" s="67" t="s">
        <v>32</v>
      </c>
      <c r="J147" s="63">
        <f t="shared" si="7"/>
        <v>1</v>
      </c>
      <c r="K147" s="63" t="s">
        <v>3403</v>
      </c>
      <c r="L147" s="63" t="s">
        <v>34</v>
      </c>
      <c r="M147" s="67"/>
      <c r="N147" s="46" t="s">
        <v>671</v>
      </c>
      <c r="O147" s="106">
        <v>33009</v>
      </c>
      <c r="P147" s="107">
        <v>41061</v>
      </c>
      <c r="Q147" s="625" t="s">
        <v>36</v>
      </c>
      <c r="R147" s="56" t="s">
        <v>845</v>
      </c>
      <c r="S147" s="56" t="str">
        <f t="shared" ca="1" si="6"/>
        <v xml:space="preserve">14 NĂM 2 THÁNG 18 NGÀY </v>
      </c>
      <c r="T147" s="74" t="s">
        <v>846</v>
      </c>
      <c r="U147" s="1049" t="str">
        <f>VLOOKUP(C147,Sheet5!$B$2:$G$253,6,0)</f>
        <v>025090010697</v>
      </c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81">
        <v>44621</v>
      </c>
      <c r="AH147" s="881"/>
      <c r="AI147" s="46" t="s">
        <v>232</v>
      </c>
      <c r="AJ147" s="108" t="s">
        <v>847</v>
      </c>
      <c r="AK147" s="46" t="s">
        <v>848</v>
      </c>
      <c r="AL147" s="46"/>
      <c r="AM147" s="66"/>
      <c r="AN147" s="46" t="s">
        <v>93</v>
      </c>
      <c r="AO147" s="46" t="s">
        <v>768</v>
      </c>
      <c r="AP147" s="56" t="s">
        <v>387</v>
      </c>
      <c r="AQ147" s="36">
        <f t="shared" ca="1" si="5"/>
        <v>36</v>
      </c>
    </row>
    <row r="148" spans="1:43" s="36" customFormat="1">
      <c r="A148" s="25">
        <f>IF(C148=0,"",SUBTOTAL(3,C$5:C148))</f>
        <v>144</v>
      </c>
      <c r="B148" s="86">
        <v>28</v>
      </c>
      <c r="C148" s="69" t="s">
        <v>849</v>
      </c>
      <c r="D148" s="25" t="str">
        <f>VLOOKUP(C148,Sheet4!$A$1:$B$300,2,0)</f>
        <v>9209015402</v>
      </c>
      <c r="E148" s="98" t="s">
        <v>850</v>
      </c>
      <c r="F148" s="63" t="str">
        <f>VLOOKUP(D148,'Sheet1 (2)'!$D$11:$F$338,3,0)</f>
        <v>Nguyễn Chí Út Hiền</v>
      </c>
      <c r="G148" s="774">
        <f>VLOOKUP(C148,'chuyển xếp 2024'!$C$5:$W$328,21,0)</f>
        <v>5739000</v>
      </c>
      <c r="H148" s="774">
        <f>VLOOKUP(C148,'chuyển xếp 2024'!$C$5:$W$328,19,0)</f>
        <v>0</v>
      </c>
      <c r="I148" s="67" t="s">
        <v>32</v>
      </c>
      <c r="J148" s="63">
        <f t="shared" si="7"/>
        <v>1</v>
      </c>
      <c r="K148" s="63" t="s">
        <v>33</v>
      </c>
      <c r="L148" s="63" t="s">
        <v>34</v>
      </c>
      <c r="M148" s="67"/>
      <c r="N148" s="46" t="s">
        <v>671</v>
      </c>
      <c r="O148" s="106">
        <v>32174</v>
      </c>
      <c r="P148" s="107">
        <v>41061</v>
      </c>
      <c r="Q148" s="625" t="s">
        <v>36</v>
      </c>
      <c r="R148" s="56" t="s">
        <v>851</v>
      </c>
      <c r="S148" s="56" t="str">
        <f t="shared" ca="1" si="6"/>
        <v xml:space="preserve">14 NĂM 2 THÁNG 18 NGÀY </v>
      </c>
      <c r="T148" s="878" t="s">
        <v>852</v>
      </c>
      <c r="U148" s="1049" t="str">
        <f>VLOOKUP(C148,Sheet5!$B$2:$G$253,6,0)</f>
        <v>092088007089</v>
      </c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75"/>
      <c r="AH148" s="75"/>
      <c r="AI148" s="46" t="s">
        <v>232</v>
      </c>
      <c r="AJ148" s="108" t="s">
        <v>724</v>
      </c>
      <c r="AK148" s="46" t="s">
        <v>853</v>
      </c>
      <c r="AL148" s="46"/>
      <c r="AM148" s="66"/>
      <c r="AN148" s="46" t="s">
        <v>156</v>
      </c>
      <c r="AO148" s="46"/>
      <c r="AP148" s="56" t="s">
        <v>387</v>
      </c>
      <c r="AQ148" s="36">
        <f t="shared" ref="AQ148:AQ211" ca="1" si="8">DATEDIF(O148,TODAY(),"y")</f>
        <v>38</v>
      </c>
    </row>
    <row r="149" spans="1:43" s="36" customFormat="1">
      <c r="A149" s="25">
        <f>IF(C149=0,"",SUBTOTAL(3,C$5:C149))</f>
        <v>145</v>
      </c>
      <c r="B149" s="86">
        <v>29</v>
      </c>
      <c r="C149" s="857" t="s">
        <v>854</v>
      </c>
      <c r="D149" s="25" t="str">
        <f>VLOOKUP(C149,Sheet4!$A$1:$B$300,2,0)</f>
        <v>5397003583</v>
      </c>
      <c r="E149" s="790" t="s">
        <v>855</v>
      </c>
      <c r="F149" s="63" t="str">
        <f>VLOOKUP(D149,'Sheet1 (2)'!$D$11:$F$338,3,0)</f>
        <v>Trịnh Văn Cường</v>
      </c>
      <c r="G149" s="774">
        <f>VLOOKUP(C149,'chuyển xếp 2024'!$C$5:$W$328,21,0)</f>
        <v>6694000</v>
      </c>
      <c r="H149" s="774">
        <f>VLOOKUP(C149,'chuyển xếp 2024'!$C$5:$W$328,19,0)</f>
        <v>0</v>
      </c>
      <c r="I149" s="329" t="s">
        <v>32</v>
      </c>
      <c r="J149" s="63">
        <f t="shared" si="7"/>
        <v>1</v>
      </c>
      <c r="K149" s="552" t="s">
        <v>33</v>
      </c>
      <c r="L149" s="552" t="s">
        <v>34</v>
      </c>
      <c r="M149" s="329"/>
      <c r="N149" s="858" t="s">
        <v>671</v>
      </c>
      <c r="O149" s="859">
        <v>25606</v>
      </c>
      <c r="P149" s="860">
        <v>35065</v>
      </c>
      <c r="Q149" s="882" t="s">
        <v>36</v>
      </c>
      <c r="R149" s="883" t="s">
        <v>856</v>
      </c>
      <c r="S149" s="883" t="str">
        <f t="shared" ca="1" si="6"/>
        <v xml:space="preserve">30 NĂM 7 THÁNG 18 NGÀY </v>
      </c>
      <c r="T149" s="670" t="s">
        <v>857</v>
      </c>
      <c r="U149" s="1049" t="str">
        <f>VLOOKUP(C149,Sheet5!$B$2:$G$253,6,0)</f>
        <v>036070008043</v>
      </c>
      <c r="V149" s="884"/>
      <c r="W149" s="884"/>
      <c r="X149" s="884"/>
      <c r="Y149" s="884"/>
      <c r="Z149" s="884"/>
      <c r="AA149" s="884"/>
      <c r="AB149" s="884"/>
      <c r="AC149" s="884"/>
      <c r="AD149" s="884"/>
      <c r="AE149" s="884"/>
      <c r="AF149" s="884"/>
      <c r="AG149" s="213">
        <v>38600</v>
      </c>
      <c r="AH149" s="213"/>
      <c r="AI149" s="858" t="s">
        <v>232</v>
      </c>
      <c r="AJ149" s="885" t="s">
        <v>858</v>
      </c>
      <c r="AK149" s="858" t="s">
        <v>859</v>
      </c>
      <c r="AL149" s="858"/>
      <c r="AM149" s="856"/>
      <c r="AN149" s="858" t="s">
        <v>156</v>
      </c>
      <c r="AO149" s="858"/>
      <c r="AP149" s="883" t="s">
        <v>503</v>
      </c>
      <c r="AQ149" s="64">
        <f t="shared" ca="1" si="8"/>
        <v>56</v>
      </c>
    </row>
    <row r="150" spans="1:43" s="36" customFormat="1">
      <c r="A150" s="25">
        <f>IF(C150=0,"",SUBTOTAL(3,C$5:C150))</f>
        <v>146</v>
      </c>
      <c r="B150" s="86">
        <v>30</v>
      </c>
      <c r="C150" s="69" t="s">
        <v>860</v>
      </c>
      <c r="D150" s="25" t="str">
        <f>VLOOKUP(C150,Sheet4!$A$1:$B$300,2,0)</f>
        <v>9213007224</v>
      </c>
      <c r="E150" s="98" t="s">
        <v>861</v>
      </c>
      <c r="F150" s="63" t="str">
        <f>VLOOKUP(D150,'Sheet1 (2)'!$D$11:$F$338,3,0)</f>
        <v>Nguyễn Thanh Nhân</v>
      </c>
      <c r="G150" s="774">
        <f>VLOOKUP(C150,'chuyển xếp 2024'!$C$5:$W$328,21,0)</f>
        <v>5739000</v>
      </c>
      <c r="H150" s="774">
        <f>VLOOKUP(C150,'chuyển xếp 2024'!$C$5:$W$328,19,0)</f>
        <v>0</v>
      </c>
      <c r="I150" s="67" t="s">
        <v>32</v>
      </c>
      <c r="J150" s="63">
        <f t="shared" si="7"/>
        <v>1</v>
      </c>
      <c r="K150" s="63" t="s">
        <v>33</v>
      </c>
      <c r="L150" s="63" t="s">
        <v>700</v>
      </c>
      <c r="M150" s="67"/>
      <c r="N150" s="46" t="s">
        <v>671</v>
      </c>
      <c r="O150" s="106">
        <v>31477</v>
      </c>
      <c r="P150" s="107">
        <v>41366</v>
      </c>
      <c r="Q150" s="625" t="s">
        <v>36</v>
      </c>
      <c r="R150" s="56" t="s">
        <v>862</v>
      </c>
      <c r="S150" s="56" t="str">
        <f t="shared" ca="1" si="6"/>
        <v xml:space="preserve">13 NĂM 4 THÁNG 17 NGÀY </v>
      </c>
      <c r="T150" s="878" t="s">
        <v>863</v>
      </c>
      <c r="U150" s="1049" t="str">
        <f>VLOOKUP(C150,Sheet5!$B$2:$G$253,6,0)</f>
        <v>092086001143</v>
      </c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75">
        <v>40133</v>
      </c>
      <c r="AH150" s="75"/>
      <c r="AI150" s="46" t="s">
        <v>232</v>
      </c>
      <c r="AJ150" s="108" t="s">
        <v>831</v>
      </c>
      <c r="AK150" s="46" t="s">
        <v>864</v>
      </c>
      <c r="AL150" s="46"/>
      <c r="AM150" s="66"/>
      <c r="AN150" s="46" t="s">
        <v>156</v>
      </c>
      <c r="AO150" s="46"/>
      <c r="AP150" s="56" t="s">
        <v>387</v>
      </c>
      <c r="AQ150" s="36">
        <f t="shared" ca="1" si="8"/>
        <v>40</v>
      </c>
    </row>
    <row r="151" spans="1:43" s="36" customFormat="1">
      <c r="A151" s="25">
        <f>IF(C151=0,"",SUBTOTAL(3,C$5:C151))</f>
        <v>147</v>
      </c>
      <c r="B151" s="86">
        <v>31</v>
      </c>
      <c r="C151" s="69" t="s">
        <v>865</v>
      </c>
      <c r="D151" s="25" t="str">
        <f>VLOOKUP(C151,Sheet4!$A$1:$B$300,2,0)</f>
        <v>9208016237</v>
      </c>
      <c r="E151" s="98" t="s">
        <v>866</v>
      </c>
      <c r="F151" s="63" t="str">
        <f>VLOOKUP(D151,'Sheet1 (2)'!$D$11:$F$338,3,0)</f>
        <v>Nguyễn Chí Dũng</v>
      </c>
      <c r="G151" s="774">
        <f>VLOOKUP(C151,'chuyển xếp 2024'!$C$5:$W$328,21,0)</f>
        <v>6694000</v>
      </c>
      <c r="H151" s="774">
        <f>VLOOKUP(C151,'chuyển xếp 2024'!$C$5:$W$328,19,0)</f>
        <v>0</v>
      </c>
      <c r="I151" s="67" t="s">
        <v>32</v>
      </c>
      <c r="J151" s="63">
        <f t="shared" si="7"/>
        <v>1</v>
      </c>
      <c r="K151" s="63" t="s">
        <v>33</v>
      </c>
      <c r="L151" s="63" t="s">
        <v>34</v>
      </c>
      <c r="M151" s="67"/>
      <c r="N151" s="46" t="s">
        <v>671</v>
      </c>
      <c r="O151" s="106">
        <v>28053</v>
      </c>
      <c r="P151" s="107">
        <v>39188</v>
      </c>
      <c r="Q151" s="625" t="s">
        <v>36</v>
      </c>
      <c r="R151" s="56" t="s">
        <v>867</v>
      </c>
      <c r="S151" s="56" t="str">
        <f t="shared" ca="1" si="6"/>
        <v xml:space="preserve">19 NĂM 4 THÁNG 3 NGÀY </v>
      </c>
      <c r="T151" s="878" t="s">
        <v>868</v>
      </c>
      <c r="U151" s="1049" t="str">
        <f>VLOOKUP(C151,Sheet5!$B$2:$G$253,6,0)</f>
        <v>092076000078</v>
      </c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75"/>
      <c r="AH151" s="75"/>
      <c r="AI151" s="46" t="s">
        <v>232</v>
      </c>
      <c r="AJ151" s="108" t="s">
        <v>724</v>
      </c>
      <c r="AK151" s="46" t="s">
        <v>869</v>
      </c>
      <c r="AL151" s="46"/>
      <c r="AM151" s="66"/>
      <c r="AN151" s="46" t="s">
        <v>156</v>
      </c>
      <c r="AO151" s="46"/>
      <c r="AP151" s="56" t="s">
        <v>870</v>
      </c>
      <c r="AQ151" s="36">
        <f t="shared" ca="1" si="8"/>
        <v>49</v>
      </c>
    </row>
    <row r="152" spans="1:43" s="36" customFormat="1">
      <c r="A152" s="25">
        <f>IF(C152=0,"",SUBTOTAL(3,C$5:C152))</f>
        <v>148</v>
      </c>
      <c r="B152" s="86">
        <v>32</v>
      </c>
      <c r="C152" s="66" t="s">
        <v>887</v>
      </c>
      <c r="D152" s="25" t="str">
        <f>VLOOKUP(C152,Sheet4!$A$1:$B$300,2,0)</f>
        <v>9210000265</v>
      </c>
      <c r="E152" s="67" t="s">
        <v>888</v>
      </c>
      <c r="F152" s="63" t="str">
        <f>VLOOKUP(D152,'Sheet1 (2)'!$D$11:$F$338,3,0)</f>
        <v>Trần Thanh Tùng</v>
      </c>
      <c r="G152" s="774">
        <f>VLOOKUP(C152,'chuyển xếp 2024'!$C$5:$W$328,21,0)</f>
        <v>5739000</v>
      </c>
      <c r="H152" s="774">
        <f>VLOOKUP(C152,'chuyển xếp 2024'!$C$5:$W$328,19,0)</f>
        <v>0</v>
      </c>
      <c r="I152" s="67" t="s">
        <v>32</v>
      </c>
      <c r="J152" s="63">
        <f t="shared" si="7"/>
        <v>1</v>
      </c>
      <c r="K152" s="63" t="s">
        <v>33</v>
      </c>
      <c r="L152" s="63" t="s">
        <v>489</v>
      </c>
      <c r="M152" s="67"/>
      <c r="N152" s="46" t="s">
        <v>671</v>
      </c>
      <c r="O152" s="106">
        <v>31678</v>
      </c>
      <c r="P152" s="107">
        <v>42552</v>
      </c>
      <c r="Q152" s="625" t="s">
        <v>36</v>
      </c>
      <c r="R152" s="56" t="s">
        <v>889</v>
      </c>
      <c r="S152" s="56" t="str">
        <f t="shared" ref="S152:S215" ca="1" si="9">DATEDIF(P152,TODAY(),"Y") &amp; " NĂM " &amp;DATEDIF(P152,TODAY(),"YM") &amp; " THÁNG " &amp; DATEDIF(P152,TODAY(), "MD") &amp; " NGÀY "</f>
        <v xml:space="preserve">10 NĂM 1 THÁNG 18 NGÀY </v>
      </c>
      <c r="T152" s="878" t="s">
        <v>890</v>
      </c>
      <c r="U152" s="1049" t="str">
        <f>VLOOKUP(C152,Sheet5!$B$2:$G$253,6,0)</f>
        <v>092086009857</v>
      </c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75"/>
      <c r="AH152" s="75"/>
      <c r="AI152" s="46" t="s">
        <v>232</v>
      </c>
      <c r="AJ152" s="108" t="s">
        <v>838</v>
      </c>
      <c r="AK152" s="46" t="s">
        <v>839</v>
      </c>
      <c r="AL152" s="46"/>
      <c r="AM152" s="66"/>
      <c r="AN152" s="46" t="s">
        <v>156</v>
      </c>
      <c r="AO152" s="46"/>
      <c r="AP152" s="56" t="s">
        <v>886</v>
      </c>
      <c r="AQ152" s="36">
        <f t="shared" ca="1" si="8"/>
        <v>39</v>
      </c>
    </row>
    <row r="153" spans="1:43" s="36" customFormat="1">
      <c r="A153" s="25">
        <f>IF(C153=0,"",SUBTOTAL(3,C$5:C153))</f>
        <v>149</v>
      </c>
      <c r="B153" s="86">
        <v>33</v>
      </c>
      <c r="C153" s="66" t="s">
        <v>894</v>
      </c>
      <c r="D153" s="25" t="str">
        <f>VLOOKUP(C153,Sheet4!$A$1:$B$300,2,0)</f>
        <v>9210018099</v>
      </c>
      <c r="E153" s="67" t="s">
        <v>895</v>
      </c>
      <c r="F153" s="63" t="str">
        <f>VLOOKUP(D153,'Sheet1 (2)'!$D$11:$F$338,3,0)</f>
        <v>Nguyễn Hoàng Thanh</v>
      </c>
      <c r="G153" s="774">
        <f>VLOOKUP(C153,'chuyển xếp 2024'!$C$5:$W$328,21,0)</f>
        <v>5739000</v>
      </c>
      <c r="H153" s="774">
        <f>VLOOKUP(C153,'chuyển xếp 2024'!$C$5:$W$328,19,0)</f>
        <v>0</v>
      </c>
      <c r="I153" s="67" t="s">
        <v>32</v>
      </c>
      <c r="J153" s="63">
        <f t="shared" si="7"/>
        <v>1</v>
      </c>
      <c r="K153" s="63" t="s">
        <v>33</v>
      </c>
      <c r="L153" s="63" t="s">
        <v>34</v>
      </c>
      <c r="M153" s="67"/>
      <c r="N153" s="46" t="s">
        <v>671</v>
      </c>
      <c r="O153" s="57">
        <v>29221</v>
      </c>
      <c r="P153" s="107">
        <v>42795</v>
      </c>
      <c r="Q153" s="625" t="s">
        <v>36</v>
      </c>
      <c r="R153" s="56" t="s">
        <v>896</v>
      </c>
      <c r="S153" s="56" t="str">
        <f t="shared" ca="1" si="9"/>
        <v xml:space="preserve">9 NĂM 5 THÁNG 18 NGÀY </v>
      </c>
      <c r="T153" s="879" t="s">
        <v>897</v>
      </c>
      <c r="U153" s="1049" t="str">
        <f>VLOOKUP(C153,Sheet5!$B$2:$G$253,6,0)</f>
        <v>092080004589</v>
      </c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75">
        <v>41928</v>
      </c>
      <c r="AH153" s="75"/>
      <c r="AI153" s="46" t="s">
        <v>232</v>
      </c>
      <c r="AJ153" s="108" t="s">
        <v>898</v>
      </c>
      <c r="AK153" s="46" t="s">
        <v>899</v>
      </c>
      <c r="AL153" s="46"/>
      <c r="AM153" s="66"/>
      <c r="AN153" s="46" t="s">
        <v>156</v>
      </c>
      <c r="AO153" s="46"/>
      <c r="AP153" s="56" t="s">
        <v>886</v>
      </c>
      <c r="AQ153" s="36">
        <f t="shared" ca="1" si="8"/>
        <v>46</v>
      </c>
    </row>
    <row r="154" spans="1:43" s="36" customFormat="1">
      <c r="A154" s="25">
        <f>IF(C154=0,"",SUBTOTAL(3,C$5:C154))</f>
        <v>150</v>
      </c>
      <c r="B154" s="86">
        <v>34</v>
      </c>
      <c r="C154" s="66" t="s">
        <v>903</v>
      </c>
      <c r="D154" s="25" t="str">
        <f>VLOOKUP(C154,Sheet4!$A$1:$B$300,2,0)</f>
        <v>9216023993</v>
      </c>
      <c r="E154" s="67" t="s">
        <v>904</v>
      </c>
      <c r="F154" s="63" t="str">
        <f>VLOOKUP(D154,'Sheet1 (2)'!$D$11:$F$338,3,0)</f>
        <v>Nguyễn Thị Hồng Thắm</v>
      </c>
      <c r="G154" s="774">
        <f>VLOOKUP(C154,'chuyển xếp 2024'!$C$5:$W$328,21,0)</f>
        <v>5739000</v>
      </c>
      <c r="H154" s="774">
        <f>VLOOKUP(C154,'chuyển xếp 2024'!$C$5:$W$328,19,0)</f>
        <v>0</v>
      </c>
      <c r="I154" s="63" t="s">
        <v>63</v>
      </c>
      <c r="J154" s="63">
        <f t="shared" si="7"/>
        <v>0</v>
      </c>
      <c r="K154" s="63" t="s">
        <v>33</v>
      </c>
      <c r="L154" s="63" t="s">
        <v>34</v>
      </c>
      <c r="M154" s="118"/>
      <c r="N154" s="46" t="s">
        <v>671</v>
      </c>
      <c r="O154" s="75">
        <v>30682</v>
      </c>
      <c r="P154" s="107">
        <v>42857</v>
      </c>
      <c r="Q154" s="625" t="s">
        <v>36</v>
      </c>
      <c r="R154" s="56" t="s">
        <v>905</v>
      </c>
      <c r="S154" s="56" t="str">
        <f t="shared" ca="1" si="9"/>
        <v xml:space="preserve">9 NĂM 3 THÁNG 17 NGÀY </v>
      </c>
      <c r="T154" s="879" t="s">
        <v>906</v>
      </c>
      <c r="U154" s="1049" t="str">
        <f>VLOOKUP(C154,Sheet5!$B$2:$G$253,6,0)</f>
        <v>092184005012</v>
      </c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75">
        <v>41694</v>
      </c>
      <c r="AH154" s="75"/>
      <c r="AI154" s="46" t="s">
        <v>232</v>
      </c>
      <c r="AJ154" s="108" t="s">
        <v>907</v>
      </c>
      <c r="AK154" s="46" t="s">
        <v>899</v>
      </c>
      <c r="AL154" s="46"/>
      <c r="AM154" s="66"/>
      <c r="AN154" s="46" t="s">
        <v>156</v>
      </c>
      <c r="AO154" s="46"/>
      <c r="AP154" s="56" t="s">
        <v>908</v>
      </c>
      <c r="AQ154" s="36">
        <f t="shared" ca="1" si="8"/>
        <v>42</v>
      </c>
    </row>
    <row r="155" spans="1:43" s="36" customFormat="1" ht="19.5" customHeight="1">
      <c r="A155" s="25">
        <f>IF(C155=0,"",SUBTOTAL(3,C$5:C155))</f>
        <v>151</v>
      </c>
      <c r="B155" s="86">
        <v>35</v>
      </c>
      <c r="C155" s="66" t="s">
        <v>909</v>
      </c>
      <c r="D155" s="25" t="str">
        <f>VLOOKUP(C155,Sheet4!$A$1:$B$300,2,0)</f>
        <v>9216023994</v>
      </c>
      <c r="E155" s="67" t="s">
        <v>910</v>
      </c>
      <c r="F155" s="63" t="str">
        <f>VLOOKUP(D155,'Sheet1 (2)'!$D$11:$F$338,3,0)</f>
        <v>Trương Thị Diễm My</v>
      </c>
      <c r="G155" s="774">
        <f>VLOOKUP(C155,'chuyển xếp 2024'!$C$5:$W$328,21,0)</f>
        <v>5739000</v>
      </c>
      <c r="H155" s="774">
        <f>VLOOKUP(C155,'chuyển xếp 2024'!$C$5:$W$328,19,0)</f>
        <v>0</v>
      </c>
      <c r="I155" s="63" t="s">
        <v>63</v>
      </c>
      <c r="J155" s="63">
        <f t="shared" si="7"/>
        <v>0</v>
      </c>
      <c r="K155" s="63" t="s">
        <v>33</v>
      </c>
      <c r="L155" s="63" t="s">
        <v>34</v>
      </c>
      <c r="M155" s="118"/>
      <c r="N155" s="46" t="s">
        <v>671</v>
      </c>
      <c r="O155" s="75">
        <v>35110</v>
      </c>
      <c r="P155" s="107">
        <v>42857</v>
      </c>
      <c r="Q155" s="625" t="s">
        <v>36</v>
      </c>
      <c r="R155" s="56" t="s">
        <v>912</v>
      </c>
      <c r="S155" s="56" t="str">
        <f t="shared" ca="1" si="9"/>
        <v xml:space="preserve">9 NĂM 3 THÁNG 17 NGÀY </v>
      </c>
      <c r="T155" s="523" t="s">
        <v>913</v>
      </c>
      <c r="U155" s="1049" t="str">
        <f>VLOOKUP(C155,Sheet5!$B$2:$G$253,6,0)</f>
        <v>091196000015</v>
      </c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75">
        <v>42339</v>
      </c>
      <c r="AH155" s="75"/>
      <c r="AI155" s="46" t="s">
        <v>232</v>
      </c>
      <c r="AJ155" s="108" t="s">
        <v>914</v>
      </c>
      <c r="AK155" s="46" t="s">
        <v>915</v>
      </c>
      <c r="AL155" s="46"/>
      <c r="AM155" s="66"/>
      <c r="AN155" s="46" t="s">
        <v>156</v>
      </c>
      <c r="AO155" s="46"/>
      <c r="AP155" s="56" t="s">
        <v>908</v>
      </c>
      <c r="AQ155" s="36">
        <f t="shared" ca="1" si="8"/>
        <v>30</v>
      </c>
    </row>
    <row r="156" spans="1:43" s="36" customFormat="1">
      <c r="A156" s="25">
        <f>IF(C156=0,"",SUBTOTAL(3,C$5:C156))</f>
        <v>152</v>
      </c>
      <c r="B156" s="86">
        <v>36</v>
      </c>
      <c r="C156" s="66" t="s">
        <v>916</v>
      </c>
      <c r="D156" s="25" t="str">
        <f>VLOOKUP(C156,Sheet4!$A$1:$B$300,2,0)</f>
        <v>8621439497</v>
      </c>
      <c r="E156" s="67" t="s">
        <v>917</v>
      </c>
      <c r="F156" s="63" t="str">
        <f>VLOOKUP(D156,'Sheet1 (2)'!$D$11:$F$338,3,0)</f>
        <v>Nguyễn Thanh Tâm</v>
      </c>
      <c r="G156" s="774">
        <f>VLOOKUP(C156,'chuyển xếp 2024'!$C$5:$W$328,21,0)</f>
        <v>5739000</v>
      </c>
      <c r="H156" s="774">
        <f>VLOOKUP(C156,'chuyển xếp 2024'!$C$5:$W$328,19,0)</f>
        <v>0</v>
      </c>
      <c r="I156" s="67" t="s">
        <v>32</v>
      </c>
      <c r="J156" s="63">
        <f t="shared" si="7"/>
        <v>1</v>
      </c>
      <c r="K156" s="63" t="s">
        <v>33</v>
      </c>
      <c r="L156" s="63" t="s">
        <v>34</v>
      </c>
      <c r="M156" s="118"/>
      <c r="N156" s="46" t="s">
        <v>671</v>
      </c>
      <c r="O156" s="75">
        <v>30414</v>
      </c>
      <c r="P156" s="107">
        <v>43040</v>
      </c>
      <c r="Q156" s="625" t="s">
        <v>36</v>
      </c>
      <c r="R156" s="56" t="s">
        <v>918</v>
      </c>
      <c r="S156" s="56" t="str">
        <f t="shared" ca="1" si="9"/>
        <v xml:space="preserve">8 NĂM 9 THÁNG 18 NGÀY </v>
      </c>
      <c r="T156" s="80" t="s">
        <v>919</v>
      </c>
      <c r="U156" s="1049" t="str">
        <f>VLOOKUP(C156,Sheet5!$B$2:$G$253,6,0)</f>
        <v>086083010078</v>
      </c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75"/>
      <c r="AH156" s="75"/>
      <c r="AI156" s="46" t="s">
        <v>232</v>
      </c>
      <c r="AJ156" s="108" t="s">
        <v>920</v>
      </c>
      <c r="AK156" s="46" t="s">
        <v>921</v>
      </c>
      <c r="AL156" s="46"/>
      <c r="AM156" s="66"/>
      <c r="AN156" s="46" t="s">
        <v>156</v>
      </c>
      <c r="AO156" s="46"/>
      <c r="AP156" s="56" t="s">
        <v>908</v>
      </c>
      <c r="AQ156" s="36">
        <f t="shared" ca="1" si="8"/>
        <v>43</v>
      </c>
    </row>
    <row r="157" spans="1:43" s="36" customFormat="1" ht="21" customHeight="1">
      <c r="A157" s="25">
        <f>IF(C157=0,"",SUBTOTAL(3,C$5:C157))</f>
        <v>153</v>
      </c>
      <c r="B157" s="86">
        <v>37</v>
      </c>
      <c r="C157" s="66" t="s">
        <v>922</v>
      </c>
      <c r="D157" s="25" t="str">
        <f>VLOOKUP(C157,Sheet4!$A$1:$B$300,2,0)</f>
        <v>9222708768</v>
      </c>
      <c r="E157" s="67" t="s">
        <v>923</v>
      </c>
      <c r="F157" s="63" t="str">
        <f>VLOOKUP(D157,'Sheet1 (2)'!$D$11:$F$338,3,0)</f>
        <v>Nguyễn Văn Bảo Quốc</v>
      </c>
      <c r="G157" s="774">
        <f>VLOOKUP(C157,'chuyển xếp 2024'!$C$5:$W$328,21,0)</f>
        <v>5739000</v>
      </c>
      <c r="H157" s="774">
        <f>VLOOKUP(C157,'chuyển xếp 2024'!$C$5:$W$328,19,0)</f>
        <v>0</v>
      </c>
      <c r="I157" s="67" t="s">
        <v>32</v>
      </c>
      <c r="J157" s="63">
        <f t="shared" si="7"/>
        <v>1</v>
      </c>
      <c r="K157" s="63" t="s">
        <v>33</v>
      </c>
      <c r="L157" s="63" t="s">
        <v>34</v>
      </c>
      <c r="M157" s="118"/>
      <c r="N157" s="46" t="s">
        <v>671</v>
      </c>
      <c r="O157" s="75">
        <v>32289</v>
      </c>
      <c r="P157" s="107">
        <v>43040</v>
      </c>
      <c r="Q157" s="625" t="s">
        <v>36</v>
      </c>
      <c r="R157" s="56" t="s">
        <v>924</v>
      </c>
      <c r="S157" s="56" t="str">
        <f t="shared" ca="1" si="9"/>
        <v xml:space="preserve">8 NĂM 9 THÁNG 18 NGÀY </v>
      </c>
      <c r="T157" s="523" t="s">
        <v>925</v>
      </c>
      <c r="U157" s="1049" t="str">
        <f>VLOOKUP(C157,Sheet5!$B$2:$G$253,6,0)</f>
        <v>092088003692</v>
      </c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75">
        <v>43129</v>
      </c>
      <c r="AH157" s="75"/>
      <c r="AI157" s="46" t="s">
        <v>232</v>
      </c>
      <c r="AJ157" s="108" t="s">
        <v>742</v>
      </c>
      <c r="AK157" s="46" t="s">
        <v>926</v>
      </c>
      <c r="AL157" s="46"/>
      <c r="AM157" s="66"/>
      <c r="AN157" s="46" t="s">
        <v>156</v>
      </c>
      <c r="AO157" s="46"/>
      <c r="AP157" s="56" t="s">
        <v>908</v>
      </c>
      <c r="AQ157" s="36">
        <f t="shared" ca="1" si="8"/>
        <v>38</v>
      </c>
    </row>
    <row r="158" spans="1:43" s="36" customFormat="1">
      <c r="A158" s="25">
        <f>IF(C158=0,"",SUBTOTAL(3,C$5:C158))</f>
        <v>154</v>
      </c>
      <c r="B158" s="86">
        <v>38</v>
      </c>
      <c r="C158" s="66" t="s">
        <v>927</v>
      </c>
      <c r="D158" s="25" t="str">
        <f>VLOOKUP(C158,Sheet4!$A$1:$B$300,2,0)</f>
        <v>9222344590</v>
      </c>
      <c r="E158" s="67" t="s">
        <v>928</v>
      </c>
      <c r="F158" s="63" t="str">
        <f>VLOOKUP(D158,'Sheet1 (2)'!$D$11:$F$338,3,0)</f>
        <v>Lê Hoàng Nhịnh</v>
      </c>
      <c r="G158" s="774">
        <f>VLOOKUP(C158,'chuyển xếp 2024'!$C$5:$W$328,21,0)</f>
        <v>5739000</v>
      </c>
      <c r="H158" s="774">
        <f>VLOOKUP(C158,'chuyển xếp 2024'!$C$5:$W$328,19,0)</f>
        <v>0</v>
      </c>
      <c r="I158" s="67" t="s">
        <v>32</v>
      </c>
      <c r="J158" s="63">
        <f t="shared" si="7"/>
        <v>1</v>
      </c>
      <c r="K158" s="63" t="s">
        <v>33</v>
      </c>
      <c r="L158" s="63" t="s">
        <v>34</v>
      </c>
      <c r="M158" s="118"/>
      <c r="N158" s="46" t="s">
        <v>671</v>
      </c>
      <c r="O158" s="75">
        <v>29952</v>
      </c>
      <c r="P158" s="107">
        <v>43040</v>
      </c>
      <c r="Q158" s="625" t="s">
        <v>36</v>
      </c>
      <c r="R158" s="56" t="s">
        <v>929</v>
      </c>
      <c r="S158" s="56" t="str">
        <f t="shared" ca="1" si="9"/>
        <v xml:space="preserve">8 NĂM 9 THÁNG 18 NGÀY </v>
      </c>
      <c r="T158" s="878" t="s">
        <v>930</v>
      </c>
      <c r="U158" s="1049" t="str">
        <f>VLOOKUP(C158,Sheet5!$B$2:$G$253,6,0)</f>
        <v>092082005535</v>
      </c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75"/>
      <c r="AH158" s="75"/>
      <c r="AI158" s="46" t="s">
        <v>232</v>
      </c>
      <c r="AJ158" s="108" t="s">
        <v>898</v>
      </c>
      <c r="AK158" s="46" t="s">
        <v>899</v>
      </c>
      <c r="AL158" s="46"/>
      <c r="AM158" s="66"/>
      <c r="AN158" s="46" t="s">
        <v>156</v>
      </c>
      <c r="AO158" s="46"/>
      <c r="AP158" s="56" t="s">
        <v>908</v>
      </c>
      <c r="AQ158" s="36">
        <f t="shared" ca="1" si="8"/>
        <v>44</v>
      </c>
    </row>
    <row r="159" spans="1:43" s="36" customFormat="1">
      <c r="A159" s="25">
        <f>IF(C159=0,"",SUBTOTAL(3,C$5:C159))</f>
        <v>155</v>
      </c>
      <c r="B159" s="86">
        <v>39</v>
      </c>
      <c r="C159" s="66" t="s">
        <v>931</v>
      </c>
      <c r="D159" s="25" t="str">
        <f>VLOOKUP(C159,Sheet4!$A$1:$B$300,2,0)</f>
        <v>8723924817</v>
      </c>
      <c r="E159" s="67" t="s">
        <v>932</v>
      </c>
      <c r="F159" s="63" t="str">
        <f>VLOOKUP(D159,'Sheet1 (2)'!$D$11:$F$338,3,0)</f>
        <v>Nguyễn Hữu Thọ</v>
      </c>
      <c r="G159" s="774">
        <f>VLOOKUP(C159,'chuyển xếp 2024'!$C$5:$W$328,21,0)</f>
        <v>5739000</v>
      </c>
      <c r="H159" s="774">
        <f>VLOOKUP(C159,'chuyển xếp 2024'!$C$5:$W$328,19,0)</f>
        <v>0</v>
      </c>
      <c r="I159" s="67" t="s">
        <v>32</v>
      </c>
      <c r="J159" s="63">
        <f t="shared" si="7"/>
        <v>1</v>
      </c>
      <c r="K159" s="63" t="s">
        <v>33</v>
      </c>
      <c r="L159" s="63" t="s">
        <v>34</v>
      </c>
      <c r="M159" s="67"/>
      <c r="N159" s="46" t="s">
        <v>671</v>
      </c>
      <c r="O159" s="75">
        <v>32509</v>
      </c>
      <c r="P159" s="107">
        <v>43191</v>
      </c>
      <c r="Q159" s="67" t="s">
        <v>933</v>
      </c>
      <c r="R159" s="56" t="s">
        <v>2983</v>
      </c>
      <c r="S159" s="56" t="str">
        <f t="shared" ca="1" si="9"/>
        <v xml:space="preserve">8 NĂM 4 THÁNG 18 NGÀY </v>
      </c>
      <c r="T159" s="523" t="s">
        <v>934</v>
      </c>
      <c r="U159" s="1049" t="str">
        <f>VLOOKUP(C159,Sheet5!$B$2:$G$253,6,0)</f>
        <v>087089001910</v>
      </c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75">
        <v>40449</v>
      </c>
      <c r="AH159" s="75"/>
      <c r="AI159" s="46" t="s">
        <v>232</v>
      </c>
      <c r="AJ159" s="108" t="s">
        <v>935</v>
      </c>
      <c r="AK159" s="46" t="s">
        <v>936</v>
      </c>
      <c r="AL159" s="46"/>
      <c r="AM159" s="66"/>
      <c r="AN159" s="155" t="s">
        <v>156</v>
      </c>
      <c r="AO159" s="155"/>
      <c r="AP159" s="56" t="s">
        <v>908</v>
      </c>
      <c r="AQ159" s="36">
        <f t="shared" ca="1" si="8"/>
        <v>37</v>
      </c>
    </row>
    <row r="160" spans="1:43" s="916" customFormat="1">
      <c r="A160" s="903">
        <f>IF(C160=0,"",SUBTOTAL(3,C$5:C160))</f>
        <v>156</v>
      </c>
      <c r="B160" s="86">
        <v>40</v>
      </c>
      <c r="C160" s="904" t="s">
        <v>941</v>
      </c>
      <c r="D160" s="903" t="str">
        <f>VLOOKUP(C160,Sheet4!$A$1:$B$300,2,0)</f>
        <v>5404002328</v>
      </c>
      <c r="E160" s="905" t="s">
        <v>942</v>
      </c>
      <c r="F160" s="63" t="str">
        <f>VLOOKUP(D160,'Sheet1 (2)'!$D$11:$F$338,3,0)</f>
        <v>Lê Thị Thu Hoài</v>
      </c>
      <c r="G160" s="889">
        <f>VLOOKUP(C160,'chuyển xếp 2024'!$C$5:$W$328,21,0)</f>
        <v>6694000</v>
      </c>
      <c r="H160" s="889">
        <f>VLOOKUP(C160,'chuyển xếp 2024'!$C$5:$W$328,19,0)</f>
        <v>0</v>
      </c>
      <c r="I160" s="906" t="s">
        <v>63</v>
      </c>
      <c r="J160" s="63">
        <f t="shared" si="7"/>
        <v>0</v>
      </c>
      <c r="K160" s="906" t="s">
        <v>33</v>
      </c>
      <c r="L160" s="906" t="s">
        <v>34</v>
      </c>
      <c r="M160" s="892"/>
      <c r="N160" s="907" t="s">
        <v>671</v>
      </c>
      <c r="O160" s="908">
        <v>27885</v>
      </c>
      <c r="P160" s="909">
        <v>37803</v>
      </c>
      <c r="Q160" s="892" t="s">
        <v>36</v>
      </c>
      <c r="R160" s="910" t="s">
        <v>943</v>
      </c>
      <c r="S160" s="910" t="str">
        <f t="shared" ca="1" si="9"/>
        <v xml:space="preserve">23 NĂM 1 THÁNG 18 NGÀY </v>
      </c>
      <c r="T160" s="911">
        <v>183130486</v>
      </c>
      <c r="U160" s="1055" t="str">
        <f>VLOOKUP(C160,Sheet5!$B$2:$G$253,6,0)</f>
        <v>042176011592</v>
      </c>
      <c r="V160" s="912"/>
      <c r="W160" s="912"/>
      <c r="X160" s="912"/>
      <c r="Y160" s="912"/>
      <c r="Z160" s="912"/>
      <c r="AA160" s="912"/>
      <c r="AB160" s="912"/>
      <c r="AC160" s="912"/>
      <c r="AD160" s="912"/>
      <c r="AE160" s="912"/>
      <c r="AF160" s="912"/>
      <c r="AG160" s="913">
        <v>35338</v>
      </c>
      <c r="AH160" s="913"/>
      <c r="AI160" s="907" t="s">
        <v>232</v>
      </c>
      <c r="AJ160" s="914" t="s">
        <v>750</v>
      </c>
      <c r="AK160" s="907" t="s">
        <v>944</v>
      </c>
      <c r="AL160" s="907"/>
      <c r="AM160" s="915"/>
      <c r="AN160" s="907" t="s">
        <v>156</v>
      </c>
      <c r="AO160" s="907"/>
      <c r="AP160" s="910" t="s">
        <v>870</v>
      </c>
      <c r="AQ160" s="916">
        <f t="shared" ca="1" si="8"/>
        <v>50</v>
      </c>
    </row>
    <row r="161" spans="1:43" s="916" customFormat="1">
      <c r="A161" s="903">
        <f>IF(C161=0,"",SUBTOTAL(3,C$5:C161))</f>
        <v>157</v>
      </c>
      <c r="B161" s="86">
        <v>41</v>
      </c>
      <c r="C161" s="904" t="s">
        <v>945</v>
      </c>
      <c r="D161" s="903" t="str">
        <f>VLOOKUP(C161,Sheet4!$A$1:$B$300,2,0)</f>
        <v>6506006797</v>
      </c>
      <c r="E161" s="905" t="s">
        <v>946</v>
      </c>
      <c r="F161" s="63" t="str">
        <f>VLOOKUP(D161,'Sheet1 (2)'!$D$11:$F$338,3,0)</f>
        <v>Nguyễn Thị Vân</v>
      </c>
      <c r="G161" s="889">
        <f>VLOOKUP(C161,'chuyển xếp 2024'!$C$5:$W$328,21,0)</f>
        <v>6694000</v>
      </c>
      <c r="H161" s="889">
        <f>VLOOKUP(C161,'chuyển xếp 2024'!$C$5:$W$328,19,0)</f>
        <v>0</v>
      </c>
      <c r="I161" s="906" t="s">
        <v>63</v>
      </c>
      <c r="J161" s="63">
        <f t="shared" si="7"/>
        <v>0</v>
      </c>
      <c r="K161" s="906" t="s">
        <v>33</v>
      </c>
      <c r="L161" s="906" t="s">
        <v>34</v>
      </c>
      <c r="M161" s="892"/>
      <c r="N161" s="907" t="s">
        <v>671</v>
      </c>
      <c r="O161" s="908">
        <v>28495</v>
      </c>
      <c r="P161" s="909">
        <v>38768</v>
      </c>
      <c r="Q161" s="892" t="s">
        <v>36</v>
      </c>
      <c r="R161" s="910" t="s">
        <v>947</v>
      </c>
      <c r="S161" s="910" t="str">
        <f t="shared" ca="1" si="9"/>
        <v xml:space="preserve">20 NĂM 5 THÁNG 30 NGÀY </v>
      </c>
      <c r="T161" s="911">
        <v>183134107</v>
      </c>
      <c r="U161" s="1055" t="str">
        <f>VLOOKUP(C161,Sheet5!$B$2:$G$253,6,0)</f>
        <v>042178000304</v>
      </c>
      <c r="V161" s="912"/>
      <c r="W161" s="912"/>
      <c r="X161" s="912"/>
      <c r="Y161" s="912"/>
      <c r="Z161" s="912"/>
      <c r="AA161" s="912"/>
      <c r="AB161" s="912"/>
      <c r="AC161" s="912"/>
      <c r="AD161" s="912"/>
      <c r="AE161" s="912"/>
      <c r="AF161" s="912"/>
      <c r="AG161" s="913">
        <v>35071</v>
      </c>
      <c r="AH161" s="913"/>
      <c r="AI161" s="907" t="s">
        <v>232</v>
      </c>
      <c r="AJ161" s="914" t="s">
        <v>948</v>
      </c>
      <c r="AK161" s="907" t="s">
        <v>949</v>
      </c>
      <c r="AL161" s="907"/>
      <c r="AM161" s="915"/>
      <c r="AN161" s="907" t="s">
        <v>156</v>
      </c>
      <c r="AO161" s="907"/>
      <c r="AP161" s="910" t="s">
        <v>870</v>
      </c>
      <c r="AQ161" s="916">
        <f t="shared" ca="1" si="8"/>
        <v>48</v>
      </c>
    </row>
    <row r="162" spans="1:43" s="916" customFormat="1">
      <c r="A162" s="903">
        <f>IF(C162=0,"",SUBTOTAL(3,C$5:C162))</f>
        <v>158</v>
      </c>
      <c r="B162" s="86">
        <v>42</v>
      </c>
      <c r="C162" s="904" t="s">
        <v>950</v>
      </c>
      <c r="D162" s="903" t="str">
        <f>VLOOKUP(C162,Sheet4!$A$1:$B$300,2,0)</f>
        <v>9209021583</v>
      </c>
      <c r="E162" s="905" t="s">
        <v>951</v>
      </c>
      <c r="F162" s="63" t="str">
        <f>VLOOKUP(D162,'Sheet1 (2)'!$D$11:$F$338,3,0)</f>
        <v>Võ Thị Cà Nâu</v>
      </c>
      <c r="G162" s="889">
        <f>VLOOKUP(C162,'chuyển xếp 2024'!$C$5:$W$328,21,0)</f>
        <v>6694000</v>
      </c>
      <c r="H162" s="889">
        <f>VLOOKUP(C162,'chuyển xếp 2024'!$C$5:$W$328,19,0)</f>
        <v>0</v>
      </c>
      <c r="I162" s="906" t="s">
        <v>63</v>
      </c>
      <c r="J162" s="63">
        <f t="shared" si="7"/>
        <v>0</v>
      </c>
      <c r="K162" s="906" t="s">
        <v>33</v>
      </c>
      <c r="L162" s="906" t="s">
        <v>134</v>
      </c>
      <c r="M162" s="892"/>
      <c r="N162" s="907" t="s">
        <v>671</v>
      </c>
      <c r="O162" s="908">
        <v>28126</v>
      </c>
      <c r="P162" s="909">
        <v>40118</v>
      </c>
      <c r="Q162" s="892" t="s">
        <v>36</v>
      </c>
      <c r="R162" s="910" t="s">
        <v>952</v>
      </c>
      <c r="S162" s="910" t="str">
        <f t="shared" ca="1" si="9"/>
        <v xml:space="preserve">16 NĂM 9 THÁNG 18 NGÀY </v>
      </c>
      <c r="T162" s="911">
        <v>361697892</v>
      </c>
      <c r="U162" s="1055" t="str">
        <f>VLOOKUP(C162,Sheet5!$B$2:$G$253,6,0)</f>
        <v>092177011505</v>
      </c>
      <c r="V162" s="912"/>
      <c r="W162" s="912"/>
      <c r="X162" s="912"/>
      <c r="Y162" s="912"/>
      <c r="Z162" s="912"/>
      <c r="AA162" s="912"/>
      <c r="AB162" s="912"/>
      <c r="AC162" s="912"/>
      <c r="AD162" s="912"/>
      <c r="AE162" s="912"/>
      <c r="AF162" s="912"/>
      <c r="AG162" s="913">
        <v>38687</v>
      </c>
      <c r="AH162" s="913"/>
      <c r="AI162" s="907" t="s">
        <v>232</v>
      </c>
      <c r="AJ162" s="914" t="s">
        <v>708</v>
      </c>
      <c r="AK162" s="907" t="s">
        <v>953</v>
      </c>
      <c r="AL162" s="907"/>
      <c r="AM162" s="915"/>
      <c r="AN162" s="907" t="s">
        <v>156</v>
      </c>
      <c r="AO162" s="907"/>
      <c r="AP162" s="910" t="s">
        <v>870</v>
      </c>
      <c r="AQ162" s="916">
        <f t="shared" ca="1" si="8"/>
        <v>49</v>
      </c>
    </row>
    <row r="163" spans="1:43" s="36" customFormat="1">
      <c r="A163" s="25">
        <f>IF(C163=0,"",SUBTOTAL(3,C$5:C163))</f>
        <v>159</v>
      </c>
      <c r="B163" s="86">
        <v>43</v>
      </c>
      <c r="C163" s="69" t="s">
        <v>954</v>
      </c>
      <c r="D163" s="25" t="str">
        <f>VLOOKUP(C163,Sheet4!$A$1:$B$300,2,0)</f>
        <v>5496032492</v>
      </c>
      <c r="E163" s="98" t="s">
        <v>955</v>
      </c>
      <c r="F163" s="63" t="str">
        <f>VLOOKUP(D163,'Sheet1 (2)'!$D$11:$F$338,3,0)</f>
        <v>Nguyễn Quang Sang</v>
      </c>
      <c r="G163" s="774">
        <f>VLOOKUP(C163,'chuyển xếp 2024'!$C$5:$W$328,21,0)</f>
        <v>7230000</v>
      </c>
      <c r="H163" s="774">
        <f>VLOOKUP(C163,'chuyển xếp 2024'!$C$5:$W$328,19,0)</f>
        <v>0</v>
      </c>
      <c r="I163" s="67" t="s">
        <v>32</v>
      </c>
      <c r="J163" s="63">
        <f t="shared" si="7"/>
        <v>1</v>
      </c>
      <c r="K163" s="63" t="s">
        <v>33</v>
      </c>
      <c r="L163" s="63" t="s">
        <v>34</v>
      </c>
      <c r="M163" s="67"/>
      <c r="N163" s="46" t="s">
        <v>671</v>
      </c>
      <c r="O163" s="106">
        <v>27395</v>
      </c>
      <c r="P163" s="107">
        <v>34516</v>
      </c>
      <c r="Q163" s="67" t="s">
        <v>36</v>
      </c>
      <c r="R163" s="56" t="s">
        <v>956</v>
      </c>
      <c r="S163" s="56" t="str">
        <f t="shared" ca="1" si="9"/>
        <v xml:space="preserve">32 NĂM 1 THÁNG 18 NGÀY </v>
      </c>
      <c r="T163" s="523">
        <v>361534646</v>
      </c>
      <c r="U163" s="1049" t="str">
        <f>VLOOKUP(C163,Sheet5!$B$2:$G$253,6,0)</f>
        <v>093075006597</v>
      </c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75">
        <v>40828</v>
      </c>
      <c r="AH163" s="75"/>
      <c r="AI163" s="46" t="s">
        <v>232</v>
      </c>
      <c r="AJ163" s="108" t="s">
        <v>957</v>
      </c>
      <c r="AK163" s="46" t="s">
        <v>958</v>
      </c>
      <c r="AL163" s="46"/>
      <c r="AM163" s="66"/>
      <c r="AN163" s="46" t="s">
        <v>156</v>
      </c>
      <c r="AO163" s="46"/>
      <c r="AP163" s="56" t="s">
        <v>870</v>
      </c>
      <c r="AQ163" s="36">
        <f t="shared" ca="1" si="8"/>
        <v>51</v>
      </c>
    </row>
    <row r="164" spans="1:43" s="36" customFormat="1">
      <c r="A164" s="25">
        <f>IF(C164=0,"",SUBTOTAL(3,C$5:C164))</f>
        <v>160</v>
      </c>
      <c r="B164" s="86">
        <v>44</v>
      </c>
      <c r="C164" s="69" t="s">
        <v>963</v>
      </c>
      <c r="D164" s="25" t="str">
        <f>VLOOKUP(C164,Sheet4!$A$1:$B$300,2,0)</f>
        <v>9208016228</v>
      </c>
      <c r="E164" s="98" t="s">
        <v>964</v>
      </c>
      <c r="F164" s="63" t="str">
        <f>VLOOKUP(D164,'Sheet1 (2)'!$D$11:$F$338,3,0)</f>
        <v>Đặng Thị Bích Thuận</v>
      </c>
      <c r="G164" s="774">
        <f>VLOOKUP(C164,'chuyển xếp 2024'!$C$5:$W$328,21,0)</f>
        <v>6694000</v>
      </c>
      <c r="H164" s="774">
        <f>VLOOKUP(C164,'chuyển xếp 2024'!$C$5:$W$328,19,0)</f>
        <v>0</v>
      </c>
      <c r="I164" s="63" t="s">
        <v>63</v>
      </c>
      <c r="J164" s="63">
        <f t="shared" si="7"/>
        <v>0</v>
      </c>
      <c r="K164" s="63" t="s">
        <v>33</v>
      </c>
      <c r="L164" s="63" t="s">
        <v>34</v>
      </c>
      <c r="M164" s="67"/>
      <c r="N164" s="46" t="s">
        <v>671</v>
      </c>
      <c r="O164" s="106">
        <v>29299</v>
      </c>
      <c r="P164" s="107">
        <v>39188</v>
      </c>
      <c r="Q164" s="67" t="s">
        <v>36</v>
      </c>
      <c r="R164" s="56" t="s">
        <v>965</v>
      </c>
      <c r="S164" s="56" t="str">
        <f t="shared" ca="1" si="9"/>
        <v xml:space="preserve">19 NĂM 4 THÁNG 3 NGÀY </v>
      </c>
      <c r="T164" s="523">
        <v>331283292</v>
      </c>
      <c r="U164" s="1049" t="str">
        <f>VLOOKUP(C164,Sheet5!$B$2:$G$253,6,0)</f>
        <v>086180000012</v>
      </c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75">
        <v>35604</v>
      </c>
      <c r="AH164" s="75"/>
      <c r="AI164" s="46" t="s">
        <v>232</v>
      </c>
      <c r="AJ164" s="108" t="s">
        <v>966</v>
      </c>
      <c r="AK164" s="46" t="s">
        <v>962</v>
      </c>
      <c r="AL164" s="46"/>
      <c r="AM164" s="66"/>
      <c r="AN164" s="46" t="s">
        <v>156</v>
      </c>
      <c r="AO164" s="46"/>
      <c r="AP164" s="56" t="s">
        <v>870</v>
      </c>
      <c r="AQ164" s="36">
        <f t="shared" ca="1" si="8"/>
        <v>46</v>
      </c>
    </row>
    <row r="165" spans="1:43" s="36" customFormat="1">
      <c r="A165" s="25">
        <f>IF(C165=0,"",SUBTOTAL(3,C$5:C165))</f>
        <v>161</v>
      </c>
      <c r="B165" s="86">
        <v>45</v>
      </c>
      <c r="C165" s="69" t="s">
        <v>968</v>
      </c>
      <c r="D165" s="25" t="str">
        <f>VLOOKUP(C165,Sheet4!$A$1:$B$300,2,0)</f>
        <v>9208016248</v>
      </c>
      <c r="E165" s="98" t="s">
        <v>969</v>
      </c>
      <c r="F165" s="63" t="str">
        <f>VLOOKUP(D165,'Sheet1 (2)'!$D$11:$F$338,3,0)</f>
        <v>Nguyễn Thanh Hùng</v>
      </c>
      <c r="G165" s="774">
        <f>VLOOKUP(C165,'chuyển xếp 2024'!$C$5:$W$328,21,0)</f>
        <v>6694000</v>
      </c>
      <c r="H165" s="774">
        <f>VLOOKUP(C165,'chuyển xếp 2024'!$C$5:$W$328,19,0)</f>
        <v>0</v>
      </c>
      <c r="I165" s="67" t="s">
        <v>32</v>
      </c>
      <c r="J165" s="63">
        <f t="shared" si="7"/>
        <v>1</v>
      </c>
      <c r="K165" s="63" t="s">
        <v>33</v>
      </c>
      <c r="L165" s="63" t="s">
        <v>34</v>
      </c>
      <c r="M165" s="67"/>
      <c r="N165" s="46" t="s">
        <v>671</v>
      </c>
      <c r="O165" s="106">
        <v>29192</v>
      </c>
      <c r="P165" s="107">
        <v>39188</v>
      </c>
      <c r="Q165" s="67" t="s">
        <v>36</v>
      </c>
      <c r="R165" s="56" t="s">
        <v>970</v>
      </c>
      <c r="S165" s="56" t="str">
        <f t="shared" ca="1" si="9"/>
        <v xml:space="preserve">19 NĂM 4 THÁNG 3 NGÀY </v>
      </c>
      <c r="T165" s="523">
        <v>361738776</v>
      </c>
      <c r="U165" s="1049" t="str">
        <f>VLOOKUP(C165,Sheet5!$B$2:$G$253,6,0)</f>
        <v>092079007931</v>
      </c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75">
        <v>39057</v>
      </c>
      <c r="AH165" s="75"/>
      <c r="AI165" s="46" t="s">
        <v>232</v>
      </c>
      <c r="AJ165" s="108" t="s">
        <v>812</v>
      </c>
      <c r="AK165" s="46" t="s">
        <v>971</v>
      </c>
      <c r="AL165" s="46"/>
      <c r="AM165" s="66"/>
      <c r="AN165" s="46" t="s">
        <v>156</v>
      </c>
      <c r="AO165" s="46"/>
      <c r="AP165" s="56" t="s">
        <v>870</v>
      </c>
      <c r="AQ165" s="36">
        <f t="shared" ca="1" si="8"/>
        <v>46</v>
      </c>
    </row>
    <row r="166" spans="1:43" s="36" customFormat="1">
      <c r="A166" s="25">
        <f>IF(C166=0,"",SUBTOTAL(3,C$5:C166))</f>
        <v>162</v>
      </c>
      <c r="B166" s="86">
        <v>46</v>
      </c>
      <c r="C166" s="69" t="s">
        <v>972</v>
      </c>
      <c r="D166" s="25" t="str">
        <f>VLOOKUP(C166,Sheet4!$A$1:$B$300,2,0)</f>
        <v>9208016249</v>
      </c>
      <c r="E166" s="98" t="s">
        <v>973</v>
      </c>
      <c r="F166" s="63" t="str">
        <f>VLOOKUP(D166,'Sheet1 (2)'!$D$11:$F$338,3,0)</f>
        <v>Nguyễn Chí Cường</v>
      </c>
      <c r="G166" s="774">
        <f>VLOOKUP(C166,'chuyển xếp 2024'!$C$5:$W$328,21,0)</f>
        <v>6694000</v>
      </c>
      <c r="H166" s="774">
        <f>VLOOKUP(C166,'chuyển xếp 2024'!$C$5:$W$328,19,0)</f>
        <v>0</v>
      </c>
      <c r="I166" s="67" t="s">
        <v>32</v>
      </c>
      <c r="J166" s="63">
        <f t="shared" si="7"/>
        <v>1</v>
      </c>
      <c r="K166" s="63" t="s">
        <v>33</v>
      </c>
      <c r="L166" s="63" t="s">
        <v>34</v>
      </c>
      <c r="M166" s="67"/>
      <c r="N166" s="46" t="s">
        <v>671</v>
      </c>
      <c r="O166" s="106">
        <v>29641</v>
      </c>
      <c r="P166" s="107">
        <v>39188</v>
      </c>
      <c r="Q166" s="67" t="s">
        <v>36</v>
      </c>
      <c r="R166" s="56" t="s">
        <v>974</v>
      </c>
      <c r="S166" s="56" t="str">
        <f t="shared" ca="1" si="9"/>
        <v xml:space="preserve">19 NĂM 4 THÁNG 3 NGÀY </v>
      </c>
      <c r="T166" s="523">
        <v>362062822</v>
      </c>
      <c r="U166" s="1049" t="str">
        <f>VLOOKUP(C166,Sheet5!$B$2:$G$253,6,0)</f>
        <v>092081015650</v>
      </c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75">
        <v>37201</v>
      </c>
      <c r="AH166" s="75"/>
      <c r="AI166" s="46" t="s">
        <v>232</v>
      </c>
      <c r="AJ166" s="108" t="s">
        <v>724</v>
      </c>
      <c r="AK166" s="46" t="s">
        <v>975</v>
      </c>
      <c r="AL166" s="46"/>
      <c r="AM166" s="66"/>
      <c r="AN166" s="46" t="s">
        <v>156</v>
      </c>
      <c r="AO166" s="46"/>
      <c r="AP166" s="56" t="s">
        <v>870</v>
      </c>
      <c r="AQ166" s="36">
        <f t="shared" ca="1" si="8"/>
        <v>45</v>
      </c>
    </row>
    <row r="167" spans="1:43" s="36" customFormat="1">
      <c r="A167" s="25">
        <f>IF(C167=0,"",SUBTOTAL(3,C$5:C167))</f>
        <v>163</v>
      </c>
      <c r="B167" s="86">
        <v>47</v>
      </c>
      <c r="C167" s="69" t="s">
        <v>976</v>
      </c>
      <c r="D167" s="25" t="str">
        <f>VLOOKUP(C167,Sheet4!$A$1:$B$300,2,0)</f>
        <v>9208010005</v>
      </c>
      <c r="E167" s="98" t="s">
        <v>977</v>
      </c>
      <c r="F167" s="63" t="str">
        <f>VLOOKUP(D167,'Sheet1 (2)'!$D$11:$F$338,3,0)</f>
        <v>Lê Văn Giả</v>
      </c>
      <c r="G167" s="774">
        <f>VLOOKUP(C167,'chuyển xếp 2024'!$C$5:$W$328,21,0)</f>
        <v>6694000</v>
      </c>
      <c r="H167" s="774">
        <f>VLOOKUP(C167,'chuyển xếp 2024'!$C$5:$W$328,19,0)</f>
        <v>0</v>
      </c>
      <c r="I167" s="67" t="s">
        <v>32</v>
      </c>
      <c r="J167" s="63">
        <f t="shared" si="7"/>
        <v>1</v>
      </c>
      <c r="K167" s="63" t="s">
        <v>33</v>
      </c>
      <c r="L167" s="63" t="s">
        <v>978</v>
      </c>
      <c r="M167" s="67"/>
      <c r="N167" s="46" t="s">
        <v>671</v>
      </c>
      <c r="O167" s="106" t="s">
        <v>350</v>
      </c>
      <c r="P167" s="107">
        <v>39539</v>
      </c>
      <c r="Q167" s="67" t="s">
        <v>36</v>
      </c>
      <c r="R167" s="56" t="s">
        <v>979</v>
      </c>
      <c r="S167" s="56" t="str">
        <f t="shared" ca="1" si="9"/>
        <v xml:space="preserve">18 NĂM 4 THÁNG 18 NGÀY </v>
      </c>
      <c r="T167" s="523">
        <v>361493409</v>
      </c>
      <c r="U167" s="1049" t="str">
        <f>VLOOKUP(C167,Sheet5!$B$2:$G$253,6,0)</f>
        <v>092073001045</v>
      </c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75">
        <v>32868</v>
      </c>
      <c r="AH167" s="75"/>
      <c r="AI167" s="46" t="s">
        <v>232</v>
      </c>
      <c r="AJ167" s="108" t="s">
        <v>831</v>
      </c>
      <c r="AK167" s="46" t="s">
        <v>980</v>
      </c>
      <c r="AL167" s="46"/>
      <c r="AM167" s="66"/>
      <c r="AN167" s="46" t="s">
        <v>156</v>
      </c>
      <c r="AO167" s="46"/>
      <c r="AP167" s="56" t="s">
        <v>676</v>
      </c>
      <c r="AQ167" s="64">
        <f t="shared" ca="1" si="8"/>
        <v>53</v>
      </c>
    </row>
    <row r="168" spans="1:43" s="36" customFormat="1">
      <c r="A168" s="25">
        <f>IF(C168=0,"",SUBTOTAL(3,C$5:C168))</f>
        <v>164</v>
      </c>
      <c r="B168" s="86">
        <v>48</v>
      </c>
      <c r="C168" s="69" t="s">
        <v>990</v>
      </c>
      <c r="D168" s="25" t="str">
        <f>VLOOKUP(C168,Sheet4!$A$1:$B$300,2,0)</f>
        <v>9209021588</v>
      </c>
      <c r="E168" s="98" t="s">
        <v>991</v>
      </c>
      <c r="F168" s="63" t="str">
        <f>VLOOKUP(D168,'Sheet1 (2)'!$D$11:$F$338,3,0)</f>
        <v>Trần Thanh Vũ</v>
      </c>
      <c r="G168" s="774">
        <f>VLOOKUP(C168,'chuyển xếp 2024'!$C$5:$W$328,21,0)</f>
        <v>5739000</v>
      </c>
      <c r="H168" s="774">
        <f>VLOOKUP(C168,'chuyển xếp 2024'!$C$5:$W$328,19,0)</f>
        <v>0</v>
      </c>
      <c r="I168" s="67" t="s">
        <v>32</v>
      </c>
      <c r="J168" s="63">
        <f t="shared" si="7"/>
        <v>1</v>
      </c>
      <c r="K168" s="63" t="s">
        <v>33</v>
      </c>
      <c r="L168" s="63" t="s">
        <v>700</v>
      </c>
      <c r="M168" s="67"/>
      <c r="N168" s="46" t="s">
        <v>671</v>
      </c>
      <c r="O168" s="106">
        <v>28406</v>
      </c>
      <c r="P168" s="107">
        <v>40087</v>
      </c>
      <c r="Q168" s="67" t="s">
        <v>36</v>
      </c>
      <c r="R168" s="56" t="s">
        <v>992</v>
      </c>
      <c r="S168" s="56" t="str">
        <f t="shared" ca="1" si="9"/>
        <v xml:space="preserve">16 NĂM 10 THÁNG 18 NGÀY </v>
      </c>
      <c r="T168" s="523">
        <v>362122597</v>
      </c>
      <c r="U168" s="1049" t="str">
        <f>VLOOKUP(C168,Sheet5!$B$2:$G$253,6,0)</f>
        <v>092077002679</v>
      </c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75">
        <v>37371</v>
      </c>
      <c r="AH168" s="75"/>
      <c r="AI168" s="46" t="s">
        <v>232</v>
      </c>
      <c r="AJ168" s="108" t="s">
        <v>724</v>
      </c>
      <c r="AK168" s="46" t="s">
        <v>993</v>
      </c>
      <c r="AL168" s="46"/>
      <c r="AM168" s="66"/>
      <c r="AN168" s="46" t="s">
        <v>156</v>
      </c>
      <c r="AO168" s="46"/>
      <c r="AP168" s="56" t="s">
        <v>203</v>
      </c>
      <c r="AQ168" s="36">
        <f t="shared" ca="1" si="8"/>
        <v>48</v>
      </c>
    </row>
    <row r="169" spans="1:43" s="36" customFormat="1">
      <c r="A169" s="25">
        <f>IF(C169=0,"",SUBTOTAL(3,C$5:C169))</f>
        <v>165</v>
      </c>
      <c r="B169" s="86">
        <v>49</v>
      </c>
      <c r="C169" s="69" t="s">
        <v>999</v>
      </c>
      <c r="D169" s="25" t="str">
        <f>VLOOKUP(C169,Sheet4!$A$1:$B$300,2,0)</f>
        <v>9213007216</v>
      </c>
      <c r="E169" s="98" t="s">
        <v>1000</v>
      </c>
      <c r="F169" s="63" t="str">
        <f>VLOOKUP(D169,'Sheet1 (2)'!$D$11:$F$338,3,0)</f>
        <v>Nguyễn Văn Dô</v>
      </c>
      <c r="G169" s="774">
        <f>VLOOKUP(C169,'chuyển xếp 2024'!$C$5:$W$328,21,0)</f>
        <v>5739000</v>
      </c>
      <c r="H169" s="774">
        <f>VLOOKUP(C169,'chuyển xếp 2024'!$C$5:$W$328,19,0)</f>
        <v>0</v>
      </c>
      <c r="I169" s="67" t="s">
        <v>32</v>
      </c>
      <c r="J169" s="63">
        <f t="shared" si="7"/>
        <v>1</v>
      </c>
      <c r="K169" s="63" t="s">
        <v>33</v>
      </c>
      <c r="L169" s="63" t="s">
        <v>34</v>
      </c>
      <c r="M169" s="67"/>
      <c r="N169" s="46" t="s">
        <v>671</v>
      </c>
      <c r="O169" s="106" t="s">
        <v>1001</v>
      </c>
      <c r="P169" s="107">
        <v>41366</v>
      </c>
      <c r="Q169" s="67" t="s">
        <v>36</v>
      </c>
      <c r="R169" s="56" t="s">
        <v>1002</v>
      </c>
      <c r="S169" s="56" t="str">
        <f t="shared" ca="1" si="9"/>
        <v xml:space="preserve">13 NĂM 4 THÁNG 17 NGÀY </v>
      </c>
      <c r="T169" s="523">
        <v>361625247</v>
      </c>
      <c r="U169" s="1049" t="str">
        <f>VLOOKUP(C169,Sheet5!$B$2:$G$253,6,0)</f>
        <v>092077002034</v>
      </c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75">
        <v>40388</v>
      </c>
      <c r="AH169" s="75"/>
      <c r="AI169" s="46" t="s">
        <v>232</v>
      </c>
      <c r="AJ169" s="108" t="s">
        <v>708</v>
      </c>
      <c r="AK169" s="46" t="s">
        <v>987</v>
      </c>
      <c r="AL169" s="46"/>
      <c r="AM169" s="66"/>
      <c r="AN169" s="46" t="s">
        <v>156</v>
      </c>
      <c r="AO169" s="46"/>
      <c r="AP169" s="56" t="s">
        <v>203</v>
      </c>
      <c r="AQ169" s="36">
        <f t="shared" ca="1" si="8"/>
        <v>49</v>
      </c>
    </row>
    <row r="170" spans="1:43" s="36" customFormat="1" ht="17.25" customHeight="1">
      <c r="A170" s="25">
        <f>IF(C170=0,"",SUBTOTAL(3,C$5:C170))</f>
        <v>166</v>
      </c>
      <c r="B170" s="86">
        <v>50</v>
      </c>
      <c r="C170" s="69" t="s">
        <v>1003</v>
      </c>
      <c r="D170" s="25" t="str">
        <f>VLOOKUP(C170,Sheet4!$A$1:$B$300,2,0)</f>
        <v>9213007218</v>
      </c>
      <c r="E170" s="98" t="s">
        <v>1004</v>
      </c>
      <c r="F170" s="63" t="str">
        <f>VLOOKUP(D170,'Sheet1 (2)'!$D$11:$F$338,3,0)</f>
        <v>Lê Đình Lưu</v>
      </c>
      <c r="G170" s="774">
        <f>VLOOKUP(C170,'chuyển xếp 2024'!$C$5:$W$328,21,0)</f>
        <v>5739000</v>
      </c>
      <c r="H170" s="774">
        <f>VLOOKUP(C170,'chuyển xếp 2024'!$C$5:$W$328,19,0)</f>
        <v>0</v>
      </c>
      <c r="I170" s="67" t="s">
        <v>32</v>
      </c>
      <c r="J170" s="63">
        <f t="shared" si="7"/>
        <v>1</v>
      </c>
      <c r="K170" s="63" t="s">
        <v>33</v>
      </c>
      <c r="L170" s="63" t="s">
        <v>34</v>
      </c>
      <c r="M170" s="67"/>
      <c r="N170" s="46" t="s">
        <v>671</v>
      </c>
      <c r="O170" s="106">
        <v>32501</v>
      </c>
      <c r="P170" s="107">
        <v>41366</v>
      </c>
      <c r="Q170" s="67" t="s">
        <v>36</v>
      </c>
      <c r="R170" s="56" t="s">
        <v>1005</v>
      </c>
      <c r="S170" s="56" t="str">
        <f t="shared" ca="1" si="9"/>
        <v xml:space="preserve">13 NĂM 4 THÁNG 17 NGÀY </v>
      </c>
      <c r="T170" s="523" t="s">
        <v>1006</v>
      </c>
      <c r="U170" s="1049" t="str">
        <f>VLOOKUP(C170,Sheet5!$B$2:$G$253,6,0)</f>
        <v>092088000530</v>
      </c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75">
        <v>42263</v>
      </c>
      <c r="AH170" s="75"/>
      <c r="AI170" s="46" t="s">
        <v>232</v>
      </c>
      <c r="AJ170" s="108" t="s">
        <v>838</v>
      </c>
      <c r="AK170" s="46" t="s">
        <v>1007</v>
      </c>
      <c r="AL170" s="46"/>
      <c r="AM170" s="66"/>
      <c r="AN170" s="46" t="s">
        <v>93</v>
      </c>
      <c r="AO170" s="46" t="s">
        <v>768</v>
      </c>
      <c r="AP170" s="56" t="s">
        <v>203</v>
      </c>
      <c r="AQ170" s="36">
        <f t="shared" ca="1" si="8"/>
        <v>37</v>
      </c>
    </row>
    <row r="171" spans="1:43" s="36" customFormat="1">
      <c r="A171" s="25">
        <f>IF(C171=0,"",SUBTOTAL(3,C$5:C171))</f>
        <v>167</v>
      </c>
      <c r="B171" s="86">
        <v>51</v>
      </c>
      <c r="C171" s="69" t="s">
        <v>1008</v>
      </c>
      <c r="D171" s="25" t="str">
        <f>VLOOKUP(C171,Sheet4!$A$1:$B$300,2,0)</f>
        <v>9213007222</v>
      </c>
      <c r="E171" s="98" t="s">
        <v>1009</v>
      </c>
      <c r="F171" s="63" t="str">
        <f>VLOOKUP(D171,'Sheet1 (2)'!$D$11:$F$338,3,0)</f>
        <v>Mai Thanh Trung</v>
      </c>
      <c r="G171" s="774">
        <f>VLOOKUP(C171,'chuyển xếp 2024'!$C$5:$W$328,21,0)</f>
        <v>5739000</v>
      </c>
      <c r="H171" s="774">
        <f>VLOOKUP(C171,'chuyển xếp 2024'!$C$5:$W$328,19,0)</f>
        <v>0</v>
      </c>
      <c r="I171" s="67" t="s">
        <v>32</v>
      </c>
      <c r="J171" s="63">
        <f t="shared" si="7"/>
        <v>1</v>
      </c>
      <c r="K171" s="63" t="s">
        <v>33</v>
      </c>
      <c r="L171" s="63" t="s">
        <v>34</v>
      </c>
      <c r="M171" s="67"/>
      <c r="N171" s="46" t="s">
        <v>671</v>
      </c>
      <c r="O171" s="106" t="s">
        <v>771</v>
      </c>
      <c r="P171" s="107">
        <v>41366</v>
      </c>
      <c r="Q171" s="67" t="s">
        <v>36</v>
      </c>
      <c r="R171" s="56" t="s">
        <v>1010</v>
      </c>
      <c r="S171" s="56" t="str">
        <f t="shared" ca="1" si="9"/>
        <v xml:space="preserve">13 NĂM 4 THÁNG 17 NGÀY </v>
      </c>
      <c r="T171" s="523">
        <v>362397913</v>
      </c>
      <c r="U171" s="1049" t="str">
        <f>VLOOKUP(C171,Sheet5!$B$2:$G$253,6,0)</f>
        <v>092079009739</v>
      </c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75">
        <v>40285</v>
      </c>
      <c r="AH171" s="75"/>
      <c r="AI171" s="46" t="s">
        <v>232</v>
      </c>
      <c r="AJ171" s="108" t="s">
        <v>745</v>
      </c>
      <c r="AK171" s="46" t="s">
        <v>1011</v>
      </c>
      <c r="AL171" s="46"/>
      <c r="AM171" s="66"/>
      <c r="AN171" s="46" t="s">
        <v>156</v>
      </c>
      <c r="AO171" s="46"/>
      <c r="AP171" s="56" t="s">
        <v>203</v>
      </c>
      <c r="AQ171" s="36">
        <f t="shared" ca="1" si="8"/>
        <v>47</v>
      </c>
    </row>
    <row r="172" spans="1:43" s="36" customFormat="1">
      <c r="A172" s="25">
        <f>IF(C172=0,"",SUBTOTAL(3,C$5:C172))</f>
        <v>168</v>
      </c>
      <c r="B172" s="86">
        <v>52</v>
      </c>
      <c r="C172" s="66" t="s">
        <v>1014</v>
      </c>
      <c r="D172" s="25" t="str">
        <f>VLOOKUP(C172,Sheet4!$A$1:$B$300,2,0)</f>
        <v>9214005759</v>
      </c>
      <c r="E172" s="67" t="s">
        <v>1015</v>
      </c>
      <c r="F172" s="63" t="str">
        <f>VLOOKUP(D172,'Sheet1 (2)'!$D$11:$F$338,3,0)</f>
        <v>Lê Thanh Sang</v>
      </c>
      <c r="G172" s="774">
        <f>VLOOKUP(C172,'chuyển xếp 2024'!$C$5:$W$328,21,0)</f>
        <v>5739000</v>
      </c>
      <c r="H172" s="774">
        <f>VLOOKUP(C172,'chuyển xếp 2024'!$C$5:$W$328,19,0)</f>
        <v>0</v>
      </c>
      <c r="I172" s="67" t="s">
        <v>32</v>
      </c>
      <c r="J172" s="63">
        <f t="shared" si="7"/>
        <v>1</v>
      </c>
      <c r="K172" s="63" t="s">
        <v>33</v>
      </c>
      <c r="L172" s="63" t="s">
        <v>34</v>
      </c>
      <c r="M172" s="67"/>
      <c r="N172" s="46" t="s">
        <v>671</v>
      </c>
      <c r="O172" s="106">
        <v>29375</v>
      </c>
      <c r="P172" s="107">
        <v>41761</v>
      </c>
      <c r="Q172" s="67" t="s">
        <v>36</v>
      </c>
      <c r="R172" s="56" t="s">
        <v>1016</v>
      </c>
      <c r="S172" s="56" t="str">
        <f t="shared" ca="1" si="9"/>
        <v xml:space="preserve">12 NĂM 3 THÁNG 17 NGÀY </v>
      </c>
      <c r="T172" s="523">
        <v>361854255</v>
      </c>
      <c r="U172" s="1049" t="str">
        <f>VLOOKUP(C172,Sheet5!$B$2:$G$253,6,0)</f>
        <v>092080006215</v>
      </c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75">
        <v>35773</v>
      </c>
      <c r="AH172" s="75"/>
      <c r="AI172" s="46" t="s">
        <v>232</v>
      </c>
      <c r="AJ172" s="108" t="s">
        <v>708</v>
      </c>
      <c r="AK172" s="46" t="s">
        <v>709</v>
      </c>
      <c r="AL172" s="46"/>
      <c r="AM172" s="66"/>
      <c r="AN172" s="46" t="s">
        <v>156</v>
      </c>
      <c r="AO172" s="46"/>
      <c r="AP172" s="56" t="s">
        <v>203</v>
      </c>
      <c r="AQ172" s="36">
        <f t="shared" ca="1" si="8"/>
        <v>46</v>
      </c>
    </row>
    <row r="173" spans="1:43" s="36" customFormat="1">
      <c r="A173" s="25">
        <f>IF(C173=0,"",SUBTOTAL(3,C$5:C173))</f>
        <v>169</v>
      </c>
      <c r="B173" s="86">
        <v>53</v>
      </c>
      <c r="C173" s="66" t="s">
        <v>1017</v>
      </c>
      <c r="D173" s="25" t="str">
        <f>VLOOKUP(C173,Sheet4!$A$1:$B$300,2,0)</f>
        <v>9214005760</v>
      </c>
      <c r="E173" s="67" t="s">
        <v>1018</v>
      </c>
      <c r="F173" s="63" t="str">
        <f>VLOOKUP(D173,'Sheet1 (2)'!$D$11:$F$338,3,0)</f>
        <v>Lê Văn Ngàn</v>
      </c>
      <c r="G173" s="774">
        <f>VLOOKUP(C173,'chuyển xếp 2024'!$C$5:$W$328,21,0)</f>
        <v>5739000</v>
      </c>
      <c r="H173" s="774">
        <f>VLOOKUP(C173,'chuyển xếp 2024'!$C$5:$W$328,19,0)</f>
        <v>0</v>
      </c>
      <c r="I173" s="67" t="s">
        <v>32</v>
      </c>
      <c r="J173" s="63">
        <f t="shared" si="7"/>
        <v>1</v>
      </c>
      <c r="K173" s="63" t="s">
        <v>33</v>
      </c>
      <c r="L173" s="63" t="s">
        <v>34</v>
      </c>
      <c r="M173" s="67"/>
      <c r="N173" s="46" t="s">
        <v>671</v>
      </c>
      <c r="O173" s="106">
        <v>30869</v>
      </c>
      <c r="P173" s="107">
        <v>41761</v>
      </c>
      <c r="Q173" s="67" t="s">
        <v>36</v>
      </c>
      <c r="R173" s="56" t="s">
        <v>1019</v>
      </c>
      <c r="S173" s="56" t="str">
        <f t="shared" ca="1" si="9"/>
        <v xml:space="preserve">12 NĂM 3 THÁNG 17 NGÀY </v>
      </c>
      <c r="T173" s="523">
        <v>361990109</v>
      </c>
      <c r="U173" s="1049" t="str">
        <f>VLOOKUP(C173,Sheet5!$B$2:$G$253,6,0)</f>
        <v>092084012862</v>
      </c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75">
        <v>41533</v>
      </c>
      <c r="AH173" s="75"/>
      <c r="AI173" s="46" t="s">
        <v>232</v>
      </c>
      <c r="AJ173" s="108" t="s">
        <v>1020</v>
      </c>
      <c r="AK173" s="46" t="s">
        <v>1021</v>
      </c>
      <c r="AL173" s="46"/>
      <c r="AM173" s="66"/>
      <c r="AN173" s="46" t="s">
        <v>156</v>
      </c>
      <c r="AO173" s="46"/>
      <c r="AP173" s="56" t="s">
        <v>203</v>
      </c>
      <c r="AQ173" s="36">
        <f t="shared" ca="1" si="8"/>
        <v>42</v>
      </c>
    </row>
    <row r="174" spans="1:43" s="36" customFormat="1">
      <c r="A174" s="25">
        <f>IF(C174=0,"",SUBTOTAL(3,C$5:C174))</f>
        <v>170</v>
      </c>
      <c r="B174" s="86">
        <v>54</v>
      </c>
      <c r="C174" s="66" t="s">
        <v>1022</v>
      </c>
      <c r="D174" s="25" t="str">
        <f>VLOOKUP(C174,Sheet4!$A$1:$B$300,2,0)</f>
        <v>9214005766</v>
      </c>
      <c r="E174" s="67" t="s">
        <v>1023</v>
      </c>
      <c r="F174" s="63" t="str">
        <f>VLOOKUP(D174,'Sheet1 (2)'!$D$11:$F$338,3,0)</f>
        <v>Lê Chí Cường</v>
      </c>
      <c r="G174" s="774">
        <f>VLOOKUP(C174,'chuyển xếp 2024'!$C$5:$W$328,21,0)</f>
        <v>5739000</v>
      </c>
      <c r="H174" s="774">
        <f>VLOOKUP(C174,'chuyển xếp 2024'!$C$5:$W$328,19,0)</f>
        <v>0</v>
      </c>
      <c r="I174" s="67" t="s">
        <v>32</v>
      </c>
      <c r="J174" s="63">
        <f t="shared" si="7"/>
        <v>1</v>
      </c>
      <c r="K174" s="63" t="s">
        <v>33</v>
      </c>
      <c r="L174" s="63" t="s">
        <v>34</v>
      </c>
      <c r="M174" s="67"/>
      <c r="N174" s="46" t="s">
        <v>671</v>
      </c>
      <c r="O174" s="106" t="s">
        <v>1024</v>
      </c>
      <c r="P174" s="107">
        <v>41761</v>
      </c>
      <c r="Q174" s="67" t="s">
        <v>36</v>
      </c>
      <c r="R174" s="56" t="s">
        <v>1025</v>
      </c>
      <c r="S174" s="56" t="str">
        <f t="shared" ca="1" si="9"/>
        <v xml:space="preserve">12 NĂM 3 THÁNG 17 NGÀY </v>
      </c>
      <c r="T174" s="523">
        <v>361370147</v>
      </c>
      <c r="U174" s="1049" t="str">
        <f>VLOOKUP(C174,Sheet5!$B$2:$G$253,6,0)</f>
        <v>092072003728</v>
      </c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75">
        <v>38086</v>
      </c>
      <c r="AH174" s="75"/>
      <c r="AI174" s="46" t="s">
        <v>232</v>
      </c>
      <c r="AJ174" s="108" t="s">
        <v>724</v>
      </c>
      <c r="AK174" s="46" t="s">
        <v>1026</v>
      </c>
      <c r="AL174" s="46"/>
      <c r="AM174" s="66"/>
      <c r="AN174" s="46" t="s">
        <v>156</v>
      </c>
      <c r="AO174" s="46"/>
      <c r="AP174" s="56" t="s">
        <v>203</v>
      </c>
      <c r="AQ174" s="36">
        <f t="shared" ca="1" si="8"/>
        <v>54</v>
      </c>
    </row>
    <row r="175" spans="1:43" s="36" customFormat="1">
      <c r="A175" s="25">
        <f>IF(C175=0,"",SUBTOTAL(3,C$5:C175))</f>
        <v>171</v>
      </c>
      <c r="B175" s="86">
        <v>55</v>
      </c>
      <c r="C175" s="66" t="s">
        <v>1027</v>
      </c>
      <c r="D175" s="25" t="str">
        <f>VLOOKUP(C175,Sheet4!$A$1:$B$300,2,0)</f>
        <v>9214005769</v>
      </c>
      <c r="E175" s="67" t="s">
        <v>1028</v>
      </c>
      <c r="F175" s="63" t="str">
        <f>VLOOKUP(D175,'Sheet1 (2)'!$D$11:$F$338,3,0)</f>
        <v>Trần Hùng Nhanh</v>
      </c>
      <c r="G175" s="774">
        <f>VLOOKUP(C175,'chuyển xếp 2024'!$C$5:$W$328,21,0)</f>
        <v>5739000</v>
      </c>
      <c r="H175" s="774">
        <f>VLOOKUP(C175,'chuyển xếp 2024'!$C$5:$W$328,19,0)</f>
        <v>0</v>
      </c>
      <c r="I175" s="67" t="s">
        <v>32</v>
      </c>
      <c r="J175" s="63">
        <f t="shared" si="7"/>
        <v>1</v>
      </c>
      <c r="K175" s="63" t="s">
        <v>33</v>
      </c>
      <c r="L175" s="63" t="s">
        <v>34</v>
      </c>
      <c r="M175" s="67"/>
      <c r="N175" s="46" t="s">
        <v>671</v>
      </c>
      <c r="O175" s="106" t="s">
        <v>771</v>
      </c>
      <c r="P175" s="107">
        <v>41761</v>
      </c>
      <c r="Q175" s="67" t="s">
        <v>36</v>
      </c>
      <c r="R175" s="56" t="s">
        <v>1029</v>
      </c>
      <c r="S175" s="56" t="str">
        <f t="shared" ca="1" si="9"/>
        <v xml:space="preserve">12 NĂM 3 THÁNG 17 NGÀY </v>
      </c>
      <c r="T175" s="523">
        <v>361772594</v>
      </c>
      <c r="U175" s="1049" t="str">
        <f>VLOOKUP(C175,Sheet5!$B$2:$G$253,6,0)</f>
        <v>092079003980</v>
      </c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75">
        <v>39517</v>
      </c>
      <c r="AH175" s="75"/>
      <c r="AI175" s="46" t="s">
        <v>232</v>
      </c>
      <c r="AJ175" s="108" t="s">
        <v>898</v>
      </c>
      <c r="AK175" s="46" t="s">
        <v>1030</v>
      </c>
      <c r="AL175" s="46"/>
      <c r="AM175" s="66"/>
      <c r="AN175" s="46" t="s">
        <v>156</v>
      </c>
      <c r="AO175" s="46"/>
      <c r="AP175" s="56" t="s">
        <v>203</v>
      </c>
      <c r="AQ175" s="36">
        <f t="shared" ca="1" si="8"/>
        <v>47</v>
      </c>
    </row>
    <row r="176" spans="1:43" s="36" customFormat="1">
      <c r="A176" s="25">
        <f>IF(C176=0,"",SUBTOTAL(3,C$5:C176))</f>
        <v>172</v>
      </c>
      <c r="B176" s="86">
        <v>56</v>
      </c>
      <c r="C176" s="66" t="s">
        <v>1031</v>
      </c>
      <c r="D176" s="25" t="str">
        <f>VLOOKUP(C176,Sheet4!$A$1:$B$300,2,0)</f>
        <v>9214005774</v>
      </c>
      <c r="E176" s="67" t="s">
        <v>1032</v>
      </c>
      <c r="F176" s="63" t="str">
        <f>VLOOKUP(D176,'Sheet1 (2)'!$D$11:$F$338,3,0)</f>
        <v>Lê Văn Gia</v>
      </c>
      <c r="G176" s="774">
        <f>VLOOKUP(C176,'chuyển xếp 2024'!$C$5:$W$328,21,0)</f>
        <v>5739000</v>
      </c>
      <c r="H176" s="774">
        <f>VLOOKUP(C176,'chuyển xếp 2024'!$C$5:$W$328,19,0)</f>
        <v>0</v>
      </c>
      <c r="I176" s="67" t="s">
        <v>32</v>
      </c>
      <c r="J176" s="63">
        <f t="shared" si="7"/>
        <v>1</v>
      </c>
      <c r="K176" s="63" t="s">
        <v>33</v>
      </c>
      <c r="L176" s="63" t="s">
        <v>34</v>
      </c>
      <c r="M176" s="67"/>
      <c r="N176" s="46" t="s">
        <v>671</v>
      </c>
      <c r="O176" s="106">
        <v>28011</v>
      </c>
      <c r="P176" s="107">
        <v>41761</v>
      </c>
      <c r="Q176" s="67" t="s">
        <v>36</v>
      </c>
      <c r="R176" s="56" t="s">
        <v>1033</v>
      </c>
      <c r="S176" s="56" t="str">
        <f t="shared" ca="1" si="9"/>
        <v xml:space="preserve">12 NĂM 3 THÁNG 17 NGÀY </v>
      </c>
      <c r="T176" s="523">
        <v>362525295</v>
      </c>
      <c r="U176" s="1049" t="str">
        <f>VLOOKUP(C176,Sheet5!$B$2:$G$253,6,0)</f>
        <v>049076017643</v>
      </c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75">
        <v>41799</v>
      </c>
      <c r="AH176" s="75"/>
      <c r="AI176" s="46" t="s">
        <v>232</v>
      </c>
      <c r="AJ176" s="108" t="s">
        <v>1034</v>
      </c>
      <c r="AK176" s="46" t="s">
        <v>1035</v>
      </c>
      <c r="AL176" s="46"/>
      <c r="AM176" s="66"/>
      <c r="AN176" s="46" t="s">
        <v>156</v>
      </c>
      <c r="AO176" s="46"/>
      <c r="AP176" s="56" t="s">
        <v>203</v>
      </c>
      <c r="AQ176" s="36">
        <f t="shared" ca="1" si="8"/>
        <v>49</v>
      </c>
    </row>
    <row r="177" spans="1:43" s="470" customFormat="1">
      <c r="A177" s="459">
        <f>IF(C177=0,"",SUBTOTAL(3,C$5:C177))</f>
        <v>173</v>
      </c>
      <c r="B177" s="86">
        <v>57</v>
      </c>
      <c r="C177" s="965" t="s">
        <v>1036</v>
      </c>
      <c r="D177" s="459" t="str">
        <f>VLOOKUP(C177,Sheet4!$A$1:$B$300,2,0)</f>
        <v>9210020037</v>
      </c>
      <c r="E177" s="966" t="s">
        <v>1037</v>
      </c>
      <c r="F177" s="63" t="str">
        <f>VLOOKUP(D177,'Sheet1 (2)'!$D$11:$F$338,3,0)</f>
        <v>Nguyễn Thị Nhàn</v>
      </c>
      <c r="G177" s="823">
        <f>VLOOKUP(C177,'chuyển xếp 2024'!$C$5:$W$328,21,0)</f>
        <v>5739000</v>
      </c>
      <c r="H177" s="823">
        <f>VLOOKUP(C177,'chuyển xếp 2024'!$C$5:$W$328,19,0)</f>
        <v>0</v>
      </c>
      <c r="I177" s="463" t="s">
        <v>63</v>
      </c>
      <c r="J177" s="463">
        <f t="shared" si="7"/>
        <v>0</v>
      </c>
      <c r="K177" s="463" t="s">
        <v>33</v>
      </c>
      <c r="L177" s="463" t="s">
        <v>34</v>
      </c>
      <c r="M177" s="462"/>
      <c r="N177" s="469" t="s">
        <v>671</v>
      </c>
      <c r="O177" s="496">
        <v>29225</v>
      </c>
      <c r="P177" s="497">
        <v>40427</v>
      </c>
      <c r="Q177" s="462" t="s">
        <v>36</v>
      </c>
      <c r="R177" s="464" t="s">
        <v>1038</v>
      </c>
      <c r="S177" s="464" t="str">
        <f t="shared" ca="1" si="9"/>
        <v xml:space="preserve">15 NĂM 11 THÁNG 13 NGÀY </v>
      </c>
      <c r="T177" s="513">
        <v>172605493</v>
      </c>
      <c r="U177" s="1053" t="str">
        <f>VLOOKUP(C177,Sheet5!$B$2:$G$253,6,0)</f>
        <v>038180008311</v>
      </c>
      <c r="V177" s="467"/>
      <c r="W177" s="467"/>
      <c r="X177" s="467"/>
      <c r="Y177" s="467"/>
      <c r="Z177" s="467"/>
      <c r="AA177" s="467"/>
      <c r="AB177" s="467"/>
      <c r="AC177" s="467"/>
      <c r="AD177" s="467"/>
      <c r="AE177" s="467"/>
      <c r="AF177" s="467"/>
      <c r="AG177" s="465">
        <v>37151</v>
      </c>
      <c r="AH177" s="465"/>
      <c r="AI177" s="469" t="s">
        <v>232</v>
      </c>
      <c r="AJ177" s="468" t="s">
        <v>560</v>
      </c>
      <c r="AK177" s="469" t="s">
        <v>1039</v>
      </c>
      <c r="AL177" s="469"/>
      <c r="AM177" s="460"/>
      <c r="AN177" s="469" t="s">
        <v>156</v>
      </c>
      <c r="AO177" s="469"/>
      <c r="AP177" s="464" t="s">
        <v>203</v>
      </c>
      <c r="AQ177" s="470">
        <f t="shared" ca="1" si="8"/>
        <v>46</v>
      </c>
    </row>
    <row r="178" spans="1:43" s="36" customFormat="1">
      <c r="A178" s="25">
        <f>IF(C178=0,"",SUBTOTAL(3,C$5:C178))</f>
        <v>174</v>
      </c>
      <c r="B178" s="86">
        <v>58</v>
      </c>
      <c r="C178" s="66" t="s">
        <v>1040</v>
      </c>
      <c r="D178" s="25" t="str">
        <f>VLOOKUP(C178,Sheet4!$A$1:$B$300,2,0)</f>
        <v>9215006896</v>
      </c>
      <c r="E178" s="67" t="s">
        <v>1041</v>
      </c>
      <c r="F178" s="63" t="str">
        <f>VLOOKUP(D178,'Sheet1 (2)'!$D$11:$F$338,3,0)</f>
        <v>Trần Minh Tiến</v>
      </c>
      <c r="G178" s="774">
        <f>VLOOKUP(C178,'chuyển xếp 2024'!$C$5:$W$328,21,0)</f>
        <v>5739000</v>
      </c>
      <c r="H178" s="774">
        <f>VLOOKUP(C178,'chuyển xếp 2024'!$C$5:$W$328,19,0)</f>
        <v>0</v>
      </c>
      <c r="I178" s="67" t="s">
        <v>32</v>
      </c>
      <c r="J178" s="63">
        <f t="shared" si="7"/>
        <v>1</v>
      </c>
      <c r="K178" s="63" t="s">
        <v>33</v>
      </c>
      <c r="L178" s="63" t="s">
        <v>34</v>
      </c>
      <c r="M178" s="67"/>
      <c r="N178" s="46" t="s">
        <v>671</v>
      </c>
      <c r="O178" s="106">
        <v>33672</v>
      </c>
      <c r="P178" s="107">
        <v>42125</v>
      </c>
      <c r="Q178" s="67" t="s">
        <v>36</v>
      </c>
      <c r="R178" s="56" t="s">
        <v>1042</v>
      </c>
      <c r="S178" s="56" t="str">
        <f t="shared" ca="1" si="9"/>
        <v xml:space="preserve">11 NĂM 3 THÁNG 18 NGÀY </v>
      </c>
      <c r="T178" s="74" t="s">
        <v>1043</v>
      </c>
      <c r="U178" s="1049" t="str">
        <f>VLOOKUP(C178,Sheet5!$B$2:$G$253,6,0)</f>
        <v>092092010075</v>
      </c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75"/>
      <c r="AH178" s="75"/>
      <c r="AI178" s="46" t="s">
        <v>232</v>
      </c>
      <c r="AJ178" s="108" t="s">
        <v>745</v>
      </c>
      <c r="AK178" s="46" t="s">
        <v>1044</v>
      </c>
      <c r="AL178" s="46"/>
      <c r="AM178" s="66"/>
      <c r="AN178" s="46" t="s">
        <v>156</v>
      </c>
      <c r="AO178" s="46"/>
      <c r="AP178" s="56" t="s">
        <v>203</v>
      </c>
      <c r="AQ178" s="36">
        <f t="shared" ca="1" si="8"/>
        <v>34</v>
      </c>
    </row>
    <row r="179" spans="1:43" s="36" customFormat="1">
      <c r="A179" s="25">
        <f>IF(C179=0,"",SUBTOTAL(3,C$5:C179))</f>
        <v>175</v>
      </c>
      <c r="B179" s="86">
        <v>59</v>
      </c>
      <c r="C179" s="66" t="s">
        <v>1047</v>
      </c>
      <c r="D179" s="25" t="str">
        <f>VLOOKUP(C179,Sheet4!$A$1:$B$300,2,0)</f>
        <v>9215008057</v>
      </c>
      <c r="E179" s="67" t="s">
        <v>1048</v>
      </c>
      <c r="F179" s="63" t="str">
        <f>VLOOKUP(D179,'Sheet1 (2)'!$D$11:$F$338,3,0)</f>
        <v>Nguyễn Văn Phúc</v>
      </c>
      <c r="G179" s="774">
        <f>VLOOKUP(C179,'chuyển xếp 2024'!$C$5:$W$328,21,0)</f>
        <v>5739000</v>
      </c>
      <c r="H179" s="774">
        <f>VLOOKUP(C179,'chuyển xếp 2024'!$C$5:$W$328,19,0)</f>
        <v>0</v>
      </c>
      <c r="I179" s="67" t="s">
        <v>32</v>
      </c>
      <c r="J179" s="63">
        <f t="shared" si="7"/>
        <v>1</v>
      </c>
      <c r="K179" s="63" t="s">
        <v>33</v>
      </c>
      <c r="L179" s="63" t="s">
        <v>34</v>
      </c>
      <c r="M179" s="67"/>
      <c r="N179" s="46" t="s">
        <v>671</v>
      </c>
      <c r="O179" s="106">
        <v>26299</v>
      </c>
      <c r="P179" s="107">
        <v>42186</v>
      </c>
      <c r="Q179" s="67" t="s">
        <v>36</v>
      </c>
      <c r="R179" s="56" t="s">
        <v>1049</v>
      </c>
      <c r="S179" s="56" t="str">
        <f t="shared" ca="1" si="9"/>
        <v xml:space="preserve">11 NĂM 1 THÁNG 18 NGÀY </v>
      </c>
      <c r="T179" s="523">
        <v>370690591</v>
      </c>
      <c r="U179" s="1049" t="str">
        <f>VLOOKUP(C179,Sheet5!$B$2:$G$253,6,0)</f>
        <v>091072002468</v>
      </c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75">
        <v>40616</v>
      </c>
      <c r="AH179" s="75"/>
      <c r="AI179" s="46" t="s">
        <v>232</v>
      </c>
      <c r="AJ179" s="108" t="s">
        <v>1050</v>
      </c>
      <c r="AK179" s="46" t="s">
        <v>1051</v>
      </c>
      <c r="AL179" s="46"/>
      <c r="AM179" s="66"/>
      <c r="AN179" s="46" t="s">
        <v>156</v>
      </c>
      <c r="AO179" s="46"/>
      <c r="AP179" s="56" t="s">
        <v>203</v>
      </c>
      <c r="AQ179" s="64">
        <f t="shared" ca="1" si="8"/>
        <v>54</v>
      </c>
    </row>
    <row r="180" spans="1:43" s="36" customFormat="1" ht="18.75" customHeight="1">
      <c r="A180" s="25">
        <f>IF(C180=0,"",SUBTOTAL(3,C$5:C180))</f>
        <v>176</v>
      </c>
      <c r="B180" s="86">
        <v>60</v>
      </c>
      <c r="C180" s="69" t="s">
        <v>1060</v>
      </c>
      <c r="D180" s="25" t="str">
        <f>VLOOKUP(C180,Sheet4!$A$1:$B$300,2,0)</f>
        <v>9208007847</v>
      </c>
      <c r="E180" s="98" t="s">
        <v>1061</v>
      </c>
      <c r="F180" s="63" t="str">
        <f>VLOOKUP(D180,'Sheet1 (2)'!$D$11:$F$338,3,0)</f>
        <v>Bùi Quang Hoài</v>
      </c>
      <c r="G180" s="774">
        <f>VLOOKUP(C180,'chuyển xếp 2024'!$C$5:$W$328,21,0)</f>
        <v>6694000</v>
      </c>
      <c r="H180" s="774">
        <f>VLOOKUP(C180,'chuyển xếp 2024'!$C$5:$W$328,19,0)</f>
        <v>0</v>
      </c>
      <c r="I180" s="67" t="s">
        <v>32</v>
      </c>
      <c r="J180" s="63">
        <f t="shared" si="7"/>
        <v>1</v>
      </c>
      <c r="K180" s="63" t="s">
        <v>33</v>
      </c>
      <c r="L180" s="63" t="s">
        <v>34</v>
      </c>
      <c r="M180" s="67"/>
      <c r="N180" s="46" t="s">
        <v>671</v>
      </c>
      <c r="O180" s="106">
        <v>28969</v>
      </c>
      <c r="P180" s="107">
        <v>39522</v>
      </c>
      <c r="Q180" s="97" t="s">
        <v>36</v>
      </c>
      <c r="R180" s="56" t="s">
        <v>1062</v>
      </c>
      <c r="S180" s="56" t="str">
        <f t="shared" ca="1" si="9"/>
        <v xml:space="preserve">18 NĂM 5 THÁNG 4 NGÀY </v>
      </c>
      <c r="T180" s="523" t="s">
        <v>1063</v>
      </c>
      <c r="U180" s="1049" t="str">
        <f>VLOOKUP(C180,Sheet5!$B$2:$G$253,6,0)</f>
        <v>045079000007</v>
      </c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75">
        <v>42160</v>
      </c>
      <c r="AH180" s="75"/>
      <c r="AI180" s="46" t="s">
        <v>232</v>
      </c>
      <c r="AJ180" s="108" t="s">
        <v>1064</v>
      </c>
      <c r="AK180" s="46" t="s">
        <v>1065</v>
      </c>
      <c r="AL180" s="46"/>
      <c r="AM180" s="66"/>
      <c r="AN180" s="97" t="s">
        <v>156</v>
      </c>
      <c r="AO180" s="97"/>
      <c r="AP180" s="56" t="s">
        <v>1055</v>
      </c>
      <c r="AQ180" s="36">
        <f t="shared" ca="1" si="8"/>
        <v>47</v>
      </c>
    </row>
    <row r="181" spans="1:43" s="36" customFormat="1">
      <c r="A181" s="25">
        <f>IF(C181=0,"",SUBTOTAL(3,C$5:C181))</f>
        <v>177</v>
      </c>
      <c r="B181" s="86">
        <v>61</v>
      </c>
      <c r="C181" s="66" t="s">
        <v>1066</v>
      </c>
      <c r="D181" s="25" t="str">
        <f>VLOOKUP(C181,Sheet4!$A$1:$B$300,2,0)</f>
        <v>5400003677</v>
      </c>
      <c r="E181" s="67" t="s">
        <v>1067</v>
      </c>
      <c r="F181" s="63" t="str">
        <f>VLOOKUP(D181,'Sheet1 (2)'!$D$11:$F$338,3,0)</f>
        <v>Trần Thị Thu Hồng</v>
      </c>
      <c r="G181" s="774">
        <f>VLOOKUP(C181,'chuyển xếp 2024'!$C$5:$W$328,21,0)</f>
        <v>5739000</v>
      </c>
      <c r="H181" s="774">
        <f>VLOOKUP(C181,'chuyển xếp 2024'!$C$5:$W$328,19,0)</f>
        <v>0</v>
      </c>
      <c r="I181" s="63" t="s">
        <v>63</v>
      </c>
      <c r="J181" s="63">
        <f t="shared" si="7"/>
        <v>0</v>
      </c>
      <c r="K181" s="63" t="s">
        <v>33</v>
      </c>
      <c r="L181" s="63" t="s">
        <v>34</v>
      </c>
      <c r="M181" s="67"/>
      <c r="N181" s="46" t="s">
        <v>671</v>
      </c>
      <c r="O181" s="75">
        <v>28578</v>
      </c>
      <c r="P181" s="75">
        <v>43647</v>
      </c>
      <c r="Q181" s="97" t="s">
        <v>36</v>
      </c>
      <c r="R181" s="67" t="s">
        <v>1068</v>
      </c>
      <c r="S181" s="56" t="str">
        <f t="shared" ca="1" si="9"/>
        <v xml:space="preserve">7 NĂM 1 THÁNG 18 NGÀY </v>
      </c>
      <c r="T181" s="523" t="s">
        <v>1069</v>
      </c>
      <c r="U181" s="1049" t="str">
        <f>VLOOKUP(C181,Sheet5!$B$2:$G$253,6,0)</f>
        <v>092178012261</v>
      </c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75">
        <v>40906</v>
      </c>
      <c r="AH181" s="75"/>
      <c r="AI181" s="46" t="s">
        <v>232</v>
      </c>
      <c r="AJ181" s="108" t="s">
        <v>1070</v>
      </c>
      <c r="AK181" s="46" t="s">
        <v>1070</v>
      </c>
      <c r="AL181" s="46"/>
      <c r="AM181" s="66"/>
      <c r="AN181" s="97" t="s">
        <v>156</v>
      </c>
      <c r="AO181" s="97"/>
      <c r="AP181" s="56" t="s">
        <v>1055</v>
      </c>
      <c r="AQ181" s="36">
        <f t="shared" ca="1" si="8"/>
        <v>48</v>
      </c>
    </row>
    <row r="182" spans="1:43" s="916" customFormat="1" ht="20.25" customHeight="1">
      <c r="A182" s="903">
        <f>IF(C182=0,"",SUBTOTAL(3,C$5:C182))</f>
        <v>178</v>
      </c>
      <c r="B182" s="86">
        <v>62</v>
      </c>
      <c r="C182" s="915" t="s">
        <v>1071</v>
      </c>
      <c r="D182" s="903" t="str">
        <f>VLOOKUP(C182,Sheet4!$A$1:$B$300,2,0)</f>
        <v>9223163453</v>
      </c>
      <c r="E182" s="892" t="s">
        <v>1072</v>
      </c>
      <c r="F182" s="63" t="str">
        <f>VLOOKUP(D182,'Sheet1 (2)'!$D$11:$F$338,3,0)</f>
        <v>Võ Thị Út</v>
      </c>
      <c r="G182" s="889">
        <f>VLOOKUP(C182,'chuyển xếp 2024'!$C$5:$W$328,21,0)</f>
        <v>5739000</v>
      </c>
      <c r="H182" s="889">
        <f>VLOOKUP(C182,'chuyển xếp 2024'!$C$5:$W$328,19,0)</f>
        <v>0</v>
      </c>
      <c r="I182" s="906" t="s">
        <v>63</v>
      </c>
      <c r="J182" s="63">
        <f t="shared" si="7"/>
        <v>0</v>
      </c>
      <c r="K182" s="906" t="s">
        <v>33</v>
      </c>
      <c r="L182" s="906" t="s">
        <v>34</v>
      </c>
      <c r="M182" s="892"/>
      <c r="N182" s="907" t="s">
        <v>671</v>
      </c>
      <c r="O182" s="913">
        <v>28126</v>
      </c>
      <c r="P182" s="913">
        <v>43647</v>
      </c>
      <c r="Q182" s="917" t="s">
        <v>36</v>
      </c>
      <c r="R182" s="892" t="s">
        <v>1073</v>
      </c>
      <c r="S182" s="910" t="str">
        <f t="shared" ca="1" si="9"/>
        <v xml:space="preserve">7 NĂM 1 THÁNG 18 NGÀY </v>
      </c>
      <c r="T182" s="911" t="s">
        <v>1074</v>
      </c>
      <c r="U182" s="1055" t="str">
        <f>VLOOKUP(C182,Sheet5!$B$2:$G$253,6,0)</f>
        <v>092177002007</v>
      </c>
      <c r="V182" s="912"/>
      <c r="W182" s="912"/>
      <c r="X182" s="912"/>
      <c r="Y182" s="912"/>
      <c r="Z182" s="912"/>
      <c r="AA182" s="912"/>
      <c r="AB182" s="912"/>
      <c r="AC182" s="912"/>
      <c r="AD182" s="912"/>
      <c r="AE182" s="912"/>
      <c r="AF182" s="912"/>
      <c r="AG182" s="913">
        <v>42886</v>
      </c>
      <c r="AH182" s="913"/>
      <c r="AI182" s="907" t="s">
        <v>232</v>
      </c>
      <c r="AJ182" s="914" t="s">
        <v>1075</v>
      </c>
      <c r="AK182" s="907" t="s">
        <v>1076</v>
      </c>
      <c r="AL182" s="907"/>
      <c r="AM182" s="915"/>
      <c r="AN182" s="917" t="s">
        <v>156</v>
      </c>
      <c r="AO182" s="917"/>
      <c r="AP182" s="910" t="s">
        <v>1055</v>
      </c>
      <c r="AQ182" s="916">
        <f t="shared" ca="1" si="8"/>
        <v>49</v>
      </c>
    </row>
    <row r="183" spans="1:43" s="916" customFormat="1">
      <c r="A183" s="903">
        <f>IF(C183=0,"",SUBTOTAL(3,C$5:C183))</f>
        <v>179</v>
      </c>
      <c r="B183" s="86">
        <v>63</v>
      </c>
      <c r="C183" s="915" t="s">
        <v>1077</v>
      </c>
      <c r="D183" s="903" t="str">
        <f>VLOOKUP(C183,Sheet4!$A$1:$B$300,2,0)</f>
        <v>9221713834</v>
      </c>
      <c r="E183" s="892" t="s">
        <v>1078</v>
      </c>
      <c r="F183" s="63" t="str">
        <f>VLOOKUP(D183,'Sheet1 (2)'!$D$11:$F$338,3,0)</f>
        <v>Phạm Thị Lời</v>
      </c>
      <c r="G183" s="889">
        <f>VLOOKUP(C183,'chuyển xếp 2024'!$C$5:$W$328,21,0)</f>
        <v>5739000</v>
      </c>
      <c r="H183" s="889">
        <f>VLOOKUP(C183,'chuyển xếp 2024'!$C$5:$W$328,19,0)</f>
        <v>0</v>
      </c>
      <c r="I183" s="906" t="s">
        <v>63</v>
      </c>
      <c r="J183" s="63">
        <f t="shared" si="7"/>
        <v>0</v>
      </c>
      <c r="K183" s="906" t="s">
        <v>33</v>
      </c>
      <c r="L183" s="906" t="s">
        <v>34</v>
      </c>
      <c r="M183" s="892"/>
      <c r="N183" s="907" t="s">
        <v>671</v>
      </c>
      <c r="O183" s="913">
        <v>27760</v>
      </c>
      <c r="P183" s="913">
        <v>43647</v>
      </c>
      <c r="Q183" s="917" t="s">
        <v>36</v>
      </c>
      <c r="R183" s="892" t="s">
        <v>1079</v>
      </c>
      <c r="S183" s="910" t="str">
        <f t="shared" ca="1" si="9"/>
        <v xml:space="preserve">7 NĂM 1 THÁNG 18 NGÀY </v>
      </c>
      <c r="T183" s="907">
        <v>92176003054</v>
      </c>
      <c r="U183" s="1055" t="str">
        <f>VLOOKUP(C183,Sheet5!$B$2:$G$253,6,0)</f>
        <v>092176003054</v>
      </c>
      <c r="V183" s="912"/>
      <c r="W183" s="912"/>
      <c r="X183" s="912"/>
      <c r="Y183" s="912"/>
      <c r="Z183" s="912"/>
      <c r="AA183" s="912"/>
      <c r="AB183" s="912"/>
      <c r="AC183" s="912"/>
      <c r="AD183" s="912"/>
      <c r="AE183" s="912"/>
      <c r="AF183" s="912"/>
      <c r="AG183" s="913">
        <v>43458</v>
      </c>
      <c r="AH183" s="913"/>
      <c r="AI183" s="907" t="s">
        <v>232</v>
      </c>
      <c r="AJ183" s="914" t="s">
        <v>1080</v>
      </c>
      <c r="AK183" s="907" t="s">
        <v>1081</v>
      </c>
      <c r="AL183" s="907"/>
      <c r="AM183" s="915"/>
      <c r="AN183" s="917" t="s">
        <v>156</v>
      </c>
      <c r="AO183" s="917"/>
      <c r="AP183" s="910" t="s">
        <v>1055</v>
      </c>
      <c r="AQ183" s="916">
        <f t="shared" ca="1" si="8"/>
        <v>50</v>
      </c>
    </row>
    <row r="184" spans="1:43" s="36" customFormat="1">
      <c r="A184" s="25">
        <f>IF(C184=0,"",SUBTOTAL(3,C$5:C184))</f>
        <v>180</v>
      </c>
      <c r="B184" s="86">
        <v>64</v>
      </c>
      <c r="C184" s="66" t="s">
        <v>1087</v>
      </c>
      <c r="D184" s="25" t="str">
        <f>VLOOKUP(C184,Sheet4!$A$1:$B$300,2,0)</f>
        <v>9223006076</v>
      </c>
      <c r="E184" s="67" t="s">
        <v>1088</v>
      </c>
      <c r="F184" s="63" t="str">
        <f>VLOOKUP(D184,'Sheet1 (2)'!$D$11:$F$338,3,0)</f>
        <v>Nguyễn Hoàng Anh</v>
      </c>
      <c r="G184" s="774">
        <f>VLOOKUP(C184,'chuyển xếp 2024'!$C$5:$W$328,21,0)</f>
        <v>5739000</v>
      </c>
      <c r="H184" s="774">
        <f>VLOOKUP(C184,'chuyển xếp 2024'!$C$5:$W$328,19,0)</f>
        <v>0</v>
      </c>
      <c r="I184" s="67" t="s">
        <v>32</v>
      </c>
      <c r="J184" s="63">
        <f t="shared" si="7"/>
        <v>1</v>
      </c>
      <c r="K184" s="63" t="s">
        <v>33</v>
      </c>
      <c r="L184" s="63" t="s">
        <v>34</v>
      </c>
      <c r="M184" s="67"/>
      <c r="N184" s="46" t="s">
        <v>671</v>
      </c>
      <c r="O184" s="75">
        <v>29484</v>
      </c>
      <c r="P184" s="75">
        <v>43647</v>
      </c>
      <c r="Q184" s="97" t="s">
        <v>36</v>
      </c>
      <c r="R184" s="67" t="s">
        <v>1089</v>
      </c>
      <c r="S184" s="56" t="str">
        <f t="shared" ca="1" si="9"/>
        <v xml:space="preserve">7 NĂM 1 THÁNG 18 NGÀY </v>
      </c>
      <c r="T184" s="46">
        <v>362040377</v>
      </c>
      <c r="U184" s="1049" t="str">
        <f>VLOOKUP(C184,Sheet5!$B$2:$G$253,6,0)</f>
        <v>092080005321</v>
      </c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75">
        <v>37060</v>
      </c>
      <c r="AH184" s="75"/>
      <c r="AI184" s="46" t="s">
        <v>232</v>
      </c>
      <c r="AJ184" s="108" t="s">
        <v>1090</v>
      </c>
      <c r="AK184" s="46" t="s">
        <v>1091</v>
      </c>
      <c r="AL184" s="46"/>
      <c r="AM184" s="66"/>
      <c r="AN184" s="97" t="s">
        <v>156</v>
      </c>
      <c r="AO184" s="97"/>
      <c r="AP184" s="56" t="s">
        <v>1055</v>
      </c>
      <c r="AQ184" s="36">
        <f t="shared" ca="1" si="8"/>
        <v>45</v>
      </c>
    </row>
    <row r="185" spans="1:43" s="36" customFormat="1">
      <c r="A185" s="25">
        <f>IF(C185=0,"",SUBTOTAL(3,C$5:C185))</f>
        <v>181</v>
      </c>
      <c r="B185" s="86">
        <v>65</v>
      </c>
      <c r="C185" s="66" t="s">
        <v>1092</v>
      </c>
      <c r="D185" s="25" t="str">
        <f>VLOOKUP(C185,Sheet4!$A$1:$B$300,2,0)</f>
        <v>9321583865</v>
      </c>
      <c r="E185" s="67" t="s">
        <v>1093</v>
      </c>
      <c r="F185" s="63" t="str">
        <f>VLOOKUP(D185,'Sheet1 (2)'!$D$11:$F$338,3,0)</f>
        <v>Lê Văn Phúc</v>
      </c>
      <c r="G185" s="774">
        <f>VLOOKUP(C185,'chuyển xếp 2024'!$C$5:$W$328,21,0)</f>
        <v>5739000</v>
      </c>
      <c r="H185" s="774">
        <f>VLOOKUP(C185,'chuyển xếp 2024'!$C$5:$W$328,19,0)</f>
        <v>0</v>
      </c>
      <c r="I185" s="67" t="s">
        <v>32</v>
      </c>
      <c r="J185" s="63">
        <f t="shared" si="7"/>
        <v>1</v>
      </c>
      <c r="K185" s="63" t="s">
        <v>33</v>
      </c>
      <c r="L185" s="63" t="s">
        <v>34</v>
      </c>
      <c r="M185" s="67"/>
      <c r="N185" s="67" t="s">
        <v>671</v>
      </c>
      <c r="O185" s="75">
        <v>30317</v>
      </c>
      <c r="P185" s="75">
        <v>43647</v>
      </c>
      <c r="Q185" s="97" t="s">
        <v>36</v>
      </c>
      <c r="R185" s="67" t="s">
        <v>1094</v>
      </c>
      <c r="S185" s="56" t="str">
        <f t="shared" ca="1" si="9"/>
        <v xml:space="preserve">7 NĂM 1 THÁNG 18 NGÀY </v>
      </c>
      <c r="T185" s="46">
        <v>364001906</v>
      </c>
      <c r="U185" s="1049" t="str">
        <f>VLOOKUP(C185,Sheet5!$B$2:$G$253,6,0)</f>
        <v>093080006477</v>
      </c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75">
        <v>42087</v>
      </c>
      <c r="AH185" s="75"/>
      <c r="AI185" s="46" t="s">
        <v>232</v>
      </c>
      <c r="AJ185" s="108" t="s">
        <v>1095</v>
      </c>
      <c r="AK185" s="46" t="s">
        <v>1096</v>
      </c>
      <c r="AL185" s="46"/>
      <c r="AM185" s="66"/>
      <c r="AN185" s="97" t="s">
        <v>156</v>
      </c>
      <c r="AO185" s="97"/>
      <c r="AP185" s="56" t="s">
        <v>1055</v>
      </c>
      <c r="AQ185" s="36">
        <f t="shared" ca="1" si="8"/>
        <v>43</v>
      </c>
    </row>
    <row r="186" spans="1:43" s="36" customFormat="1">
      <c r="A186" s="25">
        <f>IF(C186=0,"",SUBTOTAL(3,C$5:C186))</f>
        <v>182</v>
      </c>
      <c r="B186" s="86">
        <v>66</v>
      </c>
      <c r="C186" s="66" t="s">
        <v>1099</v>
      </c>
      <c r="D186" s="25" t="str">
        <f>VLOOKUP(C186,Sheet4!$A$1:$B$300,2,0)</f>
        <v>9321558753</v>
      </c>
      <c r="E186" s="67" t="s">
        <v>1100</v>
      </c>
      <c r="F186" s="63" t="str">
        <f>VLOOKUP(D186,'Sheet1 (2)'!$D$11:$F$338,3,0)</f>
        <v>Nguyễn Bình Em</v>
      </c>
      <c r="G186" s="774">
        <f>VLOOKUP(C186,'chuyển xếp 2024'!$C$5:$W$328,21,0)</f>
        <v>5739000</v>
      </c>
      <c r="H186" s="774">
        <f>VLOOKUP(C186,'chuyển xếp 2024'!$C$5:$W$328,19,0)</f>
        <v>0</v>
      </c>
      <c r="I186" s="67" t="s">
        <v>32</v>
      </c>
      <c r="J186" s="63">
        <f t="shared" si="7"/>
        <v>1</v>
      </c>
      <c r="K186" s="63" t="s">
        <v>33</v>
      </c>
      <c r="L186" s="63" t="s">
        <v>34</v>
      </c>
      <c r="M186" s="67"/>
      <c r="N186" s="67" t="s">
        <v>671</v>
      </c>
      <c r="O186" s="75">
        <v>26764</v>
      </c>
      <c r="P186" s="75">
        <v>43647</v>
      </c>
      <c r="Q186" s="97" t="s">
        <v>36</v>
      </c>
      <c r="R186" s="67" t="s">
        <v>1101</v>
      </c>
      <c r="S186" s="56" t="str">
        <f t="shared" ca="1" si="9"/>
        <v xml:space="preserve">7 NĂM 1 THÁNG 18 NGÀY </v>
      </c>
      <c r="T186" s="46">
        <v>92176003054</v>
      </c>
      <c r="U186" s="1049" t="str">
        <f>VLOOKUP(C186,Sheet5!$B$2:$G$253,6,0)</f>
        <v>093073006649</v>
      </c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75">
        <v>43458</v>
      </c>
      <c r="AH186" s="75"/>
      <c r="AI186" s="46" t="s">
        <v>232</v>
      </c>
      <c r="AJ186" s="108" t="s">
        <v>1102</v>
      </c>
      <c r="AK186" s="46" t="s">
        <v>1103</v>
      </c>
      <c r="AL186" s="46"/>
      <c r="AM186" s="66"/>
      <c r="AN186" s="97" t="s">
        <v>156</v>
      </c>
      <c r="AO186" s="97"/>
      <c r="AP186" s="56" t="s">
        <v>1055</v>
      </c>
      <c r="AQ186" s="36">
        <f t="shared" ca="1" si="8"/>
        <v>53</v>
      </c>
    </row>
    <row r="187" spans="1:43" s="624" customFormat="1">
      <c r="A187" s="25">
        <f>IF(C187=0,"",SUBTOTAL(3,C$5:C187))</f>
        <v>183</v>
      </c>
      <c r="B187" s="86">
        <v>67</v>
      </c>
      <c r="C187" s="66" t="s">
        <v>1104</v>
      </c>
      <c r="D187" s="25" t="str">
        <f>VLOOKUP(C187,Sheet4!$A$1:$B$300,2,0)</f>
        <v>9222918749</v>
      </c>
      <c r="E187" s="46" t="s">
        <v>1105</v>
      </c>
      <c r="F187" s="63" t="str">
        <f>VLOOKUP(D187,'Sheet1 (2)'!$D$11:$F$338,3,0)</f>
        <v>Trần Thị Thu Cúc</v>
      </c>
      <c r="G187" s="774">
        <f>VLOOKUP(C187,'chuyển xếp 2024'!$C$5:$W$328,21,0)</f>
        <v>5314000</v>
      </c>
      <c r="H187" s="774">
        <f>VLOOKUP(C187,'chuyển xếp 2024'!$C$5:$W$328,19,0)</f>
        <v>0</v>
      </c>
      <c r="I187" s="63" t="s">
        <v>63</v>
      </c>
      <c r="J187" s="63">
        <f t="shared" si="7"/>
        <v>0</v>
      </c>
      <c r="K187" s="56" t="s">
        <v>33</v>
      </c>
      <c r="L187" s="56" t="s">
        <v>34</v>
      </c>
      <c r="M187" s="46"/>
      <c r="N187" s="46" t="s">
        <v>671</v>
      </c>
      <c r="O187" s="75">
        <v>29600</v>
      </c>
      <c r="P187" s="75">
        <v>43892</v>
      </c>
      <c r="Q187" s="97" t="s">
        <v>36</v>
      </c>
      <c r="R187" s="46" t="s">
        <v>1106</v>
      </c>
      <c r="S187" s="56" t="str">
        <f t="shared" ca="1" si="9"/>
        <v xml:space="preserve">6 NĂM 5 THÁNG 17 NGÀY </v>
      </c>
      <c r="T187" s="523" t="s">
        <v>1107</v>
      </c>
      <c r="U187" s="1049" t="str">
        <f>VLOOKUP(C187,Sheet5!$B$2:$G$253,6,0)</f>
        <v>092181010807</v>
      </c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75">
        <v>39573</v>
      </c>
      <c r="AH187" s="75"/>
      <c r="AI187" s="46" t="s">
        <v>232</v>
      </c>
      <c r="AJ187" s="108" t="s">
        <v>1108</v>
      </c>
      <c r="AK187" s="46" t="s">
        <v>1109</v>
      </c>
      <c r="AL187" s="46"/>
      <c r="AM187" s="66"/>
      <c r="AN187" s="46" t="s">
        <v>156</v>
      </c>
      <c r="AO187" s="46"/>
      <c r="AP187" s="56" t="s">
        <v>1055</v>
      </c>
      <c r="AQ187" s="36">
        <f t="shared" ca="1" si="8"/>
        <v>45</v>
      </c>
    </row>
    <row r="188" spans="1:43" s="624" customFormat="1">
      <c r="A188" s="25">
        <f>IF(C188=0,"",SUBTOTAL(3,C$5:C188))</f>
        <v>184</v>
      </c>
      <c r="B188" s="86">
        <v>68</v>
      </c>
      <c r="C188" s="66" t="s">
        <v>1110</v>
      </c>
      <c r="D188" s="25" t="str">
        <f>VLOOKUP(C188,Sheet4!$A$1:$B$300,2,0)</f>
        <v>9208010007</v>
      </c>
      <c r="E188" s="46" t="s">
        <v>1111</v>
      </c>
      <c r="F188" s="63" t="str">
        <f>VLOOKUP(D188,'Sheet1 (2)'!$D$11:$F$338,3,0)</f>
        <v>Lương Văn Lập</v>
      </c>
      <c r="G188" s="774">
        <f>VLOOKUP(C188,'chuyển xếp 2024'!$C$5:$W$328,21,0)</f>
        <v>5314000</v>
      </c>
      <c r="H188" s="774">
        <f>VLOOKUP(C188,'chuyển xếp 2024'!$C$5:$W$328,19,0)</f>
        <v>0</v>
      </c>
      <c r="I188" s="46" t="s">
        <v>32</v>
      </c>
      <c r="J188" s="63">
        <f t="shared" si="7"/>
        <v>1</v>
      </c>
      <c r="K188" s="56" t="s">
        <v>33</v>
      </c>
      <c r="L188" s="56" t="s">
        <v>34</v>
      </c>
      <c r="M188" s="46"/>
      <c r="N188" s="46" t="s">
        <v>671</v>
      </c>
      <c r="O188" s="57">
        <v>27395</v>
      </c>
      <c r="P188" s="75">
        <v>43892</v>
      </c>
      <c r="Q188" s="97" t="s">
        <v>36</v>
      </c>
      <c r="R188" s="46" t="s">
        <v>1113</v>
      </c>
      <c r="S188" s="626" t="str">
        <f t="shared" ca="1" si="9"/>
        <v xml:space="preserve">6 NĂM 5 THÁNG 17 NGÀY </v>
      </c>
      <c r="T188" s="523" t="s">
        <v>1114</v>
      </c>
      <c r="U188" s="1049" t="str">
        <f>VLOOKUP(C188,Sheet5!$B$2:$G$253,6,0)</f>
        <v>092075010530</v>
      </c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108">
        <v>41303</v>
      </c>
      <c r="AH188" s="108"/>
      <c r="AI188" s="46" t="s">
        <v>232</v>
      </c>
      <c r="AJ188" s="108" t="s">
        <v>1115</v>
      </c>
      <c r="AK188" s="108" t="s">
        <v>1116</v>
      </c>
      <c r="AL188" s="886"/>
      <c r="AM188" s="368"/>
      <c r="AN188" s="887" t="s">
        <v>156</v>
      </c>
      <c r="AO188" s="888"/>
      <c r="AP188" s="56" t="s">
        <v>1055</v>
      </c>
      <c r="AQ188" s="36">
        <f t="shared" ca="1" si="8"/>
        <v>51</v>
      </c>
    </row>
    <row r="189" spans="1:43" s="624" customFormat="1">
      <c r="A189" s="25">
        <f>IF(C189=0,"",SUBTOTAL(3,C$5:C189))</f>
        <v>185</v>
      </c>
      <c r="B189" s="86">
        <v>69</v>
      </c>
      <c r="C189" s="66" t="s">
        <v>1131</v>
      </c>
      <c r="D189" s="25" t="str">
        <f>VLOOKUP(C189,Sheet4!$A$1:$B$300,2,0)</f>
        <v>9222736590</v>
      </c>
      <c r="E189" s="46" t="s">
        <v>1132</v>
      </c>
      <c r="F189" s="63" t="str">
        <f>VLOOKUP(D189,'Sheet1 (2)'!$D$11:$F$338,3,0)</f>
        <v>Nguyễn Thị Kiều Ngân</v>
      </c>
      <c r="G189" s="774">
        <f>VLOOKUP(C189,'chuyển xếp 2024'!$C$5:$W$328,21,0)</f>
        <v>5314000</v>
      </c>
      <c r="H189" s="774">
        <f>VLOOKUP(C189,'chuyển xếp 2024'!$C$5:$W$328,19,0)</f>
        <v>0</v>
      </c>
      <c r="I189" s="46" t="s">
        <v>63</v>
      </c>
      <c r="J189" s="63">
        <f t="shared" si="7"/>
        <v>0</v>
      </c>
      <c r="K189" s="56" t="s">
        <v>33</v>
      </c>
      <c r="L189" s="56" t="s">
        <v>34</v>
      </c>
      <c r="M189" s="46"/>
      <c r="N189" s="46" t="s">
        <v>671</v>
      </c>
      <c r="O189" s="57">
        <v>36727</v>
      </c>
      <c r="P189" s="75">
        <v>44641</v>
      </c>
      <c r="Q189" s="97" t="s">
        <v>36</v>
      </c>
      <c r="R189" s="56" t="s">
        <v>1133</v>
      </c>
      <c r="S189" s="626" t="str">
        <f t="shared" ca="1" si="9"/>
        <v xml:space="preserve">4 NĂM 4 THÁNG 29 NGÀY </v>
      </c>
      <c r="T189" s="74" t="s">
        <v>1134</v>
      </c>
      <c r="U189" s="1049" t="str">
        <f>VLOOKUP(C189,Sheet5!$B$2:$G$253,6,0)</f>
        <v>092300001623</v>
      </c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108">
        <v>44421</v>
      </c>
      <c r="AH189" s="108"/>
      <c r="AI189" s="46" t="s">
        <v>232</v>
      </c>
      <c r="AJ189" s="627" t="s">
        <v>2660</v>
      </c>
      <c r="AK189" s="627" t="s">
        <v>1135</v>
      </c>
      <c r="AL189" s="627"/>
      <c r="AM189" s="628" t="s">
        <v>1136</v>
      </c>
      <c r="AN189" s="108" t="s">
        <v>156</v>
      </c>
      <c r="AO189" s="108"/>
      <c r="AP189" s="56" t="s">
        <v>1055</v>
      </c>
      <c r="AQ189" s="36">
        <f t="shared" ca="1" si="8"/>
        <v>26</v>
      </c>
    </row>
    <row r="190" spans="1:43" s="624" customFormat="1">
      <c r="A190" s="25">
        <f>IF(C190=0,"",SUBTOTAL(3,C$5:C190))</f>
        <v>186</v>
      </c>
      <c r="B190" s="86">
        <v>70</v>
      </c>
      <c r="C190" s="66" t="s">
        <v>1140</v>
      </c>
      <c r="D190" s="25" t="str">
        <f>VLOOKUP(C190,Sheet4!$A$1:$B$300,2,0)</f>
        <v>9210016739</v>
      </c>
      <c r="E190" s="46" t="s">
        <v>1141</v>
      </c>
      <c r="F190" s="63" t="str">
        <f>VLOOKUP(D190,'Sheet1 (2)'!$D$11:$F$338,3,0)</f>
        <v>Nguyễn Đặng Hồng Trâm</v>
      </c>
      <c r="G190" s="774">
        <f>VLOOKUP(C190,'chuyển xếp 2024'!$C$5:$W$328,21,0)</f>
        <v>5314000</v>
      </c>
      <c r="H190" s="774">
        <f>VLOOKUP(C190,'chuyển xếp 2024'!$C$5:$W$328,19,0)</f>
        <v>0</v>
      </c>
      <c r="I190" s="46" t="s">
        <v>63</v>
      </c>
      <c r="J190" s="63">
        <f t="shared" si="7"/>
        <v>0</v>
      </c>
      <c r="K190" s="56" t="s">
        <v>33</v>
      </c>
      <c r="L190" s="56" t="s">
        <v>34</v>
      </c>
      <c r="M190" s="46"/>
      <c r="N190" s="46" t="s">
        <v>671</v>
      </c>
      <c r="O190" s="57">
        <v>31613</v>
      </c>
      <c r="P190" s="75">
        <v>44641</v>
      </c>
      <c r="Q190" s="97" t="s">
        <v>36</v>
      </c>
      <c r="R190" s="56" t="s">
        <v>1142</v>
      </c>
      <c r="S190" s="626" t="str">
        <f t="shared" ca="1" si="9"/>
        <v xml:space="preserve">4 NĂM 4 THÁNG 29 NGÀY </v>
      </c>
      <c r="T190" s="74" t="s">
        <v>1143</v>
      </c>
      <c r="U190" s="1049" t="str">
        <f>VLOOKUP(C190,Sheet5!$B$2:$G$253,6,0)</f>
        <v>092186002170</v>
      </c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108">
        <v>42850</v>
      </c>
      <c r="AH190" s="108"/>
      <c r="AI190" s="46" t="s">
        <v>232</v>
      </c>
      <c r="AJ190" s="627" t="s">
        <v>2661</v>
      </c>
      <c r="AK190" s="627" t="s">
        <v>1144</v>
      </c>
      <c r="AL190" s="627"/>
      <c r="AM190" s="628" t="s">
        <v>1145</v>
      </c>
      <c r="AN190" s="108" t="s">
        <v>156</v>
      </c>
      <c r="AO190" s="108"/>
      <c r="AP190" s="56" t="s">
        <v>1055</v>
      </c>
      <c r="AQ190" s="36">
        <f t="shared" ca="1" si="8"/>
        <v>40</v>
      </c>
    </row>
    <row r="191" spans="1:43" s="624" customFormat="1">
      <c r="A191" s="25">
        <f>IF(C191=0,"",SUBTOTAL(3,C$5:C191))</f>
        <v>187</v>
      </c>
      <c r="B191" s="86">
        <v>71</v>
      </c>
      <c r="C191" s="66" t="s">
        <v>1149</v>
      </c>
      <c r="D191" s="25" t="str">
        <f>VLOOKUP(C191,Sheet4!$A$1:$B$300,2,0)</f>
        <v>9223011832</v>
      </c>
      <c r="E191" s="46" t="s">
        <v>1150</v>
      </c>
      <c r="F191" s="63" t="str">
        <f>VLOOKUP(D191,'Sheet1 (2)'!$D$11:$F$338,3,0)</f>
        <v>Lê Thanh Nhường</v>
      </c>
      <c r="G191" s="774">
        <f>VLOOKUP(C191,'chuyển xếp 2024'!$C$5:$W$328,21,0)</f>
        <v>5314000</v>
      </c>
      <c r="H191" s="774">
        <f>VLOOKUP(C191,'chuyển xếp 2024'!$C$5:$W$328,19,0)</f>
        <v>0</v>
      </c>
      <c r="I191" s="46" t="s">
        <v>32</v>
      </c>
      <c r="J191" s="63">
        <f t="shared" si="7"/>
        <v>1</v>
      </c>
      <c r="K191" s="56" t="s">
        <v>33</v>
      </c>
      <c r="L191" s="56" t="s">
        <v>34</v>
      </c>
      <c r="M191" s="46"/>
      <c r="N191" s="46" t="s">
        <v>671</v>
      </c>
      <c r="O191" s="57">
        <v>28856</v>
      </c>
      <c r="P191" s="75">
        <v>44641</v>
      </c>
      <c r="Q191" s="97" t="s">
        <v>36</v>
      </c>
      <c r="R191" s="56" t="s">
        <v>1151</v>
      </c>
      <c r="S191" s="626" t="str">
        <f t="shared" ca="1" si="9"/>
        <v xml:space="preserve">4 NĂM 4 THÁNG 29 NGÀY </v>
      </c>
      <c r="T191" s="74" t="s">
        <v>1152</v>
      </c>
      <c r="U191" s="1049" t="str">
        <f>VLOOKUP(C191,Sheet5!$B$2:$G$253,6,0)</f>
        <v>092079005165</v>
      </c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108">
        <v>44417</v>
      </c>
      <c r="AH191" s="108"/>
      <c r="AI191" s="46" t="s">
        <v>232</v>
      </c>
      <c r="AJ191" s="627" t="s">
        <v>2662</v>
      </c>
      <c r="AK191" s="627" t="s">
        <v>1153</v>
      </c>
      <c r="AL191" s="627"/>
      <c r="AM191" s="628" t="s">
        <v>1154</v>
      </c>
      <c r="AN191" s="108" t="s">
        <v>156</v>
      </c>
      <c r="AO191" s="108"/>
      <c r="AP191" s="56" t="s">
        <v>1055</v>
      </c>
      <c r="AQ191" s="36">
        <f t="shared" ca="1" si="8"/>
        <v>47</v>
      </c>
    </row>
    <row r="192" spans="1:43" s="624" customFormat="1">
      <c r="A192" s="25">
        <f>IF(C192=0,"",SUBTOTAL(3,C$5:C192))</f>
        <v>188</v>
      </c>
      <c r="B192" s="86">
        <v>72</v>
      </c>
      <c r="C192" s="66" t="s">
        <v>1155</v>
      </c>
      <c r="D192" s="25" t="str">
        <f>VLOOKUP(C192,Sheet4!$A$1:$B$300,2,0)</f>
        <v>9222708767</v>
      </c>
      <c r="E192" s="46" t="s">
        <v>1156</v>
      </c>
      <c r="F192" s="63" t="str">
        <f>VLOOKUP(D192,'Sheet1 (2)'!$D$11:$F$338,3,0)</f>
        <v>Võ Văn Hận</v>
      </c>
      <c r="G192" s="774">
        <f>VLOOKUP(C192,'chuyển xếp 2024'!$C$5:$W$328,21,0)</f>
        <v>5314000</v>
      </c>
      <c r="H192" s="774">
        <f>VLOOKUP(C192,'chuyển xếp 2024'!$C$5:$W$328,19,0)</f>
        <v>0</v>
      </c>
      <c r="I192" s="46" t="s">
        <v>32</v>
      </c>
      <c r="J192" s="63">
        <f t="shared" si="7"/>
        <v>1</v>
      </c>
      <c r="K192" s="56" t="s">
        <v>33</v>
      </c>
      <c r="L192" s="56" t="s">
        <v>34</v>
      </c>
      <c r="M192" s="46"/>
      <c r="N192" s="46" t="s">
        <v>671</v>
      </c>
      <c r="O192" s="57">
        <v>34806</v>
      </c>
      <c r="P192" s="75">
        <v>44641</v>
      </c>
      <c r="Q192" s="97" t="s">
        <v>36</v>
      </c>
      <c r="R192" s="56" t="s">
        <v>1157</v>
      </c>
      <c r="S192" s="626" t="str">
        <f t="shared" ca="1" si="9"/>
        <v xml:space="preserve">4 NĂM 4 THÁNG 29 NGÀY </v>
      </c>
      <c r="T192" s="74" t="s">
        <v>1158</v>
      </c>
      <c r="U192" s="1049" t="str">
        <f>VLOOKUP(C192,Sheet5!$B$2:$G$253,6,0)</f>
        <v>092095001414</v>
      </c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108">
        <v>42678</v>
      </c>
      <c r="AH192" s="108"/>
      <c r="AI192" s="46" t="s">
        <v>232</v>
      </c>
      <c r="AJ192" s="627" t="s">
        <v>2663</v>
      </c>
      <c r="AK192" s="627" t="s">
        <v>1159</v>
      </c>
      <c r="AL192" s="627"/>
      <c r="AM192" s="628" t="s">
        <v>1160</v>
      </c>
      <c r="AN192" s="108" t="s">
        <v>156</v>
      </c>
      <c r="AO192" s="108"/>
      <c r="AP192" s="56" t="s">
        <v>1055</v>
      </c>
      <c r="AQ192" s="36">
        <f t="shared" ca="1" si="8"/>
        <v>31</v>
      </c>
    </row>
    <row r="193" spans="1:43" s="624" customFormat="1">
      <c r="A193" s="25">
        <f>IF(C193=0,"",SUBTOTAL(3,C$5:C193))</f>
        <v>189</v>
      </c>
      <c r="B193" s="86">
        <v>73</v>
      </c>
      <c r="C193" s="66" t="s">
        <v>1161</v>
      </c>
      <c r="D193" s="25" t="str">
        <f>VLOOKUP(C193,Sheet4!$A$1:$B$300,2,0)</f>
        <v>9208007845</v>
      </c>
      <c r="E193" s="46" t="s">
        <v>1162</v>
      </c>
      <c r="F193" s="63" t="str">
        <f>VLOOKUP(D193,'Sheet1 (2)'!$D$11:$F$338,3,0)</f>
        <v>Nguyễn Tấn Lộc</v>
      </c>
      <c r="G193" s="774">
        <f>VLOOKUP(C193,'chuyển xếp 2024'!$C$5:$W$328,21,0)</f>
        <v>5314000</v>
      </c>
      <c r="H193" s="774">
        <f>VLOOKUP(C193,'chuyển xếp 2024'!$C$5:$W$328,19,0)</f>
        <v>0</v>
      </c>
      <c r="I193" s="46" t="s">
        <v>32</v>
      </c>
      <c r="J193" s="63">
        <f t="shared" si="7"/>
        <v>1</v>
      </c>
      <c r="K193" s="56" t="s">
        <v>33</v>
      </c>
      <c r="L193" s="56" t="s">
        <v>34</v>
      </c>
      <c r="M193" s="46"/>
      <c r="N193" s="46" t="s">
        <v>671</v>
      </c>
      <c r="O193" s="57">
        <v>32429</v>
      </c>
      <c r="P193" s="75">
        <v>44641</v>
      </c>
      <c r="Q193" s="97" t="s">
        <v>36</v>
      </c>
      <c r="R193" s="56" t="s">
        <v>1163</v>
      </c>
      <c r="S193" s="626" t="str">
        <f t="shared" ca="1" si="9"/>
        <v xml:space="preserve">4 NĂM 4 THÁNG 29 NGÀY </v>
      </c>
      <c r="T193" s="74" t="s">
        <v>1164</v>
      </c>
      <c r="U193" s="1049" t="str">
        <f>VLOOKUP(C193,Sheet5!$B$2:$G$253,6,0)</f>
        <v>092088012980</v>
      </c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108">
        <v>44518</v>
      </c>
      <c r="AH193" s="108"/>
      <c r="AI193" s="46" t="s">
        <v>232</v>
      </c>
      <c r="AJ193" s="627" t="s">
        <v>2661</v>
      </c>
      <c r="AK193" s="627" t="s">
        <v>1144</v>
      </c>
      <c r="AL193" s="627"/>
      <c r="AM193" s="628" t="s">
        <v>1165</v>
      </c>
      <c r="AN193" s="108" t="s">
        <v>156</v>
      </c>
      <c r="AO193" s="108"/>
      <c r="AP193" s="56" t="s">
        <v>1055</v>
      </c>
      <c r="AQ193" s="36">
        <f t="shared" ca="1" si="8"/>
        <v>37</v>
      </c>
    </row>
    <row r="194" spans="1:43" s="624" customFormat="1">
      <c r="A194" s="25">
        <f>IF(C194=0,"",SUBTOTAL(3,C$5:C194))</f>
        <v>190</v>
      </c>
      <c r="B194" s="86">
        <v>74</v>
      </c>
      <c r="C194" s="369" t="s">
        <v>1173</v>
      </c>
      <c r="D194" s="25" t="str">
        <f>VLOOKUP(C194,Sheet4!$A$1:$B$300,2,0)</f>
        <v>9221626158</v>
      </c>
      <c r="E194" s="370" t="s">
        <v>1174</v>
      </c>
      <c r="F194" s="63" t="str">
        <f>VLOOKUP(D194,'Sheet1 (2)'!$D$11:$F$338,3,0)</f>
        <v>Trần Văn Trung</v>
      </c>
      <c r="G194" s="774">
        <f>VLOOKUP(C194,'chuyển xếp 2024'!$C$5:$W$328,21,0)</f>
        <v>5314000</v>
      </c>
      <c r="H194" s="774">
        <f>VLOOKUP(C194,'chuyển xếp 2024'!$C$5:$W$328,19,0)</f>
        <v>0</v>
      </c>
      <c r="I194" s="46" t="s">
        <v>32</v>
      </c>
      <c r="J194" s="63">
        <f t="shared" si="7"/>
        <v>1</v>
      </c>
      <c r="K194" s="56" t="s">
        <v>33</v>
      </c>
      <c r="L194" s="56" t="s">
        <v>34</v>
      </c>
      <c r="M194" s="46"/>
      <c r="N194" s="46" t="s">
        <v>671</v>
      </c>
      <c r="O194" s="57">
        <v>27284</v>
      </c>
      <c r="P194" s="75">
        <v>44768</v>
      </c>
      <c r="Q194" s="97" t="s">
        <v>36</v>
      </c>
      <c r="R194" s="56" t="s">
        <v>1176</v>
      </c>
      <c r="S194" s="626" t="str">
        <f t="shared" ca="1" si="9"/>
        <v xml:space="preserve">4 NĂM 0 THÁNG 24 NGÀY </v>
      </c>
      <c r="T194" s="74" t="s">
        <v>1177</v>
      </c>
      <c r="U194" s="1049" t="str">
        <f>VLOOKUP(C194,Sheet5!$B$2:$G$253,6,0)</f>
        <v>092074004968</v>
      </c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108">
        <v>41009</v>
      </c>
      <c r="AH194" s="108"/>
      <c r="AI194" s="46" t="s">
        <v>232</v>
      </c>
      <c r="AJ194" s="108" t="s">
        <v>1178</v>
      </c>
      <c r="AK194" s="627" t="s">
        <v>1179</v>
      </c>
      <c r="AL194" s="627"/>
      <c r="AM194" s="628" t="s">
        <v>1180</v>
      </c>
      <c r="AN194" s="108" t="s">
        <v>156</v>
      </c>
      <c r="AO194" s="108"/>
      <c r="AP194" s="56" t="s">
        <v>1055</v>
      </c>
      <c r="AQ194" s="36">
        <f t="shared" ca="1" si="8"/>
        <v>51</v>
      </c>
    </row>
    <row r="195" spans="1:43" s="624" customFormat="1">
      <c r="A195" s="25">
        <f>IF(C195=0,"",SUBTOTAL(3,C$5:C195))</f>
        <v>191</v>
      </c>
      <c r="B195" s="86">
        <v>75</v>
      </c>
      <c r="C195" s="369" t="s">
        <v>1181</v>
      </c>
      <c r="D195" s="25" t="str">
        <f>VLOOKUP(C195,Sheet4!$A$1:$B$300,2,0)</f>
        <v>9208009997</v>
      </c>
      <c r="E195" s="370" t="s">
        <v>1182</v>
      </c>
      <c r="F195" s="63" t="str">
        <f>VLOOKUP(D195,'Sheet1 (2)'!$D$11:$F$338,3,0)</f>
        <v>Huỳnh Văn Giàu</v>
      </c>
      <c r="G195" s="774">
        <f>VLOOKUP(C195,'chuyển xếp 2024'!$C$5:$W$328,21,0)</f>
        <v>5314000</v>
      </c>
      <c r="H195" s="774">
        <f>VLOOKUP(C195,'chuyển xếp 2024'!$C$5:$W$328,19,0)</f>
        <v>0</v>
      </c>
      <c r="I195" s="46" t="s">
        <v>32</v>
      </c>
      <c r="J195" s="63">
        <f t="shared" si="7"/>
        <v>1</v>
      </c>
      <c r="K195" s="56" t="s">
        <v>33</v>
      </c>
      <c r="L195" s="56" t="s">
        <v>34</v>
      </c>
      <c r="M195" s="46"/>
      <c r="N195" s="46" t="s">
        <v>671</v>
      </c>
      <c r="O195" s="57">
        <v>29260</v>
      </c>
      <c r="P195" s="75">
        <v>44768</v>
      </c>
      <c r="Q195" s="97" t="s">
        <v>36</v>
      </c>
      <c r="R195" s="56" t="s">
        <v>1183</v>
      </c>
      <c r="S195" s="626" t="str">
        <f t="shared" ca="1" si="9"/>
        <v xml:space="preserve">4 NĂM 0 THÁNG 24 NGÀY </v>
      </c>
      <c r="T195" s="74" t="s">
        <v>1184</v>
      </c>
      <c r="U195" s="1049" t="str">
        <f>VLOOKUP(C195,Sheet5!$B$2:$G$253,6,0)</f>
        <v>092080002005</v>
      </c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108">
        <v>44317</v>
      </c>
      <c r="AH195" s="108"/>
      <c r="AI195" s="46" t="s">
        <v>232</v>
      </c>
      <c r="AJ195" s="108" t="s">
        <v>1178</v>
      </c>
      <c r="AK195" s="627" t="s">
        <v>953</v>
      </c>
      <c r="AL195" s="627"/>
      <c r="AM195" s="628" t="s">
        <v>1185</v>
      </c>
      <c r="AN195" s="108" t="s">
        <v>156</v>
      </c>
      <c r="AO195" s="108"/>
      <c r="AP195" s="56" t="s">
        <v>1055</v>
      </c>
      <c r="AQ195" s="36">
        <f t="shared" ca="1" si="8"/>
        <v>46</v>
      </c>
    </row>
    <row r="196" spans="1:43" s="624" customFormat="1">
      <c r="A196" s="25">
        <f>IF(C196=0,"",SUBTOTAL(3,C$5:C196))</f>
        <v>192</v>
      </c>
      <c r="B196" s="86">
        <v>76</v>
      </c>
      <c r="C196" s="369" t="s">
        <v>1193</v>
      </c>
      <c r="D196" s="25" t="str">
        <f>VLOOKUP(C196,Sheet4!$A$1:$B$300,2,0)</f>
        <v>8723383361</v>
      </c>
      <c r="E196" s="370" t="s">
        <v>1194</v>
      </c>
      <c r="F196" s="63" t="str">
        <f>VLOOKUP(D196,'Sheet1 (2)'!$D$11:$F$338,3,0)</f>
        <v>Nguyễn Hoàng Thảo</v>
      </c>
      <c r="G196" s="774">
        <f>VLOOKUP(C196,'chuyển xếp 2024'!$C$5:$W$328,21,0)</f>
        <v>5314000</v>
      </c>
      <c r="H196" s="774">
        <f>VLOOKUP(C196,'chuyển xếp 2024'!$C$5:$W$328,19,0)</f>
        <v>0</v>
      </c>
      <c r="I196" s="46" t="s">
        <v>32</v>
      </c>
      <c r="J196" s="63">
        <f t="shared" si="7"/>
        <v>1</v>
      </c>
      <c r="K196" s="56" t="s">
        <v>33</v>
      </c>
      <c r="L196" s="56" t="s">
        <v>34</v>
      </c>
      <c r="M196" s="46"/>
      <c r="N196" s="46" t="s">
        <v>671</v>
      </c>
      <c r="O196" s="57">
        <v>36768</v>
      </c>
      <c r="P196" s="75">
        <v>44776</v>
      </c>
      <c r="Q196" s="97" t="s">
        <v>36</v>
      </c>
      <c r="R196" s="56" t="s">
        <v>1195</v>
      </c>
      <c r="S196" s="626" t="str">
        <f t="shared" ca="1" si="9"/>
        <v xml:space="preserve">4 NĂM 0 THÁNG 16 NGÀY </v>
      </c>
      <c r="T196" s="74" t="s">
        <v>1196</v>
      </c>
      <c r="U196" s="1049" t="str">
        <f>VLOOKUP(C196,Sheet5!$B$2:$G$253,6,0)</f>
        <v>087200014852</v>
      </c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108">
        <v>44326</v>
      </c>
      <c r="AH196" s="108"/>
      <c r="AI196" s="46" t="s">
        <v>232</v>
      </c>
      <c r="AJ196" s="108" t="s">
        <v>1197</v>
      </c>
      <c r="AK196" s="627" t="s">
        <v>1198</v>
      </c>
      <c r="AL196" s="627"/>
      <c r="AM196" s="628" t="s">
        <v>1199</v>
      </c>
      <c r="AN196" s="108" t="s">
        <v>156</v>
      </c>
      <c r="AO196" s="108"/>
      <c r="AP196" s="56" t="s">
        <v>1055</v>
      </c>
      <c r="AQ196" s="36">
        <f t="shared" ca="1" si="8"/>
        <v>25</v>
      </c>
    </row>
    <row r="197" spans="1:43" s="624" customFormat="1">
      <c r="A197" s="25">
        <f>IF(C197=0,"",SUBTOTAL(3,C$5:C197))</f>
        <v>193</v>
      </c>
      <c r="B197" s="86">
        <v>77</v>
      </c>
      <c r="C197" s="369" t="s">
        <v>1482</v>
      </c>
      <c r="D197" s="25" t="str">
        <f>VLOOKUP(C197,Sheet4!$A$1:$B$300,2,0)</f>
        <v>8222279576</v>
      </c>
      <c r="E197" s="370" t="s">
        <v>1400</v>
      </c>
      <c r="F197" s="63" t="str">
        <f>VLOOKUP(D197,'Sheet1 (2)'!$D$11:$F$338,3,0)</f>
        <v>Trần Văn De</v>
      </c>
      <c r="G197" s="774">
        <f>VLOOKUP(C197,'chuyển xếp 2024'!$C$5:$W$328,21,0)</f>
        <v>5061000</v>
      </c>
      <c r="H197" s="774">
        <f>VLOOKUP(C197,'chuyển xếp 2024'!$C$5:$W$328,19,0)</f>
        <v>0</v>
      </c>
      <c r="I197" s="46" t="s">
        <v>32</v>
      </c>
      <c r="J197" s="63">
        <f t="shared" si="7"/>
        <v>1</v>
      </c>
      <c r="K197" s="56" t="s">
        <v>33</v>
      </c>
      <c r="L197" s="56" t="s">
        <v>34</v>
      </c>
      <c r="M197" s="46"/>
      <c r="N197" s="46" t="s">
        <v>671</v>
      </c>
      <c r="O197" s="107">
        <v>30912</v>
      </c>
      <c r="P197" s="75">
        <v>44973</v>
      </c>
      <c r="Q197" s="97" t="s">
        <v>36</v>
      </c>
      <c r="R197" s="56" t="s">
        <v>1401</v>
      </c>
      <c r="S197" s="626" t="str">
        <f t="shared" ca="1" si="9"/>
        <v xml:space="preserve">3 NĂM 6 THÁNG 3 NGÀY </v>
      </c>
      <c r="T197" s="74" t="s">
        <v>1428</v>
      </c>
      <c r="U197" s="1049" t="str">
        <f>VLOOKUP(C197,Sheet5!$B$2:$G$253,6,0)</f>
        <v>082084027185</v>
      </c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108" t="s">
        <v>1429</v>
      </c>
      <c r="AH197" s="108"/>
      <c r="AI197" s="46" t="s">
        <v>232</v>
      </c>
      <c r="AJ197" s="108" t="s">
        <v>1430</v>
      </c>
      <c r="AK197" s="627" t="s">
        <v>1431</v>
      </c>
      <c r="AL197" s="627" t="s">
        <v>1432</v>
      </c>
      <c r="AM197" s="628" t="s">
        <v>1433</v>
      </c>
      <c r="AN197" s="108" t="s">
        <v>156</v>
      </c>
      <c r="AO197" s="108"/>
      <c r="AP197" s="56" t="s">
        <v>1055</v>
      </c>
      <c r="AQ197" s="36">
        <f t="shared" ca="1" si="8"/>
        <v>42</v>
      </c>
    </row>
    <row r="198" spans="1:43" s="624" customFormat="1">
      <c r="A198" s="25">
        <f>IF(C198=0,"",SUBTOTAL(3,C$5:C198))</f>
        <v>194</v>
      </c>
      <c r="B198" s="86">
        <v>78</v>
      </c>
      <c r="C198" s="369" t="s">
        <v>1486</v>
      </c>
      <c r="D198" s="25" t="str">
        <f>VLOOKUP(C198,Sheet4!$A$1:$B$300,2,0)</f>
        <v>9222137812</v>
      </c>
      <c r="E198" s="370" t="s">
        <v>1405</v>
      </c>
      <c r="F198" s="63" t="str">
        <f>VLOOKUP(D198,'Sheet1 (2)'!$D$11:$F$338,3,0)</f>
        <v>Nguyễn Thanh Dũng</v>
      </c>
      <c r="G198" s="774">
        <f>VLOOKUP(C198,'chuyển xếp 2024'!$C$5:$W$328,21,0)</f>
        <v>5061000</v>
      </c>
      <c r="H198" s="774">
        <f>VLOOKUP(C198,'chuyển xếp 2024'!$C$5:$W$328,19,0)</f>
        <v>0</v>
      </c>
      <c r="I198" s="46" t="s">
        <v>32</v>
      </c>
      <c r="J198" s="63">
        <f t="shared" si="7"/>
        <v>1</v>
      </c>
      <c r="K198" s="56" t="s">
        <v>33</v>
      </c>
      <c r="L198" s="56" t="s">
        <v>34</v>
      </c>
      <c r="M198" s="46"/>
      <c r="N198" s="46" t="s">
        <v>671</v>
      </c>
      <c r="O198" s="107">
        <v>27395</v>
      </c>
      <c r="P198" s="75">
        <v>44973</v>
      </c>
      <c r="Q198" s="97" t="s">
        <v>36</v>
      </c>
      <c r="R198" s="56" t="s">
        <v>1406</v>
      </c>
      <c r="S198" s="626" t="str">
        <f t="shared" ca="1" si="9"/>
        <v xml:space="preserve">3 NĂM 6 THÁNG 3 NGÀY </v>
      </c>
      <c r="T198" s="74" t="s">
        <v>1437</v>
      </c>
      <c r="U198" s="1049" t="str">
        <f>VLOOKUP(C198,Sheet5!$B$2:$G$253,6,0)</f>
        <v>092075008278</v>
      </c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108">
        <v>44447</v>
      </c>
      <c r="AH198" s="108"/>
      <c r="AI198" s="46" t="s">
        <v>232</v>
      </c>
      <c r="AJ198" s="108" t="s">
        <v>1178</v>
      </c>
      <c r="AK198" s="627" t="s">
        <v>1179</v>
      </c>
      <c r="AL198" s="627"/>
      <c r="AM198" s="628"/>
      <c r="AN198" s="108" t="s">
        <v>156</v>
      </c>
      <c r="AO198" s="108"/>
      <c r="AP198" s="56" t="s">
        <v>1055</v>
      </c>
      <c r="AQ198" s="36">
        <f t="shared" ca="1" si="8"/>
        <v>51</v>
      </c>
    </row>
    <row r="199" spans="1:43" s="624" customFormat="1">
      <c r="A199" s="25">
        <f>IF(C199=0,"",SUBTOTAL(3,C$5:C199))</f>
        <v>195</v>
      </c>
      <c r="B199" s="86">
        <v>79</v>
      </c>
      <c r="C199" s="369" t="s">
        <v>1489</v>
      </c>
      <c r="D199" s="25" t="str">
        <f>VLOOKUP(C199,Sheet4!$A$1:$B$300,2,0)</f>
        <v>9222743471</v>
      </c>
      <c r="E199" s="370" t="s">
        <v>1410</v>
      </c>
      <c r="F199" s="63" t="str">
        <f>VLOOKUP(D199,'Sheet1 (2)'!$D$11:$F$338,3,0)</f>
        <v>Trần Văn Tươi</v>
      </c>
      <c r="G199" s="774">
        <f>VLOOKUP(C199,'chuyển xếp 2024'!$C$5:$W$328,21,0)</f>
        <v>5061000</v>
      </c>
      <c r="H199" s="774">
        <f>VLOOKUP(C199,'chuyển xếp 2024'!$C$5:$W$328,19,0)</f>
        <v>0</v>
      </c>
      <c r="I199" s="46" t="s">
        <v>32</v>
      </c>
      <c r="J199" s="63">
        <f t="shared" si="7"/>
        <v>1</v>
      </c>
      <c r="K199" s="56" t="s">
        <v>33</v>
      </c>
      <c r="L199" s="56" t="s">
        <v>34</v>
      </c>
      <c r="M199" s="46"/>
      <c r="N199" s="46" t="s">
        <v>671</v>
      </c>
      <c r="O199" s="107">
        <v>29221</v>
      </c>
      <c r="P199" s="75">
        <v>44973</v>
      </c>
      <c r="Q199" s="97" t="s">
        <v>36</v>
      </c>
      <c r="R199" s="56" t="s">
        <v>1411</v>
      </c>
      <c r="S199" s="626" t="str">
        <f t="shared" ca="1" si="9"/>
        <v xml:space="preserve">3 NĂM 6 THÁNG 3 NGÀY </v>
      </c>
      <c r="T199" s="74" t="s">
        <v>1442</v>
      </c>
      <c r="U199" s="1049" t="str">
        <f>VLOOKUP(C199,Sheet5!$B$2:$G$253,6,0)</f>
        <v>092080005824</v>
      </c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108">
        <v>44422</v>
      </c>
      <c r="AH199" s="108"/>
      <c r="AI199" s="46" t="s">
        <v>232</v>
      </c>
      <c r="AJ199" s="108" t="s">
        <v>1443</v>
      </c>
      <c r="AK199" s="627" t="s">
        <v>1444</v>
      </c>
      <c r="AL199" s="627"/>
      <c r="AM199" s="628"/>
      <c r="AN199" s="108" t="s">
        <v>156</v>
      </c>
      <c r="AO199" s="108"/>
      <c r="AP199" s="56" t="s">
        <v>1055</v>
      </c>
      <c r="AQ199" s="36">
        <f t="shared" ca="1" si="8"/>
        <v>46</v>
      </c>
    </row>
    <row r="200" spans="1:43" s="624" customFormat="1">
      <c r="A200" s="25">
        <f>IF(C200=0,"",SUBTOTAL(3,C$5:C200))</f>
        <v>196</v>
      </c>
      <c r="B200" s="86">
        <v>80</v>
      </c>
      <c r="C200" s="369" t="s">
        <v>1490</v>
      </c>
      <c r="D200" s="25" t="str">
        <f>VLOOKUP(C200,Sheet4!$A$1:$B$300,2,0)</f>
        <v>9208007825</v>
      </c>
      <c r="E200" s="370" t="s">
        <v>1412</v>
      </c>
      <c r="F200" s="63" t="str">
        <f>VLOOKUP(D200,'Sheet1 (2)'!$D$11:$F$338,3,0)</f>
        <v>Lê Thanh Tùng</v>
      </c>
      <c r="G200" s="774">
        <f>VLOOKUP(C200,'chuyển xếp 2024'!$C$5:$W$328,21,0)</f>
        <v>5061000</v>
      </c>
      <c r="H200" s="774">
        <f>VLOOKUP(C200,'chuyển xếp 2024'!$C$5:$W$328,19,0)</f>
        <v>0</v>
      </c>
      <c r="I200" s="46" t="s">
        <v>32</v>
      </c>
      <c r="J200" s="63">
        <f t="shared" si="7"/>
        <v>1</v>
      </c>
      <c r="K200" s="56" t="s">
        <v>33</v>
      </c>
      <c r="L200" s="56" t="s">
        <v>34</v>
      </c>
      <c r="M200" s="46"/>
      <c r="N200" s="46" t="s">
        <v>671</v>
      </c>
      <c r="O200" s="107">
        <v>31652</v>
      </c>
      <c r="P200" s="75">
        <v>44973</v>
      </c>
      <c r="Q200" s="97" t="s">
        <v>36</v>
      </c>
      <c r="R200" s="56" t="s">
        <v>1413</v>
      </c>
      <c r="S200" s="626" t="str">
        <f t="shared" ca="1" si="9"/>
        <v xml:space="preserve">3 NĂM 6 THÁNG 3 NGÀY </v>
      </c>
      <c r="T200" s="74" t="s">
        <v>1445</v>
      </c>
      <c r="U200" s="1049" t="str">
        <f>VLOOKUP(C200,Sheet5!$B$2:$G$253,6,0)</f>
        <v>092086005960</v>
      </c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108">
        <v>44477</v>
      </c>
      <c r="AH200" s="108"/>
      <c r="AI200" s="46" t="s">
        <v>232</v>
      </c>
      <c r="AJ200" s="108" t="s">
        <v>1446</v>
      </c>
      <c r="AK200" s="627" t="s">
        <v>1447</v>
      </c>
      <c r="AL200" s="627"/>
      <c r="AM200" s="628"/>
      <c r="AN200" s="108" t="s">
        <v>156</v>
      </c>
      <c r="AO200" s="108"/>
      <c r="AP200" s="56" t="s">
        <v>1055</v>
      </c>
      <c r="AQ200" s="36">
        <f t="shared" ca="1" si="8"/>
        <v>39</v>
      </c>
    </row>
    <row r="201" spans="1:43" s="624" customFormat="1">
      <c r="A201" s="25">
        <f>IF(C201=0,"",SUBTOTAL(3,C$5:C201))</f>
        <v>197</v>
      </c>
      <c r="B201" s="86">
        <v>81</v>
      </c>
      <c r="C201" s="369" t="s">
        <v>1494</v>
      </c>
      <c r="D201" s="25" t="str">
        <f>VLOOKUP(C201,Sheet4!$A$1:$B$300,2,0)</f>
        <v>9214005754</v>
      </c>
      <c r="E201" s="370" t="s">
        <v>1420</v>
      </c>
      <c r="F201" s="63" t="str">
        <f>VLOOKUP(D201,'Sheet1 (2)'!$D$11:$F$338,3,0)</f>
        <v>Nguyễn Thành Thái</v>
      </c>
      <c r="G201" s="774">
        <f>VLOOKUP(C201,'chuyển xếp 2024'!$C$5:$W$328,21,0)</f>
        <v>5061000</v>
      </c>
      <c r="H201" s="774">
        <f>VLOOKUP(C201,'chuyển xếp 2024'!$C$5:$W$328,19,0)</f>
        <v>0</v>
      </c>
      <c r="I201" s="46" t="s">
        <v>32</v>
      </c>
      <c r="J201" s="63">
        <f t="shared" si="7"/>
        <v>1</v>
      </c>
      <c r="K201" s="56" t="s">
        <v>33</v>
      </c>
      <c r="L201" s="56" t="s">
        <v>34</v>
      </c>
      <c r="M201" s="46"/>
      <c r="N201" s="46" t="s">
        <v>671</v>
      </c>
      <c r="O201" s="234">
        <v>30665</v>
      </c>
      <c r="P201" s="75">
        <v>44980</v>
      </c>
      <c r="Q201" s="97" t="s">
        <v>36</v>
      </c>
      <c r="R201" s="56" t="s">
        <v>1418</v>
      </c>
      <c r="S201" s="626" t="str">
        <f t="shared" ca="1" si="9"/>
        <v xml:space="preserve">3 NĂM 5 THÁNG 27 NGÀY </v>
      </c>
      <c r="T201" s="74" t="s">
        <v>1452</v>
      </c>
      <c r="U201" s="1049" t="str">
        <f>VLOOKUP(C201,Sheet5!$B$2:$G$253,6,0)</f>
        <v>092083012314</v>
      </c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108">
        <v>44447</v>
      </c>
      <c r="AH201" s="108"/>
      <c r="AI201" s="46" t="s">
        <v>232</v>
      </c>
      <c r="AJ201" s="108" t="s">
        <v>1453</v>
      </c>
      <c r="AK201" s="627" t="s">
        <v>1011</v>
      </c>
      <c r="AL201" s="627"/>
      <c r="AM201" s="628" t="s">
        <v>1454</v>
      </c>
      <c r="AN201" s="108" t="s">
        <v>156</v>
      </c>
      <c r="AO201" s="108"/>
      <c r="AP201" s="56" t="s">
        <v>1055</v>
      </c>
      <c r="AQ201" s="36">
        <f t="shared" ca="1" si="8"/>
        <v>42</v>
      </c>
    </row>
    <row r="202" spans="1:43" s="624" customFormat="1">
      <c r="A202" s="25">
        <f>IF(C202=0,"",SUBTOTAL(3,C$5:C202))</f>
        <v>198</v>
      </c>
      <c r="B202" s="86">
        <v>82</v>
      </c>
      <c r="C202" s="369" t="s">
        <v>1928</v>
      </c>
      <c r="D202" s="25" t="str">
        <f>VLOOKUP(C202,Sheet4!$A$1:$B$300,2,0)</f>
        <v>9222463402</v>
      </c>
      <c r="E202" s="370" t="s">
        <v>1873</v>
      </c>
      <c r="F202" s="63" t="str">
        <f>VLOOKUP(D202,'Sheet1 (2)'!$D$11:$F$338,3,0)</f>
        <v>Huỳnh Văn Linh</v>
      </c>
      <c r="G202" s="774">
        <f>VLOOKUP(C202,'chuyển xếp 2024'!$C$5:$W$328,21,0)</f>
        <v>5061000</v>
      </c>
      <c r="H202" s="774">
        <f>VLOOKUP(C202,'chuyển xếp 2024'!$C$5:$W$328,19,0)</f>
        <v>0</v>
      </c>
      <c r="I202" s="46" t="s">
        <v>1872</v>
      </c>
      <c r="J202" s="63">
        <f t="shared" si="7"/>
        <v>1</v>
      </c>
      <c r="K202" s="56" t="s">
        <v>33</v>
      </c>
      <c r="L202" s="56" t="s">
        <v>34</v>
      </c>
      <c r="M202" s="46"/>
      <c r="N202" s="46" t="s">
        <v>671</v>
      </c>
      <c r="O202" s="234">
        <v>33407</v>
      </c>
      <c r="P202" s="75">
        <v>45170</v>
      </c>
      <c r="Q202" s="97" t="s">
        <v>36</v>
      </c>
      <c r="R202" s="56" t="s">
        <v>1982</v>
      </c>
      <c r="S202" s="626" t="str">
        <f t="shared" ca="1" si="9"/>
        <v xml:space="preserve">2 NĂM 11 THÁNG 18 NGÀY </v>
      </c>
      <c r="T202" s="74" t="s">
        <v>1874</v>
      </c>
      <c r="U202" s="1049" t="s">
        <v>1874</v>
      </c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108">
        <v>44270</v>
      </c>
      <c r="AH202" s="108"/>
      <c r="AI202" s="46" t="s">
        <v>232</v>
      </c>
      <c r="AJ202" s="108" t="s">
        <v>1875</v>
      </c>
      <c r="AK202" s="627" t="s">
        <v>1876</v>
      </c>
      <c r="AL202" s="627"/>
      <c r="AM202" s="628"/>
      <c r="AN202" s="108" t="s">
        <v>156</v>
      </c>
      <c r="AO202" s="108"/>
      <c r="AP202" s="56" t="s">
        <v>1055</v>
      </c>
      <c r="AQ202" s="36">
        <f t="shared" ca="1" si="8"/>
        <v>35</v>
      </c>
    </row>
    <row r="203" spans="1:43" s="624" customFormat="1">
      <c r="A203" s="25">
        <f>IF(C203=0,"",SUBTOTAL(3,C$5:C203))</f>
        <v>199</v>
      </c>
      <c r="B203" s="86">
        <v>83</v>
      </c>
      <c r="C203" s="369" t="s">
        <v>1929</v>
      </c>
      <c r="D203" s="25" t="str">
        <f>VLOOKUP(C203,Sheet4!$A$1:$B$300,2,0)</f>
        <v>8724018696</v>
      </c>
      <c r="E203" s="370" t="s">
        <v>1715</v>
      </c>
      <c r="F203" s="63" t="str">
        <f>VLOOKUP(D203,'Sheet1 (2)'!$D$11:$F$338,3,0)</f>
        <v>Nguyễn Văn Nghĩa</v>
      </c>
      <c r="G203" s="774">
        <f>VLOOKUP(C203,'chuyển xếp 2024'!$C$5:$W$328,21,0)</f>
        <v>5061000</v>
      </c>
      <c r="H203" s="774">
        <f>VLOOKUP(C203,'chuyển xếp 2024'!$C$5:$W$328,19,0)</f>
        <v>0</v>
      </c>
      <c r="I203" s="46" t="s">
        <v>1872</v>
      </c>
      <c r="J203" s="63">
        <f t="shared" ref="J203:J266" si="10">IF(I203="nữ",0,1)</f>
        <v>1</v>
      </c>
      <c r="K203" s="56" t="s">
        <v>33</v>
      </c>
      <c r="L203" s="56" t="s">
        <v>34</v>
      </c>
      <c r="M203" s="46"/>
      <c r="N203" s="46" t="s">
        <v>671</v>
      </c>
      <c r="O203" s="234">
        <v>36823</v>
      </c>
      <c r="P203" s="75">
        <v>45170</v>
      </c>
      <c r="Q203" s="97" t="s">
        <v>36</v>
      </c>
      <c r="R203" s="56" t="s">
        <v>1983</v>
      </c>
      <c r="S203" s="626" t="str">
        <f t="shared" ca="1" si="9"/>
        <v xml:space="preserve">2 NĂM 11 THÁNG 18 NGÀY </v>
      </c>
      <c r="T203" s="74" t="s">
        <v>1877</v>
      </c>
      <c r="U203" s="1049" t="s">
        <v>1877</v>
      </c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108">
        <v>44866</v>
      </c>
      <c r="AH203" s="108"/>
      <c r="AI203" s="46" t="s">
        <v>232</v>
      </c>
      <c r="AJ203" s="108" t="s">
        <v>1878</v>
      </c>
      <c r="AK203" s="627" t="s">
        <v>1879</v>
      </c>
      <c r="AL203" s="627"/>
      <c r="AM203" s="628"/>
      <c r="AN203" s="108" t="s">
        <v>156</v>
      </c>
      <c r="AO203" s="108"/>
      <c r="AP203" s="56" t="s">
        <v>1055</v>
      </c>
      <c r="AQ203" s="36">
        <f t="shared" ca="1" si="8"/>
        <v>25</v>
      </c>
    </row>
    <row r="204" spans="1:43" s="624" customFormat="1">
      <c r="A204" s="25">
        <f>IF(C204=0,"",SUBTOTAL(3,C$5:C204))</f>
        <v>200</v>
      </c>
      <c r="B204" s="86">
        <v>84</v>
      </c>
      <c r="C204" s="369" t="s">
        <v>1933</v>
      </c>
      <c r="D204" s="25" t="str">
        <f>VLOOKUP(C204,Sheet4!$A$1:$B$300,2,0)</f>
        <v>6506006793</v>
      </c>
      <c r="E204" s="370" t="s">
        <v>1624</v>
      </c>
      <c r="F204" s="63" t="str">
        <f>VLOOKUP(D204,'Sheet1 (2)'!$D$11:$F$338,3,0)</f>
        <v>Nguyễn Văn Ngon</v>
      </c>
      <c r="G204" s="774">
        <f>VLOOKUP(C204,'chuyển xếp 2024'!$C$5:$W$328,21,0)</f>
        <v>5061000</v>
      </c>
      <c r="H204" s="774">
        <f>VLOOKUP(C204,'chuyển xếp 2024'!$C$5:$W$328,19,0)</f>
        <v>0</v>
      </c>
      <c r="I204" s="46" t="s">
        <v>1872</v>
      </c>
      <c r="J204" s="63">
        <f t="shared" si="10"/>
        <v>1</v>
      </c>
      <c r="K204" s="56" t="s">
        <v>33</v>
      </c>
      <c r="L204" s="56" t="s">
        <v>34</v>
      </c>
      <c r="M204" s="46"/>
      <c r="N204" s="46" t="s">
        <v>671</v>
      </c>
      <c r="O204" s="234">
        <v>30885</v>
      </c>
      <c r="P204" s="75">
        <v>45170</v>
      </c>
      <c r="Q204" s="97" t="s">
        <v>36</v>
      </c>
      <c r="R204" s="56" t="s">
        <v>1985</v>
      </c>
      <c r="S204" s="626" t="str">
        <f t="shared" ca="1" si="9"/>
        <v xml:space="preserve">2 NĂM 11 THÁNG 18 NGÀY </v>
      </c>
      <c r="T204" s="74" t="s">
        <v>1884</v>
      </c>
      <c r="U204" s="1049" t="s">
        <v>1884</v>
      </c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108">
        <v>44326</v>
      </c>
      <c r="AH204" s="108"/>
      <c r="AI204" s="46" t="s">
        <v>232</v>
      </c>
      <c r="AJ204" s="108" t="s">
        <v>1451</v>
      </c>
      <c r="AK204" s="627" t="s">
        <v>756</v>
      </c>
      <c r="AL204" s="627"/>
      <c r="AM204" s="628"/>
      <c r="AN204" s="108" t="s">
        <v>156</v>
      </c>
      <c r="AO204" s="108"/>
      <c r="AP204" s="56" t="s">
        <v>1055</v>
      </c>
      <c r="AQ204" s="36">
        <f t="shared" ca="1" si="8"/>
        <v>42</v>
      </c>
    </row>
    <row r="205" spans="1:43" s="624" customFormat="1">
      <c r="A205" s="25">
        <f>IF(C205=0,"",SUBTOTAL(3,C$5:C205))</f>
        <v>201</v>
      </c>
      <c r="B205" s="86">
        <v>85</v>
      </c>
      <c r="C205" s="369" t="s">
        <v>1934</v>
      </c>
      <c r="D205" s="25" t="str">
        <f>VLOOKUP(C205,Sheet4!$A$1:$B$300,2,0)</f>
        <v>9222817850</v>
      </c>
      <c r="E205" s="370" t="s">
        <v>1885</v>
      </c>
      <c r="F205" s="63" t="str">
        <f>VLOOKUP(D205,'Sheet1 (2)'!$D$11:$F$338,3,0)</f>
        <v>Nguyễn Phú Quý</v>
      </c>
      <c r="G205" s="774">
        <f>VLOOKUP(C205,'chuyển xếp 2024'!$C$5:$W$328,21,0)</f>
        <v>5061000</v>
      </c>
      <c r="H205" s="774">
        <f>VLOOKUP(C205,'chuyển xếp 2024'!$C$5:$W$328,19,0)</f>
        <v>0</v>
      </c>
      <c r="I205" s="46" t="s">
        <v>1872</v>
      </c>
      <c r="J205" s="63">
        <f t="shared" si="10"/>
        <v>1</v>
      </c>
      <c r="K205" s="56" t="s">
        <v>33</v>
      </c>
      <c r="L205" s="56" t="s">
        <v>34</v>
      </c>
      <c r="M205" s="46"/>
      <c r="N205" s="46" t="s">
        <v>671</v>
      </c>
      <c r="O205" s="234">
        <v>34485</v>
      </c>
      <c r="P205" s="75">
        <v>45170</v>
      </c>
      <c r="Q205" s="97" t="s">
        <v>36</v>
      </c>
      <c r="R205" s="56" t="s">
        <v>1986</v>
      </c>
      <c r="S205" s="626" t="str">
        <f t="shared" ca="1" si="9"/>
        <v xml:space="preserve">2 NĂM 11 THÁNG 18 NGÀY </v>
      </c>
      <c r="T205" s="74" t="s">
        <v>1886</v>
      </c>
      <c r="U205" s="1049" t="s">
        <v>1886</v>
      </c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108">
        <v>44428</v>
      </c>
      <c r="AH205" s="108"/>
      <c r="AI205" s="46" t="s">
        <v>232</v>
      </c>
      <c r="AJ205" s="108" t="s">
        <v>1883</v>
      </c>
      <c r="AK205" s="627" t="s">
        <v>1887</v>
      </c>
      <c r="AL205" s="627"/>
      <c r="AM205" s="628"/>
      <c r="AN205" s="108" t="s">
        <v>156</v>
      </c>
      <c r="AO205" s="108"/>
      <c r="AP205" s="56" t="s">
        <v>1055</v>
      </c>
      <c r="AQ205" s="36">
        <f t="shared" ca="1" si="8"/>
        <v>32</v>
      </c>
    </row>
    <row r="206" spans="1:43" s="624" customFormat="1">
      <c r="A206" s="25">
        <f>IF(C206=0,"",SUBTOTAL(3,C$5:C206))</f>
        <v>202</v>
      </c>
      <c r="B206" s="86">
        <v>86</v>
      </c>
      <c r="C206" s="369" t="s">
        <v>1935</v>
      </c>
      <c r="D206" s="25" t="str">
        <f>VLOOKUP(C206,Sheet4!$A$1:$B$300,2,0)</f>
        <v>9209006845</v>
      </c>
      <c r="E206" s="370" t="s">
        <v>1709</v>
      </c>
      <c r="F206" s="63" t="str">
        <f>VLOOKUP(D206,'Sheet1 (2)'!$D$11:$F$338,3,0)</f>
        <v>Bùi Văn Phong</v>
      </c>
      <c r="G206" s="774">
        <f>VLOOKUP(C206,'chuyển xếp 2024'!$C$5:$W$328,21,0)</f>
        <v>5061000</v>
      </c>
      <c r="H206" s="774">
        <f>VLOOKUP(C206,'chuyển xếp 2024'!$C$5:$W$328,19,0)</f>
        <v>0</v>
      </c>
      <c r="I206" s="46" t="s">
        <v>1872</v>
      </c>
      <c r="J206" s="63">
        <f t="shared" si="10"/>
        <v>1</v>
      </c>
      <c r="K206" s="56" t="s">
        <v>33</v>
      </c>
      <c r="L206" s="56" t="s">
        <v>34</v>
      </c>
      <c r="M206" s="46"/>
      <c r="N206" s="46" t="s">
        <v>671</v>
      </c>
      <c r="O206" s="234">
        <v>33236</v>
      </c>
      <c r="P206" s="75">
        <v>45170</v>
      </c>
      <c r="Q206" s="97" t="s">
        <v>36</v>
      </c>
      <c r="R206" s="56" t="s">
        <v>1987</v>
      </c>
      <c r="S206" s="626" t="str">
        <f t="shared" ca="1" si="9"/>
        <v xml:space="preserve">2 NĂM 11 THÁNG 18 NGÀY </v>
      </c>
      <c r="T206" s="74" t="s">
        <v>1888</v>
      </c>
      <c r="U206" s="1049" t="s">
        <v>1888</v>
      </c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108">
        <v>44522</v>
      </c>
      <c r="AH206" s="108"/>
      <c r="AI206" s="46" t="s">
        <v>232</v>
      </c>
      <c r="AJ206" s="108" t="s">
        <v>1883</v>
      </c>
      <c r="AK206" s="627" t="s">
        <v>953</v>
      </c>
      <c r="AL206" s="627"/>
      <c r="AM206" s="628"/>
      <c r="AN206" s="108" t="s">
        <v>156</v>
      </c>
      <c r="AO206" s="108"/>
      <c r="AP206" s="56" t="s">
        <v>1055</v>
      </c>
      <c r="AQ206" s="36">
        <f t="shared" ca="1" si="8"/>
        <v>35</v>
      </c>
    </row>
    <row r="207" spans="1:43" s="624" customFormat="1">
      <c r="A207" s="25">
        <f>IF(C207=0,"",SUBTOTAL(3,C$5:C207))</f>
        <v>203</v>
      </c>
      <c r="B207" s="86">
        <v>87</v>
      </c>
      <c r="C207" s="369" t="s">
        <v>1938</v>
      </c>
      <c r="D207" s="25" t="str">
        <f>VLOOKUP(C207,Sheet4!$A$1:$B$300,2,0)</f>
        <v>8622109756</v>
      </c>
      <c r="E207" s="370" t="s">
        <v>1646</v>
      </c>
      <c r="F207" s="63" t="str">
        <f>VLOOKUP(D207,'Sheet1 (2)'!$D$11:$F$338,3,0)</f>
        <v>Nguyễn Thành Thiện</v>
      </c>
      <c r="G207" s="774">
        <f>VLOOKUP(C207,'chuyển xếp 2024'!$C$5:$W$328,21,0)</f>
        <v>5061000</v>
      </c>
      <c r="H207" s="774">
        <f>VLOOKUP(C207,'chuyển xếp 2024'!$C$5:$W$328,19,0)</f>
        <v>0</v>
      </c>
      <c r="I207" s="46" t="s">
        <v>1872</v>
      </c>
      <c r="J207" s="63">
        <f t="shared" si="10"/>
        <v>1</v>
      </c>
      <c r="K207" s="56" t="s">
        <v>33</v>
      </c>
      <c r="L207" s="56" t="s">
        <v>34</v>
      </c>
      <c r="M207" s="46"/>
      <c r="N207" s="46" t="s">
        <v>671</v>
      </c>
      <c r="O207" s="234">
        <v>29426</v>
      </c>
      <c r="P207" s="75">
        <v>45170</v>
      </c>
      <c r="Q207" s="97" t="s">
        <v>36</v>
      </c>
      <c r="R207" s="56" t="s">
        <v>1990</v>
      </c>
      <c r="S207" s="626" t="str">
        <f t="shared" ca="1" si="9"/>
        <v xml:space="preserve">2 NĂM 11 THÁNG 18 NGÀY </v>
      </c>
      <c r="T207" s="74" t="s">
        <v>1895</v>
      </c>
      <c r="U207" s="1049" t="s">
        <v>1895</v>
      </c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108">
        <v>44326</v>
      </c>
      <c r="AH207" s="108"/>
      <c r="AI207" s="46" t="s">
        <v>232</v>
      </c>
      <c r="AJ207" s="108" t="s">
        <v>1896</v>
      </c>
      <c r="AK207" s="627" t="s">
        <v>1897</v>
      </c>
      <c r="AL207" s="627"/>
      <c r="AM207" s="628"/>
      <c r="AN207" s="108" t="s">
        <v>156</v>
      </c>
      <c r="AO207" s="108"/>
      <c r="AP207" s="56" t="s">
        <v>1055</v>
      </c>
      <c r="AQ207" s="36">
        <f t="shared" ca="1" si="8"/>
        <v>46</v>
      </c>
    </row>
    <row r="208" spans="1:43" s="624" customFormat="1">
      <c r="A208" s="25">
        <f>IF(C208=0,"",SUBTOTAL(3,C$5:C208))</f>
        <v>204</v>
      </c>
      <c r="B208" s="86">
        <v>88</v>
      </c>
      <c r="C208" s="369" t="s">
        <v>1939</v>
      </c>
      <c r="D208" s="25" t="str">
        <f>VLOOKUP(C208,Sheet4!$A$1:$B$300,2,0)</f>
        <v>8421678491</v>
      </c>
      <c r="E208" s="370" t="s">
        <v>1207</v>
      </c>
      <c r="F208" s="63" t="str">
        <f>VLOOKUP(D208,'Sheet1 (2)'!$D$11:$F$338,3,0)</f>
        <v>Trần Văn Hòa</v>
      </c>
      <c r="G208" s="774">
        <f>VLOOKUP(C208,'chuyển xếp 2024'!$C$5:$W$328,21,0)</f>
        <v>5061000</v>
      </c>
      <c r="H208" s="774">
        <f>VLOOKUP(C208,'chuyển xếp 2024'!$C$5:$W$328,19,0)</f>
        <v>0</v>
      </c>
      <c r="I208" s="46" t="s">
        <v>1872</v>
      </c>
      <c r="J208" s="63">
        <f t="shared" si="10"/>
        <v>1</v>
      </c>
      <c r="K208" s="56" t="s">
        <v>33</v>
      </c>
      <c r="L208" s="56" t="s">
        <v>34</v>
      </c>
      <c r="M208" s="46"/>
      <c r="N208" s="46" t="s">
        <v>671</v>
      </c>
      <c r="O208" s="234">
        <v>35591</v>
      </c>
      <c r="P208" s="75">
        <v>45170</v>
      </c>
      <c r="Q208" s="97" t="s">
        <v>36</v>
      </c>
      <c r="R208" s="56" t="s">
        <v>1991</v>
      </c>
      <c r="S208" s="626" t="str">
        <f t="shared" ca="1" si="9"/>
        <v xml:space="preserve">2 NĂM 11 THÁNG 18 NGÀY </v>
      </c>
      <c r="T208" s="74" t="s">
        <v>1898</v>
      </c>
      <c r="U208" s="1049" t="s">
        <v>1898</v>
      </c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108">
        <v>44765</v>
      </c>
      <c r="AH208" s="108"/>
      <c r="AI208" s="46" t="s">
        <v>232</v>
      </c>
      <c r="AJ208" s="108" t="s">
        <v>1899</v>
      </c>
      <c r="AK208" s="627" t="s">
        <v>1900</v>
      </c>
      <c r="AL208" s="627"/>
      <c r="AM208" s="628"/>
      <c r="AN208" s="108" t="s">
        <v>156</v>
      </c>
      <c r="AO208" s="108"/>
      <c r="AP208" s="56" t="s">
        <v>1055</v>
      </c>
      <c r="AQ208" s="36">
        <f t="shared" ca="1" si="8"/>
        <v>29</v>
      </c>
    </row>
    <row r="209" spans="1:43" s="624" customFormat="1">
      <c r="A209" s="25">
        <f>IF(C209=0,"",SUBTOTAL(3,C$5:C209))</f>
        <v>205</v>
      </c>
      <c r="B209" s="86">
        <v>89</v>
      </c>
      <c r="C209" s="369" t="s">
        <v>1940</v>
      </c>
      <c r="D209" s="25" t="str">
        <f>VLOOKUP(C209,Sheet4!$A$1:$B$300,2,0)</f>
        <v>9216011742</v>
      </c>
      <c r="E209" s="370" t="s">
        <v>1685</v>
      </c>
      <c r="F209" s="63" t="str">
        <f>VLOOKUP(D209,'Sheet1 (2)'!$D$11:$F$338,3,0)</f>
        <v>Nguyễn Hữu Tâm</v>
      </c>
      <c r="G209" s="774">
        <f>VLOOKUP(C209,'chuyển xếp 2024'!$C$5:$W$328,21,0)</f>
        <v>5061000</v>
      </c>
      <c r="H209" s="774">
        <f>VLOOKUP(C209,'chuyển xếp 2024'!$C$5:$W$328,19,0)</f>
        <v>0</v>
      </c>
      <c r="I209" s="46" t="s">
        <v>1872</v>
      </c>
      <c r="J209" s="63">
        <f t="shared" si="10"/>
        <v>1</v>
      </c>
      <c r="K209" s="56" t="s">
        <v>33</v>
      </c>
      <c r="L209" s="56" t="s">
        <v>34</v>
      </c>
      <c r="M209" s="46"/>
      <c r="N209" s="46" t="s">
        <v>671</v>
      </c>
      <c r="O209" s="234">
        <v>31413</v>
      </c>
      <c r="P209" s="75">
        <v>45170</v>
      </c>
      <c r="Q209" s="97" t="s">
        <v>36</v>
      </c>
      <c r="R209" s="56" t="s">
        <v>1992</v>
      </c>
      <c r="S209" s="626" t="str">
        <f t="shared" ca="1" si="9"/>
        <v xml:space="preserve">2 NĂM 11 THÁNG 18 NGÀY </v>
      </c>
      <c r="T209" s="74" t="s">
        <v>1901</v>
      </c>
      <c r="U209" s="1049" t="s">
        <v>1901</v>
      </c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108">
        <v>44822</v>
      </c>
      <c r="AH209" s="108"/>
      <c r="AI209" s="46" t="s">
        <v>232</v>
      </c>
      <c r="AJ209" s="108" t="s">
        <v>1902</v>
      </c>
      <c r="AK209" s="627" t="s">
        <v>1903</v>
      </c>
      <c r="AL209" s="627"/>
      <c r="AM209" s="628"/>
      <c r="AN209" s="108" t="s">
        <v>156</v>
      </c>
      <c r="AO209" s="108"/>
      <c r="AP209" s="56" t="s">
        <v>1055</v>
      </c>
      <c r="AQ209" s="36">
        <f t="shared" ca="1" si="8"/>
        <v>40</v>
      </c>
    </row>
    <row r="210" spans="1:43" s="624" customFormat="1">
      <c r="A210" s="25">
        <f>IF(C210=0,"",SUBTOTAL(3,C$5:C210))</f>
        <v>206</v>
      </c>
      <c r="B210" s="86">
        <v>90</v>
      </c>
      <c r="C210" s="369" t="s">
        <v>1942</v>
      </c>
      <c r="D210" s="25" t="str">
        <f>VLOOKUP(C210,Sheet4!$A$1:$B$300,2,0)</f>
        <v>8622149482</v>
      </c>
      <c r="E210" s="370" t="s">
        <v>1904</v>
      </c>
      <c r="F210" s="63" t="str">
        <f>VLOOKUP(D210,'Sheet1 (2)'!$D$11:$F$338,3,0)</f>
        <v>Nguyễn Văn Phước</v>
      </c>
      <c r="G210" s="774">
        <f>VLOOKUP(C210,'chuyển xếp 2024'!$C$5:$W$328,21,0)</f>
        <v>5061000</v>
      </c>
      <c r="H210" s="774">
        <f>VLOOKUP(C210,'chuyển xếp 2024'!$C$5:$W$328,19,0)</f>
        <v>0</v>
      </c>
      <c r="I210" s="46" t="s">
        <v>1872</v>
      </c>
      <c r="J210" s="63">
        <f t="shared" si="10"/>
        <v>1</v>
      </c>
      <c r="K210" s="56" t="s">
        <v>33</v>
      </c>
      <c r="L210" s="56" t="s">
        <v>34</v>
      </c>
      <c r="M210" s="46"/>
      <c r="N210" s="46" t="s">
        <v>671</v>
      </c>
      <c r="O210" s="234">
        <v>36874</v>
      </c>
      <c r="P210" s="75">
        <v>45170</v>
      </c>
      <c r="Q210" s="97" t="s">
        <v>36</v>
      </c>
      <c r="R210" s="56" t="s">
        <v>1993</v>
      </c>
      <c r="S210" s="626" t="str">
        <f t="shared" ca="1" si="9"/>
        <v xml:space="preserve">2 NĂM 11 THÁNG 18 NGÀY </v>
      </c>
      <c r="T210" s="74" t="s">
        <v>1905</v>
      </c>
      <c r="U210" s="1049" t="s">
        <v>1905</v>
      </c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108">
        <v>44605</v>
      </c>
      <c r="AH210" s="108"/>
      <c r="AI210" s="46" t="s">
        <v>232</v>
      </c>
      <c r="AJ210" s="108" t="s">
        <v>1906</v>
      </c>
      <c r="AK210" s="627" t="s">
        <v>1907</v>
      </c>
      <c r="AL210" s="627"/>
      <c r="AM210" s="628"/>
      <c r="AN210" s="108" t="s">
        <v>156</v>
      </c>
      <c r="AO210" s="108"/>
      <c r="AP210" s="56" t="s">
        <v>1055</v>
      </c>
      <c r="AQ210" s="36">
        <f t="shared" ca="1" si="8"/>
        <v>25</v>
      </c>
    </row>
    <row r="211" spans="1:43" s="624" customFormat="1">
      <c r="A211" s="25">
        <f>IF(C211=0,"",SUBTOTAL(3,C$5:C211))</f>
        <v>207</v>
      </c>
      <c r="B211" s="86">
        <v>91</v>
      </c>
      <c r="C211" s="369" t="s">
        <v>1943</v>
      </c>
      <c r="D211" s="25" t="str">
        <f>VLOOKUP(C211,Sheet4!$A$1:$B$300,2,0)</f>
        <v>8622095770</v>
      </c>
      <c r="E211" s="370" t="s">
        <v>1908</v>
      </c>
      <c r="F211" s="63" t="str">
        <f>VLOOKUP(D211,'Sheet1 (2)'!$D$11:$F$338,3,0)</f>
        <v>Lê Vĩ Khang</v>
      </c>
      <c r="G211" s="774">
        <f>VLOOKUP(C211,'chuyển xếp 2024'!$C$5:$W$328,21,0)</f>
        <v>5061000</v>
      </c>
      <c r="H211" s="774">
        <f>VLOOKUP(C211,'chuyển xếp 2024'!$C$5:$W$328,19,0)</f>
        <v>0</v>
      </c>
      <c r="I211" s="46" t="s">
        <v>1872</v>
      </c>
      <c r="J211" s="63">
        <f t="shared" si="10"/>
        <v>1</v>
      </c>
      <c r="K211" s="56" t="s">
        <v>33</v>
      </c>
      <c r="L211" s="56" t="s">
        <v>34</v>
      </c>
      <c r="M211" s="46"/>
      <c r="N211" s="46" t="s">
        <v>671</v>
      </c>
      <c r="O211" s="234">
        <v>36601</v>
      </c>
      <c r="P211" s="75">
        <v>45170</v>
      </c>
      <c r="Q211" s="97" t="s">
        <v>36</v>
      </c>
      <c r="R211" s="56" t="s">
        <v>1962</v>
      </c>
      <c r="S211" s="626" t="str">
        <f t="shared" ca="1" si="9"/>
        <v xml:space="preserve">2 NĂM 11 THÁNG 18 NGÀY </v>
      </c>
      <c r="T211" s="74" t="s">
        <v>1909</v>
      </c>
      <c r="U211" s="1049" t="s">
        <v>1909</v>
      </c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108">
        <v>44439</v>
      </c>
      <c r="AH211" s="108"/>
      <c r="AI211" s="46" t="s">
        <v>232</v>
      </c>
      <c r="AJ211" s="108" t="s">
        <v>1896</v>
      </c>
      <c r="AK211" s="627" t="s">
        <v>1897</v>
      </c>
      <c r="AL211" s="627"/>
      <c r="AM211" s="628"/>
      <c r="AN211" s="108" t="s">
        <v>156</v>
      </c>
      <c r="AO211" s="108"/>
      <c r="AP211" s="56" t="s">
        <v>1055</v>
      </c>
      <c r="AQ211" s="36">
        <f t="shared" ca="1" si="8"/>
        <v>26</v>
      </c>
    </row>
    <row r="212" spans="1:43" s="624" customFormat="1">
      <c r="A212" s="25">
        <f>IF(C212=0,"",SUBTOTAL(3,C$5:C212))</f>
        <v>208</v>
      </c>
      <c r="B212" s="86">
        <v>92</v>
      </c>
      <c r="C212" s="369" t="s">
        <v>1944</v>
      </c>
      <c r="D212" s="25" t="str">
        <f>VLOOKUP(C212,Sheet4!$A$1:$B$300,2,0)</f>
        <v>7423448397</v>
      </c>
      <c r="E212" s="370" t="s">
        <v>1719</v>
      </c>
      <c r="F212" s="63" t="str">
        <f>VLOOKUP(D212,'Sheet1 (2)'!$D$11:$F$338,3,0)</f>
        <v>Trần Văn Đeo</v>
      </c>
      <c r="G212" s="774">
        <f>VLOOKUP(C212,'chuyển xếp 2024'!$C$5:$W$328,21,0)</f>
        <v>5061000</v>
      </c>
      <c r="H212" s="774">
        <f>VLOOKUP(C212,'chuyển xếp 2024'!$C$5:$W$328,19,0)</f>
        <v>0</v>
      </c>
      <c r="I212" s="46" t="s">
        <v>1872</v>
      </c>
      <c r="J212" s="63">
        <f t="shared" si="10"/>
        <v>1</v>
      </c>
      <c r="K212" s="56" t="s">
        <v>33</v>
      </c>
      <c r="L212" s="56" t="s">
        <v>34</v>
      </c>
      <c r="M212" s="46"/>
      <c r="N212" s="46" t="s">
        <v>671</v>
      </c>
      <c r="O212" s="234">
        <v>31895</v>
      </c>
      <c r="P212" s="75">
        <v>45170</v>
      </c>
      <c r="Q212" s="97" t="s">
        <v>36</v>
      </c>
      <c r="R212" s="56" t="s">
        <v>1994</v>
      </c>
      <c r="S212" s="626" t="str">
        <f t="shared" ca="1" si="9"/>
        <v xml:space="preserve">2 NĂM 11 THÁNG 18 NGÀY </v>
      </c>
      <c r="T212" s="74" t="s">
        <v>1910</v>
      </c>
      <c r="U212" s="1049" t="s">
        <v>1910</v>
      </c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108">
        <v>44326</v>
      </c>
      <c r="AH212" s="108"/>
      <c r="AI212" s="46" t="s">
        <v>232</v>
      </c>
      <c r="AJ212" s="108" t="s">
        <v>1878</v>
      </c>
      <c r="AK212" s="627" t="s">
        <v>1911</v>
      </c>
      <c r="AL212" s="627"/>
      <c r="AM212" s="628"/>
      <c r="AN212" s="108" t="s">
        <v>156</v>
      </c>
      <c r="AO212" s="108"/>
      <c r="AP212" s="56" t="s">
        <v>1055</v>
      </c>
      <c r="AQ212" s="36">
        <f t="shared" ref="AQ212:AQ313" ca="1" si="11">DATEDIF(O212,TODAY(),"y")</f>
        <v>39</v>
      </c>
    </row>
    <row r="213" spans="1:43" s="624" customFormat="1">
      <c r="A213" s="25">
        <f>IF(C213=0,"",SUBTOTAL(3,C$5:C213))</f>
        <v>209</v>
      </c>
      <c r="B213" s="86">
        <v>93</v>
      </c>
      <c r="C213" s="369" t="s">
        <v>1945</v>
      </c>
      <c r="D213" s="25" t="str">
        <f>VLOOKUP(C213,Sheet4!$A$1:$B$300,2,0)</f>
        <v>9222576999</v>
      </c>
      <c r="E213" s="370" t="s">
        <v>1912</v>
      </c>
      <c r="F213" s="63" t="str">
        <f>VLOOKUP(D213,'Sheet1 (2)'!$D$11:$F$338,3,0)</f>
        <v>Nguyễn Thị Mỹ Ngọc</v>
      </c>
      <c r="G213" s="774">
        <f>VLOOKUP(C213,'chuyển xếp 2024'!$C$5:$W$328,21,0)</f>
        <v>5061000</v>
      </c>
      <c r="H213" s="774">
        <f>VLOOKUP(C213,'chuyển xếp 2024'!$C$5:$W$328,19,0)</f>
        <v>0</v>
      </c>
      <c r="I213" s="63" t="s">
        <v>63</v>
      </c>
      <c r="J213" s="63">
        <f t="shared" si="10"/>
        <v>0</v>
      </c>
      <c r="K213" s="56" t="s">
        <v>33</v>
      </c>
      <c r="L213" s="56" t="s">
        <v>34</v>
      </c>
      <c r="M213" s="46"/>
      <c r="N213" s="46" t="s">
        <v>671</v>
      </c>
      <c r="O213" s="234">
        <v>38233</v>
      </c>
      <c r="P213" s="75">
        <v>45170</v>
      </c>
      <c r="Q213" s="97" t="s">
        <v>36</v>
      </c>
      <c r="R213" s="56" t="s">
        <v>1995</v>
      </c>
      <c r="S213" s="626" t="str">
        <f t="shared" ca="1" si="9"/>
        <v xml:space="preserve">2 NĂM 11 THÁNG 18 NGÀY </v>
      </c>
      <c r="T213" s="74" t="s">
        <v>1913</v>
      </c>
      <c r="U213" s="1049" t="s">
        <v>1913</v>
      </c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108">
        <v>44422</v>
      </c>
      <c r="AH213" s="108"/>
      <c r="AI213" s="46" t="s">
        <v>232</v>
      </c>
      <c r="AJ213" s="108" t="s">
        <v>1914</v>
      </c>
      <c r="AK213" s="627" t="s">
        <v>1135</v>
      </c>
      <c r="AL213" s="627"/>
      <c r="AM213" s="628"/>
      <c r="AN213" s="108" t="s">
        <v>156</v>
      </c>
      <c r="AO213" s="108"/>
      <c r="AP213" s="56" t="s">
        <v>1055</v>
      </c>
      <c r="AQ213" s="36">
        <f t="shared" ca="1" si="11"/>
        <v>21</v>
      </c>
    </row>
    <row r="214" spans="1:43" s="624" customFormat="1">
      <c r="A214" s="25">
        <f>IF(C214=0,"",SUBTOTAL(3,C$5:C214))</f>
        <v>210</v>
      </c>
      <c r="B214" s="86">
        <v>94</v>
      </c>
      <c r="C214" s="369" t="s">
        <v>1946</v>
      </c>
      <c r="D214" s="25" t="str">
        <f>VLOOKUP(C214,Sheet4!$A$1:$B$300,2,0)</f>
        <v>9211012632</v>
      </c>
      <c r="E214" s="370" t="s">
        <v>1915</v>
      </c>
      <c r="F214" s="63" t="str">
        <f>VLOOKUP(D214,'Sheet1 (2)'!$D$11:$F$338,3,0)</f>
        <v>Nguyễn Thị Thúy Em</v>
      </c>
      <c r="G214" s="774">
        <f>VLOOKUP(C214,'chuyển xếp 2024'!$C$5:$W$328,21,0)</f>
        <v>5061000</v>
      </c>
      <c r="H214" s="774">
        <f>VLOOKUP(C214,'chuyển xếp 2024'!$C$5:$W$328,19,0)</f>
        <v>0</v>
      </c>
      <c r="I214" s="63" t="s">
        <v>63</v>
      </c>
      <c r="J214" s="63">
        <f t="shared" si="10"/>
        <v>0</v>
      </c>
      <c r="K214" s="56" t="s">
        <v>33</v>
      </c>
      <c r="L214" s="56" t="s">
        <v>34</v>
      </c>
      <c r="M214" s="46"/>
      <c r="N214" s="46" t="s">
        <v>671</v>
      </c>
      <c r="O214" s="234">
        <v>32092</v>
      </c>
      <c r="P214" s="75">
        <v>45170</v>
      </c>
      <c r="Q214" s="97" t="s">
        <v>36</v>
      </c>
      <c r="R214" s="56" t="s">
        <v>1996</v>
      </c>
      <c r="S214" s="626" t="str">
        <f t="shared" ca="1" si="9"/>
        <v xml:space="preserve">2 NĂM 11 THÁNG 18 NGÀY </v>
      </c>
      <c r="T214" s="74" t="s">
        <v>1916</v>
      </c>
      <c r="U214" s="1049" t="s">
        <v>1916</v>
      </c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108">
        <v>44418</v>
      </c>
      <c r="AH214" s="108"/>
      <c r="AI214" s="46" t="s">
        <v>232</v>
      </c>
      <c r="AJ214" s="108" t="s">
        <v>1883</v>
      </c>
      <c r="AK214" s="627" t="s">
        <v>1179</v>
      </c>
      <c r="AL214" s="627"/>
      <c r="AM214" s="628"/>
      <c r="AN214" s="108" t="s">
        <v>156</v>
      </c>
      <c r="AO214" s="108"/>
      <c r="AP214" s="56" t="s">
        <v>1055</v>
      </c>
      <c r="AQ214" s="36">
        <f t="shared" ca="1" si="11"/>
        <v>38</v>
      </c>
    </row>
    <row r="215" spans="1:43" s="624" customFormat="1">
      <c r="A215" s="25">
        <f>IF(C215=0,"",SUBTOTAL(3,C$5:C215))</f>
        <v>211</v>
      </c>
      <c r="B215" s="86">
        <v>95</v>
      </c>
      <c r="C215" s="369" t="s">
        <v>1948</v>
      </c>
      <c r="D215" s="25" t="str">
        <f>VLOOKUP(C215,Sheet4!$A$1:$B$300,2,0)</f>
        <v>9221453597</v>
      </c>
      <c r="E215" s="370" t="s">
        <v>1918</v>
      </c>
      <c r="F215" s="63" t="str">
        <f>VLOOKUP(D215,'Sheet1 (2)'!$D$11:$F$338,3,0)</f>
        <v>Lâm Văn Đời</v>
      </c>
      <c r="G215" s="774">
        <f>VLOOKUP(C215,'chuyển xếp 2024'!$C$5:$W$328,21,0)</f>
        <v>5061000</v>
      </c>
      <c r="H215" s="774">
        <f>VLOOKUP(C215,'chuyển xếp 2024'!$C$5:$W$328,19,0)</f>
        <v>0</v>
      </c>
      <c r="I215" s="46" t="s">
        <v>1872</v>
      </c>
      <c r="J215" s="63">
        <f t="shared" si="10"/>
        <v>1</v>
      </c>
      <c r="K215" s="56" t="s">
        <v>33</v>
      </c>
      <c r="L215" s="56" t="s">
        <v>34</v>
      </c>
      <c r="M215" s="46"/>
      <c r="N215" s="46" t="s">
        <v>671</v>
      </c>
      <c r="O215" s="234">
        <v>26299</v>
      </c>
      <c r="P215" s="75">
        <v>45170</v>
      </c>
      <c r="Q215" s="97" t="s">
        <v>36</v>
      </c>
      <c r="R215" s="56" t="s">
        <v>1997</v>
      </c>
      <c r="S215" s="626" t="str">
        <f t="shared" ca="1" si="9"/>
        <v xml:space="preserve">2 NĂM 11 THÁNG 18 NGÀY </v>
      </c>
      <c r="T215" s="74" t="s">
        <v>1919</v>
      </c>
      <c r="U215" s="1049" t="s">
        <v>1919</v>
      </c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108">
        <v>44825</v>
      </c>
      <c r="AH215" s="108"/>
      <c r="AI215" s="46" t="s">
        <v>232</v>
      </c>
      <c r="AJ215" s="108" t="s">
        <v>1920</v>
      </c>
      <c r="AK215" s="627" t="s">
        <v>1921</v>
      </c>
      <c r="AL215" s="627"/>
      <c r="AM215" s="628"/>
      <c r="AN215" s="108" t="s">
        <v>156</v>
      </c>
      <c r="AO215" s="108"/>
      <c r="AP215" s="56" t="s">
        <v>1055</v>
      </c>
      <c r="AQ215" s="36">
        <f t="shared" ca="1" si="11"/>
        <v>54</v>
      </c>
    </row>
    <row r="216" spans="1:43" s="624" customFormat="1">
      <c r="A216" s="25">
        <f>IF(C216=0,"",SUBTOTAL(3,C$5:C216))</f>
        <v>212</v>
      </c>
      <c r="B216" s="86">
        <v>96</v>
      </c>
      <c r="C216" s="369" t="s">
        <v>1949</v>
      </c>
      <c r="D216" s="25" t="str">
        <f>VLOOKUP(C216,Sheet4!$A$1:$B$300,2,0)</f>
        <v>9208007856</v>
      </c>
      <c r="E216" s="370" t="s">
        <v>1630</v>
      </c>
      <c r="F216" s="63" t="str">
        <f>VLOOKUP(D216,'Sheet1 (2)'!$D$11:$F$338,3,0)</f>
        <v>Nguyễn Văn Lý</v>
      </c>
      <c r="G216" s="774">
        <f>VLOOKUP(C216,'chuyển xếp 2024'!$C$5:$W$328,21,0)</f>
        <v>5061000</v>
      </c>
      <c r="H216" s="774">
        <f>VLOOKUP(C216,'chuyển xếp 2024'!$C$5:$W$328,19,0)</f>
        <v>0</v>
      </c>
      <c r="I216" s="46" t="s">
        <v>1872</v>
      </c>
      <c r="J216" s="63">
        <f t="shared" si="10"/>
        <v>1</v>
      </c>
      <c r="K216" s="56" t="s">
        <v>33</v>
      </c>
      <c r="L216" s="56" t="s">
        <v>34</v>
      </c>
      <c r="M216" s="46"/>
      <c r="N216" s="46" t="s">
        <v>671</v>
      </c>
      <c r="O216" s="234">
        <v>30736</v>
      </c>
      <c r="P216" s="75">
        <v>45170</v>
      </c>
      <c r="Q216" s="97" t="s">
        <v>36</v>
      </c>
      <c r="R216" s="56" t="s">
        <v>1998</v>
      </c>
      <c r="S216" s="626" t="str">
        <f ca="1">DATEDIF(P216,TODAY(),"Y") &amp; " NĂM " &amp;DATEDIF(P216,TODAY(),"YM") &amp; " THÁNG " &amp; DATEDIF(P216,TODAY(), "MD") &amp; " NGÀY "</f>
        <v xml:space="preserve">2 NĂM 11 THÁNG 18 NGÀY </v>
      </c>
      <c r="T216" s="74" t="s">
        <v>1922</v>
      </c>
      <c r="U216" s="1049" t="s">
        <v>1922</v>
      </c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108">
        <v>44440</v>
      </c>
      <c r="AH216" s="108"/>
      <c r="AI216" s="46" t="s">
        <v>232</v>
      </c>
      <c r="AJ216" s="108" t="s">
        <v>1923</v>
      </c>
      <c r="AK216" s="627" t="s">
        <v>1924</v>
      </c>
      <c r="AL216" s="627"/>
      <c r="AM216" s="628"/>
      <c r="AN216" s="108" t="s">
        <v>156</v>
      </c>
      <c r="AO216" s="108"/>
      <c r="AP216" s="56" t="s">
        <v>1055</v>
      </c>
      <c r="AQ216" s="36">
        <f t="shared" ca="1" si="11"/>
        <v>42</v>
      </c>
    </row>
    <row r="217" spans="1:43" s="624" customFormat="1">
      <c r="A217" s="25">
        <f>IF(C217=0,"",SUBTOTAL(3,C$5:C217))</f>
        <v>213</v>
      </c>
      <c r="B217" s="86">
        <v>97</v>
      </c>
      <c r="C217" s="369" t="s">
        <v>1960</v>
      </c>
      <c r="D217" s="25" t="str">
        <f>VLOOKUP(C217,Sheet4!$A$1:$B$300,2,0)</f>
        <v>9521066797</v>
      </c>
      <c r="E217" s="370" t="s">
        <v>1954</v>
      </c>
      <c r="F217" s="63" t="str">
        <f>VLOOKUP(D217,'Sheet1 (2)'!$D$11:$F$338,3,0)</f>
        <v>Nguyễn Trọng Tín</v>
      </c>
      <c r="G217" s="774">
        <f>VLOOKUP(C217,'chuyển xếp 2024'!$C$5:$W$328,21,0)</f>
        <v>5061000</v>
      </c>
      <c r="H217" s="774">
        <f>VLOOKUP(C217,'chuyển xếp 2024'!$C$5:$W$328,19,0)</f>
        <v>0</v>
      </c>
      <c r="I217" s="46" t="s">
        <v>1872</v>
      </c>
      <c r="J217" s="63">
        <f t="shared" si="10"/>
        <v>1</v>
      </c>
      <c r="K217" s="56" t="s">
        <v>33</v>
      </c>
      <c r="L217" s="56" t="s">
        <v>34</v>
      </c>
      <c r="M217" s="46"/>
      <c r="N217" s="46" t="s">
        <v>671</v>
      </c>
      <c r="O217" s="234">
        <v>36778</v>
      </c>
      <c r="P217" s="75">
        <v>45261</v>
      </c>
      <c r="Q217" s="97" t="s">
        <v>36</v>
      </c>
      <c r="R217" s="56" t="s">
        <v>2003</v>
      </c>
      <c r="S217" s="626" t="str">
        <f ca="1">DATEDIF(P217,TODAY(),"Y") &amp; " NĂM " &amp;DATEDIF(P217,TODAY(),"YM") &amp; " THÁNG " &amp; DATEDIF(P217,TODAY(), "MD") &amp; " NGÀY "</f>
        <v xml:space="preserve">2 NĂM 8 THÁNG 18 NGÀY </v>
      </c>
      <c r="T217" s="74" t="s">
        <v>2005</v>
      </c>
      <c r="U217" s="1049" t="s">
        <v>2005</v>
      </c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108">
        <v>44419</v>
      </c>
      <c r="AH217" s="108"/>
      <c r="AI217" s="46" t="s">
        <v>232</v>
      </c>
      <c r="AJ217" s="108" t="s">
        <v>2007</v>
      </c>
      <c r="AK217" s="627" t="s">
        <v>2008</v>
      </c>
      <c r="AL217" s="627"/>
      <c r="AM217" s="628"/>
      <c r="AN217" s="108" t="s">
        <v>156</v>
      </c>
      <c r="AO217" s="108"/>
      <c r="AP217" s="56" t="s">
        <v>1055</v>
      </c>
      <c r="AQ217" s="36">
        <f t="shared" ca="1" si="11"/>
        <v>25</v>
      </c>
    </row>
    <row r="218" spans="1:43" s="624" customFormat="1">
      <c r="A218" s="25">
        <f>IF(C218=0,"",SUBTOTAL(3,C$5:C218))</f>
        <v>214</v>
      </c>
      <c r="B218" s="86">
        <v>98</v>
      </c>
      <c r="C218" s="369" t="s">
        <v>1961</v>
      </c>
      <c r="D218" s="25" t="str">
        <f>VLOOKUP(C218,Sheet4!$A$1:$B$300,2,0)</f>
        <v>9208016245</v>
      </c>
      <c r="E218" s="370" t="s">
        <v>1656</v>
      </c>
      <c r="F218" s="63" t="str">
        <f>VLOOKUP(D218,'Sheet1 (2)'!$D$11:$F$338,3,0)</f>
        <v>Nguyễn Thanh Hải</v>
      </c>
      <c r="G218" s="774">
        <f>VLOOKUP(C218,'chuyển xếp 2024'!$C$5:$W$328,21,0)</f>
        <v>5061000</v>
      </c>
      <c r="H218" s="774">
        <f>VLOOKUP(C218,'chuyển xếp 2024'!$C$5:$W$328,19,0)</f>
        <v>0</v>
      </c>
      <c r="I218" s="46" t="s">
        <v>1872</v>
      </c>
      <c r="J218" s="63">
        <f t="shared" si="10"/>
        <v>1</v>
      </c>
      <c r="K218" s="56" t="s">
        <v>33</v>
      </c>
      <c r="L218" s="56" t="s">
        <v>34</v>
      </c>
      <c r="M218" s="46"/>
      <c r="N218" s="46" t="s">
        <v>671</v>
      </c>
      <c r="O218" s="234">
        <v>28126</v>
      </c>
      <c r="P218" s="75">
        <v>45261</v>
      </c>
      <c r="Q218" s="97" t="s">
        <v>36</v>
      </c>
      <c r="R218" s="56" t="s">
        <v>2004</v>
      </c>
      <c r="S218" s="626" t="str">
        <f ca="1">DATEDIF(P218,TODAY(),"Y") &amp; " NĂM " &amp;DATEDIF(P218,TODAY(),"YM") &amp; " THÁNG " &amp; DATEDIF(P218,TODAY(), "MD") &amp; " NGÀY "</f>
        <v xml:space="preserve">2 NĂM 8 THÁNG 18 NGÀY </v>
      </c>
      <c r="T218" s="74" t="s">
        <v>2006</v>
      </c>
      <c r="U218" s="1049" t="s">
        <v>2006</v>
      </c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108">
        <v>44326</v>
      </c>
      <c r="AH218" s="108"/>
      <c r="AI218" s="46" t="s">
        <v>232</v>
      </c>
      <c r="AJ218" s="108" t="s">
        <v>2009</v>
      </c>
      <c r="AK218" s="627" t="s">
        <v>2010</v>
      </c>
      <c r="AL218" s="627"/>
      <c r="AM218" s="628"/>
      <c r="AN218" s="108" t="s">
        <v>156</v>
      </c>
      <c r="AO218" s="108"/>
      <c r="AP218" s="56" t="s">
        <v>1055</v>
      </c>
      <c r="AQ218" s="36">
        <f t="shared" ca="1" si="11"/>
        <v>49</v>
      </c>
    </row>
    <row r="219" spans="1:43" s="624" customFormat="1">
      <c r="A219" s="25">
        <f>IF(C219=0,"",SUBTOTAL(3,C$5:C219))</f>
        <v>215</v>
      </c>
      <c r="B219" s="86">
        <v>99</v>
      </c>
      <c r="C219" s="369" t="s">
        <v>2301</v>
      </c>
      <c r="D219" s="25" t="str">
        <f>VLOOKUP(C219,Sheet4!$A$1:$B$300,2,0)</f>
        <v>9212000757</v>
      </c>
      <c r="E219" s="370" t="s">
        <v>2295</v>
      </c>
      <c r="F219" s="63" t="str">
        <f>VLOOKUP(D219,'Sheet1 (2)'!$D$11:$F$338,3,0)</f>
        <v>Nguyễn Hoàng Khang</v>
      </c>
      <c r="G219" s="774">
        <f>VLOOKUP(C219,'chuyển xếp 2024'!$C$5:$W$328,21,0)</f>
        <v>4730000</v>
      </c>
      <c r="H219" s="774">
        <f>VLOOKUP(C219,'chuyển xếp 2024'!$C$5:$W$328,19,0)</f>
        <v>0</v>
      </c>
      <c r="I219" s="46" t="s">
        <v>1872</v>
      </c>
      <c r="J219" s="63">
        <f t="shared" si="10"/>
        <v>1</v>
      </c>
      <c r="K219" s="56" t="s">
        <v>33</v>
      </c>
      <c r="L219" s="56" t="s">
        <v>34</v>
      </c>
      <c r="M219" s="46"/>
      <c r="N219" s="46" t="s">
        <v>671</v>
      </c>
      <c r="O219" s="234">
        <v>29484</v>
      </c>
      <c r="P219" s="75">
        <v>45364</v>
      </c>
      <c r="Q219" s="97" t="s">
        <v>36</v>
      </c>
      <c r="R219" s="56" t="s">
        <v>2300</v>
      </c>
      <c r="S219" s="626" t="str">
        <f ca="1">DATEDIF(P219,TODAY(),"Y") &amp; " NĂM " &amp;DATEDIF(P219,TODAY(),"YM") &amp; " THÁNG " &amp; DATEDIF(P219,TODAY(), "MD") &amp; " NGÀY "</f>
        <v xml:space="preserve">2 NĂM 5 THÁNG 6 NGÀY </v>
      </c>
      <c r="T219" s="523" t="s">
        <v>2296</v>
      </c>
      <c r="U219" s="1049" t="s">
        <v>2296</v>
      </c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108">
        <v>44417</v>
      </c>
      <c r="AH219" s="108"/>
      <c r="AI219" s="46" t="s">
        <v>232</v>
      </c>
      <c r="AJ219" s="108" t="s">
        <v>2297</v>
      </c>
      <c r="AK219" s="108" t="s">
        <v>2298</v>
      </c>
      <c r="AL219" s="627"/>
      <c r="AM219" s="628"/>
      <c r="AN219" s="108" t="s">
        <v>156</v>
      </c>
      <c r="AO219" s="108"/>
      <c r="AP219" s="56" t="s">
        <v>1055</v>
      </c>
      <c r="AQ219" s="36">
        <f t="shared" ca="1" si="11"/>
        <v>45</v>
      </c>
    </row>
    <row r="220" spans="1:43" s="624" customFormat="1">
      <c r="A220" s="25">
        <f>IF(C220=0,"",SUBTOTAL(3,C$5:C220))</f>
        <v>216</v>
      </c>
      <c r="B220" s="86">
        <v>100</v>
      </c>
      <c r="C220" s="369" t="s">
        <v>2315</v>
      </c>
      <c r="D220" s="25" t="str">
        <f>VLOOKUP(C220,Sheet4!$A$1:$B$300,2,0)</f>
        <v>8622094713</v>
      </c>
      <c r="E220" s="370" t="s">
        <v>2303</v>
      </c>
      <c r="F220" s="63" t="str">
        <f>VLOOKUP(D220,'Sheet1 (2)'!$D$11:$F$338,3,0)</f>
        <v>Võ Văn Cọp</v>
      </c>
      <c r="G220" s="774">
        <f>VLOOKUP(C220,'chuyển xếp 2024'!$C$5:$W$328,21,0)</f>
        <v>4730000</v>
      </c>
      <c r="H220" s="774">
        <f>VLOOKUP(C220,'chuyển xếp 2024'!$C$5:$W$328,19,0)</f>
        <v>0</v>
      </c>
      <c r="I220" s="46" t="s">
        <v>1872</v>
      </c>
      <c r="J220" s="63">
        <f t="shared" si="10"/>
        <v>1</v>
      </c>
      <c r="K220" s="56" t="s">
        <v>33</v>
      </c>
      <c r="L220" s="56" t="s">
        <v>34</v>
      </c>
      <c r="M220" s="46"/>
      <c r="N220" s="46" t="s">
        <v>671</v>
      </c>
      <c r="O220" s="234">
        <v>27030</v>
      </c>
      <c r="P220" s="75">
        <v>45364</v>
      </c>
      <c r="Q220" s="97" t="s">
        <v>36</v>
      </c>
      <c r="R220" s="56" t="s">
        <v>2304</v>
      </c>
      <c r="S220" s="626" t="str">
        <f ca="1">DATEDIF(P220,TODAY(),"Y") &amp; " NĂM " &amp;DATEDIF(P220,TODAY(),"YM") &amp; " THÁNG " &amp; DATEDIF(P220,TODAY(), "MD") &amp; " NGÀY "</f>
        <v xml:space="preserve">2 NĂM 5 THÁNG 6 NGÀY </v>
      </c>
      <c r="T220" s="523" t="s">
        <v>2311</v>
      </c>
      <c r="U220" s="1049" t="s">
        <v>2311</v>
      </c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108">
        <v>44550</v>
      </c>
      <c r="AH220" s="108"/>
      <c r="AI220" s="46" t="s">
        <v>232</v>
      </c>
      <c r="AJ220" s="108" t="s">
        <v>2312</v>
      </c>
      <c r="AK220" s="108" t="s">
        <v>2313</v>
      </c>
      <c r="AL220" s="627"/>
      <c r="AM220" s="628"/>
      <c r="AN220" s="108" t="s">
        <v>156</v>
      </c>
      <c r="AO220" s="108"/>
      <c r="AP220" s="56" t="s">
        <v>1055</v>
      </c>
      <c r="AQ220" s="36">
        <f t="shared" ca="1" si="11"/>
        <v>52</v>
      </c>
    </row>
    <row r="221" spans="1:43" s="624" customFormat="1">
      <c r="A221" s="25">
        <f>IF(C221=0,"",SUBTOTAL(3,C$5:C221))</f>
        <v>217</v>
      </c>
      <c r="B221" s="86">
        <v>101</v>
      </c>
      <c r="C221" s="369" t="s">
        <v>2317</v>
      </c>
      <c r="D221" s="25" t="str">
        <f>VLOOKUP(C221,Sheet4!$A$1:$B$300,2,0)</f>
        <v>9122411160</v>
      </c>
      <c r="E221" s="370" t="s">
        <v>2328</v>
      </c>
      <c r="F221" s="63" t="str">
        <f>VLOOKUP(D221,'Sheet1 (2)'!$D$11:$F$338,3,0)</f>
        <v>Trần Thanh Toàn</v>
      </c>
      <c r="G221" s="774">
        <f>VLOOKUP(C221,'chuyển xếp 2024'!$C$5:$W$328,21,0)</f>
        <v>4730000</v>
      </c>
      <c r="H221" s="774">
        <f>VLOOKUP(C221,'chuyển xếp 2024'!$C$5:$W$328,19,0)</f>
        <v>0</v>
      </c>
      <c r="I221" s="46" t="s">
        <v>1872</v>
      </c>
      <c r="J221" s="63">
        <f t="shared" si="10"/>
        <v>1</v>
      </c>
      <c r="K221" s="56" t="s">
        <v>33</v>
      </c>
      <c r="L221" s="56" t="s">
        <v>34</v>
      </c>
      <c r="M221" s="46"/>
      <c r="N221" s="46" t="s">
        <v>671</v>
      </c>
      <c r="O221" s="234">
        <v>32973</v>
      </c>
      <c r="P221" s="75">
        <v>45364</v>
      </c>
      <c r="Q221" s="97" t="s">
        <v>36</v>
      </c>
      <c r="R221" s="56" t="s">
        <v>2305</v>
      </c>
      <c r="S221" s="626" t="str">
        <f t="shared" ref="S221:S287" ca="1" si="12">DATEDIF(P221,TODAY(),"Y") &amp; " NĂM " &amp;DATEDIF(P221,TODAY(),"YM") &amp; " THÁNG " &amp; DATEDIF(P221,TODAY(), "MD") &amp; " NGÀY "</f>
        <v xml:space="preserve">2 NĂM 5 THÁNG 6 NGÀY </v>
      </c>
      <c r="T221" s="523" t="s">
        <v>2329</v>
      </c>
      <c r="U221" s="1049" t="s">
        <v>2329</v>
      </c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108">
        <v>44844</v>
      </c>
      <c r="AH221" s="108"/>
      <c r="AI221" s="46" t="s">
        <v>232</v>
      </c>
      <c r="AJ221" s="108" t="s">
        <v>2330</v>
      </c>
      <c r="AK221" s="108" t="s">
        <v>2331</v>
      </c>
      <c r="AL221" s="627"/>
      <c r="AM221" s="628"/>
      <c r="AN221" s="108" t="s">
        <v>156</v>
      </c>
      <c r="AO221" s="108"/>
      <c r="AP221" s="56" t="s">
        <v>1055</v>
      </c>
      <c r="AQ221" s="36">
        <f t="shared" ca="1" si="11"/>
        <v>36</v>
      </c>
    </row>
    <row r="222" spans="1:43" s="624" customFormat="1">
      <c r="A222" s="25">
        <f>IF(C222=0,"",SUBTOTAL(3,C$5:C222))</f>
        <v>218</v>
      </c>
      <c r="B222" s="86">
        <v>102</v>
      </c>
      <c r="C222" s="369" t="s">
        <v>2318</v>
      </c>
      <c r="D222" s="25" t="str">
        <f>VLOOKUP(C222,Sheet4!$A$1:$B$300,2,0)</f>
        <v>8416005030</v>
      </c>
      <c r="E222" s="370" t="s">
        <v>2333</v>
      </c>
      <c r="F222" s="63" t="str">
        <f>VLOOKUP(D222,'Sheet1 (2)'!$D$11:$F$338,3,0)</f>
        <v>Diệp Thị Tập</v>
      </c>
      <c r="G222" s="774">
        <f>VLOOKUP(C222,'chuyển xếp 2024'!$C$5:$W$328,21,0)</f>
        <v>4730000</v>
      </c>
      <c r="H222" s="774">
        <f>VLOOKUP(C222,'chuyển xếp 2024'!$C$5:$W$328,19,0)</f>
        <v>0</v>
      </c>
      <c r="I222" s="63" t="s">
        <v>63</v>
      </c>
      <c r="J222" s="63">
        <f t="shared" si="10"/>
        <v>0</v>
      </c>
      <c r="K222" s="56" t="s">
        <v>33</v>
      </c>
      <c r="L222" s="56" t="s">
        <v>34</v>
      </c>
      <c r="M222" s="46"/>
      <c r="N222" s="46" t="s">
        <v>671</v>
      </c>
      <c r="O222" s="234">
        <v>31048</v>
      </c>
      <c r="P222" s="75">
        <v>45364</v>
      </c>
      <c r="Q222" s="97" t="s">
        <v>36</v>
      </c>
      <c r="R222" s="56" t="s">
        <v>2306</v>
      </c>
      <c r="S222" s="626" t="str">
        <f t="shared" ca="1" si="12"/>
        <v xml:space="preserve">2 NĂM 5 THÁNG 6 NGÀY </v>
      </c>
      <c r="T222" s="523" t="s">
        <v>2334</v>
      </c>
      <c r="U222" s="1049" t="s">
        <v>2334</v>
      </c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108">
        <v>44417</v>
      </c>
      <c r="AH222" s="108"/>
      <c r="AI222" s="46" t="s">
        <v>232</v>
      </c>
      <c r="AJ222" s="108" t="s">
        <v>2335</v>
      </c>
      <c r="AK222" s="108" t="s">
        <v>2336</v>
      </c>
      <c r="AL222" s="627"/>
      <c r="AM222" s="628"/>
      <c r="AN222" s="108" t="s">
        <v>156</v>
      </c>
      <c r="AO222" s="108"/>
      <c r="AP222" s="56" t="s">
        <v>1055</v>
      </c>
      <c r="AQ222" s="36">
        <f t="shared" ca="1" si="11"/>
        <v>41</v>
      </c>
    </row>
    <row r="223" spans="1:43" s="624" customFormat="1">
      <c r="A223" s="25">
        <f>IF(C223=0,"",SUBTOTAL(3,C$5:C223))</f>
        <v>219</v>
      </c>
      <c r="B223" s="86">
        <v>103</v>
      </c>
      <c r="C223" s="369" t="s">
        <v>2320</v>
      </c>
      <c r="D223" s="25" t="str">
        <f>VLOOKUP(C223,Sheet4!$A$1:$B$300,2,0)</f>
        <v>8622118525</v>
      </c>
      <c r="E223" s="370" t="s">
        <v>2340</v>
      </c>
      <c r="F223" s="63" t="str">
        <f>VLOOKUP(D223,'Sheet1 (2)'!$D$11:$F$338,3,0)</f>
        <v>Phan Ngọc Được</v>
      </c>
      <c r="G223" s="774">
        <f>VLOOKUP(C223,'chuyển xếp 2024'!$C$5:$W$328,21,0)</f>
        <v>4730000</v>
      </c>
      <c r="H223" s="774">
        <f>VLOOKUP(C223,'chuyển xếp 2024'!$C$5:$W$328,19,0)</f>
        <v>0</v>
      </c>
      <c r="I223" s="46" t="s">
        <v>1872</v>
      </c>
      <c r="J223" s="63">
        <f t="shared" si="10"/>
        <v>1</v>
      </c>
      <c r="K223" s="56" t="s">
        <v>33</v>
      </c>
      <c r="L223" s="56" t="s">
        <v>34</v>
      </c>
      <c r="M223" s="46"/>
      <c r="N223" s="46" t="s">
        <v>671</v>
      </c>
      <c r="O223" s="234">
        <v>29168</v>
      </c>
      <c r="P223" s="75">
        <v>45364</v>
      </c>
      <c r="Q223" s="97" t="s">
        <v>36</v>
      </c>
      <c r="R223" s="56" t="s">
        <v>2308</v>
      </c>
      <c r="S223" s="626" t="str">
        <f t="shared" ca="1" si="12"/>
        <v xml:space="preserve">2 NĂM 5 THÁNG 6 NGÀY </v>
      </c>
      <c r="T223" s="523" t="s">
        <v>2341</v>
      </c>
      <c r="U223" s="1049" t="s">
        <v>2341</v>
      </c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108">
        <v>44745</v>
      </c>
      <c r="AH223" s="108"/>
      <c r="AI223" s="46" t="s">
        <v>232</v>
      </c>
      <c r="AJ223" s="108" t="s">
        <v>1896</v>
      </c>
      <c r="AK223" s="108" t="s">
        <v>2342</v>
      </c>
      <c r="AL223" s="627"/>
      <c r="AM223" s="628"/>
      <c r="AN223" s="108" t="s">
        <v>156</v>
      </c>
      <c r="AO223" s="108"/>
      <c r="AP223" s="56" t="s">
        <v>1055</v>
      </c>
      <c r="AQ223" s="36">
        <f t="shared" ca="1" si="11"/>
        <v>46</v>
      </c>
    </row>
    <row r="224" spans="1:43" s="624" customFormat="1">
      <c r="A224" s="25">
        <f>IF(C224=0,"",SUBTOTAL(3,C$5:C224))</f>
        <v>220</v>
      </c>
      <c r="B224" s="86">
        <v>104</v>
      </c>
      <c r="C224" s="369" t="s">
        <v>2322</v>
      </c>
      <c r="D224" s="25" t="str">
        <f>VLOOKUP(C224,Sheet4!$A$1:$B$300,2,0)</f>
        <v>7416171783</v>
      </c>
      <c r="E224" s="370" t="s">
        <v>2345</v>
      </c>
      <c r="F224" s="63" t="str">
        <f>VLOOKUP(D224,'Sheet1 (2)'!$D$11:$F$338,3,0)</f>
        <v>Nguyễn Hoàng Nhiên</v>
      </c>
      <c r="G224" s="774">
        <f>VLOOKUP(C224,'chuyển xếp 2024'!$C$5:$W$328,21,0)</f>
        <v>4730000</v>
      </c>
      <c r="H224" s="774">
        <f>VLOOKUP(C224,'chuyển xếp 2024'!$C$5:$W$328,19,0)</f>
        <v>0</v>
      </c>
      <c r="I224" s="46" t="s">
        <v>1872</v>
      </c>
      <c r="J224" s="63">
        <f t="shared" si="10"/>
        <v>1</v>
      </c>
      <c r="K224" s="56" t="s">
        <v>33</v>
      </c>
      <c r="L224" s="56" t="s">
        <v>34</v>
      </c>
      <c r="M224" s="46"/>
      <c r="N224" s="46" t="s">
        <v>671</v>
      </c>
      <c r="O224" s="234">
        <v>31413</v>
      </c>
      <c r="P224" s="75">
        <v>45364</v>
      </c>
      <c r="Q224" s="97" t="s">
        <v>36</v>
      </c>
      <c r="R224" s="56" t="s">
        <v>2309</v>
      </c>
      <c r="S224" s="626" t="str">
        <f t="shared" ca="1" si="12"/>
        <v xml:space="preserve">2 NĂM 5 THÁNG 6 NGÀY </v>
      </c>
      <c r="T224" s="523" t="s">
        <v>2346</v>
      </c>
      <c r="U224" s="1049" t="s">
        <v>2346</v>
      </c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108">
        <v>44434</v>
      </c>
      <c r="AH224" s="108"/>
      <c r="AI224" s="46" t="s">
        <v>232</v>
      </c>
      <c r="AJ224" s="108" t="s">
        <v>2347</v>
      </c>
      <c r="AK224" s="108" t="s">
        <v>2348</v>
      </c>
      <c r="AL224" s="627"/>
      <c r="AM224" s="628"/>
      <c r="AN224" s="108" t="s">
        <v>156</v>
      </c>
      <c r="AO224" s="108"/>
      <c r="AP224" s="56" t="s">
        <v>1055</v>
      </c>
      <c r="AQ224" s="36">
        <f t="shared" ca="1" si="11"/>
        <v>40</v>
      </c>
    </row>
    <row r="225" spans="1:43" s="624" customFormat="1">
      <c r="A225" s="25">
        <f>IF(C225=0,"",SUBTOTAL(3,C$5:C225))</f>
        <v>221</v>
      </c>
      <c r="B225" s="86">
        <v>105</v>
      </c>
      <c r="C225" s="369" t="s">
        <v>2323</v>
      </c>
      <c r="D225" s="25" t="str">
        <f>VLOOKUP(C225,Sheet4!$A$1:$B$300,2,0)</f>
        <v>8416005025</v>
      </c>
      <c r="E225" s="370" t="s">
        <v>2349</v>
      </c>
      <c r="F225" s="63" t="str">
        <f>VLOOKUP(D225,'Sheet1 (2)'!$D$11:$F$338,3,0)</f>
        <v>Thái Văn Tịnh</v>
      </c>
      <c r="G225" s="774">
        <f>VLOOKUP(C225,'chuyển xếp 2024'!$C$5:$W$328,21,0)</f>
        <v>4730000</v>
      </c>
      <c r="H225" s="774">
        <f>VLOOKUP(C225,'chuyển xếp 2024'!$C$5:$W$328,19,0)</f>
        <v>0</v>
      </c>
      <c r="I225" s="46" t="s">
        <v>1872</v>
      </c>
      <c r="J225" s="63">
        <f t="shared" si="10"/>
        <v>1</v>
      </c>
      <c r="K225" s="56" t="s">
        <v>33</v>
      </c>
      <c r="L225" s="56" t="s">
        <v>34</v>
      </c>
      <c r="M225" s="46"/>
      <c r="N225" s="46" t="s">
        <v>671</v>
      </c>
      <c r="O225" s="234">
        <v>29221</v>
      </c>
      <c r="P225" s="75">
        <v>45364</v>
      </c>
      <c r="Q225" s="97" t="s">
        <v>36</v>
      </c>
      <c r="R225" s="56" t="s">
        <v>2310</v>
      </c>
      <c r="S225" s="626" t="str">
        <f t="shared" ca="1" si="12"/>
        <v xml:space="preserve">2 NĂM 5 THÁNG 6 NGÀY </v>
      </c>
      <c r="T225" s="523" t="s">
        <v>2350</v>
      </c>
      <c r="U225" s="1049" t="s">
        <v>2350</v>
      </c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108">
        <v>44417</v>
      </c>
      <c r="AH225" s="108"/>
      <c r="AI225" s="46" t="s">
        <v>232</v>
      </c>
      <c r="AJ225" s="108" t="s">
        <v>2335</v>
      </c>
      <c r="AK225" s="108" t="s">
        <v>2336</v>
      </c>
      <c r="AL225" s="627"/>
      <c r="AM225" s="628"/>
      <c r="AN225" s="108" t="s">
        <v>156</v>
      </c>
      <c r="AO225" s="108"/>
      <c r="AP225" s="56" t="s">
        <v>1055</v>
      </c>
      <c r="AQ225" s="36">
        <f t="shared" ca="1" si="11"/>
        <v>46</v>
      </c>
    </row>
    <row r="226" spans="1:43" s="624" customFormat="1">
      <c r="A226" s="25">
        <f>IF(C226=0,"",SUBTOTAL(3,C$5:C226))</f>
        <v>222</v>
      </c>
      <c r="B226" s="86">
        <v>106</v>
      </c>
      <c r="C226" s="369" t="s">
        <v>2324</v>
      </c>
      <c r="D226" s="25" t="str">
        <f>VLOOKUP(C226,Sheet4!$A$1:$B$300,2,0)</f>
        <v>9216001110</v>
      </c>
      <c r="E226" s="370" t="s">
        <v>2352</v>
      </c>
      <c r="F226" s="63" t="str">
        <f>VLOOKUP(D226,'Sheet1 (2)'!$D$11:$F$338,3,0)</f>
        <v>Trương Thị Giàu</v>
      </c>
      <c r="G226" s="774">
        <f>VLOOKUP(C226,'chuyển xếp 2024'!$C$5:$W$328,21,0)</f>
        <v>4730000</v>
      </c>
      <c r="H226" s="774">
        <f>VLOOKUP(C226,'chuyển xếp 2024'!$C$5:$W$328,19,0)</f>
        <v>0</v>
      </c>
      <c r="I226" s="63" t="s">
        <v>63</v>
      </c>
      <c r="J226" s="63">
        <f t="shared" si="10"/>
        <v>0</v>
      </c>
      <c r="K226" s="56" t="s">
        <v>33</v>
      </c>
      <c r="L226" s="56" t="s">
        <v>34</v>
      </c>
      <c r="M226" s="46"/>
      <c r="N226" s="46" t="s">
        <v>671</v>
      </c>
      <c r="O226" s="234">
        <v>34316</v>
      </c>
      <c r="P226" s="75">
        <v>45364</v>
      </c>
      <c r="Q226" s="97" t="s">
        <v>36</v>
      </c>
      <c r="R226" s="56" t="s">
        <v>2353</v>
      </c>
      <c r="S226" s="626" t="str">
        <f t="shared" ca="1" si="12"/>
        <v xml:space="preserve">2 NĂM 5 THÁNG 6 NGÀY </v>
      </c>
      <c r="T226" s="523" t="s">
        <v>2371</v>
      </c>
      <c r="U226" s="1049" t="s">
        <v>2371</v>
      </c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108">
        <v>44421</v>
      </c>
      <c r="AH226" s="108"/>
      <c r="AI226" s="46" t="s">
        <v>232</v>
      </c>
      <c r="AJ226" s="108" t="s">
        <v>2372</v>
      </c>
      <c r="AK226" s="108" t="s">
        <v>2373</v>
      </c>
      <c r="AL226" s="627"/>
      <c r="AM226" s="628"/>
      <c r="AN226" s="108" t="s">
        <v>156</v>
      </c>
      <c r="AO226" s="108"/>
      <c r="AP226" s="56" t="s">
        <v>1055</v>
      </c>
      <c r="AQ226" s="36">
        <f t="shared" ca="1" si="11"/>
        <v>32</v>
      </c>
    </row>
    <row r="227" spans="1:43" s="624" customFormat="1">
      <c r="A227" s="25">
        <f>IF(C227=0,"",SUBTOTAL(3,C$5:C227))</f>
        <v>223</v>
      </c>
      <c r="B227" s="86">
        <v>107</v>
      </c>
      <c r="C227" s="369" t="s">
        <v>2325</v>
      </c>
      <c r="D227" s="25" t="str">
        <f>VLOOKUP(C227,Sheet4!$A$1:$B$300,2,0)</f>
        <v>9222222788</v>
      </c>
      <c r="E227" s="370" t="s">
        <v>2374</v>
      </c>
      <c r="F227" s="63" t="str">
        <f>VLOOKUP(D227,'Sheet1 (2)'!$D$11:$F$338,3,0)</f>
        <v>Phạm Văn Âu</v>
      </c>
      <c r="G227" s="774">
        <f>VLOOKUP(C227,'chuyển xếp 2024'!$C$5:$W$328,21,0)</f>
        <v>4730000</v>
      </c>
      <c r="H227" s="774">
        <f>VLOOKUP(C227,'chuyển xếp 2024'!$C$5:$W$328,19,0)</f>
        <v>0</v>
      </c>
      <c r="I227" s="46" t="s">
        <v>1872</v>
      </c>
      <c r="J227" s="63">
        <f t="shared" si="10"/>
        <v>1</v>
      </c>
      <c r="K227" s="56" t="s">
        <v>33</v>
      </c>
      <c r="L227" s="56" t="s">
        <v>34</v>
      </c>
      <c r="M227" s="46"/>
      <c r="N227" s="46" t="s">
        <v>671</v>
      </c>
      <c r="O227" s="234">
        <v>35997</v>
      </c>
      <c r="P227" s="75">
        <v>45364</v>
      </c>
      <c r="Q227" s="97" t="s">
        <v>36</v>
      </c>
      <c r="R227" s="56" t="s">
        <v>2354</v>
      </c>
      <c r="S227" s="626" t="str">
        <f t="shared" ca="1" si="12"/>
        <v xml:space="preserve">2 NĂM 5 THÁNG 6 NGÀY </v>
      </c>
      <c r="T227" s="523" t="s">
        <v>2375</v>
      </c>
      <c r="U227" s="1049" t="s">
        <v>2375</v>
      </c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108">
        <v>44879</v>
      </c>
      <c r="AH227" s="108"/>
      <c r="AI227" s="46" t="s">
        <v>232</v>
      </c>
      <c r="AJ227" s="108" t="s">
        <v>2376</v>
      </c>
      <c r="AK227" s="108" t="s">
        <v>2377</v>
      </c>
      <c r="AL227" s="627"/>
      <c r="AM227" s="628"/>
      <c r="AN227" s="108" t="s">
        <v>156</v>
      </c>
      <c r="AO227" s="108"/>
      <c r="AP227" s="56" t="s">
        <v>1055</v>
      </c>
      <c r="AQ227" s="36">
        <f t="shared" ca="1" si="11"/>
        <v>28</v>
      </c>
    </row>
    <row r="228" spans="1:43" s="624" customFormat="1">
      <c r="A228" s="25">
        <f>IF(C228=0,"",SUBTOTAL(3,C$5:C228))</f>
        <v>224</v>
      </c>
      <c r="B228" s="86">
        <v>108</v>
      </c>
      <c r="C228" s="369" t="s">
        <v>2381</v>
      </c>
      <c r="D228" s="25" t="str">
        <f>VLOOKUP(C228,Sheet4!$A$1:$B$300,2,0)</f>
        <v>7525438224</v>
      </c>
      <c r="E228" s="370" t="s">
        <v>1363</v>
      </c>
      <c r="F228" s="63" t="str">
        <f>VLOOKUP(D228,'Sheet1 (2)'!$D$11:$F$338,3,0)</f>
        <v>Nguyễn Thanh Tuấn</v>
      </c>
      <c r="G228" s="774">
        <f>VLOOKUP(C228,'chuyển xếp 2024'!$C$5:$W$328,21,0)</f>
        <v>4730000</v>
      </c>
      <c r="H228" s="774">
        <f>VLOOKUP(C228,'chuyển xếp 2024'!$C$5:$W$328,19,0)</f>
        <v>0</v>
      </c>
      <c r="I228" s="46" t="s">
        <v>1872</v>
      </c>
      <c r="J228" s="63">
        <f t="shared" si="10"/>
        <v>1</v>
      </c>
      <c r="K228" s="56" t="s">
        <v>33</v>
      </c>
      <c r="L228" s="56" t="s">
        <v>34</v>
      </c>
      <c r="M228" s="46"/>
      <c r="N228" s="46" t="s">
        <v>671</v>
      </c>
      <c r="O228" s="234">
        <v>30244</v>
      </c>
      <c r="P228" s="75">
        <v>45364</v>
      </c>
      <c r="Q228" s="97" t="s">
        <v>36</v>
      </c>
      <c r="R228" s="56" t="s">
        <v>2356</v>
      </c>
      <c r="S228" s="626" t="str">
        <f t="shared" ca="1" si="12"/>
        <v xml:space="preserve">2 NĂM 5 THÁNG 6 NGÀY </v>
      </c>
      <c r="T228" s="523" t="s">
        <v>2399</v>
      </c>
      <c r="U228" s="1049" t="s">
        <v>2399</v>
      </c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108">
        <v>44816</v>
      </c>
      <c r="AH228" s="108"/>
      <c r="AI228" s="46" t="s">
        <v>232</v>
      </c>
      <c r="AJ228" s="108" t="s">
        <v>2400</v>
      </c>
      <c r="AK228" s="108" t="s">
        <v>2401</v>
      </c>
      <c r="AL228" s="627"/>
      <c r="AM228" s="628"/>
      <c r="AN228" s="108" t="s">
        <v>156</v>
      </c>
      <c r="AO228" s="108"/>
      <c r="AP228" s="56" t="s">
        <v>1055</v>
      </c>
      <c r="AQ228" s="36">
        <f t="shared" ca="1" si="11"/>
        <v>43</v>
      </c>
    </row>
    <row r="229" spans="1:43" s="624" customFormat="1">
      <c r="A229" s="25">
        <f>IF(C229=0,"",SUBTOTAL(3,C$5:C229))</f>
        <v>225</v>
      </c>
      <c r="B229" s="86">
        <v>109</v>
      </c>
      <c r="C229" s="369" t="s">
        <v>2384</v>
      </c>
      <c r="D229" s="25" t="str">
        <f>VLOOKUP(C229,Sheet4!$A$1:$B$300,2,0)</f>
        <v>8622140764</v>
      </c>
      <c r="E229" s="370" t="s">
        <v>1678</v>
      </c>
      <c r="F229" s="63" t="str">
        <f>VLOOKUP(D229,'Sheet1 (2)'!$D$11:$F$338,3,0)</f>
        <v>Nguyễn Thanh Vũ</v>
      </c>
      <c r="G229" s="774">
        <f>VLOOKUP(C229,'chuyển xếp 2024'!$C$5:$W$328,21,0)</f>
        <v>4730000</v>
      </c>
      <c r="H229" s="774">
        <f>VLOOKUP(C229,'chuyển xếp 2024'!$C$5:$W$328,19,0)</f>
        <v>0</v>
      </c>
      <c r="I229" s="46" t="s">
        <v>1872</v>
      </c>
      <c r="J229" s="63">
        <f t="shared" si="10"/>
        <v>1</v>
      </c>
      <c r="K229" s="56" t="s">
        <v>33</v>
      </c>
      <c r="L229" s="56" t="s">
        <v>34</v>
      </c>
      <c r="M229" s="46"/>
      <c r="N229" s="46" t="s">
        <v>671</v>
      </c>
      <c r="O229" s="234">
        <v>30799</v>
      </c>
      <c r="P229" s="75">
        <v>45364</v>
      </c>
      <c r="Q229" s="97" t="s">
        <v>36</v>
      </c>
      <c r="R229" s="56" t="s">
        <v>2359</v>
      </c>
      <c r="S229" s="626" t="str">
        <f t="shared" ca="1" si="12"/>
        <v xml:space="preserve">2 NĂM 5 THÁNG 6 NGÀY </v>
      </c>
      <c r="T229" s="523" t="s">
        <v>2408</v>
      </c>
      <c r="U229" s="1049" t="s">
        <v>2408</v>
      </c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108">
        <v>44326</v>
      </c>
      <c r="AH229" s="108"/>
      <c r="AI229" s="46" t="s">
        <v>232</v>
      </c>
      <c r="AJ229" s="108" t="s">
        <v>2409</v>
      </c>
      <c r="AK229" s="108" t="s">
        <v>2410</v>
      </c>
      <c r="AL229" s="627"/>
      <c r="AM229" s="628"/>
      <c r="AN229" s="108" t="s">
        <v>156</v>
      </c>
      <c r="AO229" s="108"/>
      <c r="AP229" s="56" t="s">
        <v>1055</v>
      </c>
      <c r="AQ229" s="36">
        <f t="shared" ca="1" si="11"/>
        <v>42</v>
      </c>
    </row>
    <row r="230" spans="1:43" s="624" customFormat="1">
      <c r="A230" s="25">
        <f>IF(C230=0,"",SUBTOTAL(3,C$5:C230))</f>
        <v>226</v>
      </c>
      <c r="B230" s="86">
        <v>110</v>
      </c>
      <c r="C230" s="369" t="s">
        <v>2387</v>
      </c>
      <c r="D230" s="25" t="str">
        <f>VLOOKUP(C230,Sheet4!$A$1:$B$300,2,0)</f>
        <v>9208010002</v>
      </c>
      <c r="E230" s="370" t="s">
        <v>2418</v>
      </c>
      <c r="F230" s="63" t="str">
        <f>VLOOKUP(D230,'Sheet1 (2)'!$D$11:$F$338,3,0)</f>
        <v>Phạm Hoàng Ân</v>
      </c>
      <c r="G230" s="774">
        <f>VLOOKUP(C230,'chuyển xếp 2024'!$C$5:$W$328,21,0)</f>
        <v>4730000</v>
      </c>
      <c r="H230" s="774">
        <f>VLOOKUP(C230,'chuyển xếp 2024'!$C$5:$W$328,19,0)</f>
        <v>0</v>
      </c>
      <c r="I230" s="46" t="s">
        <v>1872</v>
      </c>
      <c r="J230" s="63">
        <f t="shared" si="10"/>
        <v>1</v>
      </c>
      <c r="K230" s="56" t="s">
        <v>33</v>
      </c>
      <c r="L230" s="56" t="s">
        <v>34</v>
      </c>
      <c r="M230" s="46"/>
      <c r="N230" s="46" t="s">
        <v>671</v>
      </c>
      <c r="O230" s="234">
        <v>28564</v>
      </c>
      <c r="P230" s="75">
        <v>45364</v>
      </c>
      <c r="Q230" s="97" t="s">
        <v>36</v>
      </c>
      <c r="R230" s="56" t="s">
        <v>2362</v>
      </c>
      <c r="S230" s="626" t="str">
        <f t="shared" ca="1" si="12"/>
        <v xml:space="preserve">2 NĂM 5 THÁNG 6 NGÀY </v>
      </c>
      <c r="T230" s="523" t="s">
        <v>2419</v>
      </c>
      <c r="U230" s="1049" t="s">
        <v>2419</v>
      </c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108">
        <v>44428</v>
      </c>
      <c r="AH230" s="108"/>
      <c r="AI230" s="46" t="s">
        <v>232</v>
      </c>
      <c r="AJ230" s="108" t="s">
        <v>2332</v>
      </c>
      <c r="AK230" s="108" t="s">
        <v>2420</v>
      </c>
      <c r="AL230" s="627"/>
      <c r="AM230" s="628"/>
      <c r="AN230" s="108" t="s">
        <v>156</v>
      </c>
      <c r="AO230" s="108"/>
      <c r="AP230" s="56" t="s">
        <v>1055</v>
      </c>
      <c r="AQ230" s="36">
        <f t="shared" ca="1" si="11"/>
        <v>48</v>
      </c>
    </row>
    <row r="231" spans="1:43" s="624" customFormat="1">
      <c r="A231" s="25">
        <f>IF(C231=0,"",SUBTOTAL(3,C$5:C231))</f>
        <v>227</v>
      </c>
      <c r="B231" s="86">
        <v>111</v>
      </c>
      <c r="C231" s="369" t="s">
        <v>2390</v>
      </c>
      <c r="D231" s="25" t="str">
        <f>VLOOKUP(C231,Sheet4!$A$1:$B$300,2,0)</f>
        <v>9208007832</v>
      </c>
      <c r="E231" s="370" t="s">
        <v>1739</v>
      </c>
      <c r="F231" s="63" t="str">
        <f>VLOOKUP(D231,'Sheet1 (2)'!$D$11:$F$338,3,0)</f>
        <v>Nguyễn Văn Thành</v>
      </c>
      <c r="G231" s="774">
        <f>VLOOKUP(C231,'chuyển xếp 2024'!$C$5:$W$328,21,0)</f>
        <v>4730000</v>
      </c>
      <c r="H231" s="774">
        <f>VLOOKUP(C231,'chuyển xếp 2024'!$C$5:$W$328,19,0)</f>
        <v>0</v>
      </c>
      <c r="I231" s="46" t="s">
        <v>1872</v>
      </c>
      <c r="J231" s="63">
        <f t="shared" si="10"/>
        <v>1</v>
      </c>
      <c r="K231" s="56" t="s">
        <v>33</v>
      </c>
      <c r="L231" s="56" t="s">
        <v>34</v>
      </c>
      <c r="M231" s="46"/>
      <c r="N231" s="46" t="s">
        <v>671</v>
      </c>
      <c r="O231" s="234">
        <v>28691</v>
      </c>
      <c r="P231" s="75">
        <v>45364</v>
      </c>
      <c r="Q231" s="97" t="s">
        <v>36</v>
      </c>
      <c r="R231" s="56" t="s">
        <v>2364</v>
      </c>
      <c r="S231" s="626" t="str">
        <f t="shared" ca="1" si="12"/>
        <v xml:space="preserve">2 NĂM 5 THÁNG 6 NGÀY </v>
      </c>
      <c r="T231" s="523" t="s">
        <v>2426</v>
      </c>
      <c r="U231" s="1049" t="s">
        <v>2426</v>
      </c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108">
        <v>45149</v>
      </c>
      <c r="AH231" s="108"/>
      <c r="AI231" s="46" t="s">
        <v>232</v>
      </c>
      <c r="AJ231" s="108" t="s">
        <v>1854</v>
      </c>
      <c r="AK231" s="108" t="s">
        <v>2427</v>
      </c>
      <c r="AL231" s="627"/>
      <c r="AM231" s="628"/>
      <c r="AN231" s="108" t="s">
        <v>156</v>
      </c>
      <c r="AO231" s="108"/>
      <c r="AP231" s="56" t="s">
        <v>1055</v>
      </c>
      <c r="AQ231" s="36">
        <f t="shared" ca="1" si="11"/>
        <v>48</v>
      </c>
    </row>
    <row r="232" spans="1:43" s="624" customFormat="1">
      <c r="A232" s="25">
        <f>IF(C232=0,"",SUBTOTAL(3,C$5:C232))</f>
        <v>228</v>
      </c>
      <c r="B232" s="86">
        <v>112</v>
      </c>
      <c r="C232" s="369" t="s">
        <v>2391</v>
      </c>
      <c r="D232" s="25" t="str">
        <f>VLOOKUP(C232,Sheet4!$A$1:$B$300,2,0)</f>
        <v>7412005768</v>
      </c>
      <c r="E232" s="370" t="s">
        <v>1708</v>
      </c>
      <c r="F232" s="63" t="str">
        <f>VLOOKUP(D232,'Sheet1 (2)'!$D$11:$F$338,3,0)</f>
        <v>Lê Thanh Phước</v>
      </c>
      <c r="G232" s="774">
        <f>VLOOKUP(C232,'chuyển xếp 2024'!$C$5:$W$328,21,0)</f>
        <v>4730000</v>
      </c>
      <c r="H232" s="774">
        <f>VLOOKUP(C232,'chuyển xếp 2024'!$C$5:$W$328,19,0)</f>
        <v>0</v>
      </c>
      <c r="I232" s="46" t="s">
        <v>1872</v>
      </c>
      <c r="J232" s="63">
        <f t="shared" si="10"/>
        <v>1</v>
      </c>
      <c r="K232" s="56" t="s">
        <v>33</v>
      </c>
      <c r="L232" s="56" t="s">
        <v>34</v>
      </c>
      <c r="M232" s="46"/>
      <c r="N232" s="46" t="s">
        <v>671</v>
      </c>
      <c r="O232" s="234">
        <v>29741</v>
      </c>
      <c r="P232" s="75">
        <v>45364</v>
      </c>
      <c r="Q232" s="97" t="s">
        <v>36</v>
      </c>
      <c r="R232" s="56" t="s">
        <v>2365</v>
      </c>
      <c r="S232" s="626" t="str">
        <f t="shared" ca="1" si="12"/>
        <v xml:space="preserve">2 NĂM 5 THÁNG 6 NGÀY </v>
      </c>
      <c r="T232" s="523" t="s">
        <v>2428</v>
      </c>
      <c r="U232" s="1049" t="s">
        <v>2428</v>
      </c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108">
        <v>44417</v>
      </c>
      <c r="AH232" s="108"/>
      <c r="AI232" s="46" t="s">
        <v>232</v>
      </c>
      <c r="AJ232" s="108" t="s">
        <v>2297</v>
      </c>
      <c r="AK232" s="108" t="s">
        <v>2429</v>
      </c>
      <c r="AL232" s="627"/>
      <c r="AM232" s="628"/>
      <c r="AN232" s="108" t="s">
        <v>156</v>
      </c>
      <c r="AO232" s="108"/>
      <c r="AP232" s="56" t="s">
        <v>1055</v>
      </c>
      <c r="AQ232" s="36">
        <f t="shared" ca="1" si="11"/>
        <v>45</v>
      </c>
    </row>
    <row r="233" spans="1:43" s="624" customFormat="1">
      <c r="A233" s="25">
        <f>IF(C233=0,"",SUBTOTAL(3,C$5:C233))</f>
        <v>229</v>
      </c>
      <c r="B233" s="86">
        <v>113</v>
      </c>
      <c r="C233" s="369" t="s">
        <v>2392</v>
      </c>
      <c r="D233" s="25" t="str">
        <f>VLOOKUP(C233,Sheet4!$A$1:$B$300,2,0)</f>
        <v>9121714489</v>
      </c>
      <c r="E233" s="370" t="s">
        <v>2430</v>
      </c>
      <c r="F233" s="63" t="str">
        <f>VLOOKUP(D233,'Sheet1 (2)'!$D$11:$F$338,3,0)</f>
        <v>Lê Minh Thuận</v>
      </c>
      <c r="G233" s="774">
        <f>VLOOKUP(C233,'chuyển xếp 2024'!$C$5:$W$328,21,0)</f>
        <v>4730000</v>
      </c>
      <c r="H233" s="774">
        <f>VLOOKUP(C233,'chuyển xếp 2024'!$C$5:$W$328,19,0)</f>
        <v>0</v>
      </c>
      <c r="I233" s="46" t="s">
        <v>1872</v>
      </c>
      <c r="J233" s="63">
        <f t="shared" si="10"/>
        <v>1</v>
      </c>
      <c r="K233" s="56" t="s">
        <v>33</v>
      </c>
      <c r="L233" s="56" t="s">
        <v>34</v>
      </c>
      <c r="M233" s="46"/>
      <c r="N233" s="46" t="s">
        <v>671</v>
      </c>
      <c r="O233" s="234">
        <v>38209</v>
      </c>
      <c r="P233" s="75">
        <v>45364</v>
      </c>
      <c r="Q233" s="97" t="s">
        <v>36</v>
      </c>
      <c r="R233" s="56" t="s">
        <v>2366</v>
      </c>
      <c r="S233" s="626" t="str">
        <f t="shared" ca="1" si="12"/>
        <v xml:space="preserve">2 NĂM 5 THÁNG 6 NGÀY </v>
      </c>
      <c r="T233" s="523" t="s">
        <v>2431</v>
      </c>
      <c r="U233" s="1049" t="s">
        <v>2431</v>
      </c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108">
        <v>44801</v>
      </c>
      <c r="AH233" s="108"/>
      <c r="AI233" s="46" t="s">
        <v>232</v>
      </c>
      <c r="AJ233" s="108" t="s">
        <v>2432</v>
      </c>
      <c r="AK233" s="108" t="s">
        <v>2433</v>
      </c>
      <c r="AL233" s="627"/>
      <c r="AM233" s="628"/>
      <c r="AN233" s="108" t="s">
        <v>156</v>
      </c>
      <c r="AO233" s="108"/>
      <c r="AP233" s="56" t="s">
        <v>1055</v>
      </c>
      <c r="AQ233" s="36">
        <f t="shared" ca="1" si="11"/>
        <v>22</v>
      </c>
    </row>
    <row r="234" spans="1:43" s="624" customFormat="1">
      <c r="A234" s="25">
        <f>IF(C234=0,"",SUBTOTAL(3,C$5:C234))</f>
        <v>230</v>
      </c>
      <c r="B234" s="86">
        <v>114</v>
      </c>
      <c r="C234" s="369" t="s">
        <v>2393</v>
      </c>
      <c r="D234" s="25" t="str">
        <f>VLOOKUP(C234,Sheet4!$A$1:$B$300,2,0)</f>
        <v>9122531018</v>
      </c>
      <c r="E234" s="370" t="s">
        <v>2434</v>
      </c>
      <c r="F234" s="63" t="str">
        <f>VLOOKUP(D234,'Sheet1 (2)'!$D$11:$F$338,3,0)</f>
        <v>Lê Văn Thêm</v>
      </c>
      <c r="G234" s="774">
        <f>VLOOKUP(C234,'chuyển xếp 2024'!$C$5:$W$328,21,0)</f>
        <v>4730000</v>
      </c>
      <c r="H234" s="774">
        <f>VLOOKUP(C234,'chuyển xếp 2024'!$C$5:$W$328,19,0)</f>
        <v>0</v>
      </c>
      <c r="I234" s="46" t="s">
        <v>1872</v>
      </c>
      <c r="J234" s="63">
        <f t="shared" si="10"/>
        <v>1</v>
      </c>
      <c r="K234" s="56" t="s">
        <v>33</v>
      </c>
      <c r="L234" s="56" t="s">
        <v>34</v>
      </c>
      <c r="M234" s="46"/>
      <c r="N234" s="46" t="s">
        <v>671</v>
      </c>
      <c r="O234" s="234">
        <v>29950</v>
      </c>
      <c r="P234" s="75">
        <v>45364</v>
      </c>
      <c r="Q234" s="97" t="s">
        <v>36</v>
      </c>
      <c r="R234" s="56" t="s">
        <v>2367</v>
      </c>
      <c r="S234" s="626" t="str">
        <f t="shared" ca="1" si="12"/>
        <v xml:space="preserve">2 NĂM 5 THÁNG 6 NGÀY </v>
      </c>
      <c r="T234" s="523" t="s">
        <v>2435</v>
      </c>
      <c r="U234" s="1049" t="s">
        <v>2435</v>
      </c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108">
        <v>44801</v>
      </c>
      <c r="AH234" s="108"/>
      <c r="AI234" s="46" t="s">
        <v>232</v>
      </c>
      <c r="AJ234" s="108" t="s">
        <v>2432</v>
      </c>
      <c r="AK234" s="108" t="s">
        <v>2433</v>
      </c>
      <c r="AL234" s="627"/>
      <c r="AM234" s="628"/>
      <c r="AN234" s="108" t="s">
        <v>156</v>
      </c>
      <c r="AO234" s="108"/>
      <c r="AP234" s="56" t="s">
        <v>1055</v>
      </c>
      <c r="AQ234" s="36">
        <f t="shared" ca="1" si="11"/>
        <v>44</v>
      </c>
    </row>
    <row r="235" spans="1:43" s="624" customFormat="1">
      <c r="A235" s="25">
        <f>IF(C235=0,"",SUBTOTAL(3,C$5:C235))</f>
        <v>231</v>
      </c>
      <c r="B235" s="86">
        <v>115</v>
      </c>
      <c r="C235" s="369" t="s">
        <v>2395</v>
      </c>
      <c r="D235" s="25" t="str">
        <f>VLOOKUP(C235,Sheet4!$A$1:$B$300,2,0)</f>
        <v>9221567493</v>
      </c>
      <c r="E235" s="370" t="s">
        <v>2437</v>
      </c>
      <c r="F235" s="63" t="str">
        <f>VLOOKUP(D235,'Sheet1 (2)'!$D$11:$F$338,3,0)</f>
        <v>Huỳnh Tấn Em</v>
      </c>
      <c r="G235" s="774">
        <f>VLOOKUP(C235,'chuyển xếp 2024'!$C$5:$W$328,21,0)</f>
        <v>4730000</v>
      </c>
      <c r="H235" s="774">
        <f>VLOOKUP(C235,'chuyển xếp 2024'!$C$5:$W$328,19,0)</f>
        <v>0</v>
      </c>
      <c r="I235" s="46" t="s">
        <v>1872</v>
      </c>
      <c r="J235" s="63">
        <f t="shared" si="10"/>
        <v>1</v>
      </c>
      <c r="K235" s="56" t="s">
        <v>33</v>
      </c>
      <c r="L235" s="56" t="s">
        <v>34</v>
      </c>
      <c r="M235" s="46"/>
      <c r="N235" s="46" t="s">
        <v>671</v>
      </c>
      <c r="O235" s="234">
        <v>32153</v>
      </c>
      <c r="P235" s="75">
        <v>45364</v>
      </c>
      <c r="Q235" s="97" t="s">
        <v>36</v>
      </c>
      <c r="R235" s="56" t="s">
        <v>2368</v>
      </c>
      <c r="S235" s="626" t="str">
        <f t="shared" ca="1" si="12"/>
        <v xml:space="preserve">2 NĂM 5 THÁNG 6 NGÀY </v>
      </c>
      <c r="T235" s="523" t="s">
        <v>2438</v>
      </c>
      <c r="U235" s="1049" t="s">
        <v>2438</v>
      </c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108">
        <v>44317</v>
      </c>
      <c r="AH235" s="108"/>
      <c r="AI235" s="46" t="s">
        <v>232</v>
      </c>
      <c r="AJ235" s="108" t="s">
        <v>2332</v>
      </c>
      <c r="AK235" s="108" t="s">
        <v>2439</v>
      </c>
      <c r="AL235" s="627"/>
      <c r="AM235" s="628"/>
      <c r="AN235" s="108" t="s">
        <v>156</v>
      </c>
      <c r="AO235" s="108"/>
      <c r="AP235" s="56" t="s">
        <v>1055</v>
      </c>
      <c r="AQ235" s="36">
        <f t="shared" ca="1" si="11"/>
        <v>38</v>
      </c>
    </row>
    <row r="236" spans="1:43" s="624" customFormat="1">
      <c r="A236" s="25">
        <f>IF(C236=0,"",SUBTOTAL(3,C$5:C236))</f>
        <v>232</v>
      </c>
      <c r="B236" s="86">
        <v>116</v>
      </c>
      <c r="C236" s="369" t="s">
        <v>2467</v>
      </c>
      <c r="D236" s="25" t="str">
        <f>VLOOKUP(C236,Sheet4!$A$1:$B$300,2,0)</f>
        <v>7910320010</v>
      </c>
      <c r="E236" s="370" t="s">
        <v>2468</v>
      </c>
      <c r="F236" s="63" t="str">
        <f>VLOOKUP(D236,'Sheet1 (2)'!$D$11:$F$338,3,0)</f>
        <v>Bùi Văn Út Hiền</v>
      </c>
      <c r="G236" s="774">
        <f>VLOOKUP(C236,'chuyển xếp 2024'!$C$5:$W$328,21,0)</f>
        <v>4730000</v>
      </c>
      <c r="H236" s="774">
        <f>VLOOKUP(C236,'chuyển xếp 2024'!$C$5:$W$328,19,0)</f>
        <v>0</v>
      </c>
      <c r="I236" s="96" t="s">
        <v>32</v>
      </c>
      <c r="J236" s="63">
        <f t="shared" si="10"/>
        <v>1</v>
      </c>
      <c r="K236" s="56" t="s">
        <v>33</v>
      </c>
      <c r="L236" s="56" t="s">
        <v>34</v>
      </c>
      <c r="M236" s="46"/>
      <c r="N236" s="46" t="s">
        <v>671</v>
      </c>
      <c r="O236" s="234">
        <v>32031</v>
      </c>
      <c r="P236" s="75">
        <v>45461</v>
      </c>
      <c r="Q236" s="97" t="s">
        <v>36</v>
      </c>
      <c r="R236" s="106" t="s">
        <v>2482</v>
      </c>
      <c r="S236" s="626" t="str">
        <f t="shared" ca="1" si="12"/>
        <v xml:space="preserve">2 NĂM 2 THÁNG 1 NGÀY </v>
      </c>
      <c r="T236" s="74" t="s">
        <v>2491</v>
      </c>
      <c r="U236" s="1049" t="s">
        <v>2491</v>
      </c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108">
        <v>44439</v>
      </c>
      <c r="AH236" s="108"/>
      <c r="AI236" s="46" t="s">
        <v>232</v>
      </c>
      <c r="AJ236" s="108" t="s">
        <v>2343</v>
      </c>
      <c r="AK236" s="108" t="s">
        <v>2492</v>
      </c>
      <c r="AL236" s="627"/>
      <c r="AM236" s="628"/>
      <c r="AN236" s="108" t="s">
        <v>156</v>
      </c>
      <c r="AO236" s="108"/>
      <c r="AP236" s="56" t="s">
        <v>1055</v>
      </c>
      <c r="AQ236" s="36">
        <f t="shared" ca="1" si="11"/>
        <v>38</v>
      </c>
    </row>
    <row r="237" spans="1:43" s="624" customFormat="1">
      <c r="A237" s="25">
        <f>IF(C237=0,"",SUBTOTAL(3,C$5:C237))</f>
        <v>233</v>
      </c>
      <c r="B237" s="86">
        <v>117</v>
      </c>
      <c r="C237" s="369" t="s">
        <v>2469</v>
      </c>
      <c r="D237" s="25" t="str">
        <f>VLOOKUP(C237,Sheet4!$A$1:$B$300,2,0)</f>
        <v>8622139812</v>
      </c>
      <c r="E237" s="370" t="s">
        <v>2490</v>
      </c>
      <c r="F237" s="63" t="str">
        <f>VLOOKUP(D237,'Sheet1 (2)'!$D$11:$F$338,3,0)</f>
        <v>Nguyễn Hữu Thạnh</v>
      </c>
      <c r="G237" s="774">
        <f>VLOOKUP(C237,'chuyển xếp 2024'!$C$5:$W$328,21,0)</f>
        <v>4730000</v>
      </c>
      <c r="H237" s="774">
        <f>VLOOKUP(C237,'chuyển xếp 2024'!$C$5:$W$328,19,0)</f>
        <v>0</v>
      </c>
      <c r="I237" s="96" t="s">
        <v>32</v>
      </c>
      <c r="J237" s="63">
        <f t="shared" si="10"/>
        <v>1</v>
      </c>
      <c r="K237" s="56" t="s">
        <v>33</v>
      </c>
      <c r="L237" s="56" t="s">
        <v>34</v>
      </c>
      <c r="M237" s="46"/>
      <c r="N237" s="46" t="s">
        <v>671</v>
      </c>
      <c r="O237" s="234">
        <v>32053</v>
      </c>
      <c r="P237" s="75">
        <v>45461</v>
      </c>
      <c r="Q237" s="97" t="s">
        <v>36</v>
      </c>
      <c r="R237" s="106" t="s">
        <v>2483</v>
      </c>
      <c r="S237" s="626" t="str">
        <f t="shared" ca="1" si="12"/>
        <v xml:space="preserve">2 NĂM 2 THÁNG 1 NGÀY </v>
      </c>
      <c r="T237" s="523" t="s">
        <v>2498</v>
      </c>
      <c r="U237" s="1049" t="s">
        <v>2498</v>
      </c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108">
        <v>44644</v>
      </c>
      <c r="AH237" s="108"/>
      <c r="AI237" s="46" t="s">
        <v>232</v>
      </c>
      <c r="AJ237" s="108" t="s">
        <v>2312</v>
      </c>
      <c r="AK237" s="108" t="s">
        <v>2499</v>
      </c>
      <c r="AL237" s="627"/>
      <c r="AM237" s="628"/>
      <c r="AN237" s="108" t="s">
        <v>156</v>
      </c>
      <c r="AO237" s="108"/>
      <c r="AP237" s="56" t="s">
        <v>1055</v>
      </c>
      <c r="AQ237" s="36">
        <f t="shared" ca="1" si="11"/>
        <v>38</v>
      </c>
    </row>
    <row r="238" spans="1:43" s="624" customFormat="1">
      <c r="A238" s="25">
        <f>IF(C238=0,"",SUBTOTAL(3,C$5:C238))</f>
        <v>234</v>
      </c>
      <c r="B238" s="86">
        <v>118</v>
      </c>
      <c r="C238" s="369" t="s">
        <v>2470</v>
      </c>
      <c r="D238" s="25" t="str">
        <f>VLOOKUP(C238,Sheet4!$A$1:$B$300,2,0)</f>
        <v>9221345615</v>
      </c>
      <c r="E238" s="370" t="s">
        <v>2471</v>
      </c>
      <c r="F238" s="63" t="str">
        <f>VLOOKUP(D238,'Sheet1 (2)'!$D$11:$F$338,3,0)</f>
        <v>Nguyễn Thị Bạch Huệ</v>
      </c>
      <c r="G238" s="774">
        <f>VLOOKUP(C238,'chuyển xếp 2024'!$C$5:$W$328,21,0)</f>
        <v>4730000</v>
      </c>
      <c r="H238" s="774">
        <f>VLOOKUP(C238,'chuyển xếp 2024'!$C$5:$W$328,19,0)</f>
        <v>0</v>
      </c>
      <c r="I238" s="63" t="s">
        <v>63</v>
      </c>
      <c r="J238" s="63">
        <f t="shared" si="10"/>
        <v>0</v>
      </c>
      <c r="K238" s="56" t="s">
        <v>33</v>
      </c>
      <c r="L238" s="56" t="s">
        <v>34</v>
      </c>
      <c r="M238" s="46"/>
      <c r="N238" s="46" t="s">
        <v>671</v>
      </c>
      <c r="O238" s="234">
        <v>31133</v>
      </c>
      <c r="P238" s="75">
        <v>45461</v>
      </c>
      <c r="Q238" s="97" t="s">
        <v>36</v>
      </c>
      <c r="R238" s="106" t="s">
        <v>2484</v>
      </c>
      <c r="S238" s="626" t="str">
        <f t="shared" ca="1" si="12"/>
        <v xml:space="preserve">2 NĂM 2 THÁNG 1 NGÀY </v>
      </c>
      <c r="T238" s="74" t="s">
        <v>2501</v>
      </c>
      <c r="U238" s="1049" t="s">
        <v>2501</v>
      </c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108">
        <v>44421</v>
      </c>
      <c r="AH238" s="108"/>
      <c r="AI238" s="46" t="s">
        <v>232</v>
      </c>
      <c r="AJ238" s="108" t="s">
        <v>2502</v>
      </c>
      <c r="AK238" s="108" t="s">
        <v>2503</v>
      </c>
      <c r="AL238" s="627"/>
      <c r="AM238" s="628"/>
      <c r="AN238" s="108" t="s">
        <v>50</v>
      </c>
      <c r="AO238" s="108" t="s">
        <v>2504</v>
      </c>
      <c r="AP238" s="56" t="s">
        <v>1055</v>
      </c>
      <c r="AQ238" s="36">
        <f t="shared" ca="1" si="11"/>
        <v>41</v>
      </c>
    </row>
    <row r="239" spans="1:43" s="624" customFormat="1">
      <c r="A239" s="25">
        <f>IF(C239=0,"",SUBTOTAL(3,C$5:C239))</f>
        <v>235</v>
      </c>
      <c r="B239" s="86">
        <v>119</v>
      </c>
      <c r="C239" s="369" t="s">
        <v>2474</v>
      </c>
      <c r="D239" s="25" t="str">
        <f>VLOOKUP(C239,Sheet4!$A$1:$B$300,2,0)</f>
        <v>8622290236</v>
      </c>
      <c r="E239" s="370" t="s">
        <v>1660</v>
      </c>
      <c r="F239" s="63" t="str">
        <f>VLOOKUP(D239,'Sheet1 (2)'!$D$11:$F$338,3,0)</f>
        <v>Trần Nguyễn Mỹ Phụng</v>
      </c>
      <c r="G239" s="774">
        <f>VLOOKUP(C239,'chuyển xếp 2024'!$C$5:$W$328,21,0)</f>
        <v>4730000</v>
      </c>
      <c r="H239" s="774">
        <f>VLOOKUP(C239,'chuyển xếp 2024'!$C$5:$W$328,19,0)</f>
        <v>0</v>
      </c>
      <c r="I239" s="63" t="s">
        <v>63</v>
      </c>
      <c r="J239" s="63">
        <f t="shared" si="10"/>
        <v>0</v>
      </c>
      <c r="K239" s="56" t="s">
        <v>33</v>
      </c>
      <c r="L239" s="56" t="s">
        <v>34</v>
      </c>
      <c r="M239" s="46"/>
      <c r="N239" s="46" t="s">
        <v>671</v>
      </c>
      <c r="O239" s="234">
        <v>37905</v>
      </c>
      <c r="P239" s="75">
        <v>45461</v>
      </c>
      <c r="Q239" s="97" t="s">
        <v>36</v>
      </c>
      <c r="R239" s="106" t="s">
        <v>2485</v>
      </c>
      <c r="S239" s="626" t="str">
        <f t="shared" ca="1" si="12"/>
        <v xml:space="preserve">2 NĂM 2 THÁNG 1 NGÀY </v>
      </c>
      <c r="T239" s="74" t="s">
        <v>2493</v>
      </c>
      <c r="U239" s="1049" t="s">
        <v>2493</v>
      </c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108">
        <v>44290</v>
      </c>
      <c r="AH239" s="108"/>
      <c r="AI239" s="46" t="s">
        <v>232</v>
      </c>
      <c r="AJ239" s="108" t="s">
        <v>2664</v>
      </c>
      <c r="AK239" s="108" t="s">
        <v>2665</v>
      </c>
      <c r="AL239" s="627"/>
      <c r="AM239" s="628"/>
      <c r="AN239" s="108" t="s">
        <v>156</v>
      </c>
      <c r="AO239" s="108"/>
      <c r="AP239" s="56" t="s">
        <v>1055</v>
      </c>
      <c r="AQ239" s="36">
        <f t="shared" ca="1" si="11"/>
        <v>22</v>
      </c>
    </row>
    <row r="240" spans="1:43" s="624" customFormat="1">
      <c r="A240" s="25">
        <f>IF(C240=0,"",SUBTOTAL(3,C$5:C240))</f>
        <v>236</v>
      </c>
      <c r="B240" s="86">
        <v>120</v>
      </c>
      <c r="C240" s="369" t="s">
        <v>2475</v>
      </c>
      <c r="D240" s="25" t="str">
        <f>VLOOKUP(C240,Sheet4!$A$1:$B$300,2,0)</f>
        <v>9221667349</v>
      </c>
      <c r="E240" s="370" t="s">
        <v>1672</v>
      </c>
      <c r="F240" s="63" t="str">
        <f>VLOOKUP(D240,'Sheet1 (2)'!$D$11:$F$338,3,0)</f>
        <v>Nguyễn Văn Vũ</v>
      </c>
      <c r="G240" s="774">
        <f>VLOOKUP(C240,'chuyển xếp 2024'!$C$5:$W$328,21,0)</f>
        <v>4730000</v>
      </c>
      <c r="H240" s="774">
        <f>VLOOKUP(C240,'chuyển xếp 2024'!$C$5:$W$328,19,0)</f>
        <v>0</v>
      </c>
      <c r="I240" s="96" t="s">
        <v>32</v>
      </c>
      <c r="J240" s="63">
        <f t="shared" si="10"/>
        <v>1</v>
      </c>
      <c r="K240" s="56" t="s">
        <v>33</v>
      </c>
      <c r="L240" s="56" t="s">
        <v>34</v>
      </c>
      <c r="M240" s="46"/>
      <c r="N240" s="46" t="s">
        <v>671</v>
      </c>
      <c r="O240" s="234">
        <v>32143</v>
      </c>
      <c r="P240" s="75">
        <v>45461</v>
      </c>
      <c r="Q240" s="97" t="s">
        <v>36</v>
      </c>
      <c r="R240" s="106" t="s">
        <v>2486</v>
      </c>
      <c r="S240" s="626" t="str">
        <f t="shared" ca="1" si="12"/>
        <v xml:space="preserve">2 NĂM 2 THÁNG 1 NGÀY </v>
      </c>
      <c r="T240" s="74" t="s">
        <v>2494</v>
      </c>
      <c r="U240" s="1049" t="s">
        <v>2494</v>
      </c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108">
        <v>44311</v>
      </c>
      <c r="AH240" s="108"/>
      <c r="AI240" s="46" t="s">
        <v>232</v>
      </c>
      <c r="AJ240" s="108" t="s">
        <v>2666</v>
      </c>
      <c r="AK240" s="108" t="s">
        <v>2667</v>
      </c>
      <c r="AL240" s="627"/>
      <c r="AM240" s="628"/>
      <c r="AN240" s="108" t="s">
        <v>156</v>
      </c>
      <c r="AO240" s="108"/>
      <c r="AP240" s="56" t="s">
        <v>1055</v>
      </c>
      <c r="AQ240" s="36">
        <f t="shared" ca="1" si="11"/>
        <v>38</v>
      </c>
    </row>
    <row r="241" spans="1:43" s="624" customFormat="1">
      <c r="A241" s="25">
        <f>IF(C241=0,"",SUBTOTAL(3,C$5:C241))</f>
        <v>237</v>
      </c>
      <c r="B241" s="86">
        <v>121</v>
      </c>
      <c r="C241" s="369" t="s">
        <v>2476</v>
      </c>
      <c r="D241" s="25" t="str">
        <f>VLOOKUP(C241,Sheet4!$A$1:$B$300,2,0)</f>
        <v>9215008809</v>
      </c>
      <c r="E241" s="370" t="s">
        <v>2478</v>
      </c>
      <c r="F241" s="63" t="str">
        <f>VLOOKUP(D241,'Sheet1 (2)'!$D$11:$F$338,3,0)</f>
        <v>Hà Văn Nên</v>
      </c>
      <c r="G241" s="774">
        <f>VLOOKUP(C241,'chuyển xếp 2024'!$C$5:$W$328,21,0)</f>
        <v>4730000</v>
      </c>
      <c r="H241" s="774">
        <f>VLOOKUP(C241,'chuyển xếp 2024'!$C$5:$W$328,19,0)</f>
        <v>0</v>
      </c>
      <c r="I241" s="96" t="s">
        <v>32</v>
      </c>
      <c r="J241" s="63">
        <f t="shared" si="10"/>
        <v>1</v>
      </c>
      <c r="K241" s="56" t="s">
        <v>33</v>
      </c>
      <c r="L241" s="56" t="s">
        <v>34</v>
      </c>
      <c r="M241" s="46"/>
      <c r="N241" s="46" t="s">
        <v>671</v>
      </c>
      <c r="O241" s="234">
        <v>29952</v>
      </c>
      <c r="P241" s="75">
        <v>45461</v>
      </c>
      <c r="Q241" s="97" t="s">
        <v>36</v>
      </c>
      <c r="R241" s="106" t="s">
        <v>2487</v>
      </c>
      <c r="S241" s="626" t="str">
        <f t="shared" ca="1" si="12"/>
        <v xml:space="preserve">2 NĂM 2 THÁNG 1 NGÀY </v>
      </c>
      <c r="T241" s="74" t="s">
        <v>2495</v>
      </c>
      <c r="U241" s="1049" t="s">
        <v>2495</v>
      </c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108">
        <v>44311</v>
      </c>
      <c r="AH241" s="108"/>
      <c r="AI241" s="46" t="s">
        <v>232</v>
      </c>
      <c r="AJ241" s="108" t="s">
        <v>2668</v>
      </c>
      <c r="AK241" s="108" t="s">
        <v>2669</v>
      </c>
      <c r="AL241" s="627"/>
      <c r="AM241" s="628"/>
      <c r="AN241" s="108" t="s">
        <v>156</v>
      </c>
      <c r="AO241" s="108"/>
      <c r="AP241" s="56" t="s">
        <v>1055</v>
      </c>
      <c r="AQ241" s="36">
        <f t="shared" ca="1" si="11"/>
        <v>44</v>
      </c>
    </row>
    <row r="242" spans="1:43" s="928" customFormat="1">
      <c r="A242" s="479">
        <f>IF(C242=0,"",SUBTOTAL(3,C$5:C242))</f>
        <v>238</v>
      </c>
      <c r="B242" s="86">
        <v>122</v>
      </c>
      <c r="C242" s="920" t="s">
        <v>2479</v>
      </c>
      <c r="D242" s="479" t="s">
        <v>2883</v>
      </c>
      <c r="E242" s="534" t="s">
        <v>2747</v>
      </c>
      <c r="F242" s="63" t="str">
        <f>VLOOKUP(D242,'Sheet1 (2)'!$D$11:$F$338,3,0)</f>
        <v>Phạm Văn Phú</v>
      </c>
      <c r="G242" s="872">
        <v>4410000</v>
      </c>
      <c r="H242" s="872"/>
      <c r="I242" s="924" t="s">
        <v>32</v>
      </c>
      <c r="J242" s="63">
        <f t="shared" si="10"/>
        <v>1</v>
      </c>
      <c r="K242" s="484" t="s">
        <v>33</v>
      </c>
      <c r="L242" s="484" t="s">
        <v>34</v>
      </c>
      <c r="M242" s="499"/>
      <c r="N242" s="499" t="s">
        <v>671</v>
      </c>
      <c r="O242" s="921">
        <v>30497</v>
      </c>
      <c r="P242" s="488">
        <v>45748</v>
      </c>
      <c r="Q242" s="535" t="s">
        <v>117</v>
      </c>
      <c r="R242" s="485" t="s">
        <v>2824</v>
      </c>
      <c r="S242" s="925" t="str">
        <f t="shared" ca="1" si="12"/>
        <v xml:space="preserve">1 NĂM 4 THÁNG 18 NGÀY </v>
      </c>
      <c r="T242" s="527" t="s">
        <v>2748</v>
      </c>
      <c r="U242" s="1050" t="s">
        <v>2748</v>
      </c>
      <c r="V242" s="487"/>
      <c r="W242" s="487"/>
      <c r="X242" s="487"/>
      <c r="Y242" s="487"/>
      <c r="Z242" s="487"/>
      <c r="AA242" s="487"/>
      <c r="AB242" s="487"/>
      <c r="AC242" s="487"/>
      <c r="AD242" s="487"/>
      <c r="AE242" s="487"/>
      <c r="AF242" s="487"/>
      <c r="AG242" s="489">
        <v>44426</v>
      </c>
      <c r="AH242" s="489"/>
      <c r="AI242" s="499" t="s">
        <v>232</v>
      </c>
      <c r="AJ242" s="489" t="s">
        <v>2001</v>
      </c>
      <c r="AK242" s="489" t="s">
        <v>2002</v>
      </c>
      <c r="AL242" s="926"/>
      <c r="AM242" s="927"/>
      <c r="AN242" s="489" t="s">
        <v>156</v>
      </c>
      <c r="AO242" s="489"/>
      <c r="AP242" s="484" t="s">
        <v>1055</v>
      </c>
      <c r="AQ242" s="491">
        <f t="shared" ca="1" si="11"/>
        <v>43</v>
      </c>
    </row>
    <row r="243" spans="1:43" s="624" customFormat="1">
      <c r="A243" s="25">
        <f>IF(C243=0,"",SUBTOTAL(3,C$5:C243))</f>
        <v>239</v>
      </c>
      <c r="B243" s="86">
        <v>123</v>
      </c>
      <c r="C243" s="369" t="s">
        <v>2791</v>
      </c>
      <c r="D243" s="25" t="s">
        <v>2884</v>
      </c>
      <c r="E243" s="370" t="s">
        <v>2749</v>
      </c>
      <c r="F243" s="63" t="str">
        <f>VLOOKUP(D243,'Sheet1 (2)'!$D$11:$F$338,3,0)</f>
        <v>Phan Văn Mãnh</v>
      </c>
      <c r="G243" s="774">
        <v>4410000</v>
      </c>
      <c r="H243" s="774"/>
      <c r="I243" s="96" t="s">
        <v>32</v>
      </c>
      <c r="J243" s="63">
        <f t="shared" si="10"/>
        <v>1</v>
      </c>
      <c r="K243" s="56" t="s">
        <v>33</v>
      </c>
      <c r="L243" s="56" t="s">
        <v>34</v>
      </c>
      <c r="M243" s="46"/>
      <c r="N243" s="46" t="s">
        <v>671</v>
      </c>
      <c r="O243" s="234">
        <v>35161</v>
      </c>
      <c r="P243" s="75">
        <v>45748</v>
      </c>
      <c r="Q243" s="625" t="s">
        <v>117</v>
      </c>
      <c r="R243" s="106" t="s">
        <v>2826</v>
      </c>
      <c r="S243" s="626" t="str">
        <f t="shared" ca="1" si="12"/>
        <v xml:space="preserve">1 NĂM 4 THÁNG 18 NGÀY </v>
      </c>
      <c r="T243" s="74" t="s">
        <v>2750</v>
      </c>
      <c r="U243" s="1049" t="s">
        <v>2750</v>
      </c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108">
        <v>44994</v>
      </c>
      <c r="AH243" s="108"/>
      <c r="AI243" s="46" t="s">
        <v>232</v>
      </c>
      <c r="AJ243" s="108" t="s">
        <v>2751</v>
      </c>
      <c r="AK243" s="108" t="s">
        <v>2752</v>
      </c>
      <c r="AL243" s="627"/>
      <c r="AM243" s="628"/>
      <c r="AN243" s="108" t="s">
        <v>156</v>
      </c>
      <c r="AO243" s="108"/>
      <c r="AP243" s="56" t="s">
        <v>1055</v>
      </c>
      <c r="AQ243" s="36">
        <f t="shared" ca="1" si="11"/>
        <v>30</v>
      </c>
    </row>
    <row r="244" spans="1:43" s="624" customFormat="1">
      <c r="A244" s="25">
        <f>IF(C244=0,"",SUBTOTAL(3,C$5:C244))</f>
        <v>240</v>
      </c>
      <c r="B244" s="86">
        <v>124</v>
      </c>
      <c r="C244" s="369" t="s">
        <v>2792</v>
      </c>
      <c r="D244" s="25" t="s">
        <v>2885</v>
      </c>
      <c r="E244" s="370" t="s">
        <v>1656</v>
      </c>
      <c r="F244" s="63" t="str">
        <f>VLOOKUP(D244,'Sheet1 (2)'!$D$11:$F$338,3,0)</f>
        <v>Nguyễn Thanh Hải</v>
      </c>
      <c r="G244" s="774">
        <v>4410000</v>
      </c>
      <c r="H244" s="774"/>
      <c r="I244" s="96" t="s">
        <v>32</v>
      </c>
      <c r="J244" s="63">
        <f t="shared" si="10"/>
        <v>1</v>
      </c>
      <c r="K244" s="56" t="s">
        <v>33</v>
      </c>
      <c r="L244" s="56" t="s">
        <v>34</v>
      </c>
      <c r="M244" s="46"/>
      <c r="N244" s="46" t="s">
        <v>671</v>
      </c>
      <c r="O244" s="234">
        <v>30317</v>
      </c>
      <c r="P244" s="75">
        <v>45748</v>
      </c>
      <c r="Q244" s="625" t="s">
        <v>117</v>
      </c>
      <c r="R244" s="106" t="s">
        <v>2825</v>
      </c>
      <c r="S244" s="626" t="str">
        <f t="shared" ca="1" si="12"/>
        <v xml:space="preserve">1 NĂM 4 THÁNG 18 NGÀY </v>
      </c>
      <c r="T244" s="74" t="s">
        <v>2753</v>
      </c>
      <c r="U244" s="1049" t="s">
        <v>2753</v>
      </c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108">
        <v>45285</v>
      </c>
      <c r="AH244" s="108"/>
      <c r="AI244" s="46" t="s">
        <v>232</v>
      </c>
      <c r="AJ244" s="108" t="s">
        <v>2400</v>
      </c>
      <c r="AK244" s="108" t="s">
        <v>2754</v>
      </c>
      <c r="AL244" s="627"/>
      <c r="AM244" s="628"/>
      <c r="AN244" s="108" t="s">
        <v>156</v>
      </c>
      <c r="AO244" s="108"/>
      <c r="AP244" s="56" t="s">
        <v>1055</v>
      </c>
      <c r="AQ244" s="36">
        <f t="shared" ca="1" si="11"/>
        <v>43</v>
      </c>
    </row>
    <row r="245" spans="1:43" s="624" customFormat="1">
      <c r="A245" s="25">
        <f>IF(C245=0,"",SUBTOTAL(3,C$5:C245))</f>
        <v>241</v>
      </c>
      <c r="B245" s="86">
        <v>125</v>
      </c>
      <c r="C245" s="369" t="s">
        <v>2793</v>
      </c>
      <c r="D245" s="25" t="s">
        <v>2886</v>
      </c>
      <c r="E245" s="370" t="s">
        <v>2755</v>
      </c>
      <c r="F245" s="63" t="str">
        <f>VLOOKUP(D245,'Sheet1 (2)'!$D$11:$F$338,3,0)</f>
        <v>Nguyễn Thành Tâm</v>
      </c>
      <c r="G245" s="774">
        <v>4410000</v>
      </c>
      <c r="H245" s="774"/>
      <c r="I245" s="96" t="s">
        <v>32</v>
      </c>
      <c r="J245" s="63">
        <f t="shared" si="10"/>
        <v>1</v>
      </c>
      <c r="K245" s="56" t="s">
        <v>33</v>
      </c>
      <c r="L245" s="56" t="s">
        <v>34</v>
      </c>
      <c r="M245" s="46"/>
      <c r="N245" s="46" t="s">
        <v>671</v>
      </c>
      <c r="O245" s="234">
        <v>32874</v>
      </c>
      <c r="P245" s="75">
        <v>45748</v>
      </c>
      <c r="Q245" s="625" t="s">
        <v>117</v>
      </c>
      <c r="R245" s="106" t="s">
        <v>2827</v>
      </c>
      <c r="S245" s="626" t="str">
        <f t="shared" ca="1" si="12"/>
        <v xml:space="preserve">1 NĂM 4 THÁNG 18 NGÀY </v>
      </c>
      <c r="T245" s="74" t="s">
        <v>2756</v>
      </c>
      <c r="U245" s="1049" t="s">
        <v>2756</v>
      </c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108">
        <v>44756</v>
      </c>
      <c r="AH245" s="108"/>
      <c r="AI245" s="46" t="s">
        <v>232</v>
      </c>
      <c r="AJ245" s="108" t="s">
        <v>2351</v>
      </c>
      <c r="AK245" s="108" t="s">
        <v>2757</v>
      </c>
      <c r="AL245" s="627"/>
      <c r="AM245" s="628"/>
      <c r="AN245" s="108" t="s">
        <v>156</v>
      </c>
      <c r="AO245" s="108"/>
      <c r="AP245" s="56" t="s">
        <v>1055</v>
      </c>
      <c r="AQ245" s="36">
        <f t="shared" ca="1" si="11"/>
        <v>36</v>
      </c>
    </row>
    <row r="246" spans="1:43" s="624" customFormat="1">
      <c r="A246" s="25">
        <f>IF(C246=0,"",SUBTOTAL(3,C$5:C246))</f>
        <v>242</v>
      </c>
      <c r="B246" s="86">
        <v>126</v>
      </c>
      <c r="C246" s="369" t="s">
        <v>2794</v>
      </c>
      <c r="D246" s="25" t="s">
        <v>2887</v>
      </c>
      <c r="E246" s="370" t="s">
        <v>2758</v>
      </c>
      <c r="F246" s="63" t="str">
        <f>VLOOKUP(D246,'Sheet1 (2)'!$D$11:$F$338,3,0)</f>
        <v>Võ Hùng Anh</v>
      </c>
      <c r="G246" s="774">
        <v>4410000</v>
      </c>
      <c r="H246" s="774"/>
      <c r="I246" s="96" t="s">
        <v>32</v>
      </c>
      <c r="J246" s="63">
        <f t="shared" si="10"/>
        <v>1</v>
      </c>
      <c r="K246" s="56" t="s">
        <v>33</v>
      </c>
      <c r="L246" s="56" t="s">
        <v>34</v>
      </c>
      <c r="M246" s="46"/>
      <c r="N246" s="46" t="s">
        <v>671</v>
      </c>
      <c r="O246" s="234">
        <v>31229</v>
      </c>
      <c r="P246" s="75">
        <v>45748</v>
      </c>
      <c r="Q246" s="625" t="s">
        <v>117</v>
      </c>
      <c r="R246" s="106" t="s">
        <v>2823</v>
      </c>
      <c r="S246" s="626" t="str">
        <f t="shared" ca="1" si="12"/>
        <v xml:space="preserve">1 NĂM 4 THÁNG 18 NGÀY </v>
      </c>
      <c r="T246" s="74" t="s">
        <v>2759</v>
      </c>
      <c r="U246" s="1049" t="s">
        <v>2759</v>
      </c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108">
        <v>44326</v>
      </c>
      <c r="AH246" s="108"/>
      <c r="AI246" s="46" t="s">
        <v>232</v>
      </c>
      <c r="AJ246" s="108" t="s">
        <v>2009</v>
      </c>
      <c r="AK246" s="108" t="s">
        <v>2760</v>
      </c>
      <c r="AL246" s="627"/>
      <c r="AM246" s="628"/>
      <c r="AN246" s="108" t="s">
        <v>156</v>
      </c>
      <c r="AO246" s="108"/>
      <c r="AP246" s="56" t="s">
        <v>1055</v>
      </c>
      <c r="AQ246" s="36">
        <f t="shared" ca="1" si="11"/>
        <v>41</v>
      </c>
    </row>
    <row r="247" spans="1:43" s="624" customFormat="1">
      <c r="A247" s="25">
        <f>IF(C247=0,"",SUBTOTAL(3,C$5:C247))</f>
        <v>243</v>
      </c>
      <c r="B247" s="86">
        <v>127</v>
      </c>
      <c r="C247" s="369" t="s">
        <v>2795</v>
      </c>
      <c r="D247" s="25" t="s">
        <v>2888</v>
      </c>
      <c r="E247" s="370" t="s">
        <v>901</v>
      </c>
      <c r="F247" s="63" t="str">
        <f>VLOOKUP(D247,'Sheet1 (2)'!$D$11:$F$338,3,0)</f>
        <v>Đoàn Văn Giảng</v>
      </c>
      <c r="G247" s="774">
        <v>4410000</v>
      </c>
      <c r="H247" s="774"/>
      <c r="I247" s="96" t="s">
        <v>32</v>
      </c>
      <c r="J247" s="63">
        <f t="shared" si="10"/>
        <v>1</v>
      </c>
      <c r="K247" s="56" t="s">
        <v>33</v>
      </c>
      <c r="L247" s="56" t="s">
        <v>34</v>
      </c>
      <c r="M247" s="46"/>
      <c r="N247" s="46" t="s">
        <v>671</v>
      </c>
      <c r="O247" s="234">
        <v>34073</v>
      </c>
      <c r="P247" s="75">
        <v>45748</v>
      </c>
      <c r="Q247" s="625" t="s">
        <v>117</v>
      </c>
      <c r="R247" s="106" t="s">
        <v>2822</v>
      </c>
      <c r="S247" s="626" t="str">
        <f t="shared" ca="1" si="12"/>
        <v xml:space="preserve">1 NĂM 4 THÁNG 18 NGÀY </v>
      </c>
      <c r="T247" s="74" t="s">
        <v>902</v>
      </c>
      <c r="U247" s="1049" t="s">
        <v>902</v>
      </c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108">
        <v>44988</v>
      </c>
      <c r="AH247" s="108"/>
      <c r="AI247" s="46" t="s">
        <v>232</v>
      </c>
      <c r="AJ247" s="108" t="s">
        <v>2761</v>
      </c>
      <c r="AK247" s="108" t="s">
        <v>2762</v>
      </c>
      <c r="AL247" s="627"/>
      <c r="AM247" s="628"/>
      <c r="AN247" s="108" t="s">
        <v>156</v>
      </c>
      <c r="AO247" s="108"/>
      <c r="AP247" s="56" t="s">
        <v>1055</v>
      </c>
      <c r="AQ247" s="36">
        <f t="shared" ca="1" si="11"/>
        <v>33</v>
      </c>
    </row>
    <row r="248" spans="1:43" s="624" customFormat="1">
      <c r="A248" s="25">
        <f>IF(C248=0,"",SUBTOTAL(3,C$5:C248))</f>
        <v>244</v>
      </c>
      <c r="B248" s="86">
        <v>128</v>
      </c>
      <c r="C248" s="369" t="s">
        <v>2796</v>
      </c>
      <c r="D248" s="25" t="s">
        <v>2889</v>
      </c>
      <c r="E248" s="370" t="s">
        <v>1680</v>
      </c>
      <c r="F248" s="63" t="str">
        <f>VLOOKUP(D248,'Sheet1 (2)'!$D$11:$F$338,3,0)</f>
        <v>Nguyễn Kiến Văn</v>
      </c>
      <c r="G248" s="774">
        <v>4410000</v>
      </c>
      <c r="H248" s="774"/>
      <c r="I248" s="96" t="s">
        <v>32</v>
      </c>
      <c r="J248" s="63">
        <f t="shared" si="10"/>
        <v>1</v>
      </c>
      <c r="K248" s="56" t="s">
        <v>33</v>
      </c>
      <c r="L248" s="56" t="s">
        <v>34</v>
      </c>
      <c r="M248" s="46"/>
      <c r="N248" s="46" t="s">
        <v>671</v>
      </c>
      <c r="O248" s="234">
        <v>38213</v>
      </c>
      <c r="P248" s="75">
        <v>45748</v>
      </c>
      <c r="Q248" s="625" t="s">
        <v>117</v>
      </c>
      <c r="R248" s="106" t="s">
        <v>2810</v>
      </c>
      <c r="S248" s="626" t="str">
        <f t="shared" ca="1" si="12"/>
        <v xml:space="preserve">1 NĂM 4 THÁNG 18 NGÀY </v>
      </c>
      <c r="T248" s="74" t="s">
        <v>2763</v>
      </c>
      <c r="U248" s="1049" t="s">
        <v>2763</v>
      </c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108">
        <v>44420</v>
      </c>
      <c r="AH248" s="108"/>
      <c r="AI248" s="46" t="s">
        <v>232</v>
      </c>
      <c r="AJ248" s="108" t="s">
        <v>2764</v>
      </c>
      <c r="AK248" s="108" t="s">
        <v>2765</v>
      </c>
      <c r="AL248" s="627"/>
      <c r="AM248" s="628"/>
      <c r="AN248" s="108" t="s">
        <v>156</v>
      </c>
      <c r="AO248" s="108"/>
      <c r="AP248" s="56" t="s">
        <v>1055</v>
      </c>
      <c r="AQ248" s="36">
        <f t="shared" ca="1" si="11"/>
        <v>22</v>
      </c>
    </row>
    <row r="249" spans="1:43" s="624" customFormat="1">
      <c r="A249" s="25">
        <f>IF(C249=0,"",SUBTOTAL(3,C$5:C249))</f>
        <v>245</v>
      </c>
      <c r="B249" s="86">
        <v>129</v>
      </c>
      <c r="C249" s="369" t="s">
        <v>2797</v>
      </c>
      <c r="D249" s="25" t="s">
        <v>2890</v>
      </c>
      <c r="E249" s="370" t="s">
        <v>2766</v>
      </c>
      <c r="F249" s="63" t="str">
        <f>VLOOKUP(D249,'Sheet1 (2)'!$D$11:$F$338,3,0)</f>
        <v>Phan Văn Nhẩn</v>
      </c>
      <c r="G249" s="774">
        <v>4410000</v>
      </c>
      <c r="H249" s="774"/>
      <c r="I249" s="96" t="s">
        <v>32</v>
      </c>
      <c r="J249" s="63">
        <f t="shared" si="10"/>
        <v>1</v>
      </c>
      <c r="K249" s="56" t="s">
        <v>33</v>
      </c>
      <c r="L249" s="56" t="s">
        <v>34</v>
      </c>
      <c r="M249" s="46"/>
      <c r="N249" s="46" t="s">
        <v>671</v>
      </c>
      <c r="O249" s="234">
        <v>33671</v>
      </c>
      <c r="P249" s="75">
        <v>45748</v>
      </c>
      <c r="Q249" s="625" t="s">
        <v>117</v>
      </c>
      <c r="R249" s="106" t="s">
        <v>2809</v>
      </c>
      <c r="S249" s="626" t="str">
        <f t="shared" ca="1" si="12"/>
        <v xml:space="preserve">1 NĂM 4 THÁNG 18 NGÀY </v>
      </c>
      <c r="T249" s="74" t="s">
        <v>2767</v>
      </c>
      <c r="U249" s="1049" t="s">
        <v>2767</v>
      </c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108">
        <v>44902</v>
      </c>
      <c r="AH249" s="108"/>
      <c r="AI249" s="46" t="s">
        <v>232</v>
      </c>
      <c r="AJ249" s="108" t="s">
        <v>2768</v>
      </c>
      <c r="AK249" s="108" t="s">
        <v>2769</v>
      </c>
      <c r="AL249" s="627"/>
      <c r="AM249" s="628"/>
      <c r="AN249" s="108" t="s">
        <v>156</v>
      </c>
      <c r="AO249" s="108"/>
      <c r="AP249" s="56" t="s">
        <v>1055</v>
      </c>
      <c r="AQ249" s="36">
        <f t="shared" ca="1" si="11"/>
        <v>34</v>
      </c>
    </row>
    <row r="250" spans="1:43" s="624" customFormat="1">
      <c r="A250" s="25">
        <f>IF(C250=0,"",SUBTOTAL(3,C$5:C250))</f>
        <v>246</v>
      </c>
      <c r="B250" s="86">
        <v>130</v>
      </c>
      <c r="C250" s="369" t="s">
        <v>2798</v>
      </c>
      <c r="D250" s="25" t="s">
        <v>2891</v>
      </c>
      <c r="E250" s="370" t="s">
        <v>2770</v>
      </c>
      <c r="F250" s="63" t="str">
        <f>VLOOKUP(D250,'Sheet1 (2)'!$D$11:$F$338,3,0)</f>
        <v>Lê Minh Thảo</v>
      </c>
      <c r="G250" s="774">
        <v>4410000</v>
      </c>
      <c r="H250" s="774"/>
      <c r="I250" s="96" t="s">
        <v>32</v>
      </c>
      <c r="J250" s="63">
        <f t="shared" si="10"/>
        <v>1</v>
      </c>
      <c r="K250" s="56" t="s">
        <v>33</v>
      </c>
      <c r="L250" s="56" t="s">
        <v>34</v>
      </c>
      <c r="M250" s="46"/>
      <c r="N250" s="46" t="s">
        <v>671</v>
      </c>
      <c r="O250" s="234">
        <v>37764</v>
      </c>
      <c r="P250" s="75">
        <v>45748</v>
      </c>
      <c r="Q250" s="625" t="s">
        <v>117</v>
      </c>
      <c r="R250" s="106" t="s">
        <v>2831</v>
      </c>
      <c r="S250" s="626" t="str">
        <f t="shared" ca="1" si="12"/>
        <v xml:space="preserve">1 NĂM 4 THÁNG 18 NGÀY </v>
      </c>
      <c r="T250" s="74" t="s">
        <v>2771</v>
      </c>
      <c r="U250" s="1049" t="s">
        <v>2771</v>
      </c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108">
        <v>44333</v>
      </c>
      <c r="AH250" s="108"/>
      <c r="AI250" s="46" t="s">
        <v>232</v>
      </c>
      <c r="AJ250" s="108" t="s">
        <v>2772</v>
      </c>
      <c r="AK250" s="108" t="s">
        <v>2773</v>
      </c>
      <c r="AL250" s="627"/>
      <c r="AM250" s="628"/>
      <c r="AN250" s="108" t="s">
        <v>156</v>
      </c>
      <c r="AO250" s="108"/>
      <c r="AP250" s="56" t="s">
        <v>1055</v>
      </c>
      <c r="AQ250" s="36">
        <f t="shared" ca="1" si="11"/>
        <v>23</v>
      </c>
    </row>
    <row r="251" spans="1:43" s="624" customFormat="1">
      <c r="A251" s="25">
        <f>IF(C251=0,"",SUBTOTAL(3,C$5:C251))</f>
        <v>247</v>
      </c>
      <c r="B251" s="86">
        <v>131</v>
      </c>
      <c r="C251" s="369" t="s">
        <v>2799</v>
      </c>
      <c r="D251" s="919" t="s">
        <v>3195</v>
      </c>
      <c r="E251" s="370" t="s">
        <v>2774</v>
      </c>
      <c r="F251" s="63" t="str">
        <f>VLOOKUP(D251,'Sheet1 (2)'!$D$11:$F$338,3,0)</f>
        <v>Võ Nguyệt Minh</v>
      </c>
      <c r="G251" s="774">
        <v>4410000</v>
      </c>
      <c r="H251" s="774"/>
      <c r="I251" s="63" t="s">
        <v>63</v>
      </c>
      <c r="J251" s="63">
        <f t="shared" si="10"/>
        <v>0</v>
      </c>
      <c r="K251" s="56" t="s">
        <v>33</v>
      </c>
      <c r="L251" s="56" t="s">
        <v>34</v>
      </c>
      <c r="M251" s="46"/>
      <c r="N251" s="46" t="s">
        <v>671</v>
      </c>
      <c r="O251" s="234">
        <v>31573</v>
      </c>
      <c r="P251" s="75">
        <v>45748</v>
      </c>
      <c r="Q251" s="625" t="s">
        <v>117</v>
      </c>
      <c r="R251" s="106" t="s">
        <v>2833</v>
      </c>
      <c r="S251" s="626" t="str">
        <f t="shared" ca="1" si="12"/>
        <v xml:space="preserve">1 NĂM 4 THÁNG 18 NGÀY </v>
      </c>
      <c r="T251" s="74" t="s">
        <v>2775</v>
      </c>
      <c r="U251" s="1049" t="s">
        <v>2775</v>
      </c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108">
        <v>44440</v>
      </c>
      <c r="AH251" s="108"/>
      <c r="AI251" s="46" t="s">
        <v>232</v>
      </c>
      <c r="AJ251" s="108" t="s">
        <v>2772</v>
      </c>
      <c r="AK251" s="108" t="s">
        <v>2776</v>
      </c>
      <c r="AL251" s="627"/>
      <c r="AM251" s="628"/>
      <c r="AN251" s="108" t="s">
        <v>156</v>
      </c>
      <c r="AO251" s="108"/>
      <c r="AP251" s="56" t="s">
        <v>1055</v>
      </c>
      <c r="AQ251" s="36">
        <f t="shared" ca="1" si="11"/>
        <v>40</v>
      </c>
    </row>
    <row r="252" spans="1:43" s="624" customFormat="1">
      <c r="A252" s="25">
        <f>IF(C252=0,"",SUBTOTAL(3,C$5:C252))</f>
        <v>248</v>
      </c>
      <c r="B252" s="86">
        <v>132</v>
      </c>
      <c r="C252" s="369" t="s">
        <v>2800</v>
      </c>
      <c r="D252" s="25" t="s">
        <v>2892</v>
      </c>
      <c r="E252" s="370" t="s">
        <v>2777</v>
      </c>
      <c r="F252" s="63" t="str">
        <f>VLOOKUP(D252,'Sheet1 (2)'!$D$11:$F$338,3,0)</f>
        <v>Hoàng Mạnh Hùng</v>
      </c>
      <c r="G252" s="774">
        <v>4410000</v>
      </c>
      <c r="H252" s="774"/>
      <c r="I252" s="96" t="s">
        <v>32</v>
      </c>
      <c r="J252" s="63">
        <f t="shared" si="10"/>
        <v>1</v>
      </c>
      <c r="K252" s="56" t="s">
        <v>33</v>
      </c>
      <c r="L252" s="56" t="s">
        <v>34</v>
      </c>
      <c r="M252" s="46"/>
      <c r="N252" s="46" t="s">
        <v>671</v>
      </c>
      <c r="O252" s="234">
        <v>36486</v>
      </c>
      <c r="P252" s="75">
        <v>45748</v>
      </c>
      <c r="Q252" s="625" t="s">
        <v>117</v>
      </c>
      <c r="R252" s="106" t="s">
        <v>2830</v>
      </c>
      <c r="S252" s="626" t="str">
        <f t="shared" ca="1" si="12"/>
        <v xml:space="preserve">1 NĂM 4 THÁNG 18 NGÀY </v>
      </c>
      <c r="T252" s="74" t="s">
        <v>2778</v>
      </c>
      <c r="U252" s="1049" t="s">
        <v>2778</v>
      </c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108">
        <v>45642</v>
      </c>
      <c r="AH252" s="108"/>
      <c r="AI252" s="46" t="s">
        <v>2779</v>
      </c>
      <c r="AJ252" s="108" t="s">
        <v>2780</v>
      </c>
      <c r="AK252" s="108" t="s">
        <v>2645</v>
      </c>
      <c r="AL252" s="627"/>
      <c r="AM252" s="628"/>
      <c r="AN252" s="108" t="s">
        <v>156</v>
      </c>
      <c r="AO252" s="108"/>
      <c r="AP252" s="56" t="s">
        <v>1055</v>
      </c>
      <c r="AQ252" s="36">
        <f t="shared" ca="1" si="11"/>
        <v>26</v>
      </c>
    </row>
    <row r="253" spans="1:43" s="624" customFormat="1">
      <c r="A253" s="25">
        <f>IF(C253=0,"",SUBTOTAL(3,C$5:C253))</f>
        <v>249</v>
      </c>
      <c r="B253" s="86">
        <v>133</v>
      </c>
      <c r="C253" s="369" t="s">
        <v>2801</v>
      </c>
      <c r="D253" s="25" t="s">
        <v>2893</v>
      </c>
      <c r="E253" s="370" t="s">
        <v>2781</v>
      </c>
      <c r="F253" s="63" t="str">
        <f>VLOOKUP(D253,'Sheet1 (2)'!$D$11:$F$338,3,0)</f>
        <v>Huỳnh Công Thành</v>
      </c>
      <c r="G253" s="774">
        <v>4410000</v>
      </c>
      <c r="H253" s="774"/>
      <c r="I253" s="96" t="s">
        <v>32</v>
      </c>
      <c r="J253" s="63">
        <f t="shared" si="10"/>
        <v>1</v>
      </c>
      <c r="K253" s="56" t="s">
        <v>33</v>
      </c>
      <c r="L253" s="56" t="s">
        <v>34</v>
      </c>
      <c r="M253" s="46"/>
      <c r="N253" s="46" t="s">
        <v>671</v>
      </c>
      <c r="O253" s="234">
        <v>33190</v>
      </c>
      <c r="P253" s="75">
        <v>45748</v>
      </c>
      <c r="Q253" s="625" t="s">
        <v>117</v>
      </c>
      <c r="R253" s="106" t="s">
        <v>2832</v>
      </c>
      <c r="S253" s="626" t="str">
        <f t="shared" ca="1" si="12"/>
        <v xml:space="preserve">1 NĂM 4 THÁNG 18 NGÀY </v>
      </c>
      <c r="T253" s="74" t="s">
        <v>2782</v>
      </c>
      <c r="U253" s="1049" t="s">
        <v>2782</v>
      </c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108">
        <v>44717</v>
      </c>
      <c r="AH253" s="108"/>
      <c r="AI253" s="46" t="s">
        <v>232</v>
      </c>
      <c r="AJ253" s="108" t="s">
        <v>2376</v>
      </c>
      <c r="AK253" s="108" t="s">
        <v>2783</v>
      </c>
      <c r="AL253" s="627"/>
      <c r="AM253" s="628"/>
      <c r="AN253" s="108" t="s">
        <v>156</v>
      </c>
      <c r="AO253" s="108"/>
      <c r="AP253" s="56" t="s">
        <v>1055</v>
      </c>
      <c r="AQ253" s="36">
        <f t="shared" ca="1" si="11"/>
        <v>35</v>
      </c>
    </row>
    <row r="254" spans="1:43" s="624" customFormat="1">
      <c r="A254" s="25">
        <f>IF(C254=0,"",SUBTOTAL(3,C$5:C254))</f>
        <v>250</v>
      </c>
      <c r="B254" s="86">
        <v>134</v>
      </c>
      <c r="C254" s="369" t="s">
        <v>2802</v>
      </c>
      <c r="D254" s="25" t="s">
        <v>2894</v>
      </c>
      <c r="E254" s="370" t="s">
        <v>1616</v>
      </c>
      <c r="F254" s="63" t="str">
        <f>VLOOKUP(D254,'Sheet1 (2)'!$D$11:$F$338,3,0)</f>
        <v>Huỳnh Thị Ngọc ánh</v>
      </c>
      <c r="G254" s="774">
        <v>4410000</v>
      </c>
      <c r="H254" s="774"/>
      <c r="I254" s="63" t="s">
        <v>63</v>
      </c>
      <c r="J254" s="63">
        <f t="shared" si="10"/>
        <v>0</v>
      </c>
      <c r="K254" s="56" t="s">
        <v>33</v>
      </c>
      <c r="L254" s="56" t="s">
        <v>34</v>
      </c>
      <c r="M254" s="46"/>
      <c r="N254" s="46" t="s">
        <v>671</v>
      </c>
      <c r="O254" s="234">
        <v>26330</v>
      </c>
      <c r="P254" s="75">
        <v>45748</v>
      </c>
      <c r="Q254" s="625" t="s">
        <v>117</v>
      </c>
      <c r="R254" s="106" t="s">
        <v>2829</v>
      </c>
      <c r="S254" s="626" t="str">
        <f t="shared" ca="1" si="12"/>
        <v xml:space="preserve">1 NĂM 4 THÁNG 18 NGÀY </v>
      </c>
      <c r="T254" s="74" t="s">
        <v>2784</v>
      </c>
      <c r="U254" s="1049" t="s">
        <v>2784</v>
      </c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108">
        <v>44624</v>
      </c>
      <c r="AH254" s="108"/>
      <c r="AI254" s="46" t="s">
        <v>232</v>
      </c>
      <c r="AJ254" s="108" t="s">
        <v>2785</v>
      </c>
      <c r="AK254" s="108" t="s">
        <v>2786</v>
      </c>
      <c r="AL254" s="627"/>
      <c r="AM254" s="628"/>
      <c r="AN254" s="108" t="s">
        <v>156</v>
      </c>
      <c r="AO254" s="108"/>
      <c r="AP254" s="56" t="s">
        <v>1055</v>
      </c>
      <c r="AQ254" s="36">
        <f t="shared" ca="1" si="11"/>
        <v>54</v>
      </c>
    </row>
    <row r="255" spans="1:43" s="624" customFormat="1">
      <c r="A255" s="25">
        <f>IF(C255=0,"",SUBTOTAL(3,C$5:C255))</f>
        <v>251</v>
      </c>
      <c r="B255" s="86">
        <v>135</v>
      </c>
      <c r="C255" s="369" t="s">
        <v>2803</v>
      </c>
      <c r="D255" s="25" t="s">
        <v>2895</v>
      </c>
      <c r="E255" s="370" t="s">
        <v>2787</v>
      </c>
      <c r="F255" s="63" t="str">
        <f>VLOOKUP(D255,'Sheet1 (2)'!$D$11:$F$338,3,0)</f>
        <v>Lê Thị Kiều Diễm</v>
      </c>
      <c r="G255" s="774">
        <v>4410000</v>
      </c>
      <c r="H255" s="774"/>
      <c r="I255" s="63" t="s">
        <v>63</v>
      </c>
      <c r="J255" s="63">
        <f t="shared" si="10"/>
        <v>0</v>
      </c>
      <c r="K255" s="56" t="s">
        <v>33</v>
      </c>
      <c r="L255" s="56" t="s">
        <v>34</v>
      </c>
      <c r="M255" s="46"/>
      <c r="N255" s="46" t="s">
        <v>671</v>
      </c>
      <c r="O255" s="234">
        <v>30682</v>
      </c>
      <c r="P255" s="75">
        <v>45748</v>
      </c>
      <c r="Q255" s="625" t="s">
        <v>117</v>
      </c>
      <c r="R255" s="106" t="s">
        <v>2828</v>
      </c>
      <c r="S255" s="626" t="str">
        <f t="shared" ca="1" si="12"/>
        <v xml:space="preserve">1 NĂM 4 THÁNG 18 NGÀY </v>
      </c>
      <c r="T255" s="74" t="s">
        <v>2788</v>
      </c>
      <c r="U255" s="1049" t="s">
        <v>2788</v>
      </c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108">
        <v>45440</v>
      </c>
      <c r="AH255" s="108"/>
      <c r="AI255" s="46" t="s">
        <v>232</v>
      </c>
      <c r="AJ255" s="108" t="s">
        <v>2789</v>
      </c>
      <c r="AK255" s="108" t="s">
        <v>2790</v>
      </c>
      <c r="AL255" s="627"/>
      <c r="AM255" s="628"/>
      <c r="AN255" s="108" t="s">
        <v>156</v>
      </c>
      <c r="AO255" s="108"/>
      <c r="AP255" s="56" t="s">
        <v>1055</v>
      </c>
      <c r="AQ255" s="36">
        <f t="shared" ca="1" si="11"/>
        <v>42</v>
      </c>
    </row>
    <row r="256" spans="1:43" s="624" customFormat="1">
      <c r="A256" s="25">
        <f>IF(C256=0,"",SUBTOTAL(3,C$5:C256))</f>
        <v>252</v>
      </c>
      <c r="B256" s="86">
        <v>136</v>
      </c>
      <c r="C256" s="369" t="s">
        <v>2845</v>
      </c>
      <c r="D256" s="919" t="s">
        <v>3275</v>
      </c>
      <c r="E256" s="370" t="s">
        <v>2849</v>
      </c>
      <c r="F256" s="63" t="str">
        <f>VLOOKUP(D256,'Sheet1 (2)'!$D$11:$F$338,3,0)</f>
        <v>Đào Văn Dũng</v>
      </c>
      <c r="G256" s="774">
        <v>4410000</v>
      </c>
      <c r="H256" s="774"/>
      <c r="I256" s="96" t="s">
        <v>32</v>
      </c>
      <c r="J256" s="63">
        <f t="shared" si="10"/>
        <v>1</v>
      </c>
      <c r="K256" s="56" t="s">
        <v>33</v>
      </c>
      <c r="L256" s="56" t="s">
        <v>34</v>
      </c>
      <c r="M256" s="46"/>
      <c r="N256" s="46" t="s">
        <v>671</v>
      </c>
      <c r="O256" s="234">
        <v>27961</v>
      </c>
      <c r="P256" s="75">
        <v>45807</v>
      </c>
      <c r="Q256" s="625" t="s">
        <v>117</v>
      </c>
      <c r="R256" s="106" t="s">
        <v>2933</v>
      </c>
      <c r="S256" s="626" t="str">
        <f t="shared" ca="1" si="12"/>
        <v xml:space="preserve">1 NĂM 2 THÁNG 20 NGÀY </v>
      </c>
      <c r="T256" s="74" t="s">
        <v>2934</v>
      </c>
      <c r="U256" s="1049" t="s">
        <v>2934</v>
      </c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108">
        <v>44587</v>
      </c>
      <c r="AH256" s="108"/>
      <c r="AI256" s="46" t="s">
        <v>232</v>
      </c>
      <c r="AJ256" s="108" t="s">
        <v>2937</v>
      </c>
      <c r="AK256" s="108" t="s">
        <v>2935</v>
      </c>
      <c r="AL256" s="627"/>
      <c r="AM256" s="628"/>
      <c r="AN256" s="108" t="s">
        <v>156</v>
      </c>
      <c r="AO256" s="108"/>
      <c r="AP256" s="56" t="s">
        <v>1055</v>
      </c>
      <c r="AQ256" s="36">
        <f t="shared" ca="1" si="11"/>
        <v>50</v>
      </c>
    </row>
    <row r="257" spans="1:43" s="624" customFormat="1">
      <c r="A257" s="25">
        <f>IF(C257=0,"",SUBTOTAL(3,C$5:C257))</f>
        <v>253</v>
      </c>
      <c r="B257" s="86">
        <v>137</v>
      </c>
      <c r="C257" s="369" t="s">
        <v>2846</v>
      </c>
      <c r="D257" s="919" t="s">
        <v>2175</v>
      </c>
      <c r="E257" s="370" t="s">
        <v>2850</v>
      </c>
      <c r="F257" s="63" t="str">
        <f>VLOOKUP(D257,'Sheet1 (2)'!$D$11:$F$338,3,0)</f>
        <v>Nguyễn Thanh Trà</v>
      </c>
      <c r="G257" s="774">
        <v>4410000</v>
      </c>
      <c r="H257" s="774"/>
      <c r="I257" s="96" t="s">
        <v>32</v>
      </c>
      <c r="J257" s="63">
        <f t="shared" si="10"/>
        <v>1</v>
      </c>
      <c r="K257" s="56" t="s">
        <v>33</v>
      </c>
      <c r="L257" s="56" t="s">
        <v>34</v>
      </c>
      <c r="M257" s="46"/>
      <c r="N257" s="46" t="s">
        <v>671</v>
      </c>
      <c r="O257" s="234">
        <v>32806</v>
      </c>
      <c r="P257" s="75">
        <v>45807</v>
      </c>
      <c r="Q257" s="625" t="s">
        <v>117</v>
      </c>
      <c r="R257" s="106" t="s">
        <v>2936</v>
      </c>
      <c r="S257" s="626" t="str">
        <f t="shared" ca="1" si="12"/>
        <v xml:space="preserve">1 NĂM 2 THÁNG 20 NGÀY </v>
      </c>
      <c r="T257" s="74" t="s">
        <v>983</v>
      </c>
      <c r="U257" s="1049" t="s">
        <v>983</v>
      </c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108">
        <v>44522</v>
      </c>
      <c r="AH257" s="108"/>
      <c r="AI257" s="46" t="s">
        <v>232</v>
      </c>
      <c r="AJ257" s="108" t="s">
        <v>2332</v>
      </c>
      <c r="AK257" s="108" t="s">
        <v>709</v>
      </c>
      <c r="AL257" s="627"/>
      <c r="AM257" s="628"/>
      <c r="AN257" s="108" t="s">
        <v>156</v>
      </c>
      <c r="AO257" s="108"/>
      <c r="AP257" s="56" t="s">
        <v>1055</v>
      </c>
      <c r="AQ257" s="36">
        <f t="shared" ca="1" si="11"/>
        <v>36</v>
      </c>
    </row>
    <row r="258" spans="1:43" s="624" customFormat="1">
      <c r="A258" s="25">
        <f>IF(C258=0,"",SUBTOTAL(3,C$5:C258))</f>
        <v>254</v>
      </c>
      <c r="B258" s="86">
        <v>138</v>
      </c>
      <c r="C258" s="369" t="s">
        <v>2847</v>
      </c>
      <c r="D258" s="919" t="s">
        <v>3220</v>
      </c>
      <c r="E258" s="370" t="s">
        <v>2851</v>
      </c>
      <c r="F258" s="63" t="str">
        <f>VLOOKUP(D258,'Sheet1 (2)'!$D$11:$F$338,3,0)</f>
        <v>Trần Văn Lịnh</v>
      </c>
      <c r="G258" s="774">
        <v>4410000</v>
      </c>
      <c r="H258" s="774"/>
      <c r="I258" s="96" t="s">
        <v>32</v>
      </c>
      <c r="J258" s="63">
        <f t="shared" si="10"/>
        <v>1</v>
      </c>
      <c r="K258" s="56" t="s">
        <v>33</v>
      </c>
      <c r="L258" s="56" t="s">
        <v>34</v>
      </c>
      <c r="M258" s="46"/>
      <c r="N258" s="46" t="s">
        <v>671</v>
      </c>
      <c r="O258" s="234">
        <v>29274</v>
      </c>
      <c r="P258" s="75">
        <v>45807</v>
      </c>
      <c r="Q258" s="625" t="s">
        <v>117</v>
      </c>
      <c r="R258" s="106" t="s">
        <v>2938</v>
      </c>
      <c r="S258" s="626" t="str">
        <f t="shared" ca="1" si="12"/>
        <v xml:space="preserve">1 NĂM 2 THÁNG 20 NGÀY </v>
      </c>
      <c r="T258" s="74" t="s">
        <v>2939</v>
      </c>
      <c r="U258" s="1049" t="s">
        <v>2939</v>
      </c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108">
        <v>44830</v>
      </c>
      <c r="AH258" s="108"/>
      <c r="AI258" s="46" t="s">
        <v>232</v>
      </c>
      <c r="AJ258" s="108" t="s">
        <v>2940</v>
      </c>
      <c r="AK258" s="108" t="s">
        <v>2941</v>
      </c>
      <c r="AL258" s="627"/>
      <c r="AM258" s="628"/>
      <c r="AN258" s="108" t="s">
        <v>156</v>
      </c>
      <c r="AO258" s="108"/>
      <c r="AP258" s="56" t="s">
        <v>1055</v>
      </c>
      <c r="AQ258" s="36">
        <f t="shared" ca="1" si="11"/>
        <v>46</v>
      </c>
    </row>
    <row r="259" spans="1:43" s="624" customFormat="1">
      <c r="A259" s="25">
        <f>IF(C259=0,"",SUBTOTAL(3,C$5:C259))</f>
        <v>255</v>
      </c>
      <c r="B259" s="86">
        <v>139</v>
      </c>
      <c r="C259" s="369" t="s">
        <v>2848</v>
      </c>
      <c r="D259" s="919" t="s">
        <v>2191</v>
      </c>
      <c r="E259" s="370" t="s">
        <v>1046</v>
      </c>
      <c r="F259" s="63" t="str">
        <f>VLOOKUP(D259,'Sheet1 (2)'!$D$11:$F$338,3,0)</f>
        <v>Võ Văn Chẵng</v>
      </c>
      <c r="G259" s="774">
        <v>4410000</v>
      </c>
      <c r="H259" s="774"/>
      <c r="I259" s="96" t="s">
        <v>32</v>
      </c>
      <c r="J259" s="63">
        <f t="shared" si="10"/>
        <v>1</v>
      </c>
      <c r="K259" s="56" t="s">
        <v>33</v>
      </c>
      <c r="L259" s="56" t="s">
        <v>34</v>
      </c>
      <c r="M259" s="46"/>
      <c r="N259" s="46" t="s">
        <v>671</v>
      </c>
      <c r="O259" s="234">
        <v>31685</v>
      </c>
      <c r="P259" s="75">
        <v>45807</v>
      </c>
      <c r="Q259" s="625" t="s">
        <v>117</v>
      </c>
      <c r="R259" s="106" t="s">
        <v>2942</v>
      </c>
      <c r="S259" s="626" t="str">
        <f t="shared" ca="1" si="12"/>
        <v xml:space="preserve">1 NĂM 2 THÁNG 20 NGÀY </v>
      </c>
      <c r="T259" s="74" t="s">
        <v>1822</v>
      </c>
      <c r="U259" s="1049" t="s">
        <v>1822</v>
      </c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108">
        <v>45498</v>
      </c>
      <c r="AH259" s="108"/>
      <c r="AI259" s="46" t="s">
        <v>2779</v>
      </c>
      <c r="AJ259" s="108" t="s">
        <v>2332</v>
      </c>
      <c r="AK259" s="108" t="s">
        <v>1179</v>
      </c>
      <c r="AL259" s="627"/>
      <c r="AM259" s="628"/>
      <c r="AN259" s="108" t="s">
        <v>156</v>
      </c>
      <c r="AO259" s="108"/>
      <c r="AP259" s="56" t="s">
        <v>1055</v>
      </c>
      <c r="AQ259" s="36">
        <f t="shared" ca="1" si="11"/>
        <v>39</v>
      </c>
    </row>
    <row r="260" spans="1:43" s="624" customFormat="1" ht="17.25" customHeight="1">
      <c r="A260" s="25">
        <f>IF(C260=0,"",SUBTOTAL(3,C$5:C260))</f>
        <v>256</v>
      </c>
      <c r="B260" s="86">
        <v>140</v>
      </c>
      <c r="C260" s="369" t="s">
        <v>2852</v>
      </c>
      <c r="D260" s="919" t="s">
        <v>3231</v>
      </c>
      <c r="E260" s="370" t="s">
        <v>2856</v>
      </c>
      <c r="F260" s="63" t="str">
        <f>VLOOKUP(D260,'Sheet1 (2)'!$D$11:$F$338,3,0)</f>
        <v>Mai Chí Công</v>
      </c>
      <c r="G260" s="774">
        <v>4410000</v>
      </c>
      <c r="H260" s="774"/>
      <c r="I260" s="96" t="s">
        <v>32</v>
      </c>
      <c r="J260" s="63">
        <f t="shared" si="10"/>
        <v>1</v>
      </c>
      <c r="K260" s="56" t="s">
        <v>33</v>
      </c>
      <c r="L260" s="56" t="s">
        <v>34</v>
      </c>
      <c r="M260" s="46"/>
      <c r="N260" s="46" t="s">
        <v>671</v>
      </c>
      <c r="O260" s="234">
        <v>29587</v>
      </c>
      <c r="P260" s="75">
        <v>45807</v>
      </c>
      <c r="Q260" s="625" t="s">
        <v>117</v>
      </c>
      <c r="R260" s="106" t="s">
        <v>2943</v>
      </c>
      <c r="S260" s="626" t="str">
        <f t="shared" ca="1" si="12"/>
        <v xml:space="preserve">1 NĂM 2 THÁNG 20 NGÀY </v>
      </c>
      <c r="T260" s="74" t="s">
        <v>2944</v>
      </c>
      <c r="U260" s="1049" t="s">
        <v>2944</v>
      </c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108">
        <v>44419</v>
      </c>
      <c r="AH260" s="108"/>
      <c r="AI260" s="46" t="s">
        <v>232</v>
      </c>
      <c r="AJ260" s="108" t="s">
        <v>2945</v>
      </c>
      <c r="AK260" s="108" t="s">
        <v>2946</v>
      </c>
      <c r="AL260" s="627"/>
      <c r="AM260" s="628"/>
      <c r="AN260" s="108" t="s">
        <v>156</v>
      </c>
      <c r="AO260" s="108"/>
      <c r="AP260" s="56" t="s">
        <v>1055</v>
      </c>
      <c r="AQ260" s="36">
        <f t="shared" ca="1" si="11"/>
        <v>45</v>
      </c>
    </row>
    <row r="261" spans="1:43" s="624" customFormat="1">
      <c r="A261" s="25">
        <f>IF(C261=0,"",SUBTOTAL(3,C$5:C261))</f>
        <v>257</v>
      </c>
      <c r="B261" s="86">
        <v>141</v>
      </c>
      <c r="C261" s="369" t="s">
        <v>2853</v>
      </c>
      <c r="D261" s="919" t="s">
        <v>3295</v>
      </c>
      <c r="E261" s="370" t="s">
        <v>2857</v>
      </c>
      <c r="F261" s="63" t="str">
        <f>VLOOKUP(D261,'Sheet1 (2)'!$D$11:$F$338,3,0)</f>
        <v>Danh Thị Tuyết Nhung</v>
      </c>
      <c r="G261" s="774">
        <v>4410000</v>
      </c>
      <c r="H261" s="774"/>
      <c r="I261" s="63" t="s">
        <v>63</v>
      </c>
      <c r="J261" s="63">
        <f t="shared" si="10"/>
        <v>0</v>
      </c>
      <c r="K261" s="56" t="s">
        <v>33</v>
      </c>
      <c r="L261" s="56" t="s">
        <v>34</v>
      </c>
      <c r="M261" s="46"/>
      <c r="N261" s="46" t="s">
        <v>671</v>
      </c>
      <c r="O261" s="234">
        <v>35143</v>
      </c>
      <c r="P261" s="75">
        <v>45807</v>
      </c>
      <c r="Q261" s="625" t="s">
        <v>117</v>
      </c>
      <c r="R261" s="106" t="s">
        <v>2950</v>
      </c>
      <c r="S261" s="626" t="str">
        <f t="shared" ca="1" si="12"/>
        <v xml:space="preserve">1 NĂM 2 THÁNG 20 NGÀY </v>
      </c>
      <c r="T261" s="74" t="s">
        <v>2947</v>
      </c>
      <c r="U261" s="1049" t="s">
        <v>2947</v>
      </c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108">
        <v>44939</v>
      </c>
      <c r="AH261" s="108"/>
      <c r="AI261" s="46" t="s">
        <v>232</v>
      </c>
      <c r="AJ261" s="108" t="s">
        <v>2948</v>
      </c>
      <c r="AK261" s="108" t="s">
        <v>2949</v>
      </c>
      <c r="AL261" s="627"/>
      <c r="AM261" s="628"/>
      <c r="AN261" s="108" t="s">
        <v>156</v>
      </c>
      <c r="AO261" s="108"/>
      <c r="AP261" s="56" t="s">
        <v>1055</v>
      </c>
      <c r="AQ261" s="36">
        <f t="shared" ca="1" si="11"/>
        <v>30</v>
      </c>
    </row>
    <row r="262" spans="1:43" s="624" customFormat="1">
      <c r="A262" s="25">
        <f>IF(C262=0,"",SUBTOTAL(3,C$5:C262))</f>
        <v>258</v>
      </c>
      <c r="B262" s="86">
        <v>142</v>
      </c>
      <c r="C262" s="369" t="s">
        <v>2854</v>
      </c>
      <c r="D262" s="919" t="s">
        <v>3309</v>
      </c>
      <c r="E262" s="370" t="s">
        <v>2858</v>
      </c>
      <c r="F262" s="63" t="str">
        <f>VLOOKUP(D262,'Sheet1 (2)'!$D$11:$F$338,3,0)</f>
        <v>Lâm Văn Vũ</v>
      </c>
      <c r="G262" s="774">
        <v>4410000</v>
      </c>
      <c r="H262" s="774"/>
      <c r="I262" s="96" t="s">
        <v>32</v>
      </c>
      <c r="J262" s="63">
        <f t="shared" si="10"/>
        <v>1</v>
      </c>
      <c r="K262" s="56" t="s">
        <v>33</v>
      </c>
      <c r="L262" s="56" t="s">
        <v>34</v>
      </c>
      <c r="M262" s="46"/>
      <c r="N262" s="46" t="s">
        <v>671</v>
      </c>
      <c r="O262" s="234">
        <v>27760</v>
      </c>
      <c r="P262" s="75">
        <v>45807</v>
      </c>
      <c r="Q262" s="625" t="s">
        <v>117</v>
      </c>
      <c r="R262" s="106" t="s">
        <v>2951</v>
      </c>
      <c r="S262" s="626" t="str">
        <f t="shared" ca="1" si="12"/>
        <v xml:space="preserve">1 NĂM 2 THÁNG 20 NGÀY </v>
      </c>
      <c r="T262" s="74" t="s">
        <v>2952</v>
      </c>
      <c r="U262" s="1049" t="s">
        <v>2952</v>
      </c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108">
        <v>44631</v>
      </c>
      <c r="AH262" s="108"/>
      <c r="AI262" s="46" t="s">
        <v>232</v>
      </c>
      <c r="AJ262" s="108" t="s">
        <v>2953</v>
      </c>
      <c r="AK262" s="108" t="s">
        <v>2954</v>
      </c>
      <c r="AL262" s="627"/>
      <c r="AM262" s="628"/>
      <c r="AN262" s="108" t="s">
        <v>156</v>
      </c>
      <c r="AO262" s="108"/>
      <c r="AP262" s="56" t="s">
        <v>1055</v>
      </c>
      <c r="AQ262" s="36">
        <f t="shared" ca="1" si="11"/>
        <v>50</v>
      </c>
    </row>
    <row r="263" spans="1:43" s="624" customFormat="1">
      <c r="A263" s="25">
        <f>IF(C263=0,"",SUBTOTAL(3,C$5:C263))</f>
        <v>259</v>
      </c>
      <c r="B263" s="86">
        <v>143</v>
      </c>
      <c r="C263" s="369" t="s">
        <v>2855</v>
      </c>
      <c r="D263" s="919" t="s">
        <v>3178</v>
      </c>
      <c r="E263" s="370" t="s">
        <v>2859</v>
      </c>
      <c r="F263" s="63" t="str">
        <f>VLOOKUP(D263,'Sheet1 (2)'!$D$11:$F$338,3,0)</f>
        <v>Nguyễn Văn Liêu</v>
      </c>
      <c r="G263" s="774">
        <v>4410000</v>
      </c>
      <c r="H263" s="774"/>
      <c r="I263" s="96" t="s">
        <v>32</v>
      </c>
      <c r="J263" s="63">
        <f t="shared" si="10"/>
        <v>1</v>
      </c>
      <c r="K263" s="56" t="s">
        <v>33</v>
      </c>
      <c r="L263" s="56" t="s">
        <v>34</v>
      </c>
      <c r="M263" s="46"/>
      <c r="N263" s="46" t="s">
        <v>671</v>
      </c>
      <c r="O263" s="234">
        <v>32392</v>
      </c>
      <c r="P263" s="75">
        <v>45807</v>
      </c>
      <c r="Q263" s="625" t="s">
        <v>117</v>
      </c>
      <c r="R263" s="106" t="s">
        <v>2955</v>
      </c>
      <c r="S263" s="626" t="str">
        <f t="shared" ca="1" si="12"/>
        <v xml:space="preserve">1 NĂM 2 THÁNG 20 NGÀY </v>
      </c>
      <c r="T263" s="74" t="s">
        <v>2956</v>
      </c>
      <c r="U263" s="1049" t="s">
        <v>2956</v>
      </c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108">
        <v>44521</v>
      </c>
      <c r="AH263" s="108"/>
      <c r="AI263" s="46" t="s">
        <v>232</v>
      </c>
      <c r="AJ263" s="108" t="s">
        <v>2009</v>
      </c>
      <c r="AK263" s="108" t="s">
        <v>2957</v>
      </c>
      <c r="AL263" s="627"/>
      <c r="AM263" s="628"/>
      <c r="AN263" s="108" t="s">
        <v>156</v>
      </c>
      <c r="AO263" s="108"/>
      <c r="AP263" s="56" t="s">
        <v>1055</v>
      </c>
      <c r="AQ263" s="36">
        <f t="shared" ca="1" si="11"/>
        <v>37</v>
      </c>
    </row>
    <row r="264" spans="1:43" s="624" customFormat="1">
      <c r="A264" s="25">
        <f>IF(C264=0,"",SUBTOTAL(3,C$5:C264))</f>
        <v>260</v>
      </c>
      <c r="B264" s="86">
        <v>144</v>
      </c>
      <c r="C264" s="369" t="s">
        <v>2860</v>
      </c>
      <c r="D264" s="919" t="s">
        <v>3312</v>
      </c>
      <c r="E264" s="370" t="s">
        <v>2864</v>
      </c>
      <c r="F264" s="63" t="str">
        <f>VLOOKUP(D264,'Sheet1 (2)'!$D$11:$F$338,3,0)</f>
        <v>Phan Bé Năm</v>
      </c>
      <c r="G264" s="774">
        <v>4410000</v>
      </c>
      <c r="H264" s="774"/>
      <c r="I264" s="96" t="s">
        <v>32</v>
      </c>
      <c r="J264" s="63">
        <f t="shared" si="10"/>
        <v>1</v>
      </c>
      <c r="K264" s="56" t="s">
        <v>33</v>
      </c>
      <c r="L264" s="56" t="s">
        <v>34</v>
      </c>
      <c r="M264" s="46"/>
      <c r="N264" s="46" t="s">
        <v>671</v>
      </c>
      <c r="O264" s="234">
        <v>30176</v>
      </c>
      <c r="P264" s="75">
        <v>45807</v>
      </c>
      <c r="Q264" s="625" t="s">
        <v>117</v>
      </c>
      <c r="R264" s="106" t="s">
        <v>2958</v>
      </c>
      <c r="S264" s="626" t="str">
        <f t="shared" ca="1" si="12"/>
        <v xml:space="preserve">1 NĂM 2 THÁNG 20 NGÀY </v>
      </c>
      <c r="T264" s="74" t="s">
        <v>2959</v>
      </c>
      <c r="U264" s="1049" t="s">
        <v>2959</v>
      </c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108">
        <v>44736</v>
      </c>
      <c r="AH264" s="108"/>
      <c r="AI264" s="46" t="s">
        <v>232</v>
      </c>
      <c r="AJ264" s="108" t="s">
        <v>2343</v>
      </c>
      <c r="AK264" s="108" t="s">
        <v>2492</v>
      </c>
      <c r="AL264" s="627"/>
      <c r="AM264" s="628"/>
      <c r="AN264" s="108" t="s">
        <v>156</v>
      </c>
      <c r="AO264" s="108"/>
      <c r="AP264" s="56" t="s">
        <v>1055</v>
      </c>
      <c r="AQ264" s="36">
        <f t="shared" ca="1" si="11"/>
        <v>44</v>
      </c>
    </row>
    <row r="265" spans="1:43" s="624" customFormat="1">
      <c r="A265" s="25">
        <f>IF(C265=0,"",SUBTOTAL(3,C$5:C265))</f>
        <v>261</v>
      </c>
      <c r="B265" s="86">
        <v>145</v>
      </c>
      <c r="C265" s="369" t="s">
        <v>2861</v>
      </c>
      <c r="D265" s="919" t="s">
        <v>3255</v>
      </c>
      <c r="E265" s="370" t="s">
        <v>2865</v>
      </c>
      <c r="F265" s="63" t="str">
        <f>VLOOKUP(D265,'Sheet1 (2)'!$D$11:$F$338,3,0)</f>
        <v>Nguyễn Văn Đông</v>
      </c>
      <c r="G265" s="774">
        <v>4410000</v>
      </c>
      <c r="H265" s="774"/>
      <c r="I265" s="96" t="s">
        <v>32</v>
      </c>
      <c r="J265" s="63">
        <f t="shared" si="10"/>
        <v>1</v>
      </c>
      <c r="K265" s="56" t="s">
        <v>33</v>
      </c>
      <c r="L265" s="56" t="s">
        <v>34</v>
      </c>
      <c r="M265" s="46"/>
      <c r="N265" s="46" t="s">
        <v>671</v>
      </c>
      <c r="O265" s="234">
        <v>34020</v>
      </c>
      <c r="P265" s="75">
        <v>45807</v>
      </c>
      <c r="Q265" s="625" t="s">
        <v>117</v>
      </c>
      <c r="R265" s="106" t="s">
        <v>2960</v>
      </c>
      <c r="S265" s="626" t="str">
        <f t="shared" ca="1" si="12"/>
        <v xml:space="preserve">1 NĂM 2 THÁNG 20 NGÀY </v>
      </c>
      <c r="T265" s="74" t="s">
        <v>2961</v>
      </c>
      <c r="U265" s="1049" t="s">
        <v>2961</v>
      </c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108">
        <v>44724</v>
      </c>
      <c r="AH265" s="108"/>
      <c r="AI265" s="46" t="s">
        <v>232</v>
      </c>
      <c r="AJ265" s="108" t="s">
        <v>2332</v>
      </c>
      <c r="AK265" s="108" t="s">
        <v>2439</v>
      </c>
      <c r="AL265" s="627"/>
      <c r="AM265" s="628"/>
      <c r="AN265" s="108" t="s">
        <v>156</v>
      </c>
      <c r="AO265" s="108"/>
      <c r="AP265" s="56" t="s">
        <v>1055</v>
      </c>
      <c r="AQ265" s="36">
        <f t="shared" ca="1" si="11"/>
        <v>33</v>
      </c>
    </row>
    <row r="266" spans="1:43" s="624" customFormat="1">
      <c r="A266" s="25">
        <f>IF(C266=0,"",SUBTOTAL(3,C$5:C266))</f>
        <v>262</v>
      </c>
      <c r="B266" s="86">
        <v>146</v>
      </c>
      <c r="C266" s="369" t="s">
        <v>2862</v>
      </c>
      <c r="D266" s="919" t="s">
        <v>3167</v>
      </c>
      <c r="E266" s="370" t="s">
        <v>1676</v>
      </c>
      <c r="F266" s="63" t="str">
        <f>VLOOKUP(D266,'Sheet1 (2)'!$D$11:$F$338,3,0)</f>
        <v>Nguyễn Văn Xuyên</v>
      </c>
      <c r="G266" s="774">
        <v>4410000</v>
      </c>
      <c r="H266" s="774"/>
      <c r="I266" s="96" t="s">
        <v>32</v>
      </c>
      <c r="J266" s="63">
        <f t="shared" si="10"/>
        <v>1</v>
      </c>
      <c r="K266" s="56" t="s">
        <v>33</v>
      </c>
      <c r="L266" s="56" t="s">
        <v>34</v>
      </c>
      <c r="M266" s="46"/>
      <c r="N266" s="46" t="s">
        <v>671</v>
      </c>
      <c r="O266" s="234">
        <v>26297</v>
      </c>
      <c r="P266" s="75">
        <v>45807</v>
      </c>
      <c r="Q266" s="625" t="s">
        <v>117</v>
      </c>
      <c r="R266" s="106" t="s">
        <v>2962</v>
      </c>
      <c r="S266" s="626" t="str">
        <f t="shared" ca="1" si="12"/>
        <v xml:space="preserve">1 NĂM 2 THÁNG 20 NGÀY </v>
      </c>
      <c r="T266" s="74" t="s">
        <v>2963</v>
      </c>
      <c r="U266" s="1049" t="s">
        <v>2963</v>
      </c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108">
        <v>45131</v>
      </c>
      <c r="AH266" s="108"/>
      <c r="AI266" s="46" t="s">
        <v>232</v>
      </c>
      <c r="AJ266" s="108" t="s">
        <v>1854</v>
      </c>
      <c r="AK266" s="108" t="s">
        <v>2964</v>
      </c>
      <c r="AL266" s="627"/>
      <c r="AM266" s="628"/>
      <c r="AN266" s="108" t="s">
        <v>156</v>
      </c>
      <c r="AO266" s="108"/>
      <c r="AP266" s="56" t="s">
        <v>1055</v>
      </c>
      <c r="AQ266" s="36">
        <f t="shared" ca="1" si="11"/>
        <v>54</v>
      </c>
    </row>
    <row r="267" spans="1:43" s="624" customFormat="1">
      <c r="A267" s="25">
        <f>IF(C267=0,"",SUBTOTAL(3,C$5:C267))</f>
        <v>263</v>
      </c>
      <c r="B267" s="86">
        <v>147</v>
      </c>
      <c r="C267" s="369" t="s">
        <v>2863</v>
      </c>
      <c r="D267" s="919" t="s">
        <v>3252</v>
      </c>
      <c r="E267" s="370" t="s">
        <v>2866</v>
      </c>
      <c r="F267" s="63" t="str">
        <f>VLOOKUP(D267,'Sheet1 (2)'!$D$11:$F$338,3,0)</f>
        <v>Nguyễn Minh Chung</v>
      </c>
      <c r="G267" s="774">
        <v>4410000</v>
      </c>
      <c r="H267" s="774"/>
      <c r="I267" s="96" t="s">
        <v>32</v>
      </c>
      <c r="J267" s="63">
        <f t="shared" ref="J267:J331" si="13">IF(I267="nữ",0,1)</f>
        <v>1</v>
      </c>
      <c r="K267" s="56" t="s">
        <v>33</v>
      </c>
      <c r="L267" s="56" t="s">
        <v>34</v>
      </c>
      <c r="M267" s="46"/>
      <c r="N267" s="46" t="s">
        <v>671</v>
      </c>
      <c r="O267" s="234">
        <v>36406</v>
      </c>
      <c r="P267" s="75">
        <v>45807</v>
      </c>
      <c r="Q267" s="625" t="s">
        <v>117</v>
      </c>
      <c r="R267" s="106" t="s">
        <v>2965</v>
      </c>
      <c r="S267" s="626" t="str">
        <f t="shared" ca="1" si="12"/>
        <v xml:space="preserve">1 NĂM 2 THÁNG 20 NGÀY </v>
      </c>
      <c r="T267" s="74" t="s">
        <v>2966</v>
      </c>
      <c r="U267" s="1049" t="s">
        <v>2966</v>
      </c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108">
        <v>45583</v>
      </c>
      <c r="AH267" s="108"/>
      <c r="AI267" s="46" t="s">
        <v>2779</v>
      </c>
      <c r="AJ267" s="108" t="s">
        <v>2376</v>
      </c>
      <c r="AK267" s="108" t="s">
        <v>2967</v>
      </c>
      <c r="AL267" s="627"/>
      <c r="AM267" s="628"/>
      <c r="AN267" s="108" t="s">
        <v>156</v>
      </c>
      <c r="AO267" s="108"/>
      <c r="AP267" s="56" t="s">
        <v>1055</v>
      </c>
      <c r="AQ267" s="36">
        <f t="shared" ca="1" si="11"/>
        <v>26</v>
      </c>
    </row>
    <row r="268" spans="1:43" s="624" customFormat="1">
      <c r="A268" s="25">
        <f>IF(C268=0,"",SUBTOTAL(3,C$5:C268))</f>
        <v>264</v>
      </c>
      <c r="B268" s="86">
        <v>148</v>
      </c>
      <c r="C268" s="369" t="s">
        <v>2867</v>
      </c>
      <c r="D268" s="919" t="s">
        <v>3099</v>
      </c>
      <c r="E268" s="370" t="s">
        <v>2869</v>
      </c>
      <c r="F268" s="63" t="str">
        <f>VLOOKUP(D268,'Sheet1 (2)'!$D$11:$F$338,3,0)</f>
        <v>Đặng Bảo</v>
      </c>
      <c r="G268" s="774">
        <v>4410000</v>
      </c>
      <c r="H268" s="774"/>
      <c r="I268" s="96" t="s">
        <v>32</v>
      </c>
      <c r="J268" s="63">
        <f t="shared" si="13"/>
        <v>1</v>
      </c>
      <c r="K268" s="56" t="s">
        <v>33</v>
      </c>
      <c r="L268" s="56" t="s">
        <v>34</v>
      </c>
      <c r="M268" s="46"/>
      <c r="N268" s="46" t="s">
        <v>671</v>
      </c>
      <c r="O268" s="234">
        <v>28685</v>
      </c>
      <c r="P268" s="75">
        <v>45807</v>
      </c>
      <c r="Q268" s="625" t="s">
        <v>117</v>
      </c>
      <c r="R268" s="106" t="s">
        <v>2968</v>
      </c>
      <c r="S268" s="626" t="str">
        <f t="shared" ca="1" si="12"/>
        <v xml:space="preserve">1 NĂM 2 THÁNG 20 NGÀY </v>
      </c>
      <c r="T268" s="74" t="s">
        <v>2969</v>
      </c>
      <c r="U268" s="1049" t="s">
        <v>2969</v>
      </c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108">
        <v>44570</v>
      </c>
      <c r="AH268" s="108"/>
      <c r="AI268" s="46" t="s">
        <v>232</v>
      </c>
      <c r="AJ268" s="108" t="s">
        <v>2970</v>
      </c>
      <c r="AK268" s="108" t="s">
        <v>2971</v>
      </c>
      <c r="AL268" s="627"/>
      <c r="AM268" s="628"/>
      <c r="AN268" s="108" t="s">
        <v>156</v>
      </c>
      <c r="AO268" s="108"/>
      <c r="AP268" s="56" t="s">
        <v>1055</v>
      </c>
      <c r="AQ268" s="36">
        <f t="shared" ca="1" si="11"/>
        <v>48</v>
      </c>
    </row>
    <row r="269" spans="1:43" s="624" customFormat="1">
      <c r="A269" s="25">
        <f>IF(C269=0,"",SUBTOTAL(3,C$5:C269))</f>
        <v>265</v>
      </c>
      <c r="B269" s="86">
        <v>149</v>
      </c>
      <c r="C269" s="369" t="s">
        <v>2868</v>
      </c>
      <c r="D269" s="919" t="s">
        <v>2995</v>
      </c>
      <c r="E269" s="370" t="s">
        <v>2870</v>
      </c>
      <c r="F269" s="63" t="str">
        <f>VLOOKUP(D269,'Sheet1 (2)'!$D$11:$F$338,3,0)</f>
        <v>Đặng Nhật Anh</v>
      </c>
      <c r="G269" s="774">
        <v>4410000</v>
      </c>
      <c r="H269" s="774"/>
      <c r="I269" s="96" t="s">
        <v>32</v>
      </c>
      <c r="J269" s="63">
        <f t="shared" si="13"/>
        <v>1</v>
      </c>
      <c r="K269" s="56" t="s">
        <v>33</v>
      </c>
      <c r="L269" s="56" t="s">
        <v>34</v>
      </c>
      <c r="M269" s="46"/>
      <c r="N269" s="46" t="s">
        <v>671</v>
      </c>
      <c r="O269" s="234">
        <v>32845</v>
      </c>
      <c r="P269" s="75">
        <v>45807</v>
      </c>
      <c r="Q269" s="625" t="s">
        <v>117</v>
      </c>
      <c r="R269" s="106" t="s">
        <v>2972</v>
      </c>
      <c r="S269" s="626" t="str">
        <f t="shared" ca="1" si="12"/>
        <v xml:space="preserve">1 NĂM 2 THÁNG 20 NGÀY </v>
      </c>
      <c r="T269" s="74" t="s">
        <v>2973</v>
      </c>
      <c r="U269" s="1049" t="s">
        <v>2973</v>
      </c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108">
        <v>32845</v>
      </c>
      <c r="AH269" s="108"/>
      <c r="AI269" s="46" t="s">
        <v>232</v>
      </c>
      <c r="AJ269" s="108" t="s">
        <v>2974</v>
      </c>
      <c r="AK269" s="108" t="s">
        <v>2975</v>
      </c>
      <c r="AL269" s="627"/>
      <c r="AM269" s="628"/>
      <c r="AN269" s="108" t="s">
        <v>156</v>
      </c>
      <c r="AO269" s="108"/>
      <c r="AP269" s="56" t="s">
        <v>1055</v>
      </c>
      <c r="AQ269" s="36">
        <f t="shared" ca="1" si="11"/>
        <v>36</v>
      </c>
    </row>
    <row r="270" spans="1:43" s="624" customFormat="1">
      <c r="A270" s="25">
        <f>IF(C270=0,"",SUBTOTAL(3,C$5:C270))</f>
        <v>266</v>
      </c>
      <c r="B270" s="86">
        <v>150</v>
      </c>
      <c r="C270" s="369" t="s">
        <v>2871</v>
      </c>
      <c r="D270" s="919" t="s">
        <v>3279</v>
      </c>
      <c r="E270" s="370" t="s">
        <v>2873</v>
      </c>
      <c r="F270" s="63" t="str">
        <f>VLOOKUP(D270,'Sheet1 (2)'!$D$11:$F$338,3,0)</f>
        <v>Nguyễn Thanh Bảo</v>
      </c>
      <c r="G270" s="774">
        <v>4410000</v>
      </c>
      <c r="H270" s="774"/>
      <c r="I270" s="96" t="s">
        <v>32</v>
      </c>
      <c r="J270" s="63">
        <f t="shared" si="13"/>
        <v>1</v>
      </c>
      <c r="K270" s="56" t="s">
        <v>33</v>
      </c>
      <c r="L270" s="56" t="s">
        <v>489</v>
      </c>
      <c r="M270" s="46"/>
      <c r="N270" s="46" t="s">
        <v>671</v>
      </c>
      <c r="O270" s="234">
        <v>28814</v>
      </c>
      <c r="P270" s="75">
        <v>45807</v>
      </c>
      <c r="Q270" s="625" t="s">
        <v>117</v>
      </c>
      <c r="R270" s="106" t="s">
        <v>2976</v>
      </c>
      <c r="S270" s="626" t="str">
        <f t="shared" ca="1" si="12"/>
        <v xml:space="preserve">1 NĂM 2 THÁNG 20 NGÀY </v>
      </c>
      <c r="T270" s="74" t="s">
        <v>2977</v>
      </c>
      <c r="U270" s="1049" t="s">
        <v>2977</v>
      </c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108">
        <v>44838</v>
      </c>
      <c r="AH270" s="108"/>
      <c r="AI270" s="46" t="s">
        <v>232</v>
      </c>
      <c r="AJ270" s="108" t="s">
        <v>2978</v>
      </c>
      <c r="AK270" s="108" t="s">
        <v>2979</v>
      </c>
      <c r="AL270" s="627"/>
      <c r="AM270" s="628"/>
      <c r="AN270" s="108" t="s">
        <v>156</v>
      </c>
      <c r="AO270" s="108"/>
      <c r="AP270" s="56" t="s">
        <v>1055</v>
      </c>
      <c r="AQ270" s="36">
        <f t="shared" ca="1" si="11"/>
        <v>47</v>
      </c>
    </row>
    <row r="271" spans="1:43" s="624" customFormat="1">
      <c r="A271" s="25">
        <f>IF(C271=0,"",SUBTOTAL(3,C$5:C271))</f>
        <v>267</v>
      </c>
      <c r="B271" s="86">
        <v>151</v>
      </c>
      <c r="C271" s="369" t="s">
        <v>2872</v>
      </c>
      <c r="D271" s="919" t="s">
        <v>3266</v>
      </c>
      <c r="E271" s="370" t="s">
        <v>2874</v>
      </c>
      <c r="F271" s="63" t="str">
        <f>VLOOKUP(D271,'Sheet1 (2)'!$D$11:$F$338,3,0)</f>
        <v>Lại Văn Minh</v>
      </c>
      <c r="G271" s="774">
        <v>4410000</v>
      </c>
      <c r="H271" s="774"/>
      <c r="I271" s="96" t="s">
        <v>32</v>
      </c>
      <c r="J271" s="63">
        <f t="shared" si="13"/>
        <v>1</v>
      </c>
      <c r="K271" s="56" t="s">
        <v>33</v>
      </c>
      <c r="L271" s="56" t="s">
        <v>34</v>
      </c>
      <c r="M271" s="46"/>
      <c r="N271" s="46" t="s">
        <v>671</v>
      </c>
      <c r="O271" s="234">
        <v>39033</v>
      </c>
      <c r="P271" s="75">
        <v>45807</v>
      </c>
      <c r="Q271" s="625" t="s">
        <v>117</v>
      </c>
      <c r="R271" s="106" t="s">
        <v>2980</v>
      </c>
      <c r="S271" s="626" t="str">
        <f t="shared" ca="1" si="12"/>
        <v xml:space="preserve">1 NĂM 2 THÁNG 20 NGÀY </v>
      </c>
      <c r="T271" s="74" t="s">
        <v>2981</v>
      </c>
      <c r="U271" s="1049" t="s">
        <v>2981</v>
      </c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108">
        <v>44312</v>
      </c>
      <c r="AH271" s="108"/>
      <c r="AI271" s="46" t="s">
        <v>232</v>
      </c>
      <c r="AJ271" s="108" t="s">
        <v>2372</v>
      </c>
      <c r="AK271" s="108" t="s">
        <v>2982</v>
      </c>
      <c r="AL271" s="627"/>
      <c r="AM271" s="628"/>
      <c r="AN271" s="108" t="s">
        <v>156</v>
      </c>
      <c r="AO271" s="108"/>
      <c r="AP271" s="56" t="s">
        <v>1055</v>
      </c>
      <c r="AQ271" s="36">
        <f t="shared" ca="1" si="11"/>
        <v>19</v>
      </c>
    </row>
    <row r="272" spans="1:43" s="624" customFormat="1">
      <c r="A272" s="25">
        <f>IF(C272=0,"",SUBTOTAL(3,C$5:C272))</f>
        <v>268</v>
      </c>
      <c r="B272" s="86">
        <v>152</v>
      </c>
      <c r="C272" s="369" t="s">
        <v>3324</v>
      </c>
      <c r="D272" s="919" t="s">
        <v>3404</v>
      </c>
      <c r="E272" s="937" t="s">
        <v>3325</v>
      </c>
      <c r="F272" s="63" t="str">
        <f>VLOOKUP(D272,'Sheet1 (2)'!$D$11:$F$338,3,0)</f>
        <v>Phạm Hữu Phước</v>
      </c>
      <c r="G272" s="774">
        <v>4410000</v>
      </c>
      <c r="H272" s="774"/>
      <c r="I272" s="96" t="s">
        <v>32</v>
      </c>
      <c r="J272" s="63">
        <f t="shared" si="13"/>
        <v>1</v>
      </c>
      <c r="K272" s="56" t="s">
        <v>33</v>
      </c>
      <c r="L272" s="56" t="s">
        <v>34</v>
      </c>
      <c r="M272" s="46"/>
      <c r="N272" s="46" t="s">
        <v>671</v>
      </c>
      <c r="O272" s="234">
        <v>35142</v>
      </c>
      <c r="P272" s="75">
        <v>45903</v>
      </c>
      <c r="Q272" s="625" t="s">
        <v>117</v>
      </c>
      <c r="R272" s="30" t="s">
        <v>3353</v>
      </c>
      <c r="S272" s="410" t="str">
        <f t="shared" ca="1" si="12"/>
        <v xml:space="preserve">0 NĂM 11 THÁNG 16 NGÀY </v>
      </c>
      <c r="T272" s="74" t="s">
        <v>3354</v>
      </c>
      <c r="U272" s="1049" t="s">
        <v>3354</v>
      </c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108">
        <v>44428</v>
      </c>
      <c r="AH272" s="108"/>
      <c r="AI272" s="46" t="s">
        <v>232</v>
      </c>
      <c r="AJ272" s="108" t="s">
        <v>2001</v>
      </c>
      <c r="AK272" s="108" t="s">
        <v>2002</v>
      </c>
      <c r="AL272" s="627"/>
      <c r="AM272" s="628"/>
      <c r="AN272" s="108" t="s">
        <v>156</v>
      </c>
      <c r="AO272" s="108"/>
      <c r="AP272" s="56" t="s">
        <v>1055</v>
      </c>
      <c r="AQ272" s="36">
        <f t="shared" ca="1" si="11"/>
        <v>30</v>
      </c>
    </row>
    <row r="273" spans="1:43" s="624" customFormat="1">
      <c r="A273" s="25">
        <f>IF(C273=0,"",SUBTOTAL(3,C$5:C273))</f>
        <v>269</v>
      </c>
      <c r="B273" s="86">
        <v>153</v>
      </c>
      <c r="C273" s="369" t="s">
        <v>3326</v>
      </c>
      <c r="D273" s="919" t="s">
        <v>3405</v>
      </c>
      <c r="E273" s="937" t="s">
        <v>3327</v>
      </c>
      <c r="F273" s="63" t="str">
        <f>VLOOKUP(D273,'Sheet1 (2)'!$D$11:$F$338,3,0)</f>
        <v>Nguyễn Trường Sơn</v>
      </c>
      <c r="G273" s="774">
        <v>4410000</v>
      </c>
      <c r="H273" s="774"/>
      <c r="I273" s="96" t="s">
        <v>32</v>
      </c>
      <c r="J273" s="63">
        <f t="shared" si="13"/>
        <v>1</v>
      </c>
      <c r="K273" s="56" t="s">
        <v>33</v>
      </c>
      <c r="L273" s="56" t="s">
        <v>34</v>
      </c>
      <c r="M273" s="46"/>
      <c r="N273" s="46" t="s">
        <v>671</v>
      </c>
      <c r="O273" s="234">
        <v>36414</v>
      </c>
      <c r="P273" s="75">
        <v>45903</v>
      </c>
      <c r="Q273" s="625" t="s">
        <v>117</v>
      </c>
      <c r="R273" s="30" t="s">
        <v>3355</v>
      </c>
      <c r="S273" s="626" t="str">
        <f t="shared" ca="1" si="12"/>
        <v xml:space="preserve">0 NĂM 11 THÁNG 16 NGÀY </v>
      </c>
      <c r="T273" s="74" t="s">
        <v>3356</v>
      </c>
      <c r="U273" s="1049" t="s">
        <v>3356</v>
      </c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108">
        <v>45549</v>
      </c>
      <c r="AH273" s="108"/>
      <c r="AI273" s="46" t="s">
        <v>2779</v>
      </c>
      <c r="AJ273" s="108" t="s">
        <v>3357</v>
      </c>
      <c r="AK273" s="108" t="s">
        <v>3358</v>
      </c>
      <c r="AL273" s="627"/>
      <c r="AM273" s="628"/>
      <c r="AN273" s="108" t="s">
        <v>156</v>
      </c>
      <c r="AO273" s="108"/>
      <c r="AP273" s="56" t="s">
        <v>1055</v>
      </c>
      <c r="AQ273" s="36">
        <f t="shared" ca="1" si="11"/>
        <v>26</v>
      </c>
    </row>
    <row r="274" spans="1:43" s="624" customFormat="1">
      <c r="A274" s="25">
        <f>IF(C274=0,"",SUBTOTAL(3,C$5:C274))</f>
        <v>270</v>
      </c>
      <c r="B274" s="86">
        <v>154</v>
      </c>
      <c r="C274" s="369" t="s">
        <v>3328</v>
      </c>
      <c r="D274" s="919" t="s">
        <v>3406</v>
      </c>
      <c r="E274" s="938" t="s">
        <v>3329</v>
      </c>
      <c r="F274" s="63" t="str">
        <f>VLOOKUP(D274,'Sheet1 (2)'!$D$11:$F$338,3,0)</f>
        <v>Phan Thị Lan Anh</v>
      </c>
      <c r="G274" s="774">
        <v>4410000</v>
      </c>
      <c r="H274" s="774"/>
      <c r="I274" s="96" t="s">
        <v>63</v>
      </c>
      <c r="J274" s="63">
        <f t="shared" si="13"/>
        <v>0</v>
      </c>
      <c r="K274" s="56" t="s">
        <v>33</v>
      </c>
      <c r="L274" s="56" t="s">
        <v>34</v>
      </c>
      <c r="M274" s="46"/>
      <c r="N274" s="46" t="s">
        <v>671</v>
      </c>
      <c r="O274" s="234">
        <v>37348</v>
      </c>
      <c r="P274" s="75">
        <v>45903</v>
      </c>
      <c r="Q274" s="625" t="s">
        <v>117</v>
      </c>
      <c r="R274" s="30" t="s">
        <v>3359</v>
      </c>
      <c r="S274" s="626" t="str">
        <f t="shared" ca="1" si="12"/>
        <v xml:space="preserve">0 NĂM 11 THÁNG 16 NGÀY </v>
      </c>
      <c r="T274" s="74" t="s">
        <v>3360</v>
      </c>
      <c r="U274" s="1049" t="s">
        <v>3360</v>
      </c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108">
        <v>44326</v>
      </c>
      <c r="AH274" s="108"/>
      <c r="AI274" s="46" t="s">
        <v>232</v>
      </c>
      <c r="AJ274" s="108" t="s">
        <v>3361</v>
      </c>
      <c r="AK274" s="108" t="s">
        <v>3362</v>
      </c>
      <c r="AL274" s="627"/>
      <c r="AM274" s="628"/>
      <c r="AN274" s="108" t="s">
        <v>182</v>
      </c>
      <c r="AO274" s="108"/>
      <c r="AP274" s="56" t="s">
        <v>1055</v>
      </c>
      <c r="AQ274" s="36">
        <f t="shared" ca="1" si="11"/>
        <v>24</v>
      </c>
    </row>
    <row r="275" spans="1:43" s="624" customFormat="1">
      <c r="A275" s="25">
        <f>IF(C275=0,"",SUBTOTAL(3,C$5:C275))</f>
        <v>271</v>
      </c>
      <c r="B275" s="86">
        <v>155</v>
      </c>
      <c r="C275" s="369" t="s">
        <v>3330</v>
      </c>
      <c r="D275" s="919" t="s">
        <v>3407</v>
      </c>
      <c r="E275" s="938" t="s">
        <v>3331</v>
      </c>
      <c r="F275" s="63" t="str">
        <f>VLOOKUP(D275,'Sheet1 (2)'!$D$11:$F$338,3,0)</f>
        <v>Trần Thị Bảo Hân</v>
      </c>
      <c r="G275" s="774">
        <v>4410000</v>
      </c>
      <c r="H275" s="774"/>
      <c r="I275" s="96" t="s">
        <v>63</v>
      </c>
      <c r="J275" s="63">
        <f t="shared" si="13"/>
        <v>0</v>
      </c>
      <c r="K275" s="56" t="s">
        <v>33</v>
      </c>
      <c r="L275" s="56" t="s">
        <v>34</v>
      </c>
      <c r="M275" s="46"/>
      <c r="N275" s="46" t="s">
        <v>671</v>
      </c>
      <c r="O275" s="234">
        <v>38083</v>
      </c>
      <c r="P275" s="75">
        <v>45903</v>
      </c>
      <c r="Q275" s="625" t="s">
        <v>117</v>
      </c>
      <c r="R275" s="30" t="s">
        <v>3363</v>
      </c>
      <c r="S275" s="626" t="str">
        <f t="shared" ca="1" si="12"/>
        <v xml:space="preserve">0 NĂM 11 THÁNG 16 NGÀY </v>
      </c>
      <c r="T275" s="74" t="s">
        <v>3364</v>
      </c>
      <c r="U275" s="1049" t="s">
        <v>3364</v>
      </c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108">
        <v>44314</v>
      </c>
      <c r="AH275" s="108"/>
      <c r="AI275" s="46" t="s">
        <v>232</v>
      </c>
      <c r="AJ275" s="108" t="s">
        <v>2768</v>
      </c>
      <c r="AK275" s="108" t="s">
        <v>3365</v>
      </c>
      <c r="AL275" s="627"/>
      <c r="AM275" s="628"/>
      <c r="AN275" s="108" t="s">
        <v>156</v>
      </c>
      <c r="AO275" s="108"/>
      <c r="AP275" s="56" t="s">
        <v>1055</v>
      </c>
      <c r="AQ275" s="36">
        <f t="shared" ca="1" si="11"/>
        <v>22</v>
      </c>
    </row>
    <row r="276" spans="1:43" s="624" customFormat="1">
      <c r="A276" s="25">
        <f>IF(C276=0,"",SUBTOTAL(3,C$5:C276))</f>
        <v>272</v>
      </c>
      <c r="B276" s="86">
        <v>156</v>
      </c>
      <c r="C276" s="369" t="s">
        <v>3332</v>
      </c>
      <c r="D276" s="919" t="s">
        <v>3408</v>
      </c>
      <c r="E276" s="937" t="s">
        <v>3333</v>
      </c>
      <c r="F276" s="63" t="str">
        <f>VLOOKUP(D276,'Sheet1 (2)'!$D$11:$F$338,3,0)</f>
        <v>Lê Văn Tư</v>
      </c>
      <c r="G276" s="774">
        <v>4410000</v>
      </c>
      <c r="H276" s="774"/>
      <c r="I276" s="96" t="s">
        <v>32</v>
      </c>
      <c r="J276" s="63">
        <f t="shared" si="13"/>
        <v>1</v>
      </c>
      <c r="K276" s="56" t="s">
        <v>33</v>
      </c>
      <c r="L276" s="56" t="s">
        <v>34</v>
      </c>
      <c r="M276" s="46"/>
      <c r="N276" s="46" t="s">
        <v>671</v>
      </c>
      <c r="O276" s="234">
        <v>35591</v>
      </c>
      <c r="P276" s="75">
        <v>45903</v>
      </c>
      <c r="Q276" s="625" t="s">
        <v>117</v>
      </c>
      <c r="R276" s="30" t="s">
        <v>3366</v>
      </c>
      <c r="S276" s="626" t="str">
        <f t="shared" ca="1" si="12"/>
        <v xml:space="preserve">0 NĂM 11 THÁNG 16 NGÀY </v>
      </c>
      <c r="T276" s="74" t="s">
        <v>3367</v>
      </c>
      <c r="U276" s="1049" t="s">
        <v>3367</v>
      </c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108">
        <v>44522</v>
      </c>
      <c r="AH276" s="108"/>
      <c r="AI276" s="46" t="s">
        <v>232</v>
      </c>
      <c r="AJ276" s="108" t="s">
        <v>3368</v>
      </c>
      <c r="AK276" s="108" t="s">
        <v>3369</v>
      </c>
      <c r="AL276" s="627"/>
      <c r="AM276" s="628"/>
      <c r="AN276" s="108" t="s">
        <v>156</v>
      </c>
      <c r="AO276" s="108"/>
      <c r="AP276" s="56" t="s">
        <v>1055</v>
      </c>
      <c r="AQ276" s="36">
        <f t="shared" ca="1" si="11"/>
        <v>29</v>
      </c>
    </row>
    <row r="277" spans="1:43" s="624" customFormat="1">
      <c r="A277" s="25">
        <f>IF(C277=0,"",SUBTOTAL(3,C$5:C277))</f>
        <v>273</v>
      </c>
      <c r="B277" s="86">
        <v>157</v>
      </c>
      <c r="C277" s="369" t="s">
        <v>3334</v>
      </c>
      <c r="D277" s="919" t="s">
        <v>3409</v>
      </c>
      <c r="E277" s="937" t="s">
        <v>3335</v>
      </c>
      <c r="F277" s="63" t="str">
        <f>VLOOKUP(D277,'Sheet1 (2)'!$D$11:$F$338,3,0)</f>
        <v>Nguyễn Văn Vũ</v>
      </c>
      <c r="G277" s="774">
        <v>4410000</v>
      </c>
      <c r="H277" s="774"/>
      <c r="I277" s="96" t="s">
        <v>32</v>
      </c>
      <c r="J277" s="63">
        <f t="shared" si="13"/>
        <v>1</v>
      </c>
      <c r="K277" s="56" t="s">
        <v>33</v>
      </c>
      <c r="L277" s="56" t="s">
        <v>34</v>
      </c>
      <c r="M277" s="46"/>
      <c r="N277" s="46" t="s">
        <v>671</v>
      </c>
      <c r="O277" s="234">
        <v>29587</v>
      </c>
      <c r="P277" s="75">
        <v>45903</v>
      </c>
      <c r="Q277" s="625" t="s">
        <v>117</v>
      </c>
      <c r="R277" s="30" t="s">
        <v>3370</v>
      </c>
      <c r="S277" s="626" t="str">
        <f t="shared" ca="1" si="12"/>
        <v xml:space="preserve">0 NĂM 11 THÁNG 16 NGÀY </v>
      </c>
      <c r="T277" s="74" t="s">
        <v>3371</v>
      </c>
      <c r="U277" s="1049" t="s">
        <v>3371</v>
      </c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108">
        <v>44311</v>
      </c>
      <c r="AH277" s="108"/>
      <c r="AI277" s="46" t="s">
        <v>232</v>
      </c>
      <c r="AJ277" s="108" t="s">
        <v>1854</v>
      </c>
      <c r="AK277" s="108" t="s">
        <v>3372</v>
      </c>
      <c r="AL277" s="627"/>
      <c r="AM277" s="628"/>
      <c r="AN277" s="108" t="s">
        <v>156</v>
      </c>
      <c r="AO277" s="108"/>
      <c r="AP277" s="56" t="s">
        <v>1055</v>
      </c>
      <c r="AQ277" s="36">
        <f t="shared" ca="1" si="11"/>
        <v>45</v>
      </c>
    </row>
    <row r="278" spans="1:43" s="624" customFormat="1">
      <c r="A278" s="25">
        <f>IF(C278=0,"",SUBTOTAL(3,C$5:C278))</f>
        <v>274</v>
      </c>
      <c r="B278" s="86">
        <v>158</v>
      </c>
      <c r="C278" s="369" t="s">
        <v>3336</v>
      </c>
      <c r="D278" s="919" t="s">
        <v>3410</v>
      </c>
      <c r="E278" s="937" t="s">
        <v>3337</v>
      </c>
      <c r="F278" s="63" t="str">
        <f>VLOOKUP(D278,'Sheet1 (2)'!$D$11:$F$338,3,0)</f>
        <v>Đào Ngọc Hà</v>
      </c>
      <c r="G278" s="774">
        <v>4410000</v>
      </c>
      <c r="H278" s="774"/>
      <c r="I278" s="96" t="s">
        <v>32</v>
      </c>
      <c r="J278" s="63">
        <f t="shared" si="13"/>
        <v>1</v>
      </c>
      <c r="K278" s="56" t="s">
        <v>3376</v>
      </c>
      <c r="L278" s="56" t="s">
        <v>34</v>
      </c>
      <c r="M278" s="46"/>
      <c r="N278" s="46" t="s">
        <v>671</v>
      </c>
      <c r="O278" s="234">
        <v>30435</v>
      </c>
      <c r="P278" s="75">
        <v>45903</v>
      </c>
      <c r="Q278" s="625" t="s">
        <v>117</v>
      </c>
      <c r="R278" s="30" t="s">
        <v>3373</v>
      </c>
      <c r="S278" s="626" t="str">
        <f t="shared" ca="1" si="12"/>
        <v xml:space="preserve">0 NĂM 11 THÁNG 16 NGÀY </v>
      </c>
      <c r="T278" s="74" t="s">
        <v>3374</v>
      </c>
      <c r="U278" s="1049" t="s">
        <v>3374</v>
      </c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108">
        <v>44418</v>
      </c>
      <c r="AH278" s="108"/>
      <c r="AI278" s="46" t="s">
        <v>232</v>
      </c>
      <c r="AJ278" s="108" t="s">
        <v>2751</v>
      </c>
      <c r="AK278" s="108" t="s">
        <v>3375</v>
      </c>
      <c r="AL278" s="627"/>
      <c r="AM278" s="628"/>
      <c r="AN278" s="108" t="s">
        <v>156</v>
      </c>
      <c r="AO278" s="108"/>
      <c r="AP278" s="56" t="s">
        <v>1055</v>
      </c>
      <c r="AQ278" s="36">
        <f t="shared" ca="1" si="11"/>
        <v>43</v>
      </c>
    </row>
    <row r="279" spans="1:43" s="624" customFormat="1">
      <c r="A279" s="25">
        <f>IF(C279=0,"",SUBTOTAL(3,C$5:C279))</f>
        <v>275</v>
      </c>
      <c r="B279" s="86">
        <v>160</v>
      </c>
      <c r="C279" s="369" t="s">
        <v>3340</v>
      </c>
      <c r="D279" s="919" t="s">
        <v>3412</v>
      </c>
      <c r="E279" s="937" t="s">
        <v>3341</v>
      </c>
      <c r="F279" s="63" t="str">
        <f>VLOOKUP(D279,'Sheet1 (2)'!$D$11:$F$338,3,0)</f>
        <v>Lâm Văn Trãi</v>
      </c>
      <c r="G279" s="774">
        <v>4410000</v>
      </c>
      <c r="H279" s="774"/>
      <c r="I279" s="96" t="s">
        <v>32</v>
      </c>
      <c r="J279" s="63">
        <f t="shared" si="13"/>
        <v>1</v>
      </c>
      <c r="K279" s="56" t="s">
        <v>33</v>
      </c>
      <c r="L279" s="56" t="s">
        <v>34</v>
      </c>
      <c r="M279" s="46"/>
      <c r="N279" s="46" t="s">
        <v>671</v>
      </c>
      <c r="O279" s="234">
        <v>29608</v>
      </c>
      <c r="P279" s="75">
        <v>45903</v>
      </c>
      <c r="Q279" s="625" t="s">
        <v>117</v>
      </c>
      <c r="R279" s="30" t="s">
        <v>3381</v>
      </c>
      <c r="S279" s="626" t="str">
        <f t="shared" ca="1" si="12"/>
        <v xml:space="preserve">0 NĂM 11 THÁNG 16 NGÀY </v>
      </c>
      <c r="T279" s="74" t="s">
        <v>3382</v>
      </c>
      <c r="U279" s="1049" t="s">
        <v>3382</v>
      </c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108">
        <v>44417</v>
      </c>
      <c r="AH279" s="108"/>
      <c r="AI279" s="46" t="s">
        <v>232</v>
      </c>
      <c r="AJ279" s="108" t="s">
        <v>2297</v>
      </c>
      <c r="AK279" s="108" t="s">
        <v>801</v>
      </c>
      <c r="AL279" s="627"/>
      <c r="AM279" s="628"/>
      <c r="AN279" s="108" t="s">
        <v>156</v>
      </c>
      <c r="AO279" s="108"/>
      <c r="AP279" s="56" t="s">
        <v>1055</v>
      </c>
      <c r="AQ279" s="36">
        <f t="shared" ca="1" si="11"/>
        <v>45</v>
      </c>
    </row>
    <row r="280" spans="1:43" s="624" customFormat="1">
      <c r="A280" s="25">
        <f>IF(C280=0,"",SUBTOTAL(3,C$5:C280))</f>
        <v>276</v>
      </c>
      <c r="B280" s="86">
        <v>161</v>
      </c>
      <c r="C280" s="369" t="s">
        <v>3342</v>
      </c>
      <c r="D280" s="919" t="s">
        <v>3413</v>
      </c>
      <c r="E280" s="937" t="s">
        <v>1716</v>
      </c>
      <c r="F280" s="63" t="str">
        <f>VLOOKUP(D280,'Sheet1 (2)'!$D$11:$F$338,3,0)</f>
        <v>Hoàng Văn Tư</v>
      </c>
      <c r="G280" s="774">
        <v>4410000</v>
      </c>
      <c r="H280" s="774"/>
      <c r="I280" s="96" t="s">
        <v>32</v>
      </c>
      <c r="J280" s="63">
        <f t="shared" si="13"/>
        <v>1</v>
      </c>
      <c r="K280" s="56" t="s">
        <v>3385</v>
      </c>
      <c r="L280" s="56" t="s">
        <v>34</v>
      </c>
      <c r="M280" s="46"/>
      <c r="N280" s="46" t="s">
        <v>671</v>
      </c>
      <c r="O280" s="234">
        <v>33516</v>
      </c>
      <c r="P280" s="75">
        <v>45903</v>
      </c>
      <c r="Q280" s="625" t="s">
        <v>117</v>
      </c>
      <c r="R280" s="30" t="s">
        <v>3383</v>
      </c>
      <c r="S280" s="626" t="str">
        <f t="shared" ca="1" si="12"/>
        <v xml:space="preserve">0 NĂM 11 THÁNG 16 NGÀY </v>
      </c>
      <c r="T280" s="74" t="s">
        <v>3384</v>
      </c>
      <c r="U280" s="1049" t="s">
        <v>3384</v>
      </c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108">
        <v>44624</v>
      </c>
      <c r="AH280" s="108"/>
      <c r="AI280" s="46" t="s">
        <v>232</v>
      </c>
      <c r="AJ280" s="108" t="s">
        <v>3386</v>
      </c>
      <c r="AK280" s="108" t="s">
        <v>3387</v>
      </c>
      <c r="AL280" s="627"/>
      <c r="AM280" s="628"/>
      <c r="AN280" s="108" t="s">
        <v>156</v>
      </c>
      <c r="AO280" s="108"/>
      <c r="AP280" s="56" t="s">
        <v>1055</v>
      </c>
      <c r="AQ280" s="36">
        <f t="shared" ca="1" si="11"/>
        <v>34</v>
      </c>
    </row>
    <row r="281" spans="1:43" s="624" customFormat="1">
      <c r="A281" s="25">
        <f>IF(C281=0,"",SUBTOTAL(3,C$5:C281))</f>
        <v>277</v>
      </c>
      <c r="B281" s="86">
        <v>162</v>
      </c>
      <c r="C281" s="369" t="s">
        <v>3343</v>
      </c>
      <c r="D281" s="919" t="s">
        <v>3414</v>
      </c>
      <c r="E281" s="938" t="s">
        <v>3344</v>
      </c>
      <c r="F281" s="63" t="str">
        <f>VLOOKUP(D281,'Sheet1 (2)'!$D$11:$F$338,3,0)</f>
        <v>Huỳnh Minh Thư</v>
      </c>
      <c r="G281" s="774">
        <v>4410000</v>
      </c>
      <c r="H281" s="774"/>
      <c r="I281" s="96" t="s">
        <v>32</v>
      </c>
      <c r="J281" s="63">
        <f t="shared" si="13"/>
        <v>1</v>
      </c>
      <c r="K281" s="56" t="s">
        <v>33</v>
      </c>
      <c r="L281" s="56" t="s">
        <v>34</v>
      </c>
      <c r="M281" s="46"/>
      <c r="N281" s="46" t="s">
        <v>671</v>
      </c>
      <c r="O281" s="234">
        <v>34149</v>
      </c>
      <c r="P281" s="75">
        <v>45903</v>
      </c>
      <c r="Q281" s="625" t="s">
        <v>117</v>
      </c>
      <c r="R281" s="30" t="s">
        <v>3388</v>
      </c>
      <c r="S281" s="626" t="str">
        <f t="shared" ca="1" si="12"/>
        <v xml:space="preserve">0 NĂM 11 THÁNG 16 NGÀY </v>
      </c>
      <c r="T281" s="74" t="s">
        <v>3389</v>
      </c>
      <c r="U281" s="1049" t="s">
        <v>3389</v>
      </c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108">
        <v>44963</v>
      </c>
      <c r="AH281" s="108"/>
      <c r="AI281" s="46" t="s">
        <v>232</v>
      </c>
      <c r="AJ281" s="108" t="s">
        <v>2978</v>
      </c>
      <c r="AK281" s="108" t="s">
        <v>3390</v>
      </c>
      <c r="AL281" s="627"/>
      <c r="AM281" s="628"/>
      <c r="AN281" s="108" t="s">
        <v>156</v>
      </c>
      <c r="AO281" s="108"/>
      <c r="AP281" s="56" t="s">
        <v>1055</v>
      </c>
      <c r="AQ281" s="36">
        <f t="shared" ca="1" si="11"/>
        <v>33</v>
      </c>
    </row>
    <row r="282" spans="1:43" s="624" customFormat="1">
      <c r="A282" s="25">
        <f>IF(C282=0,"",SUBTOTAL(3,C$5:C282))</f>
        <v>278</v>
      </c>
      <c r="B282" s="86">
        <v>163</v>
      </c>
      <c r="C282" s="369" t="s">
        <v>3345</v>
      </c>
      <c r="D282" s="919" t="s">
        <v>3415</v>
      </c>
      <c r="E282" s="939" t="s">
        <v>3346</v>
      </c>
      <c r="F282" s="63" t="str">
        <f>VLOOKUP(D282,'Sheet1 (2)'!$D$11:$F$338,3,0)</f>
        <v>Võ Hữu Trọng</v>
      </c>
      <c r="G282" s="774">
        <v>4410000</v>
      </c>
      <c r="H282" s="774"/>
      <c r="I282" s="96" t="s">
        <v>32</v>
      </c>
      <c r="J282" s="63">
        <f t="shared" si="13"/>
        <v>1</v>
      </c>
      <c r="K282" s="56" t="s">
        <v>33</v>
      </c>
      <c r="L282" s="56" t="s">
        <v>34</v>
      </c>
      <c r="M282" s="46"/>
      <c r="N282" s="46" t="s">
        <v>671</v>
      </c>
      <c r="O282" s="234">
        <v>33239</v>
      </c>
      <c r="P282" s="75">
        <v>45903</v>
      </c>
      <c r="Q282" s="625" t="s">
        <v>117</v>
      </c>
      <c r="R282" s="30" t="s">
        <v>3391</v>
      </c>
      <c r="S282" s="626" t="str">
        <f t="shared" ca="1" si="12"/>
        <v xml:space="preserve">0 NĂM 11 THÁNG 16 NGÀY </v>
      </c>
      <c r="T282" s="74" t="s">
        <v>3392</v>
      </c>
      <c r="U282" s="1049" t="s">
        <v>3392</v>
      </c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108">
        <v>45344</v>
      </c>
      <c r="AH282" s="108"/>
      <c r="AI282" s="46" t="s">
        <v>232</v>
      </c>
      <c r="AJ282" s="108" t="s">
        <v>2297</v>
      </c>
      <c r="AK282" s="108" t="s">
        <v>3393</v>
      </c>
      <c r="AL282" s="627"/>
      <c r="AM282" s="628"/>
      <c r="AN282" s="108" t="s">
        <v>156</v>
      </c>
      <c r="AO282" s="108"/>
      <c r="AP282" s="56" t="s">
        <v>1055</v>
      </c>
      <c r="AQ282" s="36">
        <f t="shared" ca="1" si="11"/>
        <v>35</v>
      </c>
    </row>
    <row r="283" spans="1:43" s="624" customFormat="1">
      <c r="A283" s="25">
        <f>IF(C283=0,"",SUBTOTAL(3,C$5:C283))</f>
        <v>279</v>
      </c>
      <c r="B283" s="86">
        <v>164</v>
      </c>
      <c r="C283" s="369" t="s">
        <v>3347</v>
      </c>
      <c r="D283" s="919" t="s">
        <v>3416</v>
      </c>
      <c r="E283" s="940" t="s">
        <v>3348</v>
      </c>
      <c r="F283" s="63" t="str">
        <f>VLOOKUP(D283,'Sheet1 (2)'!$D$11:$F$338,3,0)</f>
        <v>Nguyễn Phước Đức</v>
      </c>
      <c r="G283" s="774">
        <v>4410000</v>
      </c>
      <c r="H283" s="774"/>
      <c r="I283" s="96" t="s">
        <v>32</v>
      </c>
      <c r="J283" s="63">
        <f t="shared" si="13"/>
        <v>1</v>
      </c>
      <c r="K283" s="56" t="s">
        <v>33</v>
      </c>
      <c r="L283" s="56" t="s">
        <v>34</v>
      </c>
      <c r="M283" s="46"/>
      <c r="N283" s="46" t="s">
        <v>671</v>
      </c>
      <c r="O283" s="234">
        <v>32791</v>
      </c>
      <c r="P283" s="75">
        <v>45903</v>
      </c>
      <c r="Q283" s="625" t="s">
        <v>117</v>
      </c>
      <c r="R283" s="30" t="s">
        <v>3394</v>
      </c>
      <c r="S283" s="626" t="str">
        <f t="shared" ca="1" si="12"/>
        <v xml:space="preserve">0 NĂM 11 THÁNG 16 NGÀY </v>
      </c>
      <c r="T283" s="74" t="s">
        <v>3395</v>
      </c>
      <c r="U283" s="1049" t="s">
        <v>3395</v>
      </c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108">
        <v>44311</v>
      </c>
      <c r="AH283" s="108"/>
      <c r="AI283" s="46" t="s">
        <v>232</v>
      </c>
      <c r="AJ283" s="108" t="s">
        <v>2332</v>
      </c>
      <c r="AK283" s="108" t="s">
        <v>2420</v>
      </c>
      <c r="AL283" s="627"/>
      <c r="AM283" s="628"/>
      <c r="AN283" s="108" t="s">
        <v>156</v>
      </c>
      <c r="AO283" s="108"/>
      <c r="AP283" s="56" t="s">
        <v>1055</v>
      </c>
      <c r="AQ283" s="36">
        <f t="shared" ca="1" si="11"/>
        <v>36</v>
      </c>
    </row>
    <row r="284" spans="1:43" s="624" customFormat="1">
      <c r="A284" s="25">
        <f>IF(C284=0,"",SUBTOTAL(3,C$5:C284))</f>
        <v>280</v>
      </c>
      <c r="B284" s="86">
        <v>165</v>
      </c>
      <c r="C284" s="369" t="s">
        <v>3349</v>
      </c>
      <c r="D284" s="919" t="s">
        <v>3417</v>
      </c>
      <c r="E284" s="937" t="s">
        <v>3350</v>
      </c>
      <c r="F284" s="63" t="str">
        <f>VLOOKUP(D284,'Sheet1 (2)'!$D$11:$F$338,3,0)</f>
        <v>Lê Minh Luân</v>
      </c>
      <c r="G284" s="774">
        <v>4410000</v>
      </c>
      <c r="H284" s="774"/>
      <c r="I284" s="96" t="s">
        <v>32</v>
      </c>
      <c r="J284" s="63">
        <f t="shared" si="13"/>
        <v>1</v>
      </c>
      <c r="K284" s="56" t="s">
        <v>33</v>
      </c>
      <c r="L284" s="56" t="s">
        <v>34</v>
      </c>
      <c r="M284" s="46"/>
      <c r="N284" s="46" t="s">
        <v>671</v>
      </c>
      <c r="O284" s="234">
        <v>37535</v>
      </c>
      <c r="P284" s="75">
        <v>45903</v>
      </c>
      <c r="Q284" s="625" t="s">
        <v>117</v>
      </c>
      <c r="R284" s="30" t="s">
        <v>3401</v>
      </c>
      <c r="S284" s="626" t="str">
        <f t="shared" ca="1" si="12"/>
        <v xml:space="preserve">0 NĂM 11 THÁNG 16 NGÀY </v>
      </c>
      <c r="T284" s="74" t="s">
        <v>3396</v>
      </c>
      <c r="U284" s="1049" t="s">
        <v>3396</v>
      </c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108">
        <v>44665</v>
      </c>
      <c r="AH284" s="108"/>
      <c r="AI284" s="46" t="s">
        <v>232</v>
      </c>
      <c r="AJ284" s="108" t="s">
        <v>3397</v>
      </c>
      <c r="AK284" s="108" t="s">
        <v>3398</v>
      </c>
      <c r="AL284" s="627"/>
      <c r="AM284" s="628"/>
      <c r="AN284" s="108" t="s">
        <v>50</v>
      </c>
      <c r="AO284" s="108" t="s">
        <v>3399</v>
      </c>
      <c r="AP284" s="56" t="s">
        <v>1055</v>
      </c>
      <c r="AQ284" s="36">
        <f t="shared" ca="1" si="11"/>
        <v>23</v>
      </c>
    </row>
    <row r="285" spans="1:43" s="624" customFormat="1">
      <c r="A285" s="25">
        <f>IF(C285=0,"",SUBTOTAL(3,C$5:C285))</f>
        <v>281</v>
      </c>
      <c r="B285" s="86">
        <v>166</v>
      </c>
      <c r="C285" s="369" t="s">
        <v>3351</v>
      </c>
      <c r="D285" s="919" t="s">
        <v>3418</v>
      </c>
      <c r="E285" s="937" t="s">
        <v>3352</v>
      </c>
      <c r="F285" s="63" t="str">
        <f>VLOOKUP(D285,'Sheet1 (2)'!$D$11:$F$338,3,0)</f>
        <v>Trương Hồng Đại Phước</v>
      </c>
      <c r="G285" s="774">
        <v>4410000</v>
      </c>
      <c r="H285" s="774"/>
      <c r="I285" s="96" t="s">
        <v>32</v>
      </c>
      <c r="J285" s="63">
        <f t="shared" si="13"/>
        <v>1</v>
      </c>
      <c r="K285" s="56" t="s">
        <v>33</v>
      </c>
      <c r="L285" s="56" t="s">
        <v>34</v>
      </c>
      <c r="M285" s="46"/>
      <c r="N285" s="46" t="s">
        <v>671</v>
      </c>
      <c r="O285" s="234">
        <v>39198</v>
      </c>
      <c r="P285" s="75">
        <v>45903</v>
      </c>
      <c r="Q285" s="625" t="s">
        <v>117</v>
      </c>
      <c r="R285" s="30" t="s">
        <v>3400</v>
      </c>
      <c r="S285" s="626" t="str">
        <f t="shared" ca="1" si="12"/>
        <v xml:space="preserve">0 NĂM 11 THÁNG 16 NGÀY </v>
      </c>
      <c r="T285" s="74" t="s">
        <v>3402</v>
      </c>
      <c r="U285" s="1049" t="s">
        <v>3402</v>
      </c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108">
        <v>44900</v>
      </c>
      <c r="AH285" s="108"/>
      <c r="AI285" s="46" t="s">
        <v>232</v>
      </c>
      <c r="AJ285" s="108" t="s">
        <v>3361</v>
      </c>
      <c r="AK285" s="108" t="s">
        <v>3362</v>
      </c>
      <c r="AL285" s="627"/>
      <c r="AM285" s="628"/>
      <c r="AN285" s="108" t="s">
        <v>156</v>
      </c>
      <c r="AO285" s="108"/>
      <c r="AP285" s="56" t="s">
        <v>1055</v>
      </c>
      <c r="AQ285" s="36">
        <f t="shared" ca="1" si="11"/>
        <v>19</v>
      </c>
    </row>
    <row r="286" spans="1:43" s="624" customFormat="1">
      <c r="A286" s="25">
        <f>IF(C286=0,"",SUBTOTAL(3,C$5:C286))</f>
        <v>282</v>
      </c>
      <c r="B286" s="86">
        <v>167</v>
      </c>
      <c r="C286" s="369" t="s">
        <v>3431</v>
      </c>
      <c r="D286" s="1001" t="s">
        <v>3507</v>
      </c>
      <c r="E286" s="133" t="s">
        <v>3427</v>
      </c>
      <c r="F286" s="63" t="str">
        <f>VLOOKUP(D286,'Sheet1 (2)'!$D$11:$F$338,3,0)</f>
        <v>Phan Hoàng Hiếu</v>
      </c>
      <c r="G286" s="774">
        <v>4410000</v>
      </c>
      <c r="H286" s="697"/>
      <c r="I286" s="96" t="s">
        <v>32</v>
      </c>
      <c r="J286" s="56"/>
      <c r="K286" s="56" t="s">
        <v>33</v>
      </c>
      <c r="L286" s="56" t="s">
        <v>34</v>
      </c>
      <c r="M286" s="46"/>
      <c r="N286" s="46" t="s">
        <v>671</v>
      </c>
      <c r="O286" s="234">
        <v>32143</v>
      </c>
      <c r="P286" s="75">
        <v>45962</v>
      </c>
      <c r="Q286" s="625" t="s">
        <v>117</v>
      </c>
      <c r="R286" s="30" t="s">
        <v>3452</v>
      </c>
      <c r="S286" s="626" t="str">
        <f t="shared" ca="1" si="12"/>
        <v xml:space="preserve">0 NĂM 9 THÁNG 18 NGÀY </v>
      </c>
      <c r="T286" s="74" t="s">
        <v>3453</v>
      </c>
      <c r="U286" s="1049" t="s">
        <v>3453</v>
      </c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108">
        <v>44421</v>
      </c>
      <c r="AH286" s="108"/>
      <c r="AI286" s="46" t="s">
        <v>232</v>
      </c>
      <c r="AJ286" s="108" t="s">
        <v>2332</v>
      </c>
      <c r="AK286" s="108" t="s">
        <v>3454</v>
      </c>
      <c r="AL286" s="108" t="s">
        <v>3454</v>
      </c>
      <c r="AM286" s="628"/>
      <c r="AN286" s="108" t="s">
        <v>156</v>
      </c>
      <c r="AO286" s="108"/>
      <c r="AP286" s="56" t="s">
        <v>1055</v>
      </c>
      <c r="AQ286" s="36">
        <f t="shared" ca="1" si="11"/>
        <v>38</v>
      </c>
    </row>
    <row r="287" spans="1:43" s="624" customFormat="1">
      <c r="A287" s="25">
        <f>IF(C287=0,"",SUBTOTAL(3,C$5:C287))</f>
        <v>283</v>
      </c>
      <c r="B287" s="86">
        <v>168</v>
      </c>
      <c r="C287" s="369" t="s">
        <v>3432</v>
      </c>
      <c r="D287" s="1001" t="s">
        <v>3508</v>
      </c>
      <c r="E287" s="127" t="s">
        <v>3428</v>
      </c>
      <c r="F287" s="63" t="str">
        <f>VLOOKUP(D287,'Sheet1 (2)'!$D$11:$F$338,3,0)</f>
        <v>Nguyễn Thị Ngọc Bích</v>
      </c>
      <c r="G287" s="774">
        <v>4410000</v>
      </c>
      <c r="H287" s="697"/>
      <c r="I287" s="63" t="s">
        <v>63</v>
      </c>
      <c r="J287" s="56"/>
      <c r="K287" s="56" t="s">
        <v>33</v>
      </c>
      <c r="L287" s="56" t="s">
        <v>34</v>
      </c>
      <c r="M287" s="46"/>
      <c r="N287" s="46" t="s">
        <v>671</v>
      </c>
      <c r="O287" s="234">
        <v>35878</v>
      </c>
      <c r="P287" s="75">
        <v>45962</v>
      </c>
      <c r="Q287" s="625" t="s">
        <v>117</v>
      </c>
      <c r="R287" s="30" t="s">
        <v>3455</v>
      </c>
      <c r="S287" s="626" t="str">
        <f t="shared" ca="1" si="12"/>
        <v xml:space="preserve">0 NĂM 9 THÁNG 18 NGÀY </v>
      </c>
      <c r="T287" s="74" t="s">
        <v>3456</v>
      </c>
      <c r="U287" s="1049" t="s">
        <v>3456</v>
      </c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108">
        <v>44740</v>
      </c>
      <c r="AH287" s="108"/>
      <c r="AI287" s="46" t="s">
        <v>232</v>
      </c>
      <c r="AJ287" s="108" t="s">
        <v>1020</v>
      </c>
      <c r="AK287" s="108" t="s">
        <v>3457</v>
      </c>
      <c r="AL287" s="627" t="s">
        <v>3458</v>
      </c>
      <c r="AM287" s="628"/>
      <c r="AN287" s="108" t="s">
        <v>156</v>
      </c>
      <c r="AO287" s="108"/>
      <c r="AP287" s="56" t="s">
        <v>1055</v>
      </c>
      <c r="AQ287" s="36">
        <f t="shared" ca="1" si="11"/>
        <v>28</v>
      </c>
    </row>
    <row r="288" spans="1:43" s="624" customFormat="1">
      <c r="A288" s="25">
        <f>IF(C288=0,"",SUBTOTAL(3,C$5:C288))</f>
        <v>284</v>
      </c>
      <c r="B288" s="86">
        <v>169</v>
      </c>
      <c r="C288" s="369" t="s">
        <v>3433</v>
      </c>
      <c r="D288" s="1001" t="s">
        <v>3509</v>
      </c>
      <c r="E288" s="127" t="s">
        <v>3429</v>
      </c>
      <c r="F288" s="63" t="str">
        <f>VLOOKUP(D288,'Sheet1 (2)'!$D$11:$F$338,3,0)</f>
        <v>Thị Kim Hằng</v>
      </c>
      <c r="G288" s="774">
        <v>4410000</v>
      </c>
      <c r="H288" s="697"/>
      <c r="I288" s="63" t="s">
        <v>63</v>
      </c>
      <c r="J288" s="56"/>
      <c r="K288" s="56" t="s">
        <v>3376</v>
      </c>
      <c r="L288" s="56" t="s">
        <v>34</v>
      </c>
      <c r="M288" s="46"/>
      <c r="N288" s="46" t="s">
        <v>671</v>
      </c>
      <c r="O288" s="234">
        <v>34799</v>
      </c>
      <c r="P288" s="75">
        <v>45962</v>
      </c>
      <c r="Q288" s="625" t="s">
        <v>117</v>
      </c>
      <c r="R288" s="30" t="s">
        <v>3459</v>
      </c>
      <c r="S288" s="626" t="str">
        <f t="shared" ref="S288:S331" ca="1" si="14">DATEDIF(P288,TODAY(),"Y") &amp; " NĂM " &amp;DATEDIF(P288,TODAY(),"YM") &amp; " THÁNG " &amp; DATEDIF(P288,TODAY(), "MD") &amp; " NGÀY "</f>
        <v xml:space="preserve">0 NĂM 9 THÁNG 18 NGÀY </v>
      </c>
      <c r="T288" s="74" t="s">
        <v>3464</v>
      </c>
      <c r="U288" s="1049" t="s">
        <v>3464</v>
      </c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108">
        <v>44522</v>
      </c>
      <c r="AH288" s="108"/>
      <c r="AI288" s="46" t="s">
        <v>232</v>
      </c>
      <c r="AJ288" s="108" t="s">
        <v>3460</v>
      </c>
      <c r="AK288" s="108" t="s">
        <v>3375</v>
      </c>
      <c r="AL288" s="108" t="s">
        <v>3461</v>
      </c>
      <c r="AM288" s="628"/>
      <c r="AN288" s="108" t="s">
        <v>156</v>
      </c>
      <c r="AO288" s="108"/>
      <c r="AP288" s="56" t="s">
        <v>1055</v>
      </c>
      <c r="AQ288" s="36">
        <f t="shared" ca="1" si="11"/>
        <v>31</v>
      </c>
    </row>
    <row r="289" spans="1:43" s="624" customFormat="1">
      <c r="A289" s="25">
        <f>IF(C289=0,"",SUBTOTAL(3,C$5:C289))</f>
        <v>285</v>
      </c>
      <c r="B289" s="86">
        <v>171</v>
      </c>
      <c r="C289" s="369" t="s">
        <v>3435</v>
      </c>
      <c r="D289" s="1001" t="s">
        <v>2148</v>
      </c>
      <c r="E289" s="127" t="s">
        <v>841</v>
      </c>
      <c r="F289" s="63" t="str">
        <f>VLOOKUP(D289,'Sheet1 (2)'!$D$11:$F$338,3,0)</f>
        <v>Nguyễn Nhựt Minh</v>
      </c>
      <c r="G289" s="774">
        <v>4410000</v>
      </c>
      <c r="H289" s="697"/>
      <c r="I289" s="96" t="s">
        <v>32</v>
      </c>
      <c r="J289" s="56"/>
      <c r="K289" s="56" t="s">
        <v>33</v>
      </c>
      <c r="L289" s="56" t="s">
        <v>34</v>
      </c>
      <c r="M289" s="46"/>
      <c r="N289" s="46" t="s">
        <v>671</v>
      </c>
      <c r="O289" s="234">
        <v>33390</v>
      </c>
      <c r="P289" s="75">
        <v>45962</v>
      </c>
      <c r="Q289" s="625" t="s">
        <v>117</v>
      </c>
      <c r="R289" s="30" t="s">
        <v>3466</v>
      </c>
      <c r="S289" s="626" t="str">
        <f t="shared" ca="1" si="14"/>
        <v xml:space="preserve">0 NĂM 9 THÁNG 18 NGÀY </v>
      </c>
      <c r="T289" s="74" t="s">
        <v>842</v>
      </c>
      <c r="U289" s="1049" t="s">
        <v>842</v>
      </c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108">
        <v>45296</v>
      </c>
      <c r="AH289" s="108"/>
      <c r="AI289" s="46" t="s">
        <v>232</v>
      </c>
      <c r="AJ289" s="108" t="s">
        <v>2009</v>
      </c>
      <c r="AK289" s="108" t="s">
        <v>3468</v>
      </c>
      <c r="AL289" s="108" t="s">
        <v>3468</v>
      </c>
      <c r="AM289" s="628"/>
      <c r="AN289" s="108" t="s">
        <v>156</v>
      </c>
      <c r="AO289" s="108"/>
      <c r="AP289" s="56" t="s">
        <v>1055</v>
      </c>
      <c r="AQ289" s="36">
        <f t="shared" ca="1" si="11"/>
        <v>35</v>
      </c>
    </row>
    <row r="290" spans="1:43" s="624" customFormat="1">
      <c r="A290" s="25">
        <f>IF(C290=0,"",SUBTOTAL(3,C$5:C290))</f>
        <v>286</v>
      </c>
      <c r="B290" s="86">
        <v>172</v>
      </c>
      <c r="C290" s="369" t="s">
        <v>3436</v>
      </c>
      <c r="D290" s="1001" t="s">
        <v>2155</v>
      </c>
      <c r="E290" s="127" t="s">
        <v>878</v>
      </c>
      <c r="F290" s="63" t="str">
        <f>VLOOKUP(D290,'Sheet1 (2)'!$D$11:$F$338,3,0)</f>
        <v>Quách Trung Hậu</v>
      </c>
      <c r="G290" s="774">
        <v>4410000</v>
      </c>
      <c r="H290" s="697"/>
      <c r="I290" s="96" t="s">
        <v>32</v>
      </c>
      <c r="J290" s="56"/>
      <c r="K290" s="56" t="s">
        <v>33</v>
      </c>
      <c r="L290" s="56" t="s">
        <v>34</v>
      </c>
      <c r="M290" s="46"/>
      <c r="N290" s="46" t="s">
        <v>671</v>
      </c>
      <c r="O290" s="234">
        <v>35272</v>
      </c>
      <c r="P290" s="75">
        <v>45962</v>
      </c>
      <c r="Q290" s="625" t="s">
        <v>117</v>
      </c>
      <c r="R290" s="30" t="s">
        <v>3467</v>
      </c>
      <c r="S290" s="626" t="str">
        <f t="shared" ca="1" si="14"/>
        <v xml:space="preserve">0 NĂM 9 THÁNG 18 NGÀY </v>
      </c>
      <c r="T290" s="74" t="s">
        <v>879</v>
      </c>
      <c r="U290" s="1049" t="s">
        <v>879</v>
      </c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108">
        <v>44341</v>
      </c>
      <c r="AH290" s="108"/>
      <c r="AI290" s="46" t="s">
        <v>232</v>
      </c>
      <c r="AJ290" s="108" t="s">
        <v>3469</v>
      </c>
      <c r="AK290" s="108" t="s">
        <v>3470</v>
      </c>
      <c r="AL290" s="108" t="s">
        <v>3470</v>
      </c>
      <c r="AM290" s="628"/>
      <c r="AN290" s="108" t="s">
        <v>156</v>
      </c>
      <c r="AO290" s="108"/>
      <c r="AP290" s="56" t="s">
        <v>1055</v>
      </c>
      <c r="AQ290" s="36">
        <f t="shared" ca="1" si="11"/>
        <v>30</v>
      </c>
    </row>
    <row r="291" spans="1:43" s="36" customFormat="1">
      <c r="A291" s="25">
        <f>IF(C291=0,"",SUBTOTAL(3,C$5:C291))</f>
        <v>287</v>
      </c>
      <c r="B291" s="532">
        <v>1</v>
      </c>
      <c r="C291" s="95" t="s">
        <v>1200</v>
      </c>
      <c r="D291" s="25" t="str">
        <f>VLOOKUP(C291,Sheet4!$A$1:$B$300,2,0)</f>
        <v>9208016260</v>
      </c>
      <c r="E291" s="96" t="s">
        <v>1201</v>
      </c>
      <c r="F291" s="63" t="str">
        <f>VLOOKUP(D291,'Sheet1 (2)'!$D$11:$F$338,3,0)</f>
        <v>Lâm Hữu Lộc</v>
      </c>
      <c r="G291" s="774">
        <f>VLOOKUP(C291,'chuyển xếp 2024'!$C$5:$W$328,21,0)</f>
        <v>6198000</v>
      </c>
      <c r="H291" s="774">
        <f>VLOOKUP(C291,'chuyển xếp 2024'!$C$5:$W$328,19,0)</f>
        <v>0</v>
      </c>
      <c r="I291" s="96" t="s">
        <v>32</v>
      </c>
      <c r="J291" s="63">
        <f t="shared" si="13"/>
        <v>1</v>
      </c>
      <c r="K291" s="63" t="s">
        <v>33</v>
      </c>
      <c r="L291" s="63" t="s">
        <v>34</v>
      </c>
      <c r="M291" s="96" t="s">
        <v>1202</v>
      </c>
      <c r="N291" s="136" t="s">
        <v>1203</v>
      </c>
      <c r="O291" s="106">
        <v>27476</v>
      </c>
      <c r="P291" s="107">
        <v>39188</v>
      </c>
      <c r="Q291" s="97" t="s">
        <v>36</v>
      </c>
      <c r="R291" s="56" t="s">
        <v>1204</v>
      </c>
      <c r="S291" s="56" t="str">
        <f t="shared" ca="1" si="14"/>
        <v xml:space="preserve">19 NĂM 4 THÁNG 3 NGÀY </v>
      </c>
      <c r="T291" s="523">
        <v>361593887</v>
      </c>
      <c r="U291" s="1049" t="str">
        <f>VLOOKUP(C291,Sheet5!$B$2:$G$253,6,0)</f>
        <v>092075000708</v>
      </c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75">
        <v>33894</v>
      </c>
      <c r="AH291" s="75"/>
      <c r="AI291" s="46" t="s">
        <v>232</v>
      </c>
      <c r="AJ291" s="108" t="s">
        <v>724</v>
      </c>
      <c r="AK291" s="46" t="s">
        <v>1205</v>
      </c>
      <c r="AL291" s="46" t="s">
        <v>1205</v>
      </c>
      <c r="AM291" s="66"/>
      <c r="AN291" s="97" t="s">
        <v>156</v>
      </c>
      <c r="AO291" s="97"/>
      <c r="AP291" s="56" t="s">
        <v>349</v>
      </c>
      <c r="AQ291" s="36">
        <f t="shared" ca="1" si="11"/>
        <v>51</v>
      </c>
    </row>
    <row r="292" spans="1:43" s="934" customFormat="1" ht="17.25" customHeight="1">
      <c r="A292" s="459">
        <f>IF(C292=0,"",SUBTOTAL(3,C$5:C292))</f>
        <v>288</v>
      </c>
      <c r="B292" s="532">
        <v>2</v>
      </c>
      <c r="C292" s="931" t="s">
        <v>1206</v>
      </c>
      <c r="D292" s="459" t="str">
        <f>VLOOKUP(C292,Sheet4!$A$1:$B$300,2,0)</f>
        <v>9211010340</v>
      </c>
      <c r="E292" s="932" t="s">
        <v>1207</v>
      </c>
      <c r="F292" s="63" t="str">
        <f>VLOOKUP(D292,'Sheet1 (2)'!$D$11:$F$338,3,0)</f>
        <v>Trần Văn Hòa</v>
      </c>
      <c r="G292" s="823">
        <f>VLOOKUP(C292,'chuyển xếp 2024'!$C$5:$W$328,21,0)</f>
        <v>5739000</v>
      </c>
      <c r="H292" s="823">
        <f>VLOOKUP(C292,'chuyển xếp 2024'!$C$5:$W$328,19,0)</f>
        <v>0</v>
      </c>
      <c r="I292" s="932" t="s">
        <v>32</v>
      </c>
      <c r="J292" s="63">
        <f t="shared" si="13"/>
        <v>1</v>
      </c>
      <c r="K292" s="463" t="s">
        <v>33</v>
      </c>
      <c r="L292" s="463" t="s">
        <v>34</v>
      </c>
      <c r="M292" s="932"/>
      <c r="N292" s="933" t="s">
        <v>1203</v>
      </c>
      <c r="O292" s="496" t="s">
        <v>1024</v>
      </c>
      <c r="P292" s="497">
        <v>40686</v>
      </c>
      <c r="Q292" s="933" t="s">
        <v>36</v>
      </c>
      <c r="R292" s="464" t="s">
        <v>1208</v>
      </c>
      <c r="S292" s="464" t="str">
        <f t="shared" ca="1" si="14"/>
        <v xml:space="preserve">15 NĂM 2 THÁNG 27 NGÀY </v>
      </c>
      <c r="T292" s="513" t="s">
        <v>1209</v>
      </c>
      <c r="U292" s="1053" t="str">
        <f>VLOOKUP(C292,Sheet5!$B$2:$G$253,6,0)</f>
        <v>092072000276</v>
      </c>
      <c r="V292" s="467"/>
      <c r="W292" s="467"/>
      <c r="X292" s="467"/>
      <c r="Y292" s="467"/>
      <c r="Z292" s="467"/>
      <c r="AA292" s="467"/>
      <c r="AB292" s="467"/>
      <c r="AC292" s="467"/>
      <c r="AD292" s="467"/>
      <c r="AE292" s="467"/>
      <c r="AF292" s="467"/>
      <c r="AG292" s="465">
        <v>0</v>
      </c>
      <c r="AH292" s="465"/>
      <c r="AI292" s="469" t="s">
        <v>232</v>
      </c>
      <c r="AJ292" s="468" t="s">
        <v>745</v>
      </c>
      <c r="AK292" s="469" t="s">
        <v>1210</v>
      </c>
      <c r="AL292" s="469" t="s">
        <v>1210</v>
      </c>
      <c r="AM292" s="460"/>
      <c r="AN292" s="933" t="s">
        <v>156</v>
      </c>
      <c r="AO292" s="933"/>
      <c r="AP292" s="464" t="s">
        <v>349</v>
      </c>
      <c r="AQ292" s="470">
        <f t="shared" ca="1" si="11"/>
        <v>54</v>
      </c>
    </row>
    <row r="293" spans="1:43" s="515" customFormat="1">
      <c r="A293" s="25">
        <f>IF(C293=0,"",SUBTOTAL(3,C$5:C293))</f>
        <v>289</v>
      </c>
      <c r="B293" s="532">
        <v>1</v>
      </c>
      <c r="C293" s="66" t="s">
        <v>1220</v>
      </c>
      <c r="D293" s="25" t="str">
        <f>VLOOKUP(C293,Sheet4!$A$1:$B$300,2,0)</f>
        <v>9216023774</v>
      </c>
      <c r="E293" s="135" t="s">
        <v>1221</v>
      </c>
      <c r="F293" s="63" t="str">
        <f>VLOOKUP(D293,'Sheet1 (2)'!$D$11:$F$338,3,0)</f>
        <v>Trần Văn Giàu</v>
      </c>
      <c r="G293" s="774">
        <f>VLOOKUP(C293,'chuyển xếp 2024'!$C$5:$W$328,21,0)</f>
        <v>4730000</v>
      </c>
      <c r="H293" s="774">
        <f>VLOOKUP(C293,'chuyển xếp 2024'!$C$5:$W$328,19,0)</f>
        <v>0</v>
      </c>
      <c r="I293" s="67" t="s">
        <v>32</v>
      </c>
      <c r="J293" s="63">
        <f t="shared" si="13"/>
        <v>1</v>
      </c>
      <c r="K293" s="63" t="s">
        <v>33</v>
      </c>
      <c r="L293" s="63" t="s">
        <v>34</v>
      </c>
      <c r="M293" s="130"/>
      <c r="N293" s="136" t="s">
        <v>1213</v>
      </c>
      <c r="O293" s="75">
        <v>30760</v>
      </c>
      <c r="P293" s="137">
        <v>42614</v>
      </c>
      <c r="Q293" s="136" t="s">
        <v>36</v>
      </c>
      <c r="R293" s="140" t="s">
        <v>1222</v>
      </c>
      <c r="S293" s="56" t="str">
        <f t="shared" ca="1" si="14"/>
        <v xml:space="preserve">9 NĂM 11 THÁNG 18 NGÀY </v>
      </c>
      <c r="T293" s="540" t="s">
        <v>1223</v>
      </c>
      <c r="U293" s="1049" t="str">
        <f>VLOOKUP(C293,Sheet5!$B$2:$G$253,6,0)</f>
        <v>075084010329</v>
      </c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137">
        <v>37282</v>
      </c>
      <c r="AH293" s="137"/>
      <c r="AI293" s="46" t="s">
        <v>232</v>
      </c>
      <c r="AJ293" s="108" t="s">
        <v>1224</v>
      </c>
      <c r="AK293" s="108" t="s">
        <v>1224</v>
      </c>
      <c r="AL293" s="108"/>
      <c r="AM293" s="75"/>
      <c r="AN293" s="136" t="s">
        <v>1214</v>
      </c>
      <c r="AO293" s="136"/>
      <c r="AP293" s="56" t="s">
        <v>349</v>
      </c>
      <c r="AQ293" s="36">
        <f t="shared" ca="1" si="11"/>
        <v>42</v>
      </c>
    </row>
    <row r="294" spans="1:43" s="515" customFormat="1">
      <c r="A294" s="25">
        <f>IF(C294=0,"",SUBTOTAL(3,C$5:C294))</f>
        <v>290</v>
      </c>
      <c r="B294" s="532">
        <v>2</v>
      </c>
      <c r="C294" s="66" t="s">
        <v>1225</v>
      </c>
      <c r="D294" s="25" t="str">
        <f>VLOOKUP(C294,Sheet4!$A$1:$B$300,2,0)</f>
        <v>9216023775</v>
      </c>
      <c r="E294" s="135" t="s">
        <v>1226</v>
      </c>
      <c r="F294" s="63" t="str">
        <f>VLOOKUP(D294,'Sheet1 (2)'!$D$11:$F$338,3,0)</f>
        <v>Trần Hoài Phong</v>
      </c>
      <c r="G294" s="774">
        <f>VLOOKUP(C294,'chuyển xếp 2024'!$C$5:$W$328,21,0)</f>
        <v>4730000</v>
      </c>
      <c r="H294" s="774">
        <f>VLOOKUP(C294,'chuyển xếp 2024'!$C$5:$W$328,19,0)</f>
        <v>0</v>
      </c>
      <c r="I294" s="67" t="s">
        <v>32</v>
      </c>
      <c r="J294" s="63">
        <f t="shared" si="13"/>
        <v>1</v>
      </c>
      <c r="K294" s="63" t="s">
        <v>33</v>
      </c>
      <c r="L294" s="63" t="s">
        <v>34</v>
      </c>
      <c r="M294" s="130"/>
      <c r="N294" s="136" t="s">
        <v>1213</v>
      </c>
      <c r="O294" s="75">
        <v>32029</v>
      </c>
      <c r="P294" s="137">
        <v>42614</v>
      </c>
      <c r="Q294" s="136" t="s">
        <v>36</v>
      </c>
      <c r="R294" s="140" t="s">
        <v>76</v>
      </c>
      <c r="S294" s="56" t="str">
        <f t="shared" ca="1" si="14"/>
        <v xml:space="preserve">9 NĂM 11 THÁNG 18 NGÀY </v>
      </c>
      <c r="T294" s="540" t="s">
        <v>1227</v>
      </c>
      <c r="U294" s="1049" t="str">
        <f>VLOOKUP(C294,Sheet5!$B$2:$G$253,6,0)</f>
        <v>060087002663</v>
      </c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137">
        <v>37322</v>
      </c>
      <c r="AH294" s="137"/>
      <c r="AI294" s="46" t="s">
        <v>232</v>
      </c>
      <c r="AJ294" s="108" t="s">
        <v>1228</v>
      </c>
      <c r="AK294" s="108" t="s">
        <v>1228</v>
      </c>
      <c r="AL294" s="108"/>
      <c r="AM294" s="75"/>
      <c r="AN294" s="136" t="s">
        <v>1214</v>
      </c>
      <c r="AO294" s="136"/>
      <c r="AP294" s="56" t="s">
        <v>349</v>
      </c>
      <c r="AQ294" s="36">
        <f t="shared" ca="1" si="11"/>
        <v>38</v>
      </c>
    </row>
    <row r="295" spans="1:43" s="515" customFormat="1">
      <c r="A295" s="25">
        <f>IF(C295=0,"",SUBTOTAL(3,C$5:C295))</f>
        <v>291</v>
      </c>
      <c r="B295" s="532">
        <v>3</v>
      </c>
      <c r="C295" s="66" t="s">
        <v>1231</v>
      </c>
      <c r="D295" s="25" t="str">
        <f>VLOOKUP(C295,Sheet4!$A$1:$B$300,2,0)</f>
        <v>9213009432</v>
      </c>
      <c r="E295" s="135" t="s">
        <v>1232</v>
      </c>
      <c r="F295" s="63" t="str">
        <f>VLOOKUP(D295,'Sheet1 (2)'!$D$11:$F$338,3,0)</f>
        <v>Nguyễn Kiều Oanh</v>
      </c>
      <c r="G295" s="774">
        <f>VLOOKUP(C295,'chuyển xếp 2024'!$C$5:$W$328,21,0)</f>
        <v>4730000</v>
      </c>
      <c r="H295" s="774">
        <f>VLOOKUP(C295,'chuyển xếp 2024'!$C$5:$W$328,19,0)</f>
        <v>0</v>
      </c>
      <c r="I295" s="63" t="s">
        <v>63</v>
      </c>
      <c r="J295" s="63">
        <f t="shared" si="13"/>
        <v>0</v>
      </c>
      <c r="K295" s="63" t="s">
        <v>33</v>
      </c>
      <c r="L295" s="63" t="s">
        <v>34</v>
      </c>
      <c r="M295" s="130"/>
      <c r="N295" s="136" t="s">
        <v>1213</v>
      </c>
      <c r="O295" s="75">
        <v>31797</v>
      </c>
      <c r="P295" s="137">
        <v>42614</v>
      </c>
      <c r="Q295" s="136" t="s">
        <v>36</v>
      </c>
      <c r="R295" s="140" t="s">
        <v>1233</v>
      </c>
      <c r="S295" s="56" t="str">
        <f t="shared" ca="1" si="14"/>
        <v xml:space="preserve">9 NĂM 11 THÁNG 18 NGÀY </v>
      </c>
      <c r="T295" s="540" t="s">
        <v>1234</v>
      </c>
      <c r="U295" s="1049" t="str">
        <f>VLOOKUP(C295,Sheet5!$B$2:$G$253,6,0)</f>
        <v>096187017825</v>
      </c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137">
        <v>39491</v>
      </c>
      <c r="AH295" s="137"/>
      <c r="AI295" s="46" t="s">
        <v>232</v>
      </c>
      <c r="AJ295" s="108" t="s">
        <v>1235</v>
      </c>
      <c r="AK295" s="108" t="s">
        <v>1235</v>
      </c>
      <c r="AL295" s="108"/>
      <c r="AM295" s="75"/>
      <c r="AN295" s="136" t="s">
        <v>1214</v>
      </c>
      <c r="AO295" s="136"/>
      <c r="AP295" s="56" t="s">
        <v>349</v>
      </c>
      <c r="AQ295" s="36">
        <f t="shared" ca="1" si="11"/>
        <v>39</v>
      </c>
    </row>
    <row r="296" spans="1:43" s="515" customFormat="1">
      <c r="A296" s="25">
        <f>IF(C296=0,"",SUBTOTAL(3,C$5:C296))</f>
        <v>292</v>
      </c>
      <c r="B296" s="532">
        <v>4</v>
      </c>
      <c r="C296" s="66" t="s">
        <v>1236</v>
      </c>
      <c r="D296" s="25" t="str">
        <f>VLOOKUP(C296,Sheet4!$A$1:$B$300,2,0)</f>
        <v>9216023786</v>
      </c>
      <c r="E296" s="135" t="s">
        <v>1237</v>
      </c>
      <c r="F296" s="63" t="str">
        <f>VLOOKUP(D296,'Sheet1 (2)'!$D$11:$F$338,3,0)</f>
        <v>Lê Như Thảo</v>
      </c>
      <c r="G296" s="774">
        <f>VLOOKUP(C296,'chuyển xếp 2024'!$C$5:$W$328,21,0)</f>
        <v>4730000</v>
      </c>
      <c r="H296" s="774">
        <f>VLOOKUP(C296,'chuyển xếp 2024'!$C$5:$W$328,19,0)</f>
        <v>0</v>
      </c>
      <c r="I296" s="67" t="s">
        <v>32</v>
      </c>
      <c r="J296" s="63">
        <f t="shared" si="13"/>
        <v>1</v>
      </c>
      <c r="K296" s="63" t="s">
        <v>33</v>
      </c>
      <c r="L296" s="63" t="s">
        <v>34</v>
      </c>
      <c r="M296" s="130"/>
      <c r="N296" s="136" t="s">
        <v>1213</v>
      </c>
      <c r="O296" s="75">
        <v>32828</v>
      </c>
      <c r="P296" s="137">
        <v>42614</v>
      </c>
      <c r="Q296" s="136" t="s">
        <v>36</v>
      </c>
      <c r="R296" s="140" t="s">
        <v>137</v>
      </c>
      <c r="S296" s="56" t="str">
        <f t="shared" ca="1" si="14"/>
        <v xml:space="preserve">9 NĂM 11 THÁNG 18 NGÀY </v>
      </c>
      <c r="T296" s="540" t="s">
        <v>1238</v>
      </c>
      <c r="U296" s="1049" t="str">
        <f>VLOOKUP(C296,Sheet5!$B$2:$G$253,6,0)</f>
        <v>094089000955</v>
      </c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137">
        <v>37725</v>
      </c>
      <c r="AH296" s="137"/>
      <c r="AI296" s="46" t="s">
        <v>232</v>
      </c>
      <c r="AJ296" s="108" t="s">
        <v>1239</v>
      </c>
      <c r="AK296" s="108" t="s">
        <v>1239</v>
      </c>
      <c r="AL296" s="108"/>
      <c r="AM296" s="75"/>
      <c r="AN296" s="136" t="s">
        <v>1214</v>
      </c>
      <c r="AO296" s="136"/>
      <c r="AP296" s="56" t="s">
        <v>349</v>
      </c>
      <c r="AQ296" s="36">
        <f t="shared" ca="1" si="11"/>
        <v>36</v>
      </c>
    </row>
    <row r="297" spans="1:43" s="515" customFormat="1">
      <c r="A297" s="25">
        <f>IF(C297=0,"",SUBTOTAL(3,C$5:C297))</f>
        <v>293</v>
      </c>
      <c r="B297" s="532">
        <v>5</v>
      </c>
      <c r="C297" s="66" t="s">
        <v>1242</v>
      </c>
      <c r="D297" s="25" t="str">
        <f>VLOOKUP(C297,Sheet4!$A$1:$B$300,2,0)</f>
        <v>9216023784</v>
      </c>
      <c r="E297" s="135" t="s">
        <v>1243</v>
      </c>
      <c r="F297" s="63" t="str">
        <f>VLOOKUP(D297,'Sheet1 (2)'!$D$11:$F$338,3,0)</f>
        <v>Nguyễn Bá Tiến</v>
      </c>
      <c r="G297" s="774">
        <f>VLOOKUP(C297,'chuyển xếp 2024'!$C$5:$W$328,21,0)</f>
        <v>4730000</v>
      </c>
      <c r="H297" s="774">
        <f>VLOOKUP(C297,'chuyển xếp 2024'!$C$5:$W$328,19,0)</f>
        <v>0</v>
      </c>
      <c r="I297" s="67" t="s">
        <v>32</v>
      </c>
      <c r="J297" s="63">
        <f t="shared" si="13"/>
        <v>1</v>
      </c>
      <c r="K297" s="63" t="s">
        <v>33</v>
      </c>
      <c r="L297" s="63" t="s">
        <v>34</v>
      </c>
      <c r="M297" s="130"/>
      <c r="N297" s="136" t="s">
        <v>1213</v>
      </c>
      <c r="O297" s="75">
        <v>31560</v>
      </c>
      <c r="P297" s="137">
        <v>42675</v>
      </c>
      <c r="Q297" s="136" t="s">
        <v>36</v>
      </c>
      <c r="R297" s="140" t="s">
        <v>1244</v>
      </c>
      <c r="S297" s="56" t="str">
        <f t="shared" ca="1" si="14"/>
        <v xml:space="preserve">9 NĂM 9 THÁNG 18 NGÀY </v>
      </c>
      <c r="T297" s="540" t="s">
        <v>1245</v>
      </c>
      <c r="U297" s="1049" t="str">
        <f>VLOOKUP(C297,Sheet5!$B$2:$G$253,6,0)</f>
        <v>040086016405</v>
      </c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137">
        <v>42459</v>
      </c>
      <c r="AH297" s="137"/>
      <c r="AI297" s="46" t="s">
        <v>232</v>
      </c>
      <c r="AJ297" s="108" t="s">
        <v>1246</v>
      </c>
      <c r="AK297" s="108" t="s">
        <v>1247</v>
      </c>
      <c r="AL297" s="108"/>
      <c r="AM297" s="75"/>
      <c r="AN297" s="136" t="s">
        <v>1214</v>
      </c>
      <c r="AO297" s="136"/>
      <c r="AP297" s="56" t="s">
        <v>349</v>
      </c>
      <c r="AQ297" s="36">
        <f t="shared" ca="1" si="11"/>
        <v>40</v>
      </c>
    </row>
    <row r="298" spans="1:43" s="515" customFormat="1">
      <c r="A298" s="25">
        <f>IF(C298=0,"",SUBTOTAL(3,C$5:C298))</f>
        <v>294</v>
      </c>
      <c r="B298" s="532">
        <v>6</v>
      </c>
      <c r="C298" s="66" t="s">
        <v>1248</v>
      </c>
      <c r="D298" s="25" t="str">
        <f>VLOOKUP(C298,Sheet4!$A$1:$B$300,2,0)</f>
        <v>9214007371</v>
      </c>
      <c r="E298" s="135" t="s">
        <v>1249</v>
      </c>
      <c r="F298" s="63" t="str">
        <f>VLOOKUP(D298,'Sheet1 (2)'!$D$11:$F$338,3,0)</f>
        <v>Nguyễn Ngọc Hiền</v>
      </c>
      <c r="G298" s="774">
        <f>VLOOKUP(C298,'chuyển xếp 2024'!$C$5:$W$328,21,0)</f>
        <v>4730000</v>
      </c>
      <c r="H298" s="774">
        <f>VLOOKUP(C298,'chuyển xếp 2024'!$C$5:$W$328,19,0)</f>
        <v>0</v>
      </c>
      <c r="I298" s="67" t="s">
        <v>32</v>
      </c>
      <c r="J298" s="63">
        <f t="shared" si="13"/>
        <v>1</v>
      </c>
      <c r="K298" s="63" t="s">
        <v>33</v>
      </c>
      <c r="L298" s="63" t="s">
        <v>34</v>
      </c>
      <c r="M298" s="130"/>
      <c r="N298" s="136" t="s">
        <v>1213</v>
      </c>
      <c r="O298" s="75">
        <v>31157</v>
      </c>
      <c r="P298" s="137">
        <v>42614</v>
      </c>
      <c r="Q298" s="136" t="s">
        <v>36</v>
      </c>
      <c r="R298" s="140" t="s">
        <v>1250</v>
      </c>
      <c r="S298" s="56" t="str">
        <f t="shared" ca="1" si="14"/>
        <v xml:space="preserve">9 NĂM 11 THÁNG 18 NGÀY </v>
      </c>
      <c r="T298" s="540" t="s">
        <v>1251</v>
      </c>
      <c r="U298" s="1049" t="str">
        <f>VLOOKUP(C298,Sheet5!$B$2:$G$253,6,0)</f>
        <v>083085015239</v>
      </c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137">
        <v>39689</v>
      </c>
      <c r="AH298" s="137"/>
      <c r="AI298" s="46" t="s">
        <v>232</v>
      </c>
      <c r="AJ298" s="108" t="s">
        <v>1253</v>
      </c>
      <c r="AK298" s="108" t="s">
        <v>1253</v>
      </c>
      <c r="AL298" s="108"/>
      <c r="AM298" s="75"/>
      <c r="AN298" s="136" t="s">
        <v>1214</v>
      </c>
      <c r="AO298" s="136"/>
      <c r="AP298" s="56" t="s">
        <v>349</v>
      </c>
      <c r="AQ298" s="36">
        <f t="shared" ca="1" si="11"/>
        <v>41</v>
      </c>
    </row>
    <row r="299" spans="1:43" s="515" customFormat="1">
      <c r="A299" s="25">
        <f>IF(C299=0,"",SUBTOTAL(3,C$5:C299))</f>
        <v>295</v>
      </c>
      <c r="B299" s="532">
        <v>7</v>
      </c>
      <c r="C299" s="66" t="s">
        <v>1737</v>
      </c>
      <c r="D299" s="25" t="str">
        <f>VLOOKUP(C299,Sheet4!$A$1:$B$300,2,0)</f>
        <v>7525662012</v>
      </c>
      <c r="E299" s="135" t="s">
        <v>1254</v>
      </c>
      <c r="F299" s="63" t="str">
        <f>VLOOKUP(D299,'Sheet1 (2)'!$D$11:$F$338,3,0)</f>
        <v>Nguyễn Bằng Thùy Ngân</v>
      </c>
      <c r="G299" s="774">
        <f>VLOOKUP(C299,'chuyển xếp 2024'!$C$5:$W$328,21,0)</f>
        <v>4730000</v>
      </c>
      <c r="H299" s="774">
        <f>VLOOKUP(C299,'chuyển xếp 2024'!$C$5:$W$328,19,0)</f>
        <v>0</v>
      </c>
      <c r="I299" s="63" t="s">
        <v>63</v>
      </c>
      <c r="J299" s="63">
        <f t="shared" si="13"/>
        <v>0</v>
      </c>
      <c r="K299" s="63" t="s">
        <v>33</v>
      </c>
      <c r="L299" s="63" t="s">
        <v>34</v>
      </c>
      <c r="M299" s="130"/>
      <c r="N299" s="136" t="s">
        <v>1213</v>
      </c>
      <c r="O299" s="75">
        <v>32565</v>
      </c>
      <c r="P299" s="137">
        <v>42979</v>
      </c>
      <c r="Q299" s="136" t="s">
        <v>36</v>
      </c>
      <c r="R299" s="140" t="s">
        <v>1255</v>
      </c>
      <c r="S299" s="56" t="str">
        <f t="shared" ca="1" si="14"/>
        <v xml:space="preserve">8 NĂM 11 THÁNG 18 NGÀY </v>
      </c>
      <c r="T299" s="540" t="s">
        <v>1256</v>
      </c>
      <c r="U299" s="1049" t="str">
        <f>VLOOKUP(C299,Sheet5!$B$2:$G$253,6,0)</f>
        <v>075189014253</v>
      </c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137">
        <v>41936</v>
      </c>
      <c r="AH299" s="137"/>
      <c r="AI299" s="46" t="s">
        <v>232</v>
      </c>
      <c r="AJ299" s="108" t="s">
        <v>1257</v>
      </c>
      <c r="AK299" s="108" t="s">
        <v>1257</v>
      </c>
      <c r="AL299" s="108"/>
      <c r="AM299" s="75"/>
      <c r="AN299" s="136" t="s">
        <v>1214</v>
      </c>
      <c r="AO299" s="136"/>
      <c r="AP299" s="56" t="s">
        <v>349</v>
      </c>
      <c r="AQ299" s="36">
        <f t="shared" ca="1" si="11"/>
        <v>37</v>
      </c>
    </row>
    <row r="300" spans="1:43" s="515" customFormat="1">
      <c r="A300" s="25">
        <f>IF(C300=0,"",SUBTOTAL(3,C$5:C300))</f>
        <v>296</v>
      </c>
      <c r="B300" s="532">
        <v>8</v>
      </c>
      <c r="C300" s="66" t="s">
        <v>1258</v>
      </c>
      <c r="D300" s="25" t="str">
        <f>VLOOKUP(C300,Sheet4!$A$1:$B$300,2,0)</f>
        <v>8322303134</v>
      </c>
      <c r="E300" s="135" t="s">
        <v>1259</v>
      </c>
      <c r="F300" s="63" t="str">
        <f>VLOOKUP(D300,'Sheet1 (2)'!$D$11:$F$338,3,0)</f>
        <v>Đặng Văn Bảy</v>
      </c>
      <c r="G300" s="774">
        <f>VLOOKUP(C300,'chuyển xếp 2024'!$C$5:$W$328,21,0)</f>
        <v>4730000</v>
      </c>
      <c r="H300" s="774">
        <f>VLOOKUP(C300,'chuyển xếp 2024'!$C$5:$W$328,19,0)</f>
        <v>0</v>
      </c>
      <c r="I300" s="67" t="s">
        <v>32</v>
      </c>
      <c r="J300" s="63">
        <f t="shared" si="13"/>
        <v>1</v>
      </c>
      <c r="K300" s="63" t="s">
        <v>33</v>
      </c>
      <c r="L300" s="63" t="s">
        <v>34</v>
      </c>
      <c r="M300" s="130"/>
      <c r="N300" s="136" t="s">
        <v>1213</v>
      </c>
      <c r="O300" s="75">
        <v>30369</v>
      </c>
      <c r="P300" s="137">
        <v>43070</v>
      </c>
      <c r="Q300" s="136" t="s">
        <v>36</v>
      </c>
      <c r="R300" s="140" t="s">
        <v>1260</v>
      </c>
      <c r="S300" s="56" t="str">
        <f t="shared" ca="1" si="14"/>
        <v xml:space="preserve">8 NĂM 8 THÁNG 18 NGÀY </v>
      </c>
      <c r="T300" s="540" t="s">
        <v>1261</v>
      </c>
      <c r="U300" s="1049" t="str">
        <f>VLOOKUP(C300,Sheet5!$B$2:$G$253,6,0)</f>
        <v>083083022043</v>
      </c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137">
        <v>40868</v>
      </c>
      <c r="AH300" s="137"/>
      <c r="AI300" s="46" t="s">
        <v>232</v>
      </c>
      <c r="AJ300" s="108" t="s">
        <v>1262</v>
      </c>
      <c r="AK300" s="108" t="s">
        <v>1262</v>
      </c>
      <c r="AL300" s="108"/>
      <c r="AM300" s="75"/>
      <c r="AN300" s="136" t="s">
        <v>1214</v>
      </c>
      <c r="AO300" s="136"/>
      <c r="AP300" s="56" t="s">
        <v>349</v>
      </c>
      <c r="AQ300" s="36">
        <f t="shared" ca="1" si="11"/>
        <v>43</v>
      </c>
    </row>
    <row r="301" spans="1:43" s="515" customFormat="1">
      <c r="A301" s="25">
        <f>IF(C301=0,"",SUBTOTAL(3,C$5:C301))</f>
        <v>297</v>
      </c>
      <c r="B301" s="532">
        <v>9</v>
      </c>
      <c r="C301" s="66" t="s">
        <v>1263</v>
      </c>
      <c r="D301" s="25" t="str">
        <f>VLOOKUP(C301,Sheet4!$A$1:$B$300,2,0)</f>
        <v>7911537089</v>
      </c>
      <c r="E301" s="135" t="s">
        <v>1264</v>
      </c>
      <c r="F301" s="63" t="str">
        <f>VLOOKUP(D301,'Sheet1 (2)'!$D$11:$F$338,3,0)</f>
        <v>Nguyễn Vĩnh Lộc</v>
      </c>
      <c r="G301" s="774">
        <f>VLOOKUP(C301,'chuyển xếp 2024'!$C$5:$W$328,21,0)</f>
        <v>4730000</v>
      </c>
      <c r="H301" s="774">
        <f>VLOOKUP(C301,'chuyển xếp 2024'!$C$5:$W$328,19,0)</f>
        <v>0</v>
      </c>
      <c r="I301" s="67" t="s">
        <v>32</v>
      </c>
      <c r="J301" s="63">
        <f t="shared" si="13"/>
        <v>1</v>
      </c>
      <c r="K301" s="63" t="s">
        <v>33</v>
      </c>
      <c r="L301" s="63" t="s">
        <v>34</v>
      </c>
      <c r="M301" s="130"/>
      <c r="N301" s="136" t="s">
        <v>1213</v>
      </c>
      <c r="O301" s="57">
        <v>31257</v>
      </c>
      <c r="P301" s="137">
        <v>43070</v>
      </c>
      <c r="Q301" s="136" t="s">
        <v>36</v>
      </c>
      <c r="R301" s="140" t="s">
        <v>1266</v>
      </c>
      <c r="S301" s="56" t="str">
        <f t="shared" ca="1" si="14"/>
        <v xml:space="preserve">8 NĂM 8 THÁNG 18 NGÀY </v>
      </c>
      <c r="T301" s="540" t="s">
        <v>1267</v>
      </c>
      <c r="U301" s="1049" t="str">
        <f>VLOOKUP(C301,Sheet5!$B$2:$G$253,6,0)</f>
        <v>087085019052</v>
      </c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137">
        <v>42073</v>
      </c>
      <c r="AH301" s="137"/>
      <c r="AI301" s="46" t="s">
        <v>232</v>
      </c>
      <c r="AJ301" s="108" t="s">
        <v>1268</v>
      </c>
      <c r="AK301" s="138" t="s">
        <v>1268</v>
      </c>
      <c r="AL301" s="108"/>
      <c r="AM301" s="75"/>
      <c r="AN301" s="136" t="s">
        <v>1214</v>
      </c>
      <c r="AO301" s="136"/>
      <c r="AP301" s="56" t="s">
        <v>349</v>
      </c>
      <c r="AQ301" s="36">
        <f t="shared" ca="1" si="11"/>
        <v>41</v>
      </c>
    </row>
    <row r="302" spans="1:43" s="515" customFormat="1">
      <c r="A302" s="25">
        <f>IF(C302=0,"",SUBTOTAL(3,C$5:C302))</f>
        <v>298</v>
      </c>
      <c r="B302" s="532">
        <v>10</v>
      </c>
      <c r="C302" s="66" t="s">
        <v>1269</v>
      </c>
      <c r="D302" s="25" t="str">
        <f>VLOOKUP(C302,Sheet4!$A$1:$B$300,2,0)</f>
        <v>7221202736</v>
      </c>
      <c r="E302" s="135" t="s">
        <v>1270</v>
      </c>
      <c r="F302" s="63" t="str">
        <f>VLOOKUP(D302,'Sheet1 (2)'!$D$11:$F$338,3,0)</f>
        <v>Nguyễn Thái Hòa</v>
      </c>
      <c r="G302" s="774">
        <f>VLOOKUP(C302,'chuyển xếp 2024'!$C$5:$W$328,21,0)</f>
        <v>4730000</v>
      </c>
      <c r="H302" s="774">
        <f>VLOOKUP(C302,'chuyển xếp 2024'!$C$5:$W$328,19,0)</f>
        <v>0</v>
      </c>
      <c r="I302" s="67" t="s">
        <v>32</v>
      </c>
      <c r="J302" s="63">
        <f t="shared" si="13"/>
        <v>1</v>
      </c>
      <c r="K302" s="63" t="s">
        <v>33</v>
      </c>
      <c r="L302" s="63" t="s">
        <v>34</v>
      </c>
      <c r="M302" s="130"/>
      <c r="N302" s="136" t="s">
        <v>1213</v>
      </c>
      <c r="O302" s="75">
        <v>32040</v>
      </c>
      <c r="P302" s="137">
        <v>43304</v>
      </c>
      <c r="Q302" s="136" t="s">
        <v>36</v>
      </c>
      <c r="R302" s="140" t="s">
        <v>1271</v>
      </c>
      <c r="S302" s="56" t="str">
        <f t="shared" ca="1" si="14"/>
        <v xml:space="preserve">8 NĂM 0 THÁNG 27 NGÀY </v>
      </c>
      <c r="T302" s="541" t="s">
        <v>1272</v>
      </c>
      <c r="U302" s="1049" t="str">
        <f>VLOOKUP(C302,Sheet5!$B$2:$G$253,6,0)</f>
        <v>072087008984</v>
      </c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137">
        <v>38022</v>
      </c>
      <c r="AH302" s="137"/>
      <c r="AI302" s="46" t="s">
        <v>232</v>
      </c>
      <c r="AJ302" s="108" t="s">
        <v>1273</v>
      </c>
      <c r="AK302" s="108" t="s">
        <v>1273</v>
      </c>
      <c r="AL302" s="108"/>
      <c r="AM302" s="75"/>
      <c r="AN302" s="136" t="s">
        <v>1214</v>
      </c>
      <c r="AO302" s="136"/>
      <c r="AP302" s="56" t="s">
        <v>349</v>
      </c>
      <c r="AQ302" s="36">
        <f t="shared" ca="1" si="11"/>
        <v>38</v>
      </c>
    </row>
    <row r="303" spans="1:43" s="515" customFormat="1">
      <c r="A303" s="25">
        <f>IF(C303=0,"",SUBTOTAL(3,C$5:C303))</f>
        <v>299</v>
      </c>
      <c r="B303" s="532">
        <v>11</v>
      </c>
      <c r="C303" s="66" t="s">
        <v>1274</v>
      </c>
      <c r="D303" s="25" t="str">
        <f>VLOOKUP(C303,Sheet4!$A$1:$B$300,2,0)</f>
        <v>3821546640</v>
      </c>
      <c r="E303" s="135" t="s">
        <v>1275</v>
      </c>
      <c r="F303" s="63" t="str">
        <f>VLOOKUP(D303,'Sheet1 (2)'!$D$11:$F$338,3,0)</f>
        <v>Phùng Quốc Tài</v>
      </c>
      <c r="G303" s="774">
        <f>VLOOKUP(C303,'chuyển xếp 2024'!$C$5:$W$328,21,0)</f>
        <v>4730000</v>
      </c>
      <c r="H303" s="774">
        <f>VLOOKUP(C303,'chuyển xếp 2024'!$C$5:$W$328,19,0)</f>
        <v>0</v>
      </c>
      <c r="I303" s="67" t="s">
        <v>32</v>
      </c>
      <c r="J303" s="63">
        <f t="shared" si="13"/>
        <v>1</v>
      </c>
      <c r="K303" s="63" t="s">
        <v>33</v>
      </c>
      <c r="L303" s="63" t="s">
        <v>34</v>
      </c>
      <c r="M303" s="130"/>
      <c r="N303" s="136" t="s">
        <v>1213</v>
      </c>
      <c r="O303" s="75">
        <v>32888</v>
      </c>
      <c r="P303" s="137">
        <v>43304</v>
      </c>
      <c r="Q303" s="136" t="s">
        <v>36</v>
      </c>
      <c r="R303" s="140" t="s">
        <v>1276</v>
      </c>
      <c r="S303" s="56" t="str">
        <f t="shared" ca="1" si="14"/>
        <v xml:space="preserve">8 NĂM 0 THÁNG 27 NGÀY </v>
      </c>
      <c r="T303" s="141">
        <v>38090009745</v>
      </c>
      <c r="U303" s="1049" t="str">
        <f>VLOOKUP(C303,Sheet5!$B$2:$G$253,6,0)</f>
        <v>038090009745</v>
      </c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137">
        <v>43068</v>
      </c>
      <c r="AH303" s="137"/>
      <c r="AI303" s="46" t="s">
        <v>232</v>
      </c>
      <c r="AJ303" s="108" t="s">
        <v>1277</v>
      </c>
      <c r="AK303" s="108" t="s">
        <v>1277</v>
      </c>
      <c r="AL303" s="108"/>
      <c r="AM303" s="75"/>
      <c r="AN303" s="136" t="s">
        <v>1214</v>
      </c>
      <c r="AO303" s="136"/>
      <c r="AP303" s="56" t="s">
        <v>349</v>
      </c>
      <c r="AQ303" s="36">
        <f t="shared" ca="1" si="11"/>
        <v>36</v>
      </c>
    </row>
    <row r="304" spans="1:43" s="500" customFormat="1">
      <c r="A304" s="479">
        <f>IF(C304=0,"",SUBTOTAL(3,C$5:C304))</f>
        <v>300</v>
      </c>
      <c r="B304" s="532">
        <v>12</v>
      </c>
      <c r="C304" s="479" t="s">
        <v>1282</v>
      </c>
      <c r="D304" s="479" t="str">
        <f>VLOOKUP(C304,Sheet4!$A$1:$B$300,2,0)</f>
        <v>6506006800</v>
      </c>
      <c r="E304" s="614" t="s">
        <v>1283</v>
      </c>
      <c r="F304" s="63" t="str">
        <f>VLOOKUP(D304,'Sheet1 (2)'!$D$11:$F$338,3,0)</f>
        <v>Võ Nghĩa Hưng</v>
      </c>
      <c r="G304" s="872">
        <f>VLOOKUP(C304,'chuyển xếp 2024'!$C$5:$W$328,21,0)</f>
        <v>4730000</v>
      </c>
      <c r="H304" s="872">
        <f>VLOOKUP(C304,'chuyển xếp 2024'!$C$5:$W$328,19,0)</f>
        <v>0</v>
      </c>
      <c r="I304" s="481" t="s">
        <v>32</v>
      </c>
      <c r="J304" s="483">
        <f t="shared" si="13"/>
        <v>1</v>
      </c>
      <c r="K304" s="483" t="s">
        <v>33</v>
      </c>
      <c r="L304" s="483" t="s">
        <v>34</v>
      </c>
      <c r="M304" s="871"/>
      <c r="N304" s="873" t="s">
        <v>1213</v>
      </c>
      <c r="O304" s="485">
        <v>30934</v>
      </c>
      <c r="P304" s="672">
        <v>43617</v>
      </c>
      <c r="Q304" s="873" t="s">
        <v>36</v>
      </c>
      <c r="R304" s="484" t="s">
        <v>1284</v>
      </c>
      <c r="S304" s="484" t="str">
        <f t="shared" ca="1" si="14"/>
        <v xml:space="preserve">7 NĂM 2 THÁNG 18 NGÀY </v>
      </c>
      <c r="T304" s="671">
        <v>362073972</v>
      </c>
      <c r="U304" s="1050" t="str">
        <f>VLOOKUP(C304,Sheet5!$B$2:$G$253,6,0)</f>
        <v>092084015051</v>
      </c>
      <c r="V304" s="487"/>
      <c r="W304" s="487"/>
      <c r="X304" s="487"/>
      <c r="Y304" s="487"/>
      <c r="Z304" s="487"/>
      <c r="AA304" s="487"/>
      <c r="AB304" s="487"/>
      <c r="AC304" s="487"/>
      <c r="AD304" s="487"/>
      <c r="AE304" s="487"/>
      <c r="AF304" s="487"/>
      <c r="AG304" s="672">
        <v>37287</v>
      </c>
      <c r="AH304" s="672"/>
      <c r="AI304" s="499" t="s">
        <v>232</v>
      </c>
      <c r="AJ304" s="489" t="s">
        <v>1285</v>
      </c>
      <c r="AK304" s="955" t="s">
        <v>1286</v>
      </c>
      <c r="AL304" s="489"/>
      <c r="AM304" s="488"/>
      <c r="AN304" s="873" t="s">
        <v>1214</v>
      </c>
      <c r="AO304" s="873"/>
      <c r="AP304" s="484" t="s">
        <v>349</v>
      </c>
      <c r="AQ304" s="491">
        <f t="shared" ca="1" si="11"/>
        <v>41</v>
      </c>
    </row>
    <row r="305" spans="1:43" s="515" customFormat="1">
      <c r="A305" s="25">
        <f>IF(C305=0,"",SUBTOTAL(3,C$5:C305))</f>
        <v>301</v>
      </c>
      <c r="B305" s="532">
        <v>14</v>
      </c>
      <c r="C305" s="66" t="s">
        <v>1291</v>
      </c>
      <c r="D305" s="25" t="str">
        <f>VLOOKUP(C305,Sheet4!$A$1:$B$300,2,0)</f>
        <v>8924183079</v>
      </c>
      <c r="E305" s="135" t="s">
        <v>1292</v>
      </c>
      <c r="F305" s="63" t="str">
        <f>VLOOKUP(D305,'Sheet1 (2)'!$D$11:$F$338,3,0)</f>
        <v>Dương Văn Thụi</v>
      </c>
      <c r="G305" s="774">
        <f>VLOOKUP(C305,'chuyển xếp 2024'!$C$5:$W$328,21,0)</f>
        <v>4730000</v>
      </c>
      <c r="H305" s="774">
        <f>VLOOKUP(C305,'chuyển xếp 2024'!$C$5:$W$328,19,0)</f>
        <v>0</v>
      </c>
      <c r="I305" s="67" t="s">
        <v>32</v>
      </c>
      <c r="J305" s="63">
        <f t="shared" si="13"/>
        <v>1</v>
      </c>
      <c r="K305" s="63" t="s">
        <v>33</v>
      </c>
      <c r="L305" s="63" t="s">
        <v>34</v>
      </c>
      <c r="M305" s="130"/>
      <c r="N305" s="136" t="s">
        <v>1213</v>
      </c>
      <c r="O305" s="75">
        <v>32456</v>
      </c>
      <c r="P305" s="75">
        <v>43617</v>
      </c>
      <c r="Q305" s="136" t="s">
        <v>36</v>
      </c>
      <c r="R305" s="67" t="s">
        <v>1293</v>
      </c>
      <c r="S305" s="56" t="str">
        <f t="shared" ca="1" si="14"/>
        <v xml:space="preserve">7 NĂM 2 THÁNG 18 NGÀY </v>
      </c>
      <c r="T305" s="523" t="s">
        <v>1294</v>
      </c>
      <c r="U305" s="1049" t="str">
        <f>VLOOKUP(C305,Sheet5!$B$2:$G$253,6,0)</f>
        <v>089088018620</v>
      </c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75">
        <v>40694</v>
      </c>
      <c r="AH305" s="75"/>
      <c r="AI305" s="46" t="s">
        <v>232</v>
      </c>
      <c r="AJ305" s="108" t="s">
        <v>1295</v>
      </c>
      <c r="AK305" s="108" t="s">
        <v>1296</v>
      </c>
      <c r="AL305" s="108"/>
      <c r="AM305" s="75"/>
      <c r="AN305" s="136" t="s">
        <v>1214</v>
      </c>
      <c r="AO305" s="136"/>
      <c r="AP305" s="56" t="s">
        <v>349</v>
      </c>
      <c r="AQ305" s="36">
        <f t="shared" ca="1" si="11"/>
        <v>37</v>
      </c>
    </row>
    <row r="306" spans="1:43" s="515" customFormat="1">
      <c r="A306" s="25">
        <f>IF(C306=0,"",SUBTOTAL(3,C$5:C306))</f>
        <v>302</v>
      </c>
      <c r="B306" s="532">
        <v>15</v>
      </c>
      <c r="C306" s="66" t="s">
        <v>1297</v>
      </c>
      <c r="D306" s="25" t="str">
        <f>VLOOKUP(C306,Sheet4!$A$1:$B$300,2,0)</f>
        <v>7424466411</v>
      </c>
      <c r="E306" s="142" t="s">
        <v>1298</v>
      </c>
      <c r="F306" s="63" t="str">
        <f>VLOOKUP(D306,'Sheet1 (2)'!$D$11:$F$338,3,0)</f>
        <v>Nguyễn Quốc Kỳ</v>
      </c>
      <c r="G306" s="774">
        <f>VLOOKUP(C306,'chuyển xếp 2024'!$C$5:$W$328,21,0)</f>
        <v>4730000</v>
      </c>
      <c r="H306" s="774">
        <f>VLOOKUP(C306,'chuyển xếp 2024'!$C$5:$W$328,19,0)</f>
        <v>0</v>
      </c>
      <c r="I306" s="67" t="s">
        <v>32</v>
      </c>
      <c r="J306" s="63">
        <f t="shared" si="13"/>
        <v>1</v>
      </c>
      <c r="K306" s="63" t="s">
        <v>33</v>
      </c>
      <c r="L306" s="63" t="s">
        <v>34</v>
      </c>
      <c r="M306" s="130"/>
      <c r="N306" s="136" t="s">
        <v>1213</v>
      </c>
      <c r="O306" s="106">
        <v>30883</v>
      </c>
      <c r="P306" s="75">
        <v>43648</v>
      </c>
      <c r="Q306" s="136" t="s">
        <v>36</v>
      </c>
      <c r="R306" s="67" t="s">
        <v>1299</v>
      </c>
      <c r="S306" s="56" t="str">
        <f t="shared" ca="1" si="14"/>
        <v xml:space="preserve">7 NĂM 1 THÁNG 17 NGÀY </v>
      </c>
      <c r="T306" s="46">
        <v>280822572</v>
      </c>
      <c r="U306" s="1049" t="str">
        <f>VLOOKUP(C306,Sheet5!$B$2:$G$253,6,0)</f>
        <v>074084007189</v>
      </c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75" t="s">
        <v>1300</v>
      </c>
      <c r="AH306" s="75"/>
      <c r="AI306" s="46" t="s">
        <v>232</v>
      </c>
      <c r="AJ306" s="108" t="s">
        <v>1301</v>
      </c>
      <c r="AK306" s="108" t="s">
        <v>1301</v>
      </c>
      <c r="AL306" s="108"/>
      <c r="AM306" s="75"/>
      <c r="AN306" s="136" t="s">
        <v>1214</v>
      </c>
      <c r="AO306" s="136"/>
      <c r="AP306" s="56" t="s">
        <v>349</v>
      </c>
      <c r="AQ306" s="36">
        <f t="shared" ca="1" si="11"/>
        <v>42</v>
      </c>
    </row>
    <row r="307" spans="1:43" s="515" customFormat="1">
      <c r="A307" s="25">
        <f>IF(C307=0,"",SUBTOTAL(3,C$5:C307))</f>
        <v>303</v>
      </c>
      <c r="B307" s="532">
        <v>16</v>
      </c>
      <c r="C307" s="66" t="s">
        <v>1302</v>
      </c>
      <c r="D307" s="25" t="str">
        <f>VLOOKUP(C307,Sheet4!$A$1:$B$300,2,0)</f>
        <v>6012002400</v>
      </c>
      <c r="E307" s="142" t="s">
        <v>1303</v>
      </c>
      <c r="F307" s="63" t="str">
        <f>VLOOKUP(D307,'Sheet1 (2)'!$D$11:$F$338,3,0)</f>
        <v>Trần Thị Thùy Hoa</v>
      </c>
      <c r="G307" s="774">
        <f>VLOOKUP(C307,'chuyển xếp 2024'!$C$5:$W$328,21,0)</f>
        <v>4730000</v>
      </c>
      <c r="H307" s="774">
        <f>VLOOKUP(C307,'chuyển xếp 2024'!$C$5:$W$328,19,0)</f>
        <v>0</v>
      </c>
      <c r="I307" s="63" t="s">
        <v>63</v>
      </c>
      <c r="J307" s="63">
        <f t="shared" si="13"/>
        <v>0</v>
      </c>
      <c r="K307" s="63" t="s">
        <v>33</v>
      </c>
      <c r="L307" s="63" t="s">
        <v>34</v>
      </c>
      <c r="M307" s="130"/>
      <c r="N307" s="136" t="s">
        <v>1213</v>
      </c>
      <c r="O307" s="106">
        <v>33470</v>
      </c>
      <c r="P307" s="75">
        <v>44014</v>
      </c>
      <c r="Q307" s="136" t="s">
        <v>36</v>
      </c>
      <c r="R307" s="67" t="s">
        <v>1304</v>
      </c>
      <c r="S307" s="56" t="str">
        <f t="shared" ca="1" si="14"/>
        <v xml:space="preserve">6 NĂM 1 THÁNG 17 NGÀY </v>
      </c>
      <c r="T307" s="46">
        <v>261198283</v>
      </c>
      <c r="U307" s="1049" t="str">
        <f>VLOOKUP(C307,Sheet5!$B$2:$G$253,6,0)</f>
        <v>060191004088</v>
      </c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75">
        <v>38990</v>
      </c>
      <c r="AH307" s="75"/>
      <c r="AI307" s="46" t="s">
        <v>232</v>
      </c>
      <c r="AJ307" s="108" t="s">
        <v>1305</v>
      </c>
      <c r="AK307" s="108" t="s">
        <v>1306</v>
      </c>
      <c r="AL307" s="108"/>
      <c r="AM307" s="75"/>
      <c r="AN307" s="136" t="s">
        <v>1214</v>
      </c>
      <c r="AO307" s="136"/>
      <c r="AP307" s="56" t="s">
        <v>349</v>
      </c>
      <c r="AQ307" s="36">
        <f t="shared" ca="1" si="11"/>
        <v>34</v>
      </c>
    </row>
    <row r="308" spans="1:43" s="330" customFormat="1">
      <c r="A308" s="25">
        <f>IF(C308=0,"",SUBTOTAL(3,C$5:C308))</f>
        <v>304</v>
      </c>
      <c r="B308" s="532">
        <v>17</v>
      </c>
      <c r="C308" s="66" t="s">
        <v>1309</v>
      </c>
      <c r="D308" s="25" t="str">
        <f>VLOOKUP(C308,Sheet4!$A$1:$B$300,2,0)</f>
        <v>8222321223</v>
      </c>
      <c r="E308" s="142" t="s">
        <v>1310</v>
      </c>
      <c r="F308" s="63" t="str">
        <f>VLOOKUP(D308,'Sheet1 (2)'!$D$11:$F$338,3,0)</f>
        <v>Lê Bửu Hưng</v>
      </c>
      <c r="G308" s="774">
        <f>VLOOKUP(C308,'chuyển xếp 2024'!$C$5:$W$328,21,0)</f>
        <v>4730000</v>
      </c>
      <c r="H308" s="774">
        <f>VLOOKUP(C308,'chuyển xếp 2024'!$C$5:$W$328,19,0)</f>
        <v>0</v>
      </c>
      <c r="I308" s="67" t="s">
        <v>32</v>
      </c>
      <c r="J308" s="63">
        <f t="shared" si="13"/>
        <v>1</v>
      </c>
      <c r="K308" s="63" t="s">
        <v>33</v>
      </c>
      <c r="L308" s="63" t="s">
        <v>34</v>
      </c>
      <c r="M308" s="130"/>
      <c r="N308" s="136" t="s">
        <v>1213</v>
      </c>
      <c r="O308" s="75">
        <v>28420</v>
      </c>
      <c r="P308" s="75">
        <v>44044</v>
      </c>
      <c r="Q308" s="136" t="s">
        <v>36</v>
      </c>
      <c r="R308" s="67" t="s">
        <v>1311</v>
      </c>
      <c r="S308" s="56" t="str">
        <f t="shared" ca="1" si="14"/>
        <v xml:space="preserve">6 NĂM 0 THÁNG 18 NGÀY </v>
      </c>
      <c r="T308" s="514">
        <v>311481935</v>
      </c>
      <c r="U308" s="1049" t="str">
        <f>VLOOKUP(C308,Sheet5!$B$2:$G$253,6,0)</f>
        <v>082077011608</v>
      </c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75">
        <v>41909</v>
      </c>
      <c r="AH308" s="75"/>
      <c r="AI308" s="46" t="s">
        <v>232</v>
      </c>
      <c r="AJ308" s="143" t="s">
        <v>1312</v>
      </c>
      <c r="AK308" s="145" t="s">
        <v>1312</v>
      </c>
      <c r="AL308" s="143"/>
      <c r="AM308" s="144"/>
      <c r="AN308" s="136" t="s">
        <v>1214</v>
      </c>
      <c r="AO308" s="143"/>
      <c r="AP308" s="56" t="s">
        <v>349</v>
      </c>
      <c r="AQ308" s="36">
        <f t="shared" ca="1" si="11"/>
        <v>48</v>
      </c>
    </row>
    <row r="309" spans="1:43" s="330" customFormat="1" ht="17.25" customHeight="1">
      <c r="A309" s="25">
        <f>IF(C309=0,"",SUBTOTAL(3,C$5:C309))</f>
        <v>305</v>
      </c>
      <c r="B309" s="532">
        <v>18</v>
      </c>
      <c r="C309" s="66" t="s">
        <v>1313</v>
      </c>
      <c r="D309" s="25" t="str">
        <f>VLOOKUP(C309,Sheet4!$A$1:$B$300,2,0)</f>
        <v>9221781339</v>
      </c>
      <c r="E309" s="146" t="s">
        <v>1314</v>
      </c>
      <c r="F309" s="63" t="str">
        <f>VLOOKUP(D309,'Sheet1 (2)'!$D$11:$F$338,3,0)</f>
        <v>Phan Thị Hân</v>
      </c>
      <c r="G309" s="774">
        <f>VLOOKUP(C309,'chuyển xếp 2024'!$C$5:$W$328,21,0)</f>
        <v>4730000</v>
      </c>
      <c r="H309" s="774">
        <f>VLOOKUP(C309,'chuyển xếp 2024'!$C$5:$W$328,19,0)</f>
        <v>0</v>
      </c>
      <c r="I309" s="63" t="s">
        <v>63</v>
      </c>
      <c r="J309" s="63">
        <f t="shared" si="13"/>
        <v>0</v>
      </c>
      <c r="K309" s="147" t="s">
        <v>33</v>
      </c>
      <c r="L309" s="147" t="s">
        <v>34</v>
      </c>
      <c r="M309" s="148"/>
      <c r="N309" s="149" t="s">
        <v>1213</v>
      </c>
      <c r="O309" s="75">
        <v>30091</v>
      </c>
      <c r="P309" s="75">
        <v>44044</v>
      </c>
      <c r="Q309" s="136" t="s">
        <v>36</v>
      </c>
      <c r="R309" s="67" t="s">
        <v>1315</v>
      </c>
      <c r="S309" s="56" t="str">
        <f t="shared" ca="1" si="14"/>
        <v xml:space="preserve">6 NĂM 0 THÁNG 18 NGÀY </v>
      </c>
      <c r="T309" s="514" t="s">
        <v>1316</v>
      </c>
      <c r="U309" s="1049" t="str">
        <f>VLOOKUP(C309,Sheet5!$B$2:$G$253,6,0)</f>
        <v>083182000740</v>
      </c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75">
        <v>43741</v>
      </c>
      <c r="AH309" s="75"/>
      <c r="AI309" s="46" t="s">
        <v>232</v>
      </c>
      <c r="AJ309" s="108" t="s">
        <v>1252</v>
      </c>
      <c r="AK309" s="150" t="s">
        <v>1317</v>
      </c>
      <c r="AL309" s="143"/>
      <c r="AM309" s="144"/>
      <c r="AN309" s="136" t="s">
        <v>1214</v>
      </c>
      <c r="AO309" s="143"/>
      <c r="AP309" s="56" t="s">
        <v>349</v>
      </c>
      <c r="AQ309" s="36">
        <f t="shared" ca="1" si="11"/>
        <v>44</v>
      </c>
    </row>
    <row r="310" spans="1:43" s="330" customFormat="1">
      <c r="A310" s="25">
        <f>IF(C310=0,"",SUBTOTAL(3,C$5:C310))</f>
        <v>306</v>
      </c>
      <c r="B310" s="532">
        <v>19</v>
      </c>
      <c r="C310" s="66" t="s">
        <v>1318</v>
      </c>
      <c r="D310" s="25" t="str">
        <f>VLOOKUP(C310,Sheet4!$A$1:$B$300,2,0)</f>
        <v>8621881809</v>
      </c>
      <c r="E310" s="142" t="s">
        <v>1319</v>
      </c>
      <c r="F310" s="63" t="str">
        <f>VLOOKUP(D310,'Sheet1 (2)'!$D$11:$F$338,3,0)</f>
        <v>Nguyễn Hồng Phụng</v>
      </c>
      <c r="G310" s="774">
        <f>VLOOKUP(C310,'chuyển xếp 2024'!$C$5:$W$328,21,0)</f>
        <v>4730000</v>
      </c>
      <c r="H310" s="774">
        <f>VLOOKUP(C310,'chuyển xếp 2024'!$C$5:$W$328,19,0)</f>
        <v>0</v>
      </c>
      <c r="I310" s="63" t="s">
        <v>63</v>
      </c>
      <c r="J310" s="63">
        <f t="shared" si="13"/>
        <v>0</v>
      </c>
      <c r="K310" s="63" t="s">
        <v>33</v>
      </c>
      <c r="L310" s="63" t="s">
        <v>34</v>
      </c>
      <c r="M310" s="130"/>
      <c r="N310" s="136" t="s">
        <v>1213</v>
      </c>
      <c r="O310" s="75">
        <v>29397</v>
      </c>
      <c r="P310" s="75">
        <v>44044</v>
      </c>
      <c r="Q310" s="136" t="s">
        <v>36</v>
      </c>
      <c r="R310" s="67" t="s">
        <v>1320</v>
      </c>
      <c r="S310" s="56" t="str">
        <f t="shared" ca="1" si="14"/>
        <v xml:space="preserve">6 NĂM 0 THÁNG 18 NGÀY </v>
      </c>
      <c r="T310" s="514">
        <v>331286747</v>
      </c>
      <c r="U310" s="1049" t="str">
        <f>VLOOKUP(C310,Sheet5!$B$2:$G$253,6,0)</f>
        <v>086180014333</v>
      </c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75">
        <v>40978</v>
      </c>
      <c r="AH310" s="75"/>
      <c r="AI310" s="46" t="s">
        <v>232</v>
      </c>
      <c r="AJ310" s="143" t="s">
        <v>1321</v>
      </c>
      <c r="AK310" s="145" t="s">
        <v>1321</v>
      </c>
      <c r="AL310" s="143"/>
      <c r="AM310" s="144"/>
      <c r="AN310" s="136" t="s">
        <v>1214</v>
      </c>
      <c r="AO310" s="143"/>
      <c r="AP310" s="56" t="s">
        <v>349</v>
      </c>
      <c r="AQ310" s="36">
        <f t="shared" ca="1" si="11"/>
        <v>46</v>
      </c>
    </row>
    <row r="311" spans="1:43" s="330" customFormat="1">
      <c r="A311" s="25">
        <f>IF(C311=0,"",SUBTOTAL(3,C$5:C311))</f>
        <v>307</v>
      </c>
      <c r="B311" s="532">
        <v>20</v>
      </c>
      <c r="C311" s="66" t="s">
        <v>1326</v>
      </c>
      <c r="D311" s="25" t="str">
        <f>VLOOKUP(C311,Sheet4!$A$1:$B$300,2,0)</f>
        <v>7021362362</v>
      </c>
      <c r="E311" s="142" t="s">
        <v>1327</v>
      </c>
      <c r="F311" s="63" t="str">
        <f>VLOOKUP(D311,'Sheet1 (2)'!$D$11:$F$338,3,0)</f>
        <v>Hồ Văn Hoan</v>
      </c>
      <c r="G311" s="774">
        <f>VLOOKUP(C311,'chuyển xếp 2024'!$C$5:$W$328,21,0)</f>
        <v>4730000</v>
      </c>
      <c r="H311" s="774">
        <f>VLOOKUP(C311,'chuyển xếp 2024'!$C$5:$W$328,19,0)</f>
        <v>0</v>
      </c>
      <c r="I311" s="67" t="s">
        <v>32</v>
      </c>
      <c r="J311" s="63">
        <f t="shared" si="13"/>
        <v>1</v>
      </c>
      <c r="K311" s="63" t="s">
        <v>33</v>
      </c>
      <c r="L311" s="63" t="s">
        <v>34</v>
      </c>
      <c r="M311" s="130"/>
      <c r="N311" s="136" t="s">
        <v>1213</v>
      </c>
      <c r="O311" s="75">
        <v>33433</v>
      </c>
      <c r="P311" s="75">
        <v>44105</v>
      </c>
      <c r="Q311" s="136" t="s">
        <v>36</v>
      </c>
      <c r="R311" s="67" t="s">
        <v>1328</v>
      </c>
      <c r="S311" s="56" t="str">
        <f t="shared" ca="1" si="14"/>
        <v xml:space="preserve">5 NĂM 10 THÁNG 18 NGÀY </v>
      </c>
      <c r="T311" s="514">
        <v>285241042</v>
      </c>
      <c r="U311" s="1049" t="str">
        <f>VLOOKUP(C311,Sheet5!$B$2:$G$253,6,0)</f>
        <v>040091043004</v>
      </c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75">
        <v>43682</v>
      </c>
      <c r="AH311" s="75"/>
      <c r="AI311" s="46" t="s">
        <v>232</v>
      </c>
      <c r="AJ311" s="108" t="s">
        <v>541</v>
      </c>
      <c r="AK311" s="143" t="s">
        <v>1329</v>
      </c>
      <c r="AL311" s="143"/>
      <c r="AM311" s="144"/>
      <c r="AN311" s="136" t="s">
        <v>1214</v>
      </c>
      <c r="AO311" s="143"/>
      <c r="AP311" s="56" t="s">
        <v>349</v>
      </c>
      <c r="AQ311" s="36">
        <f t="shared" ca="1" si="11"/>
        <v>35</v>
      </c>
    </row>
    <row r="312" spans="1:43" s="330" customFormat="1">
      <c r="A312" s="25">
        <f>IF(C312=0,"",SUBTOTAL(3,C$5:C312))</f>
        <v>308</v>
      </c>
      <c r="B312" s="532">
        <v>21</v>
      </c>
      <c r="C312" s="66" t="s">
        <v>1330</v>
      </c>
      <c r="D312" s="25" t="str">
        <f>VLOOKUP(C312,Sheet4!$A$1:$B$300,2,0)</f>
        <v>8924461488</v>
      </c>
      <c r="E312" s="142" t="s">
        <v>1331</v>
      </c>
      <c r="F312" s="63" t="str">
        <f>VLOOKUP(D312,'Sheet1 (2)'!$D$11:$F$338,3,0)</f>
        <v>Dương Thị Gấm</v>
      </c>
      <c r="G312" s="774">
        <f>VLOOKUP(C312,'chuyển xếp 2024'!$C$5:$W$328,21,0)</f>
        <v>4730000</v>
      </c>
      <c r="H312" s="774">
        <f>VLOOKUP(C312,'chuyển xếp 2024'!$C$5:$W$328,19,0)</f>
        <v>0</v>
      </c>
      <c r="I312" s="63" t="s">
        <v>63</v>
      </c>
      <c r="J312" s="63">
        <f t="shared" si="13"/>
        <v>0</v>
      </c>
      <c r="K312" s="63" t="s">
        <v>33</v>
      </c>
      <c r="L312" s="63" t="s">
        <v>34</v>
      </c>
      <c r="M312" s="130"/>
      <c r="N312" s="136" t="s">
        <v>1213</v>
      </c>
      <c r="O312" s="75">
        <v>33313</v>
      </c>
      <c r="P312" s="75">
        <v>44105</v>
      </c>
      <c r="Q312" s="136" t="s">
        <v>36</v>
      </c>
      <c r="R312" s="67" t="s">
        <v>1332</v>
      </c>
      <c r="S312" s="56" t="str">
        <f t="shared" ca="1" si="14"/>
        <v xml:space="preserve">5 NĂM 10 THÁNG 18 NGÀY </v>
      </c>
      <c r="T312" s="514">
        <v>352096758</v>
      </c>
      <c r="U312" s="1049" t="str">
        <f>VLOOKUP(C312,Sheet5!$B$2:$G$253,6,0)</f>
        <v>089191022714</v>
      </c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75">
        <v>39387</v>
      </c>
      <c r="AH312" s="75"/>
      <c r="AI312" s="46" t="s">
        <v>232</v>
      </c>
      <c r="AJ312" s="143" t="s">
        <v>1296</v>
      </c>
      <c r="AK312" s="143" t="s">
        <v>1296</v>
      </c>
      <c r="AL312" s="143"/>
      <c r="AM312" s="144"/>
      <c r="AN312" s="136" t="s">
        <v>1214</v>
      </c>
      <c r="AO312" s="143"/>
      <c r="AP312" s="56" t="s">
        <v>349</v>
      </c>
      <c r="AQ312" s="36">
        <f t="shared" ca="1" si="11"/>
        <v>35</v>
      </c>
    </row>
    <row r="313" spans="1:43" s="542" customFormat="1">
      <c r="A313" s="25">
        <f>IF(C313=0,"",SUBTOTAL(3,C$5:C313))</f>
        <v>309</v>
      </c>
      <c r="B313" s="532">
        <v>22</v>
      </c>
      <c r="C313" s="66" t="s">
        <v>1334</v>
      </c>
      <c r="D313" s="25" t="str">
        <f>VLOOKUP(C313,Sheet4!$A$1:$B$300,2,0)</f>
        <v>5820525014</v>
      </c>
      <c r="E313" s="142" t="s">
        <v>1335</v>
      </c>
      <c r="F313" s="63" t="str">
        <f>VLOOKUP(D313,'Sheet1 (2)'!$D$11:$F$338,3,0)</f>
        <v>Thuận Ngọc Đầy</v>
      </c>
      <c r="G313" s="774">
        <f>VLOOKUP(C313,'chuyển xếp 2024'!$C$5:$W$328,21,0)</f>
        <v>4730000</v>
      </c>
      <c r="H313" s="774">
        <f>VLOOKUP(C313,'chuyển xếp 2024'!$C$5:$W$328,19,0)</f>
        <v>0</v>
      </c>
      <c r="I313" s="67" t="s">
        <v>32</v>
      </c>
      <c r="J313" s="63">
        <f t="shared" si="13"/>
        <v>1</v>
      </c>
      <c r="K313" s="63" t="s">
        <v>1336</v>
      </c>
      <c r="L313" s="63" t="s">
        <v>1337</v>
      </c>
      <c r="M313" s="130"/>
      <c r="N313" s="136" t="s">
        <v>1213</v>
      </c>
      <c r="O313" s="75">
        <v>32874</v>
      </c>
      <c r="P313" s="75">
        <v>44130</v>
      </c>
      <c r="Q313" s="136" t="s">
        <v>36</v>
      </c>
      <c r="R313" s="67" t="s">
        <v>1338</v>
      </c>
      <c r="S313" s="56" t="str">
        <f t="shared" ca="1" si="14"/>
        <v xml:space="preserve">5 NĂM 9 THÁNG 24 NGÀY </v>
      </c>
      <c r="T313" s="514">
        <v>264408543</v>
      </c>
      <c r="U313" s="1049" t="str">
        <f>VLOOKUP(C313,Sheet5!$B$2:$G$253,6,0)</f>
        <v>058090006430</v>
      </c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75">
        <v>40707</v>
      </c>
      <c r="AH313" s="75"/>
      <c r="AI313" s="46" t="s">
        <v>232</v>
      </c>
      <c r="AJ313" s="143" t="s">
        <v>1333</v>
      </c>
      <c r="AK313" s="143" t="s">
        <v>1339</v>
      </c>
      <c r="AL313" s="143"/>
      <c r="AM313" s="144"/>
      <c r="AN313" s="136" t="s">
        <v>1214</v>
      </c>
      <c r="AO313" s="143"/>
      <c r="AP313" s="56" t="s">
        <v>349</v>
      </c>
      <c r="AQ313" s="36">
        <f t="shared" ca="1" si="11"/>
        <v>36</v>
      </c>
    </row>
    <row r="314" spans="1:43" s="960" customFormat="1">
      <c r="A314" s="479">
        <f>IF(C314=0,"",SUBTOTAL(3,C$5:C314))</f>
        <v>310</v>
      </c>
      <c r="B314" s="532">
        <v>23</v>
      </c>
      <c r="C314" s="480" t="s">
        <v>1340</v>
      </c>
      <c r="D314" s="479" t="str">
        <f>VLOOKUP(C314,Sheet4!$A$1:$B$300,2,0)</f>
        <v>0204220818</v>
      </c>
      <c r="E314" s="958" t="s">
        <v>1341</v>
      </c>
      <c r="F314" s="63" t="str">
        <f>VLOOKUP(D314,'Sheet1 (2)'!$D$11:$F$338,3,0)</f>
        <v>Lê Công Văn Long</v>
      </c>
      <c r="G314" s="872">
        <f>VLOOKUP(C314,'chuyển xếp 2024'!$C$5:$W$328,21,0)</f>
        <v>5382000</v>
      </c>
      <c r="H314" s="872">
        <f>VLOOKUP(C314,'chuyển xếp 2024'!$C$5:$W$328,19,0)</f>
        <v>0</v>
      </c>
      <c r="I314" s="959" t="s">
        <v>32</v>
      </c>
      <c r="J314" s="483">
        <f t="shared" si="13"/>
        <v>1</v>
      </c>
      <c r="K314" s="484" t="s">
        <v>33</v>
      </c>
      <c r="L314" s="484" t="s">
        <v>34</v>
      </c>
      <c r="M314" s="959"/>
      <c r="N314" s="873" t="s">
        <v>1213</v>
      </c>
      <c r="O314" s="485">
        <v>30198</v>
      </c>
      <c r="P314" s="486" t="s">
        <v>1342</v>
      </c>
      <c r="Q314" s="499" t="s">
        <v>36</v>
      </c>
      <c r="R314" s="484" t="s">
        <v>1343</v>
      </c>
      <c r="S314" s="484" t="str">
        <f t="shared" ca="1" si="14"/>
        <v xml:space="preserve">12 NĂM 5 THÁNG 18 NGÀY </v>
      </c>
      <c r="T314" s="528">
        <v>362477440</v>
      </c>
      <c r="U314" s="1050" t="str">
        <f>VLOOKUP(C314,Sheet5!$B$2:$G$253,6,0)</f>
        <v>075082021164</v>
      </c>
      <c r="V314" s="487"/>
      <c r="W314" s="487"/>
      <c r="X314" s="487"/>
      <c r="Y314" s="487"/>
      <c r="Z314" s="487"/>
      <c r="AA314" s="487"/>
      <c r="AB314" s="487"/>
      <c r="AC314" s="487"/>
      <c r="AD314" s="487"/>
      <c r="AE314" s="487"/>
      <c r="AF314" s="487"/>
      <c r="AG314" s="488">
        <v>41071</v>
      </c>
      <c r="AH314" s="488"/>
      <c r="AI314" s="499" t="s">
        <v>232</v>
      </c>
      <c r="AJ314" s="489" t="s">
        <v>1344</v>
      </c>
      <c r="AK314" s="954" t="s">
        <v>1345</v>
      </c>
      <c r="AL314" s="499"/>
      <c r="AM314" s="480"/>
      <c r="AN314" s="499" t="s">
        <v>93</v>
      </c>
      <c r="AO314" s="499" t="s">
        <v>1346</v>
      </c>
      <c r="AP314" s="484" t="s">
        <v>60</v>
      </c>
      <c r="AQ314" s="491">
        <f ca="1">DATEDIF(O314,TODAY(),"y")</f>
        <v>43</v>
      </c>
    </row>
    <row r="315" spans="1:43" s="330" customFormat="1">
      <c r="A315" s="25">
        <f>IF(C315=0,"",SUBTOTAL(3,C$5:C315))</f>
        <v>311</v>
      </c>
      <c r="B315" s="532">
        <v>24</v>
      </c>
      <c r="C315" s="66" t="s">
        <v>1347</v>
      </c>
      <c r="D315" s="25" t="str">
        <f>VLOOKUP(C315,Sheet4!$A$1:$B$300,2,0)</f>
        <v>5120283864</v>
      </c>
      <c r="E315" s="153" t="s">
        <v>1348</v>
      </c>
      <c r="F315" s="63" t="str">
        <f>VLOOKUP(D315,'Sheet1 (2)'!$D$11:$F$338,3,0)</f>
        <v>Võ Thanh Thu</v>
      </c>
      <c r="G315" s="774">
        <f>VLOOKUP(C315,'chuyển xếp 2024'!$C$5:$W$328,21,0)</f>
        <v>4730000</v>
      </c>
      <c r="H315" s="774">
        <f>VLOOKUP(C315,'chuyển xếp 2024'!$C$5:$W$328,19,0)</f>
        <v>0</v>
      </c>
      <c r="I315" s="155" t="s">
        <v>32</v>
      </c>
      <c r="J315" s="63">
        <f t="shared" si="13"/>
        <v>1</v>
      </c>
      <c r="K315" s="56" t="s">
        <v>33</v>
      </c>
      <c r="L315" s="56" t="s">
        <v>34</v>
      </c>
      <c r="M315" s="155"/>
      <c r="N315" s="136" t="s">
        <v>1213</v>
      </c>
      <c r="O315" s="106">
        <v>33502</v>
      </c>
      <c r="P315" s="107">
        <v>44287</v>
      </c>
      <c r="Q315" s="46" t="s">
        <v>36</v>
      </c>
      <c r="R315" s="56" t="s">
        <v>1349</v>
      </c>
      <c r="S315" s="56" t="str">
        <f t="shared" ca="1" si="14"/>
        <v xml:space="preserve">5 NĂM 4 THÁNG 18 NGÀY </v>
      </c>
      <c r="T315" s="523" t="s">
        <v>1350</v>
      </c>
      <c r="U315" s="1049" t="str">
        <f>VLOOKUP(C315,Sheet5!$B$2:$G$253,6,0)</f>
        <v>051091011678</v>
      </c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75">
        <v>43640</v>
      </c>
      <c r="AH315" s="75"/>
      <c r="AI315" s="46" t="s">
        <v>232</v>
      </c>
      <c r="AJ315" s="108" t="s">
        <v>1351</v>
      </c>
      <c r="AK315" s="46" t="s">
        <v>1352</v>
      </c>
      <c r="AL315" s="46"/>
      <c r="AM315" s="66"/>
      <c r="AN315" s="46" t="s">
        <v>156</v>
      </c>
      <c r="AO315" s="46"/>
      <c r="AP315" s="56" t="s">
        <v>60</v>
      </c>
      <c r="AQ315" s="36">
        <f ca="1">DATEDIF(O315,TODAY(),"y")</f>
        <v>34</v>
      </c>
    </row>
    <row r="316" spans="1:43" s="330" customFormat="1">
      <c r="A316" s="25">
        <f>IF(C316=0,"",SUBTOTAL(3,C$5:C316))</f>
        <v>312</v>
      </c>
      <c r="B316" s="532">
        <v>25</v>
      </c>
      <c r="C316" s="66" t="s">
        <v>1504</v>
      </c>
      <c r="D316" s="25" t="str">
        <f>VLOOKUP(C316,Sheet4!$A$1:$B$300,2,0)</f>
        <v>7416120872</v>
      </c>
      <c r="E316" s="414" t="s">
        <v>1497</v>
      </c>
      <c r="F316" s="63" t="str">
        <f>VLOOKUP(D316,'Sheet1 (2)'!$D$11:$F$338,3,0)</f>
        <v>Lê Quốc Vinh</v>
      </c>
      <c r="G316" s="774">
        <f>VLOOKUP(C316,'chuyển xếp 2024'!$C$5:$W$328,21,0)</f>
        <v>4730000</v>
      </c>
      <c r="H316" s="774">
        <f>VLOOKUP(C316,'chuyển xếp 2024'!$C$5:$W$328,19,0)</f>
        <v>0</v>
      </c>
      <c r="I316" s="155" t="s">
        <v>32</v>
      </c>
      <c r="J316" s="63">
        <f t="shared" si="13"/>
        <v>1</v>
      </c>
      <c r="K316" s="56" t="s">
        <v>33</v>
      </c>
      <c r="L316" s="56" t="s">
        <v>34</v>
      </c>
      <c r="M316" s="155"/>
      <c r="N316" s="136" t="s">
        <v>1213</v>
      </c>
      <c r="O316" s="106">
        <v>32774</v>
      </c>
      <c r="P316" s="107">
        <v>44986</v>
      </c>
      <c r="Q316" s="46" t="s">
        <v>36</v>
      </c>
      <c r="R316" s="56" t="s">
        <v>1498</v>
      </c>
      <c r="S316" s="56" t="str">
        <f t="shared" ca="1" si="14"/>
        <v xml:space="preserve">3 NĂM 5 THÁNG 18 NGÀY </v>
      </c>
      <c r="T316" s="74" t="s">
        <v>1514</v>
      </c>
      <c r="U316" s="1049" t="str">
        <f>VLOOKUP(C316,Sheet5!$B$2:$G$253,6,0)</f>
        <v>068089003221</v>
      </c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75">
        <v>44418</v>
      </c>
      <c r="AH316" s="75"/>
      <c r="AI316" s="46" t="s">
        <v>232</v>
      </c>
      <c r="AJ316" s="108" t="s">
        <v>1515</v>
      </c>
      <c r="AK316" s="46" t="s">
        <v>1516</v>
      </c>
      <c r="AL316" s="46"/>
      <c r="AM316" s="66" t="s">
        <v>1517</v>
      </c>
      <c r="AN316" s="46" t="s">
        <v>156</v>
      </c>
      <c r="AO316" s="46"/>
      <c r="AP316" s="56" t="s">
        <v>60</v>
      </c>
      <c r="AQ316" s="36">
        <f t="shared" ref="AQ316:AQ331" ca="1" si="15">DATEDIF(O316,TODAY(),"y")</f>
        <v>36</v>
      </c>
    </row>
    <row r="317" spans="1:43" s="548" customFormat="1">
      <c r="A317" s="25">
        <f>IF(C317=0,"",SUBTOTAL(3,C$5:C317))</f>
        <v>313</v>
      </c>
      <c r="B317" s="532">
        <v>26</v>
      </c>
      <c r="C317" s="66" t="s">
        <v>1505</v>
      </c>
      <c r="D317" s="25" t="str">
        <f>VLOOKUP(C317,Sheet4!$A$1:$B$300,2,0)</f>
        <v>5621753982</v>
      </c>
      <c r="E317" s="435" t="s">
        <v>1501</v>
      </c>
      <c r="F317" s="63" t="str">
        <f>VLOOKUP(D317,'Sheet1 (2)'!$D$11:$F$338,3,0)</f>
        <v>Nguyễn Việt Long</v>
      </c>
      <c r="G317" s="774">
        <f>VLOOKUP(C317,'chuyển xếp 2024'!$C$5:$W$328,21,0)</f>
        <v>4730000</v>
      </c>
      <c r="H317" s="774">
        <f>VLOOKUP(C317,'chuyển xếp 2024'!$C$5:$W$328,19,0)</f>
        <v>0</v>
      </c>
      <c r="I317" s="415" t="s">
        <v>32</v>
      </c>
      <c r="J317" s="63">
        <f t="shared" si="13"/>
        <v>1</v>
      </c>
      <c r="K317" s="416" t="s">
        <v>33</v>
      </c>
      <c r="L317" s="416" t="s">
        <v>34</v>
      </c>
      <c r="M317" s="415"/>
      <c r="N317" s="417" t="s">
        <v>1213</v>
      </c>
      <c r="O317" s="418">
        <v>33887</v>
      </c>
      <c r="P317" s="419">
        <v>44986</v>
      </c>
      <c r="Q317" s="46" t="s">
        <v>36</v>
      </c>
      <c r="R317" s="416" t="s">
        <v>1499</v>
      </c>
      <c r="S317" s="416" t="str">
        <f t="shared" ca="1" si="14"/>
        <v xml:space="preserve">3 NĂM 5 THÁNG 18 NGÀY </v>
      </c>
      <c r="T317" s="543" t="s">
        <v>1510</v>
      </c>
      <c r="U317" s="1049" t="str">
        <f>VLOOKUP(C317,Sheet5!$B$2:$G$253,6,0)</f>
        <v>056092002798</v>
      </c>
      <c r="V317" s="544"/>
      <c r="W317" s="544"/>
      <c r="X317" s="544"/>
      <c r="Y317" s="544"/>
      <c r="Z317" s="544"/>
      <c r="AA317" s="544"/>
      <c r="AB317" s="544"/>
      <c r="AC317" s="544"/>
      <c r="AD317" s="544"/>
      <c r="AE317" s="544"/>
      <c r="AF317" s="544"/>
      <c r="AG317" s="545">
        <v>40446</v>
      </c>
      <c r="AH317" s="545"/>
      <c r="AI317" s="46" t="s">
        <v>232</v>
      </c>
      <c r="AJ317" s="546" t="s">
        <v>1511</v>
      </c>
      <c r="AK317" s="435" t="s">
        <v>1512</v>
      </c>
      <c r="AL317" s="435"/>
      <c r="AM317" s="547" t="s">
        <v>1513</v>
      </c>
      <c r="AN317" s="435" t="s">
        <v>156</v>
      </c>
      <c r="AO317" s="435"/>
      <c r="AP317" s="56" t="s">
        <v>60</v>
      </c>
      <c r="AQ317" s="36">
        <f t="shared" ca="1" si="15"/>
        <v>33</v>
      </c>
    </row>
    <row r="318" spans="1:43" s="330" customFormat="1">
      <c r="A318" s="25">
        <f>IF(C318=0,"",SUBTOTAL(3,C$5:C318))</f>
        <v>314</v>
      </c>
      <c r="B318" s="532">
        <v>27</v>
      </c>
      <c r="C318" s="66" t="s">
        <v>1506</v>
      </c>
      <c r="D318" s="25" t="str">
        <f>VLOOKUP(C318,Sheet4!$A$1:$B$300,2,0)</f>
        <v>7721683417</v>
      </c>
      <c r="E318" s="414" t="s">
        <v>1502</v>
      </c>
      <c r="F318" s="63" t="str">
        <f>VLOOKUP(D318,'Sheet1 (2)'!$D$11:$F$338,3,0)</f>
        <v>Nguyễn Trọng Thịnh</v>
      </c>
      <c r="G318" s="774">
        <f>VLOOKUP(C318,'chuyển xếp 2024'!$C$5:$W$328,21,0)</f>
        <v>4730000</v>
      </c>
      <c r="H318" s="774">
        <f>VLOOKUP(C318,'chuyển xếp 2024'!$C$5:$W$328,19,0)</f>
        <v>0</v>
      </c>
      <c r="I318" s="415" t="s">
        <v>32</v>
      </c>
      <c r="J318" s="63">
        <f t="shared" si="13"/>
        <v>1</v>
      </c>
      <c r="K318" s="56" t="s">
        <v>33</v>
      </c>
      <c r="L318" s="56" t="s">
        <v>34</v>
      </c>
      <c r="M318" s="155"/>
      <c r="N318" s="136" t="s">
        <v>1213</v>
      </c>
      <c r="O318" s="106">
        <v>34971</v>
      </c>
      <c r="P318" s="107">
        <v>44986</v>
      </c>
      <c r="Q318" s="46" t="s">
        <v>36</v>
      </c>
      <c r="R318" s="56" t="s">
        <v>1500</v>
      </c>
      <c r="S318" s="56" t="str">
        <f t="shared" ca="1" si="14"/>
        <v xml:space="preserve">3 NĂM 5 THÁNG 18 NGÀY </v>
      </c>
      <c r="T318" s="74" t="s">
        <v>1507</v>
      </c>
      <c r="U318" s="1049" t="str">
        <f>VLOOKUP(C318,Sheet5!$B$2:$G$253,6,0)</f>
        <v>077095000480</v>
      </c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75">
        <v>44102</v>
      </c>
      <c r="AH318" s="75"/>
      <c r="AI318" s="46" t="s">
        <v>232</v>
      </c>
      <c r="AJ318" s="108" t="s">
        <v>1508</v>
      </c>
      <c r="AK318" s="46" t="s">
        <v>1509</v>
      </c>
      <c r="AL318" s="46"/>
      <c r="AM318" s="66"/>
      <c r="AN318" s="46" t="s">
        <v>156</v>
      </c>
      <c r="AO318" s="46"/>
      <c r="AP318" s="56" t="s">
        <v>60</v>
      </c>
      <c r="AQ318" s="36">
        <f t="shared" ca="1" si="15"/>
        <v>30</v>
      </c>
    </row>
    <row r="319" spans="1:43" s="330" customFormat="1">
      <c r="A319" s="25">
        <f>IF(C319=0,"",SUBTOTAL(3,C$5:C319))</f>
        <v>315</v>
      </c>
      <c r="B319" s="532">
        <v>29</v>
      </c>
      <c r="C319" s="66" t="s">
        <v>2015</v>
      </c>
      <c r="D319" s="25" t="str">
        <f>VLOOKUP(C319,Sheet4!$A$1:$B$300,2,0)</f>
        <v>4820223800</v>
      </c>
      <c r="E319" s="414" t="s">
        <v>2012</v>
      </c>
      <c r="F319" s="63" t="str">
        <f>VLOOKUP(D319,'Sheet1 (2)'!$D$11:$F$338,3,0)</f>
        <v>Lý Thái Hân</v>
      </c>
      <c r="G319" s="774">
        <f>VLOOKUP(C319,'chuyển xếp 2024'!$C$5:$W$328,21,0)</f>
        <v>4730000</v>
      </c>
      <c r="H319" s="774">
        <f>VLOOKUP(C319,'chuyển xếp 2024'!$C$5:$W$328,19,0)</f>
        <v>0</v>
      </c>
      <c r="I319" s="63" t="s">
        <v>63</v>
      </c>
      <c r="J319" s="63">
        <f t="shared" si="13"/>
        <v>0</v>
      </c>
      <c r="K319" s="56" t="s">
        <v>33</v>
      </c>
      <c r="L319" s="56" t="s">
        <v>34</v>
      </c>
      <c r="M319" s="155"/>
      <c r="N319" s="136" t="s">
        <v>1213</v>
      </c>
      <c r="O319" s="106">
        <v>34335</v>
      </c>
      <c r="P319" s="107">
        <v>45242</v>
      </c>
      <c r="Q319" s="46" t="s">
        <v>36</v>
      </c>
      <c r="R319" s="56" t="s">
        <v>2017</v>
      </c>
      <c r="S319" s="56" t="str">
        <f t="shared" ca="1" si="14"/>
        <v xml:space="preserve">2 NĂM 9 THÁNG 7 NGÀY </v>
      </c>
      <c r="T319" s="74"/>
      <c r="U319" s="1049" t="s">
        <v>2020</v>
      </c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75">
        <v>44418</v>
      </c>
      <c r="AH319" s="75"/>
      <c r="AI319" s="46" t="s">
        <v>232</v>
      </c>
      <c r="AJ319" s="108"/>
      <c r="AK319" s="46"/>
      <c r="AL319" s="46"/>
      <c r="AM319" s="66"/>
      <c r="AN319" s="46" t="s">
        <v>156</v>
      </c>
      <c r="AO319" s="46"/>
      <c r="AP319" s="56" t="s">
        <v>60</v>
      </c>
      <c r="AQ319" s="36">
        <f t="shared" ca="1" si="15"/>
        <v>32</v>
      </c>
    </row>
    <row r="320" spans="1:43" s="330" customFormat="1">
      <c r="A320" s="25">
        <f>IF(C320=0,"",SUBTOTAL(3,C$5:C320))</f>
        <v>316</v>
      </c>
      <c r="B320" s="532">
        <v>31</v>
      </c>
      <c r="C320" s="369" t="s">
        <v>2567</v>
      </c>
      <c r="D320" s="25" t="str">
        <f>VLOOKUP(C320,Sheet4!$A$1:$B$302,2,0)</f>
        <v>7413243360</v>
      </c>
      <c r="E320" s="414" t="s">
        <v>2505</v>
      </c>
      <c r="F320" s="63" t="str">
        <f>VLOOKUP(D320,'Sheet1 (2)'!$D$11:$F$338,3,0)</f>
        <v>Lưu Kim Mỵ</v>
      </c>
      <c r="G320" s="774">
        <f>VLOOKUP(C320,'chuyển xếp 2024'!$C$5:$W$328,21,0)</f>
        <v>4730000</v>
      </c>
      <c r="H320" s="774">
        <f>VLOOKUP(C320,'chuyển xếp 2024'!$C$5:$W$328,19,0)</f>
        <v>0</v>
      </c>
      <c r="I320" s="63" t="s">
        <v>63</v>
      </c>
      <c r="J320" s="63">
        <f t="shared" si="13"/>
        <v>0</v>
      </c>
      <c r="K320" s="56" t="s">
        <v>33</v>
      </c>
      <c r="L320" s="56" t="s">
        <v>34</v>
      </c>
      <c r="M320" s="155"/>
      <c r="N320" s="136" t="s">
        <v>1213</v>
      </c>
      <c r="O320" s="106">
        <v>32733</v>
      </c>
      <c r="P320" s="107">
        <v>45474</v>
      </c>
      <c r="Q320" s="46" t="s">
        <v>36</v>
      </c>
      <c r="R320" s="56" t="s">
        <v>2506</v>
      </c>
      <c r="S320" s="56" t="str">
        <f t="shared" ca="1" si="14"/>
        <v xml:space="preserve">2 NĂM 1 THÁNG 18 NGÀY </v>
      </c>
      <c r="T320" s="523" t="s">
        <v>2507</v>
      </c>
      <c r="U320" s="1049" t="s">
        <v>2507</v>
      </c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75">
        <v>44297</v>
      </c>
      <c r="AH320" s="75"/>
      <c r="AI320" s="46" t="s">
        <v>232</v>
      </c>
      <c r="AJ320" s="46"/>
      <c r="AK320" s="46" t="s">
        <v>2508</v>
      </c>
      <c r="AL320" s="46"/>
      <c r="AM320" s="66"/>
      <c r="AN320" s="46" t="s">
        <v>50</v>
      </c>
      <c r="AO320" s="46" t="s">
        <v>2509</v>
      </c>
      <c r="AP320" s="56" t="s">
        <v>60</v>
      </c>
      <c r="AQ320" s="36">
        <f t="shared" ca="1" si="15"/>
        <v>37</v>
      </c>
    </row>
    <row r="321" spans="1:43" s="330" customFormat="1">
      <c r="A321" s="25">
        <f>IF(C321=0,"",SUBTOTAL(3,C$5:C321))</f>
        <v>317</v>
      </c>
      <c r="B321" s="532">
        <v>32</v>
      </c>
      <c r="C321" s="369" t="s">
        <v>2697</v>
      </c>
      <c r="D321" s="25" t="s">
        <v>2896</v>
      </c>
      <c r="E321" s="370" t="s">
        <v>2696</v>
      </c>
      <c r="F321" s="63" t="str">
        <f>VLOOKUP(D321,'Sheet1 (2)'!$D$11:$F$338,3,0)</f>
        <v>Phạm Thị Búp</v>
      </c>
      <c r="G321" s="774">
        <v>4410000</v>
      </c>
      <c r="H321" s="774"/>
      <c r="I321" s="63" t="s">
        <v>63</v>
      </c>
      <c r="J321" s="63">
        <f t="shared" si="13"/>
        <v>0</v>
      </c>
      <c r="K321" s="56" t="s">
        <v>33</v>
      </c>
      <c r="L321" s="56" t="s">
        <v>34</v>
      </c>
      <c r="M321" s="155"/>
      <c r="N321" s="136" t="s">
        <v>1213</v>
      </c>
      <c r="O321" s="106">
        <v>34581</v>
      </c>
      <c r="P321" s="107">
        <v>45536</v>
      </c>
      <c r="Q321" s="46" t="s">
        <v>36</v>
      </c>
      <c r="R321" s="56" t="s">
        <v>2695</v>
      </c>
      <c r="S321" s="56" t="str">
        <f t="shared" ca="1" si="14"/>
        <v xml:space="preserve">1 NĂM 11 THÁNG 18 NGÀY </v>
      </c>
      <c r="T321" s="523" t="s">
        <v>2715</v>
      </c>
      <c r="U321" s="1049" t="s">
        <v>2715</v>
      </c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75">
        <v>44687</v>
      </c>
      <c r="AH321" s="75"/>
      <c r="AI321" s="46" t="s">
        <v>232</v>
      </c>
      <c r="AJ321" s="46" t="s">
        <v>2716</v>
      </c>
      <c r="AK321" s="46" t="s">
        <v>2717</v>
      </c>
      <c r="AL321" s="46"/>
      <c r="AM321" s="66"/>
      <c r="AN321" s="56" t="s">
        <v>156</v>
      </c>
      <c r="AO321" s="46"/>
      <c r="AP321" s="56" t="s">
        <v>60</v>
      </c>
      <c r="AQ321" s="36">
        <f t="shared" ca="1" si="15"/>
        <v>31</v>
      </c>
    </row>
    <row r="322" spans="1:43" s="330" customFormat="1">
      <c r="A322" s="25">
        <f>IF(C322=0,"",SUBTOTAL(3,C$5:C322))</f>
        <v>318</v>
      </c>
      <c r="B322" s="532">
        <v>33</v>
      </c>
      <c r="C322" s="369" t="s">
        <v>2808</v>
      </c>
      <c r="D322" s="25" t="s">
        <v>2897</v>
      </c>
      <c r="E322" s="370" t="s">
        <v>2745</v>
      </c>
      <c r="F322" s="63" t="str">
        <f>VLOOKUP(D322,'Sheet1 (2)'!$D$11:$F$338,3,0)</f>
        <v>Nguyễn Minh Việt</v>
      </c>
      <c r="G322" s="774">
        <v>4410000</v>
      </c>
      <c r="H322" s="774"/>
      <c r="I322" s="155" t="s">
        <v>32</v>
      </c>
      <c r="J322" s="63">
        <f t="shared" si="13"/>
        <v>1</v>
      </c>
      <c r="K322" s="56" t="s">
        <v>33</v>
      </c>
      <c r="L322" s="56" t="s">
        <v>34</v>
      </c>
      <c r="M322" s="155"/>
      <c r="N322" s="136" t="s">
        <v>1213</v>
      </c>
      <c r="O322" s="106">
        <v>33596</v>
      </c>
      <c r="P322" s="107">
        <v>45748</v>
      </c>
      <c r="Q322" s="46" t="s">
        <v>117</v>
      </c>
      <c r="R322" s="56" t="s">
        <v>2804</v>
      </c>
      <c r="S322" s="56" t="str">
        <f t="shared" ca="1" si="14"/>
        <v xml:space="preserve">1 NĂM 4 THÁNG 18 NGÀY </v>
      </c>
      <c r="T322" s="523" t="s">
        <v>2805</v>
      </c>
      <c r="U322" s="1049" t="s">
        <v>2805</v>
      </c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75">
        <v>44622</v>
      </c>
      <c r="AH322" s="75"/>
      <c r="AI322" s="46" t="s">
        <v>232</v>
      </c>
      <c r="AJ322" s="46" t="s">
        <v>2806</v>
      </c>
      <c r="AK322" s="46" t="s">
        <v>2807</v>
      </c>
      <c r="AL322" s="46"/>
      <c r="AM322" s="66"/>
      <c r="AN322" s="136" t="s">
        <v>1214</v>
      </c>
      <c r="AO322" s="46"/>
      <c r="AP322" s="56" t="s">
        <v>60</v>
      </c>
      <c r="AQ322" s="36">
        <f t="shared" ca="1" si="15"/>
        <v>34</v>
      </c>
    </row>
    <row r="323" spans="1:43" s="330" customFormat="1">
      <c r="A323" s="25">
        <f>IF(C323=0,"",SUBTOTAL(3,C$5:C323))</f>
        <v>319</v>
      </c>
      <c r="B323" s="532">
        <v>34</v>
      </c>
      <c r="C323" s="369" t="s">
        <v>2842</v>
      </c>
      <c r="D323" s="25" t="s">
        <v>2898</v>
      </c>
      <c r="E323" s="370" t="s">
        <v>2837</v>
      </c>
      <c r="F323" s="63" t="str">
        <f>VLOOKUP(D323,'Sheet1 (2)'!$D$11:$F$338,3,0)</f>
        <v>Nguyễn Hữu Thiết</v>
      </c>
      <c r="G323" s="774">
        <v>4410000</v>
      </c>
      <c r="H323" s="774"/>
      <c r="I323" s="155" t="s">
        <v>32</v>
      </c>
      <c r="J323" s="63">
        <f t="shared" si="13"/>
        <v>1</v>
      </c>
      <c r="K323" s="56" t="s">
        <v>33</v>
      </c>
      <c r="L323" s="56" t="s">
        <v>34</v>
      </c>
      <c r="M323" s="155"/>
      <c r="N323" s="136" t="s">
        <v>1213</v>
      </c>
      <c r="O323" s="106">
        <v>33553</v>
      </c>
      <c r="P323" s="107">
        <v>45789</v>
      </c>
      <c r="Q323" s="46" t="s">
        <v>117</v>
      </c>
      <c r="R323" s="56" t="s">
        <v>2838</v>
      </c>
      <c r="S323" s="56" t="str">
        <f t="shared" ca="1" si="14"/>
        <v xml:space="preserve">1 NĂM 3 THÁNG 7 NGÀY </v>
      </c>
      <c r="T323" s="74" t="s">
        <v>2839</v>
      </c>
      <c r="U323" s="1049" t="s">
        <v>2839</v>
      </c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75">
        <v>44921</v>
      </c>
      <c r="AH323" s="75"/>
      <c r="AI323" s="46" t="s">
        <v>232</v>
      </c>
      <c r="AJ323" s="46" t="s">
        <v>2840</v>
      </c>
      <c r="AK323" s="46" t="s">
        <v>2841</v>
      </c>
      <c r="AL323" s="46"/>
      <c r="AM323" s="66"/>
      <c r="AN323" s="136" t="s">
        <v>1214</v>
      </c>
      <c r="AO323" s="46"/>
      <c r="AP323" s="56" t="s">
        <v>60</v>
      </c>
      <c r="AQ323" s="36">
        <f t="shared" ca="1" si="15"/>
        <v>34</v>
      </c>
    </row>
    <row r="324" spans="1:43" s="330" customFormat="1">
      <c r="A324" s="25">
        <f>IF(C324=0,"",SUBTOTAL(3,C$5:C324))</f>
        <v>320</v>
      </c>
      <c r="B324" s="532">
        <v>35</v>
      </c>
      <c r="C324" s="369" t="s">
        <v>3424</v>
      </c>
      <c r="D324" s="1001" t="s">
        <v>3506</v>
      </c>
      <c r="E324" s="154" t="s">
        <v>3419</v>
      </c>
      <c r="F324" s="63" t="str">
        <f>VLOOKUP(D324,'Sheet1 (2)'!$D$11:$F$338,3,0)</f>
        <v>Nguyễn Quốc Tấn</v>
      </c>
      <c r="G324" s="774">
        <v>4410000</v>
      </c>
      <c r="H324" s="774"/>
      <c r="I324" s="155" t="s">
        <v>32</v>
      </c>
      <c r="J324" s="63">
        <f t="shared" si="13"/>
        <v>1</v>
      </c>
      <c r="K324" s="56" t="s">
        <v>33</v>
      </c>
      <c r="L324" s="56" t="s">
        <v>34</v>
      </c>
      <c r="M324" s="155"/>
      <c r="N324" s="136" t="s">
        <v>1213</v>
      </c>
      <c r="O324" s="106">
        <v>33279</v>
      </c>
      <c r="P324" s="107">
        <v>45658</v>
      </c>
      <c r="Q324" s="46" t="s">
        <v>117</v>
      </c>
      <c r="R324" s="56" t="s">
        <v>3420</v>
      </c>
      <c r="S324" s="56" t="str">
        <f t="shared" ca="1" si="14"/>
        <v xml:space="preserve">1 NĂM 7 THÁNG 18 NGÀY </v>
      </c>
      <c r="T324" s="523"/>
      <c r="U324" s="1049" t="s">
        <v>3421</v>
      </c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75">
        <v>44866</v>
      </c>
      <c r="AH324" s="75"/>
      <c r="AI324" s="46" t="s">
        <v>232</v>
      </c>
      <c r="AJ324" s="108" t="s">
        <v>3422</v>
      </c>
      <c r="AK324" s="46" t="s">
        <v>3423</v>
      </c>
      <c r="AL324" s="46"/>
      <c r="AM324" s="66"/>
      <c r="AN324" s="136" t="s">
        <v>1214</v>
      </c>
      <c r="AO324" s="46"/>
      <c r="AP324" s="56" t="s">
        <v>60</v>
      </c>
      <c r="AQ324" s="36">
        <f t="shared" ca="1" si="15"/>
        <v>35</v>
      </c>
    </row>
    <row r="325" spans="1:43" s="330" customFormat="1">
      <c r="A325" s="25">
        <f>IF(C325=0,"",SUBTOTAL(3,C$5:C325))</f>
        <v>321</v>
      </c>
      <c r="B325" s="532"/>
      <c r="C325" s="369" t="s">
        <v>3438</v>
      </c>
      <c r="D325" s="1001" t="s">
        <v>3504</v>
      </c>
      <c r="E325" s="127" t="s">
        <v>3437</v>
      </c>
      <c r="F325" s="63" t="str">
        <f>VLOOKUP(D325,'Sheet1 (2)'!$D$11:$F$338,3,0)</f>
        <v>Trần Thị Mỹ Duyên</v>
      </c>
      <c r="G325" s="774">
        <v>4410000</v>
      </c>
      <c r="H325" s="774"/>
      <c r="I325" s="63" t="s">
        <v>63</v>
      </c>
      <c r="J325" s="63">
        <f t="shared" si="13"/>
        <v>0</v>
      </c>
      <c r="K325" s="56" t="s">
        <v>33</v>
      </c>
      <c r="L325" s="56" t="s">
        <v>34</v>
      </c>
      <c r="M325" s="155"/>
      <c r="N325" s="136" t="s">
        <v>1213</v>
      </c>
      <c r="O325" s="106">
        <v>36177</v>
      </c>
      <c r="P325" s="107">
        <v>45962</v>
      </c>
      <c r="Q325" s="46" t="s">
        <v>117</v>
      </c>
      <c r="R325" s="56" t="s">
        <v>3477</v>
      </c>
      <c r="S325" s="56" t="str">
        <f t="shared" ca="1" si="14"/>
        <v xml:space="preserve">0 NĂM 9 THÁNG 18 NGÀY </v>
      </c>
      <c r="T325" s="74" t="s">
        <v>3471</v>
      </c>
      <c r="U325" s="1049" t="s">
        <v>3471</v>
      </c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75">
        <v>45328</v>
      </c>
      <c r="AH325" s="75"/>
      <c r="AI325" s="46" t="s">
        <v>232</v>
      </c>
      <c r="AJ325" s="108" t="s">
        <v>3472</v>
      </c>
      <c r="AK325" s="46" t="s">
        <v>3473</v>
      </c>
      <c r="AL325" s="46" t="s">
        <v>3473</v>
      </c>
      <c r="AM325" s="66"/>
      <c r="AN325" s="136" t="s">
        <v>182</v>
      </c>
      <c r="AO325" s="46" t="s">
        <v>100</v>
      </c>
      <c r="AP325" s="56" t="s">
        <v>60</v>
      </c>
      <c r="AQ325" s="36">
        <f t="shared" ca="1" si="15"/>
        <v>27</v>
      </c>
    </row>
    <row r="326" spans="1:43" s="330" customFormat="1">
      <c r="A326" s="25">
        <f>IF(C326=0,"",SUBTOTAL(3,C$5:C326))</f>
        <v>322</v>
      </c>
      <c r="B326" s="532"/>
      <c r="C326" s="369" t="s">
        <v>3440</v>
      </c>
      <c r="D326" s="1001" t="s">
        <v>3505</v>
      </c>
      <c r="E326" s="127" t="s">
        <v>3439</v>
      </c>
      <c r="F326" s="63" t="str">
        <f>VLOOKUP(D326,'Sheet1 (2)'!$D$11:$F$338,3,0)</f>
        <v>Trần Đăng Quang</v>
      </c>
      <c r="G326" s="774">
        <v>4410000</v>
      </c>
      <c r="H326" s="774"/>
      <c r="I326" s="155" t="s">
        <v>32</v>
      </c>
      <c r="J326" s="63">
        <f t="shared" si="13"/>
        <v>1</v>
      </c>
      <c r="K326" s="56" t="s">
        <v>33</v>
      </c>
      <c r="L326" s="56" t="s">
        <v>34</v>
      </c>
      <c r="M326" s="155"/>
      <c r="N326" s="136" t="s">
        <v>1213</v>
      </c>
      <c r="O326" s="106">
        <v>34885</v>
      </c>
      <c r="P326" s="107">
        <v>45963</v>
      </c>
      <c r="Q326" s="46" t="s">
        <v>117</v>
      </c>
      <c r="R326" s="56" t="s">
        <v>3478</v>
      </c>
      <c r="S326" s="56" t="str">
        <f t="shared" ca="1" si="14"/>
        <v xml:space="preserve">0 NĂM 9 THÁNG 17 NGÀY </v>
      </c>
      <c r="T326" s="74" t="s">
        <v>3474</v>
      </c>
      <c r="U326" s="1049" t="s">
        <v>3474</v>
      </c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75">
        <v>44375</v>
      </c>
      <c r="AH326" s="75"/>
      <c r="AI326" s="46" t="s">
        <v>232</v>
      </c>
      <c r="AJ326" s="108" t="s">
        <v>3475</v>
      </c>
      <c r="AK326" s="46" t="s">
        <v>3476</v>
      </c>
      <c r="AL326" s="46" t="s">
        <v>3476</v>
      </c>
      <c r="AM326" s="66"/>
      <c r="AN326" s="136" t="s">
        <v>1214</v>
      </c>
      <c r="AO326" s="46"/>
      <c r="AP326" s="56" t="s">
        <v>60</v>
      </c>
      <c r="AQ326" s="36">
        <f t="shared" ca="1" si="15"/>
        <v>31</v>
      </c>
    </row>
    <row r="327" spans="1:43" s="330" customFormat="1">
      <c r="A327" s="25">
        <f>IF(C327=0,"",SUBTOTAL(3,C$5:C327))</f>
        <v>323</v>
      </c>
      <c r="B327" s="532"/>
      <c r="C327" s="369" t="s">
        <v>3441</v>
      </c>
      <c r="D327" s="1001" t="s">
        <v>3503</v>
      </c>
      <c r="E327" s="127" t="s">
        <v>3442</v>
      </c>
      <c r="F327" s="63" t="str">
        <f>VLOOKUP(D327,'Sheet1 (2)'!$D$11:$F$338,3,0)</f>
        <v>Nguyễn Thành Nam Dũng</v>
      </c>
      <c r="G327" s="774">
        <v>4410000</v>
      </c>
      <c r="H327" s="774"/>
      <c r="I327" s="155" t="s">
        <v>32</v>
      </c>
      <c r="J327" s="63">
        <f t="shared" si="13"/>
        <v>1</v>
      </c>
      <c r="K327" s="56" t="s">
        <v>33</v>
      </c>
      <c r="L327" s="56" t="s">
        <v>34</v>
      </c>
      <c r="M327" s="155"/>
      <c r="N327" s="136" t="s">
        <v>1213</v>
      </c>
      <c r="O327" s="106">
        <v>31844</v>
      </c>
      <c r="P327" s="107">
        <v>45964</v>
      </c>
      <c r="Q327" s="46" t="s">
        <v>117</v>
      </c>
      <c r="R327" s="56" t="s">
        <v>3479</v>
      </c>
      <c r="S327" s="56" t="str">
        <f t="shared" ca="1" si="14"/>
        <v xml:space="preserve">0 NĂM 9 THÁNG 16 NGÀY </v>
      </c>
      <c r="T327" s="74" t="s">
        <v>3481</v>
      </c>
      <c r="U327" s="1049" t="s">
        <v>3481</v>
      </c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75">
        <v>44375</v>
      </c>
      <c r="AH327" s="75"/>
      <c r="AI327" s="46" t="s">
        <v>232</v>
      </c>
      <c r="AJ327" s="108" t="s">
        <v>3482</v>
      </c>
      <c r="AK327" s="108" t="s">
        <v>3483</v>
      </c>
      <c r="AL327" s="108" t="s">
        <v>3483</v>
      </c>
      <c r="AM327" s="66"/>
      <c r="AN327" s="136" t="s">
        <v>1214</v>
      </c>
      <c r="AO327" s="46"/>
      <c r="AP327" s="56" t="s">
        <v>60</v>
      </c>
      <c r="AQ327" s="36">
        <f t="shared" ca="1" si="15"/>
        <v>39</v>
      </c>
    </row>
    <row r="328" spans="1:43" s="330" customFormat="1">
      <c r="A328" s="25">
        <f>IF(C328=0,"",SUBTOTAL(3,C$5:C328))</f>
        <v>324</v>
      </c>
      <c r="B328" s="532"/>
      <c r="C328" s="369" t="s">
        <v>3444</v>
      </c>
      <c r="D328" s="1001" t="s">
        <v>3502</v>
      </c>
      <c r="E328" s="505" t="s">
        <v>3443</v>
      </c>
      <c r="F328" s="63" t="str">
        <f>VLOOKUP(D328,'Sheet1 (2)'!$D$11:$F$338,3,0)</f>
        <v>Nguyễn Thanh Trúc</v>
      </c>
      <c r="G328" s="774">
        <v>4410000</v>
      </c>
      <c r="H328" s="774"/>
      <c r="I328" s="63" t="s">
        <v>63</v>
      </c>
      <c r="J328" s="63">
        <f t="shared" si="13"/>
        <v>0</v>
      </c>
      <c r="K328" s="56" t="s">
        <v>33</v>
      </c>
      <c r="L328" s="56" t="s">
        <v>34</v>
      </c>
      <c r="M328" s="155"/>
      <c r="N328" s="136" t="s">
        <v>1213</v>
      </c>
      <c r="O328" s="106">
        <v>34982</v>
      </c>
      <c r="P328" s="107">
        <v>45965</v>
      </c>
      <c r="Q328" s="46" t="s">
        <v>117</v>
      </c>
      <c r="R328" s="56" t="s">
        <v>3480</v>
      </c>
      <c r="S328" s="56" t="str">
        <f t="shared" ca="1" si="14"/>
        <v xml:space="preserve">0 NĂM 9 THÁNG 15 NGÀY </v>
      </c>
      <c r="T328" s="74" t="s">
        <v>4254</v>
      </c>
      <c r="U328" s="1049" t="s">
        <v>4254</v>
      </c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75">
        <v>44570</v>
      </c>
      <c r="AH328" s="75"/>
      <c r="AI328" s="46" t="s">
        <v>232</v>
      </c>
      <c r="AJ328" s="108" t="s">
        <v>4255</v>
      </c>
      <c r="AK328" s="46" t="s">
        <v>2669</v>
      </c>
      <c r="AL328" s="46"/>
      <c r="AM328" s="66"/>
      <c r="AN328" s="136" t="s">
        <v>1214</v>
      </c>
      <c r="AO328" s="46"/>
      <c r="AP328" s="56" t="s">
        <v>60</v>
      </c>
      <c r="AQ328" s="36">
        <f t="shared" ca="1" si="15"/>
        <v>30</v>
      </c>
    </row>
    <row r="329" spans="1:43" s="330" customFormat="1">
      <c r="A329" s="25">
        <f>IF(C329=0,"",SUBTOTAL(3,C$5:C329))</f>
        <v>325</v>
      </c>
      <c r="B329" s="157">
        <v>1</v>
      </c>
      <c r="C329" s="66" t="s">
        <v>1353</v>
      </c>
      <c r="D329" s="25" t="str">
        <f>VLOOKUP(C329,Sheet4!$A$1:$B$300,2,0)</f>
        <v>7415149939</v>
      </c>
      <c r="E329" s="154" t="s">
        <v>1354</v>
      </c>
      <c r="F329" s="63" t="str">
        <f>VLOOKUP(D329,'Sheet1 (2)'!$D$11:$F$338,3,0)</f>
        <v>Võ Đức Thịnh</v>
      </c>
      <c r="G329" s="774">
        <f>VLOOKUP(C329,'chuyển xếp 2024'!$C$5:$W$328,21,0)</f>
        <v>4730000</v>
      </c>
      <c r="H329" s="774">
        <f>VLOOKUP(C329,'chuyển xếp 2024'!$C$5:$W$328,19,0)</f>
        <v>0</v>
      </c>
      <c r="I329" s="155" t="s">
        <v>32</v>
      </c>
      <c r="J329" s="63">
        <f t="shared" si="13"/>
        <v>1</v>
      </c>
      <c r="K329" s="56" t="s">
        <v>33</v>
      </c>
      <c r="L329" s="56" t="s">
        <v>34</v>
      </c>
      <c r="M329" s="155"/>
      <c r="N329" s="136" t="s">
        <v>1355</v>
      </c>
      <c r="O329" s="106">
        <v>34433</v>
      </c>
      <c r="P329" s="107">
        <v>44287</v>
      </c>
      <c r="Q329" s="56" t="s">
        <v>36</v>
      </c>
      <c r="R329" s="56" t="s">
        <v>1356</v>
      </c>
      <c r="S329" s="56" t="str">
        <f t="shared" ca="1" si="14"/>
        <v xml:space="preserve">5 NĂM 4 THÁNG 18 NGÀY </v>
      </c>
      <c r="T329" s="523" t="s">
        <v>1357</v>
      </c>
      <c r="U329" s="1049" t="str">
        <f>VLOOKUP(C329,Sheet5!$B$2:$G$253,6,0)</f>
        <v>060092011362</v>
      </c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75">
        <v>42061</v>
      </c>
      <c r="AH329" s="75"/>
      <c r="AI329" s="46" t="s">
        <v>232</v>
      </c>
      <c r="AJ329" s="108" t="s">
        <v>1358</v>
      </c>
      <c r="AK329" s="46" t="s">
        <v>1359</v>
      </c>
      <c r="AL329" s="46"/>
      <c r="AM329" s="66"/>
      <c r="AN329" s="46" t="s">
        <v>50</v>
      </c>
      <c r="AO329" s="46" t="s">
        <v>434</v>
      </c>
      <c r="AP329" s="56" t="s">
        <v>349</v>
      </c>
      <c r="AQ329" s="36">
        <f t="shared" ca="1" si="15"/>
        <v>32</v>
      </c>
    </row>
    <row r="330" spans="1:43" s="957" customFormat="1">
      <c r="A330" s="944">
        <f>IF(C330=0,"",SUBTOTAL(3,C$5:C330))</f>
        <v>326</v>
      </c>
      <c r="B330" s="945">
        <v>2</v>
      </c>
      <c r="C330" s="944" t="s">
        <v>157</v>
      </c>
      <c r="D330" s="944" t="str">
        <f>VLOOKUP(C330,Sheet4!$A$1:$B$300,2,0)</f>
        <v>9214000893</v>
      </c>
      <c r="E330" s="946" t="s">
        <v>158</v>
      </c>
      <c r="F330" s="63" t="str">
        <f>VLOOKUP(D330,'Sheet1 (2)'!$D$11:$F$338,3,0)</f>
        <v>Lâm Duy</v>
      </c>
      <c r="G330" s="947">
        <f>VLOOKUP(C330,'chuyển xếp 2024'!$C$5:$W$328,21,0)</f>
        <v>6647000</v>
      </c>
      <c r="H330" s="947">
        <f>VLOOKUP(C330,'chuyển xếp 2024'!$C$5:$W$328,19,0)</f>
        <v>0</v>
      </c>
      <c r="I330" s="614" t="s">
        <v>32</v>
      </c>
      <c r="J330" s="614">
        <f t="shared" si="13"/>
        <v>1</v>
      </c>
      <c r="K330" s="614" t="s">
        <v>33</v>
      </c>
      <c r="L330" s="614" t="s">
        <v>34</v>
      </c>
      <c r="M330" s="614"/>
      <c r="N330" s="948" t="s">
        <v>1355</v>
      </c>
      <c r="O330" s="949">
        <v>31967</v>
      </c>
      <c r="P330" s="950">
        <v>41624</v>
      </c>
      <c r="Q330" s="951" t="s">
        <v>36</v>
      </c>
      <c r="R330" s="951" t="s">
        <v>159</v>
      </c>
      <c r="S330" s="951" t="str">
        <f t="shared" ca="1" si="14"/>
        <v xml:space="preserve">12 NĂM 8 THÁNG 3 NGÀY </v>
      </c>
      <c r="T330" s="952" t="s">
        <v>160</v>
      </c>
      <c r="U330" s="1056" t="str">
        <f>VLOOKUP(C330,Sheet5!$B$2:$G$253,6,0)</f>
        <v>092087006701</v>
      </c>
      <c r="V330" s="952"/>
      <c r="W330" s="952"/>
      <c r="X330" s="952"/>
      <c r="Y330" s="952"/>
      <c r="Z330" s="952"/>
      <c r="AA330" s="952"/>
      <c r="AB330" s="952"/>
      <c r="AC330" s="952"/>
      <c r="AD330" s="952"/>
      <c r="AE330" s="952"/>
      <c r="AF330" s="952"/>
      <c r="AG330" s="953"/>
      <c r="AH330" s="953"/>
      <c r="AI330" s="954" t="s">
        <v>232</v>
      </c>
      <c r="AJ330" s="955" t="s">
        <v>161</v>
      </c>
      <c r="AK330" s="954" t="s">
        <v>162</v>
      </c>
      <c r="AL330" s="954" t="s">
        <v>162</v>
      </c>
      <c r="AM330" s="956" t="s">
        <v>163</v>
      </c>
      <c r="AN330" s="951" t="s">
        <v>156</v>
      </c>
      <c r="AO330" s="951"/>
      <c r="AP330" s="951" t="s">
        <v>60</v>
      </c>
      <c r="AQ330" s="957">
        <f t="shared" ca="1" si="15"/>
        <v>39</v>
      </c>
    </row>
    <row r="331" spans="1:43" s="330" customFormat="1">
      <c r="A331" s="25">
        <f>IF(C331=0,"",SUBTOTAL(3,C$5:C331))</f>
        <v>327</v>
      </c>
      <c r="B331" s="157">
        <v>3</v>
      </c>
      <c r="C331" s="66" t="s">
        <v>1364</v>
      </c>
      <c r="D331" s="25" t="str">
        <f>VLOOKUP(C331,Sheet4!$A$1:$B$300,2,0)</f>
        <v>9214001306</v>
      </c>
      <c r="E331" s="154" t="s">
        <v>1365</v>
      </c>
      <c r="F331" s="63" t="str">
        <f>VLOOKUP(D331,'Sheet1 (2)'!$D$11:$F$338,3,0)</f>
        <v>Võ Nguyễn Tuấn Kiệt</v>
      </c>
      <c r="G331" s="774">
        <f>VLOOKUP(C331,'chuyển xếp 2024'!$C$5:$W$328,21,0)</f>
        <v>4730000</v>
      </c>
      <c r="H331" s="774">
        <f>VLOOKUP(C331,'chuyển xếp 2024'!$C$5:$W$328,19,0)</f>
        <v>0</v>
      </c>
      <c r="I331" s="155" t="s">
        <v>32</v>
      </c>
      <c r="J331" s="63">
        <f t="shared" si="13"/>
        <v>1</v>
      </c>
      <c r="K331" s="56" t="s">
        <v>33</v>
      </c>
      <c r="L331" s="56" t="s">
        <v>34</v>
      </c>
      <c r="M331" s="155"/>
      <c r="N331" s="136" t="s">
        <v>1355</v>
      </c>
      <c r="O331" s="106">
        <v>33902</v>
      </c>
      <c r="P331" s="107">
        <v>44290</v>
      </c>
      <c r="Q331" s="56" t="s">
        <v>36</v>
      </c>
      <c r="R331" s="56" t="s">
        <v>1366</v>
      </c>
      <c r="S331" s="56" t="str">
        <f t="shared" ca="1" si="14"/>
        <v xml:space="preserve">5 NĂM 4 THÁNG 15 NGÀY </v>
      </c>
      <c r="T331" s="523" t="s">
        <v>1367</v>
      </c>
      <c r="U331" s="1049" t="str">
        <f>VLOOKUP(C331,Sheet5!$B$2:$G$253,6,0)</f>
        <v>087092005534</v>
      </c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75">
        <v>42217</v>
      </c>
      <c r="AH331" s="75"/>
      <c r="AI331" s="46" t="s">
        <v>232</v>
      </c>
      <c r="AJ331" s="108" t="s">
        <v>1368</v>
      </c>
      <c r="AK331" s="46" t="s">
        <v>1369</v>
      </c>
      <c r="AL331" s="46" t="s">
        <v>1369</v>
      </c>
      <c r="AM331" s="66"/>
      <c r="AN331" s="46" t="s">
        <v>50</v>
      </c>
      <c r="AO331" s="46" t="s">
        <v>1370</v>
      </c>
      <c r="AP331" s="56" t="s">
        <v>349</v>
      </c>
      <c r="AQ331" s="36">
        <f t="shared" ca="1" si="15"/>
        <v>33</v>
      </c>
    </row>
    <row r="332" spans="1:43">
      <c r="A332" s="1017"/>
      <c r="B332" s="1017"/>
      <c r="C332" s="1017"/>
      <c r="D332" s="1017"/>
      <c r="E332" s="791"/>
      <c r="F332" s="791"/>
      <c r="G332" s="874" t="e">
        <f>SUM(G5:G331)</f>
        <v>#N/A</v>
      </c>
      <c r="H332" s="167"/>
      <c r="I332" s="162"/>
      <c r="J332" s="162"/>
      <c r="K332" s="162"/>
      <c r="L332" s="168"/>
      <c r="M332" s="1018"/>
      <c r="N332" s="170"/>
      <c r="O332" s="171"/>
      <c r="Q332" s="506">
        <v>30590</v>
      </c>
      <c r="R332" s="56"/>
      <c r="T332" s="6"/>
      <c r="U332" s="1047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I332" s="6"/>
      <c r="AK332" s="172"/>
      <c r="AL332" s="172"/>
      <c r="AM332" s="162"/>
      <c r="AN332" s="172"/>
      <c r="AO332" s="172"/>
      <c r="AP332" s="165"/>
    </row>
    <row r="333" spans="1:43" ht="17.25">
      <c r="A333" s="1439" t="s">
        <v>1374</v>
      </c>
      <c r="B333" s="1439"/>
      <c r="C333" s="173">
        <f>+A331-C334</f>
        <v>245</v>
      </c>
      <c r="D333" s="173"/>
      <c r="E333" s="792" t="s">
        <v>1950</v>
      </c>
      <c r="F333" s="792"/>
      <c r="G333" s="165" t="e">
        <f>+G332/#REF!</f>
        <v>#N/A</v>
      </c>
      <c r="I333" s="174"/>
      <c r="J333" s="174"/>
      <c r="K333" s="174"/>
      <c r="L333" s="174"/>
      <c r="O333" s="175"/>
      <c r="P333" s="175"/>
      <c r="Q333" s="506">
        <v>30926</v>
      </c>
      <c r="R333" s="56"/>
      <c r="T333" s="6"/>
      <c r="U333" s="1047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I333" s="6"/>
      <c r="AK333" s="172"/>
      <c r="AL333" s="172"/>
      <c r="AM333" s="162"/>
      <c r="AN333" s="172"/>
      <c r="AO333" s="172"/>
      <c r="AP333" s="165"/>
    </row>
    <row r="334" spans="1:43" ht="17.25">
      <c r="A334" s="1393" t="s">
        <v>1375</v>
      </c>
      <c r="B334" s="1393"/>
      <c r="C334" s="173">
        <f>COUNTIF(I5:I331,"Nữ")</f>
        <v>82</v>
      </c>
      <c r="D334" s="173"/>
      <c r="G334" s="875">
        <f>SUM(G293:G331)</f>
        <v>184479000</v>
      </c>
      <c r="I334" s="174"/>
      <c r="J334" s="174"/>
      <c r="K334" s="174"/>
      <c r="L334" s="174"/>
      <c r="M334" s="8"/>
      <c r="O334" s="175"/>
      <c r="P334" s="175"/>
      <c r="Q334" s="506">
        <v>31291</v>
      </c>
      <c r="T334" s="6"/>
      <c r="U334" s="1047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I334" s="6"/>
      <c r="AK334" s="172"/>
      <c r="AL334" s="172"/>
      <c r="AM334" s="162"/>
      <c r="AN334" s="172"/>
      <c r="AO334" s="172"/>
      <c r="AP334" s="165"/>
    </row>
    <row r="335" spans="1:43">
      <c r="G335" s="875" t="e">
        <f>+G334-#REF!-#REF!-G330</f>
        <v>#REF!</v>
      </c>
      <c r="L335" s="174"/>
      <c r="M335" s="8"/>
      <c r="Q335" s="507">
        <v>31291</v>
      </c>
      <c r="R335" s="176">
        <v>1</v>
      </c>
      <c r="S335" s="8"/>
      <c r="T335" s="6"/>
      <c r="U335" s="1047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I335" s="6"/>
      <c r="AP335" s="6"/>
    </row>
    <row r="336" spans="1:43">
      <c r="E336" s="793" t="s">
        <v>1951</v>
      </c>
      <c r="F336" s="793"/>
      <c r="G336" s="504" t="e">
        <f>+#REF!+60</f>
        <v>#REF!</v>
      </c>
      <c r="H336" s="504"/>
      <c r="L336" s="174"/>
      <c r="M336" s="8"/>
      <c r="Q336" s="507">
        <v>32021</v>
      </c>
      <c r="R336" s="176">
        <v>2</v>
      </c>
      <c r="S336" s="8"/>
      <c r="T336" s="6"/>
      <c r="U336" s="1047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I336" s="6"/>
      <c r="AP336" s="6"/>
    </row>
    <row r="337" spans="3:42">
      <c r="L337" s="174"/>
      <c r="M337" s="8"/>
      <c r="Q337" s="507">
        <v>32387</v>
      </c>
      <c r="R337" s="176">
        <v>3</v>
      </c>
      <c r="S337" s="8"/>
      <c r="T337" s="6"/>
      <c r="U337" s="1047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I337" s="6"/>
      <c r="AP337" s="6"/>
    </row>
    <row r="338" spans="3:42">
      <c r="C338" s="162" t="e">
        <f>+A331+#REF!+#REF!+#REF!+#REF!+#REF!+#REF!+#REF!+#REF!+#REF!</f>
        <v>#REF!</v>
      </c>
      <c r="L338" s="174"/>
      <c r="M338" s="8"/>
      <c r="Q338" s="507">
        <v>32752</v>
      </c>
      <c r="R338" s="176">
        <v>4</v>
      </c>
      <c r="S338" s="8"/>
      <c r="T338" s="6"/>
      <c r="U338" s="1047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I338" s="6"/>
      <c r="AP338" s="6"/>
    </row>
    <row r="339" spans="3:42">
      <c r="C339" s="162" t="e">
        <f>+C338/10</f>
        <v>#REF!</v>
      </c>
      <c r="L339" s="174"/>
      <c r="M339" s="8"/>
      <c r="Q339" s="507">
        <v>33117</v>
      </c>
      <c r="R339" s="176">
        <v>5</v>
      </c>
      <c r="S339" s="8"/>
      <c r="T339" s="6"/>
      <c r="U339" s="1047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I339" s="6"/>
      <c r="AP339" s="6"/>
    </row>
    <row r="340" spans="3:42">
      <c r="L340" s="174"/>
      <c r="M340" s="8"/>
      <c r="Q340" s="507">
        <v>33482</v>
      </c>
      <c r="R340" s="176">
        <v>6</v>
      </c>
      <c r="S340" s="8"/>
      <c r="T340" s="6"/>
      <c r="U340" s="1047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I340" s="6"/>
      <c r="AP340" s="6"/>
    </row>
    <row r="341" spans="3:42">
      <c r="L341" s="174"/>
      <c r="M341" s="8"/>
      <c r="Q341" s="507">
        <v>33848</v>
      </c>
      <c r="R341" s="176">
        <v>7</v>
      </c>
      <c r="S341" s="8"/>
      <c r="T341" s="6"/>
      <c r="U341" s="1047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I341" s="6"/>
      <c r="AP341" s="6"/>
    </row>
    <row r="342" spans="3:42">
      <c r="L342" s="174"/>
      <c r="M342" s="8"/>
      <c r="Q342" s="507">
        <v>34213</v>
      </c>
      <c r="R342" s="176">
        <v>8</v>
      </c>
      <c r="S342" s="8"/>
      <c r="T342" s="6"/>
      <c r="U342" s="1047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I342" s="6"/>
      <c r="AP342" s="6"/>
    </row>
    <row r="343" spans="3:42">
      <c r="L343" s="174"/>
      <c r="M343" s="8"/>
      <c r="Q343" s="507">
        <v>34578</v>
      </c>
      <c r="R343" s="176">
        <v>9</v>
      </c>
      <c r="S343" s="8"/>
      <c r="T343" s="6"/>
      <c r="U343" s="1047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I343" s="6"/>
      <c r="AP343" s="6"/>
    </row>
    <row r="344" spans="3:42">
      <c r="L344" s="174"/>
      <c r="M344" s="8"/>
      <c r="Q344" s="507">
        <v>34943</v>
      </c>
      <c r="R344" s="176">
        <v>10</v>
      </c>
      <c r="S344" s="8"/>
      <c r="T344" s="6"/>
      <c r="U344" s="1047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I344" s="6"/>
      <c r="AP344" s="6"/>
    </row>
    <row r="345" spans="3:42">
      <c r="L345" s="174"/>
      <c r="M345" s="8"/>
      <c r="Q345" s="507">
        <v>35125</v>
      </c>
      <c r="R345" s="176">
        <v>11</v>
      </c>
      <c r="S345" s="8"/>
      <c r="T345" s="6"/>
      <c r="U345" s="1047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I345" s="6"/>
      <c r="AP345" s="6"/>
    </row>
    <row r="346" spans="3:42">
      <c r="L346" s="174"/>
      <c r="M346" s="8"/>
      <c r="Q346" s="507">
        <v>35490</v>
      </c>
      <c r="R346" s="176">
        <v>12</v>
      </c>
      <c r="S346" s="8"/>
      <c r="T346" s="6"/>
      <c r="U346" s="1047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I346" s="6"/>
      <c r="AP346" s="6"/>
    </row>
    <row r="347" spans="3:42">
      <c r="L347" s="174"/>
      <c r="M347" s="8"/>
      <c r="Q347" s="507">
        <v>35855</v>
      </c>
      <c r="R347" s="176"/>
      <c r="S347" s="8"/>
      <c r="T347" s="6"/>
      <c r="U347" s="1047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I347" s="6"/>
      <c r="AP347" s="6"/>
    </row>
    <row r="348" spans="3:42">
      <c r="L348" s="174"/>
      <c r="M348" s="8"/>
      <c r="N348" s="456">
        <f>+(6359000*15)/2</f>
        <v>47692500</v>
      </c>
      <c r="Q348" s="507">
        <v>36220</v>
      </c>
      <c r="R348" s="176">
        <v>1</v>
      </c>
      <c r="S348" s="8"/>
      <c r="T348" s="6"/>
      <c r="U348" s="1047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I348" s="6"/>
      <c r="AP348" s="6"/>
    </row>
    <row r="349" spans="3:42">
      <c r="L349" s="174"/>
      <c r="Q349" s="507">
        <v>43891</v>
      </c>
      <c r="R349" s="176">
        <v>2</v>
      </c>
      <c r="S349" s="8"/>
      <c r="T349" s="6"/>
      <c r="U349" s="1047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I349" s="6"/>
      <c r="AP349" s="6"/>
    </row>
    <row r="350" spans="3:42">
      <c r="L350" s="174"/>
      <c r="Q350" s="507">
        <v>44256</v>
      </c>
      <c r="R350" s="176">
        <v>3</v>
      </c>
      <c r="S350" s="8"/>
      <c r="T350" s="6"/>
      <c r="U350" s="1047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I350" s="6"/>
      <c r="AP350" s="6"/>
    </row>
    <row r="351" spans="3:42">
      <c r="Q351" s="507">
        <v>44621</v>
      </c>
      <c r="R351" s="176">
        <v>4</v>
      </c>
      <c r="S351" s="8"/>
      <c r="T351" s="6"/>
      <c r="U351" s="1047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I351" s="6"/>
      <c r="AP351" s="6"/>
    </row>
    <row r="352" spans="3:42">
      <c r="Q352" s="507">
        <v>44986</v>
      </c>
      <c r="R352" s="176">
        <v>5</v>
      </c>
      <c r="S352" s="8"/>
      <c r="T352" s="6"/>
      <c r="U352" s="1047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I352" s="6"/>
      <c r="AP352" s="6"/>
    </row>
    <row r="353" spans="17:42">
      <c r="Q353" s="507">
        <v>45352</v>
      </c>
      <c r="R353" s="176">
        <v>6</v>
      </c>
      <c r="S353" s="8"/>
      <c r="T353" s="6"/>
      <c r="U353" s="1047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I353" s="6"/>
      <c r="AP353" s="6"/>
    </row>
    <row r="354" spans="17:42">
      <c r="Q354" s="507">
        <v>45717</v>
      </c>
      <c r="R354" s="176">
        <v>7</v>
      </c>
      <c r="S354" s="8"/>
      <c r="T354" s="6"/>
      <c r="U354" s="1047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I354" s="6"/>
      <c r="AP354" s="6"/>
    </row>
    <row r="355" spans="17:42">
      <c r="Q355" s="507">
        <v>46082</v>
      </c>
      <c r="R355" s="176">
        <v>8</v>
      </c>
      <c r="S355" s="8"/>
      <c r="T355" s="6"/>
      <c r="U355" s="1047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I355" s="6"/>
      <c r="AP355" s="6"/>
    </row>
    <row r="356" spans="17:42">
      <c r="Q356" s="507">
        <v>46447</v>
      </c>
      <c r="R356" s="176">
        <v>9</v>
      </c>
      <c r="S356" s="8"/>
      <c r="T356" s="6"/>
      <c r="U356" s="1047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I356" s="6"/>
      <c r="AP356" s="6"/>
    </row>
    <row r="357" spans="17:42">
      <c r="Q357" s="507">
        <v>39508</v>
      </c>
      <c r="R357" s="176">
        <v>10</v>
      </c>
      <c r="S357" s="8"/>
      <c r="T357" s="519">
        <f>+S357/4</f>
        <v>0</v>
      </c>
      <c r="U357" s="1047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I357" s="6"/>
      <c r="AP357" s="6"/>
    </row>
    <row r="358" spans="17:42">
      <c r="Q358" s="8"/>
      <c r="R358" s="176">
        <v>11</v>
      </c>
      <c r="S358" s="508">
        <v>6495000</v>
      </c>
      <c r="T358" s="6"/>
      <c r="U358" s="1047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I358" s="6"/>
      <c r="AP358" s="6"/>
    </row>
    <row r="359" spans="17:42">
      <c r="Q359" s="8"/>
      <c r="R359" s="176">
        <v>12</v>
      </c>
      <c r="S359" s="8">
        <f>+S358*R360</f>
        <v>84435000</v>
      </c>
      <c r="T359" s="6"/>
      <c r="U359" s="1047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I359" s="6"/>
      <c r="AP359" s="6"/>
    </row>
    <row r="360" spans="17:42">
      <c r="Q360" s="8"/>
      <c r="R360" s="13">
        <v>13</v>
      </c>
      <c r="S360" s="508">
        <f>+S359/2</f>
        <v>42217500</v>
      </c>
      <c r="T360" s="6"/>
      <c r="U360" s="1047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I360" s="6"/>
      <c r="AP360" s="6"/>
    </row>
    <row r="361" spans="17:42">
      <c r="Q361" s="8"/>
      <c r="R361" s="13"/>
      <c r="S361" s="8">
        <f>+S358*R360/2</f>
        <v>42217500</v>
      </c>
      <c r="T361" s="6"/>
      <c r="U361" s="1047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I361" s="6"/>
      <c r="AP361" s="6"/>
    </row>
    <row r="362" spans="17:42">
      <c r="Q362" s="8"/>
      <c r="R362" s="13"/>
      <c r="S362" s="8"/>
      <c r="T362" s="6"/>
      <c r="U362" s="1047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I362" s="6"/>
      <c r="AP362" s="6"/>
    </row>
    <row r="363" spans="17:42">
      <c r="Q363" s="8"/>
      <c r="R363" s="13"/>
      <c r="S363" s="8"/>
      <c r="T363" s="6"/>
      <c r="U363" s="1047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I363" s="6"/>
      <c r="AP363" s="6"/>
    </row>
    <row r="364" spans="17:42">
      <c r="Q364" s="8"/>
      <c r="R364" s="13"/>
      <c r="S364" s="8"/>
      <c r="T364" s="6"/>
      <c r="U364" s="1047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I364" s="6"/>
      <c r="AP364" s="6"/>
    </row>
    <row r="365" spans="17:42">
      <c r="Q365" s="8"/>
      <c r="R365" s="13"/>
      <c r="S365" s="8"/>
      <c r="T365" s="6"/>
      <c r="U365" s="1047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I365" s="6"/>
      <c r="AP365" s="6"/>
    </row>
    <row r="366" spans="17:42">
      <c r="Q366" s="8"/>
      <c r="R366" s="13"/>
      <c r="S366" s="8"/>
      <c r="T366" s="6"/>
      <c r="U366" s="1047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I366" s="6"/>
      <c r="AP366" s="6"/>
    </row>
    <row r="367" spans="17:42">
      <c r="Q367" s="8"/>
      <c r="R367" s="13"/>
      <c r="S367" s="8"/>
      <c r="T367" s="6"/>
      <c r="U367" s="1047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I367" s="6"/>
      <c r="AP367" s="6"/>
    </row>
    <row r="368" spans="17:42">
      <c r="Q368" s="8"/>
      <c r="R368" s="13"/>
      <c r="S368" s="8"/>
      <c r="T368" s="6"/>
      <c r="U368" s="1047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I368" s="6"/>
      <c r="AP368" s="6"/>
    </row>
    <row r="369" spans="17:42">
      <c r="Q369" s="8"/>
      <c r="R369" s="13"/>
      <c r="S369" s="8"/>
      <c r="T369" s="6"/>
      <c r="U369" s="1047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I369" s="6"/>
      <c r="AP369" s="6"/>
    </row>
    <row r="370" spans="17:42">
      <c r="Q370" s="8"/>
      <c r="R370" s="13"/>
      <c r="S370" s="8"/>
      <c r="T370" s="6"/>
      <c r="U370" s="1047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I370" s="6"/>
      <c r="AP370" s="6"/>
    </row>
    <row r="371" spans="17:42">
      <c r="Q371" s="8"/>
      <c r="R371" s="13"/>
      <c r="S371" s="8"/>
      <c r="T371" s="6"/>
      <c r="U371" s="1047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I371" s="6"/>
      <c r="AP371" s="6"/>
    </row>
    <row r="372" spans="17:42">
      <c r="Q372" s="8"/>
      <c r="R372" s="13"/>
      <c r="S372" s="8"/>
      <c r="T372" s="6"/>
      <c r="U372" s="1047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I372" s="6"/>
      <c r="AP372" s="6"/>
    </row>
    <row r="373" spans="17:42">
      <c r="Q373" s="8"/>
      <c r="R373" s="13"/>
      <c r="S373" s="8"/>
      <c r="T373" s="6"/>
      <c r="U373" s="1047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I373" s="6"/>
      <c r="AP373" s="6"/>
    </row>
    <row r="374" spans="17:42">
      <c r="Q374" s="8"/>
      <c r="R374" s="13"/>
      <c r="S374" s="8"/>
      <c r="T374" s="6"/>
      <c r="U374" s="1047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I374" s="6"/>
      <c r="AP374" s="6"/>
    </row>
    <row r="375" spans="17:42">
      <c r="Q375" s="8"/>
      <c r="R375" s="13"/>
      <c r="S375" s="8"/>
      <c r="T375" s="6"/>
      <c r="U375" s="1047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I375" s="6"/>
      <c r="AP375" s="6"/>
    </row>
    <row r="376" spans="17:42">
      <c r="Q376" s="8"/>
      <c r="R376" s="13"/>
      <c r="S376" s="8"/>
      <c r="T376" s="6"/>
      <c r="U376" s="1047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I376" s="6"/>
      <c r="AP376" s="6"/>
    </row>
    <row r="377" spans="17:42">
      <c r="Q377" s="8"/>
      <c r="R377" s="13"/>
      <c r="S377" s="8"/>
      <c r="T377" s="6"/>
      <c r="U377" s="1047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I377" s="6"/>
      <c r="AP377" s="6"/>
    </row>
    <row r="378" spans="17:42">
      <c r="Q378" s="8"/>
      <c r="R378" s="13"/>
      <c r="S378" s="8"/>
      <c r="T378" s="6"/>
      <c r="U378" s="1047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I378" s="6"/>
      <c r="AP378" s="6"/>
    </row>
    <row r="379" spans="17:42">
      <c r="Q379" s="8"/>
      <c r="R379" s="13"/>
      <c r="S379" s="8"/>
      <c r="T379" s="6"/>
      <c r="U379" s="1047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I379" s="6"/>
      <c r="AP379" s="6"/>
    </row>
    <row r="380" spans="17:42">
      <c r="Q380" s="8"/>
      <c r="R380" s="13"/>
      <c r="S380" s="8"/>
      <c r="T380" s="6"/>
      <c r="U380" s="1047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I380" s="6"/>
      <c r="AP380" s="6"/>
    </row>
    <row r="381" spans="17:42">
      <c r="Q381" s="8"/>
      <c r="R381" s="13"/>
      <c r="S381" s="8"/>
      <c r="T381" s="6"/>
      <c r="U381" s="1047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I381" s="6"/>
      <c r="AP381" s="6"/>
    </row>
    <row r="382" spans="17:42">
      <c r="Q382" s="8"/>
      <c r="R382" s="13"/>
      <c r="S382" s="8"/>
      <c r="T382" s="6"/>
      <c r="U382" s="1047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I382" s="6"/>
      <c r="AP382" s="6"/>
    </row>
    <row r="383" spans="17:42">
      <c r="Q383" s="8"/>
      <c r="R383" s="13"/>
      <c r="S383" s="8"/>
      <c r="T383" s="6"/>
      <c r="U383" s="1047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I383" s="6"/>
      <c r="AP383" s="6"/>
    </row>
    <row r="384" spans="17:42">
      <c r="Q384" s="8"/>
      <c r="R384" s="13"/>
      <c r="S384" s="8"/>
      <c r="T384" s="6"/>
      <c r="U384" s="1047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I384" s="6"/>
      <c r="AP384" s="6"/>
    </row>
    <row r="385" spans="17:42">
      <c r="Q385" s="8"/>
      <c r="R385" s="13"/>
      <c r="S385" s="8"/>
      <c r="T385" s="6"/>
      <c r="U385" s="1047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I385" s="6"/>
      <c r="AP385" s="6"/>
    </row>
    <row r="386" spans="17:42">
      <c r="Q386" s="8"/>
      <c r="R386" s="13"/>
      <c r="S386" s="8"/>
      <c r="T386" s="6"/>
      <c r="U386" s="1047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I386" s="6"/>
      <c r="AP386" s="6"/>
    </row>
    <row r="387" spans="17:42">
      <c r="Q387" s="8"/>
      <c r="R387" s="13"/>
      <c r="S387" s="8"/>
      <c r="T387" s="6"/>
      <c r="U387" s="1047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I387" s="6"/>
      <c r="AP387" s="6"/>
    </row>
    <row r="388" spans="17:42">
      <c r="Q388" s="8"/>
      <c r="R388" s="13"/>
      <c r="S388" s="8"/>
      <c r="T388" s="6"/>
      <c r="U388" s="1047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I388" s="6"/>
      <c r="AP388" s="6"/>
    </row>
    <row r="389" spans="17:42">
      <c r="Q389" s="8"/>
      <c r="R389" s="13"/>
      <c r="S389" s="8"/>
      <c r="T389" s="6"/>
      <c r="U389" s="1047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I389" s="6"/>
      <c r="AP389" s="6"/>
    </row>
    <row r="390" spans="17:42">
      <c r="Q390" s="8"/>
      <c r="R390" s="13"/>
      <c r="S390" s="8"/>
      <c r="T390" s="6"/>
      <c r="U390" s="1047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I390" s="6"/>
      <c r="AP390" s="6"/>
    </row>
    <row r="391" spans="17:42">
      <c r="Q391" s="8"/>
      <c r="R391" s="13"/>
      <c r="S391" s="8"/>
      <c r="T391" s="6"/>
      <c r="U391" s="1047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I391" s="6"/>
      <c r="AP391" s="6"/>
    </row>
    <row r="392" spans="17:42">
      <c r="Q392" s="8"/>
      <c r="R392" s="13"/>
      <c r="S392" s="8"/>
      <c r="T392" s="6"/>
      <c r="U392" s="1047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I392" s="6"/>
      <c r="AP392" s="6"/>
    </row>
    <row r="393" spans="17:42">
      <c r="Q393" s="8"/>
      <c r="R393" s="13"/>
      <c r="S393" s="8"/>
      <c r="T393" s="6"/>
      <c r="U393" s="1047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I393" s="6"/>
      <c r="AP393" s="6"/>
    </row>
    <row r="394" spans="17:42">
      <c r="Q394" s="8"/>
      <c r="R394" s="13"/>
      <c r="S394" s="8"/>
      <c r="T394" s="6"/>
      <c r="U394" s="1047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I394" s="6"/>
      <c r="AP394" s="6"/>
    </row>
    <row r="395" spans="17:42">
      <c r="Q395" s="8"/>
      <c r="R395" s="13"/>
      <c r="S395" s="8"/>
      <c r="T395" s="6"/>
      <c r="U395" s="1047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I395" s="6"/>
      <c r="AP395" s="6"/>
    </row>
    <row r="396" spans="17:42">
      <c r="Q396" s="8"/>
      <c r="R396" s="13"/>
      <c r="S396" s="8"/>
      <c r="T396" s="6"/>
      <c r="U396" s="1047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I396" s="6"/>
      <c r="AP396" s="6"/>
    </row>
    <row r="397" spans="17:42">
      <c r="Q397" s="8"/>
      <c r="R397" s="13"/>
      <c r="S397" s="8"/>
      <c r="T397" s="6"/>
      <c r="U397" s="1047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I397" s="6"/>
      <c r="AP397" s="6"/>
    </row>
    <row r="398" spans="17:42">
      <c r="Q398" s="8"/>
      <c r="R398" s="13"/>
      <c r="S398" s="8"/>
      <c r="T398" s="6"/>
      <c r="U398" s="1047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I398" s="6"/>
      <c r="AP398" s="6"/>
    </row>
    <row r="399" spans="17:42">
      <c r="Q399" s="8"/>
      <c r="R399" s="13"/>
      <c r="S399" s="8"/>
      <c r="T399" s="6"/>
      <c r="U399" s="1047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I399" s="6"/>
      <c r="AP399" s="6"/>
    </row>
    <row r="400" spans="17:42">
      <c r="Q400" s="8"/>
      <c r="R400" s="13"/>
      <c r="S400" s="8"/>
      <c r="T400" s="6"/>
      <c r="U400" s="1047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I400" s="6"/>
      <c r="AP400" s="6"/>
    </row>
    <row r="401" spans="17:42">
      <c r="Q401" s="8"/>
      <c r="R401" s="13"/>
      <c r="S401" s="8"/>
      <c r="T401" s="6"/>
      <c r="U401" s="1047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I401" s="6"/>
      <c r="AP401" s="6"/>
    </row>
    <row r="402" spans="17:42">
      <c r="Q402" s="8"/>
      <c r="R402" s="13"/>
      <c r="S402" s="8"/>
      <c r="T402" s="6"/>
      <c r="U402" s="1047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I402" s="6"/>
      <c r="AP402" s="6"/>
    </row>
    <row r="403" spans="17:42">
      <c r="Q403" s="8"/>
      <c r="R403" s="13"/>
      <c r="S403" s="8"/>
      <c r="T403" s="6"/>
      <c r="U403" s="1047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I403" s="6"/>
      <c r="AP403" s="6"/>
    </row>
    <row r="404" spans="17:42">
      <c r="Q404" s="8"/>
      <c r="R404" s="13"/>
      <c r="S404" s="8"/>
      <c r="T404" s="6"/>
      <c r="U404" s="1047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I404" s="6"/>
      <c r="AP404" s="6"/>
    </row>
    <row r="405" spans="17:42">
      <c r="Q405" s="8"/>
      <c r="R405" s="13"/>
      <c r="S405" s="8"/>
      <c r="T405" s="6"/>
      <c r="U405" s="1047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I405" s="6"/>
      <c r="AP405" s="6"/>
    </row>
    <row r="406" spans="17:42">
      <c r="Q406" s="8"/>
      <c r="R406" s="13"/>
      <c r="S406" s="8"/>
      <c r="T406" s="6"/>
      <c r="U406" s="1047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I406" s="6"/>
      <c r="AP406" s="6"/>
    </row>
    <row r="407" spans="17:42">
      <c r="Q407" s="8"/>
      <c r="R407" s="13"/>
      <c r="S407" s="8"/>
      <c r="T407" s="6"/>
      <c r="U407" s="1047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I407" s="6"/>
      <c r="AP407" s="6"/>
    </row>
    <row r="408" spans="17:42">
      <c r="Q408" s="8"/>
      <c r="R408" s="13"/>
      <c r="S408" s="8"/>
      <c r="T408" s="6"/>
      <c r="U408" s="1047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I408" s="6"/>
      <c r="AP408" s="6"/>
    </row>
    <row r="409" spans="17:42">
      <c r="Q409" s="8"/>
      <c r="R409" s="13"/>
      <c r="S409" s="8"/>
      <c r="T409" s="6"/>
      <c r="U409" s="1047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I409" s="6"/>
      <c r="AP409" s="6"/>
    </row>
    <row r="410" spans="17:42">
      <c r="Q410" s="8"/>
      <c r="R410" s="13"/>
      <c r="S410" s="8"/>
      <c r="T410" s="6"/>
      <c r="U410" s="1047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I410" s="6"/>
      <c r="AP410" s="6"/>
    </row>
    <row r="411" spans="17:42">
      <c r="Q411" s="8"/>
      <c r="R411" s="13"/>
      <c r="S411" s="8"/>
      <c r="T411" s="6"/>
      <c r="U411" s="1047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I411" s="6"/>
      <c r="AP411" s="6"/>
    </row>
    <row r="412" spans="17:42">
      <c r="Q412" s="8"/>
      <c r="R412" s="13"/>
      <c r="S412" s="8"/>
      <c r="T412" s="6"/>
      <c r="U412" s="1047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I412" s="6"/>
      <c r="AP412" s="6"/>
    </row>
    <row r="413" spans="17:42">
      <c r="Q413" s="8"/>
      <c r="R413" s="13"/>
      <c r="S413" s="8"/>
      <c r="T413" s="6"/>
      <c r="U413" s="1047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I413" s="6"/>
      <c r="AP413" s="6"/>
    </row>
    <row r="414" spans="17:42">
      <c r="Q414" s="8"/>
      <c r="R414" s="13"/>
      <c r="S414" s="8"/>
      <c r="T414" s="6"/>
      <c r="U414" s="1047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I414" s="6"/>
      <c r="AP414" s="6"/>
    </row>
    <row r="415" spans="17:42">
      <c r="Q415" s="8"/>
      <c r="R415" s="13"/>
      <c r="S415" s="8"/>
      <c r="T415" s="6"/>
      <c r="U415" s="1047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I415" s="6"/>
      <c r="AP415" s="6"/>
    </row>
    <row r="416" spans="17:42">
      <c r="Q416" s="8"/>
      <c r="R416" s="13"/>
      <c r="S416" s="8"/>
      <c r="T416" s="6"/>
      <c r="U416" s="1047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I416" s="6"/>
      <c r="AP416" s="6"/>
    </row>
    <row r="417" spans="12:42">
      <c r="Q417" s="8"/>
      <c r="R417" s="13"/>
      <c r="S417" s="8"/>
      <c r="T417" s="6"/>
      <c r="U417" s="1047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I417" s="6"/>
      <c r="AP417" s="6"/>
    </row>
    <row r="418" spans="12:42">
      <c r="Q418" s="8"/>
      <c r="R418" s="13"/>
      <c r="S418" s="8"/>
      <c r="T418" s="6"/>
      <c r="U418" s="1047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I418" s="6"/>
      <c r="AP418" s="6"/>
    </row>
    <row r="419" spans="12:42">
      <c r="Q419" s="8"/>
      <c r="R419" s="13"/>
      <c r="S419" s="8"/>
      <c r="T419" s="6"/>
      <c r="U419" s="1047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I419" s="6"/>
      <c r="AP419" s="6"/>
    </row>
    <row r="420" spans="12:42">
      <c r="Q420" s="8"/>
      <c r="R420" s="13"/>
      <c r="S420" s="8"/>
      <c r="T420" s="6"/>
      <c r="U420" s="1047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I420" s="6"/>
      <c r="AP420" s="6"/>
    </row>
    <row r="421" spans="12:42">
      <c r="Q421" s="8"/>
      <c r="R421" s="13"/>
      <c r="S421" s="8"/>
      <c r="T421" s="6"/>
      <c r="U421" s="1047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I421" s="6"/>
      <c r="AP421" s="6"/>
    </row>
    <row r="422" spans="12:42">
      <c r="Q422" s="8"/>
      <c r="R422" s="13"/>
      <c r="S422" s="8"/>
      <c r="T422" s="6"/>
      <c r="U422" s="1047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I422" s="6"/>
      <c r="AP422" s="6"/>
    </row>
    <row r="423" spans="12:42">
      <c r="Q423" s="8"/>
      <c r="R423" s="13"/>
      <c r="S423" s="8"/>
      <c r="T423" s="6"/>
      <c r="U423" s="1047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I423" s="6"/>
      <c r="AP423" s="6"/>
    </row>
    <row r="424" spans="12:42">
      <c r="Q424" s="8"/>
      <c r="R424" s="13"/>
      <c r="S424" s="8"/>
      <c r="T424" s="6"/>
      <c r="U424" s="1047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I424" s="6"/>
      <c r="AP424" s="6"/>
    </row>
    <row r="425" spans="12:42">
      <c r="L425" s="165">
        <f>2.5*60</f>
        <v>150</v>
      </c>
      <c r="Q425" s="8"/>
      <c r="R425" s="13"/>
      <c r="S425" s="8"/>
      <c r="T425" s="6"/>
      <c r="U425" s="1047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I425" s="6"/>
      <c r="AP425" s="6"/>
    </row>
    <row r="426" spans="12:42">
      <c r="Q426" s="8"/>
      <c r="R426" s="13"/>
      <c r="S426" s="8"/>
      <c r="T426" s="6"/>
      <c r="U426" s="1047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I426" s="6"/>
      <c r="AP426" s="6"/>
    </row>
    <row r="427" spans="12:42">
      <c r="Q427" s="8"/>
      <c r="R427" s="13"/>
      <c r="S427" s="8"/>
      <c r="T427" s="6"/>
      <c r="U427" s="1047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I427" s="6"/>
      <c r="AP427" s="6"/>
    </row>
    <row r="428" spans="12:42">
      <c r="Q428" s="8"/>
      <c r="R428" s="13"/>
      <c r="S428" s="8"/>
      <c r="T428" s="6"/>
      <c r="U428" s="1047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I428" s="6"/>
      <c r="AP428" s="6"/>
    </row>
    <row r="429" spans="12:42">
      <c r="Q429" s="8"/>
      <c r="R429" s="13"/>
      <c r="S429" s="8"/>
      <c r="T429" s="6"/>
      <c r="U429" s="1047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I429" s="6"/>
      <c r="AP429" s="6"/>
    </row>
    <row r="430" spans="12:42">
      <c r="Q430" s="8"/>
      <c r="R430" s="13"/>
      <c r="S430" s="8"/>
      <c r="T430" s="6"/>
      <c r="U430" s="1047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I430" s="6"/>
      <c r="AP430" s="6"/>
    </row>
    <row r="431" spans="12:42">
      <c r="Q431" s="8"/>
      <c r="R431" s="13"/>
      <c r="S431" s="8"/>
      <c r="T431" s="6"/>
      <c r="U431" s="1047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I431" s="6"/>
      <c r="AP431" s="6"/>
    </row>
    <row r="432" spans="12:42">
      <c r="Q432" s="8"/>
      <c r="R432" s="13"/>
      <c r="S432" s="8"/>
      <c r="AP432" s="6"/>
    </row>
    <row r="433" spans="17:42">
      <c r="Q433" s="8"/>
      <c r="R433" s="13"/>
      <c r="S433" s="8"/>
      <c r="AP433" s="6"/>
    </row>
    <row r="434" spans="17:42">
      <c r="Q434" s="8"/>
      <c r="R434" s="13"/>
      <c r="S434" s="8"/>
      <c r="AP434" s="6"/>
    </row>
    <row r="435" spans="17:42">
      <c r="Q435" s="8"/>
      <c r="R435" s="13"/>
      <c r="S435" s="8"/>
      <c r="AP435" s="6"/>
    </row>
    <row r="436" spans="17:42">
      <c r="Q436" s="8"/>
      <c r="R436" s="13"/>
      <c r="S436" s="8"/>
      <c r="AP436" s="6"/>
    </row>
    <row r="437" spans="17:42">
      <c r="Q437" s="8"/>
      <c r="R437" s="13"/>
      <c r="S437" s="8"/>
      <c r="AP437" s="6"/>
    </row>
    <row r="438" spans="17:42">
      <c r="Q438" s="8"/>
      <c r="R438" s="13"/>
      <c r="S438" s="8"/>
      <c r="AP438" s="6"/>
    </row>
    <row r="439" spans="17:42">
      <c r="Q439" s="8"/>
      <c r="R439" s="13"/>
      <c r="S439" s="8"/>
      <c r="AP439" s="6"/>
    </row>
    <row r="440" spans="17:42">
      <c r="Q440" s="8"/>
      <c r="R440" s="13"/>
      <c r="S440" s="8"/>
      <c r="AP440" s="6"/>
    </row>
    <row r="441" spans="17:42">
      <c r="Q441" s="8"/>
      <c r="R441" s="13"/>
      <c r="S441" s="8"/>
      <c r="AP441" s="6"/>
    </row>
    <row r="442" spans="17:42">
      <c r="Q442" s="8"/>
      <c r="R442" s="13"/>
      <c r="S442" s="8"/>
      <c r="AP442" s="6"/>
    </row>
    <row r="443" spans="17:42">
      <c r="Q443" s="8"/>
      <c r="R443" s="13"/>
      <c r="S443" s="8"/>
      <c r="AP443" s="6"/>
    </row>
    <row r="444" spans="17:42">
      <c r="Q444" s="8"/>
      <c r="R444" s="13"/>
      <c r="S444" s="8"/>
      <c r="AP444" s="6"/>
    </row>
    <row r="445" spans="17:42">
      <c r="Q445" s="8"/>
      <c r="R445" s="13"/>
      <c r="S445" s="8"/>
      <c r="AP445" s="6"/>
    </row>
    <row r="446" spans="17:42">
      <c r="Q446" s="8"/>
      <c r="R446" s="13"/>
      <c r="S446" s="8"/>
      <c r="AP446" s="6"/>
    </row>
    <row r="447" spans="17:42">
      <c r="Q447" s="8"/>
      <c r="R447" s="13"/>
      <c r="S447" s="8"/>
      <c r="AP447" s="6"/>
    </row>
    <row r="448" spans="17:42">
      <c r="Q448" s="8"/>
      <c r="R448" s="13"/>
      <c r="S448" s="8"/>
      <c r="AP448" s="6"/>
    </row>
    <row r="449" spans="17:42">
      <c r="Q449" s="8"/>
      <c r="R449" s="13"/>
      <c r="S449" s="8"/>
      <c r="AP449" s="6"/>
    </row>
    <row r="450" spans="17:42">
      <c r="Q450" s="8"/>
      <c r="R450" s="13"/>
      <c r="S450" s="8"/>
      <c r="AP450" s="6"/>
    </row>
    <row r="451" spans="17:42">
      <c r="Q451" s="8"/>
      <c r="R451" s="13"/>
      <c r="S451" s="8"/>
      <c r="AP451" s="6"/>
    </row>
    <row r="452" spans="17:42">
      <c r="Q452" s="8"/>
      <c r="R452" s="13"/>
      <c r="S452" s="8"/>
      <c r="AP452" s="6"/>
    </row>
    <row r="453" spans="17:42">
      <c r="Q453" s="8"/>
      <c r="R453" s="13"/>
      <c r="S453" s="8"/>
      <c r="AP453" s="6"/>
    </row>
    <row r="454" spans="17:42">
      <c r="Q454" s="8"/>
      <c r="R454" s="13"/>
      <c r="S454" s="8"/>
      <c r="AP454" s="6"/>
    </row>
    <row r="455" spans="17:42">
      <c r="Q455" s="8"/>
      <c r="R455" s="13"/>
      <c r="S455" s="8"/>
      <c r="AP455" s="6"/>
    </row>
    <row r="456" spans="17:42">
      <c r="Q456" s="8"/>
      <c r="R456" s="13"/>
      <c r="S456" s="8"/>
      <c r="AP456" s="6"/>
    </row>
    <row r="457" spans="17:42">
      <c r="Q457" s="8"/>
      <c r="R457" s="13"/>
      <c r="S457" s="8"/>
      <c r="AP457" s="6"/>
    </row>
    <row r="458" spans="17:42">
      <c r="Q458" s="8"/>
      <c r="R458" s="13"/>
      <c r="S458" s="8"/>
      <c r="AP458" s="6"/>
    </row>
    <row r="459" spans="17:42">
      <c r="Q459" s="8"/>
      <c r="R459" s="13"/>
      <c r="S459" s="8"/>
      <c r="AP459" s="6"/>
    </row>
    <row r="460" spans="17:42">
      <c r="Q460" s="8"/>
      <c r="R460" s="13"/>
      <c r="S460" s="8"/>
      <c r="AP460" s="6"/>
    </row>
    <row r="461" spans="17:42">
      <c r="Q461" s="8"/>
      <c r="R461" s="13"/>
      <c r="S461" s="8"/>
      <c r="AP461" s="6"/>
    </row>
    <row r="462" spans="17:42">
      <c r="Q462" s="8"/>
      <c r="R462" s="13"/>
      <c r="S462" s="8"/>
      <c r="AP462" s="6"/>
    </row>
    <row r="463" spans="17:42">
      <c r="Q463" s="8"/>
      <c r="R463" s="13"/>
      <c r="S463" s="8"/>
      <c r="AP463" s="6"/>
    </row>
    <row r="464" spans="17:42">
      <c r="Q464" s="8"/>
      <c r="R464" s="13"/>
      <c r="S464" s="8"/>
      <c r="AP464" s="6"/>
    </row>
    <row r="465" spans="17:42">
      <c r="Q465" s="8"/>
      <c r="R465" s="13"/>
      <c r="S465" s="8"/>
      <c r="AP465" s="6"/>
    </row>
    <row r="466" spans="17:42">
      <c r="Q466" s="8"/>
      <c r="R466" s="13"/>
      <c r="S466" s="8"/>
      <c r="AP466" s="6"/>
    </row>
    <row r="467" spans="17:42">
      <c r="Q467" s="8"/>
      <c r="R467" s="13"/>
      <c r="S467" s="8"/>
      <c r="AP467" s="6"/>
    </row>
    <row r="468" spans="17:42">
      <c r="Q468" s="8"/>
      <c r="R468" s="13"/>
      <c r="S468" s="8"/>
      <c r="AP468" s="6"/>
    </row>
    <row r="469" spans="17:42">
      <c r="Q469" s="8"/>
      <c r="R469" s="13"/>
      <c r="S469" s="8"/>
      <c r="AP469" s="6"/>
    </row>
    <row r="470" spans="17:42">
      <c r="Q470" s="8"/>
      <c r="R470" s="13"/>
      <c r="S470" s="8"/>
      <c r="AP470" s="6"/>
    </row>
    <row r="471" spans="17:42">
      <c r="Q471" s="8"/>
      <c r="R471" s="13"/>
      <c r="S471" s="8"/>
      <c r="AP471" s="6"/>
    </row>
    <row r="472" spans="17:42">
      <c r="Q472" s="8"/>
      <c r="R472" s="13"/>
      <c r="S472" s="8"/>
      <c r="AP472" s="6"/>
    </row>
    <row r="473" spans="17:42">
      <c r="Q473" s="8"/>
      <c r="R473" s="13"/>
      <c r="S473" s="8"/>
      <c r="AP473" s="6"/>
    </row>
    <row r="474" spans="17:42">
      <c r="Q474" s="8"/>
      <c r="R474" s="13"/>
      <c r="S474" s="8"/>
      <c r="AP474" s="6"/>
    </row>
    <row r="475" spans="17:42">
      <c r="Q475" s="8"/>
      <c r="R475" s="13"/>
      <c r="S475" s="8"/>
      <c r="AP475" s="6"/>
    </row>
    <row r="476" spans="17:42">
      <c r="Q476" s="8"/>
      <c r="R476" s="13"/>
      <c r="S476" s="8"/>
      <c r="AP476" s="6"/>
    </row>
    <row r="477" spans="17:42">
      <c r="Q477" s="8"/>
      <c r="R477" s="13"/>
      <c r="S477" s="8"/>
      <c r="AP477" s="6"/>
    </row>
    <row r="478" spans="17:42">
      <c r="Q478" s="8"/>
      <c r="R478" s="13"/>
      <c r="S478" s="8"/>
      <c r="AP478" s="6"/>
    </row>
    <row r="479" spans="17:42">
      <c r="Q479" s="8"/>
      <c r="R479" s="13"/>
      <c r="S479" s="8"/>
      <c r="AP479" s="6"/>
    </row>
    <row r="480" spans="17:42">
      <c r="Q480" s="8"/>
      <c r="R480" s="13"/>
      <c r="S480" s="8"/>
      <c r="AP480" s="6"/>
    </row>
    <row r="481" spans="17:42">
      <c r="Q481" s="8"/>
      <c r="R481" s="13"/>
      <c r="S481" s="8"/>
      <c r="AP481" s="6"/>
    </row>
    <row r="482" spans="17:42">
      <c r="Q482" s="8"/>
      <c r="R482" s="13"/>
      <c r="S482" s="8"/>
      <c r="AP482" s="6"/>
    </row>
    <row r="483" spans="17:42">
      <c r="Q483" s="8"/>
      <c r="R483" s="13"/>
      <c r="S483" s="8"/>
      <c r="AP483" s="6"/>
    </row>
    <row r="484" spans="17:42">
      <c r="Q484" s="8"/>
      <c r="R484" s="13"/>
      <c r="S484" s="8"/>
      <c r="AP484" s="6"/>
    </row>
    <row r="485" spans="17:42">
      <c r="Q485" s="8"/>
      <c r="R485" s="13"/>
      <c r="S485" s="8"/>
      <c r="AP485" s="6"/>
    </row>
    <row r="486" spans="17:42">
      <c r="Q486" s="8"/>
      <c r="R486" s="13"/>
      <c r="S486" s="8"/>
      <c r="AP486" s="6"/>
    </row>
    <row r="487" spans="17:42">
      <c r="Q487" s="8"/>
      <c r="R487" s="13"/>
      <c r="S487" s="8"/>
      <c r="AP487" s="6"/>
    </row>
    <row r="488" spans="17:42">
      <c r="Q488" s="8"/>
      <c r="R488" s="13"/>
      <c r="S488" s="8"/>
      <c r="AP488" s="6"/>
    </row>
    <row r="489" spans="17:42">
      <c r="Q489" s="8"/>
      <c r="R489" s="13"/>
      <c r="S489" s="8"/>
      <c r="AP489" s="6"/>
    </row>
    <row r="490" spans="17:42">
      <c r="Q490" s="8"/>
      <c r="R490" s="13"/>
      <c r="S490" s="8"/>
      <c r="AP490" s="6"/>
    </row>
    <row r="491" spans="17:42">
      <c r="Q491" s="8"/>
      <c r="R491" s="13"/>
      <c r="S491" s="8"/>
      <c r="AP491" s="6"/>
    </row>
    <row r="492" spans="17:42">
      <c r="Q492" s="8"/>
      <c r="R492" s="13"/>
      <c r="S492" s="8"/>
      <c r="AP492" s="6"/>
    </row>
    <row r="493" spans="17:42">
      <c r="Q493" s="8"/>
      <c r="R493" s="13"/>
      <c r="S493" s="8"/>
      <c r="AP493" s="6"/>
    </row>
    <row r="494" spans="17:42">
      <c r="Q494" s="8"/>
      <c r="R494" s="13"/>
      <c r="S494" s="8"/>
      <c r="AP494" s="6"/>
    </row>
    <row r="495" spans="17:42">
      <c r="Q495" s="8"/>
      <c r="R495" s="13"/>
      <c r="S495" s="8"/>
      <c r="AP495" s="6"/>
    </row>
    <row r="496" spans="17:42">
      <c r="Q496" s="8"/>
      <c r="R496" s="13"/>
      <c r="S496" s="8"/>
      <c r="AP496" s="6"/>
    </row>
    <row r="497" spans="17:42">
      <c r="Q497" s="8"/>
      <c r="R497" s="13"/>
      <c r="S497" s="8"/>
      <c r="AP497" s="6"/>
    </row>
    <row r="498" spans="17:42">
      <c r="Q498" s="8"/>
      <c r="R498" s="13"/>
      <c r="S498" s="8"/>
      <c r="AP498" s="6"/>
    </row>
    <row r="499" spans="17:42">
      <c r="Q499" s="8"/>
      <c r="R499" s="13"/>
      <c r="S499" s="8"/>
      <c r="AP499" s="6"/>
    </row>
    <row r="500" spans="17:42">
      <c r="Q500" s="8"/>
      <c r="R500" s="13"/>
      <c r="S500" s="8"/>
      <c r="AP500" s="6"/>
    </row>
    <row r="501" spans="17:42">
      <c r="Q501" s="8"/>
      <c r="R501" s="13"/>
      <c r="S501" s="8"/>
      <c r="AP501" s="6"/>
    </row>
    <row r="502" spans="17:42">
      <c r="Q502" s="8"/>
      <c r="R502" s="13"/>
      <c r="S502" s="8"/>
      <c r="AP502" s="6"/>
    </row>
    <row r="503" spans="17:42">
      <c r="Q503" s="8"/>
      <c r="R503" s="13"/>
      <c r="S503" s="8"/>
      <c r="AP503" s="6"/>
    </row>
    <row r="504" spans="17:42">
      <c r="Q504" s="8"/>
      <c r="R504" s="13"/>
      <c r="S504" s="8"/>
      <c r="AP504" s="6"/>
    </row>
    <row r="505" spans="17:42">
      <c r="Q505" s="8"/>
      <c r="R505" s="13"/>
      <c r="S505" s="8"/>
      <c r="AP505" s="6"/>
    </row>
    <row r="506" spans="17:42">
      <c r="Q506" s="8"/>
      <c r="R506" s="13"/>
      <c r="S506" s="8"/>
      <c r="AP506" s="6"/>
    </row>
    <row r="507" spans="17:42">
      <c r="Q507" s="8"/>
      <c r="R507" s="13"/>
      <c r="S507" s="8"/>
      <c r="AP507" s="6"/>
    </row>
    <row r="508" spans="17:42">
      <c r="Q508" s="8"/>
      <c r="R508" s="13"/>
      <c r="S508" s="8"/>
      <c r="AP508" s="6"/>
    </row>
    <row r="509" spans="17:42">
      <c r="Q509" s="8"/>
      <c r="R509" s="13"/>
      <c r="S509" s="8"/>
      <c r="AP509" s="6"/>
    </row>
    <row r="510" spans="17:42">
      <c r="Q510" s="8"/>
      <c r="R510" s="13"/>
      <c r="S510" s="8"/>
      <c r="AP510" s="6"/>
    </row>
    <row r="511" spans="17:42">
      <c r="Q511" s="8"/>
      <c r="R511" s="13"/>
      <c r="S511" s="8"/>
      <c r="AP511" s="6"/>
    </row>
    <row r="512" spans="17:42">
      <c r="Q512" s="8"/>
      <c r="R512" s="13"/>
      <c r="S512" s="8"/>
      <c r="AP512" s="6"/>
    </row>
    <row r="513" spans="17:42">
      <c r="Q513" s="8"/>
      <c r="R513" s="13"/>
      <c r="S513" s="8"/>
      <c r="AP513" s="6"/>
    </row>
    <row r="514" spans="17:42">
      <c r="Q514" s="8"/>
      <c r="R514" s="13"/>
      <c r="S514" s="8"/>
      <c r="AP514" s="6"/>
    </row>
    <row r="515" spans="17:42">
      <c r="Q515" s="8"/>
      <c r="R515" s="13"/>
      <c r="S515" s="8"/>
      <c r="AP515" s="6"/>
    </row>
    <row r="516" spans="17:42">
      <c r="Q516" s="8"/>
      <c r="R516" s="13"/>
      <c r="S516" s="8"/>
      <c r="AP516" s="6"/>
    </row>
    <row r="517" spans="17:42">
      <c r="Q517" s="8"/>
      <c r="R517" s="13"/>
      <c r="S517" s="8"/>
      <c r="AP517" s="6"/>
    </row>
    <row r="518" spans="17:42">
      <c r="Q518" s="8"/>
      <c r="R518" s="13"/>
      <c r="S518" s="8"/>
      <c r="AP518" s="6"/>
    </row>
    <row r="519" spans="17:42">
      <c r="Q519" s="8"/>
      <c r="R519" s="13"/>
      <c r="S519" s="8"/>
      <c r="AP519" s="6"/>
    </row>
    <row r="520" spans="17:42">
      <c r="Q520" s="8"/>
      <c r="R520" s="13"/>
      <c r="S520" s="8"/>
      <c r="AP520" s="6"/>
    </row>
    <row r="521" spans="17:42">
      <c r="Q521" s="8"/>
      <c r="R521" s="13"/>
      <c r="S521" s="8"/>
      <c r="AP521" s="6"/>
    </row>
    <row r="522" spans="17:42">
      <c r="Q522" s="8"/>
      <c r="R522" s="13"/>
      <c r="S522" s="8"/>
      <c r="AP522" s="6"/>
    </row>
    <row r="523" spans="17:42">
      <c r="Q523" s="8"/>
      <c r="R523" s="13"/>
      <c r="S523" s="8"/>
      <c r="AP523" s="6"/>
    </row>
    <row r="524" spans="17:42">
      <c r="Q524" s="8"/>
      <c r="R524" s="13"/>
      <c r="S524" s="8"/>
      <c r="AP524" s="6"/>
    </row>
    <row r="525" spans="17:42">
      <c r="Q525" s="8"/>
      <c r="R525" s="13"/>
      <c r="S525" s="8"/>
      <c r="AP525" s="6"/>
    </row>
    <row r="526" spans="17:42">
      <c r="Q526" s="8"/>
      <c r="R526" s="13"/>
      <c r="S526" s="8"/>
      <c r="AP526" s="6"/>
    </row>
    <row r="527" spans="17:42">
      <c r="Q527" s="8"/>
      <c r="R527" s="13"/>
      <c r="S527" s="8"/>
      <c r="AP527" s="6"/>
    </row>
    <row r="528" spans="17:42">
      <c r="Q528" s="8"/>
      <c r="R528" s="13"/>
      <c r="S528" s="8"/>
      <c r="AP528" s="6"/>
    </row>
    <row r="529" spans="5:42">
      <c r="Q529" s="8"/>
      <c r="R529" s="13"/>
      <c r="S529" s="8"/>
      <c r="AP529" s="6"/>
    </row>
    <row r="530" spans="5:42">
      <c r="Q530" s="8"/>
      <c r="R530" s="13"/>
      <c r="S530" s="8"/>
      <c r="AP530" s="6"/>
    </row>
    <row r="531" spans="5:42">
      <c r="Q531" s="8"/>
      <c r="R531" s="13"/>
      <c r="S531" s="8"/>
      <c r="AP531" s="6"/>
    </row>
    <row r="532" spans="5:42">
      <c r="Q532" s="8"/>
      <c r="R532" s="13"/>
      <c r="S532" s="8"/>
      <c r="AP532" s="6"/>
    </row>
    <row r="533" spans="5:42">
      <c r="Q533" s="8"/>
      <c r="R533" s="13"/>
      <c r="S533" s="8"/>
      <c r="AP533" s="6"/>
    </row>
    <row r="534" spans="5:42">
      <c r="Q534" s="8"/>
      <c r="R534" s="13"/>
      <c r="S534" s="8"/>
      <c r="AP534" s="6"/>
    </row>
    <row r="535" spans="5:42">
      <c r="Q535" s="8"/>
      <c r="R535" s="13"/>
      <c r="S535" s="8"/>
      <c r="AP535" s="6"/>
    </row>
    <row r="536" spans="5:42">
      <c r="Q536" s="8"/>
      <c r="R536" s="13"/>
      <c r="S536" s="8"/>
      <c r="AP536" s="6"/>
    </row>
    <row r="537" spans="5:42">
      <c r="Q537" s="8"/>
      <c r="R537" s="13"/>
      <c r="S537" s="8"/>
      <c r="AP537" s="6"/>
    </row>
    <row r="538" spans="5:42">
      <c r="Q538" s="8"/>
      <c r="R538" s="13"/>
      <c r="S538" s="8"/>
      <c r="AP538" s="6"/>
    </row>
    <row r="539" spans="5:42">
      <c r="Q539" s="8"/>
      <c r="R539" s="13"/>
      <c r="S539" s="8"/>
      <c r="AP539" s="6"/>
    </row>
    <row r="540" spans="5:42">
      <c r="E540" s="331" t="s">
        <v>1376</v>
      </c>
      <c r="Q540" s="8"/>
      <c r="R540" s="13"/>
      <c r="S540" s="8"/>
      <c r="AP540" s="6"/>
    </row>
    <row r="541" spans="5:42">
      <c r="Q541" s="8"/>
      <c r="R541" s="13"/>
      <c r="S541" s="8"/>
      <c r="AP541" s="6"/>
    </row>
    <row r="542" spans="5:42">
      <c r="Q542" s="8"/>
      <c r="R542" s="13"/>
      <c r="S542" s="8"/>
      <c r="AP542" s="6"/>
    </row>
    <row r="543" spans="5:42">
      <c r="Q543" s="8"/>
      <c r="R543" s="13"/>
      <c r="S543" s="8"/>
      <c r="AP543" s="6"/>
    </row>
    <row r="544" spans="5:42">
      <c r="Q544" s="8"/>
      <c r="R544" s="13"/>
      <c r="S544" s="8"/>
      <c r="AP544" s="6"/>
    </row>
    <row r="545" spans="17:42">
      <c r="Q545" s="8"/>
      <c r="R545" s="13"/>
      <c r="S545" s="8"/>
      <c r="AP545" s="6"/>
    </row>
    <row r="546" spans="17:42">
      <c r="Q546" s="8"/>
      <c r="R546" s="13"/>
      <c r="S546" s="8"/>
      <c r="AP546" s="6"/>
    </row>
    <row r="547" spans="17:42">
      <c r="Q547" s="8"/>
      <c r="R547" s="13"/>
      <c r="S547" s="8"/>
      <c r="AP547" s="6"/>
    </row>
    <row r="548" spans="17:42">
      <c r="Q548" s="8"/>
      <c r="R548" s="13"/>
      <c r="S548" s="8"/>
      <c r="AP548" s="6"/>
    </row>
    <row r="549" spans="17:42">
      <c r="Q549" s="8"/>
      <c r="R549" s="13"/>
      <c r="S549" s="8"/>
      <c r="AP549" s="6"/>
    </row>
    <row r="550" spans="17:42">
      <c r="Q550" s="8"/>
      <c r="R550" s="13"/>
      <c r="S550" s="8"/>
      <c r="AP550" s="6"/>
    </row>
    <row r="551" spans="17:42">
      <c r="Q551" s="8"/>
      <c r="R551" s="13"/>
      <c r="S551" s="8"/>
      <c r="AP551" s="6"/>
    </row>
    <row r="552" spans="17:42">
      <c r="Q552" s="8"/>
      <c r="R552" s="13"/>
      <c r="S552" s="8"/>
      <c r="AP552" s="6"/>
    </row>
    <row r="553" spans="17:42">
      <c r="Q553" s="8"/>
      <c r="R553" s="13"/>
      <c r="S553" s="8"/>
      <c r="AP553" s="6"/>
    </row>
    <row r="554" spans="17:42">
      <c r="Q554" s="8"/>
      <c r="R554" s="13"/>
      <c r="S554" s="8"/>
      <c r="AP554" s="6"/>
    </row>
    <row r="555" spans="17:42">
      <c r="Q555" s="8"/>
      <c r="R555" s="13"/>
      <c r="S555" s="8"/>
      <c r="AP555" s="6"/>
    </row>
    <row r="556" spans="17:42">
      <c r="Q556" s="8"/>
      <c r="R556" s="13"/>
      <c r="S556" s="8"/>
      <c r="AP556" s="6"/>
    </row>
    <row r="557" spans="17:42">
      <c r="Q557" s="8"/>
      <c r="R557" s="13"/>
      <c r="S557" s="8"/>
      <c r="AP557" s="6"/>
    </row>
    <row r="558" spans="17:42">
      <c r="Q558" s="8"/>
      <c r="R558" s="13"/>
      <c r="S558" s="8"/>
      <c r="AP558" s="6"/>
    </row>
    <row r="559" spans="17:42">
      <c r="Q559" s="8"/>
      <c r="R559" s="13"/>
      <c r="S559" s="8"/>
      <c r="AP559" s="6"/>
    </row>
    <row r="560" spans="17:42">
      <c r="Q560" s="8"/>
      <c r="R560" s="13"/>
      <c r="S560" s="8"/>
      <c r="AP560" s="6"/>
    </row>
    <row r="561" spans="17:42">
      <c r="Q561" s="8"/>
      <c r="R561" s="13"/>
      <c r="S561" s="8"/>
      <c r="AP561" s="6"/>
    </row>
    <row r="562" spans="17:42">
      <c r="Q562" s="8"/>
      <c r="R562" s="13"/>
      <c r="S562" s="8"/>
      <c r="AP562" s="6"/>
    </row>
    <row r="563" spans="17:42">
      <c r="Q563" s="8"/>
      <c r="R563" s="13"/>
      <c r="S563" s="8"/>
      <c r="AP563" s="6"/>
    </row>
    <row r="564" spans="17:42">
      <c r="Q564" s="8"/>
      <c r="R564" s="13"/>
      <c r="S564" s="8"/>
      <c r="AP564" s="6"/>
    </row>
    <row r="565" spans="17:42">
      <c r="Q565" s="8"/>
      <c r="R565" s="13"/>
      <c r="S565" s="8"/>
      <c r="AP565" s="6"/>
    </row>
    <row r="566" spans="17:42">
      <c r="Q566" s="8"/>
      <c r="R566" s="13"/>
      <c r="S566" s="8"/>
      <c r="AP566" s="6"/>
    </row>
    <row r="567" spans="17:42">
      <c r="Q567" s="8"/>
      <c r="R567" s="13"/>
      <c r="S567" s="8"/>
      <c r="AP567" s="6"/>
    </row>
    <row r="568" spans="17:42">
      <c r="Q568" s="8"/>
      <c r="R568" s="13"/>
      <c r="S568" s="8"/>
      <c r="AP568" s="6"/>
    </row>
    <row r="569" spans="17:42">
      <c r="Q569" s="8"/>
      <c r="R569" s="13"/>
      <c r="S569" s="8"/>
      <c r="AP569" s="6"/>
    </row>
    <row r="570" spans="17:42">
      <c r="Q570" s="8"/>
      <c r="R570" s="13"/>
      <c r="S570" s="8"/>
      <c r="AP570" s="6"/>
    </row>
    <row r="571" spans="17:42">
      <c r="Q571" s="8"/>
      <c r="R571" s="13"/>
      <c r="S571" s="8"/>
      <c r="AP571" s="6"/>
    </row>
    <row r="572" spans="17:42">
      <c r="Q572" s="8"/>
      <c r="R572" s="13"/>
      <c r="S572" s="8"/>
      <c r="AP572" s="6"/>
    </row>
    <row r="573" spans="17:42">
      <c r="Q573" s="8"/>
      <c r="R573" s="13"/>
      <c r="S573" s="8"/>
      <c r="AP573" s="6"/>
    </row>
    <row r="574" spans="17:42">
      <c r="Q574" s="8"/>
      <c r="R574" s="13"/>
      <c r="S574" s="8"/>
      <c r="AP574" s="6"/>
    </row>
    <row r="575" spans="17:42">
      <c r="Q575" s="8"/>
      <c r="R575" s="13"/>
      <c r="S575" s="8"/>
      <c r="AP575" s="6"/>
    </row>
    <row r="576" spans="17:42">
      <c r="Q576" s="8"/>
      <c r="R576" s="13"/>
      <c r="S576" s="8"/>
      <c r="AP576" s="6"/>
    </row>
    <row r="577" spans="17:42">
      <c r="Q577" s="8"/>
      <c r="R577" s="13"/>
      <c r="S577" s="8"/>
      <c r="AP577" s="6"/>
    </row>
    <row r="578" spans="17:42">
      <c r="Q578" s="8"/>
      <c r="R578" s="13"/>
      <c r="S578" s="8"/>
      <c r="AP578" s="6"/>
    </row>
    <row r="579" spans="17:42">
      <c r="Q579" s="8"/>
      <c r="R579" s="13"/>
      <c r="S579" s="8"/>
      <c r="AP579" s="6"/>
    </row>
    <row r="580" spans="17:42">
      <c r="Q580" s="8"/>
      <c r="R580" s="13"/>
      <c r="S580" s="8"/>
      <c r="AP580" s="6"/>
    </row>
    <row r="581" spans="17:42">
      <c r="Q581" s="8"/>
      <c r="R581" s="13"/>
      <c r="S581" s="8"/>
      <c r="AP581" s="6"/>
    </row>
    <row r="582" spans="17:42">
      <c r="Q582" s="8"/>
      <c r="R582" s="13"/>
      <c r="S582" s="8"/>
      <c r="AP582" s="6"/>
    </row>
    <row r="583" spans="17:42">
      <c r="Q583" s="8"/>
      <c r="R583" s="13"/>
      <c r="S583" s="8"/>
      <c r="AP583" s="6"/>
    </row>
    <row r="584" spans="17:42">
      <c r="Q584" s="8"/>
      <c r="R584" s="13"/>
      <c r="S584" s="8"/>
      <c r="AP584" s="6"/>
    </row>
    <row r="585" spans="17:42">
      <c r="Q585" s="8"/>
      <c r="R585" s="13"/>
      <c r="S585" s="8"/>
      <c r="AP585" s="6"/>
    </row>
    <row r="586" spans="17:42">
      <c r="Q586" s="8"/>
      <c r="R586" s="13"/>
      <c r="S586" s="8"/>
      <c r="AP586" s="6"/>
    </row>
    <row r="587" spans="17:42">
      <c r="Q587" s="8"/>
      <c r="R587" s="13"/>
      <c r="S587" s="8"/>
      <c r="AP587" s="6"/>
    </row>
    <row r="588" spans="17:42">
      <c r="Q588" s="8"/>
      <c r="R588" s="13"/>
      <c r="S588" s="8"/>
      <c r="AP588" s="6"/>
    </row>
    <row r="589" spans="17:42">
      <c r="Q589" s="8"/>
      <c r="R589" s="13"/>
      <c r="S589" s="8"/>
      <c r="AP589" s="6"/>
    </row>
    <row r="590" spans="17:42">
      <c r="Q590" s="8"/>
      <c r="R590" s="13"/>
      <c r="S590" s="8"/>
      <c r="AP590" s="6"/>
    </row>
    <row r="591" spans="17:42">
      <c r="Q591" s="8"/>
      <c r="R591" s="13"/>
      <c r="S591" s="8"/>
      <c r="AP591" s="6"/>
    </row>
    <row r="592" spans="17:42">
      <c r="Q592" s="8"/>
      <c r="R592" s="13"/>
      <c r="S592" s="8"/>
      <c r="AP592" s="6"/>
    </row>
    <row r="593" spans="17:42">
      <c r="Q593" s="8"/>
      <c r="R593" s="13"/>
      <c r="S593" s="8"/>
      <c r="AP593" s="6"/>
    </row>
    <row r="594" spans="17:42">
      <c r="Q594" s="8"/>
      <c r="R594" s="13"/>
      <c r="S594" s="8"/>
      <c r="AP594" s="6"/>
    </row>
    <row r="595" spans="17:42">
      <c r="Q595" s="8"/>
      <c r="R595" s="13"/>
      <c r="S595" s="8"/>
      <c r="AP595" s="6"/>
    </row>
    <row r="596" spans="17:42">
      <c r="Q596" s="8"/>
      <c r="R596" s="13"/>
      <c r="S596" s="8"/>
      <c r="AP596" s="6"/>
    </row>
    <row r="597" spans="17:42">
      <c r="Q597" s="8"/>
      <c r="R597" s="13"/>
      <c r="S597" s="8"/>
      <c r="AP597" s="6"/>
    </row>
    <row r="598" spans="17:42">
      <c r="Q598" s="8"/>
      <c r="R598" s="13"/>
      <c r="S598" s="8"/>
      <c r="AP598" s="6"/>
    </row>
    <row r="599" spans="17:42">
      <c r="Q599" s="8"/>
      <c r="R599" s="13"/>
      <c r="S599" s="8"/>
      <c r="AP599" s="6"/>
    </row>
    <row r="600" spans="17:42">
      <c r="Q600" s="8"/>
      <c r="R600" s="13"/>
      <c r="S600" s="8"/>
      <c r="AP600" s="6"/>
    </row>
    <row r="601" spans="17:42">
      <c r="Q601" s="8"/>
      <c r="R601" s="13"/>
      <c r="S601" s="8"/>
      <c r="AP601" s="6"/>
    </row>
    <row r="602" spans="17:42">
      <c r="Q602" s="8"/>
      <c r="R602" s="13"/>
      <c r="S602" s="8"/>
      <c r="AP602" s="6"/>
    </row>
    <row r="603" spans="17:42">
      <c r="Q603" s="8"/>
      <c r="R603" s="13"/>
      <c r="S603" s="8"/>
      <c r="AP603" s="6"/>
    </row>
    <row r="604" spans="17:42">
      <c r="Q604" s="8"/>
      <c r="R604" s="13"/>
      <c r="S604" s="8"/>
      <c r="AP604" s="6"/>
    </row>
    <row r="605" spans="17:42">
      <c r="Q605" s="8"/>
      <c r="R605" s="13"/>
      <c r="S605" s="8"/>
      <c r="AP605" s="6"/>
    </row>
    <row r="606" spans="17:42">
      <c r="Q606" s="8"/>
      <c r="R606" s="13"/>
      <c r="S606" s="8"/>
      <c r="AP606" s="6"/>
    </row>
    <row r="607" spans="17:42">
      <c r="Q607" s="8"/>
      <c r="R607" s="13"/>
      <c r="S607" s="8"/>
      <c r="AP607" s="6"/>
    </row>
    <row r="608" spans="17:42">
      <c r="Q608" s="8"/>
      <c r="R608" s="13"/>
      <c r="S608" s="8"/>
      <c r="AP608" s="6"/>
    </row>
    <row r="609" spans="17:42">
      <c r="Q609" s="8"/>
      <c r="R609" s="13"/>
      <c r="S609" s="8"/>
      <c r="AP609" s="6"/>
    </row>
    <row r="610" spans="17:42">
      <c r="Q610" s="8"/>
      <c r="R610" s="13"/>
      <c r="S610" s="8"/>
      <c r="AP610" s="6"/>
    </row>
    <row r="611" spans="17:42">
      <c r="Q611" s="8"/>
      <c r="R611" s="13"/>
      <c r="S611" s="8"/>
      <c r="AP611" s="6"/>
    </row>
    <row r="612" spans="17:42">
      <c r="Q612" s="8"/>
      <c r="R612" s="13"/>
      <c r="S612" s="8"/>
      <c r="AP612" s="6"/>
    </row>
    <row r="613" spans="17:42">
      <c r="Q613" s="8"/>
      <c r="R613" s="13"/>
      <c r="S613" s="8"/>
      <c r="AP613" s="6"/>
    </row>
    <row r="614" spans="17:42">
      <c r="Q614" s="8"/>
      <c r="R614" s="13"/>
      <c r="S614" s="8"/>
      <c r="AP614" s="6"/>
    </row>
    <row r="615" spans="17:42">
      <c r="Q615" s="8"/>
      <c r="R615" s="13"/>
      <c r="S615" s="8"/>
      <c r="AP615" s="6"/>
    </row>
    <row r="616" spans="17:42">
      <c r="R616" s="13"/>
    </row>
    <row r="617" spans="17:42">
      <c r="Q617" s="8"/>
      <c r="R617" s="13"/>
      <c r="S617" s="8"/>
      <c r="AP617" s="6"/>
    </row>
    <row r="618" spans="17:42">
      <c r="Q618" s="8"/>
      <c r="S618" s="8"/>
      <c r="AP618" s="6"/>
    </row>
    <row r="619" spans="17:42">
      <c r="Q619" s="8"/>
      <c r="R619" s="13"/>
      <c r="S619" s="8"/>
      <c r="AP619" s="6"/>
    </row>
    <row r="620" spans="17:42">
      <c r="Q620" s="8"/>
      <c r="R620" s="13"/>
      <c r="S620" s="8"/>
      <c r="AP620" s="6"/>
    </row>
    <row r="621" spans="17:42">
      <c r="Q621" s="8"/>
      <c r="R621" s="13"/>
      <c r="S621" s="8"/>
      <c r="AP621" s="6"/>
    </row>
    <row r="622" spans="17:42">
      <c r="Q622" s="8"/>
      <c r="R622" s="13"/>
      <c r="S622" s="8"/>
      <c r="AP622" s="6"/>
    </row>
    <row r="623" spans="17:42">
      <c r="Q623" s="8"/>
      <c r="R623" s="13"/>
      <c r="S623" s="8"/>
      <c r="AP623" s="6"/>
    </row>
    <row r="624" spans="17:42">
      <c r="Q624" s="8"/>
      <c r="R624" s="13"/>
      <c r="S624" s="8"/>
      <c r="AP624" s="6"/>
    </row>
    <row r="625" spans="17:42">
      <c r="Q625" s="8"/>
      <c r="R625" s="13"/>
      <c r="S625" s="8"/>
      <c r="AP625" s="6"/>
    </row>
    <row r="626" spans="17:42">
      <c r="Q626" s="8"/>
      <c r="R626" s="13"/>
      <c r="S626" s="8"/>
      <c r="AP626" s="6"/>
    </row>
    <row r="627" spans="17:42">
      <c r="Q627" s="8"/>
      <c r="R627" s="13"/>
      <c r="S627" s="8"/>
      <c r="AP627" s="6"/>
    </row>
    <row r="628" spans="17:42">
      <c r="Q628" s="8"/>
      <c r="R628" s="13"/>
      <c r="S628" s="8"/>
      <c r="AP628" s="6"/>
    </row>
    <row r="629" spans="17:42">
      <c r="Q629" s="8"/>
      <c r="R629" s="13"/>
      <c r="S629" s="8"/>
      <c r="AP629" s="6"/>
    </row>
    <row r="630" spans="17:42">
      <c r="Q630" s="8"/>
      <c r="R630" s="13"/>
      <c r="S630" s="8"/>
      <c r="AP630" s="6"/>
    </row>
    <row r="631" spans="17:42">
      <c r="Q631" s="8"/>
      <c r="R631" s="13"/>
      <c r="S631" s="8"/>
      <c r="AP631" s="6"/>
    </row>
    <row r="632" spans="17:42">
      <c r="Q632" s="8"/>
      <c r="R632" s="13"/>
      <c r="S632" s="8"/>
      <c r="AP632" s="6"/>
    </row>
    <row r="633" spans="17:42">
      <c r="Q633" s="8"/>
      <c r="R633" s="13"/>
      <c r="S633" s="8"/>
      <c r="AP633" s="6"/>
    </row>
    <row r="634" spans="17:42">
      <c r="Q634" s="8"/>
      <c r="R634" s="13"/>
      <c r="S634" s="8"/>
      <c r="AP634" s="6"/>
    </row>
    <row r="635" spans="17:42">
      <c r="Q635" s="8"/>
      <c r="R635" s="13"/>
      <c r="S635" s="8"/>
      <c r="AP635" s="6"/>
    </row>
    <row r="636" spans="17:42">
      <c r="Q636" s="8"/>
      <c r="R636" s="13"/>
      <c r="S636" s="8"/>
      <c r="AP636" s="6"/>
    </row>
    <row r="637" spans="17:42">
      <c r="Q637" s="8"/>
      <c r="R637" s="13"/>
      <c r="S637" s="8"/>
      <c r="AP637" s="6"/>
    </row>
    <row r="638" spans="17:42">
      <c r="Q638" s="8"/>
      <c r="R638" s="13"/>
      <c r="S638" s="8"/>
      <c r="AP638" s="6"/>
    </row>
    <row r="639" spans="17:42">
      <c r="Q639" s="8"/>
      <c r="R639" s="13"/>
      <c r="S639" s="8"/>
      <c r="AP639" s="6"/>
    </row>
    <row r="640" spans="17:42">
      <c r="Q640" s="8"/>
      <c r="R640" s="13"/>
      <c r="S640" s="8"/>
      <c r="AP640" s="6"/>
    </row>
    <row r="641" spans="17:42">
      <c r="Q641" s="8"/>
      <c r="R641" s="13"/>
      <c r="S641" s="8"/>
      <c r="AP641" s="6"/>
    </row>
    <row r="642" spans="17:42">
      <c r="Q642" s="8"/>
      <c r="R642" s="13"/>
      <c r="S642" s="8"/>
      <c r="AP642" s="6"/>
    </row>
    <row r="643" spans="17:42">
      <c r="Q643" s="8"/>
      <c r="R643" s="13"/>
      <c r="S643" s="8"/>
      <c r="AP643" s="6"/>
    </row>
    <row r="644" spans="17:42">
      <c r="Q644" s="8"/>
      <c r="R644" s="13"/>
      <c r="S644" s="8"/>
      <c r="AP644" s="6"/>
    </row>
    <row r="645" spans="17:42">
      <c r="Q645" s="8"/>
      <c r="R645" s="13"/>
      <c r="S645" s="8"/>
      <c r="AP645" s="6"/>
    </row>
    <row r="646" spans="17:42">
      <c r="Q646" s="8"/>
      <c r="R646" s="13"/>
      <c r="S646" s="8"/>
      <c r="AP646" s="6"/>
    </row>
    <row r="647" spans="17:42">
      <c r="Q647" s="8"/>
      <c r="R647" s="13"/>
      <c r="S647" s="8"/>
      <c r="AP647" s="6"/>
    </row>
    <row r="648" spans="17:42">
      <c r="Q648" s="8"/>
      <c r="R648" s="13"/>
      <c r="S648" s="8"/>
      <c r="AP648" s="6"/>
    </row>
    <row r="649" spans="17:42">
      <c r="Q649" s="8"/>
      <c r="R649" s="13"/>
      <c r="S649" s="8"/>
      <c r="AP649" s="6"/>
    </row>
    <row r="650" spans="17:42">
      <c r="Q650" s="8"/>
      <c r="R650" s="13"/>
      <c r="S650" s="8"/>
      <c r="AP650" s="6"/>
    </row>
    <row r="651" spans="17:42">
      <c r="Q651" s="8"/>
      <c r="R651" s="13"/>
      <c r="S651" s="8"/>
      <c r="AP651" s="6"/>
    </row>
    <row r="652" spans="17:42">
      <c r="Q652" s="8"/>
      <c r="R652" s="13"/>
      <c r="S652" s="8"/>
      <c r="AP652" s="6"/>
    </row>
    <row r="653" spans="17:42">
      <c r="Q653" s="8"/>
      <c r="R653" s="13"/>
      <c r="S653" s="8"/>
      <c r="AP653" s="6"/>
    </row>
    <row r="654" spans="17:42">
      <c r="Q654" s="8"/>
      <c r="R654" s="13"/>
      <c r="S654" s="8"/>
      <c r="AP654" s="6"/>
    </row>
    <row r="655" spans="17:42">
      <c r="Q655" s="8"/>
      <c r="R655" s="13"/>
      <c r="S655" s="8"/>
      <c r="AP655" s="6"/>
    </row>
    <row r="656" spans="17:42">
      <c r="Q656" s="8"/>
      <c r="R656" s="13"/>
      <c r="S656" s="8"/>
      <c r="AP656" s="6"/>
    </row>
    <row r="657" spans="17:42">
      <c r="Q657" s="8"/>
      <c r="R657" s="13"/>
      <c r="S657" s="8"/>
      <c r="AP657" s="6"/>
    </row>
    <row r="658" spans="17:42">
      <c r="Q658" s="8"/>
      <c r="R658" s="13"/>
      <c r="S658" s="8"/>
      <c r="AP658" s="6"/>
    </row>
    <row r="659" spans="17:42">
      <c r="Q659" s="8"/>
      <c r="R659" s="13"/>
      <c r="S659" s="8"/>
      <c r="AP659" s="6"/>
    </row>
    <row r="660" spans="17:42">
      <c r="Q660" s="8"/>
      <c r="R660" s="13"/>
      <c r="S660" s="8"/>
      <c r="AP660" s="6"/>
    </row>
    <row r="661" spans="17:42">
      <c r="Q661" s="8"/>
      <c r="R661" s="13"/>
      <c r="S661" s="8"/>
      <c r="AP661" s="6"/>
    </row>
    <row r="662" spans="17:42">
      <c r="Q662" s="8"/>
      <c r="R662" s="13"/>
      <c r="S662" s="8"/>
      <c r="AP662" s="6"/>
    </row>
    <row r="663" spans="17:42">
      <c r="Q663" s="8"/>
      <c r="R663" s="13"/>
      <c r="S663" s="8"/>
      <c r="AP663" s="6"/>
    </row>
    <row r="664" spans="17:42">
      <c r="Q664" s="8"/>
      <c r="R664" s="13"/>
      <c r="S664" s="8"/>
      <c r="AP664" s="6"/>
    </row>
    <row r="665" spans="17:42">
      <c r="Q665" s="8"/>
      <c r="R665" s="13"/>
      <c r="S665" s="8"/>
      <c r="AP665" s="6"/>
    </row>
    <row r="666" spans="17:42">
      <c r="Q666" s="8"/>
      <c r="R666" s="13"/>
      <c r="S666" s="8"/>
      <c r="AP666" s="6"/>
    </row>
    <row r="667" spans="17:42">
      <c r="Q667" s="8"/>
      <c r="R667" s="13"/>
      <c r="S667" s="8"/>
      <c r="AP667" s="6"/>
    </row>
    <row r="668" spans="17:42">
      <c r="Q668" s="8"/>
      <c r="R668" s="13"/>
      <c r="S668" s="8"/>
      <c r="AP668" s="6"/>
    </row>
    <row r="669" spans="17:42">
      <c r="Q669" s="8"/>
      <c r="R669" s="13"/>
      <c r="S669" s="8"/>
      <c r="AP669" s="6"/>
    </row>
    <row r="670" spans="17:42">
      <c r="Q670" s="8"/>
      <c r="R670" s="13"/>
      <c r="S670" s="8"/>
      <c r="AP670" s="6"/>
    </row>
    <row r="671" spans="17:42">
      <c r="Q671" s="8"/>
      <c r="R671" s="13"/>
      <c r="S671" s="8"/>
      <c r="AP671" s="6"/>
    </row>
    <row r="672" spans="17:42">
      <c r="Q672" s="8"/>
      <c r="R672" s="13"/>
      <c r="S672" s="8"/>
      <c r="AP672" s="6"/>
    </row>
    <row r="673" spans="17:42">
      <c r="Q673" s="8"/>
      <c r="R673" s="13"/>
      <c r="S673" s="8"/>
      <c r="AP673" s="6"/>
    </row>
    <row r="674" spans="17:42">
      <c r="Q674" s="8"/>
      <c r="R674" s="13"/>
      <c r="S674" s="8"/>
      <c r="AP674" s="6"/>
    </row>
    <row r="675" spans="17:42">
      <c r="Q675" s="8"/>
      <c r="R675" s="13"/>
      <c r="S675" s="8"/>
      <c r="AP675" s="6"/>
    </row>
    <row r="676" spans="17:42">
      <c r="Q676" s="8"/>
      <c r="R676" s="13"/>
      <c r="S676" s="8"/>
      <c r="AP676" s="6"/>
    </row>
    <row r="677" spans="17:42">
      <c r="Q677" s="8"/>
      <c r="R677" s="13"/>
      <c r="S677" s="8"/>
      <c r="AP677" s="6"/>
    </row>
    <row r="678" spans="17:42">
      <c r="Q678" s="8"/>
      <c r="R678" s="13"/>
      <c r="S678" s="8"/>
      <c r="AP678" s="6"/>
    </row>
    <row r="679" spans="17:42">
      <c r="Q679" s="8"/>
      <c r="R679" s="13"/>
      <c r="S679" s="8"/>
      <c r="AP679" s="6"/>
    </row>
    <row r="680" spans="17:42">
      <c r="Q680" s="8"/>
      <c r="R680" s="13"/>
      <c r="S680" s="8"/>
      <c r="AP680" s="6"/>
    </row>
    <row r="681" spans="17:42">
      <c r="Q681" s="8"/>
      <c r="R681" s="13"/>
      <c r="S681" s="8"/>
      <c r="AP681" s="6"/>
    </row>
    <row r="682" spans="17:42">
      <c r="Q682" s="8"/>
      <c r="R682" s="13"/>
      <c r="S682" s="8"/>
      <c r="AP682" s="6"/>
    </row>
    <row r="683" spans="17:42">
      <c r="Q683" s="8"/>
      <c r="R683" s="13"/>
      <c r="S683" s="8"/>
      <c r="AP683" s="6"/>
    </row>
    <row r="684" spans="17:42">
      <c r="Q684" s="8"/>
      <c r="R684" s="13"/>
      <c r="S684" s="8"/>
      <c r="AP684" s="6"/>
    </row>
    <row r="685" spans="17:42">
      <c r="Q685" s="8"/>
      <c r="R685" s="13"/>
      <c r="S685" s="8"/>
      <c r="AP685" s="6"/>
    </row>
    <row r="686" spans="17:42">
      <c r="Q686" s="8"/>
      <c r="R686" s="13"/>
      <c r="S686" s="8"/>
      <c r="AP686" s="6"/>
    </row>
    <row r="687" spans="17:42">
      <c r="Q687" s="8"/>
      <c r="R687" s="13"/>
      <c r="S687" s="8"/>
      <c r="AP687" s="6"/>
    </row>
    <row r="688" spans="17:42">
      <c r="Q688" s="8"/>
      <c r="R688" s="13"/>
      <c r="S688" s="8"/>
      <c r="AP688" s="6"/>
    </row>
    <row r="689" spans="17:42">
      <c r="Q689" s="8"/>
      <c r="R689" s="13"/>
      <c r="S689" s="8"/>
      <c r="AP689" s="6"/>
    </row>
    <row r="690" spans="17:42">
      <c r="Q690" s="8"/>
      <c r="R690" s="13"/>
      <c r="S690" s="8"/>
      <c r="AP690" s="6"/>
    </row>
    <row r="691" spans="17:42">
      <c r="Q691" s="8"/>
      <c r="R691" s="13"/>
      <c r="S691" s="8"/>
      <c r="AP691" s="6"/>
    </row>
    <row r="692" spans="17:42">
      <c r="Q692" s="8"/>
      <c r="R692" s="13"/>
      <c r="S692" s="8"/>
      <c r="AP692" s="6"/>
    </row>
    <row r="693" spans="17:42">
      <c r="Q693" s="8"/>
      <c r="R693" s="13"/>
      <c r="S693" s="8"/>
      <c r="AP693" s="6"/>
    </row>
    <row r="694" spans="17:42">
      <c r="Q694" s="8"/>
      <c r="R694" s="13"/>
      <c r="S694" s="8"/>
      <c r="AP694" s="6"/>
    </row>
    <row r="695" spans="17:42">
      <c r="Q695" s="8"/>
      <c r="R695" s="13"/>
      <c r="S695" s="8"/>
      <c r="AP695" s="6"/>
    </row>
    <row r="696" spans="17:42">
      <c r="Q696" s="8"/>
      <c r="R696" s="13"/>
      <c r="S696" s="8"/>
      <c r="AP696" s="6"/>
    </row>
    <row r="697" spans="17:42">
      <c r="Q697" s="8"/>
      <c r="R697" s="13"/>
      <c r="S697" s="8"/>
      <c r="AP697" s="6"/>
    </row>
    <row r="698" spans="17:42">
      <c r="Q698" s="8"/>
      <c r="R698" s="13"/>
      <c r="S698" s="8"/>
      <c r="AP698" s="6"/>
    </row>
    <row r="699" spans="17:42">
      <c r="Q699" s="8"/>
      <c r="R699" s="13"/>
      <c r="S699" s="8"/>
      <c r="AP699" s="6"/>
    </row>
    <row r="700" spans="17:42">
      <c r="Q700" s="8"/>
      <c r="R700" s="13"/>
      <c r="S700" s="8"/>
      <c r="AP700" s="6"/>
    </row>
    <row r="701" spans="17:42">
      <c r="R701" s="13"/>
    </row>
    <row r="702" spans="17:42">
      <c r="R702" s="13"/>
    </row>
    <row r="705" spans="1:42" ht="15">
      <c r="A705" s="165"/>
      <c r="B705" s="165"/>
      <c r="C705" s="165"/>
      <c r="D705" s="165"/>
      <c r="N705" s="165"/>
      <c r="O705" s="762"/>
      <c r="T705" s="165"/>
      <c r="U705" s="1058"/>
      <c r="V705" s="165"/>
      <c r="W705" s="165"/>
      <c r="X705" s="165"/>
      <c r="Y705" s="165"/>
      <c r="Z705" s="165"/>
      <c r="AA705" s="165"/>
      <c r="AB705" s="165"/>
      <c r="AC705" s="165"/>
      <c r="AD705" s="165"/>
      <c r="AE705" s="165"/>
      <c r="AF705" s="165"/>
      <c r="AG705" s="165"/>
      <c r="AH705" s="165"/>
      <c r="AI705" s="165"/>
      <c r="AJ705" s="165"/>
      <c r="AK705" s="165"/>
      <c r="AL705" s="165"/>
      <c r="AM705" s="162"/>
      <c r="AN705" s="165"/>
      <c r="AO705" s="165"/>
      <c r="AP705" s="165"/>
    </row>
    <row r="706" spans="1:42" ht="15">
      <c r="A706" s="165"/>
      <c r="B706" s="165"/>
      <c r="C706" s="165"/>
      <c r="D706" s="165"/>
      <c r="N706" s="165"/>
      <c r="O706" s="762"/>
      <c r="T706" s="165"/>
      <c r="U706" s="1058"/>
      <c r="V706" s="165"/>
      <c r="W706" s="165"/>
      <c r="X706" s="165"/>
      <c r="Y706" s="165"/>
      <c r="Z706" s="165"/>
      <c r="AA706" s="165"/>
      <c r="AB706" s="165"/>
      <c r="AC706" s="165"/>
      <c r="AD706" s="165"/>
      <c r="AE706" s="165"/>
      <c r="AF706" s="165"/>
      <c r="AG706" s="165"/>
      <c r="AH706" s="165"/>
      <c r="AI706" s="165"/>
      <c r="AJ706" s="165"/>
      <c r="AK706" s="165"/>
      <c r="AL706" s="165"/>
      <c r="AM706" s="162"/>
      <c r="AN706" s="165"/>
      <c r="AO706" s="165"/>
      <c r="AP706" s="165"/>
    </row>
    <row r="707" spans="1:42" ht="15">
      <c r="A707" s="165"/>
      <c r="B707" s="165"/>
      <c r="C707" s="165"/>
      <c r="D707" s="165"/>
      <c r="N707" s="165"/>
      <c r="O707" s="762"/>
      <c r="R707" s="165"/>
      <c r="T707" s="165"/>
      <c r="U707" s="1058"/>
      <c r="V707" s="165"/>
      <c r="W707" s="165"/>
      <c r="X707" s="165"/>
      <c r="Y707" s="165"/>
      <c r="Z707" s="165"/>
      <c r="AA707" s="165"/>
      <c r="AB707" s="165"/>
      <c r="AC707" s="165"/>
      <c r="AD707" s="165"/>
      <c r="AE707" s="165"/>
      <c r="AF707" s="165"/>
      <c r="AG707" s="165"/>
      <c r="AH707" s="165"/>
      <c r="AI707" s="165"/>
      <c r="AJ707" s="165"/>
      <c r="AK707" s="165"/>
      <c r="AL707" s="165"/>
      <c r="AM707" s="162"/>
      <c r="AN707" s="165"/>
      <c r="AO707" s="165"/>
      <c r="AP707" s="165"/>
    </row>
    <row r="708" spans="1:42" ht="15">
      <c r="A708" s="165"/>
      <c r="B708" s="165"/>
      <c r="C708" s="165"/>
      <c r="D708" s="165"/>
      <c r="N708" s="165"/>
      <c r="O708" s="762"/>
      <c r="R708" s="165"/>
      <c r="T708" s="165"/>
      <c r="U708" s="1058"/>
      <c r="V708" s="165"/>
      <c r="W708" s="165"/>
      <c r="X708" s="165"/>
      <c r="Y708" s="165"/>
      <c r="Z708" s="165"/>
      <c r="AA708" s="165"/>
      <c r="AB708" s="165"/>
      <c r="AC708" s="165"/>
      <c r="AD708" s="165"/>
      <c r="AE708" s="165"/>
      <c r="AF708" s="165"/>
      <c r="AG708" s="165"/>
      <c r="AH708" s="165"/>
      <c r="AI708" s="165"/>
      <c r="AJ708" s="165"/>
      <c r="AK708" s="165"/>
      <c r="AL708" s="165"/>
      <c r="AM708" s="162"/>
      <c r="AN708" s="165"/>
      <c r="AO708" s="165"/>
      <c r="AP708" s="165"/>
    </row>
    <row r="709" spans="1:42" ht="15">
      <c r="A709" s="165"/>
      <c r="B709" s="165"/>
      <c r="C709" s="165"/>
      <c r="D709" s="165"/>
      <c r="N709" s="165"/>
      <c r="O709" s="762"/>
      <c r="R709" s="165"/>
      <c r="T709" s="165"/>
      <c r="U709" s="1058"/>
      <c r="V709" s="165"/>
      <c r="W709" s="165"/>
      <c r="X709" s="165"/>
      <c r="Y709" s="165"/>
      <c r="Z709" s="165"/>
      <c r="AA709" s="165"/>
      <c r="AB709" s="165"/>
      <c r="AC709" s="165"/>
      <c r="AD709" s="165"/>
      <c r="AE709" s="165"/>
      <c r="AF709" s="165"/>
      <c r="AG709" s="165"/>
      <c r="AH709" s="165"/>
      <c r="AI709" s="165"/>
      <c r="AJ709" s="165"/>
      <c r="AK709" s="165"/>
      <c r="AL709" s="165"/>
      <c r="AM709" s="162"/>
      <c r="AN709" s="165"/>
      <c r="AO709" s="165"/>
      <c r="AP709" s="165"/>
    </row>
    <row r="710" spans="1:42" ht="15">
      <c r="A710" s="165"/>
      <c r="B710" s="165"/>
      <c r="C710" s="165"/>
      <c r="D710" s="165"/>
      <c r="N710" s="165"/>
      <c r="O710" s="762"/>
      <c r="R710" s="165"/>
      <c r="T710" s="165"/>
      <c r="U710" s="1058"/>
      <c r="V710" s="165"/>
      <c r="W710" s="165"/>
      <c r="X710" s="165"/>
      <c r="Y710" s="165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5"/>
      <c r="AJ710" s="165"/>
      <c r="AK710" s="165"/>
      <c r="AL710" s="165"/>
      <c r="AM710" s="162"/>
      <c r="AN710" s="165"/>
      <c r="AO710" s="165"/>
      <c r="AP710" s="165"/>
    </row>
    <row r="711" spans="1:42" ht="15">
      <c r="A711" s="165"/>
      <c r="B711" s="165"/>
      <c r="C711" s="165"/>
      <c r="D711" s="165"/>
      <c r="N711" s="165"/>
      <c r="O711" s="762"/>
      <c r="R711" s="165"/>
      <c r="T711" s="165"/>
      <c r="U711" s="1058"/>
      <c r="V711" s="165"/>
      <c r="W711" s="165"/>
      <c r="X711" s="165"/>
      <c r="Y711" s="165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5"/>
      <c r="AJ711" s="165"/>
      <c r="AK711" s="165"/>
      <c r="AL711" s="165"/>
      <c r="AM711" s="162"/>
      <c r="AN711" s="165"/>
      <c r="AO711" s="165"/>
      <c r="AP711" s="165"/>
    </row>
    <row r="712" spans="1:42" ht="15">
      <c r="A712" s="165"/>
      <c r="B712" s="165"/>
      <c r="C712" s="165"/>
      <c r="D712" s="165"/>
      <c r="N712" s="165"/>
      <c r="O712" s="762"/>
      <c r="R712" s="165"/>
      <c r="T712" s="165"/>
      <c r="U712" s="1058"/>
      <c r="V712" s="165"/>
      <c r="W712" s="165"/>
      <c r="X712" s="165"/>
      <c r="Y712" s="165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5"/>
      <c r="AJ712" s="165"/>
      <c r="AK712" s="165"/>
      <c r="AL712" s="165"/>
      <c r="AM712" s="162"/>
      <c r="AN712" s="165"/>
      <c r="AO712" s="165"/>
      <c r="AP712" s="165"/>
    </row>
    <row r="713" spans="1:42" ht="15">
      <c r="A713" s="165"/>
      <c r="B713" s="165"/>
      <c r="C713" s="165"/>
      <c r="D713" s="165"/>
      <c r="N713" s="165"/>
      <c r="O713" s="762"/>
      <c r="R713" s="165"/>
      <c r="T713" s="165"/>
      <c r="U713" s="1058"/>
      <c r="V713" s="165"/>
      <c r="W713" s="165"/>
      <c r="X713" s="165"/>
      <c r="Y713" s="165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5"/>
      <c r="AJ713" s="165"/>
      <c r="AK713" s="165"/>
      <c r="AL713" s="165"/>
      <c r="AM713" s="162"/>
      <c r="AN713" s="165"/>
      <c r="AO713" s="165"/>
      <c r="AP713" s="165"/>
    </row>
    <row r="714" spans="1:42" ht="15">
      <c r="A714" s="165"/>
      <c r="B714" s="165"/>
      <c r="C714" s="165"/>
      <c r="D714" s="165"/>
      <c r="N714" s="165"/>
      <c r="O714" s="762"/>
      <c r="R714" s="165"/>
      <c r="T714" s="165"/>
      <c r="U714" s="1058"/>
      <c r="V714" s="165"/>
      <c r="W714" s="165"/>
      <c r="X714" s="165"/>
      <c r="Y714" s="165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5"/>
      <c r="AJ714" s="165"/>
      <c r="AK714" s="165"/>
      <c r="AL714" s="165"/>
      <c r="AM714" s="162"/>
      <c r="AN714" s="165"/>
      <c r="AO714" s="165"/>
      <c r="AP714" s="165"/>
    </row>
    <row r="715" spans="1:42" ht="15">
      <c r="A715" s="165"/>
      <c r="B715" s="165"/>
      <c r="C715" s="165"/>
      <c r="D715" s="165"/>
      <c r="N715" s="165"/>
      <c r="O715" s="762"/>
      <c r="R715" s="165"/>
      <c r="T715" s="165"/>
      <c r="U715" s="1058"/>
      <c r="V715" s="165"/>
      <c r="W715" s="165"/>
      <c r="X715" s="165"/>
      <c r="Y715" s="165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5"/>
      <c r="AJ715" s="165"/>
      <c r="AK715" s="165"/>
      <c r="AL715" s="165"/>
      <c r="AM715" s="162"/>
      <c r="AN715" s="165"/>
      <c r="AO715" s="165"/>
      <c r="AP715" s="165"/>
    </row>
    <row r="716" spans="1:42" ht="15">
      <c r="A716" s="165"/>
      <c r="B716" s="165"/>
      <c r="C716" s="165"/>
      <c r="D716" s="165"/>
      <c r="N716" s="165"/>
      <c r="O716" s="762"/>
      <c r="R716" s="165"/>
      <c r="T716" s="165"/>
      <c r="U716" s="1058"/>
      <c r="V716" s="165"/>
      <c r="W716" s="165"/>
      <c r="X716" s="165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5"/>
      <c r="AJ716" s="165"/>
      <c r="AK716" s="165"/>
      <c r="AL716" s="165"/>
      <c r="AM716" s="162"/>
      <c r="AN716" s="165"/>
      <c r="AO716" s="165"/>
      <c r="AP716" s="165"/>
    </row>
    <row r="717" spans="1:42">
      <c r="R717" s="165"/>
    </row>
    <row r="718" spans="1:42">
      <c r="R718" s="165"/>
    </row>
  </sheetData>
  <autoFilter ref="A4:CV360"/>
  <mergeCells count="4">
    <mergeCell ref="B1:Q1"/>
    <mergeCell ref="B2:Q2"/>
    <mergeCell ref="A333:B333"/>
    <mergeCell ref="A334:B334"/>
  </mergeCells>
  <pageMargins left="0.7" right="0.7" top="0.75" bottom="0.75" header="0.3" footer="0.3"/>
  <pageSetup orientation="portrait" verticalDpi="1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718"/>
  <sheetViews>
    <sheetView topLeftCell="J152" workbookViewId="0">
      <selection activeCell="U174" sqref="U174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16.140625" style="162" customWidth="1"/>
    <col min="5" max="6" width="29.7109375" style="331" customWidth="1"/>
    <col min="7" max="7" width="17.85546875" style="165" bestFit="1" customWidth="1"/>
    <col min="8" max="8" width="14.5703125" style="165" customWidth="1"/>
    <col min="9" max="9" width="7" style="165" customWidth="1"/>
    <col min="10" max="10" width="10.42578125" style="165" bestFit="1" customWidth="1"/>
    <col min="11" max="11" width="8.42578125" style="165" customWidth="1"/>
    <col min="12" max="12" width="12.140625" style="165" customWidth="1"/>
    <col min="13" max="13" width="19.7109375" style="165" customWidth="1"/>
    <col min="14" max="14" width="21.140625" style="172" customWidth="1"/>
    <col min="15" max="15" width="14.5703125" style="164" customWidth="1"/>
    <col min="16" max="16" width="14.28515625" style="164" customWidth="1"/>
    <col min="17" max="17" width="19.140625" style="165" customWidth="1"/>
    <col min="18" max="18" width="24.7109375" style="45" customWidth="1"/>
    <col min="19" max="19" width="33.140625" style="165" customWidth="1"/>
    <col min="20" max="32" width="16.85546875" style="172" customWidth="1"/>
    <col min="33" max="34" width="13.7109375" style="5" customWidth="1"/>
    <col min="35" max="35" width="42.42578125" style="7" customWidth="1"/>
    <col min="36" max="36" width="57.42578125" style="6" customWidth="1"/>
    <col min="37" max="38" width="75.7109375" style="6" customWidth="1"/>
    <col min="39" max="39" width="24" style="7" customWidth="1"/>
    <col min="40" max="40" width="20" style="6" customWidth="1"/>
    <col min="41" max="41" width="33.42578125" style="6" customWidth="1"/>
    <col min="42" max="42" width="53.42578125" style="172" customWidth="1"/>
    <col min="43" max="43" width="20.28515625" style="165" customWidth="1"/>
    <col min="44" max="16384" width="9.140625" style="165"/>
  </cols>
  <sheetData>
    <row r="1" spans="1:43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2" t="s">
        <v>1</v>
      </c>
      <c r="S1" s="3" t="s">
        <v>2</v>
      </c>
      <c r="T1" s="4" t="s">
        <v>3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H1" s="5"/>
      <c r="AI1" s="6"/>
      <c r="AJ1" s="6"/>
      <c r="AK1" s="6"/>
      <c r="AL1" s="6"/>
      <c r="AM1" s="7"/>
      <c r="AN1" s="6"/>
      <c r="AO1" s="6"/>
      <c r="AP1" s="6"/>
    </row>
    <row r="2" spans="1:43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7"/>
      <c r="Q2" s="1438"/>
      <c r="R2" s="9">
        <v>37087</v>
      </c>
      <c r="S2" s="10" t="str">
        <f>DATEDIF(R2,T2,"Y") &amp; " NĂM " &amp;DATEDIF(R2,T2,"YM") &amp; " THÁNG " &amp; DATEDIF(R2,T2, "MD") &amp; " NGÀY "</f>
        <v xml:space="preserve">7 NĂM 5 THÁNG 16 NGÀY </v>
      </c>
      <c r="T2" s="11">
        <v>39813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5"/>
      <c r="AH2" s="5"/>
      <c r="AI2" s="6"/>
      <c r="AJ2" s="6"/>
      <c r="AK2" s="6"/>
      <c r="AL2" s="6"/>
      <c r="AM2" s="7"/>
      <c r="AN2" s="6"/>
      <c r="AO2" s="6"/>
      <c r="AP2" s="6"/>
    </row>
    <row r="3" spans="1:43" s="8" customFormat="1" ht="10.5" customHeight="1">
      <c r="A3" s="7"/>
      <c r="B3" s="12"/>
      <c r="C3" s="7"/>
      <c r="D3" s="7"/>
      <c r="E3" s="789"/>
      <c r="F3" s="789"/>
      <c r="G3" s="7"/>
      <c r="H3" s="7"/>
      <c r="I3" s="7"/>
      <c r="J3" s="7"/>
      <c r="K3" s="7"/>
      <c r="L3" s="7" t="s">
        <v>5</v>
      </c>
      <c r="M3" s="7"/>
      <c r="N3" s="6"/>
      <c r="O3" s="5"/>
      <c r="P3" s="5"/>
      <c r="R3" s="13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5"/>
      <c r="AH3" s="5"/>
      <c r="AI3" s="6"/>
      <c r="AJ3" s="6"/>
      <c r="AK3" s="6"/>
      <c r="AL3" s="6"/>
      <c r="AM3" s="7"/>
      <c r="AN3" s="6"/>
      <c r="AO3" s="6"/>
      <c r="AP3" s="6"/>
    </row>
    <row r="4" spans="1:43" s="24" customFormat="1" ht="76.5" customHeight="1">
      <c r="A4" s="14" t="s">
        <v>6</v>
      </c>
      <c r="B4" s="14" t="s">
        <v>6</v>
      </c>
      <c r="C4" s="15" t="s">
        <v>7</v>
      </c>
      <c r="D4" s="15"/>
      <c r="E4" s="317" t="s">
        <v>8</v>
      </c>
      <c r="F4" s="317"/>
      <c r="G4" s="15" t="s">
        <v>498</v>
      </c>
      <c r="H4" s="15" t="s">
        <v>2576</v>
      </c>
      <c r="I4" s="16" t="s">
        <v>9</v>
      </c>
      <c r="J4" s="16"/>
      <c r="K4" s="17" t="s">
        <v>10</v>
      </c>
      <c r="L4" s="17" t="s">
        <v>11</v>
      </c>
      <c r="M4" s="17" t="s">
        <v>12</v>
      </c>
      <c r="N4" s="17" t="s">
        <v>13</v>
      </c>
      <c r="O4" s="18" t="s">
        <v>14</v>
      </c>
      <c r="P4" s="18" t="s">
        <v>15</v>
      </c>
      <c r="Q4" s="15" t="s">
        <v>16</v>
      </c>
      <c r="R4" s="15" t="s">
        <v>17</v>
      </c>
      <c r="S4" s="19" t="s">
        <v>18</v>
      </c>
      <c r="T4" s="20" t="s">
        <v>19</v>
      </c>
      <c r="U4" s="20" t="s">
        <v>2465</v>
      </c>
      <c r="V4" s="20" t="s">
        <v>2646</v>
      </c>
      <c r="W4" s="20" t="s">
        <v>2647</v>
      </c>
      <c r="X4" s="763" t="s">
        <v>2648</v>
      </c>
      <c r="Y4" s="763" t="s">
        <v>2649</v>
      </c>
      <c r="Z4" s="763" t="s">
        <v>2650</v>
      </c>
      <c r="AA4" s="763" t="s">
        <v>2651</v>
      </c>
      <c r="AB4" s="763" t="s">
        <v>2652</v>
      </c>
      <c r="AC4" s="763" t="s">
        <v>2653</v>
      </c>
      <c r="AD4" s="763" t="s">
        <v>2654</v>
      </c>
      <c r="AE4" s="763" t="s">
        <v>2655</v>
      </c>
      <c r="AF4" s="763" t="s">
        <v>2656</v>
      </c>
      <c r="AG4" s="21" t="s">
        <v>20</v>
      </c>
      <c r="AH4" s="21"/>
      <c r="AI4" s="20" t="s">
        <v>21</v>
      </c>
      <c r="AJ4" s="20" t="s">
        <v>22</v>
      </c>
      <c r="AK4" s="22" t="s">
        <v>23</v>
      </c>
      <c r="AL4" s="22" t="s">
        <v>24</v>
      </c>
      <c r="AM4" s="22" t="s">
        <v>25</v>
      </c>
      <c r="AN4" s="23" t="s">
        <v>26</v>
      </c>
      <c r="AO4" s="23" t="s">
        <v>27</v>
      </c>
      <c r="AP4" s="20" t="s">
        <v>28</v>
      </c>
      <c r="AQ4" s="24" t="s">
        <v>29</v>
      </c>
    </row>
    <row r="5" spans="1:43" s="36" customFormat="1" ht="18" customHeight="1">
      <c r="A5" s="479">
        <f>IF(C5=0,"",SUBTOTAL(3,C$5:C5))</f>
        <v>1</v>
      </c>
      <c r="B5" s="343">
        <v>1</v>
      </c>
      <c r="C5" s="25" t="s">
        <v>30</v>
      </c>
      <c r="D5" s="25" t="str">
        <f>VLOOKUP(C5,Sheet4!$A$1:$B$300,2,0)</f>
        <v>9213003755</v>
      </c>
      <c r="E5" s="63" t="s">
        <v>31</v>
      </c>
      <c r="F5" s="63" t="str">
        <f>VLOOKUP(D5,'Sheet1 (2)'!$D$11:$F$338,3,0)</f>
        <v>Nguyễn Công Huân</v>
      </c>
      <c r="G5" s="774">
        <f>VLOOKUP(C5,'chuyển xếp 2024'!$C$5:$W$328,17,0)</f>
        <v>26000000</v>
      </c>
      <c r="H5" s="774">
        <f>VLOOKUP(C5,'chuyển xếp 2024'!$C$5:$W$328,19,0)</f>
        <v>0</v>
      </c>
      <c r="I5" s="63" t="s">
        <v>32</v>
      </c>
      <c r="J5" s="63">
        <f>IF(I5="nữ",0,1)</f>
        <v>1</v>
      </c>
      <c r="K5" s="63" t="s">
        <v>33</v>
      </c>
      <c r="L5" s="63" t="s">
        <v>34</v>
      </c>
      <c r="M5" s="63" t="s">
        <v>35</v>
      </c>
      <c r="N5" s="853"/>
      <c r="O5" s="106">
        <v>31483</v>
      </c>
      <c r="P5" s="107">
        <v>41379</v>
      </c>
      <c r="Q5" s="56" t="s">
        <v>36</v>
      </c>
      <c r="R5" s="56" t="s">
        <v>37</v>
      </c>
      <c r="S5" s="56" t="str">
        <f t="shared" ref="S5:S84" ca="1" si="0">DATEDIF(P5,TODAY(),"Y") &amp; " NĂM " &amp;DATEDIF(P5,TODAY(),"YM") &amp; " THÁNG " &amp; DATEDIF(P5,TODAY(), "MD") &amp; " NGÀY "</f>
        <v xml:space="preserve">13 NĂM 4 THÁNG 4 NGÀY </v>
      </c>
      <c r="T5" s="80" t="s">
        <v>38</v>
      </c>
      <c r="U5" s="80" t="str">
        <f>VLOOKUP(C5,Sheet5!$B$2:$G$253,6,0)</f>
        <v>092086007417</v>
      </c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75">
        <v>44743</v>
      </c>
      <c r="AH5" s="75"/>
      <c r="AI5" s="46" t="s">
        <v>232</v>
      </c>
      <c r="AJ5" s="108" t="s">
        <v>39</v>
      </c>
      <c r="AK5" s="108" t="s">
        <v>40</v>
      </c>
      <c r="AL5" s="108" t="s">
        <v>41</v>
      </c>
      <c r="AM5" s="75"/>
      <c r="AN5" s="56" t="s">
        <v>42</v>
      </c>
      <c r="AO5" s="56" t="s">
        <v>43</v>
      </c>
      <c r="AP5" s="56"/>
      <c r="AQ5" s="36">
        <f t="shared" ref="AQ5:AQ80" ca="1" si="1">DATEDIF(O5,TODAY(),"y")</f>
        <v>40</v>
      </c>
    </row>
    <row r="6" spans="1:43" s="36" customFormat="1" ht="18" customHeight="1">
      <c r="A6" s="479">
        <f>IF(C6=0,"",SUBTOTAL(3,C$5:C6))</f>
        <v>2</v>
      </c>
      <c r="B6" s="343">
        <v>2</v>
      </c>
      <c r="C6" s="25" t="s">
        <v>44</v>
      </c>
      <c r="D6" s="25" t="str">
        <f>VLOOKUP(C6,Sheet4!$A$1:$B$300,2,0)</f>
        <v>5496032611</v>
      </c>
      <c r="E6" s="63" t="s">
        <v>45</v>
      </c>
      <c r="F6" s="63" t="str">
        <f>VLOOKUP(D6,'Sheet1 (2)'!$D$11:$F$338,3,0)</f>
        <v>Nguyễn Nam Bình</v>
      </c>
      <c r="G6" s="774">
        <f>VLOOKUP(C6,'chuyển xếp 2024'!$C$5:$W$328,17,0)</f>
        <v>23000000</v>
      </c>
      <c r="H6" s="774">
        <f>VLOOKUP(C6,'chuyển xếp 2024'!$C$5:$W$328,19,0)</f>
        <v>0</v>
      </c>
      <c r="I6" s="63" t="s">
        <v>32</v>
      </c>
      <c r="J6" s="63">
        <f t="shared" ref="J6:J69" si="2">IF(I6="nữ",0,1)</f>
        <v>1</v>
      </c>
      <c r="K6" s="63" t="s">
        <v>33</v>
      </c>
      <c r="L6" s="63" t="s">
        <v>34</v>
      </c>
      <c r="M6" s="854" t="s">
        <v>46</v>
      </c>
      <c r="N6" s="56"/>
      <c r="O6" s="106">
        <v>26344</v>
      </c>
      <c r="P6" s="107">
        <v>34243</v>
      </c>
      <c r="Q6" s="56" t="s">
        <v>36</v>
      </c>
      <c r="R6" s="56"/>
      <c r="S6" s="56" t="str">
        <f t="shared" ca="1" si="0"/>
        <v xml:space="preserve">32 NĂM 10 THÁNG 18 NGÀY </v>
      </c>
      <c r="T6" s="80" t="s">
        <v>47</v>
      </c>
      <c r="U6" s="80" t="str">
        <f>VLOOKUP(C6,Sheet5!$B$2:$G$253,6,0)</f>
        <v>034072016055</v>
      </c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75">
        <v>44522</v>
      </c>
      <c r="AH6" s="75"/>
      <c r="AI6" s="46" t="s">
        <v>232</v>
      </c>
      <c r="AJ6" s="108" t="s">
        <v>48</v>
      </c>
      <c r="AK6" s="108" t="s">
        <v>49</v>
      </c>
      <c r="AL6" s="108" t="s">
        <v>49</v>
      </c>
      <c r="AM6" s="75"/>
      <c r="AN6" s="56" t="s">
        <v>50</v>
      </c>
      <c r="AO6" s="56" t="s">
        <v>51</v>
      </c>
      <c r="AP6" s="56"/>
      <c r="AQ6" s="36">
        <f t="shared" ca="1" si="1"/>
        <v>54</v>
      </c>
    </row>
    <row r="7" spans="1:43" s="491" customFormat="1" ht="18" customHeight="1">
      <c r="A7" s="479">
        <f>IF(C7=0,"",SUBTOTAL(3,C$5:C7))</f>
        <v>3</v>
      </c>
      <c r="B7" s="343">
        <v>3</v>
      </c>
      <c r="C7" s="479" t="s">
        <v>132</v>
      </c>
      <c r="D7" s="479" t="str">
        <f>VLOOKUP(C7,Sheet4!$A$1:$B$300,2,0)</f>
        <v>5402005143</v>
      </c>
      <c r="E7" s="483" t="s">
        <v>133</v>
      </c>
      <c r="F7" s="63" t="str">
        <f>VLOOKUP(D7,'Sheet1 (2)'!$D$11:$F$338,3,0)</f>
        <v>Trần Ngọc Văn</v>
      </c>
      <c r="G7" s="872">
        <v>21850000</v>
      </c>
      <c r="H7" s="872"/>
      <c r="I7" s="483" t="s">
        <v>32</v>
      </c>
      <c r="J7" s="63">
        <f t="shared" si="2"/>
        <v>1</v>
      </c>
      <c r="K7" s="483" t="s">
        <v>33</v>
      </c>
      <c r="L7" s="483" t="s">
        <v>134</v>
      </c>
      <c r="M7" s="483" t="s">
        <v>2744</v>
      </c>
      <c r="N7" s="484" t="s">
        <v>1848</v>
      </c>
      <c r="O7" s="485">
        <v>28775</v>
      </c>
      <c r="P7" s="486">
        <v>37104</v>
      </c>
      <c r="Q7" s="484" t="s">
        <v>36</v>
      </c>
      <c r="R7" s="484" t="s">
        <v>137</v>
      </c>
      <c r="S7" s="484" t="str">
        <f t="shared" ca="1" si="0"/>
        <v xml:space="preserve">25 NĂM 0 THÁNG 18 NGÀY </v>
      </c>
      <c r="T7" s="487" t="s">
        <v>138</v>
      </c>
      <c r="U7" s="487" t="str">
        <f>VLOOKUP(C7,Sheet5!$B$2:$G$253,6,0)</f>
        <v>089078019969</v>
      </c>
      <c r="V7" s="487"/>
      <c r="W7" s="487"/>
      <c r="X7" s="487"/>
      <c r="Y7" s="487"/>
      <c r="Z7" s="487"/>
      <c r="AA7" s="487"/>
      <c r="AB7" s="487"/>
      <c r="AC7" s="487"/>
      <c r="AD7" s="487"/>
      <c r="AE7" s="487"/>
      <c r="AF7" s="487"/>
      <c r="AG7" s="488"/>
      <c r="AH7" s="488"/>
      <c r="AI7" s="499" t="s">
        <v>232</v>
      </c>
      <c r="AJ7" s="489" t="s">
        <v>139</v>
      </c>
      <c r="AK7" s="499" t="s">
        <v>140</v>
      </c>
      <c r="AL7" s="499" t="s">
        <v>141</v>
      </c>
      <c r="AM7" s="490" t="s">
        <v>142</v>
      </c>
      <c r="AN7" s="484" t="s">
        <v>50</v>
      </c>
      <c r="AO7" s="484" t="s">
        <v>143</v>
      </c>
      <c r="AP7" s="484" t="s">
        <v>73</v>
      </c>
      <c r="AQ7" s="491">
        <f t="shared" ca="1" si="1"/>
        <v>47</v>
      </c>
    </row>
    <row r="8" spans="1:43" s="491" customFormat="1">
      <c r="A8" s="479">
        <f>IF(C8=0,"",SUBTOTAL(3,C$5:C8))</f>
        <v>4</v>
      </c>
      <c r="B8" s="343">
        <v>4</v>
      </c>
      <c r="C8" s="532" t="s">
        <v>662</v>
      </c>
      <c r="D8" s="479" t="str">
        <f>VLOOKUP(C8,Sheet4!$A$1:$B$300,2,0)</f>
        <v>6506006858</v>
      </c>
      <c r="E8" s="537" t="s">
        <v>663</v>
      </c>
      <c r="F8" s="63" t="str">
        <f>VLOOKUP(D8,'Sheet1 (2)'!$D$11:$F$338,3,0)</f>
        <v>Trần Siêu Đẳng</v>
      </c>
      <c r="G8" s="872">
        <v>21850000</v>
      </c>
      <c r="H8" s="872"/>
      <c r="I8" s="537" t="s">
        <v>32</v>
      </c>
      <c r="J8" s="63">
        <f t="shared" si="2"/>
        <v>1</v>
      </c>
      <c r="K8" s="483" t="s">
        <v>33</v>
      </c>
      <c r="L8" s="483" t="s">
        <v>34</v>
      </c>
      <c r="M8" s="537" t="s">
        <v>2743</v>
      </c>
      <c r="N8" s="499" t="s">
        <v>386</v>
      </c>
      <c r="O8" s="485">
        <v>29335</v>
      </c>
      <c r="P8" s="486">
        <v>39052</v>
      </c>
      <c r="Q8" s="535" t="s">
        <v>36</v>
      </c>
      <c r="R8" s="484" t="s">
        <v>665</v>
      </c>
      <c r="S8" s="484" t="str">
        <f t="shared" ca="1" si="0"/>
        <v xml:space="preserve">19 NĂM 8 THÁNG 18 NGÀY </v>
      </c>
      <c r="T8" s="528">
        <v>212021584</v>
      </c>
      <c r="U8" s="487" t="str">
        <f>VLOOKUP(C8,Sheet5!$B$2:$G$253,6,0)</f>
        <v>051080007405</v>
      </c>
      <c r="V8" s="487"/>
      <c r="W8" s="487"/>
      <c r="X8" s="487"/>
      <c r="Y8" s="487"/>
      <c r="Z8" s="487"/>
      <c r="AA8" s="487"/>
      <c r="AB8" s="487"/>
      <c r="AC8" s="487"/>
      <c r="AD8" s="487"/>
      <c r="AE8" s="487"/>
      <c r="AF8" s="487"/>
      <c r="AG8" s="488">
        <v>40938</v>
      </c>
      <c r="AH8" s="488"/>
      <c r="AI8" s="499" t="s">
        <v>232</v>
      </c>
      <c r="AJ8" s="489" t="s">
        <v>666</v>
      </c>
      <c r="AK8" s="499" t="s">
        <v>667</v>
      </c>
      <c r="AL8" s="499"/>
      <c r="AM8" s="480"/>
      <c r="AN8" s="535" t="s">
        <v>50</v>
      </c>
      <c r="AO8" s="535" t="s">
        <v>72</v>
      </c>
      <c r="AP8" s="484" t="s">
        <v>510</v>
      </c>
      <c r="AQ8" s="491">
        <f t="shared" ca="1" si="1"/>
        <v>46</v>
      </c>
    </row>
    <row r="9" spans="1:43" s="624" customFormat="1">
      <c r="A9" s="479">
        <f>IF(C9=0,"",SUBTOTAL(3,C$5:C9))</f>
        <v>5</v>
      </c>
      <c r="B9" s="479">
        <v>5</v>
      </c>
      <c r="C9" s="66" t="s">
        <v>293</v>
      </c>
      <c r="D9" s="25" t="str">
        <f>VLOOKUP(C9,Sheet4!$A$1:$B$300,2,0)</f>
        <v>8616014612</v>
      </c>
      <c r="E9" s="46" t="s">
        <v>294</v>
      </c>
      <c r="F9" s="63" t="str">
        <f>VLOOKUP(D9,'Sheet1 (2)'!$D$11:$F$338,3,0)</f>
        <v>Võ Quỳnh Như</v>
      </c>
      <c r="G9" s="774">
        <f>VLOOKUP(C9,'chuyển xếp 2024'!$C$5:$W$328,21,0)</f>
        <v>6579000</v>
      </c>
      <c r="H9" s="774">
        <f>VLOOKUP(C9,'chuyển xếp 2024'!$C$5:$W$328,19,0)</f>
        <v>0</v>
      </c>
      <c r="I9" s="46" t="s">
        <v>63</v>
      </c>
      <c r="J9" s="63">
        <f t="shared" si="2"/>
        <v>0</v>
      </c>
      <c r="K9" s="56" t="s">
        <v>33</v>
      </c>
      <c r="L9" s="56" t="s">
        <v>34</v>
      </c>
      <c r="M9" s="108"/>
      <c r="N9" s="56" t="s">
        <v>288</v>
      </c>
      <c r="O9" s="75">
        <v>34643</v>
      </c>
      <c r="P9" s="107">
        <v>44713</v>
      </c>
      <c r="Q9" s="56" t="s">
        <v>36</v>
      </c>
      <c r="R9" s="56" t="s">
        <v>295</v>
      </c>
      <c r="S9" s="56" t="str">
        <f t="shared" ca="1" si="0"/>
        <v xml:space="preserve">4 NĂM 2 THÁNG 18 NGÀY </v>
      </c>
      <c r="T9" s="523" t="s">
        <v>296</v>
      </c>
      <c r="U9" s="80" t="str">
        <f>VLOOKUP(C9,Sheet5!$B$2:$G$253,6,0)</f>
        <v>087194013763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75">
        <v>40353</v>
      </c>
      <c r="AH9" s="75"/>
      <c r="AI9" s="46" t="s">
        <v>232</v>
      </c>
      <c r="AJ9" s="108" t="s">
        <v>297</v>
      </c>
      <c r="AK9" s="108" t="s">
        <v>297</v>
      </c>
      <c r="AL9" s="46"/>
      <c r="AM9" s="66" t="s">
        <v>298</v>
      </c>
      <c r="AN9" s="155" t="s">
        <v>50</v>
      </c>
      <c r="AO9" s="155" t="s">
        <v>299</v>
      </c>
      <c r="AP9" s="56" t="s">
        <v>60</v>
      </c>
      <c r="AQ9" s="36">
        <f t="shared" ca="1" si="1"/>
        <v>31</v>
      </c>
    </row>
    <row r="10" spans="1:43" s="36" customFormat="1" ht="18" customHeight="1">
      <c r="A10" s="25">
        <f>IF(C10=0,"",SUBTOTAL(3,C$5:C10))</f>
        <v>6</v>
      </c>
      <c r="B10" s="25">
        <v>1</v>
      </c>
      <c r="C10" s="25" t="s">
        <v>52</v>
      </c>
      <c r="D10" s="25" t="str">
        <f>VLOOKUP(C10,Sheet4!$A$1:$B$300,2,0)</f>
        <v>9212004554</v>
      </c>
      <c r="E10" s="63" t="s">
        <v>53</v>
      </c>
      <c r="F10" s="63" t="str">
        <f>VLOOKUP(D10,'Sheet1 (2)'!$D$11:$F$338,3,0)</f>
        <v>Nguyễn Thanh Duy</v>
      </c>
      <c r="G10" s="774">
        <f>VLOOKUP(C10,'chuyển xếp 2024'!$C$5:$W$328,17,0)</f>
        <v>7673000</v>
      </c>
      <c r="H10" s="774">
        <f>VLOOKUP(C10,'chuyển xếp 2024'!$C$5:$W$328,19,0)</f>
        <v>2365000</v>
      </c>
      <c r="I10" s="63" t="s">
        <v>32</v>
      </c>
      <c r="J10" s="63">
        <f t="shared" si="2"/>
        <v>1</v>
      </c>
      <c r="K10" s="63" t="s">
        <v>33</v>
      </c>
      <c r="L10" s="63" t="s">
        <v>34</v>
      </c>
      <c r="M10" s="63" t="s">
        <v>135</v>
      </c>
      <c r="N10" s="56" t="s">
        <v>1856</v>
      </c>
      <c r="O10" s="106">
        <v>32952</v>
      </c>
      <c r="P10" s="107">
        <v>41609</v>
      </c>
      <c r="Q10" s="56" t="s">
        <v>36</v>
      </c>
      <c r="R10" s="56" t="s">
        <v>54</v>
      </c>
      <c r="S10" s="56" t="str">
        <f t="shared" ca="1" si="0"/>
        <v xml:space="preserve">12 NĂM 8 THÁNG 18 NGÀY </v>
      </c>
      <c r="T10" s="80" t="s">
        <v>55</v>
      </c>
      <c r="U10" s="80" t="str">
        <f>VLOOKUP(C10,Sheet5!$B$2:$G$253,6,0)</f>
        <v>092090014793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75"/>
      <c r="AH10" s="75"/>
      <c r="AI10" s="46" t="s">
        <v>232</v>
      </c>
      <c r="AJ10" s="108" t="s">
        <v>56</v>
      </c>
      <c r="AK10" s="46" t="s">
        <v>57</v>
      </c>
      <c r="AL10" s="46" t="s">
        <v>57</v>
      </c>
      <c r="AM10" s="47" t="s">
        <v>58</v>
      </c>
      <c r="AN10" s="56" t="s">
        <v>50</v>
      </c>
      <c r="AO10" s="56" t="s">
        <v>59</v>
      </c>
      <c r="AP10" s="56" t="s">
        <v>60</v>
      </c>
      <c r="AQ10" s="36">
        <f t="shared" ca="1" si="1"/>
        <v>36</v>
      </c>
    </row>
    <row r="11" spans="1:43" s="36" customFormat="1" ht="18" customHeight="1">
      <c r="A11" s="25">
        <f>IF(C11=0,"",SUBTOTAL(3,C$5:C11))</f>
        <v>7</v>
      </c>
      <c r="B11" s="25">
        <v>2</v>
      </c>
      <c r="C11" s="25" t="s">
        <v>61</v>
      </c>
      <c r="D11" s="25" t="str">
        <f>VLOOKUP(C11,Sheet4!$A$1:$B$300,2,0)</f>
        <v>9212004139</v>
      </c>
      <c r="E11" s="63" t="s">
        <v>62</v>
      </c>
      <c r="F11" s="63" t="str">
        <f>VLOOKUP(D11,'Sheet1 (2)'!$D$11:$F$338,3,0)</f>
        <v>Trầm Trung Bích Thảo</v>
      </c>
      <c r="G11" s="774">
        <f>VLOOKUP(C11,'chuyển xếp 2024'!$C$5:$W$328,17,0)</f>
        <v>7673000</v>
      </c>
      <c r="H11" s="774">
        <f>VLOOKUP(C11,'chuyển xếp 2024'!$C$5:$W$328,19,0)</f>
        <v>1892000</v>
      </c>
      <c r="I11" s="63" t="s">
        <v>63</v>
      </c>
      <c r="J11" s="63">
        <f t="shared" si="2"/>
        <v>0</v>
      </c>
      <c r="K11" s="63" t="s">
        <v>33</v>
      </c>
      <c r="L11" s="63" t="s">
        <v>34</v>
      </c>
      <c r="M11" s="63" t="s">
        <v>64</v>
      </c>
      <c r="N11" s="56" t="s">
        <v>1856</v>
      </c>
      <c r="O11" s="106">
        <v>32616</v>
      </c>
      <c r="P11" s="107">
        <v>40977</v>
      </c>
      <c r="Q11" s="56" t="s">
        <v>36</v>
      </c>
      <c r="R11" s="56" t="s">
        <v>66</v>
      </c>
      <c r="S11" s="56" t="str">
        <f t="shared" ca="1" si="0"/>
        <v xml:space="preserve">14 NĂM 5 THÁNG 10 NGÀY </v>
      </c>
      <c r="T11" s="80" t="s">
        <v>67</v>
      </c>
      <c r="U11" s="80" t="str">
        <f>VLOOKUP(C11,Sheet5!$B$2:$G$253,6,0)</f>
        <v>094189000207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75">
        <v>38540</v>
      </c>
      <c r="AH11" s="75"/>
      <c r="AI11" s="46" t="s">
        <v>232</v>
      </c>
      <c r="AJ11" s="108" t="s">
        <v>69</v>
      </c>
      <c r="AK11" s="46" t="s">
        <v>70</v>
      </c>
      <c r="AL11" s="46" t="s">
        <v>70</v>
      </c>
      <c r="AM11" s="332" t="s">
        <v>71</v>
      </c>
      <c r="AN11" s="56" t="s">
        <v>50</v>
      </c>
      <c r="AO11" s="56" t="s">
        <v>72</v>
      </c>
      <c r="AP11" s="56" t="s">
        <v>73</v>
      </c>
      <c r="AQ11" s="36">
        <f t="shared" ca="1" si="1"/>
        <v>37</v>
      </c>
    </row>
    <row r="12" spans="1:43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25" t="str">
        <f>VLOOKUP(C12,Sheet4!$A$1:$B$300,2,0)</f>
        <v>9221356007</v>
      </c>
      <c r="E12" s="67" t="s">
        <v>102</v>
      </c>
      <c r="F12" s="63" t="str">
        <f>VLOOKUP(D12,'Sheet1 (2)'!$D$11:$F$338,3,0)</f>
        <v>Trần Ngọc Bảo Trân</v>
      </c>
      <c r="G12" s="774">
        <f>VLOOKUP(C12,'chuyển xếp 2024'!$C$5:$W$328,21,0)</f>
        <v>7105000</v>
      </c>
      <c r="H12" s="774">
        <f>VLOOKUP(C12,'chuyển xếp 2024'!$C$5:$W$328,19,0)</f>
        <v>0</v>
      </c>
      <c r="I12" s="63" t="s">
        <v>63</v>
      </c>
      <c r="J12" s="63">
        <f t="shared" si="2"/>
        <v>0</v>
      </c>
      <c r="K12" s="63" t="s">
        <v>33</v>
      </c>
      <c r="L12" s="63" t="s">
        <v>34</v>
      </c>
      <c r="M12" s="63"/>
      <c r="N12" s="56" t="s">
        <v>1856</v>
      </c>
      <c r="O12" s="75">
        <v>34769</v>
      </c>
      <c r="P12" s="75">
        <v>43282</v>
      </c>
      <c r="Q12" s="56" t="s">
        <v>36</v>
      </c>
      <c r="R12" s="66" t="s">
        <v>103</v>
      </c>
      <c r="S12" s="56" t="str">
        <f t="shared" ca="1" si="0"/>
        <v xml:space="preserve">8 NĂM 1 THÁNG 18 NGÀY </v>
      </c>
      <c r="T12" s="523" t="s">
        <v>104</v>
      </c>
      <c r="U12" s="80" t="str">
        <f>VLOOKUP(C12,Sheet5!$B$2:$G$253,6,0)</f>
        <v>092195009932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75">
        <v>41193</v>
      </c>
      <c r="AH12" s="75"/>
      <c r="AI12" s="46" t="s">
        <v>232</v>
      </c>
      <c r="AJ12" s="108" t="s">
        <v>97</v>
      </c>
      <c r="AK12" s="46" t="s">
        <v>105</v>
      </c>
      <c r="AL12" s="46" t="s">
        <v>105</v>
      </c>
      <c r="AM12" s="332" t="s">
        <v>106</v>
      </c>
      <c r="AN12" s="56" t="s">
        <v>50</v>
      </c>
      <c r="AO12" s="56" t="s">
        <v>107</v>
      </c>
      <c r="AP12" s="56" t="s">
        <v>60</v>
      </c>
      <c r="AQ12" s="36">
        <f t="shared" ca="1" si="1"/>
        <v>31</v>
      </c>
    </row>
    <row r="13" spans="1:43" s="36" customFormat="1" ht="18" customHeight="1">
      <c r="A13" s="25">
        <f>IF(C13=0,"",SUBTOTAL(3,C$5:C13))</f>
        <v>9</v>
      </c>
      <c r="B13" s="25">
        <v>4</v>
      </c>
      <c r="C13" s="66" t="s">
        <v>108</v>
      </c>
      <c r="D13" s="25" t="str">
        <f>VLOOKUP(C13,Sheet4!$A$1:$B$300,2,0)</f>
        <v>8722989947</v>
      </c>
      <c r="E13" s="67" t="s">
        <v>109</v>
      </c>
      <c r="F13" s="63" t="str">
        <f>VLOOKUP(D13,'Sheet1 (2)'!$D$11:$F$338,3,0)</f>
        <v>Phan Thanh Trường</v>
      </c>
      <c r="G13" s="889">
        <f>VLOOKUP(C13,'chuyển xếp 2024'!$C$5:$W$328,21,0)</f>
        <v>7105000</v>
      </c>
      <c r="H13" s="774">
        <f>VLOOKUP(C13,'chuyển xếp 2024'!$C$5:$W$328,19,0)</f>
        <v>0</v>
      </c>
      <c r="I13" s="63" t="s">
        <v>32</v>
      </c>
      <c r="J13" s="63">
        <f t="shared" si="2"/>
        <v>1</v>
      </c>
      <c r="K13" s="63" t="s">
        <v>33</v>
      </c>
      <c r="L13" s="63" t="s">
        <v>34</v>
      </c>
      <c r="M13" s="63"/>
      <c r="N13" s="56" t="s">
        <v>1856</v>
      </c>
      <c r="O13" s="75">
        <v>35312</v>
      </c>
      <c r="P13" s="75">
        <v>43647</v>
      </c>
      <c r="Q13" s="67" t="s">
        <v>36</v>
      </c>
      <c r="R13" s="67" t="s">
        <v>110</v>
      </c>
      <c r="S13" s="56" t="str">
        <f t="shared" ca="1" si="0"/>
        <v xml:space="preserve">7 NĂM 1 THÁNG 18 NGÀY </v>
      </c>
      <c r="T13" s="46">
        <v>341841411</v>
      </c>
      <c r="U13" s="80" t="str">
        <f>VLOOKUP(C13,Sheet5!$B$2:$G$253,6,0)</f>
        <v>087096014501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75">
        <v>41081</v>
      </c>
      <c r="AH13" s="75"/>
      <c r="AI13" s="46" t="s">
        <v>232</v>
      </c>
      <c r="AJ13" s="108" t="s">
        <v>111</v>
      </c>
      <c r="AK13" s="46" t="s">
        <v>112</v>
      </c>
      <c r="AL13" s="46" t="s">
        <v>112</v>
      </c>
      <c r="AM13" s="332" t="s">
        <v>113</v>
      </c>
      <c r="AN13" s="56" t="s">
        <v>50</v>
      </c>
      <c r="AO13" s="56" t="s">
        <v>114</v>
      </c>
      <c r="AP13" s="56" t="s">
        <v>60</v>
      </c>
      <c r="AQ13" s="36">
        <f t="shared" ca="1" si="1"/>
        <v>29</v>
      </c>
    </row>
    <row r="14" spans="1:43" s="36" customFormat="1" ht="18" customHeight="1">
      <c r="A14" s="25">
        <f>IF(C14=0,"",SUBTOTAL(3,C$5:C14))</f>
        <v>10</v>
      </c>
      <c r="B14" s="25">
        <v>5</v>
      </c>
      <c r="C14" s="66" t="s">
        <v>115</v>
      </c>
      <c r="D14" s="25" t="s">
        <v>2031</v>
      </c>
      <c r="E14" s="67" t="s">
        <v>116</v>
      </c>
      <c r="F14" s="63" t="str">
        <f>VLOOKUP(D14,'Sheet1 (2)'!$D$11:$F$338,3,0)</f>
        <v>Nguyễn Thị Thùy Miên</v>
      </c>
      <c r="G14" s="889">
        <f>VLOOKUP(C14,'chuyển xếp 2024'!$C$5:$W$328,21,0)</f>
        <v>7105000</v>
      </c>
      <c r="H14" s="774">
        <f>VLOOKUP(C14,'chuyển xếp 2024'!$C$5:$W$328,19,0)</f>
        <v>0</v>
      </c>
      <c r="I14" s="63" t="s">
        <v>63</v>
      </c>
      <c r="J14" s="63">
        <f t="shared" si="2"/>
        <v>0</v>
      </c>
      <c r="K14" s="63" t="s">
        <v>33</v>
      </c>
      <c r="L14" s="63" t="s">
        <v>34</v>
      </c>
      <c r="M14" s="63"/>
      <c r="N14" s="56" t="s">
        <v>1856</v>
      </c>
      <c r="O14" s="75">
        <v>35554</v>
      </c>
      <c r="P14" s="75">
        <v>44349</v>
      </c>
      <c r="Q14" s="67" t="s">
        <v>36</v>
      </c>
      <c r="R14" s="67" t="s">
        <v>118</v>
      </c>
      <c r="S14" s="56" t="str">
        <f t="shared" ca="1" si="0"/>
        <v xml:space="preserve">5 NĂM 2 THÁNG 17 NGÀY </v>
      </c>
      <c r="T14" s="514" t="s">
        <v>1397</v>
      </c>
      <c r="U14" s="80" t="str">
        <f>VLOOKUP(C14,Sheet5!$B$2:$G$253,6,0)</f>
        <v>089197013110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75">
        <v>44916</v>
      </c>
      <c r="AH14" s="75"/>
      <c r="AI14" s="46" t="s">
        <v>232</v>
      </c>
      <c r="AJ14" s="108" t="s">
        <v>119</v>
      </c>
      <c r="AK14" s="46" t="s">
        <v>120</v>
      </c>
      <c r="AL14" s="46" t="s">
        <v>121</v>
      </c>
      <c r="AM14" s="332" t="s">
        <v>122</v>
      </c>
      <c r="AN14" s="56" t="s">
        <v>50</v>
      </c>
      <c r="AO14" s="56" t="s">
        <v>123</v>
      </c>
      <c r="AP14" s="56" t="s">
        <v>60</v>
      </c>
      <c r="AQ14" s="36">
        <f t="shared" ca="1" si="1"/>
        <v>29</v>
      </c>
    </row>
    <row r="15" spans="1:43" s="36" customFormat="1" ht="18" customHeight="1">
      <c r="A15" s="25">
        <f>IF(C15=0,"",SUBTOTAL(3,C$5:C15))</f>
        <v>11</v>
      </c>
      <c r="B15" s="25">
        <v>6</v>
      </c>
      <c r="C15" s="25" t="s">
        <v>164</v>
      </c>
      <c r="D15" s="25" t="str">
        <f>VLOOKUP(C15,Sheet4!$A$1:$B$300,2,0)</f>
        <v>5499003403</v>
      </c>
      <c r="E15" s="63" t="s">
        <v>165</v>
      </c>
      <c r="F15" s="63" t="str">
        <f>VLOOKUP(D15,'Sheet1 (2)'!$D$11:$F$338,3,0)</f>
        <v>Hoàng Thị Thanh Mai</v>
      </c>
      <c r="G15" s="889">
        <f>VLOOKUP(C15,'chuyển xếp 2024'!$C$5:$W$328,21,0)</f>
        <v>6375000</v>
      </c>
      <c r="H15" s="774">
        <f>VLOOKUP(C15,'chuyển xếp 2024'!$C$5:$W$328,19,0)</f>
        <v>0</v>
      </c>
      <c r="I15" s="63" t="s">
        <v>63</v>
      </c>
      <c r="J15" s="63">
        <f t="shared" si="2"/>
        <v>0</v>
      </c>
      <c r="K15" s="63" t="s">
        <v>33</v>
      </c>
      <c r="L15" s="63" t="s">
        <v>34</v>
      </c>
      <c r="M15" s="63"/>
      <c r="N15" s="56" t="s">
        <v>1856</v>
      </c>
      <c r="O15" s="106">
        <v>29150</v>
      </c>
      <c r="P15" s="107">
        <v>41744</v>
      </c>
      <c r="Q15" s="56" t="s">
        <v>36</v>
      </c>
      <c r="R15" s="56" t="s">
        <v>166</v>
      </c>
      <c r="S15" s="56" t="str">
        <f t="shared" ca="1" si="0"/>
        <v xml:space="preserve">12 NĂM 4 THÁNG 4 NGÀY </v>
      </c>
      <c r="T15" s="80" t="s">
        <v>167</v>
      </c>
      <c r="U15" s="80" t="str">
        <f>VLOOKUP(C15,Sheet5!$B$2:$G$253,6,0)</f>
        <v>036179013255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75"/>
      <c r="AH15" s="75"/>
      <c r="AI15" s="46" t="s">
        <v>232</v>
      </c>
      <c r="AJ15" s="108" t="s">
        <v>168</v>
      </c>
      <c r="AK15" s="46" t="s">
        <v>169</v>
      </c>
      <c r="AL15" s="46" t="s">
        <v>169</v>
      </c>
      <c r="AM15" s="332" t="s">
        <v>170</v>
      </c>
      <c r="AN15" s="56" t="s">
        <v>93</v>
      </c>
      <c r="AO15" s="56" t="s">
        <v>100</v>
      </c>
      <c r="AP15" s="56" t="s">
        <v>60</v>
      </c>
      <c r="AQ15" s="36">
        <f t="shared" ca="1" si="1"/>
        <v>46</v>
      </c>
    </row>
    <row r="16" spans="1:43" s="36" customFormat="1" ht="18" customHeight="1">
      <c r="A16" s="25">
        <f>IF(C16=0,"",SUBTOTAL(3,C$5:C16))</f>
        <v>12</v>
      </c>
      <c r="B16" s="25">
        <v>7</v>
      </c>
      <c r="C16" s="69" t="s">
        <v>197</v>
      </c>
      <c r="D16" s="25" t="str">
        <f>VLOOKUP(C16,Sheet4!$A$1:$B$300,2,0)</f>
        <v>9208007865</v>
      </c>
      <c r="E16" s="70" t="s">
        <v>198</v>
      </c>
      <c r="F16" s="63" t="str">
        <f>VLOOKUP(D16,'Sheet1 (2)'!$D$11:$F$338,3,0)</f>
        <v>Nguyễn Thị Mỹ Nhiên</v>
      </c>
      <c r="G16" s="889">
        <f>VLOOKUP(C16,'chuyển xếp 2024'!$C$5:$W$328,21,0)</f>
        <v>8287000</v>
      </c>
      <c r="H16" s="774">
        <f>VLOOKUP(C16,'chuyển xếp 2024'!$C$5:$W$328,19,0)</f>
        <v>0</v>
      </c>
      <c r="I16" s="63" t="s">
        <v>63</v>
      </c>
      <c r="J16" s="63">
        <f t="shared" si="2"/>
        <v>0</v>
      </c>
      <c r="K16" s="63" t="s">
        <v>33</v>
      </c>
      <c r="L16" s="63" t="s">
        <v>34</v>
      </c>
      <c r="M16" s="67"/>
      <c r="N16" s="56" t="s">
        <v>1856</v>
      </c>
      <c r="O16" s="106">
        <v>30333</v>
      </c>
      <c r="P16" s="107">
        <v>39539</v>
      </c>
      <c r="Q16" s="67" t="s">
        <v>36</v>
      </c>
      <c r="R16" s="56" t="s">
        <v>199</v>
      </c>
      <c r="S16" s="56" t="str">
        <f t="shared" ca="1" si="0"/>
        <v xml:space="preserve">18 NĂM 4 THÁNG 18 NGÀY </v>
      </c>
      <c r="T16" s="80" t="s">
        <v>200</v>
      </c>
      <c r="U16" s="80" t="str">
        <f>VLOOKUP(C16,Sheet5!$B$2:$G$253,6,0)</f>
        <v>093183000309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75"/>
      <c r="AH16" s="75"/>
      <c r="AI16" s="46" t="s">
        <v>232</v>
      </c>
      <c r="AJ16" s="108" t="s">
        <v>201</v>
      </c>
      <c r="AK16" s="46" t="s">
        <v>202</v>
      </c>
      <c r="AL16" s="46" t="s">
        <v>202</v>
      </c>
      <c r="AM16" s="66"/>
      <c r="AN16" s="46" t="s">
        <v>50</v>
      </c>
      <c r="AO16" s="46" t="s">
        <v>72</v>
      </c>
      <c r="AP16" s="56" t="s">
        <v>60</v>
      </c>
      <c r="AQ16" s="36">
        <f t="shared" ca="1" si="1"/>
        <v>43</v>
      </c>
    </row>
    <row r="17" spans="1:43" s="36" customFormat="1" ht="18" customHeight="1">
      <c r="A17" s="25">
        <f>IF(C17=0,"",SUBTOTAL(3,C$5:C17))</f>
        <v>13</v>
      </c>
      <c r="B17" s="25">
        <v>8</v>
      </c>
      <c r="C17" s="69" t="s">
        <v>1956</v>
      </c>
      <c r="D17" s="25" t="str">
        <f>VLOOKUP(C17,Sheet4!$A$1:$B$300,2,0)</f>
        <v>9222378283</v>
      </c>
      <c r="E17" s="70" t="s">
        <v>1952</v>
      </c>
      <c r="F17" s="63" t="str">
        <f>VLOOKUP(D17,'Sheet1 (2)'!$D$11:$F$338,3,0)</f>
        <v>Trần Chí Đan</v>
      </c>
      <c r="G17" s="774">
        <f>VLOOKUP(C17,'chuyển xếp 2024'!$C$5:$W$328,21,0)</f>
        <v>6579000</v>
      </c>
      <c r="H17" s="774">
        <f>VLOOKUP(C17,'chuyển xếp 2024'!$C$5:$W$328,19,0)</f>
        <v>0</v>
      </c>
      <c r="I17" s="63" t="s">
        <v>32</v>
      </c>
      <c r="J17" s="63">
        <f t="shared" si="2"/>
        <v>1</v>
      </c>
      <c r="K17" s="63" t="s">
        <v>33</v>
      </c>
      <c r="L17" s="63" t="s">
        <v>34</v>
      </c>
      <c r="M17" s="67"/>
      <c r="N17" s="56" t="s">
        <v>1856</v>
      </c>
      <c r="O17" s="106">
        <v>36024</v>
      </c>
      <c r="P17" s="107">
        <v>45231</v>
      </c>
      <c r="Q17" s="67" t="s">
        <v>36</v>
      </c>
      <c r="R17" s="56" t="s">
        <v>1972</v>
      </c>
      <c r="S17" s="56" t="str">
        <f t="shared" ca="1" si="0"/>
        <v xml:space="preserve">2 NĂM 9 THÁNG 18 NGÀY </v>
      </c>
      <c r="T17" s="80" t="s">
        <v>1973</v>
      </c>
      <c r="U17" s="80" t="s">
        <v>1973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75" t="s">
        <v>1974</v>
      </c>
      <c r="AH17" s="75"/>
      <c r="AI17" s="46" t="s">
        <v>232</v>
      </c>
      <c r="AJ17" s="108" t="s">
        <v>1975</v>
      </c>
      <c r="AK17" s="46" t="s">
        <v>1976</v>
      </c>
      <c r="AL17" s="46"/>
      <c r="AM17" s="66"/>
      <c r="AN17" s="46" t="s">
        <v>50</v>
      </c>
      <c r="AO17" s="46" t="s">
        <v>434</v>
      </c>
      <c r="AP17" s="56" t="s">
        <v>60</v>
      </c>
      <c r="AQ17" s="36">
        <f t="shared" ca="1" si="1"/>
        <v>28</v>
      </c>
    </row>
    <row r="18" spans="1:43" s="36" customFormat="1" ht="18" customHeight="1">
      <c r="A18" s="25">
        <f>IF(C18=0,"",SUBTOTAL(3,C$5:C18))</f>
        <v>14</v>
      </c>
      <c r="B18" s="25">
        <v>9</v>
      </c>
      <c r="C18" s="69" t="s">
        <v>2460</v>
      </c>
      <c r="D18" s="25" t="str">
        <f>VLOOKUP(C18,Sheet4!$A$1:$B$300,2,0)</f>
        <v>9320886452</v>
      </c>
      <c r="E18" s="70" t="s">
        <v>1221</v>
      </c>
      <c r="F18" s="63" t="str">
        <f>VLOOKUP(D18,'Sheet1 (2)'!$D$11:$F$338,3,0)</f>
        <v>Trần Văn Giàu</v>
      </c>
      <c r="G18" s="774">
        <f>VLOOKUP(C18,'chuyển xếp 2024'!$C$5:$W$328,21,0)</f>
        <v>5466000</v>
      </c>
      <c r="H18" s="774">
        <f>VLOOKUP(C18,'chuyển xếp 2024'!$C$5:$W$328,19,0)</f>
        <v>0</v>
      </c>
      <c r="I18" s="63" t="s">
        <v>32</v>
      </c>
      <c r="J18" s="63">
        <f t="shared" si="2"/>
        <v>1</v>
      </c>
      <c r="K18" s="63" t="s">
        <v>33</v>
      </c>
      <c r="L18" s="63" t="s">
        <v>34</v>
      </c>
      <c r="M18" s="67"/>
      <c r="N18" s="56" t="s">
        <v>1856</v>
      </c>
      <c r="O18" s="106">
        <v>37034</v>
      </c>
      <c r="P18" s="107">
        <v>45444</v>
      </c>
      <c r="Q18" s="67" t="s">
        <v>117</v>
      </c>
      <c r="R18" s="56" t="s">
        <v>2461</v>
      </c>
      <c r="S18" s="56" t="str">
        <f t="shared" ca="1" si="0"/>
        <v xml:space="preserve">2 NĂM 2 THÁNG 18 NGÀY </v>
      </c>
      <c r="T18" s="80">
        <v>93201003354</v>
      </c>
      <c r="U18" s="80" t="s">
        <v>2466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75">
        <v>44326</v>
      </c>
      <c r="AH18" s="75"/>
      <c r="AI18" s="46" t="s">
        <v>232</v>
      </c>
      <c r="AJ18" s="108" t="s">
        <v>2462</v>
      </c>
      <c r="AK18" s="46" t="s">
        <v>2463</v>
      </c>
      <c r="AL18" s="46"/>
      <c r="AM18" s="66"/>
      <c r="AN18" s="46" t="s">
        <v>130</v>
      </c>
      <c r="AO18" s="46" t="s">
        <v>2464</v>
      </c>
      <c r="AP18" s="56" t="s">
        <v>60</v>
      </c>
      <c r="AQ18" s="36">
        <f t="shared" ca="1" si="1"/>
        <v>25</v>
      </c>
    </row>
    <row r="19" spans="1:43" s="36" customFormat="1" ht="18" customHeight="1">
      <c r="A19" s="25">
        <f>IF(C19=0,"",SUBTOTAL(3,C$5:C19))</f>
        <v>15</v>
      </c>
      <c r="B19" s="25">
        <v>10</v>
      </c>
      <c r="C19" s="25" t="s">
        <v>74</v>
      </c>
      <c r="D19" s="25" t="str">
        <f>VLOOKUP(C19,Sheet4!$A$1:$B$300,2,0)</f>
        <v>5496032498</v>
      </c>
      <c r="E19" s="63" t="s">
        <v>75</v>
      </c>
      <c r="F19" s="63" t="str">
        <f>VLOOKUP(D19,'Sheet1 (2)'!$D$11:$F$338,3,0)</f>
        <v>Lê Huy Minh</v>
      </c>
      <c r="G19" s="774">
        <f>VLOOKUP(C19,'chuyển xếp 2024'!$C$5:$W$328,17,0)</f>
        <v>8287000</v>
      </c>
      <c r="H19" s="774">
        <f>VLOOKUP(C19,'chuyển xếp 2024'!$C$5:$W$328,19,0)</f>
        <v>1892000</v>
      </c>
      <c r="I19" s="63" t="s">
        <v>32</v>
      </c>
      <c r="J19" s="63">
        <f t="shared" si="2"/>
        <v>1</v>
      </c>
      <c r="K19" s="63" t="s">
        <v>33</v>
      </c>
      <c r="L19" s="63" t="s">
        <v>34</v>
      </c>
      <c r="M19" s="63" t="s">
        <v>64</v>
      </c>
      <c r="N19" s="56" t="s">
        <v>1856</v>
      </c>
      <c r="O19" s="106">
        <v>28537</v>
      </c>
      <c r="P19" s="107">
        <v>34824</v>
      </c>
      <c r="Q19" s="56" t="s">
        <v>36</v>
      </c>
      <c r="R19" s="56" t="s">
        <v>76</v>
      </c>
      <c r="S19" s="56" t="str">
        <f t="shared" ca="1" si="0"/>
        <v xml:space="preserve">31 NĂM 3 THÁNG 14 NGÀY </v>
      </c>
      <c r="T19" s="80" t="s">
        <v>77</v>
      </c>
      <c r="U19" s="80" t="str">
        <f>VLOOKUP(C19,Sheet5!$B$2:$G$253,6,0)</f>
        <v>038078000972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75">
        <v>36572</v>
      </c>
      <c r="AH19" s="75"/>
      <c r="AI19" s="46" t="s">
        <v>232</v>
      </c>
      <c r="AJ19" s="108" t="s">
        <v>78</v>
      </c>
      <c r="AK19" s="46" t="s">
        <v>79</v>
      </c>
      <c r="AL19" s="46" t="s">
        <v>79</v>
      </c>
      <c r="AM19" s="332" t="s">
        <v>80</v>
      </c>
      <c r="AN19" s="56" t="s">
        <v>50</v>
      </c>
      <c r="AO19" s="56" t="s">
        <v>81</v>
      </c>
      <c r="AP19" s="56" t="s">
        <v>60</v>
      </c>
      <c r="AQ19" s="36">
        <f t="shared" ca="1" si="1"/>
        <v>48</v>
      </c>
    </row>
    <row r="20" spans="1:43" s="430" customFormat="1" ht="18" customHeight="1">
      <c r="A20" s="421">
        <f>IF(C20=0,"",SUBTOTAL(3,C$5:C20))</f>
        <v>16</v>
      </c>
      <c r="B20" s="25">
        <v>11</v>
      </c>
      <c r="C20" s="421" t="s">
        <v>82</v>
      </c>
      <c r="D20" s="421" t="str">
        <f>VLOOKUP(C20,Sheet4!$A$1:$B$300,2,0)</f>
        <v>9214004739</v>
      </c>
      <c r="E20" s="424" t="s">
        <v>83</v>
      </c>
      <c r="F20" s="63" t="str">
        <f>VLOOKUP(D20,'Sheet1 (2)'!$D$11:$F$338,3,0)</f>
        <v>Nguyễn Hải Đăng</v>
      </c>
      <c r="G20" s="766" t="e">
        <f>VLOOKUP(C20,'chuyển xếp 2024'!$C$5:$W$328,21,0)</f>
        <v>#N/A</v>
      </c>
      <c r="H20" s="766" t="e">
        <f>VLOOKUP(C20,'chuyển xếp 2024'!$C$5:$W$328,19,0)</f>
        <v>#N/A</v>
      </c>
      <c r="I20" s="424" t="s">
        <v>32</v>
      </c>
      <c r="J20" s="63">
        <f t="shared" si="2"/>
        <v>1</v>
      </c>
      <c r="K20" s="424" t="s">
        <v>33</v>
      </c>
      <c r="L20" s="424" t="s">
        <v>34</v>
      </c>
      <c r="M20" s="424"/>
      <c r="N20" s="427" t="s">
        <v>1856</v>
      </c>
      <c r="O20" s="444">
        <v>33156</v>
      </c>
      <c r="P20" s="441">
        <v>41730</v>
      </c>
      <c r="Q20" s="427" t="s">
        <v>36</v>
      </c>
      <c r="R20" s="427" t="s">
        <v>84</v>
      </c>
      <c r="S20" s="427" t="str">
        <f t="shared" ca="1" si="0"/>
        <v xml:space="preserve">12 NĂM 4 THÁNG 18 NGÀY </v>
      </c>
      <c r="T20" s="428" t="s">
        <v>85</v>
      </c>
      <c r="U20" s="428" t="str">
        <f>VLOOKUP(C20,Sheet5!$B$2:$G$253,6,0)</f>
        <v>093090005260</v>
      </c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  <c r="AG20" s="425"/>
      <c r="AH20" s="425"/>
      <c r="AI20" s="443" t="s">
        <v>232</v>
      </c>
      <c r="AJ20" s="429" t="s">
        <v>86</v>
      </c>
      <c r="AK20" s="443" t="s">
        <v>87</v>
      </c>
      <c r="AL20" s="443" t="s">
        <v>87</v>
      </c>
      <c r="AM20" s="902" t="s">
        <v>88</v>
      </c>
      <c r="AN20" s="427" t="s">
        <v>50</v>
      </c>
      <c r="AO20" s="427" t="s">
        <v>81</v>
      </c>
      <c r="AP20" s="427" t="s">
        <v>60</v>
      </c>
      <c r="AQ20" s="430">
        <f t="shared" ca="1" si="1"/>
        <v>35</v>
      </c>
    </row>
    <row r="21" spans="1:43" s="36" customFormat="1" ht="18" customHeight="1">
      <c r="A21" s="25">
        <f>IF(C21=0,"",SUBTOTAL(3,C$5:C21))</f>
        <v>17</v>
      </c>
      <c r="B21" s="25">
        <v>12</v>
      </c>
      <c r="C21" s="66" t="s">
        <v>94</v>
      </c>
      <c r="D21" s="25" t="str">
        <f>VLOOKUP(C21,Sheet4!$A$1:$B$300,2,0)</f>
        <v>9216023928</v>
      </c>
      <c r="E21" s="67" t="s">
        <v>95</v>
      </c>
      <c r="F21" s="63" t="str">
        <f>VLOOKUP(D21,'Sheet1 (2)'!$D$11:$F$338,3,0)</f>
        <v>Lê Minh Toàn</v>
      </c>
      <c r="G21" s="774">
        <f>VLOOKUP(C21,'chuyển xếp 2024'!$C$5:$W$328,21,0)</f>
        <v>8539000</v>
      </c>
      <c r="H21" s="774">
        <f>VLOOKUP(C21,'chuyển xếp 2024'!$C$5:$W$328,19,0)</f>
        <v>1892000</v>
      </c>
      <c r="I21" s="67" t="s">
        <v>32</v>
      </c>
      <c r="J21" s="63">
        <f t="shared" si="2"/>
        <v>1</v>
      </c>
      <c r="K21" s="63" t="s">
        <v>33</v>
      </c>
      <c r="L21" s="63" t="s">
        <v>34</v>
      </c>
      <c r="M21" s="67"/>
      <c r="N21" s="56" t="s">
        <v>1856</v>
      </c>
      <c r="O21" s="106">
        <v>33063</v>
      </c>
      <c r="P21" s="107">
        <v>42675</v>
      </c>
      <c r="Q21" s="56" t="s">
        <v>36</v>
      </c>
      <c r="R21" s="56" t="s">
        <v>2699</v>
      </c>
      <c r="S21" s="56" t="str">
        <f t="shared" ca="1" si="0"/>
        <v xml:space="preserve">9 NĂM 9 THÁNG 18 NGÀY </v>
      </c>
      <c r="T21" s="523" t="s">
        <v>96</v>
      </c>
      <c r="U21" s="80" t="str">
        <f>VLOOKUP(C21,Sheet5!$B$2:$G$253,6,0)</f>
        <v>092090001386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75">
        <v>42543</v>
      </c>
      <c r="AH21" s="75"/>
      <c r="AI21" s="46" t="s">
        <v>232</v>
      </c>
      <c r="AJ21" s="108" t="s">
        <v>97</v>
      </c>
      <c r="AK21" s="46" t="s">
        <v>98</v>
      </c>
      <c r="AL21" s="46" t="s">
        <v>98</v>
      </c>
      <c r="AM21" s="332" t="s">
        <v>99</v>
      </c>
      <c r="AN21" s="56" t="s">
        <v>50</v>
      </c>
      <c r="AO21" s="56" t="s">
        <v>100</v>
      </c>
      <c r="AP21" s="56" t="s">
        <v>60</v>
      </c>
      <c r="AQ21" s="36">
        <f t="shared" ca="1" si="1"/>
        <v>36</v>
      </c>
    </row>
    <row r="22" spans="1:43" s="624" customFormat="1" ht="18" customHeight="1">
      <c r="A22" s="25">
        <f>IF(C22=0,"",SUBTOTAL(3,C$5:C22))</f>
        <v>18</v>
      </c>
      <c r="B22" s="25">
        <v>13</v>
      </c>
      <c r="C22" s="46" t="s">
        <v>1126</v>
      </c>
      <c r="D22" s="25" t="str">
        <f>VLOOKUP(C22,Sheet4!$A$1:$B$300,2,0)</f>
        <v>9121911947</v>
      </c>
      <c r="E22" s="46" t="s">
        <v>125</v>
      </c>
      <c r="F22" s="63" t="str">
        <f>VLOOKUP(D22,'Sheet1 (2)'!$D$11:$F$338,3,0)</f>
        <v>Trần Ngọc Sáng</v>
      </c>
      <c r="G22" s="774">
        <f>VLOOKUP(C22,'chuyển xếp 2024'!$C$5:$W$328,21,0)</f>
        <v>6647000</v>
      </c>
      <c r="H22" s="774">
        <f>VLOOKUP(C22,'chuyển xếp 2024'!$C$5:$W$328,19,0)</f>
        <v>0</v>
      </c>
      <c r="I22" s="46" t="s">
        <v>32</v>
      </c>
      <c r="J22" s="63">
        <f t="shared" si="2"/>
        <v>1</v>
      </c>
      <c r="K22" s="56" t="s">
        <v>33</v>
      </c>
      <c r="L22" s="56" t="s">
        <v>34</v>
      </c>
      <c r="M22" s="46"/>
      <c r="N22" s="56" t="s">
        <v>1856</v>
      </c>
      <c r="O22" s="57">
        <v>34773</v>
      </c>
      <c r="P22" s="75">
        <v>44501</v>
      </c>
      <c r="Q22" s="56" t="s">
        <v>36</v>
      </c>
      <c r="R22" s="56" t="s">
        <v>126</v>
      </c>
      <c r="S22" s="626" t="str">
        <f t="shared" ca="1" si="0"/>
        <v xml:space="preserve">4 NĂM 9 THÁNG 18 NGÀY </v>
      </c>
      <c r="T22" s="74" t="s">
        <v>127</v>
      </c>
      <c r="U22" s="80" t="s">
        <v>1746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108">
        <v>43109</v>
      </c>
      <c r="AH22" s="108"/>
      <c r="AI22" s="46" t="s">
        <v>232</v>
      </c>
      <c r="AJ22" s="108" t="s">
        <v>2659</v>
      </c>
      <c r="AK22" s="627" t="s">
        <v>128</v>
      </c>
      <c r="AL22" s="627"/>
      <c r="AM22" s="628" t="s">
        <v>129</v>
      </c>
      <c r="AN22" s="108" t="s">
        <v>130</v>
      </c>
      <c r="AO22" s="108" t="s">
        <v>131</v>
      </c>
      <c r="AP22" s="56" t="s">
        <v>60</v>
      </c>
      <c r="AQ22" s="36">
        <f t="shared" ca="1" si="1"/>
        <v>31</v>
      </c>
    </row>
    <row r="23" spans="1:43" s="36" customFormat="1" ht="18" customHeight="1">
      <c r="A23" s="25">
        <f>IF(C23=0,"",SUBTOTAL(3,C$5:C23))</f>
        <v>19</v>
      </c>
      <c r="B23" s="25">
        <v>14</v>
      </c>
      <c r="C23" s="69" t="s">
        <v>2724</v>
      </c>
      <c r="D23" s="25" t="s">
        <v>2877</v>
      </c>
      <c r="E23" s="70" t="s">
        <v>2723</v>
      </c>
      <c r="F23" s="63" t="str">
        <f>VLOOKUP(D23,'Sheet1 (2)'!$D$11:$F$338,3,0)</f>
        <v>Nguyễn Trương Bình Nguyên</v>
      </c>
      <c r="G23" s="774">
        <v>5955000</v>
      </c>
      <c r="H23" s="774"/>
      <c r="I23" s="46" t="s">
        <v>32</v>
      </c>
      <c r="J23" s="63">
        <f t="shared" si="2"/>
        <v>1</v>
      </c>
      <c r="K23" s="56" t="s">
        <v>33</v>
      </c>
      <c r="L23" s="56" t="s">
        <v>34</v>
      </c>
      <c r="M23" s="67"/>
      <c r="N23" s="56" t="s">
        <v>1856</v>
      </c>
      <c r="O23" s="106">
        <v>37611</v>
      </c>
      <c r="P23" s="107">
        <v>45709</v>
      </c>
      <c r="Q23" s="67" t="s">
        <v>117</v>
      </c>
      <c r="R23" s="56" t="s">
        <v>2740</v>
      </c>
      <c r="S23" s="56" t="str">
        <f t="shared" ca="1" si="0"/>
        <v xml:space="preserve">1 NĂM 5 THÁNG 29 NGÀY </v>
      </c>
      <c r="T23" s="80" t="s">
        <v>2741</v>
      </c>
      <c r="U23" s="80" t="s">
        <v>2741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75">
        <v>44816</v>
      </c>
      <c r="AH23" s="75"/>
      <c r="AI23" s="46" t="s">
        <v>232</v>
      </c>
      <c r="AJ23" s="108" t="s">
        <v>2742</v>
      </c>
      <c r="AK23" s="46" t="s">
        <v>49</v>
      </c>
      <c r="AL23" s="46" t="s">
        <v>49</v>
      </c>
      <c r="AM23" s="66">
        <v>962973361</v>
      </c>
      <c r="AN23" s="56" t="s">
        <v>50</v>
      </c>
      <c r="AO23" s="46" t="s">
        <v>1971</v>
      </c>
      <c r="AP23" s="56" t="s">
        <v>60</v>
      </c>
      <c r="AQ23" s="36">
        <f t="shared" ca="1" si="1"/>
        <v>23</v>
      </c>
    </row>
    <row r="24" spans="1:43" s="330" customFormat="1">
      <c r="A24" s="25">
        <f>IF(C24=0,"",SUBTOTAL(3,C$5:C24))</f>
        <v>20</v>
      </c>
      <c r="B24" s="25">
        <v>15</v>
      </c>
      <c r="C24" s="66" t="s">
        <v>2639</v>
      </c>
      <c r="D24" s="47" t="s">
        <v>3322</v>
      </c>
      <c r="E24" s="154" t="s">
        <v>2631</v>
      </c>
      <c r="F24" s="63" t="str">
        <f>VLOOKUP(D24,'Sheet1 (2)'!$D$11:$F$338,3,0)</f>
        <v>Lê Minh Tuấn</v>
      </c>
      <c r="G24" s="774">
        <v>4410000</v>
      </c>
      <c r="H24" s="774"/>
      <c r="I24" s="155" t="s">
        <v>32</v>
      </c>
      <c r="J24" s="63">
        <f t="shared" si="2"/>
        <v>1</v>
      </c>
      <c r="K24" s="56" t="s">
        <v>33</v>
      </c>
      <c r="L24" s="56" t="s">
        <v>34</v>
      </c>
      <c r="M24" s="155"/>
      <c r="N24" s="136" t="s">
        <v>2632</v>
      </c>
      <c r="O24" s="106">
        <v>36873</v>
      </c>
      <c r="P24" s="107">
        <v>45505</v>
      </c>
      <c r="Q24" s="46" t="s">
        <v>117</v>
      </c>
      <c r="R24" s="56" t="s">
        <v>2634</v>
      </c>
      <c r="S24" s="56" t="str">
        <f t="shared" ca="1" si="0"/>
        <v xml:space="preserve">2 NĂM 0 THÁNG 18 NGÀY </v>
      </c>
      <c r="T24" s="74" t="s">
        <v>2985</v>
      </c>
      <c r="U24" s="74" t="s">
        <v>2985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75" t="s">
        <v>2636</v>
      </c>
      <c r="AH24" s="75"/>
      <c r="AI24" s="46" t="s">
        <v>232</v>
      </c>
      <c r="AJ24" s="108" t="s">
        <v>2637</v>
      </c>
      <c r="AK24" s="46" t="s">
        <v>2638</v>
      </c>
      <c r="AL24" s="46" t="s">
        <v>2638</v>
      </c>
      <c r="AM24" s="66"/>
      <c r="AN24" s="136" t="s">
        <v>1214</v>
      </c>
      <c r="AO24" s="46"/>
      <c r="AP24" s="56" t="s">
        <v>349</v>
      </c>
      <c r="AQ24" s="36">
        <f t="shared" ca="1" si="1"/>
        <v>25</v>
      </c>
    </row>
    <row r="25" spans="1:43" s="637" customFormat="1" ht="18" customHeight="1">
      <c r="A25" s="629">
        <f>IF(C25=0,"",SUBTOTAL(3,C$5:C25))</f>
        <v>21</v>
      </c>
      <c r="B25" s="25">
        <v>16</v>
      </c>
      <c r="C25" s="638" t="s">
        <v>2816</v>
      </c>
      <c r="D25" s="25" t="s">
        <v>2878</v>
      </c>
      <c r="E25" s="922" t="s">
        <v>2811</v>
      </c>
      <c r="F25" s="63" t="str">
        <f>VLOOKUP(D25,'Sheet1 (2)'!$D$11:$F$338,3,0)</f>
        <v>Huỳnh Dương Phương Anh</v>
      </c>
      <c r="G25" s="923">
        <v>6135000</v>
      </c>
      <c r="H25" s="923"/>
      <c r="I25" s="632" t="s">
        <v>63</v>
      </c>
      <c r="J25" s="63">
        <f t="shared" si="2"/>
        <v>0</v>
      </c>
      <c r="K25" s="631" t="s">
        <v>33</v>
      </c>
      <c r="L25" s="631" t="s">
        <v>34</v>
      </c>
      <c r="M25" s="639"/>
      <c r="N25" s="631" t="s">
        <v>1856</v>
      </c>
      <c r="O25" s="640">
        <v>37460</v>
      </c>
      <c r="P25" s="633">
        <v>45748</v>
      </c>
      <c r="Q25" s="639" t="s">
        <v>117</v>
      </c>
      <c r="R25" s="631" t="s">
        <v>2906</v>
      </c>
      <c r="S25" s="631" t="str">
        <f t="shared" ca="1" si="0"/>
        <v xml:space="preserve">1 NĂM 4 THÁNG 18 NGÀY </v>
      </c>
      <c r="T25" s="635" t="s">
        <v>2812</v>
      </c>
      <c r="U25" s="635" t="s">
        <v>2812</v>
      </c>
      <c r="V25" s="635"/>
      <c r="W25" s="635"/>
      <c r="X25" s="635"/>
      <c r="Y25" s="635"/>
      <c r="Z25" s="635"/>
      <c r="AA25" s="635"/>
      <c r="AB25" s="635"/>
      <c r="AC25" s="635"/>
      <c r="AD25" s="635"/>
      <c r="AE25" s="635"/>
      <c r="AF25" s="635"/>
      <c r="AG25" s="634">
        <v>45434</v>
      </c>
      <c r="AH25" s="634"/>
      <c r="AI25" s="630" t="s">
        <v>232</v>
      </c>
      <c r="AJ25" s="636" t="s">
        <v>2813</v>
      </c>
      <c r="AK25" s="630" t="s">
        <v>2814</v>
      </c>
      <c r="AL25" s="630"/>
      <c r="AM25" s="641"/>
      <c r="AN25" s="631" t="s">
        <v>50</v>
      </c>
      <c r="AO25" s="630" t="s">
        <v>2815</v>
      </c>
      <c r="AP25" s="631" t="s">
        <v>60</v>
      </c>
      <c r="AQ25" s="637">
        <f t="shared" ca="1" si="1"/>
        <v>24</v>
      </c>
    </row>
    <row r="26" spans="1:43" s="491" customFormat="1" ht="18" customHeight="1">
      <c r="A26" s="25">
        <f>IF(C26=0,"",SUBTOTAL(3,C$5:C26))</f>
        <v>22</v>
      </c>
      <c r="B26" s="25">
        <v>17</v>
      </c>
      <c r="C26" s="920" t="s">
        <v>2899</v>
      </c>
      <c r="D26" s="919" t="s">
        <v>3101</v>
      </c>
      <c r="E26" s="534" t="s">
        <v>2900</v>
      </c>
      <c r="F26" s="63" t="str">
        <f>VLOOKUP(D26,'Sheet1 (2)'!$D$11:$F$338,3,0)</f>
        <v>Đặng Thị Uyên Nhi</v>
      </c>
      <c r="G26" s="872">
        <v>6135000</v>
      </c>
      <c r="H26" s="872"/>
      <c r="I26" s="483" t="s">
        <v>63</v>
      </c>
      <c r="J26" s="63">
        <f t="shared" si="2"/>
        <v>0</v>
      </c>
      <c r="K26" s="484" t="s">
        <v>33</v>
      </c>
      <c r="L26" s="484" t="s">
        <v>34</v>
      </c>
      <c r="M26" s="481"/>
      <c r="N26" s="484" t="s">
        <v>1856</v>
      </c>
      <c r="O26" s="485">
        <v>44710</v>
      </c>
      <c r="P26" s="486">
        <v>45809</v>
      </c>
      <c r="Q26" s="67" t="s">
        <v>117</v>
      </c>
      <c r="R26" s="56" t="s">
        <v>2907</v>
      </c>
      <c r="S26" s="56" t="str">
        <f t="shared" ca="1" si="0"/>
        <v xml:space="preserve">1 NĂM 2 THÁNG 18 NGÀY </v>
      </c>
      <c r="T26" s="487" t="s">
        <v>2908</v>
      </c>
      <c r="U26" s="487" t="s">
        <v>2908</v>
      </c>
      <c r="V26" s="487"/>
      <c r="W26" s="487"/>
      <c r="X26" s="487"/>
      <c r="Y26" s="487"/>
      <c r="Z26" s="487"/>
      <c r="AA26" s="487"/>
      <c r="AB26" s="487"/>
      <c r="AC26" s="487"/>
      <c r="AD26" s="487"/>
      <c r="AE26" s="487"/>
      <c r="AF26" s="487"/>
      <c r="AG26" s="488">
        <v>44371</v>
      </c>
      <c r="AH26" s="488"/>
      <c r="AI26" s="46" t="s">
        <v>232</v>
      </c>
      <c r="AJ26" s="489" t="s">
        <v>2909</v>
      </c>
      <c r="AK26" s="499" t="s">
        <v>2910</v>
      </c>
      <c r="AL26" s="499" t="s">
        <v>2910</v>
      </c>
      <c r="AM26" s="480" t="s">
        <v>2911</v>
      </c>
      <c r="AN26" s="56" t="s">
        <v>50</v>
      </c>
      <c r="AO26" s="56" t="s">
        <v>2912</v>
      </c>
      <c r="AP26" s="56" t="s">
        <v>60</v>
      </c>
      <c r="AQ26" s="491">
        <f t="shared" ca="1" si="1"/>
        <v>4</v>
      </c>
    </row>
    <row r="27" spans="1:43" s="491" customFormat="1" ht="18" customHeight="1">
      <c r="A27" s="25">
        <f>IF(C27=0,"",SUBTOTAL(3,C$5:C27))</f>
        <v>23</v>
      </c>
      <c r="B27" s="25">
        <v>18</v>
      </c>
      <c r="C27" s="215" t="s">
        <v>3426</v>
      </c>
      <c r="D27" s="1001" t="s">
        <v>3513</v>
      </c>
      <c r="E27" s="67" t="s">
        <v>3425</v>
      </c>
      <c r="F27" s="63" t="str">
        <f>VLOOKUP(D27,'Sheet1 (2)'!$D$11:$F$338,3,0)</f>
        <v>Lê Võ Nhật Khoa</v>
      </c>
      <c r="G27" s="872">
        <v>6135000</v>
      </c>
      <c r="H27" s="872"/>
      <c r="I27" s="483" t="s">
        <v>32</v>
      </c>
      <c r="J27" s="63"/>
      <c r="K27" s="484" t="s">
        <v>33</v>
      </c>
      <c r="L27" s="484" t="s">
        <v>34</v>
      </c>
      <c r="M27" s="481"/>
      <c r="N27" s="484" t="s">
        <v>1856</v>
      </c>
      <c r="O27" s="485">
        <v>37948</v>
      </c>
      <c r="P27" s="486">
        <v>45962</v>
      </c>
      <c r="Q27" s="67"/>
      <c r="R27" s="56" t="s">
        <v>3447</v>
      </c>
      <c r="S27" s="56" t="str">
        <f t="shared" ca="1" si="0"/>
        <v xml:space="preserve">0 NĂM 9 THÁNG 18 NGÀY </v>
      </c>
      <c r="T27" s="487" t="s">
        <v>3448</v>
      </c>
      <c r="U27" s="487" t="s">
        <v>3448</v>
      </c>
      <c r="V27" s="487"/>
      <c r="W27" s="487"/>
      <c r="X27" s="487"/>
      <c r="Y27" s="487"/>
      <c r="Z27" s="487"/>
      <c r="AA27" s="487"/>
      <c r="AB27" s="487"/>
      <c r="AC27" s="487"/>
      <c r="AD27" s="487"/>
      <c r="AE27" s="487"/>
      <c r="AF27" s="487"/>
      <c r="AG27" s="488">
        <v>44894</v>
      </c>
      <c r="AH27" s="488"/>
      <c r="AI27" s="46" t="s">
        <v>232</v>
      </c>
      <c r="AJ27" s="489" t="s">
        <v>2742</v>
      </c>
      <c r="AK27" s="499" t="s">
        <v>3449</v>
      </c>
      <c r="AL27" s="499" t="s">
        <v>3449</v>
      </c>
      <c r="AM27" s="490" t="s">
        <v>3450</v>
      </c>
      <c r="AN27" s="56" t="s">
        <v>50</v>
      </c>
      <c r="AO27" s="56" t="s">
        <v>3451</v>
      </c>
      <c r="AP27" s="56" t="s">
        <v>60</v>
      </c>
    </row>
    <row r="28" spans="1:43" s="36" customFormat="1">
      <c r="A28" s="25">
        <f>IF(C28=0,"",SUBTOTAL(3,C$5:C28))</f>
        <v>24</v>
      </c>
      <c r="B28" s="479">
        <v>1</v>
      </c>
      <c r="C28" s="25" t="s">
        <v>144</v>
      </c>
      <c r="D28" s="25" t="str">
        <f>VLOOKUP(C28,Sheet4!$A$1:$B$300,2,0)</f>
        <v>9210002398</v>
      </c>
      <c r="E28" s="63" t="s">
        <v>145</v>
      </c>
      <c r="F28" s="63" t="str">
        <f>VLOOKUP(D28,'Sheet1 (2)'!$D$11:$F$338,3,0)</f>
        <v>Trần Minh Giàu</v>
      </c>
      <c r="G28" s="774">
        <f>VLOOKUP(C28,'chuyển xếp 2024'!$C$5:$W$328,21,0)</f>
        <v>7046000</v>
      </c>
      <c r="H28" s="774">
        <f>VLOOKUP(C28,'chuyển xếp 2024'!$C$5:$W$328,19,0)</f>
        <v>0</v>
      </c>
      <c r="I28" s="63" t="s">
        <v>32</v>
      </c>
      <c r="J28" s="63">
        <f t="shared" si="2"/>
        <v>1</v>
      </c>
      <c r="K28" s="63" t="s">
        <v>33</v>
      </c>
      <c r="L28" s="484" t="s">
        <v>34</v>
      </c>
      <c r="M28" s="63"/>
      <c r="N28" s="56" t="s">
        <v>1848</v>
      </c>
      <c r="O28" s="106">
        <v>30348</v>
      </c>
      <c r="P28" s="107">
        <v>40665</v>
      </c>
      <c r="Q28" s="56" t="s">
        <v>36</v>
      </c>
      <c r="R28" s="56" t="s">
        <v>146</v>
      </c>
      <c r="S28" s="56" t="str">
        <f t="shared" ca="1" si="0"/>
        <v xml:space="preserve">15 NĂM 3 THÁNG 17 NGÀY </v>
      </c>
      <c r="T28" s="80" t="s">
        <v>147</v>
      </c>
      <c r="U28" s="80" t="str">
        <f>VLOOKUP(C28,Sheet5!$B$2:$G$253,6,0)</f>
        <v>092083009975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75"/>
      <c r="AH28" s="75"/>
      <c r="AI28" s="46" t="s">
        <v>232</v>
      </c>
      <c r="AJ28" s="108" t="s">
        <v>148</v>
      </c>
      <c r="AK28" s="46" t="s">
        <v>149</v>
      </c>
      <c r="AL28" s="46" t="s">
        <v>150</v>
      </c>
      <c r="AM28" s="332" t="s">
        <v>151</v>
      </c>
      <c r="AN28" s="56" t="s">
        <v>50</v>
      </c>
      <c r="AO28" s="56" t="s">
        <v>152</v>
      </c>
      <c r="AP28" s="56" t="s">
        <v>60</v>
      </c>
      <c r="AQ28" s="36">
        <f t="shared" ca="1" si="1"/>
        <v>43</v>
      </c>
    </row>
    <row r="29" spans="1:43" s="36" customFormat="1">
      <c r="A29" s="25">
        <f>IF(C29=0,"",SUBTOTAL(3,C$5:C29))</f>
        <v>25</v>
      </c>
      <c r="B29" s="479">
        <v>2</v>
      </c>
      <c r="C29" s="66" t="s">
        <v>174</v>
      </c>
      <c r="D29" s="25" t="str">
        <f>VLOOKUP(C29,Sheet4!$A$1:$B$300,2,0)</f>
        <v>7912294379</v>
      </c>
      <c r="E29" s="67" t="s">
        <v>175</v>
      </c>
      <c r="F29" s="63" t="str">
        <f>VLOOKUP(D29,'Sheet1 (2)'!$D$11:$F$338,3,0)</f>
        <v>Lê Trung Hiếu</v>
      </c>
      <c r="G29" s="774">
        <f>VLOOKUP(C29,'chuyển xếp 2024'!$C$5:$W$328,21,0)</f>
        <v>6647000</v>
      </c>
      <c r="H29" s="774">
        <f>VLOOKUP(C29,'chuyển xếp 2024'!$C$5:$W$328,19,0)</f>
        <v>0</v>
      </c>
      <c r="I29" s="63" t="s">
        <v>32</v>
      </c>
      <c r="J29" s="63">
        <f t="shared" si="2"/>
        <v>1</v>
      </c>
      <c r="K29" s="63" t="s">
        <v>33</v>
      </c>
      <c r="L29" s="63" t="s">
        <v>34</v>
      </c>
      <c r="M29" s="63"/>
      <c r="N29" s="56" t="s">
        <v>1848</v>
      </c>
      <c r="O29" s="106">
        <v>32620</v>
      </c>
      <c r="P29" s="107">
        <v>42370</v>
      </c>
      <c r="Q29" s="56" t="s">
        <v>36</v>
      </c>
      <c r="R29" s="56" t="s">
        <v>176</v>
      </c>
      <c r="S29" s="56" t="str">
        <f t="shared" ca="1" si="0"/>
        <v xml:space="preserve">10 NĂM 7 THÁNG 18 NGÀY </v>
      </c>
      <c r="T29" s="80" t="s">
        <v>177</v>
      </c>
      <c r="U29" s="80" t="str">
        <f>VLOOKUP(C29,Sheet5!$B$2:$G$253,6,0)</f>
        <v>086089010769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75"/>
      <c r="AH29" s="75"/>
      <c r="AI29" s="46" t="s">
        <v>232</v>
      </c>
      <c r="AJ29" s="108" t="s">
        <v>178</v>
      </c>
      <c r="AK29" s="46" t="s">
        <v>179</v>
      </c>
      <c r="AL29" s="46" t="s">
        <v>180</v>
      </c>
      <c r="AM29" s="332" t="s">
        <v>181</v>
      </c>
      <c r="AN29" s="56" t="s">
        <v>182</v>
      </c>
      <c r="AO29" s="56" t="s">
        <v>72</v>
      </c>
      <c r="AP29" s="56" t="s">
        <v>60</v>
      </c>
      <c r="AQ29" s="36">
        <f t="shared" ca="1" si="1"/>
        <v>37</v>
      </c>
    </row>
    <row r="30" spans="1:43" s="36" customFormat="1">
      <c r="A30" s="25">
        <f>IF(C30=0,"",SUBTOTAL(3,C$5:C30))</f>
        <v>26</v>
      </c>
      <c r="B30" s="479">
        <v>3</v>
      </c>
      <c r="C30" s="66" t="s">
        <v>183</v>
      </c>
      <c r="D30" s="25" t="str">
        <f>VLOOKUP(C30,Sheet4!$A$1:$B$300,2,0)</f>
        <v>9213008128</v>
      </c>
      <c r="E30" s="67" t="s">
        <v>184</v>
      </c>
      <c r="F30" s="63" t="str">
        <f>VLOOKUP(D30,'Sheet1 (2)'!$D$11:$F$338,3,0)</f>
        <v>Lê Bằng Thẳng</v>
      </c>
      <c r="G30" s="774">
        <f>VLOOKUP(C30,'chuyển xếp 2024'!$C$5:$W$328,21,0)</f>
        <v>6647000</v>
      </c>
      <c r="H30" s="774">
        <f>VLOOKUP(C30,'chuyển xếp 2024'!$C$5:$W$328,19,0)</f>
        <v>0</v>
      </c>
      <c r="I30" s="67" t="s">
        <v>32</v>
      </c>
      <c r="J30" s="63">
        <f t="shared" si="2"/>
        <v>1</v>
      </c>
      <c r="K30" s="63" t="s">
        <v>33</v>
      </c>
      <c r="L30" s="63" t="s">
        <v>34</v>
      </c>
      <c r="M30" s="67"/>
      <c r="N30" s="56" t="s">
        <v>1848</v>
      </c>
      <c r="O30" s="106">
        <v>31643</v>
      </c>
      <c r="P30" s="107">
        <v>42156</v>
      </c>
      <c r="Q30" s="56" t="s">
        <v>36</v>
      </c>
      <c r="R30" s="56" t="s">
        <v>185</v>
      </c>
      <c r="S30" s="56" t="str">
        <f t="shared" ca="1" si="0"/>
        <v xml:space="preserve">11 NĂM 2 THÁNG 18 NGÀY </v>
      </c>
      <c r="T30" s="80" t="s">
        <v>186</v>
      </c>
      <c r="U30" s="80" t="str">
        <f>VLOOKUP(C30,Sheet5!$B$2:$G$253,6,0)</f>
        <v>093086003738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75"/>
      <c r="AH30" s="75"/>
      <c r="AI30" s="46" t="s">
        <v>232</v>
      </c>
      <c r="AJ30" s="108" t="s">
        <v>187</v>
      </c>
      <c r="AK30" s="46" t="s">
        <v>188</v>
      </c>
      <c r="AL30" s="46" t="s">
        <v>189</v>
      </c>
      <c r="AM30" s="66"/>
      <c r="AN30" s="155" t="s">
        <v>50</v>
      </c>
      <c r="AO30" s="155" t="s">
        <v>190</v>
      </c>
      <c r="AP30" s="56" t="s">
        <v>60</v>
      </c>
      <c r="AQ30" s="36">
        <f t="shared" ca="1" si="1"/>
        <v>40</v>
      </c>
    </row>
    <row r="31" spans="1:43" s="36" customFormat="1">
      <c r="A31" s="25">
        <f>IF(C31=0,"",SUBTOTAL(3,C$5:C31))</f>
        <v>27</v>
      </c>
      <c r="B31" s="479">
        <v>4</v>
      </c>
      <c r="C31" s="66" t="s">
        <v>191</v>
      </c>
      <c r="D31" s="25" t="str">
        <f>VLOOKUP(C31,Sheet4!$A$1:$B$300,2,0)</f>
        <v>9216001664</v>
      </c>
      <c r="E31" s="67" t="s">
        <v>192</v>
      </c>
      <c r="F31" s="63" t="str">
        <f>VLOOKUP(D31,'Sheet1 (2)'!$D$11:$F$338,3,0)</f>
        <v>Huỳnh Phú Nhân</v>
      </c>
      <c r="G31" s="774">
        <f>VLOOKUP(C31,'chuyển xếp 2024'!$C$5:$W$328,21,0)</f>
        <v>7046000</v>
      </c>
      <c r="H31" s="774">
        <f>VLOOKUP(C31,'chuyển xếp 2024'!$C$5:$W$328,19,0)</f>
        <v>0</v>
      </c>
      <c r="I31" s="63" t="s">
        <v>32</v>
      </c>
      <c r="J31" s="63">
        <f t="shared" si="2"/>
        <v>1</v>
      </c>
      <c r="K31" s="63" t="s">
        <v>33</v>
      </c>
      <c r="L31" s="63" t="s">
        <v>34</v>
      </c>
      <c r="M31" s="63"/>
      <c r="N31" s="56" t="s">
        <v>1848</v>
      </c>
      <c r="O31" s="106">
        <v>34633</v>
      </c>
      <c r="P31" s="107">
        <v>42370</v>
      </c>
      <c r="Q31" s="56" t="s">
        <v>36</v>
      </c>
      <c r="R31" s="56" t="s">
        <v>193</v>
      </c>
      <c r="S31" s="56" t="str">
        <f t="shared" ca="1" si="0"/>
        <v xml:space="preserve">10 NĂM 7 THÁNG 18 NGÀY </v>
      </c>
      <c r="T31" s="80" t="s">
        <v>194</v>
      </c>
      <c r="U31" s="80" t="str">
        <f>VLOOKUP(C31,Sheet5!$B$2:$G$253,6,0)</f>
        <v>092094005136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75"/>
      <c r="AH31" s="75"/>
      <c r="AI31" s="46" t="s">
        <v>232</v>
      </c>
      <c r="AJ31" s="108" t="s">
        <v>92</v>
      </c>
      <c r="AK31" s="46" t="s">
        <v>195</v>
      </c>
      <c r="AL31" s="46" t="s">
        <v>195</v>
      </c>
      <c r="AM31" s="66"/>
      <c r="AN31" s="56" t="s">
        <v>93</v>
      </c>
      <c r="AO31" s="56" t="s">
        <v>196</v>
      </c>
      <c r="AP31" s="56" t="s">
        <v>60</v>
      </c>
      <c r="AQ31" s="36">
        <f t="shared" ca="1" si="1"/>
        <v>31</v>
      </c>
    </row>
    <row r="32" spans="1:43" s="36" customFormat="1">
      <c r="A32" s="25">
        <f>IF(C32=0,"",SUBTOTAL(3,C$5:C32))</f>
        <v>28</v>
      </c>
      <c r="B32" s="479">
        <v>5</v>
      </c>
      <c r="C32" s="66" t="s">
        <v>204</v>
      </c>
      <c r="D32" s="25" t="str">
        <f>VLOOKUP(C32,Sheet4!$A$1:$B$300,2,0)</f>
        <v>9222306746</v>
      </c>
      <c r="E32" s="67" t="s">
        <v>205</v>
      </c>
      <c r="F32" s="63" t="str">
        <f>VLOOKUP(D32,'Sheet1 (2)'!$D$11:$F$338,3,0)</f>
        <v>Lương Phú Vinh</v>
      </c>
      <c r="G32" s="774">
        <f>VLOOKUP(C32,'chuyển xếp 2024'!$C$5:$W$328,21,0)</f>
        <v>6647000</v>
      </c>
      <c r="H32" s="774">
        <f>VLOOKUP(C32,'chuyển xếp 2024'!$C$5:$W$328,19,0)</f>
        <v>0</v>
      </c>
      <c r="I32" s="63" t="s">
        <v>32</v>
      </c>
      <c r="J32" s="63">
        <f t="shared" si="2"/>
        <v>1</v>
      </c>
      <c r="K32" s="63" t="s">
        <v>33</v>
      </c>
      <c r="L32" s="63" t="s">
        <v>34</v>
      </c>
      <c r="M32" s="67"/>
      <c r="N32" s="56" t="s">
        <v>1848</v>
      </c>
      <c r="O32" s="75">
        <v>33917</v>
      </c>
      <c r="P32" s="75">
        <v>43405</v>
      </c>
      <c r="Q32" s="67" t="s">
        <v>36</v>
      </c>
      <c r="R32" s="46" t="s">
        <v>206</v>
      </c>
      <c r="S32" s="56" t="str">
        <f t="shared" ca="1" si="0"/>
        <v xml:space="preserve">7 NĂM 9 THÁNG 18 NGÀY </v>
      </c>
      <c r="T32" s="80" t="s">
        <v>207</v>
      </c>
      <c r="U32" s="80" t="str">
        <f>VLOOKUP(C32,Sheet5!$B$2:$G$253,6,0)</f>
        <v>092092010946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75"/>
      <c r="AH32" s="75"/>
      <c r="AI32" s="46" t="s">
        <v>232</v>
      </c>
      <c r="AJ32" s="108" t="s">
        <v>208</v>
      </c>
      <c r="AK32" s="46" t="s">
        <v>209</v>
      </c>
      <c r="AL32" s="46"/>
      <c r="AM32" s="66"/>
      <c r="AN32" s="46" t="s">
        <v>50</v>
      </c>
      <c r="AO32" s="46" t="s">
        <v>107</v>
      </c>
      <c r="AP32" s="56" t="s">
        <v>203</v>
      </c>
      <c r="AQ32" s="36">
        <f t="shared" ca="1" si="1"/>
        <v>33</v>
      </c>
    </row>
    <row r="33" spans="1:43" s="36" customFormat="1">
      <c r="A33" s="25">
        <f>IF(C33=0,"",SUBTOTAL(3,C$5:C33))</f>
        <v>29</v>
      </c>
      <c r="B33" s="479">
        <v>6</v>
      </c>
      <c r="C33" s="66" t="s">
        <v>214</v>
      </c>
      <c r="D33" s="25" t="str">
        <f>VLOOKUP(C33,Sheet4!$A$1:$B$300,2,0)</f>
        <v>8721755467</v>
      </c>
      <c r="E33" s="67" t="s">
        <v>215</v>
      </c>
      <c r="F33" s="63" t="str">
        <f>VLOOKUP(D33,'Sheet1 (2)'!$D$11:$F$338,3,0)</f>
        <v>Nguyễn Hoài Phong</v>
      </c>
      <c r="G33" s="774">
        <f>VLOOKUP(C33,'chuyển xếp 2024'!$C$5:$W$328,21,0)</f>
        <v>6647000</v>
      </c>
      <c r="H33" s="774">
        <f>VLOOKUP(C33,'chuyển xếp 2024'!$C$5:$W$328,19,0)</f>
        <v>0</v>
      </c>
      <c r="I33" s="63" t="s">
        <v>32</v>
      </c>
      <c r="J33" s="63">
        <f t="shared" si="2"/>
        <v>1</v>
      </c>
      <c r="K33" s="63" t="s">
        <v>33</v>
      </c>
      <c r="L33" s="63" t="s">
        <v>34</v>
      </c>
      <c r="M33" s="63"/>
      <c r="N33" s="56" t="s">
        <v>1848</v>
      </c>
      <c r="O33" s="75">
        <v>35117</v>
      </c>
      <c r="P33" s="75">
        <v>44044</v>
      </c>
      <c r="Q33" s="67" t="s">
        <v>36</v>
      </c>
      <c r="R33" s="46" t="s">
        <v>216</v>
      </c>
      <c r="S33" s="56" t="str">
        <f t="shared" ca="1" si="0"/>
        <v xml:space="preserve">6 NĂM 0 THÁNG 18 NGÀY </v>
      </c>
      <c r="T33" s="46">
        <v>341792633</v>
      </c>
      <c r="U33" s="80" t="str">
        <f>VLOOKUP(C33,Sheet5!$B$2:$G$253,6,0)</f>
        <v>089096016279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75">
        <v>40840</v>
      </c>
      <c r="AH33" s="75"/>
      <c r="AI33" s="46" t="s">
        <v>232</v>
      </c>
      <c r="AJ33" s="108" t="s">
        <v>217</v>
      </c>
      <c r="AK33" s="46" t="s">
        <v>218</v>
      </c>
      <c r="AL33" s="46" t="s">
        <v>219</v>
      </c>
      <c r="AM33" s="66"/>
      <c r="AN33" s="56" t="s">
        <v>50</v>
      </c>
      <c r="AO33" s="56" t="s">
        <v>220</v>
      </c>
      <c r="AP33" s="56" t="s">
        <v>60</v>
      </c>
      <c r="AQ33" s="36">
        <f t="shared" ca="1" si="1"/>
        <v>30</v>
      </c>
    </row>
    <row r="34" spans="1:43" s="36" customFormat="1">
      <c r="A34" s="25">
        <f>IF(C34=0,"",SUBTOTAL(3,C$5:C34))</f>
        <v>30</v>
      </c>
      <c r="B34" s="479">
        <v>7</v>
      </c>
      <c r="C34" s="66" t="s">
        <v>221</v>
      </c>
      <c r="D34" s="25" t="str">
        <f>VLOOKUP(C34,Sheet4!$A$1:$B$300,2,0)</f>
        <v>9216023766</v>
      </c>
      <c r="E34" s="67" t="s">
        <v>222</v>
      </c>
      <c r="F34" s="63" t="str">
        <f>VLOOKUP(D34,'Sheet1 (2)'!$D$11:$F$338,3,0)</f>
        <v>Lê Trọng Nhơn</v>
      </c>
      <c r="G34" s="774">
        <f>VLOOKUP(C34,'chuyển xếp 2024'!$C$5:$W$328,17,0)</f>
        <v>7105000</v>
      </c>
      <c r="H34" s="774">
        <v>2205000</v>
      </c>
      <c r="I34" s="63" t="s">
        <v>32</v>
      </c>
      <c r="J34" s="63">
        <f t="shared" si="2"/>
        <v>1</v>
      </c>
      <c r="K34" s="63" t="s">
        <v>33</v>
      </c>
      <c r="L34" s="63" t="s">
        <v>34</v>
      </c>
      <c r="M34" s="63" t="s">
        <v>3501</v>
      </c>
      <c r="N34" s="56" t="s">
        <v>1848</v>
      </c>
      <c r="O34" s="75">
        <v>33633</v>
      </c>
      <c r="P34" s="107">
        <v>42736</v>
      </c>
      <c r="Q34" s="67" t="s">
        <v>36</v>
      </c>
      <c r="R34" s="56" t="s">
        <v>223</v>
      </c>
      <c r="S34" s="56" t="str">
        <f t="shared" ca="1" si="0"/>
        <v xml:space="preserve">9 NĂM 7 THÁNG 18 NGÀY </v>
      </c>
      <c r="T34" s="80" t="s">
        <v>224</v>
      </c>
      <c r="U34" s="80" t="str">
        <f>VLOOKUP(C34,Sheet5!$B$2:$G$253,6,0)</f>
        <v>087092017349</v>
      </c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75"/>
      <c r="AH34" s="75"/>
      <c r="AI34" s="46" t="s">
        <v>232</v>
      </c>
      <c r="AJ34" s="108" t="s">
        <v>225</v>
      </c>
      <c r="AK34" s="46" t="s">
        <v>226</v>
      </c>
      <c r="AL34" s="46" t="s">
        <v>226</v>
      </c>
      <c r="AM34" s="332" t="s">
        <v>227</v>
      </c>
      <c r="AN34" s="56" t="s">
        <v>50</v>
      </c>
      <c r="AO34" s="56" t="s">
        <v>72</v>
      </c>
      <c r="AP34" s="56" t="s">
        <v>60</v>
      </c>
      <c r="AQ34" s="36">
        <f t="shared" ca="1" si="1"/>
        <v>34</v>
      </c>
    </row>
    <row r="35" spans="1:43" s="36" customFormat="1">
      <c r="A35" s="25">
        <f>IF(C35=0,"",SUBTOTAL(3,C$5:C35))</f>
        <v>31</v>
      </c>
      <c r="B35" s="479">
        <v>8</v>
      </c>
      <c r="C35" s="66" t="s">
        <v>228</v>
      </c>
      <c r="D35" s="25" t="str">
        <f>VLOOKUP(C35,Sheet4!$A$1:$B$300,2,0)</f>
        <v>9222451383</v>
      </c>
      <c r="E35" s="67" t="s">
        <v>229</v>
      </c>
      <c r="F35" s="63" t="str">
        <f>VLOOKUP(D35,'Sheet1 (2)'!$D$11:$F$338,3,0)</f>
        <v>Nguyễn Hứa Kim Thảo</v>
      </c>
      <c r="G35" s="774">
        <f>VLOOKUP(C35,'chuyển xếp 2024'!$C$5:$W$328,21,0)</f>
        <v>5466000</v>
      </c>
      <c r="H35" s="774">
        <f>VLOOKUP(C35,'chuyển xếp 2024'!$C$5:$W$328,19,0)</f>
        <v>0</v>
      </c>
      <c r="I35" s="63" t="s">
        <v>63</v>
      </c>
      <c r="J35" s="63">
        <f t="shared" si="2"/>
        <v>0</v>
      </c>
      <c r="K35" s="63" t="s">
        <v>33</v>
      </c>
      <c r="L35" s="63" t="s">
        <v>34</v>
      </c>
      <c r="M35" s="63"/>
      <c r="N35" s="56" t="s">
        <v>1848</v>
      </c>
      <c r="O35" s="75">
        <v>35524</v>
      </c>
      <c r="P35" s="107">
        <v>44805</v>
      </c>
      <c r="Q35" s="67" t="s">
        <v>36</v>
      </c>
      <c r="R35" s="56" t="s">
        <v>230</v>
      </c>
      <c r="S35" s="56" t="str">
        <f t="shared" ca="1" si="0"/>
        <v xml:space="preserve">3 NĂM 11 THÁNG 18 NGÀY </v>
      </c>
      <c r="T35" s="74" t="s">
        <v>231</v>
      </c>
      <c r="U35" s="80" t="str">
        <f>VLOOKUP(C35,Sheet5!$B$2:$G$253,6,0)</f>
        <v>092197011285</v>
      </c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75">
        <v>44440</v>
      </c>
      <c r="AH35" s="75"/>
      <c r="AI35" s="46" t="s">
        <v>232</v>
      </c>
      <c r="AJ35" s="108" t="s">
        <v>233</v>
      </c>
      <c r="AK35" s="46" t="s">
        <v>234</v>
      </c>
      <c r="AL35" s="46" t="s">
        <v>234</v>
      </c>
      <c r="AM35" s="332" t="s">
        <v>235</v>
      </c>
      <c r="AN35" s="56" t="s">
        <v>130</v>
      </c>
      <c r="AO35" s="56" t="s">
        <v>236</v>
      </c>
      <c r="AP35" s="56" t="s">
        <v>60</v>
      </c>
      <c r="AQ35" s="36">
        <f t="shared" ca="1" si="1"/>
        <v>29</v>
      </c>
    </row>
    <row r="36" spans="1:43" s="36" customFormat="1">
      <c r="A36" s="25">
        <f>IF(C36=0,"",SUBTOTAL(3,C$5:C36))</f>
        <v>32</v>
      </c>
      <c r="B36" s="479">
        <v>9</v>
      </c>
      <c r="C36" s="66" t="s">
        <v>237</v>
      </c>
      <c r="D36" s="25" t="str">
        <f>VLOOKUP(C36,Sheet4!$A$1:$B$300,2,0)</f>
        <v>9208016265</v>
      </c>
      <c r="E36" s="67" t="s">
        <v>238</v>
      </c>
      <c r="F36" s="63" t="str">
        <f>VLOOKUP(D36,'Sheet1 (2)'!$D$11:$F$338,3,0)</f>
        <v>Mạch Chí Thiện</v>
      </c>
      <c r="G36" s="774" t="e">
        <f>VLOOKUP(C36,'chuyển xếp 2024'!$C$5:$W$328,21,0)</f>
        <v>#N/A</v>
      </c>
      <c r="H36" s="774" t="e">
        <f>VLOOKUP(C36,'chuyển xếp 2024'!$C$5:$W$328,19,0)</f>
        <v>#N/A</v>
      </c>
      <c r="I36" s="329" t="s">
        <v>32</v>
      </c>
      <c r="J36" s="63">
        <f t="shared" si="2"/>
        <v>1</v>
      </c>
      <c r="K36" s="63" t="s">
        <v>33</v>
      </c>
      <c r="L36" s="63" t="s">
        <v>34</v>
      </c>
      <c r="M36" s="329"/>
      <c r="N36" s="56" t="s">
        <v>1848</v>
      </c>
      <c r="O36" s="106">
        <v>30482</v>
      </c>
      <c r="P36" s="107">
        <v>44866</v>
      </c>
      <c r="Q36" s="67" t="s">
        <v>36</v>
      </c>
      <c r="R36" s="56" t="s">
        <v>239</v>
      </c>
      <c r="S36" s="56" t="str">
        <f t="shared" ca="1" si="0"/>
        <v xml:space="preserve">3 NĂM 9 THÁNG 18 NGÀY </v>
      </c>
      <c r="T36" s="74" t="s">
        <v>240</v>
      </c>
      <c r="U36" s="80" t="str">
        <f>VLOOKUP(C36,Sheet5!$B$2:$G$253,6,0)</f>
        <v>086083000292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75">
        <v>44326</v>
      </c>
      <c r="AH36" s="75"/>
      <c r="AI36" s="46" t="s">
        <v>232</v>
      </c>
      <c r="AJ36" s="108" t="s">
        <v>241</v>
      </c>
      <c r="AK36" s="108" t="s">
        <v>242</v>
      </c>
      <c r="AL36" s="108" t="s">
        <v>242</v>
      </c>
      <c r="AM36" s="332"/>
      <c r="AN36" s="56" t="s">
        <v>50</v>
      </c>
      <c r="AO36" s="56" t="s">
        <v>72</v>
      </c>
      <c r="AP36" s="56" t="s">
        <v>60</v>
      </c>
      <c r="AQ36" s="36">
        <f t="shared" ca="1" si="1"/>
        <v>43</v>
      </c>
    </row>
    <row r="37" spans="1:43" s="36" customFormat="1">
      <c r="A37" s="25">
        <f>IF(C37=0,"",SUBTOTAL(3,C$5:C37))</f>
        <v>33</v>
      </c>
      <c r="B37" s="479">
        <v>10</v>
      </c>
      <c r="C37" s="66" t="s">
        <v>1842</v>
      </c>
      <c r="D37" s="25" t="str">
        <f>VLOOKUP(C37,Sheet4!$A$1:$B$300,2,0)</f>
        <v>8922957383</v>
      </c>
      <c r="E37" s="67" t="s">
        <v>1844</v>
      </c>
      <c r="F37" s="63" t="str">
        <f>VLOOKUP(D37,'Sheet1 (2)'!$D$11:$F$338,3,0)</f>
        <v>Ngô Văn Tài</v>
      </c>
      <c r="G37" s="774">
        <f>VLOOKUP(C37,'chuyển xếp 2024'!$C$5:$W$328,21,0)</f>
        <v>6271000</v>
      </c>
      <c r="H37" s="774">
        <f>VLOOKUP(C37,'chuyển xếp 2024'!$C$5:$W$328,19,0)</f>
        <v>0</v>
      </c>
      <c r="I37" s="329" t="s">
        <v>32</v>
      </c>
      <c r="J37" s="63">
        <f t="shared" si="2"/>
        <v>1</v>
      </c>
      <c r="K37" s="63" t="s">
        <v>33</v>
      </c>
      <c r="L37" s="63" t="s">
        <v>34</v>
      </c>
      <c r="M37" s="329"/>
      <c r="N37" s="56" t="s">
        <v>1848</v>
      </c>
      <c r="O37" s="106">
        <v>35231</v>
      </c>
      <c r="P37" s="107">
        <v>45113</v>
      </c>
      <c r="Q37" s="67" t="s">
        <v>36</v>
      </c>
      <c r="R37" s="56" t="s">
        <v>1845</v>
      </c>
      <c r="S37" s="56" t="str">
        <f t="shared" ca="1" si="0"/>
        <v xml:space="preserve">3 NĂM 1 THÁNG 13 NGÀY </v>
      </c>
      <c r="T37" s="74" t="s">
        <v>1846</v>
      </c>
      <c r="U37" s="80" t="s">
        <v>1846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75">
        <v>44421</v>
      </c>
      <c r="AH37" s="75"/>
      <c r="AI37" s="46" t="s">
        <v>232</v>
      </c>
      <c r="AJ37" s="108" t="s">
        <v>1847</v>
      </c>
      <c r="AK37" s="108" t="s">
        <v>1847</v>
      </c>
      <c r="AL37" s="108" t="s">
        <v>1847</v>
      </c>
      <c r="AM37" s="332"/>
      <c r="AN37" s="56" t="s">
        <v>50</v>
      </c>
      <c r="AO37" s="56"/>
      <c r="AP37" s="56" t="s">
        <v>60</v>
      </c>
      <c r="AQ37" s="36">
        <f t="shared" ca="1" si="1"/>
        <v>30</v>
      </c>
    </row>
    <row r="38" spans="1:43" s="36" customFormat="1" ht="16.5" customHeight="1">
      <c r="A38" s="25">
        <f>IF(C38=0,"",SUBTOTAL(3,C$5:C38))</f>
        <v>34</v>
      </c>
      <c r="B38" s="479">
        <v>12</v>
      </c>
      <c r="C38" s="25" t="s">
        <v>359</v>
      </c>
      <c r="D38" s="25" t="str">
        <f>VLOOKUP(C38,Sheet4!$A$1:$B$300,2,0)</f>
        <v>9214000894</v>
      </c>
      <c r="E38" s="63" t="s">
        <v>360</v>
      </c>
      <c r="F38" s="63" t="str">
        <f>VLOOKUP(D38,'Sheet1 (2)'!$D$11:$F$338,3,0)</f>
        <v>Cao Văn Được</v>
      </c>
      <c r="G38" s="774">
        <f>VLOOKUP(C38,'chuyển xếp 2024'!$C$5:$W$328,21,0)</f>
        <v>6785000</v>
      </c>
      <c r="H38" s="774">
        <f>VLOOKUP(C38,'chuyển xếp 2024'!$C$5:$W$328,19,0)</f>
        <v>0</v>
      </c>
      <c r="I38" s="56" t="s">
        <v>32</v>
      </c>
      <c r="J38" s="63">
        <f t="shared" si="2"/>
        <v>1</v>
      </c>
      <c r="K38" s="63" t="s">
        <v>33</v>
      </c>
      <c r="L38" s="63" t="s">
        <v>34</v>
      </c>
      <c r="M38" s="56"/>
      <c r="N38" s="56" t="s">
        <v>1848</v>
      </c>
      <c r="O38" s="106">
        <v>32488</v>
      </c>
      <c r="P38" s="107">
        <v>41641</v>
      </c>
      <c r="Q38" s="56" t="s">
        <v>36</v>
      </c>
      <c r="R38" s="56" t="s">
        <v>361</v>
      </c>
      <c r="S38" s="56" t="str">
        <f t="shared" ca="1" si="0"/>
        <v xml:space="preserve">12 NĂM 7 THÁNG 17 NGÀY </v>
      </c>
      <c r="T38" s="74" t="s">
        <v>1536</v>
      </c>
      <c r="U38" s="80" t="str">
        <f>VLOOKUP(C38,Sheet5!$B$2:$G$253,6,0)</f>
        <v>092088000675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75">
        <v>42299</v>
      </c>
      <c r="AH38" s="75"/>
      <c r="AI38" s="46" t="s">
        <v>232</v>
      </c>
      <c r="AJ38" s="108" t="s">
        <v>362</v>
      </c>
      <c r="AK38" s="46" t="s">
        <v>363</v>
      </c>
      <c r="AL38" s="46" t="s">
        <v>364</v>
      </c>
      <c r="AM38" s="66"/>
      <c r="AN38" s="56" t="s">
        <v>50</v>
      </c>
      <c r="AO38" s="56" t="s">
        <v>59</v>
      </c>
      <c r="AP38" s="56" t="s">
        <v>349</v>
      </c>
      <c r="AQ38" s="36">
        <f t="shared" ca="1" si="1"/>
        <v>37</v>
      </c>
    </row>
    <row r="39" spans="1:43" s="36" customFormat="1">
      <c r="A39" s="25">
        <f>IF(C39=0,"",SUBTOTAL(3,C$5:C39))</f>
        <v>35</v>
      </c>
      <c r="B39" s="479">
        <v>13</v>
      </c>
      <c r="C39" s="66" t="s">
        <v>2700</v>
      </c>
      <c r="D39" s="25" t="s">
        <v>2876</v>
      </c>
      <c r="E39" s="67" t="s">
        <v>2701</v>
      </c>
      <c r="F39" s="63" t="str">
        <f>VLOOKUP(D39,'Sheet1 (2)'!$D$11:$F$338,3,0)</f>
        <v>Lê Thanh Đạm</v>
      </c>
      <c r="G39" s="774">
        <v>5955000</v>
      </c>
      <c r="H39" s="774"/>
      <c r="I39" s="329" t="s">
        <v>32</v>
      </c>
      <c r="J39" s="63">
        <f t="shared" si="2"/>
        <v>1</v>
      </c>
      <c r="K39" s="63" t="s">
        <v>33</v>
      </c>
      <c r="L39" s="63" t="s">
        <v>34</v>
      </c>
      <c r="M39" s="329"/>
      <c r="N39" s="56" t="s">
        <v>1848</v>
      </c>
      <c r="O39" s="621">
        <v>31692</v>
      </c>
      <c r="P39" s="621">
        <v>45627</v>
      </c>
      <c r="Q39" s="56" t="s">
        <v>117</v>
      </c>
      <c r="R39" s="56" t="s">
        <v>2703</v>
      </c>
      <c r="S39" s="56" t="str">
        <f t="shared" ca="1" si="0"/>
        <v xml:space="preserve">1 NĂM 8 THÁNG 18 NGÀY </v>
      </c>
      <c r="T39" s="523" t="s">
        <v>2704</v>
      </c>
      <c r="U39" s="80" t="s">
        <v>2704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75">
        <v>44205</v>
      </c>
      <c r="AH39" s="75"/>
      <c r="AI39" s="46" t="s">
        <v>232</v>
      </c>
      <c r="AJ39" s="108" t="s">
        <v>2705</v>
      </c>
      <c r="AK39" s="108" t="s">
        <v>2706</v>
      </c>
      <c r="AL39" s="108" t="s">
        <v>2705</v>
      </c>
      <c r="AM39" s="332" t="s">
        <v>2707</v>
      </c>
      <c r="AN39" s="56" t="s">
        <v>50</v>
      </c>
      <c r="AO39" s="56" t="s">
        <v>220</v>
      </c>
      <c r="AP39" s="56" t="s">
        <v>60</v>
      </c>
      <c r="AQ39" s="36">
        <f t="shared" ca="1" si="1"/>
        <v>39</v>
      </c>
    </row>
    <row r="40" spans="1:43" s="491" customFormat="1">
      <c r="A40" s="25">
        <f>IF(C40=0,"",SUBTOTAL(3,C$5:C40))</f>
        <v>36</v>
      </c>
      <c r="B40" s="479">
        <v>14</v>
      </c>
      <c r="C40" s="480" t="s">
        <v>2731</v>
      </c>
      <c r="D40" s="25" t="s">
        <v>2875</v>
      </c>
      <c r="E40" s="481" t="s">
        <v>2725</v>
      </c>
      <c r="F40" s="63" t="str">
        <f>VLOOKUP(D40,'Sheet1 (2)'!$D$11:$F$338,3,0)</f>
        <v>Nguyễn Kiều Ly</v>
      </c>
      <c r="G40" s="774">
        <v>6135000</v>
      </c>
      <c r="H40" s="872"/>
      <c r="I40" s="483" t="s">
        <v>63</v>
      </c>
      <c r="J40" s="63">
        <f t="shared" si="2"/>
        <v>0</v>
      </c>
      <c r="K40" s="483" t="s">
        <v>33</v>
      </c>
      <c r="L40" s="483" t="s">
        <v>34</v>
      </c>
      <c r="M40" s="482"/>
      <c r="N40" s="484" t="s">
        <v>1848</v>
      </c>
      <c r="O40" s="531">
        <v>35107</v>
      </c>
      <c r="P40" s="531">
        <v>45717</v>
      </c>
      <c r="Q40" s="484" t="s">
        <v>117</v>
      </c>
      <c r="R40" s="484" t="s">
        <v>2726</v>
      </c>
      <c r="S40" s="484" t="str">
        <f t="shared" ca="1" si="0"/>
        <v xml:space="preserve">1 NĂM 5 THÁNG 18 NGÀY </v>
      </c>
      <c r="T40" s="527" t="s">
        <v>2727</v>
      </c>
      <c r="U40" s="80" t="s">
        <v>2727</v>
      </c>
      <c r="V40" s="487"/>
      <c r="W40" s="487"/>
      <c r="X40" s="487"/>
      <c r="Y40" s="487"/>
      <c r="Z40" s="487"/>
      <c r="AA40" s="487"/>
      <c r="AB40" s="487"/>
      <c r="AC40" s="487"/>
      <c r="AD40" s="487"/>
      <c r="AE40" s="487"/>
      <c r="AF40" s="487"/>
      <c r="AG40" s="488">
        <v>44853</v>
      </c>
      <c r="AH40" s="488"/>
      <c r="AI40" s="499" t="s">
        <v>232</v>
      </c>
      <c r="AJ40" s="489" t="s">
        <v>2728</v>
      </c>
      <c r="AK40" s="489" t="s">
        <v>2729</v>
      </c>
      <c r="AL40" s="489" t="s">
        <v>2729</v>
      </c>
      <c r="AM40" s="490">
        <v>944194914</v>
      </c>
      <c r="AN40" s="484" t="s">
        <v>50</v>
      </c>
      <c r="AO40" s="484" t="s">
        <v>2730</v>
      </c>
      <c r="AP40" s="484" t="s">
        <v>60</v>
      </c>
    </row>
    <row r="41" spans="1:43" s="36" customFormat="1">
      <c r="A41" s="25">
        <f>IF(C41=0,"",SUBTOTAL(3,C$5:C41))</f>
        <v>37</v>
      </c>
      <c r="B41" s="25">
        <v>1</v>
      </c>
      <c r="C41" s="25" t="s">
        <v>243</v>
      </c>
      <c r="D41" s="25" t="str">
        <f>VLOOKUP(C41,Sheet4!$A$1:$B$300,2,0)</f>
        <v>5803003379</v>
      </c>
      <c r="E41" s="63" t="s">
        <v>244</v>
      </c>
      <c r="F41" s="63" t="str">
        <f>VLOOKUP(D41,'Sheet1 (2)'!$D$11:$F$338,3,0)</f>
        <v>Nguyễn Duy Vũ</v>
      </c>
      <c r="G41" s="774">
        <f>VLOOKUP(C41,'chuyển xếp 2024'!$C$5:$W$328,21,0)</f>
        <v>19950000</v>
      </c>
      <c r="H41" s="774">
        <f>VLOOKUP(C41,'chuyển xếp 2024'!$C$5:$W$328,19,0)</f>
        <v>0</v>
      </c>
      <c r="I41" s="63" t="s">
        <v>32</v>
      </c>
      <c r="J41" s="63">
        <f t="shared" si="2"/>
        <v>1</v>
      </c>
      <c r="K41" s="63" t="s">
        <v>33</v>
      </c>
      <c r="L41" s="63" t="s">
        <v>34</v>
      </c>
      <c r="M41" s="63" t="s">
        <v>245</v>
      </c>
      <c r="N41" s="56" t="s">
        <v>246</v>
      </c>
      <c r="O41" s="106">
        <v>28767</v>
      </c>
      <c r="P41" s="107">
        <v>39265</v>
      </c>
      <c r="Q41" s="56" t="s">
        <v>36</v>
      </c>
      <c r="R41" s="56" t="s">
        <v>247</v>
      </c>
      <c r="S41" s="56" t="str">
        <f t="shared" ca="1" si="0"/>
        <v xml:space="preserve">19 NĂM 1 THÁNG 17 NGÀY </v>
      </c>
      <c r="T41" s="80" t="s">
        <v>248</v>
      </c>
      <c r="U41" s="80" t="str">
        <f>VLOOKUP(C41,Sheet5!$B$2:$G$253,6,0)</f>
        <v>082078026532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75"/>
      <c r="AH41" s="75"/>
      <c r="AI41" s="46" t="s">
        <v>232</v>
      </c>
      <c r="AJ41" s="108" t="s">
        <v>249</v>
      </c>
      <c r="AK41" s="46" t="s">
        <v>250</v>
      </c>
      <c r="AL41" s="46" t="s">
        <v>251</v>
      </c>
      <c r="AM41" s="66"/>
      <c r="AN41" s="56" t="s">
        <v>50</v>
      </c>
      <c r="AO41" s="56" t="s">
        <v>81</v>
      </c>
      <c r="AP41" s="56" t="s">
        <v>60</v>
      </c>
      <c r="AQ41" s="36">
        <f t="shared" ca="1" si="1"/>
        <v>47</v>
      </c>
    </row>
    <row r="42" spans="1:43" s="624" customFormat="1">
      <c r="A42" s="25">
        <f>IF(C42=0,"",SUBTOTAL(3,C$5:C42))</f>
        <v>38</v>
      </c>
      <c r="B42" s="25">
        <v>2</v>
      </c>
      <c r="C42" s="25" t="s">
        <v>259</v>
      </c>
      <c r="D42" s="25" t="str">
        <f>VLOOKUP(C42,Sheet4!$A$1:$B$300,2,0)</f>
        <v>9210009440</v>
      </c>
      <c r="E42" s="63" t="s">
        <v>260</v>
      </c>
      <c r="F42" s="63" t="str">
        <f>VLOOKUP(D42,'Sheet1 (2)'!$D$11:$F$338,3,0)</f>
        <v>Phùng Thị Ngọc Thanh</v>
      </c>
      <c r="G42" s="774">
        <f>VLOOKUP(C42,'chuyển xếp 2024'!$C$5:$W$328,17,0)</f>
        <v>7673000</v>
      </c>
      <c r="H42" s="774">
        <f>VLOOKUP(C42,'chuyển xếp 2024'!$C$5:$W$328,19,0)</f>
        <v>1892000</v>
      </c>
      <c r="I42" s="63" t="s">
        <v>63</v>
      </c>
      <c r="J42" s="63">
        <f t="shared" si="2"/>
        <v>0</v>
      </c>
      <c r="K42" s="63" t="s">
        <v>33</v>
      </c>
      <c r="L42" s="63" t="s">
        <v>34</v>
      </c>
      <c r="M42" s="56" t="s">
        <v>64</v>
      </c>
      <c r="N42" s="56" t="s">
        <v>246</v>
      </c>
      <c r="O42" s="106">
        <v>31943</v>
      </c>
      <c r="P42" s="107">
        <v>40340</v>
      </c>
      <c r="Q42" s="56" t="s">
        <v>36</v>
      </c>
      <c r="R42" s="56" t="s">
        <v>261</v>
      </c>
      <c r="S42" s="56" t="str">
        <f t="shared" ca="1" si="0"/>
        <v xml:space="preserve">16 NĂM 2 THÁNG 8 NGÀY </v>
      </c>
      <c r="T42" s="80" t="s">
        <v>262</v>
      </c>
      <c r="U42" s="80" t="str">
        <f>VLOOKUP(C42,Sheet5!$B$2:$G$253,6,0)</f>
        <v>092187005527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75"/>
      <c r="AH42" s="75"/>
      <c r="AI42" s="46" t="s">
        <v>232</v>
      </c>
      <c r="AJ42" s="108" t="s">
        <v>168</v>
      </c>
      <c r="AK42" s="46" t="s">
        <v>263</v>
      </c>
      <c r="AL42" s="46" t="s">
        <v>263</v>
      </c>
      <c r="AM42" s="66"/>
      <c r="AN42" s="56" t="s">
        <v>50</v>
      </c>
      <c r="AO42" s="56" t="s">
        <v>51</v>
      </c>
      <c r="AP42" s="56" t="s">
        <v>60</v>
      </c>
      <c r="AQ42" s="36">
        <f t="shared" ca="1" si="1"/>
        <v>39</v>
      </c>
    </row>
    <row r="43" spans="1:43" s="624" customFormat="1">
      <c r="A43" s="25">
        <f>IF(C43=0,"",SUBTOTAL(3,C$5:C43))</f>
        <v>39</v>
      </c>
      <c r="B43" s="25">
        <v>3</v>
      </c>
      <c r="C43" s="25" t="s">
        <v>264</v>
      </c>
      <c r="D43" s="25" t="str">
        <f>VLOOKUP(C43,Sheet4!$A$1:$B$300,2,0)</f>
        <v>9211007268</v>
      </c>
      <c r="E43" s="56" t="s">
        <v>265</v>
      </c>
      <c r="F43" s="63" t="str">
        <f>VLOOKUP(D43,'Sheet1 (2)'!$D$11:$F$338,3,0)</f>
        <v>Trần Thị Lệ Thúy</v>
      </c>
      <c r="G43" s="774">
        <f>VLOOKUP(C43,'chuyển xếp 2024'!$C$5:$W$328,17,0)</f>
        <v>5903000</v>
      </c>
      <c r="H43" s="774">
        <f>VLOOKUP(C43,'chuyển xếp 2024'!$C$5:$W$328,19,0)</f>
        <v>473000</v>
      </c>
      <c r="I43" s="63" t="s">
        <v>63</v>
      </c>
      <c r="J43" s="63">
        <f t="shared" si="2"/>
        <v>0</v>
      </c>
      <c r="K43" s="56" t="s">
        <v>33</v>
      </c>
      <c r="L43" s="56" t="s">
        <v>34</v>
      </c>
      <c r="M43" s="56"/>
      <c r="N43" s="56" t="s">
        <v>246</v>
      </c>
      <c r="O43" s="106">
        <v>32193</v>
      </c>
      <c r="P43" s="107">
        <v>40634</v>
      </c>
      <c r="Q43" s="56" t="s">
        <v>36</v>
      </c>
      <c r="R43" s="56" t="s">
        <v>266</v>
      </c>
      <c r="S43" s="56" t="str">
        <f t="shared" ca="1" si="0"/>
        <v xml:space="preserve">15 NĂM 4 THÁNG 18 NGÀY </v>
      </c>
      <c r="T43" s="74" t="s">
        <v>267</v>
      </c>
      <c r="U43" s="80" t="str">
        <f>VLOOKUP(C43,Sheet5!$B$2:$G$253,6,0)</f>
        <v>051188000559</v>
      </c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75">
        <v>43685</v>
      </c>
      <c r="AH43" s="75"/>
      <c r="AI43" s="46" t="s">
        <v>232</v>
      </c>
      <c r="AJ43" s="108" t="s">
        <v>268</v>
      </c>
      <c r="AK43" s="46" t="s">
        <v>269</v>
      </c>
      <c r="AL43" s="46" t="s">
        <v>269</v>
      </c>
      <c r="AM43" s="66"/>
      <c r="AN43" s="56" t="s">
        <v>93</v>
      </c>
      <c r="AO43" s="56" t="s">
        <v>100</v>
      </c>
      <c r="AP43" s="56" t="s">
        <v>60</v>
      </c>
      <c r="AQ43" s="36">
        <f t="shared" ca="1" si="1"/>
        <v>38</v>
      </c>
    </row>
    <row r="44" spans="1:43" s="624" customFormat="1">
      <c r="A44" s="25">
        <f>IF(C44=0,"",SUBTOTAL(3,C$5:C44))</f>
        <v>40</v>
      </c>
      <c r="B44" s="25">
        <v>4</v>
      </c>
      <c r="C44" s="66" t="s">
        <v>274</v>
      </c>
      <c r="D44" s="25" t="str">
        <f>VLOOKUP(C44,Sheet4!$A$1:$B$300,2,0)</f>
        <v>9221280985</v>
      </c>
      <c r="E44" s="46" t="s">
        <v>275</v>
      </c>
      <c r="F44" s="63" t="str">
        <f>VLOOKUP(D44,'Sheet1 (2)'!$D$11:$F$338,3,0)</f>
        <v>Nguyễn Thị Hà Thảo</v>
      </c>
      <c r="G44" s="774">
        <f>VLOOKUP(C44,'chuyển xếp 2024'!$C$5:$W$328,21,0)</f>
        <v>7105000</v>
      </c>
      <c r="H44" s="774">
        <f>VLOOKUP(C44,'chuyển xếp 2024'!$C$5:$W$328,19,0)</f>
        <v>0</v>
      </c>
      <c r="I44" s="63" t="s">
        <v>63</v>
      </c>
      <c r="J44" s="63">
        <f t="shared" si="2"/>
        <v>0</v>
      </c>
      <c r="K44" s="56" t="s">
        <v>33</v>
      </c>
      <c r="L44" s="56" t="s">
        <v>34</v>
      </c>
      <c r="M44" s="56"/>
      <c r="N44" s="56" t="s">
        <v>246</v>
      </c>
      <c r="O44" s="75">
        <v>33223</v>
      </c>
      <c r="P44" s="75">
        <v>43313</v>
      </c>
      <c r="Q44" s="56" t="s">
        <v>36</v>
      </c>
      <c r="R44" s="46" t="s">
        <v>276</v>
      </c>
      <c r="S44" s="56" t="str">
        <f t="shared" ca="1" si="0"/>
        <v xml:space="preserve">8 NĂM 0 THÁNG 18 NGÀY </v>
      </c>
      <c r="T44" s="80" t="s">
        <v>277</v>
      </c>
      <c r="U44" s="80" t="str">
        <f>VLOOKUP(C44,Sheet5!$B$2:$G$253,6,0)</f>
        <v>092190008576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75"/>
      <c r="AH44" s="75"/>
      <c r="AI44" s="46" t="s">
        <v>232</v>
      </c>
      <c r="AJ44" s="108" t="s">
        <v>278</v>
      </c>
      <c r="AK44" s="46" t="s">
        <v>279</v>
      </c>
      <c r="AL44" s="46" t="s">
        <v>279</v>
      </c>
      <c r="AM44" s="66"/>
      <c r="AN44" s="56" t="s">
        <v>50</v>
      </c>
      <c r="AO44" s="143" t="s">
        <v>273</v>
      </c>
      <c r="AP44" s="56" t="s">
        <v>60</v>
      </c>
      <c r="AQ44" s="36">
        <f t="shared" ca="1" si="1"/>
        <v>35</v>
      </c>
    </row>
    <row r="45" spans="1:43" s="515" customFormat="1">
      <c r="A45" s="25">
        <f>IF(C45=0,"",SUBTOTAL(3,C$5:C45))</f>
        <v>41</v>
      </c>
      <c r="B45" s="25">
        <v>5</v>
      </c>
      <c r="C45" s="66" t="s">
        <v>280</v>
      </c>
      <c r="D45" s="25" t="str">
        <f>VLOOKUP(C45,Sheet4!$A$1:$B$300,2,0)</f>
        <v>9221417204</v>
      </c>
      <c r="E45" s="67" t="s">
        <v>281</v>
      </c>
      <c r="F45" s="63" t="str">
        <f>VLOOKUP(D45,'Sheet1 (2)'!$D$11:$F$338,3,0)</f>
        <v>Tiêu Tú Châu</v>
      </c>
      <c r="G45" s="774">
        <f>VLOOKUP(C45,'chuyển xếp 2024'!$C$5:$W$328,21,0)</f>
        <v>7105000</v>
      </c>
      <c r="H45" s="774">
        <f>VLOOKUP(C45,'chuyển xếp 2024'!$C$5:$W$328,19,0)</f>
        <v>0</v>
      </c>
      <c r="I45" s="63" t="s">
        <v>63</v>
      </c>
      <c r="J45" s="63">
        <f t="shared" si="2"/>
        <v>0</v>
      </c>
      <c r="K45" s="56" t="s">
        <v>33</v>
      </c>
      <c r="L45" s="56" t="s">
        <v>34</v>
      </c>
      <c r="M45" s="56"/>
      <c r="N45" s="56" t="s">
        <v>246</v>
      </c>
      <c r="O45" s="75">
        <v>35559</v>
      </c>
      <c r="P45" s="75">
        <v>44013</v>
      </c>
      <c r="Q45" s="56" t="s">
        <v>36</v>
      </c>
      <c r="R45" s="67" t="s">
        <v>282</v>
      </c>
      <c r="S45" s="56" t="str">
        <f t="shared" ca="1" si="0"/>
        <v xml:space="preserve">6 NĂM 1 THÁNG 18 NGÀY </v>
      </c>
      <c r="T45" s="514" t="s">
        <v>283</v>
      </c>
      <c r="U45" s="80" t="str">
        <f>VLOOKUP(C45,Sheet5!$B$2:$G$253,6,0)</f>
        <v>092197003248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75">
        <v>44317</v>
      </c>
      <c r="AH45" s="75"/>
      <c r="AI45" s="46" t="s">
        <v>232</v>
      </c>
      <c r="AJ45" s="108" t="s">
        <v>284</v>
      </c>
      <c r="AK45" s="46" t="s">
        <v>285</v>
      </c>
      <c r="AL45" s="46" t="s">
        <v>285</v>
      </c>
      <c r="AM45" s="66"/>
      <c r="AN45" s="56" t="s">
        <v>50</v>
      </c>
      <c r="AO45" s="56" t="s">
        <v>100</v>
      </c>
      <c r="AP45" s="56" t="s">
        <v>60</v>
      </c>
      <c r="AQ45" s="36">
        <f t="shared" ca="1" si="1"/>
        <v>29</v>
      </c>
    </row>
    <row r="46" spans="1:43" s="515" customFormat="1">
      <c r="A46" s="25">
        <f>IF(C46=0,"",SUBTOTAL(3,C$5:C46))</f>
        <v>42</v>
      </c>
      <c r="B46" s="25">
        <v>6</v>
      </c>
      <c r="C46" s="66" t="s">
        <v>2054</v>
      </c>
      <c r="D46" s="25" t="str">
        <f>VLOOKUP(C46,Sheet4!$A$1:$B$300,2,0)</f>
        <v>8422038337</v>
      </c>
      <c r="E46" s="67" t="s">
        <v>1857</v>
      </c>
      <c r="F46" s="63" t="str">
        <f>VLOOKUP(D46,'Sheet1 (2)'!$D$11:$F$338,3,0)</f>
        <v>Hà Minh Hiền</v>
      </c>
      <c r="G46" s="774">
        <f>VLOOKUP(C46,'chuyển xếp 2024'!$C$5:$W$328,21,0)</f>
        <v>6579000</v>
      </c>
      <c r="H46" s="774">
        <f>VLOOKUP(C46,'chuyển xếp 2024'!$C$5:$W$328,19,0)</f>
        <v>0</v>
      </c>
      <c r="I46" s="63" t="s">
        <v>32</v>
      </c>
      <c r="J46" s="63">
        <f t="shared" si="2"/>
        <v>1</v>
      </c>
      <c r="K46" s="56" t="s">
        <v>33</v>
      </c>
      <c r="L46" s="56" t="s">
        <v>34</v>
      </c>
      <c r="M46" s="56"/>
      <c r="N46" s="56" t="s">
        <v>246</v>
      </c>
      <c r="O46" s="75">
        <v>36290</v>
      </c>
      <c r="P46" s="75">
        <v>45170</v>
      </c>
      <c r="Q46" s="56" t="s">
        <v>36</v>
      </c>
      <c r="R46" s="56" t="s">
        <v>1977</v>
      </c>
      <c r="S46" s="56" t="str">
        <f t="shared" ca="1" si="0"/>
        <v xml:space="preserve">2 NĂM 11 THÁNG 18 NGÀY </v>
      </c>
      <c r="T46" s="514" t="s">
        <v>1860</v>
      </c>
      <c r="U46" s="80" t="s">
        <v>1860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75">
        <v>44286</v>
      </c>
      <c r="AH46" s="75"/>
      <c r="AI46" s="46" t="s">
        <v>232</v>
      </c>
      <c r="AJ46" s="108" t="s">
        <v>1863</v>
      </c>
      <c r="AK46" s="108" t="s">
        <v>1864</v>
      </c>
      <c r="AL46" s="108" t="s">
        <v>1864</v>
      </c>
      <c r="AM46" s="66"/>
      <c r="AN46" s="56" t="s">
        <v>50</v>
      </c>
      <c r="AO46" s="56" t="s">
        <v>100</v>
      </c>
      <c r="AP46" s="56" t="s">
        <v>60</v>
      </c>
      <c r="AQ46" s="36">
        <f t="shared" ca="1" si="1"/>
        <v>27</v>
      </c>
    </row>
    <row r="47" spans="1:43" s="515" customFormat="1">
      <c r="A47" s="25">
        <f>IF(C47=0,"",SUBTOTAL(3,C$5:C47))</f>
        <v>43</v>
      </c>
      <c r="B47" s="25">
        <v>7</v>
      </c>
      <c r="C47" s="66" t="s">
        <v>2056</v>
      </c>
      <c r="D47" s="25" t="str">
        <f>VLOOKUP(C47,Sheet4!$A$1:$B$300,2,0)</f>
        <v>9315000203</v>
      </c>
      <c r="E47" s="67" t="s">
        <v>1858</v>
      </c>
      <c r="F47" s="63" t="str">
        <f>VLOOKUP(D47,'Sheet1 (2)'!$D$11:$F$338,3,0)</f>
        <v>Phạm Thị Ngọc Quyên</v>
      </c>
      <c r="G47" s="774">
        <f>VLOOKUP(C47,'chuyển xếp 2024'!$C$5:$W$328,21,0)</f>
        <v>6579000</v>
      </c>
      <c r="H47" s="774">
        <f>VLOOKUP(C47,'chuyển xếp 2024'!$C$5:$W$328,19,0)</f>
        <v>0</v>
      </c>
      <c r="I47" s="63" t="s">
        <v>63</v>
      </c>
      <c r="J47" s="63">
        <f t="shared" si="2"/>
        <v>0</v>
      </c>
      <c r="K47" s="56" t="s">
        <v>33</v>
      </c>
      <c r="L47" s="56" t="s">
        <v>34</v>
      </c>
      <c r="M47" s="56"/>
      <c r="N47" s="56" t="s">
        <v>246</v>
      </c>
      <c r="O47" s="75">
        <v>33605</v>
      </c>
      <c r="P47" s="75">
        <v>45170</v>
      </c>
      <c r="Q47" s="56" t="s">
        <v>36</v>
      </c>
      <c r="R47" s="56" t="s">
        <v>1978</v>
      </c>
      <c r="S47" s="56" t="str">
        <f t="shared" ca="1" si="0"/>
        <v xml:space="preserve">2 NĂM 11 THÁNG 18 NGÀY </v>
      </c>
      <c r="T47" s="514" t="s">
        <v>1859</v>
      </c>
      <c r="U47" s="80" t="s">
        <v>1859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75">
        <v>44421</v>
      </c>
      <c r="AH47" s="75"/>
      <c r="AI47" s="46" t="s">
        <v>232</v>
      </c>
      <c r="AJ47" s="108" t="s">
        <v>1861</v>
      </c>
      <c r="AK47" s="46" t="s">
        <v>1862</v>
      </c>
      <c r="AL47" s="46" t="s">
        <v>1862</v>
      </c>
      <c r="AM47" s="66"/>
      <c r="AN47" s="56" t="s">
        <v>50</v>
      </c>
      <c r="AO47" s="56" t="s">
        <v>100</v>
      </c>
      <c r="AP47" s="56" t="s">
        <v>60</v>
      </c>
      <c r="AQ47" s="36">
        <f t="shared" ca="1" si="1"/>
        <v>34</v>
      </c>
    </row>
    <row r="48" spans="1:43" s="515" customFormat="1">
      <c r="A48" s="25">
        <f>IF(C48=0,"",SUBTOTAL(3,C$5:C48))</f>
        <v>44</v>
      </c>
      <c r="B48" s="25">
        <v>8</v>
      </c>
      <c r="C48" s="66" t="s">
        <v>1959</v>
      </c>
      <c r="D48" s="25" t="str">
        <f>VLOOKUP(C48,Sheet4!$A$1:$B$300,2,0)</f>
        <v>9212006618</v>
      </c>
      <c r="E48" s="67" t="s">
        <v>1953</v>
      </c>
      <c r="F48" s="63" t="str">
        <f>VLOOKUP(D48,'Sheet1 (2)'!$D$11:$F$338,3,0)</f>
        <v>Lê Thị Tố Uyên</v>
      </c>
      <c r="G48" s="774">
        <f>VLOOKUP(C48,'chuyển xếp 2024'!$C$5:$W$328,21,0)</f>
        <v>6579000</v>
      </c>
      <c r="H48" s="774">
        <f>VLOOKUP(C48,'chuyển xếp 2024'!$C$5:$W$328,19,0)</f>
        <v>0</v>
      </c>
      <c r="I48" s="63" t="s">
        <v>63</v>
      </c>
      <c r="J48" s="63">
        <f t="shared" si="2"/>
        <v>0</v>
      </c>
      <c r="K48" s="56" t="s">
        <v>33</v>
      </c>
      <c r="L48" s="56" t="s">
        <v>34</v>
      </c>
      <c r="M48" s="56"/>
      <c r="N48" s="56" t="s">
        <v>246</v>
      </c>
      <c r="O48" s="75">
        <v>33216</v>
      </c>
      <c r="P48" s="75">
        <v>45254</v>
      </c>
      <c r="Q48" s="56" t="s">
        <v>36</v>
      </c>
      <c r="R48" s="56" t="s">
        <v>1999</v>
      </c>
      <c r="S48" s="56" t="str">
        <f t="shared" ca="1" si="0"/>
        <v xml:space="preserve">2 NĂM 8 THÁNG 26 NGÀY </v>
      </c>
      <c r="T48" s="514" t="s">
        <v>2000</v>
      </c>
      <c r="U48" s="80" t="s">
        <v>2000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75">
        <v>44866</v>
      </c>
      <c r="AH48" s="75"/>
      <c r="AI48" s="46" t="s">
        <v>232</v>
      </c>
      <c r="AJ48" s="108" t="s">
        <v>2001</v>
      </c>
      <c r="AK48" s="46" t="s">
        <v>2002</v>
      </c>
      <c r="AL48" s="46"/>
      <c r="AM48" s="66"/>
      <c r="AN48" s="56" t="s">
        <v>50</v>
      </c>
      <c r="AO48" s="56" t="s">
        <v>100</v>
      </c>
      <c r="AP48" s="56" t="s">
        <v>60</v>
      </c>
      <c r="AQ48" s="36">
        <f t="shared" ca="1" si="1"/>
        <v>35</v>
      </c>
    </row>
    <row r="49" spans="1:43" s="624" customFormat="1">
      <c r="A49" s="25">
        <f>IF(C49=0,"",SUBTOTAL(3,C$5:C49))</f>
        <v>45</v>
      </c>
      <c r="B49" s="479">
        <v>1</v>
      </c>
      <c r="C49" s="25" t="s">
        <v>286</v>
      </c>
      <c r="D49" s="25" t="str">
        <f>VLOOKUP(C49,Sheet4!$A$1:$B$300,2,0)</f>
        <v>5400002895</v>
      </c>
      <c r="E49" s="56" t="s">
        <v>287</v>
      </c>
      <c r="F49" s="63" t="str">
        <f>VLOOKUP(D49,'Sheet1 (2)'!$D$11:$F$338,3,0)</f>
        <v>Nguyễn Ngọc Diệp Trang</v>
      </c>
      <c r="G49" s="774">
        <f>VLOOKUP(C49,'chuyển xếp 2024'!$C$5:$W$328,17,0)</f>
        <v>8950000</v>
      </c>
      <c r="H49" s="774">
        <f>VLOOKUP(C49,'chuyển xếp 2024'!$C$5:$W$328,19,0)</f>
        <v>2365000</v>
      </c>
      <c r="I49" s="63" t="s">
        <v>63</v>
      </c>
      <c r="J49" s="63">
        <f t="shared" si="2"/>
        <v>0</v>
      </c>
      <c r="K49" s="56" t="s">
        <v>33</v>
      </c>
      <c r="L49" s="56" t="s">
        <v>34</v>
      </c>
      <c r="M49" s="56" t="s">
        <v>135</v>
      </c>
      <c r="N49" s="56" t="s">
        <v>288</v>
      </c>
      <c r="O49" s="106">
        <v>26439</v>
      </c>
      <c r="P49" s="107">
        <v>36418</v>
      </c>
      <c r="Q49" s="56" t="s">
        <v>36</v>
      </c>
      <c r="R49" s="56" t="s">
        <v>289</v>
      </c>
      <c r="S49" s="56" t="str">
        <f t="shared" ca="1" si="0"/>
        <v xml:space="preserve">26 NĂM 11 THÁNG 4 NGÀY </v>
      </c>
      <c r="T49" s="80" t="s">
        <v>290</v>
      </c>
      <c r="U49" s="80" t="str">
        <f>VLOOKUP(C49,Sheet5!$B$2:$G$253,6,0)</f>
        <v>086172005389</v>
      </c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75"/>
      <c r="AH49" s="75"/>
      <c r="AI49" s="46" t="s">
        <v>232</v>
      </c>
      <c r="AJ49" s="108" t="s">
        <v>97</v>
      </c>
      <c r="AK49" s="46" t="s">
        <v>291</v>
      </c>
      <c r="AL49" s="46" t="s">
        <v>291</v>
      </c>
      <c r="AM49" s="66"/>
      <c r="AN49" s="56" t="s">
        <v>50</v>
      </c>
      <c r="AO49" s="56" t="s">
        <v>292</v>
      </c>
      <c r="AP49" s="56" t="s">
        <v>73</v>
      </c>
      <c r="AQ49" s="36">
        <f t="shared" ca="1" si="1"/>
        <v>54</v>
      </c>
    </row>
    <row r="50" spans="1:43" s="624" customFormat="1">
      <c r="A50" s="25">
        <f>IF(C50=0,"",SUBTOTAL(3,C$5:C50))</f>
        <v>46</v>
      </c>
      <c r="B50" s="479">
        <v>2</v>
      </c>
      <c r="C50" s="66" t="s">
        <v>300</v>
      </c>
      <c r="D50" s="25" t="str">
        <f>VLOOKUP(C50,Sheet4!$A$1:$B$300,2,0)</f>
        <v>9222599442</v>
      </c>
      <c r="E50" s="46" t="s">
        <v>301</v>
      </c>
      <c r="F50" s="63" t="str">
        <f>VLOOKUP(D50,'Sheet1 (2)'!$D$11:$F$338,3,0)</f>
        <v>Ngô Thanh Vy</v>
      </c>
      <c r="G50" s="774">
        <f>VLOOKUP(C50,'chuyển xếp 2024'!$C$5:$W$328,21,0)</f>
        <v>6579000</v>
      </c>
      <c r="H50" s="774">
        <f>VLOOKUP(C50,'chuyển xếp 2024'!$C$5:$W$328,19,0)</f>
        <v>0</v>
      </c>
      <c r="I50" s="46" t="s">
        <v>63</v>
      </c>
      <c r="J50" s="63">
        <f t="shared" si="2"/>
        <v>0</v>
      </c>
      <c r="K50" s="56" t="s">
        <v>33</v>
      </c>
      <c r="L50" s="56" t="s">
        <v>34</v>
      </c>
      <c r="M50" s="108"/>
      <c r="N50" s="56" t="s">
        <v>288</v>
      </c>
      <c r="O50" s="75">
        <v>36882</v>
      </c>
      <c r="P50" s="107">
        <v>44805</v>
      </c>
      <c r="Q50" s="56" t="s">
        <v>36</v>
      </c>
      <c r="R50" s="56" t="s">
        <v>302</v>
      </c>
      <c r="S50" s="56" t="str">
        <f t="shared" ca="1" si="0"/>
        <v xml:space="preserve">3 NĂM 11 THÁNG 18 NGÀY </v>
      </c>
      <c r="T50" s="74" t="s">
        <v>303</v>
      </c>
      <c r="U50" s="80" t="str">
        <f>VLOOKUP(C50,Sheet5!$B$2:$G$253,6,0)</f>
        <v>092300000192</v>
      </c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75">
        <v>44306</v>
      </c>
      <c r="AH50" s="75"/>
      <c r="AI50" s="46" t="s">
        <v>232</v>
      </c>
      <c r="AJ50" s="108" t="s">
        <v>304</v>
      </c>
      <c r="AK50" s="108" t="s">
        <v>305</v>
      </c>
      <c r="AL50" s="108" t="s">
        <v>305</v>
      </c>
      <c r="AM50" s="66" t="s">
        <v>306</v>
      </c>
      <c r="AN50" s="155" t="s">
        <v>50</v>
      </c>
      <c r="AO50" s="155" t="s">
        <v>307</v>
      </c>
      <c r="AP50" s="56" t="s">
        <v>60</v>
      </c>
      <c r="AQ50" s="36">
        <f t="shared" ca="1" si="1"/>
        <v>25</v>
      </c>
    </row>
    <row r="51" spans="1:43" s="36" customFormat="1">
      <c r="A51" s="25">
        <f>IF(C51=0,"",SUBTOTAL(3,C$5:C51))</f>
        <v>47</v>
      </c>
      <c r="B51" s="25">
        <v>1</v>
      </c>
      <c r="C51" s="25" t="s">
        <v>252</v>
      </c>
      <c r="D51" s="25" t="str">
        <f>VLOOKUP(C51,Sheet4!$A$1:$B$300,2,0)</f>
        <v>6504006864</v>
      </c>
      <c r="E51" s="63" t="s">
        <v>253</v>
      </c>
      <c r="F51" s="63" t="str">
        <f>VLOOKUP(D51,'Sheet1 (2)'!$D$11:$F$338,3,0)</f>
        <v>Phan Thị Minh Diễn</v>
      </c>
      <c r="G51" s="774">
        <f>VLOOKUP(C51,'chuyển xếp 2024'!$C$5:$W$328,17,0)</f>
        <v>8950000</v>
      </c>
      <c r="H51" s="774">
        <f>VLOOKUP(C51,'chuyển xếp 2024'!$C$5:$W$328,19,0)</f>
        <v>2365000</v>
      </c>
      <c r="I51" s="63" t="s">
        <v>63</v>
      </c>
      <c r="J51" s="63">
        <f t="shared" si="2"/>
        <v>0</v>
      </c>
      <c r="K51" s="63" t="s">
        <v>33</v>
      </c>
      <c r="L51" s="63" t="s">
        <v>34</v>
      </c>
      <c r="M51" s="63" t="s">
        <v>135</v>
      </c>
      <c r="N51" s="56" t="s">
        <v>310</v>
      </c>
      <c r="O51" s="106">
        <v>29531</v>
      </c>
      <c r="P51" s="107">
        <v>38078</v>
      </c>
      <c r="Q51" s="56" t="s">
        <v>36</v>
      </c>
      <c r="R51" s="56" t="s">
        <v>254</v>
      </c>
      <c r="S51" s="56" t="str">
        <f t="shared" ca="1" si="0"/>
        <v xml:space="preserve">22 NĂM 4 THÁNG 18 NGÀY </v>
      </c>
      <c r="T51" s="74" t="s">
        <v>255</v>
      </c>
      <c r="U51" s="80" t="str">
        <f>VLOOKUP(C51,Sheet5!$B$2:$G$253,6,0)</f>
        <v>045180000015</v>
      </c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75">
        <v>44699</v>
      </c>
      <c r="AH51" s="75"/>
      <c r="AI51" s="46" t="s">
        <v>232</v>
      </c>
      <c r="AJ51" s="108" t="s">
        <v>256</v>
      </c>
      <c r="AK51" s="46" t="s">
        <v>257</v>
      </c>
      <c r="AL51" s="46" t="s">
        <v>257</v>
      </c>
      <c r="AM51" s="66"/>
      <c r="AN51" s="56" t="s">
        <v>50</v>
      </c>
      <c r="AO51" s="56" t="s">
        <v>258</v>
      </c>
      <c r="AP51" s="56" t="s">
        <v>60</v>
      </c>
      <c r="AQ51" s="36">
        <f t="shared" ca="1" si="1"/>
        <v>45</v>
      </c>
    </row>
    <row r="52" spans="1:43" s="624" customFormat="1">
      <c r="A52" s="25">
        <f>IF(C52=0,"",SUBTOTAL(3,C$5:C52))</f>
        <v>48</v>
      </c>
      <c r="B52" s="25">
        <v>2</v>
      </c>
      <c r="C52" s="25" t="s">
        <v>313</v>
      </c>
      <c r="D52" s="25" t="str">
        <f>VLOOKUP(C52,Sheet4!$A$1:$B$300,2,0)</f>
        <v>5303001410</v>
      </c>
      <c r="E52" s="56" t="s">
        <v>314</v>
      </c>
      <c r="F52" s="63" t="str">
        <f>VLOOKUP(D52,'Sheet1 (2)'!$D$11:$F$338,3,0)</f>
        <v>Bùi Hữu Thọ</v>
      </c>
      <c r="G52" s="774">
        <f>VLOOKUP(C52,'chuyển xếp 2024'!$C$5:$W$328,17,0)</f>
        <v>8950000</v>
      </c>
      <c r="H52" s="774">
        <f>VLOOKUP(C52,'chuyển xếp 2024'!$C$5:$W$328,19,0)</f>
        <v>2365000</v>
      </c>
      <c r="I52" s="56" t="s">
        <v>32</v>
      </c>
      <c r="J52" s="63">
        <f t="shared" si="2"/>
        <v>1</v>
      </c>
      <c r="K52" s="56" t="s">
        <v>33</v>
      </c>
      <c r="L52" s="56" t="s">
        <v>34</v>
      </c>
      <c r="M52" s="56" t="s">
        <v>64</v>
      </c>
      <c r="N52" s="56" t="s">
        <v>310</v>
      </c>
      <c r="O52" s="106">
        <v>26764</v>
      </c>
      <c r="P52" s="107">
        <v>40781</v>
      </c>
      <c r="Q52" s="46" t="s">
        <v>36</v>
      </c>
      <c r="R52" s="56" t="s">
        <v>315</v>
      </c>
      <c r="S52" s="56" t="str">
        <f t="shared" ca="1" si="0"/>
        <v xml:space="preserve">14 NĂM 11 THÁNG 24 NGÀY </v>
      </c>
      <c r="T52" s="80" t="s">
        <v>311</v>
      </c>
      <c r="U52" s="80" t="str">
        <f>VLOOKUP(C52,Sheet5!$B$2:$G$253,6,0)</f>
        <v>092073008774</v>
      </c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75"/>
      <c r="AH52" s="75"/>
      <c r="AI52" s="46" t="s">
        <v>232</v>
      </c>
      <c r="AJ52" s="108" t="s">
        <v>316</v>
      </c>
      <c r="AK52" s="46" t="s">
        <v>317</v>
      </c>
      <c r="AL52" s="46"/>
      <c r="AM52" s="66"/>
      <c r="AN52" s="56" t="s">
        <v>50</v>
      </c>
      <c r="AO52" s="56" t="s">
        <v>81</v>
      </c>
      <c r="AP52" s="56" t="s">
        <v>60</v>
      </c>
      <c r="AQ52" s="36">
        <f t="shared" ca="1" si="1"/>
        <v>53</v>
      </c>
    </row>
    <row r="53" spans="1:43" s="624" customFormat="1">
      <c r="A53" s="25">
        <f>IF(C53=0,"",SUBTOTAL(3,C$5:C53))</f>
        <v>49</v>
      </c>
      <c r="B53" s="25">
        <v>3</v>
      </c>
      <c r="C53" s="25" t="s">
        <v>318</v>
      </c>
      <c r="D53" s="25" t="str">
        <f>VLOOKUP(C53,Sheet4!$A$1:$B$300,2,0)</f>
        <v>9313001993</v>
      </c>
      <c r="E53" s="56" t="s">
        <v>319</v>
      </c>
      <c r="F53" s="63" t="str">
        <f>VLOOKUP(D53,'Sheet1 (2)'!$D$11:$F$338,3,0)</f>
        <v>Nguyễn Thị Phương Lan</v>
      </c>
      <c r="G53" s="774">
        <f>VLOOKUP(C53,'chuyển xếp 2024'!$C$5:$W$328,21,0)</f>
        <v>7105000</v>
      </c>
      <c r="H53" s="774">
        <f>VLOOKUP(C53,'chuyển xếp 2024'!$C$5:$W$328,19,0)</f>
        <v>0</v>
      </c>
      <c r="I53" s="63" t="s">
        <v>63</v>
      </c>
      <c r="J53" s="63">
        <f t="shared" si="2"/>
        <v>0</v>
      </c>
      <c r="K53" s="56" t="s">
        <v>33</v>
      </c>
      <c r="L53" s="56" t="s">
        <v>34</v>
      </c>
      <c r="M53" s="56"/>
      <c r="N53" s="56" t="s">
        <v>310</v>
      </c>
      <c r="O53" s="106">
        <v>32979</v>
      </c>
      <c r="P53" s="107">
        <v>44287</v>
      </c>
      <c r="Q53" s="46" t="s">
        <v>36</v>
      </c>
      <c r="R53" s="56" t="s">
        <v>320</v>
      </c>
      <c r="S53" s="56" t="str">
        <f t="shared" ca="1" si="0"/>
        <v xml:space="preserve">5 NĂM 4 THÁNG 18 NGÀY </v>
      </c>
      <c r="T53" s="523" t="s">
        <v>321</v>
      </c>
      <c r="U53" s="80" t="str">
        <f>VLOOKUP(C53,Sheet5!$B$2:$G$253,6,0)</f>
        <v>092190007202</v>
      </c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75">
        <v>44421</v>
      </c>
      <c r="AH53" s="75"/>
      <c r="AI53" s="46" t="s">
        <v>232</v>
      </c>
      <c r="AJ53" s="108" t="s">
        <v>322</v>
      </c>
      <c r="AK53" s="46" t="s">
        <v>323</v>
      </c>
      <c r="AL53" s="46"/>
      <c r="AM53" s="66"/>
      <c r="AN53" s="56" t="s">
        <v>50</v>
      </c>
      <c r="AO53" s="56" t="s">
        <v>59</v>
      </c>
      <c r="AP53" s="56" t="s">
        <v>60</v>
      </c>
      <c r="AQ53" s="36">
        <f t="shared" ca="1" si="1"/>
        <v>36</v>
      </c>
    </row>
    <row r="54" spans="1:43" s="624" customFormat="1">
      <c r="A54" s="25">
        <f>IF(C54=0,"",SUBTOTAL(3,C$5:C54))</f>
        <v>50</v>
      </c>
      <c r="B54" s="25">
        <v>4</v>
      </c>
      <c r="C54" s="622" t="s">
        <v>1957</v>
      </c>
      <c r="D54" s="25" t="str">
        <f>VLOOKUP(C54,Sheet4!$A$1:$B$300,2,0)</f>
        <v>9520882642</v>
      </c>
      <c r="E54" s="623" t="s">
        <v>1963</v>
      </c>
      <c r="F54" s="63" t="str">
        <f>VLOOKUP(D54,'Sheet1 (2)'!$D$11:$F$338,3,0)</f>
        <v>Mã Thị Mỹ Huyền</v>
      </c>
      <c r="G54" s="774">
        <f>VLOOKUP(C54,'chuyển xếp 2024'!$C$5:$W$328,21,0)</f>
        <v>6579000</v>
      </c>
      <c r="H54" s="774">
        <f>VLOOKUP(C54,'chuyển xếp 2024'!$C$5:$W$328,19,0)</f>
        <v>0</v>
      </c>
      <c r="I54" s="63" t="s">
        <v>63</v>
      </c>
      <c r="J54" s="63">
        <f t="shared" si="2"/>
        <v>0</v>
      </c>
      <c r="K54" s="56" t="s">
        <v>33</v>
      </c>
      <c r="L54" s="56" t="s">
        <v>34</v>
      </c>
      <c r="M54" s="56"/>
      <c r="N54" s="56" t="s">
        <v>310</v>
      </c>
      <c r="O54" s="621">
        <v>36755</v>
      </c>
      <c r="P54" s="621">
        <v>45231</v>
      </c>
      <c r="Q54" s="46" t="s">
        <v>36</v>
      </c>
      <c r="R54" s="56" t="s">
        <v>1965</v>
      </c>
      <c r="S54" s="56" t="str">
        <f t="shared" ca="1" si="0"/>
        <v xml:space="preserve">2 NĂM 9 THÁNG 18 NGÀY </v>
      </c>
      <c r="T54" s="523" t="s">
        <v>1966</v>
      </c>
      <c r="U54" s="80" t="s">
        <v>1966</v>
      </c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75"/>
      <c r="AH54" s="75"/>
      <c r="AI54" s="46"/>
      <c r="AJ54" s="108"/>
      <c r="AK54" s="46"/>
      <c r="AL54" s="46"/>
      <c r="AM54" s="66"/>
      <c r="AN54" s="56" t="s">
        <v>50</v>
      </c>
      <c r="AO54" s="56"/>
      <c r="AP54" s="56"/>
      <c r="AQ54" s="36">
        <f t="shared" ca="1" si="1"/>
        <v>26</v>
      </c>
    </row>
    <row r="55" spans="1:43" s="624" customFormat="1">
      <c r="A55" s="25">
        <f>IF(C55=0,"",SUBTOTAL(3,C$5:C55))</f>
        <v>51</v>
      </c>
      <c r="B55" s="25">
        <v>5</v>
      </c>
      <c r="C55" s="25" t="s">
        <v>327</v>
      </c>
      <c r="D55" s="25" t="str">
        <f>VLOOKUP(C55,Sheet4!$A$1:$B$300,2,0)</f>
        <v>6505000284</v>
      </c>
      <c r="E55" s="56" t="s">
        <v>328</v>
      </c>
      <c r="F55" s="63" t="str">
        <f>VLOOKUP(D55,'Sheet1 (2)'!$D$11:$F$338,3,0)</f>
        <v>Ngô Thành Đang</v>
      </c>
      <c r="G55" s="774">
        <f>VLOOKUP(C55,'chuyển xếp 2024'!$C$5:$W$328,21,0)</f>
        <v>5466000</v>
      </c>
      <c r="H55" s="774">
        <f>VLOOKUP(C55,'chuyển xếp 2024'!$C$5:$W$328,19,0)</f>
        <v>0</v>
      </c>
      <c r="I55" s="63" t="s">
        <v>32</v>
      </c>
      <c r="J55" s="63">
        <f t="shared" si="2"/>
        <v>1</v>
      </c>
      <c r="K55" s="56" t="s">
        <v>33</v>
      </c>
      <c r="L55" s="56" t="s">
        <v>34</v>
      </c>
      <c r="M55" s="56"/>
      <c r="N55" s="56" t="s">
        <v>329</v>
      </c>
      <c r="O55" s="106">
        <v>28559</v>
      </c>
      <c r="P55" s="107">
        <v>44562</v>
      </c>
      <c r="Q55" s="46" t="s">
        <v>36</v>
      </c>
      <c r="R55" s="56" t="s">
        <v>330</v>
      </c>
      <c r="S55" s="56" t="str">
        <f t="shared" ca="1" si="0"/>
        <v xml:space="preserve">4 NĂM 7 THÁNG 18 NGÀY </v>
      </c>
      <c r="T55" s="74" t="s">
        <v>331</v>
      </c>
      <c r="U55" s="80" t="str">
        <f>VLOOKUP(C55,Sheet5!$B$2:$G$253,6,0)</f>
        <v>030078000895</v>
      </c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75">
        <v>44269</v>
      </c>
      <c r="AH55" s="75"/>
      <c r="AI55" s="46" t="s">
        <v>232</v>
      </c>
      <c r="AJ55" s="108"/>
      <c r="AK55" s="46" t="s">
        <v>332</v>
      </c>
      <c r="AL55" s="46"/>
      <c r="AM55" s="66" t="s">
        <v>333</v>
      </c>
      <c r="AN55" s="56" t="s">
        <v>50</v>
      </c>
      <c r="AO55" s="56" t="s">
        <v>334</v>
      </c>
      <c r="AP55" s="56" t="s">
        <v>335</v>
      </c>
      <c r="AQ55" s="36">
        <f t="shared" ca="1" si="1"/>
        <v>48</v>
      </c>
    </row>
    <row r="56" spans="1:43" s="624" customFormat="1">
      <c r="A56" s="25">
        <f>IF(C56=0,"",SUBTOTAL(3,C$5:C56))</f>
        <v>52</v>
      </c>
      <c r="B56" s="479">
        <v>1</v>
      </c>
      <c r="C56" s="25" t="s">
        <v>336</v>
      </c>
      <c r="D56" s="25" t="str">
        <f>VLOOKUP(C56,Sheet4!$A$1:$B$300,2,0)</f>
        <v>5499003407</v>
      </c>
      <c r="E56" s="63" t="s">
        <v>337</v>
      </c>
      <c r="F56" s="63" t="str">
        <f>VLOOKUP(D56,'Sheet1 (2)'!$D$11:$F$338,3,0)</f>
        <v>Lê Thị Thu Hồng</v>
      </c>
      <c r="G56" s="774">
        <f>VLOOKUP(C56,'chuyển xếp 2024'!$C$5:$W$328,17,0)</f>
        <v>7780000</v>
      </c>
      <c r="H56" s="774">
        <f>VLOOKUP(C56,'chuyển xếp 2024'!$C$5:$W$328,19,0)</f>
        <v>1419000</v>
      </c>
      <c r="I56" s="63" t="s">
        <v>63</v>
      </c>
      <c r="J56" s="63">
        <f t="shared" si="2"/>
        <v>0</v>
      </c>
      <c r="K56" s="63" t="s">
        <v>33</v>
      </c>
      <c r="L56" s="63" t="s">
        <v>34</v>
      </c>
      <c r="M56" s="63" t="s">
        <v>338</v>
      </c>
      <c r="N56" s="56" t="s">
        <v>339</v>
      </c>
      <c r="O56" s="106">
        <v>27748</v>
      </c>
      <c r="P56" s="107">
        <v>35948</v>
      </c>
      <c r="Q56" s="56" t="s">
        <v>36</v>
      </c>
      <c r="R56" s="56" t="s">
        <v>340</v>
      </c>
      <c r="S56" s="56" t="str">
        <f t="shared" ca="1" si="0"/>
        <v xml:space="preserve">28 NĂM 2 THÁNG 17 NGÀY </v>
      </c>
      <c r="T56" s="74" t="s">
        <v>1532</v>
      </c>
      <c r="U56" s="80" t="str">
        <f>VLOOKUP(C56,Sheet5!$B$2:$G$253,6,0)</f>
        <v>054175000014</v>
      </c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75">
        <v>42690</v>
      </c>
      <c r="AH56" s="75"/>
      <c r="AI56" s="46" t="s">
        <v>232</v>
      </c>
      <c r="AJ56" s="108" t="s">
        <v>341</v>
      </c>
      <c r="AK56" s="46" t="s">
        <v>342</v>
      </c>
      <c r="AL56" s="46" t="s">
        <v>343</v>
      </c>
      <c r="AM56" s="66"/>
      <c r="AN56" s="56" t="s">
        <v>156</v>
      </c>
      <c r="AO56" s="56"/>
      <c r="AP56" s="56" t="s">
        <v>73</v>
      </c>
      <c r="AQ56" s="36">
        <f t="shared" ca="1" si="1"/>
        <v>50</v>
      </c>
    </row>
    <row r="57" spans="1:43" s="430" customFormat="1">
      <c r="A57" s="421">
        <f>IF(C57=0,"",SUBTOTAL(3,C$5:C57))</f>
        <v>53</v>
      </c>
      <c r="B57" s="479">
        <v>2</v>
      </c>
      <c r="C57" s="421" t="s">
        <v>344</v>
      </c>
      <c r="D57" s="421" t="str">
        <f>VLOOKUP(C57,Sheet4!$A$1:$B$300,2,0)</f>
        <v>6505002767</v>
      </c>
      <c r="E57" s="424" t="s">
        <v>345</v>
      </c>
      <c r="F57" s="63" t="str">
        <f>VLOOKUP(D57,'Sheet1 (2)'!$D$11:$F$338,3,0)</f>
        <v>Lê Thị Thanh Thúy</v>
      </c>
      <c r="G57" s="766" t="e">
        <f>VLOOKUP(C57,'chuyển xếp 2024'!$C$5:$W$328,21,0)</f>
        <v>#N/A</v>
      </c>
      <c r="H57" s="766" t="e">
        <f>VLOOKUP(C57,'chuyển xếp 2024'!$C$5:$W$328,19,0)</f>
        <v>#N/A</v>
      </c>
      <c r="I57" s="424" t="s">
        <v>63</v>
      </c>
      <c r="J57" s="63">
        <f t="shared" si="2"/>
        <v>0</v>
      </c>
      <c r="K57" s="424" t="s">
        <v>33</v>
      </c>
      <c r="L57" s="424" t="s">
        <v>34</v>
      </c>
      <c r="M57" s="424"/>
      <c r="N57" s="427" t="s">
        <v>339</v>
      </c>
      <c r="O57" s="444">
        <v>26944</v>
      </c>
      <c r="P57" s="441">
        <v>38169</v>
      </c>
      <c r="Q57" s="427" t="s">
        <v>36</v>
      </c>
      <c r="R57" s="427" t="s">
        <v>346</v>
      </c>
      <c r="S57" s="427" t="str">
        <f t="shared" ca="1" si="0"/>
        <v xml:space="preserve">22 NĂM 1 THÁNG 18 NGÀY </v>
      </c>
      <c r="T57" s="442" t="s">
        <v>1533</v>
      </c>
      <c r="U57" s="428" t="str">
        <f>VLOOKUP(C57,Sheet5!$B$2:$G$253,6,0)</f>
        <v>093173012731</v>
      </c>
      <c r="V57" s="428"/>
      <c r="W57" s="428"/>
      <c r="X57" s="428"/>
      <c r="Y57" s="428"/>
      <c r="Z57" s="428"/>
      <c r="AA57" s="428"/>
      <c r="AB57" s="428"/>
      <c r="AC57" s="428"/>
      <c r="AD57" s="428"/>
      <c r="AE57" s="428"/>
      <c r="AF57" s="428"/>
      <c r="AG57" s="425"/>
      <c r="AH57" s="425"/>
      <c r="AI57" s="443" t="s">
        <v>232</v>
      </c>
      <c r="AJ57" s="429" t="s">
        <v>347</v>
      </c>
      <c r="AK57" s="443" t="s">
        <v>348</v>
      </c>
      <c r="AL57" s="443" t="s">
        <v>348</v>
      </c>
      <c r="AM57" s="422"/>
      <c r="AN57" s="427" t="s">
        <v>156</v>
      </c>
      <c r="AO57" s="427"/>
      <c r="AP57" s="427" t="s">
        <v>349</v>
      </c>
      <c r="AQ57" s="430">
        <f t="shared" ca="1" si="1"/>
        <v>52</v>
      </c>
    </row>
    <row r="58" spans="1:43" s="36" customFormat="1">
      <c r="A58" s="25">
        <f>IF(C58=0,"",SUBTOTAL(3,C$5:C58))</f>
        <v>54</v>
      </c>
      <c r="B58" s="479">
        <v>3</v>
      </c>
      <c r="C58" s="25" t="s">
        <v>351</v>
      </c>
      <c r="D58" s="25" t="str">
        <f>VLOOKUP(C58,Sheet4!$A$1:$B$300,2,0)</f>
        <v>5496032602</v>
      </c>
      <c r="E58" s="63" t="s">
        <v>352</v>
      </c>
      <c r="F58" s="63" t="str">
        <f>VLOOKUP(D58,'Sheet1 (2)'!$D$11:$F$338,3,0)</f>
        <v>Hồ Xuân Việt</v>
      </c>
      <c r="G58" s="774">
        <f>VLOOKUP(C58,'chuyển xếp 2024'!$C$5:$W$328,21,0)</f>
        <v>7780000</v>
      </c>
      <c r="H58" s="774">
        <f>VLOOKUP(C58,'chuyển xếp 2024'!$C$5:$W$328,19,0)</f>
        <v>0</v>
      </c>
      <c r="I58" s="63" t="s">
        <v>32</v>
      </c>
      <c r="J58" s="63">
        <f t="shared" si="2"/>
        <v>1</v>
      </c>
      <c r="K58" s="63" t="s">
        <v>33</v>
      </c>
      <c r="L58" s="63" t="s">
        <v>34</v>
      </c>
      <c r="M58" s="63"/>
      <c r="N58" s="56" t="s">
        <v>339</v>
      </c>
      <c r="O58" s="106">
        <v>26308</v>
      </c>
      <c r="P58" s="107">
        <v>34403</v>
      </c>
      <c r="Q58" s="56" t="s">
        <v>36</v>
      </c>
      <c r="R58" s="56" t="s">
        <v>353</v>
      </c>
      <c r="S58" s="56" t="str">
        <f t="shared" ca="1" si="0"/>
        <v xml:space="preserve">32 NĂM 5 THÁNG 9 NGÀY </v>
      </c>
      <c r="T58" s="74" t="s">
        <v>1750</v>
      </c>
      <c r="U58" s="80" t="str">
        <f>VLOOKUP(C58,Sheet5!$B$2:$G$253,6,0)</f>
        <v>052072013074</v>
      </c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75">
        <v>41949</v>
      </c>
      <c r="AH58" s="75"/>
      <c r="AI58" s="46" t="s">
        <v>232</v>
      </c>
      <c r="AJ58" s="108" t="s">
        <v>322</v>
      </c>
      <c r="AK58" s="46" t="s">
        <v>342</v>
      </c>
      <c r="AL58" s="46" t="s">
        <v>343</v>
      </c>
      <c r="AM58" s="66"/>
      <c r="AN58" s="56" t="s">
        <v>156</v>
      </c>
      <c r="AO58" s="56"/>
      <c r="AP58" s="56" t="s">
        <v>349</v>
      </c>
      <c r="AQ58" s="36">
        <f t="shared" ca="1" si="1"/>
        <v>54</v>
      </c>
    </row>
    <row r="59" spans="1:43" s="36" customFormat="1" ht="19.5" customHeight="1">
      <c r="A59" s="25">
        <f>IF(C59=0,"",SUBTOTAL(3,C$5:C59))</f>
        <v>55</v>
      </c>
      <c r="B59" s="479">
        <v>4</v>
      </c>
      <c r="C59" s="25" t="s">
        <v>354</v>
      </c>
      <c r="D59" s="25" t="str">
        <f>VLOOKUP(C59,Sheet4!$A$1:$B$300,2,0)</f>
        <v>9208026155</v>
      </c>
      <c r="E59" s="56" t="s">
        <v>355</v>
      </c>
      <c r="F59" s="63" t="str">
        <f>VLOOKUP(D59,'Sheet1 (2)'!$D$11:$F$338,3,0)</f>
        <v>Trần Lương Nhân</v>
      </c>
      <c r="G59" s="774">
        <f>VLOOKUP(C59,'chuyển xếp 2024'!$C$5:$W$328,21,0)</f>
        <v>7073000</v>
      </c>
      <c r="H59" s="774">
        <f>VLOOKUP(C59,'chuyển xếp 2024'!$C$5:$W$328,19,0)</f>
        <v>946000</v>
      </c>
      <c r="I59" s="56" t="s">
        <v>32</v>
      </c>
      <c r="J59" s="63">
        <f t="shared" si="2"/>
        <v>1</v>
      </c>
      <c r="K59" s="63" t="s">
        <v>33</v>
      </c>
      <c r="L59" s="63" t="s">
        <v>34</v>
      </c>
      <c r="M59" s="56"/>
      <c r="N59" s="56" t="s">
        <v>339</v>
      </c>
      <c r="O59" s="106">
        <v>29383</v>
      </c>
      <c r="P59" s="107">
        <v>39742</v>
      </c>
      <c r="Q59" s="56" t="s">
        <v>36</v>
      </c>
      <c r="R59" s="56" t="s">
        <v>356</v>
      </c>
      <c r="S59" s="56" t="str">
        <f t="shared" ca="1" si="0"/>
        <v xml:space="preserve">17 NĂM 9 THÁNG 29 NGÀY </v>
      </c>
      <c r="T59" s="74" t="s">
        <v>1535</v>
      </c>
      <c r="U59" s="80" t="str">
        <f>VLOOKUP(C59,Sheet5!$B$2:$G$253,6,0)</f>
        <v>083080000109</v>
      </c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75">
        <v>42691</v>
      </c>
      <c r="AH59" s="75"/>
      <c r="AI59" s="46" t="s">
        <v>232</v>
      </c>
      <c r="AJ59" s="108" t="s">
        <v>357</v>
      </c>
      <c r="AK59" s="46" t="s">
        <v>358</v>
      </c>
      <c r="AL59" s="46" t="s">
        <v>358</v>
      </c>
      <c r="AM59" s="66"/>
      <c r="AN59" s="56" t="s">
        <v>156</v>
      </c>
      <c r="AO59" s="56"/>
      <c r="AP59" s="56" t="s">
        <v>349</v>
      </c>
      <c r="AQ59" s="36">
        <f t="shared" ca="1" si="1"/>
        <v>46</v>
      </c>
    </row>
    <row r="60" spans="1:43" s="36" customFormat="1">
      <c r="A60" s="25">
        <f>IF(C60=0,"",SUBTOTAL(3,C$5:C60))</f>
        <v>56</v>
      </c>
      <c r="B60" s="479">
        <v>5</v>
      </c>
      <c r="C60" s="25" t="s">
        <v>365</v>
      </c>
      <c r="D60" s="25" t="str">
        <f>VLOOKUP(C60,Sheet4!$A$1:$B$300,2,0)</f>
        <v>5496032620</v>
      </c>
      <c r="E60" s="63" t="s">
        <v>366</v>
      </c>
      <c r="F60" s="63" t="str">
        <f>VLOOKUP(D60,'Sheet1 (2)'!$D$11:$F$338,3,0)</f>
        <v>Nguyễn Tất Thắng</v>
      </c>
      <c r="G60" s="774">
        <f>VLOOKUP(C60,'chuyển xếp 2024'!$C$5:$W$328,21,0)</f>
        <v>7780000</v>
      </c>
      <c r="H60" s="774">
        <f>VLOOKUP(C60,'chuyển xếp 2024'!$C$5:$W$328,19,0)</f>
        <v>0</v>
      </c>
      <c r="I60" s="56" t="s">
        <v>32</v>
      </c>
      <c r="J60" s="63">
        <f t="shared" si="2"/>
        <v>1</v>
      </c>
      <c r="K60" s="63" t="s">
        <v>33</v>
      </c>
      <c r="L60" s="63" t="s">
        <v>34</v>
      </c>
      <c r="M60" s="56"/>
      <c r="N60" s="56" t="s">
        <v>339</v>
      </c>
      <c r="O60" s="106">
        <v>25112</v>
      </c>
      <c r="P60" s="107">
        <v>33055</v>
      </c>
      <c r="Q60" s="56" t="s">
        <v>36</v>
      </c>
      <c r="R60" s="56" t="s">
        <v>367</v>
      </c>
      <c r="S60" s="56" t="str">
        <f t="shared" ca="1" si="0"/>
        <v xml:space="preserve">36 NĂM 1 THÁNG 18 NGÀY </v>
      </c>
      <c r="T60" s="74" t="s">
        <v>1537</v>
      </c>
      <c r="U60" s="80" t="str">
        <f>VLOOKUP(C60,Sheet5!$B$2:$G$253,6,0)</f>
        <v>025068011796</v>
      </c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75"/>
      <c r="AH60" s="75"/>
      <c r="AI60" s="46" t="s">
        <v>232</v>
      </c>
      <c r="AJ60" s="108" t="s">
        <v>368</v>
      </c>
      <c r="AK60" s="46" t="s">
        <v>369</v>
      </c>
      <c r="AL60" s="46" t="s">
        <v>369</v>
      </c>
      <c r="AM60" s="66"/>
      <c r="AN60" s="56" t="s">
        <v>156</v>
      </c>
      <c r="AO60" s="56"/>
      <c r="AP60" s="56" t="s">
        <v>349</v>
      </c>
      <c r="AQ60" s="36">
        <f t="shared" ca="1" si="1"/>
        <v>57</v>
      </c>
    </row>
    <row r="61" spans="1:43" s="36" customFormat="1" ht="20.25" customHeight="1">
      <c r="A61" s="25">
        <f>IF(C61=0,"",SUBTOTAL(3,C$5:C61))</f>
        <v>57</v>
      </c>
      <c r="B61" s="479">
        <v>6</v>
      </c>
      <c r="C61" s="25" t="s">
        <v>419</v>
      </c>
      <c r="D61" s="25" t="str">
        <f>VLOOKUP(C61,Sheet4!$A$1:$B$300,2,0)</f>
        <v>6506006784</v>
      </c>
      <c r="E61" s="63" t="s">
        <v>420</v>
      </c>
      <c r="F61" s="63" t="str">
        <f>VLOOKUP(D61,'Sheet1 (2)'!$D$11:$F$338,3,0)</f>
        <v>Nguyễn Thị Thanh Tâm</v>
      </c>
      <c r="G61" s="774">
        <f>VLOOKUP(C61,'chuyển xếp 2024'!$C$5:$W$328,21,0)</f>
        <v>8287000</v>
      </c>
      <c r="H61" s="774">
        <f>VLOOKUP(C61,'chuyển xếp 2024'!$C$5:$W$328,19,0)</f>
        <v>0</v>
      </c>
      <c r="I61" s="63" t="s">
        <v>63</v>
      </c>
      <c r="J61" s="63">
        <f t="shared" si="2"/>
        <v>0</v>
      </c>
      <c r="K61" s="63" t="s">
        <v>33</v>
      </c>
      <c r="L61" s="63" t="s">
        <v>34</v>
      </c>
      <c r="M61" s="63"/>
      <c r="N61" s="56" t="s">
        <v>390</v>
      </c>
      <c r="O61" s="106">
        <v>29613</v>
      </c>
      <c r="P61" s="107">
        <v>38657</v>
      </c>
      <c r="Q61" s="56" t="s">
        <v>36</v>
      </c>
      <c r="R61" s="56" t="s">
        <v>421</v>
      </c>
      <c r="S61" s="56" t="str">
        <f t="shared" ca="1" si="0"/>
        <v xml:space="preserve">20 NĂM 9 THÁNG 18 NGÀY </v>
      </c>
      <c r="T61" s="877" t="s">
        <v>422</v>
      </c>
      <c r="U61" s="80" t="str">
        <f>VLOOKUP(C61,Sheet5!$B$2:$G$253,6,0)</f>
        <v>042181000294</v>
      </c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75">
        <v>42843</v>
      </c>
      <c r="AH61" s="75"/>
      <c r="AI61" s="46" t="s">
        <v>232</v>
      </c>
      <c r="AJ61" s="108" t="s">
        <v>423</v>
      </c>
      <c r="AK61" s="46" t="s">
        <v>213</v>
      </c>
      <c r="AL61" s="46" t="s">
        <v>424</v>
      </c>
      <c r="AM61" s="332" t="s">
        <v>425</v>
      </c>
      <c r="AN61" s="56" t="s">
        <v>50</v>
      </c>
      <c r="AO61" s="56" t="s">
        <v>72</v>
      </c>
      <c r="AP61" s="56" t="s">
        <v>60</v>
      </c>
      <c r="AQ61" s="36">
        <f t="shared" ca="1" si="1"/>
        <v>45</v>
      </c>
    </row>
    <row r="62" spans="1:43" s="36" customFormat="1">
      <c r="A62" s="25">
        <f>IF(C62=0,"",SUBTOTAL(3,C$5:C62))</f>
        <v>58</v>
      </c>
      <c r="B62" s="479">
        <v>7</v>
      </c>
      <c r="C62" s="25" t="s">
        <v>435</v>
      </c>
      <c r="D62" s="25" t="str">
        <f>VLOOKUP(C62,Sheet4!$A$1:$B$300,2,0)</f>
        <v>5404002323</v>
      </c>
      <c r="E62" s="63" t="s">
        <v>436</v>
      </c>
      <c r="F62" s="63" t="str">
        <f>VLOOKUP(D62,'Sheet1 (2)'!$D$11:$F$338,3,0)</f>
        <v>Trần Thị Thiên Giang</v>
      </c>
      <c r="G62" s="774">
        <f>VLOOKUP(C62,'chuyển xếp 2024'!$C$5:$W$328,21,0)</f>
        <v>7929000</v>
      </c>
      <c r="H62" s="774">
        <f>VLOOKUP(C62,'chuyển xếp 2024'!$C$5:$W$328,19,0)</f>
        <v>0</v>
      </c>
      <c r="I62" s="63" t="s">
        <v>63</v>
      </c>
      <c r="J62" s="63">
        <f t="shared" si="2"/>
        <v>0</v>
      </c>
      <c r="K62" s="63" t="s">
        <v>33</v>
      </c>
      <c r="L62" s="63" t="s">
        <v>34</v>
      </c>
      <c r="M62" s="63"/>
      <c r="N62" s="56" t="s">
        <v>390</v>
      </c>
      <c r="O62" s="106">
        <v>30126</v>
      </c>
      <c r="P62" s="107">
        <v>37803</v>
      </c>
      <c r="Q62" s="56" t="s">
        <v>36</v>
      </c>
      <c r="R62" s="56" t="s">
        <v>437</v>
      </c>
      <c r="S62" s="56" t="str">
        <f t="shared" ca="1" si="0"/>
        <v xml:space="preserve">23 NĂM 1 THÁNG 18 NGÀY </v>
      </c>
      <c r="T62" s="80" t="s">
        <v>438</v>
      </c>
      <c r="U62" s="80" t="str">
        <f>VLOOKUP(C62,Sheet5!$B$2:$G$253,6,0)</f>
        <v>089182013259</v>
      </c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75"/>
      <c r="AH62" s="75"/>
      <c r="AI62" s="46" t="s">
        <v>232</v>
      </c>
      <c r="AJ62" s="108" t="s">
        <v>439</v>
      </c>
      <c r="AK62" s="46" t="s">
        <v>440</v>
      </c>
      <c r="AL62" s="46" t="s">
        <v>440</v>
      </c>
      <c r="AM62" s="332" t="s">
        <v>441</v>
      </c>
      <c r="AN62" s="56" t="s">
        <v>156</v>
      </c>
      <c r="AO62" s="56"/>
      <c r="AP62" s="56" t="s">
        <v>60</v>
      </c>
      <c r="AQ62" s="36">
        <f t="shared" ca="1" si="1"/>
        <v>44</v>
      </c>
    </row>
    <row r="63" spans="1:43" s="36" customFormat="1">
      <c r="A63" s="25">
        <f>IF(C63=0,"",SUBTOTAL(3,C$5:C63))</f>
        <v>59</v>
      </c>
      <c r="B63" s="479">
        <v>8</v>
      </c>
      <c r="C63" s="25" t="s">
        <v>2732</v>
      </c>
      <c r="D63" s="25" t="s">
        <v>2879</v>
      </c>
      <c r="E63" s="63" t="s">
        <v>2733</v>
      </c>
      <c r="F63" s="63" t="str">
        <f>VLOOKUP(D63,'Sheet1 (2)'!$D$11:$F$338,3,0)</f>
        <v>Nguyễn Việt Đức</v>
      </c>
      <c r="G63" s="774">
        <v>4719000</v>
      </c>
      <c r="H63" s="774"/>
      <c r="I63" s="56" t="s">
        <v>32</v>
      </c>
      <c r="J63" s="63">
        <f t="shared" si="2"/>
        <v>1</v>
      </c>
      <c r="K63" s="63" t="s">
        <v>33</v>
      </c>
      <c r="L63" s="63" t="s">
        <v>34</v>
      </c>
      <c r="M63" s="56"/>
      <c r="N63" s="56" t="s">
        <v>339</v>
      </c>
      <c r="O63" s="106">
        <v>34869</v>
      </c>
      <c r="P63" s="107">
        <v>45717</v>
      </c>
      <c r="Q63" s="107" t="s">
        <v>117</v>
      </c>
      <c r="R63" s="56" t="s">
        <v>2734</v>
      </c>
      <c r="S63" s="56" t="str">
        <f t="shared" ca="1" si="0"/>
        <v xml:space="preserve">1 NĂM 5 THÁNG 18 NGÀY </v>
      </c>
      <c r="T63" s="74" t="s">
        <v>2735</v>
      </c>
      <c r="U63" s="80" t="s">
        <v>2735</v>
      </c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75">
        <v>44460</v>
      </c>
      <c r="AH63" s="75"/>
      <c r="AI63" s="46" t="s">
        <v>232</v>
      </c>
      <c r="AJ63" s="108" t="s">
        <v>2736</v>
      </c>
      <c r="AK63" s="46" t="s">
        <v>2737</v>
      </c>
      <c r="AL63" s="46" t="s">
        <v>2737</v>
      </c>
      <c r="AM63" s="332" t="s">
        <v>2738</v>
      </c>
      <c r="AN63" s="56" t="s">
        <v>50</v>
      </c>
      <c r="AO63" s="56" t="s">
        <v>2739</v>
      </c>
      <c r="AP63" s="56" t="s">
        <v>349</v>
      </c>
      <c r="AQ63" s="36">
        <f t="shared" ca="1" si="1"/>
        <v>31</v>
      </c>
    </row>
    <row r="64" spans="1:43" s="491" customFormat="1">
      <c r="A64" s="25">
        <f>IF(C64=0,"",SUBTOTAL(3,C$5:C64))</f>
        <v>60</v>
      </c>
      <c r="B64" s="479">
        <v>9</v>
      </c>
      <c r="C64" s="920" t="s">
        <v>2905</v>
      </c>
      <c r="D64" s="919" t="s">
        <v>3259</v>
      </c>
      <c r="E64" s="534" t="s">
        <v>3261</v>
      </c>
      <c r="F64" s="63" t="str">
        <f>VLOOKUP(D64,'Sheet1 (2)'!$D$11:$F$338,3,0)</f>
        <v>Tô Đông Khoa</v>
      </c>
      <c r="G64" s="872">
        <v>4719000</v>
      </c>
      <c r="H64" s="872"/>
      <c r="I64" s="484" t="s">
        <v>32</v>
      </c>
      <c r="J64" s="63">
        <f t="shared" si="2"/>
        <v>1</v>
      </c>
      <c r="K64" s="483" t="s">
        <v>33</v>
      </c>
      <c r="L64" s="483" t="s">
        <v>34</v>
      </c>
      <c r="M64" s="484"/>
      <c r="N64" s="484" t="s">
        <v>339</v>
      </c>
      <c r="O64" s="485">
        <v>36759</v>
      </c>
      <c r="P64" s="486">
        <v>45809</v>
      </c>
      <c r="Q64" s="486" t="s">
        <v>117</v>
      </c>
      <c r="R64" s="56" t="s">
        <v>2913</v>
      </c>
      <c r="S64" s="484" t="str">
        <f t="shared" ca="1" si="0"/>
        <v xml:space="preserve">1 NĂM 2 THÁNG 18 NGÀY </v>
      </c>
      <c r="T64" s="527" t="s">
        <v>2914</v>
      </c>
      <c r="U64" s="80" t="s">
        <v>2914</v>
      </c>
      <c r="V64" s="487"/>
      <c r="W64" s="487"/>
      <c r="X64" s="487"/>
      <c r="Y64" s="487"/>
      <c r="Z64" s="487"/>
      <c r="AA64" s="487"/>
      <c r="AB64" s="487"/>
      <c r="AC64" s="487"/>
      <c r="AD64" s="487"/>
      <c r="AE64" s="487"/>
      <c r="AF64" s="487"/>
      <c r="AG64" s="488">
        <v>44422</v>
      </c>
      <c r="AH64" s="488"/>
      <c r="AI64" s="46" t="s">
        <v>232</v>
      </c>
      <c r="AJ64" s="489" t="s">
        <v>2915</v>
      </c>
      <c r="AK64" s="499" t="s">
        <v>2916</v>
      </c>
      <c r="AL64" s="499" t="s">
        <v>2917</v>
      </c>
      <c r="AM64" s="490"/>
      <c r="AN64" s="56" t="s">
        <v>50</v>
      </c>
      <c r="AO64" s="484" t="s">
        <v>2918</v>
      </c>
      <c r="AP64" s="56" t="s">
        <v>349</v>
      </c>
      <c r="AQ64" s="491">
        <f t="shared" ca="1" si="1"/>
        <v>25</v>
      </c>
    </row>
    <row r="65" spans="1:43" s="36" customFormat="1">
      <c r="A65" s="25">
        <f>IF(C65=0,"",SUBTOTAL(3,C$5:C65))</f>
        <v>61</v>
      </c>
      <c r="B65" s="25">
        <v>1</v>
      </c>
      <c r="C65" s="95" t="s">
        <v>377</v>
      </c>
      <c r="D65" s="25" t="str">
        <f>VLOOKUP(C65,Sheet4!$A$1:$B$300,2,0)</f>
        <v>5499003400</v>
      </c>
      <c r="E65" s="96" t="s">
        <v>378</v>
      </c>
      <c r="F65" s="63" t="str">
        <f>VLOOKUP(D65,'Sheet1 (2)'!$D$11:$F$338,3,0)</f>
        <v>Lê Bá Toàn</v>
      </c>
      <c r="G65" s="774">
        <f>VLOOKUP(C65,'chuyển xếp 2024'!$C$5:$W$328,17,0)</f>
        <v>7673000</v>
      </c>
      <c r="H65" s="774">
        <f>VLOOKUP(C65,'chuyển xếp 2024'!$C$5:$W$328,19,0)</f>
        <v>2365000</v>
      </c>
      <c r="I65" s="96" t="s">
        <v>32</v>
      </c>
      <c r="J65" s="63">
        <f t="shared" si="2"/>
        <v>1</v>
      </c>
      <c r="K65" s="63" t="s">
        <v>33</v>
      </c>
      <c r="L65" s="63" t="s">
        <v>34</v>
      </c>
      <c r="M65" s="96" t="s">
        <v>64</v>
      </c>
      <c r="N65" s="56" t="s">
        <v>379</v>
      </c>
      <c r="O65" s="106">
        <v>27881</v>
      </c>
      <c r="P65" s="107">
        <v>35744</v>
      </c>
      <c r="Q65" s="56" t="s">
        <v>36</v>
      </c>
      <c r="R65" s="56" t="s">
        <v>380</v>
      </c>
      <c r="S65" s="56" t="str">
        <f t="shared" ca="1" si="0"/>
        <v xml:space="preserve">28 NĂM 9 THÁNG 9 NGÀY </v>
      </c>
      <c r="T65" s="523" t="s">
        <v>381</v>
      </c>
      <c r="U65" s="80" t="str">
        <f>VLOOKUP(C65,Sheet5!$B$2:$G$253,6,0)</f>
        <v>045076010149</v>
      </c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75">
        <v>42070</v>
      </c>
      <c r="AH65" s="75"/>
      <c r="AI65" s="46" t="s">
        <v>232</v>
      </c>
      <c r="AJ65" s="108" t="s">
        <v>382</v>
      </c>
      <c r="AK65" s="46" t="s">
        <v>383</v>
      </c>
      <c r="AL65" s="46" t="s">
        <v>383</v>
      </c>
      <c r="AM65" s="66"/>
      <c r="AN65" s="97" t="s">
        <v>50</v>
      </c>
      <c r="AO65" s="97" t="s">
        <v>100</v>
      </c>
      <c r="AP65" s="56" t="s">
        <v>73</v>
      </c>
      <c r="AQ65" s="36">
        <f t="shared" ca="1" si="1"/>
        <v>50</v>
      </c>
    </row>
    <row r="66" spans="1:43" s="36" customFormat="1">
      <c r="A66" s="25">
        <f>IF(C66=0,"",SUBTOTAL(3,C$5:C66))</f>
        <v>62</v>
      </c>
      <c r="B66" s="25">
        <v>2</v>
      </c>
      <c r="C66" s="86" t="s">
        <v>1396</v>
      </c>
      <c r="D66" s="25" t="str">
        <f>VLOOKUP(C66,Sheet4!$A$1:$B$300,2,0)</f>
        <v>9521124449</v>
      </c>
      <c r="E66" s="87" t="s">
        <v>1390</v>
      </c>
      <c r="F66" s="63" t="str">
        <f>VLOOKUP(D66,'Sheet1 (2)'!$D$11:$F$338,3,0)</f>
        <v>Nguyễn Tùng Lỉnh</v>
      </c>
      <c r="G66" s="774">
        <f>VLOOKUP(C66,'chuyển xếp 2024'!$C$5:$W$328,21,0)</f>
        <v>6579000</v>
      </c>
      <c r="H66" s="774">
        <f>VLOOKUP(C66,'chuyển xếp 2024'!$C$5:$W$328,19,0)</f>
        <v>0</v>
      </c>
      <c r="I66" s="87" t="s">
        <v>32</v>
      </c>
      <c r="J66" s="63">
        <f t="shared" si="2"/>
        <v>1</v>
      </c>
      <c r="K66" s="63" t="s">
        <v>33</v>
      </c>
      <c r="L66" s="63" t="s">
        <v>34</v>
      </c>
      <c r="M66" s="87"/>
      <c r="N66" s="56" t="s">
        <v>379</v>
      </c>
      <c r="O66" s="106">
        <v>36231</v>
      </c>
      <c r="P66" s="107">
        <v>44927</v>
      </c>
      <c r="Q66" s="56" t="s">
        <v>36</v>
      </c>
      <c r="R66" s="56" t="s">
        <v>1391</v>
      </c>
      <c r="S66" s="56" t="str">
        <f t="shared" ca="1" si="0"/>
        <v xml:space="preserve">3 NĂM 7 THÁNG 18 NGÀY </v>
      </c>
      <c r="T66" s="80">
        <v>385774419</v>
      </c>
      <c r="U66" s="80" t="str">
        <f>VLOOKUP(C66,Sheet5!$B$2:$G$253,6,0)</f>
        <v>095099006186</v>
      </c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75">
        <v>42105</v>
      </c>
      <c r="AH66" s="75"/>
      <c r="AI66" s="46" t="s">
        <v>232</v>
      </c>
      <c r="AJ66" s="108" t="s">
        <v>1392</v>
      </c>
      <c r="AK66" s="46" t="s">
        <v>1393</v>
      </c>
      <c r="AL66" s="46" t="s">
        <v>1394</v>
      </c>
      <c r="AM66" s="66" t="s">
        <v>1395</v>
      </c>
      <c r="AN66" s="625" t="s">
        <v>50</v>
      </c>
      <c r="AO66" s="46" t="s">
        <v>384</v>
      </c>
      <c r="AP66" s="56" t="s">
        <v>385</v>
      </c>
      <c r="AQ66" s="36">
        <f t="shared" ca="1" si="1"/>
        <v>27</v>
      </c>
    </row>
    <row r="67" spans="1:43" s="36" customFormat="1">
      <c r="A67" s="25">
        <f>IF(C67=0,"",SUBTOTAL(3,C$5:C67))</f>
        <v>63</v>
      </c>
      <c r="B67" s="25">
        <v>3</v>
      </c>
      <c r="C67" s="86" t="s">
        <v>1421</v>
      </c>
      <c r="D67" s="25" t="str">
        <f>VLOOKUP(C67,Sheet4!$A$1:$B$300,2,0)</f>
        <v>8014003136</v>
      </c>
      <c r="E67" s="87" t="s">
        <v>1416</v>
      </c>
      <c r="F67" s="63" t="str">
        <f>VLOOKUP(D67,'Sheet1 (2)'!$D$11:$F$338,3,0)</f>
        <v>Lê Ngọc Đẹp</v>
      </c>
      <c r="G67" s="774">
        <f>VLOOKUP(C67,'chuyển xếp 2024'!$C$5:$W$328,21,0)</f>
        <v>6579000</v>
      </c>
      <c r="H67" s="774">
        <f>VLOOKUP(C67,'chuyển xếp 2024'!$C$5:$W$328,19,0)</f>
        <v>0</v>
      </c>
      <c r="I67" s="87" t="s">
        <v>32</v>
      </c>
      <c r="J67" s="63">
        <f t="shared" si="2"/>
        <v>1</v>
      </c>
      <c r="K67" s="63" t="s">
        <v>33</v>
      </c>
      <c r="L67" s="63" t="s">
        <v>34</v>
      </c>
      <c r="M67" s="87"/>
      <c r="N67" s="56" t="s">
        <v>379</v>
      </c>
      <c r="O67" s="106">
        <v>30021</v>
      </c>
      <c r="P67" s="106">
        <v>44977</v>
      </c>
      <c r="Q67" s="56" t="s">
        <v>36</v>
      </c>
      <c r="R67" s="56" t="s">
        <v>1415</v>
      </c>
      <c r="S67" s="56" t="str">
        <f t="shared" ref="S67:S72" ca="1" si="3">DATEDIF(P67,TODAY(),"Y") &amp; " NĂM " &amp;DATEDIF(P67,TODAY(),"YM") &amp; " THÁNG " &amp; DATEDIF(P67,TODAY(), "MD") &amp; " NGÀY "</f>
        <v xml:space="preserve">3 NĂM 5 THÁNG 30 NGÀY </v>
      </c>
      <c r="T67" s="80" t="s">
        <v>1422</v>
      </c>
      <c r="U67" s="80" t="str">
        <f>VLOOKUP(C67,Sheet5!$B$2:$G$253,6,0)</f>
        <v>084082000086</v>
      </c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75">
        <v>44705</v>
      </c>
      <c r="AH67" s="75"/>
      <c r="AI67" s="46" t="s">
        <v>232</v>
      </c>
      <c r="AJ67" s="108" t="s">
        <v>1423</v>
      </c>
      <c r="AK67" s="46" t="s">
        <v>1424</v>
      </c>
      <c r="AL67" s="46"/>
      <c r="AM67" s="66"/>
      <c r="AN67" s="625" t="s">
        <v>50</v>
      </c>
      <c r="AO67" s="46"/>
      <c r="AP67" s="56" t="s">
        <v>385</v>
      </c>
      <c r="AQ67" s="36">
        <f t="shared" ca="1" si="1"/>
        <v>44</v>
      </c>
    </row>
    <row r="68" spans="1:43" s="36" customFormat="1">
      <c r="A68" s="25">
        <f>IF(C68=0,"",SUBTOTAL(3,C$5:C68))</f>
        <v>64</v>
      </c>
      <c r="B68" s="25">
        <v>4</v>
      </c>
      <c r="C68" s="86" t="s">
        <v>1567</v>
      </c>
      <c r="D68" s="25" t="str">
        <f>VLOOKUP(C68,Sheet4!$A$1:$B$300,2,0)</f>
        <v>8723454959</v>
      </c>
      <c r="E68" s="87" t="s">
        <v>1564</v>
      </c>
      <c r="F68" s="63" t="str">
        <f>VLOOKUP(D68,'Sheet1 (2)'!$D$11:$F$338,3,0)</f>
        <v>Trịnh Chí Nhân</v>
      </c>
      <c r="G68" s="774">
        <f>VLOOKUP(C68,'chuyển xếp 2024'!$C$5:$W$328,21,0)</f>
        <v>6579000</v>
      </c>
      <c r="H68" s="774">
        <f>VLOOKUP(C68,'chuyển xếp 2024'!$C$5:$W$328,19,0)</f>
        <v>0</v>
      </c>
      <c r="I68" s="87" t="s">
        <v>32</v>
      </c>
      <c r="J68" s="63">
        <f t="shared" si="2"/>
        <v>1</v>
      </c>
      <c r="K68" s="63" t="s">
        <v>33</v>
      </c>
      <c r="L68" s="63" t="s">
        <v>34</v>
      </c>
      <c r="M68" s="87"/>
      <c r="N68" s="56" t="s">
        <v>379</v>
      </c>
      <c r="O68" s="106">
        <v>36802</v>
      </c>
      <c r="P68" s="106">
        <v>45017</v>
      </c>
      <c r="Q68" s="56" t="s">
        <v>36</v>
      </c>
      <c r="R68" s="56" t="s">
        <v>1722</v>
      </c>
      <c r="S68" s="56" t="str">
        <f t="shared" ca="1" si="3"/>
        <v xml:space="preserve">3 NĂM 4 THÁNG 18 NGÀY </v>
      </c>
      <c r="T68" s="80" t="s">
        <v>1565</v>
      </c>
      <c r="U68" s="80" t="str">
        <f>VLOOKUP(C68,Sheet5!$B$2:$G$253,6,0)</f>
        <v>087200003497</v>
      </c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75">
        <v>44420</v>
      </c>
      <c r="AH68" s="75"/>
      <c r="AI68" s="46" t="s">
        <v>232</v>
      </c>
      <c r="AJ68" s="108" t="s">
        <v>111</v>
      </c>
      <c r="AK68" s="46" t="s">
        <v>1724</v>
      </c>
      <c r="AL68" s="46"/>
      <c r="AM68" s="66" t="s">
        <v>1725</v>
      </c>
      <c r="AN68" s="625" t="s">
        <v>50</v>
      </c>
      <c r="AO68" s="46" t="s">
        <v>1726</v>
      </c>
      <c r="AP68" s="56"/>
      <c r="AQ68" s="36">
        <f t="shared" ca="1" si="1"/>
        <v>25</v>
      </c>
    </row>
    <row r="69" spans="1:43" s="36" customFormat="1">
      <c r="A69" s="25">
        <f>IF(C69=0,"",SUBTOTAL(3,C$5:C69))</f>
        <v>65</v>
      </c>
      <c r="B69" s="25">
        <v>5</v>
      </c>
      <c r="C69" s="86" t="s">
        <v>2450</v>
      </c>
      <c r="D69" s="25" t="str">
        <f>VLOOKUP(C69,Sheet4!$A$1:$B$300,2,0)</f>
        <v>9621892771</v>
      </c>
      <c r="E69" s="87" t="s">
        <v>2449</v>
      </c>
      <c r="F69" s="63" t="str">
        <f>VLOOKUP(D69,'Sheet1 (2)'!$D$11:$F$338,3,0)</f>
        <v>Nguyễn Trọng Nghĩa</v>
      </c>
      <c r="G69" s="774">
        <f>VLOOKUP(C69,'chuyển xếp 2024'!$C$5:$W$328,21,0)</f>
        <v>6579000</v>
      </c>
      <c r="H69" s="774">
        <f>VLOOKUP(C69,'chuyển xếp 2024'!$C$5:$W$328,19,0)</f>
        <v>0</v>
      </c>
      <c r="I69" s="87" t="s">
        <v>32</v>
      </c>
      <c r="J69" s="63">
        <f t="shared" si="2"/>
        <v>1</v>
      </c>
      <c r="K69" s="63" t="s">
        <v>33</v>
      </c>
      <c r="L69" s="63" t="s">
        <v>34</v>
      </c>
      <c r="M69" s="87"/>
      <c r="N69" s="56" t="s">
        <v>379</v>
      </c>
      <c r="O69" s="106">
        <v>34221</v>
      </c>
      <c r="P69" s="106">
        <v>45413</v>
      </c>
      <c r="Q69" s="56" t="s">
        <v>36</v>
      </c>
      <c r="R69" s="56" t="s">
        <v>2451</v>
      </c>
      <c r="S69" s="56" t="str">
        <f t="shared" ca="1" si="3"/>
        <v xml:space="preserve">2 NĂM 3 THÁNG 18 NGÀY </v>
      </c>
      <c r="T69" s="80" t="s">
        <v>2452</v>
      </c>
      <c r="U69" s="80" t="s">
        <v>2452</v>
      </c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75">
        <v>44798</v>
      </c>
      <c r="AH69" s="75"/>
      <c r="AI69" s="46" t="s">
        <v>232</v>
      </c>
      <c r="AJ69" s="108" t="s">
        <v>2671</v>
      </c>
      <c r="AK69" s="46" t="s">
        <v>2674</v>
      </c>
      <c r="AL69" s="46"/>
      <c r="AM69" s="66"/>
      <c r="AN69" s="625"/>
      <c r="AO69" s="46"/>
      <c r="AP69" s="56"/>
      <c r="AQ69" s="36">
        <f t="shared" ca="1" si="1"/>
        <v>32</v>
      </c>
    </row>
    <row r="70" spans="1:43" s="36" customFormat="1">
      <c r="A70" s="25">
        <f>IF(C70=0,"",SUBTOTAL(3,C$5:C70))</f>
        <v>66</v>
      </c>
      <c r="B70" s="25">
        <v>6</v>
      </c>
      <c r="C70" s="86" t="s">
        <v>2670</v>
      </c>
      <c r="D70" s="25" t="s">
        <v>2880</v>
      </c>
      <c r="E70" s="87" t="s">
        <v>2453</v>
      </c>
      <c r="F70" s="63" t="str">
        <f>VLOOKUP(D70,'Sheet1 (2)'!$D$11:$F$338,3,0)</f>
        <v>Nguyễn Toàn Thái</v>
      </c>
      <c r="G70" s="774">
        <v>6135000</v>
      </c>
      <c r="H70" s="774"/>
      <c r="I70" s="87" t="s">
        <v>32</v>
      </c>
      <c r="J70" s="63">
        <f t="shared" ref="J70:J138" si="4">IF(I70="nữ",0,1)</f>
        <v>1</v>
      </c>
      <c r="K70" s="63" t="s">
        <v>33</v>
      </c>
      <c r="L70" s="63" t="s">
        <v>34</v>
      </c>
      <c r="M70" s="87"/>
      <c r="N70" s="56" t="s">
        <v>379</v>
      </c>
      <c r="O70" s="106">
        <v>35054</v>
      </c>
      <c r="P70" s="106">
        <v>45536</v>
      </c>
      <c r="Q70" s="625" t="s">
        <v>117</v>
      </c>
      <c r="R70" s="56" t="s">
        <v>2657</v>
      </c>
      <c r="S70" s="56" t="str">
        <f t="shared" ca="1" si="3"/>
        <v xml:space="preserve">1 NĂM 11 THÁNG 18 NGÀY </v>
      </c>
      <c r="T70" s="80" t="s">
        <v>2658</v>
      </c>
      <c r="U70" s="80" t="s">
        <v>2658</v>
      </c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75">
        <v>44675</v>
      </c>
      <c r="AH70" s="75"/>
      <c r="AI70" s="46" t="s">
        <v>232</v>
      </c>
      <c r="AJ70" s="108" t="s">
        <v>2672</v>
      </c>
      <c r="AK70" s="46" t="s">
        <v>2673</v>
      </c>
      <c r="AL70" s="46"/>
      <c r="AM70" s="66"/>
      <c r="AN70" s="625"/>
      <c r="AO70" s="46"/>
      <c r="AP70" s="56"/>
      <c r="AQ70" s="36">
        <f t="shared" ca="1" si="1"/>
        <v>30</v>
      </c>
    </row>
    <row r="71" spans="1:43" s="36" customFormat="1">
      <c r="A71" s="25">
        <f>IF(C71=0,"",SUBTOTAL(3,C$5:C71))</f>
        <v>67</v>
      </c>
      <c r="B71" s="25">
        <v>7</v>
      </c>
      <c r="C71" s="126" t="s">
        <v>3485</v>
      </c>
      <c r="D71" s="25" t="s">
        <v>3512</v>
      </c>
      <c r="E71" s="127" t="s">
        <v>3446</v>
      </c>
      <c r="F71" s="63" t="str">
        <f>VLOOKUP(D71,'Sheet1 (2)'!$D$11:$F$338,3,0)</f>
        <v>Trần Hoàng Phúc</v>
      </c>
      <c r="G71" s="774">
        <v>6135000</v>
      </c>
      <c r="H71" s="774"/>
      <c r="I71" s="87" t="s">
        <v>32</v>
      </c>
      <c r="J71" s="63"/>
      <c r="K71" s="63" t="s">
        <v>33</v>
      </c>
      <c r="L71" s="63" t="s">
        <v>34</v>
      </c>
      <c r="M71" s="87"/>
      <c r="N71" s="56" t="s">
        <v>379</v>
      </c>
      <c r="O71" s="106">
        <v>36898</v>
      </c>
      <c r="P71" s="106">
        <v>45992</v>
      </c>
      <c r="Q71" s="625"/>
      <c r="R71" s="56"/>
      <c r="S71" s="56" t="str">
        <f t="shared" ca="1" si="3"/>
        <v xml:space="preserve">0 NĂM 8 THÁNG 18 NGÀY </v>
      </c>
      <c r="T71" s="80" t="s">
        <v>4260</v>
      </c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75">
        <v>44720</v>
      </c>
      <c r="AH71" s="75"/>
      <c r="AI71" s="46" t="s">
        <v>232</v>
      </c>
      <c r="AJ71" s="108" t="s">
        <v>4261</v>
      </c>
      <c r="AK71" s="46" t="s">
        <v>4262</v>
      </c>
      <c r="AL71" s="46"/>
      <c r="AM71" s="66"/>
      <c r="AN71" s="625"/>
      <c r="AO71" s="46"/>
      <c r="AP71" s="56"/>
      <c r="AQ71" s="36">
        <f t="shared" ca="1" si="1"/>
        <v>25</v>
      </c>
    </row>
    <row r="72" spans="1:43" s="36" customFormat="1">
      <c r="A72" s="25">
        <f>IF(C72=0,"",SUBTOTAL(3,C$5:C72))</f>
        <v>68</v>
      </c>
      <c r="B72" s="25"/>
      <c r="C72" s="126" t="s">
        <v>4237</v>
      </c>
      <c r="D72" s="1023"/>
      <c r="E72" s="127" t="s">
        <v>4236</v>
      </c>
      <c r="F72" s="63"/>
      <c r="G72" s="774">
        <v>6135000</v>
      </c>
      <c r="H72" s="774"/>
      <c r="I72" s="87" t="s">
        <v>32</v>
      </c>
      <c r="J72" s="63"/>
      <c r="K72" s="63" t="s">
        <v>33</v>
      </c>
      <c r="L72" s="63" t="s">
        <v>34</v>
      </c>
      <c r="M72" s="87"/>
      <c r="N72" s="56" t="s">
        <v>379</v>
      </c>
      <c r="O72" s="106">
        <v>29477</v>
      </c>
      <c r="P72" s="106">
        <v>46022</v>
      </c>
      <c r="Q72" s="625"/>
      <c r="R72" s="56" t="s">
        <v>4250</v>
      </c>
      <c r="S72" s="56" t="str">
        <f t="shared" ca="1" si="3"/>
        <v xml:space="preserve">0 NĂM 7 THÁNG 19 NGÀY </v>
      </c>
      <c r="T72" s="80" t="s">
        <v>4251</v>
      </c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75">
        <v>44417</v>
      </c>
      <c r="AH72" s="75"/>
      <c r="AI72" s="46" t="s">
        <v>232</v>
      </c>
      <c r="AJ72" s="108" t="s">
        <v>4252</v>
      </c>
      <c r="AK72" s="46" t="s">
        <v>4253</v>
      </c>
      <c r="AL72" s="46"/>
      <c r="AM72" s="66"/>
      <c r="AN72" s="625"/>
      <c r="AO72" s="46"/>
      <c r="AP72" s="56"/>
    </row>
    <row r="73" spans="1:43" s="36" customFormat="1">
      <c r="A73" s="25">
        <f>IF(C73=0,"",SUBTOTAL(3,C$5:C73))</f>
        <v>69</v>
      </c>
      <c r="B73" s="479">
        <v>1</v>
      </c>
      <c r="C73" s="25" t="s">
        <v>388</v>
      </c>
      <c r="D73" s="25" t="str">
        <f>VLOOKUP(C73,Sheet4!$A$1:$B$300,2,0)</f>
        <v>9212008058</v>
      </c>
      <c r="E73" s="63" t="s">
        <v>389</v>
      </c>
      <c r="F73" s="63" t="str">
        <f>VLOOKUP(D73,'Sheet1 (2)'!$D$11:$F$338,3,0)</f>
        <v>Phan Trường Tiền</v>
      </c>
      <c r="G73" s="774">
        <f>VLOOKUP(C73,'chuyển xếp 2024'!$C$5:$W$328,17,0)</f>
        <v>7673000</v>
      </c>
      <c r="H73" s="774">
        <f>VLOOKUP(C73,'chuyển xếp 2024'!$C$5:$W$328,19,0)</f>
        <v>2365000</v>
      </c>
      <c r="I73" s="63" t="s">
        <v>32</v>
      </c>
      <c r="J73" s="63">
        <f t="shared" si="4"/>
        <v>1</v>
      </c>
      <c r="K73" s="63" t="s">
        <v>33</v>
      </c>
      <c r="L73" s="63" t="s">
        <v>34</v>
      </c>
      <c r="M73" s="63" t="s">
        <v>135</v>
      </c>
      <c r="N73" s="56" t="s">
        <v>390</v>
      </c>
      <c r="O73" s="106">
        <v>32053</v>
      </c>
      <c r="P73" s="107">
        <v>41071</v>
      </c>
      <c r="Q73" s="56" t="s">
        <v>36</v>
      </c>
      <c r="R73" s="56" t="s">
        <v>391</v>
      </c>
      <c r="S73" s="56" t="str">
        <f t="shared" ca="1" si="0"/>
        <v xml:space="preserve">14 NĂM 2 THÁNG 8 NGÀY </v>
      </c>
      <c r="T73" s="80" t="s">
        <v>392</v>
      </c>
      <c r="U73" s="80" t="str">
        <f>VLOOKUP(C73,Sheet5!$B$2:$G$253,6,0)</f>
        <v>091087000155</v>
      </c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75"/>
      <c r="AH73" s="75"/>
      <c r="AI73" s="46" t="s">
        <v>232</v>
      </c>
      <c r="AJ73" s="108" t="s">
        <v>393</v>
      </c>
      <c r="AK73" s="46" t="s">
        <v>70</v>
      </c>
      <c r="AL73" s="46" t="s">
        <v>70</v>
      </c>
      <c r="AM73" s="332" t="s">
        <v>394</v>
      </c>
      <c r="AN73" s="56" t="s">
        <v>50</v>
      </c>
      <c r="AO73" s="56" t="s">
        <v>72</v>
      </c>
      <c r="AP73" s="56" t="s">
        <v>73</v>
      </c>
      <c r="AQ73" s="36">
        <f t="shared" ca="1" si="1"/>
        <v>38</v>
      </c>
    </row>
    <row r="74" spans="1:43" s="36" customFormat="1">
      <c r="A74" s="25">
        <f>IF(C74=0,"",SUBTOTAL(3,C$5:C74))</f>
        <v>70</v>
      </c>
      <c r="B74" s="479">
        <v>2</v>
      </c>
      <c r="C74" s="25" t="s">
        <v>395</v>
      </c>
      <c r="D74" s="25" t="str">
        <f>VLOOKUP(C74,Sheet4!$A$1:$B$300,2,0)</f>
        <v>6506006786</v>
      </c>
      <c r="E74" s="63" t="s">
        <v>396</v>
      </c>
      <c r="F74" s="63" t="str">
        <f>VLOOKUP(D74,'Sheet1 (2)'!$D$11:$F$338,3,0)</f>
        <v>Đặng Phương Thảo</v>
      </c>
      <c r="G74" s="774">
        <f>VLOOKUP(C74,'chuyển xếp 2024'!$C$5:$W$328,17,0)</f>
        <v>8287000</v>
      </c>
      <c r="H74" s="774">
        <f>VLOOKUP(C74,'chuyển xếp 2024'!$C$5:$W$328,19,0)</f>
        <v>1892000</v>
      </c>
      <c r="I74" s="63" t="s">
        <v>63</v>
      </c>
      <c r="J74" s="63">
        <f t="shared" si="4"/>
        <v>0</v>
      </c>
      <c r="K74" s="63" t="s">
        <v>33</v>
      </c>
      <c r="L74" s="63" t="s">
        <v>34</v>
      </c>
      <c r="M74" s="63" t="s">
        <v>64</v>
      </c>
      <c r="N74" s="56" t="s">
        <v>390</v>
      </c>
      <c r="O74" s="106">
        <v>30254</v>
      </c>
      <c r="P74" s="107">
        <v>38657</v>
      </c>
      <c r="Q74" s="56" t="s">
        <v>36</v>
      </c>
      <c r="R74" s="56" t="s">
        <v>397</v>
      </c>
      <c r="S74" s="56" t="str">
        <f t="shared" ca="1" si="0"/>
        <v xml:space="preserve">20 NĂM 9 THÁNG 18 NGÀY </v>
      </c>
      <c r="T74" s="80" t="s">
        <v>398</v>
      </c>
      <c r="U74" s="80" t="str">
        <f>VLOOKUP(C74,Sheet5!$B$2:$G$253,6,0)</f>
        <v>092182003607</v>
      </c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75"/>
      <c r="AH74" s="75"/>
      <c r="AI74" s="46" t="s">
        <v>232</v>
      </c>
      <c r="AJ74" s="108" t="s">
        <v>399</v>
      </c>
      <c r="AK74" s="46" t="s">
        <v>400</v>
      </c>
      <c r="AL74" s="46" t="s">
        <v>400</v>
      </c>
      <c r="AM74" s="332" t="s">
        <v>401</v>
      </c>
      <c r="AN74" s="56" t="s">
        <v>50</v>
      </c>
      <c r="AO74" s="56" t="s">
        <v>72</v>
      </c>
      <c r="AP74" s="56" t="s">
        <v>73</v>
      </c>
      <c r="AQ74" s="36">
        <f t="shared" ca="1" si="1"/>
        <v>43</v>
      </c>
    </row>
    <row r="75" spans="1:43" s="36" customFormat="1">
      <c r="A75" s="25">
        <f>IF(C75=0,"",SUBTOTAL(3,C$5:C75))</f>
        <v>71</v>
      </c>
      <c r="B75" s="479">
        <v>3</v>
      </c>
      <c r="C75" s="25" t="s">
        <v>402</v>
      </c>
      <c r="D75" s="25" t="str">
        <f>VLOOKUP(C75,Sheet4!$A$1:$B$300,2,0)</f>
        <v>5496032516</v>
      </c>
      <c r="E75" s="63" t="s">
        <v>403</v>
      </c>
      <c r="F75" s="63" t="str">
        <f>VLOOKUP(D75,'Sheet1 (2)'!$D$11:$F$338,3,0)</f>
        <v>Nguyễn Huỳnh Khánh Linh</v>
      </c>
      <c r="G75" s="774">
        <f>VLOOKUP(C75,'chuyển xếp 2024'!$C$5:$W$328,21,0)</f>
        <v>7929000</v>
      </c>
      <c r="H75" s="774">
        <f>VLOOKUP(C75,'chuyển xếp 2024'!$C$5:$W$328,19,0)</f>
        <v>0</v>
      </c>
      <c r="I75" s="63" t="s">
        <v>63</v>
      </c>
      <c r="J75" s="63">
        <f t="shared" si="4"/>
        <v>0</v>
      </c>
      <c r="K75" s="63" t="s">
        <v>33</v>
      </c>
      <c r="L75" s="63" t="s">
        <v>34</v>
      </c>
      <c r="M75" s="63"/>
      <c r="N75" s="56" t="s">
        <v>390</v>
      </c>
      <c r="O75" s="106">
        <v>25965</v>
      </c>
      <c r="P75" s="107">
        <v>34035</v>
      </c>
      <c r="Q75" s="56" t="s">
        <v>36</v>
      </c>
      <c r="R75" s="56" t="s">
        <v>404</v>
      </c>
      <c r="S75" s="56" t="str">
        <f t="shared" ca="1" si="0"/>
        <v xml:space="preserve">33 NĂM 5 THÁNG 12 NGÀY </v>
      </c>
      <c r="T75" s="80" t="s">
        <v>405</v>
      </c>
      <c r="U75" s="80" t="str">
        <f>VLOOKUP(C75,Sheet5!$B$2:$G$253,6,0)</f>
        <v>092171003980</v>
      </c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75"/>
      <c r="AH75" s="75"/>
      <c r="AI75" s="46" t="s">
        <v>232</v>
      </c>
      <c r="AJ75" s="108" t="s">
        <v>322</v>
      </c>
      <c r="AK75" s="46" t="s">
        <v>406</v>
      </c>
      <c r="AL75" s="46" t="s">
        <v>406</v>
      </c>
      <c r="AM75" s="66" t="s">
        <v>407</v>
      </c>
      <c r="AN75" s="56" t="s">
        <v>93</v>
      </c>
      <c r="AO75" s="56" t="s">
        <v>408</v>
      </c>
      <c r="AP75" s="56" t="s">
        <v>60</v>
      </c>
      <c r="AQ75" s="36">
        <f t="shared" ca="1" si="1"/>
        <v>55</v>
      </c>
    </row>
    <row r="76" spans="1:43" s="36" customFormat="1">
      <c r="A76" s="25">
        <f>IF(C76=0,"",SUBTOTAL(3,C$5:C76))</f>
        <v>72</v>
      </c>
      <c r="B76" s="479">
        <v>4</v>
      </c>
      <c r="C76" s="25" t="s">
        <v>412</v>
      </c>
      <c r="D76" s="25" t="str">
        <f>VLOOKUP(C76,Sheet4!$A$1:$B$300,2,0)</f>
        <v>5499003379</v>
      </c>
      <c r="E76" s="63" t="s">
        <v>413</v>
      </c>
      <c r="F76" s="63" t="str">
        <f>VLOOKUP(D76,'Sheet1 (2)'!$D$11:$F$338,3,0)</f>
        <v>Nguyễn Thị Kim Phượng</v>
      </c>
      <c r="G76" s="774">
        <f>VLOOKUP(C76,'chuyển xếp 2024'!$C$5:$W$328,21,0)</f>
        <v>9666000</v>
      </c>
      <c r="H76" s="774">
        <f>VLOOKUP(C76,'chuyển xếp 2024'!$C$5:$W$328,19,0)</f>
        <v>0</v>
      </c>
      <c r="I76" s="63" t="s">
        <v>63</v>
      </c>
      <c r="J76" s="63">
        <f t="shared" si="4"/>
        <v>0</v>
      </c>
      <c r="K76" s="63" t="s">
        <v>33</v>
      </c>
      <c r="L76" s="63" t="s">
        <v>34</v>
      </c>
      <c r="M76" s="63"/>
      <c r="N76" s="56" t="s">
        <v>390</v>
      </c>
      <c r="O76" s="106">
        <v>27398</v>
      </c>
      <c r="P76" s="107">
        <v>36114</v>
      </c>
      <c r="Q76" s="56" t="s">
        <v>36</v>
      </c>
      <c r="R76" s="56" t="s">
        <v>414</v>
      </c>
      <c r="S76" s="56" t="str">
        <f t="shared" ca="1" si="0"/>
        <v xml:space="preserve">27 NĂM 9 THÁNG 4 NGÀY </v>
      </c>
      <c r="T76" s="80" t="s">
        <v>415</v>
      </c>
      <c r="U76" s="80" t="str">
        <f>VLOOKUP(C76,Sheet5!$B$2:$G$253,6,0)</f>
        <v>045175000238</v>
      </c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75"/>
      <c r="AH76" s="75"/>
      <c r="AI76" s="46" t="s">
        <v>232</v>
      </c>
      <c r="AJ76" s="108" t="s">
        <v>256</v>
      </c>
      <c r="AK76" s="46" t="s">
        <v>416</v>
      </c>
      <c r="AL76" s="46" t="s">
        <v>416</v>
      </c>
      <c r="AM76" s="332" t="s">
        <v>417</v>
      </c>
      <c r="AN76" s="56" t="s">
        <v>50</v>
      </c>
      <c r="AO76" s="56" t="s">
        <v>418</v>
      </c>
      <c r="AP76" s="56" t="s">
        <v>60</v>
      </c>
      <c r="AQ76" s="36">
        <f t="shared" ca="1" si="1"/>
        <v>51</v>
      </c>
    </row>
    <row r="77" spans="1:43" s="36" customFormat="1">
      <c r="A77" s="25">
        <f>IF(C77=0,"",SUBTOTAL(3,C$5:C77))</f>
        <v>73</v>
      </c>
      <c r="B77" s="479">
        <v>5</v>
      </c>
      <c r="C77" s="25" t="s">
        <v>426</v>
      </c>
      <c r="D77" s="25" t="str">
        <f>VLOOKUP(C77,Sheet4!$A$1:$B$300,2,0)</f>
        <v>9210009441</v>
      </c>
      <c r="E77" s="63" t="s">
        <v>427</v>
      </c>
      <c r="F77" s="63" t="str">
        <f>VLOOKUP(D77,'Sheet1 (2)'!$D$11:$F$338,3,0)</f>
        <v>Võ Thị Thùy Vân</v>
      </c>
      <c r="G77" s="774">
        <f>VLOOKUP(C77,'chuyển xếp 2024'!$C$5:$W$328,21,0)</f>
        <v>7673000</v>
      </c>
      <c r="H77" s="774">
        <f>VLOOKUP(C77,'chuyển xếp 2024'!$C$5:$W$328,19,0)</f>
        <v>0</v>
      </c>
      <c r="I77" s="63" t="s">
        <v>63</v>
      </c>
      <c r="J77" s="63">
        <f t="shared" si="4"/>
        <v>0</v>
      </c>
      <c r="K77" s="63" t="s">
        <v>33</v>
      </c>
      <c r="L77" s="63" t="s">
        <v>34</v>
      </c>
      <c r="M77" s="63"/>
      <c r="N77" s="56" t="s">
        <v>390</v>
      </c>
      <c r="O77" s="106">
        <v>31248</v>
      </c>
      <c r="P77" s="107">
        <v>40315</v>
      </c>
      <c r="Q77" s="56" t="s">
        <v>36</v>
      </c>
      <c r="R77" s="56" t="s">
        <v>428</v>
      </c>
      <c r="S77" s="56" t="str">
        <f t="shared" ca="1" si="0"/>
        <v xml:space="preserve">16 NĂM 3 THÁNG 2 NGÀY </v>
      </c>
      <c r="T77" s="80" t="s">
        <v>429</v>
      </c>
      <c r="U77" s="80" t="str">
        <f>VLOOKUP(C77,Sheet5!$B$2:$G$253,6,0)</f>
        <v>082185024771</v>
      </c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75"/>
      <c r="AH77" s="75"/>
      <c r="AI77" s="46" t="s">
        <v>232</v>
      </c>
      <c r="AJ77" s="108" t="s">
        <v>430</v>
      </c>
      <c r="AK77" s="46" t="s">
        <v>431</v>
      </c>
      <c r="AL77" s="46" t="s">
        <v>432</v>
      </c>
      <c r="AM77" s="332" t="s">
        <v>433</v>
      </c>
      <c r="AN77" s="56" t="s">
        <v>50</v>
      </c>
      <c r="AO77" s="56" t="s">
        <v>434</v>
      </c>
      <c r="AP77" s="56" t="s">
        <v>60</v>
      </c>
      <c r="AQ77" s="36">
        <f t="shared" ca="1" si="1"/>
        <v>41</v>
      </c>
    </row>
    <row r="78" spans="1:43" s="36" customFormat="1">
      <c r="A78" s="25">
        <f>IF(C78=0,"",SUBTOTAL(3,C$5:C78))</f>
        <v>74</v>
      </c>
      <c r="B78" s="479">
        <v>6</v>
      </c>
      <c r="C78" s="25" t="s">
        <v>442</v>
      </c>
      <c r="D78" s="25" t="str">
        <f>VLOOKUP(C78,Sheet4!$A$1:$B$300,2,0)</f>
        <v>9214012340</v>
      </c>
      <c r="E78" s="63" t="s">
        <v>443</v>
      </c>
      <c r="F78" s="63" t="str">
        <f>VLOOKUP(D78,'Sheet1 (2)'!$D$11:$F$338,3,0)</f>
        <v>Nguyễn Bá Tân</v>
      </c>
      <c r="G78" s="774">
        <f>VLOOKUP(C78,'chuyển xếp 2024'!$C$5:$W$328,21,0)</f>
        <v>9565000</v>
      </c>
      <c r="H78" s="774">
        <v>1764000</v>
      </c>
      <c r="I78" s="63" t="s">
        <v>32</v>
      </c>
      <c r="J78" s="63">
        <f t="shared" si="4"/>
        <v>1</v>
      </c>
      <c r="K78" s="63" t="s">
        <v>33</v>
      </c>
      <c r="L78" s="63" t="s">
        <v>34</v>
      </c>
      <c r="M78" s="63" t="s">
        <v>64</v>
      </c>
      <c r="N78" s="56" t="s">
        <v>390</v>
      </c>
      <c r="O78" s="106">
        <v>33604</v>
      </c>
      <c r="P78" s="107">
        <v>41913</v>
      </c>
      <c r="Q78" s="56" t="s">
        <v>36</v>
      </c>
      <c r="R78" s="56" t="s">
        <v>444</v>
      </c>
      <c r="S78" s="56" t="str">
        <f t="shared" ca="1" si="0"/>
        <v xml:space="preserve">11 NĂM 10 THÁNG 18 NGÀY </v>
      </c>
      <c r="T78" s="80" t="s">
        <v>445</v>
      </c>
      <c r="U78" s="80" t="str">
        <f>VLOOKUP(C78,Sheet5!$B$2:$G$253,6,0)</f>
        <v>087092009654</v>
      </c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75"/>
      <c r="AH78" s="75"/>
      <c r="AI78" s="46" t="s">
        <v>232</v>
      </c>
      <c r="AJ78" s="108" t="s">
        <v>446</v>
      </c>
      <c r="AK78" s="46" t="s">
        <v>447</v>
      </c>
      <c r="AL78" s="46" t="s">
        <v>448</v>
      </c>
      <c r="AM78" s="332" t="s">
        <v>449</v>
      </c>
      <c r="AN78" s="56" t="s">
        <v>50</v>
      </c>
      <c r="AO78" s="56" t="s">
        <v>107</v>
      </c>
      <c r="AP78" s="56" t="s">
        <v>60</v>
      </c>
      <c r="AQ78" s="36">
        <f t="shared" ca="1" si="1"/>
        <v>34</v>
      </c>
    </row>
    <row r="79" spans="1:43" s="36" customFormat="1">
      <c r="A79" s="25">
        <f>IF(C79=0,"",SUBTOTAL(3,C$5:C79))</f>
        <v>75</v>
      </c>
      <c r="B79" s="479">
        <v>7</v>
      </c>
      <c r="C79" s="66" t="s">
        <v>450</v>
      </c>
      <c r="D79" s="25" t="str">
        <f>VLOOKUP(C79,Sheet4!$A$1:$B$300,2,0)</f>
        <v>9216014083</v>
      </c>
      <c r="E79" s="67" t="s">
        <v>451</v>
      </c>
      <c r="F79" s="63" t="str">
        <f>VLOOKUP(D79,'Sheet1 (2)'!$D$11:$F$338,3,0)</f>
        <v>Võ Thị Nguyệt Ánh</v>
      </c>
      <c r="G79" s="774">
        <f>VLOOKUP(C79,'chuyển xếp 2024'!$C$5:$W$328,21,0)</f>
        <v>7673000</v>
      </c>
      <c r="H79" s="774">
        <f>VLOOKUP(C79,'chuyển xếp 2024'!$C$5:$W$328,19,0)</f>
        <v>0</v>
      </c>
      <c r="I79" s="63" t="s">
        <v>63</v>
      </c>
      <c r="J79" s="63">
        <f t="shared" si="4"/>
        <v>0</v>
      </c>
      <c r="K79" s="63" t="s">
        <v>33</v>
      </c>
      <c r="L79" s="63" t="s">
        <v>34</v>
      </c>
      <c r="M79" s="63"/>
      <c r="N79" s="56" t="s">
        <v>390</v>
      </c>
      <c r="O79" s="106">
        <v>32903</v>
      </c>
      <c r="P79" s="107">
        <v>42583</v>
      </c>
      <c r="Q79" s="56" t="s">
        <v>36</v>
      </c>
      <c r="R79" s="56" t="s">
        <v>452</v>
      </c>
      <c r="S79" s="56" t="str">
        <f t="shared" ca="1" si="0"/>
        <v xml:space="preserve">10 NĂM 0 THÁNG 18 NGÀY </v>
      </c>
      <c r="T79" s="80" t="s">
        <v>453</v>
      </c>
      <c r="U79" s="80" t="str">
        <f>VLOOKUP(C79,Sheet5!$B$2:$G$253,6,0)</f>
        <v>092190005881</v>
      </c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75"/>
      <c r="AH79" s="75"/>
      <c r="AI79" s="46" t="s">
        <v>232</v>
      </c>
      <c r="AJ79" s="108" t="s">
        <v>454</v>
      </c>
      <c r="AK79" s="46" t="s">
        <v>455</v>
      </c>
      <c r="AL79" s="46" t="s">
        <v>456</v>
      </c>
      <c r="AM79" s="332" t="s">
        <v>457</v>
      </c>
      <c r="AN79" s="56" t="s">
        <v>50</v>
      </c>
      <c r="AO79" s="56" t="s">
        <v>458</v>
      </c>
      <c r="AP79" s="56" t="s">
        <v>459</v>
      </c>
      <c r="AQ79" s="36">
        <f t="shared" ca="1" si="1"/>
        <v>36</v>
      </c>
    </row>
    <row r="80" spans="1:43" s="36" customFormat="1">
      <c r="A80" s="25">
        <f>IF(C80=0,"",SUBTOTAL(3,C$5:C80))</f>
        <v>76</v>
      </c>
      <c r="B80" s="479">
        <v>8</v>
      </c>
      <c r="C80" s="433" t="s">
        <v>460</v>
      </c>
      <c r="D80" s="25" t="str">
        <f>VLOOKUP(C80,Sheet4!$A$1:$B$300,2,0)</f>
        <v>8723073381</v>
      </c>
      <c r="E80" s="67" t="s">
        <v>461</v>
      </c>
      <c r="F80" s="63" t="str">
        <f>VLOOKUP(D80,'Sheet1 (2)'!$D$11:$F$338,3,0)</f>
        <v>Lê Văn Phụng</v>
      </c>
      <c r="G80" s="774">
        <f>VLOOKUP(C80,'chuyển xếp 2024'!$C$5:$W$328,21,0)</f>
        <v>6579000</v>
      </c>
      <c r="H80" s="774">
        <f>VLOOKUP(C80,'chuyển xếp 2024'!$C$5:$W$328,19,0)</f>
        <v>0</v>
      </c>
      <c r="I80" s="63" t="s">
        <v>32</v>
      </c>
      <c r="J80" s="63">
        <f t="shared" si="4"/>
        <v>1</v>
      </c>
      <c r="K80" s="63" t="s">
        <v>33</v>
      </c>
      <c r="L80" s="63" t="s">
        <v>34</v>
      </c>
      <c r="M80" s="63"/>
      <c r="N80" s="56" t="s">
        <v>390</v>
      </c>
      <c r="O80" s="75">
        <v>36750</v>
      </c>
      <c r="P80" s="107">
        <v>44785</v>
      </c>
      <c r="Q80" s="56" t="s">
        <v>36</v>
      </c>
      <c r="R80" s="56" t="s">
        <v>462</v>
      </c>
      <c r="S80" s="56" t="str">
        <f t="shared" ca="1" si="0"/>
        <v xml:space="preserve">4 NĂM 0 THÁNG 7 NGÀY </v>
      </c>
      <c r="T80" s="74" t="s">
        <v>463</v>
      </c>
      <c r="U80" s="80" t="str">
        <f>VLOOKUP(C80,Sheet5!$B$2:$G$253,6,0)</f>
        <v>087200004261</v>
      </c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75">
        <v>44421</v>
      </c>
      <c r="AH80" s="75"/>
      <c r="AI80" s="46" t="s">
        <v>232</v>
      </c>
      <c r="AJ80" s="108" t="s">
        <v>464</v>
      </c>
      <c r="AK80" s="46" t="s">
        <v>465</v>
      </c>
      <c r="AL80" s="46"/>
      <c r="AM80" s="332" t="s">
        <v>466</v>
      </c>
      <c r="AN80" s="56" t="s">
        <v>50</v>
      </c>
      <c r="AO80" s="56" t="s">
        <v>123</v>
      </c>
      <c r="AP80" s="56" t="s">
        <v>459</v>
      </c>
      <c r="AQ80" s="36">
        <f t="shared" ca="1" si="1"/>
        <v>26</v>
      </c>
    </row>
    <row r="81" spans="1:43" s="36" customFormat="1">
      <c r="A81" s="25">
        <f>IF(C81=0,"",SUBTOTAL(3,C$5:C81))</f>
        <v>77</v>
      </c>
      <c r="B81" s="479">
        <v>9</v>
      </c>
      <c r="C81" s="66" t="s">
        <v>1733</v>
      </c>
      <c r="D81" s="25" t="str">
        <f>VLOOKUP(C81,Sheet4!$A$1:$B$300,2,0)</f>
        <v>9321446020</v>
      </c>
      <c r="E81" s="458" t="s">
        <v>1579</v>
      </c>
      <c r="F81" s="63" t="str">
        <f>VLOOKUP(D81,'Sheet1 (2)'!$D$11:$F$338,3,0)</f>
        <v>Trần Khánh Duy</v>
      </c>
      <c r="G81" s="774">
        <f>VLOOKUP(C81,'chuyển xếp 2024'!$C$5:$W$328,21,0)</f>
        <v>6579000</v>
      </c>
      <c r="H81" s="774">
        <f>VLOOKUP(C81,'chuyển xếp 2024'!$C$5:$W$328,19,0)</f>
        <v>0</v>
      </c>
      <c r="I81" s="63" t="s">
        <v>32</v>
      </c>
      <c r="J81" s="63">
        <f t="shared" si="4"/>
        <v>1</v>
      </c>
      <c r="K81" s="63" t="s">
        <v>33</v>
      </c>
      <c r="L81" s="63" t="s">
        <v>34</v>
      </c>
      <c r="M81" s="63"/>
      <c r="N81" s="56" t="s">
        <v>390</v>
      </c>
      <c r="O81" s="75">
        <v>35447</v>
      </c>
      <c r="P81" s="75">
        <v>45064</v>
      </c>
      <c r="Q81" s="56" t="s">
        <v>36</v>
      </c>
      <c r="R81" s="107" t="s">
        <v>1734</v>
      </c>
      <c r="S81" s="56" t="str">
        <f t="shared" ca="1" si="0"/>
        <v xml:space="preserve">3 NĂM 3 THÁNG 1 NGÀY </v>
      </c>
      <c r="T81" s="74" t="s">
        <v>1740</v>
      </c>
      <c r="U81" s="80" t="s">
        <v>1740</v>
      </c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 t="s">
        <v>232</v>
      </c>
      <c r="AJ81" s="46" t="s">
        <v>1741</v>
      </c>
      <c r="AK81" s="46" t="s">
        <v>1741</v>
      </c>
      <c r="AL81" s="46" t="s">
        <v>1741</v>
      </c>
      <c r="AM81" s="56"/>
      <c r="AN81" s="56" t="s">
        <v>50</v>
      </c>
      <c r="AO81" s="56" t="s">
        <v>123</v>
      </c>
      <c r="AP81" s="56" t="s">
        <v>459</v>
      </c>
      <c r="AQ81" s="36">
        <f t="shared" ref="AQ81:AQ147" ca="1" si="5">DATEDIF(O81,TODAY(),"y")</f>
        <v>29</v>
      </c>
    </row>
    <row r="82" spans="1:43" s="36" customFormat="1">
      <c r="A82" s="25">
        <f>IF(C82=0,"",SUBTOTAL(3,C$5:C82))</f>
        <v>78</v>
      </c>
      <c r="B82" s="479">
        <v>10</v>
      </c>
      <c r="C82" s="66" t="s">
        <v>2684</v>
      </c>
      <c r="D82" s="25" t="s">
        <v>2881</v>
      </c>
      <c r="E82" s="458" t="s">
        <v>2682</v>
      </c>
      <c r="F82" s="63" t="str">
        <f>VLOOKUP(D82,'Sheet1 (2)'!$D$11:$F$338,3,0)</f>
        <v>Nguyễn Thanh Loan</v>
      </c>
      <c r="G82" s="774">
        <v>6135000</v>
      </c>
      <c r="H82" s="774"/>
      <c r="I82" s="63" t="s">
        <v>63</v>
      </c>
      <c r="J82" s="63">
        <f t="shared" si="4"/>
        <v>0</v>
      </c>
      <c r="K82" s="63" t="s">
        <v>33</v>
      </c>
      <c r="L82" s="63" t="s">
        <v>34</v>
      </c>
      <c r="M82" s="63"/>
      <c r="N82" s="56" t="s">
        <v>390</v>
      </c>
      <c r="O82" s="75">
        <v>37274</v>
      </c>
      <c r="P82" s="75">
        <v>45567</v>
      </c>
      <c r="Q82" s="56" t="s">
        <v>117</v>
      </c>
      <c r="R82" s="56" t="s">
        <v>2686</v>
      </c>
      <c r="S82" s="56" t="str">
        <f t="shared" ca="1" si="0"/>
        <v xml:space="preserve">1 NĂM 10 THÁNG 17 NGÀY </v>
      </c>
      <c r="T82" s="74" t="s">
        <v>2687</v>
      </c>
      <c r="U82" s="80" t="s">
        <v>2687</v>
      </c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 t="s">
        <v>2688</v>
      </c>
      <c r="AH82" s="108"/>
      <c r="AI82" s="108" t="s">
        <v>232</v>
      </c>
      <c r="AJ82" s="46" t="s">
        <v>2689</v>
      </c>
      <c r="AK82" s="46" t="s">
        <v>2690</v>
      </c>
      <c r="AL82" s="46" t="s">
        <v>2690</v>
      </c>
      <c r="AM82" s="56"/>
      <c r="AN82" s="56" t="s">
        <v>50</v>
      </c>
      <c r="AO82" s="56" t="s">
        <v>123</v>
      </c>
      <c r="AP82" s="56" t="s">
        <v>459</v>
      </c>
      <c r="AQ82" s="36">
        <f t="shared" ca="1" si="5"/>
        <v>24</v>
      </c>
    </row>
    <row r="83" spans="1:43" s="491" customFormat="1">
      <c r="A83" s="25">
        <f>IF(C83=0,"",SUBTOTAL(3,C$5:C83))</f>
        <v>79</v>
      </c>
      <c r="B83" s="479">
        <v>11</v>
      </c>
      <c r="C83" s="920" t="s">
        <v>2901</v>
      </c>
      <c r="D83" s="919" t="s">
        <v>3088</v>
      </c>
      <c r="E83" s="534" t="s">
        <v>2902</v>
      </c>
      <c r="F83" s="63" t="str">
        <f>VLOOKUP(D83,'Sheet1 (2)'!$D$11:$F$338,3,0)</f>
        <v>Nguyễn Tấn Hưng</v>
      </c>
      <c r="G83" s="774">
        <v>6135000</v>
      </c>
      <c r="H83" s="872"/>
      <c r="I83" s="463" t="s">
        <v>32</v>
      </c>
      <c r="J83" s="63">
        <f t="shared" si="4"/>
        <v>1</v>
      </c>
      <c r="K83" s="63" t="s">
        <v>33</v>
      </c>
      <c r="L83" s="63" t="s">
        <v>34</v>
      </c>
      <c r="M83" s="483"/>
      <c r="N83" s="56" t="s">
        <v>390</v>
      </c>
      <c r="O83" s="488">
        <v>34881</v>
      </c>
      <c r="P83" s="488">
        <v>45809</v>
      </c>
      <c r="Q83" s="56" t="s">
        <v>117</v>
      </c>
      <c r="R83" s="56" t="s">
        <v>2919</v>
      </c>
      <c r="S83" s="484" t="str">
        <f t="shared" ca="1" si="0"/>
        <v xml:space="preserve">1 NĂM 2 THÁNG 18 NGÀY </v>
      </c>
      <c r="T83" s="527" t="s">
        <v>2920</v>
      </c>
      <c r="U83" s="80" t="s">
        <v>2920</v>
      </c>
      <c r="V83" s="489"/>
      <c r="W83" s="489"/>
      <c r="X83" s="489"/>
      <c r="Y83" s="489"/>
      <c r="Z83" s="489"/>
      <c r="AA83" s="489"/>
      <c r="AB83" s="489"/>
      <c r="AC83" s="489"/>
      <c r="AD83" s="489"/>
      <c r="AE83" s="489"/>
      <c r="AF83" s="489"/>
      <c r="AG83" s="489">
        <v>44587</v>
      </c>
      <c r="AH83" s="489"/>
      <c r="AI83" s="108" t="s">
        <v>232</v>
      </c>
      <c r="AJ83" s="499" t="s">
        <v>2921</v>
      </c>
      <c r="AK83" s="499" t="s">
        <v>2922</v>
      </c>
      <c r="AL83" s="499" t="s">
        <v>2922</v>
      </c>
      <c r="AM83" s="565" t="s">
        <v>2923</v>
      </c>
      <c r="AN83" s="56" t="s">
        <v>50</v>
      </c>
      <c r="AO83" s="484" t="s">
        <v>2924</v>
      </c>
      <c r="AP83" s="56" t="s">
        <v>459</v>
      </c>
      <c r="AQ83" s="491">
        <f t="shared" ca="1" si="5"/>
        <v>31</v>
      </c>
    </row>
    <row r="84" spans="1:43" s="491" customFormat="1">
      <c r="A84" s="25">
        <f>IF(C84=0,"",SUBTOTAL(3,C$5:C84))</f>
        <v>80</v>
      </c>
      <c r="B84" s="479">
        <v>12</v>
      </c>
      <c r="C84" s="920" t="s">
        <v>2903</v>
      </c>
      <c r="D84" s="919" t="s">
        <v>3317</v>
      </c>
      <c r="E84" s="534" t="s">
        <v>2904</v>
      </c>
      <c r="F84" s="63" t="str">
        <f>VLOOKUP(D84,'Sheet1 (2)'!$D$11:$F$338,3,0)</f>
        <v>Lê Thị Ái Ni</v>
      </c>
      <c r="G84" s="774">
        <v>6135000</v>
      </c>
      <c r="H84" s="872"/>
      <c r="I84" s="63" t="s">
        <v>63</v>
      </c>
      <c r="J84" s="63">
        <f t="shared" si="4"/>
        <v>0</v>
      </c>
      <c r="K84" s="63" t="s">
        <v>33</v>
      </c>
      <c r="L84" s="63" t="s">
        <v>34</v>
      </c>
      <c r="M84" s="483"/>
      <c r="N84" s="56" t="s">
        <v>390</v>
      </c>
      <c r="O84" s="488">
        <v>36467</v>
      </c>
      <c r="P84" s="488">
        <v>45809</v>
      </c>
      <c r="Q84" s="56" t="s">
        <v>117</v>
      </c>
      <c r="R84" s="56" t="s">
        <v>2925</v>
      </c>
      <c r="S84" s="484" t="str">
        <f t="shared" ca="1" si="0"/>
        <v xml:space="preserve">1 NĂM 2 THÁNG 18 NGÀY </v>
      </c>
      <c r="T84" s="527" t="s">
        <v>2926</v>
      </c>
      <c r="U84" s="80" t="s">
        <v>2926</v>
      </c>
      <c r="V84" s="489"/>
      <c r="W84" s="489"/>
      <c r="X84" s="489"/>
      <c r="Y84" s="489"/>
      <c r="Z84" s="489"/>
      <c r="AA84" s="489"/>
      <c r="AB84" s="489"/>
      <c r="AC84" s="489"/>
      <c r="AD84" s="489"/>
      <c r="AE84" s="489"/>
      <c r="AF84" s="489"/>
      <c r="AG84" s="489">
        <v>44923</v>
      </c>
      <c r="AH84" s="489"/>
      <c r="AI84" s="108" t="s">
        <v>232</v>
      </c>
      <c r="AJ84" s="499" t="s">
        <v>2927</v>
      </c>
      <c r="AK84" s="499" t="s">
        <v>2928</v>
      </c>
      <c r="AL84" s="499" t="s">
        <v>2928</v>
      </c>
      <c r="AM84" s="565" t="s">
        <v>2929</v>
      </c>
      <c r="AN84" s="56" t="s">
        <v>50</v>
      </c>
      <c r="AO84" s="56" t="s">
        <v>123</v>
      </c>
      <c r="AP84" s="56" t="s">
        <v>459</v>
      </c>
      <c r="AQ84" s="491">
        <f t="shared" ca="1" si="5"/>
        <v>26</v>
      </c>
    </row>
    <row r="85" spans="1:43" s="470" customFormat="1">
      <c r="A85" s="459">
        <f>IF(C85=0,"",SUBTOTAL(3,C$5:C85))</f>
        <v>81</v>
      </c>
      <c r="B85" s="459">
        <v>1</v>
      </c>
      <c r="C85" s="459" t="s">
        <v>471</v>
      </c>
      <c r="D85" s="459" t="str">
        <f>VLOOKUP(C85,Sheet4!$A$1:$B$300,2,0)</f>
        <v>5496032573</v>
      </c>
      <c r="E85" s="463" t="s">
        <v>472</v>
      </c>
      <c r="F85" s="63" t="str">
        <f>VLOOKUP(D85,'Sheet1 (2)'!$D$11:$F$338,3,0)</f>
        <v>Lê Văn Sáu</v>
      </c>
      <c r="G85" s="823">
        <f>VLOOKUP(C85,'chuyển xếp 2024'!$C$5:$W$328,21,0)</f>
        <v>6152000</v>
      </c>
      <c r="H85" s="823">
        <f>VLOOKUP(C85,'chuyển xếp 2024'!$C$5:$W$328,19,0)</f>
        <v>0</v>
      </c>
      <c r="I85" s="463" t="s">
        <v>32</v>
      </c>
      <c r="J85" s="63">
        <f t="shared" si="4"/>
        <v>1</v>
      </c>
      <c r="K85" s="463" t="s">
        <v>33</v>
      </c>
      <c r="L85" s="463" t="s">
        <v>34</v>
      </c>
      <c r="M85" s="463"/>
      <c r="N85" s="464" t="s">
        <v>470</v>
      </c>
      <c r="O85" s="496">
        <v>25851</v>
      </c>
      <c r="P85" s="497">
        <v>34391</v>
      </c>
      <c r="Q85" s="464" t="s">
        <v>36</v>
      </c>
      <c r="R85" s="464" t="s">
        <v>473</v>
      </c>
      <c r="S85" s="464" t="str">
        <f t="shared" ref="S85:S151" ca="1" si="6">DATEDIF(P85,TODAY(),"Y") &amp; " NĂM " &amp;DATEDIF(P85,TODAY(),"YM") &amp; " THÁNG " &amp; DATEDIF(P85,TODAY(), "MD") &amp; " NGÀY "</f>
        <v xml:space="preserve">32 NĂM 5 THÁNG 24 NGÀY </v>
      </c>
      <c r="T85" s="513">
        <v>361219884</v>
      </c>
      <c r="U85" s="467" t="str">
        <f>VLOOKUP(C85,Sheet5!$B$2:$G$253,6,0)</f>
        <v>092070003195</v>
      </c>
      <c r="V85" s="467"/>
      <c r="W85" s="467"/>
      <c r="X85" s="467"/>
      <c r="Y85" s="467"/>
      <c r="Z85" s="467"/>
      <c r="AA85" s="467"/>
      <c r="AB85" s="467"/>
      <c r="AC85" s="467"/>
      <c r="AD85" s="467"/>
      <c r="AE85" s="467"/>
      <c r="AF85" s="467"/>
      <c r="AG85" s="465">
        <v>38097</v>
      </c>
      <c r="AH85" s="465"/>
      <c r="AI85" s="469" t="s">
        <v>232</v>
      </c>
      <c r="AJ85" s="468" t="s">
        <v>474</v>
      </c>
      <c r="AK85" s="469" t="s">
        <v>475</v>
      </c>
      <c r="AL85" s="469" t="s">
        <v>475</v>
      </c>
      <c r="AM85" s="460"/>
      <c r="AN85" s="464" t="s">
        <v>156</v>
      </c>
      <c r="AO85" s="464"/>
      <c r="AP85" s="464" t="s">
        <v>476</v>
      </c>
      <c r="AQ85" s="470">
        <f t="shared" ca="1" si="5"/>
        <v>55</v>
      </c>
    </row>
    <row r="86" spans="1:43" s="470" customFormat="1" ht="17.25" customHeight="1">
      <c r="A86" s="459">
        <f>IF(C86=0,"",SUBTOTAL(3,C$5:C86))</f>
        <v>82</v>
      </c>
      <c r="B86" s="895">
        <v>2</v>
      </c>
      <c r="C86" s="667" t="s">
        <v>496</v>
      </c>
      <c r="D86" s="459" t="str">
        <f>VLOOKUP(C86,Sheet4!$A$1:$B$300,2,0)</f>
        <v>5400002916</v>
      </c>
      <c r="E86" s="668" t="s">
        <v>497</v>
      </c>
      <c r="F86" s="63" t="str">
        <f>VLOOKUP(D86,'Sheet1 (2)'!$D$11:$F$338,3,0)</f>
        <v>Chữ Văn Hiền</v>
      </c>
      <c r="G86" s="823">
        <f>VLOOKUP(C86,'chuyển xếp 2024'!$C$5:$W$328,21,0)</f>
        <v>6152000</v>
      </c>
      <c r="H86" s="823">
        <f>VLOOKUP(C86,'chuyển xếp 2024'!$C$5:$W$328,19,0)</f>
        <v>0</v>
      </c>
      <c r="I86" s="668" t="s">
        <v>32</v>
      </c>
      <c r="J86" s="63">
        <f t="shared" si="4"/>
        <v>1</v>
      </c>
      <c r="K86" s="463" t="s">
        <v>33</v>
      </c>
      <c r="L86" s="463" t="s">
        <v>498</v>
      </c>
      <c r="M86" s="668"/>
      <c r="N86" s="464" t="s">
        <v>470</v>
      </c>
      <c r="O86" s="496">
        <v>29469</v>
      </c>
      <c r="P86" s="497">
        <v>36434</v>
      </c>
      <c r="Q86" s="464" t="s">
        <v>36</v>
      </c>
      <c r="R86" s="464" t="s">
        <v>499</v>
      </c>
      <c r="S86" s="464" t="str">
        <f t="shared" ca="1" si="6"/>
        <v xml:space="preserve">26 NĂM 10 THÁNG 18 NGÀY </v>
      </c>
      <c r="T86" s="513" t="s">
        <v>500</v>
      </c>
      <c r="U86" s="467" t="str">
        <f>VLOOKUP(C86,Sheet5!$B$2:$G$253,6,0)</f>
        <v>036080003347</v>
      </c>
      <c r="V86" s="467"/>
      <c r="W86" s="467"/>
      <c r="X86" s="467"/>
      <c r="Y86" s="467"/>
      <c r="Z86" s="467"/>
      <c r="AA86" s="467"/>
      <c r="AB86" s="467"/>
      <c r="AC86" s="467"/>
      <c r="AD86" s="467"/>
      <c r="AE86" s="467"/>
      <c r="AF86" s="467"/>
      <c r="AG86" s="465">
        <v>42663</v>
      </c>
      <c r="AH86" s="465"/>
      <c r="AI86" s="469" t="s">
        <v>232</v>
      </c>
      <c r="AJ86" s="468" t="s">
        <v>501</v>
      </c>
      <c r="AK86" s="469" t="s">
        <v>502</v>
      </c>
      <c r="AL86" s="469" t="s">
        <v>502</v>
      </c>
      <c r="AM86" s="460"/>
      <c r="AN86" s="669" t="s">
        <v>156</v>
      </c>
      <c r="AO86" s="669"/>
      <c r="AP86" s="464" t="s">
        <v>503</v>
      </c>
      <c r="AQ86" s="470">
        <f t="shared" ca="1" si="5"/>
        <v>45</v>
      </c>
    </row>
    <row r="87" spans="1:43" s="37" customFormat="1">
      <c r="A87" s="27">
        <f>IF(C87=0,"",SUBTOTAL(3,C$5:C87))</f>
        <v>83</v>
      </c>
      <c r="B87" s="82">
        <v>1</v>
      </c>
      <c r="C87" s="82" t="s">
        <v>504</v>
      </c>
      <c r="D87" s="27" t="str">
        <f>VLOOKUP(C87,Sheet4!$A$1:$B$300,2,0)</f>
        <v>5496032575</v>
      </c>
      <c r="E87" s="83" t="s">
        <v>505</v>
      </c>
      <c r="F87" s="63" t="str">
        <f>VLOOKUP(D87,'Sheet1 (2)'!$D$11:$F$338,3,0)</f>
        <v>Trần Thanh Phượng</v>
      </c>
      <c r="G87" s="697">
        <f>VLOOKUP(C87,'chuyển xếp 2024'!$C$5:$W$328,21,0)</f>
        <v>7976000</v>
      </c>
      <c r="H87" s="697">
        <f>VLOOKUP(C87,'chuyển xếp 2024'!$C$5:$W$328,19,0)</f>
        <v>0</v>
      </c>
      <c r="I87" s="83" t="s">
        <v>32</v>
      </c>
      <c r="J87" s="28">
        <f t="shared" si="4"/>
        <v>1</v>
      </c>
      <c r="K87" s="28" t="s">
        <v>33</v>
      </c>
      <c r="L87" s="28" t="s">
        <v>134</v>
      </c>
      <c r="M87" s="83"/>
      <c r="N87" s="48" t="s">
        <v>506</v>
      </c>
      <c r="O87" s="30">
        <v>27459</v>
      </c>
      <c r="P87" s="31">
        <v>34509</v>
      </c>
      <c r="Q87" s="85" t="s">
        <v>36</v>
      </c>
      <c r="R87" s="32" t="s">
        <v>507</v>
      </c>
      <c r="S87" s="32" t="str">
        <f t="shared" ca="1" si="6"/>
        <v xml:space="preserve">32 NĂM 1 THÁNG 26 NGÀY </v>
      </c>
      <c r="T87" s="79" t="s">
        <v>508</v>
      </c>
      <c r="U87" s="94" t="str">
        <f>VLOOKUP(C87,Sheet5!$B$2:$G$253,6,0)</f>
        <v>092075008999</v>
      </c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34">
        <v>44440</v>
      </c>
      <c r="AH87" s="34"/>
      <c r="AI87" s="48" t="s">
        <v>232</v>
      </c>
      <c r="AJ87" s="35" t="s">
        <v>168</v>
      </c>
      <c r="AK87" s="48" t="s">
        <v>509</v>
      </c>
      <c r="AL87" s="48" t="s">
        <v>509</v>
      </c>
      <c r="AM87" s="73"/>
      <c r="AN87" s="85" t="s">
        <v>156</v>
      </c>
      <c r="AO87" s="85"/>
      <c r="AP87" s="32" t="s">
        <v>510</v>
      </c>
      <c r="AQ87" s="37">
        <f t="shared" ca="1" si="5"/>
        <v>51</v>
      </c>
    </row>
    <row r="88" spans="1:43" s="37" customFormat="1">
      <c r="A88" s="27">
        <f>IF(C88=0,"",SUBTOTAL(3,C$5:C88))</f>
        <v>84</v>
      </c>
      <c r="B88" s="82">
        <v>2</v>
      </c>
      <c r="C88" s="82" t="s">
        <v>511</v>
      </c>
      <c r="D88" s="27" t="str">
        <f>VLOOKUP(C88,Sheet4!$A$1:$B$300,2,0)</f>
        <v>5499003350</v>
      </c>
      <c r="E88" s="83" t="s">
        <v>512</v>
      </c>
      <c r="F88" s="63" t="str">
        <f>VLOOKUP(D88,'Sheet1 (2)'!$D$11:$F$338,3,0)</f>
        <v>Hoàng Văn Giang</v>
      </c>
      <c r="G88" s="697">
        <f>VLOOKUP(C88,'chuyển xếp 2024'!$C$5:$W$328,21,0)</f>
        <v>7454000</v>
      </c>
      <c r="H88" s="697">
        <f>VLOOKUP(C88,'chuyển xếp 2024'!$C$5:$W$328,19,0)</f>
        <v>0</v>
      </c>
      <c r="I88" s="83" t="s">
        <v>32</v>
      </c>
      <c r="J88" s="28">
        <f t="shared" si="4"/>
        <v>1</v>
      </c>
      <c r="K88" s="28" t="s">
        <v>33</v>
      </c>
      <c r="L88" s="28" t="s">
        <v>34</v>
      </c>
      <c r="M88" s="83"/>
      <c r="N88" s="85" t="s">
        <v>513</v>
      </c>
      <c r="O88" s="30">
        <v>28665</v>
      </c>
      <c r="P88" s="31">
        <v>35432</v>
      </c>
      <c r="Q88" s="85" t="s">
        <v>36</v>
      </c>
      <c r="R88" s="32" t="s">
        <v>514</v>
      </c>
      <c r="S88" s="32" t="str">
        <f t="shared" ca="1" si="6"/>
        <v xml:space="preserve">29 NĂM 7 THÁNG 17 NGÀY </v>
      </c>
      <c r="T88" s="94" t="s">
        <v>515</v>
      </c>
      <c r="U88" s="94" t="str">
        <f>VLOOKUP(C88,Sheet5!$B$2:$G$253,6,0)</f>
        <v>035078008434</v>
      </c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34">
        <v>44905</v>
      </c>
      <c r="AH88" s="34"/>
      <c r="AI88" s="48" t="s">
        <v>232</v>
      </c>
      <c r="AJ88" s="35" t="s">
        <v>516</v>
      </c>
      <c r="AK88" s="48" t="s">
        <v>517</v>
      </c>
      <c r="AL88" s="48"/>
      <c r="AM88" s="73"/>
      <c r="AN88" s="85" t="s">
        <v>156</v>
      </c>
      <c r="AO88" s="85"/>
      <c r="AP88" s="32" t="s">
        <v>518</v>
      </c>
      <c r="AQ88" s="37">
        <f t="shared" ca="1" si="5"/>
        <v>48</v>
      </c>
    </row>
    <row r="89" spans="1:43" s="37" customFormat="1" ht="19.5" customHeight="1">
      <c r="A89" s="27">
        <f>IF(C89=0,"",SUBTOTAL(3,C$5:C89))</f>
        <v>85</v>
      </c>
      <c r="B89" s="82">
        <v>3</v>
      </c>
      <c r="C89" s="82" t="s">
        <v>519</v>
      </c>
      <c r="D89" s="27" t="str">
        <f>VLOOKUP(C89,Sheet4!$A$1:$B$300,2,0)</f>
        <v>5496032594</v>
      </c>
      <c r="E89" s="83" t="s">
        <v>520</v>
      </c>
      <c r="F89" s="63" t="str">
        <f>VLOOKUP(D89,'Sheet1 (2)'!$D$11:$F$338,3,0)</f>
        <v>Trương Văn Năm</v>
      </c>
      <c r="G89" s="697">
        <f>VLOOKUP(C89,'chuyển xếp 2024'!$C$5:$W$328,21,0)</f>
        <v>7976000</v>
      </c>
      <c r="H89" s="697">
        <f>VLOOKUP(C89,'chuyển xếp 2024'!$C$5:$W$328,19,0)</f>
        <v>0</v>
      </c>
      <c r="I89" s="83" t="s">
        <v>32</v>
      </c>
      <c r="J89" s="28">
        <f t="shared" si="4"/>
        <v>1</v>
      </c>
      <c r="K89" s="28" t="s">
        <v>33</v>
      </c>
      <c r="L89" s="28" t="s">
        <v>34</v>
      </c>
      <c r="M89" s="83"/>
      <c r="N89" s="85" t="s">
        <v>513</v>
      </c>
      <c r="O89" s="30">
        <v>26216</v>
      </c>
      <c r="P89" s="31">
        <v>34274</v>
      </c>
      <c r="Q89" s="85" t="s">
        <v>36</v>
      </c>
      <c r="R89" s="32" t="s">
        <v>521</v>
      </c>
      <c r="S89" s="32" t="str">
        <f t="shared" ca="1" si="6"/>
        <v xml:space="preserve">32 NĂM 9 THÁNG 18 NGÀY </v>
      </c>
      <c r="T89" s="84" t="s">
        <v>522</v>
      </c>
      <c r="U89" s="94" t="str">
        <f>VLOOKUP(C89,Sheet5!$B$2:$G$253,6,0)</f>
        <v>040071000082</v>
      </c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34">
        <v>42384</v>
      </c>
      <c r="AH89" s="34"/>
      <c r="AI89" s="48" t="s">
        <v>232</v>
      </c>
      <c r="AJ89" s="35" t="s">
        <v>523</v>
      </c>
      <c r="AK89" s="48" t="s">
        <v>524</v>
      </c>
      <c r="AL89" s="48"/>
      <c r="AM89" s="73"/>
      <c r="AN89" s="85" t="s">
        <v>156</v>
      </c>
      <c r="AO89" s="85"/>
      <c r="AP89" s="32" t="s">
        <v>518</v>
      </c>
      <c r="AQ89" s="37">
        <f t="shared" ca="1" si="5"/>
        <v>54</v>
      </c>
    </row>
    <row r="90" spans="1:43" s="37" customFormat="1">
      <c r="A90" s="27">
        <f>IF(C90=0,"",SUBTOTAL(3,C$5:C90))</f>
        <v>86</v>
      </c>
      <c r="B90" s="82">
        <v>4</v>
      </c>
      <c r="C90" s="82" t="s">
        <v>525</v>
      </c>
      <c r="D90" s="27" t="str">
        <f>VLOOKUP(C90,Sheet4!$A$1:$B$300,2,0)</f>
        <v>5496032624</v>
      </c>
      <c r="E90" s="83" t="s">
        <v>526</v>
      </c>
      <c r="F90" s="63" t="str">
        <f>VLOOKUP(D90,'Sheet1 (2)'!$D$11:$F$338,3,0)</f>
        <v>Triệu Đình Toản</v>
      </c>
      <c r="G90" s="697">
        <f>VLOOKUP(C90,'chuyển xếp 2024'!$C$5:$W$328,17,0)</f>
        <v>7976000</v>
      </c>
      <c r="H90" s="697">
        <f>VLOOKUP(C90,'chuyển xếp 2024'!$C$5:$W$328,19,0)</f>
        <v>1892000</v>
      </c>
      <c r="I90" s="83" t="s">
        <v>32</v>
      </c>
      <c r="J90" s="28">
        <f t="shared" si="4"/>
        <v>1</v>
      </c>
      <c r="K90" s="28" t="s">
        <v>33</v>
      </c>
      <c r="L90" s="28" t="s">
        <v>34</v>
      </c>
      <c r="M90" s="83" t="s">
        <v>527</v>
      </c>
      <c r="N90" s="85" t="s">
        <v>513</v>
      </c>
      <c r="O90" s="30">
        <v>27885</v>
      </c>
      <c r="P90" s="31">
        <v>34589</v>
      </c>
      <c r="Q90" s="85" t="s">
        <v>36</v>
      </c>
      <c r="R90" s="32" t="s">
        <v>528</v>
      </c>
      <c r="S90" s="32" t="str">
        <f t="shared" ca="1" si="6"/>
        <v xml:space="preserve">31 NĂM 11 THÁNG 7 NGÀY </v>
      </c>
      <c r="T90" s="94" t="s">
        <v>529</v>
      </c>
      <c r="U90" s="94" t="str">
        <f>VLOOKUP(C90,Sheet5!$B$2:$G$253,6,0)</f>
        <v>036076021714</v>
      </c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34"/>
      <c r="AH90" s="34"/>
      <c r="AI90" s="48" t="s">
        <v>232</v>
      </c>
      <c r="AJ90" s="35" t="s">
        <v>530</v>
      </c>
      <c r="AK90" s="48" t="s">
        <v>531</v>
      </c>
      <c r="AL90" s="48"/>
      <c r="AM90" s="73"/>
      <c r="AN90" s="85" t="s">
        <v>156</v>
      </c>
      <c r="AO90" s="85" t="s">
        <v>1721</v>
      </c>
      <c r="AP90" s="32" t="s">
        <v>510</v>
      </c>
      <c r="AQ90" s="37">
        <f t="shared" ca="1" si="5"/>
        <v>50</v>
      </c>
    </row>
    <row r="91" spans="1:43" s="37" customFormat="1">
      <c r="A91" s="27">
        <f>IF(C91=0,"",SUBTOTAL(3,C$5:C91))</f>
        <v>87</v>
      </c>
      <c r="B91" s="82">
        <v>5</v>
      </c>
      <c r="C91" s="82" t="s">
        <v>532</v>
      </c>
      <c r="D91" s="27" t="str">
        <f>VLOOKUP(C91,Sheet4!$A$1:$B$300,2,0)</f>
        <v>5400002875</v>
      </c>
      <c r="E91" s="83" t="s">
        <v>533</v>
      </c>
      <c r="F91" s="63" t="str">
        <f>VLOOKUP(D91,'Sheet1 (2)'!$D$11:$F$338,3,0)</f>
        <v>Nguyễn Hùng Hà</v>
      </c>
      <c r="G91" s="697">
        <f>VLOOKUP(C91,'chuyển xếp 2024'!$C$5:$W$328,21,0)</f>
        <v>7454000</v>
      </c>
      <c r="H91" s="697">
        <f>VLOOKUP(C91,'chuyển xếp 2024'!$C$5:$W$328,19,0)</f>
        <v>0</v>
      </c>
      <c r="I91" s="83" t="s">
        <v>32</v>
      </c>
      <c r="J91" s="28">
        <f t="shared" si="4"/>
        <v>1</v>
      </c>
      <c r="K91" s="28" t="s">
        <v>33</v>
      </c>
      <c r="L91" s="28" t="s">
        <v>34</v>
      </c>
      <c r="M91" s="83"/>
      <c r="N91" s="85" t="s">
        <v>513</v>
      </c>
      <c r="O91" s="30">
        <v>26781</v>
      </c>
      <c r="P91" s="31">
        <v>36161</v>
      </c>
      <c r="Q91" s="85" t="s">
        <v>36</v>
      </c>
      <c r="R91" s="32" t="s">
        <v>534</v>
      </c>
      <c r="S91" s="32" t="str">
        <f t="shared" ca="1" si="6"/>
        <v xml:space="preserve">27 NĂM 7 THÁNG 18 NGÀY </v>
      </c>
      <c r="T91" s="94" t="s">
        <v>535</v>
      </c>
      <c r="U91" s="94" t="str">
        <f>VLOOKUP(C91,Sheet5!$B$2:$G$253,6,0)</f>
        <v>091073000022</v>
      </c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34"/>
      <c r="AH91" s="34"/>
      <c r="AI91" s="48" t="s">
        <v>232</v>
      </c>
      <c r="AJ91" s="35" t="s">
        <v>536</v>
      </c>
      <c r="AK91" s="48" t="s">
        <v>531</v>
      </c>
      <c r="AL91" s="48"/>
      <c r="AM91" s="73"/>
      <c r="AN91" s="85" t="s">
        <v>156</v>
      </c>
      <c r="AO91" s="85"/>
      <c r="AP91" s="32" t="s">
        <v>518</v>
      </c>
      <c r="AQ91" s="37">
        <f t="shared" ca="1" si="5"/>
        <v>53</v>
      </c>
    </row>
    <row r="92" spans="1:43" s="37" customFormat="1">
      <c r="A92" s="27">
        <f>IF(C92=0,"",SUBTOTAL(3,C$5:C92))</f>
        <v>88</v>
      </c>
      <c r="B92" s="82">
        <v>6</v>
      </c>
      <c r="C92" s="82" t="s">
        <v>537</v>
      </c>
      <c r="D92" s="27" t="str">
        <f>VLOOKUP(C92,Sheet4!$A$1:$B$300,2,0)</f>
        <v>5400002904</v>
      </c>
      <c r="E92" s="83" t="s">
        <v>538</v>
      </c>
      <c r="F92" s="63" t="str">
        <f>VLOOKUP(D92,'Sheet1 (2)'!$D$11:$F$338,3,0)</f>
        <v>Nguyễn Công Phương</v>
      </c>
      <c r="G92" s="697">
        <f>VLOOKUP(C92,'chuyển xếp 2024'!$C$5:$W$328,17,0)</f>
        <v>7454000</v>
      </c>
      <c r="H92" s="697">
        <f>VLOOKUP(C92,'chuyển xếp 2024'!$C$5:$W$328,19,0)</f>
        <v>1419000</v>
      </c>
      <c r="I92" s="83" t="s">
        <v>32</v>
      </c>
      <c r="J92" s="28">
        <f t="shared" si="4"/>
        <v>1</v>
      </c>
      <c r="K92" s="28" t="s">
        <v>33</v>
      </c>
      <c r="L92" s="28" t="s">
        <v>498</v>
      </c>
      <c r="M92" s="83" t="s">
        <v>2984</v>
      </c>
      <c r="N92" s="85" t="s">
        <v>513</v>
      </c>
      <c r="O92" s="30">
        <v>27251</v>
      </c>
      <c r="P92" s="31">
        <v>36404</v>
      </c>
      <c r="Q92" s="85" t="s">
        <v>36</v>
      </c>
      <c r="R92" s="32" t="s">
        <v>539</v>
      </c>
      <c r="S92" s="32" t="str">
        <f t="shared" ca="1" si="6"/>
        <v xml:space="preserve">26 NĂM 11 THÁNG 18 NGÀY </v>
      </c>
      <c r="T92" s="94" t="s">
        <v>540</v>
      </c>
      <c r="U92" s="94" t="str">
        <f>VLOOKUP(C92,Sheet5!$B$2:$G$253,6,0)</f>
        <v>040074000865</v>
      </c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34"/>
      <c r="AH92" s="34"/>
      <c r="AI92" s="48" t="s">
        <v>232</v>
      </c>
      <c r="AJ92" s="35" t="s">
        <v>542</v>
      </c>
      <c r="AK92" s="48" t="s">
        <v>543</v>
      </c>
      <c r="AL92" s="48"/>
      <c r="AM92" s="73"/>
      <c r="AN92" s="85" t="s">
        <v>93</v>
      </c>
      <c r="AO92" s="85" t="s">
        <v>544</v>
      </c>
      <c r="AP92" s="32" t="s">
        <v>518</v>
      </c>
      <c r="AQ92" s="37">
        <f t="shared" ca="1" si="5"/>
        <v>52</v>
      </c>
    </row>
    <row r="93" spans="1:43" s="37" customFormat="1">
      <c r="A93" s="27">
        <f>IF(C93=0,"",SUBTOTAL(3,C$5:C93))</f>
        <v>89</v>
      </c>
      <c r="B93" s="82">
        <v>7</v>
      </c>
      <c r="C93" s="82" t="s">
        <v>545</v>
      </c>
      <c r="D93" s="27" t="str">
        <f>VLOOKUP(C93,Sheet4!$A$1:$B$300,2,0)</f>
        <v>6504006865</v>
      </c>
      <c r="E93" s="83" t="s">
        <v>546</v>
      </c>
      <c r="F93" s="63" t="str">
        <f>VLOOKUP(D93,'Sheet1 (2)'!$D$11:$F$338,3,0)</f>
        <v>Võ Nghĩa Hòa</v>
      </c>
      <c r="G93" s="697">
        <f>VLOOKUP(C93,'chuyển xếp 2024'!$C$5:$W$328,21,0)</f>
        <v>8385000</v>
      </c>
      <c r="H93" s="697">
        <f>VLOOKUP(C93,'chuyển xếp 2024'!$C$5:$W$328,19,0)</f>
        <v>1419000</v>
      </c>
      <c r="I93" s="83" t="s">
        <v>32</v>
      </c>
      <c r="J93" s="28">
        <f t="shared" si="4"/>
        <v>1</v>
      </c>
      <c r="K93" s="28" t="s">
        <v>33</v>
      </c>
      <c r="L93" s="28" t="s">
        <v>34</v>
      </c>
      <c r="M93" s="83"/>
      <c r="N93" s="85" t="s">
        <v>513</v>
      </c>
      <c r="O93" s="30">
        <v>30177</v>
      </c>
      <c r="P93" s="31">
        <v>37987</v>
      </c>
      <c r="Q93" s="85" t="s">
        <v>36</v>
      </c>
      <c r="R93" s="32" t="s">
        <v>547</v>
      </c>
      <c r="S93" s="32" t="str">
        <f t="shared" ca="1" si="6"/>
        <v xml:space="preserve">22 NĂM 7 THÁNG 18 NGÀY </v>
      </c>
      <c r="T93" s="94" t="s">
        <v>548</v>
      </c>
      <c r="U93" s="94" t="str">
        <f>VLOOKUP(C93,Sheet5!$B$2:$G$253,6,0)</f>
        <v>092082005430</v>
      </c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34"/>
      <c r="AH93" s="34"/>
      <c r="AI93" s="48" t="s">
        <v>232</v>
      </c>
      <c r="AJ93" s="35" t="s">
        <v>168</v>
      </c>
      <c r="AK93" s="48" t="s">
        <v>531</v>
      </c>
      <c r="AL93" s="48"/>
      <c r="AM93" s="73"/>
      <c r="AN93" s="85" t="s">
        <v>50</v>
      </c>
      <c r="AO93" s="85" t="s">
        <v>549</v>
      </c>
      <c r="AP93" s="32" t="s">
        <v>518</v>
      </c>
      <c r="AQ93" s="37">
        <f t="shared" ca="1" si="5"/>
        <v>44</v>
      </c>
    </row>
    <row r="94" spans="1:43" s="37" customFormat="1">
      <c r="A94" s="27">
        <f>IF(C94=0,"",SUBTOTAL(3,C$5:C94))</f>
        <v>90</v>
      </c>
      <c r="B94" s="82">
        <v>8</v>
      </c>
      <c r="C94" s="82" t="s">
        <v>550</v>
      </c>
      <c r="D94" s="27" t="str">
        <f>VLOOKUP(C94,Sheet4!$A$1:$B$300,2,0)</f>
        <v>9208016258</v>
      </c>
      <c r="E94" s="83" t="s">
        <v>551</v>
      </c>
      <c r="F94" s="63" t="str">
        <f>VLOOKUP(D94,'Sheet1 (2)'!$D$11:$F$338,3,0)</f>
        <v>Lê Như Thuần</v>
      </c>
      <c r="G94" s="697">
        <f>VLOOKUP(C94,'chuyển xếp 2024'!$C$5:$W$328,21,0)</f>
        <v>6966000</v>
      </c>
      <c r="H94" s="697">
        <f>VLOOKUP(C94,'chuyển xếp 2024'!$C$5:$W$328,19,0)</f>
        <v>0</v>
      </c>
      <c r="I94" s="83" t="s">
        <v>32</v>
      </c>
      <c r="J94" s="28">
        <f t="shared" si="4"/>
        <v>1</v>
      </c>
      <c r="K94" s="28" t="s">
        <v>33</v>
      </c>
      <c r="L94" s="28" t="s">
        <v>34</v>
      </c>
      <c r="M94" s="83"/>
      <c r="N94" s="85" t="s">
        <v>513</v>
      </c>
      <c r="O94" s="30">
        <v>29575</v>
      </c>
      <c r="P94" s="31">
        <v>39188</v>
      </c>
      <c r="Q94" s="85" t="s">
        <v>36</v>
      </c>
      <c r="R94" s="32" t="s">
        <v>552</v>
      </c>
      <c r="S94" s="32" t="str">
        <f t="shared" ca="1" si="6"/>
        <v xml:space="preserve">19 NĂM 4 THÁNG 3 NGÀY </v>
      </c>
      <c r="T94" s="94" t="s">
        <v>553</v>
      </c>
      <c r="U94" s="94" t="str">
        <f>VLOOKUP(C94,Sheet5!$B$2:$G$253,6,0)</f>
        <v>042080000443</v>
      </c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34"/>
      <c r="AH94" s="34"/>
      <c r="AI94" s="48" t="s">
        <v>232</v>
      </c>
      <c r="AJ94" s="35" t="s">
        <v>554</v>
      </c>
      <c r="AK94" s="48" t="s">
        <v>531</v>
      </c>
      <c r="AL94" s="48"/>
      <c r="AM94" s="73"/>
      <c r="AN94" s="85" t="s">
        <v>50</v>
      </c>
      <c r="AO94" s="85" t="s">
        <v>555</v>
      </c>
      <c r="AP94" s="32" t="s">
        <v>518</v>
      </c>
      <c r="AQ94" s="37">
        <f t="shared" ca="1" si="5"/>
        <v>45</v>
      </c>
    </row>
    <row r="95" spans="1:43" s="37" customFormat="1">
      <c r="A95" s="27">
        <f>IF(C95=0,"",SUBTOTAL(3,C$5:C95))</f>
        <v>91</v>
      </c>
      <c r="B95" s="82">
        <v>9</v>
      </c>
      <c r="C95" s="82" t="s">
        <v>562</v>
      </c>
      <c r="D95" s="27" t="str">
        <f>VLOOKUP(C95,Sheet4!$A$1:$B$300,2,0)</f>
        <v>9212008062</v>
      </c>
      <c r="E95" s="83" t="s">
        <v>563</v>
      </c>
      <c r="F95" s="63" t="str">
        <f>VLOOKUP(D95,'Sheet1 (2)'!$D$11:$F$338,3,0)</f>
        <v>Nguyễn Văn Huy</v>
      </c>
      <c r="G95" s="697">
        <f>VLOOKUP(C95,'chuyển xếp 2024'!$C$5:$W$328,21,0)</f>
        <v>6510000</v>
      </c>
      <c r="H95" s="697">
        <f>VLOOKUP(C95,'chuyển xếp 2024'!$C$5:$W$328,19,0)</f>
        <v>0</v>
      </c>
      <c r="I95" s="83" t="s">
        <v>32</v>
      </c>
      <c r="J95" s="28">
        <f t="shared" si="4"/>
        <v>1</v>
      </c>
      <c r="K95" s="28" t="s">
        <v>33</v>
      </c>
      <c r="L95" s="28" t="s">
        <v>34</v>
      </c>
      <c r="M95" s="83"/>
      <c r="N95" s="85" t="s">
        <v>513</v>
      </c>
      <c r="O95" s="30">
        <v>28992</v>
      </c>
      <c r="P95" s="31">
        <v>41092</v>
      </c>
      <c r="Q95" s="85" t="s">
        <v>36</v>
      </c>
      <c r="R95" s="32" t="s">
        <v>564</v>
      </c>
      <c r="S95" s="32" t="str">
        <f t="shared" ca="1" si="6"/>
        <v xml:space="preserve">14 NĂM 1 THÁNG 17 NGÀY </v>
      </c>
      <c r="T95" s="94" t="s">
        <v>565</v>
      </c>
      <c r="U95" s="94" t="str">
        <f>VLOOKUP(C95,Sheet5!$B$2:$G$253,6,0)</f>
        <v>037079000810</v>
      </c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34"/>
      <c r="AH95" s="34"/>
      <c r="AI95" s="48" t="s">
        <v>232</v>
      </c>
      <c r="AJ95" s="35" t="s">
        <v>566</v>
      </c>
      <c r="AK95" s="48" t="s">
        <v>567</v>
      </c>
      <c r="AL95" s="48"/>
      <c r="AM95" s="73"/>
      <c r="AN95" s="85" t="s">
        <v>156</v>
      </c>
      <c r="AO95" s="85"/>
      <c r="AP95" s="32" t="s">
        <v>518</v>
      </c>
      <c r="AQ95" s="37">
        <f t="shared" ca="1" si="5"/>
        <v>47</v>
      </c>
    </row>
    <row r="96" spans="1:43" s="37" customFormat="1">
      <c r="A96" s="27">
        <f>IF(C96=0,"",SUBTOTAL(3,C$5:C96))</f>
        <v>92</v>
      </c>
      <c r="B96" s="82">
        <v>10</v>
      </c>
      <c r="C96" s="82" t="s">
        <v>568</v>
      </c>
      <c r="D96" s="27" t="str">
        <f>VLOOKUP(C96,Sheet4!$A$1:$B$300,2,0)</f>
        <v>9213003751</v>
      </c>
      <c r="E96" s="83" t="s">
        <v>569</v>
      </c>
      <c r="F96" s="63" t="str">
        <f>VLOOKUP(D96,'Sheet1 (2)'!$D$11:$F$338,3,0)</f>
        <v>Nguyễn Hữu Tân</v>
      </c>
      <c r="G96" s="697">
        <f>VLOOKUP(C96,'chuyển xếp 2024'!$C$5:$W$328,21,0)</f>
        <v>6966000</v>
      </c>
      <c r="H96" s="697">
        <f>VLOOKUP(C96,'chuyển xếp 2024'!$C$5:$W$328,19,0)</f>
        <v>0</v>
      </c>
      <c r="I96" s="83" t="s">
        <v>32</v>
      </c>
      <c r="J96" s="28">
        <f t="shared" si="4"/>
        <v>1</v>
      </c>
      <c r="K96" s="28" t="s">
        <v>33</v>
      </c>
      <c r="L96" s="28" t="s">
        <v>34</v>
      </c>
      <c r="M96" s="83"/>
      <c r="N96" s="85" t="s">
        <v>513</v>
      </c>
      <c r="O96" s="30">
        <v>32311</v>
      </c>
      <c r="P96" s="31">
        <v>41339</v>
      </c>
      <c r="Q96" s="85" t="s">
        <v>36</v>
      </c>
      <c r="R96" s="32" t="s">
        <v>570</v>
      </c>
      <c r="S96" s="32" t="str">
        <f t="shared" ca="1" si="6"/>
        <v xml:space="preserve">13 NĂM 5 THÁNG 13 NGÀY </v>
      </c>
      <c r="T96" s="94" t="s">
        <v>571</v>
      </c>
      <c r="U96" s="94" t="str">
        <f>VLOOKUP(C96,Sheet5!$B$2:$G$253,6,0)</f>
        <v>092088014526</v>
      </c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34"/>
      <c r="AH96" s="34"/>
      <c r="AI96" s="48" t="s">
        <v>232</v>
      </c>
      <c r="AJ96" s="35" t="s">
        <v>486</v>
      </c>
      <c r="AK96" s="48" t="s">
        <v>572</v>
      </c>
      <c r="AL96" s="48"/>
      <c r="AM96" s="73"/>
      <c r="AN96" s="85" t="s">
        <v>182</v>
      </c>
      <c r="AO96" s="85" t="s">
        <v>573</v>
      </c>
      <c r="AP96" s="32" t="s">
        <v>518</v>
      </c>
      <c r="AQ96" s="37">
        <f t="shared" ca="1" si="5"/>
        <v>38</v>
      </c>
    </row>
    <row r="97" spans="1:100" s="37" customFormat="1">
      <c r="A97" s="27">
        <f>IF(C97=0,"",SUBTOTAL(3,C$5:C97))</f>
        <v>93</v>
      </c>
      <c r="B97" s="82">
        <v>11</v>
      </c>
      <c r="C97" s="82" t="s">
        <v>578</v>
      </c>
      <c r="D97" s="27" t="str">
        <f>VLOOKUP(C97,Sheet4!$A$1:$B$300,2,0)</f>
        <v>6506006806</v>
      </c>
      <c r="E97" s="83" t="s">
        <v>579</v>
      </c>
      <c r="F97" s="63" t="str">
        <f>VLOOKUP(D97,'Sheet1 (2)'!$D$11:$F$338,3,0)</f>
        <v>Phạm Quang Huy</v>
      </c>
      <c r="G97" s="697">
        <f>VLOOKUP(C97,'chuyển xếp 2024'!$C$5:$W$328,21,0)</f>
        <v>6634000</v>
      </c>
      <c r="H97" s="697">
        <f>VLOOKUP(C97,'chuyển xếp 2024'!$C$5:$W$328,19,0)</f>
        <v>0</v>
      </c>
      <c r="I97" s="83" t="s">
        <v>32</v>
      </c>
      <c r="J97" s="28">
        <f t="shared" si="4"/>
        <v>1</v>
      </c>
      <c r="K97" s="28" t="s">
        <v>33</v>
      </c>
      <c r="L97" s="28" t="s">
        <v>34</v>
      </c>
      <c r="M97" s="83"/>
      <c r="N97" s="48" t="s">
        <v>506</v>
      </c>
      <c r="O97" s="30">
        <v>24326</v>
      </c>
      <c r="P97" s="31">
        <v>38768</v>
      </c>
      <c r="Q97" s="85" t="s">
        <v>36</v>
      </c>
      <c r="R97" s="32" t="s">
        <v>580</v>
      </c>
      <c r="S97" s="32" t="str">
        <f t="shared" ca="1" si="6"/>
        <v xml:space="preserve">20 NĂM 5 THÁNG 30 NGÀY </v>
      </c>
      <c r="T97" s="94" t="s">
        <v>581</v>
      </c>
      <c r="U97" s="94" t="str">
        <f>VLOOKUP(C97,Sheet5!$B$2:$G$253,6,0)</f>
        <v>036066001127</v>
      </c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34"/>
      <c r="AH97" s="34"/>
      <c r="AI97" s="48" t="s">
        <v>232</v>
      </c>
      <c r="AJ97" s="35" t="s">
        <v>582</v>
      </c>
      <c r="AK97" s="48" t="s">
        <v>583</v>
      </c>
      <c r="AL97" s="48"/>
      <c r="AM97" s="73"/>
      <c r="AN97" s="85" t="s">
        <v>93</v>
      </c>
      <c r="AO97" s="85" t="s">
        <v>584</v>
      </c>
      <c r="AP97" s="32" t="s">
        <v>585</v>
      </c>
      <c r="AQ97" s="501">
        <f t="shared" ca="1" si="5"/>
        <v>60</v>
      </c>
      <c r="AS97" s="37" t="s">
        <v>2447</v>
      </c>
      <c r="AT97" s="37">
        <v>1</v>
      </c>
      <c r="AU97" s="37">
        <v>2</v>
      </c>
      <c r="AV97" s="37">
        <v>3</v>
      </c>
      <c r="AW97" s="37">
        <v>4</v>
      </c>
      <c r="AX97" s="37">
        <v>5</v>
      </c>
      <c r="AY97" s="37">
        <v>6</v>
      </c>
      <c r="AZ97" s="37">
        <v>7</v>
      </c>
      <c r="BA97" s="37">
        <v>8</v>
      </c>
      <c r="BB97" s="37">
        <v>9</v>
      </c>
      <c r="BC97" s="37">
        <v>10</v>
      </c>
      <c r="BD97" s="37">
        <v>11</v>
      </c>
      <c r="BE97" s="37">
        <v>12</v>
      </c>
      <c r="BF97" s="37">
        <v>13</v>
      </c>
      <c r="BG97" s="37">
        <v>14</v>
      </c>
      <c r="BH97" s="37">
        <v>15</v>
      </c>
      <c r="BI97" s="37">
        <v>16</v>
      </c>
      <c r="BJ97" s="37">
        <v>17</v>
      </c>
      <c r="BK97" s="37">
        <v>18</v>
      </c>
      <c r="BL97" s="37">
        <v>19</v>
      </c>
      <c r="BM97" s="37">
        <v>20</v>
      </c>
      <c r="BN97" s="37">
        <v>21</v>
      </c>
      <c r="BO97" s="37">
        <v>22</v>
      </c>
      <c r="BP97" s="37">
        <v>23</v>
      </c>
      <c r="BQ97" s="37">
        <v>24</v>
      </c>
      <c r="BR97" s="37">
        <v>25</v>
      </c>
      <c r="BS97" s="37">
        <v>26</v>
      </c>
      <c r="BT97" s="37">
        <v>27</v>
      </c>
      <c r="BU97" s="37">
        <v>28</v>
      </c>
      <c r="BV97" s="37">
        <v>29</v>
      </c>
      <c r="BW97" s="37">
        <v>30</v>
      </c>
      <c r="BX97" s="37">
        <v>31</v>
      </c>
      <c r="BY97" s="37">
        <v>32</v>
      </c>
      <c r="BZ97" s="37">
        <v>33</v>
      </c>
      <c r="CA97" s="37">
        <v>34</v>
      </c>
      <c r="CB97" s="37">
        <v>35</v>
      </c>
      <c r="CC97" s="37">
        <v>36</v>
      </c>
      <c r="CD97" s="37">
        <v>37</v>
      </c>
      <c r="CE97" s="37">
        <v>38</v>
      </c>
      <c r="CF97" s="37">
        <v>39</v>
      </c>
      <c r="CG97" s="37">
        <v>40</v>
      </c>
      <c r="CH97" s="37">
        <v>41</v>
      </c>
      <c r="CI97" s="37">
        <v>42</v>
      </c>
      <c r="CJ97" s="37">
        <v>43</v>
      </c>
      <c r="CK97" s="37">
        <v>44</v>
      </c>
      <c r="CL97" s="37">
        <v>45</v>
      </c>
      <c r="CM97" s="37">
        <v>46</v>
      </c>
      <c r="CN97" s="37">
        <v>47</v>
      </c>
      <c r="CO97" s="37">
        <v>48</v>
      </c>
      <c r="CP97" s="37">
        <v>49</v>
      </c>
      <c r="CQ97" s="37">
        <v>50</v>
      </c>
      <c r="CR97" s="37">
        <v>51</v>
      </c>
      <c r="CS97" s="37">
        <v>52</v>
      </c>
      <c r="CT97" s="37">
        <v>53</v>
      </c>
      <c r="CU97" s="37">
        <v>54</v>
      </c>
      <c r="CV97" s="37" t="s">
        <v>2448</v>
      </c>
    </row>
    <row r="98" spans="1:100" s="37" customFormat="1">
      <c r="A98" s="27">
        <f>IF(C98=0,"",SUBTOTAL(3,C$5:C98))</f>
        <v>94</v>
      </c>
      <c r="B98" s="82">
        <v>12</v>
      </c>
      <c r="C98" s="73" t="s">
        <v>586</v>
      </c>
      <c r="D98" s="27" t="str">
        <f>VLOOKUP(C98,Sheet4!$A$1:$B$300,2,0)</f>
        <v>9215006914</v>
      </c>
      <c r="E98" s="133" t="s">
        <v>587</v>
      </c>
      <c r="F98" s="63" t="str">
        <f>VLOOKUP(D98,'Sheet1 (2)'!$D$11:$F$338,3,0)</f>
        <v>Nguyễn Chí Thanh</v>
      </c>
      <c r="G98" s="697">
        <f>VLOOKUP(C98,'chuyển xếp 2024'!$C$5:$W$328,21,0)</f>
        <v>6200000</v>
      </c>
      <c r="H98" s="697">
        <f>VLOOKUP(C98,'chuyển xếp 2024'!$C$5:$W$328,19,0)</f>
        <v>0</v>
      </c>
      <c r="I98" s="83" t="s">
        <v>32</v>
      </c>
      <c r="J98" s="28">
        <f t="shared" si="4"/>
        <v>1</v>
      </c>
      <c r="K98" s="28" t="s">
        <v>33</v>
      </c>
      <c r="L98" s="28" t="s">
        <v>34</v>
      </c>
      <c r="M98" s="83"/>
      <c r="N98" s="48" t="s">
        <v>506</v>
      </c>
      <c r="O98" s="30">
        <v>32241</v>
      </c>
      <c r="P98" s="31">
        <v>42125</v>
      </c>
      <c r="Q98" s="85" t="s">
        <v>36</v>
      </c>
      <c r="R98" s="32" t="s">
        <v>588</v>
      </c>
      <c r="S98" s="32" t="str">
        <f t="shared" ca="1" si="6"/>
        <v xml:space="preserve">11 NĂM 3 THÁNG 18 NGÀY </v>
      </c>
      <c r="T98" s="94" t="s">
        <v>589</v>
      </c>
      <c r="U98" s="94" t="str">
        <f>VLOOKUP(C98,Sheet5!$B$2:$G$253,6,0)</f>
        <v>092088006085</v>
      </c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34"/>
      <c r="AH98" s="34"/>
      <c r="AI98" s="48" t="s">
        <v>232</v>
      </c>
      <c r="AJ98" s="35" t="s">
        <v>168</v>
      </c>
      <c r="AK98" s="48" t="s">
        <v>590</v>
      </c>
      <c r="AL98" s="48"/>
      <c r="AM98" s="73"/>
      <c r="AN98" s="85" t="s">
        <v>182</v>
      </c>
      <c r="AO98" s="85" t="s">
        <v>591</v>
      </c>
      <c r="AP98" s="32" t="s">
        <v>585</v>
      </c>
      <c r="AQ98" s="37">
        <f t="shared" ca="1" si="5"/>
        <v>38</v>
      </c>
    </row>
    <row r="99" spans="1:100" s="37" customFormat="1">
      <c r="A99" s="27">
        <f>IF(C99=0,"",SUBTOTAL(3,C$5:C99))</f>
        <v>95</v>
      </c>
      <c r="B99" s="82">
        <v>13</v>
      </c>
      <c r="C99" s="408" t="s">
        <v>592</v>
      </c>
      <c r="D99" s="27" t="str">
        <f>VLOOKUP(C99,Sheet4!$A$1:$B$300,2,0)</f>
        <v>9210016730</v>
      </c>
      <c r="E99" s="409" t="s">
        <v>593</v>
      </c>
      <c r="F99" s="63" t="str">
        <f>VLOOKUP(D99,'Sheet1 (2)'!$D$11:$F$338,3,0)</f>
        <v>Phạm Ngọc Hiệp</v>
      </c>
      <c r="G99" s="697">
        <f>VLOOKUP(C99,'chuyển xếp 2024'!$C$5:$W$328,21,0)</f>
        <v>6084000</v>
      </c>
      <c r="H99" s="697">
        <f>VLOOKUP(C99,'chuyển xếp 2024'!$C$5:$W$328,19,0)</f>
        <v>0</v>
      </c>
      <c r="I99" s="133" t="s">
        <v>32</v>
      </c>
      <c r="J99" s="28">
        <f t="shared" si="4"/>
        <v>1</v>
      </c>
      <c r="K99" s="28" t="s">
        <v>33</v>
      </c>
      <c r="L99" s="28" t="s">
        <v>34</v>
      </c>
      <c r="M99" s="133"/>
      <c r="N99" s="48" t="s">
        <v>506</v>
      </c>
      <c r="O99" s="30">
        <v>29063</v>
      </c>
      <c r="P99" s="31">
        <v>40427</v>
      </c>
      <c r="Q99" s="133" t="s">
        <v>36</v>
      </c>
      <c r="R99" s="32" t="s">
        <v>595</v>
      </c>
      <c r="S99" s="32" t="str">
        <f t="shared" ca="1" si="6"/>
        <v xml:space="preserve">15 NĂM 11 THÁNG 13 NGÀY </v>
      </c>
      <c r="T99" s="94" t="s">
        <v>596</v>
      </c>
      <c r="U99" s="94" t="str">
        <f>VLOOKUP(C99,Sheet5!$B$2:$G$253,6,0)</f>
        <v>092079008699</v>
      </c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34"/>
      <c r="AH99" s="34"/>
      <c r="AI99" s="48" t="s">
        <v>232</v>
      </c>
      <c r="AJ99" s="35" t="s">
        <v>597</v>
      </c>
      <c r="AK99" s="48" t="s">
        <v>598</v>
      </c>
      <c r="AL99" s="48"/>
      <c r="AM99" s="73"/>
      <c r="AN99" s="48" t="s">
        <v>156</v>
      </c>
      <c r="AO99" s="48"/>
      <c r="AP99" s="32" t="s">
        <v>518</v>
      </c>
      <c r="AQ99" s="37">
        <f t="shared" ca="1" si="5"/>
        <v>47</v>
      </c>
    </row>
    <row r="100" spans="1:100" s="37" customFormat="1">
      <c r="A100" s="27">
        <f>IF(C100=0,"",SUBTOTAL(3,C$5:C100))</f>
        <v>96</v>
      </c>
      <c r="B100" s="82">
        <v>14</v>
      </c>
      <c r="C100" s="73" t="s">
        <v>599</v>
      </c>
      <c r="D100" s="27" t="str">
        <f>VLOOKUP(C100,Sheet4!$A$1:$B$300,2,0)</f>
        <v>9210016716</v>
      </c>
      <c r="E100" s="133" t="s">
        <v>600</v>
      </c>
      <c r="F100" s="63" t="str">
        <f>VLOOKUP(D100,'Sheet1 (2)'!$D$11:$F$338,3,0)</f>
        <v>Đặng Quang Chất</v>
      </c>
      <c r="G100" s="697">
        <f>VLOOKUP(C100,'chuyển xếp 2024'!$C$5:$W$328,21,0)</f>
        <v>6084000</v>
      </c>
      <c r="H100" s="697">
        <f>VLOOKUP(C100,'chuyển xếp 2024'!$C$5:$W$328,19,0)</f>
        <v>0</v>
      </c>
      <c r="I100" s="133" t="s">
        <v>32</v>
      </c>
      <c r="J100" s="28">
        <f t="shared" si="4"/>
        <v>1</v>
      </c>
      <c r="K100" s="28" t="s">
        <v>33</v>
      </c>
      <c r="L100" s="28" t="s">
        <v>34</v>
      </c>
      <c r="M100" s="133"/>
      <c r="N100" s="48" t="s">
        <v>506</v>
      </c>
      <c r="O100" s="31">
        <v>29305</v>
      </c>
      <c r="P100" s="34">
        <v>43817</v>
      </c>
      <c r="Q100" s="133" t="s">
        <v>36</v>
      </c>
      <c r="R100" s="133" t="s">
        <v>601</v>
      </c>
      <c r="S100" s="32" t="str">
        <f t="shared" ca="1" si="6"/>
        <v xml:space="preserve">6 NĂM 8 THÁNG 1 NGÀY </v>
      </c>
      <c r="T100" s="94" t="s">
        <v>602</v>
      </c>
      <c r="U100" s="94" t="str">
        <f>VLOOKUP(C100,Sheet5!$B$2:$G$253,6,0)</f>
        <v>092080005871</v>
      </c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34"/>
      <c r="AH100" s="34"/>
      <c r="AI100" s="48" t="s">
        <v>232</v>
      </c>
      <c r="AJ100" s="35" t="s">
        <v>92</v>
      </c>
      <c r="AK100" s="48" t="s">
        <v>603</v>
      </c>
      <c r="AL100" s="48"/>
      <c r="AM100" s="73"/>
      <c r="AN100" s="48" t="s">
        <v>156</v>
      </c>
      <c r="AO100" s="48"/>
      <c r="AP100" s="32" t="s">
        <v>518</v>
      </c>
      <c r="AQ100" s="37">
        <f t="shared" ca="1" si="5"/>
        <v>46</v>
      </c>
    </row>
    <row r="101" spans="1:100" s="37" customFormat="1">
      <c r="A101" s="27">
        <f>IF(C101=0,"",SUBTOTAL(3,C$5:C101))</f>
        <v>97</v>
      </c>
      <c r="B101" s="82">
        <v>15</v>
      </c>
      <c r="C101" s="73" t="s">
        <v>604</v>
      </c>
      <c r="D101" s="27" t="str">
        <f>VLOOKUP(C101,Sheet4!$A$1:$B$300,2,0)</f>
        <v>9212001006</v>
      </c>
      <c r="E101" s="133" t="s">
        <v>605</v>
      </c>
      <c r="F101" s="63" t="str">
        <f>VLOOKUP(D101,'Sheet1 (2)'!$D$11:$F$338,3,0)</f>
        <v>Phan Văn Nam</v>
      </c>
      <c r="G101" s="697">
        <f>VLOOKUP(C101,'chuyển xếp 2024'!$C$5:$W$328,21,0)</f>
        <v>5415000</v>
      </c>
      <c r="H101" s="697">
        <f>VLOOKUP(C101,'chuyển xếp 2024'!$C$5:$W$328,19,0)</f>
        <v>0</v>
      </c>
      <c r="I101" s="133" t="s">
        <v>32</v>
      </c>
      <c r="J101" s="28">
        <f t="shared" si="4"/>
        <v>1</v>
      </c>
      <c r="K101" s="28" t="s">
        <v>33</v>
      </c>
      <c r="L101" s="28" t="s">
        <v>34</v>
      </c>
      <c r="M101" s="133"/>
      <c r="N101" s="48" t="s">
        <v>506</v>
      </c>
      <c r="O101" s="30">
        <v>32771</v>
      </c>
      <c r="P101" s="34">
        <v>43817</v>
      </c>
      <c r="Q101" s="133" t="s">
        <v>36</v>
      </c>
      <c r="R101" s="133" t="s">
        <v>606</v>
      </c>
      <c r="S101" s="32" t="str">
        <f t="shared" ca="1" si="6"/>
        <v xml:space="preserve">6 NĂM 8 THÁNG 1 NGÀY </v>
      </c>
      <c r="T101" s="94" t="s">
        <v>607</v>
      </c>
      <c r="U101" s="94" t="str">
        <f>VLOOKUP(C101,Sheet5!$B$2:$G$253,6,0)</f>
        <v>092089006543</v>
      </c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34"/>
      <c r="AH101" s="34"/>
      <c r="AI101" s="48" t="s">
        <v>232</v>
      </c>
      <c r="AJ101" s="35" t="s">
        <v>92</v>
      </c>
      <c r="AK101" s="48" t="s">
        <v>608</v>
      </c>
      <c r="AL101" s="48"/>
      <c r="AM101" s="73"/>
      <c r="AN101" s="48" t="s">
        <v>156</v>
      </c>
      <c r="AO101" s="48"/>
      <c r="AP101" s="32" t="s">
        <v>518</v>
      </c>
      <c r="AQ101" s="37">
        <f t="shared" ca="1" si="5"/>
        <v>36</v>
      </c>
    </row>
    <row r="102" spans="1:100" s="37" customFormat="1">
      <c r="A102" s="27">
        <f>IF(C102=0,"",SUBTOTAL(3,C$5:C102))</f>
        <v>98</v>
      </c>
      <c r="B102" s="82">
        <v>16</v>
      </c>
      <c r="C102" s="73" t="s">
        <v>609</v>
      </c>
      <c r="D102" s="27" t="str">
        <f>VLOOKUP(C102,Sheet4!$A$1:$B$300,2,0)</f>
        <v>7515142557</v>
      </c>
      <c r="E102" s="133" t="s">
        <v>610</v>
      </c>
      <c r="F102" s="63" t="str">
        <f>VLOOKUP(D102,'Sheet1 (2)'!$D$11:$F$338,3,0)</f>
        <v>Mai Thành Trung</v>
      </c>
      <c r="G102" s="697">
        <f>VLOOKUP(C102,'chuyển xếp 2024'!$C$5:$W$328,21,0)</f>
        <v>5686000</v>
      </c>
      <c r="H102" s="697">
        <f>VLOOKUP(C102,'chuyển xếp 2024'!$C$5:$W$328,19,0)</f>
        <v>0</v>
      </c>
      <c r="I102" s="133" t="s">
        <v>32</v>
      </c>
      <c r="J102" s="28">
        <f t="shared" si="4"/>
        <v>1</v>
      </c>
      <c r="K102" s="28" t="s">
        <v>33</v>
      </c>
      <c r="L102" s="28" t="s">
        <v>34</v>
      </c>
      <c r="M102" s="133"/>
      <c r="N102" s="48" t="s">
        <v>513</v>
      </c>
      <c r="O102" s="30">
        <v>35280</v>
      </c>
      <c r="P102" s="34">
        <v>44768</v>
      </c>
      <c r="Q102" s="133" t="s">
        <v>36</v>
      </c>
      <c r="R102" s="133" t="s">
        <v>611</v>
      </c>
      <c r="S102" s="32" t="str">
        <f t="shared" ca="1" si="6"/>
        <v xml:space="preserve">4 NĂM 0 THÁNG 24 NGÀY </v>
      </c>
      <c r="T102" s="79" t="s">
        <v>612</v>
      </c>
      <c r="U102" s="94" t="str">
        <f>VLOOKUP(C102,Sheet5!$B$2:$G$253,6,0)</f>
        <v>089096010155</v>
      </c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34">
        <v>42972</v>
      </c>
      <c r="AH102" s="34"/>
      <c r="AI102" s="48" t="s">
        <v>232</v>
      </c>
      <c r="AJ102" s="35" t="s">
        <v>613</v>
      </c>
      <c r="AK102" s="48" t="s">
        <v>614</v>
      </c>
      <c r="AL102" s="48"/>
      <c r="AM102" s="73" t="s">
        <v>615</v>
      </c>
      <c r="AN102" s="48" t="s">
        <v>156</v>
      </c>
      <c r="AO102" s="48"/>
      <c r="AP102" s="32" t="s">
        <v>518</v>
      </c>
      <c r="AQ102" s="37">
        <f t="shared" ca="1" si="5"/>
        <v>30</v>
      </c>
    </row>
    <row r="103" spans="1:100" s="37" customFormat="1">
      <c r="A103" s="27">
        <f>IF(C103=0,"",SUBTOTAL(3,C$5:C103))</f>
        <v>99</v>
      </c>
      <c r="B103" s="82">
        <v>17</v>
      </c>
      <c r="C103" s="73" t="s">
        <v>1925</v>
      </c>
      <c r="D103" s="27" t="str">
        <f>VLOOKUP(C103,Sheet4!$A$1:$B$300,2,0)</f>
        <v>9321867019</v>
      </c>
      <c r="E103" s="133" t="s">
        <v>1865</v>
      </c>
      <c r="F103" s="63" t="str">
        <f>VLOOKUP(D103,'Sheet1 (2)'!$D$11:$F$338,3,0)</f>
        <v>Nguyễn Quốc Nam</v>
      </c>
      <c r="G103" s="697">
        <f>VLOOKUP(C103,'chuyển xếp 2024'!$C$5:$W$328,21,0)</f>
        <v>5061000</v>
      </c>
      <c r="H103" s="697">
        <f>VLOOKUP(C103,'chuyển xếp 2024'!$C$5:$W$328,19,0)</f>
        <v>0</v>
      </c>
      <c r="I103" s="133" t="s">
        <v>32</v>
      </c>
      <c r="J103" s="28">
        <f t="shared" si="4"/>
        <v>1</v>
      </c>
      <c r="K103" s="28" t="s">
        <v>33</v>
      </c>
      <c r="L103" s="28" t="s">
        <v>34</v>
      </c>
      <c r="M103" s="133"/>
      <c r="N103" s="48" t="s">
        <v>513</v>
      </c>
      <c r="O103" s="30">
        <v>35677</v>
      </c>
      <c r="P103" s="34">
        <v>45170</v>
      </c>
      <c r="Q103" s="133" t="s">
        <v>36</v>
      </c>
      <c r="R103" s="32" t="s">
        <v>1980</v>
      </c>
      <c r="S103" s="32" t="str">
        <f t="shared" ca="1" si="6"/>
        <v xml:space="preserve">2 NĂM 11 THÁNG 18 NGÀY </v>
      </c>
      <c r="T103" s="79" t="s">
        <v>1866</v>
      </c>
      <c r="U103" s="94" t="s">
        <v>1866</v>
      </c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34">
        <v>44847</v>
      </c>
      <c r="AH103" s="34"/>
      <c r="AI103" s="48" t="s">
        <v>232</v>
      </c>
      <c r="AJ103" s="35" t="s">
        <v>1867</v>
      </c>
      <c r="AK103" s="48" t="s">
        <v>1868</v>
      </c>
      <c r="AL103" s="48"/>
      <c r="AM103" s="73"/>
      <c r="AN103" s="48" t="s">
        <v>93</v>
      </c>
      <c r="AO103" s="48"/>
      <c r="AP103" s="32" t="s">
        <v>518</v>
      </c>
      <c r="AQ103" s="37">
        <f t="shared" ca="1" si="5"/>
        <v>28</v>
      </c>
    </row>
    <row r="104" spans="1:100" s="37" customFormat="1">
      <c r="A104" s="27">
        <f>IF(C104=0,"",SUBTOTAL(3,C$5:C104))</f>
        <v>100</v>
      </c>
      <c r="B104" s="82">
        <v>18</v>
      </c>
      <c r="C104" s="73" t="s">
        <v>1926</v>
      </c>
      <c r="D104" s="27" t="str">
        <f>VLOOKUP(C104,Sheet4!$A$1:$B$300,2,0)</f>
        <v>9222360426</v>
      </c>
      <c r="E104" s="133" t="s">
        <v>1869</v>
      </c>
      <c r="F104" s="63" t="str">
        <f>VLOOKUP(D104,'Sheet1 (2)'!$D$11:$F$338,3,0)</f>
        <v>Trần Hoàng Vũ</v>
      </c>
      <c r="G104" s="697">
        <f>VLOOKUP(C104,'chuyển xếp 2024'!$C$5:$W$328,21,0)</f>
        <v>5314000</v>
      </c>
      <c r="H104" s="697">
        <f>VLOOKUP(C104,'chuyển xếp 2024'!$C$5:$W$328,19,0)</f>
        <v>0</v>
      </c>
      <c r="I104" s="133" t="s">
        <v>32</v>
      </c>
      <c r="J104" s="28">
        <f t="shared" si="4"/>
        <v>1</v>
      </c>
      <c r="K104" s="28" t="s">
        <v>33</v>
      </c>
      <c r="L104" s="28" t="s">
        <v>34</v>
      </c>
      <c r="M104" s="133"/>
      <c r="N104" s="48" t="s">
        <v>513</v>
      </c>
      <c r="O104" s="30">
        <v>28126</v>
      </c>
      <c r="P104" s="34">
        <v>45170</v>
      </c>
      <c r="Q104" s="133" t="s">
        <v>36</v>
      </c>
      <c r="R104" s="32" t="s">
        <v>1981</v>
      </c>
      <c r="S104" s="32" t="str">
        <f t="shared" ca="1" si="6"/>
        <v xml:space="preserve">2 NĂM 11 THÁNG 18 NGÀY </v>
      </c>
      <c r="T104" s="84" t="s">
        <v>1870</v>
      </c>
      <c r="U104" s="94" t="s">
        <v>1870</v>
      </c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34">
        <v>44941</v>
      </c>
      <c r="AH104" s="34"/>
      <c r="AI104" s="48" t="s">
        <v>232</v>
      </c>
      <c r="AJ104" s="35" t="s">
        <v>745</v>
      </c>
      <c r="AK104" s="35" t="s">
        <v>1210</v>
      </c>
      <c r="AL104" s="48"/>
      <c r="AM104" s="73"/>
      <c r="AN104" s="48" t="s">
        <v>93</v>
      </c>
      <c r="AO104" s="48"/>
      <c r="AP104" s="32" t="s">
        <v>518</v>
      </c>
      <c r="AQ104" s="37">
        <f t="shared" ca="1" si="5"/>
        <v>49</v>
      </c>
    </row>
    <row r="105" spans="1:100" s="37" customFormat="1">
      <c r="A105" s="27">
        <f>IF(C105=0,"",SUBTOTAL(3,C$5:C105))</f>
        <v>101</v>
      </c>
      <c r="B105" s="82">
        <v>19</v>
      </c>
      <c r="C105" s="73" t="s">
        <v>1927</v>
      </c>
      <c r="D105" s="27" t="str">
        <f>VLOOKUP(C105,Sheet4!$A$1:$B$300,2,0)</f>
        <v>9208005476</v>
      </c>
      <c r="E105" s="133" t="s">
        <v>1597</v>
      </c>
      <c r="F105" s="63" t="str">
        <f>VLOOKUP(D105,'Sheet1 (2)'!$D$11:$F$338,3,0)</f>
        <v>Cao Thanh Đầy</v>
      </c>
      <c r="G105" s="697">
        <f>VLOOKUP(C105,'chuyển xếp 2024'!$C$5:$W$328,21,0)</f>
        <v>5314000</v>
      </c>
      <c r="H105" s="697">
        <f>VLOOKUP(C105,'chuyển xếp 2024'!$C$5:$W$328,19,0)</f>
        <v>0</v>
      </c>
      <c r="I105" s="133" t="s">
        <v>32</v>
      </c>
      <c r="J105" s="28">
        <f t="shared" si="4"/>
        <v>1</v>
      </c>
      <c r="K105" s="28" t="s">
        <v>33</v>
      </c>
      <c r="L105" s="28" t="s">
        <v>34</v>
      </c>
      <c r="M105" s="133"/>
      <c r="N105" s="48" t="s">
        <v>513</v>
      </c>
      <c r="O105" s="30">
        <v>31581</v>
      </c>
      <c r="P105" s="34">
        <v>45170</v>
      </c>
      <c r="Q105" s="133" t="s">
        <v>36</v>
      </c>
      <c r="R105" s="32" t="s">
        <v>1979</v>
      </c>
      <c r="S105" s="32" t="str">
        <f t="shared" ca="1" si="6"/>
        <v xml:space="preserve">2 NĂM 11 THÁNG 18 NGÀY </v>
      </c>
      <c r="T105" s="79" t="s">
        <v>1871</v>
      </c>
      <c r="U105" s="94" t="s">
        <v>1871</v>
      </c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34">
        <v>44345</v>
      </c>
      <c r="AH105" s="34"/>
      <c r="AI105" s="48" t="s">
        <v>232</v>
      </c>
      <c r="AJ105" s="35" t="s">
        <v>745</v>
      </c>
      <c r="AK105" s="35" t="s">
        <v>1011</v>
      </c>
      <c r="AL105" s="48"/>
      <c r="AM105" s="73"/>
      <c r="AN105" s="48" t="s">
        <v>93</v>
      </c>
      <c r="AO105" s="48"/>
      <c r="AP105" s="32" t="s">
        <v>518</v>
      </c>
      <c r="AQ105" s="37">
        <f t="shared" ca="1" si="5"/>
        <v>40</v>
      </c>
    </row>
    <row r="106" spans="1:100" s="37" customFormat="1">
      <c r="A106" s="27">
        <f>IF(C106=0,"",SUBTOTAL(3,C$5:C106))</f>
        <v>102</v>
      </c>
      <c r="B106" s="82">
        <v>20</v>
      </c>
      <c r="C106" s="73" t="s">
        <v>2290</v>
      </c>
      <c r="D106" s="27" t="str">
        <f>VLOOKUP(C106,Sheet4!$A$1:$B$300,2,0)</f>
        <v>9223148427</v>
      </c>
      <c r="E106" s="133" t="s">
        <v>2291</v>
      </c>
      <c r="F106" s="63" t="str">
        <f>VLOOKUP(D106,'Sheet1 (2)'!$D$11:$F$338,3,0)</f>
        <v>Cao Nhật Linh</v>
      </c>
      <c r="G106" s="697">
        <f>VLOOKUP(C106,'chuyển xếp 2024'!$C$5:$W$328,21,0)</f>
        <v>5314000</v>
      </c>
      <c r="H106" s="697">
        <f>VLOOKUP(C106,'chuyển xếp 2024'!$C$5:$W$328,19,0)</f>
        <v>0</v>
      </c>
      <c r="I106" s="133" t="s">
        <v>32</v>
      </c>
      <c r="J106" s="28">
        <f t="shared" si="4"/>
        <v>1</v>
      </c>
      <c r="K106" s="28" t="s">
        <v>33</v>
      </c>
      <c r="L106" s="28" t="s">
        <v>34</v>
      </c>
      <c r="M106" s="133"/>
      <c r="N106" s="48" t="s">
        <v>513</v>
      </c>
      <c r="O106" s="30">
        <v>31397</v>
      </c>
      <c r="P106" s="34">
        <v>45261</v>
      </c>
      <c r="Q106" s="133" t="s">
        <v>36</v>
      </c>
      <c r="R106" s="32" t="s">
        <v>2292</v>
      </c>
      <c r="S106" s="32" t="str">
        <f t="shared" ca="1" si="6"/>
        <v xml:space="preserve">2 NĂM 8 THÁNG 18 NGÀY </v>
      </c>
      <c r="T106" s="84" t="s">
        <v>2293</v>
      </c>
      <c r="U106" s="94" t="s">
        <v>2293</v>
      </c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34">
        <v>44853</v>
      </c>
      <c r="AH106" s="34"/>
      <c r="AI106" s="48" t="s">
        <v>232</v>
      </c>
      <c r="AJ106" s="35" t="s">
        <v>2294</v>
      </c>
      <c r="AK106" s="35" t="s">
        <v>2294</v>
      </c>
      <c r="AL106" s="48"/>
      <c r="AM106" s="73"/>
      <c r="AN106" s="48" t="s">
        <v>93</v>
      </c>
      <c r="AO106" s="48"/>
      <c r="AP106" s="32" t="s">
        <v>518</v>
      </c>
      <c r="AQ106" s="37">
        <f t="shared" ca="1" si="5"/>
        <v>40</v>
      </c>
    </row>
    <row r="107" spans="1:100" s="37" customFormat="1">
      <c r="A107" s="27">
        <f>IF(C107=0,"",SUBTOTAL(3,C$5:C107))</f>
        <v>103</v>
      </c>
      <c r="B107" s="82">
        <v>21</v>
      </c>
      <c r="C107" s="73" t="s">
        <v>2708</v>
      </c>
      <c r="D107" s="27" t="s">
        <v>2882</v>
      </c>
      <c r="E107" s="133" t="s">
        <v>2702</v>
      </c>
      <c r="F107" s="63" t="str">
        <f>VLOOKUP(D107,'Sheet1 (2)'!$D$11:$F$338,3,0)</f>
        <v>Lã Hữu Thành</v>
      </c>
      <c r="G107" s="697">
        <v>4719000</v>
      </c>
      <c r="H107" s="697"/>
      <c r="I107" s="133" t="s">
        <v>32</v>
      </c>
      <c r="J107" s="28">
        <f t="shared" si="4"/>
        <v>1</v>
      </c>
      <c r="K107" s="28" t="s">
        <v>33</v>
      </c>
      <c r="L107" s="28" t="s">
        <v>34</v>
      </c>
      <c r="M107" s="133"/>
      <c r="N107" s="48" t="s">
        <v>513</v>
      </c>
      <c r="O107" s="30">
        <v>31271</v>
      </c>
      <c r="P107" s="34">
        <v>45632</v>
      </c>
      <c r="Q107" s="133" t="s">
        <v>117</v>
      </c>
      <c r="R107" s="32" t="s">
        <v>2709</v>
      </c>
      <c r="S107" s="32" t="str">
        <f t="shared" ca="1" si="6"/>
        <v xml:space="preserve">1 NĂM 8 THÁNG 13 NGÀY </v>
      </c>
      <c r="T107" s="79" t="s">
        <v>2710</v>
      </c>
      <c r="U107" s="94" t="s">
        <v>2710</v>
      </c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34" t="s">
        <v>2711</v>
      </c>
      <c r="AH107" s="34"/>
      <c r="AI107" s="48" t="s">
        <v>232</v>
      </c>
      <c r="AJ107" s="35" t="s">
        <v>2712</v>
      </c>
      <c r="AK107" s="35" t="s">
        <v>2713</v>
      </c>
      <c r="AL107" s="48"/>
      <c r="AM107" s="73"/>
      <c r="AN107" s="48" t="s">
        <v>130</v>
      </c>
      <c r="AO107" s="48" t="s">
        <v>2714</v>
      </c>
      <c r="AP107" s="32" t="s">
        <v>518</v>
      </c>
      <c r="AQ107" s="37">
        <f t="shared" ca="1" si="5"/>
        <v>41</v>
      </c>
    </row>
    <row r="108" spans="1:100" s="37" customFormat="1">
      <c r="A108" s="27">
        <f>IF(C108=0,"",SUBTOTAL(3,C$5:C108))</f>
        <v>104</v>
      </c>
      <c r="B108" s="82">
        <v>22</v>
      </c>
      <c r="C108" s="73" t="s">
        <v>2818</v>
      </c>
      <c r="D108" s="962" t="s">
        <v>3157</v>
      </c>
      <c r="E108" s="133" t="s">
        <v>2817</v>
      </c>
      <c r="F108" s="63" t="str">
        <f>VLOOKUP(D108,'Sheet1 (2)'!$D$11:$F$338,3,0)</f>
        <v>Nguyễn Hoàng Nhân</v>
      </c>
      <c r="G108" s="697">
        <v>4955000</v>
      </c>
      <c r="H108" s="697"/>
      <c r="I108" s="133" t="s">
        <v>32</v>
      </c>
      <c r="J108" s="28">
        <f t="shared" si="4"/>
        <v>1</v>
      </c>
      <c r="K108" s="28" t="s">
        <v>33</v>
      </c>
      <c r="L108" s="28" t="s">
        <v>34</v>
      </c>
      <c r="M108" s="133"/>
      <c r="N108" s="48" t="s">
        <v>513</v>
      </c>
      <c r="O108" s="30">
        <v>30201</v>
      </c>
      <c r="P108" s="34">
        <v>45767</v>
      </c>
      <c r="Q108" s="133" t="s">
        <v>117</v>
      </c>
      <c r="R108" s="32" t="s">
        <v>2819</v>
      </c>
      <c r="S108" s="32" t="str">
        <f t="shared" ca="1" si="6"/>
        <v xml:space="preserve">1 NĂM 3 THÁNG 30 NGÀY </v>
      </c>
      <c r="T108" s="79" t="s">
        <v>2820</v>
      </c>
      <c r="U108" s="94" t="s">
        <v>2820</v>
      </c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34">
        <v>44440</v>
      </c>
      <c r="AH108" s="34"/>
      <c r="AI108" s="48" t="s">
        <v>232</v>
      </c>
      <c r="AJ108" s="35" t="s">
        <v>2736</v>
      </c>
      <c r="AK108" s="35" t="s">
        <v>2821</v>
      </c>
      <c r="AL108" s="48"/>
      <c r="AM108" s="73"/>
      <c r="AN108" s="48" t="s">
        <v>93</v>
      </c>
      <c r="AO108" s="48"/>
      <c r="AP108" s="32" t="s">
        <v>518</v>
      </c>
      <c r="AQ108" s="37">
        <f t="shared" ca="1" si="5"/>
        <v>43</v>
      </c>
    </row>
    <row r="109" spans="1:100" s="37" customFormat="1">
      <c r="A109" s="27">
        <f>IF(C109=0,"",SUBTOTAL(3,C$5:C109))</f>
        <v>105</v>
      </c>
      <c r="B109" s="82">
        <v>23</v>
      </c>
      <c r="C109" s="73" t="s">
        <v>2988</v>
      </c>
      <c r="D109" s="935" t="s">
        <v>3154</v>
      </c>
      <c r="E109" s="133" t="s">
        <v>2986</v>
      </c>
      <c r="F109" s="63" t="str">
        <f>VLOOKUP(D109,'Sheet1 (2)'!$D$11:$F$338,3,0)</f>
        <v>Phạm Hồng Cần</v>
      </c>
      <c r="G109" s="697">
        <v>4955000</v>
      </c>
      <c r="H109" s="697"/>
      <c r="I109" s="133" t="s">
        <v>32</v>
      </c>
      <c r="J109" s="28">
        <f t="shared" si="4"/>
        <v>1</v>
      </c>
      <c r="K109" s="28" t="s">
        <v>33</v>
      </c>
      <c r="L109" s="28" t="s">
        <v>34</v>
      </c>
      <c r="M109" s="133"/>
      <c r="N109" s="48" t="s">
        <v>513</v>
      </c>
      <c r="O109" s="30">
        <v>30317</v>
      </c>
      <c r="P109" s="34">
        <v>45868</v>
      </c>
      <c r="Q109" s="133" t="s">
        <v>117</v>
      </c>
      <c r="R109" s="32" t="s">
        <v>2989</v>
      </c>
      <c r="S109" s="32" t="str">
        <f t="shared" ca="1" si="6"/>
        <v xml:space="preserve">1 NĂM 0 THÁNG 20 NGÀY </v>
      </c>
      <c r="T109" s="79" t="s">
        <v>2987</v>
      </c>
      <c r="U109" s="79" t="s">
        <v>2987</v>
      </c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34">
        <v>44421</v>
      </c>
      <c r="AH109" s="34"/>
      <c r="AI109" s="48" t="s">
        <v>232</v>
      </c>
      <c r="AJ109" s="35" t="s">
        <v>2990</v>
      </c>
      <c r="AK109" s="35" t="s">
        <v>2990</v>
      </c>
      <c r="AL109" s="35" t="s">
        <v>2990</v>
      </c>
      <c r="AM109" s="73"/>
      <c r="AN109" s="48" t="s">
        <v>156</v>
      </c>
      <c r="AO109" s="48"/>
      <c r="AP109" s="32" t="s">
        <v>518</v>
      </c>
      <c r="AQ109" s="37">
        <f t="shared" ca="1" si="5"/>
        <v>43</v>
      </c>
    </row>
    <row r="110" spans="1:100" s="37" customFormat="1">
      <c r="A110" s="27">
        <f>IF(C110=0,"",SUBTOTAL(3,C$5:C110))</f>
        <v>106</v>
      </c>
      <c r="B110" s="82">
        <v>24</v>
      </c>
      <c r="C110" s="126" t="s">
        <v>3484</v>
      </c>
      <c r="D110" s="1001" t="s">
        <v>3511</v>
      </c>
      <c r="E110" s="127" t="s">
        <v>4096</v>
      </c>
      <c r="F110" s="63" t="str">
        <f>VLOOKUP(D110,'Sheet1 (2)'!$D$11:$F$338,3,0)</f>
        <v>Phạm Lê Như Quỳnh</v>
      </c>
      <c r="G110" s="697">
        <v>5097000</v>
      </c>
      <c r="H110" s="697"/>
      <c r="I110" s="63" t="s">
        <v>63</v>
      </c>
      <c r="J110" s="28">
        <f t="shared" si="4"/>
        <v>0</v>
      </c>
      <c r="K110" s="28" t="s">
        <v>33</v>
      </c>
      <c r="L110" s="28" t="s">
        <v>34</v>
      </c>
      <c r="M110" s="133"/>
      <c r="N110" s="48" t="s">
        <v>513</v>
      </c>
      <c r="O110" s="30">
        <v>45663</v>
      </c>
      <c r="P110" s="30">
        <v>45988</v>
      </c>
      <c r="Q110" s="133"/>
      <c r="R110" s="32" t="s">
        <v>4256</v>
      </c>
      <c r="S110" s="32"/>
      <c r="T110" s="79" t="s">
        <v>4257</v>
      </c>
      <c r="U110" s="79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34">
        <v>44440</v>
      </c>
      <c r="AH110" s="34"/>
      <c r="AI110" s="48" t="s">
        <v>232</v>
      </c>
      <c r="AJ110" s="35" t="s">
        <v>4258</v>
      </c>
      <c r="AK110" s="35" t="s">
        <v>4259</v>
      </c>
      <c r="AL110" s="35"/>
      <c r="AM110" s="73"/>
      <c r="AN110" s="48" t="s">
        <v>93</v>
      </c>
      <c r="AO110" s="48"/>
      <c r="AP110" s="32" t="s">
        <v>518</v>
      </c>
      <c r="AQ110" s="37">
        <f t="shared" ca="1" si="5"/>
        <v>1</v>
      </c>
    </row>
    <row r="111" spans="1:100" s="37" customFormat="1">
      <c r="A111" s="27">
        <f>IF(C111=0,"",SUBTOTAL(3,C$5:C111))</f>
        <v>107</v>
      </c>
      <c r="B111" s="99">
        <v>1</v>
      </c>
      <c r="C111" s="100" t="s">
        <v>619</v>
      </c>
      <c r="D111" s="27" t="str">
        <f>VLOOKUP(C111,Sheet4!$A$1:$B$300,2,0)</f>
        <v>5496032622</v>
      </c>
      <c r="E111" s="101" t="s">
        <v>620</v>
      </c>
      <c r="F111" s="63" t="str">
        <f>VLOOKUP(D111,'Sheet1 (2)'!$D$11:$F$338,3,0)</f>
        <v>Lê Bá Quốc</v>
      </c>
      <c r="G111" s="697">
        <f>VLOOKUP(C111,'chuyển xếp 2024'!$C$5:$W$328,17,0)</f>
        <v>7873000</v>
      </c>
      <c r="H111" s="697">
        <f>VLOOKUP(C111,'chuyển xếp 2024'!$C$5:$W$328,19,0)</f>
        <v>1419000</v>
      </c>
      <c r="I111" s="101" t="s">
        <v>32</v>
      </c>
      <c r="J111" s="28">
        <f t="shared" si="4"/>
        <v>1</v>
      </c>
      <c r="K111" s="28" t="s">
        <v>33</v>
      </c>
      <c r="L111" s="28" t="s">
        <v>34</v>
      </c>
      <c r="M111" s="101" t="s">
        <v>469</v>
      </c>
      <c r="N111" s="48" t="s">
        <v>621</v>
      </c>
      <c r="O111" s="30">
        <v>24660</v>
      </c>
      <c r="P111" s="31">
        <v>32024</v>
      </c>
      <c r="Q111" s="85" t="s">
        <v>36</v>
      </c>
      <c r="R111" s="32" t="s">
        <v>622</v>
      </c>
      <c r="S111" s="32" t="str">
        <f t="shared" ca="1" si="6"/>
        <v xml:space="preserve">38 NĂM 11 THÁNG 15 NGÀY </v>
      </c>
      <c r="T111" s="94" t="s">
        <v>623</v>
      </c>
      <c r="U111" s="94" t="str">
        <f>VLOOKUP(C111,Sheet5!$B$2:$G$253,6,0)</f>
        <v>045067001245</v>
      </c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34"/>
      <c r="AH111" s="34"/>
      <c r="AI111" s="48" t="s">
        <v>232</v>
      </c>
      <c r="AJ111" s="35" t="s">
        <v>382</v>
      </c>
      <c r="AK111" s="48" t="s">
        <v>624</v>
      </c>
      <c r="AL111" s="48" t="s">
        <v>624</v>
      </c>
      <c r="AM111" s="73"/>
      <c r="AN111" s="85" t="s">
        <v>625</v>
      </c>
      <c r="AO111" s="85"/>
      <c r="AP111" s="32" t="s">
        <v>73</v>
      </c>
      <c r="AQ111" s="501">
        <f t="shared" ca="1" si="5"/>
        <v>59</v>
      </c>
    </row>
    <row r="112" spans="1:100" s="37" customFormat="1">
      <c r="A112" s="27">
        <f>IF(C112=0,"",SUBTOTAL(3,C$5:C112))</f>
        <v>108</v>
      </c>
      <c r="B112" s="99">
        <v>2</v>
      </c>
      <c r="C112" s="100" t="s">
        <v>626</v>
      </c>
      <c r="D112" s="27" t="str">
        <f>VLOOKUP(C112,Sheet4!$A$1:$B$300,2,0)</f>
        <v>6506006779</v>
      </c>
      <c r="E112" s="101" t="s">
        <v>627</v>
      </c>
      <c r="F112" s="63" t="str">
        <f>VLOOKUP(D112,'Sheet1 (2)'!$D$11:$F$338,3,0)</f>
        <v>Nguyễn Chí Công</v>
      </c>
      <c r="G112" s="697">
        <f>VLOOKUP(C112,'chuyển xếp 2024'!$C$5:$W$328,21,0)</f>
        <v>6906000</v>
      </c>
      <c r="H112" s="697">
        <f>VLOOKUP(C112,'chuyển xếp 2024'!$C$5:$W$328,19,0)</f>
        <v>0</v>
      </c>
      <c r="I112" s="101" t="s">
        <v>32</v>
      </c>
      <c r="J112" s="28">
        <f t="shared" si="4"/>
        <v>1</v>
      </c>
      <c r="K112" s="28" t="s">
        <v>33</v>
      </c>
      <c r="L112" s="28" t="s">
        <v>489</v>
      </c>
      <c r="M112" s="101"/>
      <c r="N112" s="48" t="s">
        <v>621</v>
      </c>
      <c r="O112" s="30">
        <v>28787</v>
      </c>
      <c r="P112" s="31">
        <v>38596</v>
      </c>
      <c r="Q112" s="85" t="s">
        <v>36</v>
      </c>
      <c r="R112" s="32" t="s">
        <v>628</v>
      </c>
      <c r="S112" s="32" t="str">
        <f t="shared" ca="1" si="6"/>
        <v xml:space="preserve">20 NĂM 11 THÁNG 18 NGÀY </v>
      </c>
      <c r="T112" s="94" t="s">
        <v>629</v>
      </c>
      <c r="U112" s="94" t="str">
        <f>VLOOKUP(C112,Sheet5!$B$2:$G$253,6,0)</f>
        <v>024078000504</v>
      </c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34"/>
      <c r="AH112" s="34"/>
      <c r="AI112" s="48" t="s">
        <v>232</v>
      </c>
      <c r="AJ112" s="35" t="s">
        <v>630</v>
      </c>
      <c r="AK112" s="48" t="s">
        <v>631</v>
      </c>
      <c r="AL112" s="48" t="s">
        <v>631</v>
      </c>
      <c r="AM112" s="73"/>
      <c r="AN112" s="85" t="s">
        <v>625</v>
      </c>
      <c r="AO112" s="85"/>
      <c r="AP112" s="32" t="s">
        <v>632</v>
      </c>
      <c r="AQ112" s="37">
        <f t="shared" ca="1" si="5"/>
        <v>47</v>
      </c>
    </row>
    <row r="113" spans="1:43" s="37" customFormat="1">
      <c r="A113" s="27">
        <f>IF(C113=0,"",SUBTOTAL(3,C$5:C113))</f>
        <v>109</v>
      </c>
      <c r="B113" s="99">
        <v>3</v>
      </c>
      <c r="C113" s="100" t="s">
        <v>633</v>
      </c>
      <c r="D113" s="27" t="str">
        <f>VLOOKUP(C113,Sheet4!$A$1:$B$300,2,0)</f>
        <v>5404002322</v>
      </c>
      <c r="E113" s="101" t="s">
        <v>634</v>
      </c>
      <c r="F113" s="63" t="str">
        <f>VLOOKUP(D113,'Sheet1 (2)'!$D$11:$F$338,3,0)</f>
        <v>Lê Hoàng Nam</v>
      </c>
      <c r="G113" s="697">
        <f>VLOOKUP(C113,'chuyển xếp 2024'!$C$5:$W$328,21,0)</f>
        <v>7873000</v>
      </c>
      <c r="H113" s="697">
        <f>VLOOKUP(C113,'chuyển xếp 2024'!$C$5:$W$328,19,0)</f>
        <v>0</v>
      </c>
      <c r="I113" s="101" t="s">
        <v>32</v>
      </c>
      <c r="J113" s="28">
        <f t="shared" si="4"/>
        <v>1</v>
      </c>
      <c r="K113" s="28" t="s">
        <v>33</v>
      </c>
      <c r="L113" s="28" t="s">
        <v>34</v>
      </c>
      <c r="M113" s="101"/>
      <c r="N113" s="48" t="s">
        <v>621</v>
      </c>
      <c r="O113" s="30">
        <v>30395</v>
      </c>
      <c r="P113" s="31">
        <v>37803</v>
      </c>
      <c r="Q113" s="85" t="s">
        <v>36</v>
      </c>
      <c r="R113" s="32" t="s">
        <v>635</v>
      </c>
      <c r="S113" s="32" t="str">
        <f t="shared" ca="1" si="6"/>
        <v xml:space="preserve">23 NĂM 1 THÁNG 18 NGÀY </v>
      </c>
      <c r="T113" s="84" t="s">
        <v>636</v>
      </c>
      <c r="U113" s="94" t="str">
        <f>VLOOKUP(C113,Sheet5!$B$2:$G$253,6,0)</f>
        <v>092083003624</v>
      </c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34">
        <v>42901</v>
      </c>
      <c r="AH113" s="34"/>
      <c r="AI113" s="48" t="s">
        <v>232</v>
      </c>
      <c r="AJ113" s="35" t="s">
        <v>168</v>
      </c>
      <c r="AK113" s="48" t="s">
        <v>637</v>
      </c>
      <c r="AL113" s="48" t="s">
        <v>637</v>
      </c>
      <c r="AM113" s="73"/>
      <c r="AN113" s="85" t="s">
        <v>625</v>
      </c>
      <c r="AO113" s="85"/>
      <c r="AP113" s="32" t="s">
        <v>632</v>
      </c>
      <c r="AQ113" s="37">
        <f t="shared" ca="1" si="5"/>
        <v>43</v>
      </c>
    </row>
    <row r="114" spans="1:43" s="37" customFormat="1">
      <c r="A114" s="27">
        <f>IF(C114=0,"",SUBTOTAL(3,C$5:C114))</f>
        <v>110</v>
      </c>
      <c r="B114" s="99">
        <v>4</v>
      </c>
      <c r="C114" s="100" t="s">
        <v>638</v>
      </c>
      <c r="D114" s="27" t="str">
        <f>VLOOKUP(C114,Sheet4!$A$1:$B$300,2,0)</f>
        <v>9208016241</v>
      </c>
      <c r="E114" s="101" t="s">
        <v>1739</v>
      </c>
      <c r="F114" s="63" t="str">
        <f>VLOOKUP(D114,'Sheet1 (2)'!$D$11:$F$338,3,0)</f>
        <v>Nguyễn Văn Thành</v>
      </c>
      <c r="G114" s="697">
        <f>VLOOKUP(C114,'chuyển xếp 2024'!$C$5:$W$328,21,0)</f>
        <v>6906000</v>
      </c>
      <c r="H114" s="697">
        <f>VLOOKUP(C114,'chuyển xếp 2024'!$C$5:$W$328,19,0)</f>
        <v>0</v>
      </c>
      <c r="I114" s="101" t="s">
        <v>32</v>
      </c>
      <c r="J114" s="28">
        <f t="shared" si="4"/>
        <v>1</v>
      </c>
      <c r="K114" s="28" t="s">
        <v>33</v>
      </c>
      <c r="L114" s="28" t="s">
        <v>34</v>
      </c>
      <c r="M114" s="101"/>
      <c r="N114" s="48" t="s">
        <v>621</v>
      </c>
      <c r="O114" s="30">
        <v>29666</v>
      </c>
      <c r="P114" s="31">
        <v>39188</v>
      </c>
      <c r="Q114" s="85" t="s">
        <v>36</v>
      </c>
      <c r="R114" s="32" t="s">
        <v>640</v>
      </c>
      <c r="S114" s="32" t="str">
        <f t="shared" ca="1" si="6"/>
        <v xml:space="preserve">19 NĂM 4 THÁNG 3 NGÀY </v>
      </c>
      <c r="T114" s="94" t="s">
        <v>641</v>
      </c>
      <c r="U114" s="94" t="str">
        <f>VLOOKUP(C114,Sheet5!$B$2:$G$253,6,0)</f>
        <v>089081008786</v>
      </c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34"/>
      <c r="AH114" s="34"/>
      <c r="AI114" s="48" t="s">
        <v>232</v>
      </c>
      <c r="AJ114" s="35" t="s">
        <v>642</v>
      </c>
      <c r="AK114" s="48" t="s">
        <v>643</v>
      </c>
      <c r="AL114" s="48" t="s">
        <v>643</v>
      </c>
      <c r="AM114" s="73"/>
      <c r="AN114" s="85" t="s">
        <v>625</v>
      </c>
      <c r="AO114" s="85"/>
      <c r="AP114" s="32" t="s">
        <v>632</v>
      </c>
      <c r="AQ114" s="37">
        <f t="shared" ca="1" si="5"/>
        <v>45</v>
      </c>
    </row>
    <row r="115" spans="1:43" s="37" customFormat="1">
      <c r="A115" s="27">
        <f>IF(C115=0,"",SUBTOTAL(3,C$5:C115))</f>
        <v>111</v>
      </c>
      <c r="B115" s="99">
        <v>5</v>
      </c>
      <c r="C115" s="73" t="s">
        <v>649</v>
      </c>
      <c r="D115" s="27" t="str">
        <f>VLOOKUP(C115,Sheet4!$A$1:$B$300,2,0)</f>
        <v>9216014087</v>
      </c>
      <c r="E115" s="133" t="s">
        <v>650</v>
      </c>
      <c r="F115" s="63" t="str">
        <f>VLOOKUP(D115,'Sheet1 (2)'!$D$11:$F$338,3,0)</f>
        <v>Phạm Phương Linh</v>
      </c>
      <c r="G115" s="697">
        <f>VLOOKUP(C115,'chuyển xếp 2024'!$C$5:$W$328,21,0)</f>
        <v>6058000</v>
      </c>
      <c r="H115" s="697">
        <f>VLOOKUP(C115,'chuyển xếp 2024'!$C$5:$W$328,19,0)</f>
        <v>0</v>
      </c>
      <c r="I115" s="133" t="s">
        <v>32</v>
      </c>
      <c r="J115" s="28">
        <f t="shared" si="4"/>
        <v>1</v>
      </c>
      <c r="K115" s="28" t="s">
        <v>33</v>
      </c>
      <c r="L115" s="28" t="s">
        <v>34</v>
      </c>
      <c r="M115" s="35"/>
      <c r="N115" s="48" t="s">
        <v>621</v>
      </c>
      <c r="O115" s="30">
        <v>33444</v>
      </c>
      <c r="P115" s="31">
        <v>42614</v>
      </c>
      <c r="Q115" s="85" t="s">
        <v>36</v>
      </c>
      <c r="R115" s="32" t="s">
        <v>651</v>
      </c>
      <c r="S115" s="32" t="str">
        <f t="shared" ca="1" si="6"/>
        <v xml:space="preserve">9 NĂM 11 THÁNG 18 NGÀY </v>
      </c>
      <c r="T115" s="94" t="s">
        <v>652</v>
      </c>
      <c r="U115" s="94" t="str">
        <f>VLOOKUP(C115,Sheet5!$B$2:$G$253,6,0)</f>
        <v>091091008572</v>
      </c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34"/>
      <c r="AH115" s="34"/>
      <c r="AI115" s="48" t="s">
        <v>232</v>
      </c>
      <c r="AJ115" s="35" t="s">
        <v>653</v>
      </c>
      <c r="AK115" s="48" t="s">
        <v>654</v>
      </c>
      <c r="AL115" s="48" t="s">
        <v>655</v>
      </c>
      <c r="AM115" s="73"/>
      <c r="AN115" s="48" t="s">
        <v>625</v>
      </c>
      <c r="AO115" s="48"/>
      <c r="AP115" s="32" t="s">
        <v>656</v>
      </c>
      <c r="AQ115" s="37">
        <f t="shared" ca="1" si="5"/>
        <v>35</v>
      </c>
    </row>
    <row r="116" spans="1:43" s="37" customFormat="1">
      <c r="A116" s="27">
        <f>IF(C116=0,"",SUBTOTAL(3,C$5:C116))</f>
        <v>112</v>
      </c>
      <c r="B116" s="99">
        <v>6</v>
      </c>
      <c r="C116" s="73" t="s">
        <v>657</v>
      </c>
      <c r="D116" s="27" t="str">
        <f>VLOOKUP(C116,Sheet4!$A$1:$B$300,2,0)</f>
        <v>9213007684</v>
      </c>
      <c r="E116" s="133" t="s">
        <v>658</v>
      </c>
      <c r="F116" s="63" t="str">
        <f>VLOOKUP(D116,'Sheet1 (2)'!$D$11:$F$338,3,0)</f>
        <v>Trần Văn Hiền</v>
      </c>
      <c r="G116" s="697" t="e">
        <f>VLOOKUP(C116,'chuyển xếp 2024'!$C$5:$W$328,21,0)</f>
        <v>#N/A</v>
      </c>
      <c r="H116" s="697" t="e">
        <f>VLOOKUP(C116,'chuyển xếp 2024'!$C$5:$W$328,19,0)</f>
        <v>#N/A</v>
      </c>
      <c r="I116" s="133" t="s">
        <v>32</v>
      </c>
      <c r="J116" s="28">
        <f t="shared" si="4"/>
        <v>1</v>
      </c>
      <c r="K116" s="28" t="s">
        <v>33</v>
      </c>
      <c r="L116" s="28" t="s">
        <v>34</v>
      </c>
      <c r="M116" s="35"/>
      <c r="N116" s="48" t="s">
        <v>621</v>
      </c>
      <c r="O116" s="31">
        <v>26665</v>
      </c>
      <c r="P116" s="31">
        <v>44342</v>
      </c>
      <c r="Q116" s="85" t="s">
        <v>36</v>
      </c>
      <c r="R116" s="32" t="s">
        <v>659</v>
      </c>
      <c r="S116" s="32" t="str">
        <f t="shared" ca="1" si="6"/>
        <v xml:space="preserve">5 NĂM 2 THÁNG 24 NGÀY </v>
      </c>
      <c r="T116" s="94" t="s">
        <v>660</v>
      </c>
      <c r="U116" s="94" t="str">
        <f>VLOOKUP(C116,Sheet5!$B$2:$G$253,6,0)</f>
        <v>093073001313</v>
      </c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34"/>
      <c r="AH116" s="34"/>
      <c r="AI116" s="48" t="s">
        <v>232</v>
      </c>
      <c r="AJ116" s="48" t="s">
        <v>661</v>
      </c>
      <c r="AK116" s="48" t="s">
        <v>624</v>
      </c>
      <c r="AL116" s="48" t="s">
        <v>624</v>
      </c>
      <c r="AM116" s="73"/>
      <c r="AN116" s="48" t="s">
        <v>625</v>
      </c>
      <c r="AO116" s="48"/>
      <c r="AP116" s="32" t="s">
        <v>656</v>
      </c>
      <c r="AQ116" s="37">
        <f t="shared" ca="1" si="5"/>
        <v>53</v>
      </c>
    </row>
    <row r="117" spans="1:43" s="37" customFormat="1">
      <c r="A117" s="27">
        <f>IF(C117=0,"",SUBTOTAL(3,C$5:C117))</f>
        <v>113</v>
      </c>
      <c r="B117" s="99">
        <v>7</v>
      </c>
      <c r="C117" s="73" t="s">
        <v>2455</v>
      </c>
      <c r="D117" s="27" t="str">
        <f>VLOOKUP(C117,Sheet4!$A$1:$B$300,2,0)</f>
        <v>9222511659</v>
      </c>
      <c r="E117" s="133" t="s">
        <v>2454</v>
      </c>
      <c r="F117" s="63" t="str">
        <f>VLOOKUP(D117,'Sheet1 (2)'!$D$11:$F$338,3,0)</f>
        <v>Nguyễn Thành Tân</v>
      </c>
      <c r="G117" s="697">
        <f>VLOOKUP(C117,'chuyển xếp 2024'!$C$5:$W$328,21,0)</f>
        <v>5061000</v>
      </c>
      <c r="H117" s="697">
        <f>VLOOKUP(C117,'chuyển xếp 2024'!$C$5:$W$328,19,0)</f>
        <v>0</v>
      </c>
      <c r="I117" s="133" t="s">
        <v>32</v>
      </c>
      <c r="J117" s="28">
        <f t="shared" si="4"/>
        <v>1</v>
      </c>
      <c r="K117" s="28" t="s">
        <v>33</v>
      </c>
      <c r="L117" s="28" t="s">
        <v>34</v>
      </c>
      <c r="M117" s="35"/>
      <c r="N117" s="48" t="s">
        <v>621</v>
      </c>
      <c r="O117" s="31">
        <v>28495</v>
      </c>
      <c r="P117" s="31">
        <v>45453</v>
      </c>
      <c r="Q117" s="85" t="s">
        <v>117</v>
      </c>
      <c r="R117" s="32" t="s">
        <v>2456</v>
      </c>
      <c r="S117" s="32" t="str">
        <f t="shared" ca="1" si="6"/>
        <v xml:space="preserve">2 NĂM 2 THÁNG 9 NGÀY </v>
      </c>
      <c r="T117" s="94" t="s">
        <v>2457</v>
      </c>
      <c r="U117" s="94" t="s">
        <v>2457</v>
      </c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34">
        <v>44421</v>
      </c>
      <c r="AH117" s="34"/>
      <c r="AI117" s="48" t="s">
        <v>232</v>
      </c>
      <c r="AJ117" s="48" t="s">
        <v>2458</v>
      </c>
      <c r="AK117" s="48" t="s">
        <v>2459</v>
      </c>
      <c r="AL117" s="48"/>
      <c r="AM117" s="73"/>
      <c r="AN117" s="48" t="s">
        <v>625</v>
      </c>
      <c r="AO117" s="48"/>
      <c r="AP117" s="32" t="s">
        <v>656</v>
      </c>
      <c r="AQ117" s="37">
        <f t="shared" ca="1" si="5"/>
        <v>48</v>
      </c>
    </row>
    <row r="118" spans="1:43" s="37" customFormat="1">
      <c r="A118" s="27">
        <f>IF(C118=0,"",SUBTOTAL(3,C$5:C118))</f>
        <v>114</v>
      </c>
      <c r="B118" s="99">
        <v>8</v>
      </c>
      <c r="C118" s="73" t="s">
        <v>2679</v>
      </c>
      <c r="D118" s="962" t="s">
        <v>2993</v>
      </c>
      <c r="E118" s="133" t="s">
        <v>2675</v>
      </c>
      <c r="F118" s="63" t="str">
        <f>VLOOKUP(D118,'Sheet1 (2)'!$D$11:$F$338,3,0)</f>
        <v>Hoàng Hải Triều</v>
      </c>
      <c r="G118" s="697">
        <v>6281000</v>
      </c>
      <c r="H118" s="697"/>
      <c r="I118" s="133" t="s">
        <v>32</v>
      </c>
      <c r="J118" s="28">
        <f t="shared" si="4"/>
        <v>1</v>
      </c>
      <c r="K118" s="28" t="s">
        <v>33</v>
      </c>
      <c r="L118" s="28" t="s">
        <v>34</v>
      </c>
      <c r="M118" s="35"/>
      <c r="N118" s="48" t="s">
        <v>621</v>
      </c>
      <c r="O118" s="31">
        <v>28131</v>
      </c>
      <c r="P118" s="31">
        <v>37628</v>
      </c>
      <c r="Q118" s="133" t="s">
        <v>36</v>
      </c>
      <c r="R118" s="32"/>
      <c r="S118" s="32" t="str">
        <f t="shared" ca="1" si="6"/>
        <v xml:space="preserve">23 NĂM 7 THÁNG 12 NGÀY </v>
      </c>
      <c r="T118" s="94" t="s">
        <v>2676</v>
      </c>
      <c r="U118" s="94" t="s">
        <v>2676</v>
      </c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34"/>
      <c r="AH118" s="34"/>
      <c r="AI118" s="48" t="s">
        <v>232</v>
      </c>
      <c r="AJ118" s="48" t="s">
        <v>2677</v>
      </c>
      <c r="AK118" s="48" t="s">
        <v>2678</v>
      </c>
      <c r="AL118" s="48"/>
      <c r="AM118" s="73"/>
      <c r="AN118" s="48" t="s">
        <v>625</v>
      </c>
      <c r="AO118" s="48"/>
      <c r="AP118" s="32" t="s">
        <v>656</v>
      </c>
      <c r="AQ118" s="37">
        <f t="shared" ca="1" si="5"/>
        <v>49</v>
      </c>
    </row>
    <row r="119" spans="1:43" s="37" customFormat="1">
      <c r="A119" s="27">
        <f>IF(C119=0,"",SUBTOTAL(3,C$5:C119))</f>
        <v>115</v>
      </c>
      <c r="B119" s="99"/>
      <c r="C119" s="73" t="s">
        <v>4239</v>
      </c>
      <c r="D119" s="962"/>
      <c r="E119" s="133" t="s">
        <v>4238</v>
      </c>
      <c r="F119" s="63"/>
      <c r="G119" s="697">
        <v>4730000</v>
      </c>
      <c r="H119" s="697"/>
      <c r="I119" s="133" t="s">
        <v>32</v>
      </c>
      <c r="J119" s="28"/>
      <c r="K119" s="28" t="s">
        <v>33</v>
      </c>
      <c r="L119" s="28" t="s">
        <v>34</v>
      </c>
      <c r="M119" s="35"/>
      <c r="N119" s="48" t="s">
        <v>621</v>
      </c>
      <c r="O119" s="31">
        <v>32395</v>
      </c>
      <c r="P119" s="31">
        <v>46032</v>
      </c>
      <c r="Q119" s="133"/>
      <c r="R119" s="32" t="s">
        <v>4242</v>
      </c>
      <c r="S119" s="32" t="str">
        <f t="shared" ca="1" si="6"/>
        <v xml:space="preserve">0 NĂM 7 THÁNG 9 NGÀY </v>
      </c>
      <c r="T119" s="94" t="s">
        <v>4244</v>
      </c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34">
        <v>44421</v>
      </c>
      <c r="AH119" s="34"/>
      <c r="AI119" s="48" t="s">
        <v>232</v>
      </c>
      <c r="AJ119" s="48" t="s">
        <v>4245</v>
      </c>
      <c r="AK119" s="48" t="s">
        <v>4246</v>
      </c>
      <c r="AL119" s="48"/>
      <c r="AM119" s="73"/>
      <c r="AN119" s="48" t="s">
        <v>625</v>
      </c>
      <c r="AO119" s="48"/>
      <c r="AP119" s="32" t="s">
        <v>656</v>
      </c>
      <c r="AQ119" s="37">
        <f t="shared" ca="1" si="5"/>
        <v>37</v>
      </c>
    </row>
    <row r="120" spans="1:43" s="37" customFormat="1">
      <c r="A120" s="27">
        <f>IF(C120=0,"",SUBTOTAL(3,C$5:C120))</f>
        <v>116</v>
      </c>
      <c r="B120" s="99"/>
      <c r="C120" s="73" t="s">
        <v>4240</v>
      </c>
      <c r="D120" s="962"/>
      <c r="E120" s="133" t="s">
        <v>4241</v>
      </c>
      <c r="F120" s="63"/>
      <c r="G120" s="697">
        <v>4955000</v>
      </c>
      <c r="H120" s="697"/>
      <c r="I120" s="133" t="s">
        <v>32</v>
      </c>
      <c r="J120" s="28"/>
      <c r="K120" s="28" t="s">
        <v>33</v>
      </c>
      <c r="L120" s="28" t="s">
        <v>34</v>
      </c>
      <c r="M120" s="35"/>
      <c r="N120" s="48" t="s">
        <v>621</v>
      </c>
      <c r="O120" s="31">
        <v>36266</v>
      </c>
      <c r="P120" s="31">
        <v>46032</v>
      </c>
      <c r="Q120" s="133"/>
      <c r="R120" s="32" t="s">
        <v>4243</v>
      </c>
      <c r="S120" s="32" t="str">
        <f t="shared" ca="1" si="6"/>
        <v xml:space="preserve">0 NĂM 7 THÁNG 9 NGÀY </v>
      </c>
      <c r="T120" s="94" t="s">
        <v>4247</v>
      </c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34">
        <v>44711</v>
      </c>
      <c r="AH120" s="34"/>
      <c r="AI120" s="48" t="s">
        <v>232</v>
      </c>
      <c r="AJ120" s="48" t="s">
        <v>4248</v>
      </c>
      <c r="AK120" s="48" t="s">
        <v>4249</v>
      </c>
      <c r="AL120" s="48"/>
      <c r="AM120" s="73"/>
      <c r="AN120" s="48" t="s">
        <v>625</v>
      </c>
      <c r="AO120" s="48"/>
      <c r="AP120" s="32" t="s">
        <v>656</v>
      </c>
      <c r="AQ120" s="37">
        <f t="shared" ca="1" si="5"/>
        <v>27</v>
      </c>
    </row>
    <row r="121" spans="1:43" s="36" customFormat="1">
      <c r="A121" s="25">
        <f>IF(C121=0,"",SUBTOTAL(3,C$5:C121))</f>
        <v>117</v>
      </c>
      <c r="B121" s="86">
        <v>1</v>
      </c>
      <c r="C121" s="69" t="s">
        <v>668</v>
      </c>
      <c r="D121" s="25" t="str">
        <f>VLOOKUP(C121,Sheet4!$A$1:$B$300,2,0)</f>
        <v>6506006789</v>
      </c>
      <c r="E121" s="98" t="s">
        <v>669</v>
      </c>
      <c r="F121" s="63" t="str">
        <f>VLOOKUP(C121,'T3-26'!$C$126:$E$334,3,0)</f>
        <v>Nguyễn Hữu Giang</v>
      </c>
      <c r="G121" s="774">
        <f>VLOOKUP(C121,'chuyển xếp 2024'!$C$5:$W$328,17,0)</f>
        <v>6885000</v>
      </c>
      <c r="H121" s="774">
        <f>VLOOKUP(C121,'chuyển xếp 2024'!$C$5:$W$328,19,0)</f>
        <v>1892000</v>
      </c>
      <c r="I121" s="67" t="s">
        <v>32</v>
      </c>
      <c r="J121" s="63">
        <f t="shared" si="4"/>
        <v>1</v>
      </c>
      <c r="K121" s="63" t="s">
        <v>33</v>
      </c>
      <c r="L121" s="63" t="s">
        <v>34</v>
      </c>
      <c r="M121" s="87" t="s">
        <v>670</v>
      </c>
      <c r="N121" s="46" t="s">
        <v>671</v>
      </c>
      <c r="O121" s="106">
        <v>29844</v>
      </c>
      <c r="P121" s="107">
        <v>38768</v>
      </c>
      <c r="Q121" s="67" t="s">
        <v>36</v>
      </c>
      <c r="R121" s="56" t="s">
        <v>672</v>
      </c>
      <c r="S121" s="56" t="str">
        <f t="shared" ca="1" si="6"/>
        <v xml:space="preserve">20 NĂM 5 THÁNG 30 NGÀY </v>
      </c>
      <c r="T121" s="80" t="s">
        <v>673</v>
      </c>
      <c r="U121" s="80" t="str">
        <f>VLOOKUP(C121,Sheet5!$B$2:$G$253,6,0)</f>
        <v>092081007863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628"/>
      <c r="AH121" s="628"/>
      <c r="AI121" s="46" t="s">
        <v>232</v>
      </c>
      <c r="AJ121" s="108" t="s">
        <v>92</v>
      </c>
      <c r="AK121" s="46" t="s">
        <v>674</v>
      </c>
      <c r="AL121" s="46"/>
      <c r="AM121" s="66"/>
      <c r="AN121" s="46" t="s">
        <v>182</v>
      </c>
      <c r="AO121" s="46" t="s">
        <v>675</v>
      </c>
      <c r="AP121" s="56" t="s">
        <v>676</v>
      </c>
      <c r="AQ121" s="36">
        <f t="shared" ca="1" si="5"/>
        <v>44</v>
      </c>
    </row>
    <row r="122" spans="1:43" s="36" customFormat="1">
      <c r="A122" s="25">
        <f>IF(C122=0,"",SUBTOTAL(3,C$5:C122))</f>
        <v>118</v>
      </c>
      <c r="B122" s="86">
        <v>2</v>
      </c>
      <c r="C122" s="86" t="s">
        <v>677</v>
      </c>
      <c r="D122" s="25" t="str">
        <f>VLOOKUP(C122,Sheet4!$A$1:$B$300,2,0)</f>
        <v>5496032564</v>
      </c>
      <c r="E122" s="87" t="s">
        <v>678</v>
      </c>
      <c r="F122" s="63" t="str">
        <f>VLOOKUP(C122,'T3-26'!$C$126:$E$334,3,0)</f>
        <v>Nguyễn Thị Yên Hà</v>
      </c>
      <c r="G122" s="774">
        <f>VLOOKUP(C122,'chuyển xếp 2024'!$C$5:$W$328,21,0)</f>
        <v>7436000</v>
      </c>
      <c r="H122" s="774">
        <f>VLOOKUP(C122,'chuyển xếp 2024'!$C$5:$W$328,19,0)</f>
        <v>0</v>
      </c>
      <c r="I122" s="63" t="s">
        <v>63</v>
      </c>
      <c r="J122" s="63">
        <f t="shared" si="4"/>
        <v>0</v>
      </c>
      <c r="K122" s="63" t="s">
        <v>33</v>
      </c>
      <c r="L122" s="63" t="s">
        <v>34</v>
      </c>
      <c r="M122" s="87"/>
      <c r="N122" s="46" t="s">
        <v>386</v>
      </c>
      <c r="O122" s="106">
        <v>25578</v>
      </c>
      <c r="P122" s="107">
        <v>34426</v>
      </c>
      <c r="Q122" s="625" t="s">
        <v>36</v>
      </c>
      <c r="R122" s="56" t="s">
        <v>679</v>
      </c>
      <c r="S122" s="56" t="str">
        <f t="shared" ca="1" si="6"/>
        <v xml:space="preserve">32 NĂM 4 THÁNG 17 NGÀY </v>
      </c>
      <c r="T122" s="878" t="s">
        <v>680</v>
      </c>
      <c r="U122" s="80" t="str">
        <f>VLOOKUP(C122,Sheet5!$B$2:$G$253,6,0)</f>
        <v>092170000894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75"/>
      <c r="AH122" s="75"/>
      <c r="AI122" s="46" t="s">
        <v>232</v>
      </c>
      <c r="AJ122" s="108" t="s">
        <v>630</v>
      </c>
      <c r="AK122" s="46" t="s">
        <v>312</v>
      </c>
      <c r="AL122" s="46"/>
      <c r="AM122" s="66"/>
      <c r="AN122" s="625" t="s">
        <v>156</v>
      </c>
      <c r="AO122" s="625"/>
      <c r="AP122" s="56" t="s">
        <v>387</v>
      </c>
      <c r="AQ122" s="64">
        <f t="shared" ca="1" si="5"/>
        <v>56</v>
      </c>
    </row>
    <row r="123" spans="1:43" s="36" customFormat="1">
      <c r="A123" s="25">
        <f>IF(C123=0,"",SUBTOTAL(3,C$5:C123))</f>
        <v>119</v>
      </c>
      <c r="B123" s="86">
        <v>3</v>
      </c>
      <c r="C123" s="25" t="s">
        <v>681</v>
      </c>
      <c r="D123" s="25" t="str">
        <f>VLOOKUP(C123,Sheet4!$A$1:$B$300,2,0)</f>
        <v>9214012339</v>
      </c>
      <c r="E123" s="63" t="s">
        <v>682</v>
      </c>
      <c r="F123" s="63" t="str">
        <f>VLOOKUP(C123,'T3-26'!$C$126:$E$334,3,0)</f>
        <v>Giang Minh Tú</v>
      </c>
      <c r="G123" s="774">
        <f>VLOOKUP(C123,'chuyển xếp 2024'!$C$5:$W$328,17,0)</f>
        <v>7673000</v>
      </c>
      <c r="H123" s="774">
        <f>VLOOKUP(C123,'chuyển xếp 2024'!$C$5:$W$328,19,0)</f>
        <v>2365000</v>
      </c>
      <c r="I123" s="63" t="s">
        <v>32</v>
      </c>
      <c r="J123" s="63">
        <f t="shared" si="4"/>
        <v>1</v>
      </c>
      <c r="K123" s="63" t="s">
        <v>33</v>
      </c>
      <c r="L123" s="63" t="s">
        <v>34</v>
      </c>
      <c r="M123" s="87" t="s">
        <v>670</v>
      </c>
      <c r="N123" s="46" t="s">
        <v>386</v>
      </c>
      <c r="O123" s="106">
        <v>33824</v>
      </c>
      <c r="P123" s="107">
        <v>41913</v>
      </c>
      <c r="Q123" s="625" t="s">
        <v>36</v>
      </c>
      <c r="R123" s="56" t="s">
        <v>683</v>
      </c>
      <c r="S123" s="56" t="str">
        <f t="shared" ca="1" si="6"/>
        <v xml:space="preserve">11 NĂM 10 THÁNG 18 NGÀY </v>
      </c>
      <c r="T123" s="80" t="s">
        <v>684</v>
      </c>
      <c r="U123" s="80" t="str">
        <f>VLOOKUP(C123,Sheet5!$B$2:$G$253,6,0)</f>
        <v>086092010101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75"/>
      <c r="AH123" s="75"/>
      <c r="AI123" s="46" t="s">
        <v>232</v>
      </c>
      <c r="AJ123" s="108" t="s">
        <v>685</v>
      </c>
      <c r="AK123" s="46" t="s">
        <v>686</v>
      </c>
      <c r="AL123" s="46"/>
      <c r="AM123" s="66"/>
      <c r="AN123" s="56" t="s">
        <v>50</v>
      </c>
      <c r="AO123" s="56" t="s">
        <v>107</v>
      </c>
      <c r="AP123" s="56" t="s">
        <v>60</v>
      </c>
      <c r="AQ123" s="36">
        <f t="shared" ca="1" si="5"/>
        <v>34</v>
      </c>
    </row>
    <row r="124" spans="1:43" s="624" customFormat="1" ht="21.75" customHeight="1">
      <c r="A124" s="25">
        <f>IF(C124=0,"",SUBTOTAL(3,C$5:C124))</f>
        <v>120</v>
      </c>
      <c r="B124" s="86">
        <v>4</v>
      </c>
      <c r="C124" s="25" t="s">
        <v>1117</v>
      </c>
      <c r="D124" s="25" t="str">
        <f>VLOOKUP(C124,Sheet4!$A$1:$B$300,2,0)</f>
        <v>9522045066</v>
      </c>
      <c r="E124" s="46" t="s">
        <v>1118</v>
      </c>
      <c r="F124" s="63" t="str">
        <f>VLOOKUP(C124,'T3-26'!$C$126:$E$334,3,0)</f>
        <v>Nguyễn Thị Diễm Mi</v>
      </c>
      <c r="G124" s="774">
        <f>VLOOKUP(C124,'chuyển xếp 2024'!$C$5:$W$328,21,0)</f>
        <v>6579000</v>
      </c>
      <c r="H124" s="774">
        <f>VLOOKUP(C124,'chuyển xếp 2024'!$C$5:$W$328,19,0)</f>
        <v>0</v>
      </c>
      <c r="I124" s="46" t="s">
        <v>63</v>
      </c>
      <c r="J124" s="63">
        <f t="shared" si="4"/>
        <v>0</v>
      </c>
      <c r="K124" s="56" t="s">
        <v>33</v>
      </c>
      <c r="L124" s="56" t="s">
        <v>34</v>
      </c>
      <c r="M124" s="46"/>
      <c r="N124" s="46" t="s">
        <v>1119</v>
      </c>
      <c r="O124" s="57">
        <v>36135</v>
      </c>
      <c r="P124" s="75">
        <v>44347</v>
      </c>
      <c r="Q124" s="625" t="s">
        <v>36</v>
      </c>
      <c r="R124" s="56" t="s">
        <v>1120</v>
      </c>
      <c r="S124" s="626" t="str">
        <f t="shared" ca="1" si="6"/>
        <v xml:space="preserve">5 NĂM 2 THÁNG 19 NGÀY </v>
      </c>
      <c r="T124" s="74" t="s">
        <v>1121</v>
      </c>
      <c r="U124" s="80" t="str">
        <f>VLOOKUP(C124,Sheet5!$B$2:$G$253,6,0)</f>
        <v>095198003363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108">
        <v>42028</v>
      </c>
      <c r="AH124" s="108"/>
      <c r="AI124" s="46" t="s">
        <v>232</v>
      </c>
      <c r="AJ124" s="108" t="s">
        <v>1122</v>
      </c>
      <c r="AK124" s="46" t="s">
        <v>1123</v>
      </c>
      <c r="AL124" s="627" t="s">
        <v>1124</v>
      </c>
      <c r="AM124" s="628"/>
      <c r="AN124" s="108" t="s">
        <v>50</v>
      </c>
      <c r="AO124" s="108" t="s">
        <v>1125</v>
      </c>
      <c r="AP124" s="56" t="s">
        <v>1055</v>
      </c>
      <c r="AQ124" s="36">
        <f ca="1">DATEDIF(O124,TODAY(),"y")</f>
        <v>27</v>
      </c>
    </row>
    <row r="125" spans="1:43" s="36" customFormat="1">
      <c r="A125" s="25">
        <f>IF(C125=0,"",SUBTOTAL(3,C$5:C125))</f>
        <v>121</v>
      </c>
      <c r="B125" s="86">
        <v>5</v>
      </c>
      <c r="C125" s="25" t="s">
        <v>1849</v>
      </c>
      <c r="D125" s="25" t="str">
        <f>VLOOKUP(C125,Sheet4!$A$1:$B$300,2,0)</f>
        <v>9222564773</v>
      </c>
      <c r="E125" s="63" t="s">
        <v>1851</v>
      </c>
      <c r="F125" s="63" t="str">
        <f>VLOOKUP(C125,'T3-26'!$C$126:$E$334,3,0)</f>
        <v>Nguyễn Thị Phương Thảo</v>
      </c>
      <c r="G125" s="774">
        <f>VLOOKUP(C125,'chuyển xếp 2024'!$C$5:$W$328,21,0)</f>
        <v>6579000</v>
      </c>
      <c r="H125" s="774">
        <f>VLOOKUP(C125,'chuyển xếp 2024'!$C$5:$W$328,19,0)</f>
        <v>0</v>
      </c>
      <c r="I125" s="63" t="s">
        <v>63</v>
      </c>
      <c r="J125" s="63">
        <f t="shared" si="4"/>
        <v>0</v>
      </c>
      <c r="K125" s="63" t="s">
        <v>33</v>
      </c>
      <c r="L125" s="63" t="s">
        <v>34</v>
      </c>
      <c r="M125" s="63"/>
      <c r="N125" s="46" t="s">
        <v>386</v>
      </c>
      <c r="O125" s="106">
        <v>36528</v>
      </c>
      <c r="P125" s="107">
        <v>45150</v>
      </c>
      <c r="Q125" s="625" t="s">
        <v>36</v>
      </c>
      <c r="R125" s="56" t="s">
        <v>1852</v>
      </c>
      <c r="S125" s="56" t="str">
        <f t="shared" ca="1" si="6"/>
        <v xml:space="preserve">3 NĂM 0 THÁNG 7 NGÀY </v>
      </c>
      <c r="T125" s="80" t="s">
        <v>1853</v>
      </c>
      <c r="U125" s="80" t="s">
        <v>1853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75"/>
      <c r="AH125" s="75"/>
      <c r="AI125" s="46" t="s">
        <v>232</v>
      </c>
      <c r="AJ125" s="108" t="s">
        <v>1854</v>
      </c>
      <c r="AK125" s="46" t="s">
        <v>1855</v>
      </c>
      <c r="AL125" s="46"/>
      <c r="AM125" s="66"/>
      <c r="AN125" s="46" t="s">
        <v>182</v>
      </c>
      <c r="AO125" s="56" t="s">
        <v>100</v>
      </c>
      <c r="AP125" s="56" t="s">
        <v>1055</v>
      </c>
      <c r="AQ125" s="36">
        <f t="shared" ca="1" si="5"/>
        <v>26</v>
      </c>
    </row>
    <row r="126" spans="1:43" s="491" customFormat="1">
      <c r="A126" s="25">
        <f>IF(C126=0,"",SUBTOTAL(3,C$5:C126))</f>
        <v>122</v>
      </c>
      <c r="B126" s="86">
        <v>6</v>
      </c>
      <c r="C126" s="920" t="s">
        <v>2844</v>
      </c>
      <c r="D126" s="919" t="s">
        <v>3285</v>
      </c>
      <c r="E126" s="534" t="s">
        <v>2843</v>
      </c>
      <c r="F126" s="63" t="str">
        <f>VLOOKUP(C126,'T3-26'!$C$126:$E$334,3,0)</f>
        <v>Bùi Ngọc Quyên</v>
      </c>
      <c r="G126" s="872">
        <f>VLOOKUP(C126,'chuyển xếp 2024'!$C$5:$W$328,21,0)</f>
        <v>6579000</v>
      </c>
      <c r="H126" s="488"/>
      <c r="I126" s="483" t="s">
        <v>63</v>
      </c>
      <c r="J126" s="63">
        <f t="shared" si="4"/>
        <v>0</v>
      </c>
      <c r="K126" s="483" t="s">
        <v>33</v>
      </c>
      <c r="L126" s="483" t="s">
        <v>34</v>
      </c>
      <c r="M126" s="483"/>
      <c r="N126" s="499" t="s">
        <v>386</v>
      </c>
      <c r="O126" s="921">
        <v>37219</v>
      </c>
      <c r="P126" s="488">
        <v>45809</v>
      </c>
      <c r="Q126" s="533" t="s">
        <v>117</v>
      </c>
      <c r="R126" s="56" t="s">
        <v>2930</v>
      </c>
      <c r="S126" s="56" t="str">
        <f t="shared" ca="1" si="6"/>
        <v xml:space="preserve">1 NĂM 2 THÁNG 18 NGÀY </v>
      </c>
      <c r="T126" s="487" t="s">
        <v>2931</v>
      </c>
      <c r="U126" s="487" t="s">
        <v>2931</v>
      </c>
      <c r="V126" s="487"/>
      <c r="W126" s="487"/>
      <c r="X126" s="487"/>
      <c r="Y126" s="487"/>
      <c r="Z126" s="487"/>
      <c r="AA126" s="487"/>
      <c r="AB126" s="487"/>
      <c r="AC126" s="487"/>
      <c r="AD126" s="487"/>
      <c r="AE126" s="487"/>
      <c r="AF126" s="487"/>
      <c r="AG126" s="488">
        <v>44421</v>
      </c>
      <c r="AH126" s="488"/>
      <c r="AI126" s="46" t="s">
        <v>232</v>
      </c>
      <c r="AJ126" s="489" t="s">
        <v>2780</v>
      </c>
      <c r="AK126" s="499" t="s">
        <v>2932</v>
      </c>
      <c r="AL126" s="499" t="s">
        <v>2932</v>
      </c>
      <c r="AM126" s="480"/>
      <c r="AN126" s="108" t="s">
        <v>50</v>
      </c>
      <c r="AO126" s="484" t="s">
        <v>434</v>
      </c>
      <c r="AP126" s="484"/>
    </row>
    <row r="127" spans="1:43" s="37" customFormat="1">
      <c r="A127" s="27">
        <f>IF(C127=0,"",SUBTOTAL(3,C$5:C127))</f>
        <v>123</v>
      </c>
      <c r="B127" s="86">
        <v>7</v>
      </c>
      <c r="C127" s="109" t="s">
        <v>692</v>
      </c>
      <c r="D127" s="27" t="str">
        <f>VLOOKUP(C127,Sheet4!$A$1:$B$300,2,0)</f>
        <v>9208016198</v>
      </c>
      <c r="E127" s="110" t="s">
        <v>693</v>
      </c>
      <c r="F127" s="63" t="str">
        <f>VLOOKUP(C127,'T3-26'!$C$126:$E$334,3,0)</f>
        <v>Đỗ Đình Cường</v>
      </c>
      <c r="G127" s="697">
        <f>VLOOKUP(C127,'chuyển xếp 2024'!$C$5:$W$328,21,0)</f>
        <v>6694000</v>
      </c>
      <c r="H127" s="697">
        <f>VLOOKUP(C127,'chuyển xếp 2024'!$C$5:$W$328,19,0)</f>
        <v>0</v>
      </c>
      <c r="I127" s="110" t="s">
        <v>32</v>
      </c>
      <c r="J127" s="63">
        <f t="shared" si="4"/>
        <v>1</v>
      </c>
      <c r="K127" s="28" t="s">
        <v>33</v>
      </c>
      <c r="L127" s="28" t="s">
        <v>34</v>
      </c>
      <c r="M127" s="110"/>
      <c r="N127" s="48" t="s">
        <v>671</v>
      </c>
      <c r="O127" s="30">
        <v>24400</v>
      </c>
      <c r="P127" s="31">
        <v>39188</v>
      </c>
      <c r="Q127" s="111" t="s">
        <v>36</v>
      </c>
      <c r="R127" s="32" t="s">
        <v>694</v>
      </c>
      <c r="S127" s="32" t="str">
        <f t="shared" ca="1" si="6"/>
        <v xml:space="preserve">19 NĂM 4 THÁNG 3 NGÀY </v>
      </c>
      <c r="T127" s="94" t="s">
        <v>695</v>
      </c>
      <c r="U127" s="94" t="str">
        <f>VLOOKUP(C127,Sheet5!$B$2:$G$253,6,0)</f>
        <v>035066006365</v>
      </c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34"/>
      <c r="AH127" s="34"/>
      <c r="AI127" s="48" t="s">
        <v>232</v>
      </c>
      <c r="AJ127" s="35" t="s">
        <v>696</v>
      </c>
      <c r="AK127" s="48" t="s">
        <v>697</v>
      </c>
      <c r="AL127" s="48"/>
      <c r="AM127" s="73"/>
      <c r="AN127" s="111" t="s">
        <v>156</v>
      </c>
      <c r="AO127" s="111"/>
      <c r="AP127" s="32" t="s">
        <v>503</v>
      </c>
      <c r="AQ127" s="501">
        <f t="shared" ca="1" si="5"/>
        <v>59</v>
      </c>
    </row>
    <row r="128" spans="1:43" s="36" customFormat="1">
      <c r="A128" s="25">
        <f>IF(C128=0,"",SUBTOTAL(3,C$5:C128))</f>
        <v>124</v>
      </c>
      <c r="B128" s="86">
        <v>8</v>
      </c>
      <c r="C128" s="86" t="s">
        <v>698</v>
      </c>
      <c r="D128" s="25" t="str">
        <f>VLOOKUP(C128,Sheet4!$A$1:$B$300,2,0)</f>
        <v>9208016199</v>
      </c>
      <c r="E128" s="87" t="s">
        <v>699</v>
      </c>
      <c r="F128" s="63" t="str">
        <f>VLOOKUP(C128,'T3-26'!$C$126:$E$334,3,0)</f>
        <v>Trần Thanh Nhàn</v>
      </c>
      <c r="G128" s="774">
        <f>VLOOKUP(C128,'chuyển xếp 2024'!$C$5:$W$328,21,0)</f>
        <v>6694000</v>
      </c>
      <c r="H128" s="774">
        <f>VLOOKUP(C128,'chuyển xếp 2024'!$C$5:$W$328,19,0)</f>
        <v>0</v>
      </c>
      <c r="I128" s="87" t="s">
        <v>32</v>
      </c>
      <c r="J128" s="63">
        <f t="shared" si="4"/>
        <v>1</v>
      </c>
      <c r="K128" s="63" t="s">
        <v>33</v>
      </c>
      <c r="L128" s="63" t="s">
        <v>700</v>
      </c>
      <c r="M128" s="87"/>
      <c r="N128" s="46" t="s">
        <v>671</v>
      </c>
      <c r="O128" s="106">
        <v>28810</v>
      </c>
      <c r="P128" s="107">
        <v>39188</v>
      </c>
      <c r="Q128" s="625" t="s">
        <v>36</v>
      </c>
      <c r="R128" s="56" t="s">
        <v>701</v>
      </c>
      <c r="S128" s="56" t="str">
        <f t="shared" ca="1" si="6"/>
        <v xml:space="preserve">19 NĂM 4 THÁNG 3 NGÀY </v>
      </c>
      <c r="T128" s="879">
        <v>331742561</v>
      </c>
      <c r="U128" s="80" t="str">
        <f>VLOOKUP(C128,Sheet5!$B$2:$G$253,6,0)</f>
        <v>092078005854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75">
        <v>40362</v>
      </c>
      <c r="AH128" s="75"/>
      <c r="AI128" s="46" t="s">
        <v>232</v>
      </c>
      <c r="AJ128" s="108" t="s">
        <v>702</v>
      </c>
      <c r="AK128" s="46" t="s">
        <v>703</v>
      </c>
      <c r="AL128" s="46"/>
      <c r="AM128" s="66"/>
      <c r="AN128" s="625" t="s">
        <v>156</v>
      </c>
      <c r="AO128" s="625"/>
      <c r="AP128" s="56" t="s">
        <v>503</v>
      </c>
      <c r="AQ128" s="36">
        <f t="shared" ca="1" si="5"/>
        <v>47</v>
      </c>
    </row>
    <row r="129" spans="1:43" s="36" customFormat="1">
      <c r="A129" s="25">
        <f>IF(C129=0,"",SUBTOTAL(3,C$5:C129))</f>
        <v>125</v>
      </c>
      <c r="B129" s="86">
        <v>9</v>
      </c>
      <c r="C129" s="86" t="s">
        <v>704</v>
      </c>
      <c r="D129" s="25" t="str">
        <f>VLOOKUP(C129,Sheet4!$A$1:$B$300,2,0)</f>
        <v>9208016201</v>
      </c>
      <c r="E129" s="87" t="s">
        <v>705</v>
      </c>
      <c r="F129" s="63" t="str">
        <f>VLOOKUP(C129,'T3-26'!$C$126:$E$334,3,0)</f>
        <v>Phan Văn Nhựt</v>
      </c>
      <c r="G129" s="774">
        <f>VLOOKUP(C129,'chuyển xếp 2024'!$C$5:$W$328,21,0)</f>
        <v>6694000</v>
      </c>
      <c r="H129" s="774">
        <f>VLOOKUP(C129,'chuyển xếp 2024'!$C$5:$W$328,19,0)</f>
        <v>0</v>
      </c>
      <c r="I129" s="87" t="s">
        <v>32</v>
      </c>
      <c r="J129" s="63">
        <f t="shared" si="4"/>
        <v>1</v>
      </c>
      <c r="K129" s="63" t="s">
        <v>33</v>
      </c>
      <c r="L129" s="63" t="s">
        <v>34</v>
      </c>
      <c r="M129" s="87"/>
      <c r="N129" s="46" t="s">
        <v>671</v>
      </c>
      <c r="O129" s="106" t="s">
        <v>350</v>
      </c>
      <c r="P129" s="107">
        <v>39188</v>
      </c>
      <c r="Q129" s="625" t="s">
        <v>36</v>
      </c>
      <c r="R129" s="56" t="s">
        <v>706</v>
      </c>
      <c r="S129" s="56" t="str">
        <f t="shared" ca="1" si="6"/>
        <v xml:space="preserve">19 NĂM 4 THÁNG 3 NGÀY </v>
      </c>
      <c r="T129" s="80" t="s">
        <v>707</v>
      </c>
      <c r="U129" s="80" t="str">
        <f>VLOOKUP(C129,Sheet5!$B$2:$G$253,6,0)</f>
        <v>092073002305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75"/>
      <c r="AH129" s="75"/>
      <c r="AI129" s="46" t="s">
        <v>232</v>
      </c>
      <c r="AJ129" s="108" t="s">
        <v>708</v>
      </c>
      <c r="AK129" s="46" t="s">
        <v>709</v>
      </c>
      <c r="AL129" s="46"/>
      <c r="AM129" s="66"/>
      <c r="AN129" s="625" t="s">
        <v>156</v>
      </c>
      <c r="AO129" s="625"/>
      <c r="AP129" s="56" t="s">
        <v>503</v>
      </c>
      <c r="AQ129" s="64">
        <f t="shared" ca="1" si="5"/>
        <v>53</v>
      </c>
    </row>
    <row r="130" spans="1:43" s="36" customFormat="1">
      <c r="A130" s="25">
        <f>IF(C130=0,"",SUBTOTAL(3,C$5:C130))</f>
        <v>126</v>
      </c>
      <c r="B130" s="86">
        <v>10</v>
      </c>
      <c r="C130" s="86" t="s">
        <v>710</v>
      </c>
      <c r="D130" s="25" t="str">
        <f>VLOOKUP(C130,Sheet4!$A$1:$B$300,2,0)</f>
        <v>9208016202</v>
      </c>
      <c r="E130" s="87" t="s">
        <v>711</v>
      </c>
      <c r="F130" s="63" t="str">
        <f>VLOOKUP(C130,'T3-26'!$C$126:$E$334,3,0)</f>
        <v>Trương Thị Hằng</v>
      </c>
      <c r="G130" s="774">
        <f>VLOOKUP(C130,'chuyển xếp 2024'!$C$5:$W$328,21,0)</f>
        <v>6694000</v>
      </c>
      <c r="H130" s="774">
        <f>VLOOKUP(C130,'chuyển xếp 2024'!$C$5:$W$328,19,0)</f>
        <v>0</v>
      </c>
      <c r="I130" s="63" t="s">
        <v>63</v>
      </c>
      <c r="J130" s="63">
        <f t="shared" si="4"/>
        <v>0</v>
      </c>
      <c r="K130" s="63" t="s">
        <v>33</v>
      </c>
      <c r="L130" s="63" t="s">
        <v>34</v>
      </c>
      <c r="M130" s="87"/>
      <c r="N130" s="46" t="s">
        <v>671</v>
      </c>
      <c r="O130" s="106">
        <v>28048</v>
      </c>
      <c r="P130" s="107">
        <v>39188</v>
      </c>
      <c r="Q130" s="625" t="s">
        <v>36</v>
      </c>
      <c r="R130" s="56" t="s">
        <v>712</v>
      </c>
      <c r="S130" s="56" t="str">
        <f t="shared" ca="1" si="6"/>
        <v xml:space="preserve">19 NĂM 4 THÁNG 3 NGÀY </v>
      </c>
      <c r="T130" s="523" t="s">
        <v>713</v>
      </c>
      <c r="U130" s="80" t="str">
        <f>VLOOKUP(C130,Sheet5!$B$2:$G$253,6,0)</f>
        <v>092176001154</v>
      </c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75">
        <v>42668</v>
      </c>
      <c r="AH130" s="75"/>
      <c r="AI130" s="46" t="s">
        <v>232</v>
      </c>
      <c r="AJ130" s="108" t="s">
        <v>708</v>
      </c>
      <c r="AK130" s="46" t="s">
        <v>709</v>
      </c>
      <c r="AL130" s="46"/>
      <c r="AM130" s="66"/>
      <c r="AN130" s="625" t="s">
        <v>156</v>
      </c>
      <c r="AO130" s="625"/>
      <c r="AP130" s="56" t="s">
        <v>503</v>
      </c>
      <c r="AQ130" s="36">
        <f t="shared" ca="1" si="5"/>
        <v>49</v>
      </c>
    </row>
    <row r="131" spans="1:43" s="36" customFormat="1">
      <c r="A131" s="25">
        <f>IF(C131=0,"",SUBTOTAL(3,C$5:C131))</f>
        <v>127</v>
      </c>
      <c r="B131" s="86">
        <v>11</v>
      </c>
      <c r="C131" s="86" t="s">
        <v>714</v>
      </c>
      <c r="D131" s="25" t="str">
        <f>VLOOKUP(C131,Sheet4!$A$1:$B$300,2,0)</f>
        <v>9208016209</v>
      </c>
      <c r="E131" s="87" t="s">
        <v>715</v>
      </c>
      <c r="F131" s="63" t="str">
        <f>VLOOKUP(C131,'T3-26'!$C$126:$E$334,3,0)</f>
        <v>Đoàn Thị Hồng Dễ</v>
      </c>
      <c r="G131" s="774">
        <f>VLOOKUP(C131,'chuyển xếp 2024'!$C$5:$W$328,21,0)</f>
        <v>6694000</v>
      </c>
      <c r="H131" s="774">
        <f>VLOOKUP(C131,'chuyển xếp 2024'!$C$5:$W$328,19,0)</f>
        <v>0</v>
      </c>
      <c r="I131" s="63" t="s">
        <v>63</v>
      </c>
      <c r="J131" s="63">
        <f t="shared" si="4"/>
        <v>0</v>
      </c>
      <c r="K131" s="63" t="s">
        <v>33</v>
      </c>
      <c r="L131" s="63" t="s">
        <v>34</v>
      </c>
      <c r="M131" s="87"/>
      <c r="N131" s="46" t="s">
        <v>671</v>
      </c>
      <c r="O131" s="106">
        <v>28491</v>
      </c>
      <c r="P131" s="107">
        <v>39188</v>
      </c>
      <c r="Q131" s="625" t="s">
        <v>36</v>
      </c>
      <c r="R131" s="56" t="s">
        <v>716</v>
      </c>
      <c r="S131" s="56" t="str">
        <f t="shared" ca="1" si="6"/>
        <v xml:space="preserve">19 NĂM 4 THÁNG 3 NGÀY </v>
      </c>
      <c r="T131" s="80" t="s">
        <v>717</v>
      </c>
      <c r="U131" s="80" t="str">
        <f>VLOOKUP(C131,Sheet5!$B$2:$G$253,6,0)</f>
        <v>094178003638</v>
      </c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75"/>
      <c r="AH131" s="75"/>
      <c r="AI131" s="46" t="s">
        <v>232</v>
      </c>
      <c r="AJ131" s="108" t="s">
        <v>718</v>
      </c>
      <c r="AK131" s="46" t="s">
        <v>719</v>
      </c>
      <c r="AL131" s="46"/>
      <c r="AM131" s="66"/>
      <c r="AN131" s="625" t="s">
        <v>156</v>
      </c>
      <c r="AO131" s="625"/>
      <c r="AP131" s="56" t="s">
        <v>503</v>
      </c>
      <c r="AQ131" s="36">
        <f t="shared" ca="1" si="5"/>
        <v>48</v>
      </c>
    </row>
    <row r="132" spans="1:43" s="36" customFormat="1">
      <c r="A132" s="25">
        <f>IF(C132=0,"",SUBTOTAL(3,C$5:C132))</f>
        <v>128</v>
      </c>
      <c r="B132" s="86">
        <v>12</v>
      </c>
      <c r="C132" s="86" t="s">
        <v>720</v>
      </c>
      <c r="D132" s="25" t="str">
        <f>VLOOKUP(C132,Sheet4!$A$1:$B$300,2,0)</f>
        <v>9208016214</v>
      </c>
      <c r="E132" s="87" t="s">
        <v>721</v>
      </c>
      <c r="F132" s="63" t="str">
        <f>VLOOKUP(C132,'T3-26'!$C$126:$E$334,3,0)</f>
        <v>Đinh Thị Cẩm Nhung</v>
      </c>
      <c r="G132" s="774">
        <f>VLOOKUP(C132,'chuyển xếp 2024'!$C$5:$W$328,21,0)</f>
        <v>6694000</v>
      </c>
      <c r="H132" s="774">
        <f>VLOOKUP(C132,'chuyển xếp 2024'!$C$5:$W$328,19,0)</f>
        <v>0</v>
      </c>
      <c r="I132" s="63" t="s">
        <v>63</v>
      </c>
      <c r="J132" s="63">
        <f t="shared" si="4"/>
        <v>0</v>
      </c>
      <c r="K132" s="63" t="s">
        <v>33</v>
      </c>
      <c r="L132" s="63" t="s">
        <v>34</v>
      </c>
      <c r="M132" s="87"/>
      <c r="N132" s="46" t="s">
        <v>671</v>
      </c>
      <c r="O132" s="106">
        <v>31400</v>
      </c>
      <c r="P132" s="107">
        <v>39188</v>
      </c>
      <c r="Q132" s="625" t="s">
        <v>36</v>
      </c>
      <c r="R132" s="56" t="s">
        <v>722</v>
      </c>
      <c r="S132" s="56" t="str">
        <f t="shared" ca="1" si="6"/>
        <v xml:space="preserve">19 NĂM 4 THÁNG 3 NGÀY </v>
      </c>
      <c r="T132" s="523" t="s">
        <v>723</v>
      </c>
      <c r="U132" s="80" t="str">
        <f>VLOOKUP(C132,Sheet5!$B$2:$G$253,6,0)</f>
        <v>092185001179</v>
      </c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75">
        <v>42466</v>
      </c>
      <c r="AH132" s="75"/>
      <c r="AI132" s="46" t="s">
        <v>232</v>
      </c>
      <c r="AJ132" s="108" t="s">
        <v>724</v>
      </c>
      <c r="AK132" s="46" t="s">
        <v>725</v>
      </c>
      <c r="AL132" s="46"/>
      <c r="AM132" s="66"/>
      <c r="AN132" s="625" t="s">
        <v>156</v>
      </c>
      <c r="AO132" s="625"/>
      <c r="AP132" s="56" t="s">
        <v>503</v>
      </c>
      <c r="AQ132" s="36">
        <f t="shared" ca="1" si="5"/>
        <v>40</v>
      </c>
    </row>
    <row r="133" spans="1:43" s="36" customFormat="1">
      <c r="A133" s="25">
        <f>IF(C133=0,"",SUBTOTAL(3,C$5:C133))</f>
        <v>129</v>
      </c>
      <c r="B133" s="86">
        <v>13</v>
      </c>
      <c r="C133" s="86" t="s">
        <v>726</v>
      </c>
      <c r="D133" s="25" t="str">
        <f>VLOOKUP(C133,Sheet4!$A$1:$B$300,2,0)</f>
        <v>9208016215</v>
      </c>
      <c r="E133" s="87" t="s">
        <v>727</v>
      </c>
      <c r="F133" s="63" t="str">
        <f>VLOOKUP(C133,'T3-26'!$C$126:$E$334,3,0)</f>
        <v>Diệp Thị Loan</v>
      </c>
      <c r="G133" s="774">
        <f>VLOOKUP(C133,'chuyển xếp 2024'!$C$5:$W$328,21,0)</f>
        <v>6694000</v>
      </c>
      <c r="H133" s="774">
        <f>VLOOKUP(C133,'chuyển xếp 2024'!$C$5:$W$328,19,0)</f>
        <v>0</v>
      </c>
      <c r="I133" s="63" t="s">
        <v>63</v>
      </c>
      <c r="J133" s="63">
        <f t="shared" si="4"/>
        <v>0</v>
      </c>
      <c r="K133" s="63" t="s">
        <v>33</v>
      </c>
      <c r="L133" s="63" t="s">
        <v>134</v>
      </c>
      <c r="M133" s="87"/>
      <c r="N133" s="46" t="s">
        <v>671</v>
      </c>
      <c r="O133" s="106">
        <v>32012</v>
      </c>
      <c r="P133" s="107">
        <v>39188</v>
      </c>
      <c r="Q133" s="625" t="s">
        <v>36</v>
      </c>
      <c r="R133" s="56" t="s">
        <v>728</v>
      </c>
      <c r="S133" s="56" t="str">
        <f t="shared" ca="1" si="6"/>
        <v xml:space="preserve">19 NĂM 4 THÁNG 3 NGÀY </v>
      </c>
      <c r="T133" s="74" t="s">
        <v>729</v>
      </c>
      <c r="U133" s="80" t="str">
        <f>VLOOKUP(C133,Sheet5!$B$2:$G$253,6,0)</f>
        <v>084187002652</v>
      </c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75">
        <v>44302</v>
      </c>
      <c r="AH133" s="75"/>
      <c r="AI133" s="46" t="s">
        <v>232</v>
      </c>
      <c r="AJ133" s="108" t="s">
        <v>730</v>
      </c>
      <c r="AK133" s="46" t="s">
        <v>731</v>
      </c>
      <c r="AL133" s="46"/>
      <c r="AM133" s="66"/>
      <c r="AN133" s="625" t="s">
        <v>156</v>
      </c>
      <c r="AO133" s="625"/>
      <c r="AP133" s="56" t="s">
        <v>503</v>
      </c>
      <c r="AQ133" s="36">
        <f t="shared" ca="1" si="5"/>
        <v>38</v>
      </c>
    </row>
    <row r="134" spans="1:43" s="36" customFormat="1">
      <c r="A134" s="25">
        <f>IF(C134=0,"",SUBTOTAL(3,C$5:C134))</f>
        <v>130</v>
      </c>
      <c r="B134" s="86">
        <v>14</v>
      </c>
      <c r="C134" s="86" t="s">
        <v>735</v>
      </c>
      <c r="D134" s="25" t="str">
        <f>VLOOKUP(C134,Sheet4!$A$1:$B$300,2,0)</f>
        <v>9208007820</v>
      </c>
      <c r="E134" s="87" t="s">
        <v>736</v>
      </c>
      <c r="F134" s="63" t="str">
        <f>VLOOKUP(C134,'T3-26'!$C$126:$E$334,3,0)</f>
        <v>Phạm Văn Khải</v>
      </c>
      <c r="G134" s="774">
        <f>VLOOKUP(C134,'chuyển xếp 2024'!$C$5:$W$328,21,0)</f>
        <v>6694000</v>
      </c>
      <c r="H134" s="774">
        <f>VLOOKUP(C134,'chuyển xếp 2024'!$C$5:$W$328,19,0)</f>
        <v>0</v>
      </c>
      <c r="I134" s="87" t="s">
        <v>32</v>
      </c>
      <c r="J134" s="63">
        <f t="shared" si="4"/>
        <v>1</v>
      </c>
      <c r="K134" s="63" t="s">
        <v>33</v>
      </c>
      <c r="L134" s="63" t="s">
        <v>34</v>
      </c>
      <c r="M134" s="87"/>
      <c r="N134" s="46" t="s">
        <v>671</v>
      </c>
      <c r="O134" s="106">
        <v>25861</v>
      </c>
      <c r="P134" s="107">
        <v>39522</v>
      </c>
      <c r="Q134" s="625" t="s">
        <v>36</v>
      </c>
      <c r="R134" s="56" t="s">
        <v>737</v>
      </c>
      <c r="S134" s="56" t="str">
        <f t="shared" ca="1" si="6"/>
        <v xml:space="preserve">18 NĂM 5 THÁNG 4 NGÀY </v>
      </c>
      <c r="T134" s="80" t="s">
        <v>738</v>
      </c>
      <c r="U134" s="80" t="str">
        <f>VLOOKUP(C134,Sheet5!$B$2:$G$253,6,0)</f>
        <v>092070004502</v>
      </c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75"/>
      <c r="AH134" s="75"/>
      <c r="AI134" s="46" t="s">
        <v>232</v>
      </c>
      <c r="AJ134" s="108" t="s">
        <v>708</v>
      </c>
      <c r="AK134" s="46" t="s">
        <v>739</v>
      </c>
      <c r="AL134" s="46"/>
      <c r="AM134" s="66"/>
      <c r="AN134" s="625" t="s">
        <v>156</v>
      </c>
      <c r="AO134" s="625"/>
      <c r="AP134" s="56" t="s">
        <v>503</v>
      </c>
      <c r="AQ134" s="64">
        <f t="shared" ca="1" si="5"/>
        <v>55</v>
      </c>
    </row>
    <row r="135" spans="1:43" s="36" customFormat="1">
      <c r="A135" s="25">
        <f>IF(C135=0,"",SUBTOTAL(3,C$5:C135))</f>
        <v>131</v>
      </c>
      <c r="B135" s="86">
        <v>15</v>
      </c>
      <c r="C135" s="86" t="s">
        <v>757</v>
      </c>
      <c r="D135" s="25" t="str">
        <f>VLOOKUP(C135,Sheet4!$A$1:$B$300,2,0)</f>
        <v>5499003364</v>
      </c>
      <c r="E135" s="87" t="s">
        <v>758</v>
      </c>
      <c r="F135" s="63" t="str">
        <f>VLOOKUP(C135,'T3-26'!$C$126:$E$334,3,0)</f>
        <v>Nguyễn Thiện Hoàng</v>
      </c>
      <c r="G135" s="774">
        <f>VLOOKUP(C135,'chuyển xếp 2024'!$C$5:$W$328,21,0)</f>
        <v>7230000</v>
      </c>
      <c r="H135" s="774">
        <f>VLOOKUP(C135,'chuyển xếp 2024'!$C$5:$W$328,19,0)</f>
        <v>0</v>
      </c>
      <c r="I135" s="87" t="s">
        <v>32</v>
      </c>
      <c r="J135" s="63">
        <f t="shared" si="4"/>
        <v>1</v>
      </c>
      <c r="K135" s="63" t="s">
        <v>33</v>
      </c>
      <c r="L135" s="63" t="s">
        <v>34</v>
      </c>
      <c r="M135" s="87"/>
      <c r="N135" s="46" t="s">
        <v>671</v>
      </c>
      <c r="O135" s="106">
        <v>25856</v>
      </c>
      <c r="P135" s="107">
        <v>35475</v>
      </c>
      <c r="Q135" s="625" t="s">
        <v>36</v>
      </c>
      <c r="R135" s="56" t="s">
        <v>759</v>
      </c>
      <c r="S135" s="56" t="str">
        <f t="shared" ca="1" si="6"/>
        <v xml:space="preserve">29 NĂM 6 THÁNG 5 NGÀY </v>
      </c>
      <c r="T135" s="74" t="s">
        <v>760</v>
      </c>
      <c r="U135" s="80" t="str">
        <f>VLOOKUP(C135,Sheet5!$B$2:$G$253,6,0)</f>
        <v>092070001186</v>
      </c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75">
        <v>37117</v>
      </c>
      <c r="AH135" s="75"/>
      <c r="AI135" s="46" t="s">
        <v>232</v>
      </c>
      <c r="AJ135" s="108" t="s">
        <v>724</v>
      </c>
      <c r="AK135" s="46" t="s">
        <v>761</v>
      </c>
      <c r="AL135" s="46"/>
      <c r="AM135" s="66"/>
      <c r="AN135" s="880" t="s">
        <v>156</v>
      </c>
      <c r="AO135" s="880"/>
      <c r="AP135" s="56" t="s">
        <v>503</v>
      </c>
      <c r="AQ135" s="64">
        <f t="shared" ca="1" si="5"/>
        <v>55</v>
      </c>
    </row>
    <row r="136" spans="1:43" s="36" customFormat="1">
      <c r="A136" s="25">
        <f>IF(C136=0,"",SUBTOTAL(3,C$5:C136))</f>
        <v>132</v>
      </c>
      <c r="B136" s="86">
        <v>16</v>
      </c>
      <c r="C136" s="86" t="s">
        <v>762</v>
      </c>
      <c r="D136" s="25" t="str">
        <f>VLOOKUP(C136,Sheet4!$A$1:$B$300,2,0)</f>
        <v>9211010364</v>
      </c>
      <c r="E136" s="87" t="s">
        <v>763</v>
      </c>
      <c r="F136" s="63" t="str">
        <f>VLOOKUP(C136,'T3-26'!$C$126:$E$334,3,0)</f>
        <v>Huỳnh Văn Bình</v>
      </c>
      <c r="G136" s="774">
        <f>VLOOKUP(C136,'chuyển xếp 2024'!$C$5:$W$328,21,0)</f>
        <v>6198000</v>
      </c>
      <c r="H136" s="774">
        <f>VLOOKUP(C136,'chuyển xếp 2024'!$C$5:$W$328,19,0)</f>
        <v>0</v>
      </c>
      <c r="I136" s="87" t="s">
        <v>32</v>
      </c>
      <c r="J136" s="63">
        <f t="shared" si="4"/>
        <v>1</v>
      </c>
      <c r="K136" s="63" t="s">
        <v>33</v>
      </c>
      <c r="L136" s="63" t="s">
        <v>34</v>
      </c>
      <c r="M136" s="87"/>
      <c r="N136" s="46" t="s">
        <v>671</v>
      </c>
      <c r="O136" s="106">
        <v>31778</v>
      </c>
      <c r="P136" s="107">
        <v>40686</v>
      </c>
      <c r="Q136" s="625" t="s">
        <v>36</v>
      </c>
      <c r="R136" s="56" t="s">
        <v>764</v>
      </c>
      <c r="S136" s="56" t="str">
        <f t="shared" ca="1" si="6"/>
        <v xml:space="preserve">15 NĂM 2 THÁNG 27 NGÀY </v>
      </c>
      <c r="T136" s="80" t="s">
        <v>765</v>
      </c>
      <c r="U136" s="80" t="str">
        <f>VLOOKUP(C136,Sheet5!$B$2:$G$253,6,0)</f>
        <v>089087004314</v>
      </c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75"/>
      <c r="AH136" s="75"/>
      <c r="AI136" s="46" t="s">
        <v>232</v>
      </c>
      <c r="AJ136" s="108" t="s">
        <v>766</v>
      </c>
      <c r="AK136" s="46" t="s">
        <v>767</v>
      </c>
      <c r="AL136" s="46"/>
      <c r="AM136" s="66"/>
      <c r="AN136" s="880" t="s">
        <v>93</v>
      </c>
      <c r="AO136" s="46" t="s">
        <v>768</v>
      </c>
      <c r="AP136" s="56" t="s">
        <v>387</v>
      </c>
      <c r="AQ136" s="36">
        <f t="shared" ca="1" si="5"/>
        <v>39</v>
      </c>
    </row>
    <row r="137" spans="1:43" s="36" customFormat="1">
      <c r="A137" s="25">
        <f>IF(C137=0,"",SUBTOTAL(3,C$5:C137))</f>
        <v>133</v>
      </c>
      <c r="B137" s="86">
        <v>17</v>
      </c>
      <c r="C137" s="86" t="s">
        <v>773</v>
      </c>
      <c r="D137" s="25" t="str">
        <f>VLOOKUP(C137,Sheet4!$A$1:$B$300,2,0)</f>
        <v>5400002448</v>
      </c>
      <c r="E137" s="87" t="s">
        <v>774</v>
      </c>
      <c r="F137" s="63" t="str">
        <f>VLOOKUP(C137,'T3-26'!$C$126:$E$334,3,0)</f>
        <v>Nguyễn Tất Thức</v>
      </c>
      <c r="G137" s="774">
        <f>VLOOKUP(C137,'chuyển xếp 2024'!$C$5:$W$328,21,0)</f>
        <v>7808000</v>
      </c>
      <c r="H137" s="774">
        <f>VLOOKUP(C137,'chuyển xếp 2024'!$C$5:$W$328,19,0)</f>
        <v>0</v>
      </c>
      <c r="I137" s="87" t="s">
        <v>32</v>
      </c>
      <c r="J137" s="63">
        <f t="shared" si="4"/>
        <v>1</v>
      </c>
      <c r="K137" s="63" t="s">
        <v>33</v>
      </c>
      <c r="L137" s="63" t="s">
        <v>34</v>
      </c>
      <c r="M137" s="87"/>
      <c r="N137" s="46" t="s">
        <v>671</v>
      </c>
      <c r="O137" s="106">
        <v>26331</v>
      </c>
      <c r="P137" s="107">
        <v>33739</v>
      </c>
      <c r="Q137" s="625" t="s">
        <v>36</v>
      </c>
      <c r="R137" s="56" t="s">
        <v>775</v>
      </c>
      <c r="S137" s="56" t="str">
        <f t="shared" ca="1" si="6"/>
        <v xml:space="preserve">34 NĂM 3 THÁNG 4 NGÀY </v>
      </c>
      <c r="T137" s="80" t="s">
        <v>776</v>
      </c>
      <c r="U137" s="80" t="str">
        <f>VLOOKUP(C137,Sheet5!$B$2:$G$253,6,0)</f>
        <v>036072002757</v>
      </c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75"/>
      <c r="AH137" s="75"/>
      <c r="AI137" s="46" t="s">
        <v>232</v>
      </c>
      <c r="AJ137" s="108" t="s">
        <v>501</v>
      </c>
      <c r="AK137" s="46" t="s">
        <v>777</v>
      </c>
      <c r="AL137" s="46"/>
      <c r="AM137" s="66"/>
      <c r="AN137" s="880" t="s">
        <v>156</v>
      </c>
      <c r="AO137" s="880"/>
      <c r="AP137" s="56" t="s">
        <v>503</v>
      </c>
      <c r="AQ137" s="36">
        <f t="shared" ca="1" si="5"/>
        <v>54</v>
      </c>
    </row>
    <row r="138" spans="1:43" s="36" customFormat="1">
      <c r="A138" s="25">
        <f>IF(C138=0,"",SUBTOTAL(3,C$5:C138))</f>
        <v>134</v>
      </c>
      <c r="B138" s="86">
        <v>18</v>
      </c>
      <c r="C138" s="86" t="s">
        <v>779</v>
      </c>
      <c r="D138" s="25" t="str">
        <f>VLOOKUP(C138,Sheet4!$A$1:$B$300,2,0)</f>
        <v>9214004216</v>
      </c>
      <c r="E138" s="87" t="s">
        <v>780</v>
      </c>
      <c r="F138" s="63" t="str">
        <f>VLOOKUP(C138,'T3-26'!$C$126:$E$334,3,0)</f>
        <v>Nguyễn Văn Trọn</v>
      </c>
      <c r="G138" s="774">
        <f>VLOOKUP(C138,'chuyển xếp 2024'!$C$5:$W$328,21,0)</f>
        <v>5739000</v>
      </c>
      <c r="H138" s="774">
        <f>VLOOKUP(C138,'chuyển xếp 2024'!$C$5:$W$328,19,0)</f>
        <v>0</v>
      </c>
      <c r="I138" s="87" t="s">
        <v>32</v>
      </c>
      <c r="J138" s="63">
        <f t="shared" si="4"/>
        <v>1</v>
      </c>
      <c r="K138" s="63" t="s">
        <v>33</v>
      </c>
      <c r="L138" s="63" t="s">
        <v>34</v>
      </c>
      <c r="M138" s="87"/>
      <c r="N138" s="46" t="s">
        <v>671</v>
      </c>
      <c r="O138" s="106">
        <v>34301</v>
      </c>
      <c r="P138" s="107">
        <v>41722</v>
      </c>
      <c r="Q138" s="625" t="s">
        <v>36</v>
      </c>
      <c r="R138" s="56" t="s">
        <v>781</v>
      </c>
      <c r="S138" s="56" t="str">
        <f t="shared" ca="1" si="6"/>
        <v xml:space="preserve">12 NĂM 4 THÁNG 26 NGÀY </v>
      </c>
      <c r="T138" s="523" t="s">
        <v>782</v>
      </c>
      <c r="U138" s="80" t="str">
        <f>VLOOKUP(C138,Sheet5!$B$2:$G$253,6,0)</f>
        <v>092093006062</v>
      </c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75"/>
      <c r="AH138" s="75"/>
      <c r="AI138" s="46" t="s">
        <v>232</v>
      </c>
      <c r="AJ138" s="108" t="s">
        <v>708</v>
      </c>
      <c r="AK138" s="46" t="s">
        <v>783</v>
      </c>
      <c r="AL138" s="46"/>
      <c r="AM138" s="66"/>
      <c r="AN138" s="880" t="s">
        <v>156</v>
      </c>
      <c r="AO138" s="880"/>
      <c r="AP138" s="56" t="s">
        <v>387</v>
      </c>
      <c r="AQ138" s="36">
        <f t="shared" ca="1" si="5"/>
        <v>32</v>
      </c>
    </row>
    <row r="139" spans="1:43" s="36" customFormat="1">
      <c r="A139" s="25">
        <f>IF(C139=0,"",SUBTOTAL(3,C$5:C139))</f>
        <v>135</v>
      </c>
      <c r="B139" s="86">
        <v>19</v>
      </c>
      <c r="C139" s="86" t="s">
        <v>784</v>
      </c>
      <c r="D139" s="25" t="str">
        <f>VLOOKUP(C139,Sheet4!$A$1:$B$300,2,0)</f>
        <v>9215005699</v>
      </c>
      <c r="E139" s="87" t="s">
        <v>785</v>
      </c>
      <c r="F139" s="63" t="str">
        <f>VLOOKUP(C139,'T3-26'!$C$126:$E$334,3,0)</f>
        <v>Phạm Thành Danh</v>
      </c>
      <c r="G139" s="774">
        <f>VLOOKUP(C139,'chuyển xếp 2024'!$C$5:$W$328,21,0)</f>
        <v>5739000</v>
      </c>
      <c r="H139" s="774">
        <f>VLOOKUP(C139,'chuyển xếp 2024'!$C$5:$W$328,19,0)</f>
        <v>0</v>
      </c>
      <c r="I139" s="87" t="s">
        <v>32</v>
      </c>
      <c r="J139" s="63">
        <f t="shared" ref="J139:J202" si="7">IF(I139="nữ",0,1)</f>
        <v>1</v>
      </c>
      <c r="K139" s="63" t="s">
        <v>33</v>
      </c>
      <c r="L139" s="63" t="s">
        <v>34</v>
      </c>
      <c r="M139" s="87"/>
      <c r="N139" s="46" t="s">
        <v>671</v>
      </c>
      <c r="O139" s="106">
        <v>31736</v>
      </c>
      <c r="P139" s="107">
        <v>42095</v>
      </c>
      <c r="Q139" s="625" t="s">
        <v>36</v>
      </c>
      <c r="R139" s="56" t="s">
        <v>787</v>
      </c>
      <c r="S139" s="56" t="str">
        <f t="shared" ca="1" si="6"/>
        <v xml:space="preserve">11 NĂM 4 THÁNG 18 NGÀY </v>
      </c>
      <c r="T139" s="80" t="s">
        <v>788</v>
      </c>
      <c r="U139" s="80" t="str">
        <f>VLOOKUP(C139,Sheet5!$B$2:$G$253,6,0)</f>
        <v>086086000524</v>
      </c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75"/>
      <c r="AH139" s="75"/>
      <c r="AI139" s="46" t="s">
        <v>232</v>
      </c>
      <c r="AJ139" s="108" t="s">
        <v>789</v>
      </c>
      <c r="AK139" s="46" t="s">
        <v>790</v>
      </c>
      <c r="AL139" s="46"/>
      <c r="AM139" s="66"/>
      <c r="AN139" s="880" t="s">
        <v>156</v>
      </c>
      <c r="AO139" s="880"/>
      <c r="AP139" s="56" t="s">
        <v>387</v>
      </c>
      <c r="AQ139" s="36">
        <f t="shared" ca="1" si="5"/>
        <v>39</v>
      </c>
    </row>
    <row r="140" spans="1:43" s="36" customFormat="1">
      <c r="A140" s="25">
        <f>IF(C140=0,"",SUBTOTAL(3,C$5:C140))</f>
        <v>136</v>
      </c>
      <c r="B140" s="86">
        <v>20</v>
      </c>
      <c r="C140" s="69" t="s">
        <v>791</v>
      </c>
      <c r="D140" s="25" t="str">
        <f>VLOOKUP(C140,Sheet4!$A$1:$B$300,2,0)</f>
        <v>5499003347</v>
      </c>
      <c r="E140" s="98" t="s">
        <v>792</v>
      </c>
      <c r="F140" s="63" t="str">
        <f>VLOOKUP(C140,'T3-26'!$C$126:$E$334,3,0)</f>
        <v>Nguyễn Thị Thanh Tuyền</v>
      </c>
      <c r="G140" s="774">
        <f>VLOOKUP(C140,'chuyển xếp 2024'!$C$5:$W$328,21,0)</f>
        <v>7230000</v>
      </c>
      <c r="H140" s="774">
        <f>VLOOKUP(C140,'chuyển xếp 2024'!$C$5:$W$328,19,0)</f>
        <v>0</v>
      </c>
      <c r="I140" s="63" t="s">
        <v>63</v>
      </c>
      <c r="J140" s="63">
        <f t="shared" si="7"/>
        <v>0</v>
      </c>
      <c r="K140" s="63" t="s">
        <v>33</v>
      </c>
      <c r="L140" s="63" t="s">
        <v>700</v>
      </c>
      <c r="M140" s="67"/>
      <c r="N140" s="46" t="s">
        <v>671</v>
      </c>
      <c r="O140" s="106">
        <v>28715</v>
      </c>
      <c r="P140" s="107">
        <v>35977</v>
      </c>
      <c r="Q140" s="625" t="s">
        <v>36</v>
      </c>
      <c r="R140" s="56" t="s">
        <v>793</v>
      </c>
      <c r="S140" s="56" t="str">
        <f t="shared" ca="1" si="6"/>
        <v xml:space="preserve">28 NĂM 1 THÁNG 18 NGÀY </v>
      </c>
      <c r="T140" s="878" t="s">
        <v>794</v>
      </c>
      <c r="U140" s="80" t="str">
        <f>VLOOKUP(C140,Sheet5!$B$2:$G$253,6,0)</f>
        <v>092178003861</v>
      </c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75"/>
      <c r="AH140" s="75"/>
      <c r="AI140" s="46" t="s">
        <v>232</v>
      </c>
      <c r="AJ140" s="108" t="s">
        <v>724</v>
      </c>
      <c r="AK140" s="46" t="s">
        <v>795</v>
      </c>
      <c r="AL140" s="46"/>
      <c r="AM140" s="66"/>
      <c r="AN140" s="46" t="s">
        <v>156</v>
      </c>
      <c r="AO140" s="46"/>
      <c r="AP140" s="56" t="s">
        <v>503</v>
      </c>
      <c r="AQ140" s="36">
        <f t="shared" ca="1" si="5"/>
        <v>48</v>
      </c>
    </row>
    <row r="141" spans="1:43" s="36" customFormat="1">
      <c r="A141" s="25">
        <f>IF(C141=0,"",SUBTOTAL(3,C$5:C141))</f>
        <v>137</v>
      </c>
      <c r="B141" s="86">
        <v>21</v>
      </c>
      <c r="C141" s="69" t="s">
        <v>796</v>
      </c>
      <c r="D141" s="25" t="str">
        <f>VLOOKUP(C141,Sheet4!$A$1:$B$300,2,0)</f>
        <v>9208007862</v>
      </c>
      <c r="E141" s="98" t="s">
        <v>797</v>
      </c>
      <c r="F141" s="63" t="str">
        <f>VLOOKUP(C141,'T3-26'!$C$126:$E$334,3,0)</f>
        <v>Lương Thị Mộng Thi</v>
      </c>
      <c r="G141" s="774">
        <f>VLOOKUP(C141,'chuyển xếp 2024'!$C$5:$W$328,21,0)</f>
        <v>6694000</v>
      </c>
      <c r="H141" s="774">
        <f>VLOOKUP(C141,'chuyển xếp 2024'!$C$5:$W$328,19,0)</f>
        <v>0</v>
      </c>
      <c r="I141" s="63" t="s">
        <v>63</v>
      </c>
      <c r="J141" s="63">
        <f t="shared" si="7"/>
        <v>0</v>
      </c>
      <c r="K141" s="63" t="s">
        <v>33</v>
      </c>
      <c r="L141" s="63" t="s">
        <v>34</v>
      </c>
      <c r="M141" s="67"/>
      <c r="N141" s="46" t="s">
        <v>671</v>
      </c>
      <c r="O141" s="106">
        <v>28830</v>
      </c>
      <c r="P141" s="107">
        <v>39531</v>
      </c>
      <c r="Q141" s="625" t="s">
        <v>36</v>
      </c>
      <c r="R141" s="56" t="s">
        <v>798</v>
      </c>
      <c r="S141" s="56" t="str">
        <f t="shared" ca="1" si="6"/>
        <v xml:space="preserve">18 NĂM 4 THÁNG 26 NGÀY </v>
      </c>
      <c r="T141" s="80" t="s">
        <v>799</v>
      </c>
      <c r="U141" s="80" t="str">
        <f>VLOOKUP(C141,Sheet5!$B$2:$G$253,6,0)</f>
        <v>092178003635</v>
      </c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75"/>
      <c r="AH141" s="75"/>
      <c r="AI141" s="46" t="s">
        <v>232</v>
      </c>
      <c r="AJ141" s="108" t="s">
        <v>800</v>
      </c>
      <c r="AK141" s="46" t="s">
        <v>801</v>
      </c>
      <c r="AL141" s="46"/>
      <c r="AM141" s="66"/>
      <c r="AN141" s="46" t="s">
        <v>156</v>
      </c>
      <c r="AO141" s="46"/>
      <c r="AP141" s="56" t="s">
        <v>503</v>
      </c>
      <c r="AQ141" s="36">
        <f t="shared" ca="1" si="5"/>
        <v>47</v>
      </c>
    </row>
    <row r="142" spans="1:43" s="36" customFormat="1">
      <c r="A142" s="25">
        <f>IF(C142=0,"",SUBTOTAL(3,C$5:C142))</f>
        <v>138</v>
      </c>
      <c r="B142" s="86">
        <v>22</v>
      </c>
      <c r="C142" s="69" t="s">
        <v>802</v>
      </c>
      <c r="D142" s="25" t="str">
        <f>VLOOKUP(C142,Sheet4!$A$1:$B$300,2,0)</f>
        <v>5400002892</v>
      </c>
      <c r="E142" s="98" t="s">
        <v>803</v>
      </c>
      <c r="F142" s="63" t="str">
        <f>VLOOKUP(C142,'T3-26'!$C$126:$E$334,3,0)</f>
        <v>Bùi Như Ý</v>
      </c>
      <c r="G142" s="774">
        <f>VLOOKUP(C142,'chuyển xếp 2024'!$C$5:$W$328,21,0)</f>
        <v>7230000</v>
      </c>
      <c r="H142" s="774">
        <f>VLOOKUP(C142,'chuyển xếp 2024'!$C$5:$W$328,19,0)</f>
        <v>0</v>
      </c>
      <c r="I142" s="67" t="s">
        <v>32</v>
      </c>
      <c r="J142" s="63">
        <f t="shared" si="7"/>
        <v>1</v>
      </c>
      <c r="K142" s="63" t="s">
        <v>33</v>
      </c>
      <c r="L142" s="63" t="s">
        <v>34</v>
      </c>
      <c r="M142" s="67"/>
      <c r="N142" s="46" t="s">
        <v>671</v>
      </c>
      <c r="O142" s="106">
        <v>28382</v>
      </c>
      <c r="P142" s="107">
        <v>36071</v>
      </c>
      <c r="Q142" s="625" t="s">
        <v>36</v>
      </c>
      <c r="R142" s="56" t="s">
        <v>804</v>
      </c>
      <c r="S142" s="56" t="str">
        <f t="shared" ca="1" si="6"/>
        <v xml:space="preserve">27 NĂM 10 THÁNG 16 NGÀY </v>
      </c>
      <c r="T142" s="80" t="s">
        <v>805</v>
      </c>
      <c r="U142" s="80" t="str">
        <f>VLOOKUP(C142,Sheet5!$B$2:$G$253,6,0)</f>
        <v>051077000391</v>
      </c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75"/>
      <c r="AH142" s="75"/>
      <c r="AI142" s="46" t="s">
        <v>232</v>
      </c>
      <c r="AJ142" s="108" t="s">
        <v>806</v>
      </c>
      <c r="AK142" s="46" t="s">
        <v>807</v>
      </c>
      <c r="AL142" s="46"/>
      <c r="AM142" s="66"/>
      <c r="AN142" s="46" t="s">
        <v>156</v>
      </c>
      <c r="AO142" s="46"/>
      <c r="AP142" s="56" t="s">
        <v>503</v>
      </c>
      <c r="AQ142" s="36">
        <f t="shared" ca="1" si="5"/>
        <v>48</v>
      </c>
    </row>
    <row r="143" spans="1:43" s="36" customFormat="1">
      <c r="A143" s="25">
        <f>IF(C143=0,"",SUBTOTAL(3,C$5:C143))</f>
        <v>139</v>
      </c>
      <c r="B143" s="86">
        <v>23</v>
      </c>
      <c r="C143" s="69" t="s">
        <v>808</v>
      </c>
      <c r="D143" s="25" t="str">
        <f>VLOOKUP(C143,Sheet4!$A$1:$B$300,2,0)</f>
        <v>6506006790</v>
      </c>
      <c r="E143" s="98" t="s">
        <v>809</v>
      </c>
      <c r="F143" s="63" t="str">
        <f>VLOOKUP(C143,'T3-26'!$C$126:$E$334,3,0)</f>
        <v>Huỳnh Ngọc Của</v>
      </c>
      <c r="G143" s="774">
        <f>VLOOKUP(C143,'chuyển xếp 2024'!$C$5:$W$328,21,0)</f>
        <v>6694000</v>
      </c>
      <c r="H143" s="774">
        <f>VLOOKUP(C143,'chuyển xếp 2024'!$C$5:$W$328,19,0)</f>
        <v>0</v>
      </c>
      <c r="I143" s="67" t="s">
        <v>32</v>
      </c>
      <c r="J143" s="63">
        <f t="shared" si="7"/>
        <v>1</v>
      </c>
      <c r="K143" s="63" t="s">
        <v>33</v>
      </c>
      <c r="L143" s="63" t="s">
        <v>34</v>
      </c>
      <c r="M143" s="67"/>
      <c r="N143" s="46" t="s">
        <v>671</v>
      </c>
      <c r="O143" s="106">
        <v>29935</v>
      </c>
      <c r="P143" s="107">
        <v>38768</v>
      </c>
      <c r="Q143" s="625" t="s">
        <v>36</v>
      </c>
      <c r="R143" s="56" t="s">
        <v>810</v>
      </c>
      <c r="S143" s="56" t="str">
        <f t="shared" ca="1" si="6"/>
        <v xml:space="preserve">20 NĂM 5 THÁNG 30 NGÀY </v>
      </c>
      <c r="T143" s="878" t="s">
        <v>811</v>
      </c>
      <c r="U143" s="80" t="str">
        <f>VLOOKUP(C143,Sheet5!$B$2:$G$253,6,0)</f>
        <v>092081002189</v>
      </c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75"/>
      <c r="AH143" s="75"/>
      <c r="AI143" s="46" t="s">
        <v>232</v>
      </c>
      <c r="AJ143" s="108" t="s">
        <v>812</v>
      </c>
      <c r="AK143" s="46" t="s">
        <v>813</v>
      </c>
      <c r="AL143" s="46"/>
      <c r="AM143" s="66"/>
      <c r="AN143" s="46" t="s">
        <v>156</v>
      </c>
      <c r="AO143" s="46"/>
      <c r="AP143" s="56" t="s">
        <v>503</v>
      </c>
      <c r="AQ143" s="36">
        <f t="shared" ca="1" si="5"/>
        <v>44</v>
      </c>
    </row>
    <row r="144" spans="1:43" s="36" customFormat="1">
      <c r="A144" s="25">
        <f>IF(C144=0,"",SUBTOTAL(3,C$5:C144))</f>
        <v>140</v>
      </c>
      <c r="B144" s="86">
        <v>24</v>
      </c>
      <c r="C144" s="69" t="s">
        <v>814</v>
      </c>
      <c r="D144" s="25" t="str">
        <f>VLOOKUP(C144,Sheet4!$A$1:$B$300,2,0)</f>
        <v>9208016231</v>
      </c>
      <c r="E144" s="98" t="s">
        <v>815</v>
      </c>
      <c r="F144" s="63" t="str">
        <f>VLOOKUP(C144,'T3-26'!$C$126:$E$334,3,0)</f>
        <v>Phạm Công Trường</v>
      </c>
      <c r="G144" s="774">
        <f>VLOOKUP(C144,'chuyển xếp 2024'!$C$5:$W$328,21,0)</f>
        <v>6694000</v>
      </c>
      <c r="H144" s="774">
        <f>VLOOKUP(C144,'chuyển xếp 2024'!$C$5:$W$328,19,0)</f>
        <v>0</v>
      </c>
      <c r="I144" s="67" t="s">
        <v>32</v>
      </c>
      <c r="J144" s="63">
        <f t="shared" si="7"/>
        <v>1</v>
      </c>
      <c r="K144" s="63" t="s">
        <v>33</v>
      </c>
      <c r="L144" s="63" t="s">
        <v>34</v>
      </c>
      <c r="M144" s="67"/>
      <c r="N144" s="46" t="s">
        <v>671</v>
      </c>
      <c r="O144" s="106">
        <v>29835</v>
      </c>
      <c r="P144" s="107">
        <v>39188</v>
      </c>
      <c r="Q144" s="625" t="s">
        <v>36</v>
      </c>
      <c r="R144" s="56" t="s">
        <v>816</v>
      </c>
      <c r="S144" s="56" t="str">
        <f t="shared" ca="1" si="6"/>
        <v xml:space="preserve">19 NĂM 4 THÁNG 3 NGÀY </v>
      </c>
      <c r="T144" s="80" t="s">
        <v>817</v>
      </c>
      <c r="U144" s="80" t="str">
        <f>VLOOKUP(C144,Sheet5!$B$2:$G$253,6,0)</f>
        <v>086081006425</v>
      </c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75"/>
      <c r="AH144" s="75"/>
      <c r="AI144" s="46" t="s">
        <v>232</v>
      </c>
      <c r="AJ144" s="108" t="s">
        <v>818</v>
      </c>
      <c r="AK144" s="46" t="s">
        <v>819</v>
      </c>
      <c r="AL144" s="46"/>
      <c r="AM144" s="66"/>
      <c r="AN144" s="46" t="s">
        <v>156</v>
      </c>
      <c r="AO144" s="46"/>
      <c r="AP144" s="56" t="s">
        <v>503</v>
      </c>
      <c r="AQ144" s="36">
        <f t="shared" ca="1" si="5"/>
        <v>44</v>
      </c>
    </row>
    <row r="145" spans="1:43" s="36" customFormat="1">
      <c r="A145" s="25">
        <f>IF(C145=0,"",SUBTOTAL(3,C$5:C145))</f>
        <v>141</v>
      </c>
      <c r="B145" s="86">
        <v>25</v>
      </c>
      <c r="C145" s="69" t="s">
        <v>820</v>
      </c>
      <c r="D145" s="25" t="str">
        <f>VLOOKUP(C145,Sheet4!$A$1:$B$300,2,0)</f>
        <v>9208016252</v>
      </c>
      <c r="E145" s="116" t="s">
        <v>821</v>
      </c>
      <c r="F145" s="63" t="str">
        <f>VLOOKUP(C145,'T3-26'!$C$126:$E$334,3,0)</f>
        <v>Bùi Thị Bé Tám</v>
      </c>
      <c r="G145" s="774">
        <f>VLOOKUP(C145,'chuyển xếp 2024'!$C$5:$W$328,21,0)</f>
        <v>6694000</v>
      </c>
      <c r="H145" s="774">
        <f>VLOOKUP(C145,'chuyển xếp 2024'!$C$5:$W$328,19,0)</f>
        <v>0</v>
      </c>
      <c r="I145" s="63" t="s">
        <v>63</v>
      </c>
      <c r="J145" s="63">
        <f t="shared" si="7"/>
        <v>0</v>
      </c>
      <c r="K145" s="63" t="s">
        <v>33</v>
      </c>
      <c r="L145" s="63" t="s">
        <v>34</v>
      </c>
      <c r="M145" s="67"/>
      <c r="N145" s="46" t="s">
        <v>671</v>
      </c>
      <c r="O145" s="106">
        <v>28863</v>
      </c>
      <c r="P145" s="107">
        <v>39188</v>
      </c>
      <c r="Q145" s="625" t="s">
        <v>36</v>
      </c>
      <c r="R145" s="56" t="s">
        <v>822</v>
      </c>
      <c r="S145" s="56" t="str">
        <f t="shared" ca="1" si="6"/>
        <v xml:space="preserve">19 NĂM 4 THÁNG 3 NGÀY </v>
      </c>
      <c r="T145" s="80" t="s">
        <v>823</v>
      </c>
      <c r="U145" s="80" t="str">
        <f>VLOOKUP(C145,Sheet5!$B$2:$G$253,6,0)</f>
        <v>092179014959</v>
      </c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75"/>
      <c r="AH145" s="75"/>
      <c r="AI145" s="46" t="s">
        <v>232</v>
      </c>
      <c r="AJ145" s="108" t="s">
        <v>824</v>
      </c>
      <c r="AK145" s="46" t="s">
        <v>825</v>
      </c>
      <c r="AL145" s="46"/>
      <c r="AM145" s="66"/>
      <c r="AN145" s="46" t="s">
        <v>156</v>
      </c>
      <c r="AO145" s="46"/>
      <c r="AP145" s="56" t="s">
        <v>503</v>
      </c>
      <c r="AQ145" s="36">
        <f t="shared" ca="1" si="5"/>
        <v>47</v>
      </c>
    </row>
    <row r="146" spans="1:43" s="36" customFormat="1">
      <c r="A146" s="25">
        <f>IF(C146=0,"",SUBTOTAL(3,C$5:C146))</f>
        <v>142</v>
      </c>
      <c r="B146" s="86">
        <v>26</v>
      </c>
      <c r="C146" s="69" t="s">
        <v>826</v>
      </c>
      <c r="D146" s="25" t="str">
        <f>VLOOKUP(C146,Sheet4!$A$1:$B$300,2,0)</f>
        <v>9209006851</v>
      </c>
      <c r="E146" s="98" t="s">
        <v>827</v>
      </c>
      <c r="F146" s="63" t="str">
        <f>VLOOKUP(C146,'T3-26'!$C$126:$E$334,3,0)</f>
        <v>Bành Văn Bình</v>
      </c>
      <c r="G146" s="774">
        <f>VLOOKUP(C146,'chuyển xếp 2024'!$C$5:$W$328,21,0)</f>
        <v>6198000</v>
      </c>
      <c r="H146" s="774">
        <f>VLOOKUP(C146,'chuyển xếp 2024'!$C$5:$W$328,19,0)</f>
        <v>0</v>
      </c>
      <c r="I146" s="67" t="s">
        <v>32</v>
      </c>
      <c r="J146" s="63">
        <f t="shared" si="7"/>
        <v>1</v>
      </c>
      <c r="K146" s="63" t="s">
        <v>828</v>
      </c>
      <c r="L146" s="63" t="s">
        <v>134</v>
      </c>
      <c r="M146" s="67"/>
      <c r="N146" s="46" t="s">
        <v>671</v>
      </c>
      <c r="O146" s="106">
        <v>27708</v>
      </c>
      <c r="P146" s="107">
        <v>39923</v>
      </c>
      <c r="Q146" s="625" t="s">
        <v>36</v>
      </c>
      <c r="R146" s="56" t="s">
        <v>829</v>
      </c>
      <c r="S146" s="56" t="str">
        <f t="shared" ca="1" si="6"/>
        <v xml:space="preserve">17 NĂM 3 THÁNG 30 NGÀY </v>
      </c>
      <c r="T146" s="80" t="s">
        <v>830</v>
      </c>
      <c r="U146" s="80" t="str">
        <f>VLOOKUP(C146,Sheet5!$B$2:$G$253,6,0)</f>
        <v>092075005983</v>
      </c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75"/>
      <c r="AH146" s="75"/>
      <c r="AI146" s="46" t="s">
        <v>232</v>
      </c>
      <c r="AJ146" s="108" t="s">
        <v>831</v>
      </c>
      <c r="AK146" s="46" t="s">
        <v>832</v>
      </c>
      <c r="AL146" s="46"/>
      <c r="AM146" s="66"/>
      <c r="AN146" s="46" t="s">
        <v>156</v>
      </c>
      <c r="AO146" s="46"/>
      <c r="AP146" s="56" t="s">
        <v>387</v>
      </c>
      <c r="AQ146" s="36">
        <f t="shared" ca="1" si="5"/>
        <v>50</v>
      </c>
    </row>
    <row r="147" spans="1:43" s="36" customFormat="1">
      <c r="A147" s="25">
        <f>IF(C147=0,"",SUBTOTAL(3,C$5:C147))</f>
        <v>143</v>
      </c>
      <c r="B147" s="86">
        <v>27</v>
      </c>
      <c r="C147" s="69" t="s">
        <v>843</v>
      </c>
      <c r="D147" s="25" t="str">
        <f>VLOOKUP(C147,Sheet4!$A$1:$B$300,2,0)</f>
        <v>9212008042</v>
      </c>
      <c r="E147" s="98" t="s">
        <v>844</v>
      </c>
      <c r="F147" s="63" t="str">
        <f>VLOOKUP(C147,'T3-26'!$C$126:$E$334,3,0)</f>
        <v>Nguyễn Minh Tuân</v>
      </c>
      <c r="G147" s="774">
        <f>VLOOKUP(C147,'chuyển xếp 2024'!$C$5:$W$328,21,0)</f>
        <v>5739000</v>
      </c>
      <c r="H147" s="774">
        <f>VLOOKUP(C147,'chuyển xếp 2024'!$C$5:$W$328,19,0)</f>
        <v>0</v>
      </c>
      <c r="I147" s="67" t="s">
        <v>32</v>
      </c>
      <c r="J147" s="63">
        <f t="shared" si="7"/>
        <v>1</v>
      </c>
      <c r="K147" s="63" t="s">
        <v>3403</v>
      </c>
      <c r="L147" s="63" t="s">
        <v>34</v>
      </c>
      <c r="M147" s="67"/>
      <c r="N147" s="46" t="s">
        <v>671</v>
      </c>
      <c r="O147" s="106">
        <v>33009</v>
      </c>
      <c r="P147" s="107">
        <v>41061</v>
      </c>
      <c r="Q147" s="625" t="s">
        <v>36</v>
      </c>
      <c r="R147" s="56" t="s">
        <v>845</v>
      </c>
      <c r="S147" s="56" t="str">
        <f t="shared" ca="1" si="6"/>
        <v xml:space="preserve">14 NĂM 2 THÁNG 18 NGÀY </v>
      </c>
      <c r="T147" s="74" t="s">
        <v>846</v>
      </c>
      <c r="U147" s="80" t="str">
        <f>VLOOKUP(C147,Sheet5!$B$2:$G$253,6,0)</f>
        <v>025090010697</v>
      </c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81">
        <v>44621</v>
      </c>
      <c r="AH147" s="881"/>
      <c r="AI147" s="46" t="s">
        <v>232</v>
      </c>
      <c r="AJ147" s="108" t="s">
        <v>847</v>
      </c>
      <c r="AK147" s="46" t="s">
        <v>848</v>
      </c>
      <c r="AL147" s="46"/>
      <c r="AM147" s="66"/>
      <c r="AN147" s="46" t="s">
        <v>93</v>
      </c>
      <c r="AO147" s="46" t="s">
        <v>768</v>
      </c>
      <c r="AP147" s="56" t="s">
        <v>387</v>
      </c>
      <c r="AQ147" s="36">
        <f t="shared" ca="1" si="5"/>
        <v>36</v>
      </c>
    </row>
    <row r="148" spans="1:43" s="36" customFormat="1">
      <c r="A148" s="25">
        <f>IF(C148=0,"",SUBTOTAL(3,C$5:C148))</f>
        <v>144</v>
      </c>
      <c r="B148" s="86">
        <v>28</v>
      </c>
      <c r="C148" s="69" t="s">
        <v>849</v>
      </c>
      <c r="D148" s="25" t="str">
        <f>VLOOKUP(C148,Sheet4!$A$1:$B$300,2,0)</f>
        <v>9209015402</v>
      </c>
      <c r="E148" s="98" t="s">
        <v>850</v>
      </c>
      <c r="F148" s="63" t="str">
        <f>VLOOKUP(C148,'T3-26'!$C$126:$E$334,3,0)</f>
        <v>Nguyễn Chí Út Hiền</v>
      </c>
      <c r="G148" s="774">
        <f>VLOOKUP(C148,'chuyển xếp 2024'!$C$5:$W$328,21,0)</f>
        <v>5739000</v>
      </c>
      <c r="H148" s="774">
        <f>VLOOKUP(C148,'chuyển xếp 2024'!$C$5:$W$328,19,0)</f>
        <v>0</v>
      </c>
      <c r="I148" s="67" t="s">
        <v>32</v>
      </c>
      <c r="J148" s="63">
        <f t="shared" si="7"/>
        <v>1</v>
      </c>
      <c r="K148" s="63" t="s">
        <v>33</v>
      </c>
      <c r="L148" s="63" t="s">
        <v>34</v>
      </c>
      <c r="M148" s="67"/>
      <c r="N148" s="46" t="s">
        <v>671</v>
      </c>
      <c r="O148" s="106">
        <v>32174</v>
      </c>
      <c r="P148" s="107">
        <v>41061</v>
      </c>
      <c r="Q148" s="625" t="s">
        <v>36</v>
      </c>
      <c r="R148" s="56" t="s">
        <v>851</v>
      </c>
      <c r="S148" s="56" t="str">
        <f t="shared" ca="1" si="6"/>
        <v xml:space="preserve">14 NĂM 2 THÁNG 18 NGÀY </v>
      </c>
      <c r="T148" s="878" t="s">
        <v>852</v>
      </c>
      <c r="U148" s="80" t="str">
        <f>VLOOKUP(C148,Sheet5!$B$2:$G$253,6,0)</f>
        <v>092088007089</v>
      </c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75"/>
      <c r="AH148" s="75"/>
      <c r="AI148" s="46" t="s">
        <v>232</v>
      </c>
      <c r="AJ148" s="108" t="s">
        <v>724</v>
      </c>
      <c r="AK148" s="46" t="s">
        <v>853</v>
      </c>
      <c r="AL148" s="46"/>
      <c r="AM148" s="66"/>
      <c r="AN148" s="46" t="s">
        <v>156</v>
      </c>
      <c r="AO148" s="46"/>
      <c r="AP148" s="56" t="s">
        <v>387</v>
      </c>
      <c r="AQ148" s="36">
        <f t="shared" ref="AQ148:AQ211" ca="1" si="8">DATEDIF(O148,TODAY(),"y")</f>
        <v>38</v>
      </c>
    </row>
    <row r="149" spans="1:43" s="36" customFormat="1">
      <c r="A149" s="25">
        <f>IF(C149=0,"",SUBTOTAL(3,C$5:C149))</f>
        <v>145</v>
      </c>
      <c r="B149" s="86">
        <v>29</v>
      </c>
      <c r="C149" s="857" t="s">
        <v>854</v>
      </c>
      <c r="D149" s="25" t="str">
        <f>VLOOKUP(C149,Sheet4!$A$1:$B$300,2,0)</f>
        <v>5397003583</v>
      </c>
      <c r="E149" s="790" t="s">
        <v>855</v>
      </c>
      <c r="F149" s="63" t="str">
        <f>VLOOKUP(C149,'T3-26'!$C$126:$E$334,3,0)</f>
        <v>Trịnh Văn Cường</v>
      </c>
      <c r="G149" s="774">
        <f>VLOOKUP(C149,'chuyển xếp 2024'!$C$5:$W$328,21,0)</f>
        <v>6694000</v>
      </c>
      <c r="H149" s="774">
        <f>VLOOKUP(C149,'chuyển xếp 2024'!$C$5:$W$328,19,0)</f>
        <v>0</v>
      </c>
      <c r="I149" s="329" t="s">
        <v>32</v>
      </c>
      <c r="J149" s="63">
        <f t="shared" si="7"/>
        <v>1</v>
      </c>
      <c r="K149" s="552" t="s">
        <v>33</v>
      </c>
      <c r="L149" s="552" t="s">
        <v>34</v>
      </c>
      <c r="M149" s="329"/>
      <c r="N149" s="858" t="s">
        <v>671</v>
      </c>
      <c r="O149" s="859">
        <v>25606</v>
      </c>
      <c r="P149" s="860">
        <v>35065</v>
      </c>
      <c r="Q149" s="882" t="s">
        <v>36</v>
      </c>
      <c r="R149" s="883" t="s">
        <v>856</v>
      </c>
      <c r="S149" s="883" t="str">
        <f t="shared" ca="1" si="6"/>
        <v xml:space="preserve">30 NĂM 7 THÁNG 18 NGÀY </v>
      </c>
      <c r="T149" s="670" t="s">
        <v>857</v>
      </c>
      <c r="U149" s="80" t="str">
        <f>VLOOKUP(C149,Sheet5!$B$2:$G$253,6,0)</f>
        <v>036070008043</v>
      </c>
      <c r="V149" s="884"/>
      <c r="W149" s="884"/>
      <c r="X149" s="884"/>
      <c r="Y149" s="884"/>
      <c r="Z149" s="884"/>
      <c r="AA149" s="884"/>
      <c r="AB149" s="884"/>
      <c r="AC149" s="884"/>
      <c r="AD149" s="884"/>
      <c r="AE149" s="884"/>
      <c r="AF149" s="884"/>
      <c r="AG149" s="213">
        <v>38600</v>
      </c>
      <c r="AH149" s="213"/>
      <c r="AI149" s="858" t="s">
        <v>232</v>
      </c>
      <c r="AJ149" s="885" t="s">
        <v>858</v>
      </c>
      <c r="AK149" s="858" t="s">
        <v>859</v>
      </c>
      <c r="AL149" s="858"/>
      <c r="AM149" s="856"/>
      <c r="AN149" s="858" t="s">
        <v>156</v>
      </c>
      <c r="AO149" s="858"/>
      <c r="AP149" s="883" t="s">
        <v>503</v>
      </c>
      <c r="AQ149" s="64">
        <f t="shared" ca="1" si="8"/>
        <v>56</v>
      </c>
    </row>
    <row r="150" spans="1:43" s="36" customFormat="1">
      <c r="A150" s="25">
        <f>IF(C150=0,"",SUBTOTAL(3,C$5:C150))</f>
        <v>146</v>
      </c>
      <c r="B150" s="86">
        <v>30</v>
      </c>
      <c r="C150" s="69" t="s">
        <v>860</v>
      </c>
      <c r="D150" s="25" t="str">
        <f>VLOOKUP(C150,Sheet4!$A$1:$B$300,2,0)</f>
        <v>9213007224</v>
      </c>
      <c r="E150" s="98" t="s">
        <v>861</v>
      </c>
      <c r="F150" s="63" t="str">
        <f>VLOOKUP(C150,'T3-26'!$C$126:$E$334,3,0)</f>
        <v>Nguyễn Thanh Nhân</v>
      </c>
      <c r="G150" s="774">
        <f>VLOOKUP(C150,'chuyển xếp 2024'!$C$5:$W$328,21,0)</f>
        <v>5739000</v>
      </c>
      <c r="H150" s="774">
        <f>VLOOKUP(C150,'chuyển xếp 2024'!$C$5:$W$328,19,0)</f>
        <v>0</v>
      </c>
      <c r="I150" s="67" t="s">
        <v>32</v>
      </c>
      <c r="J150" s="63">
        <f t="shared" si="7"/>
        <v>1</v>
      </c>
      <c r="K150" s="63" t="s">
        <v>33</v>
      </c>
      <c r="L150" s="63" t="s">
        <v>700</v>
      </c>
      <c r="M150" s="67"/>
      <c r="N150" s="46" t="s">
        <v>671</v>
      </c>
      <c r="O150" s="106">
        <v>31477</v>
      </c>
      <c r="P150" s="107">
        <v>41366</v>
      </c>
      <c r="Q150" s="625" t="s">
        <v>36</v>
      </c>
      <c r="R150" s="56" t="s">
        <v>862</v>
      </c>
      <c r="S150" s="56" t="str">
        <f t="shared" ca="1" si="6"/>
        <v xml:space="preserve">13 NĂM 4 THÁNG 17 NGÀY </v>
      </c>
      <c r="T150" s="878" t="s">
        <v>863</v>
      </c>
      <c r="U150" s="80" t="str">
        <f>VLOOKUP(C150,Sheet5!$B$2:$G$253,6,0)</f>
        <v>092086001143</v>
      </c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75">
        <v>40133</v>
      </c>
      <c r="AH150" s="75"/>
      <c r="AI150" s="46" t="s">
        <v>232</v>
      </c>
      <c r="AJ150" s="108" t="s">
        <v>831</v>
      </c>
      <c r="AK150" s="46" t="s">
        <v>864</v>
      </c>
      <c r="AL150" s="46"/>
      <c r="AM150" s="66"/>
      <c r="AN150" s="46" t="s">
        <v>156</v>
      </c>
      <c r="AO150" s="46"/>
      <c r="AP150" s="56" t="s">
        <v>387</v>
      </c>
      <c r="AQ150" s="36">
        <f t="shared" ca="1" si="8"/>
        <v>40</v>
      </c>
    </row>
    <row r="151" spans="1:43" s="36" customFormat="1">
      <c r="A151" s="25">
        <f>IF(C151=0,"",SUBTOTAL(3,C$5:C151))</f>
        <v>147</v>
      </c>
      <c r="B151" s="86">
        <v>31</v>
      </c>
      <c r="C151" s="69" t="s">
        <v>865</v>
      </c>
      <c r="D151" s="25" t="str">
        <f>VLOOKUP(C151,Sheet4!$A$1:$B$300,2,0)</f>
        <v>9208016237</v>
      </c>
      <c r="E151" s="98" t="s">
        <v>866</v>
      </c>
      <c r="F151" s="63" t="str">
        <f>VLOOKUP(C151,'T3-26'!$C$126:$E$334,3,0)</f>
        <v>Nguyễn Chí Dũng</v>
      </c>
      <c r="G151" s="774">
        <f>VLOOKUP(C151,'chuyển xếp 2024'!$C$5:$W$328,21,0)</f>
        <v>6694000</v>
      </c>
      <c r="H151" s="774">
        <f>VLOOKUP(C151,'chuyển xếp 2024'!$C$5:$W$328,19,0)</f>
        <v>0</v>
      </c>
      <c r="I151" s="67" t="s">
        <v>32</v>
      </c>
      <c r="J151" s="63">
        <f t="shared" si="7"/>
        <v>1</v>
      </c>
      <c r="K151" s="63" t="s">
        <v>33</v>
      </c>
      <c r="L151" s="63" t="s">
        <v>34</v>
      </c>
      <c r="M151" s="67"/>
      <c r="N151" s="46" t="s">
        <v>671</v>
      </c>
      <c r="O151" s="106">
        <v>28053</v>
      </c>
      <c r="P151" s="107">
        <v>39188</v>
      </c>
      <c r="Q151" s="625" t="s">
        <v>36</v>
      </c>
      <c r="R151" s="56" t="s">
        <v>867</v>
      </c>
      <c r="S151" s="56" t="str">
        <f t="shared" ca="1" si="6"/>
        <v xml:space="preserve">19 NĂM 4 THÁNG 3 NGÀY </v>
      </c>
      <c r="T151" s="878" t="s">
        <v>868</v>
      </c>
      <c r="U151" s="80" t="str">
        <f>VLOOKUP(C151,Sheet5!$B$2:$G$253,6,0)</f>
        <v>092076000078</v>
      </c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75"/>
      <c r="AH151" s="75"/>
      <c r="AI151" s="46" t="s">
        <v>232</v>
      </c>
      <c r="AJ151" s="108" t="s">
        <v>724</v>
      </c>
      <c r="AK151" s="46" t="s">
        <v>869</v>
      </c>
      <c r="AL151" s="46"/>
      <c r="AM151" s="66"/>
      <c r="AN151" s="46" t="s">
        <v>156</v>
      </c>
      <c r="AO151" s="46"/>
      <c r="AP151" s="56" t="s">
        <v>870</v>
      </c>
      <c r="AQ151" s="36">
        <f t="shared" ca="1" si="8"/>
        <v>49</v>
      </c>
    </row>
    <row r="152" spans="1:43" s="36" customFormat="1">
      <c r="A152" s="25">
        <f>IF(C152=0,"",SUBTOTAL(3,C$5:C152))</f>
        <v>148</v>
      </c>
      <c r="B152" s="86">
        <v>32</v>
      </c>
      <c r="C152" s="66" t="s">
        <v>887</v>
      </c>
      <c r="D152" s="25" t="str">
        <f>VLOOKUP(C152,Sheet4!$A$1:$B$300,2,0)</f>
        <v>9210000265</v>
      </c>
      <c r="E152" s="67" t="s">
        <v>888</v>
      </c>
      <c r="F152" s="63" t="str">
        <f>VLOOKUP(C152,'T3-26'!$C$126:$E$334,3,0)</f>
        <v>Trần Thanh Tùng</v>
      </c>
      <c r="G152" s="774">
        <f>VLOOKUP(C152,'chuyển xếp 2024'!$C$5:$W$328,21,0)</f>
        <v>5739000</v>
      </c>
      <c r="H152" s="774">
        <f>VLOOKUP(C152,'chuyển xếp 2024'!$C$5:$W$328,19,0)</f>
        <v>0</v>
      </c>
      <c r="I152" s="67" t="s">
        <v>32</v>
      </c>
      <c r="J152" s="63">
        <f t="shared" si="7"/>
        <v>1</v>
      </c>
      <c r="K152" s="63" t="s">
        <v>33</v>
      </c>
      <c r="L152" s="63" t="s">
        <v>489</v>
      </c>
      <c r="M152" s="67"/>
      <c r="N152" s="46" t="s">
        <v>671</v>
      </c>
      <c r="O152" s="106">
        <v>31678</v>
      </c>
      <c r="P152" s="107">
        <v>42552</v>
      </c>
      <c r="Q152" s="625" t="s">
        <v>36</v>
      </c>
      <c r="R152" s="56" t="s">
        <v>889</v>
      </c>
      <c r="S152" s="56" t="str">
        <f t="shared" ref="S152:S215" ca="1" si="9">DATEDIF(P152,TODAY(),"Y") &amp; " NĂM " &amp;DATEDIF(P152,TODAY(),"YM") &amp; " THÁNG " &amp; DATEDIF(P152,TODAY(), "MD") &amp; " NGÀY "</f>
        <v xml:space="preserve">10 NĂM 1 THÁNG 18 NGÀY </v>
      </c>
      <c r="T152" s="878" t="s">
        <v>890</v>
      </c>
      <c r="U152" s="80" t="str">
        <f>VLOOKUP(C152,Sheet5!$B$2:$G$253,6,0)</f>
        <v>092086009857</v>
      </c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75"/>
      <c r="AH152" s="75"/>
      <c r="AI152" s="46" t="s">
        <v>232</v>
      </c>
      <c r="AJ152" s="108" t="s">
        <v>838</v>
      </c>
      <c r="AK152" s="46" t="s">
        <v>839</v>
      </c>
      <c r="AL152" s="46"/>
      <c r="AM152" s="66"/>
      <c r="AN152" s="46" t="s">
        <v>156</v>
      </c>
      <c r="AO152" s="46"/>
      <c r="AP152" s="56" t="s">
        <v>886</v>
      </c>
      <c r="AQ152" s="36">
        <f t="shared" ca="1" si="8"/>
        <v>39</v>
      </c>
    </row>
    <row r="153" spans="1:43" s="36" customFormat="1">
      <c r="A153" s="25">
        <f>IF(C153=0,"",SUBTOTAL(3,C$5:C153))</f>
        <v>149</v>
      </c>
      <c r="B153" s="86">
        <v>33</v>
      </c>
      <c r="C153" s="66" t="s">
        <v>894</v>
      </c>
      <c r="D153" s="25" t="str">
        <f>VLOOKUP(C153,Sheet4!$A$1:$B$300,2,0)</f>
        <v>9210018099</v>
      </c>
      <c r="E153" s="67" t="s">
        <v>895</v>
      </c>
      <c r="F153" s="63" t="str">
        <f>VLOOKUP(C153,'T3-26'!$C$126:$E$334,3,0)</f>
        <v>Nguyễn Hoàng Thanh</v>
      </c>
      <c r="G153" s="774">
        <f>VLOOKUP(C153,'chuyển xếp 2024'!$C$5:$W$328,21,0)</f>
        <v>5739000</v>
      </c>
      <c r="H153" s="774">
        <f>VLOOKUP(C153,'chuyển xếp 2024'!$C$5:$W$328,19,0)</f>
        <v>0</v>
      </c>
      <c r="I153" s="67" t="s">
        <v>32</v>
      </c>
      <c r="J153" s="63">
        <f t="shared" si="7"/>
        <v>1</v>
      </c>
      <c r="K153" s="63" t="s">
        <v>33</v>
      </c>
      <c r="L153" s="63" t="s">
        <v>34</v>
      </c>
      <c r="M153" s="67"/>
      <c r="N153" s="46" t="s">
        <v>671</v>
      </c>
      <c r="O153" s="57">
        <v>29221</v>
      </c>
      <c r="P153" s="107">
        <v>42795</v>
      </c>
      <c r="Q153" s="625" t="s">
        <v>36</v>
      </c>
      <c r="R153" s="56" t="s">
        <v>896</v>
      </c>
      <c r="S153" s="56" t="str">
        <f t="shared" ca="1" si="9"/>
        <v xml:space="preserve">9 NĂM 5 THÁNG 18 NGÀY </v>
      </c>
      <c r="T153" s="879" t="s">
        <v>897</v>
      </c>
      <c r="U153" s="80" t="str">
        <f>VLOOKUP(C153,Sheet5!$B$2:$G$253,6,0)</f>
        <v>092080004589</v>
      </c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75">
        <v>41928</v>
      </c>
      <c r="AH153" s="75"/>
      <c r="AI153" s="46" t="s">
        <v>232</v>
      </c>
      <c r="AJ153" s="108" t="s">
        <v>898</v>
      </c>
      <c r="AK153" s="46" t="s">
        <v>899</v>
      </c>
      <c r="AL153" s="46"/>
      <c r="AM153" s="66"/>
      <c r="AN153" s="46" t="s">
        <v>156</v>
      </c>
      <c r="AO153" s="46"/>
      <c r="AP153" s="56" t="s">
        <v>886</v>
      </c>
      <c r="AQ153" s="36">
        <f t="shared" ca="1" si="8"/>
        <v>46</v>
      </c>
    </row>
    <row r="154" spans="1:43" s="36" customFormat="1">
      <c r="A154" s="25">
        <f>IF(C154=0,"",SUBTOTAL(3,C$5:C154))</f>
        <v>150</v>
      </c>
      <c r="B154" s="86">
        <v>34</v>
      </c>
      <c r="C154" s="66" t="s">
        <v>903</v>
      </c>
      <c r="D154" s="25" t="str">
        <f>VLOOKUP(C154,Sheet4!$A$1:$B$300,2,0)</f>
        <v>9216023993</v>
      </c>
      <c r="E154" s="67" t="s">
        <v>904</v>
      </c>
      <c r="F154" s="63" t="str">
        <f>VLOOKUP(C154,'T3-26'!$C$126:$E$334,3,0)</f>
        <v>Nguyễn Thị Hồng Thắm</v>
      </c>
      <c r="G154" s="774">
        <f>VLOOKUP(C154,'chuyển xếp 2024'!$C$5:$W$328,21,0)</f>
        <v>5739000</v>
      </c>
      <c r="H154" s="774">
        <f>VLOOKUP(C154,'chuyển xếp 2024'!$C$5:$W$328,19,0)</f>
        <v>0</v>
      </c>
      <c r="I154" s="63" t="s">
        <v>63</v>
      </c>
      <c r="J154" s="63">
        <f t="shared" si="7"/>
        <v>0</v>
      </c>
      <c r="K154" s="63" t="s">
        <v>33</v>
      </c>
      <c r="L154" s="63" t="s">
        <v>34</v>
      </c>
      <c r="M154" s="118"/>
      <c r="N154" s="46" t="s">
        <v>671</v>
      </c>
      <c r="O154" s="75">
        <v>30682</v>
      </c>
      <c r="P154" s="107">
        <v>42857</v>
      </c>
      <c r="Q154" s="625" t="s">
        <v>36</v>
      </c>
      <c r="R154" s="56" t="s">
        <v>905</v>
      </c>
      <c r="S154" s="56" t="str">
        <f t="shared" ca="1" si="9"/>
        <v xml:space="preserve">9 NĂM 3 THÁNG 17 NGÀY </v>
      </c>
      <c r="T154" s="879" t="s">
        <v>906</v>
      </c>
      <c r="U154" s="80" t="str">
        <f>VLOOKUP(C154,Sheet5!$B$2:$G$253,6,0)</f>
        <v>092184005012</v>
      </c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75">
        <v>41694</v>
      </c>
      <c r="AH154" s="75"/>
      <c r="AI154" s="46" t="s">
        <v>232</v>
      </c>
      <c r="AJ154" s="108" t="s">
        <v>907</v>
      </c>
      <c r="AK154" s="46" t="s">
        <v>899</v>
      </c>
      <c r="AL154" s="46"/>
      <c r="AM154" s="66"/>
      <c r="AN154" s="46" t="s">
        <v>156</v>
      </c>
      <c r="AO154" s="46"/>
      <c r="AP154" s="56" t="s">
        <v>908</v>
      </c>
      <c r="AQ154" s="36">
        <f t="shared" ca="1" si="8"/>
        <v>42</v>
      </c>
    </row>
    <row r="155" spans="1:43" s="36" customFormat="1" ht="19.5" customHeight="1">
      <c r="A155" s="25">
        <f>IF(C155=0,"",SUBTOTAL(3,C$5:C155))</f>
        <v>151</v>
      </c>
      <c r="B155" s="86">
        <v>35</v>
      </c>
      <c r="C155" s="66" t="s">
        <v>909</v>
      </c>
      <c r="D155" s="25" t="str">
        <f>VLOOKUP(C155,Sheet4!$A$1:$B$300,2,0)</f>
        <v>9216023994</v>
      </c>
      <c r="E155" s="67" t="s">
        <v>910</v>
      </c>
      <c r="F155" s="63" t="str">
        <f>VLOOKUP(C155,'T3-26'!$C$126:$E$334,3,0)</f>
        <v>Trương Thị Diễm My</v>
      </c>
      <c r="G155" s="774">
        <f>VLOOKUP(C155,'chuyển xếp 2024'!$C$5:$W$328,21,0)</f>
        <v>5739000</v>
      </c>
      <c r="H155" s="774">
        <f>VLOOKUP(C155,'chuyển xếp 2024'!$C$5:$W$328,19,0)</f>
        <v>0</v>
      </c>
      <c r="I155" s="63" t="s">
        <v>63</v>
      </c>
      <c r="J155" s="63">
        <f t="shared" si="7"/>
        <v>0</v>
      </c>
      <c r="K155" s="63" t="s">
        <v>33</v>
      </c>
      <c r="L155" s="63" t="s">
        <v>34</v>
      </c>
      <c r="M155" s="118"/>
      <c r="N155" s="46" t="s">
        <v>671</v>
      </c>
      <c r="O155" s="75">
        <v>35110</v>
      </c>
      <c r="P155" s="107">
        <v>42857</v>
      </c>
      <c r="Q155" s="625" t="s">
        <v>36</v>
      </c>
      <c r="R155" s="56" t="s">
        <v>912</v>
      </c>
      <c r="S155" s="56" t="str">
        <f t="shared" ca="1" si="9"/>
        <v xml:space="preserve">9 NĂM 3 THÁNG 17 NGÀY </v>
      </c>
      <c r="T155" s="523" t="s">
        <v>913</v>
      </c>
      <c r="U155" s="80" t="str">
        <f>VLOOKUP(C155,Sheet5!$B$2:$G$253,6,0)</f>
        <v>091196000015</v>
      </c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75">
        <v>42339</v>
      </c>
      <c r="AH155" s="75"/>
      <c r="AI155" s="46" t="s">
        <v>232</v>
      </c>
      <c r="AJ155" s="108" t="s">
        <v>914</v>
      </c>
      <c r="AK155" s="46" t="s">
        <v>915</v>
      </c>
      <c r="AL155" s="46"/>
      <c r="AM155" s="66"/>
      <c r="AN155" s="46" t="s">
        <v>156</v>
      </c>
      <c r="AO155" s="46"/>
      <c r="AP155" s="56" t="s">
        <v>908</v>
      </c>
      <c r="AQ155" s="36">
        <f t="shared" ca="1" si="8"/>
        <v>30</v>
      </c>
    </row>
    <row r="156" spans="1:43" s="36" customFormat="1">
      <c r="A156" s="25">
        <f>IF(C156=0,"",SUBTOTAL(3,C$5:C156))</f>
        <v>152</v>
      </c>
      <c r="B156" s="86">
        <v>36</v>
      </c>
      <c r="C156" s="66" t="s">
        <v>916</v>
      </c>
      <c r="D156" s="25" t="str">
        <f>VLOOKUP(C156,Sheet4!$A$1:$B$300,2,0)</f>
        <v>8621439497</v>
      </c>
      <c r="E156" s="67" t="s">
        <v>917</v>
      </c>
      <c r="F156" s="63" t="str">
        <f>VLOOKUP(C156,'T3-26'!$C$126:$E$334,3,0)</f>
        <v>Nguyễn Thanh Tâm</v>
      </c>
      <c r="G156" s="774">
        <f>VLOOKUP(C156,'chuyển xếp 2024'!$C$5:$W$328,21,0)</f>
        <v>5739000</v>
      </c>
      <c r="H156" s="774">
        <f>VLOOKUP(C156,'chuyển xếp 2024'!$C$5:$W$328,19,0)</f>
        <v>0</v>
      </c>
      <c r="I156" s="67" t="s">
        <v>32</v>
      </c>
      <c r="J156" s="63">
        <f t="shared" si="7"/>
        <v>1</v>
      </c>
      <c r="K156" s="63" t="s">
        <v>33</v>
      </c>
      <c r="L156" s="63" t="s">
        <v>34</v>
      </c>
      <c r="M156" s="118"/>
      <c r="N156" s="46" t="s">
        <v>671</v>
      </c>
      <c r="O156" s="75">
        <v>30414</v>
      </c>
      <c r="P156" s="107">
        <v>43040</v>
      </c>
      <c r="Q156" s="625" t="s">
        <v>36</v>
      </c>
      <c r="R156" s="56" t="s">
        <v>918</v>
      </c>
      <c r="S156" s="56" t="str">
        <f t="shared" ca="1" si="9"/>
        <v xml:space="preserve">8 NĂM 9 THÁNG 18 NGÀY </v>
      </c>
      <c r="T156" s="80" t="s">
        <v>919</v>
      </c>
      <c r="U156" s="80" t="str">
        <f>VLOOKUP(C156,Sheet5!$B$2:$G$253,6,0)</f>
        <v>086083010078</v>
      </c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75"/>
      <c r="AH156" s="75"/>
      <c r="AI156" s="46" t="s">
        <v>232</v>
      </c>
      <c r="AJ156" s="108" t="s">
        <v>920</v>
      </c>
      <c r="AK156" s="46" t="s">
        <v>921</v>
      </c>
      <c r="AL156" s="46"/>
      <c r="AM156" s="66"/>
      <c r="AN156" s="46" t="s">
        <v>156</v>
      </c>
      <c r="AO156" s="46"/>
      <c r="AP156" s="56" t="s">
        <v>908</v>
      </c>
      <c r="AQ156" s="36">
        <f t="shared" ca="1" si="8"/>
        <v>43</v>
      </c>
    </row>
    <row r="157" spans="1:43" s="36" customFormat="1" ht="21" customHeight="1">
      <c r="A157" s="25">
        <f>IF(C157=0,"",SUBTOTAL(3,C$5:C157))</f>
        <v>153</v>
      </c>
      <c r="B157" s="86">
        <v>37</v>
      </c>
      <c r="C157" s="66" t="s">
        <v>922</v>
      </c>
      <c r="D157" s="25" t="str">
        <f>VLOOKUP(C157,Sheet4!$A$1:$B$300,2,0)</f>
        <v>9222708768</v>
      </c>
      <c r="E157" s="67" t="s">
        <v>923</v>
      </c>
      <c r="F157" s="63" t="str">
        <f>VLOOKUP(C157,'T3-26'!$C$126:$E$334,3,0)</f>
        <v>Nguyễn Văn Bảo Quốc</v>
      </c>
      <c r="G157" s="774">
        <f>VLOOKUP(C157,'chuyển xếp 2024'!$C$5:$W$328,21,0)</f>
        <v>5739000</v>
      </c>
      <c r="H157" s="774">
        <f>VLOOKUP(C157,'chuyển xếp 2024'!$C$5:$W$328,19,0)</f>
        <v>0</v>
      </c>
      <c r="I157" s="67" t="s">
        <v>32</v>
      </c>
      <c r="J157" s="63">
        <f t="shared" si="7"/>
        <v>1</v>
      </c>
      <c r="K157" s="63" t="s">
        <v>33</v>
      </c>
      <c r="L157" s="63" t="s">
        <v>34</v>
      </c>
      <c r="M157" s="118"/>
      <c r="N157" s="46" t="s">
        <v>671</v>
      </c>
      <c r="O157" s="75">
        <v>32289</v>
      </c>
      <c r="P157" s="107">
        <v>43040</v>
      </c>
      <c r="Q157" s="625" t="s">
        <v>36</v>
      </c>
      <c r="R157" s="56" t="s">
        <v>924</v>
      </c>
      <c r="S157" s="56" t="str">
        <f t="shared" ca="1" si="9"/>
        <v xml:space="preserve">8 NĂM 9 THÁNG 18 NGÀY </v>
      </c>
      <c r="T157" s="523" t="s">
        <v>925</v>
      </c>
      <c r="U157" s="80" t="str">
        <f>VLOOKUP(C157,Sheet5!$B$2:$G$253,6,0)</f>
        <v>092088003692</v>
      </c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75">
        <v>43129</v>
      </c>
      <c r="AH157" s="75"/>
      <c r="AI157" s="46" t="s">
        <v>232</v>
      </c>
      <c r="AJ157" s="108" t="s">
        <v>742</v>
      </c>
      <c r="AK157" s="46" t="s">
        <v>926</v>
      </c>
      <c r="AL157" s="46"/>
      <c r="AM157" s="66"/>
      <c r="AN157" s="46" t="s">
        <v>156</v>
      </c>
      <c r="AO157" s="46"/>
      <c r="AP157" s="56" t="s">
        <v>908</v>
      </c>
      <c r="AQ157" s="36">
        <f t="shared" ca="1" si="8"/>
        <v>38</v>
      </c>
    </row>
    <row r="158" spans="1:43" s="36" customFormat="1">
      <c r="A158" s="25">
        <f>IF(C158=0,"",SUBTOTAL(3,C$5:C158))</f>
        <v>154</v>
      </c>
      <c r="B158" s="86">
        <v>38</v>
      </c>
      <c r="C158" s="66" t="s">
        <v>927</v>
      </c>
      <c r="D158" s="25" t="str">
        <f>VLOOKUP(C158,Sheet4!$A$1:$B$300,2,0)</f>
        <v>9222344590</v>
      </c>
      <c r="E158" s="67" t="s">
        <v>928</v>
      </c>
      <c r="F158" s="63" t="str">
        <f>VLOOKUP(C158,'T3-26'!$C$126:$E$334,3,0)</f>
        <v>Lê Hoàng Nhịnh</v>
      </c>
      <c r="G158" s="774">
        <f>VLOOKUP(C158,'chuyển xếp 2024'!$C$5:$W$328,21,0)</f>
        <v>5739000</v>
      </c>
      <c r="H158" s="774">
        <f>VLOOKUP(C158,'chuyển xếp 2024'!$C$5:$W$328,19,0)</f>
        <v>0</v>
      </c>
      <c r="I158" s="67" t="s">
        <v>32</v>
      </c>
      <c r="J158" s="63">
        <f t="shared" si="7"/>
        <v>1</v>
      </c>
      <c r="K158" s="63" t="s">
        <v>33</v>
      </c>
      <c r="L158" s="63" t="s">
        <v>34</v>
      </c>
      <c r="M158" s="118"/>
      <c r="N158" s="46" t="s">
        <v>671</v>
      </c>
      <c r="O158" s="75">
        <v>29952</v>
      </c>
      <c r="P158" s="107">
        <v>43040</v>
      </c>
      <c r="Q158" s="625" t="s">
        <v>36</v>
      </c>
      <c r="R158" s="56" t="s">
        <v>929</v>
      </c>
      <c r="S158" s="56" t="str">
        <f t="shared" ca="1" si="9"/>
        <v xml:space="preserve">8 NĂM 9 THÁNG 18 NGÀY </v>
      </c>
      <c r="T158" s="878" t="s">
        <v>930</v>
      </c>
      <c r="U158" s="80" t="str">
        <f>VLOOKUP(C158,Sheet5!$B$2:$G$253,6,0)</f>
        <v>092082005535</v>
      </c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75"/>
      <c r="AH158" s="75"/>
      <c r="AI158" s="46" t="s">
        <v>232</v>
      </c>
      <c r="AJ158" s="108" t="s">
        <v>898</v>
      </c>
      <c r="AK158" s="46" t="s">
        <v>899</v>
      </c>
      <c r="AL158" s="46"/>
      <c r="AM158" s="66"/>
      <c r="AN158" s="46" t="s">
        <v>156</v>
      </c>
      <c r="AO158" s="46"/>
      <c r="AP158" s="56" t="s">
        <v>908</v>
      </c>
      <c r="AQ158" s="36">
        <f t="shared" ca="1" si="8"/>
        <v>44</v>
      </c>
    </row>
    <row r="159" spans="1:43" s="36" customFormat="1">
      <c r="A159" s="25">
        <f>IF(C159=0,"",SUBTOTAL(3,C$5:C159))</f>
        <v>155</v>
      </c>
      <c r="B159" s="86">
        <v>39</v>
      </c>
      <c r="C159" s="66" t="s">
        <v>931</v>
      </c>
      <c r="D159" s="25" t="str">
        <f>VLOOKUP(C159,Sheet4!$A$1:$B$300,2,0)</f>
        <v>8723924817</v>
      </c>
      <c r="E159" s="67" t="s">
        <v>932</v>
      </c>
      <c r="F159" s="63" t="str">
        <f>VLOOKUP(C159,'T3-26'!$C$126:$E$334,3,0)</f>
        <v>Nguyễn Hữu Thọ</v>
      </c>
      <c r="G159" s="774">
        <f>VLOOKUP(C159,'chuyển xếp 2024'!$C$5:$W$328,21,0)</f>
        <v>5739000</v>
      </c>
      <c r="H159" s="774">
        <f>VLOOKUP(C159,'chuyển xếp 2024'!$C$5:$W$328,19,0)</f>
        <v>0</v>
      </c>
      <c r="I159" s="67" t="s">
        <v>32</v>
      </c>
      <c r="J159" s="63">
        <f t="shared" si="7"/>
        <v>1</v>
      </c>
      <c r="K159" s="63" t="s">
        <v>33</v>
      </c>
      <c r="L159" s="63" t="s">
        <v>34</v>
      </c>
      <c r="M159" s="67"/>
      <c r="N159" s="46" t="s">
        <v>671</v>
      </c>
      <c r="O159" s="75">
        <v>32509</v>
      </c>
      <c r="P159" s="107">
        <v>43191</v>
      </c>
      <c r="Q159" s="67" t="s">
        <v>933</v>
      </c>
      <c r="R159" s="56" t="s">
        <v>2983</v>
      </c>
      <c r="S159" s="56" t="str">
        <f t="shared" ca="1" si="9"/>
        <v xml:space="preserve">8 NĂM 4 THÁNG 18 NGÀY </v>
      </c>
      <c r="T159" s="523" t="s">
        <v>934</v>
      </c>
      <c r="U159" s="80" t="str">
        <f>VLOOKUP(C159,Sheet5!$B$2:$G$253,6,0)</f>
        <v>087089001910</v>
      </c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75">
        <v>40449</v>
      </c>
      <c r="AH159" s="75"/>
      <c r="AI159" s="46" t="s">
        <v>232</v>
      </c>
      <c r="AJ159" s="108" t="s">
        <v>935</v>
      </c>
      <c r="AK159" s="46" t="s">
        <v>936</v>
      </c>
      <c r="AL159" s="46"/>
      <c r="AM159" s="66"/>
      <c r="AN159" s="155" t="s">
        <v>156</v>
      </c>
      <c r="AO159" s="155"/>
      <c r="AP159" s="56" t="s">
        <v>908</v>
      </c>
      <c r="AQ159" s="36">
        <f t="shared" ca="1" si="8"/>
        <v>37</v>
      </c>
    </row>
    <row r="160" spans="1:43" s="916" customFormat="1">
      <c r="A160" s="903">
        <f>IF(C160=0,"",SUBTOTAL(3,C$5:C160))</f>
        <v>156</v>
      </c>
      <c r="B160" s="86">
        <v>40</v>
      </c>
      <c r="C160" s="904" t="s">
        <v>941</v>
      </c>
      <c r="D160" s="903" t="str">
        <f>VLOOKUP(C160,Sheet4!$A$1:$B$300,2,0)</f>
        <v>5404002328</v>
      </c>
      <c r="E160" s="905" t="s">
        <v>942</v>
      </c>
      <c r="F160" s="63" t="str">
        <f>VLOOKUP(C160,'T3-26'!$C$126:$E$334,3,0)</f>
        <v>Lê Thị Thu Hoài</v>
      </c>
      <c r="G160" s="889">
        <f>VLOOKUP(C160,'chuyển xếp 2024'!$C$5:$W$328,21,0)</f>
        <v>6694000</v>
      </c>
      <c r="H160" s="889">
        <f>VLOOKUP(C160,'chuyển xếp 2024'!$C$5:$W$328,19,0)</f>
        <v>0</v>
      </c>
      <c r="I160" s="906" t="s">
        <v>63</v>
      </c>
      <c r="J160" s="63">
        <f t="shared" si="7"/>
        <v>0</v>
      </c>
      <c r="K160" s="906" t="s">
        <v>33</v>
      </c>
      <c r="L160" s="906" t="s">
        <v>34</v>
      </c>
      <c r="M160" s="892"/>
      <c r="N160" s="907" t="s">
        <v>671</v>
      </c>
      <c r="O160" s="908">
        <v>27885</v>
      </c>
      <c r="P160" s="909">
        <v>37803</v>
      </c>
      <c r="Q160" s="892" t="s">
        <v>36</v>
      </c>
      <c r="R160" s="910" t="s">
        <v>943</v>
      </c>
      <c r="S160" s="910" t="str">
        <f t="shared" ca="1" si="9"/>
        <v xml:space="preserve">23 NĂM 1 THÁNG 18 NGÀY </v>
      </c>
      <c r="T160" s="911">
        <v>183130486</v>
      </c>
      <c r="U160" s="912" t="str">
        <f>VLOOKUP(C160,Sheet5!$B$2:$G$253,6,0)</f>
        <v>042176011592</v>
      </c>
      <c r="V160" s="912"/>
      <c r="W160" s="912"/>
      <c r="X160" s="912"/>
      <c r="Y160" s="912"/>
      <c r="Z160" s="912"/>
      <c r="AA160" s="912"/>
      <c r="AB160" s="912"/>
      <c r="AC160" s="912"/>
      <c r="AD160" s="912"/>
      <c r="AE160" s="912"/>
      <c r="AF160" s="912"/>
      <c r="AG160" s="913">
        <v>35338</v>
      </c>
      <c r="AH160" s="913"/>
      <c r="AI160" s="907" t="s">
        <v>232</v>
      </c>
      <c r="AJ160" s="914" t="s">
        <v>750</v>
      </c>
      <c r="AK160" s="907" t="s">
        <v>944</v>
      </c>
      <c r="AL160" s="907"/>
      <c r="AM160" s="915"/>
      <c r="AN160" s="907" t="s">
        <v>156</v>
      </c>
      <c r="AO160" s="907"/>
      <c r="AP160" s="910" t="s">
        <v>870</v>
      </c>
      <c r="AQ160" s="916">
        <f t="shared" ca="1" si="8"/>
        <v>50</v>
      </c>
    </row>
    <row r="161" spans="1:43" s="916" customFormat="1">
      <c r="A161" s="903">
        <f>IF(C161=0,"",SUBTOTAL(3,C$5:C161))</f>
        <v>157</v>
      </c>
      <c r="B161" s="86">
        <v>41</v>
      </c>
      <c r="C161" s="904" t="s">
        <v>945</v>
      </c>
      <c r="D161" s="903" t="str">
        <f>VLOOKUP(C161,Sheet4!$A$1:$B$300,2,0)</f>
        <v>6506006797</v>
      </c>
      <c r="E161" s="905" t="s">
        <v>946</v>
      </c>
      <c r="F161" s="63" t="str">
        <f>VLOOKUP(C161,'T3-26'!$C$126:$E$334,3,0)</f>
        <v xml:space="preserve">Nguyễn Thị Vân </v>
      </c>
      <c r="G161" s="889">
        <f>VLOOKUP(C161,'chuyển xếp 2024'!$C$5:$W$328,21,0)</f>
        <v>6694000</v>
      </c>
      <c r="H161" s="889">
        <f>VLOOKUP(C161,'chuyển xếp 2024'!$C$5:$W$328,19,0)</f>
        <v>0</v>
      </c>
      <c r="I161" s="906" t="s">
        <v>63</v>
      </c>
      <c r="J161" s="63">
        <f t="shared" si="7"/>
        <v>0</v>
      </c>
      <c r="K161" s="906" t="s">
        <v>33</v>
      </c>
      <c r="L161" s="906" t="s">
        <v>34</v>
      </c>
      <c r="M161" s="892"/>
      <c r="N161" s="907" t="s">
        <v>671</v>
      </c>
      <c r="O161" s="908">
        <v>28495</v>
      </c>
      <c r="P161" s="909">
        <v>38768</v>
      </c>
      <c r="Q161" s="892" t="s">
        <v>36</v>
      </c>
      <c r="R161" s="910" t="s">
        <v>947</v>
      </c>
      <c r="S161" s="910" t="str">
        <f t="shared" ca="1" si="9"/>
        <v xml:space="preserve">20 NĂM 5 THÁNG 30 NGÀY </v>
      </c>
      <c r="T161" s="911">
        <v>183134107</v>
      </c>
      <c r="U161" s="912" t="str">
        <f>VLOOKUP(C161,Sheet5!$B$2:$G$253,6,0)</f>
        <v>042178000304</v>
      </c>
      <c r="V161" s="912"/>
      <c r="W161" s="912"/>
      <c r="X161" s="912"/>
      <c r="Y161" s="912"/>
      <c r="Z161" s="912"/>
      <c r="AA161" s="912"/>
      <c r="AB161" s="912"/>
      <c r="AC161" s="912"/>
      <c r="AD161" s="912"/>
      <c r="AE161" s="912"/>
      <c r="AF161" s="912"/>
      <c r="AG161" s="913">
        <v>35071</v>
      </c>
      <c r="AH161" s="913"/>
      <c r="AI161" s="907" t="s">
        <v>232</v>
      </c>
      <c r="AJ161" s="914" t="s">
        <v>948</v>
      </c>
      <c r="AK161" s="907" t="s">
        <v>949</v>
      </c>
      <c r="AL161" s="907"/>
      <c r="AM161" s="915"/>
      <c r="AN161" s="907" t="s">
        <v>156</v>
      </c>
      <c r="AO161" s="907"/>
      <c r="AP161" s="910" t="s">
        <v>870</v>
      </c>
      <c r="AQ161" s="916">
        <f t="shared" ca="1" si="8"/>
        <v>48</v>
      </c>
    </row>
    <row r="162" spans="1:43" s="916" customFormat="1">
      <c r="A162" s="903">
        <f>IF(C162=0,"",SUBTOTAL(3,C$5:C162))</f>
        <v>158</v>
      </c>
      <c r="B162" s="86">
        <v>42</v>
      </c>
      <c r="C162" s="904" t="s">
        <v>950</v>
      </c>
      <c r="D162" s="903" t="str">
        <f>VLOOKUP(C162,Sheet4!$A$1:$B$300,2,0)</f>
        <v>9209021583</v>
      </c>
      <c r="E162" s="905" t="s">
        <v>951</v>
      </c>
      <c r="F162" s="63" t="str">
        <f>VLOOKUP(C162,'T3-26'!$C$126:$E$334,3,0)</f>
        <v>Võ Thị Cà Nâu</v>
      </c>
      <c r="G162" s="889">
        <f>VLOOKUP(C162,'chuyển xếp 2024'!$C$5:$W$328,21,0)</f>
        <v>6694000</v>
      </c>
      <c r="H162" s="889">
        <f>VLOOKUP(C162,'chuyển xếp 2024'!$C$5:$W$328,19,0)</f>
        <v>0</v>
      </c>
      <c r="I162" s="906" t="s">
        <v>63</v>
      </c>
      <c r="J162" s="63">
        <f t="shared" si="7"/>
        <v>0</v>
      </c>
      <c r="K162" s="906" t="s">
        <v>33</v>
      </c>
      <c r="L162" s="906" t="s">
        <v>134</v>
      </c>
      <c r="M162" s="892"/>
      <c r="N162" s="907" t="s">
        <v>671</v>
      </c>
      <c r="O162" s="908">
        <v>28126</v>
      </c>
      <c r="P162" s="909">
        <v>40118</v>
      </c>
      <c r="Q162" s="892" t="s">
        <v>36</v>
      </c>
      <c r="R162" s="910" t="s">
        <v>952</v>
      </c>
      <c r="S162" s="910" t="str">
        <f t="shared" ca="1" si="9"/>
        <v xml:space="preserve">16 NĂM 9 THÁNG 18 NGÀY </v>
      </c>
      <c r="T162" s="911">
        <v>361697892</v>
      </c>
      <c r="U162" s="912" t="str">
        <f>VLOOKUP(C162,Sheet5!$B$2:$G$253,6,0)</f>
        <v>092177011505</v>
      </c>
      <c r="V162" s="912"/>
      <c r="W162" s="912"/>
      <c r="X162" s="912"/>
      <c r="Y162" s="912"/>
      <c r="Z162" s="912"/>
      <c r="AA162" s="912"/>
      <c r="AB162" s="912"/>
      <c r="AC162" s="912"/>
      <c r="AD162" s="912"/>
      <c r="AE162" s="912"/>
      <c r="AF162" s="912"/>
      <c r="AG162" s="913">
        <v>38687</v>
      </c>
      <c r="AH162" s="913"/>
      <c r="AI162" s="907" t="s">
        <v>232</v>
      </c>
      <c r="AJ162" s="914" t="s">
        <v>708</v>
      </c>
      <c r="AK162" s="907" t="s">
        <v>953</v>
      </c>
      <c r="AL162" s="907"/>
      <c r="AM162" s="915"/>
      <c r="AN162" s="907" t="s">
        <v>156</v>
      </c>
      <c r="AO162" s="907"/>
      <c r="AP162" s="910" t="s">
        <v>870</v>
      </c>
      <c r="AQ162" s="916">
        <f t="shared" ca="1" si="8"/>
        <v>49</v>
      </c>
    </row>
    <row r="163" spans="1:43" s="36" customFormat="1">
      <c r="A163" s="25">
        <f>IF(C163=0,"",SUBTOTAL(3,C$5:C163))</f>
        <v>159</v>
      </c>
      <c r="B163" s="86">
        <v>43</v>
      </c>
      <c r="C163" s="69" t="s">
        <v>954</v>
      </c>
      <c r="D163" s="25" t="str">
        <f>VLOOKUP(C163,Sheet4!$A$1:$B$300,2,0)</f>
        <v>5496032492</v>
      </c>
      <c r="E163" s="98" t="s">
        <v>955</v>
      </c>
      <c r="F163" s="63" t="str">
        <f>VLOOKUP(C163,'T3-26'!$C$126:$E$334,3,0)</f>
        <v>Nguyễn Quang Sang</v>
      </c>
      <c r="G163" s="774">
        <f>VLOOKUP(C163,'chuyển xếp 2024'!$C$5:$W$328,21,0)</f>
        <v>7230000</v>
      </c>
      <c r="H163" s="774">
        <f>VLOOKUP(C163,'chuyển xếp 2024'!$C$5:$W$328,19,0)</f>
        <v>0</v>
      </c>
      <c r="I163" s="67" t="s">
        <v>32</v>
      </c>
      <c r="J163" s="63">
        <f t="shared" si="7"/>
        <v>1</v>
      </c>
      <c r="K163" s="63" t="s">
        <v>33</v>
      </c>
      <c r="L163" s="63" t="s">
        <v>34</v>
      </c>
      <c r="M163" s="67"/>
      <c r="N163" s="46" t="s">
        <v>671</v>
      </c>
      <c r="O163" s="106">
        <v>27395</v>
      </c>
      <c r="P163" s="107">
        <v>34516</v>
      </c>
      <c r="Q163" s="67" t="s">
        <v>36</v>
      </c>
      <c r="R163" s="56" t="s">
        <v>956</v>
      </c>
      <c r="S163" s="56" t="str">
        <f t="shared" ca="1" si="9"/>
        <v xml:space="preserve">32 NĂM 1 THÁNG 18 NGÀY </v>
      </c>
      <c r="T163" s="523">
        <v>361534646</v>
      </c>
      <c r="U163" s="80" t="str">
        <f>VLOOKUP(C163,Sheet5!$B$2:$G$253,6,0)</f>
        <v>093075006597</v>
      </c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75">
        <v>40828</v>
      </c>
      <c r="AH163" s="75"/>
      <c r="AI163" s="46" t="s">
        <v>232</v>
      </c>
      <c r="AJ163" s="108" t="s">
        <v>957</v>
      </c>
      <c r="AK163" s="46" t="s">
        <v>958</v>
      </c>
      <c r="AL163" s="46"/>
      <c r="AM163" s="66"/>
      <c r="AN163" s="46" t="s">
        <v>156</v>
      </c>
      <c r="AO163" s="46"/>
      <c r="AP163" s="56" t="s">
        <v>870</v>
      </c>
      <c r="AQ163" s="36">
        <f t="shared" ca="1" si="8"/>
        <v>51</v>
      </c>
    </row>
    <row r="164" spans="1:43" s="36" customFormat="1">
      <c r="A164" s="25">
        <f>IF(C164=0,"",SUBTOTAL(3,C$5:C164))</f>
        <v>160</v>
      </c>
      <c r="B164" s="86">
        <v>44</v>
      </c>
      <c r="C164" s="69" t="s">
        <v>963</v>
      </c>
      <c r="D164" s="25" t="str">
        <f>VLOOKUP(C164,Sheet4!$A$1:$B$300,2,0)</f>
        <v>9208016228</v>
      </c>
      <c r="E164" s="98" t="s">
        <v>964</v>
      </c>
      <c r="F164" s="63" t="str">
        <f>VLOOKUP(C164,'T3-26'!$C$126:$E$334,3,0)</f>
        <v>Đặng Thị Bích Thuận</v>
      </c>
      <c r="G164" s="774">
        <f>VLOOKUP(C164,'chuyển xếp 2024'!$C$5:$W$328,21,0)</f>
        <v>6694000</v>
      </c>
      <c r="H164" s="774">
        <f>VLOOKUP(C164,'chuyển xếp 2024'!$C$5:$W$328,19,0)</f>
        <v>0</v>
      </c>
      <c r="I164" s="63" t="s">
        <v>63</v>
      </c>
      <c r="J164" s="63">
        <f t="shared" si="7"/>
        <v>0</v>
      </c>
      <c r="K164" s="63" t="s">
        <v>33</v>
      </c>
      <c r="L164" s="63" t="s">
        <v>34</v>
      </c>
      <c r="M164" s="67"/>
      <c r="N164" s="46" t="s">
        <v>671</v>
      </c>
      <c r="O164" s="106">
        <v>29299</v>
      </c>
      <c r="P164" s="107">
        <v>39188</v>
      </c>
      <c r="Q164" s="67" t="s">
        <v>36</v>
      </c>
      <c r="R164" s="56" t="s">
        <v>965</v>
      </c>
      <c r="S164" s="56" t="str">
        <f t="shared" ca="1" si="9"/>
        <v xml:space="preserve">19 NĂM 4 THÁNG 3 NGÀY </v>
      </c>
      <c r="T164" s="523">
        <v>331283292</v>
      </c>
      <c r="U164" s="80" t="str">
        <f>VLOOKUP(C164,Sheet5!$B$2:$G$253,6,0)</f>
        <v>086180000012</v>
      </c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75">
        <v>35604</v>
      </c>
      <c r="AH164" s="75"/>
      <c r="AI164" s="46" t="s">
        <v>232</v>
      </c>
      <c r="AJ164" s="108" t="s">
        <v>966</v>
      </c>
      <c r="AK164" s="46" t="s">
        <v>962</v>
      </c>
      <c r="AL164" s="46"/>
      <c r="AM164" s="66"/>
      <c r="AN164" s="46" t="s">
        <v>156</v>
      </c>
      <c r="AO164" s="46"/>
      <c r="AP164" s="56" t="s">
        <v>870</v>
      </c>
      <c r="AQ164" s="36">
        <f t="shared" ca="1" si="8"/>
        <v>46</v>
      </c>
    </row>
    <row r="165" spans="1:43" s="36" customFormat="1">
      <c r="A165" s="25">
        <f>IF(C165=0,"",SUBTOTAL(3,C$5:C165))</f>
        <v>161</v>
      </c>
      <c r="B165" s="86">
        <v>45</v>
      </c>
      <c r="C165" s="69" t="s">
        <v>968</v>
      </c>
      <c r="D165" s="25" t="str">
        <f>VLOOKUP(C165,Sheet4!$A$1:$B$300,2,0)</f>
        <v>9208016248</v>
      </c>
      <c r="E165" s="98" t="s">
        <v>969</v>
      </c>
      <c r="F165" s="63" t="str">
        <f>VLOOKUP(C165,'T3-26'!$C$126:$E$334,3,0)</f>
        <v>Nguyễn Thanh Hùng</v>
      </c>
      <c r="G165" s="774">
        <f>VLOOKUP(C165,'chuyển xếp 2024'!$C$5:$W$328,21,0)</f>
        <v>6694000</v>
      </c>
      <c r="H165" s="774">
        <f>VLOOKUP(C165,'chuyển xếp 2024'!$C$5:$W$328,19,0)</f>
        <v>0</v>
      </c>
      <c r="I165" s="67" t="s">
        <v>32</v>
      </c>
      <c r="J165" s="63">
        <f t="shared" si="7"/>
        <v>1</v>
      </c>
      <c r="K165" s="63" t="s">
        <v>33</v>
      </c>
      <c r="L165" s="63" t="s">
        <v>34</v>
      </c>
      <c r="M165" s="67"/>
      <c r="N165" s="46" t="s">
        <v>671</v>
      </c>
      <c r="O165" s="106">
        <v>29192</v>
      </c>
      <c r="P165" s="107">
        <v>39188</v>
      </c>
      <c r="Q165" s="67" t="s">
        <v>36</v>
      </c>
      <c r="R165" s="56" t="s">
        <v>970</v>
      </c>
      <c r="S165" s="56" t="str">
        <f t="shared" ca="1" si="9"/>
        <v xml:space="preserve">19 NĂM 4 THÁNG 3 NGÀY </v>
      </c>
      <c r="T165" s="523">
        <v>361738776</v>
      </c>
      <c r="U165" s="80" t="str">
        <f>VLOOKUP(C165,Sheet5!$B$2:$G$253,6,0)</f>
        <v>092079007931</v>
      </c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75">
        <v>39057</v>
      </c>
      <c r="AH165" s="75"/>
      <c r="AI165" s="46" t="s">
        <v>232</v>
      </c>
      <c r="AJ165" s="108" t="s">
        <v>812</v>
      </c>
      <c r="AK165" s="46" t="s">
        <v>971</v>
      </c>
      <c r="AL165" s="46"/>
      <c r="AM165" s="66"/>
      <c r="AN165" s="46" t="s">
        <v>156</v>
      </c>
      <c r="AO165" s="46"/>
      <c r="AP165" s="56" t="s">
        <v>870</v>
      </c>
      <c r="AQ165" s="36">
        <f t="shared" ca="1" si="8"/>
        <v>46</v>
      </c>
    </row>
    <row r="166" spans="1:43" s="36" customFormat="1">
      <c r="A166" s="25">
        <f>IF(C166=0,"",SUBTOTAL(3,C$5:C166))</f>
        <v>162</v>
      </c>
      <c r="B166" s="86">
        <v>46</v>
      </c>
      <c r="C166" s="69" t="s">
        <v>972</v>
      </c>
      <c r="D166" s="25" t="str">
        <f>VLOOKUP(C166,Sheet4!$A$1:$B$300,2,0)</f>
        <v>9208016249</v>
      </c>
      <c r="E166" s="98" t="s">
        <v>973</v>
      </c>
      <c r="F166" s="63" t="str">
        <f>VLOOKUP(C166,'T3-26'!$C$126:$E$334,3,0)</f>
        <v>Nguyễn Chí Cường</v>
      </c>
      <c r="G166" s="774">
        <f>VLOOKUP(C166,'chuyển xếp 2024'!$C$5:$W$328,21,0)</f>
        <v>6694000</v>
      </c>
      <c r="H166" s="774">
        <f>VLOOKUP(C166,'chuyển xếp 2024'!$C$5:$W$328,19,0)</f>
        <v>0</v>
      </c>
      <c r="I166" s="67" t="s">
        <v>32</v>
      </c>
      <c r="J166" s="63">
        <f t="shared" si="7"/>
        <v>1</v>
      </c>
      <c r="K166" s="63" t="s">
        <v>33</v>
      </c>
      <c r="L166" s="63" t="s">
        <v>34</v>
      </c>
      <c r="M166" s="67"/>
      <c r="N166" s="46" t="s">
        <v>671</v>
      </c>
      <c r="O166" s="106">
        <v>29641</v>
      </c>
      <c r="P166" s="107">
        <v>39188</v>
      </c>
      <c r="Q166" s="67" t="s">
        <v>36</v>
      </c>
      <c r="R166" s="56" t="s">
        <v>974</v>
      </c>
      <c r="S166" s="56" t="str">
        <f t="shared" ca="1" si="9"/>
        <v xml:space="preserve">19 NĂM 4 THÁNG 3 NGÀY </v>
      </c>
      <c r="T166" s="523">
        <v>362062822</v>
      </c>
      <c r="U166" s="80" t="str">
        <f>VLOOKUP(C166,Sheet5!$B$2:$G$253,6,0)</f>
        <v>092081015650</v>
      </c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75">
        <v>37201</v>
      </c>
      <c r="AH166" s="75"/>
      <c r="AI166" s="46" t="s">
        <v>232</v>
      </c>
      <c r="AJ166" s="108" t="s">
        <v>724</v>
      </c>
      <c r="AK166" s="46" t="s">
        <v>975</v>
      </c>
      <c r="AL166" s="46"/>
      <c r="AM166" s="66"/>
      <c r="AN166" s="46" t="s">
        <v>156</v>
      </c>
      <c r="AO166" s="46"/>
      <c r="AP166" s="56" t="s">
        <v>870</v>
      </c>
      <c r="AQ166" s="36">
        <f t="shared" ca="1" si="8"/>
        <v>45</v>
      </c>
    </row>
    <row r="167" spans="1:43" s="36" customFormat="1">
      <c r="A167" s="25">
        <f>IF(C167=0,"",SUBTOTAL(3,C$5:C167))</f>
        <v>163</v>
      </c>
      <c r="B167" s="86">
        <v>47</v>
      </c>
      <c r="C167" s="69" t="s">
        <v>976</v>
      </c>
      <c r="D167" s="25" t="str">
        <f>VLOOKUP(C167,Sheet4!$A$1:$B$300,2,0)</f>
        <v>9208010005</v>
      </c>
      <c r="E167" s="98" t="s">
        <v>977</v>
      </c>
      <c r="F167" s="63" t="str">
        <f>VLOOKUP(C167,'T3-26'!$C$126:$E$334,3,0)</f>
        <v>Lê Văn Giã</v>
      </c>
      <c r="G167" s="774">
        <f>VLOOKUP(C167,'chuyển xếp 2024'!$C$5:$W$328,21,0)</f>
        <v>6694000</v>
      </c>
      <c r="H167" s="774">
        <f>VLOOKUP(C167,'chuyển xếp 2024'!$C$5:$W$328,19,0)</f>
        <v>0</v>
      </c>
      <c r="I167" s="67" t="s">
        <v>32</v>
      </c>
      <c r="J167" s="63">
        <f t="shared" si="7"/>
        <v>1</v>
      </c>
      <c r="K167" s="63" t="s">
        <v>33</v>
      </c>
      <c r="L167" s="63" t="s">
        <v>978</v>
      </c>
      <c r="M167" s="67"/>
      <c r="N167" s="46" t="s">
        <v>671</v>
      </c>
      <c r="O167" s="106" t="s">
        <v>350</v>
      </c>
      <c r="P167" s="107">
        <v>39539</v>
      </c>
      <c r="Q167" s="67" t="s">
        <v>36</v>
      </c>
      <c r="R167" s="56" t="s">
        <v>979</v>
      </c>
      <c r="S167" s="56" t="str">
        <f t="shared" ca="1" si="9"/>
        <v xml:space="preserve">18 NĂM 4 THÁNG 18 NGÀY </v>
      </c>
      <c r="T167" s="523">
        <v>361493409</v>
      </c>
      <c r="U167" s="80" t="str">
        <f>VLOOKUP(C167,Sheet5!$B$2:$G$253,6,0)</f>
        <v>092073001045</v>
      </c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75">
        <v>32868</v>
      </c>
      <c r="AH167" s="75"/>
      <c r="AI167" s="46" t="s">
        <v>232</v>
      </c>
      <c r="AJ167" s="108" t="s">
        <v>831</v>
      </c>
      <c r="AK167" s="46" t="s">
        <v>980</v>
      </c>
      <c r="AL167" s="46"/>
      <c r="AM167" s="66"/>
      <c r="AN167" s="46" t="s">
        <v>156</v>
      </c>
      <c r="AO167" s="46"/>
      <c r="AP167" s="56" t="s">
        <v>676</v>
      </c>
      <c r="AQ167" s="64">
        <f t="shared" ca="1" si="8"/>
        <v>53</v>
      </c>
    </row>
    <row r="168" spans="1:43" s="36" customFormat="1">
      <c r="A168" s="25">
        <f>IF(C168=0,"",SUBTOTAL(3,C$5:C168))</f>
        <v>164</v>
      </c>
      <c r="B168" s="86">
        <v>48</v>
      </c>
      <c r="C168" s="69" t="s">
        <v>990</v>
      </c>
      <c r="D168" s="25" t="str">
        <f>VLOOKUP(C168,Sheet4!$A$1:$B$300,2,0)</f>
        <v>9209021588</v>
      </c>
      <c r="E168" s="98" t="s">
        <v>991</v>
      </c>
      <c r="F168" s="63" t="str">
        <f>VLOOKUP(C168,'T3-26'!$C$126:$E$334,3,0)</f>
        <v>Trần Thanh Vũ</v>
      </c>
      <c r="G168" s="774">
        <f>VLOOKUP(C168,'chuyển xếp 2024'!$C$5:$W$328,21,0)</f>
        <v>5739000</v>
      </c>
      <c r="H168" s="774">
        <f>VLOOKUP(C168,'chuyển xếp 2024'!$C$5:$W$328,19,0)</f>
        <v>0</v>
      </c>
      <c r="I168" s="67" t="s">
        <v>32</v>
      </c>
      <c r="J168" s="63">
        <f t="shared" si="7"/>
        <v>1</v>
      </c>
      <c r="K168" s="63" t="s">
        <v>33</v>
      </c>
      <c r="L168" s="63" t="s">
        <v>700</v>
      </c>
      <c r="M168" s="67"/>
      <c r="N168" s="46" t="s">
        <v>671</v>
      </c>
      <c r="O168" s="106">
        <v>28406</v>
      </c>
      <c r="P168" s="107">
        <v>40087</v>
      </c>
      <c r="Q168" s="67" t="s">
        <v>36</v>
      </c>
      <c r="R168" s="56" t="s">
        <v>992</v>
      </c>
      <c r="S168" s="56" t="str">
        <f t="shared" ca="1" si="9"/>
        <v xml:space="preserve">16 NĂM 10 THÁNG 18 NGÀY </v>
      </c>
      <c r="T168" s="523">
        <v>362122597</v>
      </c>
      <c r="U168" s="80" t="str">
        <f>VLOOKUP(C168,Sheet5!$B$2:$G$253,6,0)</f>
        <v>092077002679</v>
      </c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75">
        <v>37371</v>
      </c>
      <c r="AH168" s="75"/>
      <c r="AI168" s="46" t="s">
        <v>232</v>
      </c>
      <c r="AJ168" s="108" t="s">
        <v>724</v>
      </c>
      <c r="AK168" s="46" t="s">
        <v>993</v>
      </c>
      <c r="AL168" s="46"/>
      <c r="AM168" s="66"/>
      <c r="AN168" s="46" t="s">
        <v>156</v>
      </c>
      <c r="AO168" s="46"/>
      <c r="AP168" s="56" t="s">
        <v>203</v>
      </c>
      <c r="AQ168" s="36">
        <f t="shared" ca="1" si="8"/>
        <v>48</v>
      </c>
    </row>
    <row r="169" spans="1:43" s="36" customFormat="1">
      <c r="A169" s="25">
        <f>IF(C169=0,"",SUBTOTAL(3,C$5:C169))</f>
        <v>165</v>
      </c>
      <c r="B169" s="86">
        <v>49</v>
      </c>
      <c r="C169" s="69" t="s">
        <v>999</v>
      </c>
      <c r="D169" s="25" t="str">
        <f>VLOOKUP(C169,Sheet4!$A$1:$B$300,2,0)</f>
        <v>9213007216</v>
      </c>
      <c r="E169" s="98" t="s">
        <v>1000</v>
      </c>
      <c r="F169" s="63" t="str">
        <f>VLOOKUP(C169,'T3-26'!$C$126:$E$334,3,0)</f>
        <v>Nguyễn Văn Dô</v>
      </c>
      <c r="G169" s="774">
        <f>VLOOKUP(C169,'chuyển xếp 2024'!$C$5:$W$328,21,0)</f>
        <v>5739000</v>
      </c>
      <c r="H169" s="774">
        <f>VLOOKUP(C169,'chuyển xếp 2024'!$C$5:$W$328,19,0)</f>
        <v>0</v>
      </c>
      <c r="I169" s="67" t="s">
        <v>32</v>
      </c>
      <c r="J169" s="63">
        <f t="shared" si="7"/>
        <v>1</v>
      </c>
      <c r="K169" s="63" t="s">
        <v>33</v>
      </c>
      <c r="L169" s="63" t="s">
        <v>34</v>
      </c>
      <c r="M169" s="67"/>
      <c r="N169" s="46" t="s">
        <v>671</v>
      </c>
      <c r="O169" s="106" t="s">
        <v>1001</v>
      </c>
      <c r="P169" s="107">
        <v>41366</v>
      </c>
      <c r="Q169" s="67" t="s">
        <v>36</v>
      </c>
      <c r="R169" s="56" t="s">
        <v>1002</v>
      </c>
      <c r="S169" s="56" t="str">
        <f t="shared" ca="1" si="9"/>
        <v xml:space="preserve">13 NĂM 4 THÁNG 17 NGÀY </v>
      </c>
      <c r="T169" s="523">
        <v>361625247</v>
      </c>
      <c r="U169" s="80" t="str">
        <f>VLOOKUP(C169,Sheet5!$B$2:$G$253,6,0)</f>
        <v>092077002034</v>
      </c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75">
        <v>40388</v>
      </c>
      <c r="AH169" s="75"/>
      <c r="AI169" s="46" t="s">
        <v>232</v>
      </c>
      <c r="AJ169" s="108" t="s">
        <v>708</v>
      </c>
      <c r="AK169" s="46" t="s">
        <v>987</v>
      </c>
      <c r="AL169" s="46"/>
      <c r="AM169" s="66"/>
      <c r="AN169" s="46" t="s">
        <v>156</v>
      </c>
      <c r="AO169" s="46"/>
      <c r="AP169" s="56" t="s">
        <v>203</v>
      </c>
      <c r="AQ169" s="36">
        <f t="shared" ca="1" si="8"/>
        <v>49</v>
      </c>
    </row>
    <row r="170" spans="1:43" s="36" customFormat="1" ht="17.25" customHeight="1">
      <c r="A170" s="25">
        <f>IF(C170=0,"",SUBTOTAL(3,C$5:C170))</f>
        <v>166</v>
      </c>
      <c r="B170" s="86">
        <v>50</v>
      </c>
      <c r="C170" s="69" t="s">
        <v>1003</v>
      </c>
      <c r="D170" s="25" t="str">
        <f>VLOOKUP(C170,Sheet4!$A$1:$B$300,2,0)</f>
        <v>9213007218</v>
      </c>
      <c r="E170" s="98" t="s">
        <v>1004</v>
      </c>
      <c r="F170" s="63" t="str">
        <f>VLOOKUP(C170,'T3-26'!$C$126:$E$334,3,0)</f>
        <v>Lê Đình Lưu</v>
      </c>
      <c r="G170" s="774">
        <f>VLOOKUP(C170,'chuyển xếp 2024'!$C$5:$W$328,21,0)</f>
        <v>5739000</v>
      </c>
      <c r="H170" s="774">
        <f>VLOOKUP(C170,'chuyển xếp 2024'!$C$5:$W$328,19,0)</f>
        <v>0</v>
      </c>
      <c r="I170" s="67" t="s">
        <v>32</v>
      </c>
      <c r="J170" s="63">
        <f t="shared" si="7"/>
        <v>1</v>
      </c>
      <c r="K170" s="63" t="s">
        <v>33</v>
      </c>
      <c r="L170" s="63" t="s">
        <v>34</v>
      </c>
      <c r="M170" s="67"/>
      <c r="N170" s="46" t="s">
        <v>671</v>
      </c>
      <c r="O170" s="106">
        <v>32501</v>
      </c>
      <c r="P170" s="107">
        <v>41366</v>
      </c>
      <c r="Q170" s="67" t="s">
        <v>36</v>
      </c>
      <c r="R170" s="56" t="s">
        <v>1005</v>
      </c>
      <c r="S170" s="56" t="str">
        <f t="shared" ca="1" si="9"/>
        <v xml:space="preserve">13 NĂM 4 THÁNG 17 NGÀY </v>
      </c>
      <c r="T170" s="523" t="s">
        <v>1006</v>
      </c>
      <c r="U170" s="80" t="str">
        <f>VLOOKUP(C170,Sheet5!$B$2:$G$253,6,0)</f>
        <v>092088000530</v>
      </c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75">
        <v>42263</v>
      </c>
      <c r="AH170" s="75"/>
      <c r="AI170" s="46" t="s">
        <v>232</v>
      </c>
      <c r="AJ170" s="108" t="s">
        <v>838</v>
      </c>
      <c r="AK170" s="46" t="s">
        <v>1007</v>
      </c>
      <c r="AL170" s="46"/>
      <c r="AM170" s="66"/>
      <c r="AN170" s="46" t="s">
        <v>93</v>
      </c>
      <c r="AO170" s="46" t="s">
        <v>768</v>
      </c>
      <c r="AP170" s="56" t="s">
        <v>203</v>
      </c>
      <c r="AQ170" s="36">
        <f t="shared" ca="1" si="8"/>
        <v>37</v>
      </c>
    </row>
    <row r="171" spans="1:43" s="36" customFormat="1">
      <c r="A171" s="25">
        <f>IF(C171=0,"",SUBTOTAL(3,C$5:C171))</f>
        <v>167</v>
      </c>
      <c r="B171" s="86">
        <v>51</v>
      </c>
      <c r="C171" s="69" t="s">
        <v>1008</v>
      </c>
      <c r="D171" s="25" t="str">
        <f>VLOOKUP(C171,Sheet4!$A$1:$B$300,2,0)</f>
        <v>9213007222</v>
      </c>
      <c r="E171" s="98" t="s">
        <v>1009</v>
      </c>
      <c r="F171" s="63" t="str">
        <f>VLOOKUP(C171,'T3-26'!$C$126:$E$334,3,0)</f>
        <v>Mai Thanh Trung</v>
      </c>
      <c r="G171" s="774">
        <f>VLOOKUP(C171,'chuyển xếp 2024'!$C$5:$W$328,21,0)</f>
        <v>5739000</v>
      </c>
      <c r="H171" s="774">
        <f>VLOOKUP(C171,'chuyển xếp 2024'!$C$5:$W$328,19,0)</f>
        <v>0</v>
      </c>
      <c r="I171" s="67" t="s">
        <v>32</v>
      </c>
      <c r="J171" s="63">
        <f t="shared" si="7"/>
        <v>1</v>
      </c>
      <c r="K171" s="63" t="s">
        <v>33</v>
      </c>
      <c r="L171" s="63" t="s">
        <v>34</v>
      </c>
      <c r="M171" s="67"/>
      <c r="N171" s="46" t="s">
        <v>671</v>
      </c>
      <c r="O171" s="106" t="s">
        <v>771</v>
      </c>
      <c r="P171" s="107">
        <v>41366</v>
      </c>
      <c r="Q171" s="67" t="s">
        <v>36</v>
      </c>
      <c r="R171" s="56" t="s">
        <v>1010</v>
      </c>
      <c r="S171" s="56" t="str">
        <f t="shared" ca="1" si="9"/>
        <v xml:space="preserve">13 NĂM 4 THÁNG 17 NGÀY </v>
      </c>
      <c r="T171" s="523">
        <v>362397913</v>
      </c>
      <c r="U171" s="80" t="str">
        <f>VLOOKUP(C171,Sheet5!$B$2:$G$253,6,0)</f>
        <v>092079009739</v>
      </c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75">
        <v>40285</v>
      </c>
      <c r="AH171" s="75"/>
      <c r="AI171" s="46" t="s">
        <v>232</v>
      </c>
      <c r="AJ171" s="108" t="s">
        <v>745</v>
      </c>
      <c r="AK171" s="46" t="s">
        <v>1011</v>
      </c>
      <c r="AL171" s="46"/>
      <c r="AM171" s="66"/>
      <c r="AN171" s="46" t="s">
        <v>156</v>
      </c>
      <c r="AO171" s="46"/>
      <c r="AP171" s="56" t="s">
        <v>203</v>
      </c>
      <c r="AQ171" s="36">
        <f t="shared" ca="1" si="8"/>
        <v>47</v>
      </c>
    </row>
    <row r="172" spans="1:43" s="36" customFormat="1">
      <c r="A172" s="25">
        <f>IF(C172=0,"",SUBTOTAL(3,C$5:C172))</f>
        <v>168</v>
      </c>
      <c r="B172" s="86">
        <v>52</v>
      </c>
      <c r="C172" s="66" t="s">
        <v>1014</v>
      </c>
      <c r="D172" s="25" t="str">
        <f>VLOOKUP(C172,Sheet4!$A$1:$B$300,2,0)</f>
        <v>9214005759</v>
      </c>
      <c r="E172" s="67" t="s">
        <v>1015</v>
      </c>
      <c r="F172" s="63" t="str">
        <f>VLOOKUP(C172,'T3-26'!$C$126:$E$334,3,0)</f>
        <v>Lê Thanh Sang</v>
      </c>
      <c r="G172" s="774">
        <f>VLOOKUP(C172,'chuyển xếp 2024'!$C$5:$W$328,21,0)</f>
        <v>5739000</v>
      </c>
      <c r="H172" s="774">
        <f>VLOOKUP(C172,'chuyển xếp 2024'!$C$5:$W$328,19,0)</f>
        <v>0</v>
      </c>
      <c r="I172" s="67" t="s">
        <v>32</v>
      </c>
      <c r="J172" s="63">
        <f t="shared" si="7"/>
        <v>1</v>
      </c>
      <c r="K172" s="63" t="s">
        <v>33</v>
      </c>
      <c r="L172" s="63" t="s">
        <v>34</v>
      </c>
      <c r="M172" s="67"/>
      <c r="N172" s="46" t="s">
        <v>671</v>
      </c>
      <c r="O172" s="106">
        <v>29375</v>
      </c>
      <c r="P172" s="107">
        <v>41761</v>
      </c>
      <c r="Q172" s="67" t="s">
        <v>36</v>
      </c>
      <c r="R172" s="56" t="s">
        <v>1016</v>
      </c>
      <c r="S172" s="56" t="str">
        <f t="shared" ca="1" si="9"/>
        <v xml:space="preserve">12 NĂM 3 THÁNG 17 NGÀY </v>
      </c>
      <c r="T172" s="523">
        <v>361854255</v>
      </c>
      <c r="U172" s="80" t="str">
        <f>VLOOKUP(C172,Sheet5!$B$2:$G$253,6,0)</f>
        <v>092080006215</v>
      </c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75">
        <v>35773</v>
      </c>
      <c r="AH172" s="75"/>
      <c r="AI172" s="46" t="s">
        <v>232</v>
      </c>
      <c r="AJ172" s="108" t="s">
        <v>708</v>
      </c>
      <c r="AK172" s="46" t="s">
        <v>709</v>
      </c>
      <c r="AL172" s="46"/>
      <c r="AM172" s="66"/>
      <c r="AN172" s="46" t="s">
        <v>156</v>
      </c>
      <c r="AO172" s="46"/>
      <c r="AP172" s="56" t="s">
        <v>203</v>
      </c>
      <c r="AQ172" s="36">
        <f t="shared" ca="1" si="8"/>
        <v>46</v>
      </c>
    </row>
    <row r="173" spans="1:43" s="36" customFormat="1">
      <c r="A173" s="25">
        <f>IF(C173=0,"",SUBTOTAL(3,C$5:C173))</f>
        <v>169</v>
      </c>
      <c r="B173" s="86">
        <v>53</v>
      </c>
      <c r="C173" s="66" t="s">
        <v>1017</v>
      </c>
      <c r="D173" s="25" t="str">
        <f>VLOOKUP(C173,Sheet4!$A$1:$B$300,2,0)</f>
        <v>9214005760</v>
      </c>
      <c r="E173" s="67" t="s">
        <v>1018</v>
      </c>
      <c r="F173" s="63" t="str">
        <f>VLOOKUP(C173,'T3-26'!$C$126:$E$334,3,0)</f>
        <v>Lê Văn Ngàn</v>
      </c>
      <c r="G173" s="774">
        <f>VLOOKUP(C173,'chuyển xếp 2024'!$C$5:$W$328,21,0)</f>
        <v>5739000</v>
      </c>
      <c r="H173" s="774">
        <f>VLOOKUP(C173,'chuyển xếp 2024'!$C$5:$W$328,19,0)</f>
        <v>0</v>
      </c>
      <c r="I173" s="67" t="s">
        <v>32</v>
      </c>
      <c r="J173" s="63">
        <f t="shared" si="7"/>
        <v>1</v>
      </c>
      <c r="K173" s="63" t="s">
        <v>33</v>
      </c>
      <c r="L173" s="63" t="s">
        <v>34</v>
      </c>
      <c r="M173" s="67"/>
      <c r="N173" s="46" t="s">
        <v>671</v>
      </c>
      <c r="O173" s="106">
        <v>30869</v>
      </c>
      <c r="P173" s="107">
        <v>41761</v>
      </c>
      <c r="Q173" s="67" t="s">
        <v>36</v>
      </c>
      <c r="R173" s="56" t="s">
        <v>1019</v>
      </c>
      <c r="S173" s="56" t="str">
        <f t="shared" ca="1" si="9"/>
        <v xml:space="preserve">12 NĂM 3 THÁNG 17 NGÀY </v>
      </c>
      <c r="T173" s="523">
        <v>361990109</v>
      </c>
      <c r="U173" s="80" t="str">
        <f>VLOOKUP(C173,Sheet5!$B$2:$G$253,6,0)</f>
        <v>092084012862</v>
      </c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75">
        <v>41533</v>
      </c>
      <c r="AH173" s="75"/>
      <c r="AI173" s="46" t="s">
        <v>232</v>
      </c>
      <c r="AJ173" s="108" t="s">
        <v>1020</v>
      </c>
      <c r="AK173" s="46" t="s">
        <v>1021</v>
      </c>
      <c r="AL173" s="46"/>
      <c r="AM173" s="66"/>
      <c r="AN173" s="46" t="s">
        <v>156</v>
      </c>
      <c r="AO173" s="46"/>
      <c r="AP173" s="56" t="s">
        <v>203</v>
      </c>
      <c r="AQ173" s="36">
        <f t="shared" ca="1" si="8"/>
        <v>42</v>
      </c>
    </row>
    <row r="174" spans="1:43" s="36" customFormat="1">
      <c r="A174" s="25">
        <f>IF(C174=0,"",SUBTOTAL(3,C$5:C174))</f>
        <v>170</v>
      </c>
      <c r="B174" s="86">
        <v>54</v>
      </c>
      <c r="C174" s="66" t="s">
        <v>1022</v>
      </c>
      <c r="D174" s="25" t="str">
        <f>VLOOKUP(C174,Sheet4!$A$1:$B$300,2,0)</f>
        <v>9214005766</v>
      </c>
      <c r="E174" s="67" t="s">
        <v>1023</v>
      </c>
      <c r="F174" s="63" t="str">
        <f>VLOOKUP(C174,'T3-26'!$C$126:$E$334,3,0)</f>
        <v>Lê Chí Cường</v>
      </c>
      <c r="G174" s="774">
        <f>VLOOKUP(C174,'chuyển xếp 2024'!$C$5:$W$328,21,0)</f>
        <v>5739000</v>
      </c>
      <c r="H174" s="774">
        <f>VLOOKUP(C174,'chuyển xếp 2024'!$C$5:$W$328,19,0)</f>
        <v>0</v>
      </c>
      <c r="I174" s="67" t="s">
        <v>32</v>
      </c>
      <c r="J174" s="63">
        <f t="shared" si="7"/>
        <v>1</v>
      </c>
      <c r="K174" s="63" t="s">
        <v>33</v>
      </c>
      <c r="L174" s="63" t="s">
        <v>34</v>
      </c>
      <c r="M174" s="67"/>
      <c r="N174" s="46" t="s">
        <v>671</v>
      </c>
      <c r="O174" s="106" t="s">
        <v>1024</v>
      </c>
      <c r="P174" s="107">
        <v>41761</v>
      </c>
      <c r="Q174" s="67" t="s">
        <v>36</v>
      </c>
      <c r="R174" s="56" t="s">
        <v>1025</v>
      </c>
      <c r="S174" s="56" t="str">
        <f t="shared" ca="1" si="9"/>
        <v xml:space="preserve">12 NĂM 3 THÁNG 17 NGÀY </v>
      </c>
      <c r="T174" s="523">
        <v>361370147</v>
      </c>
      <c r="U174" s="80" t="str">
        <f>VLOOKUP(C174,Sheet5!$B$2:$G$253,6,0)</f>
        <v>092072003728</v>
      </c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75">
        <v>38086</v>
      </c>
      <c r="AH174" s="75"/>
      <c r="AI174" s="46" t="s">
        <v>232</v>
      </c>
      <c r="AJ174" s="108" t="s">
        <v>724</v>
      </c>
      <c r="AK174" s="46" t="s">
        <v>1026</v>
      </c>
      <c r="AL174" s="46"/>
      <c r="AM174" s="66"/>
      <c r="AN174" s="46" t="s">
        <v>156</v>
      </c>
      <c r="AO174" s="46"/>
      <c r="AP174" s="56" t="s">
        <v>203</v>
      </c>
      <c r="AQ174" s="36">
        <f t="shared" ca="1" si="8"/>
        <v>54</v>
      </c>
    </row>
    <row r="175" spans="1:43" s="36" customFormat="1">
      <c r="A175" s="25">
        <f>IF(C175=0,"",SUBTOTAL(3,C$5:C175))</f>
        <v>171</v>
      </c>
      <c r="B175" s="86">
        <v>55</v>
      </c>
      <c r="C175" s="66" t="s">
        <v>1027</v>
      </c>
      <c r="D175" s="25" t="str">
        <f>VLOOKUP(C175,Sheet4!$A$1:$B$300,2,0)</f>
        <v>9214005769</v>
      </c>
      <c r="E175" s="67" t="s">
        <v>1028</v>
      </c>
      <c r="F175" s="63" t="str">
        <f>VLOOKUP(C175,'T3-26'!$C$126:$E$334,3,0)</f>
        <v>Trần Hùng Nhanh</v>
      </c>
      <c r="G175" s="774">
        <f>VLOOKUP(C175,'chuyển xếp 2024'!$C$5:$W$328,21,0)</f>
        <v>5739000</v>
      </c>
      <c r="H175" s="774">
        <f>VLOOKUP(C175,'chuyển xếp 2024'!$C$5:$W$328,19,0)</f>
        <v>0</v>
      </c>
      <c r="I175" s="67" t="s">
        <v>32</v>
      </c>
      <c r="J175" s="63">
        <f t="shared" si="7"/>
        <v>1</v>
      </c>
      <c r="K175" s="63" t="s">
        <v>33</v>
      </c>
      <c r="L175" s="63" t="s">
        <v>34</v>
      </c>
      <c r="M175" s="67"/>
      <c r="N175" s="46" t="s">
        <v>671</v>
      </c>
      <c r="O175" s="106" t="s">
        <v>771</v>
      </c>
      <c r="P175" s="107">
        <v>41761</v>
      </c>
      <c r="Q175" s="67" t="s">
        <v>36</v>
      </c>
      <c r="R175" s="56" t="s">
        <v>1029</v>
      </c>
      <c r="S175" s="56" t="str">
        <f t="shared" ca="1" si="9"/>
        <v xml:space="preserve">12 NĂM 3 THÁNG 17 NGÀY </v>
      </c>
      <c r="T175" s="523">
        <v>361772594</v>
      </c>
      <c r="U175" s="80" t="str">
        <f>VLOOKUP(C175,Sheet5!$B$2:$G$253,6,0)</f>
        <v>092079003980</v>
      </c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75">
        <v>39517</v>
      </c>
      <c r="AH175" s="75"/>
      <c r="AI175" s="46" t="s">
        <v>232</v>
      </c>
      <c r="AJ175" s="108" t="s">
        <v>898</v>
      </c>
      <c r="AK175" s="46" t="s">
        <v>1030</v>
      </c>
      <c r="AL175" s="46"/>
      <c r="AM175" s="66"/>
      <c r="AN175" s="46" t="s">
        <v>156</v>
      </c>
      <c r="AO175" s="46"/>
      <c r="AP175" s="56" t="s">
        <v>203</v>
      </c>
      <c r="AQ175" s="36">
        <f t="shared" ca="1" si="8"/>
        <v>47</v>
      </c>
    </row>
    <row r="176" spans="1:43" s="36" customFormat="1">
      <c r="A176" s="25">
        <f>IF(C176=0,"",SUBTOTAL(3,C$5:C176))</f>
        <v>172</v>
      </c>
      <c r="B176" s="86">
        <v>56</v>
      </c>
      <c r="C176" s="66" t="s">
        <v>1031</v>
      </c>
      <c r="D176" s="25" t="str">
        <f>VLOOKUP(C176,Sheet4!$A$1:$B$300,2,0)</f>
        <v>9214005774</v>
      </c>
      <c r="E176" s="67" t="s">
        <v>1032</v>
      </c>
      <c r="F176" s="63" t="str">
        <f>VLOOKUP(C176,'T3-26'!$C$126:$E$334,3,0)</f>
        <v>Lê Văn Gia</v>
      </c>
      <c r="G176" s="774">
        <f>VLOOKUP(C176,'chuyển xếp 2024'!$C$5:$W$328,21,0)</f>
        <v>5739000</v>
      </c>
      <c r="H176" s="774">
        <f>VLOOKUP(C176,'chuyển xếp 2024'!$C$5:$W$328,19,0)</f>
        <v>0</v>
      </c>
      <c r="I176" s="67" t="s">
        <v>32</v>
      </c>
      <c r="J176" s="63">
        <f t="shared" si="7"/>
        <v>1</v>
      </c>
      <c r="K176" s="63" t="s">
        <v>33</v>
      </c>
      <c r="L176" s="63" t="s">
        <v>34</v>
      </c>
      <c r="M176" s="67"/>
      <c r="N176" s="46" t="s">
        <v>671</v>
      </c>
      <c r="O176" s="106">
        <v>28011</v>
      </c>
      <c r="P176" s="107">
        <v>41761</v>
      </c>
      <c r="Q176" s="67" t="s">
        <v>36</v>
      </c>
      <c r="R176" s="56" t="s">
        <v>1033</v>
      </c>
      <c r="S176" s="56" t="str">
        <f t="shared" ca="1" si="9"/>
        <v xml:space="preserve">12 NĂM 3 THÁNG 17 NGÀY </v>
      </c>
      <c r="T176" s="523">
        <v>362525295</v>
      </c>
      <c r="U176" s="80" t="str">
        <f>VLOOKUP(C176,Sheet5!$B$2:$G$253,6,0)</f>
        <v>049076017643</v>
      </c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75">
        <v>41799</v>
      </c>
      <c r="AH176" s="75"/>
      <c r="AI176" s="46" t="s">
        <v>232</v>
      </c>
      <c r="AJ176" s="108" t="s">
        <v>1034</v>
      </c>
      <c r="AK176" s="46" t="s">
        <v>1035</v>
      </c>
      <c r="AL176" s="46"/>
      <c r="AM176" s="66"/>
      <c r="AN176" s="46" t="s">
        <v>156</v>
      </c>
      <c r="AO176" s="46"/>
      <c r="AP176" s="56" t="s">
        <v>203</v>
      </c>
      <c r="AQ176" s="36">
        <f t="shared" ca="1" si="8"/>
        <v>49</v>
      </c>
    </row>
    <row r="177" spans="1:43" s="470" customFormat="1">
      <c r="A177" s="459">
        <f>IF(C177=0,"",SUBTOTAL(3,C$5:C177))</f>
        <v>173</v>
      </c>
      <c r="B177" s="86">
        <v>57</v>
      </c>
      <c r="C177" s="965" t="s">
        <v>1036</v>
      </c>
      <c r="D177" s="459" t="str">
        <f>VLOOKUP(C177,Sheet4!$A$1:$B$300,2,0)</f>
        <v>9210020037</v>
      </c>
      <c r="E177" s="966" t="s">
        <v>1037</v>
      </c>
      <c r="F177" s="63" t="str">
        <f>VLOOKUP(C177,'T3-26'!$C$126:$E$334,3,0)</f>
        <v>Nguyễn Thị Nhàn</v>
      </c>
      <c r="G177" s="823">
        <f>VLOOKUP(C177,'chuyển xếp 2024'!$C$5:$W$328,21,0)</f>
        <v>5739000</v>
      </c>
      <c r="H177" s="823">
        <f>VLOOKUP(C177,'chuyển xếp 2024'!$C$5:$W$328,19,0)</f>
        <v>0</v>
      </c>
      <c r="I177" s="463" t="s">
        <v>63</v>
      </c>
      <c r="J177" s="463">
        <f t="shared" si="7"/>
        <v>0</v>
      </c>
      <c r="K177" s="463" t="s">
        <v>33</v>
      </c>
      <c r="L177" s="463" t="s">
        <v>34</v>
      </c>
      <c r="M177" s="462"/>
      <c r="N177" s="469" t="s">
        <v>671</v>
      </c>
      <c r="O177" s="496">
        <v>29225</v>
      </c>
      <c r="P177" s="497">
        <v>40427</v>
      </c>
      <c r="Q177" s="462" t="s">
        <v>36</v>
      </c>
      <c r="R177" s="464" t="s">
        <v>1038</v>
      </c>
      <c r="S177" s="464" t="str">
        <f t="shared" ca="1" si="9"/>
        <v xml:space="preserve">15 NĂM 11 THÁNG 13 NGÀY </v>
      </c>
      <c r="T177" s="513">
        <v>172605493</v>
      </c>
      <c r="U177" s="467" t="str">
        <f>VLOOKUP(C177,Sheet5!$B$2:$G$253,6,0)</f>
        <v>038180008311</v>
      </c>
      <c r="V177" s="467"/>
      <c r="W177" s="467"/>
      <c r="X177" s="467"/>
      <c r="Y177" s="467"/>
      <c r="Z177" s="467"/>
      <c r="AA177" s="467"/>
      <c r="AB177" s="467"/>
      <c r="AC177" s="467"/>
      <c r="AD177" s="467"/>
      <c r="AE177" s="467"/>
      <c r="AF177" s="467"/>
      <c r="AG177" s="465">
        <v>37151</v>
      </c>
      <c r="AH177" s="465"/>
      <c r="AI177" s="469" t="s">
        <v>232</v>
      </c>
      <c r="AJ177" s="468" t="s">
        <v>560</v>
      </c>
      <c r="AK177" s="469" t="s">
        <v>1039</v>
      </c>
      <c r="AL177" s="469"/>
      <c r="AM177" s="460"/>
      <c r="AN177" s="469" t="s">
        <v>156</v>
      </c>
      <c r="AO177" s="469"/>
      <c r="AP177" s="464" t="s">
        <v>203</v>
      </c>
      <c r="AQ177" s="470">
        <f t="shared" ca="1" si="8"/>
        <v>46</v>
      </c>
    </row>
    <row r="178" spans="1:43" s="36" customFormat="1">
      <c r="A178" s="25">
        <f>IF(C178=0,"",SUBTOTAL(3,C$5:C178))</f>
        <v>174</v>
      </c>
      <c r="B178" s="86">
        <v>58</v>
      </c>
      <c r="C178" s="66" t="s">
        <v>1040</v>
      </c>
      <c r="D178" s="25" t="str">
        <f>VLOOKUP(C178,Sheet4!$A$1:$B$300,2,0)</f>
        <v>9215006896</v>
      </c>
      <c r="E178" s="67" t="s">
        <v>1041</v>
      </c>
      <c r="F178" s="63" t="str">
        <f>VLOOKUP(C178,'T3-26'!$C$126:$E$334,3,0)</f>
        <v>Trần Minh Tiến</v>
      </c>
      <c r="G178" s="774">
        <f>VLOOKUP(C178,'chuyển xếp 2024'!$C$5:$W$328,21,0)</f>
        <v>5739000</v>
      </c>
      <c r="H178" s="774">
        <f>VLOOKUP(C178,'chuyển xếp 2024'!$C$5:$W$328,19,0)</f>
        <v>0</v>
      </c>
      <c r="I178" s="67" t="s">
        <v>32</v>
      </c>
      <c r="J178" s="63">
        <f t="shared" si="7"/>
        <v>1</v>
      </c>
      <c r="K178" s="63" t="s">
        <v>33</v>
      </c>
      <c r="L178" s="63" t="s">
        <v>34</v>
      </c>
      <c r="M178" s="67"/>
      <c r="N178" s="46" t="s">
        <v>671</v>
      </c>
      <c r="O178" s="106">
        <v>33672</v>
      </c>
      <c r="P178" s="107">
        <v>42125</v>
      </c>
      <c r="Q178" s="67" t="s">
        <v>36</v>
      </c>
      <c r="R178" s="56" t="s">
        <v>1042</v>
      </c>
      <c r="S178" s="56" t="str">
        <f t="shared" ca="1" si="9"/>
        <v xml:space="preserve">11 NĂM 3 THÁNG 18 NGÀY </v>
      </c>
      <c r="T178" s="74" t="s">
        <v>1043</v>
      </c>
      <c r="U178" s="80" t="str">
        <f>VLOOKUP(C178,Sheet5!$B$2:$G$253,6,0)</f>
        <v>092092010075</v>
      </c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75"/>
      <c r="AH178" s="75"/>
      <c r="AI178" s="46" t="s">
        <v>232</v>
      </c>
      <c r="AJ178" s="108" t="s">
        <v>745</v>
      </c>
      <c r="AK178" s="46" t="s">
        <v>1044</v>
      </c>
      <c r="AL178" s="46"/>
      <c r="AM178" s="66"/>
      <c r="AN178" s="46" t="s">
        <v>156</v>
      </c>
      <c r="AO178" s="46"/>
      <c r="AP178" s="56" t="s">
        <v>203</v>
      </c>
      <c r="AQ178" s="36">
        <f t="shared" ca="1" si="8"/>
        <v>34</v>
      </c>
    </row>
    <row r="179" spans="1:43" s="36" customFormat="1">
      <c r="A179" s="25">
        <f>IF(C179=0,"",SUBTOTAL(3,C$5:C179))</f>
        <v>175</v>
      </c>
      <c r="B179" s="86">
        <v>59</v>
      </c>
      <c r="C179" s="66" t="s">
        <v>1047</v>
      </c>
      <c r="D179" s="25" t="str">
        <f>VLOOKUP(C179,Sheet4!$A$1:$B$300,2,0)</f>
        <v>9215008057</v>
      </c>
      <c r="E179" s="67" t="s">
        <v>1048</v>
      </c>
      <c r="F179" s="63" t="str">
        <f>VLOOKUP(C179,'T3-26'!$C$126:$E$334,3,0)</f>
        <v>Nguyễn Văn Phúc</v>
      </c>
      <c r="G179" s="774">
        <f>VLOOKUP(C179,'chuyển xếp 2024'!$C$5:$W$328,21,0)</f>
        <v>5739000</v>
      </c>
      <c r="H179" s="774">
        <f>VLOOKUP(C179,'chuyển xếp 2024'!$C$5:$W$328,19,0)</f>
        <v>0</v>
      </c>
      <c r="I179" s="67" t="s">
        <v>32</v>
      </c>
      <c r="J179" s="63">
        <f t="shared" si="7"/>
        <v>1</v>
      </c>
      <c r="K179" s="63" t="s">
        <v>33</v>
      </c>
      <c r="L179" s="63" t="s">
        <v>34</v>
      </c>
      <c r="M179" s="67"/>
      <c r="N179" s="46" t="s">
        <v>671</v>
      </c>
      <c r="O179" s="106">
        <v>26299</v>
      </c>
      <c r="P179" s="107">
        <v>42186</v>
      </c>
      <c r="Q179" s="67" t="s">
        <v>36</v>
      </c>
      <c r="R179" s="56" t="s">
        <v>1049</v>
      </c>
      <c r="S179" s="56" t="str">
        <f t="shared" ca="1" si="9"/>
        <v xml:space="preserve">11 NĂM 1 THÁNG 18 NGÀY </v>
      </c>
      <c r="T179" s="523">
        <v>370690591</v>
      </c>
      <c r="U179" s="80" t="str">
        <f>VLOOKUP(C179,Sheet5!$B$2:$G$253,6,0)</f>
        <v>091072002468</v>
      </c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75">
        <v>40616</v>
      </c>
      <c r="AH179" s="75"/>
      <c r="AI179" s="46" t="s">
        <v>232</v>
      </c>
      <c r="AJ179" s="108" t="s">
        <v>1050</v>
      </c>
      <c r="AK179" s="46" t="s">
        <v>1051</v>
      </c>
      <c r="AL179" s="46"/>
      <c r="AM179" s="66"/>
      <c r="AN179" s="46" t="s">
        <v>156</v>
      </c>
      <c r="AO179" s="46"/>
      <c r="AP179" s="56" t="s">
        <v>203</v>
      </c>
      <c r="AQ179" s="64">
        <f t="shared" ca="1" si="8"/>
        <v>54</v>
      </c>
    </row>
    <row r="180" spans="1:43" s="36" customFormat="1" ht="18.75" customHeight="1">
      <c r="A180" s="25">
        <f>IF(C180=0,"",SUBTOTAL(3,C$5:C180))</f>
        <v>176</v>
      </c>
      <c r="B180" s="86">
        <v>60</v>
      </c>
      <c r="C180" s="69" t="s">
        <v>1060</v>
      </c>
      <c r="D180" s="25" t="str">
        <f>VLOOKUP(C180,Sheet4!$A$1:$B$300,2,0)</f>
        <v>9208007847</v>
      </c>
      <c r="E180" s="98" t="s">
        <v>1061</v>
      </c>
      <c r="F180" s="63" t="str">
        <f>VLOOKUP(C180,'T3-26'!$C$126:$E$334,3,0)</f>
        <v>Bùi Quang Hoài</v>
      </c>
      <c r="G180" s="774">
        <f>VLOOKUP(C180,'chuyển xếp 2024'!$C$5:$W$328,21,0)</f>
        <v>6694000</v>
      </c>
      <c r="H180" s="774">
        <f>VLOOKUP(C180,'chuyển xếp 2024'!$C$5:$W$328,19,0)</f>
        <v>0</v>
      </c>
      <c r="I180" s="67" t="s">
        <v>32</v>
      </c>
      <c r="J180" s="63">
        <f t="shared" si="7"/>
        <v>1</v>
      </c>
      <c r="K180" s="63" t="s">
        <v>33</v>
      </c>
      <c r="L180" s="63" t="s">
        <v>34</v>
      </c>
      <c r="M180" s="67"/>
      <c r="N180" s="46" t="s">
        <v>671</v>
      </c>
      <c r="O180" s="106">
        <v>28969</v>
      </c>
      <c r="P180" s="107">
        <v>39522</v>
      </c>
      <c r="Q180" s="97" t="s">
        <v>36</v>
      </c>
      <c r="R180" s="56" t="s">
        <v>1062</v>
      </c>
      <c r="S180" s="56" t="str">
        <f t="shared" ca="1" si="9"/>
        <v xml:space="preserve">18 NĂM 5 THÁNG 4 NGÀY </v>
      </c>
      <c r="T180" s="523" t="s">
        <v>1063</v>
      </c>
      <c r="U180" s="80" t="str">
        <f>VLOOKUP(C180,Sheet5!$B$2:$G$253,6,0)</f>
        <v>045079000007</v>
      </c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75">
        <v>42160</v>
      </c>
      <c r="AH180" s="75"/>
      <c r="AI180" s="46" t="s">
        <v>232</v>
      </c>
      <c r="AJ180" s="108" t="s">
        <v>1064</v>
      </c>
      <c r="AK180" s="46" t="s">
        <v>1065</v>
      </c>
      <c r="AL180" s="46"/>
      <c r="AM180" s="66"/>
      <c r="AN180" s="97" t="s">
        <v>156</v>
      </c>
      <c r="AO180" s="97"/>
      <c r="AP180" s="56" t="s">
        <v>1055</v>
      </c>
      <c r="AQ180" s="36">
        <f t="shared" ca="1" si="8"/>
        <v>47</v>
      </c>
    </row>
    <row r="181" spans="1:43" s="36" customFormat="1">
      <c r="A181" s="25">
        <f>IF(C181=0,"",SUBTOTAL(3,C$5:C181))</f>
        <v>177</v>
      </c>
      <c r="B181" s="86">
        <v>61</v>
      </c>
      <c r="C181" s="66" t="s">
        <v>1066</v>
      </c>
      <c r="D181" s="25" t="str">
        <f>VLOOKUP(C181,Sheet4!$A$1:$B$300,2,0)</f>
        <v>5400003677</v>
      </c>
      <c r="E181" s="67" t="s">
        <v>1067</v>
      </c>
      <c r="F181" s="63" t="str">
        <f>VLOOKUP(C181,'T3-26'!$C$126:$E$334,3,0)</f>
        <v>Trần Thị Thu Hồng</v>
      </c>
      <c r="G181" s="774">
        <f>VLOOKUP(C181,'chuyển xếp 2024'!$C$5:$W$328,21,0)</f>
        <v>5739000</v>
      </c>
      <c r="H181" s="774">
        <f>VLOOKUP(C181,'chuyển xếp 2024'!$C$5:$W$328,19,0)</f>
        <v>0</v>
      </c>
      <c r="I181" s="63" t="s">
        <v>63</v>
      </c>
      <c r="J181" s="63">
        <f t="shared" si="7"/>
        <v>0</v>
      </c>
      <c r="K181" s="63" t="s">
        <v>33</v>
      </c>
      <c r="L181" s="63" t="s">
        <v>34</v>
      </c>
      <c r="M181" s="67"/>
      <c r="N181" s="46" t="s">
        <v>671</v>
      </c>
      <c r="O181" s="75">
        <v>28578</v>
      </c>
      <c r="P181" s="75">
        <v>43647</v>
      </c>
      <c r="Q181" s="97" t="s">
        <v>36</v>
      </c>
      <c r="R181" s="67" t="s">
        <v>1068</v>
      </c>
      <c r="S181" s="56" t="str">
        <f t="shared" ca="1" si="9"/>
        <v xml:space="preserve">7 NĂM 1 THÁNG 18 NGÀY </v>
      </c>
      <c r="T181" s="523" t="s">
        <v>1069</v>
      </c>
      <c r="U181" s="80" t="str">
        <f>VLOOKUP(C181,Sheet5!$B$2:$G$253,6,0)</f>
        <v>092178012261</v>
      </c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75">
        <v>40906</v>
      </c>
      <c r="AH181" s="75"/>
      <c r="AI181" s="46" t="s">
        <v>232</v>
      </c>
      <c r="AJ181" s="108" t="s">
        <v>1070</v>
      </c>
      <c r="AK181" s="46" t="s">
        <v>1070</v>
      </c>
      <c r="AL181" s="46"/>
      <c r="AM181" s="66"/>
      <c r="AN181" s="97" t="s">
        <v>156</v>
      </c>
      <c r="AO181" s="97"/>
      <c r="AP181" s="56" t="s">
        <v>1055</v>
      </c>
      <c r="AQ181" s="36">
        <f t="shared" ca="1" si="8"/>
        <v>48</v>
      </c>
    </row>
    <row r="182" spans="1:43" s="916" customFormat="1" ht="20.25" customHeight="1">
      <c r="A182" s="903">
        <f>IF(C182=0,"",SUBTOTAL(3,C$5:C182))</f>
        <v>178</v>
      </c>
      <c r="B182" s="86">
        <v>62</v>
      </c>
      <c r="C182" s="915" t="s">
        <v>1071</v>
      </c>
      <c r="D182" s="903" t="str">
        <f>VLOOKUP(C182,Sheet4!$A$1:$B$300,2,0)</f>
        <v>9223163453</v>
      </c>
      <c r="E182" s="892" t="s">
        <v>1072</v>
      </c>
      <c r="F182" s="63" t="str">
        <f>VLOOKUP(C182,'T3-26'!$C$126:$E$334,3,0)</f>
        <v>Võ Thị Út</v>
      </c>
      <c r="G182" s="889">
        <f>VLOOKUP(C182,'chuyển xếp 2024'!$C$5:$W$328,21,0)</f>
        <v>5739000</v>
      </c>
      <c r="H182" s="889">
        <f>VLOOKUP(C182,'chuyển xếp 2024'!$C$5:$W$328,19,0)</f>
        <v>0</v>
      </c>
      <c r="I182" s="906" t="s">
        <v>63</v>
      </c>
      <c r="J182" s="63">
        <f t="shared" si="7"/>
        <v>0</v>
      </c>
      <c r="K182" s="906" t="s">
        <v>33</v>
      </c>
      <c r="L182" s="906" t="s">
        <v>34</v>
      </c>
      <c r="M182" s="892"/>
      <c r="N182" s="907" t="s">
        <v>671</v>
      </c>
      <c r="O182" s="913">
        <v>28126</v>
      </c>
      <c r="P182" s="913">
        <v>43647</v>
      </c>
      <c r="Q182" s="917" t="s">
        <v>36</v>
      </c>
      <c r="R182" s="892" t="s">
        <v>1073</v>
      </c>
      <c r="S182" s="910" t="str">
        <f t="shared" ca="1" si="9"/>
        <v xml:space="preserve">7 NĂM 1 THÁNG 18 NGÀY </v>
      </c>
      <c r="T182" s="911" t="s">
        <v>1074</v>
      </c>
      <c r="U182" s="912" t="str">
        <f>VLOOKUP(C182,Sheet5!$B$2:$G$253,6,0)</f>
        <v>092177002007</v>
      </c>
      <c r="V182" s="912"/>
      <c r="W182" s="912"/>
      <c r="X182" s="912"/>
      <c r="Y182" s="912"/>
      <c r="Z182" s="912"/>
      <c r="AA182" s="912"/>
      <c r="AB182" s="912"/>
      <c r="AC182" s="912"/>
      <c r="AD182" s="912"/>
      <c r="AE182" s="912"/>
      <c r="AF182" s="912"/>
      <c r="AG182" s="913">
        <v>42886</v>
      </c>
      <c r="AH182" s="913"/>
      <c r="AI182" s="907" t="s">
        <v>232</v>
      </c>
      <c r="AJ182" s="914" t="s">
        <v>1075</v>
      </c>
      <c r="AK182" s="907" t="s">
        <v>1076</v>
      </c>
      <c r="AL182" s="907"/>
      <c r="AM182" s="915"/>
      <c r="AN182" s="917" t="s">
        <v>156</v>
      </c>
      <c r="AO182" s="917"/>
      <c r="AP182" s="910" t="s">
        <v>1055</v>
      </c>
      <c r="AQ182" s="916">
        <f t="shared" ca="1" si="8"/>
        <v>49</v>
      </c>
    </row>
    <row r="183" spans="1:43" s="916" customFormat="1">
      <c r="A183" s="903">
        <f>IF(C183=0,"",SUBTOTAL(3,C$5:C183))</f>
        <v>179</v>
      </c>
      <c r="B183" s="86">
        <v>63</v>
      </c>
      <c r="C183" s="915" t="s">
        <v>1077</v>
      </c>
      <c r="D183" s="903" t="str">
        <f>VLOOKUP(C183,Sheet4!$A$1:$B$300,2,0)</f>
        <v>9221713834</v>
      </c>
      <c r="E183" s="892" t="s">
        <v>1078</v>
      </c>
      <c r="F183" s="63" t="str">
        <f>VLOOKUP(C183,'T3-26'!$C$126:$E$334,3,0)</f>
        <v>Phạm Thị Lời</v>
      </c>
      <c r="G183" s="889">
        <f>VLOOKUP(C183,'chuyển xếp 2024'!$C$5:$W$328,21,0)</f>
        <v>5739000</v>
      </c>
      <c r="H183" s="889">
        <f>VLOOKUP(C183,'chuyển xếp 2024'!$C$5:$W$328,19,0)</f>
        <v>0</v>
      </c>
      <c r="I183" s="906" t="s">
        <v>63</v>
      </c>
      <c r="J183" s="63">
        <f t="shared" si="7"/>
        <v>0</v>
      </c>
      <c r="K183" s="906" t="s">
        <v>33</v>
      </c>
      <c r="L183" s="906" t="s">
        <v>34</v>
      </c>
      <c r="M183" s="892"/>
      <c r="N183" s="907" t="s">
        <v>671</v>
      </c>
      <c r="O183" s="913">
        <v>27760</v>
      </c>
      <c r="P183" s="913">
        <v>43647</v>
      </c>
      <c r="Q183" s="917" t="s">
        <v>36</v>
      </c>
      <c r="R183" s="892" t="s">
        <v>1079</v>
      </c>
      <c r="S183" s="910" t="str">
        <f t="shared" ca="1" si="9"/>
        <v xml:space="preserve">7 NĂM 1 THÁNG 18 NGÀY </v>
      </c>
      <c r="T183" s="907">
        <v>92176003054</v>
      </c>
      <c r="U183" s="912" t="str">
        <f>VLOOKUP(C183,Sheet5!$B$2:$G$253,6,0)</f>
        <v>092176003054</v>
      </c>
      <c r="V183" s="912"/>
      <c r="W183" s="912"/>
      <c r="X183" s="912"/>
      <c r="Y183" s="912"/>
      <c r="Z183" s="912"/>
      <c r="AA183" s="912"/>
      <c r="AB183" s="912"/>
      <c r="AC183" s="912"/>
      <c r="AD183" s="912"/>
      <c r="AE183" s="912"/>
      <c r="AF183" s="912"/>
      <c r="AG183" s="913">
        <v>43458</v>
      </c>
      <c r="AH183" s="913"/>
      <c r="AI183" s="907" t="s">
        <v>232</v>
      </c>
      <c r="AJ183" s="914" t="s">
        <v>1080</v>
      </c>
      <c r="AK183" s="907" t="s">
        <v>1081</v>
      </c>
      <c r="AL183" s="907"/>
      <c r="AM183" s="915"/>
      <c r="AN183" s="917" t="s">
        <v>156</v>
      </c>
      <c r="AO183" s="917"/>
      <c r="AP183" s="910" t="s">
        <v>1055</v>
      </c>
      <c r="AQ183" s="916">
        <f t="shared" ca="1" si="8"/>
        <v>50</v>
      </c>
    </row>
    <row r="184" spans="1:43" s="36" customFormat="1">
      <c r="A184" s="25">
        <f>IF(C184=0,"",SUBTOTAL(3,C$5:C184))</f>
        <v>180</v>
      </c>
      <c r="B184" s="86">
        <v>64</v>
      </c>
      <c r="C184" s="66" t="s">
        <v>1087</v>
      </c>
      <c r="D184" s="25" t="str">
        <f>VLOOKUP(C184,Sheet4!$A$1:$B$300,2,0)</f>
        <v>9223006076</v>
      </c>
      <c r="E184" s="67" t="s">
        <v>1088</v>
      </c>
      <c r="F184" s="63" t="str">
        <f>VLOOKUP(C184,'T3-26'!$C$126:$E$334,3,0)</f>
        <v>Nguyễn Hoàng Anh</v>
      </c>
      <c r="G184" s="774">
        <f>VLOOKUP(C184,'chuyển xếp 2024'!$C$5:$W$328,21,0)</f>
        <v>5739000</v>
      </c>
      <c r="H184" s="774">
        <f>VLOOKUP(C184,'chuyển xếp 2024'!$C$5:$W$328,19,0)</f>
        <v>0</v>
      </c>
      <c r="I184" s="67" t="s">
        <v>32</v>
      </c>
      <c r="J184" s="63">
        <f t="shared" si="7"/>
        <v>1</v>
      </c>
      <c r="K184" s="63" t="s">
        <v>33</v>
      </c>
      <c r="L184" s="63" t="s">
        <v>34</v>
      </c>
      <c r="M184" s="67"/>
      <c r="N184" s="46" t="s">
        <v>671</v>
      </c>
      <c r="O184" s="75">
        <v>29484</v>
      </c>
      <c r="P184" s="75">
        <v>43647</v>
      </c>
      <c r="Q184" s="97" t="s">
        <v>36</v>
      </c>
      <c r="R184" s="67" t="s">
        <v>1089</v>
      </c>
      <c r="S184" s="56" t="str">
        <f t="shared" ca="1" si="9"/>
        <v xml:space="preserve">7 NĂM 1 THÁNG 18 NGÀY </v>
      </c>
      <c r="T184" s="46">
        <v>362040377</v>
      </c>
      <c r="U184" s="80" t="str">
        <f>VLOOKUP(C184,Sheet5!$B$2:$G$253,6,0)</f>
        <v>092080005321</v>
      </c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75">
        <v>37060</v>
      </c>
      <c r="AH184" s="75"/>
      <c r="AI184" s="46" t="s">
        <v>232</v>
      </c>
      <c r="AJ184" s="108" t="s">
        <v>1090</v>
      </c>
      <c r="AK184" s="46" t="s">
        <v>1091</v>
      </c>
      <c r="AL184" s="46"/>
      <c r="AM184" s="66"/>
      <c r="AN184" s="97" t="s">
        <v>156</v>
      </c>
      <c r="AO184" s="97"/>
      <c r="AP184" s="56" t="s">
        <v>1055</v>
      </c>
      <c r="AQ184" s="36">
        <f t="shared" ca="1" si="8"/>
        <v>45</v>
      </c>
    </row>
    <row r="185" spans="1:43" s="36" customFormat="1">
      <c r="A185" s="25">
        <f>IF(C185=0,"",SUBTOTAL(3,C$5:C185))</f>
        <v>181</v>
      </c>
      <c r="B185" s="86">
        <v>65</v>
      </c>
      <c r="C185" s="66" t="s">
        <v>1092</v>
      </c>
      <c r="D185" s="25" t="str">
        <f>VLOOKUP(C185,Sheet4!$A$1:$B$300,2,0)</f>
        <v>9321583865</v>
      </c>
      <c r="E185" s="67" t="s">
        <v>1093</v>
      </c>
      <c r="F185" s="63" t="str">
        <f>VLOOKUP(C185,'T3-26'!$C$126:$E$334,3,0)</f>
        <v>Lê Văn Phúc</v>
      </c>
      <c r="G185" s="774">
        <f>VLOOKUP(C185,'chuyển xếp 2024'!$C$5:$W$328,21,0)</f>
        <v>5739000</v>
      </c>
      <c r="H185" s="774">
        <f>VLOOKUP(C185,'chuyển xếp 2024'!$C$5:$W$328,19,0)</f>
        <v>0</v>
      </c>
      <c r="I185" s="67" t="s">
        <v>32</v>
      </c>
      <c r="J185" s="63">
        <f t="shared" si="7"/>
        <v>1</v>
      </c>
      <c r="K185" s="63" t="s">
        <v>33</v>
      </c>
      <c r="L185" s="63" t="s">
        <v>34</v>
      </c>
      <c r="M185" s="67"/>
      <c r="N185" s="67" t="s">
        <v>671</v>
      </c>
      <c r="O185" s="75">
        <v>30317</v>
      </c>
      <c r="P185" s="75">
        <v>43647</v>
      </c>
      <c r="Q185" s="97" t="s">
        <v>36</v>
      </c>
      <c r="R185" s="67" t="s">
        <v>1094</v>
      </c>
      <c r="S185" s="56" t="str">
        <f t="shared" ca="1" si="9"/>
        <v xml:space="preserve">7 NĂM 1 THÁNG 18 NGÀY </v>
      </c>
      <c r="T185" s="46">
        <v>364001906</v>
      </c>
      <c r="U185" s="80" t="str">
        <f>VLOOKUP(C185,Sheet5!$B$2:$G$253,6,0)</f>
        <v>093080006477</v>
      </c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75">
        <v>42087</v>
      </c>
      <c r="AH185" s="75"/>
      <c r="AI185" s="46" t="s">
        <v>232</v>
      </c>
      <c r="AJ185" s="108" t="s">
        <v>1095</v>
      </c>
      <c r="AK185" s="46" t="s">
        <v>1096</v>
      </c>
      <c r="AL185" s="46"/>
      <c r="AM185" s="66"/>
      <c r="AN185" s="97" t="s">
        <v>156</v>
      </c>
      <c r="AO185" s="97"/>
      <c r="AP185" s="56" t="s">
        <v>1055</v>
      </c>
      <c r="AQ185" s="36">
        <f t="shared" ca="1" si="8"/>
        <v>43</v>
      </c>
    </row>
    <row r="186" spans="1:43" s="36" customFormat="1">
      <c r="A186" s="25">
        <f>IF(C186=0,"",SUBTOTAL(3,C$5:C186))</f>
        <v>182</v>
      </c>
      <c r="B186" s="86">
        <v>66</v>
      </c>
      <c r="C186" s="66" t="s">
        <v>1099</v>
      </c>
      <c r="D186" s="25" t="str">
        <f>VLOOKUP(C186,Sheet4!$A$1:$B$300,2,0)</f>
        <v>9321558753</v>
      </c>
      <c r="E186" s="67" t="s">
        <v>1100</v>
      </c>
      <c r="F186" s="63" t="str">
        <f>VLOOKUP(C186,'T3-26'!$C$126:$E$334,3,0)</f>
        <v>Nguyễn Bình Em</v>
      </c>
      <c r="G186" s="774">
        <f>VLOOKUP(C186,'chuyển xếp 2024'!$C$5:$W$328,21,0)</f>
        <v>5739000</v>
      </c>
      <c r="H186" s="774">
        <f>VLOOKUP(C186,'chuyển xếp 2024'!$C$5:$W$328,19,0)</f>
        <v>0</v>
      </c>
      <c r="I186" s="67" t="s">
        <v>32</v>
      </c>
      <c r="J186" s="63">
        <f t="shared" si="7"/>
        <v>1</v>
      </c>
      <c r="K186" s="63" t="s">
        <v>33</v>
      </c>
      <c r="L186" s="63" t="s">
        <v>34</v>
      </c>
      <c r="M186" s="67"/>
      <c r="N186" s="67" t="s">
        <v>671</v>
      </c>
      <c r="O186" s="75">
        <v>26764</v>
      </c>
      <c r="P186" s="75">
        <v>43647</v>
      </c>
      <c r="Q186" s="97" t="s">
        <v>36</v>
      </c>
      <c r="R186" s="67" t="s">
        <v>1101</v>
      </c>
      <c r="S186" s="56" t="str">
        <f t="shared" ca="1" si="9"/>
        <v xml:space="preserve">7 NĂM 1 THÁNG 18 NGÀY </v>
      </c>
      <c r="T186" s="46">
        <v>92176003054</v>
      </c>
      <c r="U186" s="80" t="str">
        <f>VLOOKUP(C186,Sheet5!$B$2:$G$253,6,0)</f>
        <v>093073006649</v>
      </c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75">
        <v>43458</v>
      </c>
      <c r="AH186" s="75"/>
      <c r="AI186" s="46" t="s">
        <v>232</v>
      </c>
      <c r="AJ186" s="108" t="s">
        <v>1102</v>
      </c>
      <c r="AK186" s="46" t="s">
        <v>1103</v>
      </c>
      <c r="AL186" s="46"/>
      <c r="AM186" s="66"/>
      <c r="AN186" s="97" t="s">
        <v>156</v>
      </c>
      <c r="AO186" s="97"/>
      <c r="AP186" s="56" t="s">
        <v>1055</v>
      </c>
      <c r="AQ186" s="36">
        <f t="shared" ca="1" si="8"/>
        <v>53</v>
      </c>
    </row>
    <row r="187" spans="1:43" s="624" customFormat="1">
      <c r="A187" s="25">
        <f>IF(C187=0,"",SUBTOTAL(3,C$5:C187))</f>
        <v>183</v>
      </c>
      <c r="B187" s="86">
        <v>67</v>
      </c>
      <c r="C187" s="66" t="s">
        <v>1104</v>
      </c>
      <c r="D187" s="25" t="str">
        <f>VLOOKUP(C187,Sheet4!$A$1:$B$300,2,0)</f>
        <v>9222918749</v>
      </c>
      <c r="E187" s="46" t="s">
        <v>1105</v>
      </c>
      <c r="F187" s="63" t="str">
        <f>VLOOKUP(C187,'T3-26'!$C$126:$E$334,3,0)</f>
        <v>Trần Thị Thu Cúc</v>
      </c>
      <c r="G187" s="774">
        <f>VLOOKUP(C187,'chuyển xếp 2024'!$C$5:$W$328,21,0)</f>
        <v>5314000</v>
      </c>
      <c r="H187" s="774">
        <f>VLOOKUP(C187,'chuyển xếp 2024'!$C$5:$W$328,19,0)</f>
        <v>0</v>
      </c>
      <c r="I187" s="63" t="s">
        <v>63</v>
      </c>
      <c r="J187" s="63">
        <f t="shared" si="7"/>
        <v>0</v>
      </c>
      <c r="K187" s="56" t="s">
        <v>33</v>
      </c>
      <c r="L187" s="56" t="s">
        <v>34</v>
      </c>
      <c r="M187" s="46"/>
      <c r="N187" s="46" t="s">
        <v>671</v>
      </c>
      <c r="O187" s="75">
        <v>29600</v>
      </c>
      <c r="P187" s="75">
        <v>43892</v>
      </c>
      <c r="Q187" s="97" t="s">
        <v>36</v>
      </c>
      <c r="R187" s="46" t="s">
        <v>1106</v>
      </c>
      <c r="S187" s="56" t="str">
        <f t="shared" ca="1" si="9"/>
        <v xml:space="preserve">6 NĂM 5 THÁNG 17 NGÀY </v>
      </c>
      <c r="T187" s="523" t="s">
        <v>1107</v>
      </c>
      <c r="U187" s="80" t="str">
        <f>VLOOKUP(C187,Sheet5!$B$2:$G$253,6,0)</f>
        <v>092181010807</v>
      </c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75">
        <v>39573</v>
      </c>
      <c r="AH187" s="75"/>
      <c r="AI187" s="46" t="s">
        <v>232</v>
      </c>
      <c r="AJ187" s="108" t="s">
        <v>1108</v>
      </c>
      <c r="AK187" s="46" t="s">
        <v>1109</v>
      </c>
      <c r="AL187" s="46"/>
      <c r="AM187" s="66"/>
      <c r="AN187" s="46" t="s">
        <v>156</v>
      </c>
      <c r="AO187" s="46"/>
      <c r="AP187" s="56" t="s">
        <v>1055</v>
      </c>
      <c r="AQ187" s="36">
        <f t="shared" ca="1" si="8"/>
        <v>45</v>
      </c>
    </row>
    <row r="188" spans="1:43" s="624" customFormat="1">
      <c r="A188" s="25">
        <f>IF(C188=0,"",SUBTOTAL(3,C$5:C188))</f>
        <v>184</v>
      </c>
      <c r="B188" s="86">
        <v>68</v>
      </c>
      <c r="C188" s="66" t="s">
        <v>1110</v>
      </c>
      <c r="D188" s="25" t="str">
        <f>VLOOKUP(C188,Sheet4!$A$1:$B$300,2,0)</f>
        <v>9208010007</v>
      </c>
      <c r="E188" s="46" t="s">
        <v>1111</v>
      </c>
      <c r="F188" s="63" t="str">
        <f>VLOOKUP(C188,'T3-26'!$C$126:$E$334,3,0)</f>
        <v>Lương Văn Lập</v>
      </c>
      <c r="G188" s="774">
        <f>VLOOKUP(C188,'chuyển xếp 2024'!$C$5:$W$328,21,0)</f>
        <v>5314000</v>
      </c>
      <c r="H188" s="774">
        <f>VLOOKUP(C188,'chuyển xếp 2024'!$C$5:$W$328,19,0)</f>
        <v>0</v>
      </c>
      <c r="I188" s="46" t="s">
        <v>32</v>
      </c>
      <c r="J188" s="63">
        <f t="shared" si="7"/>
        <v>1</v>
      </c>
      <c r="K188" s="56" t="s">
        <v>33</v>
      </c>
      <c r="L188" s="56" t="s">
        <v>34</v>
      </c>
      <c r="M188" s="46"/>
      <c r="N188" s="46" t="s">
        <v>671</v>
      </c>
      <c r="O188" s="57">
        <v>27395</v>
      </c>
      <c r="P188" s="75">
        <v>43892</v>
      </c>
      <c r="Q188" s="97" t="s">
        <v>36</v>
      </c>
      <c r="R188" s="46" t="s">
        <v>1113</v>
      </c>
      <c r="S188" s="626" t="str">
        <f t="shared" ca="1" si="9"/>
        <v xml:space="preserve">6 NĂM 5 THÁNG 17 NGÀY </v>
      </c>
      <c r="T188" s="523" t="s">
        <v>1114</v>
      </c>
      <c r="U188" s="80" t="str">
        <f>VLOOKUP(C188,Sheet5!$B$2:$G$253,6,0)</f>
        <v>092075010530</v>
      </c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108">
        <v>41303</v>
      </c>
      <c r="AH188" s="108"/>
      <c r="AI188" s="46" t="s">
        <v>232</v>
      </c>
      <c r="AJ188" s="108" t="s">
        <v>1115</v>
      </c>
      <c r="AK188" s="108" t="s">
        <v>1116</v>
      </c>
      <c r="AL188" s="886"/>
      <c r="AM188" s="368"/>
      <c r="AN188" s="887" t="s">
        <v>156</v>
      </c>
      <c r="AO188" s="888"/>
      <c r="AP188" s="56" t="s">
        <v>1055</v>
      </c>
      <c r="AQ188" s="36">
        <f t="shared" ca="1" si="8"/>
        <v>51</v>
      </c>
    </row>
    <row r="189" spans="1:43" s="624" customFormat="1">
      <c r="A189" s="25">
        <f>IF(C189=0,"",SUBTOTAL(3,C$5:C189))</f>
        <v>185</v>
      </c>
      <c r="B189" s="86">
        <v>69</v>
      </c>
      <c r="C189" s="66" t="s">
        <v>1131</v>
      </c>
      <c r="D189" s="25" t="str">
        <f>VLOOKUP(C189,Sheet4!$A$1:$B$300,2,0)</f>
        <v>9222736590</v>
      </c>
      <c r="E189" s="46" t="s">
        <v>1132</v>
      </c>
      <c r="F189" s="63" t="str">
        <f>VLOOKUP(C189,'T3-26'!$C$126:$E$334,3,0)</f>
        <v>Nguyễn Thị Kiều Ngân</v>
      </c>
      <c r="G189" s="774">
        <f>VLOOKUP(C189,'chuyển xếp 2024'!$C$5:$W$328,21,0)</f>
        <v>5314000</v>
      </c>
      <c r="H189" s="774">
        <f>VLOOKUP(C189,'chuyển xếp 2024'!$C$5:$W$328,19,0)</f>
        <v>0</v>
      </c>
      <c r="I189" s="46" t="s">
        <v>63</v>
      </c>
      <c r="J189" s="63">
        <f t="shared" si="7"/>
        <v>0</v>
      </c>
      <c r="K189" s="56" t="s">
        <v>33</v>
      </c>
      <c r="L189" s="56" t="s">
        <v>34</v>
      </c>
      <c r="M189" s="46"/>
      <c r="N189" s="46" t="s">
        <v>671</v>
      </c>
      <c r="O189" s="57">
        <v>36727</v>
      </c>
      <c r="P189" s="75">
        <v>44641</v>
      </c>
      <c r="Q189" s="97" t="s">
        <v>36</v>
      </c>
      <c r="R189" s="56" t="s">
        <v>1133</v>
      </c>
      <c r="S189" s="626" t="str">
        <f t="shared" ca="1" si="9"/>
        <v xml:space="preserve">4 NĂM 4 THÁNG 29 NGÀY </v>
      </c>
      <c r="T189" s="74" t="s">
        <v>1134</v>
      </c>
      <c r="U189" s="80" t="str">
        <f>VLOOKUP(C189,Sheet5!$B$2:$G$253,6,0)</f>
        <v>092300001623</v>
      </c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108">
        <v>44421</v>
      </c>
      <c r="AH189" s="108"/>
      <c r="AI189" s="46" t="s">
        <v>232</v>
      </c>
      <c r="AJ189" s="627" t="s">
        <v>2660</v>
      </c>
      <c r="AK189" s="627" t="s">
        <v>1135</v>
      </c>
      <c r="AL189" s="627"/>
      <c r="AM189" s="628" t="s">
        <v>1136</v>
      </c>
      <c r="AN189" s="108" t="s">
        <v>156</v>
      </c>
      <c r="AO189" s="108"/>
      <c r="AP189" s="56" t="s">
        <v>1055</v>
      </c>
      <c r="AQ189" s="36">
        <f t="shared" ca="1" si="8"/>
        <v>26</v>
      </c>
    </row>
    <row r="190" spans="1:43" s="624" customFormat="1">
      <c r="A190" s="25">
        <f>IF(C190=0,"",SUBTOTAL(3,C$5:C190))</f>
        <v>186</v>
      </c>
      <c r="B190" s="86">
        <v>70</v>
      </c>
      <c r="C190" s="66" t="s">
        <v>1140</v>
      </c>
      <c r="D190" s="25" t="str">
        <f>VLOOKUP(C190,Sheet4!$A$1:$B$300,2,0)</f>
        <v>9210016739</v>
      </c>
      <c r="E190" s="46" t="s">
        <v>1141</v>
      </c>
      <c r="F190" s="63" t="str">
        <f>VLOOKUP(C190,'T3-26'!$C$126:$E$334,3,0)</f>
        <v>Nguyễn Đặng Hồng Trâm</v>
      </c>
      <c r="G190" s="774">
        <f>VLOOKUP(C190,'chuyển xếp 2024'!$C$5:$W$328,21,0)</f>
        <v>5314000</v>
      </c>
      <c r="H190" s="774">
        <f>VLOOKUP(C190,'chuyển xếp 2024'!$C$5:$W$328,19,0)</f>
        <v>0</v>
      </c>
      <c r="I190" s="46" t="s">
        <v>63</v>
      </c>
      <c r="J190" s="63">
        <f t="shared" si="7"/>
        <v>0</v>
      </c>
      <c r="K190" s="56" t="s">
        <v>33</v>
      </c>
      <c r="L190" s="56" t="s">
        <v>34</v>
      </c>
      <c r="M190" s="46"/>
      <c r="N190" s="46" t="s">
        <v>671</v>
      </c>
      <c r="O190" s="57">
        <v>31613</v>
      </c>
      <c r="P190" s="75">
        <v>44641</v>
      </c>
      <c r="Q190" s="97" t="s">
        <v>36</v>
      </c>
      <c r="R190" s="56" t="s">
        <v>1142</v>
      </c>
      <c r="S190" s="626" t="str">
        <f t="shared" ca="1" si="9"/>
        <v xml:space="preserve">4 NĂM 4 THÁNG 29 NGÀY </v>
      </c>
      <c r="T190" s="74" t="s">
        <v>1143</v>
      </c>
      <c r="U190" s="80" t="str">
        <f>VLOOKUP(C190,Sheet5!$B$2:$G$253,6,0)</f>
        <v>092186002170</v>
      </c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108">
        <v>42850</v>
      </c>
      <c r="AH190" s="108"/>
      <c r="AI190" s="46" t="s">
        <v>232</v>
      </c>
      <c r="AJ190" s="627" t="s">
        <v>2661</v>
      </c>
      <c r="AK190" s="627" t="s">
        <v>1144</v>
      </c>
      <c r="AL190" s="627"/>
      <c r="AM190" s="628" t="s">
        <v>1145</v>
      </c>
      <c r="AN190" s="108" t="s">
        <v>156</v>
      </c>
      <c r="AO190" s="108"/>
      <c r="AP190" s="56" t="s">
        <v>1055</v>
      </c>
      <c r="AQ190" s="36">
        <f t="shared" ca="1" si="8"/>
        <v>40</v>
      </c>
    </row>
    <row r="191" spans="1:43" s="624" customFormat="1">
      <c r="A191" s="25">
        <f>IF(C191=0,"",SUBTOTAL(3,C$5:C191))</f>
        <v>187</v>
      </c>
      <c r="B191" s="86">
        <v>71</v>
      </c>
      <c r="C191" s="66" t="s">
        <v>1149</v>
      </c>
      <c r="D191" s="25" t="str">
        <f>VLOOKUP(C191,Sheet4!$A$1:$B$300,2,0)</f>
        <v>9223011832</v>
      </c>
      <c r="E191" s="46" t="s">
        <v>1150</v>
      </c>
      <c r="F191" s="63" t="str">
        <f>VLOOKUP(C191,'T3-26'!$C$126:$E$334,3,0)</f>
        <v>Lê Thanh Nhường</v>
      </c>
      <c r="G191" s="774">
        <f>VLOOKUP(C191,'chuyển xếp 2024'!$C$5:$W$328,21,0)</f>
        <v>5314000</v>
      </c>
      <c r="H191" s="774">
        <f>VLOOKUP(C191,'chuyển xếp 2024'!$C$5:$W$328,19,0)</f>
        <v>0</v>
      </c>
      <c r="I191" s="46" t="s">
        <v>32</v>
      </c>
      <c r="J191" s="63">
        <f t="shared" si="7"/>
        <v>1</v>
      </c>
      <c r="K191" s="56" t="s">
        <v>33</v>
      </c>
      <c r="L191" s="56" t="s">
        <v>34</v>
      </c>
      <c r="M191" s="46"/>
      <c r="N191" s="46" t="s">
        <v>671</v>
      </c>
      <c r="O191" s="57">
        <v>28856</v>
      </c>
      <c r="P191" s="75">
        <v>44641</v>
      </c>
      <c r="Q191" s="97" t="s">
        <v>36</v>
      </c>
      <c r="R191" s="56" t="s">
        <v>1151</v>
      </c>
      <c r="S191" s="626" t="str">
        <f t="shared" ca="1" si="9"/>
        <v xml:space="preserve">4 NĂM 4 THÁNG 29 NGÀY </v>
      </c>
      <c r="T191" s="74" t="s">
        <v>1152</v>
      </c>
      <c r="U191" s="80" t="str">
        <f>VLOOKUP(C191,Sheet5!$B$2:$G$253,6,0)</f>
        <v>092079005165</v>
      </c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108">
        <v>44417</v>
      </c>
      <c r="AH191" s="108"/>
      <c r="AI191" s="46" t="s">
        <v>232</v>
      </c>
      <c r="AJ191" s="627" t="s">
        <v>2662</v>
      </c>
      <c r="AK191" s="627" t="s">
        <v>1153</v>
      </c>
      <c r="AL191" s="627"/>
      <c r="AM191" s="628" t="s">
        <v>1154</v>
      </c>
      <c r="AN191" s="108" t="s">
        <v>156</v>
      </c>
      <c r="AO191" s="108"/>
      <c r="AP191" s="56" t="s">
        <v>1055</v>
      </c>
      <c r="AQ191" s="36">
        <f t="shared" ca="1" si="8"/>
        <v>47</v>
      </c>
    </row>
    <row r="192" spans="1:43" s="624" customFormat="1">
      <c r="A192" s="25">
        <f>IF(C192=0,"",SUBTOTAL(3,C$5:C192))</f>
        <v>188</v>
      </c>
      <c r="B192" s="86">
        <v>72</v>
      </c>
      <c r="C192" s="66" t="s">
        <v>1155</v>
      </c>
      <c r="D192" s="25" t="str">
        <f>VLOOKUP(C192,Sheet4!$A$1:$B$300,2,0)</f>
        <v>9222708767</v>
      </c>
      <c r="E192" s="46" t="s">
        <v>1156</v>
      </c>
      <c r="F192" s="63" t="str">
        <f>VLOOKUP(C192,'T3-26'!$C$126:$E$334,3,0)</f>
        <v>Võ Văn Hận</v>
      </c>
      <c r="G192" s="774">
        <f>VLOOKUP(C192,'chuyển xếp 2024'!$C$5:$W$328,21,0)</f>
        <v>5314000</v>
      </c>
      <c r="H192" s="774">
        <f>VLOOKUP(C192,'chuyển xếp 2024'!$C$5:$W$328,19,0)</f>
        <v>0</v>
      </c>
      <c r="I192" s="46" t="s">
        <v>32</v>
      </c>
      <c r="J192" s="63">
        <f t="shared" si="7"/>
        <v>1</v>
      </c>
      <c r="K192" s="56" t="s">
        <v>33</v>
      </c>
      <c r="L192" s="56" t="s">
        <v>34</v>
      </c>
      <c r="M192" s="46"/>
      <c r="N192" s="46" t="s">
        <v>671</v>
      </c>
      <c r="O192" s="57">
        <v>34806</v>
      </c>
      <c r="P192" s="75">
        <v>44641</v>
      </c>
      <c r="Q192" s="97" t="s">
        <v>36</v>
      </c>
      <c r="R192" s="56" t="s">
        <v>1157</v>
      </c>
      <c r="S192" s="626" t="str">
        <f t="shared" ca="1" si="9"/>
        <v xml:space="preserve">4 NĂM 4 THÁNG 29 NGÀY </v>
      </c>
      <c r="T192" s="74" t="s">
        <v>1158</v>
      </c>
      <c r="U192" s="80" t="str">
        <f>VLOOKUP(C192,Sheet5!$B$2:$G$253,6,0)</f>
        <v>092095001414</v>
      </c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108">
        <v>42678</v>
      </c>
      <c r="AH192" s="108"/>
      <c r="AI192" s="46" t="s">
        <v>232</v>
      </c>
      <c r="AJ192" s="627" t="s">
        <v>2663</v>
      </c>
      <c r="AK192" s="627" t="s">
        <v>1159</v>
      </c>
      <c r="AL192" s="627"/>
      <c r="AM192" s="628" t="s">
        <v>1160</v>
      </c>
      <c r="AN192" s="108" t="s">
        <v>156</v>
      </c>
      <c r="AO192" s="108"/>
      <c r="AP192" s="56" t="s">
        <v>1055</v>
      </c>
      <c r="AQ192" s="36">
        <f t="shared" ca="1" si="8"/>
        <v>31</v>
      </c>
    </row>
    <row r="193" spans="1:43" s="624" customFormat="1">
      <c r="A193" s="25">
        <f>IF(C193=0,"",SUBTOTAL(3,C$5:C193))</f>
        <v>189</v>
      </c>
      <c r="B193" s="86">
        <v>73</v>
      </c>
      <c r="C193" s="66" t="s">
        <v>1161</v>
      </c>
      <c r="D193" s="25" t="str">
        <f>VLOOKUP(C193,Sheet4!$A$1:$B$300,2,0)</f>
        <v>9208007845</v>
      </c>
      <c r="E193" s="46" t="s">
        <v>1162</v>
      </c>
      <c r="F193" s="63" t="str">
        <f>VLOOKUP(C193,'T3-26'!$C$126:$E$334,3,0)</f>
        <v>Nguyễn Tấn Lộc</v>
      </c>
      <c r="G193" s="774">
        <f>VLOOKUP(C193,'chuyển xếp 2024'!$C$5:$W$328,21,0)</f>
        <v>5314000</v>
      </c>
      <c r="H193" s="774">
        <f>VLOOKUP(C193,'chuyển xếp 2024'!$C$5:$W$328,19,0)</f>
        <v>0</v>
      </c>
      <c r="I193" s="46" t="s">
        <v>32</v>
      </c>
      <c r="J193" s="63">
        <f t="shared" si="7"/>
        <v>1</v>
      </c>
      <c r="K193" s="56" t="s">
        <v>33</v>
      </c>
      <c r="L193" s="56" t="s">
        <v>34</v>
      </c>
      <c r="M193" s="46"/>
      <c r="N193" s="46" t="s">
        <v>671</v>
      </c>
      <c r="O193" s="57">
        <v>32429</v>
      </c>
      <c r="P193" s="75">
        <v>44641</v>
      </c>
      <c r="Q193" s="97" t="s">
        <v>36</v>
      </c>
      <c r="R193" s="56" t="s">
        <v>1163</v>
      </c>
      <c r="S193" s="626" t="str">
        <f t="shared" ca="1" si="9"/>
        <v xml:space="preserve">4 NĂM 4 THÁNG 29 NGÀY </v>
      </c>
      <c r="T193" s="74" t="s">
        <v>1164</v>
      </c>
      <c r="U193" s="80" t="str">
        <f>VLOOKUP(C193,Sheet5!$B$2:$G$253,6,0)</f>
        <v>092088012980</v>
      </c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108">
        <v>44518</v>
      </c>
      <c r="AH193" s="108"/>
      <c r="AI193" s="46" t="s">
        <v>232</v>
      </c>
      <c r="AJ193" s="627" t="s">
        <v>2661</v>
      </c>
      <c r="AK193" s="627" t="s">
        <v>1144</v>
      </c>
      <c r="AL193" s="627"/>
      <c r="AM193" s="628" t="s">
        <v>1165</v>
      </c>
      <c r="AN193" s="108" t="s">
        <v>156</v>
      </c>
      <c r="AO193" s="108"/>
      <c r="AP193" s="56" t="s">
        <v>1055</v>
      </c>
      <c r="AQ193" s="36">
        <f t="shared" ca="1" si="8"/>
        <v>37</v>
      </c>
    </row>
    <row r="194" spans="1:43" s="624" customFormat="1">
      <c r="A194" s="25">
        <f>IF(C194=0,"",SUBTOTAL(3,C$5:C194))</f>
        <v>190</v>
      </c>
      <c r="B194" s="86">
        <v>74</v>
      </c>
      <c r="C194" s="369" t="s">
        <v>1173</v>
      </c>
      <c r="D194" s="25" t="str">
        <f>VLOOKUP(C194,Sheet4!$A$1:$B$300,2,0)</f>
        <v>9221626158</v>
      </c>
      <c r="E194" s="370" t="s">
        <v>1174</v>
      </c>
      <c r="F194" s="63" t="str">
        <f>VLOOKUP(C194,'T3-26'!$C$126:$E$334,3,0)</f>
        <v>Trần Văn Trung</v>
      </c>
      <c r="G194" s="774">
        <f>VLOOKUP(C194,'chuyển xếp 2024'!$C$5:$W$328,21,0)</f>
        <v>5314000</v>
      </c>
      <c r="H194" s="774">
        <f>VLOOKUP(C194,'chuyển xếp 2024'!$C$5:$W$328,19,0)</f>
        <v>0</v>
      </c>
      <c r="I194" s="46" t="s">
        <v>32</v>
      </c>
      <c r="J194" s="63">
        <f t="shared" si="7"/>
        <v>1</v>
      </c>
      <c r="K194" s="56" t="s">
        <v>33</v>
      </c>
      <c r="L194" s="56" t="s">
        <v>34</v>
      </c>
      <c r="M194" s="46"/>
      <c r="N194" s="46" t="s">
        <v>671</v>
      </c>
      <c r="O194" s="57">
        <v>27284</v>
      </c>
      <c r="P194" s="75">
        <v>44768</v>
      </c>
      <c r="Q194" s="97" t="s">
        <v>36</v>
      </c>
      <c r="R194" s="56" t="s">
        <v>1176</v>
      </c>
      <c r="S194" s="626" t="str">
        <f t="shared" ca="1" si="9"/>
        <v xml:space="preserve">4 NĂM 0 THÁNG 24 NGÀY </v>
      </c>
      <c r="T194" s="74" t="s">
        <v>1177</v>
      </c>
      <c r="U194" s="80" t="str">
        <f>VLOOKUP(C194,Sheet5!$B$2:$G$253,6,0)</f>
        <v>092074004968</v>
      </c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108">
        <v>41009</v>
      </c>
      <c r="AH194" s="108"/>
      <c r="AI194" s="46" t="s">
        <v>232</v>
      </c>
      <c r="AJ194" s="108" t="s">
        <v>1178</v>
      </c>
      <c r="AK194" s="627" t="s">
        <v>1179</v>
      </c>
      <c r="AL194" s="627"/>
      <c r="AM194" s="628" t="s">
        <v>1180</v>
      </c>
      <c r="AN194" s="108" t="s">
        <v>156</v>
      </c>
      <c r="AO194" s="108"/>
      <c r="AP194" s="56" t="s">
        <v>1055</v>
      </c>
      <c r="AQ194" s="36">
        <f t="shared" ca="1" si="8"/>
        <v>51</v>
      </c>
    </row>
    <row r="195" spans="1:43" s="624" customFormat="1">
      <c r="A195" s="25">
        <f>IF(C195=0,"",SUBTOTAL(3,C$5:C195))</f>
        <v>191</v>
      </c>
      <c r="B195" s="86">
        <v>75</v>
      </c>
      <c r="C195" s="369" t="s">
        <v>1181</v>
      </c>
      <c r="D195" s="25" t="str">
        <f>VLOOKUP(C195,Sheet4!$A$1:$B$300,2,0)</f>
        <v>9208009997</v>
      </c>
      <c r="E195" s="370" t="s">
        <v>1182</v>
      </c>
      <c r="F195" s="63" t="str">
        <f>VLOOKUP(C195,'T3-26'!$C$126:$E$334,3,0)</f>
        <v>Huỳnh Văn Giàu</v>
      </c>
      <c r="G195" s="774">
        <f>VLOOKUP(C195,'chuyển xếp 2024'!$C$5:$W$328,21,0)</f>
        <v>5314000</v>
      </c>
      <c r="H195" s="774">
        <f>VLOOKUP(C195,'chuyển xếp 2024'!$C$5:$W$328,19,0)</f>
        <v>0</v>
      </c>
      <c r="I195" s="46" t="s">
        <v>32</v>
      </c>
      <c r="J195" s="63">
        <f t="shared" si="7"/>
        <v>1</v>
      </c>
      <c r="K195" s="56" t="s">
        <v>33</v>
      </c>
      <c r="L195" s="56" t="s">
        <v>34</v>
      </c>
      <c r="M195" s="46"/>
      <c r="N195" s="46" t="s">
        <v>671</v>
      </c>
      <c r="O195" s="57">
        <v>29260</v>
      </c>
      <c r="P195" s="75">
        <v>44768</v>
      </c>
      <c r="Q195" s="97" t="s">
        <v>36</v>
      </c>
      <c r="R195" s="56" t="s">
        <v>1183</v>
      </c>
      <c r="S195" s="626" t="str">
        <f t="shared" ca="1" si="9"/>
        <v xml:space="preserve">4 NĂM 0 THÁNG 24 NGÀY </v>
      </c>
      <c r="T195" s="74" t="s">
        <v>1184</v>
      </c>
      <c r="U195" s="80" t="str">
        <f>VLOOKUP(C195,Sheet5!$B$2:$G$253,6,0)</f>
        <v>092080002005</v>
      </c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108">
        <v>44317</v>
      </c>
      <c r="AH195" s="108"/>
      <c r="AI195" s="46" t="s">
        <v>232</v>
      </c>
      <c r="AJ195" s="108" t="s">
        <v>1178</v>
      </c>
      <c r="AK195" s="627" t="s">
        <v>953</v>
      </c>
      <c r="AL195" s="627"/>
      <c r="AM195" s="628" t="s">
        <v>1185</v>
      </c>
      <c r="AN195" s="108" t="s">
        <v>156</v>
      </c>
      <c r="AO195" s="108"/>
      <c r="AP195" s="56" t="s">
        <v>1055</v>
      </c>
      <c r="AQ195" s="36">
        <f t="shared" ca="1" si="8"/>
        <v>46</v>
      </c>
    </row>
    <row r="196" spans="1:43" s="624" customFormat="1">
      <c r="A196" s="25">
        <f>IF(C196=0,"",SUBTOTAL(3,C$5:C196))</f>
        <v>192</v>
      </c>
      <c r="B196" s="86">
        <v>76</v>
      </c>
      <c r="C196" s="369" t="s">
        <v>1193</v>
      </c>
      <c r="D196" s="25" t="str">
        <f>VLOOKUP(C196,Sheet4!$A$1:$B$300,2,0)</f>
        <v>8723383361</v>
      </c>
      <c r="E196" s="370" t="s">
        <v>1194</v>
      </c>
      <c r="F196" s="63" t="str">
        <f>VLOOKUP(C196,'T3-26'!$C$126:$E$334,3,0)</f>
        <v>Nguyễn Hoàng Thảo</v>
      </c>
      <c r="G196" s="774">
        <f>VLOOKUP(C196,'chuyển xếp 2024'!$C$5:$W$328,21,0)</f>
        <v>5314000</v>
      </c>
      <c r="H196" s="774">
        <f>VLOOKUP(C196,'chuyển xếp 2024'!$C$5:$W$328,19,0)</f>
        <v>0</v>
      </c>
      <c r="I196" s="46" t="s">
        <v>32</v>
      </c>
      <c r="J196" s="63">
        <f t="shared" si="7"/>
        <v>1</v>
      </c>
      <c r="K196" s="56" t="s">
        <v>33</v>
      </c>
      <c r="L196" s="56" t="s">
        <v>34</v>
      </c>
      <c r="M196" s="46"/>
      <c r="N196" s="46" t="s">
        <v>671</v>
      </c>
      <c r="O196" s="57">
        <v>36768</v>
      </c>
      <c r="P196" s="75">
        <v>44776</v>
      </c>
      <c r="Q196" s="97" t="s">
        <v>36</v>
      </c>
      <c r="R196" s="56" t="s">
        <v>1195</v>
      </c>
      <c r="S196" s="626" t="str">
        <f t="shared" ca="1" si="9"/>
        <v xml:space="preserve">4 NĂM 0 THÁNG 16 NGÀY </v>
      </c>
      <c r="T196" s="74" t="s">
        <v>1196</v>
      </c>
      <c r="U196" s="80" t="str">
        <f>VLOOKUP(C196,Sheet5!$B$2:$G$253,6,0)</f>
        <v>087200014852</v>
      </c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108">
        <v>44326</v>
      </c>
      <c r="AH196" s="108"/>
      <c r="AI196" s="46" t="s">
        <v>232</v>
      </c>
      <c r="AJ196" s="108" t="s">
        <v>1197</v>
      </c>
      <c r="AK196" s="627" t="s">
        <v>1198</v>
      </c>
      <c r="AL196" s="627"/>
      <c r="AM196" s="628" t="s">
        <v>1199</v>
      </c>
      <c r="AN196" s="108" t="s">
        <v>156</v>
      </c>
      <c r="AO196" s="108"/>
      <c r="AP196" s="56" t="s">
        <v>1055</v>
      </c>
      <c r="AQ196" s="36">
        <f t="shared" ca="1" si="8"/>
        <v>25</v>
      </c>
    </row>
    <row r="197" spans="1:43" s="624" customFormat="1">
      <c r="A197" s="25">
        <f>IF(C197=0,"",SUBTOTAL(3,C$5:C197))</f>
        <v>193</v>
      </c>
      <c r="B197" s="86">
        <v>77</v>
      </c>
      <c r="C197" s="369" t="s">
        <v>1482</v>
      </c>
      <c r="D197" s="25" t="str">
        <f>VLOOKUP(C197,Sheet4!$A$1:$B$300,2,0)</f>
        <v>8222279576</v>
      </c>
      <c r="E197" s="370" t="s">
        <v>1400</v>
      </c>
      <c r="F197" s="63" t="str">
        <f>VLOOKUP(C197,'T3-26'!$C$126:$E$334,3,0)</f>
        <v>Trần Văn De</v>
      </c>
      <c r="G197" s="774">
        <f>VLOOKUP(C197,'chuyển xếp 2024'!$C$5:$W$328,21,0)</f>
        <v>5061000</v>
      </c>
      <c r="H197" s="774">
        <f>VLOOKUP(C197,'chuyển xếp 2024'!$C$5:$W$328,19,0)</f>
        <v>0</v>
      </c>
      <c r="I197" s="46" t="s">
        <v>32</v>
      </c>
      <c r="J197" s="63">
        <f t="shared" si="7"/>
        <v>1</v>
      </c>
      <c r="K197" s="56" t="s">
        <v>33</v>
      </c>
      <c r="L197" s="56" t="s">
        <v>34</v>
      </c>
      <c r="M197" s="46"/>
      <c r="N197" s="46" t="s">
        <v>671</v>
      </c>
      <c r="O197" s="107">
        <v>30912</v>
      </c>
      <c r="P197" s="75">
        <v>44973</v>
      </c>
      <c r="Q197" s="97" t="s">
        <v>36</v>
      </c>
      <c r="R197" s="56" t="s">
        <v>1401</v>
      </c>
      <c r="S197" s="626" t="str">
        <f t="shared" ca="1" si="9"/>
        <v xml:space="preserve">3 NĂM 6 THÁNG 3 NGÀY </v>
      </c>
      <c r="T197" s="74" t="s">
        <v>1428</v>
      </c>
      <c r="U197" s="80" t="str">
        <f>VLOOKUP(C197,Sheet5!$B$2:$G$253,6,0)</f>
        <v>082084027185</v>
      </c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108" t="s">
        <v>1429</v>
      </c>
      <c r="AH197" s="108"/>
      <c r="AI197" s="46" t="s">
        <v>232</v>
      </c>
      <c r="AJ197" s="108" t="s">
        <v>1430</v>
      </c>
      <c r="AK197" s="627" t="s">
        <v>1431</v>
      </c>
      <c r="AL197" s="627" t="s">
        <v>1432</v>
      </c>
      <c r="AM197" s="628" t="s">
        <v>1433</v>
      </c>
      <c r="AN197" s="108" t="s">
        <v>156</v>
      </c>
      <c r="AO197" s="108"/>
      <c r="AP197" s="56" t="s">
        <v>1055</v>
      </c>
      <c r="AQ197" s="36">
        <f t="shared" ca="1" si="8"/>
        <v>42</v>
      </c>
    </row>
    <row r="198" spans="1:43" s="624" customFormat="1">
      <c r="A198" s="25">
        <f>IF(C198=0,"",SUBTOTAL(3,C$5:C198))</f>
        <v>194</v>
      </c>
      <c r="B198" s="86">
        <v>78</v>
      </c>
      <c r="C198" s="369" t="s">
        <v>1486</v>
      </c>
      <c r="D198" s="25" t="str">
        <f>VLOOKUP(C198,Sheet4!$A$1:$B$300,2,0)</f>
        <v>9222137812</v>
      </c>
      <c r="E198" s="370" t="s">
        <v>1405</v>
      </c>
      <c r="F198" s="63" t="str">
        <f>VLOOKUP(C198,'T3-26'!$C$126:$E$334,3,0)</f>
        <v>Nguyễn Thanh Dũng</v>
      </c>
      <c r="G198" s="774">
        <f>VLOOKUP(C198,'chuyển xếp 2024'!$C$5:$W$328,21,0)</f>
        <v>5061000</v>
      </c>
      <c r="H198" s="774">
        <f>VLOOKUP(C198,'chuyển xếp 2024'!$C$5:$W$328,19,0)</f>
        <v>0</v>
      </c>
      <c r="I198" s="46" t="s">
        <v>32</v>
      </c>
      <c r="J198" s="63">
        <f t="shared" si="7"/>
        <v>1</v>
      </c>
      <c r="K198" s="56" t="s">
        <v>33</v>
      </c>
      <c r="L198" s="56" t="s">
        <v>34</v>
      </c>
      <c r="M198" s="46"/>
      <c r="N198" s="46" t="s">
        <v>671</v>
      </c>
      <c r="O198" s="107">
        <v>27395</v>
      </c>
      <c r="P198" s="75">
        <v>44973</v>
      </c>
      <c r="Q198" s="97" t="s">
        <v>36</v>
      </c>
      <c r="R198" s="56" t="s">
        <v>1406</v>
      </c>
      <c r="S198" s="626" t="str">
        <f t="shared" ca="1" si="9"/>
        <v xml:space="preserve">3 NĂM 6 THÁNG 3 NGÀY </v>
      </c>
      <c r="T198" s="74" t="s">
        <v>1437</v>
      </c>
      <c r="U198" s="80" t="str">
        <f>VLOOKUP(C198,Sheet5!$B$2:$G$253,6,0)</f>
        <v>092075008278</v>
      </c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108">
        <v>44447</v>
      </c>
      <c r="AH198" s="108"/>
      <c r="AI198" s="46" t="s">
        <v>232</v>
      </c>
      <c r="AJ198" s="108" t="s">
        <v>1178</v>
      </c>
      <c r="AK198" s="627" t="s">
        <v>1179</v>
      </c>
      <c r="AL198" s="627"/>
      <c r="AM198" s="628"/>
      <c r="AN198" s="108" t="s">
        <v>156</v>
      </c>
      <c r="AO198" s="108"/>
      <c r="AP198" s="56" t="s">
        <v>1055</v>
      </c>
      <c r="AQ198" s="36">
        <f t="shared" ca="1" si="8"/>
        <v>51</v>
      </c>
    </row>
    <row r="199" spans="1:43" s="624" customFormat="1">
      <c r="A199" s="25">
        <f>IF(C199=0,"",SUBTOTAL(3,C$5:C199))</f>
        <v>195</v>
      </c>
      <c r="B199" s="86">
        <v>79</v>
      </c>
      <c r="C199" s="369" t="s">
        <v>1489</v>
      </c>
      <c r="D199" s="25" t="str">
        <f>VLOOKUP(C199,Sheet4!$A$1:$B$300,2,0)</f>
        <v>9222743471</v>
      </c>
      <c r="E199" s="370" t="s">
        <v>1410</v>
      </c>
      <c r="F199" s="63" t="str">
        <f>VLOOKUP(C199,'T3-26'!$C$126:$E$334,3,0)</f>
        <v>Trần Văn Tươi</v>
      </c>
      <c r="G199" s="774">
        <f>VLOOKUP(C199,'chuyển xếp 2024'!$C$5:$W$328,21,0)</f>
        <v>5061000</v>
      </c>
      <c r="H199" s="774">
        <f>VLOOKUP(C199,'chuyển xếp 2024'!$C$5:$W$328,19,0)</f>
        <v>0</v>
      </c>
      <c r="I199" s="46" t="s">
        <v>32</v>
      </c>
      <c r="J199" s="63">
        <f t="shared" si="7"/>
        <v>1</v>
      </c>
      <c r="K199" s="56" t="s">
        <v>33</v>
      </c>
      <c r="L199" s="56" t="s">
        <v>34</v>
      </c>
      <c r="M199" s="46"/>
      <c r="N199" s="46" t="s">
        <v>671</v>
      </c>
      <c r="O199" s="107">
        <v>29221</v>
      </c>
      <c r="P199" s="75">
        <v>44973</v>
      </c>
      <c r="Q199" s="97" t="s">
        <v>36</v>
      </c>
      <c r="R199" s="56" t="s">
        <v>1411</v>
      </c>
      <c r="S199" s="626" t="str">
        <f t="shared" ca="1" si="9"/>
        <v xml:space="preserve">3 NĂM 6 THÁNG 3 NGÀY </v>
      </c>
      <c r="T199" s="74" t="s">
        <v>1442</v>
      </c>
      <c r="U199" s="80" t="str">
        <f>VLOOKUP(C199,Sheet5!$B$2:$G$253,6,0)</f>
        <v>092080005824</v>
      </c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108">
        <v>44422</v>
      </c>
      <c r="AH199" s="108"/>
      <c r="AI199" s="46" t="s">
        <v>232</v>
      </c>
      <c r="AJ199" s="108" t="s">
        <v>1443</v>
      </c>
      <c r="AK199" s="627" t="s">
        <v>1444</v>
      </c>
      <c r="AL199" s="627"/>
      <c r="AM199" s="628"/>
      <c r="AN199" s="108" t="s">
        <v>156</v>
      </c>
      <c r="AO199" s="108"/>
      <c r="AP199" s="56" t="s">
        <v>1055</v>
      </c>
      <c r="AQ199" s="36">
        <f t="shared" ca="1" si="8"/>
        <v>46</v>
      </c>
    </row>
    <row r="200" spans="1:43" s="624" customFormat="1">
      <c r="A200" s="25">
        <f>IF(C200=0,"",SUBTOTAL(3,C$5:C200))</f>
        <v>196</v>
      </c>
      <c r="B200" s="86">
        <v>80</v>
      </c>
      <c r="C200" s="369" t="s">
        <v>1490</v>
      </c>
      <c r="D200" s="25" t="str">
        <f>VLOOKUP(C200,Sheet4!$A$1:$B$300,2,0)</f>
        <v>9208007825</v>
      </c>
      <c r="E200" s="370" t="s">
        <v>1412</v>
      </c>
      <c r="F200" s="63" t="str">
        <f>VLOOKUP(C200,'T3-26'!$C$126:$E$334,3,0)</f>
        <v>Lê Thanh Tùng</v>
      </c>
      <c r="G200" s="774">
        <f>VLOOKUP(C200,'chuyển xếp 2024'!$C$5:$W$328,21,0)</f>
        <v>5061000</v>
      </c>
      <c r="H200" s="774">
        <f>VLOOKUP(C200,'chuyển xếp 2024'!$C$5:$W$328,19,0)</f>
        <v>0</v>
      </c>
      <c r="I200" s="46" t="s">
        <v>32</v>
      </c>
      <c r="J200" s="63">
        <f t="shared" si="7"/>
        <v>1</v>
      </c>
      <c r="K200" s="56" t="s">
        <v>33</v>
      </c>
      <c r="L200" s="56" t="s">
        <v>34</v>
      </c>
      <c r="M200" s="46"/>
      <c r="N200" s="46" t="s">
        <v>671</v>
      </c>
      <c r="O200" s="107">
        <v>31652</v>
      </c>
      <c r="P200" s="75">
        <v>44973</v>
      </c>
      <c r="Q200" s="97" t="s">
        <v>36</v>
      </c>
      <c r="R200" s="56" t="s">
        <v>1413</v>
      </c>
      <c r="S200" s="626" t="str">
        <f t="shared" ca="1" si="9"/>
        <v xml:space="preserve">3 NĂM 6 THÁNG 3 NGÀY </v>
      </c>
      <c r="T200" s="74" t="s">
        <v>1445</v>
      </c>
      <c r="U200" s="80" t="str">
        <f>VLOOKUP(C200,Sheet5!$B$2:$G$253,6,0)</f>
        <v>092086005960</v>
      </c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108">
        <v>44477</v>
      </c>
      <c r="AH200" s="108"/>
      <c r="AI200" s="46" t="s">
        <v>232</v>
      </c>
      <c r="AJ200" s="108" t="s">
        <v>1446</v>
      </c>
      <c r="AK200" s="627" t="s">
        <v>1447</v>
      </c>
      <c r="AL200" s="627"/>
      <c r="AM200" s="628"/>
      <c r="AN200" s="108" t="s">
        <v>156</v>
      </c>
      <c r="AO200" s="108"/>
      <c r="AP200" s="56" t="s">
        <v>1055</v>
      </c>
      <c r="AQ200" s="36">
        <f t="shared" ca="1" si="8"/>
        <v>39</v>
      </c>
    </row>
    <row r="201" spans="1:43" s="624" customFormat="1">
      <c r="A201" s="25">
        <f>IF(C201=0,"",SUBTOTAL(3,C$5:C201))</f>
        <v>197</v>
      </c>
      <c r="B201" s="86">
        <v>81</v>
      </c>
      <c r="C201" s="369" t="s">
        <v>1494</v>
      </c>
      <c r="D201" s="25" t="str">
        <f>VLOOKUP(C201,Sheet4!$A$1:$B$300,2,0)</f>
        <v>9214005754</v>
      </c>
      <c r="E201" s="370" t="s">
        <v>1420</v>
      </c>
      <c r="F201" s="63" t="str">
        <f>VLOOKUP(C201,'T3-26'!$C$126:$E$334,3,0)</f>
        <v>Nguyễn Thành Thái</v>
      </c>
      <c r="G201" s="774">
        <f>VLOOKUP(C201,'chuyển xếp 2024'!$C$5:$W$328,21,0)</f>
        <v>5061000</v>
      </c>
      <c r="H201" s="774">
        <f>VLOOKUP(C201,'chuyển xếp 2024'!$C$5:$W$328,19,0)</f>
        <v>0</v>
      </c>
      <c r="I201" s="46" t="s">
        <v>32</v>
      </c>
      <c r="J201" s="63">
        <f t="shared" si="7"/>
        <v>1</v>
      </c>
      <c r="K201" s="56" t="s">
        <v>33</v>
      </c>
      <c r="L201" s="56" t="s">
        <v>34</v>
      </c>
      <c r="M201" s="46"/>
      <c r="N201" s="46" t="s">
        <v>671</v>
      </c>
      <c r="O201" s="234">
        <v>30665</v>
      </c>
      <c r="P201" s="75">
        <v>44980</v>
      </c>
      <c r="Q201" s="97" t="s">
        <v>36</v>
      </c>
      <c r="R201" s="56" t="s">
        <v>1418</v>
      </c>
      <c r="S201" s="626" t="str">
        <f t="shared" ca="1" si="9"/>
        <v xml:space="preserve">3 NĂM 5 THÁNG 27 NGÀY </v>
      </c>
      <c r="T201" s="74" t="s">
        <v>1452</v>
      </c>
      <c r="U201" s="80" t="str">
        <f>VLOOKUP(C201,Sheet5!$B$2:$G$253,6,0)</f>
        <v>092083012314</v>
      </c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108">
        <v>44447</v>
      </c>
      <c r="AH201" s="108"/>
      <c r="AI201" s="46" t="s">
        <v>232</v>
      </c>
      <c r="AJ201" s="108" t="s">
        <v>1453</v>
      </c>
      <c r="AK201" s="627" t="s">
        <v>1011</v>
      </c>
      <c r="AL201" s="627"/>
      <c r="AM201" s="628" t="s">
        <v>1454</v>
      </c>
      <c r="AN201" s="108" t="s">
        <v>156</v>
      </c>
      <c r="AO201" s="108"/>
      <c r="AP201" s="56" t="s">
        <v>1055</v>
      </c>
      <c r="AQ201" s="36">
        <f t="shared" ca="1" si="8"/>
        <v>42</v>
      </c>
    </row>
    <row r="202" spans="1:43" s="624" customFormat="1">
      <c r="A202" s="25">
        <f>IF(C202=0,"",SUBTOTAL(3,C$5:C202))</f>
        <v>198</v>
      </c>
      <c r="B202" s="86">
        <v>82</v>
      </c>
      <c r="C202" s="369" t="s">
        <v>1928</v>
      </c>
      <c r="D202" s="25" t="str">
        <f>VLOOKUP(C202,Sheet4!$A$1:$B$300,2,0)</f>
        <v>9222463402</v>
      </c>
      <c r="E202" s="370" t="s">
        <v>1873</v>
      </c>
      <c r="F202" s="63" t="str">
        <f>VLOOKUP(C202,'T3-26'!$C$126:$E$334,3,0)</f>
        <v xml:space="preserve">Huỳnh Văn Linh </v>
      </c>
      <c r="G202" s="774">
        <f>VLOOKUP(C202,'chuyển xếp 2024'!$C$5:$W$328,21,0)</f>
        <v>5061000</v>
      </c>
      <c r="H202" s="774">
        <f>VLOOKUP(C202,'chuyển xếp 2024'!$C$5:$W$328,19,0)</f>
        <v>0</v>
      </c>
      <c r="I202" s="46" t="s">
        <v>1872</v>
      </c>
      <c r="J202" s="63">
        <f t="shared" si="7"/>
        <v>1</v>
      </c>
      <c r="K202" s="56" t="s">
        <v>33</v>
      </c>
      <c r="L202" s="56" t="s">
        <v>34</v>
      </c>
      <c r="M202" s="46"/>
      <c r="N202" s="46" t="s">
        <v>671</v>
      </c>
      <c r="O202" s="234">
        <v>33407</v>
      </c>
      <c r="P202" s="75">
        <v>45170</v>
      </c>
      <c r="Q202" s="97" t="s">
        <v>36</v>
      </c>
      <c r="R202" s="56" t="s">
        <v>1982</v>
      </c>
      <c r="S202" s="626" t="str">
        <f t="shared" ca="1" si="9"/>
        <v xml:space="preserve">2 NĂM 11 THÁNG 18 NGÀY </v>
      </c>
      <c r="T202" s="74" t="s">
        <v>1874</v>
      </c>
      <c r="U202" s="80" t="s">
        <v>1874</v>
      </c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108">
        <v>44270</v>
      </c>
      <c r="AH202" s="108"/>
      <c r="AI202" s="46" t="s">
        <v>232</v>
      </c>
      <c r="AJ202" s="108" t="s">
        <v>1875</v>
      </c>
      <c r="AK202" s="627" t="s">
        <v>1876</v>
      </c>
      <c r="AL202" s="627"/>
      <c r="AM202" s="628"/>
      <c r="AN202" s="108" t="s">
        <v>156</v>
      </c>
      <c r="AO202" s="108"/>
      <c r="AP202" s="56" t="s">
        <v>1055</v>
      </c>
      <c r="AQ202" s="36">
        <f t="shared" ca="1" si="8"/>
        <v>35</v>
      </c>
    </row>
    <row r="203" spans="1:43" s="624" customFormat="1">
      <c r="A203" s="25">
        <f>IF(C203=0,"",SUBTOTAL(3,C$5:C203))</f>
        <v>199</v>
      </c>
      <c r="B203" s="86">
        <v>83</v>
      </c>
      <c r="C203" s="369" t="s">
        <v>1929</v>
      </c>
      <c r="D203" s="25" t="str">
        <f>VLOOKUP(C203,Sheet4!$A$1:$B$300,2,0)</f>
        <v>8724018696</v>
      </c>
      <c r="E203" s="370" t="s">
        <v>1715</v>
      </c>
      <c r="F203" s="63" t="str">
        <f>VLOOKUP(C203,'T3-26'!$C$126:$E$334,3,0)</f>
        <v>Nguyễn Văn Nghĩa</v>
      </c>
      <c r="G203" s="774">
        <f>VLOOKUP(C203,'chuyển xếp 2024'!$C$5:$W$328,21,0)</f>
        <v>5061000</v>
      </c>
      <c r="H203" s="774">
        <f>VLOOKUP(C203,'chuyển xếp 2024'!$C$5:$W$328,19,0)</f>
        <v>0</v>
      </c>
      <c r="I203" s="46" t="s">
        <v>1872</v>
      </c>
      <c r="J203" s="63">
        <f t="shared" ref="J203:J266" si="10">IF(I203="nữ",0,1)</f>
        <v>1</v>
      </c>
      <c r="K203" s="56" t="s">
        <v>33</v>
      </c>
      <c r="L203" s="56" t="s">
        <v>34</v>
      </c>
      <c r="M203" s="46"/>
      <c r="N203" s="46" t="s">
        <v>671</v>
      </c>
      <c r="O203" s="234">
        <v>36823</v>
      </c>
      <c r="P203" s="75">
        <v>45170</v>
      </c>
      <c r="Q203" s="97" t="s">
        <v>36</v>
      </c>
      <c r="R203" s="56" t="s">
        <v>1983</v>
      </c>
      <c r="S203" s="626" t="str">
        <f t="shared" ca="1" si="9"/>
        <v xml:space="preserve">2 NĂM 11 THÁNG 18 NGÀY </v>
      </c>
      <c r="T203" s="74" t="s">
        <v>1877</v>
      </c>
      <c r="U203" s="80" t="s">
        <v>1877</v>
      </c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108">
        <v>44866</v>
      </c>
      <c r="AH203" s="108"/>
      <c r="AI203" s="46" t="s">
        <v>232</v>
      </c>
      <c r="AJ203" s="108" t="s">
        <v>1878</v>
      </c>
      <c r="AK203" s="627" t="s">
        <v>1879</v>
      </c>
      <c r="AL203" s="627"/>
      <c r="AM203" s="628"/>
      <c r="AN203" s="108" t="s">
        <v>156</v>
      </c>
      <c r="AO203" s="108"/>
      <c r="AP203" s="56" t="s">
        <v>1055</v>
      </c>
      <c r="AQ203" s="36">
        <f t="shared" ca="1" si="8"/>
        <v>25</v>
      </c>
    </row>
    <row r="204" spans="1:43" s="624" customFormat="1">
      <c r="A204" s="25">
        <f>IF(C204=0,"",SUBTOTAL(3,C$5:C204))</f>
        <v>200</v>
      </c>
      <c r="B204" s="86">
        <v>84</v>
      </c>
      <c r="C204" s="369" t="s">
        <v>1933</v>
      </c>
      <c r="D204" s="25" t="str">
        <f>VLOOKUP(C204,Sheet4!$A$1:$B$300,2,0)</f>
        <v>6506006793</v>
      </c>
      <c r="E204" s="370" t="s">
        <v>1624</v>
      </c>
      <c r="F204" s="63" t="str">
        <f>VLOOKUP(C204,'T3-26'!$C$126:$E$334,3,0)</f>
        <v>Nguyễn Văn Ngon</v>
      </c>
      <c r="G204" s="774">
        <f>VLOOKUP(C204,'chuyển xếp 2024'!$C$5:$W$328,21,0)</f>
        <v>5061000</v>
      </c>
      <c r="H204" s="774">
        <f>VLOOKUP(C204,'chuyển xếp 2024'!$C$5:$W$328,19,0)</f>
        <v>0</v>
      </c>
      <c r="I204" s="46" t="s">
        <v>1872</v>
      </c>
      <c r="J204" s="63">
        <f t="shared" si="10"/>
        <v>1</v>
      </c>
      <c r="K204" s="56" t="s">
        <v>33</v>
      </c>
      <c r="L204" s="56" t="s">
        <v>34</v>
      </c>
      <c r="M204" s="46"/>
      <c r="N204" s="46" t="s">
        <v>671</v>
      </c>
      <c r="O204" s="234">
        <v>30885</v>
      </c>
      <c r="P204" s="75">
        <v>45170</v>
      </c>
      <c r="Q204" s="97" t="s">
        <v>36</v>
      </c>
      <c r="R204" s="56" t="s">
        <v>1985</v>
      </c>
      <c r="S204" s="626" t="str">
        <f t="shared" ca="1" si="9"/>
        <v xml:space="preserve">2 NĂM 11 THÁNG 18 NGÀY </v>
      </c>
      <c r="T204" s="74" t="s">
        <v>1884</v>
      </c>
      <c r="U204" s="80" t="s">
        <v>1884</v>
      </c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108">
        <v>44326</v>
      </c>
      <c r="AH204" s="108"/>
      <c r="AI204" s="46" t="s">
        <v>232</v>
      </c>
      <c r="AJ204" s="108" t="s">
        <v>1451</v>
      </c>
      <c r="AK204" s="627" t="s">
        <v>756</v>
      </c>
      <c r="AL204" s="627"/>
      <c r="AM204" s="628"/>
      <c r="AN204" s="108" t="s">
        <v>156</v>
      </c>
      <c r="AO204" s="108"/>
      <c r="AP204" s="56" t="s">
        <v>1055</v>
      </c>
      <c r="AQ204" s="36">
        <f t="shared" ca="1" si="8"/>
        <v>42</v>
      </c>
    </row>
    <row r="205" spans="1:43" s="624" customFormat="1">
      <c r="A205" s="25">
        <f>IF(C205=0,"",SUBTOTAL(3,C$5:C205))</f>
        <v>201</v>
      </c>
      <c r="B205" s="86">
        <v>85</v>
      </c>
      <c r="C205" s="369" t="s">
        <v>1934</v>
      </c>
      <c r="D205" s="25" t="str">
        <f>VLOOKUP(C205,Sheet4!$A$1:$B$300,2,0)</f>
        <v>9222817850</v>
      </c>
      <c r="E205" s="370" t="s">
        <v>1885</v>
      </c>
      <c r="F205" s="63" t="str">
        <f>VLOOKUP(C205,'T3-26'!$C$126:$E$334,3,0)</f>
        <v>Nguyễn Phú Quý</v>
      </c>
      <c r="G205" s="774">
        <f>VLOOKUP(C205,'chuyển xếp 2024'!$C$5:$W$328,21,0)</f>
        <v>5061000</v>
      </c>
      <c r="H205" s="774">
        <f>VLOOKUP(C205,'chuyển xếp 2024'!$C$5:$W$328,19,0)</f>
        <v>0</v>
      </c>
      <c r="I205" s="46" t="s">
        <v>1872</v>
      </c>
      <c r="J205" s="63">
        <f t="shared" si="10"/>
        <v>1</v>
      </c>
      <c r="K205" s="56" t="s">
        <v>33</v>
      </c>
      <c r="L205" s="56" t="s">
        <v>34</v>
      </c>
      <c r="M205" s="46"/>
      <c r="N205" s="46" t="s">
        <v>671</v>
      </c>
      <c r="O205" s="234">
        <v>34485</v>
      </c>
      <c r="P205" s="75">
        <v>45170</v>
      </c>
      <c r="Q205" s="97" t="s">
        <v>36</v>
      </c>
      <c r="R205" s="56" t="s">
        <v>1986</v>
      </c>
      <c r="S205" s="626" t="str">
        <f t="shared" ca="1" si="9"/>
        <v xml:space="preserve">2 NĂM 11 THÁNG 18 NGÀY </v>
      </c>
      <c r="T205" s="74" t="s">
        <v>1886</v>
      </c>
      <c r="U205" s="80" t="s">
        <v>1886</v>
      </c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108">
        <v>44428</v>
      </c>
      <c r="AH205" s="108"/>
      <c r="AI205" s="46" t="s">
        <v>232</v>
      </c>
      <c r="AJ205" s="108" t="s">
        <v>1883</v>
      </c>
      <c r="AK205" s="627" t="s">
        <v>1887</v>
      </c>
      <c r="AL205" s="627"/>
      <c r="AM205" s="628"/>
      <c r="AN205" s="108" t="s">
        <v>156</v>
      </c>
      <c r="AO205" s="108"/>
      <c r="AP205" s="56" t="s">
        <v>1055</v>
      </c>
      <c r="AQ205" s="36">
        <f t="shared" ca="1" si="8"/>
        <v>32</v>
      </c>
    </row>
    <row r="206" spans="1:43" s="624" customFormat="1">
      <c r="A206" s="25">
        <f>IF(C206=0,"",SUBTOTAL(3,C$5:C206))</f>
        <v>202</v>
      </c>
      <c r="B206" s="86">
        <v>86</v>
      </c>
      <c r="C206" s="369" t="s">
        <v>1935</v>
      </c>
      <c r="D206" s="25" t="str">
        <f>VLOOKUP(C206,Sheet4!$A$1:$B$300,2,0)</f>
        <v>9209006845</v>
      </c>
      <c r="E206" s="370" t="s">
        <v>1709</v>
      </c>
      <c r="F206" s="63" t="str">
        <f>VLOOKUP(C206,'T3-26'!$C$126:$E$334,3,0)</f>
        <v>Bùi Văn Phong</v>
      </c>
      <c r="G206" s="774">
        <f>VLOOKUP(C206,'chuyển xếp 2024'!$C$5:$W$328,21,0)</f>
        <v>5061000</v>
      </c>
      <c r="H206" s="774">
        <f>VLOOKUP(C206,'chuyển xếp 2024'!$C$5:$W$328,19,0)</f>
        <v>0</v>
      </c>
      <c r="I206" s="46" t="s">
        <v>1872</v>
      </c>
      <c r="J206" s="63">
        <f t="shared" si="10"/>
        <v>1</v>
      </c>
      <c r="K206" s="56" t="s">
        <v>33</v>
      </c>
      <c r="L206" s="56" t="s">
        <v>34</v>
      </c>
      <c r="M206" s="46"/>
      <c r="N206" s="46" t="s">
        <v>671</v>
      </c>
      <c r="O206" s="234">
        <v>33236</v>
      </c>
      <c r="P206" s="75">
        <v>45170</v>
      </c>
      <c r="Q206" s="97" t="s">
        <v>36</v>
      </c>
      <c r="R206" s="56" t="s">
        <v>1987</v>
      </c>
      <c r="S206" s="626" t="str">
        <f t="shared" ca="1" si="9"/>
        <v xml:space="preserve">2 NĂM 11 THÁNG 18 NGÀY </v>
      </c>
      <c r="T206" s="74" t="s">
        <v>1888</v>
      </c>
      <c r="U206" s="80" t="s">
        <v>1888</v>
      </c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108">
        <v>44522</v>
      </c>
      <c r="AH206" s="108"/>
      <c r="AI206" s="46" t="s">
        <v>232</v>
      </c>
      <c r="AJ206" s="108" t="s">
        <v>1883</v>
      </c>
      <c r="AK206" s="627" t="s">
        <v>953</v>
      </c>
      <c r="AL206" s="627"/>
      <c r="AM206" s="628"/>
      <c r="AN206" s="108" t="s">
        <v>156</v>
      </c>
      <c r="AO206" s="108"/>
      <c r="AP206" s="56" t="s">
        <v>1055</v>
      </c>
      <c r="AQ206" s="36">
        <f t="shared" ca="1" si="8"/>
        <v>35</v>
      </c>
    </row>
    <row r="207" spans="1:43" s="624" customFormat="1">
      <c r="A207" s="25">
        <f>IF(C207=0,"",SUBTOTAL(3,C$5:C207))</f>
        <v>203</v>
      </c>
      <c r="B207" s="86">
        <v>87</v>
      </c>
      <c r="C207" s="369" t="s">
        <v>1938</v>
      </c>
      <c r="D207" s="25" t="str">
        <f>VLOOKUP(C207,Sheet4!$A$1:$B$300,2,0)</f>
        <v>8622109756</v>
      </c>
      <c r="E207" s="370" t="s">
        <v>1646</v>
      </c>
      <c r="F207" s="63" t="str">
        <f>VLOOKUP(C207,'T3-26'!$C$126:$E$334,3,0)</f>
        <v>Nguyễn Thành Thiện</v>
      </c>
      <c r="G207" s="774">
        <f>VLOOKUP(C207,'chuyển xếp 2024'!$C$5:$W$328,21,0)</f>
        <v>5061000</v>
      </c>
      <c r="H207" s="774">
        <f>VLOOKUP(C207,'chuyển xếp 2024'!$C$5:$W$328,19,0)</f>
        <v>0</v>
      </c>
      <c r="I207" s="46" t="s">
        <v>1872</v>
      </c>
      <c r="J207" s="63">
        <f t="shared" si="10"/>
        <v>1</v>
      </c>
      <c r="K207" s="56" t="s">
        <v>33</v>
      </c>
      <c r="L207" s="56" t="s">
        <v>34</v>
      </c>
      <c r="M207" s="46"/>
      <c r="N207" s="46" t="s">
        <v>671</v>
      </c>
      <c r="O207" s="234">
        <v>29426</v>
      </c>
      <c r="P207" s="75">
        <v>45170</v>
      </c>
      <c r="Q207" s="97" t="s">
        <v>36</v>
      </c>
      <c r="R207" s="56" t="s">
        <v>1990</v>
      </c>
      <c r="S207" s="626" t="str">
        <f t="shared" ca="1" si="9"/>
        <v xml:space="preserve">2 NĂM 11 THÁNG 18 NGÀY </v>
      </c>
      <c r="T207" s="74" t="s">
        <v>1895</v>
      </c>
      <c r="U207" s="80" t="s">
        <v>1895</v>
      </c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108">
        <v>44326</v>
      </c>
      <c r="AH207" s="108"/>
      <c r="AI207" s="46" t="s">
        <v>232</v>
      </c>
      <c r="AJ207" s="108" t="s">
        <v>1896</v>
      </c>
      <c r="AK207" s="627" t="s">
        <v>1897</v>
      </c>
      <c r="AL207" s="627"/>
      <c r="AM207" s="628"/>
      <c r="AN207" s="108" t="s">
        <v>156</v>
      </c>
      <c r="AO207" s="108"/>
      <c r="AP207" s="56" t="s">
        <v>1055</v>
      </c>
      <c r="AQ207" s="36">
        <f t="shared" ca="1" si="8"/>
        <v>46</v>
      </c>
    </row>
    <row r="208" spans="1:43" s="624" customFormat="1">
      <c r="A208" s="25">
        <f>IF(C208=0,"",SUBTOTAL(3,C$5:C208))</f>
        <v>204</v>
      </c>
      <c r="B208" s="86">
        <v>88</v>
      </c>
      <c r="C208" s="369" t="s">
        <v>1939</v>
      </c>
      <c r="D208" s="25" t="str">
        <f>VLOOKUP(C208,Sheet4!$A$1:$B$300,2,0)</f>
        <v>8421678491</v>
      </c>
      <c r="E208" s="370" t="s">
        <v>1207</v>
      </c>
      <c r="F208" s="63" t="str">
        <f>VLOOKUP(C208,'T3-26'!$C$126:$E$334,3,0)</f>
        <v>Trần Văn Hòa</v>
      </c>
      <c r="G208" s="774">
        <f>VLOOKUP(C208,'chuyển xếp 2024'!$C$5:$W$328,21,0)</f>
        <v>5061000</v>
      </c>
      <c r="H208" s="774">
        <f>VLOOKUP(C208,'chuyển xếp 2024'!$C$5:$W$328,19,0)</f>
        <v>0</v>
      </c>
      <c r="I208" s="46" t="s">
        <v>1872</v>
      </c>
      <c r="J208" s="63">
        <f t="shared" si="10"/>
        <v>1</v>
      </c>
      <c r="K208" s="56" t="s">
        <v>33</v>
      </c>
      <c r="L208" s="56" t="s">
        <v>34</v>
      </c>
      <c r="M208" s="46"/>
      <c r="N208" s="46" t="s">
        <v>671</v>
      </c>
      <c r="O208" s="234">
        <v>35591</v>
      </c>
      <c r="P208" s="75">
        <v>45170</v>
      </c>
      <c r="Q208" s="97" t="s">
        <v>36</v>
      </c>
      <c r="R208" s="56" t="s">
        <v>1991</v>
      </c>
      <c r="S208" s="626" t="str">
        <f t="shared" ca="1" si="9"/>
        <v xml:space="preserve">2 NĂM 11 THÁNG 18 NGÀY </v>
      </c>
      <c r="T208" s="74" t="s">
        <v>1898</v>
      </c>
      <c r="U208" s="80" t="s">
        <v>1898</v>
      </c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108">
        <v>44765</v>
      </c>
      <c r="AH208" s="108"/>
      <c r="AI208" s="46" t="s">
        <v>232</v>
      </c>
      <c r="AJ208" s="108" t="s">
        <v>1899</v>
      </c>
      <c r="AK208" s="627" t="s">
        <v>1900</v>
      </c>
      <c r="AL208" s="627"/>
      <c r="AM208" s="628"/>
      <c r="AN208" s="108" t="s">
        <v>156</v>
      </c>
      <c r="AO208" s="108"/>
      <c r="AP208" s="56" t="s">
        <v>1055</v>
      </c>
      <c r="AQ208" s="36">
        <f t="shared" ca="1" si="8"/>
        <v>29</v>
      </c>
    </row>
    <row r="209" spans="1:43" s="624" customFormat="1">
      <c r="A209" s="25">
        <f>IF(C209=0,"",SUBTOTAL(3,C$5:C209))</f>
        <v>205</v>
      </c>
      <c r="B209" s="86">
        <v>89</v>
      </c>
      <c r="C209" s="369" t="s">
        <v>1940</v>
      </c>
      <c r="D209" s="25" t="str">
        <f>VLOOKUP(C209,Sheet4!$A$1:$B$300,2,0)</f>
        <v>9216011742</v>
      </c>
      <c r="E209" s="370" t="s">
        <v>1685</v>
      </c>
      <c r="F209" s="63" t="str">
        <f>VLOOKUP(C209,'T3-26'!$C$126:$E$334,3,0)</f>
        <v>Nguyễn Hữu Tâm</v>
      </c>
      <c r="G209" s="774">
        <f>VLOOKUP(C209,'chuyển xếp 2024'!$C$5:$W$328,21,0)</f>
        <v>5061000</v>
      </c>
      <c r="H209" s="774">
        <f>VLOOKUP(C209,'chuyển xếp 2024'!$C$5:$W$328,19,0)</f>
        <v>0</v>
      </c>
      <c r="I209" s="46" t="s">
        <v>1872</v>
      </c>
      <c r="J209" s="63">
        <f t="shared" si="10"/>
        <v>1</v>
      </c>
      <c r="K209" s="56" t="s">
        <v>33</v>
      </c>
      <c r="L209" s="56" t="s">
        <v>34</v>
      </c>
      <c r="M209" s="46"/>
      <c r="N209" s="46" t="s">
        <v>671</v>
      </c>
      <c r="O209" s="234">
        <v>31413</v>
      </c>
      <c r="P209" s="75">
        <v>45170</v>
      </c>
      <c r="Q209" s="97" t="s">
        <v>36</v>
      </c>
      <c r="R209" s="56" t="s">
        <v>1992</v>
      </c>
      <c r="S209" s="626" t="str">
        <f t="shared" ca="1" si="9"/>
        <v xml:space="preserve">2 NĂM 11 THÁNG 18 NGÀY </v>
      </c>
      <c r="T209" s="74" t="s">
        <v>1901</v>
      </c>
      <c r="U209" s="80" t="s">
        <v>1901</v>
      </c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108">
        <v>44822</v>
      </c>
      <c r="AH209" s="108"/>
      <c r="AI209" s="46" t="s">
        <v>232</v>
      </c>
      <c r="AJ209" s="108" t="s">
        <v>1902</v>
      </c>
      <c r="AK209" s="627" t="s">
        <v>1903</v>
      </c>
      <c r="AL209" s="627"/>
      <c r="AM209" s="628"/>
      <c r="AN209" s="108" t="s">
        <v>156</v>
      </c>
      <c r="AO209" s="108"/>
      <c r="AP209" s="56" t="s">
        <v>1055</v>
      </c>
      <c r="AQ209" s="36">
        <f t="shared" ca="1" si="8"/>
        <v>40</v>
      </c>
    </row>
    <row r="210" spans="1:43" s="624" customFormat="1">
      <c r="A210" s="25">
        <f>IF(C210=0,"",SUBTOTAL(3,C$5:C210))</f>
        <v>206</v>
      </c>
      <c r="B210" s="86">
        <v>90</v>
      </c>
      <c r="C210" s="369" t="s">
        <v>1942</v>
      </c>
      <c r="D210" s="25" t="str">
        <f>VLOOKUP(C210,Sheet4!$A$1:$B$300,2,0)</f>
        <v>8622149482</v>
      </c>
      <c r="E210" s="370" t="s">
        <v>1904</v>
      </c>
      <c r="F210" s="63" t="str">
        <f>VLOOKUP(C210,'T3-26'!$C$126:$E$334,3,0)</f>
        <v>Nguyễn Văn Phước</v>
      </c>
      <c r="G210" s="774">
        <f>VLOOKUP(C210,'chuyển xếp 2024'!$C$5:$W$328,21,0)</f>
        <v>5061000</v>
      </c>
      <c r="H210" s="774">
        <f>VLOOKUP(C210,'chuyển xếp 2024'!$C$5:$W$328,19,0)</f>
        <v>0</v>
      </c>
      <c r="I210" s="46" t="s">
        <v>1872</v>
      </c>
      <c r="J210" s="63">
        <f t="shared" si="10"/>
        <v>1</v>
      </c>
      <c r="K210" s="56" t="s">
        <v>33</v>
      </c>
      <c r="L210" s="56" t="s">
        <v>34</v>
      </c>
      <c r="M210" s="46"/>
      <c r="N210" s="46" t="s">
        <v>671</v>
      </c>
      <c r="O210" s="234">
        <v>36874</v>
      </c>
      <c r="P210" s="75">
        <v>45170</v>
      </c>
      <c r="Q210" s="97" t="s">
        <v>36</v>
      </c>
      <c r="R210" s="56" t="s">
        <v>1993</v>
      </c>
      <c r="S210" s="626" t="str">
        <f t="shared" ca="1" si="9"/>
        <v xml:space="preserve">2 NĂM 11 THÁNG 18 NGÀY </v>
      </c>
      <c r="T210" s="74" t="s">
        <v>1905</v>
      </c>
      <c r="U210" s="80" t="s">
        <v>1905</v>
      </c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108">
        <v>44605</v>
      </c>
      <c r="AH210" s="108"/>
      <c r="AI210" s="46" t="s">
        <v>232</v>
      </c>
      <c r="AJ210" s="108" t="s">
        <v>1906</v>
      </c>
      <c r="AK210" s="627" t="s">
        <v>1907</v>
      </c>
      <c r="AL210" s="627"/>
      <c r="AM210" s="628"/>
      <c r="AN210" s="108" t="s">
        <v>156</v>
      </c>
      <c r="AO210" s="108"/>
      <c r="AP210" s="56" t="s">
        <v>1055</v>
      </c>
      <c r="AQ210" s="36">
        <f t="shared" ca="1" si="8"/>
        <v>25</v>
      </c>
    </row>
    <row r="211" spans="1:43" s="624" customFormat="1">
      <c r="A211" s="25">
        <f>IF(C211=0,"",SUBTOTAL(3,C$5:C211))</f>
        <v>207</v>
      </c>
      <c r="B211" s="86">
        <v>91</v>
      </c>
      <c r="C211" s="369" t="s">
        <v>1943</v>
      </c>
      <c r="D211" s="25" t="str">
        <f>VLOOKUP(C211,Sheet4!$A$1:$B$300,2,0)</f>
        <v>8622095770</v>
      </c>
      <c r="E211" s="370" t="s">
        <v>1908</v>
      </c>
      <c r="F211" s="63" t="str">
        <f>VLOOKUP(C211,'T3-26'!$C$126:$E$334,3,0)</f>
        <v>Lê Vĩ Khang</v>
      </c>
      <c r="G211" s="774">
        <f>VLOOKUP(C211,'chuyển xếp 2024'!$C$5:$W$328,21,0)</f>
        <v>5061000</v>
      </c>
      <c r="H211" s="774">
        <f>VLOOKUP(C211,'chuyển xếp 2024'!$C$5:$W$328,19,0)</f>
        <v>0</v>
      </c>
      <c r="I211" s="46" t="s">
        <v>1872</v>
      </c>
      <c r="J211" s="63">
        <f t="shared" si="10"/>
        <v>1</v>
      </c>
      <c r="K211" s="56" t="s">
        <v>33</v>
      </c>
      <c r="L211" s="56" t="s">
        <v>34</v>
      </c>
      <c r="M211" s="46"/>
      <c r="N211" s="46" t="s">
        <v>671</v>
      </c>
      <c r="O211" s="234">
        <v>36601</v>
      </c>
      <c r="P211" s="75">
        <v>45170</v>
      </c>
      <c r="Q211" s="97" t="s">
        <v>36</v>
      </c>
      <c r="R211" s="56" t="s">
        <v>1962</v>
      </c>
      <c r="S211" s="626" t="str">
        <f t="shared" ca="1" si="9"/>
        <v xml:space="preserve">2 NĂM 11 THÁNG 18 NGÀY </v>
      </c>
      <c r="T211" s="74" t="s">
        <v>1909</v>
      </c>
      <c r="U211" s="80" t="s">
        <v>1909</v>
      </c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108">
        <v>44439</v>
      </c>
      <c r="AH211" s="108"/>
      <c r="AI211" s="46" t="s">
        <v>232</v>
      </c>
      <c r="AJ211" s="108" t="s">
        <v>1896</v>
      </c>
      <c r="AK211" s="627" t="s">
        <v>1897</v>
      </c>
      <c r="AL211" s="627"/>
      <c r="AM211" s="628"/>
      <c r="AN211" s="108" t="s">
        <v>156</v>
      </c>
      <c r="AO211" s="108"/>
      <c r="AP211" s="56" t="s">
        <v>1055</v>
      </c>
      <c r="AQ211" s="36">
        <f t="shared" ca="1" si="8"/>
        <v>26</v>
      </c>
    </row>
    <row r="212" spans="1:43" s="624" customFormat="1">
      <c r="A212" s="25">
        <f>IF(C212=0,"",SUBTOTAL(3,C$5:C212))</f>
        <v>208</v>
      </c>
      <c r="B212" s="86">
        <v>92</v>
      </c>
      <c r="C212" s="369" t="s">
        <v>1944</v>
      </c>
      <c r="D212" s="25" t="str">
        <f>VLOOKUP(C212,Sheet4!$A$1:$B$300,2,0)</f>
        <v>7423448397</v>
      </c>
      <c r="E212" s="370" t="s">
        <v>1719</v>
      </c>
      <c r="F212" s="63" t="str">
        <f>VLOOKUP(C212,'T3-26'!$C$126:$E$334,3,0)</f>
        <v>Trần Văn Đeo</v>
      </c>
      <c r="G212" s="774">
        <f>VLOOKUP(C212,'chuyển xếp 2024'!$C$5:$W$328,21,0)</f>
        <v>5061000</v>
      </c>
      <c r="H212" s="774">
        <f>VLOOKUP(C212,'chuyển xếp 2024'!$C$5:$W$328,19,0)</f>
        <v>0</v>
      </c>
      <c r="I212" s="46" t="s">
        <v>1872</v>
      </c>
      <c r="J212" s="63">
        <f t="shared" si="10"/>
        <v>1</v>
      </c>
      <c r="K212" s="56" t="s">
        <v>33</v>
      </c>
      <c r="L212" s="56" t="s">
        <v>34</v>
      </c>
      <c r="M212" s="46"/>
      <c r="N212" s="46" t="s">
        <v>671</v>
      </c>
      <c r="O212" s="234">
        <v>31895</v>
      </c>
      <c r="P212" s="75">
        <v>45170</v>
      </c>
      <c r="Q212" s="97" t="s">
        <v>36</v>
      </c>
      <c r="R212" s="56" t="s">
        <v>1994</v>
      </c>
      <c r="S212" s="626" t="str">
        <f t="shared" ca="1" si="9"/>
        <v xml:space="preserve">2 NĂM 11 THÁNG 18 NGÀY </v>
      </c>
      <c r="T212" s="74" t="s">
        <v>1910</v>
      </c>
      <c r="U212" s="80" t="s">
        <v>1910</v>
      </c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108">
        <v>44326</v>
      </c>
      <c r="AH212" s="108"/>
      <c r="AI212" s="46" t="s">
        <v>232</v>
      </c>
      <c r="AJ212" s="108" t="s">
        <v>1878</v>
      </c>
      <c r="AK212" s="627" t="s">
        <v>1911</v>
      </c>
      <c r="AL212" s="627"/>
      <c r="AM212" s="628"/>
      <c r="AN212" s="108" t="s">
        <v>156</v>
      </c>
      <c r="AO212" s="108"/>
      <c r="AP212" s="56" t="s">
        <v>1055</v>
      </c>
      <c r="AQ212" s="36">
        <f t="shared" ref="AQ212:AQ313" ca="1" si="11">DATEDIF(O212,TODAY(),"y")</f>
        <v>39</v>
      </c>
    </row>
    <row r="213" spans="1:43" s="624" customFormat="1">
      <c r="A213" s="25">
        <f>IF(C213=0,"",SUBTOTAL(3,C$5:C213))</f>
        <v>209</v>
      </c>
      <c r="B213" s="86">
        <v>93</v>
      </c>
      <c r="C213" s="369" t="s">
        <v>1945</v>
      </c>
      <c r="D213" s="25" t="str">
        <f>VLOOKUP(C213,Sheet4!$A$1:$B$300,2,0)</f>
        <v>9222576999</v>
      </c>
      <c r="E213" s="370" t="s">
        <v>1912</v>
      </c>
      <c r="F213" s="63" t="str">
        <f>VLOOKUP(C213,'T3-26'!$C$126:$E$334,3,0)</f>
        <v>Nguyễn Thị Mỹ Ngọc</v>
      </c>
      <c r="G213" s="774">
        <f>VLOOKUP(C213,'chuyển xếp 2024'!$C$5:$W$328,21,0)</f>
        <v>5061000</v>
      </c>
      <c r="H213" s="774">
        <f>VLOOKUP(C213,'chuyển xếp 2024'!$C$5:$W$328,19,0)</f>
        <v>0</v>
      </c>
      <c r="I213" s="63" t="s">
        <v>63</v>
      </c>
      <c r="J213" s="63">
        <f t="shared" si="10"/>
        <v>0</v>
      </c>
      <c r="K213" s="56" t="s">
        <v>33</v>
      </c>
      <c r="L213" s="56" t="s">
        <v>34</v>
      </c>
      <c r="M213" s="46"/>
      <c r="N213" s="46" t="s">
        <v>671</v>
      </c>
      <c r="O213" s="234">
        <v>38233</v>
      </c>
      <c r="P213" s="75">
        <v>45170</v>
      </c>
      <c r="Q213" s="97" t="s">
        <v>36</v>
      </c>
      <c r="R213" s="56" t="s">
        <v>1995</v>
      </c>
      <c r="S213" s="626" t="str">
        <f t="shared" ca="1" si="9"/>
        <v xml:space="preserve">2 NĂM 11 THÁNG 18 NGÀY </v>
      </c>
      <c r="T213" s="74" t="s">
        <v>1913</v>
      </c>
      <c r="U213" s="80" t="s">
        <v>1913</v>
      </c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108">
        <v>44422</v>
      </c>
      <c r="AH213" s="108"/>
      <c r="AI213" s="46" t="s">
        <v>232</v>
      </c>
      <c r="AJ213" s="108" t="s">
        <v>1914</v>
      </c>
      <c r="AK213" s="627" t="s">
        <v>1135</v>
      </c>
      <c r="AL213" s="627"/>
      <c r="AM213" s="628"/>
      <c r="AN213" s="108" t="s">
        <v>156</v>
      </c>
      <c r="AO213" s="108"/>
      <c r="AP213" s="56" t="s">
        <v>1055</v>
      </c>
      <c r="AQ213" s="36">
        <f t="shared" ca="1" si="11"/>
        <v>21</v>
      </c>
    </row>
    <row r="214" spans="1:43" s="624" customFormat="1">
      <c r="A214" s="25">
        <f>IF(C214=0,"",SUBTOTAL(3,C$5:C214))</f>
        <v>210</v>
      </c>
      <c r="B214" s="86">
        <v>94</v>
      </c>
      <c r="C214" s="369" t="s">
        <v>1946</v>
      </c>
      <c r="D214" s="25" t="str">
        <f>VLOOKUP(C214,Sheet4!$A$1:$B$300,2,0)</f>
        <v>9211012632</v>
      </c>
      <c r="E214" s="370" t="s">
        <v>1915</v>
      </c>
      <c r="F214" s="63" t="str">
        <f>VLOOKUP(C214,'T3-26'!$C$126:$E$334,3,0)</f>
        <v>Nguyễn Thị Thúy Em</v>
      </c>
      <c r="G214" s="774">
        <f>VLOOKUP(C214,'chuyển xếp 2024'!$C$5:$W$328,21,0)</f>
        <v>5061000</v>
      </c>
      <c r="H214" s="774">
        <f>VLOOKUP(C214,'chuyển xếp 2024'!$C$5:$W$328,19,0)</f>
        <v>0</v>
      </c>
      <c r="I214" s="63" t="s">
        <v>63</v>
      </c>
      <c r="J214" s="63">
        <f t="shared" si="10"/>
        <v>0</v>
      </c>
      <c r="K214" s="56" t="s">
        <v>33</v>
      </c>
      <c r="L214" s="56" t="s">
        <v>34</v>
      </c>
      <c r="M214" s="46"/>
      <c r="N214" s="46" t="s">
        <v>671</v>
      </c>
      <c r="O214" s="234">
        <v>32092</v>
      </c>
      <c r="P214" s="75">
        <v>45170</v>
      </c>
      <c r="Q214" s="97" t="s">
        <v>36</v>
      </c>
      <c r="R214" s="56" t="s">
        <v>1996</v>
      </c>
      <c r="S214" s="626" t="str">
        <f t="shared" ca="1" si="9"/>
        <v xml:space="preserve">2 NĂM 11 THÁNG 18 NGÀY </v>
      </c>
      <c r="T214" s="74" t="s">
        <v>1916</v>
      </c>
      <c r="U214" s="80" t="s">
        <v>1916</v>
      </c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108">
        <v>44418</v>
      </c>
      <c r="AH214" s="108"/>
      <c r="AI214" s="46" t="s">
        <v>232</v>
      </c>
      <c r="AJ214" s="108" t="s">
        <v>1883</v>
      </c>
      <c r="AK214" s="627" t="s">
        <v>1179</v>
      </c>
      <c r="AL214" s="627"/>
      <c r="AM214" s="628"/>
      <c r="AN214" s="108" t="s">
        <v>156</v>
      </c>
      <c r="AO214" s="108"/>
      <c r="AP214" s="56" t="s">
        <v>1055</v>
      </c>
      <c r="AQ214" s="36">
        <f t="shared" ca="1" si="11"/>
        <v>38</v>
      </c>
    </row>
    <row r="215" spans="1:43" s="624" customFormat="1">
      <c r="A215" s="25">
        <f>IF(C215=0,"",SUBTOTAL(3,C$5:C215))</f>
        <v>211</v>
      </c>
      <c r="B215" s="86">
        <v>95</v>
      </c>
      <c r="C215" s="369" t="s">
        <v>1948</v>
      </c>
      <c r="D215" s="25" t="str">
        <f>VLOOKUP(C215,Sheet4!$A$1:$B$300,2,0)</f>
        <v>9221453597</v>
      </c>
      <c r="E215" s="370" t="s">
        <v>1918</v>
      </c>
      <c r="F215" s="63" t="str">
        <f>VLOOKUP(C215,'T3-26'!$C$126:$E$334,3,0)</f>
        <v>Lâm Văn Đời</v>
      </c>
      <c r="G215" s="774">
        <f>VLOOKUP(C215,'chuyển xếp 2024'!$C$5:$W$328,21,0)</f>
        <v>5061000</v>
      </c>
      <c r="H215" s="774">
        <f>VLOOKUP(C215,'chuyển xếp 2024'!$C$5:$W$328,19,0)</f>
        <v>0</v>
      </c>
      <c r="I215" s="46" t="s">
        <v>1872</v>
      </c>
      <c r="J215" s="63">
        <f t="shared" si="10"/>
        <v>1</v>
      </c>
      <c r="K215" s="56" t="s">
        <v>33</v>
      </c>
      <c r="L215" s="56" t="s">
        <v>34</v>
      </c>
      <c r="M215" s="46"/>
      <c r="N215" s="46" t="s">
        <v>671</v>
      </c>
      <c r="O215" s="234">
        <v>26299</v>
      </c>
      <c r="P215" s="75">
        <v>45170</v>
      </c>
      <c r="Q215" s="97" t="s">
        <v>36</v>
      </c>
      <c r="R215" s="56" t="s">
        <v>1997</v>
      </c>
      <c r="S215" s="626" t="str">
        <f t="shared" ca="1" si="9"/>
        <v xml:space="preserve">2 NĂM 11 THÁNG 18 NGÀY </v>
      </c>
      <c r="T215" s="74" t="s">
        <v>1919</v>
      </c>
      <c r="U215" s="80" t="s">
        <v>1919</v>
      </c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108">
        <v>44825</v>
      </c>
      <c r="AH215" s="108"/>
      <c r="AI215" s="46" t="s">
        <v>232</v>
      </c>
      <c r="AJ215" s="108" t="s">
        <v>1920</v>
      </c>
      <c r="AK215" s="627" t="s">
        <v>1921</v>
      </c>
      <c r="AL215" s="627"/>
      <c r="AM215" s="628"/>
      <c r="AN215" s="108" t="s">
        <v>156</v>
      </c>
      <c r="AO215" s="108"/>
      <c r="AP215" s="56" t="s">
        <v>1055</v>
      </c>
      <c r="AQ215" s="36">
        <f t="shared" ca="1" si="11"/>
        <v>54</v>
      </c>
    </row>
    <row r="216" spans="1:43" s="624" customFormat="1">
      <c r="A216" s="25">
        <f>IF(C216=0,"",SUBTOTAL(3,C$5:C216))</f>
        <v>212</v>
      </c>
      <c r="B216" s="86">
        <v>96</v>
      </c>
      <c r="C216" s="369" t="s">
        <v>1949</v>
      </c>
      <c r="D216" s="25" t="str">
        <f>VLOOKUP(C216,Sheet4!$A$1:$B$300,2,0)</f>
        <v>9208007856</v>
      </c>
      <c r="E216" s="370" t="s">
        <v>1630</v>
      </c>
      <c r="F216" s="63" t="str">
        <f>VLOOKUP(C216,'T3-26'!$C$126:$E$334,3,0)</f>
        <v>Nguyễn Văn Lý</v>
      </c>
      <c r="G216" s="774">
        <f>VLOOKUP(C216,'chuyển xếp 2024'!$C$5:$W$328,21,0)</f>
        <v>5061000</v>
      </c>
      <c r="H216" s="774">
        <f>VLOOKUP(C216,'chuyển xếp 2024'!$C$5:$W$328,19,0)</f>
        <v>0</v>
      </c>
      <c r="I216" s="46" t="s">
        <v>1872</v>
      </c>
      <c r="J216" s="63">
        <f t="shared" si="10"/>
        <v>1</v>
      </c>
      <c r="K216" s="56" t="s">
        <v>33</v>
      </c>
      <c r="L216" s="56" t="s">
        <v>34</v>
      </c>
      <c r="M216" s="46"/>
      <c r="N216" s="46" t="s">
        <v>671</v>
      </c>
      <c r="O216" s="234">
        <v>30736</v>
      </c>
      <c r="P216" s="75">
        <v>45170</v>
      </c>
      <c r="Q216" s="97" t="s">
        <v>36</v>
      </c>
      <c r="R216" s="56" t="s">
        <v>1998</v>
      </c>
      <c r="S216" s="626" t="str">
        <f ca="1">DATEDIF(P216,TODAY(),"Y") &amp; " NĂM " &amp;DATEDIF(P216,TODAY(),"YM") &amp; " THÁNG " &amp; DATEDIF(P216,TODAY(), "MD") &amp; " NGÀY "</f>
        <v xml:space="preserve">2 NĂM 11 THÁNG 18 NGÀY </v>
      </c>
      <c r="T216" s="74" t="s">
        <v>1922</v>
      </c>
      <c r="U216" s="80" t="s">
        <v>1922</v>
      </c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108">
        <v>44440</v>
      </c>
      <c r="AH216" s="108"/>
      <c r="AI216" s="46" t="s">
        <v>232</v>
      </c>
      <c r="AJ216" s="108" t="s">
        <v>1923</v>
      </c>
      <c r="AK216" s="627" t="s">
        <v>1924</v>
      </c>
      <c r="AL216" s="627"/>
      <c r="AM216" s="628"/>
      <c r="AN216" s="108" t="s">
        <v>156</v>
      </c>
      <c r="AO216" s="108"/>
      <c r="AP216" s="56" t="s">
        <v>1055</v>
      </c>
      <c r="AQ216" s="36">
        <f t="shared" ca="1" si="11"/>
        <v>42</v>
      </c>
    </row>
    <row r="217" spans="1:43" s="624" customFormat="1">
      <c r="A217" s="25">
        <f>IF(C217=0,"",SUBTOTAL(3,C$5:C217))</f>
        <v>213</v>
      </c>
      <c r="B217" s="86">
        <v>97</v>
      </c>
      <c r="C217" s="369" t="s">
        <v>1960</v>
      </c>
      <c r="D217" s="25" t="str">
        <f>VLOOKUP(C217,Sheet4!$A$1:$B$300,2,0)</f>
        <v>9521066797</v>
      </c>
      <c r="E217" s="370" t="s">
        <v>1954</v>
      </c>
      <c r="F217" s="63" t="str">
        <f>VLOOKUP(C217,'T3-26'!$C$126:$E$334,3,0)</f>
        <v>Nguyễn Trọng Tín</v>
      </c>
      <c r="G217" s="774">
        <f>VLOOKUP(C217,'chuyển xếp 2024'!$C$5:$W$328,21,0)</f>
        <v>5061000</v>
      </c>
      <c r="H217" s="774">
        <f>VLOOKUP(C217,'chuyển xếp 2024'!$C$5:$W$328,19,0)</f>
        <v>0</v>
      </c>
      <c r="I217" s="46" t="s">
        <v>1872</v>
      </c>
      <c r="J217" s="63">
        <f t="shared" si="10"/>
        <v>1</v>
      </c>
      <c r="K217" s="56" t="s">
        <v>33</v>
      </c>
      <c r="L217" s="56" t="s">
        <v>34</v>
      </c>
      <c r="M217" s="46"/>
      <c r="N217" s="46" t="s">
        <v>671</v>
      </c>
      <c r="O217" s="234">
        <v>36778</v>
      </c>
      <c r="P217" s="75">
        <v>45261</v>
      </c>
      <c r="Q217" s="97" t="s">
        <v>36</v>
      </c>
      <c r="R217" s="56" t="s">
        <v>2003</v>
      </c>
      <c r="S217" s="626" t="str">
        <f ca="1">DATEDIF(P217,TODAY(),"Y") &amp; " NĂM " &amp;DATEDIF(P217,TODAY(),"YM") &amp; " THÁNG " &amp; DATEDIF(P217,TODAY(), "MD") &amp; " NGÀY "</f>
        <v xml:space="preserve">2 NĂM 8 THÁNG 18 NGÀY </v>
      </c>
      <c r="T217" s="74" t="s">
        <v>2005</v>
      </c>
      <c r="U217" s="80" t="s">
        <v>2005</v>
      </c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108">
        <v>44419</v>
      </c>
      <c r="AH217" s="108"/>
      <c r="AI217" s="46" t="s">
        <v>232</v>
      </c>
      <c r="AJ217" s="108" t="s">
        <v>2007</v>
      </c>
      <c r="AK217" s="627" t="s">
        <v>2008</v>
      </c>
      <c r="AL217" s="627"/>
      <c r="AM217" s="628"/>
      <c r="AN217" s="108" t="s">
        <v>156</v>
      </c>
      <c r="AO217" s="108"/>
      <c r="AP217" s="56" t="s">
        <v>1055</v>
      </c>
      <c r="AQ217" s="36">
        <f t="shared" ca="1" si="11"/>
        <v>25</v>
      </c>
    </row>
    <row r="218" spans="1:43" s="624" customFormat="1">
      <c r="A218" s="25">
        <f>IF(C218=0,"",SUBTOTAL(3,C$5:C218))</f>
        <v>214</v>
      </c>
      <c r="B218" s="86">
        <v>98</v>
      </c>
      <c r="C218" s="369" t="s">
        <v>1961</v>
      </c>
      <c r="D218" s="25" t="str">
        <f>VLOOKUP(C218,Sheet4!$A$1:$B$300,2,0)</f>
        <v>9208016245</v>
      </c>
      <c r="E218" s="370" t="s">
        <v>1656</v>
      </c>
      <c r="F218" s="63" t="str">
        <f>VLOOKUP(C218,'T3-26'!$C$126:$E$334,3,0)</f>
        <v>Nguyễn Thanh Hải</v>
      </c>
      <c r="G218" s="774">
        <f>VLOOKUP(C218,'chuyển xếp 2024'!$C$5:$W$328,21,0)</f>
        <v>5061000</v>
      </c>
      <c r="H218" s="774">
        <f>VLOOKUP(C218,'chuyển xếp 2024'!$C$5:$W$328,19,0)</f>
        <v>0</v>
      </c>
      <c r="I218" s="46" t="s">
        <v>1872</v>
      </c>
      <c r="J218" s="63">
        <f t="shared" si="10"/>
        <v>1</v>
      </c>
      <c r="K218" s="56" t="s">
        <v>33</v>
      </c>
      <c r="L218" s="56" t="s">
        <v>34</v>
      </c>
      <c r="M218" s="46"/>
      <c r="N218" s="46" t="s">
        <v>671</v>
      </c>
      <c r="O218" s="234">
        <v>28126</v>
      </c>
      <c r="P218" s="75">
        <v>45261</v>
      </c>
      <c r="Q218" s="97" t="s">
        <v>36</v>
      </c>
      <c r="R218" s="56" t="s">
        <v>2004</v>
      </c>
      <c r="S218" s="626" t="str">
        <f ca="1">DATEDIF(P218,TODAY(),"Y") &amp; " NĂM " &amp;DATEDIF(P218,TODAY(),"YM") &amp; " THÁNG " &amp; DATEDIF(P218,TODAY(), "MD") &amp; " NGÀY "</f>
        <v xml:space="preserve">2 NĂM 8 THÁNG 18 NGÀY </v>
      </c>
      <c r="T218" s="74" t="s">
        <v>2006</v>
      </c>
      <c r="U218" s="80" t="s">
        <v>2006</v>
      </c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108">
        <v>44326</v>
      </c>
      <c r="AH218" s="108"/>
      <c r="AI218" s="46" t="s">
        <v>232</v>
      </c>
      <c r="AJ218" s="108" t="s">
        <v>2009</v>
      </c>
      <c r="AK218" s="627" t="s">
        <v>2010</v>
      </c>
      <c r="AL218" s="627"/>
      <c r="AM218" s="628"/>
      <c r="AN218" s="108" t="s">
        <v>156</v>
      </c>
      <c r="AO218" s="108"/>
      <c r="AP218" s="56" t="s">
        <v>1055</v>
      </c>
      <c r="AQ218" s="36">
        <f t="shared" ca="1" si="11"/>
        <v>49</v>
      </c>
    </row>
    <row r="219" spans="1:43" s="624" customFormat="1">
      <c r="A219" s="25">
        <f>IF(C219=0,"",SUBTOTAL(3,C$5:C219))</f>
        <v>215</v>
      </c>
      <c r="B219" s="86">
        <v>99</v>
      </c>
      <c r="C219" s="369" t="s">
        <v>2301</v>
      </c>
      <c r="D219" s="25" t="str">
        <f>VLOOKUP(C219,Sheet4!$A$1:$B$300,2,0)</f>
        <v>9212000757</v>
      </c>
      <c r="E219" s="370" t="s">
        <v>2295</v>
      </c>
      <c r="F219" s="63" t="str">
        <f>VLOOKUP(C219,'T3-26'!$C$126:$E$334,3,0)</f>
        <v>Nguyễn Hoàng Khang</v>
      </c>
      <c r="G219" s="774">
        <f>VLOOKUP(C219,'chuyển xếp 2024'!$C$5:$W$328,21,0)</f>
        <v>4730000</v>
      </c>
      <c r="H219" s="774">
        <f>VLOOKUP(C219,'chuyển xếp 2024'!$C$5:$W$328,19,0)</f>
        <v>0</v>
      </c>
      <c r="I219" s="46" t="s">
        <v>1872</v>
      </c>
      <c r="J219" s="63">
        <f t="shared" si="10"/>
        <v>1</v>
      </c>
      <c r="K219" s="56" t="s">
        <v>33</v>
      </c>
      <c r="L219" s="56" t="s">
        <v>34</v>
      </c>
      <c r="M219" s="46"/>
      <c r="N219" s="46" t="s">
        <v>671</v>
      </c>
      <c r="O219" s="234">
        <v>29484</v>
      </c>
      <c r="P219" s="75">
        <v>45364</v>
      </c>
      <c r="Q219" s="97" t="s">
        <v>36</v>
      </c>
      <c r="R219" s="56" t="s">
        <v>2300</v>
      </c>
      <c r="S219" s="626" t="str">
        <f ca="1">DATEDIF(P219,TODAY(),"Y") &amp; " NĂM " &amp;DATEDIF(P219,TODAY(),"YM") &amp; " THÁNG " &amp; DATEDIF(P219,TODAY(), "MD") &amp; " NGÀY "</f>
        <v xml:space="preserve">2 NĂM 5 THÁNG 6 NGÀY </v>
      </c>
      <c r="T219" s="523" t="s">
        <v>2296</v>
      </c>
      <c r="U219" s="80" t="s">
        <v>2296</v>
      </c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108">
        <v>44417</v>
      </c>
      <c r="AH219" s="108"/>
      <c r="AI219" s="46" t="s">
        <v>232</v>
      </c>
      <c r="AJ219" s="108" t="s">
        <v>2297</v>
      </c>
      <c r="AK219" s="108" t="s">
        <v>2298</v>
      </c>
      <c r="AL219" s="627"/>
      <c r="AM219" s="628"/>
      <c r="AN219" s="108" t="s">
        <v>156</v>
      </c>
      <c r="AO219" s="108"/>
      <c r="AP219" s="56" t="s">
        <v>1055</v>
      </c>
      <c r="AQ219" s="36">
        <f t="shared" ca="1" si="11"/>
        <v>45</v>
      </c>
    </row>
    <row r="220" spans="1:43" s="624" customFormat="1">
      <c r="A220" s="25">
        <f>IF(C220=0,"",SUBTOTAL(3,C$5:C220))</f>
        <v>216</v>
      </c>
      <c r="B220" s="86">
        <v>100</v>
      </c>
      <c r="C220" s="369" t="s">
        <v>2315</v>
      </c>
      <c r="D220" s="25" t="str">
        <f>VLOOKUP(C220,Sheet4!$A$1:$B$300,2,0)</f>
        <v>8622094713</v>
      </c>
      <c r="E220" s="370" t="s">
        <v>2303</v>
      </c>
      <c r="F220" s="63" t="str">
        <f>VLOOKUP(C220,'T3-26'!$C$126:$E$334,3,0)</f>
        <v>Võ Văn Cọp</v>
      </c>
      <c r="G220" s="774">
        <f>VLOOKUP(C220,'chuyển xếp 2024'!$C$5:$W$328,21,0)</f>
        <v>4730000</v>
      </c>
      <c r="H220" s="774">
        <f>VLOOKUP(C220,'chuyển xếp 2024'!$C$5:$W$328,19,0)</f>
        <v>0</v>
      </c>
      <c r="I220" s="46" t="s">
        <v>1872</v>
      </c>
      <c r="J220" s="63">
        <f t="shared" si="10"/>
        <v>1</v>
      </c>
      <c r="K220" s="56" t="s">
        <v>33</v>
      </c>
      <c r="L220" s="56" t="s">
        <v>34</v>
      </c>
      <c r="M220" s="46"/>
      <c r="N220" s="46" t="s">
        <v>671</v>
      </c>
      <c r="O220" s="234">
        <v>27030</v>
      </c>
      <c r="P220" s="75">
        <v>45364</v>
      </c>
      <c r="Q220" s="97" t="s">
        <v>36</v>
      </c>
      <c r="R220" s="56" t="s">
        <v>2304</v>
      </c>
      <c r="S220" s="626" t="str">
        <f ca="1">DATEDIF(P220,TODAY(),"Y") &amp; " NĂM " &amp;DATEDIF(P220,TODAY(),"YM") &amp; " THÁNG " &amp; DATEDIF(P220,TODAY(), "MD") &amp; " NGÀY "</f>
        <v xml:space="preserve">2 NĂM 5 THÁNG 6 NGÀY </v>
      </c>
      <c r="T220" s="523" t="s">
        <v>2311</v>
      </c>
      <c r="U220" s="80" t="s">
        <v>2311</v>
      </c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108">
        <v>44550</v>
      </c>
      <c r="AH220" s="108"/>
      <c r="AI220" s="46" t="s">
        <v>232</v>
      </c>
      <c r="AJ220" s="108" t="s">
        <v>2312</v>
      </c>
      <c r="AK220" s="108" t="s">
        <v>2313</v>
      </c>
      <c r="AL220" s="627"/>
      <c r="AM220" s="628"/>
      <c r="AN220" s="108" t="s">
        <v>156</v>
      </c>
      <c r="AO220" s="108"/>
      <c r="AP220" s="56" t="s">
        <v>1055</v>
      </c>
      <c r="AQ220" s="36">
        <f t="shared" ca="1" si="11"/>
        <v>52</v>
      </c>
    </row>
    <row r="221" spans="1:43" s="624" customFormat="1">
      <c r="A221" s="25">
        <f>IF(C221=0,"",SUBTOTAL(3,C$5:C221))</f>
        <v>217</v>
      </c>
      <c r="B221" s="86">
        <v>101</v>
      </c>
      <c r="C221" s="369" t="s">
        <v>2317</v>
      </c>
      <c r="D221" s="25" t="str">
        <f>VLOOKUP(C221,Sheet4!$A$1:$B$300,2,0)</f>
        <v>9122411160</v>
      </c>
      <c r="E221" s="370" t="s">
        <v>2328</v>
      </c>
      <c r="F221" s="63" t="str">
        <f>VLOOKUP(C221,'T3-26'!$C$126:$E$334,3,0)</f>
        <v>Trần Thanh Toàn</v>
      </c>
      <c r="G221" s="774">
        <f>VLOOKUP(C221,'chuyển xếp 2024'!$C$5:$W$328,21,0)</f>
        <v>4730000</v>
      </c>
      <c r="H221" s="774">
        <f>VLOOKUP(C221,'chuyển xếp 2024'!$C$5:$W$328,19,0)</f>
        <v>0</v>
      </c>
      <c r="I221" s="46" t="s">
        <v>1872</v>
      </c>
      <c r="J221" s="63">
        <f t="shared" si="10"/>
        <v>1</v>
      </c>
      <c r="K221" s="56" t="s">
        <v>33</v>
      </c>
      <c r="L221" s="56" t="s">
        <v>34</v>
      </c>
      <c r="M221" s="46"/>
      <c r="N221" s="46" t="s">
        <v>671</v>
      </c>
      <c r="O221" s="234">
        <v>32973</v>
      </c>
      <c r="P221" s="75">
        <v>45364</v>
      </c>
      <c r="Q221" s="97" t="s">
        <v>36</v>
      </c>
      <c r="R221" s="56" t="s">
        <v>2305</v>
      </c>
      <c r="S221" s="626" t="str">
        <f t="shared" ref="S221:S287" ca="1" si="12">DATEDIF(P221,TODAY(),"Y") &amp; " NĂM " &amp;DATEDIF(P221,TODAY(),"YM") &amp; " THÁNG " &amp; DATEDIF(P221,TODAY(), "MD") &amp; " NGÀY "</f>
        <v xml:space="preserve">2 NĂM 5 THÁNG 6 NGÀY </v>
      </c>
      <c r="T221" s="523" t="s">
        <v>2329</v>
      </c>
      <c r="U221" s="80" t="s">
        <v>2329</v>
      </c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108">
        <v>44844</v>
      </c>
      <c r="AH221" s="108"/>
      <c r="AI221" s="46" t="s">
        <v>232</v>
      </c>
      <c r="AJ221" s="108" t="s">
        <v>2330</v>
      </c>
      <c r="AK221" s="108" t="s">
        <v>2331</v>
      </c>
      <c r="AL221" s="627"/>
      <c r="AM221" s="628"/>
      <c r="AN221" s="108" t="s">
        <v>156</v>
      </c>
      <c r="AO221" s="108"/>
      <c r="AP221" s="56" t="s">
        <v>1055</v>
      </c>
      <c r="AQ221" s="36">
        <f t="shared" ca="1" si="11"/>
        <v>36</v>
      </c>
    </row>
    <row r="222" spans="1:43" s="624" customFormat="1">
      <c r="A222" s="25">
        <f>IF(C222=0,"",SUBTOTAL(3,C$5:C222))</f>
        <v>218</v>
      </c>
      <c r="B222" s="86">
        <v>102</v>
      </c>
      <c r="C222" s="369" t="s">
        <v>2318</v>
      </c>
      <c r="D222" s="25" t="str">
        <f>VLOOKUP(C222,Sheet4!$A$1:$B$300,2,0)</f>
        <v>8416005030</v>
      </c>
      <c r="E222" s="370" t="s">
        <v>2333</v>
      </c>
      <c r="F222" s="63" t="str">
        <f>VLOOKUP(C222,'T3-26'!$C$126:$E$334,3,0)</f>
        <v>Diệp Thị Tập</v>
      </c>
      <c r="G222" s="774">
        <f>VLOOKUP(C222,'chuyển xếp 2024'!$C$5:$W$328,21,0)</f>
        <v>4730000</v>
      </c>
      <c r="H222" s="774">
        <f>VLOOKUP(C222,'chuyển xếp 2024'!$C$5:$W$328,19,0)</f>
        <v>0</v>
      </c>
      <c r="I222" s="63" t="s">
        <v>63</v>
      </c>
      <c r="J222" s="63">
        <f t="shared" si="10"/>
        <v>0</v>
      </c>
      <c r="K222" s="56" t="s">
        <v>33</v>
      </c>
      <c r="L222" s="56" t="s">
        <v>34</v>
      </c>
      <c r="M222" s="46"/>
      <c r="N222" s="46" t="s">
        <v>671</v>
      </c>
      <c r="O222" s="234">
        <v>31048</v>
      </c>
      <c r="P222" s="75">
        <v>45364</v>
      </c>
      <c r="Q222" s="97" t="s">
        <v>36</v>
      </c>
      <c r="R222" s="56" t="s">
        <v>2306</v>
      </c>
      <c r="S222" s="626" t="str">
        <f t="shared" ca="1" si="12"/>
        <v xml:space="preserve">2 NĂM 5 THÁNG 6 NGÀY </v>
      </c>
      <c r="T222" s="523" t="s">
        <v>2334</v>
      </c>
      <c r="U222" s="80" t="s">
        <v>2334</v>
      </c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108">
        <v>44417</v>
      </c>
      <c r="AH222" s="108"/>
      <c r="AI222" s="46" t="s">
        <v>232</v>
      </c>
      <c r="AJ222" s="108" t="s">
        <v>2335</v>
      </c>
      <c r="AK222" s="108" t="s">
        <v>2336</v>
      </c>
      <c r="AL222" s="627"/>
      <c r="AM222" s="628"/>
      <c r="AN222" s="108" t="s">
        <v>156</v>
      </c>
      <c r="AO222" s="108"/>
      <c r="AP222" s="56" t="s">
        <v>1055</v>
      </c>
      <c r="AQ222" s="36">
        <f t="shared" ca="1" si="11"/>
        <v>41</v>
      </c>
    </row>
    <row r="223" spans="1:43" s="624" customFormat="1">
      <c r="A223" s="25">
        <f>IF(C223=0,"",SUBTOTAL(3,C$5:C223))</f>
        <v>219</v>
      </c>
      <c r="B223" s="86">
        <v>103</v>
      </c>
      <c r="C223" s="369" t="s">
        <v>2320</v>
      </c>
      <c r="D223" s="25" t="str">
        <f>VLOOKUP(C223,Sheet4!$A$1:$B$300,2,0)</f>
        <v>8622118525</v>
      </c>
      <c r="E223" s="370" t="s">
        <v>2340</v>
      </c>
      <c r="F223" s="63" t="str">
        <f>VLOOKUP(C223,'T3-26'!$C$126:$E$334,3,0)</f>
        <v>Phan Ngọc Được</v>
      </c>
      <c r="G223" s="774">
        <f>VLOOKUP(C223,'chuyển xếp 2024'!$C$5:$W$328,21,0)</f>
        <v>4730000</v>
      </c>
      <c r="H223" s="774">
        <f>VLOOKUP(C223,'chuyển xếp 2024'!$C$5:$W$328,19,0)</f>
        <v>0</v>
      </c>
      <c r="I223" s="46" t="s">
        <v>1872</v>
      </c>
      <c r="J223" s="63">
        <f t="shared" si="10"/>
        <v>1</v>
      </c>
      <c r="K223" s="56" t="s">
        <v>33</v>
      </c>
      <c r="L223" s="56" t="s">
        <v>34</v>
      </c>
      <c r="M223" s="46"/>
      <c r="N223" s="46" t="s">
        <v>671</v>
      </c>
      <c r="O223" s="234">
        <v>29168</v>
      </c>
      <c r="P223" s="75">
        <v>45364</v>
      </c>
      <c r="Q223" s="97" t="s">
        <v>36</v>
      </c>
      <c r="R223" s="56" t="s">
        <v>2308</v>
      </c>
      <c r="S223" s="626" t="str">
        <f t="shared" ca="1" si="12"/>
        <v xml:space="preserve">2 NĂM 5 THÁNG 6 NGÀY </v>
      </c>
      <c r="T223" s="523" t="s">
        <v>2341</v>
      </c>
      <c r="U223" s="80" t="s">
        <v>2341</v>
      </c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108">
        <v>44745</v>
      </c>
      <c r="AH223" s="108"/>
      <c r="AI223" s="46" t="s">
        <v>232</v>
      </c>
      <c r="AJ223" s="108" t="s">
        <v>1896</v>
      </c>
      <c r="AK223" s="108" t="s">
        <v>2342</v>
      </c>
      <c r="AL223" s="627"/>
      <c r="AM223" s="628"/>
      <c r="AN223" s="108" t="s">
        <v>156</v>
      </c>
      <c r="AO223" s="108"/>
      <c r="AP223" s="56" t="s">
        <v>1055</v>
      </c>
      <c r="AQ223" s="36">
        <f t="shared" ca="1" si="11"/>
        <v>46</v>
      </c>
    </row>
    <row r="224" spans="1:43" s="624" customFormat="1">
      <c r="A224" s="25">
        <f>IF(C224=0,"",SUBTOTAL(3,C$5:C224))</f>
        <v>220</v>
      </c>
      <c r="B224" s="86">
        <v>104</v>
      </c>
      <c r="C224" s="369" t="s">
        <v>2322</v>
      </c>
      <c r="D224" s="25" t="str">
        <f>VLOOKUP(C224,Sheet4!$A$1:$B$300,2,0)</f>
        <v>7416171783</v>
      </c>
      <c r="E224" s="370" t="s">
        <v>2345</v>
      </c>
      <c r="F224" s="63" t="str">
        <f>VLOOKUP(C224,'T3-26'!$C$126:$E$334,3,0)</f>
        <v>Nguyễn Hoàng Nhiên</v>
      </c>
      <c r="G224" s="774">
        <f>VLOOKUP(C224,'chuyển xếp 2024'!$C$5:$W$328,21,0)</f>
        <v>4730000</v>
      </c>
      <c r="H224" s="774">
        <f>VLOOKUP(C224,'chuyển xếp 2024'!$C$5:$W$328,19,0)</f>
        <v>0</v>
      </c>
      <c r="I224" s="46" t="s">
        <v>1872</v>
      </c>
      <c r="J224" s="63">
        <f t="shared" si="10"/>
        <v>1</v>
      </c>
      <c r="K224" s="56" t="s">
        <v>33</v>
      </c>
      <c r="L224" s="56" t="s">
        <v>34</v>
      </c>
      <c r="M224" s="46"/>
      <c r="N224" s="46" t="s">
        <v>671</v>
      </c>
      <c r="O224" s="234">
        <v>31413</v>
      </c>
      <c r="P224" s="75">
        <v>45364</v>
      </c>
      <c r="Q224" s="97" t="s">
        <v>36</v>
      </c>
      <c r="R224" s="56" t="s">
        <v>2309</v>
      </c>
      <c r="S224" s="626" t="str">
        <f t="shared" ca="1" si="12"/>
        <v xml:space="preserve">2 NĂM 5 THÁNG 6 NGÀY </v>
      </c>
      <c r="T224" s="523" t="s">
        <v>2346</v>
      </c>
      <c r="U224" s="80" t="s">
        <v>2346</v>
      </c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108">
        <v>44434</v>
      </c>
      <c r="AH224" s="108"/>
      <c r="AI224" s="46" t="s">
        <v>232</v>
      </c>
      <c r="AJ224" s="108" t="s">
        <v>2347</v>
      </c>
      <c r="AK224" s="108" t="s">
        <v>2348</v>
      </c>
      <c r="AL224" s="627"/>
      <c r="AM224" s="628"/>
      <c r="AN224" s="108" t="s">
        <v>156</v>
      </c>
      <c r="AO224" s="108"/>
      <c r="AP224" s="56" t="s">
        <v>1055</v>
      </c>
      <c r="AQ224" s="36">
        <f t="shared" ca="1" si="11"/>
        <v>40</v>
      </c>
    </row>
    <row r="225" spans="1:43" s="624" customFormat="1">
      <c r="A225" s="25">
        <f>IF(C225=0,"",SUBTOTAL(3,C$5:C225))</f>
        <v>221</v>
      </c>
      <c r="B225" s="86">
        <v>105</v>
      </c>
      <c r="C225" s="369" t="s">
        <v>2323</v>
      </c>
      <c r="D225" s="25" t="str">
        <f>VLOOKUP(C225,Sheet4!$A$1:$B$300,2,0)</f>
        <v>8416005025</v>
      </c>
      <c r="E225" s="370" t="s">
        <v>2349</v>
      </c>
      <c r="F225" s="63" t="str">
        <f>VLOOKUP(C225,'T3-26'!$C$126:$E$334,3,0)</f>
        <v>Thái Văn Tịnh</v>
      </c>
      <c r="G225" s="774">
        <f>VLOOKUP(C225,'chuyển xếp 2024'!$C$5:$W$328,21,0)</f>
        <v>4730000</v>
      </c>
      <c r="H225" s="774">
        <f>VLOOKUP(C225,'chuyển xếp 2024'!$C$5:$W$328,19,0)</f>
        <v>0</v>
      </c>
      <c r="I225" s="46" t="s">
        <v>1872</v>
      </c>
      <c r="J225" s="63">
        <f t="shared" si="10"/>
        <v>1</v>
      </c>
      <c r="K225" s="56" t="s">
        <v>33</v>
      </c>
      <c r="L225" s="56" t="s">
        <v>34</v>
      </c>
      <c r="M225" s="46"/>
      <c r="N225" s="46" t="s">
        <v>671</v>
      </c>
      <c r="O225" s="234">
        <v>29221</v>
      </c>
      <c r="P225" s="75">
        <v>45364</v>
      </c>
      <c r="Q225" s="97" t="s">
        <v>36</v>
      </c>
      <c r="R225" s="56" t="s">
        <v>2310</v>
      </c>
      <c r="S225" s="626" t="str">
        <f t="shared" ca="1" si="12"/>
        <v xml:space="preserve">2 NĂM 5 THÁNG 6 NGÀY </v>
      </c>
      <c r="T225" s="523" t="s">
        <v>2350</v>
      </c>
      <c r="U225" s="80" t="s">
        <v>2350</v>
      </c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108">
        <v>44417</v>
      </c>
      <c r="AH225" s="108"/>
      <c r="AI225" s="46" t="s">
        <v>232</v>
      </c>
      <c r="AJ225" s="108" t="s">
        <v>2335</v>
      </c>
      <c r="AK225" s="108" t="s">
        <v>2336</v>
      </c>
      <c r="AL225" s="627"/>
      <c r="AM225" s="628"/>
      <c r="AN225" s="108" t="s">
        <v>156</v>
      </c>
      <c r="AO225" s="108"/>
      <c r="AP225" s="56" t="s">
        <v>1055</v>
      </c>
      <c r="AQ225" s="36">
        <f t="shared" ca="1" si="11"/>
        <v>46</v>
      </c>
    </row>
    <row r="226" spans="1:43" s="624" customFormat="1">
      <c r="A226" s="25">
        <f>IF(C226=0,"",SUBTOTAL(3,C$5:C226))</f>
        <v>222</v>
      </c>
      <c r="B226" s="86">
        <v>106</v>
      </c>
      <c r="C226" s="369" t="s">
        <v>2324</v>
      </c>
      <c r="D226" s="25" t="str">
        <f>VLOOKUP(C226,Sheet4!$A$1:$B$300,2,0)</f>
        <v>9216001110</v>
      </c>
      <c r="E226" s="370" t="s">
        <v>2352</v>
      </c>
      <c r="F226" s="63" t="str">
        <f>VLOOKUP(C226,'T3-26'!$C$126:$E$334,3,0)</f>
        <v>Trương Thị Giàu</v>
      </c>
      <c r="G226" s="774">
        <f>VLOOKUP(C226,'chuyển xếp 2024'!$C$5:$W$328,21,0)</f>
        <v>4730000</v>
      </c>
      <c r="H226" s="774">
        <f>VLOOKUP(C226,'chuyển xếp 2024'!$C$5:$W$328,19,0)</f>
        <v>0</v>
      </c>
      <c r="I226" s="63" t="s">
        <v>63</v>
      </c>
      <c r="J226" s="63">
        <f t="shared" si="10"/>
        <v>0</v>
      </c>
      <c r="K226" s="56" t="s">
        <v>33</v>
      </c>
      <c r="L226" s="56" t="s">
        <v>34</v>
      </c>
      <c r="M226" s="46"/>
      <c r="N226" s="46" t="s">
        <v>671</v>
      </c>
      <c r="O226" s="234">
        <v>34316</v>
      </c>
      <c r="P226" s="75">
        <v>45364</v>
      </c>
      <c r="Q226" s="97" t="s">
        <v>36</v>
      </c>
      <c r="R226" s="56" t="s">
        <v>2353</v>
      </c>
      <c r="S226" s="626" t="str">
        <f t="shared" ca="1" si="12"/>
        <v xml:space="preserve">2 NĂM 5 THÁNG 6 NGÀY </v>
      </c>
      <c r="T226" s="523" t="s">
        <v>2371</v>
      </c>
      <c r="U226" s="80" t="s">
        <v>2371</v>
      </c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108">
        <v>44421</v>
      </c>
      <c r="AH226" s="108"/>
      <c r="AI226" s="46" t="s">
        <v>232</v>
      </c>
      <c r="AJ226" s="108" t="s">
        <v>2372</v>
      </c>
      <c r="AK226" s="108" t="s">
        <v>2373</v>
      </c>
      <c r="AL226" s="627"/>
      <c r="AM226" s="628"/>
      <c r="AN226" s="108" t="s">
        <v>156</v>
      </c>
      <c r="AO226" s="108"/>
      <c r="AP226" s="56" t="s">
        <v>1055</v>
      </c>
      <c r="AQ226" s="36">
        <f t="shared" ca="1" si="11"/>
        <v>32</v>
      </c>
    </row>
    <row r="227" spans="1:43" s="624" customFormat="1">
      <c r="A227" s="25">
        <f>IF(C227=0,"",SUBTOTAL(3,C$5:C227))</f>
        <v>223</v>
      </c>
      <c r="B227" s="86">
        <v>107</v>
      </c>
      <c r="C227" s="369" t="s">
        <v>2325</v>
      </c>
      <c r="D227" s="25" t="str">
        <f>VLOOKUP(C227,Sheet4!$A$1:$B$300,2,0)</f>
        <v>9222222788</v>
      </c>
      <c r="E227" s="370" t="s">
        <v>2374</v>
      </c>
      <c r="F227" s="63" t="str">
        <f>VLOOKUP(C227,'T3-26'!$C$126:$E$334,3,0)</f>
        <v>Phạm Văn Âu</v>
      </c>
      <c r="G227" s="774">
        <f>VLOOKUP(C227,'chuyển xếp 2024'!$C$5:$W$328,21,0)</f>
        <v>4730000</v>
      </c>
      <c r="H227" s="774">
        <f>VLOOKUP(C227,'chuyển xếp 2024'!$C$5:$W$328,19,0)</f>
        <v>0</v>
      </c>
      <c r="I227" s="46" t="s">
        <v>1872</v>
      </c>
      <c r="J227" s="63">
        <f t="shared" si="10"/>
        <v>1</v>
      </c>
      <c r="K227" s="56" t="s">
        <v>33</v>
      </c>
      <c r="L227" s="56" t="s">
        <v>34</v>
      </c>
      <c r="M227" s="46"/>
      <c r="N227" s="46" t="s">
        <v>671</v>
      </c>
      <c r="O227" s="234">
        <v>35997</v>
      </c>
      <c r="P227" s="75">
        <v>45364</v>
      </c>
      <c r="Q227" s="97" t="s">
        <v>36</v>
      </c>
      <c r="R227" s="56" t="s">
        <v>2354</v>
      </c>
      <c r="S227" s="626" t="str">
        <f t="shared" ca="1" si="12"/>
        <v xml:space="preserve">2 NĂM 5 THÁNG 6 NGÀY </v>
      </c>
      <c r="T227" s="523" t="s">
        <v>2375</v>
      </c>
      <c r="U227" s="80" t="s">
        <v>2375</v>
      </c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108">
        <v>44879</v>
      </c>
      <c r="AH227" s="108"/>
      <c r="AI227" s="46" t="s">
        <v>232</v>
      </c>
      <c r="AJ227" s="108" t="s">
        <v>2376</v>
      </c>
      <c r="AK227" s="108" t="s">
        <v>2377</v>
      </c>
      <c r="AL227" s="627"/>
      <c r="AM227" s="628"/>
      <c r="AN227" s="108" t="s">
        <v>156</v>
      </c>
      <c r="AO227" s="108"/>
      <c r="AP227" s="56" t="s">
        <v>1055</v>
      </c>
      <c r="AQ227" s="36">
        <f t="shared" ca="1" si="11"/>
        <v>28</v>
      </c>
    </row>
    <row r="228" spans="1:43" s="624" customFormat="1">
      <c r="A228" s="25">
        <f>IF(C228=0,"",SUBTOTAL(3,C$5:C228))</f>
        <v>224</v>
      </c>
      <c r="B228" s="86">
        <v>108</v>
      </c>
      <c r="C228" s="369" t="s">
        <v>2381</v>
      </c>
      <c r="D228" s="25" t="str">
        <f>VLOOKUP(C228,Sheet4!$A$1:$B$300,2,0)</f>
        <v>7525438224</v>
      </c>
      <c r="E228" s="370" t="s">
        <v>1363</v>
      </c>
      <c r="F228" s="63" t="str">
        <f>VLOOKUP(C228,'T3-26'!$C$126:$E$334,3,0)</f>
        <v>Nguyễn Thanh Tuấn</v>
      </c>
      <c r="G228" s="774">
        <f>VLOOKUP(C228,'chuyển xếp 2024'!$C$5:$W$328,21,0)</f>
        <v>4730000</v>
      </c>
      <c r="H228" s="774">
        <f>VLOOKUP(C228,'chuyển xếp 2024'!$C$5:$W$328,19,0)</f>
        <v>0</v>
      </c>
      <c r="I228" s="46" t="s">
        <v>1872</v>
      </c>
      <c r="J228" s="63">
        <f t="shared" si="10"/>
        <v>1</v>
      </c>
      <c r="K228" s="56" t="s">
        <v>33</v>
      </c>
      <c r="L228" s="56" t="s">
        <v>34</v>
      </c>
      <c r="M228" s="46"/>
      <c r="N228" s="46" t="s">
        <v>671</v>
      </c>
      <c r="O228" s="234">
        <v>30244</v>
      </c>
      <c r="P228" s="75">
        <v>45364</v>
      </c>
      <c r="Q228" s="97" t="s">
        <v>36</v>
      </c>
      <c r="R228" s="56" t="s">
        <v>2356</v>
      </c>
      <c r="S228" s="626" t="str">
        <f t="shared" ca="1" si="12"/>
        <v xml:space="preserve">2 NĂM 5 THÁNG 6 NGÀY </v>
      </c>
      <c r="T228" s="523" t="s">
        <v>2399</v>
      </c>
      <c r="U228" s="80" t="s">
        <v>2399</v>
      </c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108">
        <v>44816</v>
      </c>
      <c r="AH228" s="108"/>
      <c r="AI228" s="46" t="s">
        <v>232</v>
      </c>
      <c r="AJ228" s="108" t="s">
        <v>2400</v>
      </c>
      <c r="AK228" s="108" t="s">
        <v>2401</v>
      </c>
      <c r="AL228" s="627"/>
      <c r="AM228" s="628"/>
      <c r="AN228" s="108" t="s">
        <v>156</v>
      </c>
      <c r="AO228" s="108"/>
      <c r="AP228" s="56" t="s">
        <v>1055</v>
      </c>
      <c r="AQ228" s="36">
        <f t="shared" ca="1" si="11"/>
        <v>43</v>
      </c>
    </row>
    <row r="229" spans="1:43" s="624" customFormat="1">
      <c r="A229" s="25">
        <f>IF(C229=0,"",SUBTOTAL(3,C$5:C229))</f>
        <v>225</v>
      </c>
      <c r="B229" s="86">
        <v>109</v>
      </c>
      <c r="C229" s="369" t="s">
        <v>2384</v>
      </c>
      <c r="D229" s="25" t="str">
        <f>VLOOKUP(C229,Sheet4!$A$1:$B$300,2,0)</f>
        <v>8622140764</v>
      </c>
      <c r="E229" s="370" t="s">
        <v>1678</v>
      </c>
      <c r="F229" s="63" t="str">
        <f>VLOOKUP(C229,'T3-26'!$C$126:$E$334,3,0)</f>
        <v>Nguyễn Thanh Vũ</v>
      </c>
      <c r="G229" s="774">
        <f>VLOOKUP(C229,'chuyển xếp 2024'!$C$5:$W$328,21,0)</f>
        <v>4730000</v>
      </c>
      <c r="H229" s="774">
        <f>VLOOKUP(C229,'chuyển xếp 2024'!$C$5:$W$328,19,0)</f>
        <v>0</v>
      </c>
      <c r="I229" s="46" t="s">
        <v>1872</v>
      </c>
      <c r="J229" s="63">
        <f t="shared" si="10"/>
        <v>1</v>
      </c>
      <c r="K229" s="56" t="s">
        <v>33</v>
      </c>
      <c r="L229" s="56" t="s">
        <v>34</v>
      </c>
      <c r="M229" s="46"/>
      <c r="N229" s="46" t="s">
        <v>671</v>
      </c>
      <c r="O229" s="234">
        <v>30799</v>
      </c>
      <c r="P229" s="75">
        <v>45364</v>
      </c>
      <c r="Q229" s="97" t="s">
        <v>36</v>
      </c>
      <c r="R229" s="56" t="s">
        <v>2359</v>
      </c>
      <c r="S229" s="626" t="str">
        <f t="shared" ca="1" si="12"/>
        <v xml:space="preserve">2 NĂM 5 THÁNG 6 NGÀY </v>
      </c>
      <c r="T229" s="523" t="s">
        <v>2408</v>
      </c>
      <c r="U229" s="80" t="s">
        <v>2408</v>
      </c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108">
        <v>44326</v>
      </c>
      <c r="AH229" s="108"/>
      <c r="AI229" s="46" t="s">
        <v>232</v>
      </c>
      <c r="AJ229" s="108" t="s">
        <v>2409</v>
      </c>
      <c r="AK229" s="108" t="s">
        <v>2410</v>
      </c>
      <c r="AL229" s="627"/>
      <c r="AM229" s="628"/>
      <c r="AN229" s="108" t="s">
        <v>156</v>
      </c>
      <c r="AO229" s="108"/>
      <c r="AP229" s="56" t="s">
        <v>1055</v>
      </c>
      <c r="AQ229" s="36">
        <f t="shared" ca="1" si="11"/>
        <v>42</v>
      </c>
    </row>
    <row r="230" spans="1:43" s="624" customFormat="1">
      <c r="A230" s="25">
        <f>IF(C230=0,"",SUBTOTAL(3,C$5:C230))</f>
        <v>226</v>
      </c>
      <c r="B230" s="86">
        <v>110</v>
      </c>
      <c r="C230" s="369" t="s">
        <v>2387</v>
      </c>
      <c r="D230" s="25" t="str">
        <f>VLOOKUP(C230,Sheet4!$A$1:$B$300,2,0)</f>
        <v>9208010002</v>
      </c>
      <c r="E230" s="370" t="s">
        <v>2418</v>
      </c>
      <c r="F230" s="63" t="str">
        <f>VLOOKUP(C230,'T3-26'!$C$126:$E$334,3,0)</f>
        <v>Phạm Hoàng Ân</v>
      </c>
      <c r="G230" s="774">
        <f>VLOOKUP(C230,'chuyển xếp 2024'!$C$5:$W$328,21,0)</f>
        <v>4730000</v>
      </c>
      <c r="H230" s="774">
        <f>VLOOKUP(C230,'chuyển xếp 2024'!$C$5:$W$328,19,0)</f>
        <v>0</v>
      </c>
      <c r="I230" s="46" t="s">
        <v>1872</v>
      </c>
      <c r="J230" s="63">
        <f t="shared" si="10"/>
        <v>1</v>
      </c>
      <c r="K230" s="56" t="s">
        <v>33</v>
      </c>
      <c r="L230" s="56" t="s">
        <v>34</v>
      </c>
      <c r="M230" s="46"/>
      <c r="N230" s="46" t="s">
        <v>671</v>
      </c>
      <c r="O230" s="234">
        <v>28564</v>
      </c>
      <c r="P230" s="75">
        <v>45364</v>
      </c>
      <c r="Q230" s="97" t="s">
        <v>36</v>
      </c>
      <c r="R230" s="56" t="s">
        <v>2362</v>
      </c>
      <c r="S230" s="626" t="str">
        <f t="shared" ca="1" si="12"/>
        <v xml:space="preserve">2 NĂM 5 THÁNG 6 NGÀY </v>
      </c>
      <c r="T230" s="523" t="s">
        <v>2419</v>
      </c>
      <c r="U230" s="80" t="s">
        <v>2419</v>
      </c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108">
        <v>44428</v>
      </c>
      <c r="AH230" s="108"/>
      <c r="AI230" s="46" t="s">
        <v>232</v>
      </c>
      <c r="AJ230" s="108" t="s">
        <v>2332</v>
      </c>
      <c r="AK230" s="108" t="s">
        <v>2420</v>
      </c>
      <c r="AL230" s="627"/>
      <c r="AM230" s="628"/>
      <c r="AN230" s="108" t="s">
        <v>156</v>
      </c>
      <c r="AO230" s="108"/>
      <c r="AP230" s="56" t="s">
        <v>1055</v>
      </c>
      <c r="AQ230" s="36">
        <f t="shared" ca="1" si="11"/>
        <v>48</v>
      </c>
    </row>
    <row r="231" spans="1:43" s="624" customFormat="1">
      <c r="A231" s="25">
        <f>IF(C231=0,"",SUBTOTAL(3,C$5:C231))</f>
        <v>227</v>
      </c>
      <c r="B231" s="86">
        <v>111</v>
      </c>
      <c r="C231" s="369" t="s">
        <v>2390</v>
      </c>
      <c r="D231" s="25" t="str">
        <f>VLOOKUP(C231,Sheet4!$A$1:$B$300,2,0)</f>
        <v>9208007832</v>
      </c>
      <c r="E231" s="370" t="s">
        <v>1739</v>
      </c>
      <c r="F231" s="63" t="str">
        <f>VLOOKUP(C231,'T3-26'!$C$126:$E$334,3,0)</f>
        <v xml:space="preserve">Nguyễn Văn Thành </v>
      </c>
      <c r="G231" s="774">
        <f>VLOOKUP(C231,'chuyển xếp 2024'!$C$5:$W$328,21,0)</f>
        <v>4730000</v>
      </c>
      <c r="H231" s="774">
        <f>VLOOKUP(C231,'chuyển xếp 2024'!$C$5:$W$328,19,0)</f>
        <v>0</v>
      </c>
      <c r="I231" s="46" t="s">
        <v>1872</v>
      </c>
      <c r="J231" s="63">
        <f t="shared" si="10"/>
        <v>1</v>
      </c>
      <c r="K231" s="56" t="s">
        <v>33</v>
      </c>
      <c r="L231" s="56" t="s">
        <v>34</v>
      </c>
      <c r="M231" s="46"/>
      <c r="N231" s="46" t="s">
        <v>671</v>
      </c>
      <c r="O231" s="234">
        <v>28691</v>
      </c>
      <c r="P231" s="75">
        <v>45364</v>
      </c>
      <c r="Q231" s="97" t="s">
        <v>36</v>
      </c>
      <c r="R231" s="56" t="s">
        <v>2364</v>
      </c>
      <c r="S231" s="626" t="str">
        <f t="shared" ca="1" si="12"/>
        <v xml:space="preserve">2 NĂM 5 THÁNG 6 NGÀY </v>
      </c>
      <c r="T231" s="523" t="s">
        <v>2426</v>
      </c>
      <c r="U231" s="80" t="s">
        <v>2426</v>
      </c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108">
        <v>45149</v>
      </c>
      <c r="AH231" s="108"/>
      <c r="AI231" s="46" t="s">
        <v>232</v>
      </c>
      <c r="AJ231" s="108" t="s">
        <v>1854</v>
      </c>
      <c r="AK231" s="108" t="s">
        <v>2427</v>
      </c>
      <c r="AL231" s="627"/>
      <c r="AM231" s="628"/>
      <c r="AN231" s="108" t="s">
        <v>156</v>
      </c>
      <c r="AO231" s="108"/>
      <c r="AP231" s="56" t="s">
        <v>1055</v>
      </c>
      <c r="AQ231" s="36">
        <f t="shared" ca="1" si="11"/>
        <v>48</v>
      </c>
    </row>
    <row r="232" spans="1:43" s="624" customFormat="1">
      <c r="A232" s="25">
        <f>IF(C232=0,"",SUBTOTAL(3,C$5:C232))</f>
        <v>228</v>
      </c>
      <c r="B232" s="86">
        <v>112</v>
      </c>
      <c r="C232" s="369" t="s">
        <v>2391</v>
      </c>
      <c r="D232" s="25" t="str">
        <f>VLOOKUP(C232,Sheet4!$A$1:$B$300,2,0)</f>
        <v>7412005768</v>
      </c>
      <c r="E232" s="370" t="s">
        <v>1708</v>
      </c>
      <c r="F232" s="63" t="str">
        <f>VLOOKUP(C232,'T3-26'!$C$126:$E$334,3,0)</f>
        <v>Lê Thanh Phước</v>
      </c>
      <c r="G232" s="774">
        <f>VLOOKUP(C232,'chuyển xếp 2024'!$C$5:$W$328,21,0)</f>
        <v>4730000</v>
      </c>
      <c r="H232" s="774">
        <f>VLOOKUP(C232,'chuyển xếp 2024'!$C$5:$W$328,19,0)</f>
        <v>0</v>
      </c>
      <c r="I232" s="46" t="s">
        <v>1872</v>
      </c>
      <c r="J232" s="63">
        <f t="shared" si="10"/>
        <v>1</v>
      </c>
      <c r="K232" s="56" t="s">
        <v>33</v>
      </c>
      <c r="L232" s="56" t="s">
        <v>34</v>
      </c>
      <c r="M232" s="46"/>
      <c r="N232" s="46" t="s">
        <v>671</v>
      </c>
      <c r="O232" s="234">
        <v>29741</v>
      </c>
      <c r="P232" s="75">
        <v>45364</v>
      </c>
      <c r="Q232" s="97" t="s">
        <v>36</v>
      </c>
      <c r="R232" s="56" t="s">
        <v>2365</v>
      </c>
      <c r="S232" s="626" t="str">
        <f t="shared" ca="1" si="12"/>
        <v xml:space="preserve">2 NĂM 5 THÁNG 6 NGÀY </v>
      </c>
      <c r="T232" s="523" t="s">
        <v>2428</v>
      </c>
      <c r="U232" s="80" t="s">
        <v>2428</v>
      </c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108">
        <v>44417</v>
      </c>
      <c r="AH232" s="108"/>
      <c r="AI232" s="46" t="s">
        <v>232</v>
      </c>
      <c r="AJ232" s="108" t="s">
        <v>2297</v>
      </c>
      <c r="AK232" s="108" t="s">
        <v>2429</v>
      </c>
      <c r="AL232" s="627"/>
      <c r="AM232" s="628"/>
      <c r="AN232" s="108" t="s">
        <v>156</v>
      </c>
      <c r="AO232" s="108"/>
      <c r="AP232" s="56" t="s">
        <v>1055</v>
      </c>
      <c r="AQ232" s="36">
        <f t="shared" ca="1" si="11"/>
        <v>45</v>
      </c>
    </row>
    <row r="233" spans="1:43" s="624" customFormat="1">
      <c r="A233" s="25">
        <f>IF(C233=0,"",SUBTOTAL(3,C$5:C233))</f>
        <v>229</v>
      </c>
      <c r="B233" s="86">
        <v>113</v>
      </c>
      <c r="C233" s="369" t="s">
        <v>2392</v>
      </c>
      <c r="D233" s="25" t="str">
        <f>VLOOKUP(C233,Sheet4!$A$1:$B$300,2,0)</f>
        <v>9121714489</v>
      </c>
      <c r="E233" s="370" t="s">
        <v>2430</v>
      </c>
      <c r="F233" s="63" t="str">
        <f>VLOOKUP(C233,'T3-26'!$C$126:$E$334,3,0)</f>
        <v>Lê Minh Thuận</v>
      </c>
      <c r="G233" s="774">
        <f>VLOOKUP(C233,'chuyển xếp 2024'!$C$5:$W$328,21,0)</f>
        <v>4730000</v>
      </c>
      <c r="H233" s="774">
        <f>VLOOKUP(C233,'chuyển xếp 2024'!$C$5:$W$328,19,0)</f>
        <v>0</v>
      </c>
      <c r="I233" s="46" t="s">
        <v>1872</v>
      </c>
      <c r="J233" s="63">
        <f t="shared" si="10"/>
        <v>1</v>
      </c>
      <c r="K233" s="56" t="s">
        <v>33</v>
      </c>
      <c r="L233" s="56" t="s">
        <v>34</v>
      </c>
      <c r="M233" s="46"/>
      <c r="N233" s="46" t="s">
        <v>671</v>
      </c>
      <c r="O233" s="234">
        <v>38209</v>
      </c>
      <c r="P233" s="75">
        <v>45364</v>
      </c>
      <c r="Q233" s="97" t="s">
        <v>36</v>
      </c>
      <c r="R233" s="56" t="s">
        <v>2366</v>
      </c>
      <c r="S233" s="626" t="str">
        <f t="shared" ca="1" si="12"/>
        <v xml:space="preserve">2 NĂM 5 THÁNG 6 NGÀY </v>
      </c>
      <c r="T233" s="523" t="s">
        <v>2431</v>
      </c>
      <c r="U233" s="80" t="s">
        <v>2431</v>
      </c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108">
        <v>44801</v>
      </c>
      <c r="AH233" s="108"/>
      <c r="AI233" s="46" t="s">
        <v>232</v>
      </c>
      <c r="AJ233" s="108" t="s">
        <v>2432</v>
      </c>
      <c r="AK233" s="108" t="s">
        <v>2433</v>
      </c>
      <c r="AL233" s="627"/>
      <c r="AM233" s="628"/>
      <c r="AN233" s="108" t="s">
        <v>156</v>
      </c>
      <c r="AO233" s="108"/>
      <c r="AP233" s="56" t="s">
        <v>1055</v>
      </c>
      <c r="AQ233" s="36">
        <f t="shared" ca="1" si="11"/>
        <v>22</v>
      </c>
    </row>
    <row r="234" spans="1:43" s="624" customFormat="1">
      <c r="A234" s="25">
        <f>IF(C234=0,"",SUBTOTAL(3,C$5:C234))</f>
        <v>230</v>
      </c>
      <c r="B234" s="86">
        <v>114</v>
      </c>
      <c r="C234" s="369" t="s">
        <v>2393</v>
      </c>
      <c r="D234" s="25" t="str">
        <f>VLOOKUP(C234,Sheet4!$A$1:$B$300,2,0)</f>
        <v>9122531018</v>
      </c>
      <c r="E234" s="370" t="s">
        <v>2434</v>
      </c>
      <c r="F234" s="63" t="str">
        <f>VLOOKUP(C234,'T3-26'!$C$126:$E$334,3,0)</f>
        <v>Lê Văn Thêm</v>
      </c>
      <c r="G234" s="774">
        <f>VLOOKUP(C234,'chuyển xếp 2024'!$C$5:$W$328,21,0)</f>
        <v>4730000</v>
      </c>
      <c r="H234" s="774">
        <f>VLOOKUP(C234,'chuyển xếp 2024'!$C$5:$W$328,19,0)</f>
        <v>0</v>
      </c>
      <c r="I234" s="46" t="s">
        <v>1872</v>
      </c>
      <c r="J234" s="63">
        <f t="shared" si="10"/>
        <v>1</v>
      </c>
      <c r="K234" s="56" t="s">
        <v>33</v>
      </c>
      <c r="L234" s="56" t="s">
        <v>34</v>
      </c>
      <c r="M234" s="46"/>
      <c r="N234" s="46" t="s">
        <v>671</v>
      </c>
      <c r="O234" s="234">
        <v>29950</v>
      </c>
      <c r="P234" s="75">
        <v>45364</v>
      </c>
      <c r="Q234" s="97" t="s">
        <v>36</v>
      </c>
      <c r="R234" s="56" t="s">
        <v>2367</v>
      </c>
      <c r="S234" s="626" t="str">
        <f t="shared" ca="1" si="12"/>
        <v xml:space="preserve">2 NĂM 5 THÁNG 6 NGÀY </v>
      </c>
      <c r="T234" s="523" t="s">
        <v>2435</v>
      </c>
      <c r="U234" s="80" t="s">
        <v>2435</v>
      </c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108">
        <v>44801</v>
      </c>
      <c r="AH234" s="108"/>
      <c r="AI234" s="46" t="s">
        <v>232</v>
      </c>
      <c r="AJ234" s="108" t="s">
        <v>2432</v>
      </c>
      <c r="AK234" s="108" t="s">
        <v>2433</v>
      </c>
      <c r="AL234" s="627"/>
      <c r="AM234" s="628"/>
      <c r="AN234" s="108" t="s">
        <v>156</v>
      </c>
      <c r="AO234" s="108"/>
      <c r="AP234" s="56" t="s">
        <v>1055</v>
      </c>
      <c r="AQ234" s="36">
        <f t="shared" ca="1" si="11"/>
        <v>44</v>
      </c>
    </row>
    <row r="235" spans="1:43" s="624" customFormat="1">
      <c r="A235" s="25">
        <f>IF(C235=0,"",SUBTOTAL(3,C$5:C235))</f>
        <v>231</v>
      </c>
      <c r="B235" s="86">
        <v>115</v>
      </c>
      <c r="C235" s="369" t="s">
        <v>2395</v>
      </c>
      <c r="D235" s="25" t="str">
        <f>VLOOKUP(C235,Sheet4!$A$1:$B$300,2,0)</f>
        <v>9221567493</v>
      </c>
      <c r="E235" s="370" t="s">
        <v>2437</v>
      </c>
      <c r="F235" s="63" t="str">
        <f>VLOOKUP(C235,'T3-26'!$C$126:$E$334,3,0)</f>
        <v>Huỳnh Tấn Em</v>
      </c>
      <c r="G235" s="774">
        <f>VLOOKUP(C235,'chuyển xếp 2024'!$C$5:$W$328,21,0)</f>
        <v>4730000</v>
      </c>
      <c r="H235" s="774">
        <f>VLOOKUP(C235,'chuyển xếp 2024'!$C$5:$W$328,19,0)</f>
        <v>0</v>
      </c>
      <c r="I235" s="46" t="s">
        <v>1872</v>
      </c>
      <c r="J235" s="63">
        <f t="shared" si="10"/>
        <v>1</v>
      </c>
      <c r="K235" s="56" t="s">
        <v>33</v>
      </c>
      <c r="L235" s="56" t="s">
        <v>34</v>
      </c>
      <c r="M235" s="46"/>
      <c r="N235" s="46" t="s">
        <v>671</v>
      </c>
      <c r="O235" s="234">
        <v>32153</v>
      </c>
      <c r="P235" s="75">
        <v>45364</v>
      </c>
      <c r="Q235" s="97" t="s">
        <v>36</v>
      </c>
      <c r="R235" s="56" t="s">
        <v>2368</v>
      </c>
      <c r="S235" s="626" t="str">
        <f t="shared" ca="1" si="12"/>
        <v xml:space="preserve">2 NĂM 5 THÁNG 6 NGÀY </v>
      </c>
      <c r="T235" s="523" t="s">
        <v>2438</v>
      </c>
      <c r="U235" s="80" t="s">
        <v>2438</v>
      </c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108">
        <v>44317</v>
      </c>
      <c r="AH235" s="108"/>
      <c r="AI235" s="46" t="s">
        <v>232</v>
      </c>
      <c r="AJ235" s="108" t="s">
        <v>2332</v>
      </c>
      <c r="AK235" s="108" t="s">
        <v>2439</v>
      </c>
      <c r="AL235" s="627"/>
      <c r="AM235" s="628"/>
      <c r="AN235" s="108" t="s">
        <v>156</v>
      </c>
      <c r="AO235" s="108"/>
      <c r="AP235" s="56" t="s">
        <v>1055</v>
      </c>
      <c r="AQ235" s="36">
        <f t="shared" ca="1" si="11"/>
        <v>38</v>
      </c>
    </row>
    <row r="236" spans="1:43" s="624" customFormat="1">
      <c r="A236" s="25">
        <f>IF(C236=0,"",SUBTOTAL(3,C$5:C236))</f>
        <v>232</v>
      </c>
      <c r="B236" s="86">
        <v>116</v>
      </c>
      <c r="C236" s="369" t="s">
        <v>2467</v>
      </c>
      <c r="D236" s="25" t="str">
        <f>VLOOKUP(C236,Sheet4!$A$1:$B$300,2,0)</f>
        <v>7910320010</v>
      </c>
      <c r="E236" s="370" t="s">
        <v>2468</v>
      </c>
      <c r="F236" s="63" t="str">
        <f>VLOOKUP(C236,'T3-26'!$C$126:$E$334,3,0)</f>
        <v>Bùi Văn Út Hiền</v>
      </c>
      <c r="G236" s="774">
        <f>VLOOKUP(C236,'chuyển xếp 2024'!$C$5:$W$328,21,0)</f>
        <v>4730000</v>
      </c>
      <c r="H236" s="774">
        <f>VLOOKUP(C236,'chuyển xếp 2024'!$C$5:$W$328,19,0)</f>
        <v>0</v>
      </c>
      <c r="I236" s="96" t="s">
        <v>32</v>
      </c>
      <c r="J236" s="63">
        <f t="shared" si="10"/>
        <v>1</v>
      </c>
      <c r="K236" s="56" t="s">
        <v>33</v>
      </c>
      <c r="L236" s="56" t="s">
        <v>34</v>
      </c>
      <c r="M236" s="46"/>
      <c r="N236" s="46" t="s">
        <v>671</v>
      </c>
      <c r="O236" s="234">
        <v>32031</v>
      </c>
      <c r="P236" s="75">
        <v>45461</v>
      </c>
      <c r="Q236" s="625" t="s">
        <v>117</v>
      </c>
      <c r="R236" s="106" t="s">
        <v>2482</v>
      </c>
      <c r="S236" s="626" t="str">
        <f t="shared" ca="1" si="12"/>
        <v xml:space="preserve">2 NĂM 2 THÁNG 1 NGÀY </v>
      </c>
      <c r="T236" s="74" t="s">
        <v>2491</v>
      </c>
      <c r="U236" s="80" t="s">
        <v>2491</v>
      </c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108">
        <v>44439</v>
      </c>
      <c r="AH236" s="108"/>
      <c r="AI236" s="46" t="s">
        <v>232</v>
      </c>
      <c r="AJ236" s="108" t="s">
        <v>2343</v>
      </c>
      <c r="AK236" s="108" t="s">
        <v>2492</v>
      </c>
      <c r="AL236" s="627"/>
      <c r="AM236" s="628"/>
      <c r="AN236" s="108" t="s">
        <v>156</v>
      </c>
      <c r="AO236" s="108"/>
      <c r="AP236" s="56" t="s">
        <v>1055</v>
      </c>
      <c r="AQ236" s="36">
        <f t="shared" ca="1" si="11"/>
        <v>38</v>
      </c>
    </row>
    <row r="237" spans="1:43" s="624" customFormat="1">
      <c r="A237" s="25">
        <f>IF(C237=0,"",SUBTOTAL(3,C$5:C237))</f>
        <v>233</v>
      </c>
      <c r="B237" s="86">
        <v>117</v>
      </c>
      <c r="C237" s="369" t="s">
        <v>2469</v>
      </c>
      <c r="D237" s="25" t="str">
        <f>VLOOKUP(C237,Sheet4!$A$1:$B$300,2,0)</f>
        <v>8622139812</v>
      </c>
      <c r="E237" s="370" t="s">
        <v>2490</v>
      </c>
      <c r="F237" s="63" t="str">
        <f>VLOOKUP(C237,'T3-26'!$C$126:$E$334,3,0)</f>
        <v>Nguyễn Hữu Thạnh</v>
      </c>
      <c r="G237" s="774">
        <f>VLOOKUP(C237,'chuyển xếp 2024'!$C$5:$W$328,21,0)</f>
        <v>4730000</v>
      </c>
      <c r="H237" s="774">
        <f>VLOOKUP(C237,'chuyển xếp 2024'!$C$5:$W$328,19,0)</f>
        <v>0</v>
      </c>
      <c r="I237" s="96" t="s">
        <v>32</v>
      </c>
      <c r="J237" s="63">
        <f t="shared" si="10"/>
        <v>1</v>
      </c>
      <c r="K237" s="56" t="s">
        <v>33</v>
      </c>
      <c r="L237" s="56" t="s">
        <v>34</v>
      </c>
      <c r="M237" s="46"/>
      <c r="N237" s="46" t="s">
        <v>671</v>
      </c>
      <c r="O237" s="234">
        <v>32053</v>
      </c>
      <c r="P237" s="75">
        <v>45461</v>
      </c>
      <c r="Q237" s="625" t="s">
        <v>117</v>
      </c>
      <c r="R237" s="106" t="s">
        <v>2483</v>
      </c>
      <c r="S237" s="626" t="str">
        <f t="shared" ca="1" si="12"/>
        <v xml:space="preserve">2 NĂM 2 THÁNG 1 NGÀY </v>
      </c>
      <c r="T237" s="523" t="s">
        <v>2498</v>
      </c>
      <c r="U237" s="80" t="s">
        <v>2498</v>
      </c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108">
        <v>44644</v>
      </c>
      <c r="AH237" s="108"/>
      <c r="AI237" s="46" t="s">
        <v>232</v>
      </c>
      <c r="AJ237" s="108" t="s">
        <v>2312</v>
      </c>
      <c r="AK237" s="108" t="s">
        <v>2499</v>
      </c>
      <c r="AL237" s="627"/>
      <c r="AM237" s="628"/>
      <c r="AN237" s="108" t="s">
        <v>156</v>
      </c>
      <c r="AO237" s="108"/>
      <c r="AP237" s="56" t="s">
        <v>1055</v>
      </c>
      <c r="AQ237" s="36">
        <f t="shared" ca="1" si="11"/>
        <v>38</v>
      </c>
    </row>
    <row r="238" spans="1:43" s="624" customFormat="1">
      <c r="A238" s="25">
        <f>IF(C238=0,"",SUBTOTAL(3,C$5:C238))</f>
        <v>234</v>
      </c>
      <c r="B238" s="86">
        <v>118</v>
      </c>
      <c r="C238" s="369" t="s">
        <v>2470</v>
      </c>
      <c r="D238" s="25" t="str">
        <f>VLOOKUP(C238,Sheet4!$A$1:$B$300,2,0)</f>
        <v>9221345615</v>
      </c>
      <c r="E238" s="370" t="s">
        <v>2471</v>
      </c>
      <c r="F238" s="63" t="str">
        <f>VLOOKUP(C238,'T3-26'!$C$126:$E$334,3,0)</f>
        <v>Nguyễn Thị Bạch Huệ</v>
      </c>
      <c r="G238" s="774">
        <f>VLOOKUP(C238,'chuyển xếp 2024'!$C$5:$W$328,21,0)</f>
        <v>4730000</v>
      </c>
      <c r="H238" s="774">
        <f>VLOOKUP(C238,'chuyển xếp 2024'!$C$5:$W$328,19,0)</f>
        <v>0</v>
      </c>
      <c r="I238" s="63" t="s">
        <v>63</v>
      </c>
      <c r="J238" s="63">
        <f t="shared" si="10"/>
        <v>0</v>
      </c>
      <c r="K238" s="56" t="s">
        <v>33</v>
      </c>
      <c r="L238" s="56" t="s">
        <v>34</v>
      </c>
      <c r="M238" s="46"/>
      <c r="N238" s="46" t="s">
        <v>671</v>
      </c>
      <c r="O238" s="234">
        <v>31133</v>
      </c>
      <c r="P238" s="75">
        <v>45461</v>
      </c>
      <c r="Q238" s="625" t="s">
        <v>117</v>
      </c>
      <c r="R238" s="106" t="s">
        <v>2484</v>
      </c>
      <c r="S238" s="626" t="str">
        <f t="shared" ca="1" si="12"/>
        <v xml:space="preserve">2 NĂM 2 THÁNG 1 NGÀY </v>
      </c>
      <c r="T238" s="74" t="s">
        <v>2501</v>
      </c>
      <c r="U238" s="80" t="s">
        <v>2501</v>
      </c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108">
        <v>44421</v>
      </c>
      <c r="AH238" s="108"/>
      <c r="AI238" s="46" t="s">
        <v>232</v>
      </c>
      <c r="AJ238" s="108" t="s">
        <v>2502</v>
      </c>
      <c r="AK238" s="108" t="s">
        <v>2503</v>
      </c>
      <c r="AL238" s="627"/>
      <c r="AM238" s="628"/>
      <c r="AN238" s="108" t="s">
        <v>50</v>
      </c>
      <c r="AO238" s="108" t="s">
        <v>2504</v>
      </c>
      <c r="AP238" s="56" t="s">
        <v>1055</v>
      </c>
      <c r="AQ238" s="36">
        <f t="shared" ca="1" si="11"/>
        <v>41</v>
      </c>
    </row>
    <row r="239" spans="1:43" s="624" customFormat="1">
      <c r="A239" s="25">
        <f>IF(C239=0,"",SUBTOTAL(3,C$5:C239))</f>
        <v>235</v>
      </c>
      <c r="B239" s="86">
        <v>119</v>
      </c>
      <c r="C239" s="369" t="s">
        <v>2474</v>
      </c>
      <c r="D239" s="25" t="str">
        <f>VLOOKUP(C239,Sheet4!$A$1:$B$300,2,0)</f>
        <v>8622290236</v>
      </c>
      <c r="E239" s="370" t="s">
        <v>1660</v>
      </c>
      <c r="F239" s="63" t="str">
        <f>VLOOKUP(C239,'T3-26'!$C$126:$E$334,3,0)</f>
        <v>Trần Nguyễn Mỹ Phụng</v>
      </c>
      <c r="G239" s="774">
        <f>VLOOKUP(C239,'chuyển xếp 2024'!$C$5:$W$328,21,0)</f>
        <v>4730000</v>
      </c>
      <c r="H239" s="774">
        <f>VLOOKUP(C239,'chuyển xếp 2024'!$C$5:$W$328,19,0)</f>
        <v>0</v>
      </c>
      <c r="I239" s="63" t="s">
        <v>63</v>
      </c>
      <c r="J239" s="63">
        <f t="shared" si="10"/>
        <v>0</v>
      </c>
      <c r="K239" s="56" t="s">
        <v>33</v>
      </c>
      <c r="L239" s="56" t="s">
        <v>34</v>
      </c>
      <c r="M239" s="46"/>
      <c r="N239" s="46" t="s">
        <v>671</v>
      </c>
      <c r="O239" s="234">
        <v>37905</v>
      </c>
      <c r="P239" s="75">
        <v>45461</v>
      </c>
      <c r="Q239" s="625" t="s">
        <v>117</v>
      </c>
      <c r="R239" s="106" t="s">
        <v>2485</v>
      </c>
      <c r="S239" s="626" t="str">
        <f t="shared" ca="1" si="12"/>
        <v xml:space="preserve">2 NĂM 2 THÁNG 1 NGÀY </v>
      </c>
      <c r="T239" s="74" t="s">
        <v>2493</v>
      </c>
      <c r="U239" s="80" t="s">
        <v>2493</v>
      </c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108">
        <v>44290</v>
      </c>
      <c r="AH239" s="108"/>
      <c r="AI239" s="46" t="s">
        <v>232</v>
      </c>
      <c r="AJ239" s="108" t="s">
        <v>2664</v>
      </c>
      <c r="AK239" s="108" t="s">
        <v>2665</v>
      </c>
      <c r="AL239" s="627"/>
      <c r="AM239" s="628"/>
      <c r="AN239" s="108" t="s">
        <v>156</v>
      </c>
      <c r="AO239" s="108"/>
      <c r="AP239" s="56" t="s">
        <v>1055</v>
      </c>
      <c r="AQ239" s="36">
        <f t="shared" ca="1" si="11"/>
        <v>22</v>
      </c>
    </row>
    <row r="240" spans="1:43" s="624" customFormat="1">
      <c r="A240" s="25">
        <f>IF(C240=0,"",SUBTOTAL(3,C$5:C240))</f>
        <v>236</v>
      </c>
      <c r="B240" s="86">
        <v>120</v>
      </c>
      <c r="C240" s="369" t="s">
        <v>2475</v>
      </c>
      <c r="D240" s="25" t="str">
        <f>VLOOKUP(C240,Sheet4!$A$1:$B$300,2,0)</f>
        <v>9221667349</v>
      </c>
      <c r="E240" s="370" t="s">
        <v>1672</v>
      </c>
      <c r="F240" s="63" t="str">
        <f>VLOOKUP(C240,'T3-26'!$C$126:$E$334,3,0)</f>
        <v>Nguyễn Văn Vũ</v>
      </c>
      <c r="G240" s="774">
        <f>VLOOKUP(C240,'chuyển xếp 2024'!$C$5:$W$328,21,0)</f>
        <v>4730000</v>
      </c>
      <c r="H240" s="774">
        <f>VLOOKUP(C240,'chuyển xếp 2024'!$C$5:$W$328,19,0)</f>
        <v>0</v>
      </c>
      <c r="I240" s="96" t="s">
        <v>32</v>
      </c>
      <c r="J240" s="63">
        <f t="shared" si="10"/>
        <v>1</v>
      </c>
      <c r="K240" s="56" t="s">
        <v>33</v>
      </c>
      <c r="L240" s="56" t="s">
        <v>34</v>
      </c>
      <c r="M240" s="46"/>
      <c r="N240" s="46" t="s">
        <v>671</v>
      </c>
      <c r="O240" s="234">
        <v>32143</v>
      </c>
      <c r="P240" s="75">
        <v>45461</v>
      </c>
      <c r="Q240" s="625" t="s">
        <v>117</v>
      </c>
      <c r="R240" s="106" t="s">
        <v>2486</v>
      </c>
      <c r="S240" s="626" t="str">
        <f t="shared" ca="1" si="12"/>
        <v xml:space="preserve">2 NĂM 2 THÁNG 1 NGÀY </v>
      </c>
      <c r="T240" s="74" t="s">
        <v>2494</v>
      </c>
      <c r="U240" s="80" t="s">
        <v>2494</v>
      </c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108">
        <v>44311</v>
      </c>
      <c r="AH240" s="108"/>
      <c r="AI240" s="46" t="s">
        <v>232</v>
      </c>
      <c r="AJ240" s="108" t="s">
        <v>2666</v>
      </c>
      <c r="AK240" s="108" t="s">
        <v>2667</v>
      </c>
      <c r="AL240" s="627"/>
      <c r="AM240" s="628"/>
      <c r="AN240" s="108" t="s">
        <v>156</v>
      </c>
      <c r="AO240" s="108"/>
      <c r="AP240" s="56" t="s">
        <v>1055</v>
      </c>
      <c r="AQ240" s="36">
        <f t="shared" ca="1" si="11"/>
        <v>38</v>
      </c>
    </row>
    <row r="241" spans="1:43" s="624" customFormat="1">
      <c r="A241" s="25">
        <f>IF(C241=0,"",SUBTOTAL(3,C$5:C241))</f>
        <v>237</v>
      </c>
      <c r="B241" s="86">
        <v>121</v>
      </c>
      <c r="C241" s="369" t="s">
        <v>2476</v>
      </c>
      <c r="D241" s="25" t="str">
        <f>VLOOKUP(C241,Sheet4!$A$1:$B$300,2,0)</f>
        <v>9215008809</v>
      </c>
      <c r="E241" s="370" t="s">
        <v>2478</v>
      </c>
      <c r="F241" s="63" t="str">
        <f>VLOOKUP(C241,'T3-26'!$C$126:$E$334,3,0)</f>
        <v>Hà Văn Nên</v>
      </c>
      <c r="G241" s="774">
        <f>VLOOKUP(C241,'chuyển xếp 2024'!$C$5:$W$328,21,0)</f>
        <v>4730000</v>
      </c>
      <c r="H241" s="774">
        <f>VLOOKUP(C241,'chuyển xếp 2024'!$C$5:$W$328,19,0)</f>
        <v>0</v>
      </c>
      <c r="I241" s="96" t="s">
        <v>32</v>
      </c>
      <c r="J241" s="63">
        <f t="shared" si="10"/>
        <v>1</v>
      </c>
      <c r="K241" s="56" t="s">
        <v>33</v>
      </c>
      <c r="L241" s="56" t="s">
        <v>34</v>
      </c>
      <c r="M241" s="46"/>
      <c r="N241" s="46" t="s">
        <v>671</v>
      </c>
      <c r="O241" s="234">
        <v>29952</v>
      </c>
      <c r="P241" s="75">
        <v>45461</v>
      </c>
      <c r="Q241" s="625" t="s">
        <v>117</v>
      </c>
      <c r="R241" s="106" t="s">
        <v>2487</v>
      </c>
      <c r="S241" s="626" t="str">
        <f t="shared" ca="1" si="12"/>
        <v xml:space="preserve">2 NĂM 2 THÁNG 1 NGÀY </v>
      </c>
      <c r="T241" s="74" t="s">
        <v>2495</v>
      </c>
      <c r="U241" s="80" t="s">
        <v>2495</v>
      </c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108">
        <v>44311</v>
      </c>
      <c r="AH241" s="108"/>
      <c r="AI241" s="46" t="s">
        <v>232</v>
      </c>
      <c r="AJ241" s="108" t="s">
        <v>2668</v>
      </c>
      <c r="AK241" s="108" t="s">
        <v>2669</v>
      </c>
      <c r="AL241" s="627"/>
      <c r="AM241" s="628"/>
      <c r="AN241" s="108" t="s">
        <v>156</v>
      </c>
      <c r="AO241" s="108"/>
      <c r="AP241" s="56" t="s">
        <v>1055</v>
      </c>
      <c r="AQ241" s="36">
        <f t="shared" ca="1" si="11"/>
        <v>44</v>
      </c>
    </row>
    <row r="242" spans="1:43" s="928" customFormat="1">
      <c r="A242" s="479">
        <f>IF(C242=0,"",SUBTOTAL(3,C$5:C242))</f>
        <v>238</v>
      </c>
      <c r="B242" s="86">
        <v>122</v>
      </c>
      <c r="C242" s="920" t="s">
        <v>2479</v>
      </c>
      <c r="D242" s="479" t="s">
        <v>2883</v>
      </c>
      <c r="E242" s="534" t="s">
        <v>2747</v>
      </c>
      <c r="F242" s="63" t="str">
        <f>VLOOKUP(C242,'T3-26'!$C$126:$E$334,3,0)</f>
        <v>Phạm Văn Phú</v>
      </c>
      <c r="G242" s="872">
        <v>4410000</v>
      </c>
      <c r="H242" s="872"/>
      <c r="I242" s="924" t="s">
        <v>32</v>
      </c>
      <c r="J242" s="63">
        <f t="shared" si="10"/>
        <v>1</v>
      </c>
      <c r="K242" s="484" t="s">
        <v>33</v>
      </c>
      <c r="L242" s="484" t="s">
        <v>34</v>
      </c>
      <c r="M242" s="499"/>
      <c r="N242" s="499" t="s">
        <v>671</v>
      </c>
      <c r="O242" s="921">
        <v>30497</v>
      </c>
      <c r="P242" s="488">
        <v>45748</v>
      </c>
      <c r="Q242" s="535" t="s">
        <v>117</v>
      </c>
      <c r="R242" s="485" t="s">
        <v>2824</v>
      </c>
      <c r="S242" s="925" t="str">
        <f t="shared" ca="1" si="12"/>
        <v xml:space="preserve">1 NĂM 4 THÁNG 18 NGÀY </v>
      </c>
      <c r="T242" s="527" t="s">
        <v>2748</v>
      </c>
      <c r="U242" s="487" t="s">
        <v>2748</v>
      </c>
      <c r="V242" s="487"/>
      <c r="W242" s="487"/>
      <c r="X242" s="487"/>
      <c r="Y242" s="487"/>
      <c r="Z242" s="487"/>
      <c r="AA242" s="487"/>
      <c r="AB242" s="487"/>
      <c r="AC242" s="487"/>
      <c r="AD242" s="487"/>
      <c r="AE242" s="487"/>
      <c r="AF242" s="487"/>
      <c r="AG242" s="489">
        <v>44426</v>
      </c>
      <c r="AH242" s="489"/>
      <c r="AI242" s="499" t="s">
        <v>232</v>
      </c>
      <c r="AJ242" s="489" t="s">
        <v>2001</v>
      </c>
      <c r="AK242" s="489" t="s">
        <v>2002</v>
      </c>
      <c r="AL242" s="926"/>
      <c r="AM242" s="927"/>
      <c r="AN242" s="489" t="s">
        <v>156</v>
      </c>
      <c r="AO242" s="489"/>
      <c r="AP242" s="484" t="s">
        <v>1055</v>
      </c>
      <c r="AQ242" s="491">
        <f t="shared" ca="1" si="11"/>
        <v>43</v>
      </c>
    </row>
    <row r="243" spans="1:43" s="624" customFormat="1">
      <c r="A243" s="25">
        <f>IF(C243=0,"",SUBTOTAL(3,C$5:C243))</f>
        <v>239</v>
      </c>
      <c r="B243" s="86">
        <v>123</v>
      </c>
      <c r="C243" s="369" t="s">
        <v>2791</v>
      </c>
      <c r="D243" s="25" t="s">
        <v>2884</v>
      </c>
      <c r="E243" s="370" t="s">
        <v>2749</v>
      </c>
      <c r="F243" s="63" t="str">
        <f>VLOOKUP(C243,'T3-26'!$C$126:$E$334,3,0)</f>
        <v>Phan Văn Mãnh</v>
      </c>
      <c r="G243" s="774">
        <v>4410000</v>
      </c>
      <c r="H243" s="774"/>
      <c r="I243" s="96" t="s">
        <v>32</v>
      </c>
      <c r="J243" s="63">
        <f t="shared" si="10"/>
        <v>1</v>
      </c>
      <c r="K243" s="56" t="s">
        <v>33</v>
      </c>
      <c r="L243" s="56" t="s">
        <v>34</v>
      </c>
      <c r="M243" s="46"/>
      <c r="N243" s="46" t="s">
        <v>671</v>
      </c>
      <c r="O243" s="234">
        <v>35161</v>
      </c>
      <c r="P243" s="75">
        <v>45748</v>
      </c>
      <c r="Q243" s="625" t="s">
        <v>117</v>
      </c>
      <c r="R243" s="106" t="s">
        <v>2826</v>
      </c>
      <c r="S243" s="626" t="str">
        <f t="shared" ca="1" si="12"/>
        <v xml:space="preserve">1 NĂM 4 THÁNG 18 NGÀY </v>
      </c>
      <c r="T243" s="74" t="s">
        <v>2750</v>
      </c>
      <c r="U243" s="80" t="s">
        <v>2750</v>
      </c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108">
        <v>44994</v>
      </c>
      <c r="AH243" s="108"/>
      <c r="AI243" s="46" t="s">
        <v>232</v>
      </c>
      <c r="AJ243" s="108" t="s">
        <v>2751</v>
      </c>
      <c r="AK243" s="108" t="s">
        <v>2752</v>
      </c>
      <c r="AL243" s="627"/>
      <c r="AM243" s="628"/>
      <c r="AN243" s="108" t="s">
        <v>156</v>
      </c>
      <c r="AO243" s="108"/>
      <c r="AP243" s="56" t="s">
        <v>1055</v>
      </c>
      <c r="AQ243" s="36">
        <f t="shared" ca="1" si="11"/>
        <v>30</v>
      </c>
    </row>
    <row r="244" spans="1:43" s="624" customFormat="1">
      <c r="A244" s="25">
        <f>IF(C244=0,"",SUBTOTAL(3,C$5:C244))</f>
        <v>240</v>
      </c>
      <c r="B244" s="86">
        <v>124</v>
      </c>
      <c r="C244" s="369" t="s">
        <v>2792</v>
      </c>
      <c r="D244" s="25" t="s">
        <v>2885</v>
      </c>
      <c r="E244" s="370" t="s">
        <v>1656</v>
      </c>
      <c r="F244" s="63" t="str">
        <f>VLOOKUP(C244,'T3-26'!$C$126:$E$334,3,0)</f>
        <v>Nguyễn Thanh Hải</v>
      </c>
      <c r="G244" s="774">
        <v>4410000</v>
      </c>
      <c r="H244" s="774"/>
      <c r="I244" s="96" t="s">
        <v>32</v>
      </c>
      <c r="J244" s="63">
        <f t="shared" si="10"/>
        <v>1</v>
      </c>
      <c r="K244" s="56" t="s">
        <v>33</v>
      </c>
      <c r="L244" s="56" t="s">
        <v>34</v>
      </c>
      <c r="M244" s="46"/>
      <c r="N244" s="46" t="s">
        <v>671</v>
      </c>
      <c r="O244" s="234">
        <v>30317</v>
      </c>
      <c r="P244" s="75">
        <v>45748</v>
      </c>
      <c r="Q244" s="625" t="s">
        <v>117</v>
      </c>
      <c r="R244" s="106" t="s">
        <v>2825</v>
      </c>
      <c r="S244" s="626" t="str">
        <f t="shared" ca="1" si="12"/>
        <v xml:space="preserve">1 NĂM 4 THÁNG 18 NGÀY </v>
      </c>
      <c r="T244" s="74" t="s">
        <v>2753</v>
      </c>
      <c r="U244" s="80" t="s">
        <v>2753</v>
      </c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108">
        <v>45285</v>
      </c>
      <c r="AH244" s="108"/>
      <c r="AI244" s="46" t="s">
        <v>232</v>
      </c>
      <c r="AJ244" s="108" t="s">
        <v>2400</v>
      </c>
      <c r="AK244" s="108" t="s">
        <v>2754</v>
      </c>
      <c r="AL244" s="627"/>
      <c r="AM244" s="628"/>
      <c r="AN244" s="108" t="s">
        <v>156</v>
      </c>
      <c r="AO244" s="108"/>
      <c r="AP244" s="56" t="s">
        <v>1055</v>
      </c>
      <c r="AQ244" s="36">
        <f t="shared" ca="1" si="11"/>
        <v>43</v>
      </c>
    </row>
    <row r="245" spans="1:43" s="624" customFormat="1">
      <c r="A245" s="25">
        <f>IF(C245=0,"",SUBTOTAL(3,C$5:C245))</f>
        <v>241</v>
      </c>
      <c r="B245" s="86">
        <v>125</v>
      </c>
      <c r="C245" s="369" t="s">
        <v>2793</v>
      </c>
      <c r="D245" s="25" t="s">
        <v>2886</v>
      </c>
      <c r="E245" s="370" t="s">
        <v>2755</v>
      </c>
      <c r="F245" s="63" t="str">
        <f>VLOOKUP(C245,'T3-26'!$C$126:$E$334,3,0)</f>
        <v>Nguyễn Thành Tâm</v>
      </c>
      <c r="G245" s="774">
        <v>4410000</v>
      </c>
      <c r="H245" s="774"/>
      <c r="I245" s="96" t="s">
        <v>32</v>
      </c>
      <c r="J245" s="63">
        <f t="shared" si="10"/>
        <v>1</v>
      </c>
      <c r="K245" s="56" t="s">
        <v>33</v>
      </c>
      <c r="L245" s="56" t="s">
        <v>34</v>
      </c>
      <c r="M245" s="46"/>
      <c r="N245" s="46" t="s">
        <v>671</v>
      </c>
      <c r="O245" s="234">
        <v>32874</v>
      </c>
      <c r="P245" s="75">
        <v>45748</v>
      </c>
      <c r="Q245" s="625" t="s">
        <v>117</v>
      </c>
      <c r="R245" s="106" t="s">
        <v>2827</v>
      </c>
      <c r="S245" s="626" t="str">
        <f t="shared" ca="1" si="12"/>
        <v xml:space="preserve">1 NĂM 4 THÁNG 18 NGÀY </v>
      </c>
      <c r="T245" s="74" t="s">
        <v>2756</v>
      </c>
      <c r="U245" s="80" t="s">
        <v>2756</v>
      </c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108">
        <v>44756</v>
      </c>
      <c r="AH245" s="108"/>
      <c r="AI245" s="46" t="s">
        <v>232</v>
      </c>
      <c r="AJ245" s="108" t="s">
        <v>2351</v>
      </c>
      <c r="AK245" s="108" t="s">
        <v>2757</v>
      </c>
      <c r="AL245" s="627"/>
      <c r="AM245" s="628"/>
      <c r="AN245" s="108" t="s">
        <v>156</v>
      </c>
      <c r="AO245" s="108"/>
      <c r="AP245" s="56" t="s">
        <v>1055</v>
      </c>
      <c r="AQ245" s="36">
        <f t="shared" ca="1" si="11"/>
        <v>36</v>
      </c>
    </row>
    <row r="246" spans="1:43" s="624" customFormat="1">
      <c r="A246" s="25">
        <f>IF(C246=0,"",SUBTOTAL(3,C$5:C246))</f>
        <v>242</v>
      </c>
      <c r="B246" s="86">
        <v>126</v>
      </c>
      <c r="C246" s="369" t="s">
        <v>2794</v>
      </c>
      <c r="D246" s="25" t="s">
        <v>2887</v>
      </c>
      <c r="E246" s="370" t="s">
        <v>2758</v>
      </c>
      <c r="F246" s="63" t="str">
        <f>VLOOKUP(C246,'T3-26'!$C$126:$E$334,3,0)</f>
        <v>Võ Hùng Anh</v>
      </c>
      <c r="G246" s="774">
        <v>4410000</v>
      </c>
      <c r="H246" s="774"/>
      <c r="I246" s="96" t="s">
        <v>32</v>
      </c>
      <c r="J246" s="63">
        <f t="shared" si="10"/>
        <v>1</v>
      </c>
      <c r="K246" s="56" t="s">
        <v>33</v>
      </c>
      <c r="L246" s="56" t="s">
        <v>34</v>
      </c>
      <c r="M246" s="46"/>
      <c r="N246" s="46" t="s">
        <v>671</v>
      </c>
      <c r="O246" s="234">
        <v>31229</v>
      </c>
      <c r="P246" s="75">
        <v>45748</v>
      </c>
      <c r="Q246" s="625" t="s">
        <v>117</v>
      </c>
      <c r="R246" s="106" t="s">
        <v>2823</v>
      </c>
      <c r="S246" s="626" t="str">
        <f t="shared" ca="1" si="12"/>
        <v xml:space="preserve">1 NĂM 4 THÁNG 18 NGÀY </v>
      </c>
      <c r="T246" s="74" t="s">
        <v>2759</v>
      </c>
      <c r="U246" s="80" t="s">
        <v>2759</v>
      </c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108">
        <v>44326</v>
      </c>
      <c r="AH246" s="108"/>
      <c r="AI246" s="46" t="s">
        <v>232</v>
      </c>
      <c r="AJ246" s="108" t="s">
        <v>2009</v>
      </c>
      <c r="AK246" s="108" t="s">
        <v>2760</v>
      </c>
      <c r="AL246" s="627"/>
      <c r="AM246" s="628"/>
      <c r="AN246" s="108" t="s">
        <v>156</v>
      </c>
      <c r="AO246" s="108"/>
      <c r="AP246" s="56" t="s">
        <v>1055</v>
      </c>
      <c r="AQ246" s="36">
        <f t="shared" ca="1" si="11"/>
        <v>41</v>
      </c>
    </row>
    <row r="247" spans="1:43" s="624" customFormat="1">
      <c r="A247" s="25">
        <f>IF(C247=0,"",SUBTOTAL(3,C$5:C247))</f>
        <v>243</v>
      </c>
      <c r="B247" s="86">
        <v>127</v>
      </c>
      <c r="C247" s="369" t="s">
        <v>2795</v>
      </c>
      <c r="D247" s="25" t="s">
        <v>2888</v>
      </c>
      <c r="E247" s="370" t="s">
        <v>901</v>
      </c>
      <c r="F247" s="63" t="str">
        <f>VLOOKUP(C247,'T3-26'!$C$126:$E$334,3,0)</f>
        <v>Đoàn Văn Giảng</v>
      </c>
      <c r="G247" s="774">
        <v>4410000</v>
      </c>
      <c r="H247" s="774"/>
      <c r="I247" s="96" t="s">
        <v>32</v>
      </c>
      <c r="J247" s="63">
        <f t="shared" si="10"/>
        <v>1</v>
      </c>
      <c r="K247" s="56" t="s">
        <v>33</v>
      </c>
      <c r="L247" s="56" t="s">
        <v>34</v>
      </c>
      <c r="M247" s="46"/>
      <c r="N247" s="46" t="s">
        <v>671</v>
      </c>
      <c r="O247" s="234">
        <v>34073</v>
      </c>
      <c r="P247" s="75">
        <v>45748</v>
      </c>
      <c r="Q247" s="625" t="s">
        <v>117</v>
      </c>
      <c r="R247" s="106" t="s">
        <v>2822</v>
      </c>
      <c r="S247" s="626" t="str">
        <f t="shared" ca="1" si="12"/>
        <v xml:space="preserve">1 NĂM 4 THÁNG 18 NGÀY </v>
      </c>
      <c r="T247" s="74" t="s">
        <v>902</v>
      </c>
      <c r="U247" s="80" t="s">
        <v>902</v>
      </c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108">
        <v>44988</v>
      </c>
      <c r="AH247" s="108"/>
      <c r="AI247" s="46" t="s">
        <v>232</v>
      </c>
      <c r="AJ247" s="108" t="s">
        <v>2761</v>
      </c>
      <c r="AK247" s="108" t="s">
        <v>2762</v>
      </c>
      <c r="AL247" s="627"/>
      <c r="AM247" s="628"/>
      <c r="AN247" s="108" t="s">
        <v>156</v>
      </c>
      <c r="AO247" s="108"/>
      <c r="AP247" s="56" t="s">
        <v>1055</v>
      </c>
      <c r="AQ247" s="36">
        <f t="shared" ca="1" si="11"/>
        <v>33</v>
      </c>
    </row>
    <row r="248" spans="1:43" s="624" customFormat="1">
      <c r="A248" s="25">
        <f>IF(C248=0,"",SUBTOTAL(3,C$5:C248))</f>
        <v>244</v>
      </c>
      <c r="B248" s="86">
        <v>128</v>
      </c>
      <c r="C248" s="369" t="s">
        <v>2796</v>
      </c>
      <c r="D248" s="25" t="s">
        <v>2889</v>
      </c>
      <c r="E248" s="370" t="s">
        <v>1680</v>
      </c>
      <c r="F248" s="63" t="str">
        <f>VLOOKUP(C248,'T3-26'!$C$126:$E$334,3,0)</f>
        <v>Nguyễn Kiến Văn</v>
      </c>
      <c r="G248" s="774">
        <v>4410000</v>
      </c>
      <c r="H248" s="774"/>
      <c r="I248" s="96" t="s">
        <v>32</v>
      </c>
      <c r="J248" s="63">
        <f t="shared" si="10"/>
        <v>1</v>
      </c>
      <c r="K248" s="56" t="s">
        <v>33</v>
      </c>
      <c r="L248" s="56" t="s">
        <v>34</v>
      </c>
      <c r="M248" s="46"/>
      <c r="N248" s="46" t="s">
        <v>671</v>
      </c>
      <c r="O248" s="234">
        <v>38213</v>
      </c>
      <c r="P248" s="75">
        <v>45748</v>
      </c>
      <c r="Q248" s="625" t="s">
        <v>117</v>
      </c>
      <c r="R248" s="106" t="s">
        <v>2810</v>
      </c>
      <c r="S248" s="626" t="str">
        <f t="shared" ca="1" si="12"/>
        <v xml:space="preserve">1 NĂM 4 THÁNG 18 NGÀY </v>
      </c>
      <c r="T248" s="74" t="s">
        <v>2763</v>
      </c>
      <c r="U248" s="80" t="s">
        <v>2763</v>
      </c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108">
        <v>44420</v>
      </c>
      <c r="AH248" s="108"/>
      <c r="AI248" s="46" t="s">
        <v>232</v>
      </c>
      <c r="AJ248" s="108" t="s">
        <v>2764</v>
      </c>
      <c r="AK248" s="108" t="s">
        <v>2765</v>
      </c>
      <c r="AL248" s="627"/>
      <c r="AM248" s="628"/>
      <c r="AN248" s="108" t="s">
        <v>156</v>
      </c>
      <c r="AO248" s="108"/>
      <c r="AP248" s="56" t="s">
        <v>1055</v>
      </c>
      <c r="AQ248" s="36">
        <f t="shared" ca="1" si="11"/>
        <v>22</v>
      </c>
    </row>
    <row r="249" spans="1:43" s="624" customFormat="1">
      <c r="A249" s="25">
        <f>IF(C249=0,"",SUBTOTAL(3,C$5:C249))</f>
        <v>245</v>
      </c>
      <c r="B249" s="86">
        <v>129</v>
      </c>
      <c r="C249" s="369" t="s">
        <v>2797</v>
      </c>
      <c r="D249" s="25" t="s">
        <v>2890</v>
      </c>
      <c r="E249" s="370" t="s">
        <v>2766</v>
      </c>
      <c r="F249" s="63" t="str">
        <f>VLOOKUP(C249,'T3-26'!$C$126:$E$334,3,0)</f>
        <v>Phan Văn Nhẩn</v>
      </c>
      <c r="G249" s="774">
        <v>4410000</v>
      </c>
      <c r="H249" s="774"/>
      <c r="I249" s="96" t="s">
        <v>32</v>
      </c>
      <c r="J249" s="63">
        <f t="shared" si="10"/>
        <v>1</v>
      </c>
      <c r="K249" s="56" t="s">
        <v>33</v>
      </c>
      <c r="L249" s="56" t="s">
        <v>34</v>
      </c>
      <c r="M249" s="46"/>
      <c r="N249" s="46" t="s">
        <v>671</v>
      </c>
      <c r="O249" s="234">
        <v>33671</v>
      </c>
      <c r="P249" s="75">
        <v>45748</v>
      </c>
      <c r="Q249" s="625" t="s">
        <v>117</v>
      </c>
      <c r="R249" s="106" t="s">
        <v>2809</v>
      </c>
      <c r="S249" s="626" t="str">
        <f t="shared" ca="1" si="12"/>
        <v xml:space="preserve">1 NĂM 4 THÁNG 18 NGÀY </v>
      </c>
      <c r="T249" s="74" t="s">
        <v>2767</v>
      </c>
      <c r="U249" s="80" t="s">
        <v>2767</v>
      </c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108">
        <v>44902</v>
      </c>
      <c r="AH249" s="108"/>
      <c r="AI249" s="46" t="s">
        <v>232</v>
      </c>
      <c r="AJ249" s="108" t="s">
        <v>2768</v>
      </c>
      <c r="AK249" s="108" t="s">
        <v>2769</v>
      </c>
      <c r="AL249" s="627"/>
      <c r="AM249" s="628"/>
      <c r="AN249" s="108" t="s">
        <v>156</v>
      </c>
      <c r="AO249" s="108"/>
      <c r="AP249" s="56" t="s">
        <v>1055</v>
      </c>
      <c r="AQ249" s="36">
        <f t="shared" ca="1" si="11"/>
        <v>34</v>
      </c>
    </row>
    <row r="250" spans="1:43" s="624" customFormat="1">
      <c r="A250" s="25">
        <f>IF(C250=0,"",SUBTOTAL(3,C$5:C250))</f>
        <v>246</v>
      </c>
      <c r="B250" s="86">
        <v>130</v>
      </c>
      <c r="C250" s="369" t="s">
        <v>2798</v>
      </c>
      <c r="D250" s="25" t="s">
        <v>2891</v>
      </c>
      <c r="E250" s="370" t="s">
        <v>2770</v>
      </c>
      <c r="F250" s="63" t="str">
        <f>VLOOKUP(C250,'T3-26'!$C$126:$E$334,3,0)</f>
        <v>Lê Minh Thảo</v>
      </c>
      <c r="G250" s="774">
        <v>4410000</v>
      </c>
      <c r="H250" s="774"/>
      <c r="I250" s="96" t="s">
        <v>32</v>
      </c>
      <c r="J250" s="63">
        <f t="shared" si="10"/>
        <v>1</v>
      </c>
      <c r="K250" s="56" t="s">
        <v>33</v>
      </c>
      <c r="L250" s="56" t="s">
        <v>34</v>
      </c>
      <c r="M250" s="46"/>
      <c r="N250" s="46" t="s">
        <v>671</v>
      </c>
      <c r="O250" s="234">
        <v>37764</v>
      </c>
      <c r="P250" s="75">
        <v>45748</v>
      </c>
      <c r="Q250" s="625" t="s">
        <v>117</v>
      </c>
      <c r="R250" s="106" t="s">
        <v>2831</v>
      </c>
      <c r="S250" s="626" t="str">
        <f t="shared" ca="1" si="12"/>
        <v xml:space="preserve">1 NĂM 4 THÁNG 18 NGÀY </v>
      </c>
      <c r="T250" s="74" t="s">
        <v>2771</v>
      </c>
      <c r="U250" s="80" t="s">
        <v>2771</v>
      </c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108">
        <v>44333</v>
      </c>
      <c r="AH250" s="108"/>
      <c r="AI250" s="46" t="s">
        <v>232</v>
      </c>
      <c r="AJ250" s="108" t="s">
        <v>2772</v>
      </c>
      <c r="AK250" s="108" t="s">
        <v>2773</v>
      </c>
      <c r="AL250" s="627"/>
      <c r="AM250" s="628"/>
      <c r="AN250" s="108" t="s">
        <v>156</v>
      </c>
      <c r="AO250" s="108"/>
      <c r="AP250" s="56" t="s">
        <v>1055</v>
      </c>
      <c r="AQ250" s="36">
        <f t="shared" ca="1" si="11"/>
        <v>23</v>
      </c>
    </row>
    <row r="251" spans="1:43" s="624" customFormat="1">
      <c r="A251" s="25">
        <f>IF(C251=0,"",SUBTOTAL(3,C$5:C251))</f>
        <v>247</v>
      </c>
      <c r="B251" s="86">
        <v>131</v>
      </c>
      <c r="C251" s="369" t="s">
        <v>2799</v>
      </c>
      <c r="D251" s="919" t="s">
        <v>3195</v>
      </c>
      <c r="E251" s="370" t="s">
        <v>2774</v>
      </c>
      <c r="F251" s="63" t="str">
        <f>VLOOKUP(C251,'T3-26'!$C$126:$E$334,3,0)</f>
        <v>Võ Nguyệt Minh</v>
      </c>
      <c r="G251" s="774">
        <v>4410000</v>
      </c>
      <c r="H251" s="774"/>
      <c r="I251" s="63" t="s">
        <v>63</v>
      </c>
      <c r="J251" s="63">
        <f t="shared" si="10"/>
        <v>0</v>
      </c>
      <c r="K251" s="56" t="s">
        <v>33</v>
      </c>
      <c r="L251" s="56" t="s">
        <v>34</v>
      </c>
      <c r="M251" s="46"/>
      <c r="N251" s="46" t="s">
        <v>671</v>
      </c>
      <c r="O251" s="234">
        <v>31573</v>
      </c>
      <c r="P251" s="75">
        <v>45748</v>
      </c>
      <c r="Q251" s="625" t="s">
        <v>117</v>
      </c>
      <c r="R251" s="106" t="s">
        <v>2833</v>
      </c>
      <c r="S251" s="626" t="str">
        <f t="shared" ca="1" si="12"/>
        <v xml:space="preserve">1 NĂM 4 THÁNG 18 NGÀY </v>
      </c>
      <c r="T251" s="74" t="s">
        <v>2775</v>
      </c>
      <c r="U251" s="80" t="s">
        <v>2775</v>
      </c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108">
        <v>44440</v>
      </c>
      <c r="AH251" s="108"/>
      <c r="AI251" s="46" t="s">
        <v>232</v>
      </c>
      <c r="AJ251" s="108" t="s">
        <v>2772</v>
      </c>
      <c r="AK251" s="108" t="s">
        <v>2776</v>
      </c>
      <c r="AL251" s="627"/>
      <c r="AM251" s="628"/>
      <c r="AN251" s="108" t="s">
        <v>156</v>
      </c>
      <c r="AO251" s="108"/>
      <c r="AP251" s="56" t="s">
        <v>1055</v>
      </c>
      <c r="AQ251" s="36">
        <f t="shared" ca="1" si="11"/>
        <v>40</v>
      </c>
    </row>
    <row r="252" spans="1:43" s="624" customFormat="1">
      <c r="A252" s="25">
        <f>IF(C252=0,"",SUBTOTAL(3,C$5:C252))</f>
        <v>248</v>
      </c>
      <c r="B252" s="86">
        <v>132</v>
      </c>
      <c r="C252" s="369" t="s">
        <v>2800</v>
      </c>
      <c r="D252" s="25" t="s">
        <v>2892</v>
      </c>
      <c r="E252" s="370" t="s">
        <v>2777</v>
      </c>
      <c r="F252" s="63" t="e">
        <f>VLOOKUP(C252,'T3-26'!$C$126:$E$334,3,0)</f>
        <v>#N/A</v>
      </c>
      <c r="G252" s="774">
        <v>4410000</v>
      </c>
      <c r="H252" s="774"/>
      <c r="I252" s="96" t="s">
        <v>32</v>
      </c>
      <c r="J252" s="63">
        <f t="shared" si="10"/>
        <v>1</v>
      </c>
      <c r="K252" s="56" t="s">
        <v>33</v>
      </c>
      <c r="L252" s="56" t="s">
        <v>34</v>
      </c>
      <c r="M252" s="46"/>
      <c r="N252" s="46" t="s">
        <v>671</v>
      </c>
      <c r="O252" s="234">
        <v>36486</v>
      </c>
      <c r="P252" s="75">
        <v>45748</v>
      </c>
      <c r="Q252" s="625" t="s">
        <v>117</v>
      </c>
      <c r="R252" s="106" t="s">
        <v>2830</v>
      </c>
      <c r="S252" s="626" t="str">
        <f t="shared" ca="1" si="12"/>
        <v xml:space="preserve">1 NĂM 4 THÁNG 18 NGÀY </v>
      </c>
      <c r="T252" s="74" t="s">
        <v>2778</v>
      </c>
      <c r="U252" s="80" t="s">
        <v>2778</v>
      </c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108">
        <v>45642</v>
      </c>
      <c r="AH252" s="108"/>
      <c r="AI252" s="46" t="s">
        <v>2779</v>
      </c>
      <c r="AJ252" s="108" t="s">
        <v>2780</v>
      </c>
      <c r="AK252" s="108" t="s">
        <v>2645</v>
      </c>
      <c r="AL252" s="627"/>
      <c r="AM252" s="628"/>
      <c r="AN252" s="108" t="s">
        <v>156</v>
      </c>
      <c r="AO252" s="108"/>
      <c r="AP252" s="56" t="s">
        <v>1055</v>
      </c>
      <c r="AQ252" s="36">
        <f t="shared" ca="1" si="11"/>
        <v>26</v>
      </c>
    </row>
    <row r="253" spans="1:43" s="624" customFormat="1">
      <c r="A253" s="25">
        <f>IF(C253=0,"",SUBTOTAL(3,C$5:C253))</f>
        <v>249</v>
      </c>
      <c r="B253" s="86">
        <v>133</v>
      </c>
      <c r="C253" s="369" t="s">
        <v>2801</v>
      </c>
      <c r="D253" s="25" t="s">
        <v>2893</v>
      </c>
      <c r="E253" s="370" t="s">
        <v>2781</v>
      </c>
      <c r="F253" s="63" t="str">
        <f>VLOOKUP(C253,'T3-26'!$C$126:$E$334,3,0)</f>
        <v>Huỳnh Công Thành</v>
      </c>
      <c r="G253" s="774">
        <v>4410000</v>
      </c>
      <c r="H253" s="774"/>
      <c r="I253" s="96" t="s">
        <v>32</v>
      </c>
      <c r="J253" s="63">
        <f t="shared" si="10"/>
        <v>1</v>
      </c>
      <c r="K253" s="56" t="s">
        <v>33</v>
      </c>
      <c r="L253" s="56" t="s">
        <v>34</v>
      </c>
      <c r="M253" s="46"/>
      <c r="N253" s="46" t="s">
        <v>671</v>
      </c>
      <c r="O253" s="234">
        <v>33190</v>
      </c>
      <c r="P253" s="75">
        <v>45748</v>
      </c>
      <c r="Q253" s="625" t="s">
        <v>117</v>
      </c>
      <c r="R253" s="106" t="s">
        <v>2832</v>
      </c>
      <c r="S253" s="626" t="str">
        <f t="shared" ca="1" si="12"/>
        <v xml:space="preserve">1 NĂM 4 THÁNG 18 NGÀY </v>
      </c>
      <c r="T253" s="74" t="s">
        <v>2782</v>
      </c>
      <c r="U253" s="80" t="s">
        <v>2782</v>
      </c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108">
        <v>44717</v>
      </c>
      <c r="AH253" s="108"/>
      <c r="AI253" s="46" t="s">
        <v>232</v>
      </c>
      <c r="AJ253" s="108" t="s">
        <v>2376</v>
      </c>
      <c r="AK253" s="108" t="s">
        <v>2783</v>
      </c>
      <c r="AL253" s="627"/>
      <c r="AM253" s="628"/>
      <c r="AN253" s="108" t="s">
        <v>156</v>
      </c>
      <c r="AO253" s="108"/>
      <c r="AP253" s="56" t="s">
        <v>1055</v>
      </c>
      <c r="AQ253" s="36">
        <f t="shared" ca="1" si="11"/>
        <v>35</v>
      </c>
    </row>
    <row r="254" spans="1:43" s="624" customFormat="1">
      <c r="A254" s="25">
        <f>IF(C254=0,"",SUBTOTAL(3,C$5:C254))</f>
        <v>250</v>
      </c>
      <c r="B254" s="86">
        <v>134</v>
      </c>
      <c r="C254" s="369" t="s">
        <v>2802</v>
      </c>
      <c r="D254" s="25" t="s">
        <v>2894</v>
      </c>
      <c r="E254" s="370" t="s">
        <v>1616</v>
      </c>
      <c r="F254" s="63" t="str">
        <f>VLOOKUP(C254,'T3-26'!$C$126:$E$334,3,0)</f>
        <v>Huỳnh Thị Ngọc Ánh</v>
      </c>
      <c r="G254" s="774">
        <v>4410000</v>
      </c>
      <c r="H254" s="774"/>
      <c r="I254" s="63" t="s">
        <v>63</v>
      </c>
      <c r="J254" s="63">
        <f t="shared" si="10"/>
        <v>0</v>
      </c>
      <c r="K254" s="56" t="s">
        <v>33</v>
      </c>
      <c r="L254" s="56" t="s">
        <v>34</v>
      </c>
      <c r="M254" s="46"/>
      <c r="N254" s="46" t="s">
        <v>671</v>
      </c>
      <c r="O254" s="234">
        <v>26330</v>
      </c>
      <c r="P254" s="75">
        <v>45748</v>
      </c>
      <c r="Q254" s="625" t="s">
        <v>117</v>
      </c>
      <c r="R254" s="106" t="s">
        <v>2829</v>
      </c>
      <c r="S254" s="626" t="str">
        <f t="shared" ca="1" si="12"/>
        <v xml:space="preserve">1 NĂM 4 THÁNG 18 NGÀY </v>
      </c>
      <c r="T254" s="74" t="s">
        <v>2784</v>
      </c>
      <c r="U254" s="80" t="s">
        <v>2784</v>
      </c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108">
        <v>44624</v>
      </c>
      <c r="AH254" s="108"/>
      <c r="AI254" s="46" t="s">
        <v>232</v>
      </c>
      <c r="AJ254" s="108" t="s">
        <v>2785</v>
      </c>
      <c r="AK254" s="108" t="s">
        <v>2786</v>
      </c>
      <c r="AL254" s="627"/>
      <c r="AM254" s="628"/>
      <c r="AN254" s="108" t="s">
        <v>156</v>
      </c>
      <c r="AO254" s="108"/>
      <c r="AP254" s="56" t="s">
        <v>1055</v>
      </c>
      <c r="AQ254" s="36">
        <f t="shared" ca="1" si="11"/>
        <v>54</v>
      </c>
    </row>
    <row r="255" spans="1:43" s="624" customFormat="1">
      <c r="A255" s="25">
        <f>IF(C255=0,"",SUBTOTAL(3,C$5:C255))</f>
        <v>251</v>
      </c>
      <c r="B255" s="86">
        <v>135</v>
      </c>
      <c r="C255" s="369" t="s">
        <v>2803</v>
      </c>
      <c r="D255" s="25" t="s">
        <v>2895</v>
      </c>
      <c r="E255" s="370" t="s">
        <v>2787</v>
      </c>
      <c r="F255" s="63" t="str">
        <f>VLOOKUP(C255,'T3-26'!$C$126:$E$334,3,0)</f>
        <v>Lê Thị Kiều Diễm</v>
      </c>
      <c r="G255" s="774">
        <v>4410000</v>
      </c>
      <c r="H255" s="774"/>
      <c r="I255" s="63" t="s">
        <v>63</v>
      </c>
      <c r="J255" s="63">
        <f t="shared" si="10"/>
        <v>0</v>
      </c>
      <c r="K255" s="56" t="s">
        <v>33</v>
      </c>
      <c r="L255" s="56" t="s">
        <v>34</v>
      </c>
      <c r="M255" s="46"/>
      <c r="N255" s="46" t="s">
        <v>671</v>
      </c>
      <c r="O255" s="234">
        <v>30682</v>
      </c>
      <c r="P255" s="75">
        <v>45748</v>
      </c>
      <c r="Q255" s="625" t="s">
        <v>117</v>
      </c>
      <c r="R255" s="106" t="s">
        <v>2828</v>
      </c>
      <c r="S255" s="626" t="str">
        <f t="shared" ca="1" si="12"/>
        <v xml:space="preserve">1 NĂM 4 THÁNG 18 NGÀY </v>
      </c>
      <c r="T255" s="74" t="s">
        <v>2788</v>
      </c>
      <c r="U255" s="80" t="s">
        <v>2788</v>
      </c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108">
        <v>45440</v>
      </c>
      <c r="AH255" s="108"/>
      <c r="AI255" s="46" t="s">
        <v>232</v>
      </c>
      <c r="AJ255" s="108" t="s">
        <v>2789</v>
      </c>
      <c r="AK255" s="108" t="s">
        <v>2790</v>
      </c>
      <c r="AL255" s="627"/>
      <c r="AM255" s="628"/>
      <c r="AN255" s="108" t="s">
        <v>156</v>
      </c>
      <c r="AO255" s="108"/>
      <c r="AP255" s="56" t="s">
        <v>1055</v>
      </c>
      <c r="AQ255" s="36">
        <f t="shared" ca="1" si="11"/>
        <v>42</v>
      </c>
    </row>
    <row r="256" spans="1:43" s="624" customFormat="1">
      <c r="A256" s="25">
        <f>IF(C256=0,"",SUBTOTAL(3,C$5:C256))</f>
        <v>252</v>
      </c>
      <c r="B256" s="86">
        <v>136</v>
      </c>
      <c r="C256" s="369" t="s">
        <v>2845</v>
      </c>
      <c r="D256" s="919" t="s">
        <v>3275</v>
      </c>
      <c r="E256" s="370" t="s">
        <v>2849</v>
      </c>
      <c r="F256" s="63" t="str">
        <f>VLOOKUP(C256,'T3-26'!$C$126:$E$334,3,0)</f>
        <v>Đào Văn Dũng</v>
      </c>
      <c r="G256" s="774">
        <v>4410000</v>
      </c>
      <c r="H256" s="774"/>
      <c r="I256" s="96" t="s">
        <v>32</v>
      </c>
      <c r="J256" s="63">
        <f t="shared" si="10"/>
        <v>1</v>
      </c>
      <c r="K256" s="56" t="s">
        <v>33</v>
      </c>
      <c r="L256" s="56" t="s">
        <v>34</v>
      </c>
      <c r="M256" s="46"/>
      <c r="N256" s="46" t="s">
        <v>671</v>
      </c>
      <c r="O256" s="234">
        <v>27961</v>
      </c>
      <c r="P256" s="75">
        <v>45807</v>
      </c>
      <c r="Q256" s="625" t="s">
        <v>117</v>
      </c>
      <c r="R256" s="106" t="s">
        <v>2933</v>
      </c>
      <c r="S256" s="626" t="str">
        <f t="shared" ca="1" si="12"/>
        <v xml:space="preserve">1 NĂM 2 THÁNG 20 NGÀY </v>
      </c>
      <c r="T256" s="74" t="s">
        <v>2934</v>
      </c>
      <c r="U256" s="80" t="s">
        <v>2934</v>
      </c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108">
        <v>44587</v>
      </c>
      <c r="AH256" s="108"/>
      <c r="AI256" s="46" t="s">
        <v>232</v>
      </c>
      <c r="AJ256" s="108" t="s">
        <v>2937</v>
      </c>
      <c r="AK256" s="108" t="s">
        <v>2935</v>
      </c>
      <c r="AL256" s="627"/>
      <c r="AM256" s="628"/>
      <c r="AN256" s="108" t="s">
        <v>156</v>
      </c>
      <c r="AO256" s="108"/>
      <c r="AP256" s="56" t="s">
        <v>1055</v>
      </c>
      <c r="AQ256" s="36">
        <f t="shared" ca="1" si="11"/>
        <v>50</v>
      </c>
    </row>
    <row r="257" spans="1:43" s="624" customFormat="1">
      <c r="A257" s="25">
        <f>IF(C257=0,"",SUBTOTAL(3,C$5:C257))</f>
        <v>253</v>
      </c>
      <c r="B257" s="86">
        <v>137</v>
      </c>
      <c r="C257" s="369" t="s">
        <v>2846</v>
      </c>
      <c r="D257" s="919" t="s">
        <v>2175</v>
      </c>
      <c r="E257" s="370" t="s">
        <v>2850</v>
      </c>
      <c r="F257" s="63" t="str">
        <f>VLOOKUP(C257,'T3-26'!$C$126:$E$334,3,0)</f>
        <v>Nguyễn Thanh Trà</v>
      </c>
      <c r="G257" s="774">
        <v>4410000</v>
      </c>
      <c r="H257" s="774"/>
      <c r="I257" s="96" t="s">
        <v>32</v>
      </c>
      <c r="J257" s="63">
        <f t="shared" si="10"/>
        <v>1</v>
      </c>
      <c r="K257" s="56" t="s">
        <v>33</v>
      </c>
      <c r="L257" s="56" t="s">
        <v>34</v>
      </c>
      <c r="M257" s="46"/>
      <c r="N257" s="46" t="s">
        <v>671</v>
      </c>
      <c r="O257" s="234">
        <v>32806</v>
      </c>
      <c r="P257" s="75">
        <v>45807</v>
      </c>
      <c r="Q257" s="625" t="s">
        <v>117</v>
      </c>
      <c r="R257" s="106" t="s">
        <v>2936</v>
      </c>
      <c r="S257" s="626" t="str">
        <f t="shared" ca="1" si="12"/>
        <v xml:space="preserve">1 NĂM 2 THÁNG 20 NGÀY </v>
      </c>
      <c r="T257" s="74" t="s">
        <v>983</v>
      </c>
      <c r="U257" s="80" t="s">
        <v>983</v>
      </c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108">
        <v>44522</v>
      </c>
      <c r="AH257" s="108"/>
      <c r="AI257" s="46" t="s">
        <v>232</v>
      </c>
      <c r="AJ257" s="108" t="s">
        <v>2332</v>
      </c>
      <c r="AK257" s="108" t="s">
        <v>709</v>
      </c>
      <c r="AL257" s="627"/>
      <c r="AM257" s="628"/>
      <c r="AN257" s="108" t="s">
        <v>156</v>
      </c>
      <c r="AO257" s="108"/>
      <c r="AP257" s="56" t="s">
        <v>1055</v>
      </c>
      <c r="AQ257" s="36">
        <f t="shared" ca="1" si="11"/>
        <v>36</v>
      </c>
    </row>
    <row r="258" spans="1:43" s="624" customFormat="1">
      <c r="A258" s="25">
        <f>IF(C258=0,"",SUBTOTAL(3,C$5:C258))</f>
        <v>254</v>
      </c>
      <c r="B258" s="86">
        <v>138</v>
      </c>
      <c r="C258" s="369" t="s">
        <v>2847</v>
      </c>
      <c r="D258" s="919" t="s">
        <v>3220</v>
      </c>
      <c r="E258" s="370" t="s">
        <v>2851</v>
      </c>
      <c r="F258" s="63" t="str">
        <f>VLOOKUP(C258,'T3-26'!$C$126:$E$334,3,0)</f>
        <v>Trần Văn Lịnh</v>
      </c>
      <c r="G258" s="774">
        <v>4410000</v>
      </c>
      <c r="H258" s="774"/>
      <c r="I258" s="96" t="s">
        <v>32</v>
      </c>
      <c r="J258" s="63">
        <f t="shared" si="10"/>
        <v>1</v>
      </c>
      <c r="K258" s="56" t="s">
        <v>33</v>
      </c>
      <c r="L258" s="56" t="s">
        <v>34</v>
      </c>
      <c r="M258" s="46"/>
      <c r="N258" s="46" t="s">
        <v>671</v>
      </c>
      <c r="O258" s="234">
        <v>29274</v>
      </c>
      <c r="P258" s="75">
        <v>45807</v>
      </c>
      <c r="Q258" s="625" t="s">
        <v>117</v>
      </c>
      <c r="R258" s="106" t="s">
        <v>2938</v>
      </c>
      <c r="S258" s="626" t="str">
        <f t="shared" ca="1" si="12"/>
        <v xml:space="preserve">1 NĂM 2 THÁNG 20 NGÀY </v>
      </c>
      <c r="T258" s="74" t="s">
        <v>2939</v>
      </c>
      <c r="U258" s="80" t="s">
        <v>2939</v>
      </c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108">
        <v>44830</v>
      </c>
      <c r="AH258" s="108"/>
      <c r="AI258" s="46" t="s">
        <v>232</v>
      </c>
      <c r="AJ258" s="108" t="s">
        <v>2940</v>
      </c>
      <c r="AK258" s="108" t="s">
        <v>2941</v>
      </c>
      <c r="AL258" s="627"/>
      <c r="AM258" s="628"/>
      <c r="AN258" s="108" t="s">
        <v>156</v>
      </c>
      <c r="AO258" s="108"/>
      <c r="AP258" s="56" t="s">
        <v>1055</v>
      </c>
      <c r="AQ258" s="36">
        <f t="shared" ca="1" si="11"/>
        <v>46</v>
      </c>
    </row>
    <row r="259" spans="1:43" s="624" customFormat="1">
      <c r="A259" s="25">
        <f>IF(C259=0,"",SUBTOTAL(3,C$5:C259))</f>
        <v>255</v>
      </c>
      <c r="B259" s="86">
        <v>139</v>
      </c>
      <c r="C259" s="369" t="s">
        <v>2848</v>
      </c>
      <c r="D259" s="919" t="s">
        <v>2191</v>
      </c>
      <c r="E259" s="370" t="s">
        <v>1046</v>
      </c>
      <c r="F259" s="63" t="str">
        <f>VLOOKUP(C259,'T3-26'!$C$126:$E$334,3,0)</f>
        <v>Võ Văn Chẵng</v>
      </c>
      <c r="G259" s="774">
        <v>4410000</v>
      </c>
      <c r="H259" s="774"/>
      <c r="I259" s="96" t="s">
        <v>32</v>
      </c>
      <c r="J259" s="63">
        <f t="shared" si="10"/>
        <v>1</v>
      </c>
      <c r="K259" s="56" t="s">
        <v>33</v>
      </c>
      <c r="L259" s="56" t="s">
        <v>34</v>
      </c>
      <c r="M259" s="46"/>
      <c r="N259" s="46" t="s">
        <v>671</v>
      </c>
      <c r="O259" s="234">
        <v>31685</v>
      </c>
      <c r="P259" s="75">
        <v>45807</v>
      </c>
      <c r="Q259" s="625" t="s">
        <v>117</v>
      </c>
      <c r="R259" s="106" t="s">
        <v>2942</v>
      </c>
      <c r="S259" s="626" t="str">
        <f t="shared" ca="1" si="12"/>
        <v xml:space="preserve">1 NĂM 2 THÁNG 20 NGÀY </v>
      </c>
      <c r="T259" s="74" t="s">
        <v>1822</v>
      </c>
      <c r="U259" s="80" t="s">
        <v>1822</v>
      </c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108">
        <v>45498</v>
      </c>
      <c r="AH259" s="108"/>
      <c r="AI259" s="46" t="s">
        <v>2779</v>
      </c>
      <c r="AJ259" s="108" t="s">
        <v>2332</v>
      </c>
      <c r="AK259" s="108" t="s">
        <v>1179</v>
      </c>
      <c r="AL259" s="627"/>
      <c r="AM259" s="628"/>
      <c r="AN259" s="108" t="s">
        <v>156</v>
      </c>
      <c r="AO259" s="108"/>
      <c r="AP259" s="56" t="s">
        <v>1055</v>
      </c>
      <c r="AQ259" s="36">
        <f t="shared" ca="1" si="11"/>
        <v>39</v>
      </c>
    </row>
    <row r="260" spans="1:43" s="624" customFormat="1" ht="17.25" customHeight="1">
      <c r="A260" s="25">
        <f>IF(C260=0,"",SUBTOTAL(3,C$5:C260))</f>
        <v>256</v>
      </c>
      <c r="B260" s="86">
        <v>140</v>
      </c>
      <c r="C260" s="369" t="s">
        <v>2852</v>
      </c>
      <c r="D260" s="919" t="s">
        <v>3231</v>
      </c>
      <c r="E260" s="370" t="s">
        <v>2856</v>
      </c>
      <c r="F260" s="63" t="str">
        <f>VLOOKUP(C260,'T3-26'!$C$126:$E$334,3,0)</f>
        <v>Mai Chí Công</v>
      </c>
      <c r="G260" s="774">
        <v>4410000</v>
      </c>
      <c r="H260" s="774"/>
      <c r="I260" s="96" t="s">
        <v>32</v>
      </c>
      <c r="J260" s="63">
        <f t="shared" si="10"/>
        <v>1</v>
      </c>
      <c r="K260" s="56" t="s">
        <v>33</v>
      </c>
      <c r="L260" s="56" t="s">
        <v>34</v>
      </c>
      <c r="M260" s="46"/>
      <c r="N260" s="46" t="s">
        <v>671</v>
      </c>
      <c r="O260" s="234">
        <v>29587</v>
      </c>
      <c r="P260" s="75">
        <v>45807</v>
      </c>
      <c r="Q260" s="625" t="s">
        <v>117</v>
      </c>
      <c r="R260" s="106" t="s">
        <v>2943</v>
      </c>
      <c r="S260" s="626" t="str">
        <f t="shared" ca="1" si="12"/>
        <v xml:space="preserve">1 NĂM 2 THÁNG 20 NGÀY </v>
      </c>
      <c r="T260" s="74" t="s">
        <v>2944</v>
      </c>
      <c r="U260" s="80" t="s">
        <v>2944</v>
      </c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108">
        <v>44419</v>
      </c>
      <c r="AH260" s="108"/>
      <c r="AI260" s="46" t="s">
        <v>232</v>
      </c>
      <c r="AJ260" s="108" t="s">
        <v>2945</v>
      </c>
      <c r="AK260" s="108" t="s">
        <v>2946</v>
      </c>
      <c r="AL260" s="627"/>
      <c r="AM260" s="628"/>
      <c r="AN260" s="108" t="s">
        <v>156</v>
      </c>
      <c r="AO260" s="108"/>
      <c r="AP260" s="56" t="s">
        <v>1055</v>
      </c>
      <c r="AQ260" s="36">
        <f t="shared" ca="1" si="11"/>
        <v>45</v>
      </c>
    </row>
    <row r="261" spans="1:43" s="624" customFormat="1">
      <c r="A261" s="25">
        <f>IF(C261=0,"",SUBTOTAL(3,C$5:C261))</f>
        <v>257</v>
      </c>
      <c r="B261" s="86">
        <v>141</v>
      </c>
      <c r="C261" s="369" t="s">
        <v>2853</v>
      </c>
      <c r="D261" s="919" t="s">
        <v>3295</v>
      </c>
      <c r="E261" s="370" t="s">
        <v>2857</v>
      </c>
      <c r="F261" s="63" t="str">
        <f>VLOOKUP(C261,'T3-26'!$C$126:$E$334,3,0)</f>
        <v>Danh Thị Tuyết Nhung</v>
      </c>
      <c r="G261" s="774">
        <v>4410000</v>
      </c>
      <c r="H261" s="774"/>
      <c r="I261" s="63" t="s">
        <v>63</v>
      </c>
      <c r="J261" s="63">
        <f t="shared" si="10"/>
        <v>0</v>
      </c>
      <c r="K261" s="56" t="s">
        <v>33</v>
      </c>
      <c r="L261" s="56" t="s">
        <v>34</v>
      </c>
      <c r="M261" s="46"/>
      <c r="N261" s="46" t="s">
        <v>671</v>
      </c>
      <c r="O261" s="234">
        <v>35143</v>
      </c>
      <c r="P261" s="75">
        <v>45807</v>
      </c>
      <c r="Q261" s="625" t="s">
        <v>117</v>
      </c>
      <c r="R261" s="106" t="s">
        <v>2950</v>
      </c>
      <c r="S261" s="626" t="str">
        <f t="shared" ca="1" si="12"/>
        <v xml:space="preserve">1 NĂM 2 THÁNG 20 NGÀY </v>
      </c>
      <c r="T261" s="74" t="s">
        <v>2947</v>
      </c>
      <c r="U261" s="80" t="s">
        <v>2947</v>
      </c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108">
        <v>44939</v>
      </c>
      <c r="AH261" s="108"/>
      <c r="AI261" s="46" t="s">
        <v>232</v>
      </c>
      <c r="AJ261" s="108" t="s">
        <v>2948</v>
      </c>
      <c r="AK261" s="108" t="s">
        <v>2949</v>
      </c>
      <c r="AL261" s="627"/>
      <c r="AM261" s="628"/>
      <c r="AN261" s="108" t="s">
        <v>156</v>
      </c>
      <c r="AO261" s="108"/>
      <c r="AP261" s="56" t="s">
        <v>1055</v>
      </c>
      <c r="AQ261" s="36">
        <f t="shared" ca="1" si="11"/>
        <v>30</v>
      </c>
    </row>
    <row r="262" spans="1:43" s="624" customFormat="1">
      <c r="A262" s="25">
        <f>IF(C262=0,"",SUBTOTAL(3,C$5:C262))</f>
        <v>258</v>
      </c>
      <c r="B262" s="86">
        <v>142</v>
      </c>
      <c r="C262" s="369" t="s">
        <v>2854</v>
      </c>
      <c r="D262" s="919" t="s">
        <v>3309</v>
      </c>
      <c r="E262" s="370" t="s">
        <v>2858</v>
      </c>
      <c r="F262" s="63" t="str">
        <f>VLOOKUP(C262,'T3-26'!$C$126:$E$334,3,0)</f>
        <v>Lâm Văn Vũ</v>
      </c>
      <c r="G262" s="774">
        <v>4410000</v>
      </c>
      <c r="H262" s="774"/>
      <c r="I262" s="96" t="s">
        <v>32</v>
      </c>
      <c r="J262" s="63">
        <f t="shared" si="10"/>
        <v>1</v>
      </c>
      <c r="K262" s="56" t="s">
        <v>33</v>
      </c>
      <c r="L262" s="56" t="s">
        <v>34</v>
      </c>
      <c r="M262" s="46"/>
      <c r="N262" s="46" t="s">
        <v>671</v>
      </c>
      <c r="O262" s="234">
        <v>27760</v>
      </c>
      <c r="P262" s="75">
        <v>45807</v>
      </c>
      <c r="Q262" s="625" t="s">
        <v>117</v>
      </c>
      <c r="R262" s="106" t="s">
        <v>2951</v>
      </c>
      <c r="S262" s="626" t="str">
        <f t="shared" ca="1" si="12"/>
        <v xml:space="preserve">1 NĂM 2 THÁNG 20 NGÀY </v>
      </c>
      <c r="T262" s="74" t="s">
        <v>2952</v>
      </c>
      <c r="U262" s="80" t="s">
        <v>2952</v>
      </c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108">
        <v>44631</v>
      </c>
      <c r="AH262" s="108"/>
      <c r="AI262" s="46" t="s">
        <v>232</v>
      </c>
      <c r="AJ262" s="108" t="s">
        <v>2953</v>
      </c>
      <c r="AK262" s="108" t="s">
        <v>2954</v>
      </c>
      <c r="AL262" s="627"/>
      <c r="AM262" s="628"/>
      <c r="AN262" s="108" t="s">
        <v>156</v>
      </c>
      <c r="AO262" s="108"/>
      <c r="AP262" s="56" t="s">
        <v>1055</v>
      </c>
      <c r="AQ262" s="36">
        <f t="shared" ca="1" si="11"/>
        <v>50</v>
      </c>
    </row>
    <row r="263" spans="1:43" s="624" customFormat="1">
      <c r="A263" s="25">
        <f>IF(C263=0,"",SUBTOTAL(3,C$5:C263))</f>
        <v>259</v>
      </c>
      <c r="B263" s="86">
        <v>143</v>
      </c>
      <c r="C263" s="369" t="s">
        <v>2855</v>
      </c>
      <c r="D263" s="919" t="s">
        <v>3178</v>
      </c>
      <c r="E263" s="370" t="s">
        <v>2859</v>
      </c>
      <c r="F263" s="63" t="str">
        <f>VLOOKUP(C263,'T3-26'!$C$126:$E$334,3,0)</f>
        <v>Nguyễn Văn Liêu</v>
      </c>
      <c r="G263" s="774">
        <v>4410000</v>
      </c>
      <c r="H263" s="774"/>
      <c r="I263" s="96" t="s">
        <v>32</v>
      </c>
      <c r="J263" s="63">
        <f t="shared" si="10"/>
        <v>1</v>
      </c>
      <c r="K263" s="56" t="s">
        <v>33</v>
      </c>
      <c r="L263" s="56" t="s">
        <v>34</v>
      </c>
      <c r="M263" s="46"/>
      <c r="N263" s="46" t="s">
        <v>671</v>
      </c>
      <c r="O263" s="234">
        <v>32392</v>
      </c>
      <c r="P263" s="75">
        <v>45807</v>
      </c>
      <c r="Q263" s="625" t="s">
        <v>117</v>
      </c>
      <c r="R263" s="106" t="s">
        <v>2955</v>
      </c>
      <c r="S263" s="626" t="str">
        <f t="shared" ca="1" si="12"/>
        <v xml:space="preserve">1 NĂM 2 THÁNG 20 NGÀY </v>
      </c>
      <c r="T263" s="74" t="s">
        <v>2956</v>
      </c>
      <c r="U263" s="80" t="s">
        <v>2956</v>
      </c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108">
        <v>44521</v>
      </c>
      <c r="AH263" s="108"/>
      <c r="AI263" s="46" t="s">
        <v>232</v>
      </c>
      <c r="AJ263" s="108" t="s">
        <v>2009</v>
      </c>
      <c r="AK263" s="108" t="s">
        <v>2957</v>
      </c>
      <c r="AL263" s="627"/>
      <c r="AM263" s="628"/>
      <c r="AN263" s="108" t="s">
        <v>156</v>
      </c>
      <c r="AO263" s="108"/>
      <c r="AP263" s="56" t="s">
        <v>1055</v>
      </c>
      <c r="AQ263" s="36">
        <f t="shared" ca="1" si="11"/>
        <v>37</v>
      </c>
    </row>
    <row r="264" spans="1:43" s="624" customFormat="1">
      <c r="A264" s="25">
        <f>IF(C264=0,"",SUBTOTAL(3,C$5:C264))</f>
        <v>260</v>
      </c>
      <c r="B264" s="86">
        <v>144</v>
      </c>
      <c r="C264" s="369" t="s">
        <v>2860</v>
      </c>
      <c r="D264" s="919" t="s">
        <v>3312</v>
      </c>
      <c r="E264" s="370" t="s">
        <v>2864</v>
      </c>
      <c r="F264" s="63" t="str">
        <f>VLOOKUP(C264,'T3-26'!$C$126:$E$334,3,0)</f>
        <v>Phan Bé Năm</v>
      </c>
      <c r="G264" s="774">
        <v>4410000</v>
      </c>
      <c r="H264" s="774"/>
      <c r="I264" s="96" t="s">
        <v>32</v>
      </c>
      <c r="J264" s="63">
        <f t="shared" si="10"/>
        <v>1</v>
      </c>
      <c r="K264" s="56" t="s">
        <v>33</v>
      </c>
      <c r="L264" s="56" t="s">
        <v>34</v>
      </c>
      <c r="M264" s="46"/>
      <c r="N264" s="46" t="s">
        <v>671</v>
      </c>
      <c r="O264" s="234">
        <v>30176</v>
      </c>
      <c r="P264" s="75">
        <v>45807</v>
      </c>
      <c r="Q264" s="625" t="s">
        <v>117</v>
      </c>
      <c r="R264" s="106" t="s">
        <v>2958</v>
      </c>
      <c r="S264" s="626" t="str">
        <f t="shared" ca="1" si="12"/>
        <v xml:space="preserve">1 NĂM 2 THÁNG 20 NGÀY </v>
      </c>
      <c r="T264" s="74" t="s">
        <v>2959</v>
      </c>
      <c r="U264" s="80" t="s">
        <v>2959</v>
      </c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108">
        <v>44736</v>
      </c>
      <c r="AH264" s="108"/>
      <c r="AI264" s="46" t="s">
        <v>232</v>
      </c>
      <c r="AJ264" s="108" t="s">
        <v>2343</v>
      </c>
      <c r="AK264" s="108" t="s">
        <v>2492</v>
      </c>
      <c r="AL264" s="627"/>
      <c r="AM264" s="628"/>
      <c r="AN264" s="108" t="s">
        <v>156</v>
      </c>
      <c r="AO264" s="108"/>
      <c r="AP264" s="56" t="s">
        <v>1055</v>
      </c>
      <c r="AQ264" s="36">
        <f t="shared" ca="1" si="11"/>
        <v>44</v>
      </c>
    </row>
    <row r="265" spans="1:43" s="624" customFormat="1">
      <c r="A265" s="25">
        <f>IF(C265=0,"",SUBTOTAL(3,C$5:C265))</f>
        <v>261</v>
      </c>
      <c r="B265" s="86">
        <v>145</v>
      </c>
      <c r="C265" s="369" t="s">
        <v>2861</v>
      </c>
      <c r="D265" s="919" t="s">
        <v>3255</v>
      </c>
      <c r="E265" s="370" t="s">
        <v>2865</v>
      </c>
      <c r="F265" s="63" t="str">
        <f>VLOOKUP(C265,'T3-26'!$C$126:$E$334,3,0)</f>
        <v>Nguyễn Văn Đông</v>
      </c>
      <c r="G265" s="774">
        <v>4410000</v>
      </c>
      <c r="H265" s="774"/>
      <c r="I265" s="96" t="s">
        <v>32</v>
      </c>
      <c r="J265" s="63">
        <f t="shared" si="10"/>
        <v>1</v>
      </c>
      <c r="K265" s="56" t="s">
        <v>33</v>
      </c>
      <c r="L265" s="56" t="s">
        <v>34</v>
      </c>
      <c r="M265" s="46"/>
      <c r="N265" s="46" t="s">
        <v>671</v>
      </c>
      <c r="O265" s="234">
        <v>34020</v>
      </c>
      <c r="P265" s="75">
        <v>45807</v>
      </c>
      <c r="Q265" s="625" t="s">
        <v>117</v>
      </c>
      <c r="R265" s="106" t="s">
        <v>2960</v>
      </c>
      <c r="S265" s="626" t="str">
        <f t="shared" ca="1" si="12"/>
        <v xml:space="preserve">1 NĂM 2 THÁNG 20 NGÀY </v>
      </c>
      <c r="T265" s="74" t="s">
        <v>2961</v>
      </c>
      <c r="U265" s="80" t="s">
        <v>2961</v>
      </c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108">
        <v>44724</v>
      </c>
      <c r="AH265" s="108"/>
      <c r="AI265" s="46" t="s">
        <v>232</v>
      </c>
      <c r="AJ265" s="108" t="s">
        <v>2332</v>
      </c>
      <c r="AK265" s="108" t="s">
        <v>2439</v>
      </c>
      <c r="AL265" s="627"/>
      <c r="AM265" s="628"/>
      <c r="AN265" s="108" t="s">
        <v>156</v>
      </c>
      <c r="AO265" s="108"/>
      <c r="AP265" s="56" t="s">
        <v>1055</v>
      </c>
      <c r="AQ265" s="36">
        <f t="shared" ca="1" si="11"/>
        <v>33</v>
      </c>
    </row>
    <row r="266" spans="1:43" s="624" customFormat="1">
      <c r="A266" s="25">
        <f>IF(C266=0,"",SUBTOTAL(3,C$5:C266))</f>
        <v>262</v>
      </c>
      <c r="B266" s="86">
        <v>146</v>
      </c>
      <c r="C266" s="369" t="s">
        <v>2862</v>
      </c>
      <c r="D266" s="919" t="s">
        <v>3167</v>
      </c>
      <c r="E266" s="370" t="s">
        <v>1676</v>
      </c>
      <c r="F266" s="63" t="str">
        <f>VLOOKUP(C266,'T3-26'!$C$126:$E$334,3,0)</f>
        <v>Nguyễn Văn Xuyên</v>
      </c>
      <c r="G266" s="774">
        <v>4410000</v>
      </c>
      <c r="H266" s="774"/>
      <c r="I266" s="96" t="s">
        <v>32</v>
      </c>
      <c r="J266" s="63">
        <f t="shared" si="10"/>
        <v>1</v>
      </c>
      <c r="K266" s="56" t="s">
        <v>33</v>
      </c>
      <c r="L266" s="56" t="s">
        <v>34</v>
      </c>
      <c r="M266" s="46"/>
      <c r="N266" s="46" t="s">
        <v>671</v>
      </c>
      <c r="O266" s="234">
        <v>26297</v>
      </c>
      <c r="P266" s="75">
        <v>45807</v>
      </c>
      <c r="Q266" s="625" t="s">
        <v>117</v>
      </c>
      <c r="R266" s="106" t="s">
        <v>2962</v>
      </c>
      <c r="S266" s="626" t="str">
        <f t="shared" ca="1" si="12"/>
        <v xml:space="preserve">1 NĂM 2 THÁNG 20 NGÀY </v>
      </c>
      <c r="T266" s="74" t="s">
        <v>2963</v>
      </c>
      <c r="U266" s="80" t="s">
        <v>2963</v>
      </c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108">
        <v>45131</v>
      </c>
      <c r="AH266" s="108"/>
      <c r="AI266" s="46" t="s">
        <v>232</v>
      </c>
      <c r="AJ266" s="108" t="s">
        <v>1854</v>
      </c>
      <c r="AK266" s="108" t="s">
        <v>2964</v>
      </c>
      <c r="AL266" s="627"/>
      <c r="AM266" s="628"/>
      <c r="AN266" s="108" t="s">
        <v>156</v>
      </c>
      <c r="AO266" s="108"/>
      <c r="AP266" s="56" t="s">
        <v>1055</v>
      </c>
      <c r="AQ266" s="36">
        <f t="shared" ca="1" si="11"/>
        <v>54</v>
      </c>
    </row>
    <row r="267" spans="1:43" s="624" customFormat="1">
      <c r="A267" s="25">
        <f>IF(C267=0,"",SUBTOTAL(3,C$5:C267))</f>
        <v>263</v>
      </c>
      <c r="B267" s="86">
        <v>147</v>
      </c>
      <c r="C267" s="369" t="s">
        <v>2863</v>
      </c>
      <c r="D267" s="919" t="s">
        <v>3252</v>
      </c>
      <c r="E267" s="370" t="s">
        <v>2866</v>
      </c>
      <c r="F267" s="63" t="str">
        <f>VLOOKUP(C267,'T3-26'!$C$126:$E$334,3,0)</f>
        <v>Nguyễn Minh Chung</v>
      </c>
      <c r="G267" s="774">
        <v>4410000</v>
      </c>
      <c r="H267" s="774"/>
      <c r="I267" s="96" t="s">
        <v>32</v>
      </c>
      <c r="J267" s="63">
        <f t="shared" ref="J267:J331" si="13">IF(I267="nữ",0,1)</f>
        <v>1</v>
      </c>
      <c r="K267" s="56" t="s">
        <v>33</v>
      </c>
      <c r="L267" s="56" t="s">
        <v>34</v>
      </c>
      <c r="M267" s="46"/>
      <c r="N267" s="46" t="s">
        <v>671</v>
      </c>
      <c r="O267" s="234">
        <v>36406</v>
      </c>
      <c r="P267" s="75">
        <v>45807</v>
      </c>
      <c r="Q267" s="625" t="s">
        <v>117</v>
      </c>
      <c r="R267" s="106" t="s">
        <v>2965</v>
      </c>
      <c r="S267" s="626" t="str">
        <f t="shared" ca="1" si="12"/>
        <v xml:space="preserve">1 NĂM 2 THÁNG 20 NGÀY </v>
      </c>
      <c r="T267" s="74" t="s">
        <v>2966</v>
      </c>
      <c r="U267" s="80" t="s">
        <v>2966</v>
      </c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108">
        <v>45583</v>
      </c>
      <c r="AH267" s="108"/>
      <c r="AI267" s="46" t="s">
        <v>2779</v>
      </c>
      <c r="AJ267" s="108" t="s">
        <v>2376</v>
      </c>
      <c r="AK267" s="108" t="s">
        <v>2967</v>
      </c>
      <c r="AL267" s="627"/>
      <c r="AM267" s="628"/>
      <c r="AN267" s="108" t="s">
        <v>156</v>
      </c>
      <c r="AO267" s="108"/>
      <c r="AP267" s="56" t="s">
        <v>1055</v>
      </c>
      <c r="AQ267" s="36">
        <f t="shared" ca="1" si="11"/>
        <v>26</v>
      </c>
    </row>
    <row r="268" spans="1:43" s="624" customFormat="1">
      <c r="A268" s="25">
        <f>IF(C268=0,"",SUBTOTAL(3,C$5:C268))</f>
        <v>264</v>
      </c>
      <c r="B268" s="86">
        <v>148</v>
      </c>
      <c r="C268" s="369" t="s">
        <v>2867</v>
      </c>
      <c r="D268" s="919" t="s">
        <v>3099</v>
      </c>
      <c r="E268" s="370" t="s">
        <v>2869</v>
      </c>
      <c r="F268" s="63" t="str">
        <f>VLOOKUP(C268,'T3-26'!$C$126:$E$334,3,0)</f>
        <v>Đặng Bảo</v>
      </c>
      <c r="G268" s="774">
        <v>4410000</v>
      </c>
      <c r="H268" s="774"/>
      <c r="I268" s="96" t="s">
        <v>32</v>
      </c>
      <c r="J268" s="63">
        <f t="shared" si="13"/>
        <v>1</v>
      </c>
      <c r="K268" s="56" t="s">
        <v>33</v>
      </c>
      <c r="L268" s="56" t="s">
        <v>34</v>
      </c>
      <c r="M268" s="46"/>
      <c r="N268" s="46" t="s">
        <v>671</v>
      </c>
      <c r="O268" s="234">
        <v>28685</v>
      </c>
      <c r="P268" s="75">
        <v>45807</v>
      </c>
      <c r="Q268" s="625" t="s">
        <v>117</v>
      </c>
      <c r="R268" s="106" t="s">
        <v>2968</v>
      </c>
      <c r="S268" s="626" t="str">
        <f t="shared" ca="1" si="12"/>
        <v xml:space="preserve">1 NĂM 2 THÁNG 20 NGÀY </v>
      </c>
      <c r="T268" s="74" t="s">
        <v>2969</v>
      </c>
      <c r="U268" s="80" t="s">
        <v>2969</v>
      </c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108">
        <v>44570</v>
      </c>
      <c r="AH268" s="108"/>
      <c r="AI268" s="46" t="s">
        <v>232</v>
      </c>
      <c r="AJ268" s="108" t="s">
        <v>2970</v>
      </c>
      <c r="AK268" s="108" t="s">
        <v>2971</v>
      </c>
      <c r="AL268" s="627"/>
      <c r="AM268" s="628"/>
      <c r="AN268" s="108" t="s">
        <v>156</v>
      </c>
      <c r="AO268" s="108"/>
      <c r="AP268" s="56" t="s">
        <v>1055</v>
      </c>
      <c r="AQ268" s="36">
        <f t="shared" ca="1" si="11"/>
        <v>48</v>
      </c>
    </row>
    <row r="269" spans="1:43" s="624" customFormat="1">
      <c r="A269" s="25">
        <f>IF(C269=0,"",SUBTOTAL(3,C$5:C269))</f>
        <v>265</v>
      </c>
      <c r="B269" s="86">
        <v>149</v>
      </c>
      <c r="C269" s="369" t="s">
        <v>2868</v>
      </c>
      <c r="D269" s="919" t="s">
        <v>2995</v>
      </c>
      <c r="E269" s="370" t="s">
        <v>2870</v>
      </c>
      <c r="F269" s="63" t="str">
        <f>VLOOKUP(C269,'T3-26'!$C$126:$E$334,3,0)</f>
        <v>Đặng Nhật Anh</v>
      </c>
      <c r="G269" s="774">
        <v>4410000</v>
      </c>
      <c r="H269" s="774"/>
      <c r="I269" s="96" t="s">
        <v>32</v>
      </c>
      <c r="J269" s="63">
        <f t="shared" si="13"/>
        <v>1</v>
      </c>
      <c r="K269" s="56" t="s">
        <v>33</v>
      </c>
      <c r="L269" s="56" t="s">
        <v>34</v>
      </c>
      <c r="M269" s="46"/>
      <c r="N269" s="46" t="s">
        <v>671</v>
      </c>
      <c r="O269" s="234">
        <v>32845</v>
      </c>
      <c r="P269" s="75">
        <v>45807</v>
      </c>
      <c r="Q269" s="625" t="s">
        <v>117</v>
      </c>
      <c r="R269" s="106" t="s">
        <v>2972</v>
      </c>
      <c r="S269" s="626" t="str">
        <f t="shared" ca="1" si="12"/>
        <v xml:space="preserve">1 NĂM 2 THÁNG 20 NGÀY </v>
      </c>
      <c r="T269" s="74" t="s">
        <v>2973</v>
      </c>
      <c r="U269" s="80" t="s">
        <v>2973</v>
      </c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108">
        <v>32845</v>
      </c>
      <c r="AH269" s="108"/>
      <c r="AI269" s="46" t="s">
        <v>232</v>
      </c>
      <c r="AJ269" s="108" t="s">
        <v>2974</v>
      </c>
      <c r="AK269" s="108" t="s">
        <v>2975</v>
      </c>
      <c r="AL269" s="627"/>
      <c r="AM269" s="628"/>
      <c r="AN269" s="108" t="s">
        <v>156</v>
      </c>
      <c r="AO269" s="108"/>
      <c r="AP269" s="56" t="s">
        <v>1055</v>
      </c>
      <c r="AQ269" s="36">
        <f t="shared" ca="1" si="11"/>
        <v>36</v>
      </c>
    </row>
    <row r="270" spans="1:43" s="624" customFormat="1">
      <c r="A270" s="25">
        <f>IF(C270=0,"",SUBTOTAL(3,C$5:C270))</f>
        <v>266</v>
      </c>
      <c r="B270" s="86">
        <v>150</v>
      </c>
      <c r="C270" s="369" t="s">
        <v>2871</v>
      </c>
      <c r="D270" s="919" t="s">
        <v>3279</v>
      </c>
      <c r="E270" s="370" t="s">
        <v>2873</v>
      </c>
      <c r="F270" s="63" t="str">
        <f>VLOOKUP(C270,'T3-26'!$C$126:$E$334,3,0)</f>
        <v>Nguyễn Thanh Bảo</v>
      </c>
      <c r="G270" s="774">
        <v>4410000</v>
      </c>
      <c r="H270" s="774"/>
      <c r="I270" s="96" t="s">
        <v>32</v>
      </c>
      <c r="J270" s="63">
        <f t="shared" si="13"/>
        <v>1</v>
      </c>
      <c r="K270" s="56" t="s">
        <v>33</v>
      </c>
      <c r="L270" s="56" t="s">
        <v>489</v>
      </c>
      <c r="M270" s="46"/>
      <c r="N270" s="46" t="s">
        <v>671</v>
      </c>
      <c r="O270" s="234">
        <v>28814</v>
      </c>
      <c r="P270" s="75">
        <v>45807</v>
      </c>
      <c r="Q270" s="625" t="s">
        <v>117</v>
      </c>
      <c r="R270" s="106" t="s">
        <v>2976</v>
      </c>
      <c r="S270" s="626" t="str">
        <f t="shared" ca="1" si="12"/>
        <v xml:space="preserve">1 NĂM 2 THÁNG 20 NGÀY </v>
      </c>
      <c r="T270" s="74" t="s">
        <v>2977</v>
      </c>
      <c r="U270" s="80" t="s">
        <v>2977</v>
      </c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108">
        <v>44838</v>
      </c>
      <c r="AH270" s="108"/>
      <c r="AI270" s="46" t="s">
        <v>232</v>
      </c>
      <c r="AJ270" s="108" t="s">
        <v>2978</v>
      </c>
      <c r="AK270" s="108" t="s">
        <v>2979</v>
      </c>
      <c r="AL270" s="627"/>
      <c r="AM270" s="628"/>
      <c r="AN270" s="108" t="s">
        <v>156</v>
      </c>
      <c r="AO270" s="108"/>
      <c r="AP270" s="56" t="s">
        <v>1055</v>
      </c>
      <c r="AQ270" s="36">
        <f t="shared" ca="1" si="11"/>
        <v>47</v>
      </c>
    </row>
    <row r="271" spans="1:43" s="624" customFormat="1">
      <c r="A271" s="25">
        <f>IF(C271=0,"",SUBTOTAL(3,C$5:C271))</f>
        <v>267</v>
      </c>
      <c r="B271" s="86">
        <v>151</v>
      </c>
      <c r="C271" s="369" t="s">
        <v>2872</v>
      </c>
      <c r="D271" s="919" t="s">
        <v>3266</v>
      </c>
      <c r="E271" s="370" t="s">
        <v>2874</v>
      </c>
      <c r="F271" s="63" t="str">
        <f>VLOOKUP(C271,'T3-26'!$C$126:$E$334,3,0)</f>
        <v>Lại Văn Minh</v>
      </c>
      <c r="G271" s="774">
        <v>4410000</v>
      </c>
      <c r="H271" s="774"/>
      <c r="I271" s="96" t="s">
        <v>32</v>
      </c>
      <c r="J271" s="63">
        <f t="shared" si="13"/>
        <v>1</v>
      </c>
      <c r="K271" s="56" t="s">
        <v>33</v>
      </c>
      <c r="L271" s="56" t="s">
        <v>34</v>
      </c>
      <c r="M271" s="46"/>
      <c r="N271" s="46" t="s">
        <v>671</v>
      </c>
      <c r="O271" s="234">
        <v>39033</v>
      </c>
      <c r="P271" s="75">
        <v>45807</v>
      </c>
      <c r="Q271" s="625" t="s">
        <v>117</v>
      </c>
      <c r="R271" s="106" t="s">
        <v>2980</v>
      </c>
      <c r="S271" s="626" t="str">
        <f t="shared" ca="1" si="12"/>
        <v xml:space="preserve">1 NĂM 2 THÁNG 20 NGÀY </v>
      </c>
      <c r="T271" s="74" t="s">
        <v>2981</v>
      </c>
      <c r="U271" s="80" t="s">
        <v>2981</v>
      </c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108">
        <v>44312</v>
      </c>
      <c r="AH271" s="108"/>
      <c r="AI271" s="46" t="s">
        <v>232</v>
      </c>
      <c r="AJ271" s="108" t="s">
        <v>2372</v>
      </c>
      <c r="AK271" s="108" t="s">
        <v>2982</v>
      </c>
      <c r="AL271" s="627"/>
      <c r="AM271" s="628"/>
      <c r="AN271" s="108" t="s">
        <v>156</v>
      </c>
      <c r="AO271" s="108"/>
      <c r="AP271" s="56" t="s">
        <v>1055</v>
      </c>
      <c r="AQ271" s="36">
        <f t="shared" ca="1" si="11"/>
        <v>19</v>
      </c>
    </row>
    <row r="272" spans="1:43" s="624" customFormat="1">
      <c r="A272" s="25">
        <f>IF(C272=0,"",SUBTOTAL(3,C$5:C272))</f>
        <v>268</v>
      </c>
      <c r="B272" s="86">
        <v>152</v>
      </c>
      <c r="C272" s="369" t="s">
        <v>3324</v>
      </c>
      <c r="D272" s="919" t="s">
        <v>3404</v>
      </c>
      <c r="E272" s="937" t="s">
        <v>3325</v>
      </c>
      <c r="F272" s="63" t="str">
        <f>VLOOKUP(C272,'T3-26'!$C$126:$E$334,3,0)</f>
        <v>Phạm Hữu Phước</v>
      </c>
      <c r="G272" s="774">
        <v>4410000</v>
      </c>
      <c r="H272" s="774"/>
      <c r="I272" s="96" t="s">
        <v>32</v>
      </c>
      <c r="J272" s="63">
        <f t="shared" si="13"/>
        <v>1</v>
      </c>
      <c r="K272" s="56" t="s">
        <v>33</v>
      </c>
      <c r="L272" s="56" t="s">
        <v>34</v>
      </c>
      <c r="M272" s="46"/>
      <c r="N272" s="46" t="s">
        <v>671</v>
      </c>
      <c r="O272" s="234">
        <v>35142</v>
      </c>
      <c r="P272" s="75">
        <v>45903</v>
      </c>
      <c r="Q272" s="625"/>
      <c r="R272" s="30" t="s">
        <v>3353</v>
      </c>
      <c r="S272" s="410" t="str">
        <f t="shared" ca="1" si="12"/>
        <v xml:space="preserve">0 NĂM 11 THÁNG 16 NGÀY </v>
      </c>
      <c r="T272" s="74" t="s">
        <v>3354</v>
      </c>
      <c r="U272" s="74" t="s">
        <v>3354</v>
      </c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108">
        <v>44428</v>
      </c>
      <c r="AH272" s="108"/>
      <c r="AI272" s="46" t="s">
        <v>232</v>
      </c>
      <c r="AJ272" s="108" t="s">
        <v>2001</v>
      </c>
      <c r="AK272" s="108" t="s">
        <v>2002</v>
      </c>
      <c r="AL272" s="627"/>
      <c r="AM272" s="628"/>
      <c r="AN272" s="108" t="s">
        <v>156</v>
      </c>
      <c r="AO272" s="108"/>
      <c r="AP272" s="56" t="s">
        <v>1055</v>
      </c>
      <c r="AQ272" s="36">
        <f t="shared" ca="1" si="11"/>
        <v>30</v>
      </c>
    </row>
    <row r="273" spans="1:43" s="624" customFormat="1">
      <c r="A273" s="25">
        <f>IF(C273=0,"",SUBTOTAL(3,C$5:C273))</f>
        <v>269</v>
      </c>
      <c r="B273" s="86">
        <v>153</v>
      </c>
      <c r="C273" s="369" t="s">
        <v>3326</v>
      </c>
      <c r="D273" s="919" t="s">
        <v>3405</v>
      </c>
      <c r="E273" s="937" t="s">
        <v>3327</v>
      </c>
      <c r="F273" s="63" t="str">
        <f>VLOOKUP(C273,'T3-26'!$C$126:$E$334,3,0)</f>
        <v>Nguyễn Trường Sơn</v>
      </c>
      <c r="G273" s="774">
        <v>4410000</v>
      </c>
      <c r="H273" s="774"/>
      <c r="I273" s="96" t="s">
        <v>32</v>
      </c>
      <c r="J273" s="63">
        <f t="shared" si="13"/>
        <v>1</v>
      </c>
      <c r="K273" s="56" t="s">
        <v>33</v>
      </c>
      <c r="L273" s="56" t="s">
        <v>34</v>
      </c>
      <c r="M273" s="46"/>
      <c r="N273" s="46" t="s">
        <v>671</v>
      </c>
      <c r="O273" s="234">
        <v>36414</v>
      </c>
      <c r="P273" s="75">
        <v>45903</v>
      </c>
      <c r="Q273" s="625"/>
      <c r="R273" s="30" t="s">
        <v>3355</v>
      </c>
      <c r="S273" s="626" t="str">
        <f t="shared" ca="1" si="12"/>
        <v xml:space="preserve">0 NĂM 11 THÁNG 16 NGÀY </v>
      </c>
      <c r="T273" s="74" t="s">
        <v>3356</v>
      </c>
      <c r="U273" s="74" t="s">
        <v>3356</v>
      </c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108">
        <v>45549</v>
      </c>
      <c r="AH273" s="108"/>
      <c r="AI273" s="46" t="s">
        <v>2779</v>
      </c>
      <c r="AJ273" s="108" t="s">
        <v>3357</v>
      </c>
      <c r="AK273" s="108" t="s">
        <v>3358</v>
      </c>
      <c r="AL273" s="627"/>
      <c r="AM273" s="628"/>
      <c r="AN273" s="108" t="s">
        <v>156</v>
      </c>
      <c r="AO273" s="108"/>
      <c r="AP273" s="56" t="s">
        <v>1055</v>
      </c>
      <c r="AQ273" s="36">
        <f t="shared" ca="1" si="11"/>
        <v>26</v>
      </c>
    </row>
    <row r="274" spans="1:43" s="624" customFormat="1">
      <c r="A274" s="25">
        <f>IF(C274=0,"",SUBTOTAL(3,C$5:C274))</f>
        <v>270</v>
      </c>
      <c r="B274" s="86">
        <v>154</v>
      </c>
      <c r="C274" s="369" t="s">
        <v>3328</v>
      </c>
      <c r="D274" s="919" t="s">
        <v>3406</v>
      </c>
      <c r="E274" s="938" t="s">
        <v>3329</v>
      </c>
      <c r="F274" s="63" t="str">
        <f>VLOOKUP(C274,'T3-26'!$C$126:$E$334,3,0)</f>
        <v>Phan Thị Lan Anh</v>
      </c>
      <c r="G274" s="774">
        <v>4410000</v>
      </c>
      <c r="H274" s="774"/>
      <c r="I274" s="96" t="s">
        <v>63</v>
      </c>
      <c r="J274" s="63">
        <f t="shared" si="13"/>
        <v>0</v>
      </c>
      <c r="K274" s="56" t="s">
        <v>33</v>
      </c>
      <c r="L274" s="56" t="s">
        <v>34</v>
      </c>
      <c r="M274" s="46"/>
      <c r="N274" s="46" t="s">
        <v>671</v>
      </c>
      <c r="O274" s="234">
        <v>37348</v>
      </c>
      <c r="P274" s="75">
        <v>45903</v>
      </c>
      <c r="Q274" s="625"/>
      <c r="R274" s="30" t="s">
        <v>3359</v>
      </c>
      <c r="S274" s="626" t="str">
        <f t="shared" ca="1" si="12"/>
        <v xml:space="preserve">0 NĂM 11 THÁNG 16 NGÀY </v>
      </c>
      <c r="T274" s="74" t="s">
        <v>3360</v>
      </c>
      <c r="U274" s="74" t="s">
        <v>3360</v>
      </c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108">
        <v>44326</v>
      </c>
      <c r="AH274" s="108"/>
      <c r="AI274" s="46" t="s">
        <v>232</v>
      </c>
      <c r="AJ274" s="108" t="s">
        <v>3361</v>
      </c>
      <c r="AK274" s="108" t="s">
        <v>3362</v>
      </c>
      <c r="AL274" s="627"/>
      <c r="AM274" s="628"/>
      <c r="AN274" s="108" t="s">
        <v>182</v>
      </c>
      <c r="AO274" s="108"/>
      <c r="AP274" s="56" t="s">
        <v>1055</v>
      </c>
      <c r="AQ274" s="36">
        <f t="shared" ca="1" si="11"/>
        <v>24</v>
      </c>
    </row>
    <row r="275" spans="1:43" s="624" customFormat="1">
      <c r="A275" s="25">
        <f>IF(C275=0,"",SUBTOTAL(3,C$5:C275))</f>
        <v>271</v>
      </c>
      <c r="B275" s="86">
        <v>155</v>
      </c>
      <c r="C275" s="369" t="s">
        <v>3330</v>
      </c>
      <c r="D275" s="919" t="s">
        <v>3407</v>
      </c>
      <c r="E275" s="938" t="s">
        <v>3331</v>
      </c>
      <c r="F275" s="63" t="str">
        <f>VLOOKUP(C275,'T3-26'!$C$126:$E$334,3,0)</f>
        <v>Trần Thị Bảo Hân</v>
      </c>
      <c r="G275" s="774">
        <v>4410000</v>
      </c>
      <c r="H275" s="774"/>
      <c r="I275" s="96" t="s">
        <v>63</v>
      </c>
      <c r="J275" s="63">
        <f t="shared" si="13"/>
        <v>0</v>
      </c>
      <c r="K275" s="56" t="s">
        <v>33</v>
      </c>
      <c r="L275" s="56" t="s">
        <v>34</v>
      </c>
      <c r="M275" s="46"/>
      <c r="N275" s="46" t="s">
        <v>671</v>
      </c>
      <c r="O275" s="234">
        <v>38083</v>
      </c>
      <c r="P275" s="75">
        <v>45903</v>
      </c>
      <c r="Q275" s="625"/>
      <c r="R275" s="30" t="s">
        <v>3363</v>
      </c>
      <c r="S275" s="626" t="str">
        <f t="shared" ca="1" si="12"/>
        <v xml:space="preserve">0 NĂM 11 THÁNG 16 NGÀY </v>
      </c>
      <c r="T275" s="74" t="s">
        <v>3364</v>
      </c>
      <c r="U275" s="74" t="s">
        <v>3364</v>
      </c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108">
        <v>44314</v>
      </c>
      <c r="AH275" s="108"/>
      <c r="AI275" s="46" t="s">
        <v>232</v>
      </c>
      <c r="AJ275" s="108" t="s">
        <v>2768</v>
      </c>
      <c r="AK275" s="108" t="s">
        <v>3365</v>
      </c>
      <c r="AL275" s="627"/>
      <c r="AM275" s="628"/>
      <c r="AN275" s="108" t="s">
        <v>156</v>
      </c>
      <c r="AO275" s="108"/>
      <c r="AP275" s="56" t="s">
        <v>1055</v>
      </c>
      <c r="AQ275" s="36">
        <f t="shared" ca="1" si="11"/>
        <v>22</v>
      </c>
    </row>
    <row r="276" spans="1:43" s="624" customFormat="1">
      <c r="A276" s="25">
        <f>IF(C276=0,"",SUBTOTAL(3,C$5:C276))</f>
        <v>272</v>
      </c>
      <c r="B276" s="86">
        <v>156</v>
      </c>
      <c r="C276" s="369" t="s">
        <v>3332</v>
      </c>
      <c r="D276" s="919" t="s">
        <v>3408</v>
      </c>
      <c r="E276" s="937" t="s">
        <v>3333</v>
      </c>
      <c r="F276" s="63" t="str">
        <f>VLOOKUP(C276,'T3-26'!$C$126:$E$334,3,0)</f>
        <v>Lê Văn Tư</v>
      </c>
      <c r="G276" s="774">
        <v>4410000</v>
      </c>
      <c r="H276" s="774"/>
      <c r="I276" s="96" t="s">
        <v>32</v>
      </c>
      <c r="J276" s="63">
        <f t="shared" si="13"/>
        <v>1</v>
      </c>
      <c r="K276" s="56" t="s">
        <v>33</v>
      </c>
      <c r="L276" s="56" t="s">
        <v>34</v>
      </c>
      <c r="M276" s="46"/>
      <c r="N276" s="46" t="s">
        <v>671</v>
      </c>
      <c r="O276" s="234">
        <v>35591</v>
      </c>
      <c r="P276" s="75">
        <v>45903</v>
      </c>
      <c r="Q276" s="625"/>
      <c r="R276" s="30" t="s">
        <v>3366</v>
      </c>
      <c r="S276" s="626" t="str">
        <f t="shared" ca="1" si="12"/>
        <v xml:space="preserve">0 NĂM 11 THÁNG 16 NGÀY </v>
      </c>
      <c r="T276" s="74" t="s">
        <v>3367</v>
      </c>
      <c r="U276" s="74" t="s">
        <v>3367</v>
      </c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108">
        <v>44522</v>
      </c>
      <c r="AH276" s="108"/>
      <c r="AI276" s="46" t="s">
        <v>232</v>
      </c>
      <c r="AJ276" s="108" t="s">
        <v>3368</v>
      </c>
      <c r="AK276" s="108" t="s">
        <v>3369</v>
      </c>
      <c r="AL276" s="627"/>
      <c r="AM276" s="628"/>
      <c r="AN276" s="108" t="s">
        <v>156</v>
      </c>
      <c r="AO276" s="108"/>
      <c r="AP276" s="56" t="s">
        <v>1055</v>
      </c>
      <c r="AQ276" s="36">
        <f t="shared" ca="1" si="11"/>
        <v>29</v>
      </c>
    </row>
    <row r="277" spans="1:43" s="624" customFormat="1">
      <c r="A277" s="25">
        <f>IF(C277=0,"",SUBTOTAL(3,C$5:C277))</f>
        <v>273</v>
      </c>
      <c r="B277" s="86">
        <v>157</v>
      </c>
      <c r="C277" s="369" t="s">
        <v>3334</v>
      </c>
      <c r="D277" s="919" t="s">
        <v>3409</v>
      </c>
      <c r="E277" s="937" t="s">
        <v>3335</v>
      </c>
      <c r="F277" s="63" t="str">
        <f>VLOOKUP(C277,'T3-26'!$C$126:$E$334,3,0)</f>
        <v>Nguyễn Văn Vũ B</v>
      </c>
      <c r="G277" s="774">
        <v>4410000</v>
      </c>
      <c r="H277" s="774"/>
      <c r="I277" s="96" t="s">
        <v>32</v>
      </c>
      <c r="J277" s="63">
        <f t="shared" si="13"/>
        <v>1</v>
      </c>
      <c r="K277" s="56" t="s">
        <v>33</v>
      </c>
      <c r="L277" s="56" t="s">
        <v>34</v>
      </c>
      <c r="M277" s="46"/>
      <c r="N277" s="46" t="s">
        <v>671</v>
      </c>
      <c r="O277" s="234">
        <v>29587</v>
      </c>
      <c r="P277" s="75">
        <v>45903</v>
      </c>
      <c r="Q277" s="625"/>
      <c r="R277" s="30" t="s">
        <v>3370</v>
      </c>
      <c r="S277" s="626" t="str">
        <f t="shared" ca="1" si="12"/>
        <v xml:space="preserve">0 NĂM 11 THÁNG 16 NGÀY </v>
      </c>
      <c r="T277" s="74" t="s">
        <v>3371</v>
      </c>
      <c r="U277" s="74" t="s">
        <v>3371</v>
      </c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108">
        <v>44311</v>
      </c>
      <c r="AH277" s="108"/>
      <c r="AI277" s="46" t="s">
        <v>232</v>
      </c>
      <c r="AJ277" s="108" t="s">
        <v>1854</v>
      </c>
      <c r="AK277" s="108" t="s">
        <v>3372</v>
      </c>
      <c r="AL277" s="627"/>
      <c r="AM277" s="628"/>
      <c r="AN277" s="108" t="s">
        <v>156</v>
      </c>
      <c r="AO277" s="108"/>
      <c r="AP277" s="56" t="s">
        <v>1055</v>
      </c>
      <c r="AQ277" s="36">
        <f t="shared" ca="1" si="11"/>
        <v>45</v>
      </c>
    </row>
    <row r="278" spans="1:43" s="624" customFormat="1">
      <c r="A278" s="25">
        <f>IF(C278=0,"",SUBTOTAL(3,C$5:C278))</f>
        <v>274</v>
      </c>
      <c r="B278" s="86">
        <v>158</v>
      </c>
      <c r="C278" s="369" t="s">
        <v>3336</v>
      </c>
      <c r="D278" s="919" t="s">
        <v>3410</v>
      </c>
      <c r="E278" s="937" t="s">
        <v>3337</v>
      </c>
      <c r="F278" s="63" t="str">
        <f>VLOOKUP(C278,'T3-26'!$C$126:$E$334,3,0)</f>
        <v>Đào Ngọc Hà</v>
      </c>
      <c r="G278" s="774">
        <v>4410000</v>
      </c>
      <c r="H278" s="774"/>
      <c r="I278" s="96" t="s">
        <v>32</v>
      </c>
      <c r="J278" s="63">
        <f t="shared" si="13"/>
        <v>1</v>
      </c>
      <c r="K278" s="56" t="s">
        <v>3376</v>
      </c>
      <c r="L278" s="56" t="s">
        <v>34</v>
      </c>
      <c r="M278" s="46"/>
      <c r="N278" s="46" t="s">
        <v>671</v>
      </c>
      <c r="O278" s="234">
        <v>30435</v>
      </c>
      <c r="P278" s="75">
        <v>45903</v>
      </c>
      <c r="Q278" s="625"/>
      <c r="R278" s="30" t="s">
        <v>3373</v>
      </c>
      <c r="S278" s="626" t="str">
        <f t="shared" ca="1" si="12"/>
        <v xml:space="preserve">0 NĂM 11 THÁNG 16 NGÀY </v>
      </c>
      <c r="T278" s="74" t="s">
        <v>3374</v>
      </c>
      <c r="U278" s="74" t="s">
        <v>3374</v>
      </c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108">
        <v>44418</v>
      </c>
      <c r="AH278" s="108"/>
      <c r="AI278" s="46" t="s">
        <v>232</v>
      </c>
      <c r="AJ278" s="108" t="s">
        <v>2751</v>
      </c>
      <c r="AK278" s="108" t="s">
        <v>3375</v>
      </c>
      <c r="AL278" s="627"/>
      <c r="AM278" s="628"/>
      <c r="AN278" s="108" t="s">
        <v>156</v>
      </c>
      <c r="AO278" s="108"/>
      <c r="AP278" s="56" t="s">
        <v>1055</v>
      </c>
      <c r="AQ278" s="36">
        <f t="shared" ca="1" si="11"/>
        <v>43</v>
      </c>
    </row>
    <row r="279" spans="1:43" s="624" customFormat="1">
      <c r="A279" s="25">
        <f>IF(C279=0,"",SUBTOTAL(3,C$5:C279))</f>
        <v>275</v>
      </c>
      <c r="B279" s="86">
        <v>160</v>
      </c>
      <c r="C279" s="369" t="s">
        <v>3340</v>
      </c>
      <c r="D279" s="919" t="s">
        <v>3412</v>
      </c>
      <c r="E279" s="937" t="s">
        <v>3341</v>
      </c>
      <c r="F279" s="63" t="str">
        <f>VLOOKUP(C279,'T3-26'!$C$126:$E$334,3,0)</f>
        <v>Lâm Văn Trãi</v>
      </c>
      <c r="G279" s="774">
        <v>4410000</v>
      </c>
      <c r="H279" s="774"/>
      <c r="I279" s="96" t="s">
        <v>32</v>
      </c>
      <c r="J279" s="63">
        <f t="shared" si="13"/>
        <v>1</v>
      </c>
      <c r="K279" s="56" t="s">
        <v>33</v>
      </c>
      <c r="L279" s="56" t="s">
        <v>34</v>
      </c>
      <c r="M279" s="46"/>
      <c r="N279" s="46" t="s">
        <v>671</v>
      </c>
      <c r="O279" s="234">
        <v>29608</v>
      </c>
      <c r="P279" s="75">
        <v>45903</v>
      </c>
      <c r="Q279" s="625"/>
      <c r="R279" s="30" t="s">
        <v>3381</v>
      </c>
      <c r="S279" s="626" t="str">
        <f t="shared" ca="1" si="12"/>
        <v xml:space="preserve">0 NĂM 11 THÁNG 16 NGÀY </v>
      </c>
      <c r="T279" s="74" t="s">
        <v>3382</v>
      </c>
      <c r="U279" s="74" t="s">
        <v>3382</v>
      </c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108">
        <v>44417</v>
      </c>
      <c r="AH279" s="108"/>
      <c r="AI279" s="46" t="s">
        <v>232</v>
      </c>
      <c r="AJ279" s="108" t="s">
        <v>2297</v>
      </c>
      <c r="AK279" s="108" t="s">
        <v>801</v>
      </c>
      <c r="AL279" s="627"/>
      <c r="AM279" s="628"/>
      <c r="AN279" s="108" t="s">
        <v>156</v>
      </c>
      <c r="AO279" s="108"/>
      <c r="AP279" s="56" t="s">
        <v>1055</v>
      </c>
      <c r="AQ279" s="36">
        <f t="shared" ca="1" si="11"/>
        <v>45</v>
      </c>
    </row>
    <row r="280" spans="1:43" s="624" customFormat="1">
      <c r="A280" s="25">
        <f>IF(C280=0,"",SUBTOTAL(3,C$5:C280))</f>
        <v>276</v>
      </c>
      <c r="B280" s="86">
        <v>161</v>
      </c>
      <c r="C280" s="369" t="s">
        <v>3342</v>
      </c>
      <c r="D280" s="919" t="s">
        <v>3413</v>
      </c>
      <c r="E280" s="937" t="s">
        <v>1716</v>
      </c>
      <c r="F280" s="63" t="str">
        <f>VLOOKUP(C280,'T3-26'!$C$126:$E$334,3,0)</f>
        <v>Hoàng Văn Tư</v>
      </c>
      <c r="G280" s="774">
        <v>4410000</v>
      </c>
      <c r="H280" s="774"/>
      <c r="I280" s="96" t="s">
        <v>32</v>
      </c>
      <c r="J280" s="63">
        <f t="shared" si="13"/>
        <v>1</v>
      </c>
      <c r="K280" s="56" t="s">
        <v>3385</v>
      </c>
      <c r="L280" s="56" t="s">
        <v>34</v>
      </c>
      <c r="M280" s="46"/>
      <c r="N280" s="46" t="s">
        <v>671</v>
      </c>
      <c r="O280" s="234">
        <v>33516</v>
      </c>
      <c r="P280" s="75">
        <v>45903</v>
      </c>
      <c r="Q280" s="625"/>
      <c r="R280" s="30" t="s">
        <v>3383</v>
      </c>
      <c r="S280" s="626" t="str">
        <f t="shared" ca="1" si="12"/>
        <v xml:space="preserve">0 NĂM 11 THÁNG 16 NGÀY </v>
      </c>
      <c r="T280" s="74" t="s">
        <v>3384</v>
      </c>
      <c r="U280" s="74" t="s">
        <v>3384</v>
      </c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108">
        <v>44624</v>
      </c>
      <c r="AH280" s="108"/>
      <c r="AI280" s="46" t="s">
        <v>232</v>
      </c>
      <c r="AJ280" s="108" t="s">
        <v>3386</v>
      </c>
      <c r="AK280" s="108" t="s">
        <v>3387</v>
      </c>
      <c r="AL280" s="627"/>
      <c r="AM280" s="628"/>
      <c r="AN280" s="108" t="s">
        <v>156</v>
      </c>
      <c r="AO280" s="108"/>
      <c r="AP280" s="56" t="s">
        <v>1055</v>
      </c>
      <c r="AQ280" s="36">
        <f t="shared" ca="1" si="11"/>
        <v>34</v>
      </c>
    </row>
    <row r="281" spans="1:43" s="624" customFormat="1">
      <c r="A281" s="25">
        <f>IF(C281=0,"",SUBTOTAL(3,C$5:C281))</f>
        <v>277</v>
      </c>
      <c r="B281" s="86">
        <v>162</v>
      </c>
      <c r="C281" s="369" t="s">
        <v>3343</v>
      </c>
      <c r="D281" s="919" t="s">
        <v>3414</v>
      </c>
      <c r="E281" s="938" t="s">
        <v>3344</v>
      </c>
      <c r="F281" s="63" t="str">
        <f>VLOOKUP(C281,'T3-26'!$C$126:$E$334,3,0)</f>
        <v>Huỳnh Minh Thư</v>
      </c>
      <c r="G281" s="774">
        <v>4410000</v>
      </c>
      <c r="H281" s="774"/>
      <c r="I281" s="96" t="s">
        <v>32</v>
      </c>
      <c r="J281" s="63">
        <f t="shared" si="13"/>
        <v>1</v>
      </c>
      <c r="K281" s="56" t="s">
        <v>33</v>
      </c>
      <c r="L281" s="56" t="s">
        <v>34</v>
      </c>
      <c r="M281" s="46"/>
      <c r="N281" s="46" t="s">
        <v>671</v>
      </c>
      <c r="O281" s="234">
        <v>34149</v>
      </c>
      <c r="P281" s="75">
        <v>45903</v>
      </c>
      <c r="Q281" s="625"/>
      <c r="R281" s="30" t="s">
        <v>3388</v>
      </c>
      <c r="S281" s="626" t="str">
        <f t="shared" ca="1" si="12"/>
        <v xml:space="preserve">0 NĂM 11 THÁNG 16 NGÀY </v>
      </c>
      <c r="T281" s="74" t="s">
        <v>3389</v>
      </c>
      <c r="U281" s="74" t="s">
        <v>3389</v>
      </c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108">
        <v>44963</v>
      </c>
      <c r="AH281" s="108"/>
      <c r="AI281" s="46" t="s">
        <v>232</v>
      </c>
      <c r="AJ281" s="108" t="s">
        <v>2978</v>
      </c>
      <c r="AK281" s="108" t="s">
        <v>3390</v>
      </c>
      <c r="AL281" s="627"/>
      <c r="AM281" s="628"/>
      <c r="AN281" s="108" t="s">
        <v>156</v>
      </c>
      <c r="AO281" s="108"/>
      <c r="AP281" s="56" t="s">
        <v>1055</v>
      </c>
      <c r="AQ281" s="36">
        <f t="shared" ca="1" si="11"/>
        <v>33</v>
      </c>
    </row>
    <row r="282" spans="1:43" s="624" customFormat="1">
      <c r="A282" s="25">
        <f>IF(C282=0,"",SUBTOTAL(3,C$5:C282))</f>
        <v>278</v>
      </c>
      <c r="B282" s="86">
        <v>163</v>
      </c>
      <c r="C282" s="369" t="s">
        <v>3345</v>
      </c>
      <c r="D282" s="919" t="s">
        <v>3415</v>
      </c>
      <c r="E282" s="939" t="s">
        <v>3346</v>
      </c>
      <c r="F282" s="63" t="str">
        <f>VLOOKUP(C282,'T3-26'!$C$126:$E$334,3,0)</f>
        <v>Võ Hữu Trọng</v>
      </c>
      <c r="G282" s="774">
        <v>4410000</v>
      </c>
      <c r="H282" s="774"/>
      <c r="I282" s="96" t="s">
        <v>32</v>
      </c>
      <c r="J282" s="63">
        <f t="shared" si="13"/>
        <v>1</v>
      </c>
      <c r="K282" s="56" t="s">
        <v>33</v>
      </c>
      <c r="L282" s="56" t="s">
        <v>34</v>
      </c>
      <c r="M282" s="46"/>
      <c r="N282" s="46" t="s">
        <v>671</v>
      </c>
      <c r="O282" s="234">
        <v>33239</v>
      </c>
      <c r="P282" s="75">
        <v>45903</v>
      </c>
      <c r="Q282" s="625"/>
      <c r="R282" s="30" t="s">
        <v>3391</v>
      </c>
      <c r="S282" s="626" t="str">
        <f t="shared" ca="1" si="12"/>
        <v xml:space="preserve">0 NĂM 11 THÁNG 16 NGÀY </v>
      </c>
      <c r="T282" s="74" t="s">
        <v>3392</v>
      </c>
      <c r="U282" s="74" t="s">
        <v>3392</v>
      </c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108">
        <v>45344</v>
      </c>
      <c r="AH282" s="108"/>
      <c r="AI282" s="46" t="s">
        <v>232</v>
      </c>
      <c r="AJ282" s="108" t="s">
        <v>2297</v>
      </c>
      <c r="AK282" s="108" t="s">
        <v>3393</v>
      </c>
      <c r="AL282" s="627"/>
      <c r="AM282" s="628"/>
      <c r="AN282" s="108" t="s">
        <v>156</v>
      </c>
      <c r="AO282" s="108"/>
      <c r="AP282" s="56" t="s">
        <v>1055</v>
      </c>
      <c r="AQ282" s="36">
        <f t="shared" ca="1" si="11"/>
        <v>35</v>
      </c>
    </row>
    <row r="283" spans="1:43" s="624" customFormat="1">
      <c r="A283" s="25">
        <f>IF(C283=0,"",SUBTOTAL(3,C$5:C283))</f>
        <v>279</v>
      </c>
      <c r="B283" s="86">
        <v>164</v>
      </c>
      <c r="C283" s="369" t="s">
        <v>3347</v>
      </c>
      <c r="D283" s="919" t="s">
        <v>3416</v>
      </c>
      <c r="E283" s="940" t="s">
        <v>3348</v>
      </c>
      <c r="F283" s="63" t="str">
        <f>VLOOKUP(C283,'T3-26'!$C$126:$E$334,3,0)</f>
        <v>Nguyễn Phước Đức</v>
      </c>
      <c r="G283" s="774">
        <v>4410000</v>
      </c>
      <c r="H283" s="774"/>
      <c r="I283" s="96" t="s">
        <v>32</v>
      </c>
      <c r="J283" s="63">
        <f t="shared" si="13"/>
        <v>1</v>
      </c>
      <c r="K283" s="56" t="s">
        <v>33</v>
      </c>
      <c r="L283" s="56" t="s">
        <v>34</v>
      </c>
      <c r="M283" s="46"/>
      <c r="N283" s="46" t="s">
        <v>671</v>
      </c>
      <c r="O283" s="234">
        <v>32791</v>
      </c>
      <c r="P283" s="75">
        <v>45903</v>
      </c>
      <c r="Q283" s="625"/>
      <c r="R283" s="30" t="s">
        <v>3394</v>
      </c>
      <c r="S283" s="626" t="str">
        <f t="shared" ca="1" si="12"/>
        <v xml:space="preserve">0 NĂM 11 THÁNG 16 NGÀY </v>
      </c>
      <c r="T283" s="74" t="s">
        <v>3395</v>
      </c>
      <c r="U283" s="74" t="s">
        <v>3395</v>
      </c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108">
        <v>44311</v>
      </c>
      <c r="AH283" s="108"/>
      <c r="AI283" s="46" t="s">
        <v>232</v>
      </c>
      <c r="AJ283" s="108" t="s">
        <v>2332</v>
      </c>
      <c r="AK283" s="108" t="s">
        <v>2420</v>
      </c>
      <c r="AL283" s="627"/>
      <c r="AM283" s="628"/>
      <c r="AN283" s="108" t="s">
        <v>156</v>
      </c>
      <c r="AO283" s="108"/>
      <c r="AP283" s="56" t="s">
        <v>1055</v>
      </c>
      <c r="AQ283" s="36">
        <f t="shared" ca="1" si="11"/>
        <v>36</v>
      </c>
    </row>
    <row r="284" spans="1:43" s="624" customFormat="1">
      <c r="A284" s="25">
        <f>IF(C284=0,"",SUBTOTAL(3,C$5:C284))</f>
        <v>280</v>
      </c>
      <c r="B284" s="86">
        <v>165</v>
      </c>
      <c r="C284" s="369" t="s">
        <v>3349</v>
      </c>
      <c r="D284" s="919" t="s">
        <v>3417</v>
      </c>
      <c r="E284" s="937" t="s">
        <v>3350</v>
      </c>
      <c r="F284" s="63" t="str">
        <f>VLOOKUP(C284,'T3-26'!$C$126:$E$334,3,0)</f>
        <v>Lê Minh Luân</v>
      </c>
      <c r="G284" s="774">
        <v>4410000</v>
      </c>
      <c r="H284" s="774"/>
      <c r="I284" s="96" t="s">
        <v>32</v>
      </c>
      <c r="J284" s="63">
        <f t="shared" si="13"/>
        <v>1</v>
      </c>
      <c r="K284" s="56" t="s">
        <v>33</v>
      </c>
      <c r="L284" s="56" t="s">
        <v>34</v>
      </c>
      <c r="M284" s="46"/>
      <c r="N284" s="46" t="s">
        <v>671</v>
      </c>
      <c r="O284" s="234">
        <v>37535</v>
      </c>
      <c r="P284" s="75">
        <v>45903</v>
      </c>
      <c r="Q284" s="625"/>
      <c r="R284" s="30" t="s">
        <v>3401</v>
      </c>
      <c r="S284" s="626" t="str">
        <f t="shared" ca="1" si="12"/>
        <v xml:space="preserve">0 NĂM 11 THÁNG 16 NGÀY </v>
      </c>
      <c r="T284" s="74" t="s">
        <v>3396</v>
      </c>
      <c r="U284" s="74" t="s">
        <v>3396</v>
      </c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108">
        <v>44665</v>
      </c>
      <c r="AH284" s="108"/>
      <c r="AI284" s="46" t="s">
        <v>232</v>
      </c>
      <c r="AJ284" s="108" t="s">
        <v>3397</v>
      </c>
      <c r="AK284" s="108" t="s">
        <v>3398</v>
      </c>
      <c r="AL284" s="627"/>
      <c r="AM284" s="628"/>
      <c r="AN284" s="108" t="s">
        <v>50</v>
      </c>
      <c r="AO284" s="108" t="s">
        <v>3399</v>
      </c>
      <c r="AP284" s="56" t="s">
        <v>1055</v>
      </c>
      <c r="AQ284" s="36">
        <f t="shared" ca="1" si="11"/>
        <v>23</v>
      </c>
    </row>
    <row r="285" spans="1:43" s="624" customFormat="1">
      <c r="A285" s="25">
        <f>IF(C285=0,"",SUBTOTAL(3,C$5:C285))</f>
        <v>281</v>
      </c>
      <c r="B285" s="86">
        <v>166</v>
      </c>
      <c r="C285" s="369" t="s">
        <v>3351</v>
      </c>
      <c r="D285" s="919" t="s">
        <v>3418</v>
      </c>
      <c r="E285" s="937" t="s">
        <v>3352</v>
      </c>
      <c r="F285" s="63" t="str">
        <f>VLOOKUP(C285,'T3-26'!$C$126:$E$334,3,0)</f>
        <v>Trương Hồng Đại Phước</v>
      </c>
      <c r="G285" s="774">
        <v>4410000</v>
      </c>
      <c r="H285" s="774"/>
      <c r="I285" s="96" t="s">
        <v>32</v>
      </c>
      <c r="J285" s="63">
        <f t="shared" si="13"/>
        <v>1</v>
      </c>
      <c r="K285" s="56" t="s">
        <v>33</v>
      </c>
      <c r="L285" s="56" t="s">
        <v>34</v>
      </c>
      <c r="M285" s="46"/>
      <c r="N285" s="46" t="s">
        <v>671</v>
      </c>
      <c r="O285" s="234">
        <v>39198</v>
      </c>
      <c r="P285" s="75">
        <v>45903</v>
      </c>
      <c r="Q285" s="625"/>
      <c r="R285" s="30" t="s">
        <v>3400</v>
      </c>
      <c r="S285" s="626" t="str">
        <f t="shared" ca="1" si="12"/>
        <v xml:space="preserve">0 NĂM 11 THÁNG 16 NGÀY </v>
      </c>
      <c r="T285" s="74" t="s">
        <v>3402</v>
      </c>
      <c r="U285" s="74" t="s">
        <v>3402</v>
      </c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108">
        <v>44900</v>
      </c>
      <c r="AH285" s="108"/>
      <c r="AI285" s="46" t="s">
        <v>232</v>
      </c>
      <c r="AJ285" s="108" t="s">
        <v>3361</v>
      </c>
      <c r="AK285" s="108" t="s">
        <v>3362</v>
      </c>
      <c r="AL285" s="627"/>
      <c r="AM285" s="628"/>
      <c r="AN285" s="108" t="s">
        <v>156</v>
      </c>
      <c r="AO285" s="108"/>
      <c r="AP285" s="56" t="s">
        <v>1055</v>
      </c>
      <c r="AQ285" s="36">
        <f t="shared" ca="1" si="11"/>
        <v>19</v>
      </c>
    </row>
    <row r="286" spans="1:43" s="624" customFormat="1">
      <c r="A286" s="25">
        <f>IF(C286=0,"",SUBTOTAL(3,C$5:C286))</f>
        <v>282</v>
      </c>
      <c r="B286" s="86">
        <v>167</v>
      </c>
      <c r="C286" s="369" t="s">
        <v>3431</v>
      </c>
      <c r="D286" s="1001" t="s">
        <v>3507</v>
      </c>
      <c r="E286" s="133" t="s">
        <v>3427</v>
      </c>
      <c r="F286" s="63" t="str">
        <f>VLOOKUP(C286,'T3-26'!$C$126:$E$334,3,0)</f>
        <v>Phan Hoàng Hiếu</v>
      </c>
      <c r="G286" s="774">
        <v>4410000</v>
      </c>
      <c r="H286" s="697"/>
      <c r="I286" s="96" t="s">
        <v>32</v>
      </c>
      <c r="J286" s="56"/>
      <c r="K286" s="56" t="s">
        <v>33</v>
      </c>
      <c r="L286" s="56" t="s">
        <v>34</v>
      </c>
      <c r="M286" s="46"/>
      <c r="N286" s="46" t="s">
        <v>671</v>
      </c>
      <c r="O286" s="234">
        <v>32143</v>
      </c>
      <c r="P286" s="75">
        <v>45962</v>
      </c>
      <c r="Q286" s="625"/>
      <c r="R286" s="30" t="s">
        <v>3452</v>
      </c>
      <c r="S286" s="626" t="str">
        <f t="shared" ca="1" si="12"/>
        <v xml:space="preserve">0 NĂM 9 THÁNG 18 NGÀY </v>
      </c>
      <c r="T286" s="74" t="s">
        <v>3453</v>
      </c>
      <c r="U286" s="74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108">
        <v>44421</v>
      </c>
      <c r="AH286" s="108"/>
      <c r="AI286" s="46" t="s">
        <v>232</v>
      </c>
      <c r="AJ286" s="108" t="s">
        <v>2332</v>
      </c>
      <c r="AK286" s="108" t="s">
        <v>3454</v>
      </c>
      <c r="AL286" s="108" t="s">
        <v>3454</v>
      </c>
      <c r="AM286" s="628"/>
      <c r="AN286" s="108" t="s">
        <v>156</v>
      </c>
      <c r="AO286" s="108"/>
      <c r="AP286" s="56" t="s">
        <v>1055</v>
      </c>
      <c r="AQ286" s="36">
        <f t="shared" ca="1" si="11"/>
        <v>38</v>
      </c>
    </row>
    <row r="287" spans="1:43" s="624" customFormat="1">
      <c r="A287" s="25">
        <f>IF(C287=0,"",SUBTOTAL(3,C$5:C287))</f>
        <v>283</v>
      </c>
      <c r="B287" s="86">
        <v>168</v>
      </c>
      <c r="C287" s="369" t="s">
        <v>3432</v>
      </c>
      <c r="D287" s="1001" t="s">
        <v>3508</v>
      </c>
      <c r="E287" s="127" t="s">
        <v>3428</v>
      </c>
      <c r="F287" s="63" t="str">
        <f>VLOOKUP(C287,'T3-26'!$C$126:$E$334,3,0)</f>
        <v>Nguyễn Thị Ngọc Bích</v>
      </c>
      <c r="G287" s="774">
        <v>4410000</v>
      </c>
      <c r="H287" s="697"/>
      <c r="I287" s="63" t="s">
        <v>63</v>
      </c>
      <c r="J287" s="56"/>
      <c r="K287" s="56" t="s">
        <v>33</v>
      </c>
      <c r="L287" s="56" t="s">
        <v>34</v>
      </c>
      <c r="M287" s="46"/>
      <c r="N287" s="46" t="s">
        <v>671</v>
      </c>
      <c r="O287" s="234">
        <v>35878</v>
      </c>
      <c r="P287" s="75">
        <v>45962</v>
      </c>
      <c r="Q287" s="625"/>
      <c r="R287" s="30" t="s">
        <v>3455</v>
      </c>
      <c r="S287" s="626" t="str">
        <f t="shared" ca="1" si="12"/>
        <v xml:space="preserve">0 NĂM 9 THÁNG 18 NGÀY </v>
      </c>
      <c r="T287" s="74" t="s">
        <v>3456</v>
      </c>
      <c r="U287" s="74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108">
        <v>44740</v>
      </c>
      <c r="AH287" s="108"/>
      <c r="AI287" s="46" t="s">
        <v>232</v>
      </c>
      <c r="AJ287" s="108" t="s">
        <v>1020</v>
      </c>
      <c r="AK287" s="108" t="s">
        <v>3457</v>
      </c>
      <c r="AL287" s="627" t="s">
        <v>3458</v>
      </c>
      <c r="AM287" s="628"/>
      <c r="AN287" s="108" t="s">
        <v>156</v>
      </c>
      <c r="AO287" s="108"/>
      <c r="AP287" s="56" t="s">
        <v>1055</v>
      </c>
      <c r="AQ287" s="36">
        <f t="shared" ca="1" si="11"/>
        <v>28</v>
      </c>
    </row>
    <row r="288" spans="1:43" s="624" customFormat="1">
      <c r="A288" s="25">
        <f>IF(C288=0,"",SUBTOTAL(3,C$5:C288))</f>
        <v>284</v>
      </c>
      <c r="B288" s="86">
        <v>169</v>
      </c>
      <c r="C288" s="369" t="s">
        <v>3433</v>
      </c>
      <c r="D288" s="1001" t="s">
        <v>3509</v>
      </c>
      <c r="E288" s="127" t="s">
        <v>3429</v>
      </c>
      <c r="F288" s="63" t="str">
        <f>VLOOKUP(C288,'T3-26'!$C$126:$E$334,3,0)</f>
        <v>Thị Kim Hằng</v>
      </c>
      <c r="G288" s="774">
        <v>4410000</v>
      </c>
      <c r="H288" s="697"/>
      <c r="I288" s="63" t="s">
        <v>63</v>
      </c>
      <c r="J288" s="56"/>
      <c r="K288" s="56" t="s">
        <v>3376</v>
      </c>
      <c r="L288" s="56" t="s">
        <v>34</v>
      </c>
      <c r="M288" s="46"/>
      <c r="N288" s="46" t="s">
        <v>671</v>
      </c>
      <c r="O288" s="234">
        <v>34799</v>
      </c>
      <c r="P288" s="75">
        <v>45962</v>
      </c>
      <c r="Q288" s="625"/>
      <c r="R288" s="30" t="s">
        <v>3459</v>
      </c>
      <c r="S288" s="626" t="str">
        <f t="shared" ref="S288:S331" ca="1" si="14">DATEDIF(P288,TODAY(),"Y") &amp; " NĂM " &amp;DATEDIF(P288,TODAY(),"YM") &amp; " THÁNG " &amp; DATEDIF(P288,TODAY(), "MD") &amp; " NGÀY "</f>
        <v xml:space="preserve">0 NĂM 9 THÁNG 18 NGÀY </v>
      </c>
      <c r="T288" s="74" t="s">
        <v>3464</v>
      </c>
      <c r="U288" s="74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108">
        <v>44522</v>
      </c>
      <c r="AH288" s="108"/>
      <c r="AI288" s="46" t="s">
        <v>232</v>
      </c>
      <c r="AJ288" s="108" t="s">
        <v>3460</v>
      </c>
      <c r="AK288" s="108" t="s">
        <v>3375</v>
      </c>
      <c r="AL288" s="108" t="s">
        <v>3461</v>
      </c>
      <c r="AM288" s="628"/>
      <c r="AN288" s="108" t="s">
        <v>156</v>
      </c>
      <c r="AO288" s="108"/>
      <c r="AP288" s="56" t="s">
        <v>1055</v>
      </c>
      <c r="AQ288" s="36">
        <f t="shared" ca="1" si="11"/>
        <v>31</v>
      </c>
    </row>
    <row r="289" spans="1:43" s="624" customFormat="1">
      <c r="A289" s="25">
        <f>IF(C289=0,"",SUBTOTAL(3,C$5:C289))</f>
        <v>285</v>
      </c>
      <c r="B289" s="86">
        <v>171</v>
      </c>
      <c r="C289" s="369" t="s">
        <v>3435</v>
      </c>
      <c r="D289" s="1001" t="s">
        <v>2148</v>
      </c>
      <c r="E289" s="127" t="s">
        <v>841</v>
      </c>
      <c r="F289" s="63" t="str">
        <f>VLOOKUP(C289,'T3-26'!$C$126:$E$334,3,0)</f>
        <v>Nguyễn Nhựt Minh</v>
      </c>
      <c r="G289" s="774">
        <v>4410000</v>
      </c>
      <c r="H289" s="697"/>
      <c r="I289" s="96" t="s">
        <v>32</v>
      </c>
      <c r="J289" s="56"/>
      <c r="K289" s="56" t="s">
        <v>33</v>
      </c>
      <c r="L289" s="56" t="s">
        <v>34</v>
      </c>
      <c r="M289" s="46"/>
      <c r="N289" s="46" t="s">
        <v>671</v>
      </c>
      <c r="O289" s="234">
        <v>33390</v>
      </c>
      <c r="P289" s="75">
        <v>45962</v>
      </c>
      <c r="Q289" s="625"/>
      <c r="R289" s="30" t="s">
        <v>3466</v>
      </c>
      <c r="S289" s="626" t="str">
        <f t="shared" ca="1" si="14"/>
        <v xml:space="preserve">0 NĂM 9 THÁNG 18 NGÀY </v>
      </c>
      <c r="T289" s="74" t="s">
        <v>842</v>
      </c>
      <c r="U289" s="74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108">
        <v>45296</v>
      </c>
      <c r="AH289" s="108"/>
      <c r="AI289" s="46" t="s">
        <v>232</v>
      </c>
      <c r="AJ289" s="108" t="s">
        <v>2009</v>
      </c>
      <c r="AK289" s="108" t="s">
        <v>3468</v>
      </c>
      <c r="AL289" s="108" t="s">
        <v>3468</v>
      </c>
      <c r="AM289" s="628"/>
      <c r="AN289" s="108" t="s">
        <v>156</v>
      </c>
      <c r="AO289" s="108"/>
      <c r="AP289" s="56" t="s">
        <v>1055</v>
      </c>
      <c r="AQ289" s="36">
        <f t="shared" ca="1" si="11"/>
        <v>35</v>
      </c>
    </row>
    <row r="290" spans="1:43" s="624" customFormat="1">
      <c r="A290" s="25">
        <f>IF(C290=0,"",SUBTOTAL(3,C$5:C290))</f>
        <v>286</v>
      </c>
      <c r="B290" s="86">
        <v>172</v>
      </c>
      <c r="C290" s="369" t="s">
        <v>3436</v>
      </c>
      <c r="D290" s="1001" t="s">
        <v>2155</v>
      </c>
      <c r="E290" s="127" t="s">
        <v>878</v>
      </c>
      <c r="F290" s="63" t="str">
        <f>VLOOKUP(C290,'T3-26'!$C$126:$E$334,3,0)</f>
        <v>Quách Trung Hậu</v>
      </c>
      <c r="G290" s="774">
        <v>4410000</v>
      </c>
      <c r="H290" s="697"/>
      <c r="I290" s="96" t="s">
        <v>32</v>
      </c>
      <c r="J290" s="56"/>
      <c r="K290" s="56" t="s">
        <v>33</v>
      </c>
      <c r="L290" s="56" t="s">
        <v>34</v>
      </c>
      <c r="M290" s="46"/>
      <c r="N290" s="46" t="s">
        <v>671</v>
      </c>
      <c r="O290" s="234">
        <v>35272</v>
      </c>
      <c r="P290" s="75">
        <v>45962</v>
      </c>
      <c r="Q290" s="625"/>
      <c r="R290" s="30" t="s">
        <v>3467</v>
      </c>
      <c r="S290" s="626" t="str">
        <f t="shared" ca="1" si="14"/>
        <v xml:space="preserve">0 NĂM 9 THÁNG 18 NGÀY </v>
      </c>
      <c r="T290" s="74" t="s">
        <v>879</v>
      </c>
      <c r="U290" s="74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108">
        <v>44341</v>
      </c>
      <c r="AH290" s="108"/>
      <c r="AI290" s="46" t="s">
        <v>232</v>
      </c>
      <c r="AJ290" s="108" t="s">
        <v>3469</v>
      </c>
      <c r="AK290" s="108" t="s">
        <v>3470</v>
      </c>
      <c r="AL290" s="108" t="s">
        <v>3470</v>
      </c>
      <c r="AM290" s="628"/>
      <c r="AN290" s="108" t="s">
        <v>156</v>
      </c>
      <c r="AO290" s="108"/>
      <c r="AP290" s="56" t="s">
        <v>1055</v>
      </c>
      <c r="AQ290" s="36">
        <f t="shared" ca="1" si="11"/>
        <v>30</v>
      </c>
    </row>
    <row r="291" spans="1:43" s="36" customFormat="1">
      <c r="A291" s="25">
        <f>IF(C291=0,"",SUBTOTAL(3,C$5:C291))</f>
        <v>287</v>
      </c>
      <c r="B291" s="532">
        <v>1</v>
      </c>
      <c r="C291" s="95" t="s">
        <v>1200</v>
      </c>
      <c r="D291" s="25" t="str">
        <f>VLOOKUP(C291,Sheet4!$A$1:$B$300,2,0)</f>
        <v>9208016260</v>
      </c>
      <c r="E291" s="96" t="s">
        <v>1201</v>
      </c>
      <c r="F291" s="63" t="str">
        <f>VLOOKUP(D291,'Sheet1 (2)'!$D$11:$F$338,3,0)</f>
        <v>Lâm Hữu Lộc</v>
      </c>
      <c r="G291" s="774">
        <f>VLOOKUP(C291,'chuyển xếp 2024'!$C$5:$W$328,21,0)</f>
        <v>6198000</v>
      </c>
      <c r="H291" s="774">
        <f>VLOOKUP(C291,'chuyển xếp 2024'!$C$5:$W$328,19,0)</f>
        <v>0</v>
      </c>
      <c r="I291" s="96" t="s">
        <v>32</v>
      </c>
      <c r="J291" s="63">
        <f t="shared" si="13"/>
        <v>1</v>
      </c>
      <c r="K291" s="63" t="s">
        <v>33</v>
      </c>
      <c r="L291" s="63" t="s">
        <v>34</v>
      </c>
      <c r="M291" s="96" t="s">
        <v>1202</v>
      </c>
      <c r="N291" s="136" t="s">
        <v>1203</v>
      </c>
      <c r="O291" s="106">
        <v>27476</v>
      </c>
      <c r="P291" s="107">
        <v>39188</v>
      </c>
      <c r="Q291" s="97" t="s">
        <v>36</v>
      </c>
      <c r="R291" s="56" t="s">
        <v>1204</v>
      </c>
      <c r="S291" s="56" t="str">
        <f t="shared" ca="1" si="14"/>
        <v xml:space="preserve">19 NĂM 4 THÁNG 3 NGÀY </v>
      </c>
      <c r="T291" s="523">
        <v>361593887</v>
      </c>
      <c r="U291" s="80" t="str">
        <f>VLOOKUP(C291,Sheet5!$B$2:$G$253,6,0)</f>
        <v>092075000708</v>
      </c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75">
        <v>33894</v>
      </c>
      <c r="AH291" s="75"/>
      <c r="AI291" s="46" t="s">
        <v>232</v>
      </c>
      <c r="AJ291" s="108" t="s">
        <v>724</v>
      </c>
      <c r="AK291" s="46" t="s">
        <v>1205</v>
      </c>
      <c r="AL291" s="46" t="s">
        <v>1205</v>
      </c>
      <c r="AM291" s="66"/>
      <c r="AN291" s="97" t="s">
        <v>156</v>
      </c>
      <c r="AO291" s="97"/>
      <c r="AP291" s="56" t="s">
        <v>349</v>
      </c>
      <c r="AQ291" s="36">
        <f t="shared" ca="1" si="11"/>
        <v>51</v>
      </c>
    </row>
    <row r="292" spans="1:43" s="934" customFormat="1" ht="17.25" customHeight="1">
      <c r="A292" s="459">
        <f>IF(C292=0,"",SUBTOTAL(3,C$5:C292))</f>
        <v>288</v>
      </c>
      <c r="B292" s="532">
        <v>2</v>
      </c>
      <c r="C292" s="931" t="s">
        <v>1206</v>
      </c>
      <c r="D292" s="459" t="str">
        <f>VLOOKUP(C292,Sheet4!$A$1:$B$300,2,0)</f>
        <v>9211010340</v>
      </c>
      <c r="E292" s="932" t="s">
        <v>1207</v>
      </c>
      <c r="F292" s="63" t="str">
        <f>VLOOKUP(D292,'Sheet1 (2)'!$D$11:$F$338,3,0)</f>
        <v>Trần Văn Hòa</v>
      </c>
      <c r="G292" s="823">
        <f>VLOOKUP(C292,'chuyển xếp 2024'!$C$5:$W$328,21,0)</f>
        <v>5739000</v>
      </c>
      <c r="H292" s="823">
        <f>VLOOKUP(C292,'chuyển xếp 2024'!$C$5:$W$328,19,0)</f>
        <v>0</v>
      </c>
      <c r="I292" s="932" t="s">
        <v>32</v>
      </c>
      <c r="J292" s="63">
        <f t="shared" si="13"/>
        <v>1</v>
      </c>
      <c r="K292" s="463" t="s">
        <v>33</v>
      </c>
      <c r="L292" s="463" t="s">
        <v>34</v>
      </c>
      <c r="M292" s="932"/>
      <c r="N292" s="933" t="s">
        <v>1203</v>
      </c>
      <c r="O292" s="496" t="s">
        <v>1024</v>
      </c>
      <c r="P292" s="497">
        <v>40686</v>
      </c>
      <c r="Q292" s="933" t="s">
        <v>36</v>
      </c>
      <c r="R292" s="464" t="s">
        <v>1208</v>
      </c>
      <c r="S292" s="464" t="str">
        <f t="shared" ca="1" si="14"/>
        <v xml:space="preserve">15 NĂM 2 THÁNG 27 NGÀY </v>
      </c>
      <c r="T292" s="513" t="s">
        <v>1209</v>
      </c>
      <c r="U292" s="467" t="str">
        <f>VLOOKUP(C292,Sheet5!$B$2:$G$253,6,0)</f>
        <v>092072000276</v>
      </c>
      <c r="V292" s="467"/>
      <c r="W292" s="467"/>
      <c r="X292" s="467"/>
      <c r="Y292" s="467"/>
      <c r="Z292" s="467"/>
      <c r="AA292" s="467"/>
      <c r="AB292" s="467"/>
      <c r="AC292" s="467"/>
      <c r="AD292" s="467"/>
      <c r="AE292" s="467"/>
      <c r="AF292" s="467"/>
      <c r="AG292" s="465">
        <v>0</v>
      </c>
      <c r="AH292" s="465"/>
      <c r="AI292" s="469" t="s">
        <v>232</v>
      </c>
      <c r="AJ292" s="468" t="s">
        <v>745</v>
      </c>
      <c r="AK292" s="469" t="s">
        <v>1210</v>
      </c>
      <c r="AL292" s="469" t="s">
        <v>1210</v>
      </c>
      <c r="AM292" s="460"/>
      <c r="AN292" s="933" t="s">
        <v>156</v>
      </c>
      <c r="AO292" s="933"/>
      <c r="AP292" s="464" t="s">
        <v>349</v>
      </c>
      <c r="AQ292" s="470">
        <f t="shared" ca="1" si="11"/>
        <v>54</v>
      </c>
    </row>
    <row r="293" spans="1:43" s="515" customFormat="1">
      <c r="A293" s="25">
        <f>IF(C293=0,"",SUBTOTAL(3,C$5:C293))</f>
        <v>289</v>
      </c>
      <c r="B293" s="532">
        <v>1</v>
      </c>
      <c r="C293" s="66" t="s">
        <v>1220</v>
      </c>
      <c r="D293" s="25" t="str">
        <f>VLOOKUP(C293,Sheet4!$A$1:$B$300,2,0)</f>
        <v>9216023774</v>
      </c>
      <c r="E293" s="135" t="s">
        <v>1221</v>
      </c>
      <c r="F293" s="63" t="str">
        <f>VLOOKUP(D293,'Sheet1 (2)'!$D$11:$F$338,3,0)</f>
        <v>Trần Văn Giàu</v>
      </c>
      <c r="G293" s="774">
        <f>VLOOKUP(C293,'chuyển xếp 2024'!$C$5:$W$328,21,0)</f>
        <v>4730000</v>
      </c>
      <c r="H293" s="774">
        <f>VLOOKUP(C293,'chuyển xếp 2024'!$C$5:$W$328,19,0)</f>
        <v>0</v>
      </c>
      <c r="I293" s="67" t="s">
        <v>32</v>
      </c>
      <c r="J293" s="63">
        <f t="shared" si="13"/>
        <v>1</v>
      </c>
      <c r="K293" s="63" t="s">
        <v>33</v>
      </c>
      <c r="L293" s="63" t="s">
        <v>34</v>
      </c>
      <c r="M293" s="130"/>
      <c r="N293" s="136" t="s">
        <v>1213</v>
      </c>
      <c r="O293" s="75">
        <v>30760</v>
      </c>
      <c r="P293" s="137">
        <v>42614</v>
      </c>
      <c r="Q293" s="136" t="s">
        <v>36</v>
      </c>
      <c r="R293" s="140" t="s">
        <v>1222</v>
      </c>
      <c r="S293" s="56" t="str">
        <f t="shared" ca="1" si="14"/>
        <v xml:space="preserve">9 NĂM 11 THÁNG 18 NGÀY </v>
      </c>
      <c r="T293" s="540" t="s">
        <v>1223</v>
      </c>
      <c r="U293" s="80" t="str">
        <f>VLOOKUP(C293,Sheet5!$B$2:$G$253,6,0)</f>
        <v>075084010329</v>
      </c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137">
        <v>37282</v>
      </c>
      <c r="AH293" s="137"/>
      <c r="AI293" s="46" t="s">
        <v>232</v>
      </c>
      <c r="AJ293" s="108" t="s">
        <v>1224</v>
      </c>
      <c r="AK293" s="108" t="s">
        <v>1224</v>
      </c>
      <c r="AL293" s="108"/>
      <c r="AM293" s="75"/>
      <c r="AN293" s="136" t="s">
        <v>1214</v>
      </c>
      <c r="AO293" s="136"/>
      <c r="AP293" s="56" t="s">
        <v>349</v>
      </c>
      <c r="AQ293" s="36">
        <f t="shared" ca="1" si="11"/>
        <v>42</v>
      </c>
    </row>
    <row r="294" spans="1:43" s="515" customFormat="1">
      <c r="A294" s="25">
        <f>IF(C294=0,"",SUBTOTAL(3,C$5:C294))</f>
        <v>290</v>
      </c>
      <c r="B294" s="532">
        <v>2</v>
      </c>
      <c r="C294" s="66" t="s">
        <v>1225</v>
      </c>
      <c r="D294" s="25" t="str">
        <f>VLOOKUP(C294,Sheet4!$A$1:$B$300,2,0)</f>
        <v>9216023775</v>
      </c>
      <c r="E294" s="135" t="s">
        <v>1226</v>
      </c>
      <c r="F294" s="63" t="str">
        <f>VLOOKUP(D294,'Sheet1 (2)'!$D$11:$F$338,3,0)</f>
        <v>Trần Hoài Phong</v>
      </c>
      <c r="G294" s="774">
        <f>VLOOKUP(C294,'chuyển xếp 2024'!$C$5:$W$328,21,0)</f>
        <v>4730000</v>
      </c>
      <c r="H294" s="774">
        <f>VLOOKUP(C294,'chuyển xếp 2024'!$C$5:$W$328,19,0)</f>
        <v>0</v>
      </c>
      <c r="I294" s="67" t="s">
        <v>32</v>
      </c>
      <c r="J294" s="63">
        <f t="shared" si="13"/>
        <v>1</v>
      </c>
      <c r="K294" s="63" t="s">
        <v>33</v>
      </c>
      <c r="L294" s="63" t="s">
        <v>34</v>
      </c>
      <c r="M294" s="130"/>
      <c r="N294" s="136" t="s">
        <v>1213</v>
      </c>
      <c r="O294" s="75">
        <v>32029</v>
      </c>
      <c r="P294" s="137">
        <v>42614</v>
      </c>
      <c r="Q294" s="136" t="s">
        <v>36</v>
      </c>
      <c r="R294" s="140" t="s">
        <v>76</v>
      </c>
      <c r="S294" s="56" t="str">
        <f t="shared" ca="1" si="14"/>
        <v xml:space="preserve">9 NĂM 11 THÁNG 18 NGÀY </v>
      </c>
      <c r="T294" s="540" t="s">
        <v>1227</v>
      </c>
      <c r="U294" s="80" t="str">
        <f>VLOOKUP(C294,Sheet5!$B$2:$G$253,6,0)</f>
        <v>060087002663</v>
      </c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137">
        <v>37322</v>
      </c>
      <c r="AH294" s="137"/>
      <c r="AI294" s="46" t="s">
        <v>232</v>
      </c>
      <c r="AJ294" s="108" t="s">
        <v>1228</v>
      </c>
      <c r="AK294" s="108" t="s">
        <v>1228</v>
      </c>
      <c r="AL294" s="108"/>
      <c r="AM294" s="75"/>
      <c r="AN294" s="136" t="s">
        <v>1214</v>
      </c>
      <c r="AO294" s="136"/>
      <c r="AP294" s="56" t="s">
        <v>349</v>
      </c>
      <c r="AQ294" s="36">
        <f t="shared" ca="1" si="11"/>
        <v>38</v>
      </c>
    </row>
    <row r="295" spans="1:43" s="515" customFormat="1">
      <c r="A295" s="25">
        <f>IF(C295=0,"",SUBTOTAL(3,C$5:C295))</f>
        <v>291</v>
      </c>
      <c r="B295" s="532">
        <v>3</v>
      </c>
      <c r="C295" s="66" t="s">
        <v>1231</v>
      </c>
      <c r="D295" s="25" t="str">
        <f>VLOOKUP(C295,Sheet4!$A$1:$B$300,2,0)</f>
        <v>9213009432</v>
      </c>
      <c r="E295" s="135" t="s">
        <v>1232</v>
      </c>
      <c r="F295" s="63" t="str">
        <f>VLOOKUP(D295,'Sheet1 (2)'!$D$11:$F$338,3,0)</f>
        <v>Nguyễn Kiều Oanh</v>
      </c>
      <c r="G295" s="774">
        <f>VLOOKUP(C295,'chuyển xếp 2024'!$C$5:$W$328,21,0)</f>
        <v>4730000</v>
      </c>
      <c r="H295" s="774">
        <f>VLOOKUP(C295,'chuyển xếp 2024'!$C$5:$W$328,19,0)</f>
        <v>0</v>
      </c>
      <c r="I295" s="63" t="s">
        <v>63</v>
      </c>
      <c r="J295" s="63">
        <f t="shared" si="13"/>
        <v>0</v>
      </c>
      <c r="K295" s="63" t="s">
        <v>33</v>
      </c>
      <c r="L295" s="63" t="s">
        <v>34</v>
      </c>
      <c r="M295" s="130"/>
      <c r="N295" s="136" t="s">
        <v>1213</v>
      </c>
      <c r="O295" s="75">
        <v>31797</v>
      </c>
      <c r="P295" s="137">
        <v>42614</v>
      </c>
      <c r="Q295" s="136" t="s">
        <v>36</v>
      </c>
      <c r="R295" s="140" t="s">
        <v>1233</v>
      </c>
      <c r="S295" s="56" t="str">
        <f t="shared" ca="1" si="14"/>
        <v xml:space="preserve">9 NĂM 11 THÁNG 18 NGÀY </v>
      </c>
      <c r="T295" s="540" t="s">
        <v>1234</v>
      </c>
      <c r="U295" s="80" t="str">
        <f>VLOOKUP(C295,Sheet5!$B$2:$G$253,6,0)</f>
        <v>096187017825</v>
      </c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137">
        <v>39491</v>
      </c>
      <c r="AH295" s="137"/>
      <c r="AI295" s="46" t="s">
        <v>232</v>
      </c>
      <c r="AJ295" s="108" t="s">
        <v>1235</v>
      </c>
      <c r="AK295" s="108" t="s">
        <v>1235</v>
      </c>
      <c r="AL295" s="108"/>
      <c r="AM295" s="75"/>
      <c r="AN295" s="136" t="s">
        <v>1214</v>
      </c>
      <c r="AO295" s="136"/>
      <c r="AP295" s="56" t="s">
        <v>349</v>
      </c>
      <c r="AQ295" s="36">
        <f t="shared" ca="1" si="11"/>
        <v>39</v>
      </c>
    </row>
    <row r="296" spans="1:43" s="515" customFormat="1">
      <c r="A296" s="25">
        <f>IF(C296=0,"",SUBTOTAL(3,C$5:C296))</f>
        <v>292</v>
      </c>
      <c r="B296" s="532">
        <v>4</v>
      </c>
      <c r="C296" s="66" t="s">
        <v>1236</v>
      </c>
      <c r="D296" s="25" t="str">
        <f>VLOOKUP(C296,Sheet4!$A$1:$B$300,2,0)</f>
        <v>9216023786</v>
      </c>
      <c r="E296" s="135" t="s">
        <v>1237</v>
      </c>
      <c r="F296" s="63" t="str">
        <f>VLOOKUP(D296,'Sheet1 (2)'!$D$11:$F$338,3,0)</f>
        <v>Lê Như Thảo</v>
      </c>
      <c r="G296" s="774">
        <f>VLOOKUP(C296,'chuyển xếp 2024'!$C$5:$W$328,21,0)</f>
        <v>4730000</v>
      </c>
      <c r="H296" s="774">
        <f>VLOOKUP(C296,'chuyển xếp 2024'!$C$5:$W$328,19,0)</f>
        <v>0</v>
      </c>
      <c r="I296" s="67" t="s">
        <v>32</v>
      </c>
      <c r="J296" s="63">
        <f t="shared" si="13"/>
        <v>1</v>
      </c>
      <c r="K296" s="63" t="s">
        <v>33</v>
      </c>
      <c r="L296" s="63" t="s">
        <v>34</v>
      </c>
      <c r="M296" s="130"/>
      <c r="N296" s="136" t="s">
        <v>1213</v>
      </c>
      <c r="O296" s="75">
        <v>32828</v>
      </c>
      <c r="P296" s="137">
        <v>42614</v>
      </c>
      <c r="Q296" s="136" t="s">
        <v>36</v>
      </c>
      <c r="R296" s="140" t="s">
        <v>137</v>
      </c>
      <c r="S296" s="56" t="str">
        <f t="shared" ca="1" si="14"/>
        <v xml:space="preserve">9 NĂM 11 THÁNG 18 NGÀY </v>
      </c>
      <c r="T296" s="540" t="s">
        <v>1238</v>
      </c>
      <c r="U296" s="80" t="str">
        <f>VLOOKUP(C296,Sheet5!$B$2:$G$253,6,0)</f>
        <v>094089000955</v>
      </c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137">
        <v>37725</v>
      </c>
      <c r="AH296" s="137"/>
      <c r="AI296" s="46" t="s">
        <v>232</v>
      </c>
      <c r="AJ296" s="108" t="s">
        <v>1239</v>
      </c>
      <c r="AK296" s="108" t="s">
        <v>1239</v>
      </c>
      <c r="AL296" s="108"/>
      <c r="AM296" s="75"/>
      <c r="AN296" s="136" t="s">
        <v>1214</v>
      </c>
      <c r="AO296" s="136"/>
      <c r="AP296" s="56" t="s">
        <v>349</v>
      </c>
      <c r="AQ296" s="36">
        <f t="shared" ca="1" si="11"/>
        <v>36</v>
      </c>
    </row>
    <row r="297" spans="1:43" s="515" customFormat="1">
      <c r="A297" s="25">
        <f>IF(C297=0,"",SUBTOTAL(3,C$5:C297))</f>
        <v>293</v>
      </c>
      <c r="B297" s="532">
        <v>5</v>
      </c>
      <c r="C297" s="66" t="s">
        <v>1242</v>
      </c>
      <c r="D297" s="25" t="str">
        <f>VLOOKUP(C297,Sheet4!$A$1:$B$300,2,0)</f>
        <v>9216023784</v>
      </c>
      <c r="E297" s="135" t="s">
        <v>1243</v>
      </c>
      <c r="F297" s="63" t="str">
        <f>VLOOKUP(D297,'Sheet1 (2)'!$D$11:$F$338,3,0)</f>
        <v>Nguyễn Bá Tiến</v>
      </c>
      <c r="G297" s="774">
        <f>VLOOKUP(C297,'chuyển xếp 2024'!$C$5:$W$328,21,0)</f>
        <v>4730000</v>
      </c>
      <c r="H297" s="774">
        <f>VLOOKUP(C297,'chuyển xếp 2024'!$C$5:$W$328,19,0)</f>
        <v>0</v>
      </c>
      <c r="I297" s="67" t="s">
        <v>32</v>
      </c>
      <c r="J297" s="63">
        <f t="shared" si="13"/>
        <v>1</v>
      </c>
      <c r="K297" s="63" t="s">
        <v>33</v>
      </c>
      <c r="L297" s="63" t="s">
        <v>34</v>
      </c>
      <c r="M297" s="130"/>
      <c r="N297" s="136" t="s">
        <v>1213</v>
      </c>
      <c r="O297" s="75">
        <v>31560</v>
      </c>
      <c r="P297" s="137">
        <v>42675</v>
      </c>
      <c r="Q297" s="136" t="s">
        <v>36</v>
      </c>
      <c r="R297" s="140" t="s">
        <v>1244</v>
      </c>
      <c r="S297" s="56" t="str">
        <f t="shared" ca="1" si="14"/>
        <v xml:space="preserve">9 NĂM 9 THÁNG 18 NGÀY </v>
      </c>
      <c r="T297" s="540" t="s">
        <v>1245</v>
      </c>
      <c r="U297" s="80" t="str">
        <f>VLOOKUP(C297,Sheet5!$B$2:$G$253,6,0)</f>
        <v>040086016405</v>
      </c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137">
        <v>42459</v>
      </c>
      <c r="AH297" s="137"/>
      <c r="AI297" s="46" t="s">
        <v>232</v>
      </c>
      <c r="AJ297" s="108" t="s">
        <v>1246</v>
      </c>
      <c r="AK297" s="108" t="s">
        <v>1247</v>
      </c>
      <c r="AL297" s="108"/>
      <c r="AM297" s="75"/>
      <c r="AN297" s="136" t="s">
        <v>1214</v>
      </c>
      <c r="AO297" s="136"/>
      <c r="AP297" s="56" t="s">
        <v>349</v>
      </c>
      <c r="AQ297" s="36">
        <f t="shared" ca="1" si="11"/>
        <v>40</v>
      </c>
    </row>
    <row r="298" spans="1:43" s="515" customFormat="1">
      <c r="A298" s="25">
        <f>IF(C298=0,"",SUBTOTAL(3,C$5:C298))</f>
        <v>294</v>
      </c>
      <c r="B298" s="532">
        <v>6</v>
      </c>
      <c r="C298" s="66" t="s">
        <v>1248</v>
      </c>
      <c r="D298" s="25" t="str">
        <f>VLOOKUP(C298,Sheet4!$A$1:$B$300,2,0)</f>
        <v>9214007371</v>
      </c>
      <c r="E298" s="135" t="s">
        <v>1249</v>
      </c>
      <c r="F298" s="63" t="str">
        <f>VLOOKUP(D298,'Sheet1 (2)'!$D$11:$F$338,3,0)</f>
        <v>Nguyễn Ngọc Hiền</v>
      </c>
      <c r="G298" s="774">
        <f>VLOOKUP(C298,'chuyển xếp 2024'!$C$5:$W$328,21,0)</f>
        <v>4730000</v>
      </c>
      <c r="H298" s="774">
        <f>VLOOKUP(C298,'chuyển xếp 2024'!$C$5:$W$328,19,0)</f>
        <v>0</v>
      </c>
      <c r="I298" s="67" t="s">
        <v>32</v>
      </c>
      <c r="J298" s="63">
        <f t="shared" si="13"/>
        <v>1</v>
      </c>
      <c r="K298" s="63" t="s">
        <v>33</v>
      </c>
      <c r="L298" s="63" t="s">
        <v>34</v>
      </c>
      <c r="M298" s="130"/>
      <c r="N298" s="136" t="s">
        <v>1213</v>
      </c>
      <c r="O298" s="75">
        <v>31157</v>
      </c>
      <c r="P298" s="137">
        <v>42614</v>
      </c>
      <c r="Q298" s="136" t="s">
        <v>36</v>
      </c>
      <c r="R298" s="140" t="s">
        <v>1250</v>
      </c>
      <c r="S298" s="56" t="str">
        <f t="shared" ca="1" si="14"/>
        <v xml:space="preserve">9 NĂM 11 THÁNG 18 NGÀY </v>
      </c>
      <c r="T298" s="540" t="s">
        <v>1251</v>
      </c>
      <c r="U298" s="80" t="str">
        <f>VLOOKUP(C298,Sheet5!$B$2:$G$253,6,0)</f>
        <v>083085015239</v>
      </c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137">
        <v>39689</v>
      </c>
      <c r="AH298" s="137"/>
      <c r="AI298" s="46" t="s">
        <v>232</v>
      </c>
      <c r="AJ298" s="108" t="s">
        <v>1253</v>
      </c>
      <c r="AK298" s="108" t="s">
        <v>1253</v>
      </c>
      <c r="AL298" s="108"/>
      <c r="AM298" s="75"/>
      <c r="AN298" s="136" t="s">
        <v>1214</v>
      </c>
      <c r="AO298" s="136"/>
      <c r="AP298" s="56" t="s">
        <v>349</v>
      </c>
      <c r="AQ298" s="36">
        <f t="shared" ca="1" si="11"/>
        <v>41</v>
      </c>
    </row>
    <row r="299" spans="1:43" s="515" customFormat="1">
      <c r="A299" s="25">
        <f>IF(C299=0,"",SUBTOTAL(3,C$5:C299))</f>
        <v>295</v>
      </c>
      <c r="B299" s="532">
        <v>7</v>
      </c>
      <c r="C299" s="66" t="s">
        <v>1737</v>
      </c>
      <c r="D299" s="25" t="str">
        <f>VLOOKUP(C299,Sheet4!$A$1:$B$300,2,0)</f>
        <v>7525662012</v>
      </c>
      <c r="E299" s="135" t="s">
        <v>1254</v>
      </c>
      <c r="F299" s="63" t="str">
        <f>VLOOKUP(D299,'Sheet1 (2)'!$D$11:$F$338,3,0)</f>
        <v>Nguyễn Bằng Thùy Ngân</v>
      </c>
      <c r="G299" s="774">
        <f>VLOOKUP(C299,'chuyển xếp 2024'!$C$5:$W$328,21,0)</f>
        <v>4730000</v>
      </c>
      <c r="H299" s="774">
        <f>VLOOKUP(C299,'chuyển xếp 2024'!$C$5:$W$328,19,0)</f>
        <v>0</v>
      </c>
      <c r="I299" s="63" t="s">
        <v>63</v>
      </c>
      <c r="J299" s="63">
        <f t="shared" si="13"/>
        <v>0</v>
      </c>
      <c r="K299" s="63" t="s">
        <v>33</v>
      </c>
      <c r="L299" s="63" t="s">
        <v>34</v>
      </c>
      <c r="M299" s="130"/>
      <c r="N299" s="136" t="s">
        <v>1213</v>
      </c>
      <c r="O299" s="75">
        <v>32565</v>
      </c>
      <c r="P299" s="137">
        <v>42979</v>
      </c>
      <c r="Q299" s="136" t="s">
        <v>36</v>
      </c>
      <c r="R299" s="140" t="s">
        <v>1255</v>
      </c>
      <c r="S299" s="56" t="str">
        <f t="shared" ca="1" si="14"/>
        <v xml:space="preserve">8 NĂM 11 THÁNG 18 NGÀY </v>
      </c>
      <c r="T299" s="540" t="s">
        <v>1256</v>
      </c>
      <c r="U299" s="80" t="str">
        <f>VLOOKUP(C299,Sheet5!$B$2:$G$253,6,0)</f>
        <v>075189014253</v>
      </c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137">
        <v>41936</v>
      </c>
      <c r="AH299" s="137"/>
      <c r="AI299" s="46" t="s">
        <v>232</v>
      </c>
      <c r="AJ299" s="108" t="s">
        <v>1257</v>
      </c>
      <c r="AK299" s="108" t="s">
        <v>1257</v>
      </c>
      <c r="AL299" s="108"/>
      <c r="AM299" s="75"/>
      <c r="AN299" s="136" t="s">
        <v>1214</v>
      </c>
      <c r="AO299" s="136"/>
      <c r="AP299" s="56" t="s">
        <v>349</v>
      </c>
      <c r="AQ299" s="36">
        <f t="shared" ca="1" si="11"/>
        <v>37</v>
      </c>
    </row>
    <row r="300" spans="1:43" s="515" customFormat="1">
      <c r="A300" s="25">
        <f>IF(C300=0,"",SUBTOTAL(3,C$5:C300))</f>
        <v>296</v>
      </c>
      <c r="B300" s="532">
        <v>8</v>
      </c>
      <c r="C300" s="66" t="s">
        <v>1258</v>
      </c>
      <c r="D300" s="25" t="str">
        <f>VLOOKUP(C300,Sheet4!$A$1:$B$300,2,0)</f>
        <v>8322303134</v>
      </c>
      <c r="E300" s="135" t="s">
        <v>1259</v>
      </c>
      <c r="F300" s="63" t="str">
        <f>VLOOKUP(D300,'Sheet1 (2)'!$D$11:$F$338,3,0)</f>
        <v>Đặng Văn Bảy</v>
      </c>
      <c r="G300" s="774">
        <f>VLOOKUP(C300,'chuyển xếp 2024'!$C$5:$W$328,21,0)</f>
        <v>4730000</v>
      </c>
      <c r="H300" s="774">
        <f>VLOOKUP(C300,'chuyển xếp 2024'!$C$5:$W$328,19,0)</f>
        <v>0</v>
      </c>
      <c r="I300" s="67" t="s">
        <v>32</v>
      </c>
      <c r="J300" s="63">
        <f t="shared" si="13"/>
        <v>1</v>
      </c>
      <c r="K300" s="63" t="s">
        <v>33</v>
      </c>
      <c r="L300" s="63" t="s">
        <v>34</v>
      </c>
      <c r="M300" s="130"/>
      <c r="N300" s="136" t="s">
        <v>1213</v>
      </c>
      <c r="O300" s="75">
        <v>30369</v>
      </c>
      <c r="P300" s="137">
        <v>43070</v>
      </c>
      <c r="Q300" s="136" t="s">
        <v>36</v>
      </c>
      <c r="R300" s="140" t="s">
        <v>1260</v>
      </c>
      <c r="S300" s="56" t="str">
        <f t="shared" ca="1" si="14"/>
        <v xml:space="preserve">8 NĂM 8 THÁNG 18 NGÀY </v>
      </c>
      <c r="T300" s="540" t="s">
        <v>1261</v>
      </c>
      <c r="U300" s="80" t="str">
        <f>VLOOKUP(C300,Sheet5!$B$2:$G$253,6,0)</f>
        <v>083083022043</v>
      </c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137">
        <v>40868</v>
      </c>
      <c r="AH300" s="137"/>
      <c r="AI300" s="46" t="s">
        <v>232</v>
      </c>
      <c r="AJ300" s="108" t="s">
        <v>1262</v>
      </c>
      <c r="AK300" s="108" t="s">
        <v>1262</v>
      </c>
      <c r="AL300" s="108"/>
      <c r="AM300" s="75"/>
      <c r="AN300" s="136" t="s">
        <v>1214</v>
      </c>
      <c r="AO300" s="136"/>
      <c r="AP300" s="56" t="s">
        <v>349</v>
      </c>
      <c r="AQ300" s="36">
        <f t="shared" ca="1" si="11"/>
        <v>43</v>
      </c>
    </row>
    <row r="301" spans="1:43" s="515" customFormat="1">
      <c r="A301" s="25">
        <f>IF(C301=0,"",SUBTOTAL(3,C$5:C301))</f>
        <v>297</v>
      </c>
      <c r="B301" s="532">
        <v>9</v>
      </c>
      <c r="C301" s="66" t="s">
        <v>1263</v>
      </c>
      <c r="D301" s="25" t="str">
        <f>VLOOKUP(C301,Sheet4!$A$1:$B$300,2,0)</f>
        <v>7911537089</v>
      </c>
      <c r="E301" s="135" t="s">
        <v>1264</v>
      </c>
      <c r="F301" s="63" t="str">
        <f>VLOOKUP(D301,'Sheet1 (2)'!$D$11:$F$338,3,0)</f>
        <v>Nguyễn Vĩnh Lộc</v>
      </c>
      <c r="G301" s="774">
        <f>VLOOKUP(C301,'chuyển xếp 2024'!$C$5:$W$328,21,0)</f>
        <v>4730000</v>
      </c>
      <c r="H301" s="774">
        <f>VLOOKUP(C301,'chuyển xếp 2024'!$C$5:$W$328,19,0)</f>
        <v>0</v>
      </c>
      <c r="I301" s="67" t="s">
        <v>32</v>
      </c>
      <c r="J301" s="63">
        <f t="shared" si="13"/>
        <v>1</v>
      </c>
      <c r="K301" s="63" t="s">
        <v>33</v>
      </c>
      <c r="L301" s="63" t="s">
        <v>34</v>
      </c>
      <c r="M301" s="130"/>
      <c r="N301" s="136" t="s">
        <v>1213</v>
      </c>
      <c r="O301" s="57">
        <v>31257</v>
      </c>
      <c r="P301" s="137">
        <v>43070</v>
      </c>
      <c r="Q301" s="136" t="s">
        <v>36</v>
      </c>
      <c r="R301" s="140" t="s">
        <v>1266</v>
      </c>
      <c r="S301" s="56" t="str">
        <f t="shared" ca="1" si="14"/>
        <v xml:space="preserve">8 NĂM 8 THÁNG 18 NGÀY </v>
      </c>
      <c r="T301" s="540" t="s">
        <v>1267</v>
      </c>
      <c r="U301" s="80" t="str">
        <f>VLOOKUP(C301,Sheet5!$B$2:$G$253,6,0)</f>
        <v>087085019052</v>
      </c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137">
        <v>42073</v>
      </c>
      <c r="AH301" s="137"/>
      <c r="AI301" s="46" t="s">
        <v>232</v>
      </c>
      <c r="AJ301" s="108" t="s">
        <v>1268</v>
      </c>
      <c r="AK301" s="138" t="s">
        <v>1268</v>
      </c>
      <c r="AL301" s="108"/>
      <c r="AM301" s="75"/>
      <c r="AN301" s="136" t="s">
        <v>1214</v>
      </c>
      <c r="AO301" s="136"/>
      <c r="AP301" s="56" t="s">
        <v>349</v>
      </c>
      <c r="AQ301" s="36">
        <f t="shared" ca="1" si="11"/>
        <v>41</v>
      </c>
    </row>
    <row r="302" spans="1:43" s="515" customFormat="1">
      <c r="A302" s="25">
        <f>IF(C302=0,"",SUBTOTAL(3,C$5:C302))</f>
        <v>298</v>
      </c>
      <c r="B302" s="532">
        <v>10</v>
      </c>
      <c r="C302" s="66" t="s">
        <v>1269</v>
      </c>
      <c r="D302" s="25" t="str">
        <f>VLOOKUP(C302,Sheet4!$A$1:$B$300,2,0)</f>
        <v>7221202736</v>
      </c>
      <c r="E302" s="135" t="s">
        <v>1270</v>
      </c>
      <c r="F302" s="63" t="str">
        <f>VLOOKUP(D302,'Sheet1 (2)'!$D$11:$F$338,3,0)</f>
        <v>Nguyễn Thái Hòa</v>
      </c>
      <c r="G302" s="774">
        <f>VLOOKUP(C302,'chuyển xếp 2024'!$C$5:$W$328,21,0)</f>
        <v>4730000</v>
      </c>
      <c r="H302" s="774">
        <f>VLOOKUP(C302,'chuyển xếp 2024'!$C$5:$W$328,19,0)</f>
        <v>0</v>
      </c>
      <c r="I302" s="67" t="s">
        <v>32</v>
      </c>
      <c r="J302" s="63">
        <f t="shared" si="13"/>
        <v>1</v>
      </c>
      <c r="K302" s="63" t="s">
        <v>33</v>
      </c>
      <c r="L302" s="63" t="s">
        <v>34</v>
      </c>
      <c r="M302" s="130"/>
      <c r="N302" s="136" t="s">
        <v>1213</v>
      </c>
      <c r="O302" s="75">
        <v>32040</v>
      </c>
      <c r="P302" s="137">
        <v>43304</v>
      </c>
      <c r="Q302" s="136" t="s">
        <v>36</v>
      </c>
      <c r="R302" s="140" t="s">
        <v>1271</v>
      </c>
      <c r="S302" s="56" t="str">
        <f t="shared" ca="1" si="14"/>
        <v xml:space="preserve">8 NĂM 0 THÁNG 27 NGÀY </v>
      </c>
      <c r="T302" s="541" t="s">
        <v>1272</v>
      </c>
      <c r="U302" s="80" t="str">
        <f>VLOOKUP(C302,Sheet5!$B$2:$G$253,6,0)</f>
        <v>072087008984</v>
      </c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137">
        <v>38022</v>
      </c>
      <c r="AH302" s="137"/>
      <c r="AI302" s="46" t="s">
        <v>232</v>
      </c>
      <c r="AJ302" s="108" t="s">
        <v>1273</v>
      </c>
      <c r="AK302" s="108" t="s">
        <v>1273</v>
      </c>
      <c r="AL302" s="108"/>
      <c r="AM302" s="75"/>
      <c r="AN302" s="136" t="s">
        <v>1214</v>
      </c>
      <c r="AO302" s="136"/>
      <c r="AP302" s="56" t="s">
        <v>349</v>
      </c>
      <c r="AQ302" s="36">
        <f t="shared" ca="1" si="11"/>
        <v>38</v>
      </c>
    </row>
    <row r="303" spans="1:43" s="515" customFormat="1">
      <c r="A303" s="25">
        <f>IF(C303=0,"",SUBTOTAL(3,C$5:C303))</f>
        <v>299</v>
      </c>
      <c r="B303" s="532">
        <v>11</v>
      </c>
      <c r="C303" s="66" t="s">
        <v>1274</v>
      </c>
      <c r="D303" s="25" t="str">
        <f>VLOOKUP(C303,Sheet4!$A$1:$B$300,2,0)</f>
        <v>3821546640</v>
      </c>
      <c r="E303" s="135" t="s">
        <v>1275</v>
      </c>
      <c r="F303" s="63" t="str">
        <f>VLOOKUP(D303,'Sheet1 (2)'!$D$11:$F$338,3,0)</f>
        <v>Phùng Quốc Tài</v>
      </c>
      <c r="G303" s="774">
        <f>VLOOKUP(C303,'chuyển xếp 2024'!$C$5:$W$328,21,0)</f>
        <v>4730000</v>
      </c>
      <c r="H303" s="774">
        <f>VLOOKUP(C303,'chuyển xếp 2024'!$C$5:$W$328,19,0)</f>
        <v>0</v>
      </c>
      <c r="I303" s="67" t="s">
        <v>32</v>
      </c>
      <c r="J303" s="63">
        <f t="shared" si="13"/>
        <v>1</v>
      </c>
      <c r="K303" s="63" t="s">
        <v>33</v>
      </c>
      <c r="L303" s="63" t="s">
        <v>34</v>
      </c>
      <c r="M303" s="130"/>
      <c r="N303" s="136" t="s">
        <v>1213</v>
      </c>
      <c r="O303" s="75">
        <v>32888</v>
      </c>
      <c r="P303" s="137">
        <v>43304</v>
      </c>
      <c r="Q303" s="136" t="s">
        <v>36</v>
      </c>
      <c r="R303" s="140" t="s">
        <v>1276</v>
      </c>
      <c r="S303" s="56" t="str">
        <f t="shared" ca="1" si="14"/>
        <v xml:space="preserve">8 NĂM 0 THÁNG 27 NGÀY </v>
      </c>
      <c r="T303" s="141">
        <v>38090009745</v>
      </c>
      <c r="U303" s="80" t="str">
        <f>VLOOKUP(C303,Sheet5!$B$2:$G$253,6,0)</f>
        <v>038090009745</v>
      </c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137">
        <v>43068</v>
      </c>
      <c r="AH303" s="137"/>
      <c r="AI303" s="46" t="s">
        <v>232</v>
      </c>
      <c r="AJ303" s="108" t="s">
        <v>1277</v>
      </c>
      <c r="AK303" s="108" t="s">
        <v>1277</v>
      </c>
      <c r="AL303" s="108"/>
      <c r="AM303" s="75"/>
      <c r="AN303" s="136" t="s">
        <v>1214</v>
      </c>
      <c r="AO303" s="136"/>
      <c r="AP303" s="56" t="s">
        <v>349</v>
      </c>
      <c r="AQ303" s="36">
        <f t="shared" ca="1" si="11"/>
        <v>36</v>
      </c>
    </row>
    <row r="304" spans="1:43" s="500" customFormat="1">
      <c r="A304" s="479">
        <f>IF(C304=0,"",SUBTOTAL(3,C$5:C304))</f>
        <v>300</v>
      </c>
      <c r="B304" s="532">
        <v>12</v>
      </c>
      <c r="C304" s="479" t="s">
        <v>1282</v>
      </c>
      <c r="D304" s="479" t="str">
        <f>VLOOKUP(C304,Sheet4!$A$1:$B$300,2,0)</f>
        <v>6506006800</v>
      </c>
      <c r="E304" s="614" t="s">
        <v>1283</v>
      </c>
      <c r="F304" s="63" t="str">
        <f>VLOOKUP(D304,'Sheet1 (2)'!$D$11:$F$338,3,0)</f>
        <v>Võ Nghĩa Hưng</v>
      </c>
      <c r="G304" s="872">
        <f>VLOOKUP(C304,'chuyển xếp 2024'!$C$5:$W$328,21,0)</f>
        <v>4730000</v>
      </c>
      <c r="H304" s="872">
        <f>VLOOKUP(C304,'chuyển xếp 2024'!$C$5:$W$328,19,0)</f>
        <v>0</v>
      </c>
      <c r="I304" s="481" t="s">
        <v>32</v>
      </c>
      <c r="J304" s="483">
        <f t="shared" si="13"/>
        <v>1</v>
      </c>
      <c r="K304" s="483" t="s">
        <v>33</v>
      </c>
      <c r="L304" s="483" t="s">
        <v>34</v>
      </c>
      <c r="M304" s="871"/>
      <c r="N304" s="873" t="s">
        <v>1213</v>
      </c>
      <c r="O304" s="485">
        <v>30934</v>
      </c>
      <c r="P304" s="672">
        <v>43617</v>
      </c>
      <c r="Q304" s="873" t="s">
        <v>36</v>
      </c>
      <c r="R304" s="484" t="s">
        <v>1284</v>
      </c>
      <c r="S304" s="484" t="str">
        <f t="shared" ca="1" si="14"/>
        <v xml:space="preserve">7 NĂM 2 THÁNG 18 NGÀY </v>
      </c>
      <c r="T304" s="671">
        <v>362073972</v>
      </c>
      <c r="U304" s="487" t="str">
        <f>VLOOKUP(C304,Sheet5!$B$2:$G$253,6,0)</f>
        <v>092084015051</v>
      </c>
      <c r="V304" s="487"/>
      <c r="W304" s="487"/>
      <c r="X304" s="487"/>
      <c r="Y304" s="487"/>
      <c r="Z304" s="487"/>
      <c r="AA304" s="487"/>
      <c r="AB304" s="487"/>
      <c r="AC304" s="487"/>
      <c r="AD304" s="487"/>
      <c r="AE304" s="487"/>
      <c r="AF304" s="487"/>
      <c r="AG304" s="672">
        <v>37287</v>
      </c>
      <c r="AH304" s="672"/>
      <c r="AI304" s="499" t="s">
        <v>232</v>
      </c>
      <c r="AJ304" s="489" t="s">
        <v>1285</v>
      </c>
      <c r="AK304" s="955" t="s">
        <v>1286</v>
      </c>
      <c r="AL304" s="489"/>
      <c r="AM304" s="488"/>
      <c r="AN304" s="873" t="s">
        <v>1214</v>
      </c>
      <c r="AO304" s="873"/>
      <c r="AP304" s="484" t="s">
        <v>349</v>
      </c>
      <c r="AQ304" s="491">
        <f t="shared" ca="1" si="11"/>
        <v>41</v>
      </c>
    </row>
    <row r="305" spans="1:43" s="515" customFormat="1">
      <c r="A305" s="25">
        <f>IF(C305=0,"",SUBTOTAL(3,C$5:C305))</f>
        <v>301</v>
      </c>
      <c r="B305" s="532">
        <v>14</v>
      </c>
      <c r="C305" s="66" t="s">
        <v>1291</v>
      </c>
      <c r="D305" s="25" t="str">
        <f>VLOOKUP(C305,Sheet4!$A$1:$B$300,2,0)</f>
        <v>8924183079</v>
      </c>
      <c r="E305" s="135" t="s">
        <v>1292</v>
      </c>
      <c r="F305" s="63" t="str">
        <f>VLOOKUP(D305,'Sheet1 (2)'!$D$11:$F$338,3,0)</f>
        <v>Dương Văn Thụi</v>
      </c>
      <c r="G305" s="774">
        <f>VLOOKUP(C305,'chuyển xếp 2024'!$C$5:$W$328,21,0)</f>
        <v>4730000</v>
      </c>
      <c r="H305" s="774">
        <f>VLOOKUP(C305,'chuyển xếp 2024'!$C$5:$W$328,19,0)</f>
        <v>0</v>
      </c>
      <c r="I305" s="67" t="s">
        <v>32</v>
      </c>
      <c r="J305" s="63">
        <f t="shared" si="13"/>
        <v>1</v>
      </c>
      <c r="K305" s="63" t="s">
        <v>33</v>
      </c>
      <c r="L305" s="63" t="s">
        <v>34</v>
      </c>
      <c r="M305" s="130"/>
      <c r="N305" s="136" t="s">
        <v>1213</v>
      </c>
      <c r="O305" s="75">
        <v>32456</v>
      </c>
      <c r="P305" s="75">
        <v>43617</v>
      </c>
      <c r="Q305" s="136" t="s">
        <v>36</v>
      </c>
      <c r="R305" s="67" t="s">
        <v>1293</v>
      </c>
      <c r="S305" s="56" t="str">
        <f t="shared" ca="1" si="14"/>
        <v xml:space="preserve">7 NĂM 2 THÁNG 18 NGÀY </v>
      </c>
      <c r="T305" s="523" t="s">
        <v>1294</v>
      </c>
      <c r="U305" s="80" t="str">
        <f>VLOOKUP(C305,Sheet5!$B$2:$G$253,6,0)</f>
        <v>089088018620</v>
      </c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75">
        <v>40694</v>
      </c>
      <c r="AH305" s="75"/>
      <c r="AI305" s="46" t="s">
        <v>232</v>
      </c>
      <c r="AJ305" s="108" t="s">
        <v>1295</v>
      </c>
      <c r="AK305" s="108" t="s">
        <v>1296</v>
      </c>
      <c r="AL305" s="108"/>
      <c r="AM305" s="75"/>
      <c r="AN305" s="136" t="s">
        <v>1214</v>
      </c>
      <c r="AO305" s="136"/>
      <c r="AP305" s="56" t="s">
        <v>349</v>
      </c>
      <c r="AQ305" s="36">
        <f t="shared" ca="1" si="11"/>
        <v>37</v>
      </c>
    </row>
    <row r="306" spans="1:43" s="515" customFormat="1">
      <c r="A306" s="25">
        <f>IF(C306=0,"",SUBTOTAL(3,C$5:C306))</f>
        <v>302</v>
      </c>
      <c r="B306" s="532">
        <v>15</v>
      </c>
      <c r="C306" s="66" t="s">
        <v>1297</v>
      </c>
      <c r="D306" s="25" t="str">
        <f>VLOOKUP(C306,Sheet4!$A$1:$B$300,2,0)</f>
        <v>7424466411</v>
      </c>
      <c r="E306" s="142" t="s">
        <v>1298</v>
      </c>
      <c r="F306" s="63" t="str">
        <f>VLOOKUP(D306,'Sheet1 (2)'!$D$11:$F$338,3,0)</f>
        <v>Nguyễn Quốc Kỳ</v>
      </c>
      <c r="G306" s="774">
        <f>VLOOKUP(C306,'chuyển xếp 2024'!$C$5:$W$328,21,0)</f>
        <v>4730000</v>
      </c>
      <c r="H306" s="774">
        <f>VLOOKUP(C306,'chuyển xếp 2024'!$C$5:$W$328,19,0)</f>
        <v>0</v>
      </c>
      <c r="I306" s="67" t="s">
        <v>32</v>
      </c>
      <c r="J306" s="63">
        <f t="shared" si="13"/>
        <v>1</v>
      </c>
      <c r="K306" s="63" t="s">
        <v>33</v>
      </c>
      <c r="L306" s="63" t="s">
        <v>34</v>
      </c>
      <c r="M306" s="130"/>
      <c r="N306" s="136" t="s">
        <v>1213</v>
      </c>
      <c r="O306" s="106">
        <v>30883</v>
      </c>
      <c r="P306" s="75">
        <v>43648</v>
      </c>
      <c r="Q306" s="136" t="s">
        <v>36</v>
      </c>
      <c r="R306" s="67" t="s">
        <v>1299</v>
      </c>
      <c r="S306" s="56" t="str">
        <f t="shared" ca="1" si="14"/>
        <v xml:space="preserve">7 NĂM 1 THÁNG 17 NGÀY </v>
      </c>
      <c r="T306" s="46">
        <v>280822572</v>
      </c>
      <c r="U306" s="80" t="str">
        <f>VLOOKUP(C306,Sheet5!$B$2:$G$253,6,0)</f>
        <v>074084007189</v>
      </c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75" t="s">
        <v>1300</v>
      </c>
      <c r="AH306" s="75"/>
      <c r="AI306" s="46" t="s">
        <v>232</v>
      </c>
      <c r="AJ306" s="108" t="s">
        <v>1301</v>
      </c>
      <c r="AK306" s="108" t="s">
        <v>1301</v>
      </c>
      <c r="AL306" s="108"/>
      <c r="AM306" s="75"/>
      <c r="AN306" s="136" t="s">
        <v>1214</v>
      </c>
      <c r="AO306" s="136"/>
      <c r="AP306" s="56" t="s">
        <v>349</v>
      </c>
      <c r="AQ306" s="36">
        <f t="shared" ca="1" si="11"/>
        <v>42</v>
      </c>
    </row>
    <row r="307" spans="1:43" s="515" customFormat="1">
      <c r="A307" s="25">
        <f>IF(C307=0,"",SUBTOTAL(3,C$5:C307))</f>
        <v>303</v>
      </c>
      <c r="B307" s="532">
        <v>16</v>
      </c>
      <c r="C307" s="66" t="s">
        <v>1302</v>
      </c>
      <c r="D307" s="25" t="str">
        <f>VLOOKUP(C307,Sheet4!$A$1:$B$300,2,0)</f>
        <v>6012002400</v>
      </c>
      <c r="E307" s="142" t="s">
        <v>1303</v>
      </c>
      <c r="F307" s="63" t="str">
        <f>VLOOKUP(D307,'Sheet1 (2)'!$D$11:$F$338,3,0)</f>
        <v>Trần Thị Thùy Hoa</v>
      </c>
      <c r="G307" s="774">
        <f>VLOOKUP(C307,'chuyển xếp 2024'!$C$5:$W$328,21,0)</f>
        <v>4730000</v>
      </c>
      <c r="H307" s="774">
        <f>VLOOKUP(C307,'chuyển xếp 2024'!$C$5:$W$328,19,0)</f>
        <v>0</v>
      </c>
      <c r="I307" s="63" t="s">
        <v>63</v>
      </c>
      <c r="J307" s="63">
        <f t="shared" si="13"/>
        <v>0</v>
      </c>
      <c r="K307" s="63" t="s">
        <v>33</v>
      </c>
      <c r="L307" s="63" t="s">
        <v>34</v>
      </c>
      <c r="M307" s="130"/>
      <c r="N307" s="136" t="s">
        <v>1213</v>
      </c>
      <c r="O307" s="106">
        <v>33470</v>
      </c>
      <c r="P307" s="75">
        <v>44014</v>
      </c>
      <c r="Q307" s="136" t="s">
        <v>36</v>
      </c>
      <c r="R307" s="67" t="s">
        <v>1304</v>
      </c>
      <c r="S307" s="56" t="str">
        <f t="shared" ca="1" si="14"/>
        <v xml:space="preserve">6 NĂM 1 THÁNG 17 NGÀY </v>
      </c>
      <c r="T307" s="46">
        <v>261198283</v>
      </c>
      <c r="U307" s="80" t="str">
        <f>VLOOKUP(C307,Sheet5!$B$2:$G$253,6,0)</f>
        <v>060191004088</v>
      </c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75">
        <v>38990</v>
      </c>
      <c r="AH307" s="75"/>
      <c r="AI307" s="46" t="s">
        <v>232</v>
      </c>
      <c r="AJ307" s="108" t="s">
        <v>1305</v>
      </c>
      <c r="AK307" s="108" t="s">
        <v>1306</v>
      </c>
      <c r="AL307" s="108"/>
      <c r="AM307" s="75"/>
      <c r="AN307" s="136" t="s">
        <v>1214</v>
      </c>
      <c r="AO307" s="136"/>
      <c r="AP307" s="56" t="s">
        <v>349</v>
      </c>
      <c r="AQ307" s="36">
        <f t="shared" ca="1" si="11"/>
        <v>34</v>
      </c>
    </row>
    <row r="308" spans="1:43" s="330" customFormat="1">
      <c r="A308" s="25">
        <f>IF(C308=0,"",SUBTOTAL(3,C$5:C308))</f>
        <v>304</v>
      </c>
      <c r="B308" s="532">
        <v>17</v>
      </c>
      <c r="C308" s="66" t="s">
        <v>1309</v>
      </c>
      <c r="D308" s="25" t="str">
        <f>VLOOKUP(C308,Sheet4!$A$1:$B$300,2,0)</f>
        <v>8222321223</v>
      </c>
      <c r="E308" s="142" t="s">
        <v>1310</v>
      </c>
      <c r="F308" s="63" t="str">
        <f>VLOOKUP(D308,'Sheet1 (2)'!$D$11:$F$338,3,0)</f>
        <v>Lê Bửu Hưng</v>
      </c>
      <c r="G308" s="774">
        <f>VLOOKUP(C308,'chuyển xếp 2024'!$C$5:$W$328,21,0)</f>
        <v>4730000</v>
      </c>
      <c r="H308" s="774">
        <f>VLOOKUP(C308,'chuyển xếp 2024'!$C$5:$W$328,19,0)</f>
        <v>0</v>
      </c>
      <c r="I308" s="67" t="s">
        <v>32</v>
      </c>
      <c r="J308" s="63">
        <f t="shared" si="13"/>
        <v>1</v>
      </c>
      <c r="K308" s="63" t="s">
        <v>33</v>
      </c>
      <c r="L308" s="63" t="s">
        <v>34</v>
      </c>
      <c r="M308" s="130"/>
      <c r="N308" s="136" t="s">
        <v>1213</v>
      </c>
      <c r="O308" s="75">
        <v>28420</v>
      </c>
      <c r="P308" s="75">
        <v>44044</v>
      </c>
      <c r="Q308" s="136" t="s">
        <v>36</v>
      </c>
      <c r="R308" s="67" t="s">
        <v>1311</v>
      </c>
      <c r="S308" s="56" t="str">
        <f t="shared" ca="1" si="14"/>
        <v xml:space="preserve">6 NĂM 0 THÁNG 18 NGÀY </v>
      </c>
      <c r="T308" s="514">
        <v>311481935</v>
      </c>
      <c r="U308" s="80" t="str">
        <f>VLOOKUP(C308,Sheet5!$B$2:$G$253,6,0)</f>
        <v>082077011608</v>
      </c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75">
        <v>41909</v>
      </c>
      <c r="AH308" s="75"/>
      <c r="AI308" s="46" t="s">
        <v>232</v>
      </c>
      <c r="AJ308" s="143" t="s">
        <v>1312</v>
      </c>
      <c r="AK308" s="145" t="s">
        <v>1312</v>
      </c>
      <c r="AL308" s="143"/>
      <c r="AM308" s="144"/>
      <c r="AN308" s="136" t="s">
        <v>1214</v>
      </c>
      <c r="AO308" s="143"/>
      <c r="AP308" s="56" t="s">
        <v>349</v>
      </c>
      <c r="AQ308" s="36">
        <f t="shared" ca="1" si="11"/>
        <v>48</v>
      </c>
    </row>
    <row r="309" spans="1:43" s="330" customFormat="1" ht="17.25" customHeight="1">
      <c r="A309" s="25">
        <f>IF(C309=0,"",SUBTOTAL(3,C$5:C309))</f>
        <v>305</v>
      </c>
      <c r="B309" s="532">
        <v>18</v>
      </c>
      <c r="C309" s="66" t="s">
        <v>1313</v>
      </c>
      <c r="D309" s="25" t="str">
        <f>VLOOKUP(C309,Sheet4!$A$1:$B$300,2,0)</f>
        <v>9221781339</v>
      </c>
      <c r="E309" s="146" t="s">
        <v>1314</v>
      </c>
      <c r="F309" s="63" t="str">
        <f>VLOOKUP(D309,'Sheet1 (2)'!$D$11:$F$338,3,0)</f>
        <v>Phan Thị Hân</v>
      </c>
      <c r="G309" s="774">
        <f>VLOOKUP(C309,'chuyển xếp 2024'!$C$5:$W$328,21,0)</f>
        <v>4730000</v>
      </c>
      <c r="H309" s="774">
        <f>VLOOKUP(C309,'chuyển xếp 2024'!$C$5:$W$328,19,0)</f>
        <v>0</v>
      </c>
      <c r="I309" s="63" t="s">
        <v>63</v>
      </c>
      <c r="J309" s="63">
        <f t="shared" si="13"/>
        <v>0</v>
      </c>
      <c r="K309" s="147" t="s">
        <v>33</v>
      </c>
      <c r="L309" s="147" t="s">
        <v>34</v>
      </c>
      <c r="M309" s="148"/>
      <c r="N309" s="149" t="s">
        <v>1213</v>
      </c>
      <c r="O309" s="75">
        <v>30091</v>
      </c>
      <c r="P309" s="75">
        <v>44044</v>
      </c>
      <c r="Q309" s="136" t="s">
        <v>36</v>
      </c>
      <c r="R309" s="67" t="s">
        <v>1315</v>
      </c>
      <c r="S309" s="56" t="str">
        <f t="shared" ca="1" si="14"/>
        <v xml:space="preserve">6 NĂM 0 THÁNG 18 NGÀY </v>
      </c>
      <c r="T309" s="514" t="s">
        <v>1316</v>
      </c>
      <c r="U309" s="80" t="str">
        <f>VLOOKUP(C309,Sheet5!$B$2:$G$253,6,0)</f>
        <v>083182000740</v>
      </c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75">
        <v>43741</v>
      </c>
      <c r="AH309" s="75"/>
      <c r="AI309" s="46" t="s">
        <v>232</v>
      </c>
      <c r="AJ309" s="108" t="s">
        <v>1252</v>
      </c>
      <c r="AK309" s="150" t="s">
        <v>1317</v>
      </c>
      <c r="AL309" s="143"/>
      <c r="AM309" s="144"/>
      <c r="AN309" s="136" t="s">
        <v>1214</v>
      </c>
      <c r="AO309" s="143"/>
      <c r="AP309" s="56" t="s">
        <v>349</v>
      </c>
      <c r="AQ309" s="36">
        <f t="shared" ca="1" si="11"/>
        <v>44</v>
      </c>
    </row>
    <row r="310" spans="1:43" s="330" customFormat="1">
      <c r="A310" s="25">
        <f>IF(C310=0,"",SUBTOTAL(3,C$5:C310))</f>
        <v>306</v>
      </c>
      <c r="B310" s="532">
        <v>19</v>
      </c>
      <c r="C310" s="66" t="s">
        <v>1318</v>
      </c>
      <c r="D310" s="25" t="str">
        <f>VLOOKUP(C310,Sheet4!$A$1:$B$300,2,0)</f>
        <v>8621881809</v>
      </c>
      <c r="E310" s="142" t="s">
        <v>1319</v>
      </c>
      <c r="F310" s="63" t="str">
        <f>VLOOKUP(D310,'Sheet1 (2)'!$D$11:$F$338,3,0)</f>
        <v>Nguyễn Hồng Phụng</v>
      </c>
      <c r="G310" s="774">
        <f>VLOOKUP(C310,'chuyển xếp 2024'!$C$5:$W$328,21,0)</f>
        <v>4730000</v>
      </c>
      <c r="H310" s="774">
        <f>VLOOKUP(C310,'chuyển xếp 2024'!$C$5:$W$328,19,0)</f>
        <v>0</v>
      </c>
      <c r="I310" s="63" t="s">
        <v>63</v>
      </c>
      <c r="J310" s="63">
        <f t="shared" si="13"/>
        <v>0</v>
      </c>
      <c r="K310" s="63" t="s">
        <v>33</v>
      </c>
      <c r="L310" s="63" t="s">
        <v>34</v>
      </c>
      <c r="M310" s="130"/>
      <c r="N310" s="136" t="s">
        <v>1213</v>
      </c>
      <c r="O310" s="75">
        <v>29397</v>
      </c>
      <c r="P310" s="75">
        <v>44044</v>
      </c>
      <c r="Q310" s="136" t="s">
        <v>36</v>
      </c>
      <c r="R310" s="67" t="s">
        <v>1320</v>
      </c>
      <c r="S310" s="56" t="str">
        <f t="shared" ca="1" si="14"/>
        <v xml:space="preserve">6 NĂM 0 THÁNG 18 NGÀY </v>
      </c>
      <c r="T310" s="514">
        <v>331286747</v>
      </c>
      <c r="U310" s="80" t="str">
        <f>VLOOKUP(C310,Sheet5!$B$2:$G$253,6,0)</f>
        <v>086180014333</v>
      </c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75">
        <v>40978</v>
      </c>
      <c r="AH310" s="75"/>
      <c r="AI310" s="46" t="s">
        <v>232</v>
      </c>
      <c r="AJ310" s="143" t="s">
        <v>1321</v>
      </c>
      <c r="AK310" s="145" t="s">
        <v>1321</v>
      </c>
      <c r="AL310" s="143"/>
      <c r="AM310" s="144"/>
      <c r="AN310" s="136" t="s">
        <v>1214</v>
      </c>
      <c r="AO310" s="143"/>
      <c r="AP310" s="56" t="s">
        <v>349</v>
      </c>
      <c r="AQ310" s="36">
        <f t="shared" ca="1" si="11"/>
        <v>46</v>
      </c>
    </row>
    <row r="311" spans="1:43" s="330" customFormat="1">
      <c r="A311" s="25">
        <f>IF(C311=0,"",SUBTOTAL(3,C$5:C311))</f>
        <v>307</v>
      </c>
      <c r="B311" s="532">
        <v>20</v>
      </c>
      <c r="C311" s="66" t="s">
        <v>1326</v>
      </c>
      <c r="D311" s="25" t="str">
        <f>VLOOKUP(C311,Sheet4!$A$1:$B$300,2,0)</f>
        <v>7021362362</v>
      </c>
      <c r="E311" s="142" t="s">
        <v>1327</v>
      </c>
      <c r="F311" s="63" t="str">
        <f>VLOOKUP(D311,'Sheet1 (2)'!$D$11:$F$338,3,0)</f>
        <v>Hồ Văn Hoan</v>
      </c>
      <c r="G311" s="774">
        <f>VLOOKUP(C311,'chuyển xếp 2024'!$C$5:$W$328,21,0)</f>
        <v>4730000</v>
      </c>
      <c r="H311" s="774">
        <f>VLOOKUP(C311,'chuyển xếp 2024'!$C$5:$W$328,19,0)</f>
        <v>0</v>
      </c>
      <c r="I311" s="67" t="s">
        <v>32</v>
      </c>
      <c r="J311" s="63">
        <f t="shared" si="13"/>
        <v>1</v>
      </c>
      <c r="K311" s="63" t="s">
        <v>33</v>
      </c>
      <c r="L311" s="63" t="s">
        <v>34</v>
      </c>
      <c r="M311" s="130"/>
      <c r="N311" s="136" t="s">
        <v>1213</v>
      </c>
      <c r="O311" s="75">
        <v>33433</v>
      </c>
      <c r="P311" s="75">
        <v>44105</v>
      </c>
      <c r="Q311" s="136" t="s">
        <v>36</v>
      </c>
      <c r="R311" s="67" t="s">
        <v>1328</v>
      </c>
      <c r="S311" s="56" t="str">
        <f t="shared" ca="1" si="14"/>
        <v xml:space="preserve">5 NĂM 10 THÁNG 18 NGÀY </v>
      </c>
      <c r="T311" s="514">
        <v>285241042</v>
      </c>
      <c r="U311" s="80" t="str">
        <f>VLOOKUP(C311,Sheet5!$B$2:$G$253,6,0)</f>
        <v>040091043004</v>
      </c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75">
        <v>43682</v>
      </c>
      <c r="AH311" s="75"/>
      <c r="AI311" s="46" t="s">
        <v>232</v>
      </c>
      <c r="AJ311" s="108" t="s">
        <v>541</v>
      </c>
      <c r="AK311" s="143" t="s">
        <v>1329</v>
      </c>
      <c r="AL311" s="143"/>
      <c r="AM311" s="144"/>
      <c r="AN311" s="136" t="s">
        <v>1214</v>
      </c>
      <c r="AO311" s="143"/>
      <c r="AP311" s="56" t="s">
        <v>349</v>
      </c>
      <c r="AQ311" s="36">
        <f t="shared" ca="1" si="11"/>
        <v>35</v>
      </c>
    </row>
    <row r="312" spans="1:43" s="330" customFormat="1">
      <c r="A312" s="25">
        <f>IF(C312=0,"",SUBTOTAL(3,C$5:C312))</f>
        <v>308</v>
      </c>
      <c r="B312" s="532">
        <v>21</v>
      </c>
      <c r="C312" s="66" t="s">
        <v>1330</v>
      </c>
      <c r="D312" s="25" t="str">
        <f>VLOOKUP(C312,Sheet4!$A$1:$B$300,2,0)</f>
        <v>8924461488</v>
      </c>
      <c r="E312" s="142" t="s">
        <v>1331</v>
      </c>
      <c r="F312" s="63" t="str">
        <f>VLOOKUP(D312,'Sheet1 (2)'!$D$11:$F$338,3,0)</f>
        <v>Dương Thị Gấm</v>
      </c>
      <c r="G312" s="774">
        <f>VLOOKUP(C312,'chuyển xếp 2024'!$C$5:$W$328,21,0)</f>
        <v>4730000</v>
      </c>
      <c r="H312" s="774">
        <f>VLOOKUP(C312,'chuyển xếp 2024'!$C$5:$W$328,19,0)</f>
        <v>0</v>
      </c>
      <c r="I312" s="63" t="s">
        <v>63</v>
      </c>
      <c r="J312" s="63">
        <f t="shared" si="13"/>
        <v>0</v>
      </c>
      <c r="K312" s="63" t="s">
        <v>33</v>
      </c>
      <c r="L312" s="63" t="s">
        <v>34</v>
      </c>
      <c r="M312" s="130"/>
      <c r="N312" s="136" t="s">
        <v>1213</v>
      </c>
      <c r="O312" s="75">
        <v>33313</v>
      </c>
      <c r="P312" s="75">
        <v>44105</v>
      </c>
      <c r="Q312" s="136" t="s">
        <v>36</v>
      </c>
      <c r="R312" s="67" t="s">
        <v>1332</v>
      </c>
      <c r="S312" s="56" t="str">
        <f t="shared" ca="1" si="14"/>
        <v xml:space="preserve">5 NĂM 10 THÁNG 18 NGÀY </v>
      </c>
      <c r="T312" s="514">
        <v>352096758</v>
      </c>
      <c r="U312" s="80" t="str">
        <f>VLOOKUP(C312,Sheet5!$B$2:$G$253,6,0)</f>
        <v>089191022714</v>
      </c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75">
        <v>39387</v>
      </c>
      <c r="AH312" s="75"/>
      <c r="AI312" s="46" t="s">
        <v>232</v>
      </c>
      <c r="AJ312" s="143" t="s">
        <v>1296</v>
      </c>
      <c r="AK312" s="143" t="s">
        <v>1296</v>
      </c>
      <c r="AL312" s="143"/>
      <c r="AM312" s="144"/>
      <c r="AN312" s="136" t="s">
        <v>1214</v>
      </c>
      <c r="AO312" s="143"/>
      <c r="AP312" s="56" t="s">
        <v>349</v>
      </c>
      <c r="AQ312" s="36">
        <f t="shared" ca="1" si="11"/>
        <v>35</v>
      </c>
    </row>
    <row r="313" spans="1:43" s="542" customFormat="1">
      <c r="A313" s="25">
        <f>IF(C313=0,"",SUBTOTAL(3,C$5:C313))</f>
        <v>309</v>
      </c>
      <c r="B313" s="532">
        <v>22</v>
      </c>
      <c r="C313" s="66" t="s">
        <v>1334</v>
      </c>
      <c r="D313" s="25" t="str">
        <f>VLOOKUP(C313,Sheet4!$A$1:$B$300,2,0)</f>
        <v>5820525014</v>
      </c>
      <c r="E313" s="142" t="s">
        <v>1335</v>
      </c>
      <c r="F313" s="63" t="str">
        <f>VLOOKUP(D313,'Sheet1 (2)'!$D$11:$F$338,3,0)</f>
        <v>Thuận Ngọc Đầy</v>
      </c>
      <c r="G313" s="774">
        <f>VLOOKUP(C313,'chuyển xếp 2024'!$C$5:$W$328,21,0)</f>
        <v>4730000</v>
      </c>
      <c r="H313" s="774">
        <f>VLOOKUP(C313,'chuyển xếp 2024'!$C$5:$W$328,19,0)</f>
        <v>0</v>
      </c>
      <c r="I313" s="67" t="s">
        <v>32</v>
      </c>
      <c r="J313" s="63">
        <f t="shared" si="13"/>
        <v>1</v>
      </c>
      <c r="K313" s="63" t="s">
        <v>1336</v>
      </c>
      <c r="L313" s="63" t="s">
        <v>1337</v>
      </c>
      <c r="M313" s="130"/>
      <c r="N313" s="136" t="s">
        <v>1213</v>
      </c>
      <c r="O313" s="75">
        <v>32874</v>
      </c>
      <c r="P313" s="75">
        <v>44130</v>
      </c>
      <c r="Q313" s="136" t="s">
        <v>36</v>
      </c>
      <c r="R313" s="67" t="s">
        <v>1338</v>
      </c>
      <c r="S313" s="56" t="str">
        <f t="shared" ca="1" si="14"/>
        <v xml:space="preserve">5 NĂM 9 THÁNG 24 NGÀY </v>
      </c>
      <c r="T313" s="514">
        <v>264408543</v>
      </c>
      <c r="U313" s="80" t="str">
        <f>VLOOKUP(C313,Sheet5!$B$2:$G$253,6,0)</f>
        <v>058090006430</v>
      </c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75">
        <v>40707</v>
      </c>
      <c r="AH313" s="75"/>
      <c r="AI313" s="46" t="s">
        <v>232</v>
      </c>
      <c r="AJ313" s="143" t="s">
        <v>1333</v>
      </c>
      <c r="AK313" s="143" t="s">
        <v>1339</v>
      </c>
      <c r="AL313" s="143"/>
      <c r="AM313" s="144"/>
      <c r="AN313" s="136" t="s">
        <v>1214</v>
      </c>
      <c r="AO313" s="143"/>
      <c r="AP313" s="56" t="s">
        <v>349</v>
      </c>
      <c r="AQ313" s="36">
        <f t="shared" ca="1" si="11"/>
        <v>36</v>
      </c>
    </row>
    <row r="314" spans="1:43" s="960" customFormat="1">
      <c r="A314" s="479">
        <f>IF(C314=0,"",SUBTOTAL(3,C$5:C314))</f>
        <v>310</v>
      </c>
      <c r="B314" s="532">
        <v>23</v>
      </c>
      <c r="C314" s="480" t="s">
        <v>1340</v>
      </c>
      <c r="D314" s="479" t="str">
        <f>VLOOKUP(C314,Sheet4!$A$1:$B$300,2,0)</f>
        <v>0204220818</v>
      </c>
      <c r="E314" s="958" t="s">
        <v>1341</v>
      </c>
      <c r="F314" s="63" t="str">
        <f>VLOOKUP(D314,'Sheet1 (2)'!$D$11:$F$338,3,0)</f>
        <v>Lê Công Văn Long</v>
      </c>
      <c r="G314" s="872">
        <f>VLOOKUP(C314,'chuyển xếp 2024'!$C$5:$W$328,21,0)</f>
        <v>5382000</v>
      </c>
      <c r="H314" s="872">
        <f>VLOOKUP(C314,'chuyển xếp 2024'!$C$5:$W$328,19,0)</f>
        <v>0</v>
      </c>
      <c r="I314" s="959" t="s">
        <v>32</v>
      </c>
      <c r="J314" s="483">
        <f t="shared" si="13"/>
        <v>1</v>
      </c>
      <c r="K314" s="484" t="s">
        <v>33</v>
      </c>
      <c r="L314" s="484" t="s">
        <v>34</v>
      </c>
      <c r="M314" s="959"/>
      <c r="N314" s="873" t="s">
        <v>1213</v>
      </c>
      <c r="O314" s="485">
        <v>30198</v>
      </c>
      <c r="P314" s="486" t="s">
        <v>1342</v>
      </c>
      <c r="Q314" s="499" t="s">
        <v>36</v>
      </c>
      <c r="R314" s="484" t="s">
        <v>1343</v>
      </c>
      <c r="S314" s="484" t="str">
        <f t="shared" ca="1" si="14"/>
        <v xml:space="preserve">12 NĂM 5 THÁNG 18 NGÀY </v>
      </c>
      <c r="T314" s="528">
        <v>362477440</v>
      </c>
      <c r="U314" s="487" t="str">
        <f>VLOOKUP(C314,Sheet5!$B$2:$G$253,6,0)</f>
        <v>075082021164</v>
      </c>
      <c r="V314" s="487"/>
      <c r="W314" s="487"/>
      <c r="X314" s="487"/>
      <c r="Y314" s="487"/>
      <c r="Z314" s="487"/>
      <c r="AA314" s="487"/>
      <c r="AB314" s="487"/>
      <c r="AC314" s="487"/>
      <c r="AD314" s="487"/>
      <c r="AE314" s="487"/>
      <c r="AF314" s="487"/>
      <c r="AG314" s="488">
        <v>41071</v>
      </c>
      <c r="AH314" s="488"/>
      <c r="AI314" s="499" t="s">
        <v>232</v>
      </c>
      <c r="AJ314" s="489" t="s">
        <v>1344</v>
      </c>
      <c r="AK314" s="954" t="s">
        <v>1345</v>
      </c>
      <c r="AL314" s="499"/>
      <c r="AM314" s="480"/>
      <c r="AN314" s="499" t="s">
        <v>93</v>
      </c>
      <c r="AO314" s="499" t="s">
        <v>1346</v>
      </c>
      <c r="AP314" s="484" t="s">
        <v>60</v>
      </c>
      <c r="AQ314" s="491">
        <f ca="1">DATEDIF(O314,TODAY(),"y")</f>
        <v>43</v>
      </c>
    </row>
    <row r="315" spans="1:43" s="330" customFormat="1">
      <c r="A315" s="25">
        <f>IF(C315=0,"",SUBTOTAL(3,C$5:C315))</f>
        <v>311</v>
      </c>
      <c r="B315" s="532">
        <v>24</v>
      </c>
      <c r="C315" s="66" t="s">
        <v>1347</v>
      </c>
      <c r="D315" s="25" t="str">
        <f>VLOOKUP(C315,Sheet4!$A$1:$B$300,2,0)</f>
        <v>5120283864</v>
      </c>
      <c r="E315" s="153" t="s">
        <v>1348</v>
      </c>
      <c r="F315" s="63" t="str">
        <f>VLOOKUP(D315,'Sheet1 (2)'!$D$11:$F$338,3,0)</f>
        <v>Võ Thanh Thu</v>
      </c>
      <c r="G315" s="774">
        <f>VLOOKUP(C315,'chuyển xếp 2024'!$C$5:$W$328,21,0)</f>
        <v>4730000</v>
      </c>
      <c r="H315" s="774">
        <f>VLOOKUP(C315,'chuyển xếp 2024'!$C$5:$W$328,19,0)</f>
        <v>0</v>
      </c>
      <c r="I315" s="155" t="s">
        <v>32</v>
      </c>
      <c r="J315" s="63">
        <f t="shared" si="13"/>
        <v>1</v>
      </c>
      <c r="K315" s="56" t="s">
        <v>33</v>
      </c>
      <c r="L315" s="56" t="s">
        <v>34</v>
      </c>
      <c r="M315" s="155"/>
      <c r="N315" s="136" t="s">
        <v>1213</v>
      </c>
      <c r="O315" s="106">
        <v>33502</v>
      </c>
      <c r="P315" s="107">
        <v>44287</v>
      </c>
      <c r="Q315" s="46" t="s">
        <v>36</v>
      </c>
      <c r="R315" s="56" t="s">
        <v>1349</v>
      </c>
      <c r="S315" s="56" t="str">
        <f t="shared" ca="1" si="14"/>
        <v xml:space="preserve">5 NĂM 4 THÁNG 18 NGÀY </v>
      </c>
      <c r="T315" s="523" t="s">
        <v>1350</v>
      </c>
      <c r="U315" s="80" t="str">
        <f>VLOOKUP(C315,Sheet5!$B$2:$G$253,6,0)</f>
        <v>051091011678</v>
      </c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75">
        <v>43640</v>
      </c>
      <c r="AH315" s="75"/>
      <c r="AI315" s="46" t="s">
        <v>232</v>
      </c>
      <c r="AJ315" s="108" t="s">
        <v>1351</v>
      </c>
      <c r="AK315" s="46" t="s">
        <v>1352</v>
      </c>
      <c r="AL315" s="46"/>
      <c r="AM315" s="66"/>
      <c r="AN315" s="46" t="s">
        <v>156</v>
      </c>
      <c r="AO315" s="46"/>
      <c r="AP315" s="56" t="s">
        <v>60</v>
      </c>
      <c r="AQ315" s="36">
        <f ca="1">DATEDIF(O315,TODAY(),"y")</f>
        <v>34</v>
      </c>
    </row>
    <row r="316" spans="1:43" s="330" customFormat="1">
      <c r="A316" s="25">
        <f>IF(C316=0,"",SUBTOTAL(3,C$5:C316))</f>
        <v>312</v>
      </c>
      <c r="B316" s="532">
        <v>25</v>
      </c>
      <c r="C316" s="66" t="s">
        <v>1504</v>
      </c>
      <c r="D316" s="25" t="str">
        <f>VLOOKUP(C316,Sheet4!$A$1:$B$300,2,0)</f>
        <v>7416120872</v>
      </c>
      <c r="E316" s="414" t="s">
        <v>1497</v>
      </c>
      <c r="F316" s="63" t="str">
        <f>VLOOKUP(D316,'Sheet1 (2)'!$D$11:$F$338,3,0)</f>
        <v>Lê Quốc Vinh</v>
      </c>
      <c r="G316" s="774">
        <f>VLOOKUP(C316,'chuyển xếp 2024'!$C$5:$W$328,21,0)</f>
        <v>4730000</v>
      </c>
      <c r="H316" s="774">
        <f>VLOOKUP(C316,'chuyển xếp 2024'!$C$5:$W$328,19,0)</f>
        <v>0</v>
      </c>
      <c r="I316" s="155" t="s">
        <v>32</v>
      </c>
      <c r="J316" s="63">
        <f t="shared" si="13"/>
        <v>1</v>
      </c>
      <c r="K316" s="56" t="s">
        <v>33</v>
      </c>
      <c r="L316" s="56" t="s">
        <v>34</v>
      </c>
      <c r="M316" s="155"/>
      <c r="N316" s="136" t="s">
        <v>1213</v>
      </c>
      <c r="O316" s="106">
        <v>32774</v>
      </c>
      <c r="P316" s="107">
        <v>44986</v>
      </c>
      <c r="Q316" s="46" t="s">
        <v>36</v>
      </c>
      <c r="R316" s="56" t="s">
        <v>1498</v>
      </c>
      <c r="S316" s="56" t="str">
        <f t="shared" ca="1" si="14"/>
        <v xml:space="preserve">3 NĂM 5 THÁNG 18 NGÀY </v>
      </c>
      <c r="T316" s="74" t="s">
        <v>1514</v>
      </c>
      <c r="U316" s="80" t="str">
        <f>VLOOKUP(C316,Sheet5!$B$2:$G$253,6,0)</f>
        <v>068089003221</v>
      </c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75">
        <v>44418</v>
      </c>
      <c r="AH316" s="75"/>
      <c r="AI316" s="46" t="s">
        <v>232</v>
      </c>
      <c r="AJ316" s="108" t="s">
        <v>1515</v>
      </c>
      <c r="AK316" s="46" t="s">
        <v>1516</v>
      </c>
      <c r="AL316" s="46"/>
      <c r="AM316" s="66" t="s">
        <v>1517</v>
      </c>
      <c r="AN316" s="46" t="s">
        <v>156</v>
      </c>
      <c r="AO316" s="46"/>
      <c r="AP316" s="56" t="s">
        <v>60</v>
      </c>
      <c r="AQ316" s="36">
        <f t="shared" ref="AQ316:AQ331" ca="1" si="15">DATEDIF(O316,TODAY(),"y")</f>
        <v>36</v>
      </c>
    </row>
    <row r="317" spans="1:43" s="548" customFormat="1">
      <c r="A317" s="25">
        <f>IF(C317=0,"",SUBTOTAL(3,C$5:C317))</f>
        <v>313</v>
      </c>
      <c r="B317" s="532">
        <v>26</v>
      </c>
      <c r="C317" s="66" t="s">
        <v>1505</v>
      </c>
      <c r="D317" s="25" t="str">
        <f>VLOOKUP(C317,Sheet4!$A$1:$B$300,2,0)</f>
        <v>5621753982</v>
      </c>
      <c r="E317" s="435" t="s">
        <v>1501</v>
      </c>
      <c r="F317" s="63" t="str">
        <f>VLOOKUP(D317,'Sheet1 (2)'!$D$11:$F$338,3,0)</f>
        <v>Nguyễn Việt Long</v>
      </c>
      <c r="G317" s="774">
        <f>VLOOKUP(C317,'chuyển xếp 2024'!$C$5:$W$328,21,0)</f>
        <v>4730000</v>
      </c>
      <c r="H317" s="774">
        <f>VLOOKUP(C317,'chuyển xếp 2024'!$C$5:$W$328,19,0)</f>
        <v>0</v>
      </c>
      <c r="I317" s="415" t="s">
        <v>32</v>
      </c>
      <c r="J317" s="63">
        <f t="shared" si="13"/>
        <v>1</v>
      </c>
      <c r="K317" s="416" t="s">
        <v>33</v>
      </c>
      <c r="L317" s="416" t="s">
        <v>34</v>
      </c>
      <c r="M317" s="415"/>
      <c r="N317" s="417" t="s">
        <v>1213</v>
      </c>
      <c r="O317" s="418">
        <v>33887</v>
      </c>
      <c r="P317" s="419">
        <v>44986</v>
      </c>
      <c r="Q317" s="46" t="s">
        <v>36</v>
      </c>
      <c r="R317" s="416" t="s">
        <v>1499</v>
      </c>
      <c r="S317" s="416" t="str">
        <f t="shared" ca="1" si="14"/>
        <v xml:space="preserve">3 NĂM 5 THÁNG 18 NGÀY </v>
      </c>
      <c r="T317" s="543" t="s">
        <v>1510</v>
      </c>
      <c r="U317" s="80" t="str">
        <f>VLOOKUP(C317,Sheet5!$B$2:$G$253,6,0)</f>
        <v>056092002798</v>
      </c>
      <c r="V317" s="544"/>
      <c r="W317" s="544"/>
      <c r="X317" s="544"/>
      <c r="Y317" s="544"/>
      <c r="Z317" s="544"/>
      <c r="AA317" s="544"/>
      <c r="AB317" s="544"/>
      <c r="AC317" s="544"/>
      <c r="AD317" s="544"/>
      <c r="AE317" s="544"/>
      <c r="AF317" s="544"/>
      <c r="AG317" s="545">
        <v>40446</v>
      </c>
      <c r="AH317" s="545"/>
      <c r="AI317" s="46" t="s">
        <v>232</v>
      </c>
      <c r="AJ317" s="546" t="s">
        <v>1511</v>
      </c>
      <c r="AK317" s="435" t="s">
        <v>1512</v>
      </c>
      <c r="AL317" s="435"/>
      <c r="AM317" s="547" t="s">
        <v>1513</v>
      </c>
      <c r="AN317" s="435" t="s">
        <v>156</v>
      </c>
      <c r="AO317" s="435"/>
      <c r="AP317" s="56" t="s">
        <v>60</v>
      </c>
      <c r="AQ317" s="36">
        <f t="shared" ca="1" si="15"/>
        <v>33</v>
      </c>
    </row>
    <row r="318" spans="1:43" s="330" customFormat="1">
      <c r="A318" s="25">
        <f>IF(C318=0,"",SUBTOTAL(3,C$5:C318))</f>
        <v>314</v>
      </c>
      <c r="B318" s="532">
        <v>27</v>
      </c>
      <c r="C318" s="66" t="s">
        <v>1506</v>
      </c>
      <c r="D318" s="25" t="str">
        <f>VLOOKUP(C318,Sheet4!$A$1:$B$300,2,0)</f>
        <v>7721683417</v>
      </c>
      <c r="E318" s="414" t="s">
        <v>1502</v>
      </c>
      <c r="F318" s="63" t="str">
        <f>VLOOKUP(D318,'Sheet1 (2)'!$D$11:$F$338,3,0)</f>
        <v>Nguyễn Trọng Thịnh</v>
      </c>
      <c r="G318" s="774">
        <f>VLOOKUP(C318,'chuyển xếp 2024'!$C$5:$W$328,21,0)</f>
        <v>4730000</v>
      </c>
      <c r="H318" s="774">
        <f>VLOOKUP(C318,'chuyển xếp 2024'!$C$5:$W$328,19,0)</f>
        <v>0</v>
      </c>
      <c r="I318" s="415" t="s">
        <v>32</v>
      </c>
      <c r="J318" s="63">
        <f t="shared" si="13"/>
        <v>1</v>
      </c>
      <c r="K318" s="56" t="s">
        <v>33</v>
      </c>
      <c r="L318" s="56" t="s">
        <v>34</v>
      </c>
      <c r="M318" s="155"/>
      <c r="N318" s="136" t="s">
        <v>1213</v>
      </c>
      <c r="O318" s="106">
        <v>34971</v>
      </c>
      <c r="P318" s="107">
        <v>44986</v>
      </c>
      <c r="Q318" s="46" t="s">
        <v>36</v>
      </c>
      <c r="R318" s="56" t="s">
        <v>1500</v>
      </c>
      <c r="S318" s="56" t="str">
        <f t="shared" ca="1" si="14"/>
        <v xml:space="preserve">3 NĂM 5 THÁNG 18 NGÀY </v>
      </c>
      <c r="T318" s="74" t="s">
        <v>1507</v>
      </c>
      <c r="U318" s="80" t="str">
        <f>VLOOKUP(C318,Sheet5!$B$2:$G$253,6,0)</f>
        <v>077095000480</v>
      </c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75">
        <v>44102</v>
      </c>
      <c r="AH318" s="75"/>
      <c r="AI318" s="46" t="s">
        <v>232</v>
      </c>
      <c r="AJ318" s="108" t="s">
        <v>1508</v>
      </c>
      <c r="AK318" s="46" t="s">
        <v>1509</v>
      </c>
      <c r="AL318" s="46"/>
      <c r="AM318" s="66"/>
      <c r="AN318" s="46" t="s">
        <v>156</v>
      </c>
      <c r="AO318" s="46"/>
      <c r="AP318" s="56" t="s">
        <v>60</v>
      </c>
      <c r="AQ318" s="36">
        <f t="shared" ca="1" si="15"/>
        <v>30</v>
      </c>
    </row>
    <row r="319" spans="1:43" s="330" customFormat="1">
      <c r="A319" s="25">
        <f>IF(C319=0,"",SUBTOTAL(3,C$5:C319))</f>
        <v>315</v>
      </c>
      <c r="B319" s="532">
        <v>29</v>
      </c>
      <c r="C319" s="66" t="s">
        <v>2015</v>
      </c>
      <c r="D319" s="25" t="str">
        <f>VLOOKUP(C319,Sheet4!$A$1:$B$300,2,0)</f>
        <v>4820223800</v>
      </c>
      <c r="E319" s="414" t="s">
        <v>2012</v>
      </c>
      <c r="F319" s="63" t="str">
        <f>VLOOKUP(D319,'Sheet1 (2)'!$D$11:$F$338,3,0)</f>
        <v>Lý Thái Hân</v>
      </c>
      <c r="G319" s="774">
        <f>VLOOKUP(C319,'chuyển xếp 2024'!$C$5:$W$328,21,0)</f>
        <v>4730000</v>
      </c>
      <c r="H319" s="774">
        <f>VLOOKUP(C319,'chuyển xếp 2024'!$C$5:$W$328,19,0)</f>
        <v>0</v>
      </c>
      <c r="I319" s="63" t="s">
        <v>63</v>
      </c>
      <c r="J319" s="63">
        <f t="shared" si="13"/>
        <v>0</v>
      </c>
      <c r="K319" s="56" t="s">
        <v>33</v>
      </c>
      <c r="L319" s="56" t="s">
        <v>34</v>
      </c>
      <c r="M319" s="155"/>
      <c r="N319" s="136" t="s">
        <v>1213</v>
      </c>
      <c r="O319" s="106">
        <v>34335</v>
      </c>
      <c r="P319" s="107">
        <v>45242</v>
      </c>
      <c r="Q319" s="46" t="s">
        <v>36</v>
      </c>
      <c r="R319" s="56" t="s">
        <v>2017</v>
      </c>
      <c r="S319" s="56" t="str">
        <f t="shared" ca="1" si="14"/>
        <v xml:space="preserve">2 NĂM 9 THÁNG 7 NGÀY </v>
      </c>
      <c r="T319" s="74"/>
      <c r="U319" s="80" t="s">
        <v>2020</v>
      </c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75">
        <v>44418</v>
      </c>
      <c r="AH319" s="75"/>
      <c r="AI319" s="46" t="s">
        <v>232</v>
      </c>
      <c r="AJ319" s="108"/>
      <c r="AK319" s="46"/>
      <c r="AL319" s="46"/>
      <c r="AM319" s="66"/>
      <c r="AN319" s="46" t="s">
        <v>156</v>
      </c>
      <c r="AO319" s="46"/>
      <c r="AP319" s="56" t="s">
        <v>60</v>
      </c>
      <c r="AQ319" s="36">
        <f t="shared" ca="1" si="15"/>
        <v>32</v>
      </c>
    </row>
    <row r="320" spans="1:43" s="330" customFormat="1">
      <c r="A320" s="25">
        <f>IF(C320=0,"",SUBTOTAL(3,C$5:C320))</f>
        <v>316</v>
      </c>
      <c r="B320" s="532">
        <v>31</v>
      </c>
      <c r="C320" s="369" t="s">
        <v>2567</v>
      </c>
      <c r="D320" s="25" t="str">
        <f>VLOOKUP(C320,Sheet4!$A$1:$B$302,2,0)</f>
        <v>7413243360</v>
      </c>
      <c r="E320" s="414" t="s">
        <v>2505</v>
      </c>
      <c r="F320" s="63" t="str">
        <f>VLOOKUP(D320,'Sheet1 (2)'!$D$11:$F$338,3,0)</f>
        <v>Lưu Kim Mỵ</v>
      </c>
      <c r="G320" s="774">
        <f>VLOOKUP(C320,'chuyển xếp 2024'!$C$5:$W$328,21,0)</f>
        <v>4730000</v>
      </c>
      <c r="H320" s="774">
        <f>VLOOKUP(C320,'chuyển xếp 2024'!$C$5:$W$328,19,0)</f>
        <v>0</v>
      </c>
      <c r="I320" s="63" t="s">
        <v>63</v>
      </c>
      <c r="J320" s="63">
        <f t="shared" si="13"/>
        <v>0</v>
      </c>
      <c r="K320" s="56" t="s">
        <v>33</v>
      </c>
      <c r="L320" s="56" t="s">
        <v>34</v>
      </c>
      <c r="M320" s="155"/>
      <c r="N320" s="136" t="s">
        <v>1213</v>
      </c>
      <c r="O320" s="106">
        <v>32733</v>
      </c>
      <c r="P320" s="107">
        <v>45474</v>
      </c>
      <c r="Q320" s="46" t="s">
        <v>117</v>
      </c>
      <c r="R320" s="56" t="s">
        <v>2506</v>
      </c>
      <c r="S320" s="56" t="str">
        <f t="shared" ca="1" si="14"/>
        <v xml:space="preserve">2 NĂM 1 THÁNG 18 NGÀY </v>
      </c>
      <c r="T320" s="523" t="s">
        <v>2507</v>
      </c>
      <c r="U320" s="80" t="s">
        <v>2507</v>
      </c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75">
        <v>44297</v>
      </c>
      <c r="AH320" s="75"/>
      <c r="AI320" s="46" t="s">
        <v>232</v>
      </c>
      <c r="AJ320" s="46"/>
      <c r="AK320" s="46" t="s">
        <v>2508</v>
      </c>
      <c r="AL320" s="46"/>
      <c r="AM320" s="66"/>
      <c r="AN320" s="46" t="s">
        <v>50</v>
      </c>
      <c r="AO320" s="46" t="s">
        <v>2509</v>
      </c>
      <c r="AP320" s="56" t="s">
        <v>60</v>
      </c>
      <c r="AQ320" s="36">
        <f t="shared" ca="1" si="15"/>
        <v>37</v>
      </c>
    </row>
    <row r="321" spans="1:43" s="330" customFormat="1">
      <c r="A321" s="25">
        <f>IF(C321=0,"",SUBTOTAL(3,C$5:C321))</f>
        <v>317</v>
      </c>
      <c r="B321" s="532">
        <v>32</v>
      </c>
      <c r="C321" s="369" t="s">
        <v>2697</v>
      </c>
      <c r="D321" s="25" t="s">
        <v>2896</v>
      </c>
      <c r="E321" s="370" t="s">
        <v>2696</v>
      </c>
      <c r="F321" s="63" t="str">
        <f>VLOOKUP(D321,'Sheet1 (2)'!$D$11:$F$338,3,0)</f>
        <v>Phạm Thị Búp</v>
      </c>
      <c r="G321" s="774">
        <v>4410000</v>
      </c>
      <c r="H321" s="774"/>
      <c r="I321" s="63" t="s">
        <v>63</v>
      </c>
      <c r="J321" s="63">
        <f t="shared" si="13"/>
        <v>0</v>
      </c>
      <c r="K321" s="56" t="s">
        <v>33</v>
      </c>
      <c r="L321" s="56" t="s">
        <v>34</v>
      </c>
      <c r="M321" s="155"/>
      <c r="N321" s="136" t="s">
        <v>1213</v>
      </c>
      <c r="O321" s="106">
        <v>34581</v>
      </c>
      <c r="P321" s="107">
        <v>45536</v>
      </c>
      <c r="Q321" s="46" t="s">
        <v>117</v>
      </c>
      <c r="R321" s="56" t="s">
        <v>2695</v>
      </c>
      <c r="S321" s="56" t="str">
        <f t="shared" ca="1" si="14"/>
        <v xml:space="preserve">1 NĂM 11 THÁNG 18 NGÀY </v>
      </c>
      <c r="T321" s="523" t="s">
        <v>2715</v>
      </c>
      <c r="U321" s="80" t="s">
        <v>2715</v>
      </c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75">
        <v>44687</v>
      </c>
      <c r="AH321" s="75"/>
      <c r="AI321" s="46" t="s">
        <v>232</v>
      </c>
      <c r="AJ321" s="46" t="s">
        <v>2716</v>
      </c>
      <c r="AK321" s="46" t="s">
        <v>2717</v>
      </c>
      <c r="AL321" s="46"/>
      <c r="AM321" s="66"/>
      <c r="AN321" s="56" t="s">
        <v>156</v>
      </c>
      <c r="AO321" s="46"/>
      <c r="AP321" s="56" t="s">
        <v>60</v>
      </c>
      <c r="AQ321" s="36">
        <f t="shared" ca="1" si="15"/>
        <v>31</v>
      </c>
    </row>
    <row r="322" spans="1:43" s="330" customFormat="1">
      <c r="A322" s="25">
        <f>IF(C322=0,"",SUBTOTAL(3,C$5:C322))</f>
        <v>318</v>
      </c>
      <c r="B322" s="532">
        <v>33</v>
      </c>
      <c r="C322" s="369" t="s">
        <v>2808</v>
      </c>
      <c r="D322" s="25" t="s">
        <v>2897</v>
      </c>
      <c r="E322" s="370" t="s">
        <v>2745</v>
      </c>
      <c r="F322" s="63" t="str">
        <f>VLOOKUP(D322,'Sheet1 (2)'!$D$11:$F$338,3,0)</f>
        <v>Nguyễn Minh Việt</v>
      </c>
      <c r="G322" s="774">
        <v>4410000</v>
      </c>
      <c r="H322" s="774"/>
      <c r="I322" s="155" t="s">
        <v>32</v>
      </c>
      <c r="J322" s="63">
        <f t="shared" si="13"/>
        <v>1</v>
      </c>
      <c r="K322" s="56" t="s">
        <v>33</v>
      </c>
      <c r="L322" s="56" t="s">
        <v>34</v>
      </c>
      <c r="M322" s="155"/>
      <c r="N322" s="136" t="s">
        <v>1213</v>
      </c>
      <c r="O322" s="106">
        <v>33596</v>
      </c>
      <c r="P322" s="107">
        <v>45748</v>
      </c>
      <c r="Q322" s="46" t="s">
        <v>117</v>
      </c>
      <c r="R322" s="56" t="s">
        <v>2804</v>
      </c>
      <c r="S322" s="56" t="str">
        <f t="shared" ca="1" si="14"/>
        <v xml:space="preserve">1 NĂM 4 THÁNG 18 NGÀY </v>
      </c>
      <c r="T322" s="523" t="s">
        <v>2805</v>
      </c>
      <c r="U322" s="80" t="s">
        <v>2805</v>
      </c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75">
        <v>44622</v>
      </c>
      <c r="AH322" s="75"/>
      <c r="AI322" s="46" t="s">
        <v>232</v>
      </c>
      <c r="AJ322" s="46" t="s">
        <v>2806</v>
      </c>
      <c r="AK322" s="46" t="s">
        <v>2807</v>
      </c>
      <c r="AL322" s="46"/>
      <c r="AM322" s="66"/>
      <c r="AN322" s="136" t="s">
        <v>1214</v>
      </c>
      <c r="AO322" s="46"/>
      <c r="AP322" s="56" t="s">
        <v>60</v>
      </c>
      <c r="AQ322" s="36">
        <f t="shared" ca="1" si="15"/>
        <v>34</v>
      </c>
    </row>
    <row r="323" spans="1:43" s="330" customFormat="1">
      <c r="A323" s="25">
        <f>IF(C323=0,"",SUBTOTAL(3,C$5:C323))</f>
        <v>319</v>
      </c>
      <c r="B323" s="532">
        <v>34</v>
      </c>
      <c r="C323" s="369" t="s">
        <v>2842</v>
      </c>
      <c r="D323" s="25" t="s">
        <v>2898</v>
      </c>
      <c r="E323" s="370" t="s">
        <v>2837</v>
      </c>
      <c r="F323" s="63" t="str">
        <f>VLOOKUP(D323,'Sheet1 (2)'!$D$11:$F$338,3,0)</f>
        <v>Nguyễn Hữu Thiết</v>
      </c>
      <c r="G323" s="774">
        <v>4410000</v>
      </c>
      <c r="H323" s="774"/>
      <c r="I323" s="155" t="s">
        <v>32</v>
      </c>
      <c r="J323" s="63">
        <f t="shared" si="13"/>
        <v>1</v>
      </c>
      <c r="K323" s="56" t="s">
        <v>33</v>
      </c>
      <c r="L323" s="56" t="s">
        <v>34</v>
      </c>
      <c r="M323" s="155"/>
      <c r="N323" s="136" t="s">
        <v>1213</v>
      </c>
      <c r="O323" s="106">
        <v>33553</v>
      </c>
      <c r="P323" s="107">
        <v>45789</v>
      </c>
      <c r="Q323" s="46" t="s">
        <v>117</v>
      </c>
      <c r="R323" s="56" t="s">
        <v>2838</v>
      </c>
      <c r="S323" s="56" t="str">
        <f t="shared" ca="1" si="14"/>
        <v xml:space="preserve">1 NĂM 3 THÁNG 7 NGÀY </v>
      </c>
      <c r="T323" s="74" t="s">
        <v>2839</v>
      </c>
      <c r="U323" s="80" t="s">
        <v>2839</v>
      </c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75">
        <v>44921</v>
      </c>
      <c r="AH323" s="75"/>
      <c r="AI323" s="46" t="s">
        <v>232</v>
      </c>
      <c r="AJ323" s="46" t="s">
        <v>2840</v>
      </c>
      <c r="AK323" s="46" t="s">
        <v>2841</v>
      </c>
      <c r="AL323" s="46"/>
      <c r="AM323" s="66"/>
      <c r="AN323" s="136" t="s">
        <v>1214</v>
      </c>
      <c r="AO323" s="46"/>
      <c r="AP323" s="56" t="s">
        <v>60</v>
      </c>
      <c r="AQ323" s="36">
        <f t="shared" ca="1" si="15"/>
        <v>34</v>
      </c>
    </row>
    <row r="324" spans="1:43" s="330" customFormat="1">
      <c r="A324" s="25">
        <f>IF(C324=0,"",SUBTOTAL(3,C$5:C324))</f>
        <v>320</v>
      </c>
      <c r="B324" s="532">
        <v>35</v>
      </c>
      <c r="C324" s="369" t="s">
        <v>3424</v>
      </c>
      <c r="D324" s="1001" t="s">
        <v>3506</v>
      </c>
      <c r="E324" s="154" t="s">
        <v>3419</v>
      </c>
      <c r="F324" s="63" t="str">
        <f>VLOOKUP(D324,'Sheet1 (2)'!$D$11:$F$338,3,0)</f>
        <v>Nguyễn Quốc Tấn</v>
      </c>
      <c r="G324" s="774">
        <v>4410000</v>
      </c>
      <c r="H324" s="774"/>
      <c r="I324" s="155" t="s">
        <v>32</v>
      </c>
      <c r="J324" s="63">
        <f t="shared" si="13"/>
        <v>1</v>
      </c>
      <c r="K324" s="56" t="s">
        <v>33</v>
      </c>
      <c r="L324" s="56" t="s">
        <v>34</v>
      </c>
      <c r="M324" s="155"/>
      <c r="N324" s="136" t="s">
        <v>1213</v>
      </c>
      <c r="O324" s="106">
        <v>33279</v>
      </c>
      <c r="P324" s="107">
        <v>45658</v>
      </c>
      <c r="Q324" s="46" t="s">
        <v>117</v>
      </c>
      <c r="R324" s="56" t="s">
        <v>3420</v>
      </c>
      <c r="S324" s="56" t="str">
        <f t="shared" ca="1" si="14"/>
        <v xml:space="preserve">1 NĂM 7 THÁNG 18 NGÀY </v>
      </c>
      <c r="T324" s="523"/>
      <c r="U324" s="80" t="s">
        <v>3421</v>
      </c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75">
        <v>44866</v>
      </c>
      <c r="AH324" s="75"/>
      <c r="AI324" s="46" t="s">
        <v>232</v>
      </c>
      <c r="AJ324" s="108" t="s">
        <v>3422</v>
      </c>
      <c r="AK324" s="46" t="s">
        <v>3423</v>
      </c>
      <c r="AL324" s="46"/>
      <c r="AM324" s="66"/>
      <c r="AN324" s="136" t="s">
        <v>1214</v>
      </c>
      <c r="AO324" s="46"/>
      <c r="AP324" s="56" t="s">
        <v>60</v>
      </c>
      <c r="AQ324" s="36">
        <f t="shared" ca="1" si="15"/>
        <v>35</v>
      </c>
    </row>
    <row r="325" spans="1:43" s="330" customFormat="1">
      <c r="A325" s="25">
        <f>IF(C325=0,"",SUBTOTAL(3,C$5:C325))</f>
        <v>321</v>
      </c>
      <c r="B325" s="532"/>
      <c r="C325" s="369" t="s">
        <v>3438</v>
      </c>
      <c r="D325" s="1001" t="s">
        <v>3504</v>
      </c>
      <c r="E325" s="127" t="s">
        <v>3437</v>
      </c>
      <c r="F325" s="63" t="str">
        <f>VLOOKUP(D325,'Sheet1 (2)'!$D$11:$F$338,3,0)</f>
        <v>Trần Thị Mỹ Duyên</v>
      </c>
      <c r="G325" s="774">
        <v>4410000</v>
      </c>
      <c r="H325" s="774"/>
      <c r="I325" s="63" t="s">
        <v>63</v>
      </c>
      <c r="J325" s="63"/>
      <c r="K325" s="56" t="s">
        <v>33</v>
      </c>
      <c r="L325" s="56" t="s">
        <v>34</v>
      </c>
      <c r="M325" s="155"/>
      <c r="N325" s="136" t="s">
        <v>1213</v>
      </c>
      <c r="O325" s="106">
        <v>36177</v>
      </c>
      <c r="P325" s="107">
        <v>45962</v>
      </c>
      <c r="Q325" s="46"/>
      <c r="R325" s="56" t="s">
        <v>3477</v>
      </c>
      <c r="S325" s="56" t="str">
        <f t="shared" ca="1" si="14"/>
        <v xml:space="preserve">0 NĂM 9 THÁNG 18 NGÀY </v>
      </c>
      <c r="T325" s="74" t="s">
        <v>3471</v>
      </c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75">
        <v>45328</v>
      </c>
      <c r="AH325" s="75"/>
      <c r="AI325" s="46" t="s">
        <v>232</v>
      </c>
      <c r="AJ325" s="108" t="s">
        <v>3472</v>
      </c>
      <c r="AK325" s="46" t="s">
        <v>3473</v>
      </c>
      <c r="AL325" s="46" t="s">
        <v>3473</v>
      </c>
      <c r="AM325" s="66"/>
      <c r="AN325" s="136" t="s">
        <v>182</v>
      </c>
      <c r="AO325" s="46" t="s">
        <v>100</v>
      </c>
      <c r="AP325" s="56" t="s">
        <v>60</v>
      </c>
      <c r="AQ325" s="36">
        <f t="shared" ca="1" si="15"/>
        <v>27</v>
      </c>
    </row>
    <row r="326" spans="1:43" s="330" customFormat="1">
      <c r="A326" s="25">
        <f>IF(C326=0,"",SUBTOTAL(3,C$5:C326))</f>
        <v>322</v>
      </c>
      <c r="B326" s="532"/>
      <c r="C326" s="369" t="s">
        <v>3440</v>
      </c>
      <c r="D326" s="1001" t="s">
        <v>3505</v>
      </c>
      <c r="E326" s="127" t="s">
        <v>3439</v>
      </c>
      <c r="F326" s="63" t="str">
        <f>VLOOKUP(D326,'Sheet1 (2)'!$D$11:$F$338,3,0)</f>
        <v>Trần Đăng Quang</v>
      </c>
      <c r="G326" s="774">
        <v>4410000</v>
      </c>
      <c r="H326" s="774"/>
      <c r="I326" s="155" t="s">
        <v>32</v>
      </c>
      <c r="J326" s="63"/>
      <c r="K326" s="56" t="s">
        <v>33</v>
      </c>
      <c r="L326" s="56" t="s">
        <v>34</v>
      </c>
      <c r="M326" s="155"/>
      <c r="N326" s="136" t="s">
        <v>1213</v>
      </c>
      <c r="O326" s="106">
        <v>34885</v>
      </c>
      <c r="P326" s="107">
        <v>45963</v>
      </c>
      <c r="Q326" s="46"/>
      <c r="R326" s="56" t="s">
        <v>3478</v>
      </c>
      <c r="S326" s="56" t="str">
        <f t="shared" ca="1" si="14"/>
        <v xml:space="preserve">0 NĂM 9 THÁNG 17 NGÀY </v>
      </c>
      <c r="T326" s="74" t="s">
        <v>3474</v>
      </c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75">
        <v>44375</v>
      </c>
      <c r="AH326" s="75"/>
      <c r="AI326" s="46" t="s">
        <v>232</v>
      </c>
      <c r="AJ326" s="108" t="s">
        <v>3475</v>
      </c>
      <c r="AK326" s="46" t="s">
        <v>3476</v>
      </c>
      <c r="AL326" s="46" t="s">
        <v>3476</v>
      </c>
      <c r="AM326" s="66"/>
      <c r="AN326" s="136" t="s">
        <v>1214</v>
      </c>
      <c r="AO326" s="46"/>
      <c r="AP326" s="56" t="s">
        <v>60</v>
      </c>
      <c r="AQ326" s="36">
        <f t="shared" ca="1" si="15"/>
        <v>31</v>
      </c>
    </row>
    <row r="327" spans="1:43" s="330" customFormat="1">
      <c r="A327" s="25">
        <f>IF(C327=0,"",SUBTOTAL(3,C$5:C327))</f>
        <v>323</v>
      </c>
      <c r="B327" s="532"/>
      <c r="C327" s="369" t="s">
        <v>3441</v>
      </c>
      <c r="D327" s="1001" t="s">
        <v>3503</v>
      </c>
      <c r="E327" s="127" t="s">
        <v>3442</v>
      </c>
      <c r="F327" s="63" t="str">
        <f>VLOOKUP(D327,'Sheet1 (2)'!$D$11:$F$338,3,0)</f>
        <v>Nguyễn Thành Nam Dũng</v>
      </c>
      <c r="G327" s="774">
        <v>4410000</v>
      </c>
      <c r="H327" s="774"/>
      <c r="I327" s="155" t="s">
        <v>32</v>
      </c>
      <c r="J327" s="63"/>
      <c r="K327" s="56" t="s">
        <v>33</v>
      </c>
      <c r="L327" s="56" t="s">
        <v>34</v>
      </c>
      <c r="M327" s="155"/>
      <c r="N327" s="136" t="s">
        <v>1213</v>
      </c>
      <c r="O327" s="106">
        <v>31844</v>
      </c>
      <c r="P327" s="107">
        <v>45964</v>
      </c>
      <c r="Q327" s="46"/>
      <c r="R327" s="56" t="s">
        <v>3479</v>
      </c>
      <c r="S327" s="56" t="str">
        <f t="shared" ca="1" si="14"/>
        <v xml:space="preserve">0 NĂM 9 THÁNG 16 NGÀY </v>
      </c>
      <c r="T327" s="74" t="s">
        <v>3481</v>
      </c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75">
        <v>44375</v>
      </c>
      <c r="AH327" s="75"/>
      <c r="AI327" s="46" t="s">
        <v>232</v>
      </c>
      <c r="AJ327" s="108" t="s">
        <v>3482</v>
      </c>
      <c r="AK327" s="108" t="s">
        <v>3483</v>
      </c>
      <c r="AL327" s="108" t="s">
        <v>3483</v>
      </c>
      <c r="AM327" s="66"/>
      <c r="AN327" s="136" t="s">
        <v>1214</v>
      </c>
      <c r="AO327" s="46"/>
      <c r="AP327" s="56" t="s">
        <v>60</v>
      </c>
      <c r="AQ327" s="36">
        <f t="shared" ca="1" si="15"/>
        <v>39</v>
      </c>
    </row>
    <row r="328" spans="1:43" s="330" customFormat="1">
      <c r="A328" s="25">
        <f>IF(C328=0,"",SUBTOTAL(3,C$5:C328))</f>
        <v>324</v>
      </c>
      <c r="B328" s="532"/>
      <c r="C328" s="369" t="s">
        <v>3444</v>
      </c>
      <c r="D328" s="1001" t="s">
        <v>3502</v>
      </c>
      <c r="E328" s="505" t="s">
        <v>3443</v>
      </c>
      <c r="F328" s="63" t="str">
        <f>VLOOKUP(D328,'Sheet1 (2)'!$D$11:$F$338,3,0)</f>
        <v>Nguyễn Thanh Trúc</v>
      </c>
      <c r="G328" s="774">
        <v>4410000</v>
      </c>
      <c r="H328" s="774"/>
      <c r="I328" s="63" t="s">
        <v>63</v>
      </c>
      <c r="J328" s="63"/>
      <c r="K328" s="56" t="s">
        <v>33</v>
      </c>
      <c r="L328" s="56" t="s">
        <v>34</v>
      </c>
      <c r="M328" s="155"/>
      <c r="N328" s="136" t="s">
        <v>1213</v>
      </c>
      <c r="O328" s="106">
        <v>34982</v>
      </c>
      <c r="P328" s="107">
        <v>45965</v>
      </c>
      <c r="Q328" s="46"/>
      <c r="R328" s="56" t="s">
        <v>3480</v>
      </c>
      <c r="S328" s="56" t="str">
        <f t="shared" ca="1" si="14"/>
        <v xml:space="preserve">0 NĂM 9 THÁNG 15 NGÀY </v>
      </c>
      <c r="T328" s="74" t="s">
        <v>4254</v>
      </c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75">
        <v>44570</v>
      </c>
      <c r="AH328" s="75"/>
      <c r="AI328" s="46" t="s">
        <v>232</v>
      </c>
      <c r="AJ328" s="108" t="s">
        <v>4255</v>
      </c>
      <c r="AK328" s="46" t="s">
        <v>2669</v>
      </c>
      <c r="AL328" s="46"/>
      <c r="AM328" s="66"/>
      <c r="AN328" s="136" t="s">
        <v>1214</v>
      </c>
      <c r="AO328" s="46"/>
      <c r="AP328" s="56" t="s">
        <v>60</v>
      </c>
      <c r="AQ328" s="36">
        <f t="shared" ca="1" si="15"/>
        <v>30</v>
      </c>
    </row>
    <row r="329" spans="1:43" s="330" customFormat="1">
      <c r="A329" s="25">
        <f>IF(C329=0,"",SUBTOTAL(3,C$5:C329))</f>
        <v>325</v>
      </c>
      <c r="B329" s="157">
        <v>1</v>
      </c>
      <c r="C329" s="66" t="s">
        <v>1353</v>
      </c>
      <c r="D329" s="25" t="str">
        <f>VLOOKUP(C329,Sheet4!$A$1:$B$300,2,0)</f>
        <v>7415149939</v>
      </c>
      <c r="E329" s="154" t="s">
        <v>1354</v>
      </c>
      <c r="F329" s="63" t="str">
        <f>VLOOKUP(D329,'Sheet1 (2)'!$D$11:$F$338,3,0)</f>
        <v>Võ Đức Thịnh</v>
      </c>
      <c r="G329" s="774">
        <f>VLOOKUP(C329,'chuyển xếp 2024'!$C$5:$W$328,21,0)</f>
        <v>4730000</v>
      </c>
      <c r="H329" s="774">
        <f>VLOOKUP(C329,'chuyển xếp 2024'!$C$5:$W$328,19,0)</f>
        <v>0</v>
      </c>
      <c r="I329" s="155" t="s">
        <v>32</v>
      </c>
      <c r="J329" s="63">
        <f t="shared" si="13"/>
        <v>1</v>
      </c>
      <c r="K329" s="56" t="s">
        <v>33</v>
      </c>
      <c r="L329" s="56" t="s">
        <v>34</v>
      </c>
      <c r="M329" s="155"/>
      <c r="N329" s="136" t="s">
        <v>1355</v>
      </c>
      <c r="O329" s="106">
        <v>34433</v>
      </c>
      <c r="P329" s="107">
        <v>44287</v>
      </c>
      <c r="Q329" s="56" t="s">
        <v>36</v>
      </c>
      <c r="R329" s="56" t="s">
        <v>1356</v>
      </c>
      <c r="S329" s="56" t="str">
        <f t="shared" ca="1" si="14"/>
        <v xml:space="preserve">5 NĂM 4 THÁNG 18 NGÀY </v>
      </c>
      <c r="T329" s="523" t="s">
        <v>1357</v>
      </c>
      <c r="U329" s="80" t="str">
        <f>VLOOKUP(C329,Sheet5!$B$2:$G$253,6,0)</f>
        <v>060092011362</v>
      </c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75">
        <v>42061</v>
      </c>
      <c r="AH329" s="75"/>
      <c r="AI329" s="46" t="s">
        <v>232</v>
      </c>
      <c r="AJ329" s="108" t="s">
        <v>1358</v>
      </c>
      <c r="AK329" s="46" t="s">
        <v>1359</v>
      </c>
      <c r="AL329" s="46"/>
      <c r="AM329" s="66"/>
      <c r="AN329" s="46" t="s">
        <v>50</v>
      </c>
      <c r="AO329" s="46" t="s">
        <v>434</v>
      </c>
      <c r="AP329" s="56" t="s">
        <v>349</v>
      </c>
      <c r="AQ329" s="36">
        <f t="shared" ca="1" si="15"/>
        <v>32</v>
      </c>
    </row>
    <row r="330" spans="1:43" s="957" customFormat="1">
      <c r="A330" s="944">
        <f>IF(C330=0,"",SUBTOTAL(3,C$5:C330))</f>
        <v>326</v>
      </c>
      <c r="B330" s="945">
        <v>2</v>
      </c>
      <c r="C330" s="944" t="s">
        <v>157</v>
      </c>
      <c r="D330" s="944" t="str">
        <f>VLOOKUP(C330,Sheet4!$A$1:$B$300,2,0)</f>
        <v>9214000893</v>
      </c>
      <c r="E330" s="946" t="s">
        <v>158</v>
      </c>
      <c r="F330" s="63" t="str">
        <f>VLOOKUP(D330,'Sheet1 (2)'!$D$11:$F$338,3,0)</f>
        <v>Lâm Duy</v>
      </c>
      <c r="G330" s="947">
        <f>VLOOKUP(C330,'chuyển xếp 2024'!$C$5:$W$328,21,0)</f>
        <v>6647000</v>
      </c>
      <c r="H330" s="947">
        <f>VLOOKUP(C330,'chuyển xếp 2024'!$C$5:$W$328,19,0)</f>
        <v>0</v>
      </c>
      <c r="I330" s="614" t="s">
        <v>32</v>
      </c>
      <c r="J330" s="614">
        <f t="shared" si="13"/>
        <v>1</v>
      </c>
      <c r="K330" s="614" t="s">
        <v>33</v>
      </c>
      <c r="L330" s="614" t="s">
        <v>34</v>
      </c>
      <c r="M330" s="614"/>
      <c r="N330" s="948" t="s">
        <v>1355</v>
      </c>
      <c r="O330" s="949">
        <v>31967</v>
      </c>
      <c r="P330" s="950">
        <v>41624</v>
      </c>
      <c r="Q330" s="951" t="s">
        <v>36</v>
      </c>
      <c r="R330" s="951" t="s">
        <v>159</v>
      </c>
      <c r="S330" s="951" t="str">
        <f t="shared" ca="1" si="14"/>
        <v xml:space="preserve">12 NĂM 8 THÁNG 3 NGÀY </v>
      </c>
      <c r="T330" s="952" t="s">
        <v>160</v>
      </c>
      <c r="U330" s="952" t="str">
        <f>VLOOKUP(C330,Sheet5!$B$2:$G$253,6,0)</f>
        <v>092087006701</v>
      </c>
      <c r="V330" s="952"/>
      <c r="W330" s="952"/>
      <c r="X330" s="952"/>
      <c r="Y330" s="952"/>
      <c r="Z330" s="952"/>
      <c r="AA330" s="952"/>
      <c r="AB330" s="952"/>
      <c r="AC330" s="952"/>
      <c r="AD330" s="952"/>
      <c r="AE330" s="952"/>
      <c r="AF330" s="952"/>
      <c r="AG330" s="953"/>
      <c r="AH330" s="953"/>
      <c r="AI330" s="954" t="s">
        <v>232</v>
      </c>
      <c r="AJ330" s="955" t="s">
        <v>161</v>
      </c>
      <c r="AK330" s="954" t="s">
        <v>162</v>
      </c>
      <c r="AL330" s="954" t="s">
        <v>162</v>
      </c>
      <c r="AM330" s="956" t="s">
        <v>163</v>
      </c>
      <c r="AN330" s="951" t="s">
        <v>156</v>
      </c>
      <c r="AO330" s="951"/>
      <c r="AP330" s="951" t="s">
        <v>60</v>
      </c>
      <c r="AQ330" s="957">
        <f t="shared" ca="1" si="15"/>
        <v>39</v>
      </c>
    </row>
    <row r="331" spans="1:43" s="330" customFormat="1">
      <c r="A331" s="25">
        <f>IF(C331=0,"",SUBTOTAL(3,C$5:C331))</f>
        <v>327</v>
      </c>
      <c r="B331" s="157">
        <v>3</v>
      </c>
      <c r="C331" s="66" t="s">
        <v>1364</v>
      </c>
      <c r="D331" s="25" t="str">
        <f>VLOOKUP(C331,Sheet4!$A$1:$B$300,2,0)</f>
        <v>9214001306</v>
      </c>
      <c r="E331" s="154" t="s">
        <v>1365</v>
      </c>
      <c r="F331" s="63" t="str">
        <f>VLOOKUP(D331,'Sheet1 (2)'!$D$11:$F$338,3,0)</f>
        <v>Võ Nguyễn Tuấn Kiệt</v>
      </c>
      <c r="G331" s="774">
        <f>VLOOKUP(C331,'chuyển xếp 2024'!$C$5:$W$328,21,0)</f>
        <v>4730000</v>
      </c>
      <c r="H331" s="774">
        <f>VLOOKUP(C331,'chuyển xếp 2024'!$C$5:$W$328,19,0)</f>
        <v>0</v>
      </c>
      <c r="I331" s="155" t="s">
        <v>32</v>
      </c>
      <c r="J331" s="63">
        <f t="shared" si="13"/>
        <v>1</v>
      </c>
      <c r="K331" s="56" t="s">
        <v>33</v>
      </c>
      <c r="L331" s="56" t="s">
        <v>34</v>
      </c>
      <c r="M331" s="155"/>
      <c r="N331" s="136" t="s">
        <v>1355</v>
      </c>
      <c r="O331" s="106">
        <v>33902</v>
      </c>
      <c r="P331" s="107">
        <v>44290</v>
      </c>
      <c r="Q331" s="56" t="s">
        <v>36</v>
      </c>
      <c r="R331" s="56" t="s">
        <v>1366</v>
      </c>
      <c r="S331" s="56" t="str">
        <f t="shared" ca="1" si="14"/>
        <v xml:space="preserve">5 NĂM 4 THÁNG 15 NGÀY </v>
      </c>
      <c r="T331" s="523" t="s">
        <v>1367</v>
      </c>
      <c r="U331" s="80" t="str">
        <f>VLOOKUP(C331,Sheet5!$B$2:$G$253,6,0)</f>
        <v>087092005534</v>
      </c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75">
        <v>42217</v>
      </c>
      <c r="AH331" s="75"/>
      <c r="AI331" s="46" t="s">
        <v>232</v>
      </c>
      <c r="AJ331" s="108" t="s">
        <v>1368</v>
      </c>
      <c r="AK331" s="46" t="s">
        <v>1369</v>
      </c>
      <c r="AL331" s="46" t="s">
        <v>1369</v>
      </c>
      <c r="AM331" s="66"/>
      <c r="AN331" s="46" t="s">
        <v>50</v>
      </c>
      <c r="AO331" s="46" t="s">
        <v>1370</v>
      </c>
      <c r="AP331" s="56" t="s">
        <v>349</v>
      </c>
      <c r="AQ331" s="36">
        <f t="shared" ca="1" si="15"/>
        <v>33</v>
      </c>
    </row>
    <row r="332" spans="1:43">
      <c r="A332" s="1026"/>
      <c r="B332" s="1026"/>
      <c r="C332" s="1026"/>
      <c r="D332" s="1026"/>
      <c r="E332" s="791"/>
      <c r="F332" s="791"/>
      <c r="G332" s="874" t="e">
        <f>SUM(G5:G331)</f>
        <v>#N/A</v>
      </c>
      <c r="H332" s="167"/>
      <c r="I332" s="162"/>
      <c r="J332" s="162"/>
      <c r="K332" s="162"/>
      <c r="L332" s="168"/>
      <c r="M332" s="1027"/>
      <c r="N332" s="170"/>
      <c r="O332" s="171"/>
      <c r="Q332" s="506">
        <v>30590</v>
      </c>
      <c r="R332" s="5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I332" s="6"/>
      <c r="AK332" s="172"/>
      <c r="AL332" s="172"/>
      <c r="AM332" s="162"/>
      <c r="AN332" s="172"/>
      <c r="AO332" s="172"/>
      <c r="AP332" s="165"/>
    </row>
    <row r="333" spans="1:43" ht="17.25">
      <c r="A333" s="1439" t="s">
        <v>1374</v>
      </c>
      <c r="B333" s="1439"/>
      <c r="C333" s="173">
        <f>+A331-C334</f>
        <v>245</v>
      </c>
      <c r="D333" s="173"/>
      <c r="E333" s="792" t="s">
        <v>1950</v>
      </c>
      <c r="F333" s="792"/>
      <c r="G333" s="165" t="e">
        <f>+G332/#REF!</f>
        <v>#N/A</v>
      </c>
      <c r="I333" s="174"/>
      <c r="J333" s="174"/>
      <c r="K333" s="174"/>
      <c r="L333" s="174"/>
      <c r="O333" s="175"/>
      <c r="P333" s="175"/>
      <c r="Q333" s="506">
        <v>30926</v>
      </c>
      <c r="R333" s="5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I333" s="6"/>
      <c r="AK333" s="172"/>
      <c r="AL333" s="172"/>
      <c r="AM333" s="162"/>
      <c r="AN333" s="172"/>
      <c r="AO333" s="172"/>
      <c r="AP333" s="165"/>
    </row>
    <row r="334" spans="1:43" ht="17.25">
      <c r="A334" s="1393" t="s">
        <v>1375</v>
      </c>
      <c r="B334" s="1393"/>
      <c r="C334" s="173">
        <f>COUNTIF(I5:I331,"Nữ")</f>
        <v>82</v>
      </c>
      <c r="D334" s="173"/>
      <c r="G334" s="875">
        <f>SUM(G293:G331)</f>
        <v>184479000</v>
      </c>
      <c r="I334" s="174"/>
      <c r="J334" s="174"/>
      <c r="K334" s="174"/>
      <c r="L334" s="174"/>
      <c r="M334" s="8"/>
      <c r="O334" s="175"/>
      <c r="P334" s="175"/>
      <c r="Q334" s="506">
        <v>31291</v>
      </c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I334" s="6"/>
      <c r="AK334" s="172"/>
      <c r="AL334" s="172"/>
      <c r="AM334" s="162"/>
      <c r="AN334" s="172"/>
      <c r="AO334" s="172"/>
      <c r="AP334" s="165"/>
    </row>
    <row r="335" spans="1:43">
      <c r="G335" s="875" t="e">
        <f>+G334-#REF!-#REF!-G330</f>
        <v>#REF!</v>
      </c>
      <c r="L335" s="174"/>
      <c r="M335" s="8"/>
      <c r="Q335" s="507">
        <v>31291</v>
      </c>
      <c r="R335" s="176">
        <v>1</v>
      </c>
      <c r="S335" s="8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I335" s="6"/>
      <c r="AP335" s="6"/>
    </row>
    <row r="336" spans="1:43">
      <c r="E336" s="793" t="s">
        <v>1951</v>
      </c>
      <c r="F336" s="793"/>
      <c r="G336" s="504" t="e">
        <f>+#REF!+60</f>
        <v>#REF!</v>
      </c>
      <c r="H336" s="504"/>
      <c r="L336" s="174"/>
      <c r="M336" s="8"/>
      <c r="Q336" s="507">
        <v>32021</v>
      </c>
      <c r="R336" s="176">
        <v>2</v>
      </c>
      <c r="S336" s="8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I336" s="6"/>
      <c r="AP336" s="6"/>
    </row>
    <row r="337" spans="3:42">
      <c r="L337" s="174"/>
      <c r="M337" s="8"/>
      <c r="Q337" s="507">
        <v>32387</v>
      </c>
      <c r="R337" s="176">
        <v>3</v>
      </c>
      <c r="S337" s="8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I337" s="6"/>
      <c r="AP337" s="6"/>
    </row>
    <row r="338" spans="3:42">
      <c r="C338" s="162" t="e">
        <f>+A331+#REF!+#REF!+#REF!+#REF!+#REF!+#REF!+#REF!+#REF!+#REF!</f>
        <v>#REF!</v>
      </c>
      <c r="L338" s="174"/>
      <c r="M338" s="8"/>
      <c r="Q338" s="507">
        <v>32752</v>
      </c>
      <c r="R338" s="176">
        <v>4</v>
      </c>
      <c r="S338" s="8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I338" s="6"/>
      <c r="AP338" s="6"/>
    </row>
    <row r="339" spans="3:42">
      <c r="C339" s="162" t="e">
        <f>+C338/10</f>
        <v>#REF!</v>
      </c>
      <c r="L339" s="174"/>
      <c r="M339" s="8"/>
      <c r="Q339" s="507">
        <v>33117</v>
      </c>
      <c r="R339" s="176">
        <v>5</v>
      </c>
      <c r="S339" s="8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I339" s="6"/>
      <c r="AP339" s="6"/>
    </row>
    <row r="340" spans="3:42">
      <c r="L340" s="174"/>
      <c r="M340" s="8"/>
      <c r="Q340" s="507">
        <v>33482</v>
      </c>
      <c r="R340" s="176">
        <v>6</v>
      </c>
      <c r="S340" s="8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I340" s="6"/>
      <c r="AP340" s="6"/>
    </row>
    <row r="341" spans="3:42">
      <c r="L341" s="174"/>
      <c r="M341" s="8"/>
      <c r="Q341" s="507">
        <v>33848</v>
      </c>
      <c r="R341" s="176">
        <v>7</v>
      </c>
      <c r="S341" s="8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I341" s="6"/>
      <c r="AP341" s="6"/>
    </row>
    <row r="342" spans="3:42">
      <c r="L342" s="174"/>
      <c r="M342" s="8"/>
      <c r="Q342" s="507">
        <v>34213</v>
      </c>
      <c r="R342" s="176">
        <v>8</v>
      </c>
      <c r="S342" s="8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I342" s="6"/>
      <c r="AP342" s="6"/>
    </row>
    <row r="343" spans="3:42">
      <c r="L343" s="174"/>
      <c r="M343" s="8"/>
      <c r="Q343" s="507">
        <v>34578</v>
      </c>
      <c r="R343" s="176">
        <v>9</v>
      </c>
      <c r="S343" s="8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I343" s="6"/>
      <c r="AP343" s="6"/>
    </row>
    <row r="344" spans="3:42">
      <c r="L344" s="174"/>
      <c r="M344" s="8"/>
      <c r="Q344" s="507">
        <v>34943</v>
      </c>
      <c r="R344" s="176">
        <v>10</v>
      </c>
      <c r="S344" s="8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I344" s="6"/>
      <c r="AP344" s="6"/>
    </row>
    <row r="345" spans="3:42">
      <c r="L345" s="174"/>
      <c r="M345" s="8"/>
      <c r="Q345" s="507">
        <v>35125</v>
      </c>
      <c r="R345" s="176">
        <v>11</v>
      </c>
      <c r="S345" s="8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I345" s="6"/>
      <c r="AP345" s="6"/>
    </row>
    <row r="346" spans="3:42">
      <c r="L346" s="174"/>
      <c r="M346" s="8"/>
      <c r="Q346" s="507">
        <v>35490</v>
      </c>
      <c r="R346" s="176">
        <v>12</v>
      </c>
      <c r="S346" s="8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I346" s="6"/>
      <c r="AP346" s="6"/>
    </row>
    <row r="347" spans="3:42">
      <c r="L347" s="174"/>
      <c r="M347" s="8"/>
      <c r="Q347" s="507">
        <v>35855</v>
      </c>
      <c r="R347" s="176"/>
      <c r="S347" s="8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I347" s="6"/>
      <c r="AP347" s="6"/>
    </row>
    <row r="348" spans="3:42">
      <c r="L348" s="174"/>
      <c r="M348" s="8"/>
      <c r="N348" s="456">
        <f>+(6359000*15)/2</f>
        <v>47692500</v>
      </c>
      <c r="Q348" s="507">
        <v>36220</v>
      </c>
      <c r="R348" s="176">
        <v>1</v>
      </c>
      <c r="S348" s="8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I348" s="6"/>
      <c r="AP348" s="6"/>
    </row>
    <row r="349" spans="3:42">
      <c r="L349" s="174"/>
      <c r="Q349" s="507">
        <v>43891</v>
      </c>
      <c r="R349" s="176">
        <v>2</v>
      </c>
      <c r="S349" s="8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I349" s="6"/>
      <c r="AP349" s="6"/>
    </row>
    <row r="350" spans="3:42">
      <c r="L350" s="174"/>
      <c r="Q350" s="507">
        <v>44256</v>
      </c>
      <c r="R350" s="176">
        <v>3</v>
      </c>
      <c r="S350" s="8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I350" s="6"/>
      <c r="AP350" s="6"/>
    </row>
    <row r="351" spans="3:42">
      <c r="Q351" s="507">
        <v>44621</v>
      </c>
      <c r="R351" s="176">
        <v>4</v>
      </c>
      <c r="S351" s="8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I351" s="6"/>
      <c r="AP351" s="6"/>
    </row>
    <row r="352" spans="3:42">
      <c r="Q352" s="507">
        <v>44986</v>
      </c>
      <c r="R352" s="176">
        <v>5</v>
      </c>
      <c r="S352" s="8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I352" s="6"/>
      <c r="AP352" s="6"/>
    </row>
    <row r="353" spans="17:42">
      <c r="Q353" s="507">
        <v>45352</v>
      </c>
      <c r="R353" s="176">
        <v>6</v>
      </c>
      <c r="S353" s="8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I353" s="6"/>
      <c r="AP353" s="6"/>
    </row>
    <row r="354" spans="17:42">
      <c r="Q354" s="507">
        <v>45717</v>
      </c>
      <c r="R354" s="176">
        <v>7</v>
      </c>
      <c r="S354" s="8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I354" s="6"/>
      <c r="AP354" s="6"/>
    </row>
    <row r="355" spans="17:42">
      <c r="Q355" s="507">
        <v>46082</v>
      </c>
      <c r="R355" s="176">
        <v>8</v>
      </c>
      <c r="S355" s="8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I355" s="6"/>
      <c r="AP355" s="6"/>
    </row>
    <row r="356" spans="17:42">
      <c r="Q356" s="507">
        <v>46447</v>
      </c>
      <c r="R356" s="176">
        <v>9</v>
      </c>
      <c r="S356" s="8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I356" s="6"/>
      <c r="AP356" s="6"/>
    </row>
    <row r="357" spans="17:42">
      <c r="Q357" s="507">
        <v>39508</v>
      </c>
      <c r="R357" s="176">
        <v>10</v>
      </c>
      <c r="S357" s="8"/>
      <c r="T357" s="519">
        <f>+S357/4</f>
        <v>0</v>
      </c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I357" s="6"/>
      <c r="AP357" s="6"/>
    </row>
    <row r="358" spans="17:42">
      <c r="Q358" s="8"/>
      <c r="R358" s="176">
        <v>11</v>
      </c>
      <c r="S358" s="508">
        <v>6495000</v>
      </c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I358" s="6"/>
      <c r="AP358" s="6"/>
    </row>
    <row r="359" spans="17:42">
      <c r="Q359" s="8"/>
      <c r="R359" s="176">
        <v>12</v>
      </c>
      <c r="S359" s="8">
        <f>+S358*R360</f>
        <v>84435000</v>
      </c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I359" s="6"/>
      <c r="AP359" s="6"/>
    </row>
    <row r="360" spans="17:42">
      <c r="Q360" s="8"/>
      <c r="R360" s="13">
        <v>13</v>
      </c>
      <c r="S360" s="508">
        <f>+S359/2</f>
        <v>42217500</v>
      </c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I360" s="6"/>
      <c r="AP360" s="6"/>
    </row>
    <row r="361" spans="17:42">
      <c r="Q361" s="8"/>
      <c r="R361" s="13"/>
      <c r="S361" s="8">
        <f>+S358*R360/2</f>
        <v>42217500</v>
      </c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I361" s="6"/>
      <c r="AP361" s="6"/>
    </row>
    <row r="362" spans="17:42">
      <c r="Q362" s="8"/>
      <c r="R362" s="13"/>
      <c r="S362" s="8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I362" s="6"/>
      <c r="AP362" s="6"/>
    </row>
    <row r="363" spans="17:42">
      <c r="Q363" s="8"/>
      <c r="R363" s="13"/>
      <c r="S363" s="8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I363" s="6"/>
      <c r="AP363" s="6"/>
    </row>
    <row r="364" spans="17:42">
      <c r="Q364" s="8"/>
      <c r="R364" s="13"/>
      <c r="S364" s="8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I364" s="6"/>
      <c r="AP364" s="6"/>
    </row>
    <row r="365" spans="17:42">
      <c r="Q365" s="8"/>
      <c r="R365" s="13"/>
      <c r="S365" s="8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I365" s="6"/>
      <c r="AP365" s="6"/>
    </row>
    <row r="366" spans="17:42">
      <c r="Q366" s="8"/>
      <c r="R366" s="13"/>
      <c r="S366" s="8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I366" s="6"/>
      <c r="AP366" s="6"/>
    </row>
    <row r="367" spans="17:42">
      <c r="Q367" s="8"/>
      <c r="R367" s="13"/>
      <c r="S367" s="8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I367" s="6"/>
      <c r="AP367" s="6"/>
    </row>
    <row r="368" spans="17:42">
      <c r="Q368" s="8"/>
      <c r="R368" s="13"/>
      <c r="S368" s="8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I368" s="6"/>
      <c r="AP368" s="6"/>
    </row>
    <row r="369" spans="17:42">
      <c r="Q369" s="8"/>
      <c r="R369" s="13"/>
      <c r="S369" s="8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I369" s="6"/>
      <c r="AP369" s="6"/>
    </row>
    <row r="370" spans="17:42">
      <c r="Q370" s="8"/>
      <c r="R370" s="13"/>
      <c r="S370" s="8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I370" s="6"/>
      <c r="AP370" s="6"/>
    </row>
    <row r="371" spans="17:42">
      <c r="Q371" s="8"/>
      <c r="R371" s="13"/>
      <c r="S371" s="8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I371" s="6"/>
      <c r="AP371" s="6"/>
    </row>
    <row r="372" spans="17:42">
      <c r="Q372" s="8"/>
      <c r="R372" s="13"/>
      <c r="S372" s="8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I372" s="6"/>
      <c r="AP372" s="6"/>
    </row>
    <row r="373" spans="17:42">
      <c r="Q373" s="8"/>
      <c r="R373" s="13"/>
      <c r="S373" s="8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I373" s="6"/>
      <c r="AP373" s="6"/>
    </row>
    <row r="374" spans="17:42">
      <c r="Q374" s="8"/>
      <c r="R374" s="13"/>
      <c r="S374" s="8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I374" s="6"/>
      <c r="AP374" s="6"/>
    </row>
    <row r="375" spans="17:42">
      <c r="Q375" s="8"/>
      <c r="R375" s="13"/>
      <c r="S375" s="8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I375" s="6"/>
      <c r="AP375" s="6"/>
    </row>
    <row r="376" spans="17:42">
      <c r="Q376" s="8"/>
      <c r="R376" s="13"/>
      <c r="S376" s="8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I376" s="6"/>
      <c r="AP376" s="6"/>
    </row>
    <row r="377" spans="17:42">
      <c r="Q377" s="8"/>
      <c r="R377" s="13"/>
      <c r="S377" s="8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I377" s="6"/>
      <c r="AP377" s="6"/>
    </row>
    <row r="378" spans="17:42">
      <c r="Q378" s="8"/>
      <c r="R378" s="13"/>
      <c r="S378" s="8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I378" s="6"/>
      <c r="AP378" s="6"/>
    </row>
    <row r="379" spans="17:42">
      <c r="Q379" s="8"/>
      <c r="R379" s="13"/>
      <c r="S379" s="8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I379" s="6"/>
      <c r="AP379" s="6"/>
    </row>
    <row r="380" spans="17:42">
      <c r="Q380" s="8"/>
      <c r="R380" s="13"/>
      <c r="S380" s="8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I380" s="6"/>
      <c r="AP380" s="6"/>
    </row>
    <row r="381" spans="17:42">
      <c r="Q381" s="8"/>
      <c r="R381" s="13"/>
      <c r="S381" s="8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I381" s="6"/>
      <c r="AP381" s="6"/>
    </row>
    <row r="382" spans="17:42">
      <c r="Q382" s="8"/>
      <c r="R382" s="13"/>
      <c r="S382" s="8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I382" s="6"/>
      <c r="AP382" s="6"/>
    </row>
    <row r="383" spans="17:42">
      <c r="Q383" s="8"/>
      <c r="R383" s="13"/>
      <c r="S383" s="8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I383" s="6"/>
      <c r="AP383" s="6"/>
    </row>
    <row r="384" spans="17:42">
      <c r="Q384" s="8"/>
      <c r="R384" s="13"/>
      <c r="S384" s="8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I384" s="6"/>
      <c r="AP384" s="6"/>
    </row>
    <row r="385" spans="17:42">
      <c r="Q385" s="8"/>
      <c r="R385" s="13"/>
      <c r="S385" s="8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I385" s="6"/>
      <c r="AP385" s="6"/>
    </row>
    <row r="386" spans="17:42">
      <c r="Q386" s="8"/>
      <c r="R386" s="13"/>
      <c r="S386" s="8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I386" s="6"/>
      <c r="AP386" s="6"/>
    </row>
    <row r="387" spans="17:42">
      <c r="Q387" s="8"/>
      <c r="R387" s="13"/>
      <c r="S387" s="8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I387" s="6"/>
      <c r="AP387" s="6"/>
    </row>
    <row r="388" spans="17:42">
      <c r="Q388" s="8"/>
      <c r="R388" s="13"/>
      <c r="S388" s="8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I388" s="6"/>
      <c r="AP388" s="6"/>
    </row>
    <row r="389" spans="17:42">
      <c r="Q389" s="8"/>
      <c r="R389" s="13"/>
      <c r="S389" s="8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I389" s="6"/>
      <c r="AP389" s="6"/>
    </row>
    <row r="390" spans="17:42">
      <c r="Q390" s="8"/>
      <c r="R390" s="13"/>
      <c r="S390" s="8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I390" s="6"/>
      <c r="AP390" s="6"/>
    </row>
    <row r="391" spans="17:42">
      <c r="Q391" s="8"/>
      <c r="R391" s="13"/>
      <c r="S391" s="8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I391" s="6"/>
      <c r="AP391" s="6"/>
    </row>
    <row r="392" spans="17:42">
      <c r="Q392" s="8"/>
      <c r="R392" s="13"/>
      <c r="S392" s="8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I392" s="6"/>
      <c r="AP392" s="6"/>
    </row>
    <row r="393" spans="17:42">
      <c r="Q393" s="8"/>
      <c r="R393" s="13"/>
      <c r="S393" s="8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I393" s="6"/>
      <c r="AP393" s="6"/>
    </row>
    <row r="394" spans="17:42">
      <c r="Q394" s="8"/>
      <c r="R394" s="13"/>
      <c r="S394" s="8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I394" s="6"/>
      <c r="AP394" s="6"/>
    </row>
    <row r="395" spans="17:42">
      <c r="Q395" s="8"/>
      <c r="R395" s="13"/>
      <c r="S395" s="8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I395" s="6"/>
      <c r="AP395" s="6"/>
    </row>
    <row r="396" spans="17:42">
      <c r="Q396" s="8"/>
      <c r="R396" s="13"/>
      <c r="S396" s="8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I396" s="6"/>
      <c r="AP396" s="6"/>
    </row>
    <row r="397" spans="17:42">
      <c r="Q397" s="8"/>
      <c r="R397" s="13"/>
      <c r="S397" s="8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I397" s="6"/>
      <c r="AP397" s="6"/>
    </row>
    <row r="398" spans="17:42">
      <c r="Q398" s="8"/>
      <c r="R398" s="13"/>
      <c r="S398" s="8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I398" s="6"/>
      <c r="AP398" s="6"/>
    </row>
    <row r="399" spans="17:42">
      <c r="Q399" s="8"/>
      <c r="R399" s="13"/>
      <c r="S399" s="8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I399" s="6"/>
      <c r="AP399" s="6"/>
    </row>
    <row r="400" spans="17:42">
      <c r="Q400" s="8"/>
      <c r="R400" s="13"/>
      <c r="S400" s="8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I400" s="6"/>
      <c r="AP400" s="6"/>
    </row>
    <row r="401" spans="17:42">
      <c r="Q401" s="8"/>
      <c r="R401" s="13"/>
      <c r="S401" s="8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I401" s="6"/>
      <c r="AP401" s="6"/>
    </row>
    <row r="402" spans="17:42">
      <c r="Q402" s="8"/>
      <c r="R402" s="13"/>
      <c r="S402" s="8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I402" s="6"/>
      <c r="AP402" s="6"/>
    </row>
    <row r="403" spans="17:42">
      <c r="Q403" s="8"/>
      <c r="R403" s="13"/>
      <c r="S403" s="8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I403" s="6"/>
      <c r="AP403" s="6"/>
    </row>
    <row r="404" spans="17:42">
      <c r="Q404" s="8"/>
      <c r="R404" s="13"/>
      <c r="S404" s="8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I404" s="6"/>
      <c r="AP404" s="6"/>
    </row>
    <row r="405" spans="17:42">
      <c r="Q405" s="8"/>
      <c r="R405" s="13"/>
      <c r="S405" s="8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I405" s="6"/>
      <c r="AP405" s="6"/>
    </row>
    <row r="406" spans="17:42">
      <c r="Q406" s="8"/>
      <c r="R406" s="13"/>
      <c r="S406" s="8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I406" s="6"/>
      <c r="AP406" s="6"/>
    </row>
    <row r="407" spans="17:42">
      <c r="Q407" s="8"/>
      <c r="R407" s="13"/>
      <c r="S407" s="8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I407" s="6"/>
      <c r="AP407" s="6"/>
    </row>
    <row r="408" spans="17:42">
      <c r="Q408" s="8"/>
      <c r="R408" s="13"/>
      <c r="S408" s="8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I408" s="6"/>
      <c r="AP408" s="6"/>
    </row>
    <row r="409" spans="17:42">
      <c r="Q409" s="8"/>
      <c r="R409" s="13"/>
      <c r="S409" s="8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I409" s="6"/>
      <c r="AP409" s="6"/>
    </row>
    <row r="410" spans="17:42">
      <c r="Q410" s="8"/>
      <c r="R410" s="13"/>
      <c r="S410" s="8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I410" s="6"/>
      <c r="AP410" s="6"/>
    </row>
    <row r="411" spans="17:42">
      <c r="Q411" s="8"/>
      <c r="R411" s="13"/>
      <c r="S411" s="8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I411" s="6"/>
      <c r="AP411" s="6"/>
    </row>
    <row r="412" spans="17:42">
      <c r="Q412" s="8"/>
      <c r="R412" s="13"/>
      <c r="S412" s="8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I412" s="6"/>
      <c r="AP412" s="6"/>
    </row>
    <row r="413" spans="17:42">
      <c r="Q413" s="8"/>
      <c r="R413" s="13"/>
      <c r="S413" s="8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I413" s="6"/>
      <c r="AP413" s="6"/>
    </row>
    <row r="414" spans="17:42">
      <c r="Q414" s="8"/>
      <c r="R414" s="13"/>
      <c r="S414" s="8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I414" s="6"/>
      <c r="AP414" s="6"/>
    </row>
    <row r="415" spans="17:42">
      <c r="Q415" s="8"/>
      <c r="R415" s="13"/>
      <c r="S415" s="8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I415" s="6"/>
      <c r="AP415" s="6"/>
    </row>
    <row r="416" spans="17:42">
      <c r="Q416" s="8"/>
      <c r="R416" s="13"/>
      <c r="S416" s="8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I416" s="6"/>
      <c r="AP416" s="6"/>
    </row>
    <row r="417" spans="12:42">
      <c r="Q417" s="8"/>
      <c r="R417" s="13"/>
      <c r="S417" s="8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I417" s="6"/>
      <c r="AP417" s="6"/>
    </row>
    <row r="418" spans="12:42">
      <c r="Q418" s="8"/>
      <c r="R418" s="13"/>
      <c r="S418" s="8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I418" s="6"/>
      <c r="AP418" s="6"/>
    </row>
    <row r="419" spans="12:42">
      <c r="Q419" s="8"/>
      <c r="R419" s="13"/>
      <c r="S419" s="8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I419" s="6"/>
      <c r="AP419" s="6"/>
    </row>
    <row r="420" spans="12:42">
      <c r="Q420" s="8"/>
      <c r="R420" s="13"/>
      <c r="S420" s="8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I420" s="6"/>
      <c r="AP420" s="6"/>
    </row>
    <row r="421" spans="12:42">
      <c r="Q421" s="8"/>
      <c r="R421" s="13"/>
      <c r="S421" s="8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I421" s="6"/>
      <c r="AP421" s="6"/>
    </row>
    <row r="422" spans="12:42">
      <c r="Q422" s="8"/>
      <c r="R422" s="13"/>
      <c r="S422" s="8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I422" s="6"/>
      <c r="AP422" s="6"/>
    </row>
    <row r="423" spans="12:42">
      <c r="Q423" s="8"/>
      <c r="R423" s="13"/>
      <c r="S423" s="8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I423" s="6"/>
      <c r="AP423" s="6"/>
    </row>
    <row r="424" spans="12:42">
      <c r="Q424" s="8"/>
      <c r="R424" s="13"/>
      <c r="S424" s="8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I424" s="6"/>
      <c r="AP424" s="6"/>
    </row>
    <row r="425" spans="12:42">
      <c r="L425" s="165">
        <f>2.5*60</f>
        <v>150</v>
      </c>
      <c r="Q425" s="8"/>
      <c r="R425" s="13"/>
      <c r="S425" s="8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I425" s="6"/>
      <c r="AP425" s="6"/>
    </row>
    <row r="426" spans="12:42">
      <c r="Q426" s="8"/>
      <c r="R426" s="13"/>
      <c r="S426" s="8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I426" s="6"/>
      <c r="AP426" s="6"/>
    </row>
    <row r="427" spans="12:42">
      <c r="Q427" s="8"/>
      <c r="R427" s="13"/>
      <c r="S427" s="8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I427" s="6"/>
      <c r="AP427" s="6"/>
    </row>
    <row r="428" spans="12:42">
      <c r="Q428" s="8"/>
      <c r="R428" s="13"/>
      <c r="S428" s="8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I428" s="6"/>
      <c r="AP428" s="6"/>
    </row>
    <row r="429" spans="12:42">
      <c r="Q429" s="8"/>
      <c r="R429" s="13"/>
      <c r="S429" s="8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I429" s="6"/>
      <c r="AP429" s="6"/>
    </row>
    <row r="430" spans="12:42">
      <c r="Q430" s="8"/>
      <c r="R430" s="13"/>
      <c r="S430" s="8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I430" s="6"/>
      <c r="AP430" s="6"/>
    </row>
    <row r="431" spans="12:42">
      <c r="Q431" s="8"/>
      <c r="R431" s="13"/>
      <c r="S431" s="8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I431" s="6"/>
      <c r="AP431" s="6"/>
    </row>
    <row r="432" spans="12:42">
      <c r="Q432" s="8"/>
      <c r="R432" s="13"/>
      <c r="S432" s="8"/>
      <c r="AP432" s="6"/>
    </row>
    <row r="433" spans="17:42">
      <c r="Q433" s="8"/>
      <c r="R433" s="13"/>
      <c r="S433" s="8"/>
      <c r="AP433" s="6"/>
    </row>
    <row r="434" spans="17:42">
      <c r="Q434" s="8"/>
      <c r="R434" s="13"/>
      <c r="S434" s="8"/>
      <c r="AP434" s="6"/>
    </row>
    <row r="435" spans="17:42">
      <c r="Q435" s="8"/>
      <c r="R435" s="13"/>
      <c r="S435" s="8"/>
      <c r="AP435" s="6"/>
    </row>
    <row r="436" spans="17:42">
      <c r="Q436" s="8"/>
      <c r="R436" s="13"/>
      <c r="S436" s="8"/>
      <c r="AP436" s="6"/>
    </row>
    <row r="437" spans="17:42">
      <c r="Q437" s="8"/>
      <c r="R437" s="13"/>
      <c r="S437" s="8"/>
      <c r="AP437" s="6"/>
    </row>
    <row r="438" spans="17:42">
      <c r="Q438" s="8"/>
      <c r="R438" s="13"/>
      <c r="S438" s="8"/>
      <c r="AP438" s="6"/>
    </row>
    <row r="439" spans="17:42">
      <c r="Q439" s="8"/>
      <c r="R439" s="13"/>
      <c r="S439" s="8"/>
      <c r="AP439" s="6"/>
    </row>
    <row r="440" spans="17:42">
      <c r="Q440" s="8"/>
      <c r="R440" s="13"/>
      <c r="S440" s="8"/>
      <c r="AP440" s="6"/>
    </row>
    <row r="441" spans="17:42">
      <c r="Q441" s="8"/>
      <c r="R441" s="13"/>
      <c r="S441" s="8"/>
      <c r="AP441" s="6"/>
    </row>
    <row r="442" spans="17:42">
      <c r="Q442" s="8"/>
      <c r="R442" s="13"/>
      <c r="S442" s="8"/>
      <c r="AP442" s="6"/>
    </row>
    <row r="443" spans="17:42">
      <c r="Q443" s="8"/>
      <c r="R443" s="13"/>
      <c r="S443" s="8"/>
      <c r="AP443" s="6"/>
    </row>
    <row r="444" spans="17:42">
      <c r="Q444" s="8"/>
      <c r="R444" s="13"/>
      <c r="S444" s="8"/>
      <c r="AP444" s="6"/>
    </row>
    <row r="445" spans="17:42">
      <c r="Q445" s="8"/>
      <c r="R445" s="13"/>
      <c r="S445" s="8"/>
      <c r="AP445" s="6"/>
    </row>
    <row r="446" spans="17:42">
      <c r="Q446" s="8"/>
      <c r="R446" s="13"/>
      <c r="S446" s="8"/>
      <c r="AP446" s="6"/>
    </row>
    <row r="447" spans="17:42">
      <c r="Q447" s="8"/>
      <c r="R447" s="13"/>
      <c r="S447" s="8"/>
      <c r="AP447" s="6"/>
    </row>
    <row r="448" spans="17:42">
      <c r="Q448" s="8"/>
      <c r="R448" s="13"/>
      <c r="S448" s="8"/>
      <c r="AP448" s="6"/>
    </row>
    <row r="449" spans="17:42">
      <c r="Q449" s="8"/>
      <c r="R449" s="13"/>
      <c r="S449" s="8"/>
      <c r="AP449" s="6"/>
    </row>
    <row r="450" spans="17:42">
      <c r="Q450" s="8"/>
      <c r="R450" s="13"/>
      <c r="S450" s="8"/>
      <c r="AP450" s="6"/>
    </row>
    <row r="451" spans="17:42">
      <c r="Q451" s="8"/>
      <c r="R451" s="13"/>
      <c r="S451" s="8"/>
      <c r="AP451" s="6"/>
    </row>
    <row r="452" spans="17:42">
      <c r="Q452" s="8"/>
      <c r="R452" s="13"/>
      <c r="S452" s="8"/>
      <c r="AP452" s="6"/>
    </row>
    <row r="453" spans="17:42">
      <c r="Q453" s="8"/>
      <c r="R453" s="13"/>
      <c r="S453" s="8"/>
      <c r="AP453" s="6"/>
    </row>
    <row r="454" spans="17:42">
      <c r="Q454" s="8"/>
      <c r="R454" s="13"/>
      <c r="S454" s="8"/>
      <c r="AP454" s="6"/>
    </row>
    <row r="455" spans="17:42">
      <c r="Q455" s="8"/>
      <c r="R455" s="13"/>
      <c r="S455" s="8"/>
      <c r="AP455" s="6"/>
    </row>
    <row r="456" spans="17:42">
      <c r="Q456" s="8"/>
      <c r="R456" s="13"/>
      <c r="S456" s="8"/>
      <c r="AP456" s="6"/>
    </row>
    <row r="457" spans="17:42">
      <c r="Q457" s="8"/>
      <c r="R457" s="13"/>
      <c r="S457" s="8"/>
      <c r="AP457" s="6"/>
    </row>
    <row r="458" spans="17:42">
      <c r="Q458" s="8"/>
      <c r="R458" s="13"/>
      <c r="S458" s="8"/>
      <c r="AP458" s="6"/>
    </row>
    <row r="459" spans="17:42">
      <c r="Q459" s="8"/>
      <c r="R459" s="13"/>
      <c r="S459" s="8"/>
      <c r="AP459" s="6"/>
    </row>
    <row r="460" spans="17:42">
      <c r="Q460" s="8"/>
      <c r="R460" s="13"/>
      <c r="S460" s="8"/>
      <c r="AP460" s="6"/>
    </row>
    <row r="461" spans="17:42">
      <c r="Q461" s="8"/>
      <c r="R461" s="13"/>
      <c r="S461" s="8"/>
      <c r="AP461" s="6"/>
    </row>
    <row r="462" spans="17:42">
      <c r="Q462" s="8"/>
      <c r="R462" s="13"/>
      <c r="S462" s="8"/>
      <c r="AP462" s="6"/>
    </row>
    <row r="463" spans="17:42">
      <c r="Q463" s="8"/>
      <c r="R463" s="13"/>
      <c r="S463" s="8"/>
      <c r="AP463" s="6"/>
    </row>
    <row r="464" spans="17:42">
      <c r="Q464" s="8"/>
      <c r="R464" s="13"/>
      <c r="S464" s="8"/>
      <c r="AP464" s="6"/>
    </row>
    <row r="465" spans="17:42">
      <c r="Q465" s="8"/>
      <c r="R465" s="13"/>
      <c r="S465" s="8"/>
      <c r="AP465" s="6"/>
    </row>
    <row r="466" spans="17:42">
      <c r="Q466" s="8"/>
      <c r="R466" s="13"/>
      <c r="S466" s="8"/>
      <c r="AP466" s="6"/>
    </row>
    <row r="467" spans="17:42">
      <c r="Q467" s="8"/>
      <c r="R467" s="13"/>
      <c r="S467" s="8"/>
      <c r="AP467" s="6"/>
    </row>
    <row r="468" spans="17:42">
      <c r="Q468" s="8"/>
      <c r="R468" s="13"/>
      <c r="S468" s="8"/>
      <c r="AP468" s="6"/>
    </row>
    <row r="469" spans="17:42">
      <c r="Q469" s="8"/>
      <c r="R469" s="13"/>
      <c r="S469" s="8"/>
      <c r="AP469" s="6"/>
    </row>
    <row r="470" spans="17:42">
      <c r="Q470" s="8"/>
      <c r="R470" s="13"/>
      <c r="S470" s="8"/>
      <c r="AP470" s="6"/>
    </row>
    <row r="471" spans="17:42">
      <c r="Q471" s="8"/>
      <c r="R471" s="13"/>
      <c r="S471" s="8"/>
      <c r="AP471" s="6"/>
    </row>
    <row r="472" spans="17:42">
      <c r="Q472" s="8"/>
      <c r="R472" s="13"/>
      <c r="S472" s="8"/>
      <c r="AP472" s="6"/>
    </row>
    <row r="473" spans="17:42">
      <c r="Q473" s="8"/>
      <c r="R473" s="13"/>
      <c r="S473" s="8"/>
      <c r="AP473" s="6"/>
    </row>
    <row r="474" spans="17:42">
      <c r="Q474" s="8"/>
      <c r="R474" s="13"/>
      <c r="S474" s="8"/>
      <c r="AP474" s="6"/>
    </row>
    <row r="475" spans="17:42">
      <c r="Q475" s="8"/>
      <c r="R475" s="13"/>
      <c r="S475" s="8"/>
      <c r="AP475" s="6"/>
    </row>
    <row r="476" spans="17:42">
      <c r="Q476" s="8"/>
      <c r="R476" s="13"/>
      <c r="S476" s="8"/>
      <c r="AP476" s="6"/>
    </row>
    <row r="477" spans="17:42">
      <c r="Q477" s="8"/>
      <c r="R477" s="13"/>
      <c r="S477" s="8"/>
      <c r="AP477" s="6"/>
    </row>
    <row r="478" spans="17:42">
      <c r="Q478" s="8"/>
      <c r="R478" s="13"/>
      <c r="S478" s="8"/>
      <c r="AP478" s="6"/>
    </row>
    <row r="479" spans="17:42">
      <c r="Q479" s="8"/>
      <c r="R479" s="13"/>
      <c r="S479" s="8"/>
      <c r="AP479" s="6"/>
    </row>
    <row r="480" spans="17:42">
      <c r="Q480" s="8"/>
      <c r="R480" s="13"/>
      <c r="S480" s="8"/>
      <c r="AP480" s="6"/>
    </row>
    <row r="481" spans="17:42">
      <c r="Q481" s="8"/>
      <c r="R481" s="13"/>
      <c r="S481" s="8"/>
      <c r="AP481" s="6"/>
    </row>
    <row r="482" spans="17:42">
      <c r="Q482" s="8"/>
      <c r="R482" s="13"/>
      <c r="S482" s="8"/>
      <c r="AP482" s="6"/>
    </row>
    <row r="483" spans="17:42">
      <c r="Q483" s="8"/>
      <c r="R483" s="13"/>
      <c r="S483" s="8"/>
      <c r="AP483" s="6"/>
    </row>
    <row r="484" spans="17:42">
      <c r="Q484" s="8"/>
      <c r="R484" s="13"/>
      <c r="S484" s="8"/>
      <c r="AP484" s="6"/>
    </row>
    <row r="485" spans="17:42">
      <c r="Q485" s="8"/>
      <c r="R485" s="13"/>
      <c r="S485" s="8"/>
      <c r="AP485" s="6"/>
    </row>
    <row r="486" spans="17:42">
      <c r="Q486" s="8"/>
      <c r="R486" s="13"/>
      <c r="S486" s="8"/>
      <c r="AP486" s="6"/>
    </row>
    <row r="487" spans="17:42">
      <c r="Q487" s="8"/>
      <c r="R487" s="13"/>
      <c r="S487" s="8"/>
      <c r="AP487" s="6"/>
    </row>
    <row r="488" spans="17:42">
      <c r="Q488" s="8"/>
      <c r="R488" s="13"/>
      <c r="S488" s="8"/>
      <c r="AP488" s="6"/>
    </row>
    <row r="489" spans="17:42">
      <c r="Q489" s="8"/>
      <c r="R489" s="13"/>
      <c r="S489" s="8"/>
      <c r="AP489" s="6"/>
    </row>
    <row r="490" spans="17:42">
      <c r="Q490" s="8"/>
      <c r="R490" s="13"/>
      <c r="S490" s="8"/>
      <c r="AP490" s="6"/>
    </row>
    <row r="491" spans="17:42">
      <c r="Q491" s="8"/>
      <c r="R491" s="13"/>
      <c r="S491" s="8"/>
      <c r="AP491" s="6"/>
    </row>
    <row r="492" spans="17:42">
      <c r="Q492" s="8"/>
      <c r="R492" s="13"/>
      <c r="S492" s="8"/>
      <c r="AP492" s="6"/>
    </row>
    <row r="493" spans="17:42">
      <c r="Q493" s="8"/>
      <c r="R493" s="13"/>
      <c r="S493" s="8"/>
      <c r="AP493" s="6"/>
    </row>
    <row r="494" spans="17:42">
      <c r="Q494" s="8"/>
      <c r="R494" s="13"/>
      <c r="S494" s="8"/>
      <c r="AP494" s="6"/>
    </row>
    <row r="495" spans="17:42">
      <c r="Q495" s="8"/>
      <c r="R495" s="13"/>
      <c r="S495" s="8"/>
      <c r="AP495" s="6"/>
    </row>
    <row r="496" spans="17:42">
      <c r="Q496" s="8"/>
      <c r="R496" s="13"/>
      <c r="S496" s="8"/>
      <c r="AP496" s="6"/>
    </row>
    <row r="497" spans="17:42">
      <c r="Q497" s="8"/>
      <c r="R497" s="13"/>
      <c r="S497" s="8"/>
      <c r="AP497" s="6"/>
    </row>
    <row r="498" spans="17:42">
      <c r="Q498" s="8"/>
      <c r="R498" s="13"/>
      <c r="S498" s="8"/>
      <c r="AP498" s="6"/>
    </row>
    <row r="499" spans="17:42">
      <c r="Q499" s="8"/>
      <c r="R499" s="13"/>
      <c r="S499" s="8"/>
      <c r="AP499" s="6"/>
    </row>
    <row r="500" spans="17:42">
      <c r="Q500" s="8"/>
      <c r="R500" s="13"/>
      <c r="S500" s="8"/>
      <c r="AP500" s="6"/>
    </row>
    <row r="501" spans="17:42">
      <c r="Q501" s="8"/>
      <c r="R501" s="13"/>
      <c r="S501" s="8"/>
      <c r="AP501" s="6"/>
    </row>
    <row r="502" spans="17:42">
      <c r="Q502" s="8"/>
      <c r="R502" s="13"/>
      <c r="S502" s="8"/>
      <c r="AP502" s="6"/>
    </row>
    <row r="503" spans="17:42">
      <c r="Q503" s="8"/>
      <c r="R503" s="13"/>
      <c r="S503" s="8"/>
      <c r="AP503" s="6"/>
    </row>
    <row r="504" spans="17:42">
      <c r="Q504" s="8"/>
      <c r="R504" s="13"/>
      <c r="S504" s="8"/>
      <c r="AP504" s="6"/>
    </row>
    <row r="505" spans="17:42">
      <c r="Q505" s="8"/>
      <c r="R505" s="13"/>
      <c r="S505" s="8"/>
      <c r="AP505" s="6"/>
    </row>
    <row r="506" spans="17:42">
      <c r="Q506" s="8"/>
      <c r="R506" s="13"/>
      <c r="S506" s="8"/>
      <c r="AP506" s="6"/>
    </row>
    <row r="507" spans="17:42">
      <c r="Q507" s="8"/>
      <c r="R507" s="13"/>
      <c r="S507" s="8"/>
      <c r="AP507" s="6"/>
    </row>
    <row r="508" spans="17:42">
      <c r="Q508" s="8"/>
      <c r="R508" s="13"/>
      <c r="S508" s="8"/>
      <c r="AP508" s="6"/>
    </row>
    <row r="509" spans="17:42">
      <c r="Q509" s="8"/>
      <c r="R509" s="13"/>
      <c r="S509" s="8"/>
      <c r="AP509" s="6"/>
    </row>
    <row r="510" spans="17:42">
      <c r="Q510" s="8"/>
      <c r="R510" s="13"/>
      <c r="S510" s="8"/>
      <c r="AP510" s="6"/>
    </row>
    <row r="511" spans="17:42">
      <c r="Q511" s="8"/>
      <c r="R511" s="13"/>
      <c r="S511" s="8"/>
      <c r="AP511" s="6"/>
    </row>
    <row r="512" spans="17:42">
      <c r="Q512" s="8"/>
      <c r="R512" s="13"/>
      <c r="S512" s="8"/>
      <c r="AP512" s="6"/>
    </row>
    <row r="513" spans="17:42">
      <c r="Q513" s="8"/>
      <c r="R513" s="13"/>
      <c r="S513" s="8"/>
      <c r="AP513" s="6"/>
    </row>
    <row r="514" spans="17:42">
      <c r="Q514" s="8"/>
      <c r="R514" s="13"/>
      <c r="S514" s="8"/>
      <c r="AP514" s="6"/>
    </row>
    <row r="515" spans="17:42">
      <c r="Q515" s="8"/>
      <c r="R515" s="13"/>
      <c r="S515" s="8"/>
      <c r="AP515" s="6"/>
    </row>
    <row r="516" spans="17:42">
      <c r="Q516" s="8"/>
      <c r="R516" s="13"/>
      <c r="S516" s="8"/>
      <c r="AP516" s="6"/>
    </row>
    <row r="517" spans="17:42">
      <c r="Q517" s="8"/>
      <c r="R517" s="13"/>
      <c r="S517" s="8"/>
      <c r="AP517" s="6"/>
    </row>
    <row r="518" spans="17:42">
      <c r="Q518" s="8"/>
      <c r="R518" s="13"/>
      <c r="S518" s="8"/>
      <c r="AP518" s="6"/>
    </row>
    <row r="519" spans="17:42">
      <c r="Q519" s="8"/>
      <c r="R519" s="13"/>
      <c r="S519" s="8"/>
      <c r="AP519" s="6"/>
    </row>
    <row r="520" spans="17:42">
      <c r="Q520" s="8"/>
      <c r="R520" s="13"/>
      <c r="S520" s="8"/>
      <c r="AP520" s="6"/>
    </row>
    <row r="521" spans="17:42">
      <c r="Q521" s="8"/>
      <c r="R521" s="13"/>
      <c r="S521" s="8"/>
      <c r="AP521" s="6"/>
    </row>
    <row r="522" spans="17:42">
      <c r="Q522" s="8"/>
      <c r="R522" s="13"/>
      <c r="S522" s="8"/>
      <c r="AP522" s="6"/>
    </row>
    <row r="523" spans="17:42">
      <c r="Q523" s="8"/>
      <c r="R523" s="13"/>
      <c r="S523" s="8"/>
      <c r="AP523" s="6"/>
    </row>
    <row r="524" spans="17:42">
      <c r="Q524" s="8"/>
      <c r="R524" s="13"/>
      <c r="S524" s="8"/>
      <c r="AP524" s="6"/>
    </row>
    <row r="525" spans="17:42">
      <c r="Q525" s="8"/>
      <c r="R525" s="13"/>
      <c r="S525" s="8"/>
      <c r="AP525" s="6"/>
    </row>
    <row r="526" spans="17:42">
      <c r="Q526" s="8"/>
      <c r="R526" s="13"/>
      <c r="S526" s="8"/>
      <c r="AP526" s="6"/>
    </row>
    <row r="527" spans="17:42">
      <c r="Q527" s="8"/>
      <c r="R527" s="13"/>
      <c r="S527" s="8"/>
      <c r="AP527" s="6"/>
    </row>
    <row r="528" spans="17:42">
      <c r="Q528" s="8"/>
      <c r="R528" s="13"/>
      <c r="S528" s="8"/>
      <c r="AP528" s="6"/>
    </row>
    <row r="529" spans="5:42">
      <c r="Q529" s="8"/>
      <c r="R529" s="13"/>
      <c r="S529" s="8"/>
      <c r="AP529" s="6"/>
    </row>
    <row r="530" spans="5:42">
      <c r="Q530" s="8"/>
      <c r="R530" s="13"/>
      <c r="S530" s="8"/>
      <c r="AP530" s="6"/>
    </row>
    <row r="531" spans="5:42">
      <c r="Q531" s="8"/>
      <c r="R531" s="13"/>
      <c r="S531" s="8"/>
      <c r="AP531" s="6"/>
    </row>
    <row r="532" spans="5:42">
      <c r="Q532" s="8"/>
      <c r="R532" s="13"/>
      <c r="S532" s="8"/>
      <c r="AP532" s="6"/>
    </row>
    <row r="533" spans="5:42">
      <c r="Q533" s="8"/>
      <c r="R533" s="13"/>
      <c r="S533" s="8"/>
      <c r="AP533" s="6"/>
    </row>
    <row r="534" spans="5:42">
      <c r="Q534" s="8"/>
      <c r="R534" s="13"/>
      <c r="S534" s="8"/>
      <c r="AP534" s="6"/>
    </row>
    <row r="535" spans="5:42">
      <c r="Q535" s="8"/>
      <c r="R535" s="13"/>
      <c r="S535" s="8"/>
      <c r="AP535" s="6"/>
    </row>
    <row r="536" spans="5:42">
      <c r="Q536" s="8"/>
      <c r="R536" s="13"/>
      <c r="S536" s="8"/>
      <c r="AP536" s="6"/>
    </row>
    <row r="537" spans="5:42">
      <c r="Q537" s="8"/>
      <c r="R537" s="13"/>
      <c r="S537" s="8"/>
      <c r="AP537" s="6"/>
    </row>
    <row r="538" spans="5:42">
      <c r="Q538" s="8"/>
      <c r="R538" s="13"/>
      <c r="S538" s="8"/>
      <c r="AP538" s="6"/>
    </row>
    <row r="539" spans="5:42">
      <c r="Q539" s="8"/>
      <c r="R539" s="13"/>
      <c r="S539" s="8"/>
      <c r="AP539" s="6"/>
    </row>
    <row r="540" spans="5:42">
      <c r="E540" s="331" t="s">
        <v>1376</v>
      </c>
      <c r="Q540" s="8"/>
      <c r="R540" s="13"/>
      <c r="S540" s="8"/>
      <c r="AP540" s="6"/>
    </row>
    <row r="541" spans="5:42">
      <c r="Q541" s="8"/>
      <c r="R541" s="13"/>
      <c r="S541" s="8"/>
      <c r="AP541" s="6"/>
    </row>
    <row r="542" spans="5:42">
      <c r="Q542" s="8"/>
      <c r="R542" s="13"/>
      <c r="S542" s="8"/>
      <c r="AP542" s="6"/>
    </row>
    <row r="543" spans="5:42">
      <c r="Q543" s="8"/>
      <c r="R543" s="13"/>
      <c r="S543" s="8"/>
      <c r="AP543" s="6"/>
    </row>
    <row r="544" spans="5:42">
      <c r="Q544" s="8"/>
      <c r="R544" s="13"/>
      <c r="S544" s="8"/>
      <c r="AP544" s="6"/>
    </row>
    <row r="545" spans="17:42">
      <c r="Q545" s="8"/>
      <c r="R545" s="13"/>
      <c r="S545" s="8"/>
      <c r="AP545" s="6"/>
    </row>
    <row r="546" spans="17:42">
      <c r="Q546" s="8"/>
      <c r="R546" s="13"/>
      <c r="S546" s="8"/>
      <c r="AP546" s="6"/>
    </row>
    <row r="547" spans="17:42">
      <c r="Q547" s="8"/>
      <c r="R547" s="13"/>
      <c r="S547" s="8"/>
      <c r="AP547" s="6"/>
    </row>
    <row r="548" spans="17:42">
      <c r="Q548" s="8"/>
      <c r="R548" s="13"/>
      <c r="S548" s="8"/>
      <c r="AP548" s="6"/>
    </row>
    <row r="549" spans="17:42">
      <c r="Q549" s="8"/>
      <c r="R549" s="13"/>
      <c r="S549" s="8"/>
      <c r="AP549" s="6"/>
    </row>
    <row r="550" spans="17:42">
      <c r="Q550" s="8"/>
      <c r="R550" s="13"/>
      <c r="S550" s="8"/>
      <c r="AP550" s="6"/>
    </row>
    <row r="551" spans="17:42">
      <c r="Q551" s="8"/>
      <c r="R551" s="13"/>
      <c r="S551" s="8"/>
      <c r="AP551" s="6"/>
    </row>
    <row r="552" spans="17:42">
      <c r="Q552" s="8"/>
      <c r="R552" s="13"/>
      <c r="S552" s="8"/>
      <c r="AP552" s="6"/>
    </row>
    <row r="553" spans="17:42">
      <c r="Q553" s="8"/>
      <c r="R553" s="13"/>
      <c r="S553" s="8"/>
      <c r="AP553" s="6"/>
    </row>
    <row r="554" spans="17:42">
      <c r="Q554" s="8"/>
      <c r="R554" s="13"/>
      <c r="S554" s="8"/>
      <c r="AP554" s="6"/>
    </row>
    <row r="555" spans="17:42">
      <c r="Q555" s="8"/>
      <c r="R555" s="13"/>
      <c r="S555" s="8"/>
      <c r="AP555" s="6"/>
    </row>
    <row r="556" spans="17:42">
      <c r="Q556" s="8"/>
      <c r="R556" s="13"/>
      <c r="S556" s="8"/>
      <c r="AP556" s="6"/>
    </row>
    <row r="557" spans="17:42">
      <c r="Q557" s="8"/>
      <c r="R557" s="13"/>
      <c r="S557" s="8"/>
      <c r="AP557" s="6"/>
    </row>
    <row r="558" spans="17:42">
      <c r="Q558" s="8"/>
      <c r="R558" s="13"/>
      <c r="S558" s="8"/>
      <c r="AP558" s="6"/>
    </row>
    <row r="559" spans="17:42">
      <c r="Q559" s="8"/>
      <c r="R559" s="13"/>
      <c r="S559" s="8"/>
      <c r="AP559" s="6"/>
    </row>
    <row r="560" spans="17:42">
      <c r="Q560" s="8"/>
      <c r="R560" s="13"/>
      <c r="S560" s="8"/>
      <c r="AP560" s="6"/>
    </row>
    <row r="561" spans="17:42">
      <c r="Q561" s="8"/>
      <c r="R561" s="13"/>
      <c r="S561" s="8"/>
      <c r="AP561" s="6"/>
    </row>
    <row r="562" spans="17:42">
      <c r="Q562" s="8"/>
      <c r="R562" s="13"/>
      <c r="S562" s="8"/>
      <c r="AP562" s="6"/>
    </row>
    <row r="563" spans="17:42">
      <c r="Q563" s="8"/>
      <c r="R563" s="13"/>
      <c r="S563" s="8"/>
      <c r="AP563" s="6"/>
    </row>
    <row r="564" spans="17:42">
      <c r="Q564" s="8"/>
      <c r="R564" s="13"/>
      <c r="S564" s="8"/>
      <c r="AP564" s="6"/>
    </row>
    <row r="565" spans="17:42">
      <c r="Q565" s="8"/>
      <c r="R565" s="13"/>
      <c r="S565" s="8"/>
      <c r="AP565" s="6"/>
    </row>
    <row r="566" spans="17:42">
      <c r="Q566" s="8"/>
      <c r="R566" s="13"/>
      <c r="S566" s="8"/>
      <c r="AP566" s="6"/>
    </row>
    <row r="567" spans="17:42">
      <c r="Q567" s="8"/>
      <c r="R567" s="13"/>
      <c r="S567" s="8"/>
      <c r="AP567" s="6"/>
    </row>
    <row r="568" spans="17:42">
      <c r="Q568" s="8"/>
      <c r="R568" s="13"/>
      <c r="S568" s="8"/>
      <c r="AP568" s="6"/>
    </row>
    <row r="569" spans="17:42">
      <c r="Q569" s="8"/>
      <c r="R569" s="13"/>
      <c r="S569" s="8"/>
      <c r="AP569" s="6"/>
    </row>
    <row r="570" spans="17:42">
      <c r="Q570" s="8"/>
      <c r="R570" s="13"/>
      <c r="S570" s="8"/>
      <c r="AP570" s="6"/>
    </row>
    <row r="571" spans="17:42">
      <c r="Q571" s="8"/>
      <c r="R571" s="13"/>
      <c r="S571" s="8"/>
      <c r="AP571" s="6"/>
    </row>
    <row r="572" spans="17:42">
      <c r="Q572" s="8"/>
      <c r="R572" s="13"/>
      <c r="S572" s="8"/>
      <c r="AP572" s="6"/>
    </row>
    <row r="573" spans="17:42">
      <c r="Q573" s="8"/>
      <c r="R573" s="13"/>
      <c r="S573" s="8"/>
      <c r="AP573" s="6"/>
    </row>
    <row r="574" spans="17:42">
      <c r="Q574" s="8"/>
      <c r="R574" s="13"/>
      <c r="S574" s="8"/>
      <c r="AP574" s="6"/>
    </row>
    <row r="575" spans="17:42">
      <c r="Q575" s="8"/>
      <c r="R575" s="13"/>
      <c r="S575" s="8"/>
      <c r="AP575" s="6"/>
    </row>
    <row r="576" spans="17:42">
      <c r="Q576" s="8"/>
      <c r="R576" s="13"/>
      <c r="S576" s="8"/>
      <c r="AP576" s="6"/>
    </row>
    <row r="577" spans="17:42">
      <c r="Q577" s="8"/>
      <c r="R577" s="13"/>
      <c r="S577" s="8"/>
      <c r="AP577" s="6"/>
    </row>
    <row r="578" spans="17:42">
      <c r="Q578" s="8"/>
      <c r="R578" s="13"/>
      <c r="S578" s="8"/>
      <c r="AP578" s="6"/>
    </row>
    <row r="579" spans="17:42">
      <c r="Q579" s="8"/>
      <c r="R579" s="13"/>
      <c r="S579" s="8"/>
      <c r="AP579" s="6"/>
    </row>
    <row r="580" spans="17:42">
      <c r="Q580" s="8"/>
      <c r="R580" s="13"/>
      <c r="S580" s="8"/>
      <c r="AP580" s="6"/>
    </row>
    <row r="581" spans="17:42">
      <c r="Q581" s="8"/>
      <c r="R581" s="13"/>
      <c r="S581" s="8"/>
      <c r="AP581" s="6"/>
    </row>
    <row r="582" spans="17:42">
      <c r="Q582" s="8"/>
      <c r="R582" s="13"/>
      <c r="S582" s="8"/>
      <c r="AP582" s="6"/>
    </row>
    <row r="583" spans="17:42">
      <c r="Q583" s="8"/>
      <c r="R583" s="13"/>
      <c r="S583" s="8"/>
      <c r="AP583" s="6"/>
    </row>
    <row r="584" spans="17:42">
      <c r="Q584" s="8"/>
      <c r="R584" s="13"/>
      <c r="S584" s="8"/>
      <c r="AP584" s="6"/>
    </row>
    <row r="585" spans="17:42">
      <c r="Q585" s="8"/>
      <c r="R585" s="13"/>
      <c r="S585" s="8"/>
      <c r="AP585" s="6"/>
    </row>
    <row r="586" spans="17:42">
      <c r="Q586" s="8"/>
      <c r="R586" s="13"/>
      <c r="S586" s="8"/>
      <c r="AP586" s="6"/>
    </row>
    <row r="587" spans="17:42">
      <c r="Q587" s="8"/>
      <c r="R587" s="13"/>
      <c r="S587" s="8"/>
      <c r="AP587" s="6"/>
    </row>
    <row r="588" spans="17:42">
      <c r="Q588" s="8"/>
      <c r="R588" s="13"/>
      <c r="S588" s="8"/>
      <c r="AP588" s="6"/>
    </row>
    <row r="589" spans="17:42">
      <c r="Q589" s="8"/>
      <c r="R589" s="13"/>
      <c r="S589" s="8"/>
      <c r="AP589" s="6"/>
    </row>
    <row r="590" spans="17:42">
      <c r="Q590" s="8"/>
      <c r="R590" s="13"/>
      <c r="S590" s="8"/>
      <c r="AP590" s="6"/>
    </row>
    <row r="591" spans="17:42">
      <c r="Q591" s="8"/>
      <c r="R591" s="13"/>
      <c r="S591" s="8"/>
      <c r="AP591" s="6"/>
    </row>
    <row r="592" spans="17:42">
      <c r="Q592" s="8"/>
      <c r="R592" s="13"/>
      <c r="S592" s="8"/>
      <c r="AP592" s="6"/>
    </row>
    <row r="593" spans="17:42">
      <c r="Q593" s="8"/>
      <c r="R593" s="13"/>
      <c r="S593" s="8"/>
      <c r="AP593" s="6"/>
    </row>
    <row r="594" spans="17:42">
      <c r="Q594" s="8"/>
      <c r="R594" s="13"/>
      <c r="S594" s="8"/>
      <c r="AP594" s="6"/>
    </row>
    <row r="595" spans="17:42">
      <c r="Q595" s="8"/>
      <c r="R595" s="13"/>
      <c r="S595" s="8"/>
      <c r="AP595" s="6"/>
    </row>
    <row r="596" spans="17:42">
      <c r="Q596" s="8"/>
      <c r="R596" s="13"/>
      <c r="S596" s="8"/>
      <c r="AP596" s="6"/>
    </row>
    <row r="597" spans="17:42">
      <c r="Q597" s="8"/>
      <c r="R597" s="13"/>
      <c r="S597" s="8"/>
      <c r="AP597" s="6"/>
    </row>
    <row r="598" spans="17:42">
      <c r="Q598" s="8"/>
      <c r="R598" s="13"/>
      <c r="S598" s="8"/>
      <c r="AP598" s="6"/>
    </row>
    <row r="599" spans="17:42">
      <c r="Q599" s="8"/>
      <c r="R599" s="13"/>
      <c r="S599" s="8"/>
      <c r="AP599" s="6"/>
    </row>
    <row r="600" spans="17:42">
      <c r="Q600" s="8"/>
      <c r="R600" s="13"/>
      <c r="S600" s="8"/>
      <c r="AP600" s="6"/>
    </row>
    <row r="601" spans="17:42">
      <c r="Q601" s="8"/>
      <c r="R601" s="13"/>
      <c r="S601" s="8"/>
      <c r="AP601" s="6"/>
    </row>
    <row r="602" spans="17:42">
      <c r="Q602" s="8"/>
      <c r="R602" s="13"/>
      <c r="S602" s="8"/>
      <c r="AP602" s="6"/>
    </row>
    <row r="603" spans="17:42">
      <c r="Q603" s="8"/>
      <c r="R603" s="13"/>
      <c r="S603" s="8"/>
      <c r="AP603" s="6"/>
    </row>
    <row r="604" spans="17:42">
      <c r="Q604" s="8"/>
      <c r="R604" s="13"/>
      <c r="S604" s="8"/>
      <c r="AP604" s="6"/>
    </row>
    <row r="605" spans="17:42">
      <c r="Q605" s="8"/>
      <c r="R605" s="13"/>
      <c r="S605" s="8"/>
      <c r="AP605" s="6"/>
    </row>
    <row r="606" spans="17:42">
      <c r="Q606" s="8"/>
      <c r="R606" s="13"/>
      <c r="S606" s="8"/>
      <c r="AP606" s="6"/>
    </row>
    <row r="607" spans="17:42">
      <c r="Q607" s="8"/>
      <c r="R607" s="13"/>
      <c r="S607" s="8"/>
      <c r="AP607" s="6"/>
    </row>
    <row r="608" spans="17:42">
      <c r="Q608" s="8"/>
      <c r="R608" s="13"/>
      <c r="S608" s="8"/>
      <c r="AP608" s="6"/>
    </row>
    <row r="609" spans="17:42">
      <c r="Q609" s="8"/>
      <c r="R609" s="13"/>
      <c r="S609" s="8"/>
      <c r="AP609" s="6"/>
    </row>
    <row r="610" spans="17:42">
      <c r="Q610" s="8"/>
      <c r="R610" s="13"/>
      <c r="S610" s="8"/>
      <c r="AP610" s="6"/>
    </row>
    <row r="611" spans="17:42">
      <c r="Q611" s="8"/>
      <c r="R611" s="13"/>
      <c r="S611" s="8"/>
      <c r="AP611" s="6"/>
    </row>
    <row r="612" spans="17:42">
      <c r="Q612" s="8"/>
      <c r="R612" s="13"/>
      <c r="S612" s="8"/>
      <c r="AP612" s="6"/>
    </row>
    <row r="613" spans="17:42">
      <c r="Q613" s="8"/>
      <c r="R613" s="13"/>
      <c r="S613" s="8"/>
      <c r="AP613" s="6"/>
    </row>
    <row r="614" spans="17:42">
      <c r="Q614" s="8"/>
      <c r="R614" s="13"/>
      <c r="S614" s="8"/>
      <c r="AP614" s="6"/>
    </row>
    <row r="615" spans="17:42">
      <c r="Q615" s="8"/>
      <c r="R615" s="13"/>
      <c r="S615" s="8"/>
      <c r="AP615" s="6"/>
    </row>
    <row r="616" spans="17:42">
      <c r="R616" s="13"/>
    </row>
    <row r="617" spans="17:42">
      <c r="Q617" s="8"/>
      <c r="R617" s="13"/>
      <c r="S617" s="8"/>
      <c r="AP617" s="6"/>
    </row>
    <row r="618" spans="17:42">
      <c r="Q618" s="8"/>
      <c r="S618" s="8"/>
      <c r="AP618" s="6"/>
    </row>
    <row r="619" spans="17:42">
      <c r="Q619" s="8"/>
      <c r="R619" s="13"/>
      <c r="S619" s="8"/>
      <c r="AP619" s="6"/>
    </row>
    <row r="620" spans="17:42">
      <c r="Q620" s="8"/>
      <c r="R620" s="13"/>
      <c r="S620" s="8"/>
      <c r="AP620" s="6"/>
    </row>
    <row r="621" spans="17:42">
      <c r="Q621" s="8"/>
      <c r="R621" s="13"/>
      <c r="S621" s="8"/>
      <c r="AP621" s="6"/>
    </row>
    <row r="622" spans="17:42">
      <c r="Q622" s="8"/>
      <c r="R622" s="13"/>
      <c r="S622" s="8"/>
      <c r="AP622" s="6"/>
    </row>
    <row r="623" spans="17:42">
      <c r="Q623" s="8"/>
      <c r="R623" s="13"/>
      <c r="S623" s="8"/>
      <c r="AP623" s="6"/>
    </row>
    <row r="624" spans="17:42">
      <c r="Q624" s="8"/>
      <c r="R624" s="13"/>
      <c r="S624" s="8"/>
      <c r="AP624" s="6"/>
    </row>
    <row r="625" spans="17:42">
      <c r="Q625" s="8"/>
      <c r="R625" s="13"/>
      <c r="S625" s="8"/>
      <c r="AP625" s="6"/>
    </row>
    <row r="626" spans="17:42">
      <c r="Q626" s="8"/>
      <c r="R626" s="13"/>
      <c r="S626" s="8"/>
      <c r="AP626" s="6"/>
    </row>
    <row r="627" spans="17:42">
      <c r="Q627" s="8"/>
      <c r="R627" s="13"/>
      <c r="S627" s="8"/>
      <c r="AP627" s="6"/>
    </row>
    <row r="628" spans="17:42">
      <c r="Q628" s="8"/>
      <c r="R628" s="13"/>
      <c r="S628" s="8"/>
      <c r="AP628" s="6"/>
    </row>
    <row r="629" spans="17:42">
      <c r="Q629" s="8"/>
      <c r="R629" s="13"/>
      <c r="S629" s="8"/>
      <c r="AP629" s="6"/>
    </row>
    <row r="630" spans="17:42">
      <c r="Q630" s="8"/>
      <c r="R630" s="13"/>
      <c r="S630" s="8"/>
      <c r="AP630" s="6"/>
    </row>
    <row r="631" spans="17:42">
      <c r="Q631" s="8"/>
      <c r="R631" s="13"/>
      <c r="S631" s="8"/>
      <c r="AP631" s="6"/>
    </row>
    <row r="632" spans="17:42">
      <c r="Q632" s="8"/>
      <c r="R632" s="13"/>
      <c r="S632" s="8"/>
      <c r="AP632" s="6"/>
    </row>
    <row r="633" spans="17:42">
      <c r="Q633" s="8"/>
      <c r="R633" s="13"/>
      <c r="S633" s="8"/>
      <c r="AP633" s="6"/>
    </row>
    <row r="634" spans="17:42">
      <c r="Q634" s="8"/>
      <c r="R634" s="13"/>
      <c r="S634" s="8"/>
      <c r="AP634" s="6"/>
    </row>
    <row r="635" spans="17:42">
      <c r="Q635" s="8"/>
      <c r="R635" s="13"/>
      <c r="S635" s="8"/>
      <c r="AP635" s="6"/>
    </row>
    <row r="636" spans="17:42">
      <c r="Q636" s="8"/>
      <c r="R636" s="13"/>
      <c r="S636" s="8"/>
      <c r="AP636" s="6"/>
    </row>
    <row r="637" spans="17:42">
      <c r="Q637" s="8"/>
      <c r="R637" s="13"/>
      <c r="S637" s="8"/>
      <c r="AP637" s="6"/>
    </row>
    <row r="638" spans="17:42">
      <c r="Q638" s="8"/>
      <c r="R638" s="13"/>
      <c r="S638" s="8"/>
      <c r="AP638" s="6"/>
    </row>
    <row r="639" spans="17:42">
      <c r="Q639" s="8"/>
      <c r="R639" s="13"/>
      <c r="S639" s="8"/>
      <c r="AP639" s="6"/>
    </row>
    <row r="640" spans="17:42">
      <c r="Q640" s="8"/>
      <c r="R640" s="13"/>
      <c r="S640" s="8"/>
      <c r="AP640" s="6"/>
    </row>
    <row r="641" spans="17:42">
      <c r="Q641" s="8"/>
      <c r="R641" s="13"/>
      <c r="S641" s="8"/>
      <c r="AP641" s="6"/>
    </row>
    <row r="642" spans="17:42">
      <c r="Q642" s="8"/>
      <c r="R642" s="13"/>
      <c r="S642" s="8"/>
      <c r="AP642" s="6"/>
    </row>
    <row r="643" spans="17:42">
      <c r="Q643" s="8"/>
      <c r="R643" s="13"/>
      <c r="S643" s="8"/>
      <c r="AP643" s="6"/>
    </row>
    <row r="644" spans="17:42">
      <c r="Q644" s="8"/>
      <c r="R644" s="13"/>
      <c r="S644" s="8"/>
      <c r="AP644" s="6"/>
    </row>
    <row r="645" spans="17:42">
      <c r="Q645" s="8"/>
      <c r="R645" s="13"/>
      <c r="S645" s="8"/>
      <c r="AP645" s="6"/>
    </row>
    <row r="646" spans="17:42">
      <c r="Q646" s="8"/>
      <c r="R646" s="13"/>
      <c r="S646" s="8"/>
      <c r="AP646" s="6"/>
    </row>
    <row r="647" spans="17:42">
      <c r="Q647" s="8"/>
      <c r="R647" s="13"/>
      <c r="S647" s="8"/>
      <c r="AP647" s="6"/>
    </row>
    <row r="648" spans="17:42">
      <c r="Q648" s="8"/>
      <c r="R648" s="13"/>
      <c r="S648" s="8"/>
      <c r="AP648" s="6"/>
    </row>
    <row r="649" spans="17:42">
      <c r="Q649" s="8"/>
      <c r="R649" s="13"/>
      <c r="S649" s="8"/>
      <c r="AP649" s="6"/>
    </row>
    <row r="650" spans="17:42">
      <c r="Q650" s="8"/>
      <c r="R650" s="13"/>
      <c r="S650" s="8"/>
      <c r="AP650" s="6"/>
    </row>
    <row r="651" spans="17:42">
      <c r="Q651" s="8"/>
      <c r="R651" s="13"/>
      <c r="S651" s="8"/>
      <c r="AP651" s="6"/>
    </row>
    <row r="652" spans="17:42">
      <c r="Q652" s="8"/>
      <c r="R652" s="13"/>
      <c r="S652" s="8"/>
      <c r="AP652" s="6"/>
    </row>
    <row r="653" spans="17:42">
      <c r="Q653" s="8"/>
      <c r="R653" s="13"/>
      <c r="S653" s="8"/>
      <c r="AP653" s="6"/>
    </row>
    <row r="654" spans="17:42">
      <c r="Q654" s="8"/>
      <c r="R654" s="13"/>
      <c r="S654" s="8"/>
      <c r="AP654" s="6"/>
    </row>
    <row r="655" spans="17:42">
      <c r="Q655" s="8"/>
      <c r="R655" s="13"/>
      <c r="S655" s="8"/>
      <c r="AP655" s="6"/>
    </row>
    <row r="656" spans="17:42">
      <c r="Q656" s="8"/>
      <c r="R656" s="13"/>
      <c r="S656" s="8"/>
      <c r="AP656" s="6"/>
    </row>
    <row r="657" spans="17:42">
      <c r="Q657" s="8"/>
      <c r="R657" s="13"/>
      <c r="S657" s="8"/>
      <c r="AP657" s="6"/>
    </row>
    <row r="658" spans="17:42">
      <c r="Q658" s="8"/>
      <c r="R658" s="13"/>
      <c r="S658" s="8"/>
      <c r="AP658" s="6"/>
    </row>
    <row r="659" spans="17:42">
      <c r="Q659" s="8"/>
      <c r="R659" s="13"/>
      <c r="S659" s="8"/>
      <c r="AP659" s="6"/>
    </row>
    <row r="660" spans="17:42">
      <c r="Q660" s="8"/>
      <c r="R660" s="13"/>
      <c r="S660" s="8"/>
      <c r="AP660" s="6"/>
    </row>
    <row r="661" spans="17:42">
      <c r="Q661" s="8"/>
      <c r="R661" s="13"/>
      <c r="S661" s="8"/>
      <c r="AP661" s="6"/>
    </row>
    <row r="662" spans="17:42">
      <c r="Q662" s="8"/>
      <c r="R662" s="13"/>
      <c r="S662" s="8"/>
      <c r="AP662" s="6"/>
    </row>
    <row r="663" spans="17:42">
      <c r="Q663" s="8"/>
      <c r="R663" s="13"/>
      <c r="S663" s="8"/>
      <c r="AP663" s="6"/>
    </row>
    <row r="664" spans="17:42">
      <c r="Q664" s="8"/>
      <c r="R664" s="13"/>
      <c r="S664" s="8"/>
      <c r="AP664" s="6"/>
    </row>
    <row r="665" spans="17:42">
      <c r="Q665" s="8"/>
      <c r="R665" s="13"/>
      <c r="S665" s="8"/>
      <c r="AP665" s="6"/>
    </row>
    <row r="666" spans="17:42">
      <c r="Q666" s="8"/>
      <c r="R666" s="13"/>
      <c r="S666" s="8"/>
      <c r="AP666" s="6"/>
    </row>
    <row r="667" spans="17:42">
      <c r="Q667" s="8"/>
      <c r="R667" s="13"/>
      <c r="S667" s="8"/>
      <c r="AP667" s="6"/>
    </row>
    <row r="668" spans="17:42">
      <c r="Q668" s="8"/>
      <c r="R668" s="13"/>
      <c r="S668" s="8"/>
      <c r="AP668" s="6"/>
    </row>
    <row r="669" spans="17:42">
      <c r="Q669" s="8"/>
      <c r="R669" s="13"/>
      <c r="S669" s="8"/>
      <c r="AP669" s="6"/>
    </row>
    <row r="670" spans="17:42">
      <c r="Q670" s="8"/>
      <c r="R670" s="13"/>
      <c r="S670" s="8"/>
      <c r="AP670" s="6"/>
    </row>
    <row r="671" spans="17:42">
      <c r="Q671" s="8"/>
      <c r="R671" s="13"/>
      <c r="S671" s="8"/>
      <c r="AP671" s="6"/>
    </row>
    <row r="672" spans="17:42">
      <c r="Q672" s="8"/>
      <c r="R672" s="13"/>
      <c r="S672" s="8"/>
      <c r="AP672" s="6"/>
    </row>
    <row r="673" spans="17:42">
      <c r="Q673" s="8"/>
      <c r="R673" s="13"/>
      <c r="S673" s="8"/>
      <c r="AP673" s="6"/>
    </row>
    <row r="674" spans="17:42">
      <c r="Q674" s="8"/>
      <c r="R674" s="13"/>
      <c r="S674" s="8"/>
      <c r="AP674" s="6"/>
    </row>
    <row r="675" spans="17:42">
      <c r="Q675" s="8"/>
      <c r="R675" s="13"/>
      <c r="S675" s="8"/>
      <c r="AP675" s="6"/>
    </row>
    <row r="676" spans="17:42">
      <c r="Q676" s="8"/>
      <c r="R676" s="13"/>
      <c r="S676" s="8"/>
      <c r="AP676" s="6"/>
    </row>
    <row r="677" spans="17:42">
      <c r="Q677" s="8"/>
      <c r="R677" s="13"/>
      <c r="S677" s="8"/>
      <c r="AP677" s="6"/>
    </row>
    <row r="678" spans="17:42">
      <c r="Q678" s="8"/>
      <c r="R678" s="13"/>
      <c r="S678" s="8"/>
      <c r="AP678" s="6"/>
    </row>
    <row r="679" spans="17:42">
      <c r="Q679" s="8"/>
      <c r="R679" s="13"/>
      <c r="S679" s="8"/>
      <c r="AP679" s="6"/>
    </row>
    <row r="680" spans="17:42">
      <c r="Q680" s="8"/>
      <c r="R680" s="13"/>
      <c r="S680" s="8"/>
      <c r="AP680" s="6"/>
    </row>
    <row r="681" spans="17:42">
      <c r="Q681" s="8"/>
      <c r="R681" s="13"/>
      <c r="S681" s="8"/>
      <c r="AP681" s="6"/>
    </row>
    <row r="682" spans="17:42">
      <c r="Q682" s="8"/>
      <c r="R682" s="13"/>
      <c r="S682" s="8"/>
      <c r="AP682" s="6"/>
    </row>
    <row r="683" spans="17:42">
      <c r="Q683" s="8"/>
      <c r="R683" s="13"/>
      <c r="S683" s="8"/>
      <c r="AP683" s="6"/>
    </row>
    <row r="684" spans="17:42">
      <c r="Q684" s="8"/>
      <c r="R684" s="13"/>
      <c r="S684" s="8"/>
      <c r="AP684" s="6"/>
    </row>
    <row r="685" spans="17:42">
      <c r="Q685" s="8"/>
      <c r="R685" s="13"/>
      <c r="S685" s="8"/>
      <c r="AP685" s="6"/>
    </row>
    <row r="686" spans="17:42">
      <c r="Q686" s="8"/>
      <c r="R686" s="13"/>
      <c r="S686" s="8"/>
      <c r="AP686" s="6"/>
    </row>
    <row r="687" spans="17:42">
      <c r="Q687" s="8"/>
      <c r="R687" s="13"/>
      <c r="S687" s="8"/>
      <c r="AP687" s="6"/>
    </row>
    <row r="688" spans="17:42">
      <c r="Q688" s="8"/>
      <c r="R688" s="13"/>
      <c r="S688" s="8"/>
      <c r="AP688" s="6"/>
    </row>
    <row r="689" spans="17:42">
      <c r="Q689" s="8"/>
      <c r="R689" s="13"/>
      <c r="S689" s="8"/>
      <c r="AP689" s="6"/>
    </row>
    <row r="690" spans="17:42">
      <c r="Q690" s="8"/>
      <c r="R690" s="13"/>
      <c r="S690" s="8"/>
      <c r="AP690" s="6"/>
    </row>
    <row r="691" spans="17:42">
      <c r="Q691" s="8"/>
      <c r="R691" s="13"/>
      <c r="S691" s="8"/>
      <c r="AP691" s="6"/>
    </row>
    <row r="692" spans="17:42">
      <c r="Q692" s="8"/>
      <c r="R692" s="13"/>
      <c r="S692" s="8"/>
      <c r="AP692" s="6"/>
    </row>
    <row r="693" spans="17:42">
      <c r="Q693" s="8"/>
      <c r="R693" s="13"/>
      <c r="S693" s="8"/>
      <c r="AP693" s="6"/>
    </row>
    <row r="694" spans="17:42">
      <c r="Q694" s="8"/>
      <c r="R694" s="13"/>
      <c r="S694" s="8"/>
      <c r="AP694" s="6"/>
    </row>
    <row r="695" spans="17:42">
      <c r="Q695" s="8"/>
      <c r="R695" s="13"/>
      <c r="S695" s="8"/>
      <c r="AP695" s="6"/>
    </row>
    <row r="696" spans="17:42">
      <c r="Q696" s="8"/>
      <c r="R696" s="13"/>
      <c r="S696" s="8"/>
      <c r="AP696" s="6"/>
    </row>
    <row r="697" spans="17:42">
      <c r="Q697" s="8"/>
      <c r="R697" s="13"/>
      <c r="S697" s="8"/>
      <c r="AP697" s="6"/>
    </row>
    <row r="698" spans="17:42">
      <c r="Q698" s="8"/>
      <c r="R698" s="13"/>
      <c r="S698" s="8"/>
      <c r="AP698" s="6"/>
    </row>
    <row r="699" spans="17:42">
      <c r="Q699" s="8"/>
      <c r="R699" s="13"/>
      <c r="S699" s="8"/>
      <c r="AP699" s="6"/>
    </row>
    <row r="700" spans="17:42">
      <c r="Q700" s="8"/>
      <c r="R700" s="13"/>
      <c r="S700" s="8"/>
      <c r="AP700" s="6"/>
    </row>
    <row r="701" spans="17:42">
      <c r="R701" s="13"/>
    </row>
    <row r="702" spans="17:42">
      <c r="R702" s="13"/>
    </row>
    <row r="705" spans="1:42" ht="15">
      <c r="A705" s="165"/>
      <c r="B705" s="165"/>
      <c r="C705" s="165"/>
      <c r="D705" s="165"/>
      <c r="N705" s="165"/>
      <c r="O705" s="762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5"/>
      <c r="AD705" s="165"/>
      <c r="AE705" s="165"/>
      <c r="AF705" s="165"/>
      <c r="AG705" s="165"/>
      <c r="AH705" s="165"/>
      <c r="AI705" s="165"/>
      <c r="AJ705" s="165"/>
      <c r="AK705" s="165"/>
      <c r="AL705" s="165"/>
      <c r="AM705" s="162"/>
      <c r="AN705" s="165"/>
      <c r="AO705" s="165"/>
      <c r="AP705" s="165"/>
    </row>
    <row r="706" spans="1:42" ht="15">
      <c r="A706" s="165"/>
      <c r="B706" s="165"/>
      <c r="C706" s="165"/>
      <c r="D706" s="165"/>
      <c r="N706" s="165"/>
      <c r="O706" s="762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5"/>
      <c r="AD706" s="165"/>
      <c r="AE706" s="165"/>
      <c r="AF706" s="165"/>
      <c r="AG706" s="165"/>
      <c r="AH706" s="165"/>
      <c r="AI706" s="165"/>
      <c r="AJ706" s="165"/>
      <c r="AK706" s="165"/>
      <c r="AL706" s="165"/>
      <c r="AM706" s="162"/>
      <c r="AN706" s="165"/>
      <c r="AO706" s="165"/>
      <c r="AP706" s="165"/>
    </row>
    <row r="707" spans="1:42" ht="15">
      <c r="A707" s="165"/>
      <c r="B707" s="165"/>
      <c r="C707" s="165"/>
      <c r="D707" s="165"/>
      <c r="N707" s="165"/>
      <c r="O707" s="762"/>
      <c r="R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5"/>
      <c r="AD707" s="165"/>
      <c r="AE707" s="165"/>
      <c r="AF707" s="165"/>
      <c r="AG707" s="165"/>
      <c r="AH707" s="165"/>
      <c r="AI707" s="165"/>
      <c r="AJ707" s="165"/>
      <c r="AK707" s="165"/>
      <c r="AL707" s="165"/>
      <c r="AM707" s="162"/>
      <c r="AN707" s="165"/>
      <c r="AO707" s="165"/>
      <c r="AP707" s="165"/>
    </row>
    <row r="708" spans="1:42" ht="15">
      <c r="A708" s="165"/>
      <c r="B708" s="165"/>
      <c r="C708" s="165"/>
      <c r="D708" s="165"/>
      <c r="N708" s="165"/>
      <c r="O708" s="762"/>
      <c r="R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5"/>
      <c r="AD708" s="165"/>
      <c r="AE708" s="165"/>
      <c r="AF708" s="165"/>
      <c r="AG708" s="165"/>
      <c r="AH708" s="165"/>
      <c r="AI708" s="165"/>
      <c r="AJ708" s="165"/>
      <c r="AK708" s="165"/>
      <c r="AL708" s="165"/>
      <c r="AM708" s="162"/>
      <c r="AN708" s="165"/>
      <c r="AO708" s="165"/>
      <c r="AP708" s="165"/>
    </row>
    <row r="709" spans="1:42" ht="15">
      <c r="A709" s="165"/>
      <c r="B709" s="165"/>
      <c r="C709" s="165"/>
      <c r="D709" s="165"/>
      <c r="N709" s="165"/>
      <c r="O709" s="762"/>
      <c r="R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5"/>
      <c r="AD709" s="165"/>
      <c r="AE709" s="165"/>
      <c r="AF709" s="165"/>
      <c r="AG709" s="165"/>
      <c r="AH709" s="165"/>
      <c r="AI709" s="165"/>
      <c r="AJ709" s="165"/>
      <c r="AK709" s="165"/>
      <c r="AL709" s="165"/>
      <c r="AM709" s="162"/>
      <c r="AN709" s="165"/>
      <c r="AO709" s="165"/>
      <c r="AP709" s="165"/>
    </row>
    <row r="710" spans="1:42" ht="15">
      <c r="A710" s="165"/>
      <c r="B710" s="165"/>
      <c r="C710" s="165"/>
      <c r="D710" s="165"/>
      <c r="N710" s="165"/>
      <c r="O710" s="762"/>
      <c r="R710" s="165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5"/>
      <c r="AJ710" s="165"/>
      <c r="AK710" s="165"/>
      <c r="AL710" s="165"/>
      <c r="AM710" s="162"/>
      <c r="AN710" s="165"/>
      <c r="AO710" s="165"/>
      <c r="AP710" s="165"/>
    </row>
    <row r="711" spans="1:42" ht="15">
      <c r="A711" s="165"/>
      <c r="B711" s="165"/>
      <c r="C711" s="165"/>
      <c r="D711" s="165"/>
      <c r="N711" s="165"/>
      <c r="O711" s="762"/>
      <c r="R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5"/>
      <c r="AJ711" s="165"/>
      <c r="AK711" s="165"/>
      <c r="AL711" s="165"/>
      <c r="AM711" s="162"/>
      <c r="AN711" s="165"/>
      <c r="AO711" s="165"/>
      <c r="AP711" s="165"/>
    </row>
    <row r="712" spans="1:42" ht="15">
      <c r="A712" s="165"/>
      <c r="B712" s="165"/>
      <c r="C712" s="165"/>
      <c r="D712" s="165"/>
      <c r="N712" s="165"/>
      <c r="O712" s="762"/>
      <c r="R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5"/>
      <c r="AJ712" s="165"/>
      <c r="AK712" s="165"/>
      <c r="AL712" s="165"/>
      <c r="AM712" s="162"/>
      <c r="AN712" s="165"/>
      <c r="AO712" s="165"/>
      <c r="AP712" s="165"/>
    </row>
    <row r="713" spans="1:42" ht="15">
      <c r="A713" s="165"/>
      <c r="B713" s="165"/>
      <c r="C713" s="165"/>
      <c r="D713" s="165"/>
      <c r="N713" s="165"/>
      <c r="O713" s="762"/>
      <c r="R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5"/>
      <c r="AJ713" s="165"/>
      <c r="AK713" s="165"/>
      <c r="AL713" s="165"/>
      <c r="AM713" s="162"/>
      <c r="AN713" s="165"/>
      <c r="AO713" s="165"/>
      <c r="AP713" s="165"/>
    </row>
    <row r="714" spans="1:42" ht="15">
      <c r="A714" s="165"/>
      <c r="B714" s="165"/>
      <c r="C714" s="165"/>
      <c r="D714" s="165"/>
      <c r="N714" s="165"/>
      <c r="O714" s="762"/>
      <c r="R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5"/>
      <c r="AJ714" s="165"/>
      <c r="AK714" s="165"/>
      <c r="AL714" s="165"/>
      <c r="AM714" s="162"/>
      <c r="AN714" s="165"/>
      <c r="AO714" s="165"/>
      <c r="AP714" s="165"/>
    </row>
    <row r="715" spans="1:42" ht="15">
      <c r="A715" s="165"/>
      <c r="B715" s="165"/>
      <c r="C715" s="165"/>
      <c r="D715" s="165"/>
      <c r="N715" s="165"/>
      <c r="O715" s="762"/>
      <c r="R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5"/>
      <c r="AJ715" s="165"/>
      <c r="AK715" s="165"/>
      <c r="AL715" s="165"/>
      <c r="AM715" s="162"/>
      <c r="AN715" s="165"/>
      <c r="AO715" s="165"/>
      <c r="AP715" s="165"/>
    </row>
    <row r="716" spans="1:42" ht="15">
      <c r="A716" s="165"/>
      <c r="B716" s="165"/>
      <c r="C716" s="165"/>
      <c r="D716" s="165"/>
      <c r="N716" s="165"/>
      <c r="O716" s="762"/>
      <c r="R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5"/>
      <c r="AJ716" s="165"/>
      <c r="AK716" s="165"/>
      <c r="AL716" s="165"/>
      <c r="AM716" s="162"/>
      <c r="AN716" s="165"/>
      <c r="AO716" s="165"/>
      <c r="AP716" s="165"/>
    </row>
    <row r="717" spans="1:42">
      <c r="R717" s="165"/>
    </row>
    <row r="718" spans="1:42">
      <c r="R718" s="165"/>
    </row>
  </sheetData>
  <autoFilter ref="A4:CV360"/>
  <mergeCells count="4">
    <mergeCell ref="B1:Q1"/>
    <mergeCell ref="B2:Q2"/>
    <mergeCell ref="A333:B333"/>
    <mergeCell ref="A334:B334"/>
  </mergeCells>
  <pageMargins left="0.7" right="0.7" top="0.75" bottom="0.75" header="0.3" footer="0.3"/>
  <pageSetup orientation="portrait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722"/>
  <sheetViews>
    <sheetView topLeftCell="A176" workbookViewId="0">
      <selection activeCell="A239" sqref="A239:XFD239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16.140625" style="162" customWidth="1"/>
    <col min="5" max="6" width="29.7109375" style="331" customWidth="1"/>
    <col min="7" max="7" width="17.85546875" style="165" bestFit="1" customWidth="1"/>
    <col min="8" max="8" width="14.5703125" style="165" customWidth="1"/>
    <col min="9" max="9" width="7" style="165" customWidth="1"/>
    <col min="10" max="10" width="10.42578125" style="165" bestFit="1" customWidth="1"/>
    <col min="11" max="11" width="8.42578125" style="165" customWidth="1"/>
    <col min="12" max="12" width="12.140625" style="165" customWidth="1"/>
    <col min="13" max="13" width="19.7109375" style="165" customWidth="1"/>
    <col min="14" max="14" width="21.140625" style="172" customWidth="1"/>
    <col min="15" max="15" width="14.5703125" style="164" customWidth="1"/>
    <col min="16" max="16" width="14.28515625" style="164" customWidth="1"/>
    <col min="17" max="17" width="19.140625" style="165" customWidth="1"/>
    <col min="18" max="18" width="24.7109375" style="45" customWidth="1"/>
    <col min="19" max="19" width="33.140625" style="165" customWidth="1"/>
    <col min="20" max="32" width="16.85546875" style="172" customWidth="1"/>
    <col min="33" max="34" width="13.7109375" style="5" customWidth="1"/>
    <col min="35" max="35" width="42.42578125" style="7" customWidth="1"/>
    <col min="36" max="36" width="57.42578125" style="6" customWidth="1"/>
    <col min="37" max="38" width="75.7109375" style="6" customWidth="1"/>
    <col min="39" max="39" width="24" style="7" customWidth="1"/>
    <col min="40" max="40" width="20" style="6" customWidth="1"/>
    <col min="41" max="41" width="33.42578125" style="6" customWidth="1"/>
    <col min="42" max="42" width="53.42578125" style="172" customWidth="1"/>
    <col min="43" max="43" width="20.28515625" style="165" customWidth="1"/>
    <col min="44" max="16384" width="9.140625" style="165"/>
  </cols>
  <sheetData>
    <row r="1" spans="1:43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2" t="s">
        <v>1</v>
      </c>
      <c r="S1" s="3" t="s">
        <v>2</v>
      </c>
      <c r="T1" s="4" t="s">
        <v>3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H1" s="5"/>
      <c r="AI1" s="6"/>
      <c r="AJ1" s="6"/>
      <c r="AK1" s="6"/>
      <c r="AL1" s="6"/>
      <c r="AM1" s="7"/>
      <c r="AN1" s="6"/>
      <c r="AO1" s="6"/>
      <c r="AP1" s="6"/>
    </row>
    <row r="2" spans="1:43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7"/>
      <c r="Q2" s="1438"/>
      <c r="R2" s="9">
        <v>37087</v>
      </c>
      <c r="S2" s="10" t="str">
        <f>DATEDIF(R2,T2,"Y") &amp; " NĂM " &amp;DATEDIF(R2,T2,"YM") &amp; " THÁNG " &amp; DATEDIF(R2,T2, "MD") &amp; " NGÀY "</f>
        <v xml:space="preserve">7 NĂM 5 THÁNG 16 NGÀY </v>
      </c>
      <c r="T2" s="11">
        <v>39813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5"/>
      <c r="AH2" s="5"/>
      <c r="AI2" s="6"/>
      <c r="AJ2" s="6"/>
      <c r="AK2" s="6"/>
      <c r="AL2" s="6"/>
      <c r="AM2" s="7"/>
      <c r="AN2" s="6"/>
      <c r="AO2" s="6"/>
      <c r="AP2" s="6"/>
    </row>
    <row r="3" spans="1:43" s="8" customFormat="1" ht="10.5" customHeight="1">
      <c r="A3" s="7"/>
      <c r="B3" s="12"/>
      <c r="C3" s="7"/>
      <c r="D3" s="7"/>
      <c r="E3" s="789"/>
      <c r="F3" s="789"/>
      <c r="G3" s="7"/>
      <c r="H3" s="7"/>
      <c r="I3" s="7"/>
      <c r="J3" s="7"/>
      <c r="K3" s="7"/>
      <c r="L3" s="7" t="s">
        <v>5</v>
      </c>
      <c r="M3" s="7"/>
      <c r="N3" s="6"/>
      <c r="O3" s="5"/>
      <c r="P3" s="5"/>
      <c r="R3" s="13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5"/>
      <c r="AH3" s="5"/>
      <c r="AI3" s="6"/>
      <c r="AJ3" s="6"/>
      <c r="AK3" s="6"/>
      <c r="AL3" s="6"/>
      <c r="AM3" s="7"/>
      <c r="AN3" s="6"/>
      <c r="AO3" s="6"/>
      <c r="AP3" s="6"/>
    </row>
    <row r="4" spans="1:43" s="24" customFormat="1" ht="76.5" customHeight="1">
      <c r="A4" s="14" t="s">
        <v>6</v>
      </c>
      <c r="B4" s="14" t="s">
        <v>6</v>
      </c>
      <c r="C4" s="15" t="s">
        <v>7</v>
      </c>
      <c r="D4" s="15"/>
      <c r="E4" s="317" t="s">
        <v>8</v>
      </c>
      <c r="F4" s="317"/>
      <c r="G4" s="15" t="s">
        <v>498</v>
      </c>
      <c r="H4" s="15" t="s">
        <v>2576</v>
      </c>
      <c r="I4" s="16" t="s">
        <v>9</v>
      </c>
      <c r="J4" s="16"/>
      <c r="K4" s="17" t="s">
        <v>10</v>
      </c>
      <c r="L4" s="17" t="s">
        <v>11</v>
      </c>
      <c r="M4" s="17" t="s">
        <v>12</v>
      </c>
      <c r="N4" s="17" t="s">
        <v>13</v>
      </c>
      <c r="O4" s="18" t="s">
        <v>14</v>
      </c>
      <c r="P4" s="18" t="s">
        <v>15</v>
      </c>
      <c r="Q4" s="15" t="s">
        <v>16</v>
      </c>
      <c r="R4" s="15" t="s">
        <v>17</v>
      </c>
      <c r="S4" s="19" t="s">
        <v>18</v>
      </c>
      <c r="T4" s="20" t="s">
        <v>19</v>
      </c>
      <c r="U4" s="20" t="s">
        <v>2465</v>
      </c>
      <c r="V4" s="20" t="s">
        <v>2646</v>
      </c>
      <c r="W4" s="20" t="s">
        <v>2647</v>
      </c>
      <c r="X4" s="763" t="s">
        <v>2648</v>
      </c>
      <c r="Y4" s="763" t="s">
        <v>2649</v>
      </c>
      <c r="Z4" s="763" t="s">
        <v>2650</v>
      </c>
      <c r="AA4" s="763" t="s">
        <v>2651</v>
      </c>
      <c r="AB4" s="763" t="s">
        <v>2652</v>
      </c>
      <c r="AC4" s="763" t="s">
        <v>2653</v>
      </c>
      <c r="AD4" s="763" t="s">
        <v>2654</v>
      </c>
      <c r="AE4" s="763" t="s">
        <v>2655</v>
      </c>
      <c r="AF4" s="763" t="s">
        <v>2656</v>
      </c>
      <c r="AG4" s="21" t="s">
        <v>20</v>
      </c>
      <c r="AH4" s="21"/>
      <c r="AI4" s="20" t="s">
        <v>21</v>
      </c>
      <c r="AJ4" s="20" t="s">
        <v>22</v>
      </c>
      <c r="AK4" s="22" t="s">
        <v>23</v>
      </c>
      <c r="AL4" s="22" t="s">
        <v>24</v>
      </c>
      <c r="AM4" s="22" t="s">
        <v>25</v>
      </c>
      <c r="AN4" s="23" t="s">
        <v>26</v>
      </c>
      <c r="AO4" s="23" t="s">
        <v>27</v>
      </c>
      <c r="AP4" s="20" t="s">
        <v>28</v>
      </c>
      <c r="AQ4" s="24" t="s">
        <v>29</v>
      </c>
    </row>
    <row r="5" spans="1:43" s="36" customFormat="1" ht="18" customHeight="1">
      <c r="A5" s="479">
        <f>IF(C5=0,"",SUBTOTAL(3,C$5:C5))</f>
        <v>1</v>
      </c>
      <c r="B5" s="343">
        <v>1</v>
      </c>
      <c r="C5" s="25" t="s">
        <v>30</v>
      </c>
      <c r="D5" s="25" t="str">
        <f>VLOOKUP(C5,Sheet4!$A$1:$B$300,2,0)</f>
        <v>9213003755</v>
      </c>
      <c r="E5" s="63" t="s">
        <v>31</v>
      </c>
      <c r="F5" s="63" t="str">
        <f>VLOOKUP(D5,'Sheet1 (2)'!$D$11:$F$338,3,0)</f>
        <v>Nguyễn Công Huân</v>
      </c>
      <c r="G5" s="774">
        <f>VLOOKUP(C5,'chuyển xếp 2024'!$C$5:$W$328,17,0)</f>
        <v>26000000</v>
      </c>
      <c r="H5" s="774">
        <f>VLOOKUP(C5,'chuyển xếp 2024'!$C$5:$W$328,19,0)</f>
        <v>0</v>
      </c>
      <c r="I5" s="63" t="s">
        <v>32</v>
      </c>
      <c r="J5" s="63">
        <f>IF(I5="nữ",0,1)</f>
        <v>1</v>
      </c>
      <c r="K5" s="63" t="s">
        <v>33</v>
      </c>
      <c r="L5" s="63" t="s">
        <v>34</v>
      </c>
      <c r="M5" s="63" t="s">
        <v>35</v>
      </c>
      <c r="N5" s="853"/>
      <c r="O5" s="106">
        <v>31483</v>
      </c>
      <c r="P5" s="107">
        <v>41379</v>
      </c>
      <c r="Q5" s="56" t="s">
        <v>36</v>
      </c>
      <c r="R5" s="56" t="s">
        <v>37</v>
      </c>
      <c r="S5" s="56" t="str">
        <f t="shared" ref="S5:S88" ca="1" si="0">DATEDIF(P5,TODAY(),"Y") &amp; " NĂM " &amp;DATEDIF(P5,TODAY(),"YM") &amp; " THÁNG " &amp; DATEDIF(P5,TODAY(), "MD") &amp; " NGÀY "</f>
        <v xml:space="preserve">13 NĂM 4 THÁNG 4 NGÀY </v>
      </c>
      <c r="T5" s="80" t="s">
        <v>38</v>
      </c>
      <c r="U5" s="80" t="str">
        <f>VLOOKUP(C5,Sheet5!$B$2:$G$253,6,0)</f>
        <v>092086007417</v>
      </c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75">
        <v>44743</v>
      </c>
      <c r="AH5" s="75"/>
      <c r="AI5" s="46" t="s">
        <v>232</v>
      </c>
      <c r="AJ5" s="108" t="s">
        <v>39</v>
      </c>
      <c r="AK5" s="108" t="s">
        <v>40</v>
      </c>
      <c r="AL5" s="108" t="s">
        <v>41</v>
      </c>
      <c r="AM5" s="75"/>
      <c r="AN5" s="56" t="s">
        <v>42</v>
      </c>
      <c r="AO5" s="56" t="s">
        <v>43</v>
      </c>
      <c r="AP5" s="56"/>
      <c r="AQ5" s="36">
        <f t="shared" ref="AQ5:AQ84" ca="1" si="1">DATEDIF(O5,TODAY(),"y")</f>
        <v>40</v>
      </c>
    </row>
    <row r="6" spans="1:43" s="36" customFormat="1" ht="18" customHeight="1">
      <c r="A6" s="479">
        <f>IF(C6=0,"",SUBTOTAL(3,C$5:C6))</f>
        <v>2</v>
      </c>
      <c r="B6" s="343">
        <v>2</v>
      </c>
      <c r="C6" s="25" t="s">
        <v>44</v>
      </c>
      <c r="D6" s="25" t="str">
        <f>VLOOKUP(C6,Sheet4!$A$1:$B$300,2,0)</f>
        <v>5496032611</v>
      </c>
      <c r="E6" s="63" t="s">
        <v>45</v>
      </c>
      <c r="F6" s="63" t="str">
        <f>VLOOKUP(D6,'Sheet1 (2)'!$D$11:$F$338,3,0)</f>
        <v>Nguyễn Nam Bình</v>
      </c>
      <c r="G6" s="774">
        <f>VLOOKUP(C6,'chuyển xếp 2024'!$C$5:$W$328,17,0)</f>
        <v>23000000</v>
      </c>
      <c r="H6" s="774">
        <f>VLOOKUP(C6,'chuyển xếp 2024'!$C$5:$W$328,19,0)</f>
        <v>0</v>
      </c>
      <c r="I6" s="63" t="s">
        <v>32</v>
      </c>
      <c r="J6" s="63">
        <f t="shared" ref="J6:J73" si="2">IF(I6="nữ",0,1)</f>
        <v>1</v>
      </c>
      <c r="K6" s="63" t="s">
        <v>33</v>
      </c>
      <c r="L6" s="63" t="s">
        <v>34</v>
      </c>
      <c r="M6" s="854" t="s">
        <v>46</v>
      </c>
      <c r="N6" s="56"/>
      <c r="O6" s="106">
        <v>26344</v>
      </c>
      <c r="P6" s="107">
        <v>34243</v>
      </c>
      <c r="Q6" s="56" t="s">
        <v>36</v>
      </c>
      <c r="R6" s="56"/>
      <c r="S6" s="56" t="str">
        <f t="shared" ca="1" si="0"/>
        <v xml:space="preserve">32 NĂM 10 THÁNG 18 NGÀY </v>
      </c>
      <c r="T6" s="80" t="s">
        <v>47</v>
      </c>
      <c r="U6" s="80" t="str">
        <f>VLOOKUP(C6,Sheet5!$B$2:$G$253,6,0)</f>
        <v>034072016055</v>
      </c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75">
        <v>44522</v>
      </c>
      <c r="AH6" s="75"/>
      <c r="AI6" s="46" t="s">
        <v>232</v>
      </c>
      <c r="AJ6" s="108" t="s">
        <v>48</v>
      </c>
      <c r="AK6" s="108" t="s">
        <v>49</v>
      </c>
      <c r="AL6" s="108" t="s">
        <v>49</v>
      </c>
      <c r="AM6" s="75"/>
      <c r="AN6" s="56" t="s">
        <v>50</v>
      </c>
      <c r="AO6" s="56" t="s">
        <v>51</v>
      </c>
      <c r="AP6" s="56"/>
      <c r="AQ6" s="36">
        <f t="shared" ca="1" si="1"/>
        <v>54</v>
      </c>
    </row>
    <row r="7" spans="1:43" s="491" customFormat="1" ht="18" customHeight="1">
      <c r="A7" s="479">
        <f>IF(C7=0,"",SUBTOTAL(3,C$5:C7))</f>
        <v>3</v>
      </c>
      <c r="B7" s="343">
        <v>3</v>
      </c>
      <c r="C7" s="479" t="s">
        <v>132</v>
      </c>
      <c r="D7" s="479" t="str">
        <f>VLOOKUP(C7,Sheet4!$A$1:$B$300,2,0)</f>
        <v>5402005143</v>
      </c>
      <c r="E7" s="483" t="s">
        <v>133</v>
      </c>
      <c r="F7" s="63" t="str">
        <f>VLOOKUP(D7,'Sheet1 (2)'!$D$11:$F$338,3,0)</f>
        <v>Trần Ngọc Văn</v>
      </c>
      <c r="G7" s="774">
        <f>VLOOKUP(C7,'chuyển xếp 2024'!$C$5:$W$328,17,0)</f>
        <v>21850000</v>
      </c>
      <c r="H7" s="872"/>
      <c r="I7" s="483" t="s">
        <v>32</v>
      </c>
      <c r="J7" s="63">
        <f t="shared" si="2"/>
        <v>1</v>
      </c>
      <c r="K7" s="483" t="s">
        <v>33</v>
      </c>
      <c r="L7" s="483" t="s">
        <v>134</v>
      </c>
      <c r="M7" s="483" t="s">
        <v>2744</v>
      </c>
      <c r="N7" s="484" t="s">
        <v>1848</v>
      </c>
      <c r="O7" s="485">
        <v>28775</v>
      </c>
      <c r="P7" s="486">
        <v>37104</v>
      </c>
      <c r="Q7" s="484" t="s">
        <v>36</v>
      </c>
      <c r="R7" s="484" t="s">
        <v>137</v>
      </c>
      <c r="S7" s="484" t="str">
        <f t="shared" ca="1" si="0"/>
        <v xml:space="preserve">25 NĂM 0 THÁNG 18 NGÀY </v>
      </c>
      <c r="T7" s="487" t="s">
        <v>138</v>
      </c>
      <c r="U7" s="487" t="str">
        <f>VLOOKUP(C7,Sheet5!$B$2:$G$253,6,0)</f>
        <v>089078019969</v>
      </c>
      <c r="V7" s="487"/>
      <c r="W7" s="487"/>
      <c r="X7" s="487"/>
      <c r="Y7" s="487"/>
      <c r="Z7" s="487"/>
      <c r="AA7" s="487"/>
      <c r="AB7" s="487"/>
      <c r="AC7" s="487"/>
      <c r="AD7" s="487"/>
      <c r="AE7" s="487"/>
      <c r="AF7" s="487"/>
      <c r="AG7" s="488"/>
      <c r="AH7" s="488"/>
      <c r="AI7" s="499" t="s">
        <v>232</v>
      </c>
      <c r="AJ7" s="489" t="s">
        <v>139</v>
      </c>
      <c r="AK7" s="499" t="s">
        <v>140</v>
      </c>
      <c r="AL7" s="499" t="s">
        <v>141</v>
      </c>
      <c r="AM7" s="490" t="s">
        <v>142</v>
      </c>
      <c r="AN7" s="484" t="s">
        <v>50</v>
      </c>
      <c r="AO7" s="484" t="s">
        <v>143</v>
      </c>
      <c r="AP7" s="484" t="s">
        <v>73</v>
      </c>
      <c r="AQ7" s="491">
        <f t="shared" ca="1" si="1"/>
        <v>47</v>
      </c>
    </row>
    <row r="8" spans="1:43" s="491" customFormat="1">
      <c r="A8" s="479">
        <f>IF(C8=0,"",SUBTOTAL(3,C$5:C8))</f>
        <v>4</v>
      </c>
      <c r="B8" s="343">
        <v>4</v>
      </c>
      <c r="C8" s="532" t="s">
        <v>662</v>
      </c>
      <c r="D8" s="479" t="str">
        <f>VLOOKUP(C8,Sheet4!$A$1:$B$300,2,0)</f>
        <v>6506006858</v>
      </c>
      <c r="E8" s="537" t="s">
        <v>663</v>
      </c>
      <c r="F8" s="63" t="str">
        <f>VLOOKUP(D8,'Sheet1 (2)'!$D$11:$F$338,3,0)</f>
        <v>Trần Siêu Đẳng</v>
      </c>
      <c r="G8" s="774">
        <f>VLOOKUP(C8,'chuyển xếp 2024'!$C$5:$W$328,17,0)</f>
        <v>21850000</v>
      </c>
      <c r="H8" s="872"/>
      <c r="I8" s="537" t="s">
        <v>32</v>
      </c>
      <c r="J8" s="63">
        <f t="shared" si="2"/>
        <v>1</v>
      </c>
      <c r="K8" s="483" t="s">
        <v>33</v>
      </c>
      <c r="L8" s="483" t="s">
        <v>34</v>
      </c>
      <c r="M8" s="537" t="s">
        <v>2743</v>
      </c>
      <c r="N8" s="499" t="s">
        <v>386</v>
      </c>
      <c r="O8" s="485">
        <v>29335</v>
      </c>
      <c r="P8" s="486">
        <v>39052</v>
      </c>
      <c r="Q8" s="535" t="s">
        <v>36</v>
      </c>
      <c r="R8" s="484" t="s">
        <v>665</v>
      </c>
      <c r="S8" s="484" t="str">
        <f t="shared" ca="1" si="0"/>
        <v xml:space="preserve">19 NĂM 8 THÁNG 18 NGÀY </v>
      </c>
      <c r="T8" s="528">
        <v>212021584</v>
      </c>
      <c r="U8" s="487" t="str">
        <f>VLOOKUP(C8,Sheet5!$B$2:$G$253,6,0)</f>
        <v>051080007405</v>
      </c>
      <c r="V8" s="487"/>
      <c r="W8" s="487"/>
      <c r="X8" s="487"/>
      <c r="Y8" s="487"/>
      <c r="Z8" s="487"/>
      <c r="AA8" s="487"/>
      <c r="AB8" s="487"/>
      <c r="AC8" s="487"/>
      <c r="AD8" s="487"/>
      <c r="AE8" s="487"/>
      <c r="AF8" s="487"/>
      <c r="AG8" s="488">
        <v>40938</v>
      </c>
      <c r="AH8" s="488"/>
      <c r="AI8" s="499" t="s">
        <v>232</v>
      </c>
      <c r="AJ8" s="489" t="s">
        <v>666</v>
      </c>
      <c r="AK8" s="499" t="s">
        <v>667</v>
      </c>
      <c r="AL8" s="499"/>
      <c r="AM8" s="480"/>
      <c r="AN8" s="535" t="s">
        <v>50</v>
      </c>
      <c r="AO8" s="535" t="s">
        <v>72</v>
      </c>
      <c r="AP8" s="484" t="s">
        <v>510</v>
      </c>
      <c r="AQ8" s="491">
        <f t="shared" ca="1" si="1"/>
        <v>46</v>
      </c>
    </row>
    <row r="9" spans="1:43" s="624" customFormat="1">
      <c r="A9" s="479">
        <f>IF(C9=0,"",SUBTOTAL(3,C$5:C9))</f>
        <v>5</v>
      </c>
      <c r="B9" s="479">
        <v>5</v>
      </c>
      <c r="C9" s="66" t="s">
        <v>293</v>
      </c>
      <c r="D9" s="25" t="str">
        <f>VLOOKUP(C9,Sheet4!$A$1:$B$300,2,0)</f>
        <v>8616014612</v>
      </c>
      <c r="E9" s="46" t="s">
        <v>294</v>
      </c>
      <c r="F9" s="63" t="str">
        <f>VLOOKUP(D9,'Sheet1 (2)'!$D$11:$F$338,3,0)</f>
        <v>Võ Quỳnh Như</v>
      </c>
      <c r="G9" s="774">
        <f>VLOOKUP(C9,'chuyển xếp 2024'!$C$5:$W$328,17,0)</f>
        <v>6579000</v>
      </c>
      <c r="H9" s="774">
        <f>VLOOKUP(C9,'chuyển xếp 2024'!$C$5:$W$328,19,0)</f>
        <v>0</v>
      </c>
      <c r="I9" s="46" t="s">
        <v>63</v>
      </c>
      <c r="J9" s="63">
        <f t="shared" si="2"/>
        <v>0</v>
      </c>
      <c r="K9" s="56" t="s">
        <v>33</v>
      </c>
      <c r="L9" s="56" t="s">
        <v>34</v>
      </c>
      <c r="M9" s="108"/>
      <c r="N9" s="56" t="s">
        <v>288</v>
      </c>
      <c r="O9" s="75">
        <v>34643</v>
      </c>
      <c r="P9" s="107">
        <v>44713</v>
      </c>
      <c r="Q9" s="56" t="s">
        <v>36</v>
      </c>
      <c r="R9" s="56" t="s">
        <v>295</v>
      </c>
      <c r="S9" s="56" t="str">
        <f t="shared" ca="1" si="0"/>
        <v xml:space="preserve">4 NĂM 2 THÁNG 18 NGÀY </v>
      </c>
      <c r="T9" s="523" t="s">
        <v>296</v>
      </c>
      <c r="U9" s="80" t="str">
        <f>VLOOKUP(C9,Sheet5!$B$2:$G$253,6,0)</f>
        <v>087194013763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75">
        <v>40353</v>
      </c>
      <c r="AH9" s="75"/>
      <c r="AI9" s="46" t="s">
        <v>232</v>
      </c>
      <c r="AJ9" s="108" t="s">
        <v>297</v>
      </c>
      <c r="AK9" s="108" t="s">
        <v>297</v>
      </c>
      <c r="AL9" s="46"/>
      <c r="AM9" s="66" t="s">
        <v>298</v>
      </c>
      <c r="AN9" s="155" t="s">
        <v>50</v>
      </c>
      <c r="AO9" s="155" t="s">
        <v>299</v>
      </c>
      <c r="AP9" s="56" t="s">
        <v>60</v>
      </c>
      <c r="AQ9" s="36">
        <f t="shared" ca="1" si="1"/>
        <v>31</v>
      </c>
    </row>
    <row r="10" spans="1:43" s="36" customFormat="1" ht="18" customHeight="1">
      <c r="A10" s="25">
        <f>IF(C10=0,"",SUBTOTAL(3,C$5:C10))</f>
        <v>6</v>
      </c>
      <c r="B10" s="25">
        <v>1</v>
      </c>
      <c r="C10" s="25" t="s">
        <v>52</v>
      </c>
      <c r="D10" s="25" t="str">
        <f>VLOOKUP(C10,Sheet4!$A$1:$B$300,2,0)</f>
        <v>9212004554</v>
      </c>
      <c r="E10" s="63" t="s">
        <v>53</v>
      </c>
      <c r="F10" s="63" t="str">
        <f>VLOOKUP(D10,'Sheet1 (2)'!$D$11:$F$338,3,0)</f>
        <v>Nguyễn Thanh Duy</v>
      </c>
      <c r="G10" s="774">
        <f>VLOOKUP(C10,'chuyển xếp 2024'!$C$5:$W$328,17,0)</f>
        <v>7673000</v>
      </c>
      <c r="H10" s="774">
        <f>VLOOKUP(C10,'chuyển xếp 2024'!$C$5:$W$328,19,0)</f>
        <v>2365000</v>
      </c>
      <c r="I10" s="63" t="s">
        <v>32</v>
      </c>
      <c r="J10" s="63">
        <f t="shared" si="2"/>
        <v>1</v>
      </c>
      <c r="K10" s="63" t="s">
        <v>33</v>
      </c>
      <c r="L10" s="63" t="s">
        <v>34</v>
      </c>
      <c r="M10" s="63" t="s">
        <v>135</v>
      </c>
      <c r="N10" s="56" t="s">
        <v>1856</v>
      </c>
      <c r="O10" s="106">
        <v>32952</v>
      </c>
      <c r="P10" s="107">
        <v>41609</v>
      </c>
      <c r="Q10" s="56" t="s">
        <v>36</v>
      </c>
      <c r="R10" s="56" t="s">
        <v>54</v>
      </c>
      <c r="S10" s="56" t="str">
        <f t="shared" ca="1" si="0"/>
        <v xml:space="preserve">12 NĂM 8 THÁNG 18 NGÀY </v>
      </c>
      <c r="T10" s="80" t="s">
        <v>55</v>
      </c>
      <c r="U10" s="80" t="str">
        <f>VLOOKUP(C10,Sheet5!$B$2:$G$253,6,0)</f>
        <v>092090014793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75"/>
      <c r="AH10" s="75"/>
      <c r="AI10" s="46" t="s">
        <v>232</v>
      </c>
      <c r="AJ10" s="108" t="s">
        <v>56</v>
      </c>
      <c r="AK10" s="46" t="s">
        <v>57</v>
      </c>
      <c r="AL10" s="46" t="s">
        <v>57</v>
      </c>
      <c r="AM10" s="47" t="s">
        <v>58</v>
      </c>
      <c r="AN10" s="56" t="s">
        <v>50</v>
      </c>
      <c r="AO10" s="56" t="s">
        <v>59</v>
      </c>
      <c r="AP10" s="56" t="s">
        <v>60</v>
      </c>
      <c r="AQ10" s="36">
        <f t="shared" ca="1" si="1"/>
        <v>36</v>
      </c>
    </row>
    <row r="11" spans="1:43" s="36" customFormat="1" ht="18" customHeight="1">
      <c r="A11" s="25">
        <f>IF(C11=0,"",SUBTOTAL(3,C$5:C11))</f>
        <v>7</v>
      </c>
      <c r="B11" s="25">
        <v>2</v>
      </c>
      <c r="C11" s="25" t="s">
        <v>61</v>
      </c>
      <c r="D11" s="25" t="str">
        <f>VLOOKUP(C11,Sheet4!$A$1:$B$300,2,0)</f>
        <v>9212004139</v>
      </c>
      <c r="E11" s="63" t="s">
        <v>62</v>
      </c>
      <c r="F11" s="63" t="str">
        <f>VLOOKUP(D11,'Sheet1 (2)'!$D$11:$F$338,3,0)</f>
        <v>Trầm Trung Bích Thảo</v>
      </c>
      <c r="G11" s="774">
        <f>VLOOKUP(C11,'chuyển xếp 2024'!$C$5:$W$328,17,0)</f>
        <v>7673000</v>
      </c>
      <c r="H11" s="774">
        <f>VLOOKUP(C11,'chuyển xếp 2024'!$C$5:$W$328,19,0)</f>
        <v>1892000</v>
      </c>
      <c r="I11" s="63" t="s">
        <v>63</v>
      </c>
      <c r="J11" s="63">
        <f t="shared" si="2"/>
        <v>0</v>
      </c>
      <c r="K11" s="63" t="s">
        <v>33</v>
      </c>
      <c r="L11" s="63" t="s">
        <v>34</v>
      </c>
      <c r="M11" s="63" t="s">
        <v>64</v>
      </c>
      <c r="N11" s="56" t="s">
        <v>1856</v>
      </c>
      <c r="O11" s="106">
        <v>32616</v>
      </c>
      <c r="P11" s="107">
        <v>40977</v>
      </c>
      <c r="Q11" s="56" t="s">
        <v>36</v>
      </c>
      <c r="R11" s="56" t="s">
        <v>66</v>
      </c>
      <c r="S11" s="56" t="str">
        <f t="shared" ca="1" si="0"/>
        <v xml:space="preserve">14 NĂM 5 THÁNG 10 NGÀY </v>
      </c>
      <c r="T11" s="80" t="s">
        <v>67</v>
      </c>
      <c r="U11" s="80" t="str">
        <f>VLOOKUP(C11,Sheet5!$B$2:$G$253,6,0)</f>
        <v>094189000207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75">
        <v>38540</v>
      </c>
      <c r="AH11" s="75"/>
      <c r="AI11" s="46" t="s">
        <v>232</v>
      </c>
      <c r="AJ11" s="108" t="s">
        <v>69</v>
      </c>
      <c r="AK11" s="46" t="s">
        <v>70</v>
      </c>
      <c r="AL11" s="46" t="s">
        <v>70</v>
      </c>
      <c r="AM11" s="332" t="s">
        <v>71</v>
      </c>
      <c r="AN11" s="56" t="s">
        <v>50</v>
      </c>
      <c r="AO11" s="56" t="s">
        <v>72</v>
      </c>
      <c r="AP11" s="56" t="s">
        <v>73</v>
      </c>
      <c r="AQ11" s="36">
        <f t="shared" ca="1" si="1"/>
        <v>37</v>
      </c>
    </row>
    <row r="12" spans="1:43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25" t="str">
        <f>VLOOKUP(C12,Sheet4!$A$1:$B$300,2,0)</f>
        <v>9221356007</v>
      </c>
      <c r="E12" s="67" t="s">
        <v>102</v>
      </c>
      <c r="F12" s="63" t="str">
        <f>VLOOKUP(D12,'Sheet1 (2)'!$D$11:$F$338,3,0)</f>
        <v>Trần Ngọc Bảo Trân</v>
      </c>
      <c r="G12" s="774">
        <f>VLOOKUP(C12,'chuyển xếp 2024'!$C$5:$W$328,17,0)</f>
        <v>7105000</v>
      </c>
      <c r="H12" s="774">
        <f>VLOOKUP(C12,'chuyển xếp 2024'!$C$5:$W$328,19,0)</f>
        <v>0</v>
      </c>
      <c r="I12" s="63" t="s">
        <v>63</v>
      </c>
      <c r="J12" s="63">
        <f t="shared" si="2"/>
        <v>0</v>
      </c>
      <c r="K12" s="63" t="s">
        <v>33</v>
      </c>
      <c r="L12" s="63" t="s">
        <v>34</v>
      </c>
      <c r="M12" s="63"/>
      <c r="N12" s="56" t="s">
        <v>1856</v>
      </c>
      <c r="O12" s="75">
        <v>34769</v>
      </c>
      <c r="P12" s="75">
        <v>43282</v>
      </c>
      <c r="Q12" s="56" t="s">
        <v>36</v>
      </c>
      <c r="R12" s="66" t="s">
        <v>103</v>
      </c>
      <c r="S12" s="56" t="str">
        <f t="shared" ca="1" si="0"/>
        <v xml:space="preserve">8 NĂM 1 THÁNG 18 NGÀY </v>
      </c>
      <c r="T12" s="523" t="s">
        <v>104</v>
      </c>
      <c r="U12" s="80" t="str">
        <f>VLOOKUP(C12,Sheet5!$B$2:$G$253,6,0)</f>
        <v>092195009932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75">
        <v>41193</v>
      </c>
      <c r="AH12" s="75"/>
      <c r="AI12" s="46" t="s">
        <v>232</v>
      </c>
      <c r="AJ12" s="108" t="s">
        <v>97</v>
      </c>
      <c r="AK12" s="46" t="s">
        <v>105</v>
      </c>
      <c r="AL12" s="46" t="s">
        <v>105</v>
      </c>
      <c r="AM12" s="332" t="s">
        <v>106</v>
      </c>
      <c r="AN12" s="56" t="s">
        <v>50</v>
      </c>
      <c r="AO12" s="56" t="s">
        <v>107</v>
      </c>
      <c r="AP12" s="56" t="s">
        <v>60</v>
      </c>
      <c r="AQ12" s="36">
        <f t="shared" ca="1" si="1"/>
        <v>31</v>
      </c>
    </row>
    <row r="13" spans="1:43" s="36" customFormat="1" ht="18" customHeight="1">
      <c r="A13" s="25">
        <f>IF(C13=0,"",SUBTOTAL(3,C$5:C13))</f>
        <v>9</v>
      </c>
      <c r="B13" s="25">
        <v>4</v>
      </c>
      <c r="C13" s="66" t="s">
        <v>108</v>
      </c>
      <c r="D13" s="25" t="str">
        <f>VLOOKUP(C13,Sheet4!$A$1:$B$300,2,0)</f>
        <v>8722989947</v>
      </c>
      <c r="E13" s="67" t="s">
        <v>109</v>
      </c>
      <c r="F13" s="63" t="str">
        <f>VLOOKUP(D13,'Sheet1 (2)'!$D$11:$F$338,3,0)</f>
        <v>Phan Thanh Trường</v>
      </c>
      <c r="G13" s="774">
        <f>VLOOKUP(C13,'chuyển xếp 2024'!$C$5:$W$328,17,0)</f>
        <v>7105000</v>
      </c>
      <c r="H13" s="774">
        <f>VLOOKUP(C13,'chuyển xếp 2024'!$C$5:$W$328,19,0)</f>
        <v>0</v>
      </c>
      <c r="I13" s="63" t="s">
        <v>32</v>
      </c>
      <c r="J13" s="63">
        <f t="shared" si="2"/>
        <v>1</v>
      </c>
      <c r="K13" s="63" t="s">
        <v>33</v>
      </c>
      <c r="L13" s="63" t="s">
        <v>34</v>
      </c>
      <c r="M13" s="63"/>
      <c r="N13" s="56" t="s">
        <v>1856</v>
      </c>
      <c r="O13" s="75">
        <v>35312</v>
      </c>
      <c r="P13" s="75">
        <v>43647</v>
      </c>
      <c r="Q13" s="67" t="s">
        <v>36</v>
      </c>
      <c r="R13" s="67" t="s">
        <v>110</v>
      </c>
      <c r="S13" s="56" t="str">
        <f t="shared" ca="1" si="0"/>
        <v xml:space="preserve">7 NĂM 1 THÁNG 18 NGÀY </v>
      </c>
      <c r="T13" s="46">
        <v>341841411</v>
      </c>
      <c r="U13" s="80" t="str">
        <f>VLOOKUP(C13,Sheet5!$B$2:$G$253,6,0)</f>
        <v>087096014501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75">
        <v>41081</v>
      </c>
      <c r="AH13" s="75"/>
      <c r="AI13" s="46" t="s">
        <v>232</v>
      </c>
      <c r="AJ13" s="108" t="s">
        <v>111</v>
      </c>
      <c r="AK13" s="46" t="s">
        <v>112</v>
      </c>
      <c r="AL13" s="46" t="s">
        <v>112</v>
      </c>
      <c r="AM13" s="332" t="s">
        <v>113</v>
      </c>
      <c r="AN13" s="56" t="s">
        <v>50</v>
      </c>
      <c r="AO13" s="56" t="s">
        <v>114</v>
      </c>
      <c r="AP13" s="56" t="s">
        <v>60</v>
      </c>
      <c r="AQ13" s="36">
        <f t="shared" ca="1" si="1"/>
        <v>29</v>
      </c>
    </row>
    <row r="14" spans="1:43" s="36" customFormat="1" ht="18" customHeight="1">
      <c r="A14" s="25">
        <f>IF(C14=0,"",SUBTOTAL(3,C$5:C14))</f>
        <v>10</v>
      </c>
      <c r="B14" s="25">
        <v>5</v>
      </c>
      <c r="C14" s="66" t="s">
        <v>115</v>
      </c>
      <c r="D14" s="25" t="s">
        <v>2031</v>
      </c>
      <c r="E14" s="67" t="s">
        <v>116</v>
      </c>
      <c r="F14" s="63" t="str">
        <f>VLOOKUP(D14,'Sheet1 (2)'!$D$11:$F$338,3,0)</f>
        <v>Nguyễn Thị Thùy Miên</v>
      </c>
      <c r="G14" s="774">
        <f>VLOOKUP(C14,'chuyển xếp 2024'!$C$5:$W$328,17,0)</f>
        <v>7105000</v>
      </c>
      <c r="H14" s="774">
        <f>VLOOKUP(C14,'chuyển xếp 2024'!$C$5:$W$328,19,0)</f>
        <v>0</v>
      </c>
      <c r="I14" s="63" t="s">
        <v>63</v>
      </c>
      <c r="J14" s="63">
        <f t="shared" si="2"/>
        <v>0</v>
      </c>
      <c r="K14" s="63" t="s">
        <v>33</v>
      </c>
      <c r="L14" s="63" t="s">
        <v>34</v>
      </c>
      <c r="M14" s="63"/>
      <c r="N14" s="56" t="s">
        <v>1856</v>
      </c>
      <c r="O14" s="75">
        <v>35554</v>
      </c>
      <c r="P14" s="75">
        <v>44349</v>
      </c>
      <c r="Q14" s="67" t="s">
        <v>36</v>
      </c>
      <c r="R14" s="67" t="s">
        <v>118</v>
      </c>
      <c r="S14" s="56" t="str">
        <f t="shared" ca="1" si="0"/>
        <v xml:space="preserve">5 NĂM 2 THÁNG 17 NGÀY </v>
      </c>
      <c r="T14" s="514" t="s">
        <v>1397</v>
      </c>
      <c r="U14" s="80" t="str">
        <f>VLOOKUP(C14,Sheet5!$B$2:$G$253,6,0)</f>
        <v>089197013110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75">
        <v>44916</v>
      </c>
      <c r="AH14" s="75"/>
      <c r="AI14" s="46" t="s">
        <v>232</v>
      </c>
      <c r="AJ14" s="108" t="s">
        <v>119</v>
      </c>
      <c r="AK14" s="46" t="s">
        <v>120</v>
      </c>
      <c r="AL14" s="46" t="s">
        <v>121</v>
      </c>
      <c r="AM14" s="332" t="s">
        <v>122</v>
      </c>
      <c r="AN14" s="56" t="s">
        <v>50</v>
      </c>
      <c r="AO14" s="56" t="s">
        <v>123</v>
      </c>
      <c r="AP14" s="56" t="s">
        <v>60</v>
      </c>
      <c r="AQ14" s="36">
        <f t="shared" ca="1" si="1"/>
        <v>29</v>
      </c>
    </row>
    <row r="15" spans="1:43" s="36" customFormat="1" ht="18" customHeight="1">
      <c r="A15" s="25">
        <f>IF(C15=0,"",SUBTOTAL(3,C$5:C15))</f>
        <v>11</v>
      </c>
      <c r="B15" s="25">
        <v>6</v>
      </c>
      <c r="C15" s="25" t="s">
        <v>164</v>
      </c>
      <c r="D15" s="25" t="str">
        <f>VLOOKUP(C15,Sheet4!$A$1:$B$300,2,0)</f>
        <v>5499003403</v>
      </c>
      <c r="E15" s="63" t="s">
        <v>165</v>
      </c>
      <c r="F15" s="63" t="str">
        <f>VLOOKUP(D15,'Sheet1 (2)'!$D$11:$F$338,3,0)</f>
        <v>Hoàng Thị Thanh Mai</v>
      </c>
      <c r="G15" s="774">
        <f>VLOOKUP(C15,'chuyển xếp 2024'!$C$5:$W$328,17,0)</f>
        <v>6375000</v>
      </c>
      <c r="H15" s="774">
        <f>VLOOKUP(C15,'chuyển xếp 2024'!$C$5:$W$328,19,0)</f>
        <v>0</v>
      </c>
      <c r="I15" s="63" t="s">
        <v>63</v>
      </c>
      <c r="J15" s="63">
        <f t="shared" si="2"/>
        <v>0</v>
      </c>
      <c r="K15" s="63" t="s">
        <v>33</v>
      </c>
      <c r="L15" s="63" t="s">
        <v>34</v>
      </c>
      <c r="M15" s="63"/>
      <c r="N15" s="56" t="s">
        <v>1856</v>
      </c>
      <c r="O15" s="106">
        <v>29150</v>
      </c>
      <c r="P15" s="107">
        <v>41744</v>
      </c>
      <c r="Q15" s="56" t="s">
        <v>36</v>
      </c>
      <c r="R15" s="56" t="s">
        <v>166</v>
      </c>
      <c r="S15" s="56" t="str">
        <f t="shared" ca="1" si="0"/>
        <v xml:space="preserve">12 NĂM 4 THÁNG 4 NGÀY </v>
      </c>
      <c r="T15" s="80" t="s">
        <v>167</v>
      </c>
      <c r="U15" s="80" t="str">
        <f>VLOOKUP(C15,Sheet5!$B$2:$G$253,6,0)</f>
        <v>036179013255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75"/>
      <c r="AH15" s="75"/>
      <c r="AI15" s="46" t="s">
        <v>232</v>
      </c>
      <c r="AJ15" s="108" t="s">
        <v>168</v>
      </c>
      <c r="AK15" s="46" t="s">
        <v>169</v>
      </c>
      <c r="AL15" s="46" t="s">
        <v>169</v>
      </c>
      <c r="AM15" s="332" t="s">
        <v>170</v>
      </c>
      <c r="AN15" s="56" t="s">
        <v>93</v>
      </c>
      <c r="AO15" s="56" t="s">
        <v>100</v>
      </c>
      <c r="AP15" s="56" t="s">
        <v>60</v>
      </c>
      <c r="AQ15" s="36">
        <f t="shared" ca="1" si="1"/>
        <v>46</v>
      </c>
    </row>
    <row r="16" spans="1:43" s="36" customFormat="1" ht="18" customHeight="1">
      <c r="A16" s="25">
        <f>IF(C16=0,"",SUBTOTAL(3,C$5:C16))</f>
        <v>12</v>
      </c>
      <c r="B16" s="25">
        <v>7</v>
      </c>
      <c r="C16" s="69" t="s">
        <v>197</v>
      </c>
      <c r="D16" s="25" t="str">
        <f>VLOOKUP(C16,Sheet4!$A$1:$B$300,2,0)</f>
        <v>9208007865</v>
      </c>
      <c r="E16" s="70" t="s">
        <v>198</v>
      </c>
      <c r="F16" s="63" t="str">
        <f>VLOOKUP(D16,'Sheet1 (2)'!$D$11:$F$338,3,0)</f>
        <v>Nguyễn Thị Mỹ Nhiên</v>
      </c>
      <c r="G16" s="774">
        <f>VLOOKUP(C16,'chuyển xếp 2024'!$C$5:$W$328,17,0)</f>
        <v>8287000</v>
      </c>
      <c r="H16" s="774">
        <f>VLOOKUP(C16,'chuyển xếp 2024'!$C$5:$W$328,19,0)</f>
        <v>0</v>
      </c>
      <c r="I16" s="63" t="s">
        <v>63</v>
      </c>
      <c r="J16" s="63">
        <f t="shared" si="2"/>
        <v>0</v>
      </c>
      <c r="K16" s="63" t="s">
        <v>33</v>
      </c>
      <c r="L16" s="63" t="s">
        <v>34</v>
      </c>
      <c r="M16" s="67"/>
      <c r="N16" s="56" t="s">
        <v>1856</v>
      </c>
      <c r="O16" s="106">
        <v>30333</v>
      </c>
      <c r="P16" s="107">
        <v>39539</v>
      </c>
      <c r="Q16" s="67" t="s">
        <v>36</v>
      </c>
      <c r="R16" s="56" t="s">
        <v>199</v>
      </c>
      <c r="S16" s="56" t="str">
        <f t="shared" ca="1" si="0"/>
        <v xml:space="preserve">18 NĂM 4 THÁNG 18 NGÀY </v>
      </c>
      <c r="T16" s="80" t="s">
        <v>200</v>
      </c>
      <c r="U16" s="80" t="str">
        <f>VLOOKUP(C16,Sheet5!$B$2:$G$253,6,0)</f>
        <v>093183000309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75"/>
      <c r="AH16" s="75"/>
      <c r="AI16" s="46" t="s">
        <v>232</v>
      </c>
      <c r="AJ16" s="108" t="s">
        <v>201</v>
      </c>
      <c r="AK16" s="46" t="s">
        <v>202</v>
      </c>
      <c r="AL16" s="46" t="s">
        <v>202</v>
      </c>
      <c r="AM16" s="66"/>
      <c r="AN16" s="46" t="s">
        <v>50</v>
      </c>
      <c r="AO16" s="46" t="s">
        <v>72</v>
      </c>
      <c r="AP16" s="56" t="s">
        <v>60</v>
      </c>
      <c r="AQ16" s="36">
        <f t="shared" ca="1" si="1"/>
        <v>43</v>
      </c>
    </row>
    <row r="17" spans="1:43" s="36" customFormat="1" ht="18" customHeight="1">
      <c r="A17" s="25">
        <f>IF(C17=0,"",SUBTOTAL(3,C$5:C17))</f>
        <v>13</v>
      </c>
      <c r="B17" s="25">
        <v>8</v>
      </c>
      <c r="C17" s="69" t="s">
        <v>1956</v>
      </c>
      <c r="D17" s="25" t="str">
        <f>VLOOKUP(C17,Sheet4!$A$1:$B$300,2,0)</f>
        <v>9222378283</v>
      </c>
      <c r="E17" s="70" t="s">
        <v>1952</v>
      </c>
      <c r="F17" s="63" t="str">
        <f>VLOOKUP(D17,'Sheet1 (2)'!$D$11:$F$338,3,0)</f>
        <v>Trần Chí Đan</v>
      </c>
      <c r="G17" s="774">
        <f>VLOOKUP(C17,'chuyển xếp 2024'!$C$5:$W$328,17,0)</f>
        <v>6579000</v>
      </c>
      <c r="H17" s="774">
        <f>VLOOKUP(C17,'chuyển xếp 2024'!$C$5:$W$328,19,0)</f>
        <v>0</v>
      </c>
      <c r="I17" s="63" t="s">
        <v>32</v>
      </c>
      <c r="J17" s="63">
        <f t="shared" si="2"/>
        <v>1</v>
      </c>
      <c r="K17" s="63" t="s">
        <v>33</v>
      </c>
      <c r="L17" s="63" t="s">
        <v>34</v>
      </c>
      <c r="M17" s="67"/>
      <c r="N17" s="56" t="s">
        <v>1856</v>
      </c>
      <c r="O17" s="106">
        <v>36024</v>
      </c>
      <c r="P17" s="107">
        <v>45231</v>
      </c>
      <c r="Q17" s="67" t="s">
        <v>36</v>
      </c>
      <c r="R17" s="56" t="s">
        <v>1972</v>
      </c>
      <c r="S17" s="56" t="str">
        <f t="shared" ca="1" si="0"/>
        <v xml:space="preserve">2 NĂM 9 THÁNG 18 NGÀY </v>
      </c>
      <c r="T17" s="80" t="s">
        <v>1973</v>
      </c>
      <c r="U17" s="80" t="s">
        <v>1973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75" t="s">
        <v>1974</v>
      </c>
      <c r="AH17" s="75"/>
      <c r="AI17" s="46" t="s">
        <v>232</v>
      </c>
      <c r="AJ17" s="108" t="s">
        <v>1975</v>
      </c>
      <c r="AK17" s="46" t="s">
        <v>1976</v>
      </c>
      <c r="AL17" s="46"/>
      <c r="AM17" s="66"/>
      <c r="AN17" s="46" t="s">
        <v>50</v>
      </c>
      <c r="AO17" s="46" t="s">
        <v>434</v>
      </c>
      <c r="AP17" s="56" t="s">
        <v>60</v>
      </c>
      <c r="AQ17" s="36">
        <f t="shared" ca="1" si="1"/>
        <v>28</v>
      </c>
    </row>
    <row r="18" spans="1:43" s="36" customFormat="1" ht="18" customHeight="1">
      <c r="A18" s="25">
        <f>IF(C18=0,"",SUBTOTAL(3,C$5:C18))</f>
        <v>14</v>
      </c>
      <c r="B18" s="25">
        <v>9</v>
      </c>
      <c r="C18" s="69" t="s">
        <v>2460</v>
      </c>
      <c r="D18" s="25" t="str">
        <f>VLOOKUP(C18,Sheet4!$A$1:$B$300,2,0)</f>
        <v>9320886452</v>
      </c>
      <c r="E18" s="70" t="s">
        <v>1221</v>
      </c>
      <c r="F18" s="63" t="str">
        <f>VLOOKUP(D18,'Sheet1 (2)'!$D$11:$F$338,3,0)</f>
        <v>Trần Văn Giàu</v>
      </c>
      <c r="G18" s="774">
        <f>VLOOKUP(C18,'chuyển xếp 2024'!$C$5:$W$328,17,0)</f>
        <v>5466000</v>
      </c>
      <c r="H18" s="774">
        <f>VLOOKUP(C18,'chuyển xếp 2024'!$C$5:$W$328,19,0)</f>
        <v>0</v>
      </c>
      <c r="I18" s="63" t="s">
        <v>32</v>
      </c>
      <c r="J18" s="63">
        <f t="shared" si="2"/>
        <v>1</v>
      </c>
      <c r="K18" s="63" t="s">
        <v>33</v>
      </c>
      <c r="L18" s="63" t="s">
        <v>34</v>
      </c>
      <c r="M18" s="67"/>
      <c r="N18" s="56" t="s">
        <v>1856</v>
      </c>
      <c r="O18" s="106">
        <v>37034</v>
      </c>
      <c r="P18" s="107">
        <v>45444</v>
      </c>
      <c r="Q18" s="67" t="s">
        <v>117</v>
      </c>
      <c r="R18" s="56" t="s">
        <v>2461</v>
      </c>
      <c r="S18" s="56" t="str">
        <f t="shared" ca="1" si="0"/>
        <v xml:space="preserve">2 NĂM 2 THÁNG 18 NGÀY </v>
      </c>
      <c r="T18" s="80">
        <v>93201003354</v>
      </c>
      <c r="U18" s="80" t="s">
        <v>2466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75">
        <v>44326</v>
      </c>
      <c r="AH18" s="75"/>
      <c r="AI18" s="46" t="s">
        <v>232</v>
      </c>
      <c r="AJ18" s="108" t="s">
        <v>2462</v>
      </c>
      <c r="AK18" s="46" t="s">
        <v>2463</v>
      </c>
      <c r="AL18" s="46"/>
      <c r="AM18" s="66"/>
      <c r="AN18" s="46" t="s">
        <v>130</v>
      </c>
      <c r="AO18" s="46" t="s">
        <v>2464</v>
      </c>
      <c r="AP18" s="56" t="s">
        <v>60</v>
      </c>
      <c r="AQ18" s="36">
        <f t="shared" ca="1" si="1"/>
        <v>25</v>
      </c>
    </row>
    <row r="19" spans="1:43" s="36" customFormat="1" ht="18" customHeight="1">
      <c r="A19" s="25">
        <f>IF(C19=0,"",SUBTOTAL(3,C$5:C19))</f>
        <v>15</v>
      </c>
      <c r="B19" s="25">
        <v>10</v>
      </c>
      <c r="C19" s="25" t="s">
        <v>74</v>
      </c>
      <c r="D19" s="25" t="str">
        <f>VLOOKUP(C19,Sheet4!$A$1:$B$300,2,0)</f>
        <v>5496032498</v>
      </c>
      <c r="E19" s="63" t="s">
        <v>75</v>
      </c>
      <c r="F19" s="63" t="str">
        <f>VLOOKUP(D19,'Sheet1 (2)'!$D$11:$F$338,3,0)</f>
        <v>Lê Huy Minh</v>
      </c>
      <c r="G19" s="774">
        <f>VLOOKUP(C19,'chuyển xếp 2024'!$C$5:$W$328,17,0)</f>
        <v>8287000</v>
      </c>
      <c r="H19" s="774">
        <f>VLOOKUP(C19,'chuyển xếp 2024'!$C$5:$W$328,19,0)</f>
        <v>1892000</v>
      </c>
      <c r="I19" s="63" t="s">
        <v>32</v>
      </c>
      <c r="J19" s="63">
        <f t="shared" si="2"/>
        <v>1</v>
      </c>
      <c r="K19" s="63" t="s">
        <v>33</v>
      </c>
      <c r="L19" s="63" t="s">
        <v>34</v>
      </c>
      <c r="M19" s="63" t="s">
        <v>64</v>
      </c>
      <c r="N19" s="56" t="s">
        <v>1856</v>
      </c>
      <c r="O19" s="106">
        <v>28537</v>
      </c>
      <c r="P19" s="107">
        <v>34824</v>
      </c>
      <c r="Q19" s="56" t="s">
        <v>36</v>
      </c>
      <c r="R19" s="56" t="s">
        <v>76</v>
      </c>
      <c r="S19" s="56" t="str">
        <f t="shared" ca="1" si="0"/>
        <v xml:space="preserve">31 NĂM 3 THÁNG 14 NGÀY </v>
      </c>
      <c r="T19" s="80" t="s">
        <v>77</v>
      </c>
      <c r="U19" s="80" t="str">
        <f>VLOOKUP(C19,Sheet5!$B$2:$G$253,6,0)</f>
        <v>038078000972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75">
        <v>36572</v>
      </c>
      <c r="AH19" s="75"/>
      <c r="AI19" s="46" t="s">
        <v>232</v>
      </c>
      <c r="AJ19" s="108" t="s">
        <v>78</v>
      </c>
      <c r="AK19" s="46" t="s">
        <v>79</v>
      </c>
      <c r="AL19" s="46" t="s">
        <v>79</v>
      </c>
      <c r="AM19" s="332" t="s">
        <v>80</v>
      </c>
      <c r="AN19" s="56" t="s">
        <v>50</v>
      </c>
      <c r="AO19" s="56" t="s">
        <v>81</v>
      </c>
      <c r="AP19" s="56" t="s">
        <v>60</v>
      </c>
      <c r="AQ19" s="36">
        <f t="shared" ca="1" si="1"/>
        <v>48</v>
      </c>
    </row>
    <row r="20" spans="1:43" s="430" customFormat="1" ht="18" customHeight="1">
      <c r="A20" s="421">
        <f>IF(C20=0,"",SUBTOTAL(3,C$5:C20))</f>
        <v>16</v>
      </c>
      <c r="B20" s="421">
        <v>11</v>
      </c>
      <c r="C20" s="421" t="s">
        <v>82</v>
      </c>
      <c r="D20" s="421" t="str">
        <f>VLOOKUP(C20,Sheet4!$A$1:$B$300,2,0)</f>
        <v>9214004739</v>
      </c>
      <c r="E20" s="424" t="s">
        <v>83</v>
      </c>
      <c r="F20" s="424" t="str">
        <f>VLOOKUP(D20,'Sheet1 (2)'!$D$11:$F$338,3,0)</f>
        <v>Nguyễn Hải Đăng</v>
      </c>
      <c r="G20" s="766">
        <v>7156000</v>
      </c>
      <c r="H20" s="766"/>
      <c r="I20" s="424" t="s">
        <v>32</v>
      </c>
      <c r="J20" s="424">
        <f t="shared" si="2"/>
        <v>1</v>
      </c>
      <c r="K20" s="424" t="s">
        <v>33</v>
      </c>
      <c r="L20" s="424" t="s">
        <v>34</v>
      </c>
      <c r="M20" s="424"/>
      <c r="N20" s="427" t="s">
        <v>1856</v>
      </c>
      <c r="O20" s="444">
        <v>33156</v>
      </c>
      <c r="P20" s="441">
        <v>41730</v>
      </c>
      <c r="Q20" s="427" t="s">
        <v>36</v>
      </c>
      <c r="R20" s="427" t="s">
        <v>84</v>
      </c>
      <c r="S20" s="427" t="str">
        <f t="shared" ca="1" si="0"/>
        <v xml:space="preserve">12 NĂM 4 THÁNG 18 NGÀY </v>
      </c>
      <c r="T20" s="428" t="s">
        <v>85</v>
      </c>
      <c r="U20" s="428" t="str">
        <f>VLOOKUP(C20,Sheet5!$B$2:$G$253,6,0)</f>
        <v>093090005260</v>
      </c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  <c r="AG20" s="425"/>
      <c r="AH20" s="425"/>
      <c r="AI20" s="443" t="s">
        <v>232</v>
      </c>
      <c r="AJ20" s="429" t="s">
        <v>86</v>
      </c>
      <c r="AK20" s="443" t="s">
        <v>87</v>
      </c>
      <c r="AL20" s="443" t="s">
        <v>87</v>
      </c>
      <c r="AM20" s="902" t="s">
        <v>88</v>
      </c>
      <c r="AN20" s="427" t="s">
        <v>50</v>
      </c>
      <c r="AO20" s="427" t="s">
        <v>81</v>
      </c>
      <c r="AP20" s="427" t="s">
        <v>60</v>
      </c>
      <c r="AQ20" s="430">
        <f t="shared" ca="1" si="1"/>
        <v>35</v>
      </c>
    </row>
    <row r="21" spans="1:43" s="36" customFormat="1" ht="18" customHeight="1">
      <c r="A21" s="25">
        <f>IF(C21=0,"",SUBTOTAL(3,C$5:C21))</f>
        <v>17</v>
      </c>
      <c r="B21" s="25">
        <v>12</v>
      </c>
      <c r="C21" s="66" t="s">
        <v>94</v>
      </c>
      <c r="D21" s="25" t="str">
        <f>VLOOKUP(C21,Sheet4!$A$1:$B$300,2,0)</f>
        <v>9216023928</v>
      </c>
      <c r="E21" s="67" t="s">
        <v>95</v>
      </c>
      <c r="F21" s="63" t="str">
        <f>VLOOKUP(D21,'Sheet1 (2)'!$D$11:$F$338,3,0)</f>
        <v>Lê Minh Toàn</v>
      </c>
      <c r="G21" s="774">
        <f>VLOOKUP(C21,'chuyển xếp 2024'!$C$5:$W$328,17,0)</f>
        <v>6647000</v>
      </c>
      <c r="H21" s="774">
        <f>VLOOKUP(C21,'chuyển xếp 2024'!$C$5:$W$328,19,0)</f>
        <v>1892000</v>
      </c>
      <c r="I21" s="67" t="s">
        <v>32</v>
      </c>
      <c r="J21" s="63">
        <f t="shared" si="2"/>
        <v>1</v>
      </c>
      <c r="K21" s="63" t="s">
        <v>33</v>
      </c>
      <c r="L21" s="63" t="s">
        <v>34</v>
      </c>
      <c r="M21" s="67"/>
      <c r="N21" s="56" t="s">
        <v>1856</v>
      </c>
      <c r="O21" s="106">
        <v>33063</v>
      </c>
      <c r="P21" s="107">
        <v>42675</v>
      </c>
      <c r="Q21" s="56" t="s">
        <v>36</v>
      </c>
      <c r="R21" s="56" t="s">
        <v>2699</v>
      </c>
      <c r="S21" s="56" t="str">
        <f t="shared" ca="1" si="0"/>
        <v xml:space="preserve">9 NĂM 9 THÁNG 18 NGÀY </v>
      </c>
      <c r="T21" s="523" t="s">
        <v>96</v>
      </c>
      <c r="U21" s="80" t="str">
        <f>VLOOKUP(C21,Sheet5!$B$2:$G$253,6,0)</f>
        <v>092090001386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75">
        <v>42543</v>
      </c>
      <c r="AH21" s="75"/>
      <c r="AI21" s="46" t="s">
        <v>232</v>
      </c>
      <c r="AJ21" s="108" t="s">
        <v>97</v>
      </c>
      <c r="AK21" s="46" t="s">
        <v>98</v>
      </c>
      <c r="AL21" s="46" t="s">
        <v>98</v>
      </c>
      <c r="AM21" s="332" t="s">
        <v>99</v>
      </c>
      <c r="AN21" s="56" t="s">
        <v>50</v>
      </c>
      <c r="AO21" s="56" t="s">
        <v>100</v>
      </c>
      <c r="AP21" s="56" t="s">
        <v>60</v>
      </c>
      <c r="AQ21" s="36">
        <f t="shared" ca="1" si="1"/>
        <v>36</v>
      </c>
    </row>
    <row r="22" spans="1:43" s="624" customFormat="1" ht="18" customHeight="1">
      <c r="A22" s="25">
        <f>IF(C22=0,"",SUBTOTAL(3,C$5:C22))</f>
        <v>18</v>
      </c>
      <c r="B22" s="25">
        <v>13</v>
      </c>
      <c r="C22" s="46" t="s">
        <v>1126</v>
      </c>
      <c r="D22" s="25" t="str">
        <f>VLOOKUP(C22,Sheet4!$A$1:$B$300,2,0)</f>
        <v>9121911947</v>
      </c>
      <c r="E22" s="46" t="s">
        <v>125</v>
      </c>
      <c r="F22" s="63" t="str">
        <f>VLOOKUP(D22,'Sheet1 (2)'!$D$11:$F$338,3,0)</f>
        <v>Trần Ngọc Sáng</v>
      </c>
      <c r="G22" s="774">
        <f>VLOOKUP(C22,'chuyển xếp 2024'!$C$5:$W$328,17,0)</f>
        <v>6647000</v>
      </c>
      <c r="H22" s="774">
        <f>VLOOKUP(C22,'chuyển xếp 2024'!$C$5:$W$328,19,0)</f>
        <v>0</v>
      </c>
      <c r="I22" s="46" t="s">
        <v>32</v>
      </c>
      <c r="J22" s="63">
        <f t="shared" si="2"/>
        <v>1</v>
      </c>
      <c r="K22" s="56" t="s">
        <v>33</v>
      </c>
      <c r="L22" s="56" t="s">
        <v>34</v>
      </c>
      <c r="M22" s="46"/>
      <c r="N22" s="56" t="s">
        <v>1856</v>
      </c>
      <c r="O22" s="57">
        <v>34773</v>
      </c>
      <c r="P22" s="75">
        <v>44501</v>
      </c>
      <c r="Q22" s="56" t="s">
        <v>36</v>
      </c>
      <c r="R22" s="56" t="s">
        <v>126</v>
      </c>
      <c r="S22" s="626" t="str">
        <f t="shared" ca="1" si="0"/>
        <v xml:space="preserve">4 NĂM 9 THÁNG 18 NGÀY </v>
      </c>
      <c r="T22" s="74" t="s">
        <v>127</v>
      </c>
      <c r="U22" s="80" t="s">
        <v>1746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108">
        <v>43109</v>
      </c>
      <c r="AH22" s="108"/>
      <c r="AI22" s="46" t="s">
        <v>232</v>
      </c>
      <c r="AJ22" s="108" t="s">
        <v>2659</v>
      </c>
      <c r="AK22" s="627" t="s">
        <v>128</v>
      </c>
      <c r="AL22" s="627"/>
      <c r="AM22" s="628" t="s">
        <v>129</v>
      </c>
      <c r="AN22" s="108" t="s">
        <v>130</v>
      </c>
      <c r="AO22" s="108" t="s">
        <v>131</v>
      </c>
      <c r="AP22" s="56" t="s">
        <v>60</v>
      </c>
      <c r="AQ22" s="36">
        <f t="shared" ca="1" si="1"/>
        <v>31</v>
      </c>
    </row>
    <row r="23" spans="1:43" s="36" customFormat="1" ht="18" customHeight="1">
      <c r="A23" s="25">
        <f>IF(C23=0,"",SUBTOTAL(3,C$5:C23))</f>
        <v>19</v>
      </c>
      <c r="B23" s="25">
        <v>14</v>
      </c>
      <c r="C23" s="69" t="s">
        <v>2724</v>
      </c>
      <c r="D23" s="25" t="s">
        <v>2877</v>
      </c>
      <c r="E23" s="70" t="s">
        <v>2723</v>
      </c>
      <c r="F23" s="63" t="str">
        <f>VLOOKUP(D23,'Sheet1 (2)'!$D$11:$F$338,3,0)</f>
        <v>Nguyễn Trương Bình Nguyên</v>
      </c>
      <c r="G23" s="774">
        <f>VLOOKUP(C23,'chuyển xếp 2024'!$C$5:$W$328,17,0)</f>
        <v>6271000</v>
      </c>
      <c r="H23" s="774"/>
      <c r="I23" s="46" t="s">
        <v>32</v>
      </c>
      <c r="J23" s="63">
        <f t="shared" si="2"/>
        <v>1</v>
      </c>
      <c r="K23" s="56" t="s">
        <v>33</v>
      </c>
      <c r="L23" s="56" t="s">
        <v>34</v>
      </c>
      <c r="M23" s="67"/>
      <c r="N23" s="56" t="s">
        <v>1856</v>
      </c>
      <c r="O23" s="106">
        <v>37611</v>
      </c>
      <c r="P23" s="107">
        <v>45709</v>
      </c>
      <c r="Q23" s="67" t="s">
        <v>117</v>
      </c>
      <c r="R23" s="56" t="s">
        <v>2740</v>
      </c>
      <c r="S23" s="56" t="str">
        <f t="shared" ca="1" si="0"/>
        <v xml:space="preserve">1 NĂM 5 THÁNG 29 NGÀY </v>
      </c>
      <c r="T23" s="80" t="s">
        <v>2741</v>
      </c>
      <c r="U23" s="80" t="s">
        <v>2741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75">
        <v>44816</v>
      </c>
      <c r="AH23" s="75"/>
      <c r="AI23" s="46" t="s">
        <v>232</v>
      </c>
      <c r="AJ23" s="108" t="s">
        <v>2742</v>
      </c>
      <c r="AK23" s="46" t="s">
        <v>49</v>
      </c>
      <c r="AL23" s="46" t="s">
        <v>49</v>
      </c>
      <c r="AM23" s="66">
        <v>962973361</v>
      </c>
      <c r="AN23" s="56" t="s">
        <v>50</v>
      </c>
      <c r="AO23" s="46" t="s">
        <v>1971</v>
      </c>
      <c r="AP23" s="56" t="s">
        <v>60</v>
      </c>
      <c r="AQ23" s="36">
        <f t="shared" ca="1" si="1"/>
        <v>23</v>
      </c>
    </row>
    <row r="24" spans="1:43" s="330" customFormat="1">
      <c r="A24" s="25">
        <f>IF(C24=0,"",SUBTOTAL(3,C$5:C24))</f>
        <v>20</v>
      </c>
      <c r="B24" s="25">
        <v>15</v>
      </c>
      <c r="C24" s="66" t="s">
        <v>2639</v>
      </c>
      <c r="D24" s="47" t="s">
        <v>3322</v>
      </c>
      <c r="E24" s="154" t="s">
        <v>2631</v>
      </c>
      <c r="F24" s="63" t="str">
        <f>VLOOKUP(D24,'Sheet1 (2)'!$D$11:$F$338,3,0)</f>
        <v>Lê Minh Tuấn</v>
      </c>
      <c r="G24" s="774">
        <f>VLOOKUP(C24,'chuyển xếp 2024'!$C$5:$W$328,17,0)</f>
        <v>6271000</v>
      </c>
      <c r="H24" s="774"/>
      <c r="I24" s="155" t="s">
        <v>32</v>
      </c>
      <c r="J24" s="63">
        <f t="shared" si="2"/>
        <v>1</v>
      </c>
      <c r="K24" s="56" t="s">
        <v>33</v>
      </c>
      <c r="L24" s="56" t="s">
        <v>34</v>
      </c>
      <c r="M24" s="155"/>
      <c r="N24" s="136" t="s">
        <v>2632</v>
      </c>
      <c r="O24" s="106">
        <v>36873</v>
      </c>
      <c r="P24" s="107">
        <v>45505</v>
      </c>
      <c r="Q24" s="46" t="s">
        <v>117</v>
      </c>
      <c r="R24" s="56" t="s">
        <v>2634</v>
      </c>
      <c r="S24" s="56" t="str">
        <f t="shared" ca="1" si="0"/>
        <v xml:space="preserve">2 NĂM 0 THÁNG 18 NGÀY </v>
      </c>
      <c r="T24" s="74" t="s">
        <v>2985</v>
      </c>
      <c r="U24" s="74" t="s">
        <v>2985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75" t="s">
        <v>2636</v>
      </c>
      <c r="AH24" s="75"/>
      <c r="AI24" s="46" t="s">
        <v>232</v>
      </c>
      <c r="AJ24" s="108" t="s">
        <v>2637</v>
      </c>
      <c r="AK24" s="46" t="s">
        <v>2638</v>
      </c>
      <c r="AL24" s="46" t="s">
        <v>2638</v>
      </c>
      <c r="AM24" s="66"/>
      <c r="AN24" s="136" t="s">
        <v>1214</v>
      </c>
      <c r="AO24" s="46"/>
      <c r="AP24" s="56" t="s">
        <v>349</v>
      </c>
      <c r="AQ24" s="36">
        <f t="shared" ca="1" si="1"/>
        <v>25</v>
      </c>
    </row>
    <row r="25" spans="1:43" s="36" customFormat="1" ht="18" customHeight="1">
      <c r="A25" s="25">
        <f>IF(C25=0,"",SUBTOTAL(3,C$5:C25))</f>
        <v>21</v>
      </c>
      <c r="B25" s="25">
        <v>16</v>
      </c>
      <c r="C25" s="69" t="s">
        <v>2816</v>
      </c>
      <c r="D25" s="25" t="s">
        <v>2878</v>
      </c>
      <c r="E25" s="70" t="s">
        <v>2811</v>
      </c>
      <c r="F25" s="63" t="str">
        <f>VLOOKUP(D25,'Sheet1 (2)'!$D$11:$F$338,3,0)</f>
        <v>Huỳnh Dương Phương Anh</v>
      </c>
      <c r="G25" s="774">
        <f>VLOOKUP(C25,'chuyển xếp 2024'!$C$5:$W$328,17,0)</f>
        <v>6579000</v>
      </c>
      <c r="H25" s="774"/>
      <c r="I25" s="63" t="s">
        <v>63</v>
      </c>
      <c r="J25" s="63">
        <f t="shared" si="2"/>
        <v>0</v>
      </c>
      <c r="K25" s="56" t="s">
        <v>33</v>
      </c>
      <c r="L25" s="56" t="s">
        <v>34</v>
      </c>
      <c r="M25" s="67"/>
      <c r="N25" s="56" t="s">
        <v>1856</v>
      </c>
      <c r="O25" s="106">
        <v>37460</v>
      </c>
      <c r="P25" s="107">
        <v>45748</v>
      </c>
      <c r="Q25" s="67" t="s">
        <v>117</v>
      </c>
      <c r="R25" s="56" t="s">
        <v>2906</v>
      </c>
      <c r="S25" s="56" t="str">
        <f t="shared" ca="1" si="0"/>
        <v xml:space="preserve">1 NĂM 4 THÁNG 18 NGÀY </v>
      </c>
      <c r="T25" s="80" t="s">
        <v>2812</v>
      </c>
      <c r="U25" s="80" t="s">
        <v>2812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75">
        <v>45434</v>
      </c>
      <c r="AH25" s="75"/>
      <c r="AI25" s="46" t="s">
        <v>232</v>
      </c>
      <c r="AJ25" s="108" t="s">
        <v>2813</v>
      </c>
      <c r="AK25" s="46" t="s">
        <v>2814</v>
      </c>
      <c r="AL25" s="46"/>
      <c r="AM25" s="66"/>
      <c r="AN25" s="56" t="s">
        <v>50</v>
      </c>
      <c r="AO25" s="46" t="s">
        <v>2815</v>
      </c>
      <c r="AP25" s="56" t="s">
        <v>60</v>
      </c>
      <c r="AQ25" s="36">
        <f t="shared" ca="1" si="1"/>
        <v>24</v>
      </c>
    </row>
    <row r="26" spans="1:43" s="36" customFormat="1" ht="18" customHeight="1">
      <c r="A26" s="25">
        <f>IF(C26=0,"",SUBTOTAL(3,C$5:C26))</f>
        <v>22</v>
      </c>
      <c r="B26" s="25">
        <v>17</v>
      </c>
      <c r="C26" s="369" t="s">
        <v>2899</v>
      </c>
      <c r="D26" s="936" t="s">
        <v>3101</v>
      </c>
      <c r="E26" s="370" t="s">
        <v>2900</v>
      </c>
      <c r="F26" s="63" t="str">
        <f>VLOOKUP(D26,'Sheet1 (2)'!$D$11:$F$338,3,0)</f>
        <v>Đặng Thị Uyên Nhi</v>
      </c>
      <c r="G26" s="774">
        <f>VLOOKUP(C26,'chuyển xếp 2024'!$C$5:$W$328,17,0)</f>
        <v>6579000</v>
      </c>
      <c r="H26" s="774"/>
      <c r="I26" s="63" t="s">
        <v>63</v>
      </c>
      <c r="J26" s="63">
        <f t="shared" si="2"/>
        <v>0</v>
      </c>
      <c r="K26" s="56" t="s">
        <v>33</v>
      </c>
      <c r="L26" s="56" t="s">
        <v>34</v>
      </c>
      <c r="M26" s="67"/>
      <c r="N26" s="56" t="s">
        <v>1856</v>
      </c>
      <c r="O26" s="106">
        <v>44710</v>
      </c>
      <c r="P26" s="107">
        <v>45809</v>
      </c>
      <c r="Q26" s="67" t="s">
        <v>117</v>
      </c>
      <c r="R26" s="56" t="s">
        <v>2907</v>
      </c>
      <c r="S26" s="56" t="str">
        <f t="shared" ca="1" si="0"/>
        <v xml:space="preserve">1 NĂM 2 THÁNG 18 NGÀY </v>
      </c>
      <c r="T26" s="80" t="s">
        <v>2908</v>
      </c>
      <c r="U26" s="80" t="s">
        <v>2908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75">
        <v>44371</v>
      </c>
      <c r="AH26" s="75"/>
      <c r="AI26" s="46" t="s">
        <v>232</v>
      </c>
      <c r="AJ26" s="108" t="s">
        <v>2909</v>
      </c>
      <c r="AK26" s="46" t="s">
        <v>2910</v>
      </c>
      <c r="AL26" s="46" t="s">
        <v>2910</v>
      </c>
      <c r="AM26" s="66" t="s">
        <v>2911</v>
      </c>
      <c r="AN26" s="56" t="s">
        <v>50</v>
      </c>
      <c r="AO26" s="56" t="s">
        <v>2912</v>
      </c>
      <c r="AP26" s="56" t="s">
        <v>60</v>
      </c>
      <c r="AQ26" s="36">
        <f t="shared" ca="1" si="1"/>
        <v>4</v>
      </c>
    </row>
    <row r="27" spans="1:43" s="430" customFormat="1" ht="18" customHeight="1">
      <c r="A27" s="421">
        <f>IF(C27=0,"",SUBTOTAL(3,C$5:C27))</f>
        <v>23</v>
      </c>
      <c r="B27" s="421">
        <v>18</v>
      </c>
      <c r="C27" s="1144" t="s">
        <v>3426</v>
      </c>
      <c r="D27" s="1145" t="s">
        <v>3513</v>
      </c>
      <c r="E27" s="423" t="s">
        <v>3425</v>
      </c>
      <c r="F27" s="424" t="str">
        <f>VLOOKUP(D27,'Sheet1 (2)'!$D$11:$F$338,3,0)</f>
        <v>Lê Võ Nhật Khoa</v>
      </c>
      <c r="G27" s="766">
        <v>6135000</v>
      </c>
      <c r="H27" s="766"/>
      <c r="I27" s="424" t="s">
        <v>32</v>
      </c>
      <c r="J27" s="424"/>
      <c r="K27" s="427" t="s">
        <v>33</v>
      </c>
      <c r="L27" s="427" t="s">
        <v>34</v>
      </c>
      <c r="M27" s="423"/>
      <c r="N27" s="427" t="s">
        <v>1856</v>
      </c>
      <c r="O27" s="444">
        <v>37948</v>
      </c>
      <c r="P27" s="441">
        <v>45962</v>
      </c>
      <c r="Q27" s="423"/>
      <c r="R27" s="427" t="s">
        <v>3447</v>
      </c>
      <c r="S27" s="427" t="str">
        <f t="shared" ca="1" si="0"/>
        <v xml:space="preserve">0 NĂM 9 THÁNG 18 NGÀY </v>
      </c>
      <c r="T27" s="428" t="s">
        <v>3448</v>
      </c>
      <c r="U27" s="428" t="s">
        <v>3448</v>
      </c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5">
        <v>44894</v>
      </c>
      <c r="AH27" s="425"/>
      <c r="AI27" s="443" t="s">
        <v>232</v>
      </c>
      <c r="AJ27" s="429" t="s">
        <v>2742</v>
      </c>
      <c r="AK27" s="443" t="s">
        <v>3449</v>
      </c>
      <c r="AL27" s="443" t="s">
        <v>3449</v>
      </c>
      <c r="AM27" s="902" t="s">
        <v>3450</v>
      </c>
      <c r="AN27" s="427" t="s">
        <v>50</v>
      </c>
      <c r="AO27" s="427" t="s">
        <v>3451</v>
      </c>
      <c r="AP27" s="427" t="s">
        <v>60</v>
      </c>
    </row>
    <row r="28" spans="1:43" s="36" customFormat="1">
      <c r="A28" s="25">
        <f>IF(C28=0,"",SUBTOTAL(3,C$5:C28))</f>
        <v>24</v>
      </c>
      <c r="B28" s="479">
        <v>1</v>
      </c>
      <c r="C28" s="25" t="s">
        <v>144</v>
      </c>
      <c r="D28" s="25" t="str">
        <f>VLOOKUP(C28,Sheet4!$A$1:$B$300,2,0)</f>
        <v>9210002398</v>
      </c>
      <c r="E28" s="63" t="s">
        <v>145</v>
      </c>
      <c r="F28" s="63" t="str">
        <f>VLOOKUP(D28,'Sheet1 (2)'!$D$11:$F$338,3,0)</f>
        <v>Trần Minh Giàu</v>
      </c>
      <c r="G28" s="774">
        <f>VLOOKUP(C28,'chuyển xếp 2024'!$C$5:$W$328,17,0)</f>
        <v>7046000</v>
      </c>
      <c r="H28" s="774">
        <f>VLOOKUP(C28,'chuyển xếp 2024'!$C$5:$W$328,19,0)</f>
        <v>0</v>
      </c>
      <c r="I28" s="63" t="s">
        <v>32</v>
      </c>
      <c r="J28" s="63">
        <f t="shared" si="2"/>
        <v>1</v>
      </c>
      <c r="K28" s="63" t="s">
        <v>33</v>
      </c>
      <c r="L28" s="484" t="s">
        <v>34</v>
      </c>
      <c r="M28" s="63"/>
      <c r="N28" s="56" t="s">
        <v>1848</v>
      </c>
      <c r="O28" s="106">
        <v>30348</v>
      </c>
      <c r="P28" s="107">
        <v>40665</v>
      </c>
      <c r="Q28" s="56" t="s">
        <v>36</v>
      </c>
      <c r="R28" s="56" t="s">
        <v>146</v>
      </c>
      <c r="S28" s="56" t="str">
        <f t="shared" ca="1" si="0"/>
        <v xml:space="preserve">15 NĂM 3 THÁNG 17 NGÀY </v>
      </c>
      <c r="T28" s="80" t="s">
        <v>147</v>
      </c>
      <c r="U28" s="80" t="str">
        <f>VLOOKUP(C28,Sheet5!$B$2:$G$253,6,0)</f>
        <v>092083009975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75"/>
      <c r="AH28" s="75"/>
      <c r="AI28" s="46" t="s">
        <v>232</v>
      </c>
      <c r="AJ28" s="108" t="s">
        <v>148</v>
      </c>
      <c r="AK28" s="46" t="s">
        <v>149</v>
      </c>
      <c r="AL28" s="46" t="s">
        <v>150</v>
      </c>
      <c r="AM28" s="332" t="s">
        <v>151</v>
      </c>
      <c r="AN28" s="56" t="s">
        <v>50</v>
      </c>
      <c r="AO28" s="56" t="s">
        <v>152</v>
      </c>
      <c r="AP28" s="56" t="s">
        <v>60</v>
      </c>
      <c r="AQ28" s="36">
        <f t="shared" ca="1" si="1"/>
        <v>43</v>
      </c>
    </row>
    <row r="29" spans="1:43" s="36" customFormat="1">
      <c r="A29" s="25">
        <f>IF(C29=0,"",SUBTOTAL(3,C$5:C29))</f>
        <v>25</v>
      </c>
      <c r="B29" s="479">
        <v>2</v>
      </c>
      <c r="C29" s="66" t="s">
        <v>174</v>
      </c>
      <c r="D29" s="25" t="str">
        <f>VLOOKUP(C29,Sheet4!$A$1:$B$300,2,0)</f>
        <v>7912294379</v>
      </c>
      <c r="E29" s="67" t="s">
        <v>175</v>
      </c>
      <c r="F29" s="63" t="str">
        <f>VLOOKUP(D29,'Sheet1 (2)'!$D$11:$F$338,3,0)</f>
        <v>Lê Trung Hiếu</v>
      </c>
      <c r="G29" s="774">
        <f>VLOOKUP(C29,'chuyển xếp 2024'!$C$5:$W$328,17,0)</f>
        <v>6647000</v>
      </c>
      <c r="H29" s="774">
        <f>VLOOKUP(C29,'chuyển xếp 2024'!$C$5:$W$328,19,0)</f>
        <v>0</v>
      </c>
      <c r="I29" s="63" t="s">
        <v>32</v>
      </c>
      <c r="J29" s="63">
        <f t="shared" si="2"/>
        <v>1</v>
      </c>
      <c r="K29" s="63" t="s">
        <v>33</v>
      </c>
      <c r="L29" s="63" t="s">
        <v>34</v>
      </c>
      <c r="M29" s="63"/>
      <c r="N29" s="56" t="s">
        <v>1848</v>
      </c>
      <c r="O29" s="106">
        <v>32620</v>
      </c>
      <c r="P29" s="107">
        <v>42370</v>
      </c>
      <c r="Q29" s="56" t="s">
        <v>36</v>
      </c>
      <c r="R29" s="56" t="s">
        <v>176</v>
      </c>
      <c r="S29" s="56" t="str">
        <f t="shared" ca="1" si="0"/>
        <v xml:space="preserve">10 NĂM 7 THÁNG 18 NGÀY </v>
      </c>
      <c r="T29" s="80" t="s">
        <v>177</v>
      </c>
      <c r="U29" s="80" t="str">
        <f>VLOOKUP(C29,Sheet5!$B$2:$G$253,6,0)</f>
        <v>086089010769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75"/>
      <c r="AH29" s="75"/>
      <c r="AI29" s="46" t="s">
        <v>232</v>
      </c>
      <c r="AJ29" s="108" t="s">
        <v>178</v>
      </c>
      <c r="AK29" s="46" t="s">
        <v>179</v>
      </c>
      <c r="AL29" s="46" t="s">
        <v>180</v>
      </c>
      <c r="AM29" s="332" t="s">
        <v>181</v>
      </c>
      <c r="AN29" s="56" t="s">
        <v>182</v>
      </c>
      <c r="AO29" s="56" t="s">
        <v>72</v>
      </c>
      <c r="AP29" s="56" t="s">
        <v>60</v>
      </c>
      <c r="AQ29" s="36">
        <f t="shared" ca="1" si="1"/>
        <v>37</v>
      </c>
    </row>
    <row r="30" spans="1:43" s="36" customFormat="1">
      <c r="A30" s="25">
        <f>IF(C30=0,"",SUBTOTAL(3,C$5:C30))</f>
        <v>26</v>
      </c>
      <c r="B30" s="479">
        <v>3</v>
      </c>
      <c r="C30" s="66" t="s">
        <v>183</v>
      </c>
      <c r="D30" s="25" t="str">
        <f>VLOOKUP(C30,Sheet4!$A$1:$B$300,2,0)</f>
        <v>9213008128</v>
      </c>
      <c r="E30" s="67" t="s">
        <v>184</v>
      </c>
      <c r="F30" s="63" t="str">
        <f>VLOOKUP(D30,'Sheet1 (2)'!$D$11:$F$338,3,0)</f>
        <v>Lê Bằng Thẳng</v>
      </c>
      <c r="G30" s="774">
        <f>VLOOKUP(C30,'chuyển xếp 2024'!$C$5:$W$328,17,0)</f>
        <v>6647000</v>
      </c>
      <c r="H30" s="774">
        <f>VLOOKUP(C30,'chuyển xếp 2024'!$C$5:$W$328,19,0)</f>
        <v>0</v>
      </c>
      <c r="I30" s="67" t="s">
        <v>32</v>
      </c>
      <c r="J30" s="63">
        <f t="shared" si="2"/>
        <v>1</v>
      </c>
      <c r="K30" s="63" t="s">
        <v>33</v>
      </c>
      <c r="L30" s="63" t="s">
        <v>34</v>
      </c>
      <c r="M30" s="67"/>
      <c r="N30" s="56" t="s">
        <v>1848</v>
      </c>
      <c r="O30" s="106">
        <v>31643</v>
      </c>
      <c r="P30" s="107">
        <v>42156</v>
      </c>
      <c r="Q30" s="56" t="s">
        <v>36</v>
      </c>
      <c r="R30" s="56" t="s">
        <v>185</v>
      </c>
      <c r="S30" s="56" t="str">
        <f t="shared" ca="1" si="0"/>
        <v xml:space="preserve">11 NĂM 2 THÁNG 18 NGÀY </v>
      </c>
      <c r="T30" s="80" t="s">
        <v>186</v>
      </c>
      <c r="U30" s="80" t="str">
        <f>VLOOKUP(C30,Sheet5!$B$2:$G$253,6,0)</f>
        <v>093086003738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75"/>
      <c r="AH30" s="75"/>
      <c r="AI30" s="46" t="s">
        <v>232</v>
      </c>
      <c r="AJ30" s="108" t="s">
        <v>187</v>
      </c>
      <c r="AK30" s="46" t="s">
        <v>188</v>
      </c>
      <c r="AL30" s="46" t="s">
        <v>189</v>
      </c>
      <c r="AM30" s="66"/>
      <c r="AN30" s="155" t="s">
        <v>50</v>
      </c>
      <c r="AO30" s="155" t="s">
        <v>190</v>
      </c>
      <c r="AP30" s="56" t="s">
        <v>60</v>
      </c>
      <c r="AQ30" s="36">
        <f t="shared" ca="1" si="1"/>
        <v>40</v>
      </c>
    </row>
    <row r="31" spans="1:43" s="36" customFormat="1">
      <c r="A31" s="25">
        <f>IF(C31=0,"",SUBTOTAL(3,C$5:C31))</f>
        <v>27</v>
      </c>
      <c r="B31" s="479">
        <v>4</v>
      </c>
      <c r="C31" s="66" t="s">
        <v>191</v>
      </c>
      <c r="D31" s="25" t="str">
        <f>VLOOKUP(C31,Sheet4!$A$1:$B$300,2,0)</f>
        <v>9216001664</v>
      </c>
      <c r="E31" s="67" t="s">
        <v>192</v>
      </c>
      <c r="F31" s="63" t="str">
        <f>VLOOKUP(D31,'Sheet1 (2)'!$D$11:$F$338,3,0)</f>
        <v>Huỳnh Phú Nhân</v>
      </c>
      <c r="G31" s="774">
        <f>VLOOKUP(C31,'chuyển xếp 2024'!$C$5:$W$328,17,0)</f>
        <v>7046000</v>
      </c>
      <c r="H31" s="774">
        <f>VLOOKUP(C31,'chuyển xếp 2024'!$C$5:$W$328,19,0)</f>
        <v>0</v>
      </c>
      <c r="I31" s="63" t="s">
        <v>32</v>
      </c>
      <c r="J31" s="63">
        <f t="shared" si="2"/>
        <v>1</v>
      </c>
      <c r="K31" s="63" t="s">
        <v>33</v>
      </c>
      <c r="L31" s="63" t="s">
        <v>34</v>
      </c>
      <c r="M31" s="63"/>
      <c r="N31" s="56" t="s">
        <v>1848</v>
      </c>
      <c r="O31" s="106">
        <v>34633</v>
      </c>
      <c r="P31" s="107">
        <v>42370</v>
      </c>
      <c r="Q31" s="56" t="s">
        <v>36</v>
      </c>
      <c r="R31" s="56" t="s">
        <v>193</v>
      </c>
      <c r="S31" s="56" t="str">
        <f t="shared" ca="1" si="0"/>
        <v xml:space="preserve">10 NĂM 7 THÁNG 18 NGÀY </v>
      </c>
      <c r="T31" s="80" t="s">
        <v>194</v>
      </c>
      <c r="U31" s="80" t="str">
        <f>VLOOKUP(C31,Sheet5!$B$2:$G$253,6,0)</f>
        <v>092094005136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75"/>
      <c r="AH31" s="75"/>
      <c r="AI31" s="46" t="s">
        <v>232</v>
      </c>
      <c r="AJ31" s="108" t="s">
        <v>92</v>
      </c>
      <c r="AK31" s="46" t="s">
        <v>195</v>
      </c>
      <c r="AL31" s="46" t="s">
        <v>195</v>
      </c>
      <c r="AM31" s="66"/>
      <c r="AN31" s="56" t="s">
        <v>130</v>
      </c>
      <c r="AO31" s="56" t="s">
        <v>196</v>
      </c>
      <c r="AP31" s="56" t="s">
        <v>60</v>
      </c>
      <c r="AQ31" s="36">
        <f t="shared" ca="1" si="1"/>
        <v>31</v>
      </c>
    </row>
    <row r="32" spans="1:43" s="36" customFormat="1">
      <c r="A32" s="25">
        <f>IF(C32=0,"",SUBTOTAL(3,C$5:C32))</f>
        <v>28</v>
      </c>
      <c r="B32" s="479">
        <v>5</v>
      </c>
      <c r="C32" s="66" t="s">
        <v>204</v>
      </c>
      <c r="D32" s="25" t="str">
        <f>VLOOKUP(C32,Sheet4!$A$1:$B$300,2,0)</f>
        <v>9222306746</v>
      </c>
      <c r="E32" s="67" t="s">
        <v>205</v>
      </c>
      <c r="F32" s="63" t="str">
        <f>VLOOKUP(D32,'Sheet1 (2)'!$D$11:$F$338,3,0)</f>
        <v>Lương Phú Vinh</v>
      </c>
      <c r="G32" s="774">
        <f>VLOOKUP(C32,'chuyển xếp 2024'!$C$5:$W$328,17,0)</f>
        <v>6647000</v>
      </c>
      <c r="H32" s="774">
        <f>VLOOKUP(C32,'chuyển xếp 2024'!$C$5:$W$328,19,0)</f>
        <v>0</v>
      </c>
      <c r="I32" s="63" t="s">
        <v>32</v>
      </c>
      <c r="J32" s="63">
        <f t="shared" si="2"/>
        <v>1</v>
      </c>
      <c r="K32" s="63" t="s">
        <v>33</v>
      </c>
      <c r="L32" s="63" t="s">
        <v>34</v>
      </c>
      <c r="M32" s="67"/>
      <c r="N32" s="56" t="s">
        <v>1848</v>
      </c>
      <c r="O32" s="75">
        <v>33917</v>
      </c>
      <c r="P32" s="75">
        <v>43405</v>
      </c>
      <c r="Q32" s="67" t="s">
        <v>36</v>
      </c>
      <c r="R32" s="46" t="s">
        <v>206</v>
      </c>
      <c r="S32" s="56" t="str">
        <f t="shared" ca="1" si="0"/>
        <v xml:space="preserve">7 NĂM 9 THÁNG 18 NGÀY </v>
      </c>
      <c r="T32" s="80" t="s">
        <v>207</v>
      </c>
      <c r="U32" s="80" t="str">
        <f>VLOOKUP(C32,Sheet5!$B$2:$G$253,6,0)</f>
        <v>092092010946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75"/>
      <c r="AH32" s="75"/>
      <c r="AI32" s="46" t="s">
        <v>232</v>
      </c>
      <c r="AJ32" s="108" t="s">
        <v>208</v>
      </c>
      <c r="AK32" s="46" t="s">
        <v>209</v>
      </c>
      <c r="AL32" s="46"/>
      <c r="AM32" s="66"/>
      <c r="AN32" s="46" t="s">
        <v>50</v>
      </c>
      <c r="AO32" s="46" t="s">
        <v>107</v>
      </c>
      <c r="AP32" s="56" t="s">
        <v>203</v>
      </c>
      <c r="AQ32" s="36">
        <f t="shared" ca="1" si="1"/>
        <v>33</v>
      </c>
    </row>
    <row r="33" spans="1:43" s="36" customFormat="1">
      <c r="A33" s="25">
        <f>IF(C33=0,"",SUBTOTAL(3,C$5:C33))</f>
        <v>29</v>
      </c>
      <c r="B33" s="479">
        <v>6</v>
      </c>
      <c r="C33" s="66" t="s">
        <v>214</v>
      </c>
      <c r="D33" s="25" t="str">
        <f>VLOOKUP(C33,Sheet4!$A$1:$B$300,2,0)</f>
        <v>8721755467</v>
      </c>
      <c r="E33" s="67" t="s">
        <v>215</v>
      </c>
      <c r="F33" s="63" t="str">
        <f>VLOOKUP(D33,'Sheet1 (2)'!$D$11:$F$338,3,0)</f>
        <v>Nguyễn Hoài Phong</v>
      </c>
      <c r="G33" s="774">
        <f>VLOOKUP(C33,'chuyển xếp 2024'!$C$5:$W$328,17,0)</f>
        <v>6647000</v>
      </c>
      <c r="H33" s="774">
        <f>VLOOKUP(C33,'chuyển xếp 2024'!$C$5:$W$328,19,0)</f>
        <v>0</v>
      </c>
      <c r="I33" s="63" t="s">
        <v>32</v>
      </c>
      <c r="J33" s="63">
        <f t="shared" si="2"/>
        <v>1</v>
      </c>
      <c r="K33" s="63" t="s">
        <v>33</v>
      </c>
      <c r="L33" s="63" t="s">
        <v>34</v>
      </c>
      <c r="M33" s="63"/>
      <c r="N33" s="56" t="s">
        <v>1848</v>
      </c>
      <c r="O33" s="75">
        <v>35117</v>
      </c>
      <c r="P33" s="75">
        <v>44044</v>
      </c>
      <c r="Q33" s="67" t="s">
        <v>36</v>
      </c>
      <c r="R33" s="46" t="s">
        <v>216</v>
      </c>
      <c r="S33" s="56" t="str">
        <f t="shared" ca="1" si="0"/>
        <v xml:space="preserve">6 NĂM 0 THÁNG 18 NGÀY </v>
      </c>
      <c r="T33" s="46">
        <v>341792633</v>
      </c>
      <c r="U33" s="80" t="str">
        <f>VLOOKUP(C33,Sheet5!$B$2:$G$253,6,0)</f>
        <v>089096016279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75">
        <v>40840</v>
      </c>
      <c r="AH33" s="75"/>
      <c r="AI33" s="46" t="s">
        <v>232</v>
      </c>
      <c r="AJ33" s="108" t="s">
        <v>217</v>
      </c>
      <c r="AK33" s="46" t="s">
        <v>218</v>
      </c>
      <c r="AL33" s="46" t="s">
        <v>219</v>
      </c>
      <c r="AM33" s="66"/>
      <c r="AN33" s="56" t="s">
        <v>50</v>
      </c>
      <c r="AO33" s="56" t="s">
        <v>220</v>
      </c>
      <c r="AP33" s="56" t="s">
        <v>60</v>
      </c>
      <c r="AQ33" s="36">
        <f t="shared" ca="1" si="1"/>
        <v>30</v>
      </c>
    </row>
    <row r="34" spans="1:43" s="36" customFormat="1">
      <c r="A34" s="25">
        <f>IF(C34=0,"",SUBTOTAL(3,C$5:C34))</f>
        <v>30</v>
      </c>
      <c r="B34" s="479">
        <v>7</v>
      </c>
      <c r="C34" s="66" t="s">
        <v>221</v>
      </c>
      <c r="D34" s="25" t="str">
        <f>VLOOKUP(C34,Sheet4!$A$1:$B$300,2,0)</f>
        <v>9216023766</v>
      </c>
      <c r="E34" s="67" t="s">
        <v>222</v>
      </c>
      <c r="F34" s="63" t="str">
        <f>VLOOKUP(D34,'Sheet1 (2)'!$D$11:$F$338,3,0)</f>
        <v>Lê Trọng Nhơn</v>
      </c>
      <c r="G34" s="774">
        <f>VLOOKUP(C34,'chuyển xếp 2024'!$C$5:$W$328,17,0)</f>
        <v>7105000</v>
      </c>
      <c r="H34" s="774">
        <v>2205000</v>
      </c>
      <c r="I34" s="63" t="s">
        <v>32</v>
      </c>
      <c r="J34" s="63">
        <f t="shared" si="2"/>
        <v>1</v>
      </c>
      <c r="K34" s="63" t="s">
        <v>33</v>
      </c>
      <c r="L34" s="63" t="s">
        <v>34</v>
      </c>
      <c r="M34" s="63" t="s">
        <v>3501</v>
      </c>
      <c r="N34" s="56" t="s">
        <v>1848</v>
      </c>
      <c r="O34" s="75">
        <v>33633</v>
      </c>
      <c r="P34" s="107">
        <v>42736</v>
      </c>
      <c r="Q34" s="67" t="s">
        <v>36</v>
      </c>
      <c r="R34" s="56" t="s">
        <v>223</v>
      </c>
      <c r="S34" s="56" t="str">
        <f t="shared" ca="1" si="0"/>
        <v xml:space="preserve">9 NĂM 7 THÁNG 18 NGÀY </v>
      </c>
      <c r="T34" s="80" t="s">
        <v>224</v>
      </c>
      <c r="U34" s="80" t="str">
        <f>VLOOKUP(C34,Sheet5!$B$2:$G$253,6,0)</f>
        <v>087092017349</v>
      </c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75"/>
      <c r="AH34" s="75"/>
      <c r="AI34" s="46" t="s">
        <v>232</v>
      </c>
      <c r="AJ34" s="108" t="s">
        <v>225</v>
      </c>
      <c r="AK34" s="46" t="s">
        <v>226</v>
      </c>
      <c r="AL34" s="46" t="s">
        <v>226</v>
      </c>
      <c r="AM34" s="332" t="s">
        <v>227</v>
      </c>
      <c r="AN34" s="56" t="s">
        <v>50</v>
      </c>
      <c r="AO34" s="56" t="s">
        <v>72</v>
      </c>
      <c r="AP34" s="56" t="s">
        <v>60</v>
      </c>
      <c r="AQ34" s="36">
        <f t="shared" ca="1" si="1"/>
        <v>34</v>
      </c>
    </row>
    <row r="35" spans="1:43" s="36" customFormat="1">
      <c r="A35" s="25">
        <f>IF(C35=0,"",SUBTOTAL(3,C$5:C35))</f>
        <v>31</v>
      </c>
      <c r="B35" s="479">
        <v>8</v>
      </c>
      <c r="C35" s="66" t="s">
        <v>228</v>
      </c>
      <c r="D35" s="25" t="str">
        <f>VLOOKUP(C35,Sheet4!$A$1:$B$300,2,0)</f>
        <v>9222451383</v>
      </c>
      <c r="E35" s="67" t="s">
        <v>229</v>
      </c>
      <c r="F35" s="63" t="str">
        <f>VLOOKUP(D35,'Sheet1 (2)'!$D$11:$F$338,3,0)</f>
        <v>Nguyễn Hứa Kim Thảo</v>
      </c>
      <c r="G35" s="774">
        <f>VLOOKUP(C35,'chuyển xếp 2024'!$C$5:$W$328,17,0)</f>
        <v>5466000</v>
      </c>
      <c r="H35" s="774">
        <f>VLOOKUP(C35,'chuyển xếp 2024'!$C$5:$W$328,19,0)</f>
        <v>0</v>
      </c>
      <c r="I35" s="63" t="s">
        <v>63</v>
      </c>
      <c r="J35" s="63">
        <f t="shared" si="2"/>
        <v>0</v>
      </c>
      <c r="K35" s="63" t="s">
        <v>33</v>
      </c>
      <c r="L35" s="63" t="s">
        <v>34</v>
      </c>
      <c r="M35" s="63"/>
      <c r="N35" s="56" t="s">
        <v>1848</v>
      </c>
      <c r="O35" s="75">
        <v>35524</v>
      </c>
      <c r="P35" s="107">
        <v>44805</v>
      </c>
      <c r="Q35" s="67" t="s">
        <v>36</v>
      </c>
      <c r="R35" s="56" t="s">
        <v>230</v>
      </c>
      <c r="S35" s="56" t="str">
        <f t="shared" ca="1" si="0"/>
        <v xml:space="preserve">3 NĂM 11 THÁNG 18 NGÀY </v>
      </c>
      <c r="T35" s="74" t="s">
        <v>231</v>
      </c>
      <c r="U35" s="80" t="str">
        <f>VLOOKUP(C35,Sheet5!$B$2:$G$253,6,0)</f>
        <v>092197011285</v>
      </c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75">
        <v>44440</v>
      </c>
      <c r="AH35" s="75"/>
      <c r="AI35" s="46" t="s">
        <v>232</v>
      </c>
      <c r="AJ35" s="108" t="s">
        <v>233</v>
      </c>
      <c r="AK35" s="46" t="s">
        <v>234</v>
      </c>
      <c r="AL35" s="46" t="s">
        <v>234</v>
      </c>
      <c r="AM35" s="332" t="s">
        <v>235</v>
      </c>
      <c r="AN35" s="56" t="s">
        <v>130</v>
      </c>
      <c r="AO35" s="56" t="s">
        <v>236</v>
      </c>
      <c r="AP35" s="56" t="s">
        <v>60</v>
      </c>
      <c r="AQ35" s="36">
        <f t="shared" ca="1" si="1"/>
        <v>29</v>
      </c>
    </row>
    <row r="36" spans="1:43" s="470" customFormat="1">
      <c r="A36" s="459">
        <f>IF(C36=0,"",SUBTOTAL(3,C$5:C36))</f>
        <v>32</v>
      </c>
      <c r="B36" s="459">
        <v>9</v>
      </c>
      <c r="C36" s="460" t="s">
        <v>237</v>
      </c>
      <c r="D36" s="459" t="str">
        <f>VLOOKUP(C36,Sheet4!$A$1:$B$300,2,0)</f>
        <v>9208016265</v>
      </c>
      <c r="E36" s="462" t="s">
        <v>238</v>
      </c>
      <c r="F36" s="463" t="str">
        <f>VLOOKUP(D36,'Sheet1 (2)'!$D$11:$F$338,3,0)</f>
        <v>Mạch Chí Thiện</v>
      </c>
      <c r="G36" s="774">
        <v>10971000</v>
      </c>
      <c r="H36" s="823">
        <v>1656000</v>
      </c>
      <c r="I36" s="1082" t="s">
        <v>32</v>
      </c>
      <c r="J36" s="463">
        <f t="shared" si="2"/>
        <v>1</v>
      </c>
      <c r="K36" s="463" t="s">
        <v>33</v>
      </c>
      <c r="L36" s="463" t="s">
        <v>34</v>
      </c>
      <c r="M36" s="1082"/>
      <c r="N36" s="464" t="s">
        <v>1848</v>
      </c>
      <c r="O36" s="496">
        <v>30482</v>
      </c>
      <c r="P36" s="497">
        <v>44866</v>
      </c>
      <c r="Q36" s="462" t="s">
        <v>36</v>
      </c>
      <c r="R36" s="464" t="s">
        <v>239</v>
      </c>
      <c r="S36" s="464" t="str">
        <f t="shared" ca="1" si="0"/>
        <v xml:space="preserve">3 NĂM 9 THÁNG 18 NGÀY </v>
      </c>
      <c r="T36" s="466" t="s">
        <v>240</v>
      </c>
      <c r="U36" s="467" t="str">
        <f>VLOOKUP(C36,Sheet5!$B$2:$G$253,6,0)</f>
        <v>086083000292</v>
      </c>
      <c r="V36" s="467"/>
      <c r="W36" s="467"/>
      <c r="X36" s="467"/>
      <c r="Y36" s="467"/>
      <c r="Z36" s="467"/>
      <c r="AA36" s="467"/>
      <c r="AB36" s="467"/>
      <c r="AC36" s="467"/>
      <c r="AD36" s="467"/>
      <c r="AE36" s="467"/>
      <c r="AF36" s="467"/>
      <c r="AG36" s="465">
        <v>44326</v>
      </c>
      <c r="AH36" s="465"/>
      <c r="AI36" s="469" t="s">
        <v>232</v>
      </c>
      <c r="AJ36" s="468" t="s">
        <v>241</v>
      </c>
      <c r="AK36" s="468" t="s">
        <v>242</v>
      </c>
      <c r="AL36" s="468" t="s">
        <v>242</v>
      </c>
      <c r="AM36" s="1083"/>
      <c r="AN36" s="464" t="s">
        <v>50</v>
      </c>
      <c r="AO36" s="464" t="s">
        <v>72</v>
      </c>
      <c r="AP36" s="464" t="s">
        <v>60</v>
      </c>
      <c r="AQ36" s="470">
        <f t="shared" ca="1" si="1"/>
        <v>43</v>
      </c>
    </row>
    <row r="37" spans="1:43" s="36" customFormat="1">
      <c r="A37" s="25">
        <f>IF(C37=0,"",SUBTOTAL(3,C$5:C37))</f>
        <v>33</v>
      </c>
      <c r="B37" s="479">
        <v>10</v>
      </c>
      <c r="C37" s="66" t="s">
        <v>1842</v>
      </c>
      <c r="D37" s="25" t="str">
        <f>VLOOKUP(C37,Sheet4!$A$1:$B$300,2,0)</f>
        <v>8922957383</v>
      </c>
      <c r="E37" s="67" t="s">
        <v>1844</v>
      </c>
      <c r="F37" s="63" t="str">
        <f>VLOOKUP(D37,'Sheet1 (2)'!$D$11:$F$338,3,0)</f>
        <v>Ngô Văn Tài</v>
      </c>
      <c r="G37" s="774">
        <f>VLOOKUP(C37,'chuyển xếp 2024'!$C$5:$W$328,17,0)</f>
        <v>6271000</v>
      </c>
      <c r="H37" s="774">
        <f>VLOOKUP(C37,'chuyển xếp 2024'!$C$5:$W$328,19,0)</f>
        <v>0</v>
      </c>
      <c r="I37" s="329" t="s">
        <v>32</v>
      </c>
      <c r="J37" s="63">
        <f t="shared" si="2"/>
        <v>1</v>
      </c>
      <c r="K37" s="63" t="s">
        <v>33</v>
      </c>
      <c r="L37" s="63" t="s">
        <v>34</v>
      </c>
      <c r="M37" s="329"/>
      <c r="N37" s="56" t="s">
        <v>1848</v>
      </c>
      <c r="O37" s="106">
        <v>35231</v>
      </c>
      <c r="P37" s="107">
        <v>45113</v>
      </c>
      <c r="Q37" s="67" t="s">
        <v>36</v>
      </c>
      <c r="R37" s="56" t="s">
        <v>1845</v>
      </c>
      <c r="S37" s="56" t="str">
        <f t="shared" ca="1" si="0"/>
        <v xml:space="preserve">3 NĂM 1 THÁNG 13 NGÀY </v>
      </c>
      <c r="T37" s="74" t="s">
        <v>1846</v>
      </c>
      <c r="U37" s="80" t="s">
        <v>1846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75">
        <v>44421</v>
      </c>
      <c r="AH37" s="75"/>
      <c r="AI37" s="46" t="s">
        <v>232</v>
      </c>
      <c r="AJ37" s="108" t="s">
        <v>1847</v>
      </c>
      <c r="AK37" s="108" t="s">
        <v>1847</v>
      </c>
      <c r="AL37" s="108" t="s">
        <v>1847</v>
      </c>
      <c r="AM37" s="332"/>
      <c r="AN37" s="56" t="s">
        <v>50</v>
      </c>
      <c r="AO37" s="56"/>
      <c r="AP37" s="56" t="s">
        <v>60</v>
      </c>
      <c r="AQ37" s="36">
        <f t="shared" ca="1" si="1"/>
        <v>30</v>
      </c>
    </row>
    <row r="38" spans="1:43" s="36" customFormat="1" ht="16.5" customHeight="1">
      <c r="A38" s="25">
        <f>IF(C38=0,"",SUBTOTAL(3,C$5:C38))</f>
        <v>34</v>
      </c>
      <c r="B38" s="479">
        <v>11</v>
      </c>
      <c r="C38" s="25" t="s">
        <v>359</v>
      </c>
      <c r="D38" s="25" t="str">
        <f>VLOOKUP(C38,Sheet4!$A$1:$B$300,2,0)</f>
        <v>9214000894</v>
      </c>
      <c r="E38" s="63" t="s">
        <v>360</v>
      </c>
      <c r="F38" s="63" t="str">
        <f>VLOOKUP(D38,'Sheet1 (2)'!$D$11:$F$338,3,0)</f>
        <v>Cao Văn Được</v>
      </c>
      <c r="G38" s="774">
        <f>VLOOKUP(C38,'chuyển xếp 2024'!$C$5:$W$328,17,0)</f>
        <v>6785000</v>
      </c>
      <c r="H38" s="774">
        <f>VLOOKUP(C38,'chuyển xếp 2024'!$C$5:$W$328,19,0)</f>
        <v>0</v>
      </c>
      <c r="I38" s="56" t="s">
        <v>32</v>
      </c>
      <c r="J38" s="63">
        <f t="shared" si="2"/>
        <v>1</v>
      </c>
      <c r="K38" s="63" t="s">
        <v>33</v>
      </c>
      <c r="L38" s="63" t="s">
        <v>34</v>
      </c>
      <c r="M38" s="56"/>
      <c r="N38" s="56" t="s">
        <v>1848</v>
      </c>
      <c r="O38" s="106">
        <v>32488</v>
      </c>
      <c r="P38" s="107">
        <v>41641</v>
      </c>
      <c r="Q38" s="56" t="s">
        <v>36</v>
      </c>
      <c r="R38" s="56" t="s">
        <v>361</v>
      </c>
      <c r="S38" s="56" t="str">
        <f t="shared" ca="1" si="0"/>
        <v xml:space="preserve">12 NĂM 7 THÁNG 17 NGÀY </v>
      </c>
      <c r="T38" s="74" t="s">
        <v>1536</v>
      </c>
      <c r="U38" s="80" t="str">
        <f>VLOOKUP(C38,Sheet5!$B$2:$G$253,6,0)</f>
        <v>092088000675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75">
        <v>42299</v>
      </c>
      <c r="AH38" s="75"/>
      <c r="AI38" s="46" t="s">
        <v>232</v>
      </c>
      <c r="AJ38" s="108" t="s">
        <v>362</v>
      </c>
      <c r="AK38" s="46" t="s">
        <v>363</v>
      </c>
      <c r="AL38" s="46" t="s">
        <v>364</v>
      </c>
      <c r="AM38" s="66"/>
      <c r="AN38" s="56" t="s">
        <v>50</v>
      </c>
      <c r="AO38" s="56" t="s">
        <v>59</v>
      </c>
      <c r="AP38" s="56" t="s">
        <v>349</v>
      </c>
      <c r="AQ38" s="36">
        <f t="shared" ca="1" si="1"/>
        <v>37</v>
      </c>
    </row>
    <row r="39" spans="1:43" s="36" customFormat="1">
      <c r="A39" s="25">
        <f>IF(C39=0,"",SUBTOTAL(3,C$5:C39))</f>
        <v>35</v>
      </c>
      <c r="B39" s="479">
        <v>12</v>
      </c>
      <c r="C39" s="66" t="s">
        <v>2700</v>
      </c>
      <c r="D39" s="25" t="s">
        <v>2876</v>
      </c>
      <c r="E39" s="67" t="s">
        <v>2701</v>
      </c>
      <c r="F39" s="63" t="str">
        <f>VLOOKUP(D39,'Sheet1 (2)'!$D$11:$F$338,3,0)</f>
        <v>Lê Thanh Đạm</v>
      </c>
      <c r="G39" s="774">
        <f>VLOOKUP(C39,'chuyển xếp 2024'!$C$5:$W$328,17,0)</f>
        <v>6271000</v>
      </c>
      <c r="H39" s="774"/>
      <c r="I39" s="329" t="s">
        <v>32</v>
      </c>
      <c r="J39" s="63">
        <f t="shared" si="2"/>
        <v>1</v>
      </c>
      <c r="K39" s="63" t="s">
        <v>33</v>
      </c>
      <c r="L39" s="63" t="s">
        <v>34</v>
      </c>
      <c r="M39" s="329"/>
      <c r="N39" s="56" t="s">
        <v>1848</v>
      </c>
      <c r="O39" s="621">
        <v>31692</v>
      </c>
      <c r="P39" s="621">
        <v>45627</v>
      </c>
      <c r="Q39" s="56" t="s">
        <v>117</v>
      </c>
      <c r="R39" s="56" t="s">
        <v>2703</v>
      </c>
      <c r="S39" s="56" t="str">
        <f t="shared" ca="1" si="0"/>
        <v xml:space="preserve">1 NĂM 8 THÁNG 18 NGÀY </v>
      </c>
      <c r="T39" s="523" t="s">
        <v>2704</v>
      </c>
      <c r="U39" s="80" t="s">
        <v>2704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75">
        <v>44205</v>
      </c>
      <c r="AH39" s="75"/>
      <c r="AI39" s="46" t="s">
        <v>232</v>
      </c>
      <c r="AJ39" s="108" t="s">
        <v>2705</v>
      </c>
      <c r="AK39" s="108" t="s">
        <v>2706</v>
      </c>
      <c r="AL39" s="108" t="s">
        <v>2705</v>
      </c>
      <c r="AM39" s="332" t="s">
        <v>2707</v>
      </c>
      <c r="AN39" s="56" t="s">
        <v>50</v>
      </c>
      <c r="AO39" s="56" t="s">
        <v>220</v>
      </c>
      <c r="AP39" s="56" t="s">
        <v>60</v>
      </c>
      <c r="AQ39" s="36">
        <f t="shared" ca="1" si="1"/>
        <v>39</v>
      </c>
    </row>
    <row r="40" spans="1:43" s="36" customFormat="1">
      <c r="A40" s="25">
        <f>IF(C40=0,"",SUBTOTAL(3,C$5:C40))</f>
        <v>36</v>
      </c>
      <c r="B40" s="479">
        <v>13</v>
      </c>
      <c r="C40" s="66" t="s">
        <v>4269</v>
      </c>
      <c r="D40" s="25"/>
      <c r="E40" s="67" t="s">
        <v>4266</v>
      </c>
      <c r="F40" s="63"/>
      <c r="G40" s="774">
        <v>6271000</v>
      </c>
      <c r="H40" s="774"/>
      <c r="I40" s="329" t="s">
        <v>32</v>
      </c>
      <c r="J40" s="63"/>
      <c r="K40" s="63"/>
      <c r="L40" s="63"/>
      <c r="M40" s="329"/>
      <c r="N40" s="56"/>
      <c r="O40" s="621"/>
      <c r="P40" s="621"/>
      <c r="Q40" s="56"/>
      <c r="R40" s="56"/>
      <c r="S40" s="56"/>
      <c r="T40" s="523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75"/>
      <c r="AH40" s="75"/>
      <c r="AI40" s="46"/>
      <c r="AJ40" s="108"/>
      <c r="AK40" s="108"/>
      <c r="AL40" s="108"/>
      <c r="AM40" s="332"/>
      <c r="AN40" s="56"/>
      <c r="AO40" s="56"/>
      <c r="AP40" s="56"/>
    </row>
    <row r="41" spans="1:43" s="36" customFormat="1">
      <c r="A41" s="25">
        <f>IF(C41=0,"",SUBTOTAL(3,C$5:C41))</f>
        <v>37</v>
      </c>
      <c r="B41" s="479">
        <v>14</v>
      </c>
      <c r="C41" s="66" t="s">
        <v>4270</v>
      </c>
      <c r="D41" s="25"/>
      <c r="E41" s="67" t="s">
        <v>4267</v>
      </c>
      <c r="F41" s="63"/>
      <c r="G41" s="774">
        <v>6271000</v>
      </c>
      <c r="H41" s="774"/>
      <c r="I41" s="329" t="s">
        <v>32</v>
      </c>
      <c r="J41" s="63"/>
      <c r="K41" s="63"/>
      <c r="L41" s="63"/>
      <c r="M41" s="329"/>
      <c r="N41" s="56"/>
      <c r="O41" s="621"/>
      <c r="P41" s="621"/>
      <c r="Q41" s="56"/>
      <c r="R41" s="56"/>
      <c r="S41" s="56"/>
      <c r="T41" s="523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75"/>
      <c r="AH41" s="75"/>
      <c r="AI41" s="46"/>
      <c r="AJ41" s="108"/>
      <c r="AK41" s="108"/>
      <c r="AL41" s="108"/>
      <c r="AM41" s="332"/>
      <c r="AN41" s="56"/>
      <c r="AO41" s="56"/>
      <c r="AP41" s="56"/>
    </row>
    <row r="42" spans="1:43" s="36" customFormat="1">
      <c r="A42" s="25">
        <f>IF(C42=0,"",SUBTOTAL(3,C$5:C42))</f>
        <v>38</v>
      </c>
      <c r="B42" s="479">
        <v>15</v>
      </c>
      <c r="C42" s="66" t="s">
        <v>4271</v>
      </c>
      <c r="D42" s="25"/>
      <c r="E42" s="67" t="s">
        <v>4268</v>
      </c>
      <c r="F42" s="63"/>
      <c r="G42" s="774">
        <v>6271000</v>
      </c>
      <c r="H42" s="774"/>
      <c r="I42" s="329" t="s">
        <v>32</v>
      </c>
      <c r="J42" s="63"/>
      <c r="K42" s="63"/>
      <c r="L42" s="63"/>
      <c r="M42" s="329"/>
      <c r="N42" s="56"/>
      <c r="O42" s="621"/>
      <c r="P42" s="621"/>
      <c r="Q42" s="56"/>
      <c r="R42" s="56"/>
      <c r="S42" s="56"/>
      <c r="T42" s="523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75"/>
      <c r="AH42" s="75"/>
      <c r="AI42" s="46"/>
      <c r="AJ42" s="108"/>
      <c r="AK42" s="108"/>
      <c r="AL42" s="108"/>
      <c r="AM42" s="332"/>
      <c r="AN42" s="56"/>
      <c r="AO42" s="56"/>
      <c r="AP42" s="56"/>
    </row>
    <row r="43" spans="1:43" s="491" customFormat="1">
      <c r="A43" s="25">
        <f>IF(C43=0,"",SUBTOTAL(3,C$5:C43))</f>
        <v>39</v>
      </c>
      <c r="B43" s="479">
        <v>16</v>
      </c>
      <c r="C43" s="480" t="s">
        <v>2731</v>
      </c>
      <c r="D43" s="25" t="s">
        <v>2875</v>
      </c>
      <c r="E43" s="481" t="s">
        <v>2725</v>
      </c>
      <c r="F43" s="63" t="str">
        <f>VLOOKUP(D43,'Sheet1 (2)'!$D$11:$F$338,3,0)</f>
        <v>Nguyễn Kiều Ly</v>
      </c>
      <c r="G43" s="774">
        <f>VLOOKUP(C43,'chuyển xếp 2024'!$C$5:$W$328,17,0)</f>
        <v>6579000</v>
      </c>
      <c r="H43" s="872"/>
      <c r="I43" s="483" t="s">
        <v>63</v>
      </c>
      <c r="J43" s="63">
        <f t="shared" si="2"/>
        <v>0</v>
      </c>
      <c r="K43" s="483" t="s">
        <v>33</v>
      </c>
      <c r="L43" s="483" t="s">
        <v>34</v>
      </c>
      <c r="M43" s="482"/>
      <c r="N43" s="484" t="s">
        <v>1848</v>
      </c>
      <c r="O43" s="531">
        <v>35107</v>
      </c>
      <c r="P43" s="531">
        <v>45717</v>
      </c>
      <c r="Q43" s="484" t="s">
        <v>117</v>
      </c>
      <c r="R43" s="484" t="s">
        <v>2726</v>
      </c>
      <c r="S43" s="484" t="str">
        <f t="shared" ca="1" si="0"/>
        <v xml:space="preserve">1 NĂM 5 THÁNG 18 NGÀY </v>
      </c>
      <c r="T43" s="527" t="s">
        <v>2727</v>
      </c>
      <c r="U43" s="80" t="s">
        <v>2727</v>
      </c>
      <c r="V43" s="487"/>
      <c r="W43" s="487"/>
      <c r="X43" s="487"/>
      <c r="Y43" s="487"/>
      <c r="Z43" s="487"/>
      <c r="AA43" s="487"/>
      <c r="AB43" s="487"/>
      <c r="AC43" s="487"/>
      <c r="AD43" s="487"/>
      <c r="AE43" s="487"/>
      <c r="AF43" s="487"/>
      <c r="AG43" s="488">
        <v>44853</v>
      </c>
      <c r="AH43" s="488"/>
      <c r="AI43" s="499" t="s">
        <v>232</v>
      </c>
      <c r="AJ43" s="489" t="s">
        <v>2728</v>
      </c>
      <c r="AK43" s="489" t="s">
        <v>2729</v>
      </c>
      <c r="AL43" s="489" t="s">
        <v>2729</v>
      </c>
      <c r="AM43" s="490">
        <v>944194914</v>
      </c>
      <c r="AN43" s="484" t="s">
        <v>50</v>
      </c>
      <c r="AO43" s="484" t="s">
        <v>2730</v>
      </c>
      <c r="AP43" s="484" t="s">
        <v>60</v>
      </c>
    </row>
    <row r="44" spans="1:43" s="36" customFormat="1">
      <c r="A44" s="25">
        <f>IF(C44=0,"",SUBTOTAL(3,C$5:C44))</f>
        <v>40</v>
      </c>
      <c r="B44" s="25">
        <v>1</v>
      </c>
      <c r="C44" s="25" t="s">
        <v>243</v>
      </c>
      <c r="D44" s="25" t="str">
        <f>VLOOKUP(C44,Sheet4!$A$1:$B$300,2,0)</f>
        <v>5803003379</v>
      </c>
      <c r="E44" s="63" t="s">
        <v>244</v>
      </c>
      <c r="F44" s="63" t="str">
        <f>VLOOKUP(D44,'Sheet1 (2)'!$D$11:$F$338,3,0)</f>
        <v>Nguyễn Duy Vũ</v>
      </c>
      <c r="G44" s="774">
        <f>VLOOKUP(C44,'chuyển xếp 2024'!$C$5:$W$328,17,0)</f>
        <v>19950000</v>
      </c>
      <c r="H44" s="774">
        <f>VLOOKUP(C44,'chuyển xếp 2024'!$C$5:$W$328,19,0)</f>
        <v>0</v>
      </c>
      <c r="I44" s="63" t="s">
        <v>32</v>
      </c>
      <c r="J44" s="63">
        <f t="shared" si="2"/>
        <v>1</v>
      </c>
      <c r="K44" s="63" t="s">
        <v>33</v>
      </c>
      <c r="L44" s="63" t="s">
        <v>34</v>
      </c>
      <c r="M44" s="63" t="s">
        <v>245</v>
      </c>
      <c r="N44" s="56" t="s">
        <v>246</v>
      </c>
      <c r="O44" s="106">
        <v>28767</v>
      </c>
      <c r="P44" s="107">
        <v>39265</v>
      </c>
      <c r="Q44" s="56" t="s">
        <v>36</v>
      </c>
      <c r="R44" s="56" t="s">
        <v>247</v>
      </c>
      <c r="S44" s="56" t="str">
        <f t="shared" ca="1" si="0"/>
        <v xml:space="preserve">19 NĂM 1 THÁNG 17 NGÀY </v>
      </c>
      <c r="T44" s="80" t="s">
        <v>248</v>
      </c>
      <c r="U44" s="80" t="str">
        <f>VLOOKUP(C44,Sheet5!$B$2:$G$253,6,0)</f>
        <v>082078026532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75"/>
      <c r="AH44" s="75"/>
      <c r="AI44" s="46" t="s">
        <v>232</v>
      </c>
      <c r="AJ44" s="108" t="s">
        <v>249</v>
      </c>
      <c r="AK44" s="46" t="s">
        <v>250</v>
      </c>
      <c r="AL44" s="46" t="s">
        <v>251</v>
      </c>
      <c r="AM44" s="66"/>
      <c r="AN44" s="56" t="s">
        <v>50</v>
      </c>
      <c r="AO44" s="56" t="s">
        <v>81</v>
      </c>
      <c r="AP44" s="56" t="s">
        <v>60</v>
      </c>
      <c r="AQ44" s="36">
        <f t="shared" ca="1" si="1"/>
        <v>47</v>
      </c>
    </row>
    <row r="45" spans="1:43" s="624" customFormat="1">
      <c r="A45" s="25">
        <f>IF(C45=0,"",SUBTOTAL(3,C$5:C45))</f>
        <v>41</v>
      </c>
      <c r="B45" s="25">
        <v>2</v>
      </c>
      <c r="C45" s="25" t="s">
        <v>259</v>
      </c>
      <c r="D45" s="25" t="str">
        <f>VLOOKUP(C45,Sheet4!$A$1:$B$300,2,0)</f>
        <v>9210009440</v>
      </c>
      <c r="E45" s="63" t="s">
        <v>260</v>
      </c>
      <c r="F45" s="63" t="str">
        <f>VLOOKUP(D45,'Sheet1 (2)'!$D$11:$F$338,3,0)</f>
        <v>Phùng Thị Ngọc Thanh</v>
      </c>
      <c r="G45" s="774">
        <f>VLOOKUP(C45,'chuyển xếp 2024'!$C$5:$W$328,17,0)</f>
        <v>7673000</v>
      </c>
      <c r="H45" s="774">
        <f>VLOOKUP(C45,'chuyển xếp 2024'!$C$5:$W$328,19,0)</f>
        <v>1892000</v>
      </c>
      <c r="I45" s="63" t="s">
        <v>63</v>
      </c>
      <c r="J45" s="63">
        <f t="shared" si="2"/>
        <v>0</v>
      </c>
      <c r="K45" s="63" t="s">
        <v>33</v>
      </c>
      <c r="L45" s="63" t="s">
        <v>34</v>
      </c>
      <c r="M45" s="56" t="s">
        <v>64</v>
      </c>
      <c r="N45" s="56" t="s">
        <v>246</v>
      </c>
      <c r="O45" s="106">
        <v>31943</v>
      </c>
      <c r="P45" s="107">
        <v>40340</v>
      </c>
      <c r="Q45" s="56" t="s">
        <v>36</v>
      </c>
      <c r="R45" s="56" t="s">
        <v>261</v>
      </c>
      <c r="S45" s="56" t="str">
        <f t="shared" ca="1" si="0"/>
        <v xml:space="preserve">16 NĂM 2 THÁNG 8 NGÀY </v>
      </c>
      <c r="T45" s="80" t="s">
        <v>262</v>
      </c>
      <c r="U45" s="80" t="str">
        <f>VLOOKUP(C45,Sheet5!$B$2:$G$253,6,0)</f>
        <v>092187005527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75"/>
      <c r="AH45" s="75"/>
      <c r="AI45" s="46" t="s">
        <v>232</v>
      </c>
      <c r="AJ45" s="108" t="s">
        <v>168</v>
      </c>
      <c r="AK45" s="46" t="s">
        <v>263</v>
      </c>
      <c r="AL45" s="46" t="s">
        <v>263</v>
      </c>
      <c r="AM45" s="66"/>
      <c r="AN45" s="56" t="s">
        <v>50</v>
      </c>
      <c r="AO45" s="56" t="s">
        <v>51</v>
      </c>
      <c r="AP45" s="56" t="s">
        <v>60</v>
      </c>
      <c r="AQ45" s="36">
        <f t="shared" ca="1" si="1"/>
        <v>39</v>
      </c>
    </row>
    <row r="46" spans="1:43" s="624" customFormat="1">
      <c r="A46" s="25">
        <f>IF(C46=0,"",SUBTOTAL(3,C$5:C46))</f>
        <v>42</v>
      </c>
      <c r="B46" s="25">
        <v>3</v>
      </c>
      <c r="C46" s="25" t="s">
        <v>264</v>
      </c>
      <c r="D46" s="25" t="str">
        <f>VLOOKUP(C46,Sheet4!$A$1:$B$300,2,0)</f>
        <v>9211007268</v>
      </c>
      <c r="E46" s="56" t="s">
        <v>265</v>
      </c>
      <c r="F46" s="63" t="str">
        <f>VLOOKUP(D46,'Sheet1 (2)'!$D$11:$F$338,3,0)</f>
        <v>Trần Thị Lệ Thúy</v>
      </c>
      <c r="G46" s="774">
        <f>VLOOKUP(C46,'chuyển xếp 2024'!$C$5:$W$328,17,0)</f>
        <v>5903000</v>
      </c>
      <c r="H46" s="774">
        <f>VLOOKUP(C46,'chuyển xếp 2024'!$C$5:$W$328,19,0)</f>
        <v>473000</v>
      </c>
      <c r="I46" s="63" t="s">
        <v>63</v>
      </c>
      <c r="J46" s="63">
        <f t="shared" si="2"/>
        <v>0</v>
      </c>
      <c r="K46" s="56" t="s">
        <v>33</v>
      </c>
      <c r="L46" s="56" t="s">
        <v>34</v>
      </c>
      <c r="M46" s="56"/>
      <c r="N46" s="56" t="s">
        <v>246</v>
      </c>
      <c r="O46" s="106">
        <v>32193</v>
      </c>
      <c r="P46" s="107">
        <v>40634</v>
      </c>
      <c r="Q46" s="56" t="s">
        <v>36</v>
      </c>
      <c r="R46" s="56" t="s">
        <v>266</v>
      </c>
      <c r="S46" s="56" t="str">
        <f t="shared" ca="1" si="0"/>
        <v xml:space="preserve">15 NĂM 4 THÁNG 18 NGÀY </v>
      </c>
      <c r="T46" s="74" t="s">
        <v>267</v>
      </c>
      <c r="U46" s="80" t="str">
        <f>VLOOKUP(C46,Sheet5!$B$2:$G$253,6,0)</f>
        <v>051188000559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75">
        <v>43685</v>
      </c>
      <c r="AH46" s="75"/>
      <c r="AI46" s="46" t="s">
        <v>232</v>
      </c>
      <c r="AJ46" s="108" t="s">
        <v>268</v>
      </c>
      <c r="AK46" s="46" t="s">
        <v>269</v>
      </c>
      <c r="AL46" s="46" t="s">
        <v>269</v>
      </c>
      <c r="AM46" s="66"/>
      <c r="AN46" s="56" t="s">
        <v>93</v>
      </c>
      <c r="AO46" s="56" t="s">
        <v>100</v>
      </c>
      <c r="AP46" s="56" t="s">
        <v>60</v>
      </c>
      <c r="AQ46" s="36">
        <f t="shared" ca="1" si="1"/>
        <v>38</v>
      </c>
    </row>
    <row r="47" spans="1:43" s="624" customFormat="1">
      <c r="A47" s="25">
        <f>IF(C47=0,"",SUBTOTAL(3,C$5:C47))</f>
        <v>43</v>
      </c>
      <c r="B47" s="25">
        <v>4</v>
      </c>
      <c r="C47" s="66" t="s">
        <v>274</v>
      </c>
      <c r="D47" s="25" t="str">
        <f>VLOOKUP(C47,Sheet4!$A$1:$B$300,2,0)</f>
        <v>9221280985</v>
      </c>
      <c r="E47" s="46" t="s">
        <v>275</v>
      </c>
      <c r="F47" s="63" t="str">
        <f>VLOOKUP(D47,'Sheet1 (2)'!$D$11:$F$338,3,0)</f>
        <v>Nguyễn Thị Hà Thảo</v>
      </c>
      <c r="G47" s="774">
        <f>VLOOKUP(C47,'chuyển xếp 2024'!$C$5:$W$328,17,0)</f>
        <v>7105000</v>
      </c>
      <c r="H47" s="774">
        <f>VLOOKUP(C47,'chuyển xếp 2024'!$C$5:$W$328,19,0)</f>
        <v>0</v>
      </c>
      <c r="I47" s="63" t="s">
        <v>63</v>
      </c>
      <c r="J47" s="63">
        <f t="shared" si="2"/>
        <v>0</v>
      </c>
      <c r="K47" s="56" t="s">
        <v>33</v>
      </c>
      <c r="L47" s="56" t="s">
        <v>34</v>
      </c>
      <c r="M47" s="56"/>
      <c r="N47" s="56" t="s">
        <v>246</v>
      </c>
      <c r="O47" s="75">
        <v>33223</v>
      </c>
      <c r="P47" s="75">
        <v>43313</v>
      </c>
      <c r="Q47" s="56" t="s">
        <v>36</v>
      </c>
      <c r="R47" s="46" t="s">
        <v>276</v>
      </c>
      <c r="S47" s="56" t="str">
        <f t="shared" ca="1" si="0"/>
        <v xml:space="preserve">8 NĂM 0 THÁNG 18 NGÀY </v>
      </c>
      <c r="T47" s="80" t="s">
        <v>277</v>
      </c>
      <c r="U47" s="80" t="str">
        <f>VLOOKUP(C47,Sheet5!$B$2:$G$253,6,0)</f>
        <v>092190008576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75"/>
      <c r="AH47" s="75"/>
      <c r="AI47" s="46" t="s">
        <v>232</v>
      </c>
      <c r="AJ47" s="108" t="s">
        <v>278</v>
      </c>
      <c r="AK47" s="46" t="s">
        <v>279</v>
      </c>
      <c r="AL47" s="46" t="s">
        <v>279</v>
      </c>
      <c r="AM47" s="66"/>
      <c r="AN47" s="56" t="s">
        <v>50</v>
      </c>
      <c r="AO47" s="143" t="s">
        <v>273</v>
      </c>
      <c r="AP47" s="56" t="s">
        <v>60</v>
      </c>
      <c r="AQ47" s="36">
        <f t="shared" ca="1" si="1"/>
        <v>35</v>
      </c>
    </row>
    <row r="48" spans="1:43" s="515" customFormat="1">
      <c r="A48" s="25">
        <f>IF(C48=0,"",SUBTOTAL(3,C$5:C48))</f>
        <v>44</v>
      </c>
      <c r="B48" s="25">
        <v>5</v>
      </c>
      <c r="C48" s="66" t="s">
        <v>280</v>
      </c>
      <c r="D48" s="25" t="str">
        <f>VLOOKUP(C48,Sheet4!$A$1:$B$300,2,0)</f>
        <v>9221417204</v>
      </c>
      <c r="E48" s="67" t="s">
        <v>281</v>
      </c>
      <c r="F48" s="63" t="str">
        <f>VLOOKUP(D48,'Sheet1 (2)'!$D$11:$F$338,3,0)</f>
        <v>Tiêu Tú Châu</v>
      </c>
      <c r="G48" s="774">
        <f>VLOOKUP(C48,'chuyển xếp 2024'!$C$5:$W$328,17,0)</f>
        <v>7105000</v>
      </c>
      <c r="H48" s="774">
        <f>VLOOKUP(C48,'chuyển xếp 2024'!$C$5:$W$328,19,0)</f>
        <v>0</v>
      </c>
      <c r="I48" s="63" t="s">
        <v>63</v>
      </c>
      <c r="J48" s="63">
        <f t="shared" si="2"/>
        <v>0</v>
      </c>
      <c r="K48" s="56" t="s">
        <v>33</v>
      </c>
      <c r="L48" s="56" t="s">
        <v>34</v>
      </c>
      <c r="M48" s="56"/>
      <c r="N48" s="56" t="s">
        <v>246</v>
      </c>
      <c r="O48" s="75">
        <v>35559</v>
      </c>
      <c r="P48" s="75">
        <v>44013</v>
      </c>
      <c r="Q48" s="56" t="s">
        <v>36</v>
      </c>
      <c r="R48" s="67" t="s">
        <v>282</v>
      </c>
      <c r="S48" s="56" t="str">
        <f t="shared" ca="1" si="0"/>
        <v xml:space="preserve">6 NĂM 1 THÁNG 18 NGÀY </v>
      </c>
      <c r="T48" s="514" t="s">
        <v>283</v>
      </c>
      <c r="U48" s="80" t="str">
        <f>VLOOKUP(C48,Sheet5!$B$2:$G$253,6,0)</f>
        <v>092197003248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75">
        <v>44317</v>
      </c>
      <c r="AH48" s="75"/>
      <c r="AI48" s="46" t="s">
        <v>232</v>
      </c>
      <c r="AJ48" s="108" t="s">
        <v>284</v>
      </c>
      <c r="AK48" s="46" t="s">
        <v>285</v>
      </c>
      <c r="AL48" s="46" t="s">
        <v>285</v>
      </c>
      <c r="AM48" s="66"/>
      <c r="AN48" s="56" t="s">
        <v>50</v>
      </c>
      <c r="AO48" s="56" t="s">
        <v>100</v>
      </c>
      <c r="AP48" s="56" t="s">
        <v>60</v>
      </c>
      <c r="AQ48" s="36">
        <f t="shared" ca="1" si="1"/>
        <v>29</v>
      </c>
    </row>
    <row r="49" spans="1:43" s="515" customFormat="1">
      <c r="A49" s="25">
        <f>IF(C49=0,"",SUBTOTAL(3,C$5:C49))</f>
        <v>45</v>
      </c>
      <c r="B49" s="25">
        <v>6</v>
      </c>
      <c r="C49" s="66" t="s">
        <v>2054</v>
      </c>
      <c r="D49" s="25" t="str">
        <f>VLOOKUP(C49,Sheet4!$A$1:$B$300,2,0)</f>
        <v>8422038337</v>
      </c>
      <c r="E49" s="67" t="s">
        <v>1857</v>
      </c>
      <c r="F49" s="63" t="str">
        <f>VLOOKUP(D49,'Sheet1 (2)'!$D$11:$F$338,3,0)</f>
        <v>Hà Minh Hiền</v>
      </c>
      <c r="G49" s="774">
        <f>VLOOKUP(C49,'chuyển xếp 2024'!$C$5:$W$328,17,0)</f>
        <v>6579000</v>
      </c>
      <c r="H49" s="774">
        <f>VLOOKUP(C49,'chuyển xếp 2024'!$C$5:$W$328,19,0)</f>
        <v>0</v>
      </c>
      <c r="I49" s="63" t="s">
        <v>32</v>
      </c>
      <c r="J49" s="63">
        <f t="shared" si="2"/>
        <v>1</v>
      </c>
      <c r="K49" s="56" t="s">
        <v>33</v>
      </c>
      <c r="L49" s="56" t="s">
        <v>34</v>
      </c>
      <c r="M49" s="56"/>
      <c r="N49" s="56" t="s">
        <v>246</v>
      </c>
      <c r="O49" s="75">
        <v>36290</v>
      </c>
      <c r="P49" s="75">
        <v>45170</v>
      </c>
      <c r="Q49" s="56" t="s">
        <v>36</v>
      </c>
      <c r="R49" s="56" t="s">
        <v>1977</v>
      </c>
      <c r="S49" s="56" t="str">
        <f t="shared" ca="1" si="0"/>
        <v xml:space="preserve">2 NĂM 11 THÁNG 18 NGÀY </v>
      </c>
      <c r="T49" s="514" t="s">
        <v>1860</v>
      </c>
      <c r="U49" s="80" t="s">
        <v>1860</v>
      </c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75">
        <v>44286</v>
      </c>
      <c r="AH49" s="75"/>
      <c r="AI49" s="46" t="s">
        <v>232</v>
      </c>
      <c r="AJ49" s="108" t="s">
        <v>1863</v>
      </c>
      <c r="AK49" s="108" t="s">
        <v>1864</v>
      </c>
      <c r="AL49" s="108" t="s">
        <v>1864</v>
      </c>
      <c r="AM49" s="66"/>
      <c r="AN49" s="56" t="s">
        <v>50</v>
      </c>
      <c r="AO49" s="56" t="s">
        <v>100</v>
      </c>
      <c r="AP49" s="56" t="s">
        <v>60</v>
      </c>
      <c r="AQ49" s="36">
        <f t="shared" ca="1" si="1"/>
        <v>27</v>
      </c>
    </row>
    <row r="50" spans="1:43" s="515" customFormat="1">
      <c r="A50" s="25">
        <f>IF(C50=0,"",SUBTOTAL(3,C$5:C50))</f>
        <v>46</v>
      </c>
      <c r="B50" s="25">
        <v>7</v>
      </c>
      <c r="C50" s="66" t="s">
        <v>2056</v>
      </c>
      <c r="D50" s="25" t="str">
        <f>VLOOKUP(C50,Sheet4!$A$1:$B$300,2,0)</f>
        <v>9315000203</v>
      </c>
      <c r="E50" s="67" t="s">
        <v>1858</v>
      </c>
      <c r="F50" s="63" t="str">
        <f>VLOOKUP(D50,'Sheet1 (2)'!$D$11:$F$338,3,0)</f>
        <v>Phạm Thị Ngọc Quyên</v>
      </c>
      <c r="G50" s="774">
        <f>VLOOKUP(C50,'chuyển xếp 2024'!$C$5:$W$328,17,0)</f>
        <v>6579000</v>
      </c>
      <c r="H50" s="774">
        <f>VLOOKUP(C50,'chuyển xếp 2024'!$C$5:$W$328,19,0)</f>
        <v>0</v>
      </c>
      <c r="I50" s="63" t="s">
        <v>63</v>
      </c>
      <c r="J50" s="63">
        <f t="shared" si="2"/>
        <v>0</v>
      </c>
      <c r="K50" s="56" t="s">
        <v>33</v>
      </c>
      <c r="L50" s="56" t="s">
        <v>34</v>
      </c>
      <c r="M50" s="56"/>
      <c r="N50" s="56" t="s">
        <v>246</v>
      </c>
      <c r="O50" s="75">
        <v>33605</v>
      </c>
      <c r="P50" s="75">
        <v>45170</v>
      </c>
      <c r="Q50" s="56" t="s">
        <v>36</v>
      </c>
      <c r="R50" s="56" t="s">
        <v>1978</v>
      </c>
      <c r="S50" s="56" t="str">
        <f t="shared" ca="1" si="0"/>
        <v xml:space="preserve">2 NĂM 11 THÁNG 18 NGÀY </v>
      </c>
      <c r="T50" s="514" t="s">
        <v>1859</v>
      </c>
      <c r="U50" s="80" t="s">
        <v>1859</v>
      </c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75">
        <v>44421</v>
      </c>
      <c r="AH50" s="75"/>
      <c r="AI50" s="46" t="s">
        <v>232</v>
      </c>
      <c r="AJ50" s="108" t="s">
        <v>1861</v>
      </c>
      <c r="AK50" s="46" t="s">
        <v>1862</v>
      </c>
      <c r="AL50" s="46" t="s">
        <v>1862</v>
      </c>
      <c r="AM50" s="66"/>
      <c r="AN50" s="56" t="s">
        <v>50</v>
      </c>
      <c r="AO50" s="56" t="s">
        <v>100</v>
      </c>
      <c r="AP50" s="56" t="s">
        <v>60</v>
      </c>
      <c r="AQ50" s="36">
        <f t="shared" ca="1" si="1"/>
        <v>34</v>
      </c>
    </row>
    <row r="51" spans="1:43" s="515" customFormat="1">
      <c r="A51" s="25">
        <f>IF(C51=0,"",SUBTOTAL(3,C$5:C51))</f>
        <v>47</v>
      </c>
      <c r="B51" s="25">
        <v>8</v>
      </c>
      <c r="C51" s="66" t="s">
        <v>1959</v>
      </c>
      <c r="D51" s="25" t="str">
        <f>VLOOKUP(C51,Sheet4!$A$1:$B$300,2,0)</f>
        <v>9212006618</v>
      </c>
      <c r="E51" s="67" t="s">
        <v>1953</v>
      </c>
      <c r="F51" s="63" t="str">
        <f>VLOOKUP(D51,'Sheet1 (2)'!$D$11:$F$338,3,0)</f>
        <v>Lê Thị Tố Uyên</v>
      </c>
      <c r="G51" s="774">
        <f>VLOOKUP(C51,'chuyển xếp 2024'!$C$5:$W$328,17,0)</f>
        <v>6579000</v>
      </c>
      <c r="H51" s="774">
        <f>VLOOKUP(C51,'chuyển xếp 2024'!$C$5:$W$328,19,0)</f>
        <v>0</v>
      </c>
      <c r="I51" s="63" t="s">
        <v>63</v>
      </c>
      <c r="J51" s="63">
        <f t="shared" si="2"/>
        <v>0</v>
      </c>
      <c r="K51" s="56" t="s">
        <v>33</v>
      </c>
      <c r="L51" s="56" t="s">
        <v>34</v>
      </c>
      <c r="M51" s="56"/>
      <c r="N51" s="56" t="s">
        <v>246</v>
      </c>
      <c r="O51" s="75">
        <v>33216</v>
      </c>
      <c r="P51" s="75">
        <v>45254</v>
      </c>
      <c r="Q51" s="56" t="s">
        <v>36</v>
      </c>
      <c r="R51" s="56" t="s">
        <v>1999</v>
      </c>
      <c r="S51" s="56" t="str">
        <f t="shared" ca="1" si="0"/>
        <v xml:space="preserve">2 NĂM 8 THÁNG 26 NGÀY </v>
      </c>
      <c r="T51" s="514" t="s">
        <v>2000</v>
      </c>
      <c r="U51" s="80" t="s">
        <v>2000</v>
      </c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75">
        <v>44866</v>
      </c>
      <c r="AH51" s="75"/>
      <c r="AI51" s="46" t="s">
        <v>232</v>
      </c>
      <c r="AJ51" s="108" t="s">
        <v>2001</v>
      </c>
      <c r="AK51" s="46" t="s">
        <v>2002</v>
      </c>
      <c r="AL51" s="46"/>
      <c r="AM51" s="66"/>
      <c r="AN51" s="56" t="s">
        <v>50</v>
      </c>
      <c r="AO51" s="56" t="s">
        <v>100</v>
      </c>
      <c r="AP51" s="56" t="s">
        <v>60</v>
      </c>
      <c r="AQ51" s="36">
        <f t="shared" ca="1" si="1"/>
        <v>35</v>
      </c>
    </row>
    <row r="52" spans="1:43" s="624" customFormat="1">
      <c r="A52" s="25">
        <f>IF(C52=0,"",SUBTOTAL(3,C$5:C52))</f>
        <v>48</v>
      </c>
      <c r="B52" s="479">
        <v>1</v>
      </c>
      <c r="C52" s="25" t="s">
        <v>286</v>
      </c>
      <c r="D52" s="25" t="str">
        <f>VLOOKUP(C52,Sheet4!$A$1:$B$300,2,0)</f>
        <v>5400002895</v>
      </c>
      <c r="E52" s="56" t="s">
        <v>287</v>
      </c>
      <c r="F52" s="63" t="str">
        <f>VLOOKUP(D52,'Sheet1 (2)'!$D$11:$F$338,3,0)</f>
        <v>Nguyễn Ngọc Diệp Trang</v>
      </c>
      <c r="G52" s="774">
        <f>VLOOKUP(C52,'chuyển xếp 2024'!$C$5:$W$328,17,0)</f>
        <v>8950000</v>
      </c>
      <c r="H52" s="774">
        <f>VLOOKUP(C52,'chuyển xếp 2024'!$C$5:$W$328,19,0)</f>
        <v>2365000</v>
      </c>
      <c r="I52" s="63" t="s">
        <v>63</v>
      </c>
      <c r="J52" s="63">
        <f t="shared" si="2"/>
        <v>0</v>
      </c>
      <c r="K52" s="56" t="s">
        <v>33</v>
      </c>
      <c r="L52" s="56" t="s">
        <v>34</v>
      </c>
      <c r="M52" s="56" t="s">
        <v>135</v>
      </c>
      <c r="N52" s="56" t="s">
        <v>288</v>
      </c>
      <c r="O52" s="106">
        <v>26439</v>
      </c>
      <c r="P52" s="107">
        <v>36418</v>
      </c>
      <c r="Q52" s="56" t="s">
        <v>36</v>
      </c>
      <c r="R52" s="56" t="s">
        <v>289</v>
      </c>
      <c r="S52" s="56" t="str">
        <f t="shared" ca="1" si="0"/>
        <v xml:space="preserve">26 NĂM 11 THÁNG 4 NGÀY </v>
      </c>
      <c r="T52" s="80" t="s">
        <v>290</v>
      </c>
      <c r="U52" s="80" t="str">
        <f>VLOOKUP(C52,Sheet5!$B$2:$G$253,6,0)</f>
        <v>086172005389</v>
      </c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75"/>
      <c r="AH52" s="75"/>
      <c r="AI52" s="46" t="s">
        <v>232</v>
      </c>
      <c r="AJ52" s="108" t="s">
        <v>97</v>
      </c>
      <c r="AK52" s="46" t="s">
        <v>291</v>
      </c>
      <c r="AL52" s="46" t="s">
        <v>291</v>
      </c>
      <c r="AM52" s="66"/>
      <c r="AN52" s="56" t="s">
        <v>50</v>
      </c>
      <c r="AO52" s="56" t="s">
        <v>292</v>
      </c>
      <c r="AP52" s="56" t="s">
        <v>73</v>
      </c>
      <c r="AQ52" s="36">
        <f t="shared" ca="1" si="1"/>
        <v>54</v>
      </c>
    </row>
    <row r="53" spans="1:43" s="624" customFormat="1">
      <c r="A53" s="25">
        <f>IF(C53=0,"",SUBTOTAL(3,C$5:C53))</f>
        <v>49</v>
      </c>
      <c r="B53" s="479">
        <v>2</v>
      </c>
      <c r="C53" s="66" t="s">
        <v>300</v>
      </c>
      <c r="D53" s="25" t="str">
        <f>VLOOKUP(C53,Sheet4!$A$1:$B$300,2,0)</f>
        <v>9222599442</v>
      </c>
      <c r="E53" s="46" t="s">
        <v>301</v>
      </c>
      <c r="F53" s="63" t="str">
        <f>VLOOKUP(D53,'Sheet1 (2)'!$D$11:$F$338,3,0)</f>
        <v>Ngô Thanh Vy</v>
      </c>
      <c r="G53" s="774">
        <f>VLOOKUP(C53,'chuyển xếp 2024'!$C$5:$W$328,17,0)</f>
        <v>6579000</v>
      </c>
      <c r="H53" s="774">
        <f>VLOOKUP(C53,'chuyển xếp 2024'!$C$5:$W$328,19,0)</f>
        <v>0</v>
      </c>
      <c r="I53" s="46" t="s">
        <v>63</v>
      </c>
      <c r="J53" s="63">
        <f t="shared" si="2"/>
        <v>0</v>
      </c>
      <c r="K53" s="56" t="s">
        <v>33</v>
      </c>
      <c r="L53" s="56" t="s">
        <v>34</v>
      </c>
      <c r="M53" s="108"/>
      <c r="N53" s="56" t="s">
        <v>288</v>
      </c>
      <c r="O53" s="75">
        <v>36882</v>
      </c>
      <c r="P53" s="107">
        <v>44805</v>
      </c>
      <c r="Q53" s="56" t="s">
        <v>36</v>
      </c>
      <c r="R53" s="56" t="s">
        <v>302</v>
      </c>
      <c r="S53" s="56" t="str">
        <f t="shared" ca="1" si="0"/>
        <v xml:space="preserve">3 NĂM 11 THÁNG 18 NGÀY </v>
      </c>
      <c r="T53" s="74" t="s">
        <v>303</v>
      </c>
      <c r="U53" s="80" t="str">
        <f>VLOOKUP(C53,Sheet5!$B$2:$G$253,6,0)</f>
        <v>092300000192</v>
      </c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75">
        <v>44306</v>
      </c>
      <c r="AH53" s="75"/>
      <c r="AI53" s="46" t="s">
        <v>232</v>
      </c>
      <c r="AJ53" s="108" t="s">
        <v>304</v>
      </c>
      <c r="AK53" s="108" t="s">
        <v>305</v>
      </c>
      <c r="AL53" s="108" t="s">
        <v>305</v>
      </c>
      <c r="AM53" s="66" t="s">
        <v>306</v>
      </c>
      <c r="AN53" s="155" t="s">
        <v>50</v>
      </c>
      <c r="AO53" s="155" t="s">
        <v>307</v>
      </c>
      <c r="AP53" s="56" t="s">
        <v>60</v>
      </c>
      <c r="AQ53" s="36">
        <f t="shared" ca="1" si="1"/>
        <v>25</v>
      </c>
    </row>
    <row r="54" spans="1:43" s="36" customFormat="1">
      <c r="A54" s="25">
        <f>IF(C54=0,"",SUBTOTAL(3,C$5:C54))</f>
        <v>50</v>
      </c>
      <c r="B54" s="25">
        <v>1</v>
      </c>
      <c r="C54" s="25" t="s">
        <v>252</v>
      </c>
      <c r="D54" s="25" t="str">
        <f>VLOOKUP(C54,Sheet4!$A$1:$B$300,2,0)</f>
        <v>6504006864</v>
      </c>
      <c r="E54" s="63" t="s">
        <v>253</v>
      </c>
      <c r="F54" s="63" t="str">
        <f>VLOOKUP(D54,'Sheet1 (2)'!$D$11:$F$338,3,0)</f>
        <v>Phan Thị Minh Diễn</v>
      </c>
      <c r="G54" s="774">
        <f>VLOOKUP(C54,'chuyển xếp 2024'!$C$5:$W$328,17,0)</f>
        <v>8950000</v>
      </c>
      <c r="H54" s="774">
        <f>VLOOKUP(C54,'chuyển xếp 2024'!$C$5:$W$328,19,0)</f>
        <v>2365000</v>
      </c>
      <c r="I54" s="63" t="s">
        <v>63</v>
      </c>
      <c r="J54" s="63">
        <f t="shared" si="2"/>
        <v>0</v>
      </c>
      <c r="K54" s="63" t="s">
        <v>33</v>
      </c>
      <c r="L54" s="63" t="s">
        <v>34</v>
      </c>
      <c r="M54" s="63" t="s">
        <v>135</v>
      </c>
      <c r="N54" s="56" t="s">
        <v>310</v>
      </c>
      <c r="O54" s="106">
        <v>29531</v>
      </c>
      <c r="P54" s="107">
        <v>38078</v>
      </c>
      <c r="Q54" s="56" t="s">
        <v>36</v>
      </c>
      <c r="R54" s="56" t="s">
        <v>254</v>
      </c>
      <c r="S54" s="56" t="str">
        <f t="shared" ca="1" si="0"/>
        <v xml:space="preserve">22 NĂM 4 THÁNG 18 NGÀY </v>
      </c>
      <c r="T54" s="74" t="s">
        <v>255</v>
      </c>
      <c r="U54" s="80" t="str">
        <f>VLOOKUP(C54,Sheet5!$B$2:$G$253,6,0)</f>
        <v>045180000015</v>
      </c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75">
        <v>44699</v>
      </c>
      <c r="AH54" s="75"/>
      <c r="AI54" s="46" t="s">
        <v>232</v>
      </c>
      <c r="AJ54" s="108" t="s">
        <v>256</v>
      </c>
      <c r="AK54" s="46" t="s">
        <v>257</v>
      </c>
      <c r="AL54" s="46" t="s">
        <v>257</v>
      </c>
      <c r="AM54" s="66"/>
      <c r="AN54" s="56" t="s">
        <v>50</v>
      </c>
      <c r="AO54" s="56" t="s">
        <v>258</v>
      </c>
      <c r="AP54" s="56" t="s">
        <v>60</v>
      </c>
      <c r="AQ54" s="36">
        <f t="shared" ca="1" si="1"/>
        <v>45</v>
      </c>
    </row>
    <row r="55" spans="1:43" s="624" customFormat="1">
      <c r="A55" s="25">
        <f>IF(C55=0,"",SUBTOTAL(3,C$5:C55))</f>
        <v>51</v>
      </c>
      <c r="B55" s="25">
        <v>2</v>
      </c>
      <c r="C55" s="25" t="s">
        <v>313</v>
      </c>
      <c r="D55" s="25" t="str">
        <f>VLOOKUP(C55,Sheet4!$A$1:$B$300,2,0)</f>
        <v>5303001410</v>
      </c>
      <c r="E55" s="56" t="s">
        <v>314</v>
      </c>
      <c r="F55" s="63" t="str">
        <f>VLOOKUP(D55,'Sheet1 (2)'!$D$11:$F$338,3,0)</f>
        <v>Bùi Hữu Thọ</v>
      </c>
      <c r="G55" s="774">
        <f>VLOOKUP(C55,'chuyển xếp 2024'!$C$5:$W$328,17,0)</f>
        <v>8950000</v>
      </c>
      <c r="H55" s="774">
        <f>VLOOKUP(C55,'chuyển xếp 2024'!$C$5:$W$328,19,0)</f>
        <v>2365000</v>
      </c>
      <c r="I55" s="56" t="s">
        <v>32</v>
      </c>
      <c r="J55" s="63">
        <f t="shared" si="2"/>
        <v>1</v>
      </c>
      <c r="K55" s="56" t="s">
        <v>33</v>
      </c>
      <c r="L55" s="56" t="s">
        <v>34</v>
      </c>
      <c r="M55" s="56" t="s">
        <v>64</v>
      </c>
      <c r="N55" s="56" t="s">
        <v>310</v>
      </c>
      <c r="O55" s="106">
        <v>26764</v>
      </c>
      <c r="P55" s="107">
        <v>40781</v>
      </c>
      <c r="Q55" s="46" t="s">
        <v>36</v>
      </c>
      <c r="R55" s="56" t="s">
        <v>315</v>
      </c>
      <c r="S55" s="56" t="str">
        <f t="shared" ca="1" si="0"/>
        <v xml:space="preserve">14 NĂM 11 THÁNG 24 NGÀY </v>
      </c>
      <c r="T55" s="80" t="s">
        <v>311</v>
      </c>
      <c r="U55" s="80" t="str">
        <f>VLOOKUP(C55,Sheet5!$B$2:$G$253,6,0)</f>
        <v>092073008774</v>
      </c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75"/>
      <c r="AH55" s="75"/>
      <c r="AI55" s="46" t="s">
        <v>232</v>
      </c>
      <c r="AJ55" s="108" t="s">
        <v>316</v>
      </c>
      <c r="AK55" s="46" t="s">
        <v>317</v>
      </c>
      <c r="AL55" s="46"/>
      <c r="AM55" s="66"/>
      <c r="AN55" s="56" t="s">
        <v>50</v>
      </c>
      <c r="AO55" s="56" t="s">
        <v>81</v>
      </c>
      <c r="AP55" s="56" t="s">
        <v>60</v>
      </c>
      <c r="AQ55" s="36">
        <f t="shared" ca="1" si="1"/>
        <v>53</v>
      </c>
    </row>
    <row r="56" spans="1:43" s="624" customFormat="1">
      <c r="A56" s="25">
        <f>IF(C56=0,"",SUBTOTAL(3,C$5:C56))</f>
        <v>52</v>
      </c>
      <c r="B56" s="25">
        <v>3</v>
      </c>
      <c r="C56" s="25" t="s">
        <v>318</v>
      </c>
      <c r="D56" s="25" t="str">
        <f>VLOOKUP(C56,Sheet4!$A$1:$B$300,2,0)</f>
        <v>9313001993</v>
      </c>
      <c r="E56" s="56" t="s">
        <v>319</v>
      </c>
      <c r="F56" s="63" t="str">
        <f>VLOOKUP(D56,'Sheet1 (2)'!$D$11:$F$338,3,0)</f>
        <v>Nguyễn Thị Phương Lan</v>
      </c>
      <c r="G56" s="774">
        <f>VLOOKUP(C56,'chuyển xếp 2024'!$C$5:$W$328,17,0)</f>
        <v>7105000</v>
      </c>
      <c r="H56" s="774">
        <f>VLOOKUP(C56,'chuyển xếp 2024'!$C$5:$W$328,19,0)</f>
        <v>0</v>
      </c>
      <c r="I56" s="63" t="s">
        <v>63</v>
      </c>
      <c r="J56" s="63">
        <f t="shared" si="2"/>
        <v>0</v>
      </c>
      <c r="K56" s="56" t="s">
        <v>33</v>
      </c>
      <c r="L56" s="56" t="s">
        <v>34</v>
      </c>
      <c r="M56" s="56"/>
      <c r="N56" s="56" t="s">
        <v>310</v>
      </c>
      <c r="O56" s="106">
        <v>32979</v>
      </c>
      <c r="P56" s="107">
        <v>44287</v>
      </c>
      <c r="Q56" s="46" t="s">
        <v>36</v>
      </c>
      <c r="R56" s="56" t="s">
        <v>320</v>
      </c>
      <c r="S56" s="56" t="str">
        <f t="shared" ca="1" si="0"/>
        <v xml:space="preserve">5 NĂM 4 THÁNG 18 NGÀY </v>
      </c>
      <c r="T56" s="523" t="s">
        <v>321</v>
      </c>
      <c r="U56" s="80" t="str">
        <f>VLOOKUP(C56,Sheet5!$B$2:$G$253,6,0)</f>
        <v>092190007202</v>
      </c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75">
        <v>44421</v>
      </c>
      <c r="AH56" s="75"/>
      <c r="AI56" s="46" t="s">
        <v>232</v>
      </c>
      <c r="AJ56" s="108" t="s">
        <v>322</v>
      </c>
      <c r="AK56" s="46" t="s">
        <v>323</v>
      </c>
      <c r="AL56" s="46"/>
      <c r="AM56" s="66"/>
      <c r="AN56" s="56" t="s">
        <v>50</v>
      </c>
      <c r="AO56" s="56" t="s">
        <v>59</v>
      </c>
      <c r="AP56" s="56" t="s">
        <v>60</v>
      </c>
      <c r="AQ56" s="36">
        <f t="shared" ca="1" si="1"/>
        <v>36</v>
      </c>
    </row>
    <row r="57" spans="1:43" s="624" customFormat="1">
      <c r="A57" s="25">
        <f>IF(C57=0,"",SUBTOTAL(3,C$5:C57))</f>
        <v>53</v>
      </c>
      <c r="B57" s="25">
        <v>4</v>
      </c>
      <c r="C57" s="622" t="s">
        <v>1957</v>
      </c>
      <c r="D57" s="25" t="str">
        <f>VLOOKUP(C57,Sheet4!$A$1:$B$300,2,0)</f>
        <v>9520882642</v>
      </c>
      <c r="E57" s="623" t="s">
        <v>1963</v>
      </c>
      <c r="F57" s="63" t="str">
        <f>VLOOKUP(D57,'Sheet1 (2)'!$D$11:$F$338,3,0)</f>
        <v>Mã Thị Mỹ Huyền</v>
      </c>
      <c r="G57" s="774">
        <f>VLOOKUP(C57,'chuyển xếp 2024'!$C$5:$W$328,17,0)</f>
        <v>6579000</v>
      </c>
      <c r="H57" s="774">
        <f>VLOOKUP(C57,'chuyển xếp 2024'!$C$5:$W$328,19,0)</f>
        <v>0</v>
      </c>
      <c r="I57" s="63" t="s">
        <v>63</v>
      </c>
      <c r="J57" s="63">
        <f t="shared" si="2"/>
        <v>0</v>
      </c>
      <c r="K57" s="56" t="s">
        <v>33</v>
      </c>
      <c r="L57" s="56" t="s">
        <v>34</v>
      </c>
      <c r="M57" s="56"/>
      <c r="N57" s="56" t="s">
        <v>310</v>
      </c>
      <c r="O57" s="621">
        <v>36755</v>
      </c>
      <c r="P57" s="621">
        <v>45231</v>
      </c>
      <c r="Q57" s="46" t="s">
        <v>36</v>
      </c>
      <c r="R57" s="56" t="s">
        <v>1965</v>
      </c>
      <c r="S57" s="56" t="str">
        <f t="shared" ca="1" si="0"/>
        <v xml:space="preserve">2 NĂM 9 THÁNG 18 NGÀY </v>
      </c>
      <c r="T57" s="523" t="s">
        <v>1966</v>
      </c>
      <c r="U57" s="80" t="s">
        <v>1966</v>
      </c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75"/>
      <c r="AH57" s="75"/>
      <c r="AI57" s="46"/>
      <c r="AJ57" s="108"/>
      <c r="AK57" s="46"/>
      <c r="AL57" s="46"/>
      <c r="AM57" s="66"/>
      <c r="AN57" s="56" t="s">
        <v>50</v>
      </c>
      <c r="AO57" s="56"/>
      <c r="AP57" s="56"/>
      <c r="AQ57" s="36">
        <f t="shared" ca="1" si="1"/>
        <v>26</v>
      </c>
    </row>
    <row r="58" spans="1:43" s="624" customFormat="1">
      <c r="A58" s="25">
        <f>IF(C58=0,"",SUBTOTAL(3,C$5:C58))</f>
        <v>54</v>
      </c>
      <c r="B58" s="25">
        <v>5</v>
      </c>
      <c r="C58" s="25" t="s">
        <v>327</v>
      </c>
      <c r="D58" s="25" t="str">
        <f>VLOOKUP(C58,Sheet4!$A$1:$B$300,2,0)</f>
        <v>6505000284</v>
      </c>
      <c r="E58" s="56" t="s">
        <v>328</v>
      </c>
      <c r="F58" s="63" t="str">
        <f>VLOOKUP(D58,'Sheet1 (2)'!$D$11:$F$338,3,0)</f>
        <v>Ngô Thành Đang</v>
      </c>
      <c r="G58" s="774">
        <f>VLOOKUP(C58,'chuyển xếp 2024'!$C$5:$W$328,17,0)</f>
        <v>5466000</v>
      </c>
      <c r="H58" s="774">
        <f>VLOOKUP(C58,'chuyển xếp 2024'!$C$5:$W$328,19,0)</f>
        <v>0</v>
      </c>
      <c r="I58" s="63" t="s">
        <v>32</v>
      </c>
      <c r="J58" s="63">
        <f t="shared" si="2"/>
        <v>1</v>
      </c>
      <c r="K58" s="56" t="s">
        <v>33</v>
      </c>
      <c r="L58" s="56" t="s">
        <v>34</v>
      </c>
      <c r="M58" s="56"/>
      <c r="N58" s="56" t="s">
        <v>329</v>
      </c>
      <c r="O58" s="106">
        <v>28559</v>
      </c>
      <c r="P58" s="107">
        <v>44562</v>
      </c>
      <c r="Q58" s="46" t="s">
        <v>36</v>
      </c>
      <c r="R58" s="56" t="s">
        <v>330</v>
      </c>
      <c r="S58" s="56" t="str">
        <f t="shared" ca="1" si="0"/>
        <v xml:space="preserve">4 NĂM 7 THÁNG 18 NGÀY </v>
      </c>
      <c r="T58" s="74" t="s">
        <v>331</v>
      </c>
      <c r="U58" s="80" t="str">
        <f>VLOOKUP(C58,Sheet5!$B$2:$G$253,6,0)</f>
        <v>030078000895</v>
      </c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75">
        <v>44269</v>
      </c>
      <c r="AH58" s="75"/>
      <c r="AI58" s="46" t="s">
        <v>232</v>
      </c>
      <c r="AJ58" s="108"/>
      <c r="AK58" s="46" t="s">
        <v>332</v>
      </c>
      <c r="AL58" s="46"/>
      <c r="AM58" s="66" t="s">
        <v>333</v>
      </c>
      <c r="AN58" s="56" t="s">
        <v>50</v>
      </c>
      <c r="AO58" s="56" t="s">
        <v>334</v>
      </c>
      <c r="AP58" s="56" t="s">
        <v>335</v>
      </c>
      <c r="AQ58" s="36">
        <f t="shared" ca="1" si="1"/>
        <v>48</v>
      </c>
    </row>
    <row r="59" spans="1:43" s="624" customFormat="1">
      <c r="A59" s="25">
        <f>IF(C59=0,"",SUBTOTAL(3,C$5:C59))</f>
        <v>55</v>
      </c>
      <c r="B59" s="479">
        <v>1</v>
      </c>
      <c r="C59" s="25" t="s">
        <v>336</v>
      </c>
      <c r="D59" s="25" t="str">
        <f>VLOOKUP(C59,Sheet4!$A$1:$B$300,2,0)</f>
        <v>5499003407</v>
      </c>
      <c r="E59" s="63" t="s">
        <v>337</v>
      </c>
      <c r="F59" s="63" t="str">
        <f>VLOOKUP(D59,'Sheet1 (2)'!$D$11:$F$338,3,0)</f>
        <v>Lê Thị Thu Hồng</v>
      </c>
      <c r="G59" s="774">
        <f>VLOOKUP(C59,'chuyển xếp 2024'!$C$5:$W$328,17,0)</f>
        <v>7780000</v>
      </c>
      <c r="H59" s="774">
        <f>VLOOKUP(C59,'chuyển xếp 2024'!$C$5:$W$328,19,0)</f>
        <v>1419000</v>
      </c>
      <c r="I59" s="63" t="s">
        <v>63</v>
      </c>
      <c r="J59" s="63">
        <f t="shared" si="2"/>
        <v>0</v>
      </c>
      <c r="K59" s="63" t="s">
        <v>33</v>
      </c>
      <c r="L59" s="63" t="s">
        <v>34</v>
      </c>
      <c r="M59" s="63" t="s">
        <v>338</v>
      </c>
      <c r="N59" s="56" t="s">
        <v>339</v>
      </c>
      <c r="O59" s="106">
        <v>27748</v>
      </c>
      <c r="P59" s="107">
        <v>35948</v>
      </c>
      <c r="Q59" s="56" t="s">
        <v>36</v>
      </c>
      <c r="R59" s="56" t="s">
        <v>340</v>
      </c>
      <c r="S59" s="56" t="str">
        <f t="shared" ca="1" si="0"/>
        <v xml:space="preserve">28 NĂM 2 THÁNG 17 NGÀY </v>
      </c>
      <c r="T59" s="74" t="s">
        <v>1532</v>
      </c>
      <c r="U59" s="80" t="str">
        <f>VLOOKUP(C59,Sheet5!$B$2:$G$253,6,0)</f>
        <v>054175000014</v>
      </c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75">
        <v>42690</v>
      </c>
      <c r="AH59" s="75"/>
      <c r="AI59" s="46" t="s">
        <v>232</v>
      </c>
      <c r="AJ59" s="108" t="s">
        <v>341</v>
      </c>
      <c r="AK59" s="46" t="s">
        <v>342</v>
      </c>
      <c r="AL59" s="46" t="s">
        <v>343</v>
      </c>
      <c r="AM59" s="66"/>
      <c r="AN59" s="56" t="s">
        <v>156</v>
      </c>
      <c r="AO59" s="56"/>
      <c r="AP59" s="56" t="s">
        <v>73</v>
      </c>
      <c r="AQ59" s="36">
        <f t="shared" ca="1" si="1"/>
        <v>50</v>
      </c>
    </row>
    <row r="60" spans="1:43" s="430" customFormat="1">
      <c r="A60" s="421">
        <f>IF(C60=0,"",SUBTOTAL(3,C$5:C60))</f>
        <v>56</v>
      </c>
      <c r="B60" s="479">
        <v>2</v>
      </c>
      <c r="C60" s="421" t="s">
        <v>344</v>
      </c>
      <c r="D60" s="421" t="str">
        <f>VLOOKUP(C60,Sheet4!$A$1:$B$300,2,0)</f>
        <v>6505002767</v>
      </c>
      <c r="E60" s="424" t="s">
        <v>345</v>
      </c>
      <c r="F60" s="63" t="str">
        <f>VLOOKUP(D60,'Sheet1 (2)'!$D$11:$F$338,3,0)</f>
        <v>Lê Thị Thanh Thúy</v>
      </c>
      <c r="G60" s="774">
        <v>7164000</v>
      </c>
      <c r="H60" s="766"/>
      <c r="I60" s="424" t="s">
        <v>63</v>
      </c>
      <c r="J60" s="63">
        <f t="shared" si="2"/>
        <v>0</v>
      </c>
      <c r="K60" s="424" t="s">
        <v>33</v>
      </c>
      <c r="L60" s="424" t="s">
        <v>34</v>
      </c>
      <c r="M60" s="424"/>
      <c r="N60" s="427" t="s">
        <v>339</v>
      </c>
      <c r="O60" s="444">
        <v>26944</v>
      </c>
      <c r="P60" s="441">
        <v>38169</v>
      </c>
      <c r="Q60" s="427" t="s">
        <v>36</v>
      </c>
      <c r="R60" s="427" t="s">
        <v>346</v>
      </c>
      <c r="S60" s="427" t="str">
        <f t="shared" ca="1" si="0"/>
        <v xml:space="preserve">22 NĂM 1 THÁNG 18 NGÀY </v>
      </c>
      <c r="T60" s="442" t="s">
        <v>1533</v>
      </c>
      <c r="U60" s="428" t="str">
        <f>VLOOKUP(C60,Sheet5!$B$2:$G$253,6,0)</f>
        <v>093173012731</v>
      </c>
      <c r="V60" s="428"/>
      <c r="W60" s="428"/>
      <c r="X60" s="428"/>
      <c r="Y60" s="428"/>
      <c r="Z60" s="428"/>
      <c r="AA60" s="428"/>
      <c r="AB60" s="428"/>
      <c r="AC60" s="428"/>
      <c r="AD60" s="428"/>
      <c r="AE60" s="428"/>
      <c r="AF60" s="428"/>
      <c r="AG60" s="425"/>
      <c r="AH60" s="425"/>
      <c r="AI60" s="443" t="s">
        <v>232</v>
      </c>
      <c r="AJ60" s="429" t="s">
        <v>347</v>
      </c>
      <c r="AK60" s="443" t="s">
        <v>348</v>
      </c>
      <c r="AL60" s="443" t="s">
        <v>348</v>
      </c>
      <c r="AM60" s="422"/>
      <c r="AN60" s="427" t="s">
        <v>156</v>
      </c>
      <c r="AO60" s="427"/>
      <c r="AP60" s="427" t="s">
        <v>349</v>
      </c>
      <c r="AQ60" s="430">
        <f t="shared" ca="1" si="1"/>
        <v>52</v>
      </c>
    </row>
    <row r="61" spans="1:43" s="36" customFormat="1">
      <c r="A61" s="25">
        <f>IF(C61=0,"",SUBTOTAL(3,C$5:C61))</f>
        <v>57</v>
      </c>
      <c r="B61" s="479">
        <v>3</v>
      </c>
      <c r="C61" s="25" t="s">
        <v>351</v>
      </c>
      <c r="D61" s="25" t="str">
        <f>VLOOKUP(C61,Sheet4!$A$1:$B$300,2,0)</f>
        <v>5496032602</v>
      </c>
      <c r="E61" s="63" t="s">
        <v>352</v>
      </c>
      <c r="F61" s="63" t="str">
        <f>VLOOKUP(D61,'Sheet1 (2)'!$D$11:$F$338,3,0)</f>
        <v>Hồ Xuân Việt</v>
      </c>
      <c r="G61" s="774">
        <f>VLOOKUP(C61,'chuyển xếp 2024'!$C$5:$W$328,17,0)</f>
        <v>7780000</v>
      </c>
      <c r="H61" s="774">
        <f>VLOOKUP(C61,'chuyển xếp 2024'!$C$5:$W$328,19,0)</f>
        <v>0</v>
      </c>
      <c r="I61" s="63" t="s">
        <v>32</v>
      </c>
      <c r="J61" s="63">
        <f t="shared" si="2"/>
        <v>1</v>
      </c>
      <c r="K61" s="63" t="s">
        <v>33</v>
      </c>
      <c r="L61" s="63" t="s">
        <v>34</v>
      </c>
      <c r="M61" s="63"/>
      <c r="N61" s="56" t="s">
        <v>339</v>
      </c>
      <c r="O61" s="106">
        <v>26308</v>
      </c>
      <c r="P61" s="107">
        <v>34403</v>
      </c>
      <c r="Q61" s="56" t="s">
        <v>36</v>
      </c>
      <c r="R61" s="56" t="s">
        <v>353</v>
      </c>
      <c r="S61" s="56" t="str">
        <f t="shared" ca="1" si="0"/>
        <v xml:space="preserve">32 NĂM 5 THÁNG 9 NGÀY </v>
      </c>
      <c r="T61" s="74" t="s">
        <v>1750</v>
      </c>
      <c r="U61" s="80" t="str">
        <f>VLOOKUP(C61,Sheet5!$B$2:$G$253,6,0)</f>
        <v>052072013074</v>
      </c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75">
        <v>41949</v>
      </c>
      <c r="AH61" s="75"/>
      <c r="AI61" s="46" t="s">
        <v>232</v>
      </c>
      <c r="AJ61" s="108" t="s">
        <v>322</v>
      </c>
      <c r="AK61" s="46" t="s">
        <v>342</v>
      </c>
      <c r="AL61" s="46" t="s">
        <v>343</v>
      </c>
      <c r="AM61" s="66"/>
      <c r="AN61" s="56" t="s">
        <v>156</v>
      </c>
      <c r="AO61" s="56"/>
      <c r="AP61" s="56" t="s">
        <v>349</v>
      </c>
      <c r="AQ61" s="36">
        <f t="shared" ca="1" si="1"/>
        <v>54</v>
      </c>
    </row>
    <row r="62" spans="1:43" s="36" customFormat="1" ht="19.5" customHeight="1">
      <c r="A62" s="25">
        <f>IF(C62=0,"",SUBTOTAL(3,C$5:C62))</f>
        <v>58</v>
      </c>
      <c r="B62" s="479">
        <v>4</v>
      </c>
      <c r="C62" s="25" t="s">
        <v>354</v>
      </c>
      <c r="D62" s="25" t="str">
        <f>VLOOKUP(C62,Sheet4!$A$1:$B$300,2,0)</f>
        <v>9208026155</v>
      </c>
      <c r="E62" s="56" t="s">
        <v>355</v>
      </c>
      <c r="F62" s="63" t="str">
        <f>VLOOKUP(D62,'Sheet1 (2)'!$D$11:$F$338,3,0)</f>
        <v>Trần Lương Nhân</v>
      </c>
      <c r="G62" s="774">
        <f>VLOOKUP(C62,'chuyển xếp 2024'!$C$5:$W$328,17,0)</f>
        <v>7073000</v>
      </c>
      <c r="H62" s="774">
        <f>VLOOKUP(C62,'chuyển xếp 2024'!$C$5:$W$328,19,0)</f>
        <v>946000</v>
      </c>
      <c r="I62" s="56" t="s">
        <v>32</v>
      </c>
      <c r="J62" s="63">
        <f t="shared" si="2"/>
        <v>1</v>
      </c>
      <c r="K62" s="63" t="s">
        <v>33</v>
      </c>
      <c r="L62" s="63" t="s">
        <v>34</v>
      </c>
      <c r="M62" s="56"/>
      <c r="N62" s="56" t="s">
        <v>339</v>
      </c>
      <c r="O62" s="106">
        <v>29383</v>
      </c>
      <c r="P62" s="107">
        <v>39742</v>
      </c>
      <c r="Q62" s="56" t="s">
        <v>36</v>
      </c>
      <c r="R62" s="56" t="s">
        <v>356</v>
      </c>
      <c r="S62" s="56" t="str">
        <f t="shared" ca="1" si="0"/>
        <v xml:space="preserve">17 NĂM 9 THÁNG 29 NGÀY </v>
      </c>
      <c r="T62" s="74" t="s">
        <v>1535</v>
      </c>
      <c r="U62" s="80" t="str">
        <f>VLOOKUP(C62,Sheet5!$B$2:$G$253,6,0)</f>
        <v>083080000109</v>
      </c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75">
        <v>42691</v>
      </c>
      <c r="AH62" s="75"/>
      <c r="AI62" s="46" t="s">
        <v>232</v>
      </c>
      <c r="AJ62" s="108" t="s">
        <v>357</v>
      </c>
      <c r="AK62" s="46" t="s">
        <v>358</v>
      </c>
      <c r="AL62" s="46" t="s">
        <v>358</v>
      </c>
      <c r="AM62" s="66"/>
      <c r="AN62" s="56" t="s">
        <v>156</v>
      </c>
      <c r="AO62" s="56"/>
      <c r="AP62" s="56" t="s">
        <v>349</v>
      </c>
      <c r="AQ62" s="36">
        <f t="shared" ca="1" si="1"/>
        <v>46</v>
      </c>
    </row>
    <row r="63" spans="1:43" s="36" customFormat="1">
      <c r="A63" s="25">
        <f>IF(C63=0,"",SUBTOTAL(3,C$5:C63))</f>
        <v>59</v>
      </c>
      <c r="B63" s="479">
        <v>5</v>
      </c>
      <c r="C63" s="25" t="s">
        <v>365</v>
      </c>
      <c r="D63" s="25" t="str">
        <f>VLOOKUP(C63,Sheet4!$A$1:$B$300,2,0)</f>
        <v>5496032620</v>
      </c>
      <c r="E63" s="63" t="s">
        <v>366</v>
      </c>
      <c r="F63" s="63" t="str">
        <f>VLOOKUP(D63,'Sheet1 (2)'!$D$11:$F$338,3,0)</f>
        <v>Nguyễn Tất Thắng</v>
      </c>
      <c r="G63" s="774">
        <f>VLOOKUP(C63,'chuyển xếp 2024'!$C$5:$W$328,17,0)</f>
        <v>7780000</v>
      </c>
      <c r="H63" s="774">
        <f>VLOOKUP(C63,'chuyển xếp 2024'!$C$5:$W$328,19,0)</f>
        <v>0</v>
      </c>
      <c r="I63" s="56" t="s">
        <v>32</v>
      </c>
      <c r="J63" s="63">
        <f t="shared" si="2"/>
        <v>1</v>
      </c>
      <c r="K63" s="63" t="s">
        <v>33</v>
      </c>
      <c r="L63" s="63" t="s">
        <v>34</v>
      </c>
      <c r="M63" s="56"/>
      <c r="N63" s="56" t="s">
        <v>339</v>
      </c>
      <c r="O63" s="106">
        <v>25112</v>
      </c>
      <c r="P63" s="107">
        <v>33055</v>
      </c>
      <c r="Q63" s="56" t="s">
        <v>36</v>
      </c>
      <c r="R63" s="56" t="s">
        <v>367</v>
      </c>
      <c r="S63" s="56" t="str">
        <f t="shared" ca="1" si="0"/>
        <v xml:space="preserve">36 NĂM 1 THÁNG 18 NGÀY </v>
      </c>
      <c r="T63" s="74" t="s">
        <v>1537</v>
      </c>
      <c r="U63" s="80" t="str">
        <f>VLOOKUP(C63,Sheet5!$B$2:$G$253,6,0)</f>
        <v>025068011796</v>
      </c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75"/>
      <c r="AH63" s="75"/>
      <c r="AI63" s="46" t="s">
        <v>232</v>
      </c>
      <c r="AJ63" s="108" t="s">
        <v>368</v>
      </c>
      <c r="AK63" s="46" t="s">
        <v>369</v>
      </c>
      <c r="AL63" s="46" t="s">
        <v>369</v>
      </c>
      <c r="AM63" s="66"/>
      <c r="AN63" s="56" t="s">
        <v>156</v>
      </c>
      <c r="AO63" s="56"/>
      <c r="AP63" s="56" t="s">
        <v>349</v>
      </c>
      <c r="AQ63" s="36">
        <f t="shared" ca="1" si="1"/>
        <v>57</v>
      </c>
    </row>
    <row r="64" spans="1:43" s="36" customFormat="1" ht="20.25" customHeight="1">
      <c r="A64" s="25">
        <f>IF(C64=0,"",SUBTOTAL(3,C$5:C64))</f>
        <v>60</v>
      </c>
      <c r="B64" s="479">
        <v>6</v>
      </c>
      <c r="C64" s="25" t="s">
        <v>419</v>
      </c>
      <c r="D64" s="25" t="str">
        <f>VLOOKUP(C64,Sheet4!$A$1:$B$300,2,0)</f>
        <v>6506006784</v>
      </c>
      <c r="E64" s="63" t="s">
        <v>420</v>
      </c>
      <c r="F64" s="63" t="str">
        <f>VLOOKUP(D64,'Sheet1 (2)'!$D$11:$F$338,3,0)</f>
        <v>Nguyễn Thị Thanh Tâm</v>
      </c>
      <c r="G64" s="774">
        <f>VLOOKUP(C64,'chuyển xếp 2024'!$C$5:$W$328,17,0)</f>
        <v>8287000</v>
      </c>
      <c r="H64" s="774">
        <f>VLOOKUP(C64,'chuyển xếp 2024'!$C$5:$W$328,19,0)</f>
        <v>0</v>
      </c>
      <c r="I64" s="63" t="s">
        <v>63</v>
      </c>
      <c r="J64" s="63">
        <f t="shared" si="2"/>
        <v>0</v>
      </c>
      <c r="K64" s="63" t="s">
        <v>33</v>
      </c>
      <c r="L64" s="63" t="s">
        <v>34</v>
      </c>
      <c r="M64" s="63"/>
      <c r="N64" s="56" t="s">
        <v>390</v>
      </c>
      <c r="O64" s="106">
        <v>29613</v>
      </c>
      <c r="P64" s="107">
        <v>38657</v>
      </c>
      <c r="Q64" s="56" t="s">
        <v>36</v>
      </c>
      <c r="R64" s="56" t="s">
        <v>421</v>
      </c>
      <c r="S64" s="56" t="str">
        <f t="shared" ca="1" si="0"/>
        <v xml:space="preserve">20 NĂM 9 THÁNG 18 NGÀY </v>
      </c>
      <c r="T64" s="877" t="s">
        <v>422</v>
      </c>
      <c r="U64" s="80" t="str">
        <f>VLOOKUP(C64,Sheet5!$B$2:$G$253,6,0)</f>
        <v>042181000294</v>
      </c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75">
        <v>42843</v>
      </c>
      <c r="AH64" s="75"/>
      <c r="AI64" s="46" t="s">
        <v>232</v>
      </c>
      <c r="AJ64" s="108" t="s">
        <v>423</v>
      </c>
      <c r="AK64" s="46" t="s">
        <v>213</v>
      </c>
      <c r="AL64" s="46" t="s">
        <v>424</v>
      </c>
      <c r="AM64" s="332" t="s">
        <v>425</v>
      </c>
      <c r="AN64" s="56" t="s">
        <v>50</v>
      </c>
      <c r="AO64" s="56" t="s">
        <v>72</v>
      </c>
      <c r="AP64" s="56" t="s">
        <v>60</v>
      </c>
      <c r="AQ64" s="36">
        <f t="shared" ca="1" si="1"/>
        <v>45</v>
      </c>
    </row>
    <row r="65" spans="1:43" s="36" customFormat="1">
      <c r="A65" s="25">
        <f>IF(C65=0,"",SUBTOTAL(3,C$5:C65))</f>
        <v>61</v>
      </c>
      <c r="B65" s="479">
        <v>7</v>
      </c>
      <c r="C65" s="25" t="s">
        <v>435</v>
      </c>
      <c r="D65" s="25" t="str">
        <f>VLOOKUP(C65,Sheet4!$A$1:$B$300,2,0)</f>
        <v>5404002323</v>
      </c>
      <c r="E65" s="63" t="s">
        <v>436</v>
      </c>
      <c r="F65" s="63" t="str">
        <f>VLOOKUP(D65,'Sheet1 (2)'!$D$11:$F$338,3,0)</f>
        <v>Trần Thị Thiên Giang</v>
      </c>
      <c r="G65" s="774">
        <f>VLOOKUP(C65,'chuyển xếp 2024'!$C$5:$W$328,17,0)</f>
        <v>7929000</v>
      </c>
      <c r="H65" s="774">
        <f>VLOOKUP(C65,'chuyển xếp 2024'!$C$5:$W$328,19,0)</f>
        <v>0</v>
      </c>
      <c r="I65" s="63" t="s">
        <v>63</v>
      </c>
      <c r="J65" s="63">
        <f t="shared" si="2"/>
        <v>0</v>
      </c>
      <c r="K65" s="63" t="s">
        <v>33</v>
      </c>
      <c r="L65" s="63" t="s">
        <v>34</v>
      </c>
      <c r="M65" s="63"/>
      <c r="N65" s="56" t="s">
        <v>390</v>
      </c>
      <c r="O65" s="106">
        <v>30126</v>
      </c>
      <c r="P65" s="107">
        <v>37803</v>
      </c>
      <c r="Q65" s="56" t="s">
        <v>36</v>
      </c>
      <c r="R65" s="56" t="s">
        <v>437</v>
      </c>
      <c r="S65" s="56" t="str">
        <f t="shared" ca="1" si="0"/>
        <v xml:space="preserve">23 NĂM 1 THÁNG 18 NGÀY </v>
      </c>
      <c r="T65" s="80" t="s">
        <v>438</v>
      </c>
      <c r="U65" s="80" t="str">
        <f>VLOOKUP(C65,Sheet5!$B$2:$G$253,6,0)</f>
        <v>089182013259</v>
      </c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75"/>
      <c r="AH65" s="75"/>
      <c r="AI65" s="46" t="s">
        <v>232</v>
      </c>
      <c r="AJ65" s="108" t="s">
        <v>439</v>
      </c>
      <c r="AK65" s="46" t="s">
        <v>440</v>
      </c>
      <c r="AL65" s="46" t="s">
        <v>440</v>
      </c>
      <c r="AM65" s="332" t="s">
        <v>441</v>
      </c>
      <c r="AN65" s="56" t="s">
        <v>156</v>
      </c>
      <c r="AO65" s="56"/>
      <c r="AP65" s="56" t="s">
        <v>60</v>
      </c>
      <c r="AQ65" s="36">
        <f t="shared" ca="1" si="1"/>
        <v>44</v>
      </c>
    </row>
    <row r="66" spans="1:43" s="36" customFormat="1">
      <c r="A66" s="25">
        <f>IF(C66=0,"",SUBTOTAL(3,C$5:C66))</f>
        <v>62</v>
      </c>
      <c r="B66" s="479">
        <v>8</v>
      </c>
      <c r="C66" s="25" t="s">
        <v>2732</v>
      </c>
      <c r="D66" s="25" t="s">
        <v>2879</v>
      </c>
      <c r="E66" s="63" t="s">
        <v>2733</v>
      </c>
      <c r="F66" s="63" t="str">
        <f>VLOOKUP(D66,'Sheet1 (2)'!$D$11:$F$338,3,0)</f>
        <v>Nguyễn Việt Đức</v>
      </c>
      <c r="G66" s="774">
        <f>VLOOKUP(C66,'chuyển xếp 2024'!$C$5:$W$328,17,0)</f>
        <v>5314000</v>
      </c>
      <c r="H66" s="774"/>
      <c r="I66" s="56" t="s">
        <v>32</v>
      </c>
      <c r="J66" s="63">
        <f t="shared" si="2"/>
        <v>1</v>
      </c>
      <c r="K66" s="63" t="s">
        <v>33</v>
      </c>
      <c r="L66" s="63" t="s">
        <v>34</v>
      </c>
      <c r="M66" s="56"/>
      <c r="N66" s="56" t="s">
        <v>339</v>
      </c>
      <c r="O66" s="106">
        <v>34869</v>
      </c>
      <c r="P66" s="107">
        <v>45717</v>
      </c>
      <c r="Q66" s="107" t="s">
        <v>117</v>
      </c>
      <c r="R66" s="56" t="s">
        <v>2734</v>
      </c>
      <c r="S66" s="56" t="str">
        <f t="shared" ca="1" si="0"/>
        <v xml:space="preserve">1 NĂM 5 THÁNG 18 NGÀY </v>
      </c>
      <c r="T66" s="74" t="s">
        <v>2735</v>
      </c>
      <c r="U66" s="80" t="s">
        <v>2735</v>
      </c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75">
        <v>44460</v>
      </c>
      <c r="AH66" s="75"/>
      <c r="AI66" s="46" t="s">
        <v>232</v>
      </c>
      <c r="AJ66" s="108" t="s">
        <v>2736</v>
      </c>
      <c r="AK66" s="46" t="s">
        <v>2737</v>
      </c>
      <c r="AL66" s="46" t="s">
        <v>2737</v>
      </c>
      <c r="AM66" s="332" t="s">
        <v>2738</v>
      </c>
      <c r="AN66" s="56" t="s">
        <v>50</v>
      </c>
      <c r="AO66" s="56" t="s">
        <v>2739</v>
      </c>
      <c r="AP66" s="56" t="s">
        <v>349</v>
      </c>
      <c r="AQ66" s="36">
        <f t="shared" ca="1" si="1"/>
        <v>31</v>
      </c>
    </row>
    <row r="67" spans="1:43" s="36" customFormat="1">
      <c r="A67" s="25">
        <f>IF(C67=0,"",SUBTOTAL(3,C$5:C67))</f>
        <v>63</v>
      </c>
      <c r="B67" s="25">
        <v>9</v>
      </c>
      <c r="C67" s="369" t="s">
        <v>2905</v>
      </c>
      <c r="D67" s="936" t="s">
        <v>3259</v>
      </c>
      <c r="E67" s="370" t="s">
        <v>3261</v>
      </c>
      <c r="F67" s="63" t="str">
        <f>VLOOKUP(D67,'Sheet1 (2)'!$D$11:$F$338,3,0)</f>
        <v>Tô Đông Khoa</v>
      </c>
      <c r="G67" s="774">
        <f>VLOOKUP(C67,'chuyển xếp 2024'!$C$5:$W$328,17,0)</f>
        <v>5314000</v>
      </c>
      <c r="H67" s="774"/>
      <c r="I67" s="56" t="s">
        <v>32</v>
      </c>
      <c r="J67" s="63">
        <f t="shared" si="2"/>
        <v>1</v>
      </c>
      <c r="K67" s="63" t="s">
        <v>33</v>
      </c>
      <c r="L67" s="63" t="s">
        <v>34</v>
      </c>
      <c r="M67" s="56"/>
      <c r="N67" s="56" t="s">
        <v>339</v>
      </c>
      <c r="O67" s="106">
        <v>36759</v>
      </c>
      <c r="P67" s="107">
        <v>45809</v>
      </c>
      <c r="Q67" s="107" t="s">
        <v>117</v>
      </c>
      <c r="R67" s="56" t="s">
        <v>2913</v>
      </c>
      <c r="S67" s="56" t="str">
        <f t="shared" ca="1" si="0"/>
        <v xml:space="preserve">1 NĂM 2 THÁNG 18 NGÀY </v>
      </c>
      <c r="T67" s="74" t="s">
        <v>2914</v>
      </c>
      <c r="U67" s="80" t="s">
        <v>2914</v>
      </c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75">
        <v>44422</v>
      </c>
      <c r="AH67" s="75"/>
      <c r="AI67" s="46" t="s">
        <v>232</v>
      </c>
      <c r="AJ67" s="108" t="s">
        <v>2915</v>
      </c>
      <c r="AK67" s="46" t="s">
        <v>2916</v>
      </c>
      <c r="AL67" s="46" t="s">
        <v>2917</v>
      </c>
      <c r="AM67" s="332"/>
      <c r="AN67" s="56" t="s">
        <v>50</v>
      </c>
      <c r="AO67" s="56" t="s">
        <v>2918</v>
      </c>
      <c r="AP67" s="56" t="s">
        <v>349</v>
      </c>
      <c r="AQ67" s="36">
        <f t="shared" ca="1" si="1"/>
        <v>25</v>
      </c>
    </row>
    <row r="68" spans="1:43" s="470" customFormat="1">
      <c r="A68" s="459">
        <f>IF(C68=0,"",SUBTOTAL(3,C$5:C68))</f>
        <v>64</v>
      </c>
      <c r="B68" s="459">
        <v>10</v>
      </c>
      <c r="C68" s="598" t="s">
        <v>4272</v>
      </c>
      <c r="D68" s="1146"/>
      <c r="E68" s="599" t="s">
        <v>4265</v>
      </c>
      <c r="F68" s="463"/>
      <c r="G68" s="823">
        <v>5314000</v>
      </c>
      <c r="H68" s="823"/>
      <c r="I68" s="464"/>
      <c r="J68" s="463"/>
      <c r="K68" s="463"/>
      <c r="L68" s="463"/>
      <c r="M68" s="464"/>
      <c r="N68" s="464"/>
      <c r="O68" s="496"/>
      <c r="P68" s="497"/>
      <c r="Q68" s="497"/>
      <c r="R68" s="464"/>
      <c r="S68" s="464"/>
      <c r="T68" s="466"/>
      <c r="U68" s="467"/>
      <c r="V68" s="467"/>
      <c r="W68" s="467"/>
      <c r="X68" s="467"/>
      <c r="Y68" s="467"/>
      <c r="Z68" s="467"/>
      <c r="AA68" s="467"/>
      <c r="AB68" s="467"/>
      <c r="AC68" s="467"/>
      <c r="AD68" s="467"/>
      <c r="AE68" s="467"/>
      <c r="AF68" s="467"/>
      <c r="AG68" s="465"/>
      <c r="AH68" s="465"/>
      <c r="AI68" s="469"/>
      <c r="AJ68" s="468"/>
      <c r="AK68" s="469"/>
      <c r="AL68" s="469"/>
      <c r="AM68" s="1083"/>
      <c r="AN68" s="464"/>
      <c r="AO68" s="464"/>
      <c r="AP68" s="464"/>
    </row>
    <row r="69" spans="1:43" s="36" customFormat="1">
      <c r="A69" s="25">
        <f>IF(C69=0,"",SUBTOTAL(3,C$5:C69))</f>
        <v>65</v>
      </c>
      <c r="B69" s="25">
        <v>1</v>
      </c>
      <c r="C69" s="95" t="s">
        <v>377</v>
      </c>
      <c r="D69" s="25" t="str">
        <f>VLOOKUP(C69,Sheet4!$A$1:$B$300,2,0)</f>
        <v>5499003400</v>
      </c>
      <c r="E69" s="96" t="s">
        <v>378</v>
      </c>
      <c r="F69" s="63" t="str">
        <f>VLOOKUP(D69,'Sheet1 (2)'!$D$11:$F$338,3,0)</f>
        <v>Lê Bá Toàn</v>
      </c>
      <c r="G69" s="774">
        <f>VLOOKUP(C69,'chuyển xếp 2024'!$C$5:$W$328,17,0)</f>
        <v>7673000</v>
      </c>
      <c r="H69" s="774">
        <f>VLOOKUP(C69,'chuyển xếp 2024'!$C$5:$W$328,19,0)</f>
        <v>2365000</v>
      </c>
      <c r="I69" s="96" t="s">
        <v>32</v>
      </c>
      <c r="J69" s="63">
        <f t="shared" si="2"/>
        <v>1</v>
      </c>
      <c r="K69" s="63" t="s">
        <v>33</v>
      </c>
      <c r="L69" s="63" t="s">
        <v>34</v>
      </c>
      <c r="M69" s="96" t="s">
        <v>64</v>
      </c>
      <c r="N69" s="56" t="s">
        <v>379</v>
      </c>
      <c r="O69" s="106">
        <v>27881</v>
      </c>
      <c r="P69" s="107">
        <v>35744</v>
      </c>
      <c r="Q69" s="56" t="s">
        <v>36</v>
      </c>
      <c r="R69" s="56" t="s">
        <v>380</v>
      </c>
      <c r="S69" s="56" t="str">
        <f t="shared" ca="1" si="0"/>
        <v xml:space="preserve">28 NĂM 9 THÁNG 9 NGÀY </v>
      </c>
      <c r="T69" s="523" t="s">
        <v>381</v>
      </c>
      <c r="U69" s="80" t="str">
        <f>VLOOKUP(C69,Sheet5!$B$2:$G$253,6,0)</f>
        <v>045076010149</v>
      </c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75">
        <v>42070</v>
      </c>
      <c r="AH69" s="75"/>
      <c r="AI69" s="46" t="s">
        <v>232</v>
      </c>
      <c r="AJ69" s="108" t="s">
        <v>382</v>
      </c>
      <c r="AK69" s="46" t="s">
        <v>383</v>
      </c>
      <c r="AL69" s="46" t="s">
        <v>383</v>
      </c>
      <c r="AM69" s="66"/>
      <c r="AN69" s="97" t="s">
        <v>50</v>
      </c>
      <c r="AO69" s="97" t="s">
        <v>100</v>
      </c>
      <c r="AP69" s="56" t="s">
        <v>73</v>
      </c>
      <c r="AQ69" s="36">
        <f t="shared" ca="1" si="1"/>
        <v>50</v>
      </c>
    </row>
    <row r="70" spans="1:43" s="36" customFormat="1">
      <c r="A70" s="25">
        <f>IF(C70=0,"",SUBTOTAL(3,C$5:C70))</f>
        <v>66</v>
      </c>
      <c r="B70" s="25">
        <v>2</v>
      </c>
      <c r="C70" s="86" t="s">
        <v>1396</v>
      </c>
      <c r="D70" s="25" t="str">
        <f>VLOOKUP(C70,Sheet4!$A$1:$B$300,2,0)</f>
        <v>9521124449</v>
      </c>
      <c r="E70" s="87" t="s">
        <v>1390</v>
      </c>
      <c r="F70" s="63" t="str">
        <f>VLOOKUP(D70,'Sheet1 (2)'!$D$11:$F$338,3,0)</f>
        <v>Nguyễn Tùng Lỉnh</v>
      </c>
      <c r="G70" s="774">
        <f>VLOOKUP(C70,'chuyển xếp 2024'!$C$5:$W$328,17,0)</f>
        <v>6579000</v>
      </c>
      <c r="H70" s="774">
        <f>VLOOKUP(C70,'chuyển xếp 2024'!$C$5:$W$328,19,0)</f>
        <v>0</v>
      </c>
      <c r="I70" s="87" t="s">
        <v>32</v>
      </c>
      <c r="J70" s="63">
        <f t="shared" si="2"/>
        <v>1</v>
      </c>
      <c r="K70" s="63" t="s">
        <v>33</v>
      </c>
      <c r="L70" s="63" t="s">
        <v>34</v>
      </c>
      <c r="M70" s="87"/>
      <c r="N70" s="56" t="s">
        <v>379</v>
      </c>
      <c r="O70" s="106">
        <v>36231</v>
      </c>
      <c r="P70" s="107">
        <v>44927</v>
      </c>
      <c r="Q70" s="56" t="s">
        <v>36</v>
      </c>
      <c r="R70" s="56" t="s">
        <v>1391</v>
      </c>
      <c r="S70" s="56" t="str">
        <f t="shared" ca="1" si="0"/>
        <v xml:space="preserve">3 NĂM 7 THÁNG 18 NGÀY </v>
      </c>
      <c r="T70" s="80">
        <v>385774419</v>
      </c>
      <c r="U70" s="80" t="str">
        <f>VLOOKUP(C70,Sheet5!$B$2:$G$253,6,0)</f>
        <v>095099006186</v>
      </c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75">
        <v>42105</v>
      </c>
      <c r="AH70" s="75"/>
      <c r="AI70" s="46" t="s">
        <v>232</v>
      </c>
      <c r="AJ70" s="108" t="s">
        <v>1392</v>
      </c>
      <c r="AK70" s="46" t="s">
        <v>1393</v>
      </c>
      <c r="AL70" s="46" t="s">
        <v>1394</v>
      </c>
      <c r="AM70" s="66" t="s">
        <v>1395</v>
      </c>
      <c r="AN70" s="625" t="s">
        <v>50</v>
      </c>
      <c r="AO70" s="46" t="s">
        <v>384</v>
      </c>
      <c r="AP70" s="56" t="s">
        <v>385</v>
      </c>
      <c r="AQ70" s="36">
        <f t="shared" ca="1" si="1"/>
        <v>27</v>
      </c>
    </row>
    <row r="71" spans="1:43" s="36" customFormat="1">
      <c r="A71" s="25">
        <f>IF(C71=0,"",SUBTOTAL(3,C$5:C71))</f>
        <v>67</v>
      </c>
      <c r="B71" s="25">
        <v>3</v>
      </c>
      <c r="C71" s="86" t="s">
        <v>1421</v>
      </c>
      <c r="D71" s="25" t="str">
        <f>VLOOKUP(C71,Sheet4!$A$1:$B$300,2,0)</f>
        <v>8014003136</v>
      </c>
      <c r="E71" s="87" t="s">
        <v>1416</v>
      </c>
      <c r="F71" s="63" t="str">
        <f>VLOOKUP(D71,'Sheet1 (2)'!$D$11:$F$338,3,0)</f>
        <v>Lê Ngọc Đẹp</v>
      </c>
      <c r="G71" s="774">
        <f>VLOOKUP(C71,'chuyển xếp 2024'!$C$5:$W$328,17,0)</f>
        <v>6579000</v>
      </c>
      <c r="H71" s="774">
        <f>VLOOKUP(C71,'chuyển xếp 2024'!$C$5:$W$328,19,0)</f>
        <v>0</v>
      </c>
      <c r="I71" s="87" t="s">
        <v>32</v>
      </c>
      <c r="J71" s="63">
        <f t="shared" si="2"/>
        <v>1</v>
      </c>
      <c r="K71" s="63" t="s">
        <v>33</v>
      </c>
      <c r="L71" s="63" t="s">
        <v>34</v>
      </c>
      <c r="M71" s="87"/>
      <c r="N71" s="56" t="s">
        <v>379</v>
      </c>
      <c r="O71" s="106">
        <v>30021</v>
      </c>
      <c r="P71" s="106">
        <v>44977</v>
      </c>
      <c r="Q71" s="56" t="s">
        <v>36</v>
      </c>
      <c r="R71" s="56" t="s">
        <v>1415</v>
      </c>
      <c r="S71" s="56" t="str">
        <f t="shared" ref="S71:S76" ca="1" si="3">DATEDIF(P71,TODAY(),"Y") &amp; " NĂM " &amp;DATEDIF(P71,TODAY(),"YM") &amp; " THÁNG " &amp; DATEDIF(P71,TODAY(), "MD") &amp; " NGÀY "</f>
        <v xml:space="preserve">3 NĂM 5 THÁNG 30 NGÀY </v>
      </c>
      <c r="T71" s="80" t="s">
        <v>1422</v>
      </c>
      <c r="U71" s="80" t="str">
        <f>VLOOKUP(C71,Sheet5!$B$2:$G$253,6,0)</f>
        <v>084082000086</v>
      </c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75">
        <v>44705</v>
      </c>
      <c r="AH71" s="75"/>
      <c r="AI71" s="46" t="s">
        <v>232</v>
      </c>
      <c r="AJ71" s="108" t="s">
        <v>1423</v>
      </c>
      <c r="AK71" s="46" t="s">
        <v>1424</v>
      </c>
      <c r="AL71" s="46"/>
      <c r="AM71" s="66"/>
      <c r="AN71" s="625" t="s">
        <v>50</v>
      </c>
      <c r="AO71" s="46"/>
      <c r="AP71" s="56" t="s">
        <v>385</v>
      </c>
      <c r="AQ71" s="36">
        <f t="shared" ca="1" si="1"/>
        <v>44</v>
      </c>
    </row>
    <row r="72" spans="1:43" s="36" customFormat="1">
      <c r="A72" s="25">
        <f>IF(C72=0,"",SUBTOTAL(3,C$5:C72))</f>
        <v>68</v>
      </c>
      <c r="B72" s="25">
        <v>4</v>
      </c>
      <c r="C72" s="86" t="s">
        <v>1567</v>
      </c>
      <c r="D72" s="25" t="str">
        <f>VLOOKUP(C72,Sheet4!$A$1:$B$300,2,0)</f>
        <v>8723454959</v>
      </c>
      <c r="E72" s="87" t="s">
        <v>1564</v>
      </c>
      <c r="F72" s="63" t="str">
        <f>VLOOKUP(D72,'Sheet1 (2)'!$D$11:$F$338,3,0)</f>
        <v>Trịnh Chí Nhân</v>
      </c>
      <c r="G72" s="774">
        <f>VLOOKUP(C72,'chuyển xếp 2024'!$C$5:$W$328,17,0)</f>
        <v>6579000</v>
      </c>
      <c r="H72" s="774">
        <f>VLOOKUP(C72,'chuyển xếp 2024'!$C$5:$W$328,19,0)</f>
        <v>0</v>
      </c>
      <c r="I72" s="87" t="s">
        <v>32</v>
      </c>
      <c r="J72" s="63">
        <f t="shared" si="2"/>
        <v>1</v>
      </c>
      <c r="K72" s="63" t="s">
        <v>33</v>
      </c>
      <c r="L72" s="63" t="s">
        <v>34</v>
      </c>
      <c r="M72" s="87"/>
      <c r="N72" s="56" t="s">
        <v>379</v>
      </c>
      <c r="O72" s="106">
        <v>36802</v>
      </c>
      <c r="P72" s="106">
        <v>45017</v>
      </c>
      <c r="Q72" s="56" t="s">
        <v>36</v>
      </c>
      <c r="R72" s="56" t="s">
        <v>1722</v>
      </c>
      <c r="S72" s="56" t="str">
        <f t="shared" ca="1" si="3"/>
        <v xml:space="preserve">3 NĂM 4 THÁNG 18 NGÀY </v>
      </c>
      <c r="T72" s="80" t="s">
        <v>1565</v>
      </c>
      <c r="U72" s="80" t="str">
        <f>VLOOKUP(C72,Sheet5!$B$2:$G$253,6,0)</f>
        <v>087200003497</v>
      </c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75">
        <v>44420</v>
      </c>
      <c r="AH72" s="75"/>
      <c r="AI72" s="46" t="s">
        <v>232</v>
      </c>
      <c r="AJ72" s="108" t="s">
        <v>111</v>
      </c>
      <c r="AK72" s="46" t="s">
        <v>1724</v>
      </c>
      <c r="AL72" s="46"/>
      <c r="AM72" s="66" t="s">
        <v>1725</v>
      </c>
      <c r="AN72" s="625" t="s">
        <v>50</v>
      </c>
      <c r="AO72" s="46" t="s">
        <v>1726</v>
      </c>
      <c r="AP72" s="56"/>
      <c r="AQ72" s="36">
        <f t="shared" ca="1" si="1"/>
        <v>25</v>
      </c>
    </row>
    <row r="73" spans="1:43" s="36" customFormat="1">
      <c r="A73" s="25">
        <f>IF(C73=0,"",SUBTOTAL(3,C$5:C73))</f>
        <v>69</v>
      </c>
      <c r="B73" s="25">
        <v>5</v>
      </c>
      <c r="C73" s="86" t="s">
        <v>2450</v>
      </c>
      <c r="D73" s="25" t="str">
        <f>VLOOKUP(C73,Sheet4!$A$1:$B$300,2,0)</f>
        <v>9621892771</v>
      </c>
      <c r="E73" s="87" t="s">
        <v>2449</v>
      </c>
      <c r="F73" s="63" t="str">
        <f>VLOOKUP(D73,'Sheet1 (2)'!$D$11:$F$338,3,0)</f>
        <v>Nguyễn Trọng Nghĩa</v>
      </c>
      <c r="G73" s="774">
        <f>VLOOKUP(C73,'chuyển xếp 2024'!$C$5:$W$328,17,0)</f>
        <v>6579000</v>
      </c>
      <c r="H73" s="774">
        <f>VLOOKUP(C73,'chuyển xếp 2024'!$C$5:$W$328,19,0)</f>
        <v>0</v>
      </c>
      <c r="I73" s="87" t="s">
        <v>32</v>
      </c>
      <c r="J73" s="63">
        <f t="shared" si="2"/>
        <v>1</v>
      </c>
      <c r="K73" s="63" t="s">
        <v>33</v>
      </c>
      <c r="L73" s="63" t="s">
        <v>34</v>
      </c>
      <c r="M73" s="87"/>
      <c r="N73" s="56" t="s">
        <v>379</v>
      </c>
      <c r="O73" s="106">
        <v>34221</v>
      </c>
      <c r="P73" s="106">
        <v>45413</v>
      </c>
      <c r="Q73" s="56" t="s">
        <v>36</v>
      </c>
      <c r="R73" s="56" t="s">
        <v>2451</v>
      </c>
      <c r="S73" s="56" t="str">
        <f t="shared" ca="1" si="3"/>
        <v xml:space="preserve">2 NĂM 3 THÁNG 18 NGÀY </v>
      </c>
      <c r="T73" s="80" t="s">
        <v>2452</v>
      </c>
      <c r="U73" s="80" t="s">
        <v>2452</v>
      </c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75">
        <v>44798</v>
      </c>
      <c r="AH73" s="75"/>
      <c r="AI73" s="46" t="s">
        <v>232</v>
      </c>
      <c r="AJ73" s="108" t="s">
        <v>2671</v>
      </c>
      <c r="AK73" s="46" t="s">
        <v>2674</v>
      </c>
      <c r="AL73" s="46"/>
      <c r="AM73" s="66"/>
      <c r="AN73" s="625"/>
      <c r="AO73" s="46"/>
      <c r="AP73" s="56"/>
      <c r="AQ73" s="36">
        <f t="shared" ca="1" si="1"/>
        <v>32</v>
      </c>
    </row>
    <row r="74" spans="1:43" s="36" customFormat="1">
      <c r="A74" s="25">
        <f>IF(C74=0,"",SUBTOTAL(3,C$5:C74))</f>
        <v>70</v>
      </c>
      <c r="B74" s="25">
        <v>6</v>
      </c>
      <c r="C74" s="86" t="s">
        <v>2670</v>
      </c>
      <c r="D74" s="25" t="s">
        <v>2880</v>
      </c>
      <c r="E74" s="87" t="s">
        <v>2453</v>
      </c>
      <c r="F74" s="63" t="str">
        <f>VLOOKUP(D74,'Sheet1 (2)'!$D$11:$F$338,3,0)</f>
        <v>Nguyễn Toàn Thái</v>
      </c>
      <c r="G74" s="774">
        <f>VLOOKUP(C74,'chuyển xếp 2024'!$C$5:$W$328,17,0)</f>
        <v>6579000</v>
      </c>
      <c r="H74" s="774"/>
      <c r="I74" s="87" t="s">
        <v>32</v>
      </c>
      <c r="J74" s="63">
        <f t="shared" ref="J74:J143" si="4">IF(I74="nữ",0,1)</f>
        <v>1</v>
      </c>
      <c r="K74" s="63" t="s">
        <v>33</v>
      </c>
      <c r="L74" s="63" t="s">
        <v>34</v>
      </c>
      <c r="M74" s="87"/>
      <c r="N74" s="56" t="s">
        <v>379</v>
      </c>
      <c r="O74" s="106">
        <v>35054</v>
      </c>
      <c r="P74" s="106">
        <v>45536</v>
      </c>
      <c r="Q74" s="625" t="s">
        <v>117</v>
      </c>
      <c r="R74" s="56" t="s">
        <v>2657</v>
      </c>
      <c r="S74" s="56" t="str">
        <f t="shared" ca="1" si="3"/>
        <v xml:space="preserve">1 NĂM 11 THÁNG 18 NGÀY </v>
      </c>
      <c r="T74" s="80" t="s">
        <v>2658</v>
      </c>
      <c r="U74" s="80" t="s">
        <v>2658</v>
      </c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75">
        <v>44675</v>
      </c>
      <c r="AH74" s="75"/>
      <c r="AI74" s="46" t="s">
        <v>232</v>
      </c>
      <c r="AJ74" s="108" t="s">
        <v>2672</v>
      </c>
      <c r="AK74" s="46" t="s">
        <v>2673</v>
      </c>
      <c r="AL74" s="46"/>
      <c r="AM74" s="66"/>
      <c r="AN74" s="625"/>
      <c r="AO74" s="46"/>
      <c r="AP74" s="56"/>
      <c r="AQ74" s="36">
        <f t="shared" ca="1" si="1"/>
        <v>30</v>
      </c>
    </row>
    <row r="75" spans="1:43" s="36" customFormat="1">
      <c r="A75" s="25">
        <f>IF(C75=0,"",SUBTOTAL(3,C$5:C75))</f>
        <v>71</v>
      </c>
      <c r="B75" s="25">
        <v>7</v>
      </c>
      <c r="C75" s="126" t="s">
        <v>3485</v>
      </c>
      <c r="D75" s="25" t="s">
        <v>3512</v>
      </c>
      <c r="E75" s="127" t="s">
        <v>3446</v>
      </c>
      <c r="F75" s="63" t="str">
        <f>VLOOKUP(D75,'Sheet1 (2)'!$D$11:$F$338,3,0)</f>
        <v>Trần Hoàng Phúc</v>
      </c>
      <c r="G75" s="774">
        <f>VLOOKUP(C75,'chuyển xếp 2024'!$C$5:$W$328,17,0)</f>
        <v>6579000</v>
      </c>
      <c r="H75" s="774"/>
      <c r="I75" s="87" t="s">
        <v>32</v>
      </c>
      <c r="J75" s="63"/>
      <c r="K75" s="63" t="s">
        <v>33</v>
      </c>
      <c r="L75" s="63" t="s">
        <v>34</v>
      </c>
      <c r="M75" s="87"/>
      <c r="N75" s="56" t="s">
        <v>379</v>
      </c>
      <c r="O75" s="106">
        <v>36898</v>
      </c>
      <c r="P75" s="106">
        <v>45992</v>
      </c>
      <c r="Q75" s="625"/>
      <c r="R75" s="56"/>
      <c r="S75" s="56" t="str">
        <f t="shared" ca="1" si="3"/>
        <v xml:space="preserve">0 NĂM 8 THÁNG 18 NGÀY </v>
      </c>
      <c r="T75" s="80" t="s">
        <v>4260</v>
      </c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75">
        <v>44720</v>
      </c>
      <c r="AH75" s="75"/>
      <c r="AI75" s="46" t="s">
        <v>232</v>
      </c>
      <c r="AJ75" s="108" t="s">
        <v>4261</v>
      </c>
      <c r="AK75" s="46" t="s">
        <v>4262</v>
      </c>
      <c r="AL75" s="46"/>
      <c r="AM75" s="66"/>
      <c r="AN75" s="625"/>
      <c r="AO75" s="46"/>
      <c r="AP75" s="56"/>
      <c r="AQ75" s="36">
        <f t="shared" ca="1" si="1"/>
        <v>25</v>
      </c>
    </row>
    <row r="76" spans="1:43" s="36" customFormat="1">
      <c r="A76" s="25">
        <f>IF(C76=0,"",SUBTOTAL(3,C$5:C76))</f>
        <v>72</v>
      </c>
      <c r="B76" s="25">
        <v>8</v>
      </c>
      <c r="C76" s="126" t="s">
        <v>4237</v>
      </c>
      <c r="D76" s="1023"/>
      <c r="E76" s="127" t="s">
        <v>4236</v>
      </c>
      <c r="F76" s="63"/>
      <c r="G76" s="774">
        <f>VLOOKUP(C76,'chuyển xếp 2024'!$C$5:$W$328,17,0)</f>
        <v>6579000</v>
      </c>
      <c r="H76" s="774"/>
      <c r="I76" s="87" t="s">
        <v>32</v>
      </c>
      <c r="J76" s="63"/>
      <c r="K76" s="63" t="s">
        <v>33</v>
      </c>
      <c r="L76" s="63" t="s">
        <v>34</v>
      </c>
      <c r="M76" s="87"/>
      <c r="N76" s="56" t="s">
        <v>379</v>
      </c>
      <c r="O76" s="106">
        <v>29477</v>
      </c>
      <c r="P76" s="106">
        <v>46022</v>
      </c>
      <c r="Q76" s="625"/>
      <c r="R76" s="56" t="s">
        <v>4250</v>
      </c>
      <c r="S76" s="56" t="str">
        <f t="shared" ca="1" si="3"/>
        <v xml:space="preserve">0 NĂM 7 THÁNG 19 NGÀY </v>
      </c>
      <c r="T76" s="80" t="s">
        <v>4251</v>
      </c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75">
        <v>44417</v>
      </c>
      <c r="AH76" s="75"/>
      <c r="AI76" s="46" t="s">
        <v>232</v>
      </c>
      <c r="AJ76" s="108" t="s">
        <v>4252</v>
      </c>
      <c r="AK76" s="46" t="s">
        <v>4253</v>
      </c>
      <c r="AL76" s="46"/>
      <c r="AM76" s="66"/>
      <c r="AN76" s="625"/>
      <c r="AO76" s="46"/>
      <c r="AP76" s="56"/>
    </row>
    <row r="77" spans="1:43" s="36" customFormat="1">
      <c r="A77" s="25">
        <f>IF(C77=0,"",SUBTOTAL(3,C$5:C77))</f>
        <v>73</v>
      </c>
      <c r="B77" s="479">
        <v>1</v>
      </c>
      <c r="C77" s="25" t="s">
        <v>388</v>
      </c>
      <c r="D77" s="25" t="str">
        <f>VLOOKUP(C77,Sheet4!$A$1:$B$300,2,0)</f>
        <v>9212008058</v>
      </c>
      <c r="E77" s="63" t="s">
        <v>389</v>
      </c>
      <c r="F77" s="63" t="str">
        <f>VLOOKUP(D77,'Sheet1 (2)'!$D$11:$F$338,3,0)</f>
        <v>Phan Trường Tiền</v>
      </c>
      <c r="G77" s="774">
        <f>VLOOKUP(C77,'chuyển xếp 2024'!$C$5:$W$328,17,0)</f>
        <v>7673000</v>
      </c>
      <c r="H77" s="774">
        <f>VLOOKUP(C77,'chuyển xếp 2024'!$C$5:$W$328,19,0)</f>
        <v>2365000</v>
      </c>
      <c r="I77" s="63" t="s">
        <v>32</v>
      </c>
      <c r="J77" s="63">
        <f t="shared" si="4"/>
        <v>1</v>
      </c>
      <c r="K77" s="63" t="s">
        <v>33</v>
      </c>
      <c r="L77" s="63" t="s">
        <v>34</v>
      </c>
      <c r="M77" s="63" t="s">
        <v>135</v>
      </c>
      <c r="N77" s="56" t="s">
        <v>390</v>
      </c>
      <c r="O77" s="106">
        <v>32053</v>
      </c>
      <c r="P77" s="107">
        <v>41071</v>
      </c>
      <c r="Q77" s="56" t="s">
        <v>36</v>
      </c>
      <c r="R77" s="56" t="s">
        <v>391</v>
      </c>
      <c r="S77" s="56" t="str">
        <f t="shared" ca="1" si="0"/>
        <v xml:space="preserve">14 NĂM 2 THÁNG 8 NGÀY </v>
      </c>
      <c r="T77" s="80" t="s">
        <v>392</v>
      </c>
      <c r="U77" s="80" t="str">
        <f>VLOOKUP(C77,Sheet5!$B$2:$G$253,6,0)</f>
        <v>091087000155</v>
      </c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75"/>
      <c r="AH77" s="75"/>
      <c r="AI77" s="46" t="s">
        <v>232</v>
      </c>
      <c r="AJ77" s="108" t="s">
        <v>393</v>
      </c>
      <c r="AK77" s="46" t="s">
        <v>70</v>
      </c>
      <c r="AL77" s="46" t="s">
        <v>70</v>
      </c>
      <c r="AM77" s="332" t="s">
        <v>394</v>
      </c>
      <c r="AN77" s="56" t="s">
        <v>50</v>
      </c>
      <c r="AO77" s="56" t="s">
        <v>72</v>
      </c>
      <c r="AP77" s="56" t="s">
        <v>73</v>
      </c>
      <c r="AQ77" s="36">
        <f t="shared" ca="1" si="1"/>
        <v>38</v>
      </c>
    </row>
    <row r="78" spans="1:43" s="36" customFormat="1">
      <c r="A78" s="25">
        <f>IF(C78=0,"",SUBTOTAL(3,C$5:C78))</f>
        <v>74</v>
      </c>
      <c r="B78" s="479">
        <v>2</v>
      </c>
      <c r="C78" s="25" t="s">
        <v>395</v>
      </c>
      <c r="D78" s="25" t="str">
        <f>VLOOKUP(C78,Sheet4!$A$1:$B$300,2,0)</f>
        <v>6506006786</v>
      </c>
      <c r="E78" s="63" t="s">
        <v>396</v>
      </c>
      <c r="F78" s="63" t="str">
        <f>VLOOKUP(D78,'Sheet1 (2)'!$D$11:$F$338,3,0)</f>
        <v>Đặng Phương Thảo</v>
      </c>
      <c r="G78" s="774">
        <f>VLOOKUP(C78,'chuyển xếp 2024'!$C$5:$W$328,17,0)</f>
        <v>8287000</v>
      </c>
      <c r="H78" s="774">
        <f>VLOOKUP(C78,'chuyển xếp 2024'!$C$5:$W$328,19,0)</f>
        <v>1892000</v>
      </c>
      <c r="I78" s="63" t="s">
        <v>63</v>
      </c>
      <c r="J78" s="63">
        <f t="shared" si="4"/>
        <v>0</v>
      </c>
      <c r="K78" s="63" t="s">
        <v>33</v>
      </c>
      <c r="L78" s="63" t="s">
        <v>34</v>
      </c>
      <c r="M78" s="63" t="s">
        <v>64</v>
      </c>
      <c r="N78" s="56" t="s">
        <v>390</v>
      </c>
      <c r="O78" s="106">
        <v>30254</v>
      </c>
      <c r="P78" s="107">
        <v>38657</v>
      </c>
      <c r="Q78" s="56" t="s">
        <v>36</v>
      </c>
      <c r="R78" s="56" t="s">
        <v>397</v>
      </c>
      <c r="S78" s="56" t="str">
        <f t="shared" ca="1" si="0"/>
        <v xml:space="preserve">20 NĂM 9 THÁNG 18 NGÀY </v>
      </c>
      <c r="T78" s="80" t="s">
        <v>398</v>
      </c>
      <c r="U78" s="80" t="str">
        <f>VLOOKUP(C78,Sheet5!$B$2:$G$253,6,0)</f>
        <v>092182003607</v>
      </c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75"/>
      <c r="AH78" s="75"/>
      <c r="AI78" s="46" t="s">
        <v>232</v>
      </c>
      <c r="AJ78" s="108" t="s">
        <v>399</v>
      </c>
      <c r="AK78" s="46" t="s">
        <v>400</v>
      </c>
      <c r="AL78" s="46" t="s">
        <v>400</v>
      </c>
      <c r="AM78" s="332" t="s">
        <v>401</v>
      </c>
      <c r="AN78" s="56" t="s">
        <v>50</v>
      </c>
      <c r="AO78" s="56" t="s">
        <v>72</v>
      </c>
      <c r="AP78" s="56" t="s">
        <v>73</v>
      </c>
      <c r="AQ78" s="36">
        <f t="shared" ca="1" si="1"/>
        <v>43</v>
      </c>
    </row>
    <row r="79" spans="1:43" s="36" customFormat="1">
      <c r="A79" s="25">
        <f>IF(C79=0,"",SUBTOTAL(3,C$5:C79))</f>
        <v>75</v>
      </c>
      <c r="B79" s="479">
        <v>3</v>
      </c>
      <c r="C79" s="25" t="s">
        <v>402</v>
      </c>
      <c r="D79" s="25" t="str">
        <f>VLOOKUP(C79,Sheet4!$A$1:$B$300,2,0)</f>
        <v>5496032516</v>
      </c>
      <c r="E79" s="63" t="s">
        <v>403</v>
      </c>
      <c r="F79" s="63" t="str">
        <f>VLOOKUP(D79,'Sheet1 (2)'!$D$11:$F$338,3,0)</f>
        <v>Nguyễn Huỳnh Khánh Linh</v>
      </c>
      <c r="G79" s="774">
        <f>VLOOKUP(C79,'chuyển xếp 2024'!$C$5:$W$328,17,0)</f>
        <v>7929000</v>
      </c>
      <c r="H79" s="774">
        <f>VLOOKUP(C79,'chuyển xếp 2024'!$C$5:$W$328,19,0)</f>
        <v>0</v>
      </c>
      <c r="I79" s="63" t="s">
        <v>63</v>
      </c>
      <c r="J79" s="63">
        <f t="shared" si="4"/>
        <v>0</v>
      </c>
      <c r="K79" s="63" t="s">
        <v>33</v>
      </c>
      <c r="L79" s="63" t="s">
        <v>34</v>
      </c>
      <c r="M79" s="63"/>
      <c r="N79" s="56" t="s">
        <v>390</v>
      </c>
      <c r="O79" s="106">
        <v>25965</v>
      </c>
      <c r="P79" s="107">
        <v>34035</v>
      </c>
      <c r="Q79" s="56" t="s">
        <v>36</v>
      </c>
      <c r="R79" s="56" t="s">
        <v>404</v>
      </c>
      <c r="S79" s="56" t="str">
        <f t="shared" ca="1" si="0"/>
        <v xml:space="preserve">33 NĂM 5 THÁNG 12 NGÀY </v>
      </c>
      <c r="T79" s="80" t="s">
        <v>405</v>
      </c>
      <c r="U79" s="80" t="str">
        <f>VLOOKUP(C79,Sheet5!$B$2:$G$253,6,0)</f>
        <v>092171003980</v>
      </c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75"/>
      <c r="AH79" s="75"/>
      <c r="AI79" s="46" t="s">
        <v>232</v>
      </c>
      <c r="AJ79" s="108" t="s">
        <v>322</v>
      </c>
      <c r="AK79" s="46" t="s">
        <v>406</v>
      </c>
      <c r="AL79" s="46" t="s">
        <v>406</v>
      </c>
      <c r="AM79" s="66" t="s">
        <v>407</v>
      </c>
      <c r="AN79" s="56" t="s">
        <v>93</v>
      </c>
      <c r="AO79" s="56" t="s">
        <v>408</v>
      </c>
      <c r="AP79" s="56" t="s">
        <v>60</v>
      </c>
      <c r="AQ79" s="36">
        <f t="shared" ca="1" si="1"/>
        <v>55</v>
      </c>
    </row>
    <row r="80" spans="1:43" s="36" customFormat="1">
      <c r="A80" s="25">
        <f>IF(C80=0,"",SUBTOTAL(3,C$5:C80))</f>
        <v>76</v>
      </c>
      <c r="B80" s="479">
        <v>4</v>
      </c>
      <c r="C80" s="25" t="s">
        <v>412</v>
      </c>
      <c r="D80" s="25" t="str">
        <f>VLOOKUP(C80,Sheet4!$A$1:$B$300,2,0)</f>
        <v>5499003379</v>
      </c>
      <c r="E80" s="63" t="s">
        <v>413</v>
      </c>
      <c r="F80" s="63" t="str">
        <f>VLOOKUP(D80,'Sheet1 (2)'!$D$11:$F$338,3,0)</f>
        <v>Nguyễn Thị Kim Phượng</v>
      </c>
      <c r="G80" s="774">
        <f>VLOOKUP(C80,'chuyển xếp 2024'!$C$5:$W$328,17,0)</f>
        <v>9666000</v>
      </c>
      <c r="H80" s="774">
        <f>VLOOKUP(C80,'chuyển xếp 2024'!$C$5:$W$328,19,0)</f>
        <v>0</v>
      </c>
      <c r="I80" s="63" t="s">
        <v>63</v>
      </c>
      <c r="J80" s="63">
        <f t="shared" si="4"/>
        <v>0</v>
      </c>
      <c r="K80" s="63" t="s">
        <v>33</v>
      </c>
      <c r="L80" s="63" t="s">
        <v>34</v>
      </c>
      <c r="M80" s="63"/>
      <c r="N80" s="56" t="s">
        <v>390</v>
      </c>
      <c r="O80" s="106">
        <v>27398</v>
      </c>
      <c r="P80" s="107">
        <v>36114</v>
      </c>
      <c r="Q80" s="56" t="s">
        <v>36</v>
      </c>
      <c r="R80" s="56" t="s">
        <v>414</v>
      </c>
      <c r="S80" s="56" t="str">
        <f t="shared" ca="1" si="0"/>
        <v xml:space="preserve">27 NĂM 9 THÁNG 4 NGÀY </v>
      </c>
      <c r="T80" s="80" t="s">
        <v>415</v>
      </c>
      <c r="U80" s="80" t="str">
        <f>VLOOKUP(C80,Sheet5!$B$2:$G$253,6,0)</f>
        <v>045175000238</v>
      </c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75"/>
      <c r="AH80" s="75"/>
      <c r="AI80" s="46" t="s">
        <v>232</v>
      </c>
      <c r="AJ80" s="108" t="s">
        <v>256</v>
      </c>
      <c r="AK80" s="46" t="s">
        <v>416</v>
      </c>
      <c r="AL80" s="46" t="s">
        <v>416</v>
      </c>
      <c r="AM80" s="332" t="s">
        <v>417</v>
      </c>
      <c r="AN80" s="56" t="s">
        <v>50</v>
      </c>
      <c r="AO80" s="56" t="s">
        <v>418</v>
      </c>
      <c r="AP80" s="56" t="s">
        <v>60</v>
      </c>
      <c r="AQ80" s="36">
        <f t="shared" ca="1" si="1"/>
        <v>51</v>
      </c>
    </row>
    <row r="81" spans="1:43" s="36" customFormat="1">
      <c r="A81" s="25">
        <f>IF(C81=0,"",SUBTOTAL(3,C$5:C81))</f>
        <v>77</v>
      </c>
      <c r="B81" s="479">
        <v>5</v>
      </c>
      <c r="C81" s="25" t="s">
        <v>426</v>
      </c>
      <c r="D81" s="25" t="str">
        <f>VLOOKUP(C81,Sheet4!$A$1:$B$300,2,0)</f>
        <v>9210009441</v>
      </c>
      <c r="E81" s="63" t="s">
        <v>427</v>
      </c>
      <c r="F81" s="63" t="str">
        <f>VLOOKUP(D81,'Sheet1 (2)'!$D$11:$F$338,3,0)</f>
        <v>Võ Thị Thùy Vân</v>
      </c>
      <c r="G81" s="774">
        <f>VLOOKUP(C81,'chuyển xếp 2024'!$C$5:$W$328,17,0)</f>
        <v>7673000</v>
      </c>
      <c r="H81" s="774">
        <f>VLOOKUP(C81,'chuyển xếp 2024'!$C$5:$W$328,19,0)</f>
        <v>0</v>
      </c>
      <c r="I81" s="63" t="s">
        <v>63</v>
      </c>
      <c r="J81" s="63">
        <f t="shared" si="4"/>
        <v>0</v>
      </c>
      <c r="K81" s="63" t="s">
        <v>33</v>
      </c>
      <c r="L81" s="63" t="s">
        <v>34</v>
      </c>
      <c r="M81" s="63"/>
      <c r="N81" s="56" t="s">
        <v>390</v>
      </c>
      <c r="O81" s="106">
        <v>31248</v>
      </c>
      <c r="P81" s="107">
        <v>40315</v>
      </c>
      <c r="Q81" s="56" t="s">
        <v>36</v>
      </c>
      <c r="R81" s="56" t="s">
        <v>428</v>
      </c>
      <c r="S81" s="56" t="str">
        <f t="shared" ca="1" si="0"/>
        <v xml:space="preserve">16 NĂM 3 THÁNG 2 NGÀY </v>
      </c>
      <c r="T81" s="80" t="s">
        <v>429</v>
      </c>
      <c r="U81" s="80" t="str">
        <f>VLOOKUP(C81,Sheet5!$B$2:$G$253,6,0)</f>
        <v>082185024771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75"/>
      <c r="AH81" s="75"/>
      <c r="AI81" s="46" t="s">
        <v>232</v>
      </c>
      <c r="AJ81" s="108" t="s">
        <v>430</v>
      </c>
      <c r="AK81" s="46" t="s">
        <v>431</v>
      </c>
      <c r="AL81" s="46" t="s">
        <v>432</v>
      </c>
      <c r="AM81" s="332" t="s">
        <v>433</v>
      </c>
      <c r="AN81" s="56" t="s">
        <v>50</v>
      </c>
      <c r="AO81" s="56" t="s">
        <v>434</v>
      </c>
      <c r="AP81" s="56" t="s">
        <v>60</v>
      </c>
      <c r="AQ81" s="36">
        <f t="shared" ca="1" si="1"/>
        <v>41</v>
      </c>
    </row>
    <row r="82" spans="1:43" s="36" customFormat="1">
      <c r="A82" s="25">
        <f>IF(C82=0,"",SUBTOTAL(3,C$5:C82))</f>
        <v>78</v>
      </c>
      <c r="B82" s="479">
        <v>6</v>
      </c>
      <c r="C82" s="25" t="s">
        <v>442</v>
      </c>
      <c r="D82" s="25" t="str">
        <f>VLOOKUP(C82,Sheet4!$A$1:$B$300,2,0)</f>
        <v>9214012340</v>
      </c>
      <c r="E82" s="63" t="s">
        <v>443</v>
      </c>
      <c r="F82" s="63" t="str">
        <f>VLOOKUP(D82,'Sheet1 (2)'!$D$11:$F$338,3,0)</f>
        <v>Nguyễn Bá Tân</v>
      </c>
      <c r="G82" s="774">
        <f>VLOOKUP(C82,'chuyển xếp 2024'!$C$5:$W$328,17,0)</f>
        <v>7673000</v>
      </c>
      <c r="H82" s="774">
        <v>1764000</v>
      </c>
      <c r="I82" s="63" t="s">
        <v>32</v>
      </c>
      <c r="J82" s="63">
        <f t="shared" si="4"/>
        <v>1</v>
      </c>
      <c r="K82" s="63" t="s">
        <v>33</v>
      </c>
      <c r="L82" s="63" t="s">
        <v>34</v>
      </c>
      <c r="M82" s="63" t="s">
        <v>64</v>
      </c>
      <c r="N82" s="56" t="s">
        <v>390</v>
      </c>
      <c r="O82" s="106">
        <v>33604</v>
      </c>
      <c r="P82" s="107">
        <v>41913</v>
      </c>
      <c r="Q82" s="56" t="s">
        <v>36</v>
      </c>
      <c r="R82" s="56" t="s">
        <v>444</v>
      </c>
      <c r="S82" s="56" t="str">
        <f t="shared" ca="1" si="0"/>
        <v xml:space="preserve">11 NĂM 10 THÁNG 18 NGÀY </v>
      </c>
      <c r="T82" s="80" t="s">
        <v>445</v>
      </c>
      <c r="U82" s="80" t="str">
        <f>VLOOKUP(C82,Sheet5!$B$2:$G$253,6,0)</f>
        <v>087092009654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75"/>
      <c r="AH82" s="75"/>
      <c r="AI82" s="46" t="s">
        <v>232</v>
      </c>
      <c r="AJ82" s="108" t="s">
        <v>446</v>
      </c>
      <c r="AK82" s="46" t="s">
        <v>447</v>
      </c>
      <c r="AL82" s="46" t="s">
        <v>448</v>
      </c>
      <c r="AM82" s="332" t="s">
        <v>449</v>
      </c>
      <c r="AN82" s="56" t="s">
        <v>50</v>
      </c>
      <c r="AO82" s="56" t="s">
        <v>107</v>
      </c>
      <c r="AP82" s="56" t="s">
        <v>60</v>
      </c>
      <c r="AQ82" s="36">
        <f t="shared" ca="1" si="1"/>
        <v>34</v>
      </c>
    </row>
    <row r="83" spans="1:43" s="36" customFormat="1">
      <c r="A83" s="25">
        <f>IF(C83=0,"",SUBTOTAL(3,C$5:C83))</f>
        <v>79</v>
      </c>
      <c r="B83" s="479">
        <v>7</v>
      </c>
      <c r="C83" s="66" t="s">
        <v>450</v>
      </c>
      <c r="D83" s="25" t="str">
        <f>VLOOKUP(C83,Sheet4!$A$1:$B$300,2,0)</f>
        <v>9216014083</v>
      </c>
      <c r="E83" s="67" t="s">
        <v>451</v>
      </c>
      <c r="F83" s="63" t="str">
        <f>VLOOKUP(D83,'Sheet1 (2)'!$D$11:$F$338,3,0)</f>
        <v>Võ Thị Nguyệt Ánh</v>
      </c>
      <c r="G83" s="774">
        <f>VLOOKUP(C83,'chuyển xếp 2024'!$C$5:$W$328,17,0)</f>
        <v>7673000</v>
      </c>
      <c r="H83" s="774">
        <f>VLOOKUP(C83,'chuyển xếp 2024'!$C$5:$W$328,19,0)</f>
        <v>0</v>
      </c>
      <c r="I83" s="63" t="s">
        <v>63</v>
      </c>
      <c r="J83" s="63">
        <f t="shared" si="4"/>
        <v>0</v>
      </c>
      <c r="K83" s="63" t="s">
        <v>33</v>
      </c>
      <c r="L83" s="63" t="s">
        <v>34</v>
      </c>
      <c r="M83" s="63"/>
      <c r="N83" s="56" t="s">
        <v>390</v>
      </c>
      <c r="O83" s="106">
        <v>32903</v>
      </c>
      <c r="P83" s="107">
        <v>42583</v>
      </c>
      <c r="Q83" s="56" t="s">
        <v>36</v>
      </c>
      <c r="R83" s="56" t="s">
        <v>452</v>
      </c>
      <c r="S83" s="56" t="str">
        <f t="shared" ca="1" si="0"/>
        <v xml:space="preserve">10 NĂM 0 THÁNG 18 NGÀY </v>
      </c>
      <c r="T83" s="80" t="s">
        <v>453</v>
      </c>
      <c r="U83" s="80" t="str">
        <f>VLOOKUP(C83,Sheet5!$B$2:$G$253,6,0)</f>
        <v>092190005881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75"/>
      <c r="AH83" s="75"/>
      <c r="AI83" s="46" t="s">
        <v>232</v>
      </c>
      <c r="AJ83" s="108" t="s">
        <v>454</v>
      </c>
      <c r="AK83" s="46" t="s">
        <v>455</v>
      </c>
      <c r="AL83" s="46" t="s">
        <v>456</v>
      </c>
      <c r="AM83" s="332" t="s">
        <v>457</v>
      </c>
      <c r="AN83" s="56" t="s">
        <v>50</v>
      </c>
      <c r="AO83" s="56" t="s">
        <v>458</v>
      </c>
      <c r="AP83" s="56" t="s">
        <v>459</v>
      </c>
      <c r="AQ83" s="36">
        <f t="shared" ca="1" si="1"/>
        <v>36</v>
      </c>
    </row>
    <row r="84" spans="1:43" s="36" customFormat="1">
      <c r="A84" s="25">
        <f>IF(C84=0,"",SUBTOTAL(3,C$5:C84))</f>
        <v>80</v>
      </c>
      <c r="B84" s="479">
        <v>8</v>
      </c>
      <c r="C84" s="433" t="s">
        <v>460</v>
      </c>
      <c r="D84" s="25" t="str">
        <f>VLOOKUP(C84,Sheet4!$A$1:$B$300,2,0)</f>
        <v>8723073381</v>
      </c>
      <c r="E84" s="67" t="s">
        <v>461</v>
      </c>
      <c r="F84" s="63" t="str">
        <f>VLOOKUP(D84,'Sheet1 (2)'!$D$11:$F$338,3,0)</f>
        <v>Lê Văn Phụng</v>
      </c>
      <c r="G84" s="774">
        <f>VLOOKUP(C84,'chuyển xếp 2024'!$C$5:$W$328,17,0)</f>
        <v>6579000</v>
      </c>
      <c r="H84" s="774">
        <f>VLOOKUP(C84,'chuyển xếp 2024'!$C$5:$W$328,19,0)</f>
        <v>0</v>
      </c>
      <c r="I84" s="63" t="s">
        <v>32</v>
      </c>
      <c r="J84" s="63">
        <f t="shared" si="4"/>
        <v>1</v>
      </c>
      <c r="K84" s="63" t="s">
        <v>33</v>
      </c>
      <c r="L84" s="63" t="s">
        <v>34</v>
      </c>
      <c r="M84" s="63"/>
      <c r="N84" s="56" t="s">
        <v>390</v>
      </c>
      <c r="O84" s="75">
        <v>36750</v>
      </c>
      <c r="P84" s="107">
        <v>44785</v>
      </c>
      <c r="Q84" s="56" t="s">
        <v>36</v>
      </c>
      <c r="R84" s="56" t="s">
        <v>462</v>
      </c>
      <c r="S84" s="56" t="str">
        <f t="shared" ca="1" si="0"/>
        <v xml:space="preserve">4 NĂM 0 THÁNG 7 NGÀY </v>
      </c>
      <c r="T84" s="74" t="s">
        <v>463</v>
      </c>
      <c r="U84" s="80" t="str">
        <f>VLOOKUP(C84,Sheet5!$B$2:$G$253,6,0)</f>
        <v>087200004261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75">
        <v>44421</v>
      </c>
      <c r="AH84" s="75"/>
      <c r="AI84" s="46" t="s">
        <v>232</v>
      </c>
      <c r="AJ84" s="108" t="s">
        <v>464</v>
      </c>
      <c r="AK84" s="46" t="s">
        <v>465</v>
      </c>
      <c r="AL84" s="46"/>
      <c r="AM84" s="332" t="s">
        <v>466</v>
      </c>
      <c r="AN84" s="56" t="s">
        <v>50</v>
      </c>
      <c r="AO84" s="56" t="s">
        <v>123</v>
      </c>
      <c r="AP84" s="56" t="s">
        <v>459</v>
      </c>
      <c r="AQ84" s="36">
        <f t="shared" ca="1" si="1"/>
        <v>26</v>
      </c>
    </row>
    <row r="85" spans="1:43" s="36" customFormat="1">
      <c r="A85" s="25">
        <f>IF(C85=0,"",SUBTOTAL(3,C$5:C85))</f>
        <v>81</v>
      </c>
      <c r="B85" s="479">
        <v>9</v>
      </c>
      <c r="C85" s="66" t="s">
        <v>1733</v>
      </c>
      <c r="D85" s="25" t="str">
        <f>VLOOKUP(C85,Sheet4!$A$1:$B$300,2,0)</f>
        <v>9321446020</v>
      </c>
      <c r="E85" s="458" t="s">
        <v>1579</v>
      </c>
      <c r="F85" s="63" t="str">
        <f>VLOOKUP(D85,'Sheet1 (2)'!$D$11:$F$338,3,0)</f>
        <v>Trần Khánh Duy</v>
      </c>
      <c r="G85" s="774">
        <f>VLOOKUP(C85,'chuyển xếp 2024'!$C$5:$W$328,17,0)</f>
        <v>6579000</v>
      </c>
      <c r="H85" s="774">
        <f>VLOOKUP(C85,'chuyển xếp 2024'!$C$5:$W$328,19,0)</f>
        <v>0</v>
      </c>
      <c r="I85" s="63" t="s">
        <v>32</v>
      </c>
      <c r="J85" s="63">
        <f t="shared" si="4"/>
        <v>1</v>
      </c>
      <c r="K85" s="63" t="s">
        <v>33</v>
      </c>
      <c r="L85" s="63" t="s">
        <v>34</v>
      </c>
      <c r="M85" s="63"/>
      <c r="N85" s="56" t="s">
        <v>390</v>
      </c>
      <c r="O85" s="75">
        <v>35447</v>
      </c>
      <c r="P85" s="75">
        <v>45064</v>
      </c>
      <c r="Q85" s="56" t="s">
        <v>36</v>
      </c>
      <c r="R85" s="107" t="s">
        <v>1734</v>
      </c>
      <c r="S85" s="56" t="str">
        <f t="shared" ca="1" si="0"/>
        <v xml:space="preserve">3 NĂM 3 THÁNG 1 NGÀY </v>
      </c>
      <c r="T85" s="74" t="s">
        <v>1740</v>
      </c>
      <c r="U85" s="80" t="s">
        <v>1740</v>
      </c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 t="s">
        <v>232</v>
      </c>
      <c r="AJ85" s="46" t="s">
        <v>1741</v>
      </c>
      <c r="AK85" s="46" t="s">
        <v>1741</v>
      </c>
      <c r="AL85" s="46" t="s">
        <v>1741</v>
      </c>
      <c r="AM85" s="56"/>
      <c r="AN85" s="56" t="s">
        <v>50</v>
      </c>
      <c r="AO85" s="56" t="s">
        <v>123</v>
      </c>
      <c r="AP85" s="56" t="s">
        <v>459</v>
      </c>
      <c r="AQ85" s="36">
        <f t="shared" ref="AQ85:AQ152" ca="1" si="5">DATEDIF(O85,TODAY(),"y")</f>
        <v>29</v>
      </c>
    </row>
    <row r="86" spans="1:43" s="36" customFormat="1">
      <c r="A86" s="25">
        <f>IF(C86=0,"",SUBTOTAL(3,C$5:C86))</f>
        <v>82</v>
      </c>
      <c r="B86" s="479">
        <v>10</v>
      </c>
      <c r="C86" s="66" t="s">
        <v>2684</v>
      </c>
      <c r="D86" s="25" t="s">
        <v>2881</v>
      </c>
      <c r="E86" s="458" t="s">
        <v>2682</v>
      </c>
      <c r="F86" s="63" t="str">
        <f>VLOOKUP(D86,'Sheet1 (2)'!$D$11:$F$338,3,0)</f>
        <v>Nguyễn Thanh Loan</v>
      </c>
      <c r="G86" s="774">
        <f>VLOOKUP(C86,'chuyển xếp 2024'!$C$5:$W$328,17,0)</f>
        <v>6579000</v>
      </c>
      <c r="H86" s="774"/>
      <c r="I86" s="63" t="s">
        <v>63</v>
      </c>
      <c r="J86" s="63">
        <f t="shared" si="4"/>
        <v>0</v>
      </c>
      <c r="K86" s="63" t="s">
        <v>33</v>
      </c>
      <c r="L86" s="63" t="s">
        <v>34</v>
      </c>
      <c r="M86" s="63"/>
      <c r="N86" s="56" t="s">
        <v>390</v>
      </c>
      <c r="O86" s="75">
        <v>37274</v>
      </c>
      <c r="P86" s="75">
        <v>45567</v>
      </c>
      <c r="Q86" s="56" t="s">
        <v>117</v>
      </c>
      <c r="R86" s="56" t="s">
        <v>2686</v>
      </c>
      <c r="S86" s="56" t="str">
        <f t="shared" ca="1" si="0"/>
        <v xml:space="preserve">1 NĂM 10 THÁNG 17 NGÀY </v>
      </c>
      <c r="T86" s="74" t="s">
        <v>2687</v>
      </c>
      <c r="U86" s="80" t="s">
        <v>2687</v>
      </c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 t="s">
        <v>2688</v>
      </c>
      <c r="AH86" s="108"/>
      <c r="AI86" s="108" t="s">
        <v>232</v>
      </c>
      <c r="AJ86" s="46" t="s">
        <v>2689</v>
      </c>
      <c r="AK86" s="46" t="s">
        <v>2690</v>
      </c>
      <c r="AL86" s="46" t="s">
        <v>2690</v>
      </c>
      <c r="AM86" s="56"/>
      <c r="AN86" s="56" t="s">
        <v>50</v>
      </c>
      <c r="AO86" s="56" t="s">
        <v>123</v>
      </c>
      <c r="AP86" s="56" t="s">
        <v>459</v>
      </c>
      <c r="AQ86" s="36">
        <f t="shared" ca="1" si="5"/>
        <v>24</v>
      </c>
    </row>
    <row r="87" spans="1:43" s="36" customFormat="1">
      <c r="A87" s="25">
        <f>IF(C87=0,"",SUBTOTAL(3,C$5:C87))</f>
        <v>83</v>
      </c>
      <c r="B87" s="25">
        <v>11</v>
      </c>
      <c r="C87" s="369" t="s">
        <v>2901</v>
      </c>
      <c r="D87" s="936" t="s">
        <v>3088</v>
      </c>
      <c r="E87" s="370" t="s">
        <v>2902</v>
      </c>
      <c r="F87" s="63" t="str">
        <f>VLOOKUP(D87,'Sheet1 (2)'!$D$11:$F$338,3,0)</f>
        <v>Nguyễn Tấn Hưng</v>
      </c>
      <c r="G87" s="774">
        <f>VLOOKUP(C87,'chuyển xếp 2024'!$C$5:$W$328,17,0)</f>
        <v>6579000</v>
      </c>
      <c r="H87" s="774"/>
      <c r="I87" s="63" t="s">
        <v>32</v>
      </c>
      <c r="J87" s="63">
        <f t="shared" si="4"/>
        <v>1</v>
      </c>
      <c r="K87" s="63" t="s">
        <v>33</v>
      </c>
      <c r="L87" s="63" t="s">
        <v>34</v>
      </c>
      <c r="M87" s="63"/>
      <c r="N87" s="56" t="s">
        <v>390</v>
      </c>
      <c r="O87" s="75">
        <v>34881</v>
      </c>
      <c r="P87" s="75">
        <v>45809</v>
      </c>
      <c r="Q87" s="56" t="s">
        <v>117</v>
      </c>
      <c r="R87" s="56" t="s">
        <v>2919</v>
      </c>
      <c r="S87" s="56" t="str">
        <f t="shared" ca="1" si="0"/>
        <v xml:space="preserve">1 NĂM 2 THÁNG 18 NGÀY </v>
      </c>
      <c r="T87" s="74" t="s">
        <v>2920</v>
      </c>
      <c r="U87" s="80" t="s">
        <v>2920</v>
      </c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>
        <v>44587</v>
      </c>
      <c r="AH87" s="108"/>
      <c r="AI87" s="108" t="s">
        <v>232</v>
      </c>
      <c r="AJ87" s="46" t="s">
        <v>2921</v>
      </c>
      <c r="AK87" s="46" t="s">
        <v>2922</v>
      </c>
      <c r="AL87" s="46" t="s">
        <v>2922</v>
      </c>
      <c r="AM87" s="562" t="s">
        <v>2923</v>
      </c>
      <c r="AN87" s="56" t="s">
        <v>50</v>
      </c>
      <c r="AO87" s="56" t="s">
        <v>2924</v>
      </c>
      <c r="AP87" s="56" t="s">
        <v>459</v>
      </c>
      <c r="AQ87" s="36">
        <f t="shared" ca="1" si="5"/>
        <v>31</v>
      </c>
    </row>
    <row r="88" spans="1:43" s="36" customFormat="1">
      <c r="A88" s="25">
        <f>IF(C88=0,"",SUBTOTAL(3,C$5:C88))</f>
        <v>84</v>
      </c>
      <c r="B88" s="25">
        <v>12</v>
      </c>
      <c r="C88" s="369" t="s">
        <v>2903</v>
      </c>
      <c r="D88" s="936" t="s">
        <v>3317</v>
      </c>
      <c r="E88" s="370" t="s">
        <v>2904</v>
      </c>
      <c r="F88" s="63" t="str">
        <f>VLOOKUP(D88,'Sheet1 (2)'!$D$11:$F$338,3,0)</f>
        <v>Lê Thị Ái Ni</v>
      </c>
      <c r="G88" s="774">
        <f>VLOOKUP(C88,'chuyển xếp 2024'!$C$5:$W$328,17,0)</f>
        <v>6579000</v>
      </c>
      <c r="H88" s="774"/>
      <c r="I88" s="63" t="s">
        <v>63</v>
      </c>
      <c r="J88" s="63">
        <f t="shared" si="4"/>
        <v>0</v>
      </c>
      <c r="K88" s="63" t="s">
        <v>33</v>
      </c>
      <c r="L88" s="63" t="s">
        <v>34</v>
      </c>
      <c r="M88" s="63"/>
      <c r="N88" s="56" t="s">
        <v>390</v>
      </c>
      <c r="O88" s="75">
        <v>36467</v>
      </c>
      <c r="P88" s="75">
        <v>45809</v>
      </c>
      <c r="Q88" s="56" t="s">
        <v>117</v>
      </c>
      <c r="R88" s="56" t="s">
        <v>2925</v>
      </c>
      <c r="S88" s="56" t="str">
        <f t="shared" ca="1" si="0"/>
        <v xml:space="preserve">1 NĂM 2 THÁNG 18 NGÀY </v>
      </c>
      <c r="T88" s="74" t="s">
        <v>2926</v>
      </c>
      <c r="U88" s="80" t="s">
        <v>2926</v>
      </c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>
        <v>44923</v>
      </c>
      <c r="AH88" s="108"/>
      <c r="AI88" s="108" t="s">
        <v>232</v>
      </c>
      <c r="AJ88" s="46" t="s">
        <v>2927</v>
      </c>
      <c r="AK88" s="46" t="s">
        <v>2928</v>
      </c>
      <c r="AL88" s="46" t="s">
        <v>2928</v>
      </c>
      <c r="AM88" s="562" t="s">
        <v>2929</v>
      </c>
      <c r="AN88" s="56" t="s">
        <v>50</v>
      </c>
      <c r="AO88" s="56" t="s">
        <v>123</v>
      </c>
      <c r="AP88" s="56" t="s">
        <v>459</v>
      </c>
      <c r="AQ88" s="36">
        <f t="shared" ca="1" si="5"/>
        <v>26</v>
      </c>
    </row>
    <row r="89" spans="1:43" s="470" customFormat="1">
      <c r="A89" s="459">
        <f>IF(C89=0,"",SUBTOTAL(3,C$5:C89))</f>
        <v>85</v>
      </c>
      <c r="B89" s="459">
        <v>1</v>
      </c>
      <c r="C89" s="459" t="s">
        <v>471</v>
      </c>
      <c r="D89" s="459" t="str">
        <f>VLOOKUP(C89,Sheet4!$A$1:$B$300,2,0)</f>
        <v>5496032573</v>
      </c>
      <c r="E89" s="463" t="s">
        <v>472</v>
      </c>
      <c r="F89" s="63" t="str">
        <f>VLOOKUP(D89,'Sheet1 (2)'!$D$11:$F$338,3,0)</f>
        <v>Lê Văn Sáu</v>
      </c>
      <c r="G89" s="774">
        <f>VLOOKUP(C89,'chuyển xếp 2024'!$C$5:$W$328,17,0)</f>
        <v>6152000</v>
      </c>
      <c r="H89" s="823">
        <f>VLOOKUP(C89,'chuyển xếp 2024'!$C$5:$W$328,19,0)</f>
        <v>0</v>
      </c>
      <c r="I89" s="463" t="s">
        <v>32</v>
      </c>
      <c r="J89" s="63">
        <f t="shared" si="4"/>
        <v>1</v>
      </c>
      <c r="K89" s="463" t="s">
        <v>33</v>
      </c>
      <c r="L89" s="463" t="s">
        <v>34</v>
      </c>
      <c r="M89" s="463"/>
      <c r="N89" s="464" t="s">
        <v>470</v>
      </c>
      <c r="O89" s="496">
        <v>25851</v>
      </c>
      <c r="P89" s="497">
        <v>34391</v>
      </c>
      <c r="Q89" s="464" t="s">
        <v>36</v>
      </c>
      <c r="R89" s="464" t="s">
        <v>473</v>
      </c>
      <c r="S89" s="464" t="str">
        <f t="shared" ref="S89:S156" ca="1" si="6">DATEDIF(P89,TODAY(),"Y") &amp; " NĂM " &amp;DATEDIF(P89,TODAY(),"YM") &amp; " THÁNG " &amp; DATEDIF(P89,TODAY(), "MD") &amp; " NGÀY "</f>
        <v xml:space="preserve">32 NĂM 5 THÁNG 24 NGÀY </v>
      </c>
      <c r="T89" s="513">
        <v>361219884</v>
      </c>
      <c r="U89" s="467" t="str">
        <f>VLOOKUP(C89,Sheet5!$B$2:$G$253,6,0)</f>
        <v>092070003195</v>
      </c>
      <c r="V89" s="467"/>
      <c r="W89" s="467"/>
      <c r="X89" s="467"/>
      <c r="Y89" s="467"/>
      <c r="Z89" s="467"/>
      <c r="AA89" s="467"/>
      <c r="AB89" s="467"/>
      <c r="AC89" s="467"/>
      <c r="AD89" s="467"/>
      <c r="AE89" s="467"/>
      <c r="AF89" s="467"/>
      <c r="AG89" s="465">
        <v>38097</v>
      </c>
      <c r="AH89" s="465"/>
      <c r="AI89" s="469" t="s">
        <v>232</v>
      </c>
      <c r="AJ89" s="468" t="s">
        <v>474</v>
      </c>
      <c r="AK89" s="469" t="s">
        <v>475</v>
      </c>
      <c r="AL89" s="469" t="s">
        <v>475</v>
      </c>
      <c r="AM89" s="460"/>
      <c r="AN89" s="464" t="s">
        <v>156</v>
      </c>
      <c r="AO89" s="464"/>
      <c r="AP89" s="464" t="s">
        <v>476</v>
      </c>
      <c r="AQ89" s="470">
        <f t="shared" ca="1" si="5"/>
        <v>55</v>
      </c>
    </row>
    <row r="90" spans="1:43" s="470" customFormat="1" ht="17.25" customHeight="1">
      <c r="A90" s="459">
        <f>IF(C90=0,"",SUBTOTAL(3,C$5:C90))</f>
        <v>86</v>
      </c>
      <c r="B90" s="895">
        <v>2</v>
      </c>
      <c r="C90" s="667" t="s">
        <v>496</v>
      </c>
      <c r="D90" s="459" t="str">
        <f>VLOOKUP(C90,Sheet4!$A$1:$B$300,2,0)</f>
        <v>5400002916</v>
      </c>
      <c r="E90" s="668" t="s">
        <v>497</v>
      </c>
      <c r="F90" s="63" t="str">
        <f>VLOOKUP(D90,'Sheet1 (2)'!$D$11:$F$338,3,0)</f>
        <v>Chữ Văn Hiền</v>
      </c>
      <c r="G90" s="774">
        <f>VLOOKUP(C90,'chuyển xếp 2024'!$C$5:$W$328,17,0)</f>
        <v>6152000</v>
      </c>
      <c r="H90" s="823">
        <f>VLOOKUP(C90,'chuyển xếp 2024'!$C$5:$W$328,19,0)</f>
        <v>0</v>
      </c>
      <c r="I90" s="668" t="s">
        <v>32</v>
      </c>
      <c r="J90" s="63">
        <f t="shared" si="4"/>
        <v>1</v>
      </c>
      <c r="K90" s="463" t="s">
        <v>33</v>
      </c>
      <c r="L90" s="463" t="s">
        <v>498</v>
      </c>
      <c r="M90" s="668"/>
      <c r="N90" s="464" t="s">
        <v>470</v>
      </c>
      <c r="O90" s="496">
        <v>29469</v>
      </c>
      <c r="P90" s="497">
        <v>36434</v>
      </c>
      <c r="Q90" s="464" t="s">
        <v>36</v>
      </c>
      <c r="R90" s="464" t="s">
        <v>499</v>
      </c>
      <c r="S90" s="464" t="str">
        <f t="shared" ca="1" si="6"/>
        <v xml:space="preserve">26 NĂM 10 THÁNG 18 NGÀY </v>
      </c>
      <c r="T90" s="513" t="s">
        <v>500</v>
      </c>
      <c r="U90" s="467" t="str">
        <f>VLOOKUP(C90,Sheet5!$B$2:$G$253,6,0)</f>
        <v>036080003347</v>
      </c>
      <c r="V90" s="467"/>
      <c r="W90" s="467"/>
      <c r="X90" s="467"/>
      <c r="Y90" s="467"/>
      <c r="Z90" s="467"/>
      <c r="AA90" s="467"/>
      <c r="AB90" s="467"/>
      <c r="AC90" s="467"/>
      <c r="AD90" s="467"/>
      <c r="AE90" s="467"/>
      <c r="AF90" s="467"/>
      <c r="AG90" s="465">
        <v>42663</v>
      </c>
      <c r="AH90" s="465"/>
      <c r="AI90" s="469" t="s">
        <v>232</v>
      </c>
      <c r="AJ90" s="468" t="s">
        <v>501</v>
      </c>
      <c r="AK90" s="469" t="s">
        <v>502</v>
      </c>
      <c r="AL90" s="469" t="s">
        <v>502</v>
      </c>
      <c r="AM90" s="460"/>
      <c r="AN90" s="669" t="s">
        <v>156</v>
      </c>
      <c r="AO90" s="669"/>
      <c r="AP90" s="464" t="s">
        <v>503</v>
      </c>
      <c r="AQ90" s="470">
        <f t="shared" ca="1" si="5"/>
        <v>45</v>
      </c>
    </row>
    <row r="91" spans="1:43" s="37" customFormat="1">
      <c r="A91" s="27">
        <f>IF(C91=0,"",SUBTOTAL(3,C$5:C91))</f>
        <v>87</v>
      </c>
      <c r="B91" s="82">
        <v>1</v>
      </c>
      <c r="C91" s="82" t="s">
        <v>504</v>
      </c>
      <c r="D91" s="27" t="str">
        <f>VLOOKUP(C91,Sheet4!$A$1:$B$300,2,0)</f>
        <v>5496032575</v>
      </c>
      <c r="E91" s="83" t="s">
        <v>505</v>
      </c>
      <c r="F91" s="63" t="str">
        <f>VLOOKUP(D91,'Sheet1 (2)'!$D$11:$F$338,3,0)</f>
        <v>Trần Thanh Phượng</v>
      </c>
      <c r="G91" s="774">
        <f>VLOOKUP(C91,'chuyển xếp 2024'!$C$5:$W$328,17,0)</f>
        <v>7976000</v>
      </c>
      <c r="H91" s="697">
        <f>VLOOKUP(C91,'chuyển xếp 2024'!$C$5:$W$328,19,0)</f>
        <v>0</v>
      </c>
      <c r="I91" s="83" t="s">
        <v>32</v>
      </c>
      <c r="J91" s="28">
        <f t="shared" si="4"/>
        <v>1</v>
      </c>
      <c r="K91" s="28" t="s">
        <v>33</v>
      </c>
      <c r="L91" s="28" t="s">
        <v>134</v>
      </c>
      <c r="M91" s="83"/>
      <c r="N91" s="48" t="s">
        <v>506</v>
      </c>
      <c r="O91" s="30">
        <v>27459</v>
      </c>
      <c r="P91" s="31">
        <v>34509</v>
      </c>
      <c r="Q91" s="85" t="s">
        <v>36</v>
      </c>
      <c r="R91" s="32" t="s">
        <v>507</v>
      </c>
      <c r="S91" s="32" t="str">
        <f t="shared" ca="1" si="6"/>
        <v xml:space="preserve">32 NĂM 1 THÁNG 26 NGÀY </v>
      </c>
      <c r="T91" s="79" t="s">
        <v>508</v>
      </c>
      <c r="U91" s="94" t="str">
        <f>VLOOKUP(C91,Sheet5!$B$2:$G$253,6,0)</f>
        <v>092075008999</v>
      </c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34">
        <v>44440</v>
      </c>
      <c r="AH91" s="34"/>
      <c r="AI91" s="48" t="s">
        <v>232</v>
      </c>
      <c r="AJ91" s="35" t="s">
        <v>168</v>
      </c>
      <c r="AK91" s="48" t="s">
        <v>509</v>
      </c>
      <c r="AL91" s="48" t="s">
        <v>509</v>
      </c>
      <c r="AM91" s="73"/>
      <c r="AN91" s="85" t="s">
        <v>156</v>
      </c>
      <c r="AO91" s="85"/>
      <c r="AP91" s="32" t="s">
        <v>510</v>
      </c>
      <c r="AQ91" s="37">
        <f t="shared" ca="1" si="5"/>
        <v>51</v>
      </c>
    </row>
    <row r="92" spans="1:43" s="37" customFormat="1">
      <c r="A92" s="27">
        <f>IF(C92=0,"",SUBTOTAL(3,C$5:C92))</f>
        <v>88</v>
      </c>
      <c r="B92" s="82">
        <v>2</v>
      </c>
      <c r="C92" s="82" t="s">
        <v>511</v>
      </c>
      <c r="D92" s="27" t="str">
        <f>VLOOKUP(C92,Sheet4!$A$1:$B$300,2,0)</f>
        <v>5499003350</v>
      </c>
      <c r="E92" s="83" t="s">
        <v>512</v>
      </c>
      <c r="F92" s="63" t="str">
        <f>VLOOKUP(D92,'Sheet1 (2)'!$D$11:$F$338,3,0)</f>
        <v>Hoàng Văn Giang</v>
      </c>
      <c r="G92" s="774">
        <f>VLOOKUP(C92,'chuyển xếp 2024'!$C$5:$W$328,17,0)</f>
        <v>7454000</v>
      </c>
      <c r="H92" s="697">
        <f>VLOOKUP(C92,'chuyển xếp 2024'!$C$5:$W$328,19,0)</f>
        <v>0</v>
      </c>
      <c r="I92" s="83" t="s">
        <v>32</v>
      </c>
      <c r="J92" s="28">
        <f t="shared" si="4"/>
        <v>1</v>
      </c>
      <c r="K92" s="28" t="s">
        <v>33</v>
      </c>
      <c r="L92" s="28" t="s">
        <v>34</v>
      </c>
      <c r="M92" s="83"/>
      <c r="N92" s="85" t="s">
        <v>513</v>
      </c>
      <c r="O92" s="30">
        <v>28665</v>
      </c>
      <c r="P92" s="31">
        <v>35432</v>
      </c>
      <c r="Q92" s="85" t="s">
        <v>36</v>
      </c>
      <c r="R92" s="32" t="s">
        <v>514</v>
      </c>
      <c r="S92" s="32" t="str">
        <f t="shared" ca="1" si="6"/>
        <v xml:space="preserve">29 NĂM 7 THÁNG 17 NGÀY </v>
      </c>
      <c r="T92" s="94" t="s">
        <v>515</v>
      </c>
      <c r="U92" s="94" t="str">
        <f>VLOOKUP(C92,Sheet5!$B$2:$G$253,6,0)</f>
        <v>035078008434</v>
      </c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34">
        <v>44905</v>
      </c>
      <c r="AH92" s="34"/>
      <c r="AI92" s="48" t="s">
        <v>232</v>
      </c>
      <c r="AJ92" s="35" t="s">
        <v>516</v>
      </c>
      <c r="AK92" s="48" t="s">
        <v>517</v>
      </c>
      <c r="AL92" s="48"/>
      <c r="AM92" s="73"/>
      <c r="AN92" s="85" t="s">
        <v>156</v>
      </c>
      <c r="AO92" s="85"/>
      <c r="AP92" s="32" t="s">
        <v>518</v>
      </c>
      <c r="AQ92" s="37">
        <f t="shared" ca="1" si="5"/>
        <v>48</v>
      </c>
    </row>
    <row r="93" spans="1:43" s="37" customFormat="1" ht="19.5" customHeight="1">
      <c r="A93" s="27">
        <f>IF(C93=0,"",SUBTOTAL(3,C$5:C93))</f>
        <v>89</v>
      </c>
      <c r="B93" s="82">
        <v>3</v>
      </c>
      <c r="C93" s="82" t="s">
        <v>519</v>
      </c>
      <c r="D93" s="27" t="str">
        <f>VLOOKUP(C93,Sheet4!$A$1:$B$300,2,0)</f>
        <v>5496032594</v>
      </c>
      <c r="E93" s="83" t="s">
        <v>520</v>
      </c>
      <c r="F93" s="63" t="str">
        <f>VLOOKUP(D93,'Sheet1 (2)'!$D$11:$F$338,3,0)</f>
        <v>Trương Văn Năm</v>
      </c>
      <c r="G93" s="774">
        <f>VLOOKUP(C93,'chuyển xếp 2024'!$C$5:$W$328,17,0)</f>
        <v>7976000</v>
      </c>
      <c r="H93" s="697">
        <f>VLOOKUP(C93,'chuyển xếp 2024'!$C$5:$W$328,19,0)</f>
        <v>0</v>
      </c>
      <c r="I93" s="83" t="s">
        <v>32</v>
      </c>
      <c r="J93" s="28">
        <f t="shared" si="4"/>
        <v>1</v>
      </c>
      <c r="K93" s="28" t="s">
        <v>33</v>
      </c>
      <c r="L93" s="28" t="s">
        <v>34</v>
      </c>
      <c r="M93" s="83"/>
      <c r="N93" s="85" t="s">
        <v>513</v>
      </c>
      <c r="O93" s="30">
        <v>26216</v>
      </c>
      <c r="P93" s="31">
        <v>34274</v>
      </c>
      <c r="Q93" s="85" t="s">
        <v>36</v>
      </c>
      <c r="R93" s="32" t="s">
        <v>521</v>
      </c>
      <c r="S93" s="32" t="str">
        <f t="shared" ca="1" si="6"/>
        <v xml:space="preserve">32 NĂM 9 THÁNG 18 NGÀY </v>
      </c>
      <c r="T93" s="84" t="s">
        <v>522</v>
      </c>
      <c r="U93" s="94" t="str">
        <f>VLOOKUP(C93,Sheet5!$B$2:$G$253,6,0)</f>
        <v>040071000082</v>
      </c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34">
        <v>42384</v>
      </c>
      <c r="AH93" s="34"/>
      <c r="AI93" s="48" t="s">
        <v>232</v>
      </c>
      <c r="AJ93" s="35" t="s">
        <v>523</v>
      </c>
      <c r="AK93" s="48" t="s">
        <v>524</v>
      </c>
      <c r="AL93" s="48"/>
      <c r="AM93" s="73"/>
      <c r="AN93" s="85" t="s">
        <v>156</v>
      </c>
      <c r="AO93" s="85"/>
      <c r="AP93" s="32" t="s">
        <v>518</v>
      </c>
      <c r="AQ93" s="37">
        <f t="shared" ca="1" si="5"/>
        <v>54</v>
      </c>
    </row>
    <row r="94" spans="1:43" s="37" customFormat="1">
      <c r="A94" s="27">
        <f>IF(C94=0,"",SUBTOTAL(3,C$5:C94))</f>
        <v>90</v>
      </c>
      <c r="B94" s="82">
        <v>4</v>
      </c>
      <c r="C94" s="82" t="s">
        <v>525</v>
      </c>
      <c r="D94" s="27" t="str">
        <f>VLOOKUP(C94,Sheet4!$A$1:$B$300,2,0)</f>
        <v>5496032624</v>
      </c>
      <c r="E94" s="83" t="s">
        <v>526</v>
      </c>
      <c r="F94" s="63" t="str">
        <f>VLOOKUP(D94,'Sheet1 (2)'!$D$11:$F$338,3,0)</f>
        <v>Triệu Đình Toản</v>
      </c>
      <c r="G94" s="774">
        <f>VLOOKUP(C94,'chuyển xếp 2024'!$C$5:$W$328,17,0)</f>
        <v>7976000</v>
      </c>
      <c r="H94" s="697">
        <f>VLOOKUP(C94,'chuyển xếp 2024'!$C$5:$W$328,19,0)</f>
        <v>1892000</v>
      </c>
      <c r="I94" s="83" t="s">
        <v>32</v>
      </c>
      <c r="J94" s="28">
        <f t="shared" si="4"/>
        <v>1</v>
      </c>
      <c r="K94" s="28" t="s">
        <v>33</v>
      </c>
      <c r="L94" s="28" t="s">
        <v>34</v>
      </c>
      <c r="M94" s="83" t="s">
        <v>527</v>
      </c>
      <c r="N94" s="85" t="s">
        <v>513</v>
      </c>
      <c r="O94" s="30">
        <v>27885</v>
      </c>
      <c r="P94" s="31">
        <v>34589</v>
      </c>
      <c r="Q94" s="85" t="s">
        <v>36</v>
      </c>
      <c r="R94" s="32" t="s">
        <v>528</v>
      </c>
      <c r="S94" s="32" t="str">
        <f t="shared" ca="1" si="6"/>
        <v xml:space="preserve">31 NĂM 11 THÁNG 7 NGÀY </v>
      </c>
      <c r="T94" s="94" t="s">
        <v>529</v>
      </c>
      <c r="U94" s="94" t="str">
        <f>VLOOKUP(C94,Sheet5!$B$2:$G$253,6,0)</f>
        <v>036076021714</v>
      </c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34"/>
      <c r="AH94" s="34"/>
      <c r="AI94" s="48" t="s">
        <v>232</v>
      </c>
      <c r="AJ94" s="35" t="s">
        <v>530</v>
      </c>
      <c r="AK94" s="48" t="s">
        <v>531</v>
      </c>
      <c r="AL94" s="48"/>
      <c r="AM94" s="73"/>
      <c r="AN94" s="85" t="s">
        <v>156</v>
      </c>
      <c r="AO94" s="85" t="s">
        <v>1721</v>
      </c>
      <c r="AP94" s="32" t="s">
        <v>510</v>
      </c>
      <c r="AQ94" s="37">
        <f t="shared" ca="1" si="5"/>
        <v>50</v>
      </c>
    </row>
    <row r="95" spans="1:43" s="37" customFormat="1">
      <c r="A95" s="27">
        <f>IF(C95=0,"",SUBTOTAL(3,C$5:C95))</f>
        <v>91</v>
      </c>
      <c r="B95" s="82">
        <v>5</v>
      </c>
      <c r="C95" s="82" t="s">
        <v>532</v>
      </c>
      <c r="D95" s="27" t="str">
        <f>VLOOKUP(C95,Sheet4!$A$1:$B$300,2,0)</f>
        <v>5400002875</v>
      </c>
      <c r="E95" s="83" t="s">
        <v>533</v>
      </c>
      <c r="F95" s="63" t="str">
        <f>VLOOKUP(D95,'Sheet1 (2)'!$D$11:$F$338,3,0)</f>
        <v>Nguyễn Hùng Hà</v>
      </c>
      <c r="G95" s="774">
        <f>VLOOKUP(C95,'chuyển xếp 2024'!$C$5:$W$328,17,0)</f>
        <v>7454000</v>
      </c>
      <c r="H95" s="697">
        <f>VLOOKUP(C95,'chuyển xếp 2024'!$C$5:$W$328,19,0)</f>
        <v>0</v>
      </c>
      <c r="I95" s="83" t="s">
        <v>32</v>
      </c>
      <c r="J95" s="28">
        <f t="shared" si="4"/>
        <v>1</v>
      </c>
      <c r="K95" s="28" t="s">
        <v>33</v>
      </c>
      <c r="L95" s="28" t="s">
        <v>34</v>
      </c>
      <c r="M95" s="83"/>
      <c r="N95" s="85" t="s">
        <v>513</v>
      </c>
      <c r="O95" s="30">
        <v>26781</v>
      </c>
      <c r="P95" s="31">
        <v>36161</v>
      </c>
      <c r="Q95" s="85" t="s">
        <v>36</v>
      </c>
      <c r="R95" s="32" t="s">
        <v>534</v>
      </c>
      <c r="S95" s="32" t="str">
        <f t="shared" ca="1" si="6"/>
        <v xml:space="preserve">27 NĂM 7 THÁNG 18 NGÀY </v>
      </c>
      <c r="T95" s="94" t="s">
        <v>535</v>
      </c>
      <c r="U95" s="94" t="str">
        <f>VLOOKUP(C95,Sheet5!$B$2:$G$253,6,0)</f>
        <v>091073000022</v>
      </c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34"/>
      <c r="AH95" s="34"/>
      <c r="AI95" s="48" t="s">
        <v>232</v>
      </c>
      <c r="AJ95" s="35" t="s">
        <v>536</v>
      </c>
      <c r="AK95" s="48" t="s">
        <v>531</v>
      </c>
      <c r="AL95" s="48"/>
      <c r="AM95" s="73"/>
      <c r="AN95" s="85" t="s">
        <v>156</v>
      </c>
      <c r="AO95" s="85"/>
      <c r="AP95" s="32" t="s">
        <v>518</v>
      </c>
      <c r="AQ95" s="37">
        <f t="shared" ca="1" si="5"/>
        <v>53</v>
      </c>
    </row>
    <row r="96" spans="1:43" s="37" customFormat="1">
      <c r="A96" s="27">
        <f>IF(C96=0,"",SUBTOTAL(3,C$5:C96))</f>
        <v>92</v>
      </c>
      <c r="B96" s="82">
        <v>6</v>
      </c>
      <c r="C96" s="82" t="s">
        <v>537</v>
      </c>
      <c r="D96" s="27" t="str">
        <f>VLOOKUP(C96,Sheet4!$A$1:$B$300,2,0)</f>
        <v>5400002904</v>
      </c>
      <c r="E96" s="83" t="s">
        <v>538</v>
      </c>
      <c r="F96" s="63" t="str">
        <f>VLOOKUP(D96,'Sheet1 (2)'!$D$11:$F$338,3,0)</f>
        <v>Nguyễn Công Phương</v>
      </c>
      <c r="G96" s="774">
        <f>VLOOKUP(C96,'chuyển xếp 2024'!$C$5:$W$328,17,0)</f>
        <v>7454000</v>
      </c>
      <c r="H96" s="697">
        <f>VLOOKUP(C96,'chuyển xếp 2024'!$C$5:$W$328,19,0)</f>
        <v>1419000</v>
      </c>
      <c r="I96" s="83" t="s">
        <v>32</v>
      </c>
      <c r="J96" s="28">
        <f t="shared" si="4"/>
        <v>1</v>
      </c>
      <c r="K96" s="28" t="s">
        <v>33</v>
      </c>
      <c r="L96" s="28" t="s">
        <v>498</v>
      </c>
      <c r="M96" s="83" t="s">
        <v>2984</v>
      </c>
      <c r="N96" s="85" t="s">
        <v>513</v>
      </c>
      <c r="O96" s="30">
        <v>27251</v>
      </c>
      <c r="P96" s="31">
        <v>36404</v>
      </c>
      <c r="Q96" s="85" t="s">
        <v>36</v>
      </c>
      <c r="R96" s="32" t="s">
        <v>539</v>
      </c>
      <c r="S96" s="32" t="str">
        <f t="shared" ca="1" si="6"/>
        <v xml:space="preserve">26 NĂM 11 THÁNG 18 NGÀY </v>
      </c>
      <c r="T96" s="94" t="s">
        <v>540</v>
      </c>
      <c r="U96" s="94" t="str">
        <f>VLOOKUP(C96,Sheet5!$B$2:$G$253,6,0)</f>
        <v>040074000865</v>
      </c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34"/>
      <c r="AH96" s="34"/>
      <c r="AI96" s="48" t="s">
        <v>232</v>
      </c>
      <c r="AJ96" s="35" t="s">
        <v>542</v>
      </c>
      <c r="AK96" s="48" t="s">
        <v>543</v>
      </c>
      <c r="AL96" s="48"/>
      <c r="AM96" s="73"/>
      <c r="AN96" s="85" t="s">
        <v>93</v>
      </c>
      <c r="AO96" s="85" t="s">
        <v>544</v>
      </c>
      <c r="AP96" s="32" t="s">
        <v>518</v>
      </c>
      <c r="AQ96" s="37">
        <f t="shared" ca="1" si="5"/>
        <v>52</v>
      </c>
    </row>
    <row r="97" spans="1:100" s="37" customFormat="1">
      <c r="A97" s="27">
        <f>IF(C97=0,"",SUBTOTAL(3,C$5:C97))</f>
        <v>93</v>
      </c>
      <c r="B97" s="82">
        <v>7</v>
      </c>
      <c r="C97" s="82" t="s">
        <v>545</v>
      </c>
      <c r="D97" s="27" t="str">
        <f>VLOOKUP(C97,Sheet4!$A$1:$B$300,2,0)</f>
        <v>6504006865</v>
      </c>
      <c r="E97" s="83" t="s">
        <v>546</v>
      </c>
      <c r="F97" s="63" t="str">
        <f>VLOOKUP(D97,'Sheet1 (2)'!$D$11:$F$338,3,0)</f>
        <v>Võ Nghĩa Hòa</v>
      </c>
      <c r="G97" s="774">
        <f>VLOOKUP(C97,'chuyển xếp 2024'!$C$5:$W$328,17,0)</f>
        <v>6966000</v>
      </c>
      <c r="H97" s="697">
        <f>VLOOKUP(C97,'chuyển xếp 2024'!$C$5:$W$328,19,0)</f>
        <v>1419000</v>
      </c>
      <c r="I97" s="83" t="s">
        <v>32</v>
      </c>
      <c r="J97" s="28">
        <f t="shared" si="4"/>
        <v>1</v>
      </c>
      <c r="K97" s="28" t="s">
        <v>33</v>
      </c>
      <c r="L97" s="28" t="s">
        <v>34</v>
      </c>
      <c r="M97" s="83"/>
      <c r="N97" s="85" t="s">
        <v>513</v>
      </c>
      <c r="O97" s="30">
        <v>30177</v>
      </c>
      <c r="P97" s="31">
        <v>37987</v>
      </c>
      <c r="Q97" s="85" t="s">
        <v>36</v>
      </c>
      <c r="R97" s="32" t="s">
        <v>547</v>
      </c>
      <c r="S97" s="32" t="str">
        <f t="shared" ca="1" si="6"/>
        <v xml:space="preserve">22 NĂM 7 THÁNG 18 NGÀY </v>
      </c>
      <c r="T97" s="94" t="s">
        <v>548</v>
      </c>
      <c r="U97" s="94" t="str">
        <f>VLOOKUP(C97,Sheet5!$B$2:$G$253,6,0)</f>
        <v>092082005430</v>
      </c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34"/>
      <c r="AH97" s="34"/>
      <c r="AI97" s="48" t="s">
        <v>232</v>
      </c>
      <c r="AJ97" s="35" t="s">
        <v>168</v>
      </c>
      <c r="AK97" s="48" t="s">
        <v>531</v>
      </c>
      <c r="AL97" s="48"/>
      <c r="AM97" s="73"/>
      <c r="AN97" s="85" t="s">
        <v>50</v>
      </c>
      <c r="AO97" s="85" t="s">
        <v>549</v>
      </c>
      <c r="AP97" s="32" t="s">
        <v>518</v>
      </c>
      <c r="AQ97" s="37">
        <f t="shared" ca="1" si="5"/>
        <v>44</v>
      </c>
    </row>
    <row r="98" spans="1:100" s="37" customFormat="1">
      <c r="A98" s="27">
        <f>IF(C98=0,"",SUBTOTAL(3,C$5:C98))</f>
        <v>94</v>
      </c>
      <c r="B98" s="82">
        <v>8</v>
      </c>
      <c r="C98" s="82" t="s">
        <v>550</v>
      </c>
      <c r="D98" s="27" t="str">
        <f>VLOOKUP(C98,Sheet4!$A$1:$B$300,2,0)</f>
        <v>9208016258</v>
      </c>
      <c r="E98" s="83" t="s">
        <v>551</v>
      </c>
      <c r="F98" s="63" t="str">
        <f>VLOOKUP(D98,'Sheet1 (2)'!$D$11:$F$338,3,0)</f>
        <v>Lê Như Thuần</v>
      </c>
      <c r="G98" s="774">
        <f>VLOOKUP(C98,'chuyển xếp 2024'!$C$5:$W$328,17,0)</f>
        <v>6966000</v>
      </c>
      <c r="H98" s="697">
        <f>VLOOKUP(C98,'chuyển xếp 2024'!$C$5:$W$328,19,0)</f>
        <v>0</v>
      </c>
      <c r="I98" s="83" t="s">
        <v>32</v>
      </c>
      <c r="J98" s="28">
        <f t="shared" si="4"/>
        <v>1</v>
      </c>
      <c r="K98" s="28" t="s">
        <v>33</v>
      </c>
      <c r="L98" s="28" t="s">
        <v>34</v>
      </c>
      <c r="M98" s="83"/>
      <c r="N98" s="85" t="s">
        <v>513</v>
      </c>
      <c r="O98" s="30">
        <v>29575</v>
      </c>
      <c r="P98" s="31">
        <v>39188</v>
      </c>
      <c r="Q98" s="85" t="s">
        <v>36</v>
      </c>
      <c r="R98" s="32" t="s">
        <v>552</v>
      </c>
      <c r="S98" s="32" t="str">
        <f t="shared" ca="1" si="6"/>
        <v xml:space="preserve">19 NĂM 4 THÁNG 3 NGÀY </v>
      </c>
      <c r="T98" s="94" t="s">
        <v>553</v>
      </c>
      <c r="U98" s="94" t="str">
        <f>VLOOKUP(C98,Sheet5!$B$2:$G$253,6,0)</f>
        <v>042080000443</v>
      </c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34"/>
      <c r="AH98" s="34"/>
      <c r="AI98" s="48" t="s">
        <v>232</v>
      </c>
      <c r="AJ98" s="35" t="s">
        <v>554</v>
      </c>
      <c r="AK98" s="48" t="s">
        <v>531</v>
      </c>
      <c r="AL98" s="48"/>
      <c r="AM98" s="73"/>
      <c r="AN98" s="85" t="s">
        <v>50</v>
      </c>
      <c r="AO98" s="85" t="s">
        <v>555</v>
      </c>
      <c r="AP98" s="32" t="s">
        <v>518</v>
      </c>
      <c r="AQ98" s="37">
        <f t="shared" ca="1" si="5"/>
        <v>45</v>
      </c>
    </row>
    <row r="99" spans="1:100" s="37" customFormat="1">
      <c r="A99" s="27">
        <f>IF(C99=0,"",SUBTOTAL(3,C$5:C99))</f>
        <v>95</v>
      </c>
      <c r="B99" s="82">
        <v>9</v>
      </c>
      <c r="C99" s="82" t="s">
        <v>562</v>
      </c>
      <c r="D99" s="27" t="str">
        <f>VLOOKUP(C99,Sheet4!$A$1:$B$300,2,0)</f>
        <v>9212008062</v>
      </c>
      <c r="E99" s="83" t="s">
        <v>563</v>
      </c>
      <c r="F99" s="63" t="str">
        <f>VLOOKUP(D99,'Sheet1 (2)'!$D$11:$F$338,3,0)</f>
        <v>Nguyễn Văn Huy</v>
      </c>
      <c r="G99" s="774">
        <f>VLOOKUP(C99,'chuyển xếp 2024'!$C$5:$W$328,17,0)</f>
        <v>6510000</v>
      </c>
      <c r="H99" s="697">
        <f>VLOOKUP(C99,'chuyển xếp 2024'!$C$5:$W$328,19,0)</f>
        <v>0</v>
      </c>
      <c r="I99" s="83" t="s">
        <v>32</v>
      </c>
      <c r="J99" s="28">
        <f t="shared" si="4"/>
        <v>1</v>
      </c>
      <c r="K99" s="28" t="s">
        <v>33</v>
      </c>
      <c r="L99" s="28" t="s">
        <v>34</v>
      </c>
      <c r="M99" s="83"/>
      <c r="N99" s="85" t="s">
        <v>513</v>
      </c>
      <c r="O99" s="30">
        <v>28992</v>
      </c>
      <c r="P99" s="31">
        <v>41092</v>
      </c>
      <c r="Q99" s="85" t="s">
        <v>36</v>
      </c>
      <c r="R99" s="32" t="s">
        <v>564</v>
      </c>
      <c r="S99" s="32" t="str">
        <f t="shared" ca="1" si="6"/>
        <v xml:space="preserve">14 NĂM 1 THÁNG 17 NGÀY </v>
      </c>
      <c r="T99" s="94" t="s">
        <v>565</v>
      </c>
      <c r="U99" s="94" t="str">
        <f>VLOOKUP(C99,Sheet5!$B$2:$G$253,6,0)</f>
        <v>037079000810</v>
      </c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34"/>
      <c r="AH99" s="34"/>
      <c r="AI99" s="48" t="s">
        <v>232</v>
      </c>
      <c r="AJ99" s="35" t="s">
        <v>566</v>
      </c>
      <c r="AK99" s="48" t="s">
        <v>567</v>
      </c>
      <c r="AL99" s="48"/>
      <c r="AM99" s="73"/>
      <c r="AN99" s="85" t="s">
        <v>156</v>
      </c>
      <c r="AO99" s="85"/>
      <c r="AP99" s="32" t="s">
        <v>518</v>
      </c>
      <c r="AQ99" s="37">
        <f t="shared" ca="1" si="5"/>
        <v>47</v>
      </c>
    </row>
    <row r="100" spans="1:100" s="37" customFormat="1">
      <c r="A100" s="27">
        <f>IF(C100=0,"",SUBTOTAL(3,C$5:C100))</f>
        <v>96</v>
      </c>
      <c r="B100" s="82">
        <v>10</v>
      </c>
      <c r="C100" s="82" t="s">
        <v>568</v>
      </c>
      <c r="D100" s="27" t="str">
        <f>VLOOKUP(C100,Sheet4!$A$1:$B$300,2,0)</f>
        <v>9213003751</v>
      </c>
      <c r="E100" s="83" t="s">
        <v>569</v>
      </c>
      <c r="F100" s="63" t="str">
        <f>VLOOKUP(D100,'Sheet1 (2)'!$D$11:$F$338,3,0)</f>
        <v>Nguyễn Hữu Tân</v>
      </c>
      <c r="G100" s="774">
        <f>VLOOKUP(C100,'chuyển xếp 2024'!$C$5:$W$328,17,0)</f>
        <v>6966000</v>
      </c>
      <c r="H100" s="697">
        <f>VLOOKUP(C100,'chuyển xếp 2024'!$C$5:$W$328,19,0)</f>
        <v>0</v>
      </c>
      <c r="I100" s="83" t="s">
        <v>32</v>
      </c>
      <c r="J100" s="28">
        <f t="shared" si="4"/>
        <v>1</v>
      </c>
      <c r="K100" s="28" t="s">
        <v>33</v>
      </c>
      <c r="L100" s="28" t="s">
        <v>34</v>
      </c>
      <c r="M100" s="83"/>
      <c r="N100" s="85" t="s">
        <v>513</v>
      </c>
      <c r="O100" s="30">
        <v>32311</v>
      </c>
      <c r="P100" s="31">
        <v>41339</v>
      </c>
      <c r="Q100" s="85" t="s">
        <v>36</v>
      </c>
      <c r="R100" s="32" t="s">
        <v>570</v>
      </c>
      <c r="S100" s="32" t="str">
        <f t="shared" ca="1" si="6"/>
        <v xml:space="preserve">13 NĂM 5 THÁNG 13 NGÀY </v>
      </c>
      <c r="T100" s="94" t="s">
        <v>571</v>
      </c>
      <c r="U100" s="94" t="str">
        <f>VLOOKUP(C100,Sheet5!$B$2:$G$253,6,0)</f>
        <v>092088014526</v>
      </c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34"/>
      <c r="AH100" s="34"/>
      <c r="AI100" s="48" t="s">
        <v>232</v>
      </c>
      <c r="AJ100" s="35" t="s">
        <v>486</v>
      </c>
      <c r="AK100" s="48" t="s">
        <v>572</v>
      </c>
      <c r="AL100" s="48"/>
      <c r="AM100" s="73"/>
      <c r="AN100" s="85" t="s">
        <v>182</v>
      </c>
      <c r="AO100" s="85" t="s">
        <v>573</v>
      </c>
      <c r="AP100" s="32" t="s">
        <v>518</v>
      </c>
      <c r="AQ100" s="37">
        <f t="shared" ca="1" si="5"/>
        <v>38</v>
      </c>
    </row>
    <row r="101" spans="1:100" s="37" customFormat="1">
      <c r="A101" s="27">
        <f>IF(C101=0,"",SUBTOTAL(3,C$5:C101))</f>
        <v>97</v>
      </c>
      <c r="B101" s="82">
        <v>11</v>
      </c>
      <c r="C101" s="82" t="s">
        <v>578</v>
      </c>
      <c r="D101" s="27" t="str">
        <f>VLOOKUP(C101,Sheet4!$A$1:$B$300,2,0)</f>
        <v>6506006806</v>
      </c>
      <c r="E101" s="83" t="s">
        <v>579</v>
      </c>
      <c r="F101" s="63" t="str">
        <f>VLOOKUP(D101,'Sheet1 (2)'!$D$11:$F$338,3,0)</f>
        <v>Phạm Quang Huy</v>
      </c>
      <c r="G101" s="774">
        <f>VLOOKUP(C101,'chuyển xếp 2024'!$C$5:$W$328,17,0)</f>
        <v>6634000</v>
      </c>
      <c r="H101" s="697">
        <f>VLOOKUP(C101,'chuyển xếp 2024'!$C$5:$W$328,19,0)</f>
        <v>0</v>
      </c>
      <c r="I101" s="83" t="s">
        <v>32</v>
      </c>
      <c r="J101" s="28">
        <f t="shared" si="4"/>
        <v>1</v>
      </c>
      <c r="K101" s="28" t="s">
        <v>33</v>
      </c>
      <c r="L101" s="28" t="s">
        <v>34</v>
      </c>
      <c r="M101" s="83"/>
      <c r="N101" s="48" t="s">
        <v>506</v>
      </c>
      <c r="O101" s="30">
        <v>24326</v>
      </c>
      <c r="P101" s="31">
        <v>38768</v>
      </c>
      <c r="Q101" s="85" t="s">
        <v>36</v>
      </c>
      <c r="R101" s="32" t="s">
        <v>580</v>
      </c>
      <c r="S101" s="32" t="str">
        <f t="shared" ca="1" si="6"/>
        <v xml:space="preserve">20 NĂM 5 THÁNG 30 NGÀY </v>
      </c>
      <c r="T101" s="94" t="s">
        <v>581</v>
      </c>
      <c r="U101" s="94" t="str">
        <f>VLOOKUP(C101,Sheet5!$B$2:$G$253,6,0)</f>
        <v>036066001127</v>
      </c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34"/>
      <c r="AH101" s="34"/>
      <c r="AI101" s="48" t="s">
        <v>232</v>
      </c>
      <c r="AJ101" s="35" t="s">
        <v>582</v>
      </c>
      <c r="AK101" s="48" t="s">
        <v>583</v>
      </c>
      <c r="AL101" s="48"/>
      <c r="AM101" s="73"/>
      <c r="AN101" s="85" t="s">
        <v>93</v>
      </c>
      <c r="AO101" s="85" t="s">
        <v>584</v>
      </c>
      <c r="AP101" s="32" t="s">
        <v>585</v>
      </c>
      <c r="AQ101" s="501">
        <f t="shared" ca="1" si="5"/>
        <v>60</v>
      </c>
      <c r="AS101" s="37" t="s">
        <v>2447</v>
      </c>
      <c r="AT101" s="37">
        <v>1</v>
      </c>
      <c r="AU101" s="37">
        <v>2</v>
      </c>
      <c r="AV101" s="37">
        <v>3</v>
      </c>
      <c r="AW101" s="37">
        <v>4</v>
      </c>
      <c r="AX101" s="37">
        <v>5</v>
      </c>
      <c r="AY101" s="37">
        <v>6</v>
      </c>
      <c r="AZ101" s="37">
        <v>7</v>
      </c>
      <c r="BA101" s="37">
        <v>8</v>
      </c>
      <c r="BB101" s="37">
        <v>9</v>
      </c>
      <c r="BC101" s="37">
        <v>10</v>
      </c>
      <c r="BD101" s="37">
        <v>11</v>
      </c>
      <c r="BE101" s="37">
        <v>12</v>
      </c>
      <c r="BF101" s="37">
        <v>13</v>
      </c>
      <c r="BG101" s="37">
        <v>14</v>
      </c>
      <c r="BH101" s="37">
        <v>15</v>
      </c>
      <c r="BI101" s="37">
        <v>16</v>
      </c>
      <c r="BJ101" s="37">
        <v>17</v>
      </c>
      <c r="BK101" s="37">
        <v>18</v>
      </c>
      <c r="BL101" s="37">
        <v>19</v>
      </c>
      <c r="BM101" s="37">
        <v>20</v>
      </c>
      <c r="BN101" s="37">
        <v>21</v>
      </c>
      <c r="BO101" s="37">
        <v>22</v>
      </c>
      <c r="BP101" s="37">
        <v>23</v>
      </c>
      <c r="BQ101" s="37">
        <v>24</v>
      </c>
      <c r="BR101" s="37">
        <v>25</v>
      </c>
      <c r="BS101" s="37">
        <v>26</v>
      </c>
      <c r="BT101" s="37">
        <v>27</v>
      </c>
      <c r="BU101" s="37">
        <v>28</v>
      </c>
      <c r="BV101" s="37">
        <v>29</v>
      </c>
      <c r="BW101" s="37">
        <v>30</v>
      </c>
      <c r="BX101" s="37">
        <v>31</v>
      </c>
      <c r="BY101" s="37">
        <v>32</v>
      </c>
      <c r="BZ101" s="37">
        <v>33</v>
      </c>
      <c r="CA101" s="37">
        <v>34</v>
      </c>
      <c r="CB101" s="37">
        <v>35</v>
      </c>
      <c r="CC101" s="37">
        <v>36</v>
      </c>
      <c r="CD101" s="37">
        <v>37</v>
      </c>
      <c r="CE101" s="37">
        <v>38</v>
      </c>
      <c r="CF101" s="37">
        <v>39</v>
      </c>
      <c r="CG101" s="37">
        <v>40</v>
      </c>
      <c r="CH101" s="37">
        <v>41</v>
      </c>
      <c r="CI101" s="37">
        <v>42</v>
      </c>
      <c r="CJ101" s="37">
        <v>43</v>
      </c>
      <c r="CK101" s="37">
        <v>44</v>
      </c>
      <c r="CL101" s="37">
        <v>45</v>
      </c>
      <c r="CM101" s="37">
        <v>46</v>
      </c>
      <c r="CN101" s="37">
        <v>47</v>
      </c>
      <c r="CO101" s="37">
        <v>48</v>
      </c>
      <c r="CP101" s="37">
        <v>49</v>
      </c>
      <c r="CQ101" s="37">
        <v>50</v>
      </c>
      <c r="CR101" s="37">
        <v>51</v>
      </c>
      <c r="CS101" s="37">
        <v>52</v>
      </c>
      <c r="CT101" s="37">
        <v>53</v>
      </c>
      <c r="CU101" s="37">
        <v>54</v>
      </c>
      <c r="CV101" s="37" t="s">
        <v>2448</v>
      </c>
    </row>
    <row r="102" spans="1:100" s="37" customFormat="1">
      <c r="A102" s="27">
        <f>IF(C102=0,"",SUBTOTAL(3,C$5:C102))</f>
        <v>98</v>
      </c>
      <c r="B102" s="82">
        <v>12</v>
      </c>
      <c r="C102" s="73" t="s">
        <v>586</v>
      </c>
      <c r="D102" s="27" t="str">
        <f>VLOOKUP(C102,Sheet4!$A$1:$B$300,2,0)</f>
        <v>9215006914</v>
      </c>
      <c r="E102" s="133" t="s">
        <v>587</v>
      </c>
      <c r="F102" s="63" t="str">
        <f>VLOOKUP(D102,'Sheet1 (2)'!$D$11:$F$338,3,0)</f>
        <v>Nguyễn Chí Thanh</v>
      </c>
      <c r="G102" s="774">
        <f>VLOOKUP(C102,'chuyển xếp 2024'!$C$5:$W$328,17,0)</f>
        <v>6200000</v>
      </c>
      <c r="H102" s="697">
        <f>VLOOKUP(C102,'chuyển xếp 2024'!$C$5:$W$328,19,0)</f>
        <v>0</v>
      </c>
      <c r="I102" s="83" t="s">
        <v>32</v>
      </c>
      <c r="J102" s="28">
        <f t="shared" si="4"/>
        <v>1</v>
      </c>
      <c r="K102" s="28" t="s">
        <v>33</v>
      </c>
      <c r="L102" s="28" t="s">
        <v>34</v>
      </c>
      <c r="M102" s="83"/>
      <c r="N102" s="48" t="s">
        <v>506</v>
      </c>
      <c r="O102" s="30">
        <v>32241</v>
      </c>
      <c r="P102" s="31">
        <v>42125</v>
      </c>
      <c r="Q102" s="85" t="s">
        <v>36</v>
      </c>
      <c r="R102" s="32" t="s">
        <v>588</v>
      </c>
      <c r="S102" s="32" t="str">
        <f t="shared" ca="1" si="6"/>
        <v xml:space="preserve">11 NĂM 3 THÁNG 18 NGÀY </v>
      </c>
      <c r="T102" s="94" t="s">
        <v>589</v>
      </c>
      <c r="U102" s="94" t="str">
        <f>VLOOKUP(C102,Sheet5!$B$2:$G$253,6,0)</f>
        <v>092088006085</v>
      </c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34"/>
      <c r="AH102" s="34"/>
      <c r="AI102" s="48" t="s">
        <v>232</v>
      </c>
      <c r="AJ102" s="35" t="s">
        <v>168</v>
      </c>
      <c r="AK102" s="48" t="s">
        <v>590</v>
      </c>
      <c r="AL102" s="48"/>
      <c r="AM102" s="73"/>
      <c r="AN102" s="85" t="s">
        <v>182</v>
      </c>
      <c r="AO102" s="85" t="s">
        <v>591</v>
      </c>
      <c r="AP102" s="32" t="s">
        <v>585</v>
      </c>
      <c r="AQ102" s="37">
        <f t="shared" ca="1" si="5"/>
        <v>38</v>
      </c>
    </row>
    <row r="103" spans="1:100" s="37" customFormat="1">
      <c r="A103" s="27">
        <f>IF(C103=0,"",SUBTOTAL(3,C$5:C103))</f>
        <v>99</v>
      </c>
      <c r="B103" s="82">
        <v>13</v>
      </c>
      <c r="C103" s="408" t="s">
        <v>592</v>
      </c>
      <c r="D103" s="27" t="str">
        <f>VLOOKUP(C103,Sheet4!$A$1:$B$300,2,0)</f>
        <v>9210016730</v>
      </c>
      <c r="E103" s="409" t="s">
        <v>593</v>
      </c>
      <c r="F103" s="63" t="str">
        <f>VLOOKUP(D103,'Sheet1 (2)'!$D$11:$F$338,3,0)</f>
        <v>Phạm Ngọc Hiệp</v>
      </c>
      <c r="G103" s="774">
        <f>VLOOKUP(C103,'chuyển xếp 2024'!$C$5:$W$328,17,0)</f>
        <v>6084000</v>
      </c>
      <c r="H103" s="697">
        <f>VLOOKUP(C103,'chuyển xếp 2024'!$C$5:$W$328,19,0)</f>
        <v>0</v>
      </c>
      <c r="I103" s="133" t="s">
        <v>32</v>
      </c>
      <c r="J103" s="28">
        <f t="shared" si="4"/>
        <v>1</v>
      </c>
      <c r="K103" s="28" t="s">
        <v>33</v>
      </c>
      <c r="L103" s="28" t="s">
        <v>34</v>
      </c>
      <c r="M103" s="133"/>
      <c r="N103" s="48" t="s">
        <v>506</v>
      </c>
      <c r="O103" s="30">
        <v>29063</v>
      </c>
      <c r="P103" s="31">
        <v>40427</v>
      </c>
      <c r="Q103" s="133" t="s">
        <v>36</v>
      </c>
      <c r="R103" s="32" t="s">
        <v>595</v>
      </c>
      <c r="S103" s="32" t="str">
        <f t="shared" ca="1" si="6"/>
        <v xml:space="preserve">15 NĂM 11 THÁNG 13 NGÀY </v>
      </c>
      <c r="T103" s="94" t="s">
        <v>596</v>
      </c>
      <c r="U103" s="94" t="str">
        <f>VLOOKUP(C103,Sheet5!$B$2:$G$253,6,0)</f>
        <v>092079008699</v>
      </c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34"/>
      <c r="AH103" s="34"/>
      <c r="AI103" s="48" t="s">
        <v>232</v>
      </c>
      <c r="AJ103" s="35" t="s">
        <v>597</v>
      </c>
      <c r="AK103" s="48" t="s">
        <v>598</v>
      </c>
      <c r="AL103" s="48"/>
      <c r="AM103" s="73"/>
      <c r="AN103" s="48" t="s">
        <v>156</v>
      </c>
      <c r="AO103" s="48"/>
      <c r="AP103" s="32" t="s">
        <v>518</v>
      </c>
      <c r="AQ103" s="37">
        <f t="shared" ca="1" si="5"/>
        <v>47</v>
      </c>
    </row>
    <row r="104" spans="1:100" s="37" customFormat="1">
      <c r="A104" s="27">
        <f>IF(C104=0,"",SUBTOTAL(3,C$5:C104))</f>
        <v>100</v>
      </c>
      <c r="B104" s="82">
        <v>14</v>
      </c>
      <c r="C104" s="73" t="s">
        <v>599</v>
      </c>
      <c r="D104" s="27" t="str">
        <f>VLOOKUP(C104,Sheet4!$A$1:$B$300,2,0)</f>
        <v>9210016716</v>
      </c>
      <c r="E104" s="133" t="s">
        <v>600</v>
      </c>
      <c r="F104" s="63" t="str">
        <f>VLOOKUP(D104,'Sheet1 (2)'!$D$11:$F$338,3,0)</f>
        <v>Đặng Quang Chất</v>
      </c>
      <c r="G104" s="774">
        <f>VLOOKUP(C104,'chuyển xếp 2024'!$C$5:$W$328,17,0)</f>
        <v>6084000</v>
      </c>
      <c r="H104" s="697">
        <f>VLOOKUP(C104,'chuyển xếp 2024'!$C$5:$W$328,19,0)</f>
        <v>0</v>
      </c>
      <c r="I104" s="133" t="s">
        <v>32</v>
      </c>
      <c r="J104" s="28">
        <f t="shared" si="4"/>
        <v>1</v>
      </c>
      <c r="K104" s="28" t="s">
        <v>33</v>
      </c>
      <c r="L104" s="28" t="s">
        <v>34</v>
      </c>
      <c r="M104" s="133"/>
      <c r="N104" s="48" t="s">
        <v>506</v>
      </c>
      <c r="O104" s="31">
        <v>29305</v>
      </c>
      <c r="P104" s="34">
        <v>43817</v>
      </c>
      <c r="Q104" s="133" t="s">
        <v>36</v>
      </c>
      <c r="R104" s="133" t="s">
        <v>601</v>
      </c>
      <c r="S104" s="32" t="str">
        <f t="shared" ca="1" si="6"/>
        <v xml:space="preserve">6 NĂM 8 THÁNG 1 NGÀY </v>
      </c>
      <c r="T104" s="94" t="s">
        <v>602</v>
      </c>
      <c r="U104" s="94" t="str">
        <f>VLOOKUP(C104,Sheet5!$B$2:$G$253,6,0)</f>
        <v>092080005871</v>
      </c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34"/>
      <c r="AH104" s="34"/>
      <c r="AI104" s="48" t="s">
        <v>232</v>
      </c>
      <c r="AJ104" s="35" t="s">
        <v>92</v>
      </c>
      <c r="AK104" s="48" t="s">
        <v>603</v>
      </c>
      <c r="AL104" s="48"/>
      <c r="AM104" s="73"/>
      <c r="AN104" s="48" t="s">
        <v>156</v>
      </c>
      <c r="AO104" s="48"/>
      <c r="AP104" s="32" t="s">
        <v>518</v>
      </c>
      <c r="AQ104" s="37">
        <f t="shared" ca="1" si="5"/>
        <v>46</v>
      </c>
    </row>
    <row r="105" spans="1:100" s="37" customFormat="1">
      <c r="A105" s="27">
        <f>IF(C105=0,"",SUBTOTAL(3,C$5:C105))</f>
        <v>101</v>
      </c>
      <c r="B105" s="82">
        <v>15</v>
      </c>
      <c r="C105" s="73" t="s">
        <v>604</v>
      </c>
      <c r="D105" s="27" t="str">
        <f>VLOOKUP(C105,Sheet4!$A$1:$B$300,2,0)</f>
        <v>9212001006</v>
      </c>
      <c r="E105" s="133" t="s">
        <v>605</v>
      </c>
      <c r="F105" s="63" t="str">
        <f>VLOOKUP(D105,'Sheet1 (2)'!$D$11:$F$338,3,0)</f>
        <v>Phan Văn Nam</v>
      </c>
      <c r="G105" s="774">
        <f>VLOOKUP(C105,'chuyển xếp 2024'!$C$5:$W$328,17,0)</f>
        <v>5415000</v>
      </c>
      <c r="H105" s="697">
        <f>VLOOKUP(C105,'chuyển xếp 2024'!$C$5:$W$328,19,0)</f>
        <v>0</v>
      </c>
      <c r="I105" s="133" t="s">
        <v>32</v>
      </c>
      <c r="J105" s="28">
        <f t="shared" si="4"/>
        <v>1</v>
      </c>
      <c r="K105" s="28" t="s">
        <v>33</v>
      </c>
      <c r="L105" s="28" t="s">
        <v>34</v>
      </c>
      <c r="M105" s="133"/>
      <c r="N105" s="48" t="s">
        <v>506</v>
      </c>
      <c r="O105" s="30">
        <v>32771</v>
      </c>
      <c r="P105" s="34">
        <v>43817</v>
      </c>
      <c r="Q105" s="133" t="s">
        <v>36</v>
      </c>
      <c r="R105" s="133" t="s">
        <v>606</v>
      </c>
      <c r="S105" s="32" t="str">
        <f t="shared" ca="1" si="6"/>
        <v xml:space="preserve">6 NĂM 8 THÁNG 1 NGÀY </v>
      </c>
      <c r="T105" s="94" t="s">
        <v>607</v>
      </c>
      <c r="U105" s="94" t="str">
        <f>VLOOKUP(C105,Sheet5!$B$2:$G$253,6,0)</f>
        <v>092089006543</v>
      </c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34"/>
      <c r="AH105" s="34"/>
      <c r="AI105" s="48" t="s">
        <v>232</v>
      </c>
      <c r="AJ105" s="35" t="s">
        <v>92</v>
      </c>
      <c r="AK105" s="48" t="s">
        <v>608</v>
      </c>
      <c r="AL105" s="48"/>
      <c r="AM105" s="73"/>
      <c r="AN105" s="48" t="s">
        <v>156</v>
      </c>
      <c r="AO105" s="48"/>
      <c r="AP105" s="32" t="s">
        <v>518</v>
      </c>
      <c r="AQ105" s="37">
        <f t="shared" ca="1" si="5"/>
        <v>36</v>
      </c>
    </row>
    <row r="106" spans="1:100" s="37" customFormat="1">
      <c r="A106" s="27">
        <f>IF(C106=0,"",SUBTOTAL(3,C$5:C106))</f>
        <v>102</v>
      </c>
      <c r="B106" s="82">
        <v>16</v>
      </c>
      <c r="C106" s="73" t="s">
        <v>609</v>
      </c>
      <c r="D106" s="27" t="str">
        <f>VLOOKUP(C106,Sheet4!$A$1:$B$300,2,0)</f>
        <v>7515142557</v>
      </c>
      <c r="E106" s="133" t="s">
        <v>610</v>
      </c>
      <c r="F106" s="63" t="str">
        <f>VLOOKUP(D106,'Sheet1 (2)'!$D$11:$F$338,3,0)</f>
        <v>Mai Thành Trung</v>
      </c>
      <c r="G106" s="774">
        <f>VLOOKUP(C106,'chuyển xếp 2024'!$C$5:$W$328,17,0)</f>
        <v>5686000</v>
      </c>
      <c r="H106" s="697">
        <f>VLOOKUP(C106,'chuyển xếp 2024'!$C$5:$W$328,19,0)</f>
        <v>0</v>
      </c>
      <c r="I106" s="133" t="s">
        <v>32</v>
      </c>
      <c r="J106" s="28">
        <f t="shared" si="4"/>
        <v>1</v>
      </c>
      <c r="K106" s="28" t="s">
        <v>33</v>
      </c>
      <c r="L106" s="28" t="s">
        <v>34</v>
      </c>
      <c r="M106" s="133"/>
      <c r="N106" s="48" t="s">
        <v>513</v>
      </c>
      <c r="O106" s="30">
        <v>35280</v>
      </c>
      <c r="P106" s="34">
        <v>44768</v>
      </c>
      <c r="Q106" s="133" t="s">
        <v>36</v>
      </c>
      <c r="R106" s="133" t="s">
        <v>611</v>
      </c>
      <c r="S106" s="32" t="str">
        <f t="shared" ca="1" si="6"/>
        <v xml:space="preserve">4 NĂM 0 THÁNG 24 NGÀY </v>
      </c>
      <c r="T106" s="79" t="s">
        <v>612</v>
      </c>
      <c r="U106" s="94" t="str">
        <f>VLOOKUP(C106,Sheet5!$B$2:$G$253,6,0)</f>
        <v>089096010155</v>
      </c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34">
        <v>42972</v>
      </c>
      <c r="AH106" s="34"/>
      <c r="AI106" s="48" t="s">
        <v>232</v>
      </c>
      <c r="AJ106" s="35" t="s">
        <v>613</v>
      </c>
      <c r="AK106" s="48" t="s">
        <v>614</v>
      </c>
      <c r="AL106" s="48"/>
      <c r="AM106" s="73" t="s">
        <v>615</v>
      </c>
      <c r="AN106" s="48" t="s">
        <v>156</v>
      </c>
      <c r="AO106" s="48"/>
      <c r="AP106" s="32" t="s">
        <v>518</v>
      </c>
      <c r="AQ106" s="37">
        <f t="shared" ca="1" si="5"/>
        <v>30</v>
      </c>
    </row>
    <row r="107" spans="1:100" s="37" customFormat="1">
      <c r="A107" s="27">
        <f>IF(C107=0,"",SUBTOTAL(3,C$5:C107))</f>
        <v>103</v>
      </c>
      <c r="B107" s="82">
        <v>17</v>
      </c>
      <c r="C107" s="73" t="s">
        <v>1925</v>
      </c>
      <c r="D107" s="27" t="str">
        <f>VLOOKUP(C107,Sheet4!$A$1:$B$300,2,0)</f>
        <v>9321867019</v>
      </c>
      <c r="E107" s="133" t="s">
        <v>1865</v>
      </c>
      <c r="F107" s="63" t="str">
        <f>VLOOKUP(D107,'Sheet1 (2)'!$D$11:$F$338,3,0)</f>
        <v>Nguyễn Quốc Nam</v>
      </c>
      <c r="G107" s="774">
        <f>VLOOKUP(C107,'chuyển xếp 2024'!$C$5:$W$328,17,0)</f>
        <v>5061000</v>
      </c>
      <c r="H107" s="697">
        <f>VLOOKUP(C107,'chuyển xếp 2024'!$C$5:$W$328,19,0)</f>
        <v>0</v>
      </c>
      <c r="I107" s="133" t="s">
        <v>32</v>
      </c>
      <c r="J107" s="28">
        <f t="shared" si="4"/>
        <v>1</v>
      </c>
      <c r="K107" s="28" t="s">
        <v>33</v>
      </c>
      <c r="L107" s="28" t="s">
        <v>34</v>
      </c>
      <c r="M107" s="133"/>
      <c r="N107" s="48" t="s">
        <v>513</v>
      </c>
      <c r="O107" s="30">
        <v>35677</v>
      </c>
      <c r="P107" s="34">
        <v>45170</v>
      </c>
      <c r="Q107" s="133" t="s">
        <v>36</v>
      </c>
      <c r="R107" s="32" t="s">
        <v>1980</v>
      </c>
      <c r="S107" s="32" t="str">
        <f t="shared" ca="1" si="6"/>
        <v xml:space="preserve">2 NĂM 11 THÁNG 18 NGÀY </v>
      </c>
      <c r="T107" s="79" t="s">
        <v>1866</v>
      </c>
      <c r="U107" s="94" t="s">
        <v>1866</v>
      </c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34">
        <v>44847</v>
      </c>
      <c r="AH107" s="34"/>
      <c r="AI107" s="48" t="s">
        <v>232</v>
      </c>
      <c r="AJ107" s="35" t="s">
        <v>1867</v>
      </c>
      <c r="AK107" s="48" t="s">
        <v>1868</v>
      </c>
      <c r="AL107" s="48"/>
      <c r="AM107" s="73"/>
      <c r="AN107" s="48" t="s">
        <v>93</v>
      </c>
      <c r="AO107" s="48"/>
      <c r="AP107" s="32" t="s">
        <v>518</v>
      </c>
      <c r="AQ107" s="37">
        <f t="shared" ca="1" si="5"/>
        <v>28</v>
      </c>
    </row>
    <row r="108" spans="1:100" s="37" customFormat="1">
      <c r="A108" s="27">
        <f>IF(C108=0,"",SUBTOTAL(3,C$5:C108))</f>
        <v>104</v>
      </c>
      <c r="B108" s="82">
        <v>18</v>
      </c>
      <c r="C108" s="73" t="s">
        <v>1926</v>
      </c>
      <c r="D108" s="27" t="str">
        <f>VLOOKUP(C108,Sheet4!$A$1:$B$300,2,0)</f>
        <v>9222360426</v>
      </c>
      <c r="E108" s="133" t="s">
        <v>1869</v>
      </c>
      <c r="F108" s="63" t="str">
        <f>VLOOKUP(D108,'Sheet1 (2)'!$D$11:$F$338,3,0)</f>
        <v>Trần Hoàng Vũ</v>
      </c>
      <c r="G108" s="774">
        <f>VLOOKUP(C108,'chuyển xếp 2024'!$C$5:$W$328,17,0)</f>
        <v>5314000</v>
      </c>
      <c r="H108" s="697">
        <f>VLOOKUP(C108,'chuyển xếp 2024'!$C$5:$W$328,19,0)</f>
        <v>0</v>
      </c>
      <c r="I108" s="133" t="s">
        <v>32</v>
      </c>
      <c r="J108" s="28">
        <f t="shared" si="4"/>
        <v>1</v>
      </c>
      <c r="K108" s="28" t="s">
        <v>33</v>
      </c>
      <c r="L108" s="28" t="s">
        <v>34</v>
      </c>
      <c r="M108" s="133"/>
      <c r="N108" s="48" t="s">
        <v>513</v>
      </c>
      <c r="O108" s="30">
        <v>28126</v>
      </c>
      <c r="P108" s="34">
        <v>45170</v>
      </c>
      <c r="Q108" s="133" t="s">
        <v>36</v>
      </c>
      <c r="R108" s="32" t="s">
        <v>1981</v>
      </c>
      <c r="S108" s="32" t="str">
        <f t="shared" ca="1" si="6"/>
        <v xml:space="preserve">2 NĂM 11 THÁNG 18 NGÀY </v>
      </c>
      <c r="T108" s="84" t="s">
        <v>1870</v>
      </c>
      <c r="U108" s="94" t="s">
        <v>1870</v>
      </c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34">
        <v>44941</v>
      </c>
      <c r="AH108" s="34"/>
      <c r="AI108" s="48" t="s">
        <v>232</v>
      </c>
      <c r="AJ108" s="35" t="s">
        <v>745</v>
      </c>
      <c r="AK108" s="35" t="s">
        <v>1210</v>
      </c>
      <c r="AL108" s="48"/>
      <c r="AM108" s="73"/>
      <c r="AN108" s="48" t="s">
        <v>93</v>
      </c>
      <c r="AO108" s="48"/>
      <c r="AP108" s="32" t="s">
        <v>518</v>
      </c>
      <c r="AQ108" s="37">
        <f t="shared" ca="1" si="5"/>
        <v>49</v>
      </c>
    </row>
    <row r="109" spans="1:100" s="37" customFormat="1">
      <c r="A109" s="27">
        <f>IF(C109=0,"",SUBTOTAL(3,C$5:C109))</f>
        <v>105</v>
      </c>
      <c r="B109" s="82">
        <v>19</v>
      </c>
      <c r="C109" s="73" t="s">
        <v>1927</v>
      </c>
      <c r="D109" s="27" t="str">
        <f>VLOOKUP(C109,Sheet4!$A$1:$B$300,2,0)</f>
        <v>9208005476</v>
      </c>
      <c r="E109" s="133" t="s">
        <v>1597</v>
      </c>
      <c r="F109" s="63" t="str">
        <f>VLOOKUP(D109,'Sheet1 (2)'!$D$11:$F$338,3,0)</f>
        <v>Cao Thanh Đầy</v>
      </c>
      <c r="G109" s="774">
        <f>VLOOKUP(C109,'chuyển xếp 2024'!$C$5:$W$328,17,0)</f>
        <v>5314000</v>
      </c>
      <c r="H109" s="697">
        <f>VLOOKUP(C109,'chuyển xếp 2024'!$C$5:$W$328,19,0)</f>
        <v>0</v>
      </c>
      <c r="I109" s="133" t="s">
        <v>32</v>
      </c>
      <c r="J109" s="28">
        <f t="shared" si="4"/>
        <v>1</v>
      </c>
      <c r="K109" s="28" t="s">
        <v>33</v>
      </c>
      <c r="L109" s="28" t="s">
        <v>34</v>
      </c>
      <c r="M109" s="133"/>
      <c r="N109" s="48" t="s">
        <v>513</v>
      </c>
      <c r="O109" s="30">
        <v>31581</v>
      </c>
      <c r="P109" s="34">
        <v>45170</v>
      </c>
      <c r="Q109" s="133" t="s">
        <v>36</v>
      </c>
      <c r="R109" s="32" t="s">
        <v>1979</v>
      </c>
      <c r="S109" s="32" t="str">
        <f t="shared" ca="1" si="6"/>
        <v xml:space="preserve">2 NĂM 11 THÁNG 18 NGÀY </v>
      </c>
      <c r="T109" s="79" t="s">
        <v>1871</v>
      </c>
      <c r="U109" s="94" t="s">
        <v>1871</v>
      </c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34">
        <v>44345</v>
      </c>
      <c r="AH109" s="34"/>
      <c r="AI109" s="48" t="s">
        <v>232</v>
      </c>
      <c r="AJ109" s="35" t="s">
        <v>745</v>
      </c>
      <c r="AK109" s="35" t="s">
        <v>1011</v>
      </c>
      <c r="AL109" s="48"/>
      <c r="AM109" s="73"/>
      <c r="AN109" s="48" t="s">
        <v>93</v>
      </c>
      <c r="AO109" s="48"/>
      <c r="AP109" s="32" t="s">
        <v>518</v>
      </c>
      <c r="AQ109" s="37">
        <f t="shared" ca="1" si="5"/>
        <v>40</v>
      </c>
    </row>
    <row r="110" spans="1:100" s="37" customFormat="1">
      <c r="A110" s="27">
        <f>IF(C110=0,"",SUBTOTAL(3,C$5:C110))</f>
        <v>106</v>
      </c>
      <c r="B110" s="82">
        <v>20</v>
      </c>
      <c r="C110" s="73" t="s">
        <v>2290</v>
      </c>
      <c r="D110" s="27" t="str">
        <f>VLOOKUP(C110,Sheet4!$A$1:$B$300,2,0)</f>
        <v>9223148427</v>
      </c>
      <c r="E110" s="133" t="s">
        <v>2291</v>
      </c>
      <c r="F110" s="63" t="str">
        <f>VLOOKUP(D110,'Sheet1 (2)'!$D$11:$F$338,3,0)</f>
        <v>Cao Nhật Linh</v>
      </c>
      <c r="G110" s="774">
        <f>VLOOKUP(C110,'chuyển xếp 2024'!$C$5:$W$328,17,0)</f>
        <v>5314000</v>
      </c>
      <c r="H110" s="697">
        <f>VLOOKUP(C110,'chuyển xếp 2024'!$C$5:$W$328,19,0)</f>
        <v>0</v>
      </c>
      <c r="I110" s="133" t="s">
        <v>32</v>
      </c>
      <c r="J110" s="28">
        <f t="shared" si="4"/>
        <v>1</v>
      </c>
      <c r="K110" s="28" t="s">
        <v>33</v>
      </c>
      <c r="L110" s="28" t="s">
        <v>34</v>
      </c>
      <c r="M110" s="133"/>
      <c r="N110" s="48" t="s">
        <v>513</v>
      </c>
      <c r="O110" s="30">
        <v>31397</v>
      </c>
      <c r="P110" s="34">
        <v>45261</v>
      </c>
      <c r="Q110" s="133" t="s">
        <v>36</v>
      </c>
      <c r="R110" s="32" t="s">
        <v>2292</v>
      </c>
      <c r="S110" s="32" t="str">
        <f t="shared" ca="1" si="6"/>
        <v xml:space="preserve">2 NĂM 8 THÁNG 18 NGÀY </v>
      </c>
      <c r="T110" s="84" t="s">
        <v>2293</v>
      </c>
      <c r="U110" s="94" t="s">
        <v>2293</v>
      </c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34">
        <v>44853</v>
      </c>
      <c r="AH110" s="34"/>
      <c r="AI110" s="48" t="s">
        <v>232</v>
      </c>
      <c r="AJ110" s="35" t="s">
        <v>2294</v>
      </c>
      <c r="AK110" s="35" t="s">
        <v>2294</v>
      </c>
      <c r="AL110" s="48"/>
      <c r="AM110" s="73"/>
      <c r="AN110" s="48" t="s">
        <v>93</v>
      </c>
      <c r="AO110" s="48"/>
      <c r="AP110" s="32" t="s">
        <v>518</v>
      </c>
      <c r="AQ110" s="37">
        <f t="shared" ca="1" si="5"/>
        <v>40</v>
      </c>
    </row>
    <row r="111" spans="1:100" s="37" customFormat="1">
      <c r="A111" s="27">
        <f>IF(C111=0,"",SUBTOTAL(3,C$5:C111))</f>
        <v>107</v>
      </c>
      <c r="B111" s="82">
        <v>21</v>
      </c>
      <c r="C111" s="73" t="s">
        <v>2708</v>
      </c>
      <c r="D111" s="27" t="s">
        <v>2882</v>
      </c>
      <c r="E111" s="133" t="s">
        <v>2702</v>
      </c>
      <c r="F111" s="63" t="str">
        <f>VLOOKUP(D111,'Sheet1 (2)'!$D$11:$F$338,3,0)</f>
        <v>Lã Hữu Thành</v>
      </c>
      <c r="G111" s="774">
        <f>VLOOKUP(C111,'chuyển xếp 2024'!$C$5:$W$328,17,0)</f>
        <v>5061000</v>
      </c>
      <c r="H111" s="697"/>
      <c r="I111" s="133" t="s">
        <v>32</v>
      </c>
      <c r="J111" s="28">
        <f t="shared" si="4"/>
        <v>1</v>
      </c>
      <c r="K111" s="28" t="s">
        <v>33</v>
      </c>
      <c r="L111" s="28" t="s">
        <v>34</v>
      </c>
      <c r="M111" s="133"/>
      <c r="N111" s="48" t="s">
        <v>513</v>
      </c>
      <c r="O111" s="30">
        <v>31271</v>
      </c>
      <c r="P111" s="34">
        <v>45632</v>
      </c>
      <c r="Q111" s="133" t="s">
        <v>117</v>
      </c>
      <c r="R111" s="32" t="s">
        <v>2709</v>
      </c>
      <c r="S111" s="32" t="str">
        <f t="shared" ca="1" si="6"/>
        <v xml:space="preserve">1 NĂM 8 THÁNG 13 NGÀY </v>
      </c>
      <c r="T111" s="79" t="s">
        <v>2710</v>
      </c>
      <c r="U111" s="94" t="s">
        <v>2710</v>
      </c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34" t="s">
        <v>2711</v>
      </c>
      <c r="AH111" s="34"/>
      <c r="AI111" s="48" t="s">
        <v>232</v>
      </c>
      <c r="AJ111" s="35" t="s">
        <v>2712</v>
      </c>
      <c r="AK111" s="35" t="s">
        <v>2713</v>
      </c>
      <c r="AL111" s="48"/>
      <c r="AM111" s="73"/>
      <c r="AN111" s="48" t="s">
        <v>130</v>
      </c>
      <c r="AO111" s="48" t="s">
        <v>2714</v>
      </c>
      <c r="AP111" s="32" t="s">
        <v>518</v>
      </c>
      <c r="AQ111" s="37">
        <f t="shared" ca="1" si="5"/>
        <v>41</v>
      </c>
    </row>
    <row r="112" spans="1:100" s="37" customFormat="1">
      <c r="A112" s="27">
        <f>IF(C112=0,"",SUBTOTAL(3,C$5:C112))</f>
        <v>108</v>
      </c>
      <c r="B112" s="82">
        <v>22</v>
      </c>
      <c r="C112" s="73" t="s">
        <v>2818</v>
      </c>
      <c r="D112" s="962" t="s">
        <v>3157</v>
      </c>
      <c r="E112" s="133" t="s">
        <v>2817</v>
      </c>
      <c r="F112" s="63" t="str">
        <f>VLOOKUP(D112,'Sheet1 (2)'!$D$11:$F$338,3,0)</f>
        <v>Nguyễn Hoàng Nhân</v>
      </c>
      <c r="G112" s="774">
        <f>VLOOKUP(C112,'chuyển xếp 2024'!$C$5:$W$328,17,0)</f>
        <v>5314000</v>
      </c>
      <c r="H112" s="697"/>
      <c r="I112" s="133" t="s">
        <v>32</v>
      </c>
      <c r="J112" s="28">
        <f t="shared" si="4"/>
        <v>1</v>
      </c>
      <c r="K112" s="28" t="s">
        <v>33</v>
      </c>
      <c r="L112" s="28" t="s">
        <v>34</v>
      </c>
      <c r="M112" s="133"/>
      <c r="N112" s="48" t="s">
        <v>513</v>
      </c>
      <c r="O112" s="30">
        <v>30201</v>
      </c>
      <c r="P112" s="34">
        <v>45767</v>
      </c>
      <c r="Q112" s="133" t="s">
        <v>117</v>
      </c>
      <c r="R112" s="32" t="s">
        <v>2819</v>
      </c>
      <c r="S112" s="32" t="str">
        <f t="shared" ca="1" si="6"/>
        <v xml:space="preserve">1 NĂM 3 THÁNG 30 NGÀY </v>
      </c>
      <c r="T112" s="79" t="s">
        <v>2820</v>
      </c>
      <c r="U112" s="94" t="s">
        <v>2820</v>
      </c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34">
        <v>44440</v>
      </c>
      <c r="AH112" s="34"/>
      <c r="AI112" s="48" t="s">
        <v>232</v>
      </c>
      <c r="AJ112" s="35" t="s">
        <v>2736</v>
      </c>
      <c r="AK112" s="35" t="s">
        <v>2821</v>
      </c>
      <c r="AL112" s="48"/>
      <c r="AM112" s="73"/>
      <c r="AN112" s="48" t="s">
        <v>93</v>
      </c>
      <c r="AO112" s="48"/>
      <c r="AP112" s="32" t="s">
        <v>518</v>
      </c>
      <c r="AQ112" s="37">
        <f t="shared" ca="1" si="5"/>
        <v>43</v>
      </c>
    </row>
    <row r="113" spans="1:43" s="37" customFormat="1">
      <c r="A113" s="27">
        <f>IF(C113=0,"",SUBTOTAL(3,C$5:C113))</f>
        <v>109</v>
      </c>
      <c r="B113" s="82">
        <v>23</v>
      </c>
      <c r="C113" s="73" t="s">
        <v>2988</v>
      </c>
      <c r="D113" s="935" t="s">
        <v>3154</v>
      </c>
      <c r="E113" s="133" t="s">
        <v>2986</v>
      </c>
      <c r="F113" s="63" t="str">
        <f>VLOOKUP(D113,'Sheet1 (2)'!$D$11:$F$338,3,0)</f>
        <v>Phạm Hồng Cần</v>
      </c>
      <c r="G113" s="774">
        <f>VLOOKUP(C113,'chuyển xếp 2024'!$C$5:$W$328,17,0)</f>
        <v>5314000</v>
      </c>
      <c r="H113" s="697"/>
      <c r="I113" s="133" t="s">
        <v>32</v>
      </c>
      <c r="J113" s="28">
        <f t="shared" si="4"/>
        <v>1</v>
      </c>
      <c r="K113" s="28" t="s">
        <v>33</v>
      </c>
      <c r="L113" s="28" t="s">
        <v>34</v>
      </c>
      <c r="M113" s="133"/>
      <c r="N113" s="48" t="s">
        <v>513</v>
      </c>
      <c r="O113" s="30">
        <v>30317</v>
      </c>
      <c r="P113" s="34">
        <v>45868</v>
      </c>
      <c r="Q113" s="133" t="s">
        <v>117</v>
      </c>
      <c r="R113" s="32" t="s">
        <v>2989</v>
      </c>
      <c r="S113" s="32" t="str">
        <f t="shared" ca="1" si="6"/>
        <v xml:space="preserve">1 NĂM 0 THÁNG 20 NGÀY </v>
      </c>
      <c r="T113" s="79" t="s">
        <v>2987</v>
      </c>
      <c r="U113" s="79" t="s">
        <v>2987</v>
      </c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34">
        <v>44421</v>
      </c>
      <c r="AH113" s="34"/>
      <c r="AI113" s="48" t="s">
        <v>232</v>
      </c>
      <c r="AJ113" s="35" t="s">
        <v>2990</v>
      </c>
      <c r="AK113" s="35" t="s">
        <v>2990</v>
      </c>
      <c r="AL113" s="35" t="s">
        <v>2990</v>
      </c>
      <c r="AM113" s="73"/>
      <c r="AN113" s="48" t="s">
        <v>156</v>
      </c>
      <c r="AO113" s="48"/>
      <c r="AP113" s="32" t="s">
        <v>518</v>
      </c>
      <c r="AQ113" s="37">
        <f t="shared" ca="1" si="5"/>
        <v>43</v>
      </c>
    </row>
    <row r="114" spans="1:43" s="37" customFormat="1">
      <c r="A114" s="27">
        <f>IF(C114=0,"",SUBTOTAL(3,C$5:C114))</f>
        <v>110</v>
      </c>
      <c r="B114" s="82">
        <v>24</v>
      </c>
      <c r="C114" s="126" t="s">
        <v>3484</v>
      </c>
      <c r="D114" s="1001" t="s">
        <v>3511</v>
      </c>
      <c r="E114" s="127" t="s">
        <v>4096</v>
      </c>
      <c r="F114" s="63" t="str">
        <f>VLOOKUP(D114,'Sheet1 (2)'!$D$11:$F$338,3,0)</f>
        <v>Phạm Lê Như Quỳnh</v>
      </c>
      <c r="G114" s="774">
        <f>VLOOKUP(C114,'chuyển xếp 2024'!$C$5:$W$328,17,0)</f>
        <v>5466000</v>
      </c>
      <c r="H114" s="697"/>
      <c r="I114" s="63" t="s">
        <v>63</v>
      </c>
      <c r="J114" s="28">
        <f t="shared" si="4"/>
        <v>0</v>
      </c>
      <c r="K114" s="28" t="s">
        <v>33</v>
      </c>
      <c r="L114" s="28" t="s">
        <v>34</v>
      </c>
      <c r="M114" s="133"/>
      <c r="N114" s="48" t="s">
        <v>513</v>
      </c>
      <c r="O114" s="30">
        <v>45663</v>
      </c>
      <c r="P114" s="30">
        <v>45988</v>
      </c>
      <c r="Q114" s="133"/>
      <c r="R114" s="32" t="s">
        <v>4256</v>
      </c>
      <c r="S114" s="32"/>
      <c r="T114" s="79" t="s">
        <v>4257</v>
      </c>
      <c r="U114" s="79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34">
        <v>44440</v>
      </c>
      <c r="AH114" s="34"/>
      <c r="AI114" s="48" t="s">
        <v>232</v>
      </c>
      <c r="AJ114" s="35" t="s">
        <v>4258</v>
      </c>
      <c r="AK114" s="35" t="s">
        <v>4259</v>
      </c>
      <c r="AL114" s="35"/>
      <c r="AM114" s="73"/>
      <c r="AN114" s="48" t="s">
        <v>93</v>
      </c>
      <c r="AO114" s="48"/>
      <c r="AP114" s="32" t="s">
        <v>518</v>
      </c>
      <c r="AQ114" s="37">
        <f t="shared" ca="1" si="5"/>
        <v>1</v>
      </c>
    </row>
    <row r="115" spans="1:43" s="624" customFormat="1">
      <c r="A115" s="25">
        <f>IF(C115=0,"",SUBTOTAL(3,C$5:C115))</f>
        <v>111</v>
      </c>
      <c r="B115" s="82">
        <v>25</v>
      </c>
      <c r="C115" s="369" t="s">
        <v>2800</v>
      </c>
      <c r="D115" s="25" t="s">
        <v>2892</v>
      </c>
      <c r="E115" s="370" t="s">
        <v>2777</v>
      </c>
      <c r="F115" s="63" t="str">
        <f>VLOOKUP(D115,'Sheet1 (2)'!$D$11:$F$338,3,0)</f>
        <v>Hoàng Mạnh Hùng</v>
      </c>
      <c r="G115" s="774">
        <f>VLOOKUP(C115,'chuyển xếp 2024'!$C$5:$W$328,17,0)</f>
        <v>5061000</v>
      </c>
      <c r="H115" s="774"/>
      <c r="I115" s="96" t="s">
        <v>32</v>
      </c>
      <c r="J115" s="63">
        <f t="shared" si="4"/>
        <v>1</v>
      </c>
      <c r="K115" s="56" t="s">
        <v>33</v>
      </c>
      <c r="L115" s="56" t="s">
        <v>34</v>
      </c>
      <c r="M115" s="46"/>
      <c r="N115" s="46" t="s">
        <v>671</v>
      </c>
      <c r="O115" s="234">
        <v>36486</v>
      </c>
      <c r="P115" s="75">
        <v>45748</v>
      </c>
      <c r="Q115" s="625" t="s">
        <v>117</v>
      </c>
      <c r="R115" s="106" t="s">
        <v>2830</v>
      </c>
      <c r="S115" s="626" t="str">
        <f ca="1">DATEDIF(P115,TODAY(),"Y") &amp; " NĂM " &amp;DATEDIF(P115,TODAY(),"YM") &amp; " THÁNG " &amp; DATEDIF(P115,TODAY(), "MD") &amp; " NGÀY "</f>
        <v xml:space="preserve">1 NĂM 4 THÁNG 18 NGÀY </v>
      </c>
      <c r="T115" s="74" t="s">
        <v>2778</v>
      </c>
      <c r="U115" s="80" t="s">
        <v>2778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108">
        <v>45642</v>
      </c>
      <c r="AH115" s="108"/>
      <c r="AI115" s="46" t="s">
        <v>2779</v>
      </c>
      <c r="AJ115" s="108" t="s">
        <v>2780</v>
      </c>
      <c r="AK115" s="108" t="s">
        <v>2645</v>
      </c>
      <c r="AL115" s="627"/>
      <c r="AM115" s="628"/>
      <c r="AN115" s="108" t="s">
        <v>156</v>
      </c>
      <c r="AO115" s="108"/>
      <c r="AP115" s="56" t="s">
        <v>1055</v>
      </c>
      <c r="AQ115" s="36">
        <f t="shared" ca="1" si="5"/>
        <v>26</v>
      </c>
    </row>
    <row r="116" spans="1:43" s="37" customFormat="1">
      <c r="A116" s="27">
        <f>IF(C116=0,"",SUBTOTAL(3,C$5:C116))</f>
        <v>112</v>
      </c>
      <c r="B116" s="99">
        <v>1</v>
      </c>
      <c r="C116" s="100" t="s">
        <v>619</v>
      </c>
      <c r="D116" s="27" t="str">
        <f>VLOOKUP(C116,Sheet4!$A$1:$B$300,2,0)</f>
        <v>5496032622</v>
      </c>
      <c r="E116" s="101" t="s">
        <v>620</v>
      </c>
      <c r="F116" s="63" t="str">
        <f>VLOOKUP(D116,'Sheet1 (2)'!$D$11:$F$338,3,0)</f>
        <v>Lê Bá Quốc</v>
      </c>
      <c r="G116" s="774">
        <f>VLOOKUP(C116,'chuyển xếp 2024'!$C$5:$W$328,17,0)</f>
        <v>7873000</v>
      </c>
      <c r="H116" s="697">
        <f>VLOOKUP(C116,'chuyển xếp 2024'!$C$5:$W$328,19,0)</f>
        <v>1419000</v>
      </c>
      <c r="I116" s="101" t="s">
        <v>32</v>
      </c>
      <c r="J116" s="28">
        <f t="shared" si="4"/>
        <v>1</v>
      </c>
      <c r="K116" s="28" t="s">
        <v>33</v>
      </c>
      <c r="L116" s="28" t="s">
        <v>34</v>
      </c>
      <c r="M116" s="101" t="s">
        <v>469</v>
      </c>
      <c r="N116" s="48" t="s">
        <v>621</v>
      </c>
      <c r="O116" s="30">
        <v>24660</v>
      </c>
      <c r="P116" s="31">
        <v>32024</v>
      </c>
      <c r="Q116" s="85" t="s">
        <v>36</v>
      </c>
      <c r="R116" s="32" t="s">
        <v>622</v>
      </c>
      <c r="S116" s="32" t="str">
        <f t="shared" ca="1" si="6"/>
        <v xml:space="preserve">38 NĂM 11 THÁNG 15 NGÀY </v>
      </c>
      <c r="T116" s="94" t="s">
        <v>623</v>
      </c>
      <c r="U116" s="94" t="str">
        <f>VLOOKUP(C116,Sheet5!$B$2:$G$253,6,0)</f>
        <v>045067001245</v>
      </c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34"/>
      <c r="AH116" s="34"/>
      <c r="AI116" s="48" t="s">
        <v>232</v>
      </c>
      <c r="AJ116" s="35" t="s">
        <v>382</v>
      </c>
      <c r="AK116" s="48" t="s">
        <v>624</v>
      </c>
      <c r="AL116" s="48" t="s">
        <v>624</v>
      </c>
      <c r="AM116" s="73"/>
      <c r="AN116" s="85" t="s">
        <v>625</v>
      </c>
      <c r="AO116" s="85"/>
      <c r="AP116" s="32" t="s">
        <v>73</v>
      </c>
      <c r="AQ116" s="501">
        <f t="shared" ca="1" si="5"/>
        <v>59</v>
      </c>
    </row>
    <row r="117" spans="1:43" s="37" customFormat="1">
      <c r="A117" s="27">
        <f>IF(C117=0,"",SUBTOTAL(3,C$5:C117))</f>
        <v>113</v>
      </c>
      <c r="B117" s="99">
        <v>2</v>
      </c>
      <c r="C117" s="100" t="s">
        <v>626</v>
      </c>
      <c r="D117" s="27" t="str">
        <f>VLOOKUP(C117,Sheet4!$A$1:$B$300,2,0)</f>
        <v>6506006779</v>
      </c>
      <c r="E117" s="101" t="s">
        <v>627</v>
      </c>
      <c r="F117" s="63" t="str">
        <f>VLOOKUP(D117,'Sheet1 (2)'!$D$11:$F$338,3,0)</f>
        <v>Nguyễn Chí Công</v>
      </c>
      <c r="G117" s="774">
        <f>VLOOKUP(C117,'chuyển xếp 2024'!$C$5:$W$328,17,0)</f>
        <v>6906000</v>
      </c>
      <c r="H117" s="697">
        <f>VLOOKUP(C117,'chuyển xếp 2024'!$C$5:$W$328,19,0)</f>
        <v>0</v>
      </c>
      <c r="I117" s="101" t="s">
        <v>32</v>
      </c>
      <c r="J117" s="28">
        <f t="shared" si="4"/>
        <v>1</v>
      </c>
      <c r="K117" s="28" t="s">
        <v>33</v>
      </c>
      <c r="L117" s="28" t="s">
        <v>489</v>
      </c>
      <c r="M117" s="101"/>
      <c r="N117" s="48" t="s">
        <v>621</v>
      </c>
      <c r="O117" s="30">
        <v>28787</v>
      </c>
      <c r="P117" s="31">
        <v>38596</v>
      </c>
      <c r="Q117" s="85" t="s">
        <v>36</v>
      </c>
      <c r="R117" s="32" t="s">
        <v>628</v>
      </c>
      <c r="S117" s="32" t="str">
        <f t="shared" ca="1" si="6"/>
        <v xml:space="preserve">20 NĂM 11 THÁNG 18 NGÀY </v>
      </c>
      <c r="T117" s="94" t="s">
        <v>629</v>
      </c>
      <c r="U117" s="94" t="str">
        <f>VLOOKUP(C117,Sheet5!$B$2:$G$253,6,0)</f>
        <v>024078000504</v>
      </c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34"/>
      <c r="AH117" s="34"/>
      <c r="AI117" s="48" t="s">
        <v>232</v>
      </c>
      <c r="AJ117" s="35" t="s">
        <v>630</v>
      </c>
      <c r="AK117" s="48" t="s">
        <v>631</v>
      </c>
      <c r="AL117" s="48" t="s">
        <v>631</v>
      </c>
      <c r="AM117" s="73"/>
      <c r="AN117" s="85" t="s">
        <v>625</v>
      </c>
      <c r="AO117" s="85"/>
      <c r="AP117" s="32" t="s">
        <v>632</v>
      </c>
      <c r="AQ117" s="37">
        <f t="shared" ca="1" si="5"/>
        <v>47</v>
      </c>
    </row>
    <row r="118" spans="1:43" s="37" customFormat="1">
      <c r="A118" s="27">
        <f>IF(C118=0,"",SUBTOTAL(3,C$5:C118))</f>
        <v>114</v>
      </c>
      <c r="B118" s="99">
        <v>3</v>
      </c>
      <c r="C118" s="100" t="s">
        <v>633</v>
      </c>
      <c r="D118" s="27" t="str">
        <f>VLOOKUP(C118,Sheet4!$A$1:$B$300,2,0)</f>
        <v>5404002322</v>
      </c>
      <c r="E118" s="101" t="s">
        <v>634</v>
      </c>
      <c r="F118" s="63" t="str">
        <f>VLOOKUP(D118,'Sheet1 (2)'!$D$11:$F$338,3,0)</f>
        <v>Lê Hoàng Nam</v>
      </c>
      <c r="G118" s="774">
        <f>VLOOKUP(C118,'chuyển xếp 2024'!$C$5:$W$328,17,0)</f>
        <v>7873000</v>
      </c>
      <c r="H118" s="697">
        <f>VLOOKUP(C118,'chuyển xếp 2024'!$C$5:$W$328,19,0)</f>
        <v>0</v>
      </c>
      <c r="I118" s="101" t="s">
        <v>32</v>
      </c>
      <c r="J118" s="28">
        <f t="shared" si="4"/>
        <v>1</v>
      </c>
      <c r="K118" s="28" t="s">
        <v>33</v>
      </c>
      <c r="L118" s="28" t="s">
        <v>34</v>
      </c>
      <c r="M118" s="101"/>
      <c r="N118" s="48" t="s">
        <v>621</v>
      </c>
      <c r="O118" s="30">
        <v>30395</v>
      </c>
      <c r="P118" s="31">
        <v>37803</v>
      </c>
      <c r="Q118" s="85" t="s">
        <v>36</v>
      </c>
      <c r="R118" s="32" t="s">
        <v>635</v>
      </c>
      <c r="S118" s="32" t="str">
        <f t="shared" ca="1" si="6"/>
        <v xml:space="preserve">23 NĂM 1 THÁNG 18 NGÀY </v>
      </c>
      <c r="T118" s="84" t="s">
        <v>636</v>
      </c>
      <c r="U118" s="94" t="str">
        <f>VLOOKUP(C118,Sheet5!$B$2:$G$253,6,0)</f>
        <v>092083003624</v>
      </c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34">
        <v>42901</v>
      </c>
      <c r="AH118" s="34"/>
      <c r="AI118" s="48" t="s">
        <v>232</v>
      </c>
      <c r="AJ118" s="35" t="s">
        <v>168</v>
      </c>
      <c r="AK118" s="48" t="s">
        <v>637</v>
      </c>
      <c r="AL118" s="48" t="s">
        <v>637</v>
      </c>
      <c r="AM118" s="73"/>
      <c r="AN118" s="85" t="s">
        <v>625</v>
      </c>
      <c r="AO118" s="85"/>
      <c r="AP118" s="32" t="s">
        <v>632</v>
      </c>
      <c r="AQ118" s="37">
        <f t="shared" ca="1" si="5"/>
        <v>43</v>
      </c>
    </row>
    <row r="119" spans="1:43" s="37" customFormat="1">
      <c r="A119" s="27">
        <f>IF(C119=0,"",SUBTOTAL(3,C$5:C119))</f>
        <v>115</v>
      </c>
      <c r="B119" s="99">
        <v>4</v>
      </c>
      <c r="C119" s="100" t="s">
        <v>638</v>
      </c>
      <c r="D119" s="27" t="str">
        <f>VLOOKUP(C119,Sheet4!$A$1:$B$300,2,0)</f>
        <v>9208016241</v>
      </c>
      <c r="E119" s="101" t="s">
        <v>1739</v>
      </c>
      <c r="F119" s="63" t="str">
        <f>VLOOKUP(D119,'Sheet1 (2)'!$D$11:$F$338,3,0)</f>
        <v>Nguyễn Văn Thành</v>
      </c>
      <c r="G119" s="774">
        <f>VLOOKUP(C119,'chuyển xếp 2024'!$C$5:$W$328,17,0)</f>
        <v>6906000</v>
      </c>
      <c r="H119" s="697">
        <f>VLOOKUP(C119,'chuyển xếp 2024'!$C$5:$W$328,19,0)</f>
        <v>0</v>
      </c>
      <c r="I119" s="101" t="s">
        <v>32</v>
      </c>
      <c r="J119" s="28">
        <f t="shared" si="4"/>
        <v>1</v>
      </c>
      <c r="K119" s="28" t="s">
        <v>33</v>
      </c>
      <c r="L119" s="28" t="s">
        <v>34</v>
      </c>
      <c r="M119" s="101"/>
      <c r="N119" s="48" t="s">
        <v>621</v>
      </c>
      <c r="O119" s="30">
        <v>29666</v>
      </c>
      <c r="P119" s="31">
        <v>39188</v>
      </c>
      <c r="Q119" s="85" t="s">
        <v>36</v>
      </c>
      <c r="R119" s="32" t="s">
        <v>640</v>
      </c>
      <c r="S119" s="32" t="str">
        <f t="shared" ca="1" si="6"/>
        <v xml:space="preserve">19 NĂM 4 THÁNG 3 NGÀY </v>
      </c>
      <c r="T119" s="94" t="s">
        <v>641</v>
      </c>
      <c r="U119" s="94" t="str">
        <f>VLOOKUP(C119,Sheet5!$B$2:$G$253,6,0)</f>
        <v>089081008786</v>
      </c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34"/>
      <c r="AH119" s="34"/>
      <c r="AI119" s="48" t="s">
        <v>232</v>
      </c>
      <c r="AJ119" s="35" t="s">
        <v>642</v>
      </c>
      <c r="AK119" s="48" t="s">
        <v>643</v>
      </c>
      <c r="AL119" s="48" t="s">
        <v>643</v>
      </c>
      <c r="AM119" s="73"/>
      <c r="AN119" s="85" t="s">
        <v>625</v>
      </c>
      <c r="AO119" s="85"/>
      <c r="AP119" s="32" t="s">
        <v>632</v>
      </c>
      <c r="AQ119" s="37">
        <f t="shared" ca="1" si="5"/>
        <v>45</v>
      </c>
    </row>
    <row r="120" spans="1:43" s="37" customFormat="1">
      <c r="A120" s="27">
        <f>IF(C120=0,"",SUBTOTAL(3,C$5:C120))</f>
        <v>116</v>
      </c>
      <c r="B120" s="99">
        <v>5</v>
      </c>
      <c r="C120" s="73" t="s">
        <v>649</v>
      </c>
      <c r="D120" s="27" t="str">
        <f>VLOOKUP(C120,Sheet4!$A$1:$B$300,2,0)</f>
        <v>9216014087</v>
      </c>
      <c r="E120" s="133" t="s">
        <v>650</v>
      </c>
      <c r="F120" s="63" t="str">
        <f>VLOOKUP(D120,'Sheet1 (2)'!$D$11:$F$338,3,0)</f>
        <v>Phạm Phương Linh</v>
      </c>
      <c r="G120" s="774">
        <f>VLOOKUP(C120,'chuyển xếp 2024'!$C$5:$W$328,17,0)</f>
        <v>6058000</v>
      </c>
      <c r="H120" s="697">
        <f>VLOOKUP(C120,'chuyển xếp 2024'!$C$5:$W$328,19,0)</f>
        <v>0</v>
      </c>
      <c r="I120" s="133" t="s">
        <v>32</v>
      </c>
      <c r="J120" s="28">
        <f t="shared" si="4"/>
        <v>1</v>
      </c>
      <c r="K120" s="28" t="s">
        <v>33</v>
      </c>
      <c r="L120" s="28" t="s">
        <v>34</v>
      </c>
      <c r="M120" s="35"/>
      <c r="N120" s="48" t="s">
        <v>621</v>
      </c>
      <c r="O120" s="30">
        <v>33444</v>
      </c>
      <c r="P120" s="31">
        <v>42614</v>
      </c>
      <c r="Q120" s="85" t="s">
        <v>36</v>
      </c>
      <c r="R120" s="32" t="s">
        <v>651</v>
      </c>
      <c r="S120" s="32" t="str">
        <f t="shared" ca="1" si="6"/>
        <v xml:space="preserve">9 NĂM 11 THÁNG 18 NGÀY </v>
      </c>
      <c r="T120" s="94" t="s">
        <v>652</v>
      </c>
      <c r="U120" s="94" t="str">
        <f>VLOOKUP(C120,Sheet5!$B$2:$G$253,6,0)</f>
        <v>091091008572</v>
      </c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34"/>
      <c r="AH120" s="34"/>
      <c r="AI120" s="48" t="s">
        <v>232</v>
      </c>
      <c r="AJ120" s="35" t="s">
        <v>653</v>
      </c>
      <c r="AK120" s="48" t="s">
        <v>654</v>
      </c>
      <c r="AL120" s="48" t="s">
        <v>655</v>
      </c>
      <c r="AM120" s="73"/>
      <c r="AN120" s="48" t="s">
        <v>625</v>
      </c>
      <c r="AO120" s="48"/>
      <c r="AP120" s="32" t="s">
        <v>656</v>
      </c>
      <c r="AQ120" s="37">
        <f t="shared" ca="1" si="5"/>
        <v>35</v>
      </c>
    </row>
    <row r="121" spans="1:43" s="430" customFormat="1">
      <c r="A121" s="421">
        <f>IF(C121=0,"",SUBTOTAL(3,C$5:C121))</f>
        <v>117</v>
      </c>
      <c r="B121" s="645">
        <v>6</v>
      </c>
      <c r="C121" s="422" t="s">
        <v>657</v>
      </c>
      <c r="D121" s="421" t="str">
        <f>VLOOKUP(C121,Sheet4!$A$1:$B$300,2,0)</f>
        <v>9213007684</v>
      </c>
      <c r="E121" s="423" t="s">
        <v>658</v>
      </c>
      <c r="F121" s="424" t="str">
        <f>VLOOKUP(D121,'Sheet1 (2)'!$D$11:$F$338,3,0)</f>
        <v>Trần Văn Hiền</v>
      </c>
      <c r="G121" s="766">
        <v>5599000</v>
      </c>
      <c r="H121" s="766"/>
      <c r="I121" s="423" t="s">
        <v>32</v>
      </c>
      <c r="J121" s="424">
        <f t="shared" si="4"/>
        <v>1</v>
      </c>
      <c r="K121" s="424" t="s">
        <v>33</v>
      </c>
      <c r="L121" s="424" t="s">
        <v>34</v>
      </c>
      <c r="M121" s="429"/>
      <c r="N121" s="443" t="s">
        <v>621</v>
      </c>
      <c r="O121" s="441">
        <v>26665</v>
      </c>
      <c r="P121" s="441">
        <v>44342</v>
      </c>
      <c r="Q121" s="426" t="s">
        <v>36</v>
      </c>
      <c r="R121" s="427" t="s">
        <v>659</v>
      </c>
      <c r="S121" s="427" t="str">
        <f t="shared" ca="1" si="6"/>
        <v xml:space="preserve">5 NĂM 2 THÁNG 24 NGÀY </v>
      </c>
      <c r="T121" s="428" t="s">
        <v>660</v>
      </c>
      <c r="U121" s="428" t="str">
        <f>VLOOKUP(C121,Sheet5!$B$2:$G$253,6,0)</f>
        <v>093073001313</v>
      </c>
      <c r="V121" s="428"/>
      <c r="W121" s="428"/>
      <c r="X121" s="428"/>
      <c r="Y121" s="428"/>
      <c r="Z121" s="428"/>
      <c r="AA121" s="428"/>
      <c r="AB121" s="428"/>
      <c r="AC121" s="428"/>
      <c r="AD121" s="428"/>
      <c r="AE121" s="428"/>
      <c r="AF121" s="428"/>
      <c r="AG121" s="425"/>
      <c r="AH121" s="425"/>
      <c r="AI121" s="443" t="s">
        <v>232</v>
      </c>
      <c r="AJ121" s="443" t="s">
        <v>661</v>
      </c>
      <c r="AK121" s="443" t="s">
        <v>624</v>
      </c>
      <c r="AL121" s="443" t="s">
        <v>624</v>
      </c>
      <c r="AM121" s="422"/>
      <c r="AN121" s="443" t="s">
        <v>625</v>
      </c>
      <c r="AO121" s="443"/>
      <c r="AP121" s="427" t="s">
        <v>656</v>
      </c>
      <c r="AQ121" s="430">
        <f t="shared" ca="1" si="5"/>
        <v>53</v>
      </c>
    </row>
    <row r="122" spans="1:43" s="37" customFormat="1">
      <c r="A122" s="27">
        <f>IF(C122=0,"",SUBTOTAL(3,C$5:C122))</f>
        <v>118</v>
      </c>
      <c r="B122" s="99">
        <v>7</v>
      </c>
      <c r="C122" s="73" t="s">
        <v>2455</v>
      </c>
      <c r="D122" s="27" t="str">
        <f>VLOOKUP(C122,Sheet4!$A$1:$B$300,2,0)</f>
        <v>9222511659</v>
      </c>
      <c r="E122" s="133" t="s">
        <v>2454</v>
      </c>
      <c r="F122" s="63" t="str">
        <f>VLOOKUP(D122,'Sheet1 (2)'!$D$11:$F$338,3,0)</f>
        <v>Nguyễn Thành Tân</v>
      </c>
      <c r="G122" s="774">
        <f>VLOOKUP(C122,'chuyển xếp 2024'!$C$5:$W$328,17,0)</f>
        <v>5061000</v>
      </c>
      <c r="H122" s="697">
        <f>VLOOKUP(C122,'chuyển xếp 2024'!$C$5:$W$328,19,0)</f>
        <v>0</v>
      </c>
      <c r="I122" s="133" t="s">
        <v>32</v>
      </c>
      <c r="J122" s="28">
        <f t="shared" si="4"/>
        <v>1</v>
      </c>
      <c r="K122" s="28" t="s">
        <v>33</v>
      </c>
      <c r="L122" s="28" t="s">
        <v>34</v>
      </c>
      <c r="M122" s="35"/>
      <c r="N122" s="48" t="s">
        <v>621</v>
      </c>
      <c r="O122" s="31">
        <v>28495</v>
      </c>
      <c r="P122" s="31">
        <v>45453</v>
      </c>
      <c r="Q122" s="85" t="s">
        <v>117</v>
      </c>
      <c r="R122" s="32" t="s">
        <v>2456</v>
      </c>
      <c r="S122" s="32" t="str">
        <f t="shared" ca="1" si="6"/>
        <v xml:space="preserve">2 NĂM 2 THÁNG 9 NGÀY </v>
      </c>
      <c r="T122" s="94" t="s">
        <v>2457</v>
      </c>
      <c r="U122" s="94" t="s">
        <v>2457</v>
      </c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34">
        <v>44421</v>
      </c>
      <c r="AH122" s="34"/>
      <c r="AI122" s="48" t="s">
        <v>232</v>
      </c>
      <c r="AJ122" s="48" t="s">
        <v>2458</v>
      </c>
      <c r="AK122" s="48" t="s">
        <v>2459</v>
      </c>
      <c r="AL122" s="48"/>
      <c r="AM122" s="73"/>
      <c r="AN122" s="48" t="s">
        <v>625</v>
      </c>
      <c r="AO122" s="48"/>
      <c r="AP122" s="32" t="s">
        <v>656</v>
      </c>
      <c r="AQ122" s="37">
        <f t="shared" ca="1" si="5"/>
        <v>48</v>
      </c>
    </row>
    <row r="123" spans="1:43" s="37" customFormat="1">
      <c r="A123" s="27">
        <f>IF(C123=0,"",SUBTOTAL(3,C$5:C123))</f>
        <v>119</v>
      </c>
      <c r="B123" s="99">
        <v>8</v>
      </c>
      <c r="C123" s="73" t="s">
        <v>2679</v>
      </c>
      <c r="D123" s="962" t="s">
        <v>2993</v>
      </c>
      <c r="E123" s="133" t="s">
        <v>2675</v>
      </c>
      <c r="F123" s="63" t="str">
        <f>VLOOKUP(D123,'Sheet1 (2)'!$D$11:$F$338,3,0)</f>
        <v>Hoàng Hải Triều</v>
      </c>
      <c r="G123" s="774">
        <f>VLOOKUP(C123,'chuyển xếp 2024'!$C$5:$W$328,17,0)</f>
        <v>7110000</v>
      </c>
      <c r="H123" s="697"/>
      <c r="I123" s="133" t="s">
        <v>32</v>
      </c>
      <c r="J123" s="28">
        <f t="shared" si="4"/>
        <v>1</v>
      </c>
      <c r="K123" s="28" t="s">
        <v>33</v>
      </c>
      <c r="L123" s="28" t="s">
        <v>34</v>
      </c>
      <c r="M123" s="35"/>
      <c r="N123" s="48" t="s">
        <v>621</v>
      </c>
      <c r="O123" s="31">
        <v>28131</v>
      </c>
      <c r="P123" s="31">
        <v>37628</v>
      </c>
      <c r="Q123" s="133" t="s">
        <v>36</v>
      </c>
      <c r="R123" s="32"/>
      <c r="S123" s="32" t="str">
        <f t="shared" ca="1" si="6"/>
        <v xml:space="preserve">23 NĂM 7 THÁNG 12 NGÀY </v>
      </c>
      <c r="T123" s="94" t="s">
        <v>2676</v>
      </c>
      <c r="U123" s="94" t="s">
        <v>2676</v>
      </c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34"/>
      <c r="AH123" s="34"/>
      <c r="AI123" s="48" t="s">
        <v>232</v>
      </c>
      <c r="AJ123" s="48" t="s">
        <v>2677</v>
      </c>
      <c r="AK123" s="48" t="s">
        <v>2678</v>
      </c>
      <c r="AL123" s="48"/>
      <c r="AM123" s="73"/>
      <c r="AN123" s="48" t="s">
        <v>625</v>
      </c>
      <c r="AO123" s="48"/>
      <c r="AP123" s="32" t="s">
        <v>656</v>
      </c>
      <c r="AQ123" s="37">
        <f t="shared" ca="1" si="5"/>
        <v>49</v>
      </c>
    </row>
    <row r="124" spans="1:43" s="37" customFormat="1">
      <c r="A124" s="27">
        <f>IF(C124=0,"",SUBTOTAL(3,C$5:C124))</f>
        <v>120</v>
      </c>
      <c r="B124" s="99">
        <v>9</v>
      </c>
      <c r="C124" s="73" t="s">
        <v>4239</v>
      </c>
      <c r="D124" s="962"/>
      <c r="E124" s="133" t="s">
        <v>4238</v>
      </c>
      <c r="F124" s="63"/>
      <c r="G124" s="774">
        <f>VLOOKUP(C124,'chuyển xếp 2024'!$C$5:$W$328,17,0)</f>
        <v>5061000</v>
      </c>
      <c r="H124" s="697"/>
      <c r="I124" s="133" t="s">
        <v>32</v>
      </c>
      <c r="J124" s="28"/>
      <c r="K124" s="28" t="s">
        <v>33</v>
      </c>
      <c r="L124" s="28" t="s">
        <v>34</v>
      </c>
      <c r="M124" s="35"/>
      <c r="N124" s="48" t="s">
        <v>621</v>
      </c>
      <c r="O124" s="31">
        <v>32395</v>
      </c>
      <c r="P124" s="31">
        <v>46032</v>
      </c>
      <c r="Q124" s="133"/>
      <c r="R124" s="32" t="s">
        <v>4242</v>
      </c>
      <c r="S124" s="32" t="str">
        <f t="shared" ca="1" si="6"/>
        <v xml:space="preserve">0 NĂM 7 THÁNG 9 NGÀY </v>
      </c>
      <c r="T124" s="94" t="s">
        <v>4244</v>
      </c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34">
        <v>44421</v>
      </c>
      <c r="AH124" s="34"/>
      <c r="AI124" s="48" t="s">
        <v>232</v>
      </c>
      <c r="AJ124" s="48" t="s">
        <v>4245</v>
      </c>
      <c r="AK124" s="48" t="s">
        <v>4246</v>
      </c>
      <c r="AL124" s="48"/>
      <c r="AM124" s="73"/>
      <c r="AN124" s="48" t="s">
        <v>625</v>
      </c>
      <c r="AO124" s="48"/>
      <c r="AP124" s="32" t="s">
        <v>656</v>
      </c>
      <c r="AQ124" s="37">
        <f t="shared" ca="1" si="5"/>
        <v>37</v>
      </c>
    </row>
    <row r="125" spans="1:43" s="37" customFormat="1">
      <c r="A125" s="27">
        <f>IF(C125=0,"",SUBTOTAL(3,C$5:C125))</f>
        <v>121</v>
      </c>
      <c r="B125" s="99">
        <v>10</v>
      </c>
      <c r="C125" s="73" t="s">
        <v>4240</v>
      </c>
      <c r="D125" s="962"/>
      <c r="E125" s="133" t="s">
        <v>4241</v>
      </c>
      <c r="F125" s="63"/>
      <c r="G125" s="774">
        <f>VLOOKUP(C125,'chuyển xếp 2024'!$C$5:$W$328,17,0)</f>
        <v>5314000</v>
      </c>
      <c r="H125" s="697"/>
      <c r="I125" s="133" t="s">
        <v>32</v>
      </c>
      <c r="J125" s="28"/>
      <c r="K125" s="28" t="s">
        <v>33</v>
      </c>
      <c r="L125" s="28" t="s">
        <v>34</v>
      </c>
      <c r="M125" s="35"/>
      <c r="N125" s="48" t="s">
        <v>621</v>
      </c>
      <c r="O125" s="31">
        <v>36266</v>
      </c>
      <c r="P125" s="31">
        <v>46032</v>
      </c>
      <c r="Q125" s="133"/>
      <c r="R125" s="32" t="s">
        <v>4243</v>
      </c>
      <c r="S125" s="32" t="str">
        <f t="shared" ca="1" si="6"/>
        <v xml:space="preserve">0 NĂM 7 THÁNG 9 NGÀY </v>
      </c>
      <c r="T125" s="94" t="s">
        <v>4247</v>
      </c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34">
        <v>44711</v>
      </c>
      <c r="AH125" s="34"/>
      <c r="AI125" s="48" t="s">
        <v>232</v>
      </c>
      <c r="AJ125" s="48" t="s">
        <v>4248</v>
      </c>
      <c r="AK125" s="48" t="s">
        <v>4249</v>
      </c>
      <c r="AL125" s="48"/>
      <c r="AM125" s="73"/>
      <c r="AN125" s="48" t="s">
        <v>625</v>
      </c>
      <c r="AO125" s="48"/>
      <c r="AP125" s="32" t="s">
        <v>656</v>
      </c>
      <c r="AQ125" s="37">
        <f t="shared" ca="1" si="5"/>
        <v>27</v>
      </c>
    </row>
    <row r="126" spans="1:43" s="36" customFormat="1">
      <c r="A126" s="25">
        <f>IF(C126=0,"",SUBTOTAL(3,C$5:C126))</f>
        <v>122</v>
      </c>
      <c r="B126" s="86">
        <v>1</v>
      </c>
      <c r="C126" s="69" t="s">
        <v>668</v>
      </c>
      <c r="D126" s="25" t="str">
        <f>VLOOKUP(C126,Sheet4!$A$1:$B$300,2,0)</f>
        <v>6506006789</v>
      </c>
      <c r="E126" s="98" t="s">
        <v>669</v>
      </c>
      <c r="F126" s="98" t="str">
        <f>VLOOKUP(C126,'T4-26 '!$C$125:$E$280,3,0)</f>
        <v>Nguyễn Hữu Giang</v>
      </c>
      <c r="G126" s="774">
        <f>VLOOKUP(C126,'chuyển xếp 2024'!$C$5:$W$328,17,0)</f>
        <v>6885000</v>
      </c>
      <c r="H126" s="774">
        <f>VLOOKUP(C126,'chuyển xếp 2024'!$C$5:$W$328,19,0)</f>
        <v>1892000</v>
      </c>
      <c r="I126" s="67" t="s">
        <v>32</v>
      </c>
      <c r="J126" s="63">
        <f t="shared" si="4"/>
        <v>1</v>
      </c>
      <c r="K126" s="63" t="s">
        <v>33</v>
      </c>
      <c r="L126" s="63" t="s">
        <v>34</v>
      </c>
      <c r="M126" s="87" t="s">
        <v>670</v>
      </c>
      <c r="N126" s="46" t="s">
        <v>671</v>
      </c>
      <c r="O126" s="106">
        <v>29844</v>
      </c>
      <c r="P126" s="107">
        <v>38768</v>
      </c>
      <c r="Q126" s="67" t="s">
        <v>36</v>
      </c>
      <c r="R126" s="56" t="s">
        <v>672</v>
      </c>
      <c r="S126" s="56" t="str">
        <f t="shared" ca="1" si="6"/>
        <v xml:space="preserve">20 NĂM 5 THÁNG 30 NGÀY </v>
      </c>
      <c r="T126" s="80" t="s">
        <v>673</v>
      </c>
      <c r="U126" s="80" t="str">
        <f>VLOOKUP(C126,Sheet5!$B$2:$G$253,6,0)</f>
        <v>092081007863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628"/>
      <c r="AH126" s="628"/>
      <c r="AI126" s="46" t="s">
        <v>232</v>
      </c>
      <c r="AJ126" s="108" t="s">
        <v>92</v>
      </c>
      <c r="AK126" s="46" t="s">
        <v>674</v>
      </c>
      <c r="AL126" s="46"/>
      <c r="AM126" s="66"/>
      <c r="AN126" s="46" t="s">
        <v>182</v>
      </c>
      <c r="AO126" s="46" t="s">
        <v>675</v>
      </c>
      <c r="AP126" s="56" t="s">
        <v>676</v>
      </c>
      <c r="AQ126" s="36">
        <f t="shared" ca="1" si="5"/>
        <v>44</v>
      </c>
    </row>
    <row r="127" spans="1:43" s="36" customFormat="1">
      <c r="A127" s="25">
        <f>IF(C127=0,"",SUBTOTAL(3,C$5:C127))</f>
        <v>123</v>
      </c>
      <c r="B127" s="86">
        <v>2</v>
      </c>
      <c r="C127" s="86" t="s">
        <v>677</v>
      </c>
      <c r="D127" s="25" t="str">
        <f>VLOOKUP(C127,Sheet4!$A$1:$B$300,2,0)</f>
        <v>5496032564</v>
      </c>
      <c r="E127" s="87" t="s">
        <v>678</v>
      </c>
      <c r="F127" s="98" t="str">
        <f>VLOOKUP(C127,'T4-26 '!$C$125:$E$280,3,0)</f>
        <v>Nguyễn Thị Yên Hà</v>
      </c>
      <c r="G127" s="774">
        <f>VLOOKUP(C127,'chuyển xếp 2024'!$C$5:$W$328,17,0)</f>
        <v>7436000</v>
      </c>
      <c r="H127" s="774">
        <f>VLOOKUP(C127,'chuyển xếp 2024'!$C$5:$W$328,19,0)</f>
        <v>0</v>
      </c>
      <c r="I127" s="63" t="s">
        <v>63</v>
      </c>
      <c r="J127" s="63">
        <f t="shared" si="4"/>
        <v>0</v>
      </c>
      <c r="K127" s="63" t="s">
        <v>33</v>
      </c>
      <c r="L127" s="63" t="s">
        <v>34</v>
      </c>
      <c r="M127" s="87"/>
      <c r="N127" s="46" t="s">
        <v>386</v>
      </c>
      <c r="O127" s="106">
        <v>25578</v>
      </c>
      <c r="P127" s="107">
        <v>34426</v>
      </c>
      <c r="Q127" s="625" t="s">
        <v>36</v>
      </c>
      <c r="R127" s="56" t="s">
        <v>679</v>
      </c>
      <c r="S127" s="56" t="str">
        <f t="shared" ca="1" si="6"/>
        <v xml:space="preserve">32 NĂM 4 THÁNG 17 NGÀY </v>
      </c>
      <c r="T127" s="878" t="s">
        <v>680</v>
      </c>
      <c r="U127" s="80" t="str">
        <f>VLOOKUP(C127,Sheet5!$B$2:$G$253,6,0)</f>
        <v>092170000894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75"/>
      <c r="AH127" s="75"/>
      <c r="AI127" s="46" t="s">
        <v>232</v>
      </c>
      <c r="AJ127" s="108" t="s">
        <v>630</v>
      </c>
      <c r="AK127" s="46" t="s">
        <v>312</v>
      </c>
      <c r="AL127" s="46"/>
      <c r="AM127" s="66"/>
      <c r="AN127" s="625" t="s">
        <v>156</v>
      </c>
      <c r="AO127" s="625"/>
      <c r="AP127" s="56" t="s">
        <v>387</v>
      </c>
      <c r="AQ127" s="64">
        <f t="shared" ca="1" si="5"/>
        <v>56</v>
      </c>
    </row>
    <row r="128" spans="1:43" s="36" customFormat="1">
      <c r="A128" s="25">
        <f>IF(C128=0,"",SUBTOTAL(3,C$5:C128))</f>
        <v>124</v>
      </c>
      <c r="B128" s="86">
        <v>3</v>
      </c>
      <c r="C128" s="25" t="s">
        <v>681</v>
      </c>
      <c r="D128" s="25" t="str">
        <f>VLOOKUP(C128,Sheet4!$A$1:$B$300,2,0)</f>
        <v>9214012339</v>
      </c>
      <c r="E128" s="63" t="s">
        <v>682</v>
      </c>
      <c r="F128" s="98" t="str">
        <f>VLOOKUP(C128,'T4-26 '!$C$125:$E$280,3,0)</f>
        <v>Giang Minh Tú</v>
      </c>
      <c r="G128" s="774">
        <f>VLOOKUP(C128,'chuyển xếp 2024'!$C$5:$W$328,17,0)</f>
        <v>7673000</v>
      </c>
      <c r="H128" s="774">
        <f>VLOOKUP(C128,'chuyển xếp 2024'!$C$5:$W$328,19,0)</f>
        <v>2365000</v>
      </c>
      <c r="I128" s="63" t="s">
        <v>32</v>
      </c>
      <c r="J128" s="63">
        <f t="shared" si="4"/>
        <v>1</v>
      </c>
      <c r="K128" s="63" t="s">
        <v>33</v>
      </c>
      <c r="L128" s="63" t="s">
        <v>34</v>
      </c>
      <c r="M128" s="87" t="s">
        <v>670</v>
      </c>
      <c r="N128" s="46" t="s">
        <v>386</v>
      </c>
      <c r="O128" s="106">
        <v>33824</v>
      </c>
      <c r="P128" s="107">
        <v>41913</v>
      </c>
      <c r="Q128" s="625" t="s">
        <v>36</v>
      </c>
      <c r="R128" s="56" t="s">
        <v>683</v>
      </c>
      <c r="S128" s="56" t="str">
        <f t="shared" ca="1" si="6"/>
        <v xml:space="preserve">11 NĂM 10 THÁNG 18 NGÀY </v>
      </c>
      <c r="T128" s="80" t="s">
        <v>684</v>
      </c>
      <c r="U128" s="80" t="str">
        <f>VLOOKUP(C128,Sheet5!$B$2:$G$253,6,0)</f>
        <v>086092010101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75"/>
      <c r="AH128" s="75"/>
      <c r="AI128" s="46" t="s">
        <v>232</v>
      </c>
      <c r="AJ128" s="108" t="s">
        <v>685</v>
      </c>
      <c r="AK128" s="46" t="s">
        <v>686</v>
      </c>
      <c r="AL128" s="46"/>
      <c r="AM128" s="66"/>
      <c r="AN128" s="56" t="s">
        <v>50</v>
      </c>
      <c r="AO128" s="56" t="s">
        <v>107</v>
      </c>
      <c r="AP128" s="56" t="s">
        <v>60</v>
      </c>
      <c r="AQ128" s="36">
        <f t="shared" ca="1" si="5"/>
        <v>34</v>
      </c>
    </row>
    <row r="129" spans="1:43" s="624" customFormat="1" ht="21.75" customHeight="1">
      <c r="A129" s="25">
        <f>IF(C129=0,"",SUBTOTAL(3,C$5:C129))</f>
        <v>125</v>
      </c>
      <c r="B129" s="86">
        <v>4</v>
      </c>
      <c r="C129" s="25" t="s">
        <v>1117</v>
      </c>
      <c r="D129" s="25" t="str">
        <f>VLOOKUP(C129,Sheet4!$A$1:$B$300,2,0)</f>
        <v>9522045066</v>
      </c>
      <c r="E129" s="46" t="s">
        <v>1118</v>
      </c>
      <c r="F129" s="98" t="str">
        <f>VLOOKUP(C129,'T4-26 '!$C$125:$E$280,3,0)</f>
        <v>Nguyễn Thị Diễm Mi</v>
      </c>
      <c r="G129" s="774">
        <f>VLOOKUP(C129,'chuyển xếp 2024'!$C$5:$W$328,17,0)</f>
        <v>6579000</v>
      </c>
      <c r="H129" s="774">
        <f>VLOOKUP(C129,'chuyển xếp 2024'!$C$5:$W$328,19,0)</f>
        <v>0</v>
      </c>
      <c r="I129" s="46" t="s">
        <v>63</v>
      </c>
      <c r="J129" s="63">
        <f t="shared" si="4"/>
        <v>0</v>
      </c>
      <c r="K129" s="56" t="s">
        <v>33</v>
      </c>
      <c r="L129" s="56" t="s">
        <v>34</v>
      </c>
      <c r="M129" s="46"/>
      <c r="N129" s="46" t="s">
        <v>1119</v>
      </c>
      <c r="O129" s="57">
        <v>36135</v>
      </c>
      <c r="P129" s="75">
        <v>44347</v>
      </c>
      <c r="Q129" s="625" t="s">
        <v>36</v>
      </c>
      <c r="R129" s="56" t="s">
        <v>1120</v>
      </c>
      <c r="S129" s="626" t="str">
        <f t="shared" ca="1" si="6"/>
        <v xml:space="preserve">5 NĂM 2 THÁNG 19 NGÀY </v>
      </c>
      <c r="T129" s="74" t="s">
        <v>1121</v>
      </c>
      <c r="U129" s="80" t="str">
        <f>VLOOKUP(C129,Sheet5!$B$2:$G$253,6,0)</f>
        <v>095198003363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108">
        <v>42028</v>
      </c>
      <c r="AH129" s="108"/>
      <c r="AI129" s="46" t="s">
        <v>232</v>
      </c>
      <c r="AJ129" s="108" t="s">
        <v>1122</v>
      </c>
      <c r="AK129" s="46" t="s">
        <v>1123</v>
      </c>
      <c r="AL129" s="627" t="s">
        <v>1124</v>
      </c>
      <c r="AM129" s="628"/>
      <c r="AN129" s="108" t="s">
        <v>50</v>
      </c>
      <c r="AO129" s="108" t="s">
        <v>1125</v>
      </c>
      <c r="AP129" s="56" t="s">
        <v>1055</v>
      </c>
      <c r="AQ129" s="36">
        <f ca="1">DATEDIF(O129,TODAY(),"y")</f>
        <v>27</v>
      </c>
    </row>
    <row r="130" spans="1:43" s="36" customFormat="1">
      <c r="A130" s="25">
        <f>IF(C130=0,"",SUBTOTAL(3,C$5:C130))</f>
        <v>126</v>
      </c>
      <c r="B130" s="86">
        <v>5</v>
      </c>
      <c r="C130" s="25" t="s">
        <v>1849</v>
      </c>
      <c r="D130" s="25" t="str">
        <f>VLOOKUP(C130,Sheet4!$A$1:$B$300,2,0)</f>
        <v>9222564773</v>
      </c>
      <c r="E130" s="63" t="s">
        <v>1851</v>
      </c>
      <c r="F130" s="98" t="str">
        <f>VLOOKUP(C130,'T4-26 '!$C$125:$E$280,3,0)</f>
        <v>Nguyễn Thị Phương Thảo</v>
      </c>
      <c r="G130" s="774">
        <f>VLOOKUP(C130,'chuyển xếp 2024'!$C$5:$W$328,17,0)</f>
        <v>6579000</v>
      </c>
      <c r="H130" s="774">
        <f>VLOOKUP(C130,'chuyển xếp 2024'!$C$5:$W$328,19,0)</f>
        <v>0</v>
      </c>
      <c r="I130" s="63" t="s">
        <v>63</v>
      </c>
      <c r="J130" s="63">
        <f t="shared" si="4"/>
        <v>0</v>
      </c>
      <c r="K130" s="63" t="s">
        <v>33</v>
      </c>
      <c r="L130" s="63" t="s">
        <v>34</v>
      </c>
      <c r="M130" s="63"/>
      <c r="N130" s="46" t="s">
        <v>386</v>
      </c>
      <c r="O130" s="106">
        <v>36528</v>
      </c>
      <c r="P130" s="107">
        <v>45150</v>
      </c>
      <c r="Q130" s="625" t="s">
        <v>36</v>
      </c>
      <c r="R130" s="56" t="s">
        <v>1852</v>
      </c>
      <c r="S130" s="56" t="str">
        <f t="shared" ca="1" si="6"/>
        <v xml:space="preserve">3 NĂM 0 THÁNG 7 NGÀY </v>
      </c>
      <c r="T130" s="80" t="s">
        <v>1853</v>
      </c>
      <c r="U130" s="80" t="s">
        <v>1853</v>
      </c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75"/>
      <c r="AH130" s="75"/>
      <c r="AI130" s="46" t="s">
        <v>232</v>
      </c>
      <c r="AJ130" s="108" t="s">
        <v>1854</v>
      </c>
      <c r="AK130" s="46" t="s">
        <v>1855</v>
      </c>
      <c r="AL130" s="46"/>
      <c r="AM130" s="66"/>
      <c r="AN130" s="46" t="s">
        <v>182</v>
      </c>
      <c r="AO130" s="56" t="s">
        <v>100</v>
      </c>
      <c r="AP130" s="56" t="s">
        <v>1055</v>
      </c>
      <c r="AQ130" s="36">
        <f t="shared" ca="1" si="5"/>
        <v>26</v>
      </c>
    </row>
    <row r="131" spans="1:43" s="491" customFormat="1">
      <c r="A131" s="25">
        <f>IF(C131=0,"",SUBTOTAL(3,C$5:C131))</f>
        <v>127</v>
      </c>
      <c r="B131" s="86">
        <v>6</v>
      </c>
      <c r="C131" s="920" t="s">
        <v>2844</v>
      </c>
      <c r="D131" s="919" t="s">
        <v>3285</v>
      </c>
      <c r="E131" s="534" t="s">
        <v>2843</v>
      </c>
      <c r="F131" s="98" t="str">
        <f>VLOOKUP(C131,'T4-26 '!$C$125:$E$280,3,0)</f>
        <v>Bùi Ngọc Quyên</v>
      </c>
      <c r="G131" s="774">
        <f>VLOOKUP(C131,'chuyển xếp 2024'!$C$5:$W$328,17,0)</f>
        <v>6579000</v>
      </c>
      <c r="H131" s="488"/>
      <c r="I131" s="483" t="s">
        <v>63</v>
      </c>
      <c r="J131" s="63">
        <f t="shared" si="4"/>
        <v>0</v>
      </c>
      <c r="K131" s="483" t="s">
        <v>33</v>
      </c>
      <c r="L131" s="483" t="s">
        <v>34</v>
      </c>
      <c r="M131" s="483"/>
      <c r="N131" s="499" t="s">
        <v>386</v>
      </c>
      <c r="O131" s="921">
        <v>37219</v>
      </c>
      <c r="P131" s="488">
        <v>45809</v>
      </c>
      <c r="Q131" s="533" t="s">
        <v>117</v>
      </c>
      <c r="R131" s="56" t="s">
        <v>2930</v>
      </c>
      <c r="S131" s="56" t="str">
        <f t="shared" ca="1" si="6"/>
        <v xml:space="preserve">1 NĂM 2 THÁNG 18 NGÀY </v>
      </c>
      <c r="T131" s="487" t="s">
        <v>2931</v>
      </c>
      <c r="U131" s="487" t="s">
        <v>2931</v>
      </c>
      <c r="V131" s="487"/>
      <c r="W131" s="487"/>
      <c r="X131" s="487"/>
      <c r="Y131" s="487"/>
      <c r="Z131" s="487"/>
      <c r="AA131" s="487"/>
      <c r="AB131" s="487"/>
      <c r="AC131" s="487"/>
      <c r="AD131" s="487"/>
      <c r="AE131" s="487"/>
      <c r="AF131" s="487"/>
      <c r="AG131" s="488">
        <v>44421</v>
      </c>
      <c r="AH131" s="488"/>
      <c r="AI131" s="46" t="s">
        <v>232</v>
      </c>
      <c r="AJ131" s="489" t="s">
        <v>2780</v>
      </c>
      <c r="AK131" s="499" t="s">
        <v>2932</v>
      </c>
      <c r="AL131" s="499" t="s">
        <v>2932</v>
      </c>
      <c r="AM131" s="480"/>
      <c r="AN131" s="108" t="s">
        <v>50</v>
      </c>
      <c r="AO131" s="484" t="s">
        <v>434</v>
      </c>
      <c r="AP131" s="484"/>
    </row>
    <row r="132" spans="1:43" s="37" customFormat="1">
      <c r="A132" s="27">
        <f>IF(C132=0,"",SUBTOTAL(3,C$5:C132))</f>
        <v>128</v>
      </c>
      <c r="B132" s="86">
        <v>7</v>
      </c>
      <c r="C132" s="109" t="s">
        <v>692</v>
      </c>
      <c r="D132" s="27" t="str">
        <f>VLOOKUP(C132,Sheet4!$A$1:$B$300,2,0)</f>
        <v>9208016198</v>
      </c>
      <c r="E132" s="110" t="s">
        <v>693</v>
      </c>
      <c r="F132" s="98" t="str">
        <f>VLOOKUP(C132,'T4-26 '!$C$125:$E$280,3,0)</f>
        <v>Đỗ Đình Cường</v>
      </c>
      <c r="G132" s="774">
        <f>VLOOKUP(C132,'chuyển xếp 2024'!$C$5:$W$328,17,0)</f>
        <v>6694000</v>
      </c>
      <c r="H132" s="697">
        <f>VLOOKUP(C132,'chuyển xếp 2024'!$C$5:$W$328,19,0)</f>
        <v>0</v>
      </c>
      <c r="I132" s="110" t="s">
        <v>32</v>
      </c>
      <c r="J132" s="63">
        <f t="shared" si="4"/>
        <v>1</v>
      </c>
      <c r="K132" s="28" t="s">
        <v>33</v>
      </c>
      <c r="L132" s="28" t="s">
        <v>34</v>
      </c>
      <c r="M132" s="110"/>
      <c r="N132" s="48" t="s">
        <v>671</v>
      </c>
      <c r="O132" s="30">
        <v>24400</v>
      </c>
      <c r="P132" s="31">
        <v>39188</v>
      </c>
      <c r="Q132" s="111" t="s">
        <v>36</v>
      </c>
      <c r="R132" s="32" t="s">
        <v>694</v>
      </c>
      <c r="S132" s="32" t="str">
        <f t="shared" ca="1" si="6"/>
        <v xml:space="preserve">19 NĂM 4 THÁNG 3 NGÀY </v>
      </c>
      <c r="T132" s="94" t="s">
        <v>695</v>
      </c>
      <c r="U132" s="94" t="str">
        <f>VLOOKUP(C132,Sheet5!$B$2:$G$253,6,0)</f>
        <v>035066006365</v>
      </c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34"/>
      <c r="AH132" s="34"/>
      <c r="AI132" s="48" t="s">
        <v>232</v>
      </c>
      <c r="AJ132" s="35" t="s">
        <v>696</v>
      </c>
      <c r="AK132" s="48" t="s">
        <v>697</v>
      </c>
      <c r="AL132" s="48"/>
      <c r="AM132" s="73"/>
      <c r="AN132" s="111" t="s">
        <v>156</v>
      </c>
      <c r="AO132" s="111"/>
      <c r="AP132" s="32" t="s">
        <v>503</v>
      </c>
      <c r="AQ132" s="501">
        <f t="shared" ca="1" si="5"/>
        <v>59</v>
      </c>
    </row>
    <row r="133" spans="1:43" s="36" customFormat="1">
      <c r="A133" s="25">
        <f>IF(C133=0,"",SUBTOTAL(3,C$5:C133))</f>
        <v>129</v>
      </c>
      <c r="B133" s="86">
        <v>8</v>
      </c>
      <c r="C133" s="86" t="s">
        <v>698</v>
      </c>
      <c r="D133" s="25" t="str">
        <f>VLOOKUP(C133,Sheet4!$A$1:$B$300,2,0)</f>
        <v>9208016199</v>
      </c>
      <c r="E133" s="87" t="s">
        <v>699</v>
      </c>
      <c r="F133" s="98" t="str">
        <f>VLOOKUP(C133,'T4-26 '!$C$125:$E$280,3,0)</f>
        <v>Trần Thanh Nhàn</v>
      </c>
      <c r="G133" s="774">
        <f>VLOOKUP(C133,'chuyển xếp 2024'!$C$5:$W$328,17,0)</f>
        <v>6694000</v>
      </c>
      <c r="H133" s="774">
        <f>VLOOKUP(C133,'chuyển xếp 2024'!$C$5:$W$328,19,0)</f>
        <v>0</v>
      </c>
      <c r="I133" s="87" t="s">
        <v>32</v>
      </c>
      <c r="J133" s="63">
        <f t="shared" si="4"/>
        <v>1</v>
      </c>
      <c r="K133" s="63" t="s">
        <v>33</v>
      </c>
      <c r="L133" s="63" t="s">
        <v>700</v>
      </c>
      <c r="M133" s="87"/>
      <c r="N133" s="46" t="s">
        <v>671</v>
      </c>
      <c r="O133" s="106">
        <v>28810</v>
      </c>
      <c r="P133" s="107">
        <v>39188</v>
      </c>
      <c r="Q133" s="625" t="s">
        <v>36</v>
      </c>
      <c r="R133" s="56" t="s">
        <v>701</v>
      </c>
      <c r="S133" s="56" t="str">
        <f t="shared" ca="1" si="6"/>
        <v xml:space="preserve">19 NĂM 4 THÁNG 3 NGÀY </v>
      </c>
      <c r="T133" s="879">
        <v>331742561</v>
      </c>
      <c r="U133" s="80" t="str">
        <f>VLOOKUP(C133,Sheet5!$B$2:$G$253,6,0)</f>
        <v>092078005854</v>
      </c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75">
        <v>40362</v>
      </c>
      <c r="AH133" s="75"/>
      <c r="AI133" s="46" t="s">
        <v>232</v>
      </c>
      <c r="AJ133" s="108" t="s">
        <v>702</v>
      </c>
      <c r="AK133" s="46" t="s">
        <v>703</v>
      </c>
      <c r="AL133" s="46"/>
      <c r="AM133" s="66"/>
      <c r="AN133" s="625" t="s">
        <v>156</v>
      </c>
      <c r="AO133" s="625"/>
      <c r="AP133" s="56" t="s">
        <v>503</v>
      </c>
      <c r="AQ133" s="36">
        <f t="shared" ca="1" si="5"/>
        <v>47</v>
      </c>
    </row>
    <row r="134" spans="1:43" s="36" customFormat="1">
      <c r="A134" s="25">
        <f>IF(C134=0,"",SUBTOTAL(3,C$5:C134))</f>
        <v>130</v>
      </c>
      <c r="B134" s="86">
        <v>9</v>
      </c>
      <c r="C134" s="86" t="s">
        <v>704</v>
      </c>
      <c r="D134" s="25" t="str">
        <f>VLOOKUP(C134,Sheet4!$A$1:$B$300,2,0)</f>
        <v>9208016201</v>
      </c>
      <c r="E134" s="87" t="s">
        <v>705</v>
      </c>
      <c r="F134" s="98" t="str">
        <f>VLOOKUP(C134,'T4-26 '!$C$125:$E$280,3,0)</f>
        <v>Phan Văn Nhựt</v>
      </c>
      <c r="G134" s="774">
        <f>VLOOKUP(C134,'chuyển xếp 2024'!$C$5:$W$328,17,0)</f>
        <v>6694000</v>
      </c>
      <c r="H134" s="774">
        <f>VLOOKUP(C134,'chuyển xếp 2024'!$C$5:$W$328,19,0)</f>
        <v>0</v>
      </c>
      <c r="I134" s="87" t="s">
        <v>32</v>
      </c>
      <c r="J134" s="63">
        <f t="shared" si="4"/>
        <v>1</v>
      </c>
      <c r="K134" s="63" t="s">
        <v>33</v>
      </c>
      <c r="L134" s="63" t="s">
        <v>34</v>
      </c>
      <c r="M134" s="87"/>
      <c r="N134" s="46" t="s">
        <v>671</v>
      </c>
      <c r="O134" s="106" t="s">
        <v>350</v>
      </c>
      <c r="P134" s="107">
        <v>39188</v>
      </c>
      <c r="Q134" s="625" t="s">
        <v>36</v>
      </c>
      <c r="R134" s="56" t="s">
        <v>706</v>
      </c>
      <c r="S134" s="56" t="str">
        <f t="shared" ca="1" si="6"/>
        <v xml:space="preserve">19 NĂM 4 THÁNG 3 NGÀY </v>
      </c>
      <c r="T134" s="80" t="s">
        <v>707</v>
      </c>
      <c r="U134" s="80" t="str">
        <f>VLOOKUP(C134,Sheet5!$B$2:$G$253,6,0)</f>
        <v>092073002305</v>
      </c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75"/>
      <c r="AH134" s="75"/>
      <c r="AI134" s="46" t="s">
        <v>232</v>
      </c>
      <c r="AJ134" s="108" t="s">
        <v>708</v>
      </c>
      <c r="AK134" s="46" t="s">
        <v>709</v>
      </c>
      <c r="AL134" s="46"/>
      <c r="AM134" s="66"/>
      <c r="AN134" s="625" t="s">
        <v>156</v>
      </c>
      <c r="AO134" s="625"/>
      <c r="AP134" s="56" t="s">
        <v>503</v>
      </c>
      <c r="AQ134" s="64">
        <f t="shared" ca="1" si="5"/>
        <v>53</v>
      </c>
    </row>
    <row r="135" spans="1:43" s="36" customFormat="1">
      <c r="A135" s="25">
        <f>IF(C135=0,"",SUBTOTAL(3,C$5:C135))</f>
        <v>131</v>
      </c>
      <c r="B135" s="86">
        <v>10</v>
      </c>
      <c r="C135" s="86" t="s">
        <v>710</v>
      </c>
      <c r="D135" s="25" t="str">
        <f>VLOOKUP(C135,Sheet4!$A$1:$B$300,2,0)</f>
        <v>9208016202</v>
      </c>
      <c r="E135" s="87" t="s">
        <v>711</v>
      </c>
      <c r="F135" s="98" t="str">
        <f>VLOOKUP(C135,'T4-26 '!$C$125:$E$280,3,0)</f>
        <v>Trương Thị Hằng</v>
      </c>
      <c r="G135" s="774">
        <f>VLOOKUP(C135,'chuyển xếp 2024'!$C$5:$W$328,17,0)</f>
        <v>6694000</v>
      </c>
      <c r="H135" s="774">
        <f>VLOOKUP(C135,'chuyển xếp 2024'!$C$5:$W$328,19,0)</f>
        <v>0</v>
      </c>
      <c r="I135" s="63" t="s">
        <v>63</v>
      </c>
      <c r="J135" s="63">
        <f t="shared" si="4"/>
        <v>0</v>
      </c>
      <c r="K135" s="63" t="s">
        <v>33</v>
      </c>
      <c r="L135" s="63" t="s">
        <v>34</v>
      </c>
      <c r="M135" s="87"/>
      <c r="N135" s="46" t="s">
        <v>671</v>
      </c>
      <c r="O135" s="106">
        <v>28048</v>
      </c>
      <c r="P135" s="107">
        <v>39188</v>
      </c>
      <c r="Q135" s="625" t="s">
        <v>36</v>
      </c>
      <c r="R135" s="56" t="s">
        <v>712</v>
      </c>
      <c r="S135" s="56" t="str">
        <f t="shared" ca="1" si="6"/>
        <v xml:space="preserve">19 NĂM 4 THÁNG 3 NGÀY </v>
      </c>
      <c r="T135" s="523" t="s">
        <v>713</v>
      </c>
      <c r="U135" s="80" t="str">
        <f>VLOOKUP(C135,Sheet5!$B$2:$G$253,6,0)</f>
        <v>092176001154</v>
      </c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75">
        <v>42668</v>
      </c>
      <c r="AH135" s="75"/>
      <c r="AI135" s="46" t="s">
        <v>232</v>
      </c>
      <c r="AJ135" s="108" t="s">
        <v>708</v>
      </c>
      <c r="AK135" s="46" t="s">
        <v>709</v>
      </c>
      <c r="AL135" s="46"/>
      <c r="AM135" s="66"/>
      <c r="AN135" s="625" t="s">
        <v>156</v>
      </c>
      <c r="AO135" s="625"/>
      <c r="AP135" s="56" t="s">
        <v>503</v>
      </c>
      <c r="AQ135" s="36">
        <f t="shared" ca="1" si="5"/>
        <v>49</v>
      </c>
    </row>
    <row r="136" spans="1:43" s="36" customFormat="1">
      <c r="A136" s="25">
        <f>IF(C136=0,"",SUBTOTAL(3,C$5:C136))</f>
        <v>132</v>
      </c>
      <c r="B136" s="86">
        <v>11</v>
      </c>
      <c r="C136" s="86" t="s">
        <v>714</v>
      </c>
      <c r="D136" s="25" t="str">
        <f>VLOOKUP(C136,Sheet4!$A$1:$B$300,2,0)</f>
        <v>9208016209</v>
      </c>
      <c r="E136" s="87" t="s">
        <v>715</v>
      </c>
      <c r="F136" s="98" t="str">
        <f>VLOOKUP(C136,'T4-26 '!$C$125:$E$280,3,0)</f>
        <v>Đoàn Thị Hồng Dễ</v>
      </c>
      <c r="G136" s="774">
        <f>VLOOKUP(C136,'chuyển xếp 2024'!$C$5:$W$328,17,0)</f>
        <v>6694000</v>
      </c>
      <c r="H136" s="774">
        <f>VLOOKUP(C136,'chuyển xếp 2024'!$C$5:$W$328,19,0)</f>
        <v>0</v>
      </c>
      <c r="I136" s="63" t="s">
        <v>63</v>
      </c>
      <c r="J136" s="63">
        <f t="shared" si="4"/>
        <v>0</v>
      </c>
      <c r="K136" s="63" t="s">
        <v>33</v>
      </c>
      <c r="L136" s="63" t="s">
        <v>34</v>
      </c>
      <c r="M136" s="87"/>
      <c r="N136" s="46" t="s">
        <v>671</v>
      </c>
      <c r="O136" s="106">
        <v>28491</v>
      </c>
      <c r="P136" s="107">
        <v>39188</v>
      </c>
      <c r="Q136" s="625" t="s">
        <v>36</v>
      </c>
      <c r="R136" s="56" t="s">
        <v>716</v>
      </c>
      <c r="S136" s="56" t="str">
        <f t="shared" ca="1" si="6"/>
        <v xml:space="preserve">19 NĂM 4 THÁNG 3 NGÀY </v>
      </c>
      <c r="T136" s="80" t="s">
        <v>717</v>
      </c>
      <c r="U136" s="80" t="str">
        <f>VLOOKUP(C136,Sheet5!$B$2:$G$253,6,0)</f>
        <v>094178003638</v>
      </c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75"/>
      <c r="AH136" s="75"/>
      <c r="AI136" s="46" t="s">
        <v>232</v>
      </c>
      <c r="AJ136" s="108" t="s">
        <v>718</v>
      </c>
      <c r="AK136" s="46" t="s">
        <v>719</v>
      </c>
      <c r="AL136" s="46"/>
      <c r="AM136" s="66"/>
      <c r="AN136" s="625" t="s">
        <v>156</v>
      </c>
      <c r="AO136" s="625"/>
      <c r="AP136" s="56" t="s">
        <v>503</v>
      </c>
      <c r="AQ136" s="36">
        <f t="shared" ca="1" si="5"/>
        <v>48</v>
      </c>
    </row>
    <row r="137" spans="1:43" s="36" customFormat="1">
      <c r="A137" s="25">
        <f>IF(C137=0,"",SUBTOTAL(3,C$5:C137))</f>
        <v>133</v>
      </c>
      <c r="B137" s="86">
        <v>12</v>
      </c>
      <c r="C137" s="86" t="s">
        <v>720</v>
      </c>
      <c r="D137" s="25" t="str">
        <f>VLOOKUP(C137,Sheet4!$A$1:$B$300,2,0)</f>
        <v>9208016214</v>
      </c>
      <c r="E137" s="87" t="s">
        <v>721</v>
      </c>
      <c r="F137" s="98" t="str">
        <f>VLOOKUP(C137,'T4-26 '!$C$125:$E$280,3,0)</f>
        <v>Đinh Thị Cẩm Nhung</v>
      </c>
      <c r="G137" s="774">
        <f>VLOOKUP(C137,'chuyển xếp 2024'!$C$5:$W$328,17,0)</f>
        <v>6694000</v>
      </c>
      <c r="H137" s="774">
        <f>VLOOKUP(C137,'chuyển xếp 2024'!$C$5:$W$328,19,0)</f>
        <v>0</v>
      </c>
      <c r="I137" s="63" t="s">
        <v>63</v>
      </c>
      <c r="J137" s="63">
        <f t="shared" si="4"/>
        <v>0</v>
      </c>
      <c r="K137" s="63" t="s">
        <v>33</v>
      </c>
      <c r="L137" s="63" t="s">
        <v>34</v>
      </c>
      <c r="M137" s="87"/>
      <c r="N137" s="46" t="s">
        <v>671</v>
      </c>
      <c r="O137" s="106">
        <v>31400</v>
      </c>
      <c r="P137" s="107">
        <v>39188</v>
      </c>
      <c r="Q137" s="625" t="s">
        <v>36</v>
      </c>
      <c r="R137" s="56" t="s">
        <v>722</v>
      </c>
      <c r="S137" s="56" t="str">
        <f t="shared" ca="1" si="6"/>
        <v xml:space="preserve">19 NĂM 4 THÁNG 3 NGÀY </v>
      </c>
      <c r="T137" s="523" t="s">
        <v>723</v>
      </c>
      <c r="U137" s="80" t="str">
        <f>VLOOKUP(C137,Sheet5!$B$2:$G$253,6,0)</f>
        <v>092185001179</v>
      </c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75">
        <v>42466</v>
      </c>
      <c r="AH137" s="75"/>
      <c r="AI137" s="46" t="s">
        <v>232</v>
      </c>
      <c r="AJ137" s="108" t="s">
        <v>724</v>
      </c>
      <c r="AK137" s="46" t="s">
        <v>725</v>
      </c>
      <c r="AL137" s="46"/>
      <c r="AM137" s="66"/>
      <c r="AN137" s="625" t="s">
        <v>156</v>
      </c>
      <c r="AO137" s="625"/>
      <c r="AP137" s="56" t="s">
        <v>503</v>
      </c>
      <c r="AQ137" s="36">
        <f t="shared" ca="1" si="5"/>
        <v>40</v>
      </c>
    </row>
    <row r="138" spans="1:43" s="36" customFormat="1">
      <c r="A138" s="25">
        <f>IF(C138=0,"",SUBTOTAL(3,C$5:C138))</f>
        <v>134</v>
      </c>
      <c r="B138" s="86">
        <v>13</v>
      </c>
      <c r="C138" s="86" t="s">
        <v>726</v>
      </c>
      <c r="D138" s="25" t="str">
        <f>VLOOKUP(C138,Sheet4!$A$1:$B$300,2,0)</f>
        <v>9208016215</v>
      </c>
      <c r="E138" s="87" t="s">
        <v>727</v>
      </c>
      <c r="F138" s="98" t="str">
        <f>VLOOKUP(C138,'T4-26 '!$C$125:$E$280,3,0)</f>
        <v>Diệp Thị Loan</v>
      </c>
      <c r="G138" s="774">
        <f>VLOOKUP(C138,'chuyển xếp 2024'!$C$5:$W$328,17,0)</f>
        <v>6694000</v>
      </c>
      <c r="H138" s="774">
        <f>VLOOKUP(C138,'chuyển xếp 2024'!$C$5:$W$328,19,0)</f>
        <v>0</v>
      </c>
      <c r="I138" s="63" t="s">
        <v>63</v>
      </c>
      <c r="J138" s="63">
        <f t="shared" si="4"/>
        <v>0</v>
      </c>
      <c r="K138" s="63" t="s">
        <v>33</v>
      </c>
      <c r="L138" s="63" t="s">
        <v>134</v>
      </c>
      <c r="M138" s="87"/>
      <c r="N138" s="46" t="s">
        <v>671</v>
      </c>
      <c r="O138" s="106">
        <v>32012</v>
      </c>
      <c r="P138" s="107">
        <v>39188</v>
      </c>
      <c r="Q138" s="625" t="s">
        <v>36</v>
      </c>
      <c r="R138" s="56" t="s">
        <v>728</v>
      </c>
      <c r="S138" s="56" t="str">
        <f t="shared" ca="1" si="6"/>
        <v xml:space="preserve">19 NĂM 4 THÁNG 3 NGÀY </v>
      </c>
      <c r="T138" s="74" t="s">
        <v>729</v>
      </c>
      <c r="U138" s="80" t="str">
        <f>VLOOKUP(C138,Sheet5!$B$2:$G$253,6,0)</f>
        <v>084187002652</v>
      </c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75">
        <v>44302</v>
      </c>
      <c r="AH138" s="75"/>
      <c r="AI138" s="46" t="s">
        <v>232</v>
      </c>
      <c r="AJ138" s="108" t="s">
        <v>730</v>
      </c>
      <c r="AK138" s="46" t="s">
        <v>731</v>
      </c>
      <c r="AL138" s="46"/>
      <c r="AM138" s="66"/>
      <c r="AN138" s="625" t="s">
        <v>156</v>
      </c>
      <c r="AO138" s="625"/>
      <c r="AP138" s="56" t="s">
        <v>503</v>
      </c>
      <c r="AQ138" s="36">
        <f t="shared" ca="1" si="5"/>
        <v>38</v>
      </c>
    </row>
    <row r="139" spans="1:43" s="36" customFormat="1">
      <c r="A139" s="25">
        <f>IF(C139=0,"",SUBTOTAL(3,C$5:C139))</f>
        <v>135</v>
      </c>
      <c r="B139" s="86">
        <v>14</v>
      </c>
      <c r="C139" s="86" t="s">
        <v>735</v>
      </c>
      <c r="D139" s="25" t="str">
        <f>VLOOKUP(C139,Sheet4!$A$1:$B$300,2,0)</f>
        <v>9208007820</v>
      </c>
      <c r="E139" s="87" t="s">
        <v>736</v>
      </c>
      <c r="F139" s="98" t="str">
        <f>VLOOKUP(C139,'T4-26 '!$C$125:$E$280,3,0)</f>
        <v>Phạm Văn Khải</v>
      </c>
      <c r="G139" s="774">
        <f>VLOOKUP(C139,'chuyển xếp 2024'!$C$5:$W$328,17,0)</f>
        <v>6694000</v>
      </c>
      <c r="H139" s="774">
        <f>VLOOKUP(C139,'chuyển xếp 2024'!$C$5:$W$328,19,0)</f>
        <v>0</v>
      </c>
      <c r="I139" s="87" t="s">
        <v>32</v>
      </c>
      <c r="J139" s="63">
        <f t="shared" si="4"/>
        <v>1</v>
      </c>
      <c r="K139" s="63" t="s">
        <v>33</v>
      </c>
      <c r="L139" s="63" t="s">
        <v>34</v>
      </c>
      <c r="M139" s="87"/>
      <c r="N139" s="46" t="s">
        <v>671</v>
      </c>
      <c r="O139" s="106">
        <v>25861</v>
      </c>
      <c r="P139" s="107">
        <v>39522</v>
      </c>
      <c r="Q139" s="625" t="s">
        <v>36</v>
      </c>
      <c r="R139" s="56" t="s">
        <v>737</v>
      </c>
      <c r="S139" s="56" t="str">
        <f t="shared" ca="1" si="6"/>
        <v xml:space="preserve">18 NĂM 5 THÁNG 4 NGÀY </v>
      </c>
      <c r="T139" s="80" t="s">
        <v>738</v>
      </c>
      <c r="U139" s="80" t="str">
        <f>VLOOKUP(C139,Sheet5!$B$2:$G$253,6,0)</f>
        <v>092070004502</v>
      </c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75"/>
      <c r="AH139" s="75"/>
      <c r="AI139" s="46" t="s">
        <v>232</v>
      </c>
      <c r="AJ139" s="108" t="s">
        <v>708</v>
      </c>
      <c r="AK139" s="46" t="s">
        <v>739</v>
      </c>
      <c r="AL139" s="46"/>
      <c r="AM139" s="66"/>
      <c r="AN139" s="625" t="s">
        <v>156</v>
      </c>
      <c r="AO139" s="625"/>
      <c r="AP139" s="56" t="s">
        <v>503</v>
      </c>
      <c r="AQ139" s="64">
        <f t="shared" ca="1" si="5"/>
        <v>55</v>
      </c>
    </row>
    <row r="140" spans="1:43" s="455" customFormat="1">
      <c r="A140" s="446">
        <f>IF(C140=0,"",SUBTOTAL(3,C$5:C140))</f>
        <v>136</v>
      </c>
      <c r="B140" s="86">
        <v>15</v>
      </c>
      <c r="C140" s="1030" t="s">
        <v>757</v>
      </c>
      <c r="D140" s="446" t="str">
        <f>VLOOKUP(C140,Sheet4!$A$1:$B$300,2,0)</f>
        <v>5499003364</v>
      </c>
      <c r="E140" s="1040" t="s">
        <v>758</v>
      </c>
      <c r="F140" s="98" t="e">
        <f>VLOOKUP(C140,'T4-26 '!$C$125:$E$280,3,0)</f>
        <v>#N/A</v>
      </c>
      <c r="G140" s="774">
        <f>VLOOKUP(C140,'chuyển xếp 2024'!$C$5:$W$328,17,0)</f>
        <v>7230000</v>
      </c>
      <c r="H140" s="1033">
        <f>VLOOKUP(C140,'chuyển xếp 2024'!$C$5:$W$328,19,0)</f>
        <v>0</v>
      </c>
      <c r="I140" s="1040" t="s">
        <v>32</v>
      </c>
      <c r="J140" s="447">
        <f t="shared" si="4"/>
        <v>1</v>
      </c>
      <c r="K140" s="447" t="s">
        <v>33</v>
      </c>
      <c r="L140" s="447" t="s">
        <v>34</v>
      </c>
      <c r="M140" s="1040"/>
      <c r="N140" s="453" t="s">
        <v>671</v>
      </c>
      <c r="O140" s="449">
        <v>25856</v>
      </c>
      <c r="P140" s="450">
        <v>35475</v>
      </c>
      <c r="Q140" s="1035" t="s">
        <v>36</v>
      </c>
      <c r="R140" s="448" t="s">
        <v>759</v>
      </c>
      <c r="S140" s="448" t="str">
        <f t="shared" ca="1" si="6"/>
        <v xml:space="preserve">29 NĂM 6 THÁNG 5 NGÀY </v>
      </c>
      <c r="T140" s="525" t="s">
        <v>760</v>
      </c>
      <c r="U140" s="451" t="str">
        <f>VLOOKUP(C140,Sheet5!$B$2:$G$253,6,0)</f>
        <v>092070001186</v>
      </c>
      <c r="V140" s="451"/>
      <c r="W140" s="451"/>
      <c r="X140" s="451"/>
      <c r="Y140" s="451"/>
      <c r="Z140" s="451"/>
      <c r="AA140" s="451"/>
      <c r="AB140" s="451"/>
      <c r="AC140" s="451"/>
      <c r="AD140" s="451"/>
      <c r="AE140" s="451"/>
      <c r="AF140" s="451"/>
      <c r="AG140" s="452">
        <v>37117</v>
      </c>
      <c r="AH140" s="452"/>
      <c r="AI140" s="453" t="s">
        <v>232</v>
      </c>
      <c r="AJ140" s="454" t="s">
        <v>724</v>
      </c>
      <c r="AK140" s="453" t="s">
        <v>761</v>
      </c>
      <c r="AL140" s="453"/>
      <c r="AM140" s="520"/>
      <c r="AN140" s="1041" t="s">
        <v>156</v>
      </c>
      <c r="AO140" s="1041"/>
      <c r="AP140" s="448" t="s">
        <v>503</v>
      </c>
      <c r="AQ140" s="1045">
        <f t="shared" ca="1" si="5"/>
        <v>55</v>
      </c>
    </row>
    <row r="141" spans="1:43" s="455" customFormat="1">
      <c r="A141" s="446">
        <f>IF(C141=0,"",SUBTOTAL(3,C$5:C141))</f>
        <v>137</v>
      </c>
      <c r="B141" s="86">
        <v>16</v>
      </c>
      <c r="C141" s="1030" t="s">
        <v>762</v>
      </c>
      <c r="D141" s="446" t="str">
        <f>VLOOKUP(C141,Sheet4!$A$1:$B$300,2,0)</f>
        <v>9211010364</v>
      </c>
      <c r="E141" s="1040" t="s">
        <v>763</v>
      </c>
      <c r="F141" s="98" t="e">
        <f>VLOOKUP(C141,'T4-26 '!$C$125:$E$280,3,0)</f>
        <v>#N/A</v>
      </c>
      <c r="G141" s="774">
        <f>VLOOKUP(C141,'chuyển xếp 2024'!$C$5:$W$328,17,0)</f>
        <v>6198000</v>
      </c>
      <c r="H141" s="1033">
        <f>VLOOKUP(C141,'chuyển xếp 2024'!$C$5:$W$328,19,0)</f>
        <v>0</v>
      </c>
      <c r="I141" s="1040" t="s">
        <v>32</v>
      </c>
      <c r="J141" s="447">
        <f t="shared" si="4"/>
        <v>1</v>
      </c>
      <c r="K141" s="447" t="s">
        <v>33</v>
      </c>
      <c r="L141" s="447" t="s">
        <v>34</v>
      </c>
      <c r="M141" s="1040"/>
      <c r="N141" s="453" t="s">
        <v>671</v>
      </c>
      <c r="O141" s="449">
        <v>31778</v>
      </c>
      <c r="P141" s="450">
        <v>40686</v>
      </c>
      <c r="Q141" s="1035" t="s">
        <v>36</v>
      </c>
      <c r="R141" s="448" t="s">
        <v>764</v>
      </c>
      <c r="S141" s="448" t="str">
        <f t="shared" ca="1" si="6"/>
        <v xml:space="preserve">15 NĂM 2 THÁNG 27 NGÀY </v>
      </c>
      <c r="T141" s="451" t="s">
        <v>765</v>
      </c>
      <c r="U141" s="451" t="str">
        <f>VLOOKUP(C141,Sheet5!$B$2:$G$253,6,0)</f>
        <v>089087004314</v>
      </c>
      <c r="V141" s="451"/>
      <c r="W141" s="451"/>
      <c r="X141" s="451"/>
      <c r="Y141" s="451"/>
      <c r="Z141" s="451"/>
      <c r="AA141" s="451"/>
      <c r="AB141" s="451"/>
      <c r="AC141" s="451"/>
      <c r="AD141" s="451"/>
      <c r="AE141" s="451"/>
      <c r="AF141" s="451"/>
      <c r="AG141" s="452"/>
      <c r="AH141" s="452"/>
      <c r="AI141" s="453" t="s">
        <v>232</v>
      </c>
      <c r="AJ141" s="454" t="s">
        <v>766</v>
      </c>
      <c r="AK141" s="453" t="s">
        <v>767</v>
      </c>
      <c r="AL141" s="453"/>
      <c r="AM141" s="520"/>
      <c r="AN141" s="1041" t="s">
        <v>93</v>
      </c>
      <c r="AO141" s="453" t="s">
        <v>768</v>
      </c>
      <c r="AP141" s="448" t="s">
        <v>387</v>
      </c>
      <c r="AQ141" s="455">
        <f t="shared" ca="1" si="5"/>
        <v>39</v>
      </c>
    </row>
    <row r="142" spans="1:43" s="36" customFormat="1">
      <c r="A142" s="25">
        <f>IF(C142=0,"",SUBTOTAL(3,C$5:C142))</f>
        <v>138</v>
      </c>
      <c r="B142" s="86">
        <v>17</v>
      </c>
      <c r="C142" s="86" t="s">
        <v>773</v>
      </c>
      <c r="D142" s="25" t="str">
        <f>VLOOKUP(C142,Sheet4!$A$1:$B$300,2,0)</f>
        <v>5400002448</v>
      </c>
      <c r="E142" s="87" t="s">
        <v>774</v>
      </c>
      <c r="F142" s="98" t="str">
        <f>VLOOKUP(C142,'T4-26 '!$C$125:$E$280,3,0)</f>
        <v>Nguyễn Tất Thức</v>
      </c>
      <c r="G142" s="774">
        <f>VLOOKUP(C142,'chuyển xếp 2024'!$C$5:$W$328,17,0)</f>
        <v>7808000</v>
      </c>
      <c r="H142" s="774">
        <f>VLOOKUP(C142,'chuyển xếp 2024'!$C$5:$W$328,19,0)</f>
        <v>0</v>
      </c>
      <c r="I142" s="87" t="s">
        <v>32</v>
      </c>
      <c r="J142" s="63">
        <f t="shared" si="4"/>
        <v>1</v>
      </c>
      <c r="K142" s="63" t="s">
        <v>33</v>
      </c>
      <c r="L142" s="63" t="s">
        <v>34</v>
      </c>
      <c r="M142" s="87"/>
      <c r="N142" s="46" t="s">
        <v>671</v>
      </c>
      <c r="O142" s="106">
        <v>26331</v>
      </c>
      <c r="P142" s="107">
        <v>33739</v>
      </c>
      <c r="Q142" s="625" t="s">
        <v>36</v>
      </c>
      <c r="R142" s="56" t="s">
        <v>775</v>
      </c>
      <c r="S142" s="56" t="str">
        <f t="shared" ca="1" si="6"/>
        <v xml:space="preserve">34 NĂM 3 THÁNG 4 NGÀY </v>
      </c>
      <c r="T142" s="80" t="s">
        <v>776</v>
      </c>
      <c r="U142" s="80" t="str">
        <f>VLOOKUP(C142,Sheet5!$B$2:$G$253,6,0)</f>
        <v>036072002757</v>
      </c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75"/>
      <c r="AH142" s="75"/>
      <c r="AI142" s="46" t="s">
        <v>232</v>
      </c>
      <c r="AJ142" s="108" t="s">
        <v>501</v>
      </c>
      <c r="AK142" s="46" t="s">
        <v>777</v>
      </c>
      <c r="AL142" s="46"/>
      <c r="AM142" s="66"/>
      <c r="AN142" s="880" t="s">
        <v>156</v>
      </c>
      <c r="AO142" s="880"/>
      <c r="AP142" s="56" t="s">
        <v>503</v>
      </c>
      <c r="AQ142" s="36">
        <f t="shared" ca="1" si="5"/>
        <v>54</v>
      </c>
    </row>
    <row r="143" spans="1:43" s="36" customFormat="1">
      <c r="A143" s="25">
        <f>IF(C143=0,"",SUBTOTAL(3,C$5:C143))</f>
        <v>139</v>
      </c>
      <c r="B143" s="86">
        <v>18</v>
      </c>
      <c r="C143" s="86" t="s">
        <v>779</v>
      </c>
      <c r="D143" s="25" t="str">
        <f>VLOOKUP(C143,Sheet4!$A$1:$B$300,2,0)</f>
        <v>9214004216</v>
      </c>
      <c r="E143" s="87" t="s">
        <v>780</v>
      </c>
      <c r="F143" s="98" t="str">
        <f>VLOOKUP(C143,'T4-26 '!$C$125:$E$280,3,0)</f>
        <v>Nguyễn Văn Trọn</v>
      </c>
      <c r="G143" s="774">
        <f>VLOOKUP(C143,'chuyển xếp 2024'!$C$5:$W$328,17,0)</f>
        <v>5739000</v>
      </c>
      <c r="H143" s="774">
        <f>VLOOKUP(C143,'chuyển xếp 2024'!$C$5:$W$328,19,0)</f>
        <v>0</v>
      </c>
      <c r="I143" s="87" t="s">
        <v>32</v>
      </c>
      <c r="J143" s="63">
        <f t="shared" si="4"/>
        <v>1</v>
      </c>
      <c r="K143" s="63" t="s">
        <v>33</v>
      </c>
      <c r="L143" s="63" t="s">
        <v>34</v>
      </c>
      <c r="M143" s="87"/>
      <c r="N143" s="46" t="s">
        <v>671</v>
      </c>
      <c r="O143" s="106">
        <v>34301</v>
      </c>
      <c r="P143" s="107">
        <v>41722</v>
      </c>
      <c r="Q143" s="625" t="s">
        <v>36</v>
      </c>
      <c r="R143" s="56" t="s">
        <v>781</v>
      </c>
      <c r="S143" s="56" t="str">
        <f t="shared" ca="1" si="6"/>
        <v xml:space="preserve">12 NĂM 4 THÁNG 26 NGÀY </v>
      </c>
      <c r="T143" s="523" t="s">
        <v>782</v>
      </c>
      <c r="U143" s="80" t="str">
        <f>VLOOKUP(C143,Sheet5!$B$2:$G$253,6,0)</f>
        <v>092093006062</v>
      </c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75"/>
      <c r="AH143" s="75"/>
      <c r="AI143" s="46" t="s">
        <v>232</v>
      </c>
      <c r="AJ143" s="108" t="s">
        <v>708</v>
      </c>
      <c r="AK143" s="46" t="s">
        <v>783</v>
      </c>
      <c r="AL143" s="46"/>
      <c r="AM143" s="66"/>
      <c r="AN143" s="880" t="s">
        <v>156</v>
      </c>
      <c r="AO143" s="880"/>
      <c r="AP143" s="56" t="s">
        <v>387</v>
      </c>
      <c r="AQ143" s="36">
        <f t="shared" ca="1" si="5"/>
        <v>32</v>
      </c>
    </row>
    <row r="144" spans="1:43" s="36" customFormat="1">
      <c r="A144" s="25">
        <f>IF(C144=0,"",SUBTOTAL(3,C$5:C144))</f>
        <v>140</v>
      </c>
      <c r="B144" s="86">
        <v>19</v>
      </c>
      <c r="C144" s="86" t="s">
        <v>784</v>
      </c>
      <c r="D144" s="25" t="str">
        <f>VLOOKUP(C144,Sheet4!$A$1:$B$300,2,0)</f>
        <v>9215005699</v>
      </c>
      <c r="E144" s="87" t="s">
        <v>785</v>
      </c>
      <c r="F144" s="98" t="str">
        <f>VLOOKUP(C144,'T4-26 '!$C$125:$E$280,3,0)</f>
        <v>Phạm Thành Danh</v>
      </c>
      <c r="G144" s="774">
        <f>VLOOKUP(C144,'chuyển xếp 2024'!$C$5:$W$328,17,0)</f>
        <v>5739000</v>
      </c>
      <c r="H144" s="774">
        <f>VLOOKUP(C144,'chuyển xếp 2024'!$C$5:$W$328,19,0)</f>
        <v>0</v>
      </c>
      <c r="I144" s="87" t="s">
        <v>32</v>
      </c>
      <c r="J144" s="63">
        <f t="shared" ref="J144:J207" si="7">IF(I144="nữ",0,1)</f>
        <v>1</v>
      </c>
      <c r="K144" s="63" t="s">
        <v>33</v>
      </c>
      <c r="L144" s="63" t="s">
        <v>34</v>
      </c>
      <c r="M144" s="87"/>
      <c r="N144" s="46" t="s">
        <v>671</v>
      </c>
      <c r="O144" s="106">
        <v>31736</v>
      </c>
      <c r="P144" s="107">
        <v>42095</v>
      </c>
      <c r="Q144" s="625" t="s">
        <v>36</v>
      </c>
      <c r="R144" s="56" t="s">
        <v>787</v>
      </c>
      <c r="S144" s="56" t="str">
        <f t="shared" ca="1" si="6"/>
        <v xml:space="preserve">11 NĂM 4 THÁNG 18 NGÀY </v>
      </c>
      <c r="T144" s="80" t="s">
        <v>788</v>
      </c>
      <c r="U144" s="80" t="str">
        <f>VLOOKUP(C144,Sheet5!$B$2:$G$253,6,0)</f>
        <v>086086000524</v>
      </c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75"/>
      <c r="AH144" s="75"/>
      <c r="AI144" s="46" t="s">
        <v>232</v>
      </c>
      <c r="AJ144" s="108" t="s">
        <v>789</v>
      </c>
      <c r="AK144" s="46" t="s">
        <v>790</v>
      </c>
      <c r="AL144" s="46"/>
      <c r="AM144" s="66"/>
      <c r="AN144" s="880" t="s">
        <v>156</v>
      </c>
      <c r="AO144" s="880"/>
      <c r="AP144" s="56" t="s">
        <v>387</v>
      </c>
      <c r="AQ144" s="36">
        <f t="shared" ca="1" si="5"/>
        <v>39</v>
      </c>
    </row>
    <row r="145" spans="1:43" s="36" customFormat="1">
      <c r="A145" s="25">
        <f>IF(C145=0,"",SUBTOTAL(3,C$5:C145))</f>
        <v>141</v>
      </c>
      <c r="B145" s="86">
        <v>20</v>
      </c>
      <c r="C145" s="69" t="s">
        <v>791</v>
      </c>
      <c r="D145" s="25" t="str">
        <f>VLOOKUP(C145,Sheet4!$A$1:$B$300,2,0)</f>
        <v>5499003347</v>
      </c>
      <c r="E145" s="98" t="s">
        <v>792</v>
      </c>
      <c r="F145" s="98" t="str">
        <f>VLOOKUP(C145,'T4-26 '!$C$125:$E$280,3,0)</f>
        <v>Nguyễn Thị Thanh Tuyền</v>
      </c>
      <c r="G145" s="774">
        <f>VLOOKUP(C145,'chuyển xếp 2024'!$C$5:$W$328,17,0)</f>
        <v>7230000</v>
      </c>
      <c r="H145" s="774">
        <f>VLOOKUP(C145,'chuyển xếp 2024'!$C$5:$W$328,19,0)</f>
        <v>0</v>
      </c>
      <c r="I145" s="63" t="s">
        <v>63</v>
      </c>
      <c r="J145" s="63">
        <f t="shared" si="7"/>
        <v>0</v>
      </c>
      <c r="K145" s="63" t="s">
        <v>33</v>
      </c>
      <c r="L145" s="63" t="s">
        <v>700</v>
      </c>
      <c r="M145" s="67"/>
      <c r="N145" s="46" t="s">
        <v>671</v>
      </c>
      <c r="O145" s="106">
        <v>28715</v>
      </c>
      <c r="P145" s="107">
        <v>35977</v>
      </c>
      <c r="Q145" s="625" t="s">
        <v>36</v>
      </c>
      <c r="R145" s="56" t="s">
        <v>793</v>
      </c>
      <c r="S145" s="56" t="str">
        <f t="shared" ca="1" si="6"/>
        <v xml:space="preserve">28 NĂM 1 THÁNG 18 NGÀY </v>
      </c>
      <c r="T145" s="878" t="s">
        <v>794</v>
      </c>
      <c r="U145" s="80" t="str">
        <f>VLOOKUP(C145,Sheet5!$B$2:$G$253,6,0)</f>
        <v>092178003861</v>
      </c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75"/>
      <c r="AH145" s="75"/>
      <c r="AI145" s="46" t="s">
        <v>232</v>
      </c>
      <c r="AJ145" s="108" t="s">
        <v>724</v>
      </c>
      <c r="AK145" s="46" t="s">
        <v>795</v>
      </c>
      <c r="AL145" s="46"/>
      <c r="AM145" s="66"/>
      <c r="AN145" s="46" t="s">
        <v>156</v>
      </c>
      <c r="AO145" s="46"/>
      <c r="AP145" s="56" t="s">
        <v>503</v>
      </c>
      <c r="AQ145" s="36">
        <f t="shared" ca="1" si="5"/>
        <v>48</v>
      </c>
    </row>
    <row r="146" spans="1:43" s="36" customFormat="1">
      <c r="A146" s="25">
        <f>IF(C146=0,"",SUBTOTAL(3,C$5:C146))</f>
        <v>142</v>
      </c>
      <c r="B146" s="86">
        <v>21</v>
      </c>
      <c r="C146" s="69" t="s">
        <v>796</v>
      </c>
      <c r="D146" s="25" t="str">
        <f>VLOOKUP(C146,Sheet4!$A$1:$B$300,2,0)</f>
        <v>9208007862</v>
      </c>
      <c r="E146" s="98" t="s">
        <v>797</v>
      </c>
      <c r="F146" s="98" t="str">
        <f>VLOOKUP(C146,'T4-26 '!$C$125:$E$280,3,0)</f>
        <v>Lương Thị Mộng Thi</v>
      </c>
      <c r="G146" s="774">
        <f>VLOOKUP(C146,'chuyển xếp 2024'!$C$5:$W$328,17,0)</f>
        <v>6694000</v>
      </c>
      <c r="H146" s="774">
        <f>VLOOKUP(C146,'chuyển xếp 2024'!$C$5:$W$328,19,0)</f>
        <v>0</v>
      </c>
      <c r="I146" s="63" t="s">
        <v>63</v>
      </c>
      <c r="J146" s="63">
        <f t="shared" si="7"/>
        <v>0</v>
      </c>
      <c r="K146" s="63" t="s">
        <v>33</v>
      </c>
      <c r="L146" s="63" t="s">
        <v>34</v>
      </c>
      <c r="M146" s="67"/>
      <c r="N146" s="46" t="s">
        <v>671</v>
      </c>
      <c r="O146" s="106">
        <v>28830</v>
      </c>
      <c r="P146" s="107">
        <v>39531</v>
      </c>
      <c r="Q146" s="625" t="s">
        <v>36</v>
      </c>
      <c r="R146" s="56" t="s">
        <v>798</v>
      </c>
      <c r="S146" s="56" t="str">
        <f t="shared" ca="1" si="6"/>
        <v xml:space="preserve">18 NĂM 4 THÁNG 26 NGÀY </v>
      </c>
      <c r="T146" s="80" t="s">
        <v>799</v>
      </c>
      <c r="U146" s="80" t="str">
        <f>VLOOKUP(C146,Sheet5!$B$2:$G$253,6,0)</f>
        <v>092178003635</v>
      </c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75"/>
      <c r="AH146" s="75"/>
      <c r="AI146" s="46" t="s">
        <v>232</v>
      </c>
      <c r="AJ146" s="108" t="s">
        <v>800</v>
      </c>
      <c r="AK146" s="46" t="s">
        <v>801</v>
      </c>
      <c r="AL146" s="46"/>
      <c r="AM146" s="66"/>
      <c r="AN146" s="46" t="s">
        <v>156</v>
      </c>
      <c r="AO146" s="46"/>
      <c r="AP146" s="56" t="s">
        <v>503</v>
      </c>
      <c r="AQ146" s="36">
        <f t="shared" ca="1" si="5"/>
        <v>47</v>
      </c>
    </row>
    <row r="147" spans="1:43" s="36" customFormat="1">
      <c r="A147" s="25">
        <f>IF(C147=0,"",SUBTOTAL(3,C$5:C147))</f>
        <v>143</v>
      </c>
      <c r="B147" s="86">
        <v>22</v>
      </c>
      <c r="C147" s="69" t="s">
        <v>802</v>
      </c>
      <c r="D147" s="25" t="str">
        <f>VLOOKUP(C147,Sheet4!$A$1:$B$300,2,0)</f>
        <v>5400002892</v>
      </c>
      <c r="E147" s="98" t="s">
        <v>803</v>
      </c>
      <c r="F147" s="98" t="str">
        <f>VLOOKUP(C147,'T4-26 '!$C$125:$E$280,3,0)</f>
        <v>Bùi Như Ý</v>
      </c>
      <c r="G147" s="774">
        <f>VLOOKUP(C147,'chuyển xếp 2024'!$C$5:$W$328,17,0)</f>
        <v>7230000</v>
      </c>
      <c r="H147" s="774">
        <f>VLOOKUP(C147,'chuyển xếp 2024'!$C$5:$W$328,19,0)</f>
        <v>0</v>
      </c>
      <c r="I147" s="67" t="s">
        <v>32</v>
      </c>
      <c r="J147" s="63">
        <f t="shared" si="7"/>
        <v>1</v>
      </c>
      <c r="K147" s="63" t="s">
        <v>33</v>
      </c>
      <c r="L147" s="63" t="s">
        <v>34</v>
      </c>
      <c r="M147" s="67"/>
      <c r="N147" s="46" t="s">
        <v>671</v>
      </c>
      <c r="O147" s="106">
        <v>28382</v>
      </c>
      <c r="P147" s="107">
        <v>36071</v>
      </c>
      <c r="Q147" s="625" t="s">
        <v>36</v>
      </c>
      <c r="R147" s="56" t="s">
        <v>804</v>
      </c>
      <c r="S147" s="56" t="str">
        <f t="shared" ca="1" si="6"/>
        <v xml:space="preserve">27 NĂM 10 THÁNG 16 NGÀY </v>
      </c>
      <c r="T147" s="80" t="s">
        <v>805</v>
      </c>
      <c r="U147" s="80" t="str">
        <f>VLOOKUP(C147,Sheet5!$B$2:$G$253,6,0)</f>
        <v>051077000391</v>
      </c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75"/>
      <c r="AH147" s="75"/>
      <c r="AI147" s="46" t="s">
        <v>232</v>
      </c>
      <c r="AJ147" s="108" t="s">
        <v>806</v>
      </c>
      <c r="AK147" s="46" t="s">
        <v>807</v>
      </c>
      <c r="AL147" s="46"/>
      <c r="AM147" s="66"/>
      <c r="AN147" s="46" t="s">
        <v>156</v>
      </c>
      <c r="AO147" s="46"/>
      <c r="AP147" s="56" t="s">
        <v>503</v>
      </c>
      <c r="AQ147" s="36">
        <f t="shared" ca="1" si="5"/>
        <v>48</v>
      </c>
    </row>
    <row r="148" spans="1:43" s="36" customFormat="1">
      <c r="A148" s="25">
        <f>IF(C148=0,"",SUBTOTAL(3,C$5:C148))</f>
        <v>144</v>
      </c>
      <c r="B148" s="86">
        <v>23</v>
      </c>
      <c r="C148" s="69" t="s">
        <v>808</v>
      </c>
      <c r="D148" s="25" t="str">
        <f>VLOOKUP(C148,Sheet4!$A$1:$B$300,2,0)</f>
        <v>6506006790</v>
      </c>
      <c r="E148" s="98" t="s">
        <v>809</v>
      </c>
      <c r="F148" s="98" t="str">
        <f>VLOOKUP(C148,'T4-26 '!$C$125:$E$280,3,0)</f>
        <v>Huỳnh Ngọc Của</v>
      </c>
      <c r="G148" s="774">
        <f>VLOOKUP(C148,'chuyển xếp 2024'!$C$5:$W$328,17,0)</f>
        <v>6694000</v>
      </c>
      <c r="H148" s="774">
        <f>VLOOKUP(C148,'chuyển xếp 2024'!$C$5:$W$328,19,0)</f>
        <v>0</v>
      </c>
      <c r="I148" s="67" t="s">
        <v>32</v>
      </c>
      <c r="J148" s="63">
        <f t="shared" si="7"/>
        <v>1</v>
      </c>
      <c r="K148" s="63" t="s">
        <v>33</v>
      </c>
      <c r="L148" s="63" t="s">
        <v>34</v>
      </c>
      <c r="M148" s="67"/>
      <c r="N148" s="46" t="s">
        <v>671</v>
      </c>
      <c r="O148" s="106">
        <v>29935</v>
      </c>
      <c r="P148" s="107">
        <v>38768</v>
      </c>
      <c r="Q148" s="625" t="s">
        <v>36</v>
      </c>
      <c r="R148" s="56" t="s">
        <v>810</v>
      </c>
      <c r="S148" s="56" t="str">
        <f t="shared" ca="1" si="6"/>
        <v xml:space="preserve">20 NĂM 5 THÁNG 30 NGÀY </v>
      </c>
      <c r="T148" s="878" t="s">
        <v>811</v>
      </c>
      <c r="U148" s="80" t="str">
        <f>VLOOKUP(C148,Sheet5!$B$2:$G$253,6,0)</f>
        <v>092081002189</v>
      </c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75"/>
      <c r="AH148" s="75"/>
      <c r="AI148" s="46" t="s">
        <v>232</v>
      </c>
      <c r="AJ148" s="108" t="s">
        <v>812</v>
      </c>
      <c r="AK148" s="46" t="s">
        <v>813</v>
      </c>
      <c r="AL148" s="46"/>
      <c r="AM148" s="66"/>
      <c r="AN148" s="46" t="s">
        <v>156</v>
      </c>
      <c r="AO148" s="46"/>
      <c r="AP148" s="56" t="s">
        <v>503</v>
      </c>
      <c r="AQ148" s="36">
        <f t="shared" ca="1" si="5"/>
        <v>44</v>
      </c>
    </row>
    <row r="149" spans="1:43" s="36" customFormat="1">
      <c r="A149" s="25">
        <f>IF(C149=0,"",SUBTOTAL(3,C$5:C149))</f>
        <v>145</v>
      </c>
      <c r="B149" s="86">
        <v>24</v>
      </c>
      <c r="C149" s="69" t="s">
        <v>814</v>
      </c>
      <c r="D149" s="25" t="str">
        <f>VLOOKUP(C149,Sheet4!$A$1:$B$300,2,0)</f>
        <v>9208016231</v>
      </c>
      <c r="E149" s="98" t="s">
        <v>815</v>
      </c>
      <c r="F149" s="98" t="str">
        <f>VLOOKUP(C149,'T4-26 '!$C$125:$E$280,3,0)</f>
        <v>Phạm Công Trường</v>
      </c>
      <c r="G149" s="774">
        <f>VLOOKUP(C149,'chuyển xếp 2024'!$C$5:$W$328,17,0)</f>
        <v>6694000</v>
      </c>
      <c r="H149" s="774">
        <f>VLOOKUP(C149,'chuyển xếp 2024'!$C$5:$W$328,19,0)</f>
        <v>0</v>
      </c>
      <c r="I149" s="67" t="s">
        <v>32</v>
      </c>
      <c r="J149" s="63">
        <f t="shared" si="7"/>
        <v>1</v>
      </c>
      <c r="K149" s="63" t="s">
        <v>33</v>
      </c>
      <c r="L149" s="63" t="s">
        <v>34</v>
      </c>
      <c r="M149" s="67"/>
      <c r="N149" s="46" t="s">
        <v>671</v>
      </c>
      <c r="O149" s="106">
        <v>29835</v>
      </c>
      <c r="P149" s="107">
        <v>39188</v>
      </c>
      <c r="Q149" s="625" t="s">
        <v>36</v>
      </c>
      <c r="R149" s="56" t="s">
        <v>816</v>
      </c>
      <c r="S149" s="56" t="str">
        <f t="shared" ca="1" si="6"/>
        <v xml:space="preserve">19 NĂM 4 THÁNG 3 NGÀY </v>
      </c>
      <c r="T149" s="80" t="s">
        <v>817</v>
      </c>
      <c r="U149" s="80" t="str">
        <f>VLOOKUP(C149,Sheet5!$B$2:$G$253,6,0)</f>
        <v>086081006425</v>
      </c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75"/>
      <c r="AH149" s="75"/>
      <c r="AI149" s="46" t="s">
        <v>232</v>
      </c>
      <c r="AJ149" s="108" t="s">
        <v>818</v>
      </c>
      <c r="AK149" s="46" t="s">
        <v>819</v>
      </c>
      <c r="AL149" s="46"/>
      <c r="AM149" s="66"/>
      <c r="AN149" s="46" t="s">
        <v>156</v>
      </c>
      <c r="AO149" s="46"/>
      <c r="AP149" s="56" t="s">
        <v>503</v>
      </c>
      <c r="AQ149" s="36">
        <f t="shared" ca="1" si="5"/>
        <v>44</v>
      </c>
    </row>
    <row r="150" spans="1:43" s="36" customFormat="1">
      <c r="A150" s="25">
        <f>IF(C150=0,"",SUBTOTAL(3,C$5:C150))</f>
        <v>146</v>
      </c>
      <c r="B150" s="86">
        <v>25</v>
      </c>
      <c r="C150" s="69" t="s">
        <v>820</v>
      </c>
      <c r="D150" s="25" t="str">
        <f>VLOOKUP(C150,Sheet4!$A$1:$B$300,2,0)</f>
        <v>9208016252</v>
      </c>
      <c r="E150" s="116" t="s">
        <v>821</v>
      </c>
      <c r="F150" s="98" t="str">
        <f>VLOOKUP(C150,'T4-26 '!$C$125:$E$280,3,0)</f>
        <v>Bùi Thị Bé Tám</v>
      </c>
      <c r="G150" s="774">
        <f>VLOOKUP(C150,'chuyển xếp 2024'!$C$5:$W$328,17,0)</f>
        <v>6694000</v>
      </c>
      <c r="H150" s="774">
        <f>VLOOKUP(C150,'chuyển xếp 2024'!$C$5:$W$328,19,0)</f>
        <v>0</v>
      </c>
      <c r="I150" s="63" t="s">
        <v>63</v>
      </c>
      <c r="J150" s="63">
        <f t="shared" si="7"/>
        <v>0</v>
      </c>
      <c r="K150" s="63" t="s">
        <v>33</v>
      </c>
      <c r="L150" s="63" t="s">
        <v>34</v>
      </c>
      <c r="M150" s="67"/>
      <c r="N150" s="46" t="s">
        <v>671</v>
      </c>
      <c r="O150" s="106">
        <v>28863</v>
      </c>
      <c r="P150" s="107">
        <v>39188</v>
      </c>
      <c r="Q150" s="625" t="s">
        <v>36</v>
      </c>
      <c r="R150" s="56" t="s">
        <v>822</v>
      </c>
      <c r="S150" s="56" t="str">
        <f t="shared" ca="1" si="6"/>
        <v xml:space="preserve">19 NĂM 4 THÁNG 3 NGÀY </v>
      </c>
      <c r="T150" s="80" t="s">
        <v>823</v>
      </c>
      <c r="U150" s="80" t="str">
        <f>VLOOKUP(C150,Sheet5!$B$2:$G$253,6,0)</f>
        <v>092179014959</v>
      </c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75"/>
      <c r="AH150" s="75"/>
      <c r="AI150" s="46" t="s">
        <v>232</v>
      </c>
      <c r="AJ150" s="108" t="s">
        <v>824</v>
      </c>
      <c r="AK150" s="46" t="s">
        <v>825</v>
      </c>
      <c r="AL150" s="46"/>
      <c r="AM150" s="66"/>
      <c r="AN150" s="46" t="s">
        <v>156</v>
      </c>
      <c r="AO150" s="46"/>
      <c r="AP150" s="56" t="s">
        <v>503</v>
      </c>
      <c r="AQ150" s="36">
        <f t="shared" ca="1" si="5"/>
        <v>47</v>
      </c>
    </row>
    <row r="151" spans="1:43" s="36" customFormat="1">
      <c r="A151" s="25">
        <f>IF(C151=0,"",SUBTOTAL(3,C$5:C151))</f>
        <v>147</v>
      </c>
      <c r="B151" s="86">
        <v>26</v>
      </c>
      <c r="C151" s="69" t="s">
        <v>826</v>
      </c>
      <c r="D151" s="25" t="str">
        <f>VLOOKUP(C151,Sheet4!$A$1:$B$300,2,0)</f>
        <v>9209006851</v>
      </c>
      <c r="E151" s="98" t="s">
        <v>827</v>
      </c>
      <c r="F151" s="98" t="str">
        <f>VLOOKUP(C151,'T4-26 '!$C$125:$E$280,3,0)</f>
        <v>Bành Văn Bình</v>
      </c>
      <c r="G151" s="774">
        <f>VLOOKUP(C151,'chuyển xếp 2024'!$C$5:$W$328,17,0)</f>
        <v>6198000</v>
      </c>
      <c r="H151" s="774">
        <f>VLOOKUP(C151,'chuyển xếp 2024'!$C$5:$W$328,19,0)</f>
        <v>0</v>
      </c>
      <c r="I151" s="67" t="s">
        <v>32</v>
      </c>
      <c r="J151" s="63">
        <f t="shared" si="7"/>
        <v>1</v>
      </c>
      <c r="K151" s="63" t="s">
        <v>828</v>
      </c>
      <c r="L151" s="63" t="s">
        <v>134</v>
      </c>
      <c r="M151" s="67"/>
      <c r="N151" s="46" t="s">
        <v>671</v>
      </c>
      <c r="O151" s="106">
        <v>27708</v>
      </c>
      <c r="P151" s="107">
        <v>39923</v>
      </c>
      <c r="Q151" s="625" t="s">
        <v>36</v>
      </c>
      <c r="R151" s="56" t="s">
        <v>829</v>
      </c>
      <c r="S151" s="56" t="str">
        <f t="shared" ca="1" si="6"/>
        <v xml:space="preserve">17 NĂM 3 THÁNG 30 NGÀY </v>
      </c>
      <c r="T151" s="80" t="s">
        <v>830</v>
      </c>
      <c r="U151" s="80" t="str">
        <f>VLOOKUP(C151,Sheet5!$B$2:$G$253,6,0)</f>
        <v>092075005983</v>
      </c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75"/>
      <c r="AH151" s="75"/>
      <c r="AI151" s="46" t="s">
        <v>232</v>
      </c>
      <c r="AJ151" s="108" t="s">
        <v>831</v>
      </c>
      <c r="AK151" s="46" t="s">
        <v>832</v>
      </c>
      <c r="AL151" s="46"/>
      <c r="AM151" s="66"/>
      <c r="AN151" s="46" t="s">
        <v>156</v>
      </c>
      <c r="AO151" s="46"/>
      <c r="AP151" s="56" t="s">
        <v>387</v>
      </c>
      <c r="AQ151" s="36">
        <f t="shared" ca="1" si="5"/>
        <v>50</v>
      </c>
    </row>
    <row r="152" spans="1:43" s="36" customFormat="1">
      <c r="A152" s="25">
        <f>IF(C152=0,"",SUBTOTAL(3,C$5:C152))</f>
        <v>148</v>
      </c>
      <c r="B152" s="86">
        <v>27</v>
      </c>
      <c r="C152" s="69" t="s">
        <v>843</v>
      </c>
      <c r="D152" s="25" t="str">
        <f>VLOOKUP(C152,Sheet4!$A$1:$B$300,2,0)</f>
        <v>9212008042</v>
      </c>
      <c r="E152" s="98" t="s">
        <v>844</v>
      </c>
      <c r="F152" s="98" t="str">
        <f>VLOOKUP(C152,'T4-26 '!$C$125:$E$280,3,0)</f>
        <v>Nguyễn Minh Tuân</v>
      </c>
      <c r="G152" s="774">
        <f>VLOOKUP(C152,'chuyển xếp 2024'!$C$5:$W$328,17,0)</f>
        <v>5739000</v>
      </c>
      <c r="H152" s="774">
        <f>VLOOKUP(C152,'chuyển xếp 2024'!$C$5:$W$328,19,0)</f>
        <v>0</v>
      </c>
      <c r="I152" s="67" t="s">
        <v>32</v>
      </c>
      <c r="J152" s="63">
        <f t="shared" si="7"/>
        <v>1</v>
      </c>
      <c r="K152" s="63" t="s">
        <v>3403</v>
      </c>
      <c r="L152" s="63" t="s">
        <v>34</v>
      </c>
      <c r="M152" s="67"/>
      <c r="N152" s="46" t="s">
        <v>671</v>
      </c>
      <c r="O152" s="106">
        <v>33009</v>
      </c>
      <c r="P152" s="107">
        <v>41061</v>
      </c>
      <c r="Q152" s="625" t="s">
        <v>36</v>
      </c>
      <c r="R152" s="56" t="s">
        <v>845</v>
      </c>
      <c r="S152" s="56" t="str">
        <f t="shared" ca="1" si="6"/>
        <v xml:space="preserve">14 NĂM 2 THÁNG 18 NGÀY </v>
      </c>
      <c r="T152" s="74" t="s">
        <v>846</v>
      </c>
      <c r="U152" s="80" t="str">
        <f>VLOOKUP(C152,Sheet5!$B$2:$G$253,6,0)</f>
        <v>025090010697</v>
      </c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81">
        <v>44621</v>
      </c>
      <c r="AH152" s="881"/>
      <c r="AI152" s="46" t="s">
        <v>232</v>
      </c>
      <c r="AJ152" s="108" t="s">
        <v>847</v>
      </c>
      <c r="AK152" s="46" t="s">
        <v>848</v>
      </c>
      <c r="AL152" s="46"/>
      <c r="AM152" s="66"/>
      <c r="AN152" s="46" t="s">
        <v>93</v>
      </c>
      <c r="AO152" s="46" t="s">
        <v>768</v>
      </c>
      <c r="AP152" s="56" t="s">
        <v>387</v>
      </c>
      <c r="AQ152" s="36">
        <f t="shared" ca="1" si="5"/>
        <v>36</v>
      </c>
    </row>
    <row r="153" spans="1:43" s="36" customFormat="1">
      <c r="A153" s="25">
        <f>IF(C153=0,"",SUBTOTAL(3,C$5:C153))</f>
        <v>149</v>
      </c>
      <c r="B153" s="86">
        <v>28</v>
      </c>
      <c r="C153" s="69" t="s">
        <v>849</v>
      </c>
      <c r="D153" s="25" t="str">
        <f>VLOOKUP(C153,Sheet4!$A$1:$B$300,2,0)</f>
        <v>9209015402</v>
      </c>
      <c r="E153" s="98" t="s">
        <v>850</v>
      </c>
      <c r="F153" s="98" t="str">
        <f>VLOOKUP(C153,'T4-26 '!$C$125:$E$280,3,0)</f>
        <v>Nguyễn Chí Út Hiền</v>
      </c>
      <c r="G153" s="774">
        <f>VLOOKUP(C153,'chuyển xếp 2024'!$C$5:$W$328,17,0)</f>
        <v>5739000</v>
      </c>
      <c r="H153" s="774">
        <f>VLOOKUP(C153,'chuyển xếp 2024'!$C$5:$W$328,19,0)</f>
        <v>0</v>
      </c>
      <c r="I153" s="67" t="s">
        <v>32</v>
      </c>
      <c r="J153" s="63">
        <f t="shared" si="7"/>
        <v>1</v>
      </c>
      <c r="K153" s="63" t="s">
        <v>33</v>
      </c>
      <c r="L153" s="63" t="s">
        <v>34</v>
      </c>
      <c r="M153" s="67"/>
      <c r="N153" s="46" t="s">
        <v>671</v>
      </c>
      <c r="O153" s="106">
        <v>32174</v>
      </c>
      <c r="P153" s="107">
        <v>41061</v>
      </c>
      <c r="Q153" s="625" t="s">
        <v>36</v>
      </c>
      <c r="R153" s="56" t="s">
        <v>851</v>
      </c>
      <c r="S153" s="56" t="str">
        <f t="shared" ca="1" si="6"/>
        <v xml:space="preserve">14 NĂM 2 THÁNG 18 NGÀY </v>
      </c>
      <c r="T153" s="878" t="s">
        <v>852</v>
      </c>
      <c r="U153" s="80" t="str">
        <f>VLOOKUP(C153,Sheet5!$B$2:$G$253,6,0)</f>
        <v>092088007089</v>
      </c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75"/>
      <c r="AH153" s="75"/>
      <c r="AI153" s="46" t="s">
        <v>232</v>
      </c>
      <c r="AJ153" s="108" t="s">
        <v>724</v>
      </c>
      <c r="AK153" s="46" t="s">
        <v>853</v>
      </c>
      <c r="AL153" s="46"/>
      <c r="AM153" s="66"/>
      <c r="AN153" s="46" t="s">
        <v>156</v>
      </c>
      <c r="AO153" s="46"/>
      <c r="AP153" s="56" t="s">
        <v>387</v>
      </c>
      <c r="AQ153" s="36">
        <f t="shared" ref="AQ153:AQ216" ca="1" si="8">DATEDIF(O153,TODAY(),"y")</f>
        <v>38</v>
      </c>
    </row>
    <row r="154" spans="1:43" s="36" customFormat="1">
      <c r="A154" s="25">
        <f>IF(C154=0,"",SUBTOTAL(3,C$5:C154))</f>
        <v>150</v>
      </c>
      <c r="B154" s="86">
        <v>29</v>
      </c>
      <c r="C154" s="857" t="s">
        <v>854</v>
      </c>
      <c r="D154" s="25" t="str">
        <f>VLOOKUP(C154,Sheet4!$A$1:$B$300,2,0)</f>
        <v>5397003583</v>
      </c>
      <c r="E154" s="790" t="s">
        <v>855</v>
      </c>
      <c r="F154" s="98" t="str">
        <f>VLOOKUP(C154,'T4-26 '!$C$125:$E$280,3,0)</f>
        <v>Trịnh Văn Cường</v>
      </c>
      <c r="G154" s="774">
        <f>VLOOKUP(C154,'chuyển xếp 2024'!$C$5:$W$328,17,0)</f>
        <v>6694000</v>
      </c>
      <c r="H154" s="774">
        <f>VLOOKUP(C154,'chuyển xếp 2024'!$C$5:$W$328,19,0)</f>
        <v>0</v>
      </c>
      <c r="I154" s="329" t="s">
        <v>32</v>
      </c>
      <c r="J154" s="63">
        <f t="shared" si="7"/>
        <v>1</v>
      </c>
      <c r="K154" s="552" t="s">
        <v>33</v>
      </c>
      <c r="L154" s="552" t="s">
        <v>34</v>
      </c>
      <c r="M154" s="329"/>
      <c r="N154" s="858" t="s">
        <v>671</v>
      </c>
      <c r="O154" s="859">
        <v>25606</v>
      </c>
      <c r="P154" s="860">
        <v>35065</v>
      </c>
      <c r="Q154" s="882" t="s">
        <v>36</v>
      </c>
      <c r="R154" s="883" t="s">
        <v>856</v>
      </c>
      <c r="S154" s="883" t="str">
        <f t="shared" ca="1" si="6"/>
        <v xml:space="preserve">30 NĂM 7 THÁNG 18 NGÀY </v>
      </c>
      <c r="T154" s="670" t="s">
        <v>857</v>
      </c>
      <c r="U154" s="80" t="str">
        <f>VLOOKUP(C154,Sheet5!$B$2:$G$253,6,0)</f>
        <v>036070008043</v>
      </c>
      <c r="V154" s="884"/>
      <c r="W154" s="884"/>
      <c r="X154" s="884"/>
      <c r="Y154" s="884"/>
      <c r="Z154" s="884"/>
      <c r="AA154" s="884"/>
      <c r="AB154" s="884"/>
      <c r="AC154" s="884"/>
      <c r="AD154" s="884"/>
      <c r="AE154" s="884"/>
      <c r="AF154" s="884"/>
      <c r="AG154" s="213">
        <v>38600</v>
      </c>
      <c r="AH154" s="213"/>
      <c r="AI154" s="858" t="s">
        <v>232</v>
      </c>
      <c r="AJ154" s="885" t="s">
        <v>858</v>
      </c>
      <c r="AK154" s="858" t="s">
        <v>859</v>
      </c>
      <c r="AL154" s="858"/>
      <c r="AM154" s="856"/>
      <c r="AN154" s="858" t="s">
        <v>156</v>
      </c>
      <c r="AO154" s="858"/>
      <c r="AP154" s="883" t="s">
        <v>503</v>
      </c>
      <c r="AQ154" s="64">
        <f t="shared" ca="1" si="8"/>
        <v>56</v>
      </c>
    </row>
    <row r="155" spans="1:43" s="36" customFormat="1">
      <c r="A155" s="25">
        <f>IF(C155=0,"",SUBTOTAL(3,C$5:C155))</f>
        <v>151</v>
      </c>
      <c r="B155" s="86">
        <v>30</v>
      </c>
      <c r="C155" s="69" t="s">
        <v>860</v>
      </c>
      <c r="D155" s="25" t="str">
        <f>VLOOKUP(C155,Sheet4!$A$1:$B$300,2,0)</f>
        <v>9213007224</v>
      </c>
      <c r="E155" s="98" t="s">
        <v>861</v>
      </c>
      <c r="F155" s="98" t="str">
        <f>VLOOKUP(C155,'T4-26 '!$C$125:$E$280,3,0)</f>
        <v>Nguyễn Thanh Nhân</v>
      </c>
      <c r="G155" s="774">
        <f>VLOOKUP(C155,'chuyển xếp 2024'!$C$5:$W$328,17,0)</f>
        <v>5739000</v>
      </c>
      <c r="H155" s="774">
        <f>VLOOKUP(C155,'chuyển xếp 2024'!$C$5:$W$328,19,0)</f>
        <v>0</v>
      </c>
      <c r="I155" s="67" t="s">
        <v>32</v>
      </c>
      <c r="J155" s="63">
        <f t="shared" si="7"/>
        <v>1</v>
      </c>
      <c r="K155" s="63" t="s">
        <v>33</v>
      </c>
      <c r="L155" s="63" t="s">
        <v>700</v>
      </c>
      <c r="M155" s="67"/>
      <c r="N155" s="46" t="s">
        <v>671</v>
      </c>
      <c r="O155" s="106">
        <v>31477</v>
      </c>
      <c r="P155" s="107">
        <v>41366</v>
      </c>
      <c r="Q155" s="625" t="s">
        <v>36</v>
      </c>
      <c r="R155" s="56" t="s">
        <v>862</v>
      </c>
      <c r="S155" s="56" t="str">
        <f t="shared" ca="1" si="6"/>
        <v xml:space="preserve">13 NĂM 4 THÁNG 17 NGÀY </v>
      </c>
      <c r="T155" s="878" t="s">
        <v>863</v>
      </c>
      <c r="U155" s="80" t="str">
        <f>VLOOKUP(C155,Sheet5!$B$2:$G$253,6,0)</f>
        <v>092086001143</v>
      </c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75">
        <v>40133</v>
      </c>
      <c r="AH155" s="75"/>
      <c r="AI155" s="46" t="s">
        <v>232</v>
      </c>
      <c r="AJ155" s="108" t="s">
        <v>831</v>
      </c>
      <c r="AK155" s="46" t="s">
        <v>864</v>
      </c>
      <c r="AL155" s="46"/>
      <c r="AM155" s="66"/>
      <c r="AN155" s="46" t="s">
        <v>156</v>
      </c>
      <c r="AO155" s="46"/>
      <c r="AP155" s="56" t="s">
        <v>387</v>
      </c>
      <c r="AQ155" s="36">
        <f t="shared" ca="1" si="8"/>
        <v>40</v>
      </c>
    </row>
    <row r="156" spans="1:43" s="36" customFormat="1">
      <c r="A156" s="25">
        <f>IF(C156=0,"",SUBTOTAL(3,C$5:C156))</f>
        <v>152</v>
      </c>
      <c r="B156" s="86">
        <v>31</v>
      </c>
      <c r="C156" s="69" t="s">
        <v>865</v>
      </c>
      <c r="D156" s="25" t="str">
        <f>VLOOKUP(C156,Sheet4!$A$1:$B$300,2,0)</f>
        <v>9208016237</v>
      </c>
      <c r="E156" s="98" t="s">
        <v>866</v>
      </c>
      <c r="F156" s="98" t="str">
        <f>VLOOKUP(C156,'T4-26 '!$C$125:$E$280,3,0)</f>
        <v>Nguyễn Chí Dũng</v>
      </c>
      <c r="G156" s="774">
        <f>VLOOKUP(C156,'chuyển xếp 2024'!$C$5:$W$328,17,0)</f>
        <v>6694000</v>
      </c>
      <c r="H156" s="774">
        <f>VLOOKUP(C156,'chuyển xếp 2024'!$C$5:$W$328,19,0)</f>
        <v>0</v>
      </c>
      <c r="I156" s="67" t="s">
        <v>32</v>
      </c>
      <c r="J156" s="63">
        <f t="shared" si="7"/>
        <v>1</v>
      </c>
      <c r="K156" s="63" t="s">
        <v>33</v>
      </c>
      <c r="L156" s="63" t="s">
        <v>34</v>
      </c>
      <c r="M156" s="67"/>
      <c r="N156" s="46" t="s">
        <v>671</v>
      </c>
      <c r="O156" s="106">
        <v>28053</v>
      </c>
      <c r="P156" s="107">
        <v>39188</v>
      </c>
      <c r="Q156" s="625" t="s">
        <v>36</v>
      </c>
      <c r="R156" s="56" t="s">
        <v>867</v>
      </c>
      <c r="S156" s="56" t="str">
        <f t="shared" ca="1" si="6"/>
        <v xml:space="preserve">19 NĂM 4 THÁNG 3 NGÀY </v>
      </c>
      <c r="T156" s="878" t="s">
        <v>868</v>
      </c>
      <c r="U156" s="80" t="str">
        <f>VLOOKUP(C156,Sheet5!$B$2:$G$253,6,0)</f>
        <v>092076000078</v>
      </c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75"/>
      <c r="AH156" s="75"/>
      <c r="AI156" s="46" t="s">
        <v>232</v>
      </c>
      <c r="AJ156" s="108" t="s">
        <v>724</v>
      </c>
      <c r="AK156" s="46" t="s">
        <v>869</v>
      </c>
      <c r="AL156" s="46"/>
      <c r="AM156" s="66"/>
      <c r="AN156" s="46" t="s">
        <v>156</v>
      </c>
      <c r="AO156" s="46"/>
      <c r="AP156" s="56" t="s">
        <v>870</v>
      </c>
      <c r="AQ156" s="36">
        <f t="shared" ca="1" si="8"/>
        <v>49</v>
      </c>
    </row>
    <row r="157" spans="1:43" s="36" customFormat="1">
      <c r="A157" s="25">
        <f>IF(C157=0,"",SUBTOTAL(3,C$5:C157))</f>
        <v>153</v>
      </c>
      <c r="B157" s="86">
        <v>32</v>
      </c>
      <c r="C157" s="66" t="s">
        <v>887</v>
      </c>
      <c r="D157" s="25" t="str">
        <f>VLOOKUP(C157,Sheet4!$A$1:$B$300,2,0)</f>
        <v>9210000265</v>
      </c>
      <c r="E157" s="67" t="s">
        <v>888</v>
      </c>
      <c r="F157" s="98" t="str">
        <f>VLOOKUP(C157,'T4-26 '!$C$125:$E$280,3,0)</f>
        <v>Trần Thanh Tùng</v>
      </c>
      <c r="G157" s="774">
        <f>VLOOKUP(C157,'chuyển xếp 2024'!$C$5:$W$328,17,0)</f>
        <v>5739000</v>
      </c>
      <c r="H157" s="774">
        <f>VLOOKUP(C157,'chuyển xếp 2024'!$C$5:$W$328,19,0)</f>
        <v>0</v>
      </c>
      <c r="I157" s="67" t="s">
        <v>32</v>
      </c>
      <c r="J157" s="63">
        <f t="shared" si="7"/>
        <v>1</v>
      </c>
      <c r="K157" s="63" t="s">
        <v>33</v>
      </c>
      <c r="L157" s="63" t="s">
        <v>489</v>
      </c>
      <c r="M157" s="67"/>
      <c r="N157" s="46" t="s">
        <v>671</v>
      </c>
      <c r="O157" s="106">
        <v>31678</v>
      </c>
      <c r="P157" s="107">
        <v>42552</v>
      </c>
      <c r="Q157" s="625" t="s">
        <v>36</v>
      </c>
      <c r="R157" s="56" t="s">
        <v>889</v>
      </c>
      <c r="S157" s="56" t="str">
        <f t="shared" ref="S157:S220" ca="1" si="9">DATEDIF(P157,TODAY(),"Y") &amp; " NĂM " &amp;DATEDIF(P157,TODAY(),"YM") &amp; " THÁNG " &amp; DATEDIF(P157,TODAY(), "MD") &amp; " NGÀY "</f>
        <v xml:space="preserve">10 NĂM 1 THÁNG 18 NGÀY </v>
      </c>
      <c r="T157" s="878" t="s">
        <v>890</v>
      </c>
      <c r="U157" s="80" t="str">
        <f>VLOOKUP(C157,Sheet5!$B$2:$G$253,6,0)</f>
        <v>092086009857</v>
      </c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75"/>
      <c r="AH157" s="75"/>
      <c r="AI157" s="46" t="s">
        <v>232</v>
      </c>
      <c r="AJ157" s="108" t="s">
        <v>838</v>
      </c>
      <c r="AK157" s="46" t="s">
        <v>839</v>
      </c>
      <c r="AL157" s="46"/>
      <c r="AM157" s="66"/>
      <c r="AN157" s="46" t="s">
        <v>156</v>
      </c>
      <c r="AO157" s="46"/>
      <c r="AP157" s="56" t="s">
        <v>886</v>
      </c>
      <c r="AQ157" s="36">
        <f t="shared" ca="1" si="8"/>
        <v>39</v>
      </c>
    </row>
    <row r="158" spans="1:43" s="36" customFormat="1">
      <c r="A158" s="25">
        <f>IF(C158=0,"",SUBTOTAL(3,C$5:C158))</f>
        <v>154</v>
      </c>
      <c r="B158" s="86">
        <v>33</v>
      </c>
      <c r="C158" s="66" t="s">
        <v>894</v>
      </c>
      <c r="D158" s="25" t="str">
        <f>VLOOKUP(C158,Sheet4!$A$1:$B$300,2,0)</f>
        <v>9210018099</v>
      </c>
      <c r="E158" s="67" t="s">
        <v>895</v>
      </c>
      <c r="F158" s="98" t="str">
        <f>VLOOKUP(C158,'T4-26 '!$C$125:$E$280,3,0)</f>
        <v>Nguyễn Hoàng Thanh</v>
      </c>
      <c r="G158" s="774">
        <f>VLOOKUP(C158,'chuyển xếp 2024'!$C$5:$W$328,17,0)</f>
        <v>5739000</v>
      </c>
      <c r="H158" s="774">
        <f>VLOOKUP(C158,'chuyển xếp 2024'!$C$5:$W$328,19,0)</f>
        <v>0</v>
      </c>
      <c r="I158" s="67" t="s">
        <v>32</v>
      </c>
      <c r="J158" s="63">
        <f t="shared" si="7"/>
        <v>1</v>
      </c>
      <c r="K158" s="63" t="s">
        <v>33</v>
      </c>
      <c r="L158" s="63" t="s">
        <v>34</v>
      </c>
      <c r="M158" s="67"/>
      <c r="N158" s="46" t="s">
        <v>671</v>
      </c>
      <c r="O158" s="57">
        <v>29221</v>
      </c>
      <c r="P158" s="107">
        <v>42795</v>
      </c>
      <c r="Q158" s="625" t="s">
        <v>36</v>
      </c>
      <c r="R158" s="56" t="s">
        <v>896</v>
      </c>
      <c r="S158" s="56" t="str">
        <f t="shared" ca="1" si="9"/>
        <v xml:space="preserve">9 NĂM 5 THÁNG 18 NGÀY </v>
      </c>
      <c r="T158" s="879" t="s">
        <v>897</v>
      </c>
      <c r="U158" s="80" t="str">
        <f>VLOOKUP(C158,Sheet5!$B$2:$G$253,6,0)</f>
        <v>092080004589</v>
      </c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75">
        <v>41928</v>
      </c>
      <c r="AH158" s="75"/>
      <c r="AI158" s="46" t="s">
        <v>232</v>
      </c>
      <c r="AJ158" s="108" t="s">
        <v>898</v>
      </c>
      <c r="AK158" s="46" t="s">
        <v>899</v>
      </c>
      <c r="AL158" s="46"/>
      <c r="AM158" s="66"/>
      <c r="AN158" s="46" t="s">
        <v>156</v>
      </c>
      <c r="AO158" s="46"/>
      <c r="AP158" s="56" t="s">
        <v>886</v>
      </c>
      <c r="AQ158" s="36">
        <f t="shared" ca="1" si="8"/>
        <v>46</v>
      </c>
    </row>
    <row r="159" spans="1:43" s="36" customFormat="1">
      <c r="A159" s="25">
        <f>IF(C159=0,"",SUBTOTAL(3,C$5:C159))</f>
        <v>155</v>
      </c>
      <c r="B159" s="86">
        <v>34</v>
      </c>
      <c r="C159" s="66" t="s">
        <v>903</v>
      </c>
      <c r="D159" s="25" t="str">
        <f>VLOOKUP(C159,Sheet4!$A$1:$B$300,2,0)</f>
        <v>9216023993</v>
      </c>
      <c r="E159" s="67" t="s">
        <v>904</v>
      </c>
      <c r="F159" s="98" t="str">
        <f>VLOOKUP(C159,'T4-26 '!$C$125:$E$280,3,0)</f>
        <v>Nguyễn Thị Hồng Thắm</v>
      </c>
      <c r="G159" s="774">
        <f>VLOOKUP(C159,'chuyển xếp 2024'!$C$5:$W$328,17,0)</f>
        <v>5739000</v>
      </c>
      <c r="H159" s="774">
        <f>VLOOKUP(C159,'chuyển xếp 2024'!$C$5:$W$328,19,0)</f>
        <v>0</v>
      </c>
      <c r="I159" s="63" t="s">
        <v>63</v>
      </c>
      <c r="J159" s="63">
        <f t="shared" si="7"/>
        <v>0</v>
      </c>
      <c r="K159" s="63" t="s">
        <v>33</v>
      </c>
      <c r="L159" s="63" t="s">
        <v>34</v>
      </c>
      <c r="M159" s="118"/>
      <c r="N159" s="46" t="s">
        <v>671</v>
      </c>
      <c r="O159" s="75">
        <v>30682</v>
      </c>
      <c r="P159" s="107">
        <v>42857</v>
      </c>
      <c r="Q159" s="625" t="s">
        <v>36</v>
      </c>
      <c r="R159" s="56" t="s">
        <v>905</v>
      </c>
      <c r="S159" s="56" t="str">
        <f t="shared" ca="1" si="9"/>
        <v xml:space="preserve">9 NĂM 3 THÁNG 17 NGÀY </v>
      </c>
      <c r="T159" s="879" t="s">
        <v>906</v>
      </c>
      <c r="U159" s="80" t="str">
        <f>VLOOKUP(C159,Sheet5!$B$2:$G$253,6,0)</f>
        <v>092184005012</v>
      </c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75">
        <v>41694</v>
      </c>
      <c r="AH159" s="75"/>
      <c r="AI159" s="46" t="s">
        <v>232</v>
      </c>
      <c r="AJ159" s="108" t="s">
        <v>907</v>
      </c>
      <c r="AK159" s="46" t="s">
        <v>899</v>
      </c>
      <c r="AL159" s="46"/>
      <c r="AM159" s="66"/>
      <c r="AN159" s="46" t="s">
        <v>156</v>
      </c>
      <c r="AO159" s="46"/>
      <c r="AP159" s="56" t="s">
        <v>908</v>
      </c>
      <c r="AQ159" s="36">
        <f t="shared" ca="1" si="8"/>
        <v>42</v>
      </c>
    </row>
    <row r="160" spans="1:43" s="36" customFormat="1" ht="19.5" customHeight="1">
      <c r="A160" s="25">
        <f>IF(C160=0,"",SUBTOTAL(3,C$5:C160))</f>
        <v>156</v>
      </c>
      <c r="B160" s="86">
        <v>35</v>
      </c>
      <c r="C160" s="66" t="s">
        <v>909</v>
      </c>
      <c r="D160" s="25" t="str">
        <f>VLOOKUP(C160,Sheet4!$A$1:$B$300,2,0)</f>
        <v>9216023994</v>
      </c>
      <c r="E160" s="67" t="s">
        <v>910</v>
      </c>
      <c r="F160" s="98" t="str">
        <f>VLOOKUP(C160,'T4-26 '!$C$125:$E$280,3,0)</f>
        <v>Trương Thị Diễm My</v>
      </c>
      <c r="G160" s="774">
        <f>VLOOKUP(C160,'chuyển xếp 2024'!$C$5:$W$328,17,0)</f>
        <v>5739000</v>
      </c>
      <c r="H160" s="774">
        <f>VLOOKUP(C160,'chuyển xếp 2024'!$C$5:$W$328,19,0)</f>
        <v>0</v>
      </c>
      <c r="I160" s="63" t="s">
        <v>63</v>
      </c>
      <c r="J160" s="63">
        <f t="shared" si="7"/>
        <v>0</v>
      </c>
      <c r="K160" s="63" t="s">
        <v>33</v>
      </c>
      <c r="L160" s="63" t="s">
        <v>34</v>
      </c>
      <c r="M160" s="118"/>
      <c r="N160" s="46" t="s">
        <v>671</v>
      </c>
      <c r="O160" s="75">
        <v>35110</v>
      </c>
      <c r="P160" s="107">
        <v>42857</v>
      </c>
      <c r="Q160" s="625" t="s">
        <v>36</v>
      </c>
      <c r="R160" s="56" t="s">
        <v>912</v>
      </c>
      <c r="S160" s="56" t="str">
        <f t="shared" ca="1" si="9"/>
        <v xml:space="preserve">9 NĂM 3 THÁNG 17 NGÀY </v>
      </c>
      <c r="T160" s="523" t="s">
        <v>913</v>
      </c>
      <c r="U160" s="80" t="str">
        <f>VLOOKUP(C160,Sheet5!$B$2:$G$253,6,0)</f>
        <v>091196000015</v>
      </c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75">
        <v>42339</v>
      </c>
      <c r="AH160" s="75"/>
      <c r="AI160" s="46" t="s">
        <v>232</v>
      </c>
      <c r="AJ160" s="108" t="s">
        <v>914</v>
      </c>
      <c r="AK160" s="46" t="s">
        <v>915</v>
      </c>
      <c r="AL160" s="46"/>
      <c r="AM160" s="66"/>
      <c r="AN160" s="46" t="s">
        <v>156</v>
      </c>
      <c r="AO160" s="46"/>
      <c r="AP160" s="56" t="s">
        <v>908</v>
      </c>
      <c r="AQ160" s="36">
        <f t="shared" ca="1" si="8"/>
        <v>30</v>
      </c>
    </row>
    <row r="161" spans="1:43" s="36" customFormat="1">
      <c r="A161" s="25">
        <f>IF(C161=0,"",SUBTOTAL(3,C$5:C161))</f>
        <v>157</v>
      </c>
      <c r="B161" s="86">
        <v>36</v>
      </c>
      <c r="C161" s="66" t="s">
        <v>916</v>
      </c>
      <c r="D161" s="25" t="str">
        <f>VLOOKUP(C161,Sheet4!$A$1:$B$300,2,0)</f>
        <v>8621439497</v>
      </c>
      <c r="E161" s="67" t="s">
        <v>917</v>
      </c>
      <c r="F161" s="98" t="str">
        <f>VLOOKUP(C161,'T4-26 '!$C$125:$E$280,3,0)</f>
        <v>Nguyễn Thanh Tâm</v>
      </c>
      <c r="G161" s="774">
        <f>VLOOKUP(C161,'chuyển xếp 2024'!$C$5:$W$328,17,0)</f>
        <v>5739000</v>
      </c>
      <c r="H161" s="774">
        <f>VLOOKUP(C161,'chuyển xếp 2024'!$C$5:$W$328,19,0)</f>
        <v>0</v>
      </c>
      <c r="I161" s="67" t="s">
        <v>32</v>
      </c>
      <c r="J161" s="63">
        <f t="shared" si="7"/>
        <v>1</v>
      </c>
      <c r="K161" s="63" t="s">
        <v>33</v>
      </c>
      <c r="L161" s="63" t="s">
        <v>34</v>
      </c>
      <c r="M161" s="118"/>
      <c r="N161" s="46" t="s">
        <v>671</v>
      </c>
      <c r="O161" s="75">
        <v>30414</v>
      </c>
      <c r="P161" s="107">
        <v>43040</v>
      </c>
      <c r="Q161" s="625" t="s">
        <v>36</v>
      </c>
      <c r="R161" s="56" t="s">
        <v>918</v>
      </c>
      <c r="S161" s="56" t="str">
        <f t="shared" ca="1" si="9"/>
        <v xml:space="preserve">8 NĂM 9 THÁNG 18 NGÀY </v>
      </c>
      <c r="T161" s="80" t="s">
        <v>919</v>
      </c>
      <c r="U161" s="80" t="str">
        <f>VLOOKUP(C161,Sheet5!$B$2:$G$253,6,0)</f>
        <v>086083010078</v>
      </c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75"/>
      <c r="AH161" s="75"/>
      <c r="AI161" s="46" t="s">
        <v>232</v>
      </c>
      <c r="AJ161" s="108" t="s">
        <v>920</v>
      </c>
      <c r="AK161" s="46" t="s">
        <v>921</v>
      </c>
      <c r="AL161" s="46"/>
      <c r="AM161" s="66"/>
      <c r="AN161" s="46" t="s">
        <v>156</v>
      </c>
      <c r="AO161" s="46"/>
      <c r="AP161" s="56" t="s">
        <v>908</v>
      </c>
      <c r="AQ161" s="36">
        <f t="shared" ca="1" si="8"/>
        <v>43</v>
      </c>
    </row>
    <row r="162" spans="1:43" s="36" customFormat="1" ht="21" customHeight="1">
      <c r="A162" s="25">
        <f>IF(C162=0,"",SUBTOTAL(3,C$5:C162))</f>
        <v>158</v>
      </c>
      <c r="B162" s="86">
        <v>37</v>
      </c>
      <c r="C162" s="66" t="s">
        <v>922</v>
      </c>
      <c r="D162" s="25" t="str">
        <f>VLOOKUP(C162,Sheet4!$A$1:$B$300,2,0)</f>
        <v>9222708768</v>
      </c>
      <c r="E162" s="67" t="s">
        <v>923</v>
      </c>
      <c r="F162" s="98" t="str">
        <f>VLOOKUP(C162,'T4-26 '!$C$125:$E$280,3,0)</f>
        <v>Nguyễn Văn Bảo Quốc</v>
      </c>
      <c r="G162" s="774">
        <f>VLOOKUP(C162,'chuyển xếp 2024'!$C$5:$W$328,17,0)</f>
        <v>5739000</v>
      </c>
      <c r="H162" s="774">
        <f>VLOOKUP(C162,'chuyển xếp 2024'!$C$5:$W$328,19,0)</f>
        <v>0</v>
      </c>
      <c r="I162" s="67" t="s">
        <v>32</v>
      </c>
      <c r="J162" s="63">
        <f t="shared" si="7"/>
        <v>1</v>
      </c>
      <c r="K162" s="63" t="s">
        <v>33</v>
      </c>
      <c r="L162" s="63" t="s">
        <v>34</v>
      </c>
      <c r="M162" s="118"/>
      <c r="N162" s="46" t="s">
        <v>671</v>
      </c>
      <c r="O162" s="75">
        <v>32289</v>
      </c>
      <c r="P162" s="107">
        <v>43040</v>
      </c>
      <c r="Q162" s="625" t="s">
        <v>36</v>
      </c>
      <c r="R162" s="56" t="s">
        <v>924</v>
      </c>
      <c r="S162" s="56" t="str">
        <f t="shared" ca="1" si="9"/>
        <v xml:space="preserve">8 NĂM 9 THÁNG 18 NGÀY </v>
      </c>
      <c r="T162" s="523" t="s">
        <v>925</v>
      </c>
      <c r="U162" s="80" t="str">
        <f>VLOOKUP(C162,Sheet5!$B$2:$G$253,6,0)</f>
        <v>092088003692</v>
      </c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75">
        <v>43129</v>
      </c>
      <c r="AH162" s="75"/>
      <c r="AI162" s="46" t="s">
        <v>232</v>
      </c>
      <c r="AJ162" s="108" t="s">
        <v>742</v>
      </c>
      <c r="AK162" s="46" t="s">
        <v>926</v>
      </c>
      <c r="AL162" s="46"/>
      <c r="AM162" s="66"/>
      <c r="AN162" s="46" t="s">
        <v>156</v>
      </c>
      <c r="AO162" s="46"/>
      <c r="AP162" s="56" t="s">
        <v>908</v>
      </c>
      <c r="AQ162" s="36">
        <f t="shared" ca="1" si="8"/>
        <v>38</v>
      </c>
    </row>
    <row r="163" spans="1:43" s="36" customFormat="1">
      <c r="A163" s="25">
        <f>IF(C163=0,"",SUBTOTAL(3,C$5:C163))</f>
        <v>159</v>
      </c>
      <c r="B163" s="86">
        <v>38</v>
      </c>
      <c r="C163" s="66" t="s">
        <v>927</v>
      </c>
      <c r="D163" s="25" t="str">
        <f>VLOOKUP(C163,Sheet4!$A$1:$B$300,2,0)</f>
        <v>9222344590</v>
      </c>
      <c r="E163" s="67" t="s">
        <v>928</v>
      </c>
      <c r="F163" s="98" t="str">
        <f>VLOOKUP(C163,'T4-26 '!$C$125:$E$280,3,0)</f>
        <v>Lê Hoàng Nhịnh</v>
      </c>
      <c r="G163" s="774">
        <f>VLOOKUP(C163,'chuyển xếp 2024'!$C$5:$W$328,17,0)</f>
        <v>5739000</v>
      </c>
      <c r="H163" s="774">
        <f>VLOOKUP(C163,'chuyển xếp 2024'!$C$5:$W$328,19,0)</f>
        <v>0</v>
      </c>
      <c r="I163" s="67" t="s">
        <v>32</v>
      </c>
      <c r="J163" s="63">
        <f t="shared" si="7"/>
        <v>1</v>
      </c>
      <c r="K163" s="63" t="s">
        <v>33</v>
      </c>
      <c r="L163" s="63" t="s">
        <v>34</v>
      </c>
      <c r="M163" s="118"/>
      <c r="N163" s="46" t="s">
        <v>671</v>
      </c>
      <c r="O163" s="75">
        <v>29952</v>
      </c>
      <c r="P163" s="107">
        <v>43040</v>
      </c>
      <c r="Q163" s="625" t="s">
        <v>36</v>
      </c>
      <c r="R163" s="56" t="s">
        <v>929</v>
      </c>
      <c r="S163" s="56" t="str">
        <f t="shared" ca="1" si="9"/>
        <v xml:space="preserve">8 NĂM 9 THÁNG 18 NGÀY </v>
      </c>
      <c r="T163" s="878" t="s">
        <v>930</v>
      </c>
      <c r="U163" s="80" t="str">
        <f>VLOOKUP(C163,Sheet5!$B$2:$G$253,6,0)</f>
        <v>092082005535</v>
      </c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75"/>
      <c r="AH163" s="75"/>
      <c r="AI163" s="46" t="s">
        <v>232</v>
      </c>
      <c r="AJ163" s="108" t="s">
        <v>898</v>
      </c>
      <c r="AK163" s="46" t="s">
        <v>899</v>
      </c>
      <c r="AL163" s="46"/>
      <c r="AM163" s="66"/>
      <c r="AN163" s="46" t="s">
        <v>156</v>
      </c>
      <c r="AO163" s="46"/>
      <c r="AP163" s="56" t="s">
        <v>908</v>
      </c>
      <c r="AQ163" s="36">
        <f t="shared" ca="1" si="8"/>
        <v>44</v>
      </c>
    </row>
    <row r="164" spans="1:43" s="36" customFormat="1">
      <c r="A164" s="25">
        <f>IF(C164=0,"",SUBTOTAL(3,C$5:C164))</f>
        <v>160</v>
      </c>
      <c r="B164" s="86">
        <v>39</v>
      </c>
      <c r="C164" s="66" t="s">
        <v>931</v>
      </c>
      <c r="D164" s="25" t="str">
        <f>VLOOKUP(C164,Sheet4!$A$1:$B$300,2,0)</f>
        <v>8723924817</v>
      </c>
      <c r="E164" s="67" t="s">
        <v>932</v>
      </c>
      <c r="F164" s="98" t="str">
        <f>VLOOKUP(C164,'T4-26 '!$C$125:$E$280,3,0)</f>
        <v>Nguyễn Hữu Thọ</v>
      </c>
      <c r="G164" s="774">
        <f>VLOOKUP(C164,'chuyển xếp 2024'!$C$5:$W$328,17,0)</f>
        <v>5739000</v>
      </c>
      <c r="H164" s="774">
        <f>VLOOKUP(C164,'chuyển xếp 2024'!$C$5:$W$328,19,0)</f>
        <v>0</v>
      </c>
      <c r="I164" s="67" t="s">
        <v>32</v>
      </c>
      <c r="J164" s="63">
        <f t="shared" si="7"/>
        <v>1</v>
      </c>
      <c r="K164" s="63" t="s">
        <v>33</v>
      </c>
      <c r="L164" s="63" t="s">
        <v>34</v>
      </c>
      <c r="M164" s="67"/>
      <c r="N164" s="46" t="s">
        <v>671</v>
      </c>
      <c r="O164" s="75">
        <v>32509</v>
      </c>
      <c r="P164" s="107">
        <v>43191</v>
      </c>
      <c r="Q164" s="67" t="s">
        <v>933</v>
      </c>
      <c r="R164" s="56" t="s">
        <v>2983</v>
      </c>
      <c r="S164" s="56" t="str">
        <f t="shared" ca="1" si="9"/>
        <v xml:space="preserve">8 NĂM 4 THÁNG 18 NGÀY </v>
      </c>
      <c r="T164" s="523" t="s">
        <v>934</v>
      </c>
      <c r="U164" s="80" t="str">
        <f>VLOOKUP(C164,Sheet5!$B$2:$G$253,6,0)</f>
        <v>087089001910</v>
      </c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75">
        <v>40449</v>
      </c>
      <c r="AH164" s="75"/>
      <c r="AI164" s="46" t="s">
        <v>232</v>
      </c>
      <c r="AJ164" s="108" t="s">
        <v>935</v>
      </c>
      <c r="AK164" s="46" t="s">
        <v>936</v>
      </c>
      <c r="AL164" s="46"/>
      <c r="AM164" s="66"/>
      <c r="AN164" s="155" t="s">
        <v>156</v>
      </c>
      <c r="AO164" s="155"/>
      <c r="AP164" s="56" t="s">
        <v>908</v>
      </c>
      <c r="AQ164" s="36">
        <f t="shared" ca="1" si="8"/>
        <v>37</v>
      </c>
    </row>
    <row r="165" spans="1:43" s="916" customFormat="1">
      <c r="A165" s="903">
        <f>IF(C165=0,"",SUBTOTAL(3,C$5:C165))</f>
        <v>161</v>
      </c>
      <c r="B165" s="86">
        <v>40</v>
      </c>
      <c r="C165" s="904" t="s">
        <v>941</v>
      </c>
      <c r="D165" s="903" t="str">
        <f>VLOOKUP(C165,Sheet4!$A$1:$B$300,2,0)</f>
        <v>5404002328</v>
      </c>
      <c r="E165" s="905" t="s">
        <v>942</v>
      </c>
      <c r="F165" s="98" t="str">
        <f>VLOOKUP(C165,'T4-26 '!$C$125:$E$280,3,0)</f>
        <v>Lê Thị Thu Hoài</v>
      </c>
      <c r="G165" s="774">
        <f>VLOOKUP(C165,'chuyển xếp 2024'!$C$5:$W$328,17,0)</f>
        <v>6694000</v>
      </c>
      <c r="H165" s="889">
        <f>VLOOKUP(C165,'chuyển xếp 2024'!$C$5:$W$328,19,0)</f>
        <v>0</v>
      </c>
      <c r="I165" s="906" t="s">
        <v>63</v>
      </c>
      <c r="J165" s="63">
        <f t="shared" si="7"/>
        <v>0</v>
      </c>
      <c r="K165" s="906" t="s">
        <v>33</v>
      </c>
      <c r="L165" s="906" t="s">
        <v>34</v>
      </c>
      <c r="M165" s="892"/>
      <c r="N165" s="907" t="s">
        <v>671</v>
      </c>
      <c r="O165" s="908">
        <v>27885</v>
      </c>
      <c r="P165" s="909">
        <v>37803</v>
      </c>
      <c r="Q165" s="892" t="s">
        <v>36</v>
      </c>
      <c r="R165" s="910" t="s">
        <v>943</v>
      </c>
      <c r="S165" s="910" t="str">
        <f t="shared" ca="1" si="9"/>
        <v xml:space="preserve">23 NĂM 1 THÁNG 18 NGÀY </v>
      </c>
      <c r="T165" s="911">
        <v>183130486</v>
      </c>
      <c r="U165" s="912" t="str">
        <f>VLOOKUP(C165,Sheet5!$B$2:$G$253,6,0)</f>
        <v>042176011592</v>
      </c>
      <c r="V165" s="912"/>
      <c r="W165" s="912"/>
      <c r="X165" s="912"/>
      <c r="Y165" s="912"/>
      <c r="Z165" s="912"/>
      <c r="AA165" s="912"/>
      <c r="AB165" s="912"/>
      <c r="AC165" s="912"/>
      <c r="AD165" s="912"/>
      <c r="AE165" s="912"/>
      <c r="AF165" s="912"/>
      <c r="AG165" s="913">
        <v>35338</v>
      </c>
      <c r="AH165" s="913"/>
      <c r="AI165" s="907" t="s">
        <v>232</v>
      </c>
      <c r="AJ165" s="914" t="s">
        <v>750</v>
      </c>
      <c r="AK165" s="907" t="s">
        <v>944</v>
      </c>
      <c r="AL165" s="907"/>
      <c r="AM165" s="915"/>
      <c r="AN165" s="907" t="s">
        <v>156</v>
      </c>
      <c r="AO165" s="907"/>
      <c r="AP165" s="910" t="s">
        <v>870</v>
      </c>
      <c r="AQ165" s="916">
        <f t="shared" ca="1" si="8"/>
        <v>50</v>
      </c>
    </row>
    <row r="166" spans="1:43" s="916" customFormat="1">
      <c r="A166" s="903">
        <f>IF(C166=0,"",SUBTOTAL(3,C$5:C166))</f>
        <v>162</v>
      </c>
      <c r="B166" s="86">
        <v>41</v>
      </c>
      <c r="C166" s="904" t="s">
        <v>945</v>
      </c>
      <c r="D166" s="903" t="str">
        <f>VLOOKUP(C166,Sheet4!$A$1:$B$300,2,0)</f>
        <v>6506006797</v>
      </c>
      <c r="E166" s="905" t="s">
        <v>946</v>
      </c>
      <c r="F166" s="98" t="str">
        <f>VLOOKUP(C166,'T4-26 '!$C$125:$E$280,3,0)</f>
        <v xml:space="preserve">Nguyễn Thị Vân </v>
      </c>
      <c r="G166" s="774">
        <f>VLOOKUP(C166,'chuyển xếp 2024'!$C$5:$W$328,17,0)</f>
        <v>6694000</v>
      </c>
      <c r="H166" s="889">
        <f>VLOOKUP(C166,'chuyển xếp 2024'!$C$5:$W$328,19,0)</f>
        <v>0</v>
      </c>
      <c r="I166" s="906" t="s">
        <v>63</v>
      </c>
      <c r="J166" s="63">
        <f t="shared" si="7"/>
        <v>0</v>
      </c>
      <c r="K166" s="906" t="s">
        <v>33</v>
      </c>
      <c r="L166" s="906" t="s">
        <v>34</v>
      </c>
      <c r="M166" s="892"/>
      <c r="N166" s="907" t="s">
        <v>671</v>
      </c>
      <c r="O166" s="908">
        <v>28495</v>
      </c>
      <c r="P166" s="909">
        <v>38768</v>
      </c>
      <c r="Q166" s="892" t="s">
        <v>36</v>
      </c>
      <c r="R166" s="910" t="s">
        <v>947</v>
      </c>
      <c r="S166" s="910" t="str">
        <f t="shared" ca="1" si="9"/>
        <v xml:space="preserve">20 NĂM 5 THÁNG 30 NGÀY </v>
      </c>
      <c r="T166" s="911">
        <v>183134107</v>
      </c>
      <c r="U166" s="912" t="str">
        <f>VLOOKUP(C166,Sheet5!$B$2:$G$253,6,0)</f>
        <v>042178000304</v>
      </c>
      <c r="V166" s="912"/>
      <c r="W166" s="912"/>
      <c r="X166" s="912"/>
      <c r="Y166" s="912"/>
      <c r="Z166" s="912"/>
      <c r="AA166" s="912"/>
      <c r="AB166" s="912"/>
      <c r="AC166" s="912"/>
      <c r="AD166" s="912"/>
      <c r="AE166" s="912"/>
      <c r="AF166" s="912"/>
      <c r="AG166" s="913">
        <v>35071</v>
      </c>
      <c r="AH166" s="913"/>
      <c r="AI166" s="907" t="s">
        <v>232</v>
      </c>
      <c r="AJ166" s="914" t="s">
        <v>948</v>
      </c>
      <c r="AK166" s="907" t="s">
        <v>949</v>
      </c>
      <c r="AL166" s="907"/>
      <c r="AM166" s="915"/>
      <c r="AN166" s="907" t="s">
        <v>156</v>
      </c>
      <c r="AO166" s="907"/>
      <c r="AP166" s="910" t="s">
        <v>870</v>
      </c>
      <c r="AQ166" s="916">
        <f t="shared" ca="1" si="8"/>
        <v>48</v>
      </c>
    </row>
    <row r="167" spans="1:43" s="916" customFormat="1">
      <c r="A167" s="903">
        <f>IF(C167=0,"",SUBTOTAL(3,C$5:C167))</f>
        <v>163</v>
      </c>
      <c r="B167" s="86">
        <v>42</v>
      </c>
      <c r="C167" s="904" t="s">
        <v>950</v>
      </c>
      <c r="D167" s="903" t="str">
        <f>VLOOKUP(C167,Sheet4!$A$1:$B$300,2,0)</f>
        <v>9209021583</v>
      </c>
      <c r="E167" s="905" t="s">
        <v>951</v>
      </c>
      <c r="F167" s="98" t="str">
        <f>VLOOKUP(C167,'T4-26 '!$C$125:$E$280,3,0)</f>
        <v>Võ Thị Cà Nâu</v>
      </c>
      <c r="G167" s="774">
        <f>VLOOKUP(C167,'chuyển xếp 2024'!$C$5:$W$328,17,0)</f>
        <v>6694000</v>
      </c>
      <c r="H167" s="889">
        <f>VLOOKUP(C167,'chuyển xếp 2024'!$C$5:$W$328,19,0)</f>
        <v>0</v>
      </c>
      <c r="I167" s="906" t="s">
        <v>63</v>
      </c>
      <c r="J167" s="63">
        <f t="shared" si="7"/>
        <v>0</v>
      </c>
      <c r="K167" s="906" t="s">
        <v>33</v>
      </c>
      <c r="L167" s="906" t="s">
        <v>134</v>
      </c>
      <c r="M167" s="892"/>
      <c r="N167" s="907" t="s">
        <v>671</v>
      </c>
      <c r="O167" s="908">
        <v>28126</v>
      </c>
      <c r="P167" s="909">
        <v>40118</v>
      </c>
      <c r="Q167" s="892" t="s">
        <v>36</v>
      </c>
      <c r="R167" s="910" t="s">
        <v>952</v>
      </c>
      <c r="S167" s="910" t="str">
        <f t="shared" ca="1" si="9"/>
        <v xml:space="preserve">16 NĂM 9 THÁNG 18 NGÀY </v>
      </c>
      <c r="T167" s="911">
        <v>361697892</v>
      </c>
      <c r="U167" s="912" t="str">
        <f>VLOOKUP(C167,Sheet5!$B$2:$G$253,6,0)</f>
        <v>092177011505</v>
      </c>
      <c r="V167" s="912"/>
      <c r="W167" s="912"/>
      <c r="X167" s="912"/>
      <c r="Y167" s="912"/>
      <c r="Z167" s="912"/>
      <c r="AA167" s="912"/>
      <c r="AB167" s="912"/>
      <c r="AC167" s="912"/>
      <c r="AD167" s="912"/>
      <c r="AE167" s="912"/>
      <c r="AF167" s="912"/>
      <c r="AG167" s="913">
        <v>38687</v>
      </c>
      <c r="AH167" s="913"/>
      <c r="AI167" s="907" t="s">
        <v>232</v>
      </c>
      <c r="AJ167" s="914" t="s">
        <v>708</v>
      </c>
      <c r="AK167" s="907" t="s">
        <v>953</v>
      </c>
      <c r="AL167" s="907"/>
      <c r="AM167" s="915"/>
      <c r="AN167" s="907" t="s">
        <v>156</v>
      </c>
      <c r="AO167" s="907"/>
      <c r="AP167" s="910" t="s">
        <v>870</v>
      </c>
      <c r="AQ167" s="916">
        <f t="shared" ca="1" si="8"/>
        <v>49</v>
      </c>
    </row>
    <row r="168" spans="1:43" s="36" customFormat="1">
      <c r="A168" s="25">
        <f>IF(C168=0,"",SUBTOTAL(3,C$5:C168))</f>
        <v>164</v>
      </c>
      <c r="B168" s="86">
        <v>43</v>
      </c>
      <c r="C168" s="69" t="s">
        <v>954</v>
      </c>
      <c r="D168" s="25" t="str">
        <f>VLOOKUP(C168,Sheet4!$A$1:$B$300,2,0)</f>
        <v>5496032492</v>
      </c>
      <c r="E168" s="98" t="s">
        <v>955</v>
      </c>
      <c r="F168" s="98" t="str">
        <f>VLOOKUP(C168,'T4-26 '!$C$125:$E$280,3,0)</f>
        <v>Nguyễn Quang Sang</v>
      </c>
      <c r="G168" s="774">
        <f>VLOOKUP(C168,'chuyển xếp 2024'!$C$5:$W$328,17,0)</f>
        <v>7230000</v>
      </c>
      <c r="H168" s="774">
        <f>VLOOKUP(C168,'chuyển xếp 2024'!$C$5:$W$328,19,0)</f>
        <v>0</v>
      </c>
      <c r="I168" s="67" t="s">
        <v>32</v>
      </c>
      <c r="J168" s="63">
        <f t="shared" si="7"/>
        <v>1</v>
      </c>
      <c r="K168" s="63" t="s">
        <v>33</v>
      </c>
      <c r="L168" s="63" t="s">
        <v>34</v>
      </c>
      <c r="M168" s="67"/>
      <c r="N168" s="46" t="s">
        <v>671</v>
      </c>
      <c r="O168" s="106">
        <v>27395</v>
      </c>
      <c r="P168" s="107">
        <v>34516</v>
      </c>
      <c r="Q168" s="67" t="s">
        <v>36</v>
      </c>
      <c r="R168" s="56" t="s">
        <v>956</v>
      </c>
      <c r="S168" s="56" t="str">
        <f t="shared" ca="1" si="9"/>
        <v xml:space="preserve">32 NĂM 1 THÁNG 18 NGÀY </v>
      </c>
      <c r="T168" s="523">
        <v>361534646</v>
      </c>
      <c r="U168" s="80" t="str">
        <f>VLOOKUP(C168,Sheet5!$B$2:$G$253,6,0)</f>
        <v>093075006597</v>
      </c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75">
        <v>40828</v>
      </c>
      <c r="AH168" s="75"/>
      <c r="AI168" s="46" t="s">
        <v>232</v>
      </c>
      <c r="AJ168" s="108" t="s">
        <v>957</v>
      </c>
      <c r="AK168" s="46" t="s">
        <v>958</v>
      </c>
      <c r="AL168" s="46"/>
      <c r="AM168" s="66"/>
      <c r="AN168" s="46" t="s">
        <v>156</v>
      </c>
      <c r="AO168" s="46"/>
      <c r="AP168" s="56" t="s">
        <v>870</v>
      </c>
      <c r="AQ168" s="36">
        <f t="shared" ca="1" si="8"/>
        <v>51</v>
      </c>
    </row>
    <row r="169" spans="1:43" s="36" customFormat="1">
      <c r="A169" s="25">
        <f>IF(C169=0,"",SUBTOTAL(3,C$5:C169))</f>
        <v>165</v>
      </c>
      <c r="B169" s="86">
        <v>44</v>
      </c>
      <c r="C169" s="69" t="s">
        <v>963</v>
      </c>
      <c r="D169" s="25" t="str">
        <f>VLOOKUP(C169,Sheet4!$A$1:$B$300,2,0)</f>
        <v>9208016228</v>
      </c>
      <c r="E169" s="98" t="s">
        <v>964</v>
      </c>
      <c r="F169" s="98" t="str">
        <f>VLOOKUP(C169,'T4-26 '!$C$125:$E$280,3,0)</f>
        <v>Đặng Thị Bích Thuận</v>
      </c>
      <c r="G169" s="774">
        <f>VLOOKUP(C169,'chuyển xếp 2024'!$C$5:$W$328,17,0)</f>
        <v>6694000</v>
      </c>
      <c r="H169" s="774">
        <f>VLOOKUP(C169,'chuyển xếp 2024'!$C$5:$W$328,19,0)</f>
        <v>0</v>
      </c>
      <c r="I169" s="63" t="s">
        <v>63</v>
      </c>
      <c r="J169" s="63">
        <f t="shared" si="7"/>
        <v>0</v>
      </c>
      <c r="K169" s="63" t="s">
        <v>33</v>
      </c>
      <c r="L169" s="63" t="s">
        <v>34</v>
      </c>
      <c r="M169" s="67"/>
      <c r="N169" s="46" t="s">
        <v>671</v>
      </c>
      <c r="O169" s="106">
        <v>29299</v>
      </c>
      <c r="P169" s="107">
        <v>39188</v>
      </c>
      <c r="Q169" s="67" t="s">
        <v>36</v>
      </c>
      <c r="R169" s="56" t="s">
        <v>965</v>
      </c>
      <c r="S169" s="56" t="str">
        <f t="shared" ca="1" si="9"/>
        <v xml:space="preserve">19 NĂM 4 THÁNG 3 NGÀY </v>
      </c>
      <c r="T169" s="523">
        <v>331283292</v>
      </c>
      <c r="U169" s="80" t="str">
        <f>VLOOKUP(C169,Sheet5!$B$2:$G$253,6,0)</f>
        <v>086180000012</v>
      </c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75">
        <v>35604</v>
      </c>
      <c r="AH169" s="75"/>
      <c r="AI169" s="46" t="s">
        <v>232</v>
      </c>
      <c r="AJ169" s="108" t="s">
        <v>966</v>
      </c>
      <c r="AK169" s="46" t="s">
        <v>962</v>
      </c>
      <c r="AL169" s="46"/>
      <c r="AM169" s="66"/>
      <c r="AN169" s="46" t="s">
        <v>156</v>
      </c>
      <c r="AO169" s="46"/>
      <c r="AP169" s="56" t="s">
        <v>870</v>
      </c>
      <c r="AQ169" s="36">
        <f t="shared" ca="1" si="8"/>
        <v>46</v>
      </c>
    </row>
    <row r="170" spans="1:43" s="36" customFormat="1">
      <c r="A170" s="25">
        <f>IF(C170=0,"",SUBTOTAL(3,C$5:C170))</f>
        <v>166</v>
      </c>
      <c r="B170" s="86">
        <v>45</v>
      </c>
      <c r="C170" s="69" t="s">
        <v>968</v>
      </c>
      <c r="D170" s="25" t="str">
        <f>VLOOKUP(C170,Sheet4!$A$1:$B$300,2,0)</f>
        <v>9208016248</v>
      </c>
      <c r="E170" s="98" t="s">
        <v>969</v>
      </c>
      <c r="F170" s="98" t="str">
        <f>VLOOKUP(C170,'T4-26 '!$C$125:$E$280,3,0)</f>
        <v>Nguyễn Thanh Hùng</v>
      </c>
      <c r="G170" s="774">
        <f>VLOOKUP(C170,'chuyển xếp 2024'!$C$5:$W$328,17,0)</f>
        <v>6694000</v>
      </c>
      <c r="H170" s="774">
        <f>VLOOKUP(C170,'chuyển xếp 2024'!$C$5:$W$328,19,0)</f>
        <v>0</v>
      </c>
      <c r="I170" s="67" t="s">
        <v>32</v>
      </c>
      <c r="J170" s="63">
        <f t="shared" si="7"/>
        <v>1</v>
      </c>
      <c r="K170" s="63" t="s">
        <v>33</v>
      </c>
      <c r="L170" s="63" t="s">
        <v>34</v>
      </c>
      <c r="M170" s="67"/>
      <c r="N170" s="46" t="s">
        <v>671</v>
      </c>
      <c r="O170" s="106">
        <v>29192</v>
      </c>
      <c r="P170" s="107">
        <v>39188</v>
      </c>
      <c r="Q170" s="67" t="s">
        <v>36</v>
      </c>
      <c r="R170" s="56" t="s">
        <v>970</v>
      </c>
      <c r="S170" s="56" t="str">
        <f t="shared" ca="1" si="9"/>
        <v xml:space="preserve">19 NĂM 4 THÁNG 3 NGÀY </v>
      </c>
      <c r="T170" s="523">
        <v>361738776</v>
      </c>
      <c r="U170" s="80" t="str">
        <f>VLOOKUP(C170,Sheet5!$B$2:$G$253,6,0)</f>
        <v>092079007931</v>
      </c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75">
        <v>39057</v>
      </c>
      <c r="AH170" s="75"/>
      <c r="AI170" s="46" t="s">
        <v>232</v>
      </c>
      <c r="AJ170" s="108" t="s">
        <v>812</v>
      </c>
      <c r="AK170" s="46" t="s">
        <v>971</v>
      </c>
      <c r="AL170" s="46"/>
      <c r="AM170" s="66"/>
      <c r="AN170" s="46" t="s">
        <v>156</v>
      </c>
      <c r="AO170" s="46"/>
      <c r="AP170" s="56" t="s">
        <v>870</v>
      </c>
      <c r="AQ170" s="36">
        <f t="shared" ca="1" si="8"/>
        <v>46</v>
      </c>
    </row>
    <row r="171" spans="1:43" s="36" customFormat="1">
      <c r="A171" s="25">
        <f>IF(C171=0,"",SUBTOTAL(3,C$5:C171))</f>
        <v>167</v>
      </c>
      <c r="B171" s="86">
        <v>46</v>
      </c>
      <c r="C171" s="69" t="s">
        <v>972</v>
      </c>
      <c r="D171" s="25" t="str">
        <f>VLOOKUP(C171,Sheet4!$A$1:$B$300,2,0)</f>
        <v>9208016249</v>
      </c>
      <c r="E171" s="98" t="s">
        <v>973</v>
      </c>
      <c r="F171" s="98" t="str">
        <f>VLOOKUP(C171,'T4-26 '!$C$125:$E$280,3,0)</f>
        <v>Nguyễn Chí Cường</v>
      </c>
      <c r="G171" s="774">
        <f>VLOOKUP(C171,'chuyển xếp 2024'!$C$5:$W$328,17,0)</f>
        <v>6694000</v>
      </c>
      <c r="H171" s="774">
        <f>VLOOKUP(C171,'chuyển xếp 2024'!$C$5:$W$328,19,0)</f>
        <v>0</v>
      </c>
      <c r="I171" s="67" t="s">
        <v>32</v>
      </c>
      <c r="J171" s="63">
        <f t="shared" si="7"/>
        <v>1</v>
      </c>
      <c r="K171" s="63" t="s">
        <v>33</v>
      </c>
      <c r="L171" s="63" t="s">
        <v>34</v>
      </c>
      <c r="M171" s="67"/>
      <c r="N171" s="46" t="s">
        <v>671</v>
      </c>
      <c r="O171" s="106">
        <v>29641</v>
      </c>
      <c r="P171" s="107">
        <v>39188</v>
      </c>
      <c r="Q171" s="67" t="s">
        <v>36</v>
      </c>
      <c r="R171" s="56" t="s">
        <v>974</v>
      </c>
      <c r="S171" s="56" t="str">
        <f t="shared" ca="1" si="9"/>
        <v xml:space="preserve">19 NĂM 4 THÁNG 3 NGÀY </v>
      </c>
      <c r="T171" s="523">
        <v>362062822</v>
      </c>
      <c r="U171" s="80" t="str">
        <f>VLOOKUP(C171,Sheet5!$B$2:$G$253,6,0)</f>
        <v>092081015650</v>
      </c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75">
        <v>37201</v>
      </c>
      <c r="AH171" s="75"/>
      <c r="AI171" s="46" t="s">
        <v>232</v>
      </c>
      <c r="AJ171" s="108" t="s">
        <v>724</v>
      </c>
      <c r="AK171" s="46" t="s">
        <v>975</v>
      </c>
      <c r="AL171" s="46"/>
      <c r="AM171" s="66"/>
      <c r="AN171" s="46" t="s">
        <v>156</v>
      </c>
      <c r="AO171" s="46"/>
      <c r="AP171" s="56" t="s">
        <v>870</v>
      </c>
      <c r="AQ171" s="36">
        <f t="shared" ca="1" si="8"/>
        <v>45</v>
      </c>
    </row>
    <row r="172" spans="1:43" s="36" customFormat="1">
      <c r="A172" s="25">
        <f>IF(C172=0,"",SUBTOTAL(3,C$5:C172))</f>
        <v>168</v>
      </c>
      <c r="B172" s="86">
        <v>47</v>
      </c>
      <c r="C172" s="69" t="s">
        <v>976</v>
      </c>
      <c r="D172" s="25" t="str">
        <f>VLOOKUP(C172,Sheet4!$A$1:$B$300,2,0)</f>
        <v>9208010005</v>
      </c>
      <c r="E172" s="98" t="s">
        <v>977</v>
      </c>
      <c r="F172" s="98" t="str">
        <f>VLOOKUP(C172,'T4-26 '!$C$125:$E$280,3,0)</f>
        <v>Lê Văn Giã</v>
      </c>
      <c r="G172" s="774">
        <f>VLOOKUP(C172,'chuyển xếp 2024'!$C$5:$W$328,17,0)</f>
        <v>6694000</v>
      </c>
      <c r="H172" s="774">
        <f>VLOOKUP(C172,'chuyển xếp 2024'!$C$5:$W$328,19,0)</f>
        <v>0</v>
      </c>
      <c r="I172" s="67" t="s">
        <v>32</v>
      </c>
      <c r="J172" s="63">
        <f t="shared" si="7"/>
        <v>1</v>
      </c>
      <c r="K172" s="63" t="s">
        <v>33</v>
      </c>
      <c r="L172" s="63" t="s">
        <v>978</v>
      </c>
      <c r="M172" s="67"/>
      <c r="N172" s="46" t="s">
        <v>671</v>
      </c>
      <c r="O172" s="106" t="s">
        <v>350</v>
      </c>
      <c r="P172" s="107">
        <v>39539</v>
      </c>
      <c r="Q172" s="67" t="s">
        <v>36</v>
      </c>
      <c r="R172" s="56" t="s">
        <v>979</v>
      </c>
      <c r="S172" s="56" t="str">
        <f t="shared" ca="1" si="9"/>
        <v xml:space="preserve">18 NĂM 4 THÁNG 18 NGÀY </v>
      </c>
      <c r="T172" s="523">
        <v>361493409</v>
      </c>
      <c r="U172" s="80" t="str">
        <f>VLOOKUP(C172,Sheet5!$B$2:$G$253,6,0)</f>
        <v>092073001045</v>
      </c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75">
        <v>32868</v>
      </c>
      <c r="AH172" s="75"/>
      <c r="AI172" s="46" t="s">
        <v>232</v>
      </c>
      <c r="AJ172" s="108" t="s">
        <v>831</v>
      </c>
      <c r="AK172" s="46" t="s">
        <v>980</v>
      </c>
      <c r="AL172" s="46"/>
      <c r="AM172" s="66"/>
      <c r="AN172" s="46" t="s">
        <v>156</v>
      </c>
      <c r="AO172" s="46"/>
      <c r="AP172" s="56" t="s">
        <v>676</v>
      </c>
      <c r="AQ172" s="64">
        <f t="shared" ca="1" si="8"/>
        <v>53</v>
      </c>
    </row>
    <row r="173" spans="1:43" s="36" customFormat="1">
      <c r="A173" s="25">
        <f>IF(C173=0,"",SUBTOTAL(3,C$5:C173))</f>
        <v>169</v>
      </c>
      <c r="B173" s="86">
        <v>48</v>
      </c>
      <c r="C173" s="69" t="s">
        <v>990</v>
      </c>
      <c r="D173" s="25" t="str">
        <f>VLOOKUP(C173,Sheet4!$A$1:$B$300,2,0)</f>
        <v>9209021588</v>
      </c>
      <c r="E173" s="98" t="s">
        <v>991</v>
      </c>
      <c r="F173" s="98" t="str">
        <f>VLOOKUP(C173,'T4-26 '!$C$125:$E$280,3,0)</f>
        <v>Trần Thanh Vũ</v>
      </c>
      <c r="G173" s="774">
        <f>VLOOKUP(C173,'chuyển xếp 2024'!$C$5:$W$328,17,0)</f>
        <v>5739000</v>
      </c>
      <c r="H173" s="774">
        <f>VLOOKUP(C173,'chuyển xếp 2024'!$C$5:$W$328,19,0)</f>
        <v>0</v>
      </c>
      <c r="I173" s="67" t="s">
        <v>32</v>
      </c>
      <c r="J173" s="63">
        <f t="shared" si="7"/>
        <v>1</v>
      </c>
      <c r="K173" s="63" t="s">
        <v>33</v>
      </c>
      <c r="L173" s="63" t="s">
        <v>700</v>
      </c>
      <c r="M173" s="67"/>
      <c r="N173" s="46" t="s">
        <v>671</v>
      </c>
      <c r="O173" s="106">
        <v>28406</v>
      </c>
      <c r="P173" s="107">
        <v>40087</v>
      </c>
      <c r="Q173" s="67" t="s">
        <v>36</v>
      </c>
      <c r="R173" s="56" t="s">
        <v>992</v>
      </c>
      <c r="S173" s="56" t="str">
        <f t="shared" ca="1" si="9"/>
        <v xml:space="preserve">16 NĂM 10 THÁNG 18 NGÀY </v>
      </c>
      <c r="T173" s="523">
        <v>362122597</v>
      </c>
      <c r="U173" s="80" t="str">
        <f>VLOOKUP(C173,Sheet5!$B$2:$G$253,6,0)</f>
        <v>092077002679</v>
      </c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75">
        <v>37371</v>
      </c>
      <c r="AH173" s="75"/>
      <c r="AI173" s="46" t="s">
        <v>232</v>
      </c>
      <c r="AJ173" s="108" t="s">
        <v>724</v>
      </c>
      <c r="AK173" s="46" t="s">
        <v>993</v>
      </c>
      <c r="AL173" s="46"/>
      <c r="AM173" s="66"/>
      <c r="AN173" s="46" t="s">
        <v>156</v>
      </c>
      <c r="AO173" s="46"/>
      <c r="AP173" s="56" t="s">
        <v>203</v>
      </c>
      <c r="AQ173" s="36">
        <f t="shared" ca="1" si="8"/>
        <v>48</v>
      </c>
    </row>
    <row r="174" spans="1:43" s="36" customFormat="1">
      <c r="A174" s="25">
        <f>IF(C174=0,"",SUBTOTAL(3,C$5:C174))</f>
        <v>170</v>
      </c>
      <c r="B174" s="86">
        <v>49</v>
      </c>
      <c r="C174" s="69" t="s">
        <v>999</v>
      </c>
      <c r="D174" s="25" t="str">
        <f>VLOOKUP(C174,Sheet4!$A$1:$B$300,2,0)</f>
        <v>9213007216</v>
      </c>
      <c r="E174" s="98" t="s">
        <v>1000</v>
      </c>
      <c r="F174" s="98" t="str">
        <f>VLOOKUP(C174,'T4-26 '!$C$125:$E$280,3,0)</f>
        <v>Nguyễn Văn Dô</v>
      </c>
      <c r="G174" s="774">
        <f>VLOOKUP(C174,'chuyển xếp 2024'!$C$5:$W$328,17,0)</f>
        <v>5739000</v>
      </c>
      <c r="H174" s="774">
        <f>VLOOKUP(C174,'chuyển xếp 2024'!$C$5:$W$328,19,0)</f>
        <v>0</v>
      </c>
      <c r="I174" s="67" t="s">
        <v>32</v>
      </c>
      <c r="J174" s="63">
        <f t="shared" si="7"/>
        <v>1</v>
      </c>
      <c r="K174" s="63" t="s">
        <v>33</v>
      </c>
      <c r="L174" s="63" t="s">
        <v>34</v>
      </c>
      <c r="M174" s="67"/>
      <c r="N174" s="46" t="s">
        <v>671</v>
      </c>
      <c r="O174" s="106" t="s">
        <v>1001</v>
      </c>
      <c r="P174" s="107">
        <v>41366</v>
      </c>
      <c r="Q174" s="67" t="s">
        <v>36</v>
      </c>
      <c r="R174" s="56" t="s">
        <v>1002</v>
      </c>
      <c r="S174" s="56" t="str">
        <f t="shared" ca="1" si="9"/>
        <v xml:space="preserve">13 NĂM 4 THÁNG 17 NGÀY </v>
      </c>
      <c r="T174" s="523">
        <v>361625247</v>
      </c>
      <c r="U174" s="80" t="str">
        <f>VLOOKUP(C174,Sheet5!$B$2:$G$253,6,0)</f>
        <v>092077002034</v>
      </c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75">
        <v>40388</v>
      </c>
      <c r="AH174" s="75"/>
      <c r="AI174" s="46" t="s">
        <v>232</v>
      </c>
      <c r="AJ174" s="108" t="s">
        <v>708</v>
      </c>
      <c r="AK174" s="46" t="s">
        <v>987</v>
      </c>
      <c r="AL174" s="46"/>
      <c r="AM174" s="66"/>
      <c r="AN174" s="46" t="s">
        <v>156</v>
      </c>
      <c r="AO174" s="46"/>
      <c r="AP174" s="56" t="s">
        <v>203</v>
      </c>
      <c r="AQ174" s="36">
        <f t="shared" ca="1" si="8"/>
        <v>49</v>
      </c>
    </row>
    <row r="175" spans="1:43" s="36" customFormat="1" ht="17.25" customHeight="1">
      <c r="A175" s="25">
        <f>IF(C175=0,"",SUBTOTAL(3,C$5:C175))</f>
        <v>171</v>
      </c>
      <c r="B175" s="86">
        <v>50</v>
      </c>
      <c r="C175" s="69" t="s">
        <v>1003</v>
      </c>
      <c r="D175" s="25" t="str">
        <f>VLOOKUP(C175,Sheet4!$A$1:$B$300,2,0)</f>
        <v>9213007218</v>
      </c>
      <c r="E175" s="98" t="s">
        <v>1004</v>
      </c>
      <c r="F175" s="98" t="str">
        <f>VLOOKUP(C175,'T4-26 '!$C$125:$E$280,3,0)</f>
        <v>Lê Đình Lưu</v>
      </c>
      <c r="G175" s="774">
        <f>VLOOKUP(C175,'chuyển xếp 2024'!$C$5:$W$328,17,0)</f>
        <v>5739000</v>
      </c>
      <c r="H175" s="774">
        <f>VLOOKUP(C175,'chuyển xếp 2024'!$C$5:$W$328,19,0)</f>
        <v>0</v>
      </c>
      <c r="I175" s="67" t="s">
        <v>32</v>
      </c>
      <c r="J175" s="63">
        <f t="shared" si="7"/>
        <v>1</v>
      </c>
      <c r="K175" s="63" t="s">
        <v>33</v>
      </c>
      <c r="L175" s="63" t="s">
        <v>34</v>
      </c>
      <c r="M175" s="67"/>
      <c r="N175" s="46" t="s">
        <v>671</v>
      </c>
      <c r="O175" s="106">
        <v>32501</v>
      </c>
      <c r="P175" s="107">
        <v>41366</v>
      </c>
      <c r="Q175" s="67" t="s">
        <v>36</v>
      </c>
      <c r="R175" s="56" t="s">
        <v>1005</v>
      </c>
      <c r="S175" s="56" t="str">
        <f t="shared" ca="1" si="9"/>
        <v xml:space="preserve">13 NĂM 4 THÁNG 17 NGÀY </v>
      </c>
      <c r="T175" s="523" t="s">
        <v>1006</v>
      </c>
      <c r="U175" s="80" t="str">
        <f>VLOOKUP(C175,Sheet5!$B$2:$G$253,6,0)</f>
        <v>092088000530</v>
      </c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75">
        <v>42263</v>
      </c>
      <c r="AH175" s="75"/>
      <c r="AI175" s="46" t="s">
        <v>232</v>
      </c>
      <c r="AJ175" s="108" t="s">
        <v>838</v>
      </c>
      <c r="AK175" s="46" t="s">
        <v>1007</v>
      </c>
      <c r="AL175" s="46"/>
      <c r="AM175" s="66"/>
      <c r="AN175" s="46" t="s">
        <v>93</v>
      </c>
      <c r="AO175" s="46" t="s">
        <v>768</v>
      </c>
      <c r="AP175" s="56" t="s">
        <v>203</v>
      </c>
      <c r="AQ175" s="36">
        <f t="shared" ca="1" si="8"/>
        <v>37</v>
      </c>
    </row>
    <row r="176" spans="1:43" s="36" customFormat="1">
      <c r="A176" s="25">
        <f>IF(C176=0,"",SUBTOTAL(3,C$5:C176))</f>
        <v>172</v>
      </c>
      <c r="B176" s="86">
        <v>51</v>
      </c>
      <c r="C176" s="69" t="s">
        <v>1008</v>
      </c>
      <c r="D176" s="25" t="str">
        <f>VLOOKUP(C176,Sheet4!$A$1:$B$300,2,0)</f>
        <v>9213007222</v>
      </c>
      <c r="E176" s="98" t="s">
        <v>1009</v>
      </c>
      <c r="F176" s="98" t="str">
        <f>VLOOKUP(C176,'T4-26 '!$C$125:$E$280,3,0)</f>
        <v>Mai Thanh Trung</v>
      </c>
      <c r="G176" s="774">
        <f>VLOOKUP(C176,'chuyển xếp 2024'!$C$5:$W$328,17,0)</f>
        <v>5739000</v>
      </c>
      <c r="H176" s="774">
        <f>VLOOKUP(C176,'chuyển xếp 2024'!$C$5:$W$328,19,0)</f>
        <v>0</v>
      </c>
      <c r="I176" s="67" t="s">
        <v>32</v>
      </c>
      <c r="J176" s="63">
        <f t="shared" si="7"/>
        <v>1</v>
      </c>
      <c r="K176" s="63" t="s">
        <v>33</v>
      </c>
      <c r="L176" s="63" t="s">
        <v>34</v>
      </c>
      <c r="M176" s="67"/>
      <c r="N176" s="46" t="s">
        <v>671</v>
      </c>
      <c r="O176" s="106" t="s">
        <v>771</v>
      </c>
      <c r="P176" s="107">
        <v>41366</v>
      </c>
      <c r="Q176" s="67" t="s">
        <v>36</v>
      </c>
      <c r="R176" s="56" t="s">
        <v>1010</v>
      </c>
      <c r="S176" s="56" t="str">
        <f t="shared" ca="1" si="9"/>
        <v xml:space="preserve">13 NĂM 4 THÁNG 17 NGÀY </v>
      </c>
      <c r="T176" s="523">
        <v>362397913</v>
      </c>
      <c r="U176" s="80" t="str">
        <f>VLOOKUP(C176,Sheet5!$B$2:$G$253,6,0)</f>
        <v>092079009739</v>
      </c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75">
        <v>40285</v>
      </c>
      <c r="AH176" s="75"/>
      <c r="AI176" s="46" t="s">
        <v>232</v>
      </c>
      <c r="AJ176" s="108" t="s">
        <v>745</v>
      </c>
      <c r="AK176" s="46" t="s">
        <v>1011</v>
      </c>
      <c r="AL176" s="46"/>
      <c r="AM176" s="66"/>
      <c r="AN176" s="46" t="s">
        <v>156</v>
      </c>
      <c r="AO176" s="46"/>
      <c r="AP176" s="56" t="s">
        <v>203</v>
      </c>
      <c r="AQ176" s="36">
        <f t="shared" ca="1" si="8"/>
        <v>47</v>
      </c>
    </row>
    <row r="177" spans="1:43" s="36" customFormat="1">
      <c r="A177" s="25">
        <f>IF(C177=0,"",SUBTOTAL(3,C$5:C177))</f>
        <v>173</v>
      </c>
      <c r="B177" s="86">
        <v>52</v>
      </c>
      <c r="C177" s="66" t="s">
        <v>1014</v>
      </c>
      <c r="D177" s="25" t="str">
        <f>VLOOKUP(C177,Sheet4!$A$1:$B$300,2,0)</f>
        <v>9214005759</v>
      </c>
      <c r="E177" s="67" t="s">
        <v>1015</v>
      </c>
      <c r="F177" s="98" t="str">
        <f>VLOOKUP(C177,'T4-26 '!$C$125:$E$280,3,0)</f>
        <v>Lê Thanh Sang</v>
      </c>
      <c r="G177" s="774">
        <f>VLOOKUP(C177,'chuyển xếp 2024'!$C$5:$W$328,17,0)</f>
        <v>5739000</v>
      </c>
      <c r="H177" s="774">
        <f>VLOOKUP(C177,'chuyển xếp 2024'!$C$5:$W$328,19,0)</f>
        <v>0</v>
      </c>
      <c r="I177" s="67" t="s">
        <v>32</v>
      </c>
      <c r="J177" s="63">
        <f t="shared" si="7"/>
        <v>1</v>
      </c>
      <c r="K177" s="63" t="s">
        <v>33</v>
      </c>
      <c r="L177" s="63" t="s">
        <v>34</v>
      </c>
      <c r="M177" s="67"/>
      <c r="N177" s="46" t="s">
        <v>671</v>
      </c>
      <c r="O177" s="106">
        <v>29375</v>
      </c>
      <c r="P177" s="107">
        <v>41761</v>
      </c>
      <c r="Q177" s="67" t="s">
        <v>36</v>
      </c>
      <c r="R177" s="56" t="s">
        <v>1016</v>
      </c>
      <c r="S177" s="56" t="str">
        <f t="shared" ca="1" si="9"/>
        <v xml:space="preserve">12 NĂM 3 THÁNG 17 NGÀY </v>
      </c>
      <c r="T177" s="523">
        <v>361854255</v>
      </c>
      <c r="U177" s="80" t="str">
        <f>VLOOKUP(C177,Sheet5!$B$2:$G$253,6,0)</f>
        <v>092080006215</v>
      </c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75">
        <v>35773</v>
      </c>
      <c r="AH177" s="75"/>
      <c r="AI177" s="46" t="s">
        <v>232</v>
      </c>
      <c r="AJ177" s="108" t="s">
        <v>708</v>
      </c>
      <c r="AK177" s="46" t="s">
        <v>709</v>
      </c>
      <c r="AL177" s="46"/>
      <c r="AM177" s="66"/>
      <c r="AN177" s="46" t="s">
        <v>156</v>
      </c>
      <c r="AO177" s="46"/>
      <c r="AP177" s="56" t="s">
        <v>203</v>
      </c>
      <c r="AQ177" s="36">
        <f t="shared" ca="1" si="8"/>
        <v>46</v>
      </c>
    </row>
    <row r="178" spans="1:43" s="36" customFormat="1">
      <c r="A178" s="25">
        <f>IF(C178=0,"",SUBTOTAL(3,C$5:C178))</f>
        <v>174</v>
      </c>
      <c r="B178" s="86">
        <v>53</v>
      </c>
      <c r="C178" s="66" t="s">
        <v>1017</v>
      </c>
      <c r="D178" s="25" t="str">
        <f>VLOOKUP(C178,Sheet4!$A$1:$B$300,2,0)</f>
        <v>9214005760</v>
      </c>
      <c r="E178" s="67" t="s">
        <v>1018</v>
      </c>
      <c r="F178" s="98" t="str">
        <f>VLOOKUP(C178,'T4-26 '!$C$125:$E$280,3,0)</f>
        <v>Lê Văn Ngàn</v>
      </c>
      <c r="G178" s="774">
        <f>VLOOKUP(C178,'chuyển xếp 2024'!$C$5:$W$328,17,0)</f>
        <v>5739000</v>
      </c>
      <c r="H178" s="774">
        <f>VLOOKUP(C178,'chuyển xếp 2024'!$C$5:$W$328,19,0)</f>
        <v>0</v>
      </c>
      <c r="I178" s="67" t="s">
        <v>32</v>
      </c>
      <c r="J178" s="63">
        <f t="shared" si="7"/>
        <v>1</v>
      </c>
      <c r="K178" s="63" t="s">
        <v>33</v>
      </c>
      <c r="L178" s="63" t="s">
        <v>34</v>
      </c>
      <c r="M178" s="67"/>
      <c r="N178" s="46" t="s">
        <v>671</v>
      </c>
      <c r="O178" s="106">
        <v>30869</v>
      </c>
      <c r="P178" s="107">
        <v>41761</v>
      </c>
      <c r="Q178" s="67" t="s">
        <v>36</v>
      </c>
      <c r="R178" s="56" t="s">
        <v>1019</v>
      </c>
      <c r="S178" s="56" t="str">
        <f t="shared" ca="1" si="9"/>
        <v xml:space="preserve">12 NĂM 3 THÁNG 17 NGÀY </v>
      </c>
      <c r="T178" s="523">
        <v>361990109</v>
      </c>
      <c r="U178" s="80" t="str">
        <f>VLOOKUP(C178,Sheet5!$B$2:$G$253,6,0)</f>
        <v>092084012862</v>
      </c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75">
        <v>41533</v>
      </c>
      <c r="AH178" s="75"/>
      <c r="AI178" s="46" t="s">
        <v>232</v>
      </c>
      <c r="AJ178" s="108" t="s">
        <v>1020</v>
      </c>
      <c r="AK178" s="46" t="s">
        <v>1021</v>
      </c>
      <c r="AL178" s="46"/>
      <c r="AM178" s="66"/>
      <c r="AN178" s="46" t="s">
        <v>156</v>
      </c>
      <c r="AO178" s="46"/>
      <c r="AP178" s="56" t="s">
        <v>203</v>
      </c>
      <c r="AQ178" s="36">
        <f t="shared" ca="1" si="8"/>
        <v>42</v>
      </c>
    </row>
    <row r="179" spans="1:43" s="37" customFormat="1">
      <c r="A179" s="27">
        <f>IF(C179=0,"",SUBTOTAL(3,C$5:C179))</f>
        <v>175</v>
      </c>
      <c r="B179" s="86">
        <v>54</v>
      </c>
      <c r="C179" s="73" t="s">
        <v>1022</v>
      </c>
      <c r="D179" s="27" t="str">
        <f>VLOOKUP(C179,Sheet4!$A$1:$B$300,2,0)</f>
        <v>9214005766</v>
      </c>
      <c r="E179" s="133" t="s">
        <v>1023</v>
      </c>
      <c r="F179" s="98" t="e">
        <f>VLOOKUP(C179,'T4-26 '!$C$125:$E$280,3,0)</f>
        <v>#N/A</v>
      </c>
      <c r="G179" s="774">
        <f>VLOOKUP(C179,'chuyển xếp 2024'!$C$5:$W$328,17,0)</f>
        <v>5739000</v>
      </c>
      <c r="H179" s="697">
        <f>VLOOKUP(C179,'chuyển xếp 2024'!$C$5:$W$328,19,0)</f>
        <v>0</v>
      </c>
      <c r="I179" s="133" t="s">
        <v>32</v>
      </c>
      <c r="J179" s="28">
        <f t="shared" si="7"/>
        <v>1</v>
      </c>
      <c r="K179" s="28" t="s">
        <v>33</v>
      </c>
      <c r="L179" s="28" t="s">
        <v>34</v>
      </c>
      <c r="M179" s="133"/>
      <c r="N179" s="48" t="s">
        <v>671</v>
      </c>
      <c r="O179" s="30" t="s">
        <v>1024</v>
      </c>
      <c r="P179" s="31">
        <v>41761</v>
      </c>
      <c r="Q179" s="133" t="s">
        <v>36</v>
      </c>
      <c r="R179" s="32" t="s">
        <v>1025</v>
      </c>
      <c r="S179" s="32" t="str">
        <f t="shared" ca="1" si="9"/>
        <v xml:space="preserve">12 NĂM 3 THÁNG 17 NGÀY </v>
      </c>
      <c r="T179" s="84">
        <v>361370147</v>
      </c>
      <c r="U179" s="94" t="str">
        <f>VLOOKUP(C179,Sheet5!$B$2:$G$253,6,0)</f>
        <v>092072003728</v>
      </c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34">
        <v>38086</v>
      </c>
      <c r="AH179" s="34"/>
      <c r="AI179" s="48" t="s">
        <v>232</v>
      </c>
      <c r="AJ179" s="35" t="s">
        <v>724</v>
      </c>
      <c r="AK179" s="48" t="s">
        <v>1026</v>
      </c>
      <c r="AL179" s="48"/>
      <c r="AM179" s="73"/>
      <c r="AN179" s="48" t="s">
        <v>156</v>
      </c>
      <c r="AO179" s="48"/>
      <c r="AP179" s="32" t="s">
        <v>203</v>
      </c>
      <c r="AQ179" s="37">
        <f t="shared" ca="1" si="8"/>
        <v>54</v>
      </c>
    </row>
    <row r="180" spans="1:43" s="36" customFormat="1">
      <c r="A180" s="25">
        <f>IF(C180=0,"",SUBTOTAL(3,C$5:C180))</f>
        <v>176</v>
      </c>
      <c r="B180" s="86">
        <v>55</v>
      </c>
      <c r="C180" s="66" t="s">
        <v>1027</v>
      </c>
      <c r="D180" s="25" t="str">
        <f>VLOOKUP(C180,Sheet4!$A$1:$B$300,2,0)</f>
        <v>9214005769</v>
      </c>
      <c r="E180" s="67" t="s">
        <v>1028</v>
      </c>
      <c r="F180" s="98" t="str">
        <f>VLOOKUP(C180,'T4-26 '!$C$125:$E$280,3,0)</f>
        <v>Trần Hùng Nhanh</v>
      </c>
      <c r="G180" s="774">
        <f>VLOOKUP(C180,'chuyển xếp 2024'!$C$5:$W$328,17,0)</f>
        <v>5739000</v>
      </c>
      <c r="H180" s="774">
        <f>VLOOKUP(C180,'chuyển xếp 2024'!$C$5:$W$328,19,0)</f>
        <v>0</v>
      </c>
      <c r="I180" s="67" t="s">
        <v>32</v>
      </c>
      <c r="J180" s="63">
        <f t="shared" si="7"/>
        <v>1</v>
      </c>
      <c r="K180" s="63" t="s">
        <v>33</v>
      </c>
      <c r="L180" s="63" t="s">
        <v>34</v>
      </c>
      <c r="M180" s="67"/>
      <c r="N180" s="46" t="s">
        <v>671</v>
      </c>
      <c r="O180" s="106" t="s">
        <v>771</v>
      </c>
      <c r="P180" s="107">
        <v>41761</v>
      </c>
      <c r="Q180" s="67" t="s">
        <v>36</v>
      </c>
      <c r="R180" s="56" t="s">
        <v>1029</v>
      </c>
      <c r="S180" s="56" t="str">
        <f t="shared" ca="1" si="9"/>
        <v xml:space="preserve">12 NĂM 3 THÁNG 17 NGÀY </v>
      </c>
      <c r="T180" s="523">
        <v>361772594</v>
      </c>
      <c r="U180" s="80" t="str">
        <f>VLOOKUP(C180,Sheet5!$B$2:$G$253,6,0)</f>
        <v>092079003980</v>
      </c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75">
        <v>39517</v>
      </c>
      <c r="AH180" s="75"/>
      <c r="AI180" s="46" t="s">
        <v>232</v>
      </c>
      <c r="AJ180" s="108" t="s">
        <v>898</v>
      </c>
      <c r="AK180" s="46" t="s">
        <v>1030</v>
      </c>
      <c r="AL180" s="46"/>
      <c r="AM180" s="66"/>
      <c r="AN180" s="46" t="s">
        <v>156</v>
      </c>
      <c r="AO180" s="46"/>
      <c r="AP180" s="56" t="s">
        <v>203</v>
      </c>
      <c r="AQ180" s="36">
        <f t="shared" ca="1" si="8"/>
        <v>47</v>
      </c>
    </row>
    <row r="181" spans="1:43" s="36" customFormat="1">
      <c r="A181" s="25">
        <f>IF(C181=0,"",SUBTOTAL(3,C$5:C181))</f>
        <v>177</v>
      </c>
      <c r="B181" s="86">
        <v>56</v>
      </c>
      <c r="C181" s="66" t="s">
        <v>1031</v>
      </c>
      <c r="D181" s="25" t="str">
        <f>VLOOKUP(C181,Sheet4!$A$1:$B$300,2,0)</f>
        <v>9214005774</v>
      </c>
      <c r="E181" s="67" t="s">
        <v>1032</v>
      </c>
      <c r="F181" s="98" t="str">
        <f>VLOOKUP(C181,'T4-26 '!$C$125:$E$280,3,0)</f>
        <v>Lê Văn Gia</v>
      </c>
      <c r="G181" s="774">
        <f>VLOOKUP(C181,'chuyển xếp 2024'!$C$5:$W$328,17,0)</f>
        <v>5739000</v>
      </c>
      <c r="H181" s="774">
        <f>VLOOKUP(C181,'chuyển xếp 2024'!$C$5:$W$328,19,0)</f>
        <v>0</v>
      </c>
      <c r="I181" s="67" t="s">
        <v>32</v>
      </c>
      <c r="J181" s="63">
        <f t="shared" si="7"/>
        <v>1</v>
      </c>
      <c r="K181" s="63" t="s">
        <v>33</v>
      </c>
      <c r="L181" s="63" t="s">
        <v>34</v>
      </c>
      <c r="M181" s="67"/>
      <c r="N181" s="46" t="s">
        <v>671</v>
      </c>
      <c r="O181" s="106">
        <v>28011</v>
      </c>
      <c r="P181" s="107">
        <v>41761</v>
      </c>
      <c r="Q181" s="67" t="s">
        <v>36</v>
      </c>
      <c r="R181" s="56" t="s">
        <v>1033</v>
      </c>
      <c r="S181" s="56" t="str">
        <f t="shared" ca="1" si="9"/>
        <v xml:space="preserve">12 NĂM 3 THÁNG 17 NGÀY </v>
      </c>
      <c r="T181" s="523">
        <v>362525295</v>
      </c>
      <c r="U181" s="80" t="str">
        <f>VLOOKUP(C181,Sheet5!$B$2:$G$253,6,0)</f>
        <v>049076017643</v>
      </c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75">
        <v>41799</v>
      </c>
      <c r="AH181" s="75"/>
      <c r="AI181" s="46" t="s">
        <v>232</v>
      </c>
      <c r="AJ181" s="108" t="s">
        <v>1034</v>
      </c>
      <c r="AK181" s="46" t="s">
        <v>1035</v>
      </c>
      <c r="AL181" s="46"/>
      <c r="AM181" s="66"/>
      <c r="AN181" s="46" t="s">
        <v>156</v>
      </c>
      <c r="AO181" s="46"/>
      <c r="AP181" s="56" t="s">
        <v>203</v>
      </c>
      <c r="AQ181" s="36">
        <f t="shared" ca="1" si="8"/>
        <v>49</v>
      </c>
    </row>
    <row r="182" spans="1:43" s="470" customFormat="1">
      <c r="A182" s="459">
        <f>IF(C182=0,"",SUBTOTAL(3,C$5:C182))</f>
        <v>178</v>
      </c>
      <c r="B182" s="86">
        <v>57</v>
      </c>
      <c r="C182" s="965" t="s">
        <v>1036</v>
      </c>
      <c r="D182" s="459" t="str">
        <f>VLOOKUP(C182,Sheet4!$A$1:$B$300,2,0)</f>
        <v>9210020037</v>
      </c>
      <c r="E182" s="966" t="s">
        <v>1037</v>
      </c>
      <c r="F182" s="98" t="str">
        <f>VLOOKUP(C182,'T4-26 '!$C$125:$E$280,3,0)</f>
        <v>Nguyễn Thị Nhàn</v>
      </c>
      <c r="G182" s="774">
        <f>VLOOKUP(C182,'chuyển xếp 2024'!$C$5:$W$328,17,0)</f>
        <v>5739000</v>
      </c>
      <c r="H182" s="823">
        <f>VLOOKUP(C182,'chuyển xếp 2024'!$C$5:$W$328,19,0)</f>
        <v>0</v>
      </c>
      <c r="I182" s="463" t="s">
        <v>63</v>
      </c>
      <c r="J182" s="463">
        <f t="shared" si="7"/>
        <v>0</v>
      </c>
      <c r="K182" s="463" t="s">
        <v>33</v>
      </c>
      <c r="L182" s="463" t="s">
        <v>34</v>
      </c>
      <c r="M182" s="462"/>
      <c r="N182" s="469" t="s">
        <v>671</v>
      </c>
      <c r="O182" s="496">
        <v>29225</v>
      </c>
      <c r="P182" s="497">
        <v>40427</v>
      </c>
      <c r="Q182" s="462" t="s">
        <v>36</v>
      </c>
      <c r="R182" s="464" t="s">
        <v>1038</v>
      </c>
      <c r="S182" s="464" t="str">
        <f t="shared" ca="1" si="9"/>
        <v xml:space="preserve">15 NĂM 11 THÁNG 13 NGÀY </v>
      </c>
      <c r="T182" s="513">
        <v>172605493</v>
      </c>
      <c r="U182" s="467" t="str">
        <f>VLOOKUP(C182,Sheet5!$B$2:$G$253,6,0)</f>
        <v>038180008311</v>
      </c>
      <c r="V182" s="467"/>
      <c r="W182" s="467"/>
      <c r="X182" s="467"/>
      <c r="Y182" s="467"/>
      <c r="Z182" s="467"/>
      <c r="AA182" s="467"/>
      <c r="AB182" s="467"/>
      <c r="AC182" s="467"/>
      <c r="AD182" s="467"/>
      <c r="AE182" s="467"/>
      <c r="AF182" s="467"/>
      <c r="AG182" s="465">
        <v>37151</v>
      </c>
      <c r="AH182" s="465"/>
      <c r="AI182" s="469" t="s">
        <v>232</v>
      </c>
      <c r="AJ182" s="468" t="s">
        <v>560</v>
      </c>
      <c r="AK182" s="469" t="s">
        <v>1039</v>
      </c>
      <c r="AL182" s="469"/>
      <c r="AM182" s="460"/>
      <c r="AN182" s="469" t="s">
        <v>156</v>
      </c>
      <c r="AO182" s="469"/>
      <c r="AP182" s="464" t="s">
        <v>203</v>
      </c>
      <c r="AQ182" s="470">
        <f t="shared" ca="1" si="8"/>
        <v>46</v>
      </c>
    </row>
    <row r="183" spans="1:43" s="36" customFormat="1">
      <c r="A183" s="25">
        <f>IF(C183=0,"",SUBTOTAL(3,C$5:C183))</f>
        <v>179</v>
      </c>
      <c r="B183" s="86">
        <v>58</v>
      </c>
      <c r="C183" s="66" t="s">
        <v>1040</v>
      </c>
      <c r="D183" s="25" t="str">
        <f>VLOOKUP(C183,Sheet4!$A$1:$B$300,2,0)</f>
        <v>9215006896</v>
      </c>
      <c r="E183" s="67" t="s">
        <v>1041</v>
      </c>
      <c r="F183" s="98" t="str">
        <f>VLOOKUP(C183,'T4-26 '!$C$125:$E$280,3,0)</f>
        <v>Trần Minh Tiến</v>
      </c>
      <c r="G183" s="774">
        <f>VLOOKUP(C183,'chuyển xếp 2024'!$C$5:$W$328,17,0)</f>
        <v>5739000</v>
      </c>
      <c r="H183" s="774">
        <f>VLOOKUP(C183,'chuyển xếp 2024'!$C$5:$W$328,19,0)</f>
        <v>0</v>
      </c>
      <c r="I183" s="67" t="s">
        <v>32</v>
      </c>
      <c r="J183" s="63">
        <f t="shared" si="7"/>
        <v>1</v>
      </c>
      <c r="K183" s="63" t="s">
        <v>33</v>
      </c>
      <c r="L183" s="63" t="s">
        <v>34</v>
      </c>
      <c r="M183" s="67"/>
      <c r="N183" s="46" t="s">
        <v>671</v>
      </c>
      <c r="O183" s="106">
        <v>33672</v>
      </c>
      <c r="P183" s="107">
        <v>42125</v>
      </c>
      <c r="Q183" s="67" t="s">
        <v>36</v>
      </c>
      <c r="R183" s="56" t="s">
        <v>1042</v>
      </c>
      <c r="S183" s="56" t="str">
        <f t="shared" ca="1" si="9"/>
        <v xml:space="preserve">11 NĂM 3 THÁNG 18 NGÀY </v>
      </c>
      <c r="T183" s="74" t="s">
        <v>1043</v>
      </c>
      <c r="U183" s="80" t="str">
        <f>VLOOKUP(C183,Sheet5!$B$2:$G$253,6,0)</f>
        <v>092092010075</v>
      </c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75"/>
      <c r="AH183" s="75"/>
      <c r="AI183" s="46" t="s">
        <v>232</v>
      </c>
      <c r="AJ183" s="108" t="s">
        <v>745</v>
      </c>
      <c r="AK183" s="46" t="s">
        <v>1044</v>
      </c>
      <c r="AL183" s="46"/>
      <c r="AM183" s="66"/>
      <c r="AN183" s="46" t="s">
        <v>156</v>
      </c>
      <c r="AO183" s="46"/>
      <c r="AP183" s="56" t="s">
        <v>203</v>
      </c>
      <c r="AQ183" s="36">
        <f t="shared" ca="1" si="8"/>
        <v>34</v>
      </c>
    </row>
    <row r="184" spans="1:43" s="36" customFormat="1">
      <c r="A184" s="25">
        <f>IF(C184=0,"",SUBTOTAL(3,C$5:C184))</f>
        <v>180</v>
      </c>
      <c r="B184" s="86">
        <v>59</v>
      </c>
      <c r="C184" s="66" t="s">
        <v>1047</v>
      </c>
      <c r="D184" s="25" t="str">
        <f>VLOOKUP(C184,Sheet4!$A$1:$B$300,2,0)</f>
        <v>9215008057</v>
      </c>
      <c r="E184" s="67" t="s">
        <v>1048</v>
      </c>
      <c r="F184" s="98" t="str">
        <f>VLOOKUP(C184,'T4-26 '!$C$125:$E$280,3,0)</f>
        <v>Nguyễn Văn Phúc</v>
      </c>
      <c r="G184" s="774">
        <f>VLOOKUP(C184,'chuyển xếp 2024'!$C$5:$W$328,17,0)</f>
        <v>5739000</v>
      </c>
      <c r="H184" s="774">
        <f>VLOOKUP(C184,'chuyển xếp 2024'!$C$5:$W$328,19,0)</f>
        <v>0</v>
      </c>
      <c r="I184" s="67" t="s">
        <v>32</v>
      </c>
      <c r="J184" s="63">
        <f t="shared" si="7"/>
        <v>1</v>
      </c>
      <c r="K184" s="63" t="s">
        <v>33</v>
      </c>
      <c r="L184" s="63" t="s">
        <v>34</v>
      </c>
      <c r="M184" s="67"/>
      <c r="N184" s="46" t="s">
        <v>671</v>
      </c>
      <c r="O184" s="106">
        <v>26299</v>
      </c>
      <c r="P184" s="107">
        <v>42186</v>
      </c>
      <c r="Q184" s="67" t="s">
        <v>36</v>
      </c>
      <c r="R184" s="56" t="s">
        <v>1049</v>
      </c>
      <c r="S184" s="56" t="str">
        <f t="shared" ca="1" si="9"/>
        <v xml:space="preserve">11 NĂM 1 THÁNG 18 NGÀY </v>
      </c>
      <c r="T184" s="523">
        <v>370690591</v>
      </c>
      <c r="U184" s="80" t="str">
        <f>VLOOKUP(C184,Sheet5!$B$2:$G$253,6,0)</f>
        <v>091072002468</v>
      </c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75">
        <v>40616</v>
      </c>
      <c r="AH184" s="75"/>
      <c r="AI184" s="46" t="s">
        <v>232</v>
      </c>
      <c r="AJ184" s="108" t="s">
        <v>1050</v>
      </c>
      <c r="AK184" s="46" t="s">
        <v>1051</v>
      </c>
      <c r="AL184" s="46"/>
      <c r="AM184" s="66"/>
      <c r="AN184" s="46" t="s">
        <v>156</v>
      </c>
      <c r="AO184" s="46"/>
      <c r="AP184" s="56" t="s">
        <v>203</v>
      </c>
      <c r="AQ184" s="64">
        <f t="shared" ca="1" si="8"/>
        <v>54</v>
      </c>
    </row>
    <row r="185" spans="1:43" s="36" customFormat="1" ht="18.75" customHeight="1">
      <c r="A185" s="25">
        <f>IF(C185=0,"",SUBTOTAL(3,C$5:C185))</f>
        <v>181</v>
      </c>
      <c r="B185" s="86">
        <v>60</v>
      </c>
      <c r="C185" s="69" t="s">
        <v>1060</v>
      </c>
      <c r="D185" s="25" t="str">
        <f>VLOOKUP(C185,Sheet4!$A$1:$B$300,2,0)</f>
        <v>9208007847</v>
      </c>
      <c r="E185" s="98" t="s">
        <v>1061</v>
      </c>
      <c r="F185" s="98" t="str">
        <f>VLOOKUP(C185,'T4-26 '!$C$125:$E$280,3,0)</f>
        <v>Bùi Quang Hoài</v>
      </c>
      <c r="G185" s="774">
        <f>VLOOKUP(C185,'chuyển xếp 2024'!$C$5:$W$328,17,0)</f>
        <v>6694000</v>
      </c>
      <c r="H185" s="774">
        <f>VLOOKUP(C185,'chuyển xếp 2024'!$C$5:$W$328,19,0)</f>
        <v>0</v>
      </c>
      <c r="I185" s="67" t="s">
        <v>32</v>
      </c>
      <c r="J185" s="63">
        <f t="shared" si="7"/>
        <v>1</v>
      </c>
      <c r="K185" s="63" t="s">
        <v>33</v>
      </c>
      <c r="L185" s="63" t="s">
        <v>34</v>
      </c>
      <c r="M185" s="67"/>
      <c r="N185" s="46" t="s">
        <v>671</v>
      </c>
      <c r="O185" s="106">
        <v>28969</v>
      </c>
      <c r="P185" s="107">
        <v>39522</v>
      </c>
      <c r="Q185" s="97" t="s">
        <v>36</v>
      </c>
      <c r="R185" s="56" t="s">
        <v>1062</v>
      </c>
      <c r="S185" s="56" t="str">
        <f t="shared" ca="1" si="9"/>
        <v xml:space="preserve">18 NĂM 5 THÁNG 4 NGÀY </v>
      </c>
      <c r="T185" s="523" t="s">
        <v>1063</v>
      </c>
      <c r="U185" s="80" t="str">
        <f>VLOOKUP(C185,Sheet5!$B$2:$G$253,6,0)</f>
        <v>045079000007</v>
      </c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75">
        <v>42160</v>
      </c>
      <c r="AH185" s="75"/>
      <c r="AI185" s="46" t="s">
        <v>232</v>
      </c>
      <c r="AJ185" s="108" t="s">
        <v>1064</v>
      </c>
      <c r="AK185" s="46" t="s">
        <v>1065</v>
      </c>
      <c r="AL185" s="46"/>
      <c r="AM185" s="66"/>
      <c r="AN185" s="97" t="s">
        <v>156</v>
      </c>
      <c r="AO185" s="97"/>
      <c r="AP185" s="56" t="s">
        <v>1055</v>
      </c>
      <c r="AQ185" s="36">
        <f t="shared" ca="1" si="8"/>
        <v>47</v>
      </c>
    </row>
    <row r="186" spans="1:43" s="36" customFormat="1">
      <c r="A186" s="25">
        <f>IF(C186=0,"",SUBTOTAL(3,C$5:C186))</f>
        <v>182</v>
      </c>
      <c r="B186" s="86">
        <v>61</v>
      </c>
      <c r="C186" s="66" t="s">
        <v>1066</v>
      </c>
      <c r="D186" s="25" t="str">
        <f>VLOOKUP(C186,Sheet4!$A$1:$B$300,2,0)</f>
        <v>5400003677</v>
      </c>
      <c r="E186" s="67" t="s">
        <v>1067</v>
      </c>
      <c r="F186" s="98" t="str">
        <f>VLOOKUP(C186,'T4-26 '!$C$125:$E$280,3,0)</f>
        <v>Trần Thị Thu Hồng</v>
      </c>
      <c r="G186" s="774">
        <f>VLOOKUP(C186,'chuyển xếp 2024'!$C$5:$W$328,17,0)</f>
        <v>5739000</v>
      </c>
      <c r="H186" s="774">
        <f>VLOOKUP(C186,'chuyển xếp 2024'!$C$5:$W$328,19,0)</f>
        <v>0</v>
      </c>
      <c r="I186" s="63" t="s">
        <v>63</v>
      </c>
      <c r="J186" s="63">
        <f t="shared" si="7"/>
        <v>0</v>
      </c>
      <c r="K186" s="63" t="s">
        <v>33</v>
      </c>
      <c r="L186" s="63" t="s">
        <v>34</v>
      </c>
      <c r="M186" s="67"/>
      <c r="N186" s="46" t="s">
        <v>671</v>
      </c>
      <c r="O186" s="75">
        <v>28578</v>
      </c>
      <c r="P186" s="75">
        <v>43647</v>
      </c>
      <c r="Q186" s="97" t="s">
        <v>36</v>
      </c>
      <c r="R186" s="67" t="s">
        <v>1068</v>
      </c>
      <c r="S186" s="56" t="str">
        <f t="shared" ca="1" si="9"/>
        <v xml:space="preserve">7 NĂM 1 THÁNG 18 NGÀY </v>
      </c>
      <c r="T186" s="523" t="s">
        <v>1069</v>
      </c>
      <c r="U186" s="80" t="str">
        <f>VLOOKUP(C186,Sheet5!$B$2:$G$253,6,0)</f>
        <v>092178012261</v>
      </c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75">
        <v>40906</v>
      </c>
      <c r="AH186" s="75"/>
      <c r="AI186" s="46" t="s">
        <v>232</v>
      </c>
      <c r="AJ186" s="108" t="s">
        <v>1070</v>
      </c>
      <c r="AK186" s="46" t="s">
        <v>1070</v>
      </c>
      <c r="AL186" s="46"/>
      <c r="AM186" s="66"/>
      <c r="AN186" s="97" t="s">
        <v>156</v>
      </c>
      <c r="AO186" s="97"/>
      <c r="AP186" s="56" t="s">
        <v>1055</v>
      </c>
      <c r="AQ186" s="36">
        <f t="shared" ca="1" si="8"/>
        <v>48</v>
      </c>
    </row>
    <row r="187" spans="1:43" s="916" customFormat="1" ht="20.25" customHeight="1">
      <c r="A187" s="903">
        <f>IF(C187=0,"",SUBTOTAL(3,C$5:C187))</f>
        <v>183</v>
      </c>
      <c r="B187" s="86">
        <v>62</v>
      </c>
      <c r="C187" s="915" t="s">
        <v>1071</v>
      </c>
      <c r="D187" s="903" t="str">
        <f>VLOOKUP(C187,Sheet4!$A$1:$B$300,2,0)</f>
        <v>9223163453</v>
      </c>
      <c r="E187" s="892" t="s">
        <v>1072</v>
      </c>
      <c r="F187" s="98" t="str">
        <f>VLOOKUP(C187,'T4-26 '!$C$125:$E$280,3,0)</f>
        <v>Võ Thị Út</v>
      </c>
      <c r="G187" s="774">
        <f>VLOOKUP(C187,'chuyển xếp 2024'!$C$5:$W$328,17,0)</f>
        <v>5739000</v>
      </c>
      <c r="H187" s="889">
        <f>VLOOKUP(C187,'chuyển xếp 2024'!$C$5:$W$328,19,0)</f>
        <v>0</v>
      </c>
      <c r="I187" s="906" t="s">
        <v>63</v>
      </c>
      <c r="J187" s="63">
        <f t="shared" si="7"/>
        <v>0</v>
      </c>
      <c r="K187" s="906" t="s">
        <v>33</v>
      </c>
      <c r="L187" s="906" t="s">
        <v>34</v>
      </c>
      <c r="M187" s="892"/>
      <c r="N187" s="907" t="s">
        <v>671</v>
      </c>
      <c r="O187" s="913">
        <v>28126</v>
      </c>
      <c r="P187" s="913">
        <v>43647</v>
      </c>
      <c r="Q187" s="917" t="s">
        <v>36</v>
      </c>
      <c r="R187" s="892" t="s">
        <v>1073</v>
      </c>
      <c r="S187" s="910" t="str">
        <f t="shared" ca="1" si="9"/>
        <v xml:space="preserve">7 NĂM 1 THÁNG 18 NGÀY </v>
      </c>
      <c r="T187" s="911" t="s">
        <v>1074</v>
      </c>
      <c r="U187" s="912" t="str">
        <f>VLOOKUP(C187,Sheet5!$B$2:$G$253,6,0)</f>
        <v>092177002007</v>
      </c>
      <c r="V187" s="912"/>
      <c r="W187" s="912"/>
      <c r="X187" s="912"/>
      <c r="Y187" s="912"/>
      <c r="Z187" s="912"/>
      <c r="AA187" s="912"/>
      <c r="AB187" s="912"/>
      <c r="AC187" s="912"/>
      <c r="AD187" s="912"/>
      <c r="AE187" s="912"/>
      <c r="AF187" s="912"/>
      <c r="AG187" s="913">
        <v>42886</v>
      </c>
      <c r="AH187" s="913"/>
      <c r="AI187" s="907" t="s">
        <v>232</v>
      </c>
      <c r="AJ187" s="914" t="s">
        <v>1075</v>
      </c>
      <c r="AK187" s="907" t="s">
        <v>1076</v>
      </c>
      <c r="AL187" s="907"/>
      <c r="AM187" s="915"/>
      <c r="AN187" s="917" t="s">
        <v>156</v>
      </c>
      <c r="AO187" s="917"/>
      <c r="AP187" s="910" t="s">
        <v>1055</v>
      </c>
      <c r="AQ187" s="916">
        <f t="shared" ca="1" si="8"/>
        <v>49</v>
      </c>
    </row>
    <row r="188" spans="1:43" s="916" customFormat="1">
      <c r="A188" s="903">
        <f>IF(C188=0,"",SUBTOTAL(3,C$5:C188))</f>
        <v>184</v>
      </c>
      <c r="B188" s="86">
        <v>63</v>
      </c>
      <c r="C188" s="915" t="s">
        <v>1077</v>
      </c>
      <c r="D188" s="903" t="str">
        <f>VLOOKUP(C188,Sheet4!$A$1:$B$300,2,0)</f>
        <v>9221713834</v>
      </c>
      <c r="E188" s="892" t="s">
        <v>1078</v>
      </c>
      <c r="F188" s="98" t="str">
        <f>VLOOKUP(C188,'T4-26 '!$C$125:$E$280,3,0)</f>
        <v>Phạm Thị Lời</v>
      </c>
      <c r="G188" s="774">
        <f>VLOOKUP(C188,'chuyển xếp 2024'!$C$5:$W$328,17,0)</f>
        <v>5739000</v>
      </c>
      <c r="H188" s="889">
        <f>VLOOKUP(C188,'chuyển xếp 2024'!$C$5:$W$328,19,0)</f>
        <v>0</v>
      </c>
      <c r="I188" s="906" t="s">
        <v>63</v>
      </c>
      <c r="J188" s="63">
        <f t="shared" si="7"/>
        <v>0</v>
      </c>
      <c r="K188" s="906" t="s">
        <v>33</v>
      </c>
      <c r="L188" s="906" t="s">
        <v>34</v>
      </c>
      <c r="M188" s="892"/>
      <c r="N188" s="907" t="s">
        <v>671</v>
      </c>
      <c r="O188" s="913">
        <v>27760</v>
      </c>
      <c r="P188" s="913">
        <v>43647</v>
      </c>
      <c r="Q188" s="917" t="s">
        <v>36</v>
      </c>
      <c r="R188" s="892" t="s">
        <v>1079</v>
      </c>
      <c r="S188" s="910" t="str">
        <f t="shared" ca="1" si="9"/>
        <v xml:space="preserve">7 NĂM 1 THÁNG 18 NGÀY </v>
      </c>
      <c r="T188" s="907">
        <v>92176003054</v>
      </c>
      <c r="U188" s="912" t="str">
        <f>VLOOKUP(C188,Sheet5!$B$2:$G$253,6,0)</f>
        <v>092176003054</v>
      </c>
      <c r="V188" s="912"/>
      <c r="W188" s="912"/>
      <c r="X188" s="912"/>
      <c r="Y188" s="912"/>
      <c r="Z188" s="912"/>
      <c r="AA188" s="912"/>
      <c r="AB188" s="912"/>
      <c r="AC188" s="912"/>
      <c r="AD188" s="912"/>
      <c r="AE188" s="912"/>
      <c r="AF188" s="912"/>
      <c r="AG188" s="913">
        <v>43458</v>
      </c>
      <c r="AH188" s="913"/>
      <c r="AI188" s="907" t="s">
        <v>232</v>
      </c>
      <c r="AJ188" s="914" t="s">
        <v>1080</v>
      </c>
      <c r="AK188" s="907" t="s">
        <v>1081</v>
      </c>
      <c r="AL188" s="907"/>
      <c r="AM188" s="915"/>
      <c r="AN188" s="917" t="s">
        <v>156</v>
      </c>
      <c r="AO188" s="917"/>
      <c r="AP188" s="910" t="s">
        <v>1055</v>
      </c>
      <c r="AQ188" s="916">
        <f t="shared" ca="1" si="8"/>
        <v>50</v>
      </c>
    </row>
    <row r="189" spans="1:43" s="455" customFormat="1">
      <c r="A189" s="446">
        <f>IF(C189=0,"",SUBTOTAL(3,C$5:C189))</f>
        <v>185</v>
      </c>
      <c r="B189" s="86">
        <v>64</v>
      </c>
      <c r="C189" s="520" t="s">
        <v>1087</v>
      </c>
      <c r="D189" s="446" t="str">
        <f>VLOOKUP(C189,Sheet4!$A$1:$B$300,2,0)</f>
        <v>9223006076</v>
      </c>
      <c r="E189" s="1044" t="s">
        <v>1088</v>
      </c>
      <c r="F189" s="98" t="e">
        <f>VLOOKUP(C189,'T4-26 '!$C$125:$E$280,3,0)</f>
        <v>#N/A</v>
      </c>
      <c r="G189" s="774">
        <f>VLOOKUP(C189,'chuyển xếp 2024'!$C$5:$W$328,17,0)</f>
        <v>5739000</v>
      </c>
      <c r="H189" s="1033">
        <f>VLOOKUP(C189,'chuyển xếp 2024'!$C$5:$W$328,19,0)</f>
        <v>0</v>
      </c>
      <c r="I189" s="1044" t="s">
        <v>32</v>
      </c>
      <c r="J189" s="447">
        <f t="shared" si="7"/>
        <v>1</v>
      </c>
      <c r="K189" s="447" t="s">
        <v>33</v>
      </c>
      <c r="L189" s="447" t="s">
        <v>34</v>
      </c>
      <c r="M189" s="1044"/>
      <c r="N189" s="453" t="s">
        <v>671</v>
      </c>
      <c r="O189" s="452">
        <v>29484</v>
      </c>
      <c r="P189" s="452">
        <v>43647</v>
      </c>
      <c r="Q189" s="1042" t="s">
        <v>36</v>
      </c>
      <c r="R189" s="1044" t="s">
        <v>1089</v>
      </c>
      <c r="S189" s="448" t="str">
        <f t="shared" ca="1" si="9"/>
        <v xml:space="preserve">7 NĂM 1 THÁNG 18 NGÀY </v>
      </c>
      <c r="T189" s="453">
        <v>362040377</v>
      </c>
      <c r="U189" s="451" t="str">
        <f>VLOOKUP(C189,Sheet5!$B$2:$G$253,6,0)</f>
        <v>092080005321</v>
      </c>
      <c r="V189" s="451"/>
      <c r="W189" s="451"/>
      <c r="X189" s="451"/>
      <c r="Y189" s="451"/>
      <c r="Z189" s="451"/>
      <c r="AA189" s="451"/>
      <c r="AB189" s="451"/>
      <c r="AC189" s="451"/>
      <c r="AD189" s="451"/>
      <c r="AE189" s="451"/>
      <c r="AF189" s="451"/>
      <c r="AG189" s="452">
        <v>37060</v>
      </c>
      <c r="AH189" s="452"/>
      <c r="AI189" s="453" t="s">
        <v>232</v>
      </c>
      <c r="AJ189" s="454" t="s">
        <v>1090</v>
      </c>
      <c r="AK189" s="453" t="s">
        <v>1091</v>
      </c>
      <c r="AL189" s="453"/>
      <c r="AM189" s="520"/>
      <c r="AN189" s="1042" t="s">
        <v>156</v>
      </c>
      <c r="AO189" s="1042"/>
      <c r="AP189" s="448" t="s">
        <v>1055</v>
      </c>
      <c r="AQ189" s="455">
        <f t="shared" ca="1" si="8"/>
        <v>45</v>
      </c>
    </row>
    <row r="190" spans="1:43" s="36" customFormat="1">
      <c r="A190" s="25">
        <f>IF(C190=0,"",SUBTOTAL(3,C$5:C190))</f>
        <v>186</v>
      </c>
      <c r="B190" s="86">
        <v>65</v>
      </c>
      <c r="C190" s="66" t="s">
        <v>1092</v>
      </c>
      <c r="D190" s="25" t="str">
        <f>VLOOKUP(C190,Sheet4!$A$1:$B$300,2,0)</f>
        <v>9321583865</v>
      </c>
      <c r="E190" s="67" t="s">
        <v>1093</v>
      </c>
      <c r="F190" s="98" t="str">
        <f>VLOOKUP(C190,'T4-26 '!$C$125:$E$280,3,0)</f>
        <v>Lê Văn Phúc</v>
      </c>
      <c r="G190" s="774">
        <f>VLOOKUP(C190,'chuyển xếp 2024'!$C$5:$W$328,17,0)</f>
        <v>5739000</v>
      </c>
      <c r="H190" s="774">
        <f>VLOOKUP(C190,'chuyển xếp 2024'!$C$5:$W$328,19,0)</f>
        <v>0</v>
      </c>
      <c r="I190" s="67" t="s">
        <v>32</v>
      </c>
      <c r="J190" s="63">
        <f t="shared" si="7"/>
        <v>1</v>
      </c>
      <c r="K190" s="63" t="s">
        <v>33</v>
      </c>
      <c r="L190" s="63" t="s">
        <v>34</v>
      </c>
      <c r="M190" s="67"/>
      <c r="N190" s="67" t="s">
        <v>671</v>
      </c>
      <c r="O190" s="75">
        <v>30317</v>
      </c>
      <c r="P190" s="75">
        <v>43647</v>
      </c>
      <c r="Q190" s="97" t="s">
        <v>36</v>
      </c>
      <c r="R190" s="67" t="s">
        <v>1094</v>
      </c>
      <c r="S190" s="56" t="str">
        <f t="shared" ca="1" si="9"/>
        <v xml:space="preserve">7 NĂM 1 THÁNG 18 NGÀY </v>
      </c>
      <c r="T190" s="46">
        <v>364001906</v>
      </c>
      <c r="U190" s="80" t="str">
        <f>VLOOKUP(C190,Sheet5!$B$2:$G$253,6,0)</f>
        <v>093080006477</v>
      </c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75">
        <v>42087</v>
      </c>
      <c r="AH190" s="75"/>
      <c r="AI190" s="46" t="s">
        <v>232</v>
      </c>
      <c r="AJ190" s="108" t="s">
        <v>1095</v>
      </c>
      <c r="AK190" s="46" t="s">
        <v>1096</v>
      </c>
      <c r="AL190" s="46"/>
      <c r="AM190" s="66"/>
      <c r="AN190" s="97" t="s">
        <v>156</v>
      </c>
      <c r="AO190" s="97"/>
      <c r="AP190" s="56" t="s">
        <v>1055</v>
      </c>
      <c r="AQ190" s="36">
        <f t="shared" ca="1" si="8"/>
        <v>43</v>
      </c>
    </row>
    <row r="191" spans="1:43" s="36" customFormat="1">
      <c r="A191" s="25">
        <f>IF(C191=0,"",SUBTOTAL(3,C$5:C191))</f>
        <v>187</v>
      </c>
      <c r="B191" s="86">
        <v>66</v>
      </c>
      <c r="C191" s="66" t="s">
        <v>1099</v>
      </c>
      <c r="D191" s="25" t="str">
        <f>VLOOKUP(C191,Sheet4!$A$1:$B$300,2,0)</f>
        <v>9321558753</v>
      </c>
      <c r="E191" s="67" t="s">
        <v>1100</v>
      </c>
      <c r="F191" s="98" t="str">
        <f>VLOOKUP(C191,'T4-26 '!$C$125:$E$280,3,0)</f>
        <v>Nguyễn Bình Em</v>
      </c>
      <c r="G191" s="774">
        <f>VLOOKUP(C191,'chuyển xếp 2024'!$C$5:$W$328,17,0)</f>
        <v>5739000</v>
      </c>
      <c r="H191" s="774">
        <f>VLOOKUP(C191,'chuyển xếp 2024'!$C$5:$W$328,19,0)</f>
        <v>0</v>
      </c>
      <c r="I191" s="67" t="s">
        <v>32</v>
      </c>
      <c r="J191" s="63">
        <f t="shared" si="7"/>
        <v>1</v>
      </c>
      <c r="K191" s="63" t="s">
        <v>33</v>
      </c>
      <c r="L191" s="63" t="s">
        <v>34</v>
      </c>
      <c r="M191" s="67"/>
      <c r="N191" s="67" t="s">
        <v>671</v>
      </c>
      <c r="O191" s="75">
        <v>26764</v>
      </c>
      <c r="P191" s="75">
        <v>43647</v>
      </c>
      <c r="Q191" s="97" t="s">
        <v>36</v>
      </c>
      <c r="R191" s="67" t="s">
        <v>1101</v>
      </c>
      <c r="S191" s="56" t="str">
        <f t="shared" ca="1" si="9"/>
        <v xml:space="preserve">7 NĂM 1 THÁNG 18 NGÀY </v>
      </c>
      <c r="T191" s="46">
        <v>92176003054</v>
      </c>
      <c r="U191" s="80" t="str">
        <f>VLOOKUP(C191,Sheet5!$B$2:$G$253,6,0)</f>
        <v>093073006649</v>
      </c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75">
        <v>43458</v>
      </c>
      <c r="AH191" s="75"/>
      <c r="AI191" s="46" t="s">
        <v>232</v>
      </c>
      <c r="AJ191" s="108" t="s">
        <v>1102</v>
      </c>
      <c r="AK191" s="46" t="s">
        <v>1103</v>
      </c>
      <c r="AL191" s="46"/>
      <c r="AM191" s="66"/>
      <c r="AN191" s="97" t="s">
        <v>156</v>
      </c>
      <c r="AO191" s="97"/>
      <c r="AP191" s="56" t="s">
        <v>1055</v>
      </c>
      <c r="AQ191" s="36">
        <f t="shared" ca="1" si="8"/>
        <v>53</v>
      </c>
    </row>
    <row r="192" spans="1:43" s="624" customFormat="1">
      <c r="A192" s="25">
        <f>IF(C192=0,"",SUBTOTAL(3,C$5:C192))</f>
        <v>188</v>
      </c>
      <c r="B192" s="86">
        <v>67</v>
      </c>
      <c r="C192" s="66" t="s">
        <v>1104</v>
      </c>
      <c r="D192" s="25" t="str">
        <f>VLOOKUP(C192,Sheet4!$A$1:$B$300,2,0)</f>
        <v>9222918749</v>
      </c>
      <c r="E192" s="46" t="s">
        <v>1105</v>
      </c>
      <c r="F192" s="98" t="str">
        <f>VLOOKUP(C192,'T4-26 '!$C$125:$E$280,3,0)</f>
        <v>Trần Thị Thu Cúc</v>
      </c>
      <c r="G192" s="774">
        <f>VLOOKUP(C192,'chuyển xếp 2024'!$C$5:$W$328,17,0)</f>
        <v>5314000</v>
      </c>
      <c r="H192" s="774">
        <f>VLOOKUP(C192,'chuyển xếp 2024'!$C$5:$W$328,19,0)</f>
        <v>0</v>
      </c>
      <c r="I192" s="63" t="s">
        <v>63</v>
      </c>
      <c r="J192" s="63">
        <f t="shared" si="7"/>
        <v>0</v>
      </c>
      <c r="K192" s="56" t="s">
        <v>33</v>
      </c>
      <c r="L192" s="56" t="s">
        <v>34</v>
      </c>
      <c r="M192" s="46"/>
      <c r="N192" s="46" t="s">
        <v>671</v>
      </c>
      <c r="O192" s="75">
        <v>29600</v>
      </c>
      <c r="P192" s="75">
        <v>43892</v>
      </c>
      <c r="Q192" s="97" t="s">
        <v>36</v>
      </c>
      <c r="R192" s="46" t="s">
        <v>1106</v>
      </c>
      <c r="S192" s="56" t="str">
        <f t="shared" ca="1" si="9"/>
        <v xml:space="preserve">6 NĂM 5 THÁNG 17 NGÀY </v>
      </c>
      <c r="T192" s="523" t="s">
        <v>1107</v>
      </c>
      <c r="U192" s="80" t="str">
        <f>VLOOKUP(C192,Sheet5!$B$2:$G$253,6,0)</f>
        <v>092181010807</v>
      </c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75">
        <v>39573</v>
      </c>
      <c r="AH192" s="75"/>
      <c r="AI192" s="46" t="s">
        <v>232</v>
      </c>
      <c r="AJ192" s="108" t="s">
        <v>1108</v>
      </c>
      <c r="AK192" s="46" t="s">
        <v>1109</v>
      </c>
      <c r="AL192" s="46"/>
      <c r="AM192" s="66"/>
      <c r="AN192" s="46" t="s">
        <v>156</v>
      </c>
      <c r="AO192" s="46"/>
      <c r="AP192" s="56" t="s">
        <v>1055</v>
      </c>
      <c r="AQ192" s="36">
        <f t="shared" ca="1" si="8"/>
        <v>45</v>
      </c>
    </row>
    <row r="193" spans="1:43" s="624" customFormat="1">
      <c r="A193" s="25">
        <f>IF(C193=0,"",SUBTOTAL(3,C$5:C193))</f>
        <v>189</v>
      </c>
      <c r="B193" s="86">
        <v>68</v>
      </c>
      <c r="C193" s="66" t="s">
        <v>1110</v>
      </c>
      <c r="D193" s="25" t="str">
        <f>VLOOKUP(C193,Sheet4!$A$1:$B$300,2,0)</f>
        <v>9208010007</v>
      </c>
      <c r="E193" s="46" t="s">
        <v>1111</v>
      </c>
      <c r="F193" s="98" t="str">
        <f>VLOOKUP(C193,'T4-26 '!$C$125:$E$280,3,0)</f>
        <v>Lương Văn Lập</v>
      </c>
      <c r="G193" s="774">
        <f>VLOOKUP(C193,'chuyển xếp 2024'!$C$5:$W$328,17,0)</f>
        <v>5314000</v>
      </c>
      <c r="H193" s="774">
        <f>VLOOKUP(C193,'chuyển xếp 2024'!$C$5:$W$328,19,0)</f>
        <v>0</v>
      </c>
      <c r="I193" s="46" t="s">
        <v>32</v>
      </c>
      <c r="J193" s="63">
        <f t="shared" si="7"/>
        <v>1</v>
      </c>
      <c r="K193" s="56" t="s">
        <v>33</v>
      </c>
      <c r="L193" s="56" t="s">
        <v>34</v>
      </c>
      <c r="M193" s="46"/>
      <c r="N193" s="46" t="s">
        <v>671</v>
      </c>
      <c r="O193" s="57">
        <v>27395</v>
      </c>
      <c r="P193" s="75">
        <v>43892</v>
      </c>
      <c r="Q193" s="97" t="s">
        <v>36</v>
      </c>
      <c r="R193" s="46" t="s">
        <v>1113</v>
      </c>
      <c r="S193" s="626" t="str">
        <f t="shared" ca="1" si="9"/>
        <v xml:space="preserve">6 NĂM 5 THÁNG 17 NGÀY </v>
      </c>
      <c r="T193" s="523" t="s">
        <v>1114</v>
      </c>
      <c r="U193" s="80" t="str">
        <f>VLOOKUP(C193,Sheet5!$B$2:$G$253,6,0)</f>
        <v>092075010530</v>
      </c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108">
        <v>41303</v>
      </c>
      <c r="AH193" s="108"/>
      <c r="AI193" s="46" t="s">
        <v>232</v>
      </c>
      <c r="AJ193" s="108" t="s">
        <v>1115</v>
      </c>
      <c r="AK193" s="108" t="s">
        <v>1116</v>
      </c>
      <c r="AL193" s="886"/>
      <c r="AM193" s="368"/>
      <c r="AN193" s="887" t="s">
        <v>156</v>
      </c>
      <c r="AO193" s="888"/>
      <c r="AP193" s="56" t="s">
        <v>1055</v>
      </c>
      <c r="AQ193" s="36">
        <f t="shared" ca="1" si="8"/>
        <v>51</v>
      </c>
    </row>
    <row r="194" spans="1:43" s="624" customFormat="1">
      <c r="A194" s="25">
        <f>IF(C194=0,"",SUBTOTAL(3,C$5:C194))</f>
        <v>190</v>
      </c>
      <c r="B194" s="86">
        <v>69</v>
      </c>
      <c r="C194" s="66" t="s">
        <v>1131</v>
      </c>
      <c r="D194" s="25" t="str">
        <f>VLOOKUP(C194,Sheet4!$A$1:$B$300,2,0)</f>
        <v>9222736590</v>
      </c>
      <c r="E194" s="46" t="s">
        <v>1132</v>
      </c>
      <c r="F194" s="98" t="str">
        <f>VLOOKUP(C194,'T4-26 '!$C$125:$E$280,3,0)</f>
        <v>Nguyễn Thị Kiều Ngân</v>
      </c>
      <c r="G194" s="774">
        <f>VLOOKUP(C194,'chuyển xếp 2024'!$C$5:$W$328,17,0)</f>
        <v>5314000</v>
      </c>
      <c r="H194" s="774">
        <f>VLOOKUP(C194,'chuyển xếp 2024'!$C$5:$W$328,19,0)</f>
        <v>0</v>
      </c>
      <c r="I194" s="46" t="s">
        <v>63</v>
      </c>
      <c r="J194" s="63">
        <f t="shared" si="7"/>
        <v>0</v>
      </c>
      <c r="K194" s="56" t="s">
        <v>33</v>
      </c>
      <c r="L194" s="56" t="s">
        <v>34</v>
      </c>
      <c r="M194" s="46"/>
      <c r="N194" s="46" t="s">
        <v>671</v>
      </c>
      <c r="O194" s="57">
        <v>36727</v>
      </c>
      <c r="P194" s="75">
        <v>44641</v>
      </c>
      <c r="Q194" s="97" t="s">
        <v>36</v>
      </c>
      <c r="R194" s="56" t="s">
        <v>1133</v>
      </c>
      <c r="S194" s="626" t="str">
        <f t="shared" ca="1" si="9"/>
        <v xml:space="preserve">4 NĂM 4 THÁNG 29 NGÀY </v>
      </c>
      <c r="T194" s="74" t="s">
        <v>1134</v>
      </c>
      <c r="U194" s="80" t="str">
        <f>VLOOKUP(C194,Sheet5!$B$2:$G$253,6,0)</f>
        <v>092300001623</v>
      </c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108">
        <v>44421</v>
      </c>
      <c r="AH194" s="108"/>
      <c r="AI194" s="46" t="s">
        <v>232</v>
      </c>
      <c r="AJ194" s="627" t="s">
        <v>2660</v>
      </c>
      <c r="AK194" s="627" t="s">
        <v>1135</v>
      </c>
      <c r="AL194" s="627"/>
      <c r="AM194" s="628" t="s">
        <v>1136</v>
      </c>
      <c r="AN194" s="108" t="s">
        <v>156</v>
      </c>
      <c r="AO194" s="108"/>
      <c r="AP194" s="56" t="s">
        <v>1055</v>
      </c>
      <c r="AQ194" s="36">
        <f t="shared" ca="1" si="8"/>
        <v>26</v>
      </c>
    </row>
    <row r="195" spans="1:43" s="624" customFormat="1">
      <c r="A195" s="25">
        <f>IF(C195=0,"",SUBTOTAL(3,C$5:C195))</f>
        <v>191</v>
      </c>
      <c r="B195" s="86">
        <v>70</v>
      </c>
      <c r="C195" s="66" t="s">
        <v>1140</v>
      </c>
      <c r="D195" s="25" t="str">
        <f>VLOOKUP(C195,Sheet4!$A$1:$B$300,2,0)</f>
        <v>9210016739</v>
      </c>
      <c r="E195" s="46" t="s">
        <v>1141</v>
      </c>
      <c r="F195" s="98" t="str">
        <f>VLOOKUP(C195,'T4-26 '!$C$125:$E$280,3,0)</f>
        <v>Nguyễn Đặng Hồng Trâm</v>
      </c>
      <c r="G195" s="774">
        <f>VLOOKUP(C195,'chuyển xếp 2024'!$C$5:$W$328,17,0)</f>
        <v>5314000</v>
      </c>
      <c r="H195" s="774">
        <f>VLOOKUP(C195,'chuyển xếp 2024'!$C$5:$W$328,19,0)</f>
        <v>0</v>
      </c>
      <c r="I195" s="46" t="s">
        <v>63</v>
      </c>
      <c r="J195" s="63">
        <f t="shared" si="7"/>
        <v>0</v>
      </c>
      <c r="K195" s="56" t="s">
        <v>33</v>
      </c>
      <c r="L195" s="56" t="s">
        <v>34</v>
      </c>
      <c r="M195" s="46"/>
      <c r="N195" s="46" t="s">
        <v>671</v>
      </c>
      <c r="O195" s="57">
        <v>31613</v>
      </c>
      <c r="P195" s="75">
        <v>44641</v>
      </c>
      <c r="Q195" s="97" t="s">
        <v>36</v>
      </c>
      <c r="R195" s="56" t="s">
        <v>1142</v>
      </c>
      <c r="S195" s="626" t="str">
        <f t="shared" ca="1" si="9"/>
        <v xml:space="preserve">4 NĂM 4 THÁNG 29 NGÀY </v>
      </c>
      <c r="T195" s="74" t="s">
        <v>1143</v>
      </c>
      <c r="U195" s="80" t="str">
        <f>VLOOKUP(C195,Sheet5!$B$2:$G$253,6,0)</f>
        <v>092186002170</v>
      </c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108">
        <v>42850</v>
      </c>
      <c r="AH195" s="108"/>
      <c r="AI195" s="46" t="s">
        <v>232</v>
      </c>
      <c r="AJ195" s="627" t="s">
        <v>2661</v>
      </c>
      <c r="AK195" s="627" t="s">
        <v>1144</v>
      </c>
      <c r="AL195" s="627"/>
      <c r="AM195" s="628" t="s">
        <v>1145</v>
      </c>
      <c r="AN195" s="108" t="s">
        <v>156</v>
      </c>
      <c r="AO195" s="108"/>
      <c r="AP195" s="56" t="s">
        <v>1055</v>
      </c>
      <c r="AQ195" s="36">
        <f t="shared" ca="1" si="8"/>
        <v>40</v>
      </c>
    </row>
    <row r="196" spans="1:43" s="624" customFormat="1">
      <c r="A196" s="25">
        <f>IF(C196=0,"",SUBTOTAL(3,C$5:C196))</f>
        <v>192</v>
      </c>
      <c r="B196" s="86">
        <v>71</v>
      </c>
      <c r="C196" s="66" t="s">
        <v>1149</v>
      </c>
      <c r="D196" s="25" t="str">
        <f>VLOOKUP(C196,Sheet4!$A$1:$B$300,2,0)</f>
        <v>9223011832</v>
      </c>
      <c r="E196" s="46" t="s">
        <v>1150</v>
      </c>
      <c r="F196" s="98" t="str">
        <f>VLOOKUP(C196,'T4-26 '!$C$125:$E$280,3,0)</f>
        <v>Lê Thanh Nhường</v>
      </c>
      <c r="G196" s="774">
        <f>VLOOKUP(C196,'chuyển xếp 2024'!$C$5:$W$328,17,0)</f>
        <v>5314000</v>
      </c>
      <c r="H196" s="774">
        <f>VLOOKUP(C196,'chuyển xếp 2024'!$C$5:$W$328,19,0)</f>
        <v>0</v>
      </c>
      <c r="I196" s="46" t="s">
        <v>32</v>
      </c>
      <c r="J196" s="63">
        <f t="shared" si="7"/>
        <v>1</v>
      </c>
      <c r="K196" s="56" t="s">
        <v>33</v>
      </c>
      <c r="L196" s="56" t="s">
        <v>34</v>
      </c>
      <c r="M196" s="46"/>
      <c r="N196" s="46" t="s">
        <v>671</v>
      </c>
      <c r="O196" s="57">
        <v>28856</v>
      </c>
      <c r="P196" s="75">
        <v>44641</v>
      </c>
      <c r="Q196" s="97" t="s">
        <v>36</v>
      </c>
      <c r="R196" s="56" t="s">
        <v>1151</v>
      </c>
      <c r="S196" s="626" t="str">
        <f t="shared" ca="1" si="9"/>
        <v xml:space="preserve">4 NĂM 4 THÁNG 29 NGÀY </v>
      </c>
      <c r="T196" s="74" t="s">
        <v>1152</v>
      </c>
      <c r="U196" s="80" t="str">
        <f>VLOOKUP(C196,Sheet5!$B$2:$G$253,6,0)</f>
        <v>092079005165</v>
      </c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108">
        <v>44417</v>
      </c>
      <c r="AH196" s="108"/>
      <c r="AI196" s="46" t="s">
        <v>232</v>
      </c>
      <c r="AJ196" s="627" t="s">
        <v>2662</v>
      </c>
      <c r="AK196" s="627" t="s">
        <v>1153</v>
      </c>
      <c r="AL196" s="627"/>
      <c r="AM196" s="628" t="s">
        <v>1154</v>
      </c>
      <c r="AN196" s="108" t="s">
        <v>156</v>
      </c>
      <c r="AO196" s="108"/>
      <c r="AP196" s="56" t="s">
        <v>1055</v>
      </c>
      <c r="AQ196" s="36">
        <f t="shared" ca="1" si="8"/>
        <v>47</v>
      </c>
    </row>
    <row r="197" spans="1:43" s="624" customFormat="1">
      <c r="A197" s="25">
        <f>IF(C197=0,"",SUBTOTAL(3,C$5:C197))</f>
        <v>193</v>
      </c>
      <c r="B197" s="86">
        <v>72</v>
      </c>
      <c r="C197" s="66" t="s">
        <v>1155</v>
      </c>
      <c r="D197" s="25" t="str">
        <f>VLOOKUP(C197,Sheet4!$A$1:$B$300,2,0)</f>
        <v>9222708767</v>
      </c>
      <c r="E197" s="46" t="s">
        <v>1156</v>
      </c>
      <c r="F197" s="98" t="str">
        <f>VLOOKUP(C197,'T4-26 '!$C$125:$E$280,3,0)</f>
        <v>Võ Văn Hận</v>
      </c>
      <c r="G197" s="774">
        <f>VLOOKUP(C197,'chuyển xếp 2024'!$C$5:$W$328,17,0)</f>
        <v>5314000</v>
      </c>
      <c r="H197" s="774">
        <f>VLOOKUP(C197,'chuyển xếp 2024'!$C$5:$W$328,19,0)</f>
        <v>0</v>
      </c>
      <c r="I197" s="46" t="s">
        <v>32</v>
      </c>
      <c r="J197" s="63">
        <f t="shared" si="7"/>
        <v>1</v>
      </c>
      <c r="K197" s="56" t="s">
        <v>33</v>
      </c>
      <c r="L197" s="56" t="s">
        <v>34</v>
      </c>
      <c r="M197" s="46"/>
      <c r="N197" s="46" t="s">
        <v>671</v>
      </c>
      <c r="O197" s="57">
        <v>34806</v>
      </c>
      <c r="P197" s="75">
        <v>44641</v>
      </c>
      <c r="Q197" s="97" t="s">
        <v>36</v>
      </c>
      <c r="R197" s="56" t="s">
        <v>1157</v>
      </c>
      <c r="S197" s="626" t="str">
        <f t="shared" ca="1" si="9"/>
        <v xml:space="preserve">4 NĂM 4 THÁNG 29 NGÀY </v>
      </c>
      <c r="T197" s="74" t="s">
        <v>1158</v>
      </c>
      <c r="U197" s="80" t="str">
        <f>VLOOKUP(C197,Sheet5!$B$2:$G$253,6,0)</f>
        <v>092095001414</v>
      </c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108">
        <v>42678</v>
      </c>
      <c r="AH197" s="108"/>
      <c r="AI197" s="46" t="s">
        <v>232</v>
      </c>
      <c r="AJ197" s="627" t="s">
        <v>2663</v>
      </c>
      <c r="AK197" s="627" t="s">
        <v>1159</v>
      </c>
      <c r="AL197" s="627"/>
      <c r="AM197" s="628" t="s">
        <v>1160</v>
      </c>
      <c r="AN197" s="108" t="s">
        <v>156</v>
      </c>
      <c r="AO197" s="108"/>
      <c r="AP197" s="56" t="s">
        <v>1055</v>
      </c>
      <c r="AQ197" s="36">
        <f t="shared" ca="1" si="8"/>
        <v>31</v>
      </c>
    </row>
    <row r="198" spans="1:43" s="624" customFormat="1">
      <c r="A198" s="25">
        <f>IF(C198=0,"",SUBTOTAL(3,C$5:C198))</f>
        <v>194</v>
      </c>
      <c r="B198" s="86">
        <v>73</v>
      </c>
      <c r="C198" s="66" t="s">
        <v>1161</v>
      </c>
      <c r="D198" s="25" t="str">
        <f>VLOOKUP(C198,Sheet4!$A$1:$B$300,2,0)</f>
        <v>9208007845</v>
      </c>
      <c r="E198" s="46" t="s">
        <v>1162</v>
      </c>
      <c r="F198" s="98" t="str">
        <f>VLOOKUP(C198,'T4-26 '!$C$125:$E$280,3,0)</f>
        <v>Nguyễn Tấn Lộc</v>
      </c>
      <c r="G198" s="774">
        <f>VLOOKUP(C198,'chuyển xếp 2024'!$C$5:$W$328,17,0)</f>
        <v>5314000</v>
      </c>
      <c r="H198" s="774">
        <f>VLOOKUP(C198,'chuyển xếp 2024'!$C$5:$W$328,19,0)</f>
        <v>0</v>
      </c>
      <c r="I198" s="46" t="s">
        <v>32</v>
      </c>
      <c r="J198" s="63">
        <f t="shared" si="7"/>
        <v>1</v>
      </c>
      <c r="K198" s="56" t="s">
        <v>33</v>
      </c>
      <c r="L198" s="56" t="s">
        <v>34</v>
      </c>
      <c r="M198" s="46"/>
      <c r="N198" s="46" t="s">
        <v>671</v>
      </c>
      <c r="O198" s="57">
        <v>32429</v>
      </c>
      <c r="P198" s="75">
        <v>44641</v>
      </c>
      <c r="Q198" s="97" t="s">
        <v>36</v>
      </c>
      <c r="R198" s="56" t="s">
        <v>1163</v>
      </c>
      <c r="S198" s="626" t="str">
        <f t="shared" ca="1" si="9"/>
        <v xml:space="preserve">4 NĂM 4 THÁNG 29 NGÀY </v>
      </c>
      <c r="T198" s="74" t="s">
        <v>1164</v>
      </c>
      <c r="U198" s="80" t="str">
        <f>VLOOKUP(C198,Sheet5!$B$2:$G$253,6,0)</f>
        <v>092088012980</v>
      </c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108">
        <v>44518</v>
      </c>
      <c r="AH198" s="108"/>
      <c r="AI198" s="46" t="s">
        <v>232</v>
      </c>
      <c r="AJ198" s="627" t="s">
        <v>2661</v>
      </c>
      <c r="AK198" s="627" t="s">
        <v>1144</v>
      </c>
      <c r="AL198" s="627"/>
      <c r="AM198" s="628" t="s">
        <v>1165</v>
      </c>
      <c r="AN198" s="108" t="s">
        <v>156</v>
      </c>
      <c r="AO198" s="108"/>
      <c r="AP198" s="56" t="s">
        <v>1055</v>
      </c>
      <c r="AQ198" s="36">
        <f t="shared" ca="1" si="8"/>
        <v>37</v>
      </c>
    </row>
    <row r="199" spans="1:43" s="624" customFormat="1">
      <c r="A199" s="25">
        <f>IF(C199=0,"",SUBTOTAL(3,C$5:C199))</f>
        <v>195</v>
      </c>
      <c r="B199" s="86">
        <v>74</v>
      </c>
      <c r="C199" s="369" t="s">
        <v>1173</v>
      </c>
      <c r="D199" s="25" t="str">
        <f>VLOOKUP(C199,Sheet4!$A$1:$B$300,2,0)</f>
        <v>9221626158</v>
      </c>
      <c r="E199" s="370" t="s">
        <v>1174</v>
      </c>
      <c r="F199" s="98" t="str">
        <f>VLOOKUP(C199,'T4-26 '!$C$125:$E$280,3,0)</f>
        <v>Trần Văn Trung</v>
      </c>
      <c r="G199" s="774">
        <f>VLOOKUP(C199,'chuyển xếp 2024'!$C$5:$W$328,17,0)</f>
        <v>5314000</v>
      </c>
      <c r="H199" s="774">
        <f>VLOOKUP(C199,'chuyển xếp 2024'!$C$5:$W$328,19,0)</f>
        <v>0</v>
      </c>
      <c r="I199" s="46" t="s">
        <v>32</v>
      </c>
      <c r="J199" s="63">
        <f t="shared" si="7"/>
        <v>1</v>
      </c>
      <c r="K199" s="56" t="s">
        <v>33</v>
      </c>
      <c r="L199" s="56" t="s">
        <v>34</v>
      </c>
      <c r="M199" s="46"/>
      <c r="N199" s="46" t="s">
        <v>671</v>
      </c>
      <c r="O199" s="57">
        <v>27284</v>
      </c>
      <c r="P199" s="75">
        <v>44768</v>
      </c>
      <c r="Q199" s="97" t="s">
        <v>36</v>
      </c>
      <c r="R199" s="56" t="s">
        <v>1176</v>
      </c>
      <c r="S199" s="626" t="str">
        <f t="shared" ca="1" si="9"/>
        <v xml:space="preserve">4 NĂM 0 THÁNG 24 NGÀY </v>
      </c>
      <c r="T199" s="74" t="s">
        <v>1177</v>
      </c>
      <c r="U199" s="80" t="str">
        <f>VLOOKUP(C199,Sheet5!$B$2:$G$253,6,0)</f>
        <v>092074004968</v>
      </c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108">
        <v>41009</v>
      </c>
      <c r="AH199" s="108"/>
      <c r="AI199" s="46" t="s">
        <v>232</v>
      </c>
      <c r="AJ199" s="108" t="s">
        <v>1178</v>
      </c>
      <c r="AK199" s="627" t="s">
        <v>1179</v>
      </c>
      <c r="AL199" s="627"/>
      <c r="AM199" s="628" t="s">
        <v>1180</v>
      </c>
      <c r="AN199" s="108" t="s">
        <v>156</v>
      </c>
      <c r="AO199" s="108"/>
      <c r="AP199" s="56" t="s">
        <v>1055</v>
      </c>
      <c r="AQ199" s="36">
        <f t="shared" ca="1" si="8"/>
        <v>51</v>
      </c>
    </row>
    <row r="200" spans="1:43" s="624" customFormat="1">
      <c r="A200" s="25">
        <f>IF(C200=0,"",SUBTOTAL(3,C$5:C200))</f>
        <v>196</v>
      </c>
      <c r="B200" s="86">
        <v>75</v>
      </c>
      <c r="C200" s="369" t="s">
        <v>1181</v>
      </c>
      <c r="D200" s="25" t="str">
        <f>VLOOKUP(C200,Sheet4!$A$1:$B$300,2,0)</f>
        <v>9208009997</v>
      </c>
      <c r="E200" s="370" t="s">
        <v>1182</v>
      </c>
      <c r="F200" s="98" t="str">
        <f>VLOOKUP(C200,'T4-26 '!$C$125:$E$280,3,0)</f>
        <v>Huỳnh Văn Giàu</v>
      </c>
      <c r="G200" s="774">
        <f>VLOOKUP(C200,'chuyển xếp 2024'!$C$5:$W$328,17,0)</f>
        <v>5314000</v>
      </c>
      <c r="H200" s="774">
        <f>VLOOKUP(C200,'chuyển xếp 2024'!$C$5:$W$328,19,0)</f>
        <v>0</v>
      </c>
      <c r="I200" s="46" t="s">
        <v>32</v>
      </c>
      <c r="J200" s="63">
        <f t="shared" si="7"/>
        <v>1</v>
      </c>
      <c r="K200" s="56" t="s">
        <v>33</v>
      </c>
      <c r="L200" s="56" t="s">
        <v>34</v>
      </c>
      <c r="M200" s="46"/>
      <c r="N200" s="46" t="s">
        <v>671</v>
      </c>
      <c r="O200" s="57">
        <v>29260</v>
      </c>
      <c r="P200" s="75">
        <v>44768</v>
      </c>
      <c r="Q200" s="97" t="s">
        <v>36</v>
      </c>
      <c r="R200" s="56" t="s">
        <v>1183</v>
      </c>
      <c r="S200" s="626" t="str">
        <f t="shared" ca="1" si="9"/>
        <v xml:space="preserve">4 NĂM 0 THÁNG 24 NGÀY </v>
      </c>
      <c r="T200" s="74" t="s">
        <v>1184</v>
      </c>
      <c r="U200" s="80" t="str">
        <f>VLOOKUP(C200,Sheet5!$B$2:$G$253,6,0)</f>
        <v>092080002005</v>
      </c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108">
        <v>44317</v>
      </c>
      <c r="AH200" s="108"/>
      <c r="AI200" s="46" t="s">
        <v>232</v>
      </c>
      <c r="AJ200" s="108" t="s">
        <v>1178</v>
      </c>
      <c r="AK200" s="627" t="s">
        <v>953</v>
      </c>
      <c r="AL200" s="627"/>
      <c r="AM200" s="628" t="s">
        <v>1185</v>
      </c>
      <c r="AN200" s="108" t="s">
        <v>156</v>
      </c>
      <c r="AO200" s="108"/>
      <c r="AP200" s="56" t="s">
        <v>1055</v>
      </c>
      <c r="AQ200" s="36">
        <f t="shared" ca="1" si="8"/>
        <v>46</v>
      </c>
    </row>
    <row r="201" spans="1:43" s="624" customFormat="1">
      <c r="A201" s="25">
        <f>IF(C201=0,"",SUBTOTAL(3,C$5:C201))</f>
        <v>197</v>
      </c>
      <c r="B201" s="86">
        <v>76</v>
      </c>
      <c r="C201" s="369" t="s">
        <v>1193</v>
      </c>
      <c r="D201" s="25" t="str">
        <f>VLOOKUP(C201,Sheet4!$A$1:$B$300,2,0)</f>
        <v>8723383361</v>
      </c>
      <c r="E201" s="370" t="s">
        <v>1194</v>
      </c>
      <c r="F201" s="98" t="str">
        <f>VLOOKUP(C201,'T4-26 '!$C$125:$E$280,3,0)</f>
        <v>Nguyễn Hoàng Thảo</v>
      </c>
      <c r="G201" s="774">
        <f>VLOOKUP(C201,'chuyển xếp 2024'!$C$5:$W$328,17,0)</f>
        <v>5314000</v>
      </c>
      <c r="H201" s="774">
        <f>VLOOKUP(C201,'chuyển xếp 2024'!$C$5:$W$328,19,0)</f>
        <v>0</v>
      </c>
      <c r="I201" s="46" t="s">
        <v>32</v>
      </c>
      <c r="J201" s="63">
        <f t="shared" si="7"/>
        <v>1</v>
      </c>
      <c r="K201" s="56" t="s">
        <v>33</v>
      </c>
      <c r="L201" s="56" t="s">
        <v>34</v>
      </c>
      <c r="M201" s="46"/>
      <c r="N201" s="46" t="s">
        <v>671</v>
      </c>
      <c r="O201" s="57">
        <v>36768</v>
      </c>
      <c r="P201" s="75">
        <v>44776</v>
      </c>
      <c r="Q201" s="97" t="s">
        <v>36</v>
      </c>
      <c r="R201" s="56" t="s">
        <v>1195</v>
      </c>
      <c r="S201" s="626" t="str">
        <f t="shared" ca="1" si="9"/>
        <v xml:space="preserve">4 NĂM 0 THÁNG 16 NGÀY </v>
      </c>
      <c r="T201" s="74" t="s">
        <v>1196</v>
      </c>
      <c r="U201" s="80" t="str">
        <f>VLOOKUP(C201,Sheet5!$B$2:$G$253,6,0)</f>
        <v>087200014852</v>
      </c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108">
        <v>44326</v>
      </c>
      <c r="AH201" s="108"/>
      <c r="AI201" s="46" t="s">
        <v>232</v>
      </c>
      <c r="AJ201" s="108" t="s">
        <v>1197</v>
      </c>
      <c r="AK201" s="627" t="s">
        <v>1198</v>
      </c>
      <c r="AL201" s="627"/>
      <c r="AM201" s="628" t="s">
        <v>1199</v>
      </c>
      <c r="AN201" s="108" t="s">
        <v>156</v>
      </c>
      <c r="AO201" s="108"/>
      <c r="AP201" s="56" t="s">
        <v>1055</v>
      </c>
      <c r="AQ201" s="36">
        <f t="shared" ca="1" si="8"/>
        <v>25</v>
      </c>
    </row>
    <row r="202" spans="1:43" s="624" customFormat="1">
      <c r="A202" s="25">
        <f>IF(C202=0,"",SUBTOTAL(3,C$5:C202))</f>
        <v>198</v>
      </c>
      <c r="B202" s="86">
        <v>77</v>
      </c>
      <c r="C202" s="369" t="s">
        <v>1482</v>
      </c>
      <c r="D202" s="25" t="str">
        <f>VLOOKUP(C202,Sheet4!$A$1:$B$300,2,0)</f>
        <v>8222279576</v>
      </c>
      <c r="E202" s="370" t="s">
        <v>1400</v>
      </c>
      <c r="F202" s="98" t="str">
        <f>VLOOKUP(C202,'T4-26 '!$C$125:$E$280,3,0)</f>
        <v>Trần Văn De</v>
      </c>
      <c r="G202" s="774">
        <f>VLOOKUP(C202,'chuyển xếp 2024'!$C$5:$W$328,17,0)</f>
        <v>5061000</v>
      </c>
      <c r="H202" s="774">
        <f>VLOOKUP(C202,'chuyển xếp 2024'!$C$5:$W$328,19,0)</f>
        <v>0</v>
      </c>
      <c r="I202" s="46" t="s">
        <v>32</v>
      </c>
      <c r="J202" s="63">
        <f t="shared" si="7"/>
        <v>1</v>
      </c>
      <c r="K202" s="56" t="s">
        <v>33</v>
      </c>
      <c r="L202" s="56" t="s">
        <v>34</v>
      </c>
      <c r="M202" s="46"/>
      <c r="N202" s="46" t="s">
        <v>671</v>
      </c>
      <c r="O202" s="107">
        <v>30912</v>
      </c>
      <c r="P202" s="75">
        <v>44973</v>
      </c>
      <c r="Q202" s="97" t="s">
        <v>36</v>
      </c>
      <c r="R202" s="56" t="s">
        <v>1401</v>
      </c>
      <c r="S202" s="626" t="str">
        <f t="shared" ca="1" si="9"/>
        <v xml:space="preserve">3 NĂM 6 THÁNG 3 NGÀY </v>
      </c>
      <c r="T202" s="74" t="s">
        <v>1428</v>
      </c>
      <c r="U202" s="80" t="str">
        <f>VLOOKUP(C202,Sheet5!$B$2:$G$253,6,0)</f>
        <v>082084027185</v>
      </c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108" t="s">
        <v>1429</v>
      </c>
      <c r="AH202" s="108"/>
      <c r="AI202" s="46" t="s">
        <v>232</v>
      </c>
      <c r="AJ202" s="108" t="s">
        <v>1430</v>
      </c>
      <c r="AK202" s="627" t="s">
        <v>1431</v>
      </c>
      <c r="AL202" s="627" t="s">
        <v>1432</v>
      </c>
      <c r="AM202" s="628" t="s">
        <v>1433</v>
      </c>
      <c r="AN202" s="108" t="s">
        <v>156</v>
      </c>
      <c r="AO202" s="108"/>
      <c r="AP202" s="56" t="s">
        <v>1055</v>
      </c>
      <c r="AQ202" s="36">
        <f t="shared" ca="1" si="8"/>
        <v>42</v>
      </c>
    </row>
    <row r="203" spans="1:43" s="624" customFormat="1">
      <c r="A203" s="25">
        <f>IF(C203=0,"",SUBTOTAL(3,C$5:C203))</f>
        <v>199</v>
      </c>
      <c r="B203" s="86">
        <v>78</v>
      </c>
      <c r="C203" s="369" t="s">
        <v>1486</v>
      </c>
      <c r="D203" s="25" t="str">
        <f>VLOOKUP(C203,Sheet4!$A$1:$B$300,2,0)</f>
        <v>9222137812</v>
      </c>
      <c r="E203" s="370" t="s">
        <v>1405</v>
      </c>
      <c r="F203" s="98" t="str">
        <f>VLOOKUP(C203,'T4-26 '!$C$125:$E$280,3,0)</f>
        <v>Nguyễn Thanh Dũng</v>
      </c>
      <c r="G203" s="774">
        <f>VLOOKUP(C203,'chuyển xếp 2024'!$C$5:$W$328,17,0)</f>
        <v>5061000</v>
      </c>
      <c r="H203" s="774">
        <f>VLOOKUP(C203,'chuyển xếp 2024'!$C$5:$W$328,19,0)</f>
        <v>0</v>
      </c>
      <c r="I203" s="46" t="s">
        <v>32</v>
      </c>
      <c r="J203" s="63">
        <f t="shared" si="7"/>
        <v>1</v>
      </c>
      <c r="K203" s="56" t="s">
        <v>33</v>
      </c>
      <c r="L203" s="56" t="s">
        <v>34</v>
      </c>
      <c r="M203" s="46"/>
      <c r="N203" s="46" t="s">
        <v>671</v>
      </c>
      <c r="O203" s="107">
        <v>27395</v>
      </c>
      <c r="P203" s="75">
        <v>44973</v>
      </c>
      <c r="Q203" s="97" t="s">
        <v>36</v>
      </c>
      <c r="R203" s="56" t="s">
        <v>1406</v>
      </c>
      <c r="S203" s="626" t="str">
        <f t="shared" ca="1" si="9"/>
        <v xml:space="preserve">3 NĂM 6 THÁNG 3 NGÀY </v>
      </c>
      <c r="T203" s="74" t="s">
        <v>1437</v>
      </c>
      <c r="U203" s="80" t="str">
        <f>VLOOKUP(C203,Sheet5!$B$2:$G$253,6,0)</f>
        <v>092075008278</v>
      </c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108">
        <v>44447</v>
      </c>
      <c r="AH203" s="108"/>
      <c r="AI203" s="46" t="s">
        <v>232</v>
      </c>
      <c r="AJ203" s="108" t="s">
        <v>1178</v>
      </c>
      <c r="AK203" s="627" t="s">
        <v>1179</v>
      </c>
      <c r="AL203" s="627"/>
      <c r="AM203" s="628"/>
      <c r="AN203" s="108" t="s">
        <v>156</v>
      </c>
      <c r="AO203" s="108"/>
      <c r="AP203" s="56" t="s">
        <v>1055</v>
      </c>
      <c r="AQ203" s="36">
        <f t="shared" ca="1" si="8"/>
        <v>51</v>
      </c>
    </row>
    <row r="204" spans="1:43" s="1039" customFormat="1">
      <c r="A204" s="446">
        <f>IF(C204=0,"",SUBTOTAL(3,C$5:C204))</f>
        <v>200</v>
      </c>
      <c r="B204" s="86">
        <v>79</v>
      </c>
      <c r="C204" s="929" t="s">
        <v>1489</v>
      </c>
      <c r="D204" s="446" t="str">
        <f>VLOOKUP(C204,Sheet4!$A$1:$B$300,2,0)</f>
        <v>9222743471</v>
      </c>
      <c r="E204" s="524" t="s">
        <v>1410</v>
      </c>
      <c r="F204" s="98" t="e">
        <f>VLOOKUP(C204,'T4-26 '!$C$125:$E$280,3,0)</f>
        <v>#N/A</v>
      </c>
      <c r="G204" s="774">
        <f>VLOOKUP(C204,'chuyển xếp 2024'!$C$5:$W$328,17,0)</f>
        <v>5061000</v>
      </c>
      <c r="H204" s="1033">
        <f>VLOOKUP(C204,'chuyển xếp 2024'!$C$5:$W$328,19,0)</f>
        <v>0</v>
      </c>
      <c r="I204" s="453" t="s">
        <v>32</v>
      </c>
      <c r="J204" s="447">
        <f t="shared" si="7"/>
        <v>1</v>
      </c>
      <c r="K204" s="448" t="s">
        <v>33</v>
      </c>
      <c r="L204" s="448" t="s">
        <v>34</v>
      </c>
      <c r="M204" s="453"/>
      <c r="N204" s="453" t="s">
        <v>671</v>
      </c>
      <c r="O204" s="450">
        <v>29221</v>
      </c>
      <c r="P204" s="452">
        <v>44973</v>
      </c>
      <c r="Q204" s="1042" t="s">
        <v>36</v>
      </c>
      <c r="R204" s="448" t="s">
        <v>1411</v>
      </c>
      <c r="S204" s="1036" t="str">
        <f t="shared" ca="1" si="9"/>
        <v xml:space="preserve">3 NĂM 6 THÁNG 3 NGÀY </v>
      </c>
      <c r="T204" s="525" t="s">
        <v>1442</v>
      </c>
      <c r="U204" s="451" t="str">
        <f>VLOOKUP(C204,Sheet5!$B$2:$G$253,6,0)</f>
        <v>092080005824</v>
      </c>
      <c r="V204" s="451"/>
      <c r="W204" s="451"/>
      <c r="X204" s="451"/>
      <c r="Y204" s="451"/>
      <c r="Z204" s="451"/>
      <c r="AA204" s="451"/>
      <c r="AB204" s="451"/>
      <c r="AC204" s="451"/>
      <c r="AD204" s="451"/>
      <c r="AE204" s="451"/>
      <c r="AF204" s="451"/>
      <c r="AG204" s="454">
        <v>44422</v>
      </c>
      <c r="AH204" s="454"/>
      <c r="AI204" s="453" t="s">
        <v>232</v>
      </c>
      <c r="AJ204" s="454" t="s">
        <v>1443</v>
      </c>
      <c r="AK204" s="1037" t="s">
        <v>1444</v>
      </c>
      <c r="AL204" s="1037"/>
      <c r="AM204" s="1038"/>
      <c r="AN204" s="454" t="s">
        <v>156</v>
      </c>
      <c r="AO204" s="454"/>
      <c r="AP204" s="448" t="s">
        <v>1055</v>
      </c>
      <c r="AQ204" s="455">
        <f t="shared" ca="1" si="8"/>
        <v>46</v>
      </c>
    </row>
    <row r="205" spans="1:43" s="624" customFormat="1">
      <c r="A205" s="25">
        <f>IF(C205=0,"",SUBTOTAL(3,C$5:C205))</f>
        <v>201</v>
      </c>
      <c r="B205" s="86">
        <v>80</v>
      </c>
      <c r="C205" s="369" t="s">
        <v>1490</v>
      </c>
      <c r="D205" s="25" t="str">
        <f>VLOOKUP(C205,Sheet4!$A$1:$B$300,2,0)</f>
        <v>9208007825</v>
      </c>
      <c r="E205" s="370" t="s">
        <v>1412</v>
      </c>
      <c r="F205" s="98" t="str">
        <f>VLOOKUP(C205,'T4-26 '!$C$125:$E$280,3,0)</f>
        <v>Lê Thanh Tùng</v>
      </c>
      <c r="G205" s="774">
        <f>VLOOKUP(C205,'chuyển xếp 2024'!$C$5:$W$328,17,0)</f>
        <v>5061000</v>
      </c>
      <c r="H205" s="774">
        <f>VLOOKUP(C205,'chuyển xếp 2024'!$C$5:$W$328,19,0)</f>
        <v>0</v>
      </c>
      <c r="I205" s="46" t="s">
        <v>32</v>
      </c>
      <c r="J205" s="63">
        <f t="shared" si="7"/>
        <v>1</v>
      </c>
      <c r="K205" s="56" t="s">
        <v>33</v>
      </c>
      <c r="L205" s="56" t="s">
        <v>34</v>
      </c>
      <c r="M205" s="46"/>
      <c r="N205" s="46" t="s">
        <v>671</v>
      </c>
      <c r="O205" s="107">
        <v>31652</v>
      </c>
      <c r="P205" s="75">
        <v>44973</v>
      </c>
      <c r="Q205" s="97" t="s">
        <v>36</v>
      </c>
      <c r="R205" s="56" t="s">
        <v>1413</v>
      </c>
      <c r="S205" s="626" t="str">
        <f t="shared" ca="1" si="9"/>
        <v xml:space="preserve">3 NĂM 6 THÁNG 3 NGÀY </v>
      </c>
      <c r="T205" s="74" t="s">
        <v>1445</v>
      </c>
      <c r="U205" s="80" t="str">
        <f>VLOOKUP(C205,Sheet5!$B$2:$G$253,6,0)</f>
        <v>092086005960</v>
      </c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108">
        <v>44477</v>
      </c>
      <c r="AH205" s="108"/>
      <c r="AI205" s="46" t="s">
        <v>232</v>
      </c>
      <c r="AJ205" s="108" t="s">
        <v>1446</v>
      </c>
      <c r="AK205" s="627" t="s">
        <v>1447</v>
      </c>
      <c r="AL205" s="627"/>
      <c r="AM205" s="628"/>
      <c r="AN205" s="108" t="s">
        <v>156</v>
      </c>
      <c r="AO205" s="108"/>
      <c r="AP205" s="56" t="s">
        <v>1055</v>
      </c>
      <c r="AQ205" s="36">
        <f t="shared" ca="1" si="8"/>
        <v>39</v>
      </c>
    </row>
    <row r="206" spans="1:43" s="624" customFormat="1">
      <c r="A206" s="25">
        <f>IF(C206=0,"",SUBTOTAL(3,C$5:C206))</f>
        <v>202</v>
      </c>
      <c r="B206" s="86">
        <v>81</v>
      </c>
      <c r="C206" s="369" t="s">
        <v>1494</v>
      </c>
      <c r="D206" s="25" t="str">
        <f>VLOOKUP(C206,Sheet4!$A$1:$B$300,2,0)</f>
        <v>9214005754</v>
      </c>
      <c r="E206" s="370" t="s">
        <v>1420</v>
      </c>
      <c r="F206" s="98" t="str">
        <f>VLOOKUP(C206,'T4-26 '!$C$125:$E$280,3,0)</f>
        <v>Nguyễn Thành Thái</v>
      </c>
      <c r="G206" s="774">
        <f>VLOOKUP(C206,'chuyển xếp 2024'!$C$5:$W$328,17,0)</f>
        <v>5061000</v>
      </c>
      <c r="H206" s="774">
        <f>VLOOKUP(C206,'chuyển xếp 2024'!$C$5:$W$328,19,0)</f>
        <v>0</v>
      </c>
      <c r="I206" s="46" t="s">
        <v>32</v>
      </c>
      <c r="J206" s="63">
        <f t="shared" si="7"/>
        <v>1</v>
      </c>
      <c r="K206" s="56" t="s">
        <v>33</v>
      </c>
      <c r="L206" s="56" t="s">
        <v>34</v>
      </c>
      <c r="M206" s="46"/>
      <c r="N206" s="46" t="s">
        <v>671</v>
      </c>
      <c r="O206" s="234">
        <v>30665</v>
      </c>
      <c r="P206" s="75">
        <v>44980</v>
      </c>
      <c r="Q206" s="97" t="s">
        <v>36</v>
      </c>
      <c r="R206" s="56" t="s">
        <v>1418</v>
      </c>
      <c r="S206" s="626" t="str">
        <f t="shared" ca="1" si="9"/>
        <v xml:space="preserve">3 NĂM 5 THÁNG 27 NGÀY </v>
      </c>
      <c r="T206" s="74" t="s">
        <v>1452</v>
      </c>
      <c r="U206" s="80" t="str">
        <f>VLOOKUP(C206,Sheet5!$B$2:$G$253,6,0)</f>
        <v>092083012314</v>
      </c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108">
        <v>44447</v>
      </c>
      <c r="AH206" s="108"/>
      <c r="AI206" s="46" t="s">
        <v>232</v>
      </c>
      <c r="AJ206" s="108" t="s">
        <v>1453</v>
      </c>
      <c r="AK206" s="627" t="s">
        <v>1011</v>
      </c>
      <c r="AL206" s="627"/>
      <c r="AM206" s="628" t="s">
        <v>1454</v>
      </c>
      <c r="AN206" s="108" t="s">
        <v>156</v>
      </c>
      <c r="AO206" s="108"/>
      <c r="AP206" s="56" t="s">
        <v>1055</v>
      </c>
      <c r="AQ206" s="36">
        <f t="shared" ca="1" si="8"/>
        <v>42</v>
      </c>
    </row>
    <row r="207" spans="1:43" s="624" customFormat="1">
      <c r="A207" s="25">
        <f>IF(C207=0,"",SUBTOTAL(3,C$5:C207))</f>
        <v>203</v>
      </c>
      <c r="B207" s="86">
        <v>82</v>
      </c>
      <c r="C207" s="369" t="s">
        <v>1928</v>
      </c>
      <c r="D207" s="25" t="str">
        <f>VLOOKUP(C207,Sheet4!$A$1:$B$300,2,0)</f>
        <v>9222463402</v>
      </c>
      <c r="E207" s="370" t="s">
        <v>1873</v>
      </c>
      <c r="F207" s="98" t="str">
        <f>VLOOKUP(C207,'T4-26 '!$C$125:$E$280,3,0)</f>
        <v xml:space="preserve">Huỳnh Văn Linh </v>
      </c>
      <c r="G207" s="774">
        <f>VLOOKUP(C207,'chuyển xếp 2024'!$C$5:$W$328,17,0)</f>
        <v>5061000</v>
      </c>
      <c r="H207" s="774">
        <f>VLOOKUP(C207,'chuyển xếp 2024'!$C$5:$W$328,19,0)</f>
        <v>0</v>
      </c>
      <c r="I207" s="46" t="s">
        <v>1872</v>
      </c>
      <c r="J207" s="63">
        <f t="shared" si="7"/>
        <v>1</v>
      </c>
      <c r="K207" s="56" t="s">
        <v>33</v>
      </c>
      <c r="L207" s="56" t="s">
        <v>34</v>
      </c>
      <c r="M207" s="46"/>
      <c r="N207" s="46" t="s">
        <v>671</v>
      </c>
      <c r="O207" s="234">
        <v>33407</v>
      </c>
      <c r="P207" s="75">
        <v>45170</v>
      </c>
      <c r="Q207" s="97" t="s">
        <v>36</v>
      </c>
      <c r="R207" s="56" t="s">
        <v>1982</v>
      </c>
      <c r="S207" s="626" t="str">
        <f t="shared" ca="1" si="9"/>
        <v xml:space="preserve">2 NĂM 11 THÁNG 18 NGÀY </v>
      </c>
      <c r="T207" s="74" t="s">
        <v>1874</v>
      </c>
      <c r="U207" s="80" t="s">
        <v>1874</v>
      </c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108">
        <v>44270</v>
      </c>
      <c r="AH207" s="108"/>
      <c r="AI207" s="46" t="s">
        <v>232</v>
      </c>
      <c r="AJ207" s="108" t="s">
        <v>1875</v>
      </c>
      <c r="AK207" s="627" t="s">
        <v>1876</v>
      </c>
      <c r="AL207" s="627"/>
      <c r="AM207" s="628"/>
      <c r="AN207" s="108" t="s">
        <v>156</v>
      </c>
      <c r="AO207" s="108"/>
      <c r="AP207" s="56" t="s">
        <v>1055</v>
      </c>
      <c r="AQ207" s="36">
        <f t="shared" ca="1" si="8"/>
        <v>35</v>
      </c>
    </row>
    <row r="208" spans="1:43" s="624" customFormat="1">
      <c r="A208" s="25">
        <f>IF(C208=0,"",SUBTOTAL(3,C$5:C208))</f>
        <v>204</v>
      </c>
      <c r="B208" s="86">
        <v>83</v>
      </c>
      <c r="C208" s="369" t="s">
        <v>1929</v>
      </c>
      <c r="D208" s="25" t="str">
        <f>VLOOKUP(C208,Sheet4!$A$1:$B$300,2,0)</f>
        <v>8724018696</v>
      </c>
      <c r="E208" s="370" t="s">
        <v>1715</v>
      </c>
      <c r="F208" s="98" t="str">
        <f>VLOOKUP(C208,'T4-26 '!$C$125:$E$280,3,0)</f>
        <v>Nguyễn Văn Nghĩa</v>
      </c>
      <c r="G208" s="774">
        <f>VLOOKUP(C208,'chuyển xếp 2024'!$C$5:$W$328,17,0)</f>
        <v>5061000</v>
      </c>
      <c r="H208" s="774">
        <f>VLOOKUP(C208,'chuyển xếp 2024'!$C$5:$W$328,19,0)</f>
        <v>0</v>
      </c>
      <c r="I208" s="46" t="s">
        <v>1872</v>
      </c>
      <c r="J208" s="63">
        <f t="shared" ref="J208:J270" si="10">IF(I208="nữ",0,1)</f>
        <v>1</v>
      </c>
      <c r="K208" s="56" t="s">
        <v>33</v>
      </c>
      <c r="L208" s="56" t="s">
        <v>34</v>
      </c>
      <c r="M208" s="46"/>
      <c r="N208" s="46" t="s">
        <v>671</v>
      </c>
      <c r="O208" s="234">
        <v>36823</v>
      </c>
      <c r="P208" s="75">
        <v>45170</v>
      </c>
      <c r="Q208" s="97" t="s">
        <v>36</v>
      </c>
      <c r="R208" s="56" t="s">
        <v>1983</v>
      </c>
      <c r="S208" s="626" t="str">
        <f t="shared" ca="1" si="9"/>
        <v xml:space="preserve">2 NĂM 11 THÁNG 18 NGÀY </v>
      </c>
      <c r="T208" s="74" t="s">
        <v>1877</v>
      </c>
      <c r="U208" s="80" t="s">
        <v>1877</v>
      </c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108">
        <v>44866</v>
      </c>
      <c r="AH208" s="108"/>
      <c r="AI208" s="46" t="s">
        <v>232</v>
      </c>
      <c r="AJ208" s="108" t="s">
        <v>1878</v>
      </c>
      <c r="AK208" s="627" t="s">
        <v>1879</v>
      </c>
      <c r="AL208" s="627"/>
      <c r="AM208" s="628"/>
      <c r="AN208" s="108" t="s">
        <v>156</v>
      </c>
      <c r="AO208" s="108"/>
      <c r="AP208" s="56" t="s">
        <v>1055</v>
      </c>
      <c r="AQ208" s="36">
        <f t="shared" ca="1" si="8"/>
        <v>25</v>
      </c>
    </row>
    <row r="209" spans="1:43" s="624" customFormat="1">
      <c r="A209" s="25">
        <f>IF(C209=0,"",SUBTOTAL(3,C$5:C209))</f>
        <v>205</v>
      </c>
      <c r="B209" s="86">
        <v>84</v>
      </c>
      <c r="C209" s="369" t="s">
        <v>1933</v>
      </c>
      <c r="D209" s="25" t="str">
        <f>VLOOKUP(C209,Sheet4!$A$1:$B$300,2,0)</f>
        <v>6506006793</v>
      </c>
      <c r="E209" s="370" t="s">
        <v>1624</v>
      </c>
      <c r="F209" s="98" t="str">
        <f>VLOOKUP(C209,'T4-26 '!$C$125:$E$280,3,0)</f>
        <v>Nguyễn Văn Ngon</v>
      </c>
      <c r="G209" s="774">
        <f>VLOOKUP(C209,'chuyển xếp 2024'!$C$5:$W$328,17,0)</f>
        <v>5061000</v>
      </c>
      <c r="H209" s="774">
        <f>VLOOKUP(C209,'chuyển xếp 2024'!$C$5:$W$328,19,0)</f>
        <v>0</v>
      </c>
      <c r="I209" s="46" t="s">
        <v>1872</v>
      </c>
      <c r="J209" s="63">
        <f t="shared" si="10"/>
        <v>1</v>
      </c>
      <c r="K209" s="56" t="s">
        <v>33</v>
      </c>
      <c r="L209" s="56" t="s">
        <v>34</v>
      </c>
      <c r="M209" s="46"/>
      <c r="N209" s="46" t="s">
        <v>671</v>
      </c>
      <c r="O209" s="234">
        <v>30885</v>
      </c>
      <c r="P209" s="75">
        <v>45170</v>
      </c>
      <c r="Q209" s="97" t="s">
        <v>36</v>
      </c>
      <c r="R209" s="56" t="s">
        <v>1985</v>
      </c>
      <c r="S209" s="626" t="str">
        <f t="shared" ca="1" si="9"/>
        <v xml:space="preserve">2 NĂM 11 THÁNG 18 NGÀY </v>
      </c>
      <c r="T209" s="74" t="s">
        <v>1884</v>
      </c>
      <c r="U209" s="80" t="s">
        <v>1884</v>
      </c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108">
        <v>44326</v>
      </c>
      <c r="AH209" s="108"/>
      <c r="AI209" s="46" t="s">
        <v>232</v>
      </c>
      <c r="AJ209" s="108" t="s">
        <v>1451</v>
      </c>
      <c r="AK209" s="627" t="s">
        <v>756</v>
      </c>
      <c r="AL209" s="627"/>
      <c r="AM209" s="628"/>
      <c r="AN209" s="108" t="s">
        <v>156</v>
      </c>
      <c r="AO209" s="108"/>
      <c r="AP209" s="56" t="s">
        <v>1055</v>
      </c>
      <c r="AQ209" s="36">
        <f t="shared" ca="1" si="8"/>
        <v>42</v>
      </c>
    </row>
    <row r="210" spans="1:43" s="624" customFormat="1">
      <c r="A210" s="25">
        <f>IF(C210=0,"",SUBTOTAL(3,C$5:C210))</f>
        <v>206</v>
      </c>
      <c r="B210" s="86">
        <v>85</v>
      </c>
      <c r="C210" s="369" t="s">
        <v>1934</v>
      </c>
      <c r="D210" s="25" t="str">
        <f>VLOOKUP(C210,Sheet4!$A$1:$B$300,2,0)</f>
        <v>9222817850</v>
      </c>
      <c r="E210" s="370" t="s">
        <v>1885</v>
      </c>
      <c r="F210" s="98" t="str">
        <f>VLOOKUP(C210,'T4-26 '!$C$125:$E$280,3,0)</f>
        <v>Nguyễn Phú Quý</v>
      </c>
      <c r="G210" s="774">
        <f>VLOOKUP(C210,'chuyển xếp 2024'!$C$5:$W$328,17,0)</f>
        <v>5061000</v>
      </c>
      <c r="H210" s="774">
        <f>VLOOKUP(C210,'chuyển xếp 2024'!$C$5:$W$328,19,0)</f>
        <v>0</v>
      </c>
      <c r="I210" s="46" t="s">
        <v>1872</v>
      </c>
      <c r="J210" s="63">
        <f t="shared" si="10"/>
        <v>1</v>
      </c>
      <c r="K210" s="56" t="s">
        <v>33</v>
      </c>
      <c r="L210" s="56" t="s">
        <v>34</v>
      </c>
      <c r="M210" s="46"/>
      <c r="N210" s="46" t="s">
        <v>671</v>
      </c>
      <c r="O210" s="234">
        <v>34485</v>
      </c>
      <c r="P210" s="75">
        <v>45170</v>
      </c>
      <c r="Q210" s="97" t="s">
        <v>36</v>
      </c>
      <c r="R210" s="56" t="s">
        <v>1986</v>
      </c>
      <c r="S210" s="626" t="str">
        <f t="shared" ca="1" si="9"/>
        <v xml:space="preserve">2 NĂM 11 THÁNG 18 NGÀY </v>
      </c>
      <c r="T210" s="74" t="s">
        <v>1886</v>
      </c>
      <c r="U210" s="80" t="s">
        <v>1886</v>
      </c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108">
        <v>44428</v>
      </c>
      <c r="AH210" s="108"/>
      <c r="AI210" s="46" t="s">
        <v>232</v>
      </c>
      <c r="AJ210" s="108" t="s">
        <v>1883</v>
      </c>
      <c r="AK210" s="627" t="s">
        <v>1887</v>
      </c>
      <c r="AL210" s="627"/>
      <c r="AM210" s="628"/>
      <c r="AN210" s="108" t="s">
        <v>156</v>
      </c>
      <c r="AO210" s="108"/>
      <c r="AP210" s="56" t="s">
        <v>1055</v>
      </c>
      <c r="AQ210" s="36">
        <f t="shared" ca="1" si="8"/>
        <v>32</v>
      </c>
    </row>
    <row r="211" spans="1:43" s="624" customFormat="1">
      <c r="A211" s="25">
        <f>IF(C211=0,"",SUBTOTAL(3,C$5:C211))</f>
        <v>207</v>
      </c>
      <c r="B211" s="86">
        <v>86</v>
      </c>
      <c r="C211" s="369" t="s">
        <v>1935</v>
      </c>
      <c r="D211" s="25" t="str">
        <f>VLOOKUP(C211,Sheet4!$A$1:$B$300,2,0)</f>
        <v>9209006845</v>
      </c>
      <c r="E211" s="370" t="s">
        <v>1709</v>
      </c>
      <c r="F211" s="98" t="str">
        <f>VLOOKUP(C211,'T4-26 '!$C$125:$E$280,3,0)</f>
        <v>Bùi Văn Phong</v>
      </c>
      <c r="G211" s="774">
        <f>VLOOKUP(C211,'chuyển xếp 2024'!$C$5:$W$328,17,0)</f>
        <v>5061000</v>
      </c>
      <c r="H211" s="774">
        <f>VLOOKUP(C211,'chuyển xếp 2024'!$C$5:$W$328,19,0)</f>
        <v>0</v>
      </c>
      <c r="I211" s="46" t="s">
        <v>1872</v>
      </c>
      <c r="J211" s="63">
        <f t="shared" si="10"/>
        <v>1</v>
      </c>
      <c r="K211" s="56" t="s">
        <v>33</v>
      </c>
      <c r="L211" s="56" t="s">
        <v>34</v>
      </c>
      <c r="M211" s="46"/>
      <c r="N211" s="46" t="s">
        <v>671</v>
      </c>
      <c r="O211" s="234">
        <v>33236</v>
      </c>
      <c r="P211" s="75">
        <v>45170</v>
      </c>
      <c r="Q211" s="97" t="s">
        <v>36</v>
      </c>
      <c r="R211" s="56" t="s">
        <v>1987</v>
      </c>
      <c r="S211" s="626" t="str">
        <f t="shared" ca="1" si="9"/>
        <v xml:space="preserve">2 NĂM 11 THÁNG 18 NGÀY </v>
      </c>
      <c r="T211" s="74" t="s">
        <v>1888</v>
      </c>
      <c r="U211" s="80" t="s">
        <v>1888</v>
      </c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108">
        <v>44522</v>
      </c>
      <c r="AH211" s="108"/>
      <c r="AI211" s="46" t="s">
        <v>232</v>
      </c>
      <c r="AJ211" s="108" t="s">
        <v>1883</v>
      </c>
      <c r="AK211" s="627" t="s">
        <v>953</v>
      </c>
      <c r="AL211" s="627"/>
      <c r="AM211" s="628"/>
      <c r="AN211" s="108" t="s">
        <v>156</v>
      </c>
      <c r="AO211" s="108"/>
      <c r="AP211" s="56" t="s">
        <v>1055</v>
      </c>
      <c r="AQ211" s="36">
        <f t="shared" ca="1" si="8"/>
        <v>35</v>
      </c>
    </row>
    <row r="212" spans="1:43" s="624" customFormat="1">
      <c r="A212" s="25">
        <f>IF(C212=0,"",SUBTOTAL(3,C$5:C212))</f>
        <v>208</v>
      </c>
      <c r="B212" s="86">
        <v>87</v>
      </c>
      <c r="C212" s="369" t="s">
        <v>1938</v>
      </c>
      <c r="D212" s="25" t="str">
        <f>VLOOKUP(C212,Sheet4!$A$1:$B$300,2,0)</f>
        <v>8622109756</v>
      </c>
      <c r="E212" s="370" t="s">
        <v>1646</v>
      </c>
      <c r="F212" s="98" t="str">
        <f>VLOOKUP(C212,'T4-26 '!$C$125:$E$280,3,0)</f>
        <v>Nguyễn Thành Thiện</v>
      </c>
      <c r="G212" s="774">
        <f>VLOOKUP(C212,'chuyển xếp 2024'!$C$5:$W$328,17,0)</f>
        <v>5061000</v>
      </c>
      <c r="H212" s="774">
        <f>VLOOKUP(C212,'chuyển xếp 2024'!$C$5:$W$328,19,0)</f>
        <v>0</v>
      </c>
      <c r="I212" s="46" t="s">
        <v>1872</v>
      </c>
      <c r="J212" s="63">
        <f t="shared" si="10"/>
        <v>1</v>
      </c>
      <c r="K212" s="56" t="s">
        <v>33</v>
      </c>
      <c r="L212" s="56" t="s">
        <v>34</v>
      </c>
      <c r="M212" s="46"/>
      <c r="N212" s="46" t="s">
        <v>671</v>
      </c>
      <c r="O212" s="234">
        <v>29426</v>
      </c>
      <c r="P212" s="75">
        <v>45170</v>
      </c>
      <c r="Q212" s="97" t="s">
        <v>36</v>
      </c>
      <c r="R212" s="56" t="s">
        <v>1990</v>
      </c>
      <c r="S212" s="626" t="str">
        <f t="shared" ca="1" si="9"/>
        <v xml:space="preserve">2 NĂM 11 THÁNG 18 NGÀY </v>
      </c>
      <c r="T212" s="74" t="s">
        <v>1895</v>
      </c>
      <c r="U212" s="80" t="s">
        <v>1895</v>
      </c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108">
        <v>44326</v>
      </c>
      <c r="AH212" s="108"/>
      <c r="AI212" s="46" t="s">
        <v>232</v>
      </c>
      <c r="AJ212" s="108" t="s">
        <v>1896</v>
      </c>
      <c r="AK212" s="627" t="s">
        <v>1897</v>
      </c>
      <c r="AL212" s="627"/>
      <c r="AM212" s="628"/>
      <c r="AN212" s="108" t="s">
        <v>156</v>
      </c>
      <c r="AO212" s="108"/>
      <c r="AP212" s="56" t="s">
        <v>1055</v>
      </c>
      <c r="AQ212" s="36">
        <f t="shared" ca="1" si="8"/>
        <v>46</v>
      </c>
    </row>
    <row r="213" spans="1:43" s="624" customFormat="1">
      <c r="A213" s="25">
        <f>IF(C213=0,"",SUBTOTAL(3,C$5:C213))</f>
        <v>209</v>
      </c>
      <c r="B213" s="86">
        <v>88</v>
      </c>
      <c r="C213" s="369" t="s">
        <v>1939</v>
      </c>
      <c r="D213" s="25" t="str">
        <f>VLOOKUP(C213,Sheet4!$A$1:$B$300,2,0)</f>
        <v>8421678491</v>
      </c>
      <c r="E213" s="370" t="s">
        <v>1207</v>
      </c>
      <c r="F213" s="98" t="str">
        <f>VLOOKUP(C213,'T4-26 '!$C$125:$E$280,3,0)</f>
        <v>Trần Văn Hòa</v>
      </c>
      <c r="G213" s="774">
        <f>VLOOKUP(C213,'chuyển xếp 2024'!$C$5:$W$328,17,0)</f>
        <v>5061000</v>
      </c>
      <c r="H213" s="774">
        <f>VLOOKUP(C213,'chuyển xếp 2024'!$C$5:$W$328,19,0)</f>
        <v>0</v>
      </c>
      <c r="I213" s="46" t="s">
        <v>1872</v>
      </c>
      <c r="J213" s="63">
        <f t="shared" si="10"/>
        <v>1</v>
      </c>
      <c r="K213" s="56" t="s">
        <v>33</v>
      </c>
      <c r="L213" s="56" t="s">
        <v>34</v>
      </c>
      <c r="M213" s="46"/>
      <c r="N213" s="46" t="s">
        <v>671</v>
      </c>
      <c r="O213" s="234">
        <v>35591</v>
      </c>
      <c r="P213" s="75">
        <v>45170</v>
      </c>
      <c r="Q213" s="97" t="s">
        <v>36</v>
      </c>
      <c r="R213" s="56" t="s">
        <v>1991</v>
      </c>
      <c r="S213" s="626" t="str">
        <f t="shared" ca="1" si="9"/>
        <v xml:space="preserve">2 NĂM 11 THÁNG 18 NGÀY </v>
      </c>
      <c r="T213" s="74" t="s">
        <v>1898</v>
      </c>
      <c r="U213" s="80" t="s">
        <v>1898</v>
      </c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108">
        <v>44765</v>
      </c>
      <c r="AH213" s="108"/>
      <c r="AI213" s="46" t="s">
        <v>232</v>
      </c>
      <c r="AJ213" s="108" t="s">
        <v>1899</v>
      </c>
      <c r="AK213" s="627" t="s">
        <v>1900</v>
      </c>
      <c r="AL213" s="627"/>
      <c r="AM213" s="628"/>
      <c r="AN213" s="108" t="s">
        <v>156</v>
      </c>
      <c r="AO213" s="108"/>
      <c r="AP213" s="56" t="s">
        <v>1055</v>
      </c>
      <c r="AQ213" s="36">
        <f t="shared" ca="1" si="8"/>
        <v>29</v>
      </c>
    </row>
    <row r="214" spans="1:43" s="624" customFormat="1">
      <c r="A214" s="25">
        <f>IF(C214=0,"",SUBTOTAL(3,C$5:C214))</f>
        <v>210</v>
      </c>
      <c r="B214" s="86">
        <v>89</v>
      </c>
      <c r="C214" s="369" t="s">
        <v>1940</v>
      </c>
      <c r="D214" s="25" t="str">
        <f>VLOOKUP(C214,Sheet4!$A$1:$B$300,2,0)</f>
        <v>9216011742</v>
      </c>
      <c r="E214" s="370" t="s">
        <v>1685</v>
      </c>
      <c r="F214" s="98" t="str">
        <f>VLOOKUP(C214,'T4-26 '!$C$125:$E$280,3,0)</f>
        <v>Nguyễn Hữu Tâm</v>
      </c>
      <c r="G214" s="774">
        <f>VLOOKUP(C214,'chuyển xếp 2024'!$C$5:$W$328,17,0)</f>
        <v>5061000</v>
      </c>
      <c r="H214" s="774">
        <f>VLOOKUP(C214,'chuyển xếp 2024'!$C$5:$W$328,19,0)</f>
        <v>0</v>
      </c>
      <c r="I214" s="46" t="s">
        <v>1872</v>
      </c>
      <c r="J214" s="63">
        <f t="shared" si="10"/>
        <v>1</v>
      </c>
      <c r="K214" s="56" t="s">
        <v>33</v>
      </c>
      <c r="L214" s="56" t="s">
        <v>34</v>
      </c>
      <c r="M214" s="46"/>
      <c r="N214" s="46" t="s">
        <v>671</v>
      </c>
      <c r="O214" s="234">
        <v>31413</v>
      </c>
      <c r="P214" s="75">
        <v>45170</v>
      </c>
      <c r="Q214" s="97" t="s">
        <v>36</v>
      </c>
      <c r="R214" s="56" t="s">
        <v>1992</v>
      </c>
      <c r="S214" s="626" t="str">
        <f t="shared" ca="1" si="9"/>
        <v xml:space="preserve">2 NĂM 11 THÁNG 18 NGÀY </v>
      </c>
      <c r="T214" s="74" t="s">
        <v>1901</v>
      </c>
      <c r="U214" s="80" t="s">
        <v>1901</v>
      </c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108">
        <v>44822</v>
      </c>
      <c r="AH214" s="108"/>
      <c r="AI214" s="46" t="s">
        <v>232</v>
      </c>
      <c r="AJ214" s="108" t="s">
        <v>1902</v>
      </c>
      <c r="AK214" s="627" t="s">
        <v>1903</v>
      </c>
      <c r="AL214" s="627"/>
      <c r="AM214" s="628"/>
      <c r="AN214" s="108" t="s">
        <v>156</v>
      </c>
      <c r="AO214" s="108"/>
      <c r="AP214" s="56" t="s">
        <v>1055</v>
      </c>
      <c r="AQ214" s="36">
        <f t="shared" ca="1" si="8"/>
        <v>40</v>
      </c>
    </row>
    <row r="215" spans="1:43" s="624" customFormat="1">
      <c r="A215" s="25">
        <f>IF(C215=0,"",SUBTOTAL(3,C$5:C215))</f>
        <v>211</v>
      </c>
      <c r="B215" s="86">
        <v>90</v>
      </c>
      <c r="C215" s="369" t="s">
        <v>1942</v>
      </c>
      <c r="D215" s="25" t="str">
        <f>VLOOKUP(C215,Sheet4!$A$1:$B$300,2,0)</f>
        <v>8622149482</v>
      </c>
      <c r="E215" s="370" t="s">
        <v>1904</v>
      </c>
      <c r="F215" s="98" t="str">
        <f>VLOOKUP(C215,'T4-26 '!$C$125:$E$280,3,0)</f>
        <v>Nguyễn Văn Phước</v>
      </c>
      <c r="G215" s="774">
        <f>VLOOKUP(C215,'chuyển xếp 2024'!$C$5:$W$328,17,0)</f>
        <v>5061000</v>
      </c>
      <c r="H215" s="774">
        <f>VLOOKUP(C215,'chuyển xếp 2024'!$C$5:$W$328,19,0)</f>
        <v>0</v>
      </c>
      <c r="I215" s="46" t="s">
        <v>1872</v>
      </c>
      <c r="J215" s="63">
        <f t="shared" si="10"/>
        <v>1</v>
      </c>
      <c r="K215" s="56" t="s">
        <v>33</v>
      </c>
      <c r="L215" s="56" t="s">
        <v>34</v>
      </c>
      <c r="M215" s="46"/>
      <c r="N215" s="46" t="s">
        <v>671</v>
      </c>
      <c r="O215" s="234">
        <v>36874</v>
      </c>
      <c r="P215" s="75">
        <v>45170</v>
      </c>
      <c r="Q215" s="97" t="s">
        <v>36</v>
      </c>
      <c r="R215" s="56" t="s">
        <v>1993</v>
      </c>
      <c r="S215" s="626" t="str">
        <f t="shared" ca="1" si="9"/>
        <v xml:space="preserve">2 NĂM 11 THÁNG 18 NGÀY </v>
      </c>
      <c r="T215" s="74" t="s">
        <v>1905</v>
      </c>
      <c r="U215" s="80" t="s">
        <v>1905</v>
      </c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108">
        <v>44605</v>
      </c>
      <c r="AH215" s="108"/>
      <c r="AI215" s="46" t="s">
        <v>232</v>
      </c>
      <c r="AJ215" s="108" t="s">
        <v>1906</v>
      </c>
      <c r="AK215" s="627" t="s">
        <v>1907</v>
      </c>
      <c r="AL215" s="627"/>
      <c r="AM215" s="628"/>
      <c r="AN215" s="108" t="s">
        <v>156</v>
      </c>
      <c r="AO215" s="108"/>
      <c r="AP215" s="56" t="s">
        <v>1055</v>
      </c>
      <c r="AQ215" s="36">
        <f t="shared" ca="1" si="8"/>
        <v>25</v>
      </c>
    </row>
    <row r="216" spans="1:43" s="624" customFormat="1">
      <c r="A216" s="25">
        <f>IF(C216=0,"",SUBTOTAL(3,C$5:C216))</f>
        <v>212</v>
      </c>
      <c r="B216" s="86">
        <v>91</v>
      </c>
      <c r="C216" s="369" t="s">
        <v>1943</v>
      </c>
      <c r="D216" s="25" t="str">
        <f>VLOOKUP(C216,Sheet4!$A$1:$B$300,2,0)</f>
        <v>8622095770</v>
      </c>
      <c r="E216" s="370" t="s">
        <v>1908</v>
      </c>
      <c r="F216" s="98" t="str">
        <f>VLOOKUP(C216,'T4-26 '!$C$125:$E$280,3,0)</f>
        <v>Lê Vĩ Khang</v>
      </c>
      <c r="G216" s="774">
        <f>VLOOKUP(C216,'chuyển xếp 2024'!$C$5:$W$328,17,0)</f>
        <v>5061000</v>
      </c>
      <c r="H216" s="774">
        <f>VLOOKUP(C216,'chuyển xếp 2024'!$C$5:$W$328,19,0)</f>
        <v>0</v>
      </c>
      <c r="I216" s="46" t="s">
        <v>1872</v>
      </c>
      <c r="J216" s="63">
        <f t="shared" si="10"/>
        <v>1</v>
      </c>
      <c r="K216" s="56" t="s">
        <v>33</v>
      </c>
      <c r="L216" s="56" t="s">
        <v>34</v>
      </c>
      <c r="M216" s="46"/>
      <c r="N216" s="46" t="s">
        <v>671</v>
      </c>
      <c r="O216" s="234">
        <v>36601</v>
      </c>
      <c r="P216" s="75">
        <v>45170</v>
      </c>
      <c r="Q216" s="97" t="s">
        <v>36</v>
      </c>
      <c r="R216" s="56" t="s">
        <v>1962</v>
      </c>
      <c r="S216" s="626" t="str">
        <f t="shared" ca="1" si="9"/>
        <v xml:space="preserve">2 NĂM 11 THÁNG 18 NGÀY </v>
      </c>
      <c r="T216" s="74" t="s">
        <v>1909</v>
      </c>
      <c r="U216" s="80" t="s">
        <v>1909</v>
      </c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108">
        <v>44439</v>
      </c>
      <c r="AH216" s="108"/>
      <c r="AI216" s="46" t="s">
        <v>232</v>
      </c>
      <c r="AJ216" s="108" t="s">
        <v>1896</v>
      </c>
      <c r="AK216" s="627" t="s">
        <v>1897</v>
      </c>
      <c r="AL216" s="627"/>
      <c r="AM216" s="628"/>
      <c r="AN216" s="108" t="s">
        <v>156</v>
      </c>
      <c r="AO216" s="108"/>
      <c r="AP216" s="56" t="s">
        <v>1055</v>
      </c>
      <c r="AQ216" s="36">
        <f t="shared" ca="1" si="8"/>
        <v>26</v>
      </c>
    </row>
    <row r="217" spans="1:43" s="624" customFormat="1">
      <c r="A217" s="25">
        <f>IF(C217=0,"",SUBTOTAL(3,C$5:C217))</f>
        <v>213</v>
      </c>
      <c r="B217" s="86">
        <v>92</v>
      </c>
      <c r="C217" s="369" t="s">
        <v>1944</v>
      </c>
      <c r="D217" s="25" t="str">
        <f>VLOOKUP(C217,Sheet4!$A$1:$B$300,2,0)</f>
        <v>7423448397</v>
      </c>
      <c r="E217" s="370" t="s">
        <v>1719</v>
      </c>
      <c r="F217" s="98" t="str">
        <f>VLOOKUP(C217,'T4-26 '!$C$125:$E$280,3,0)</f>
        <v>Trần Văn Đeo</v>
      </c>
      <c r="G217" s="774">
        <f>VLOOKUP(C217,'chuyển xếp 2024'!$C$5:$W$328,17,0)</f>
        <v>5061000</v>
      </c>
      <c r="H217" s="774">
        <f>VLOOKUP(C217,'chuyển xếp 2024'!$C$5:$W$328,19,0)</f>
        <v>0</v>
      </c>
      <c r="I217" s="46" t="s">
        <v>1872</v>
      </c>
      <c r="J217" s="63">
        <f t="shared" si="10"/>
        <v>1</v>
      </c>
      <c r="K217" s="56" t="s">
        <v>33</v>
      </c>
      <c r="L217" s="56" t="s">
        <v>34</v>
      </c>
      <c r="M217" s="46"/>
      <c r="N217" s="46" t="s">
        <v>671</v>
      </c>
      <c r="O217" s="234">
        <v>31895</v>
      </c>
      <c r="P217" s="75">
        <v>45170</v>
      </c>
      <c r="Q217" s="97" t="s">
        <v>36</v>
      </c>
      <c r="R217" s="56" t="s">
        <v>1994</v>
      </c>
      <c r="S217" s="626" t="str">
        <f t="shared" ca="1" si="9"/>
        <v xml:space="preserve">2 NĂM 11 THÁNG 18 NGÀY </v>
      </c>
      <c r="T217" s="74" t="s">
        <v>1910</v>
      </c>
      <c r="U217" s="80" t="s">
        <v>1910</v>
      </c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108">
        <v>44326</v>
      </c>
      <c r="AH217" s="108"/>
      <c r="AI217" s="46" t="s">
        <v>232</v>
      </c>
      <c r="AJ217" s="108" t="s">
        <v>1878</v>
      </c>
      <c r="AK217" s="627" t="s">
        <v>1911</v>
      </c>
      <c r="AL217" s="627"/>
      <c r="AM217" s="628"/>
      <c r="AN217" s="108" t="s">
        <v>156</v>
      </c>
      <c r="AO217" s="108"/>
      <c r="AP217" s="56" t="s">
        <v>1055</v>
      </c>
      <c r="AQ217" s="36">
        <f t="shared" ref="AQ217:AQ317" ca="1" si="11">DATEDIF(O217,TODAY(),"y")</f>
        <v>39</v>
      </c>
    </row>
    <row r="218" spans="1:43" s="624" customFormat="1">
      <c r="A218" s="25">
        <f>IF(C218=0,"",SUBTOTAL(3,C$5:C218))</f>
        <v>214</v>
      </c>
      <c r="B218" s="86">
        <v>93</v>
      </c>
      <c r="C218" s="369" t="s">
        <v>1945</v>
      </c>
      <c r="D218" s="25" t="str">
        <f>VLOOKUP(C218,Sheet4!$A$1:$B$300,2,0)</f>
        <v>9222576999</v>
      </c>
      <c r="E218" s="370" t="s">
        <v>1912</v>
      </c>
      <c r="F218" s="98" t="str">
        <f>VLOOKUP(C218,'T4-26 '!$C$125:$E$280,3,0)</f>
        <v>Nguyễn Thị Mỹ Ngọc</v>
      </c>
      <c r="G218" s="774">
        <f>VLOOKUP(C218,'chuyển xếp 2024'!$C$5:$W$328,17,0)</f>
        <v>5061000</v>
      </c>
      <c r="H218" s="774">
        <f>VLOOKUP(C218,'chuyển xếp 2024'!$C$5:$W$328,19,0)</f>
        <v>0</v>
      </c>
      <c r="I218" s="63" t="s">
        <v>63</v>
      </c>
      <c r="J218" s="63">
        <f t="shared" si="10"/>
        <v>0</v>
      </c>
      <c r="K218" s="56" t="s">
        <v>33</v>
      </c>
      <c r="L218" s="56" t="s">
        <v>34</v>
      </c>
      <c r="M218" s="46"/>
      <c r="N218" s="46" t="s">
        <v>671</v>
      </c>
      <c r="O218" s="234">
        <v>38233</v>
      </c>
      <c r="P218" s="75">
        <v>45170</v>
      </c>
      <c r="Q218" s="97" t="s">
        <v>36</v>
      </c>
      <c r="R218" s="56" t="s">
        <v>1995</v>
      </c>
      <c r="S218" s="626" t="str">
        <f t="shared" ca="1" si="9"/>
        <v xml:space="preserve">2 NĂM 11 THÁNG 18 NGÀY </v>
      </c>
      <c r="T218" s="74" t="s">
        <v>1913</v>
      </c>
      <c r="U218" s="80" t="s">
        <v>1913</v>
      </c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108">
        <v>44422</v>
      </c>
      <c r="AH218" s="108"/>
      <c r="AI218" s="46" t="s">
        <v>232</v>
      </c>
      <c r="AJ218" s="108" t="s">
        <v>1914</v>
      </c>
      <c r="AK218" s="627" t="s">
        <v>1135</v>
      </c>
      <c r="AL218" s="627"/>
      <c r="AM218" s="628"/>
      <c r="AN218" s="108" t="s">
        <v>156</v>
      </c>
      <c r="AO218" s="108"/>
      <c r="AP218" s="56" t="s">
        <v>1055</v>
      </c>
      <c r="AQ218" s="36">
        <f t="shared" ca="1" si="11"/>
        <v>21</v>
      </c>
    </row>
    <row r="219" spans="1:43" s="624" customFormat="1">
      <c r="A219" s="25">
        <f>IF(C219=0,"",SUBTOTAL(3,C$5:C219))</f>
        <v>215</v>
      </c>
      <c r="B219" s="86">
        <v>94</v>
      </c>
      <c r="C219" s="369" t="s">
        <v>1946</v>
      </c>
      <c r="D219" s="25" t="str">
        <f>VLOOKUP(C219,Sheet4!$A$1:$B$300,2,0)</f>
        <v>9211012632</v>
      </c>
      <c r="E219" s="370" t="s">
        <v>1915</v>
      </c>
      <c r="F219" s="98" t="str">
        <f>VLOOKUP(C219,'T4-26 '!$C$125:$E$280,3,0)</f>
        <v>Nguyễn Thị Thúy Em</v>
      </c>
      <c r="G219" s="774">
        <f>VLOOKUP(C219,'chuyển xếp 2024'!$C$5:$W$328,17,0)</f>
        <v>5061000</v>
      </c>
      <c r="H219" s="774">
        <f>VLOOKUP(C219,'chuyển xếp 2024'!$C$5:$W$328,19,0)</f>
        <v>0</v>
      </c>
      <c r="I219" s="63" t="s">
        <v>63</v>
      </c>
      <c r="J219" s="63">
        <f t="shared" si="10"/>
        <v>0</v>
      </c>
      <c r="K219" s="56" t="s">
        <v>33</v>
      </c>
      <c r="L219" s="56" t="s">
        <v>34</v>
      </c>
      <c r="M219" s="46"/>
      <c r="N219" s="46" t="s">
        <v>671</v>
      </c>
      <c r="O219" s="234">
        <v>32092</v>
      </c>
      <c r="P219" s="75">
        <v>45170</v>
      </c>
      <c r="Q219" s="97" t="s">
        <v>36</v>
      </c>
      <c r="R219" s="56" t="s">
        <v>1996</v>
      </c>
      <c r="S219" s="626" t="str">
        <f t="shared" ca="1" si="9"/>
        <v xml:space="preserve">2 NĂM 11 THÁNG 18 NGÀY </v>
      </c>
      <c r="T219" s="74" t="s">
        <v>1916</v>
      </c>
      <c r="U219" s="80" t="s">
        <v>1916</v>
      </c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108">
        <v>44418</v>
      </c>
      <c r="AH219" s="108"/>
      <c r="AI219" s="46" t="s">
        <v>232</v>
      </c>
      <c r="AJ219" s="108" t="s">
        <v>1883</v>
      </c>
      <c r="AK219" s="627" t="s">
        <v>1179</v>
      </c>
      <c r="AL219" s="627"/>
      <c r="AM219" s="628"/>
      <c r="AN219" s="108" t="s">
        <v>156</v>
      </c>
      <c r="AO219" s="108"/>
      <c r="AP219" s="56" t="s">
        <v>1055</v>
      </c>
      <c r="AQ219" s="36">
        <f t="shared" ca="1" si="11"/>
        <v>38</v>
      </c>
    </row>
    <row r="220" spans="1:43" s="78" customFormat="1">
      <c r="A220" s="27">
        <f>IF(C220=0,"",SUBTOTAL(3,C$5:C220))</f>
        <v>216</v>
      </c>
      <c r="B220" s="109">
        <v>95</v>
      </c>
      <c r="C220" s="412" t="s">
        <v>1948</v>
      </c>
      <c r="D220" s="27" t="str">
        <f>VLOOKUP(C220,Sheet4!$A$1:$B$300,2,0)</f>
        <v>9221453597</v>
      </c>
      <c r="E220" s="413" t="s">
        <v>1918</v>
      </c>
      <c r="F220" s="98" t="e">
        <f>VLOOKUP(C220,'T4-26 '!$C$125:$E$280,3,0)</f>
        <v>#N/A</v>
      </c>
      <c r="G220" s="774">
        <f>VLOOKUP(C220,'chuyển xếp 2024'!$C$5:$W$328,17,0)</f>
        <v>5061000</v>
      </c>
      <c r="H220" s="697">
        <f>VLOOKUP(C220,'chuyển xếp 2024'!$C$5:$W$328,19,0)</f>
        <v>0</v>
      </c>
      <c r="I220" s="48" t="s">
        <v>1872</v>
      </c>
      <c r="J220" s="28">
        <f t="shared" si="10"/>
        <v>1</v>
      </c>
      <c r="K220" s="32" t="s">
        <v>33</v>
      </c>
      <c r="L220" s="32" t="s">
        <v>34</v>
      </c>
      <c r="M220" s="48"/>
      <c r="N220" s="48" t="s">
        <v>671</v>
      </c>
      <c r="O220" s="510">
        <v>26299</v>
      </c>
      <c r="P220" s="34">
        <v>45170</v>
      </c>
      <c r="Q220" s="85" t="s">
        <v>36</v>
      </c>
      <c r="R220" s="32" t="s">
        <v>1997</v>
      </c>
      <c r="S220" s="410" t="str">
        <f t="shared" ca="1" si="9"/>
        <v xml:space="preserve">2 NĂM 11 THÁNG 18 NGÀY </v>
      </c>
      <c r="T220" s="79" t="s">
        <v>1919</v>
      </c>
      <c r="U220" s="94" t="s">
        <v>1919</v>
      </c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35">
        <v>44825</v>
      </c>
      <c r="AH220" s="35"/>
      <c r="AI220" s="48" t="s">
        <v>232</v>
      </c>
      <c r="AJ220" s="35" t="s">
        <v>1920</v>
      </c>
      <c r="AK220" s="81" t="s">
        <v>1921</v>
      </c>
      <c r="AL220" s="81"/>
      <c r="AM220" s="411"/>
      <c r="AN220" s="35" t="s">
        <v>156</v>
      </c>
      <c r="AO220" s="35"/>
      <c r="AP220" s="32" t="s">
        <v>1055</v>
      </c>
      <c r="AQ220" s="37">
        <f t="shared" ca="1" si="11"/>
        <v>54</v>
      </c>
    </row>
    <row r="221" spans="1:43" s="624" customFormat="1">
      <c r="A221" s="25">
        <f>IF(C221=0,"",SUBTOTAL(3,C$5:C221))</f>
        <v>217</v>
      </c>
      <c r="B221" s="86">
        <v>96</v>
      </c>
      <c r="C221" s="369" t="s">
        <v>1949</v>
      </c>
      <c r="D221" s="25" t="str">
        <f>VLOOKUP(C221,Sheet4!$A$1:$B$300,2,0)</f>
        <v>9208007856</v>
      </c>
      <c r="E221" s="370" t="s">
        <v>1630</v>
      </c>
      <c r="F221" s="98" t="str">
        <f>VLOOKUP(C221,'T4-26 '!$C$125:$E$280,3,0)</f>
        <v>Nguyễn Văn Lý</v>
      </c>
      <c r="G221" s="774">
        <f>VLOOKUP(C221,'chuyển xếp 2024'!$C$5:$W$328,17,0)</f>
        <v>5061000</v>
      </c>
      <c r="H221" s="774">
        <f>VLOOKUP(C221,'chuyển xếp 2024'!$C$5:$W$328,19,0)</f>
        <v>0</v>
      </c>
      <c r="I221" s="46" t="s">
        <v>1872</v>
      </c>
      <c r="J221" s="63">
        <f t="shared" si="10"/>
        <v>1</v>
      </c>
      <c r="K221" s="56" t="s">
        <v>33</v>
      </c>
      <c r="L221" s="56" t="s">
        <v>34</v>
      </c>
      <c r="M221" s="46"/>
      <c r="N221" s="46" t="s">
        <v>671</v>
      </c>
      <c r="O221" s="234">
        <v>30736</v>
      </c>
      <c r="P221" s="75">
        <v>45170</v>
      </c>
      <c r="Q221" s="97" t="s">
        <v>36</v>
      </c>
      <c r="R221" s="56" t="s">
        <v>1998</v>
      </c>
      <c r="S221" s="626" t="str">
        <f ca="1">DATEDIF(P221,TODAY(),"Y") &amp; " NĂM " &amp;DATEDIF(P221,TODAY(),"YM") &amp; " THÁNG " &amp; DATEDIF(P221,TODAY(), "MD") &amp; " NGÀY "</f>
        <v xml:space="preserve">2 NĂM 11 THÁNG 18 NGÀY </v>
      </c>
      <c r="T221" s="74" t="s">
        <v>1922</v>
      </c>
      <c r="U221" s="80" t="s">
        <v>1922</v>
      </c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108">
        <v>44440</v>
      </c>
      <c r="AH221" s="108"/>
      <c r="AI221" s="46" t="s">
        <v>232</v>
      </c>
      <c r="AJ221" s="108" t="s">
        <v>1923</v>
      </c>
      <c r="AK221" s="627" t="s">
        <v>1924</v>
      </c>
      <c r="AL221" s="627"/>
      <c r="AM221" s="628"/>
      <c r="AN221" s="108" t="s">
        <v>156</v>
      </c>
      <c r="AO221" s="108"/>
      <c r="AP221" s="56" t="s">
        <v>1055</v>
      </c>
      <c r="AQ221" s="36">
        <f t="shared" ca="1" si="11"/>
        <v>42</v>
      </c>
    </row>
    <row r="222" spans="1:43" s="624" customFormat="1">
      <c r="A222" s="25">
        <f>IF(C222=0,"",SUBTOTAL(3,C$5:C222))</f>
        <v>218</v>
      </c>
      <c r="B222" s="86">
        <v>97</v>
      </c>
      <c r="C222" s="369" t="s">
        <v>1960</v>
      </c>
      <c r="D222" s="25" t="str">
        <f>VLOOKUP(C222,Sheet4!$A$1:$B$300,2,0)</f>
        <v>9521066797</v>
      </c>
      <c r="E222" s="370" t="s">
        <v>1954</v>
      </c>
      <c r="F222" s="98" t="str">
        <f>VLOOKUP(C222,'T4-26 '!$C$125:$E$280,3,0)</f>
        <v>Nguyễn Trọng Tín</v>
      </c>
      <c r="G222" s="774">
        <f>VLOOKUP(C222,'chuyển xếp 2024'!$C$5:$W$328,17,0)</f>
        <v>5061000</v>
      </c>
      <c r="H222" s="774">
        <f>VLOOKUP(C222,'chuyển xếp 2024'!$C$5:$W$328,19,0)</f>
        <v>0</v>
      </c>
      <c r="I222" s="46" t="s">
        <v>1872</v>
      </c>
      <c r="J222" s="63">
        <f t="shared" si="10"/>
        <v>1</v>
      </c>
      <c r="K222" s="56" t="s">
        <v>33</v>
      </c>
      <c r="L222" s="56" t="s">
        <v>34</v>
      </c>
      <c r="M222" s="46"/>
      <c r="N222" s="46" t="s">
        <v>671</v>
      </c>
      <c r="O222" s="234">
        <v>36778</v>
      </c>
      <c r="P222" s="75">
        <v>45261</v>
      </c>
      <c r="Q222" s="97" t="s">
        <v>36</v>
      </c>
      <c r="R222" s="56" t="s">
        <v>2003</v>
      </c>
      <c r="S222" s="626" t="str">
        <f ca="1">DATEDIF(P222,TODAY(),"Y") &amp; " NĂM " &amp;DATEDIF(P222,TODAY(),"YM") &amp; " THÁNG " &amp; DATEDIF(P222,TODAY(), "MD") &amp; " NGÀY "</f>
        <v xml:space="preserve">2 NĂM 8 THÁNG 18 NGÀY </v>
      </c>
      <c r="T222" s="74" t="s">
        <v>2005</v>
      </c>
      <c r="U222" s="80" t="s">
        <v>2005</v>
      </c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108">
        <v>44419</v>
      </c>
      <c r="AH222" s="108"/>
      <c r="AI222" s="46" t="s">
        <v>232</v>
      </c>
      <c r="AJ222" s="108" t="s">
        <v>2007</v>
      </c>
      <c r="AK222" s="627" t="s">
        <v>2008</v>
      </c>
      <c r="AL222" s="627"/>
      <c r="AM222" s="628"/>
      <c r="AN222" s="108" t="s">
        <v>156</v>
      </c>
      <c r="AO222" s="108"/>
      <c r="AP222" s="56" t="s">
        <v>1055</v>
      </c>
      <c r="AQ222" s="36">
        <f t="shared" ca="1" si="11"/>
        <v>25</v>
      </c>
    </row>
    <row r="223" spans="1:43" s="624" customFormat="1">
      <c r="A223" s="25">
        <f>IF(C223=0,"",SUBTOTAL(3,C$5:C223))</f>
        <v>219</v>
      </c>
      <c r="B223" s="86">
        <v>98</v>
      </c>
      <c r="C223" s="369" t="s">
        <v>1961</v>
      </c>
      <c r="D223" s="25" t="str">
        <f>VLOOKUP(C223,Sheet4!$A$1:$B$300,2,0)</f>
        <v>9208016245</v>
      </c>
      <c r="E223" s="370" t="s">
        <v>1656</v>
      </c>
      <c r="F223" s="98" t="str">
        <f>VLOOKUP(C223,'T4-26 '!$C$125:$E$280,3,0)</f>
        <v>Nguyễn Thanh Hải</v>
      </c>
      <c r="G223" s="774">
        <f>VLOOKUP(C223,'chuyển xếp 2024'!$C$5:$W$328,17,0)</f>
        <v>5061000</v>
      </c>
      <c r="H223" s="774">
        <f>VLOOKUP(C223,'chuyển xếp 2024'!$C$5:$W$328,19,0)</f>
        <v>0</v>
      </c>
      <c r="I223" s="46" t="s">
        <v>1872</v>
      </c>
      <c r="J223" s="63">
        <f t="shared" si="10"/>
        <v>1</v>
      </c>
      <c r="K223" s="56" t="s">
        <v>33</v>
      </c>
      <c r="L223" s="56" t="s">
        <v>34</v>
      </c>
      <c r="M223" s="46"/>
      <c r="N223" s="46" t="s">
        <v>671</v>
      </c>
      <c r="O223" s="234">
        <v>28126</v>
      </c>
      <c r="P223" s="75">
        <v>45261</v>
      </c>
      <c r="Q223" s="97" t="s">
        <v>36</v>
      </c>
      <c r="R223" s="56" t="s">
        <v>2004</v>
      </c>
      <c r="S223" s="626" t="str">
        <f ca="1">DATEDIF(P223,TODAY(),"Y") &amp; " NĂM " &amp;DATEDIF(P223,TODAY(),"YM") &amp; " THÁNG " &amp; DATEDIF(P223,TODAY(), "MD") &amp; " NGÀY "</f>
        <v xml:space="preserve">2 NĂM 8 THÁNG 18 NGÀY </v>
      </c>
      <c r="T223" s="74" t="s">
        <v>2006</v>
      </c>
      <c r="U223" s="80" t="s">
        <v>2006</v>
      </c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108">
        <v>44326</v>
      </c>
      <c r="AH223" s="108"/>
      <c r="AI223" s="46" t="s">
        <v>232</v>
      </c>
      <c r="AJ223" s="108" t="s">
        <v>2009</v>
      </c>
      <c r="AK223" s="627" t="s">
        <v>2010</v>
      </c>
      <c r="AL223" s="627"/>
      <c r="AM223" s="628"/>
      <c r="AN223" s="108" t="s">
        <v>156</v>
      </c>
      <c r="AO223" s="108"/>
      <c r="AP223" s="56" t="s">
        <v>1055</v>
      </c>
      <c r="AQ223" s="36">
        <f t="shared" ca="1" si="11"/>
        <v>49</v>
      </c>
    </row>
    <row r="224" spans="1:43" s="624" customFormat="1">
      <c r="A224" s="25">
        <f>IF(C224=0,"",SUBTOTAL(3,C$5:C224))</f>
        <v>220</v>
      </c>
      <c r="B224" s="86">
        <v>99</v>
      </c>
      <c r="C224" s="369" t="s">
        <v>2301</v>
      </c>
      <c r="D224" s="25" t="str">
        <f>VLOOKUP(C224,Sheet4!$A$1:$B$300,2,0)</f>
        <v>9212000757</v>
      </c>
      <c r="E224" s="370" t="s">
        <v>2295</v>
      </c>
      <c r="F224" s="98" t="str">
        <f>VLOOKUP(C224,'T4-26 '!$C$125:$E$280,3,0)</f>
        <v>Nguyễn Hoàng Khang</v>
      </c>
      <c r="G224" s="774">
        <f>VLOOKUP(C224,'chuyển xếp 2024'!$C$5:$W$328,17,0)</f>
        <v>4730000</v>
      </c>
      <c r="H224" s="774">
        <f>VLOOKUP(C224,'chuyển xếp 2024'!$C$5:$W$328,19,0)</f>
        <v>0</v>
      </c>
      <c r="I224" s="46" t="s">
        <v>1872</v>
      </c>
      <c r="J224" s="63">
        <f t="shared" si="10"/>
        <v>1</v>
      </c>
      <c r="K224" s="56" t="s">
        <v>33</v>
      </c>
      <c r="L224" s="56" t="s">
        <v>34</v>
      </c>
      <c r="M224" s="46"/>
      <c r="N224" s="46" t="s">
        <v>671</v>
      </c>
      <c r="O224" s="234">
        <v>29484</v>
      </c>
      <c r="P224" s="75">
        <v>45364</v>
      </c>
      <c r="Q224" s="97" t="s">
        <v>36</v>
      </c>
      <c r="R224" s="56" t="s">
        <v>2300</v>
      </c>
      <c r="S224" s="626" t="str">
        <f ca="1">DATEDIF(P224,TODAY(),"Y") &amp; " NĂM " &amp;DATEDIF(P224,TODAY(),"YM") &amp; " THÁNG " &amp; DATEDIF(P224,TODAY(), "MD") &amp; " NGÀY "</f>
        <v xml:space="preserve">2 NĂM 5 THÁNG 6 NGÀY </v>
      </c>
      <c r="T224" s="523" t="s">
        <v>2296</v>
      </c>
      <c r="U224" s="80" t="s">
        <v>2296</v>
      </c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108">
        <v>44417</v>
      </c>
      <c r="AH224" s="108"/>
      <c r="AI224" s="46" t="s">
        <v>232</v>
      </c>
      <c r="AJ224" s="108" t="s">
        <v>2297</v>
      </c>
      <c r="AK224" s="108" t="s">
        <v>2298</v>
      </c>
      <c r="AL224" s="627"/>
      <c r="AM224" s="628"/>
      <c r="AN224" s="108" t="s">
        <v>156</v>
      </c>
      <c r="AO224" s="108"/>
      <c r="AP224" s="56" t="s">
        <v>1055</v>
      </c>
      <c r="AQ224" s="36">
        <f t="shared" ca="1" si="11"/>
        <v>45</v>
      </c>
    </row>
    <row r="225" spans="1:43" s="624" customFormat="1">
      <c r="A225" s="25">
        <f>IF(C225=0,"",SUBTOTAL(3,C$5:C225))</f>
        <v>221</v>
      </c>
      <c r="B225" s="86">
        <v>100</v>
      </c>
      <c r="C225" s="369" t="s">
        <v>2315</v>
      </c>
      <c r="D225" s="25" t="str">
        <f>VLOOKUP(C225,Sheet4!$A$1:$B$300,2,0)</f>
        <v>8622094713</v>
      </c>
      <c r="E225" s="370" t="s">
        <v>2303</v>
      </c>
      <c r="F225" s="98" t="str">
        <f>VLOOKUP(C225,'T4-26 '!$C$125:$E$280,3,0)</f>
        <v>Võ Văn Cọp</v>
      </c>
      <c r="G225" s="774">
        <f>VLOOKUP(C225,'chuyển xếp 2024'!$C$5:$W$328,17,0)</f>
        <v>4730000</v>
      </c>
      <c r="H225" s="774">
        <f>VLOOKUP(C225,'chuyển xếp 2024'!$C$5:$W$328,19,0)</f>
        <v>0</v>
      </c>
      <c r="I225" s="46" t="s">
        <v>1872</v>
      </c>
      <c r="J225" s="63">
        <f t="shared" si="10"/>
        <v>1</v>
      </c>
      <c r="K225" s="56" t="s">
        <v>33</v>
      </c>
      <c r="L225" s="56" t="s">
        <v>34</v>
      </c>
      <c r="M225" s="46"/>
      <c r="N225" s="46" t="s">
        <v>671</v>
      </c>
      <c r="O225" s="234">
        <v>27030</v>
      </c>
      <c r="P225" s="75">
        <v>45364</v>
      </c>
      <c r="Q225" s="97" t="s">
        <v>36</v>
      </c>
      <c r="R225" s="56" t="s">
        <v>2304</v>
      </c>
      <c r="S225" s="626" t="str">
        <f ca="1">DATEDIF(P225,TODAY(),"Y") &amp; " NĂM " &amp;DATEDIF(P225,TODAY(),"YM") &amp; " THÁNG " &amp; DATEDIF(P225,TODAY(), "MD") &amp; " NGÀY "</f>
        <v xml:space="preserve">2 NĂM 5 THÁNG 6 NGÀY </v>
      </c>
      <c r="T225" s="523" t="s">
        <v>2311</v>
      </c>
      <c r="U225" s="80" t="s">
        <v>2311</v>
      </c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108">
        <v>44550</v>
      </c>
      <c r="AH225" s="108"/>
      <c r="AI225" s="46" t="s">
        <v>232</v>
      </c>
      <c r="AJ225" s="108" t="s">
        <v>2312</v>
      </c>
      <c r="AK225" s="108" t="s">
        <v>2313</v>
      </c>
      <c r="AL225" s="627"/>
      <c r="AM225" s="628"/>
      <c r="AN225" s="108" t="s">
        <v>156</v>
      </c>
      <c r="AO225" s="108"/>
      <c r="AP225" s="56" t="s">
        <v>1055</v>
      </c>
      <c r="AQ225" s="36">
        <f t="shared" ca="1" si="11"/>
        <v>52</v>
      </c>
    </row>
    <row r="226" spans="1:43" s="624" customFormat="1">
      <c r="A226" s="25">
        <f>IF(C226=0,"",SUBTOTAL(3,C$5:C226))</f>
        <v>222</v>
      </c>
      <c r="B226" s="86">
        <v>101</v>
      </c>
      <c r="C226" s="369" t="s">
        <v>2317</v>
      </c>
      <c r="D226" s="25" t="str">
        <f>VLOOKUP(C226,Sheet4!$A$1:$B$300,2,0)</f>
        <v>9122411160</v>
      </c>
      <c r="E226" s="370" t="s">
        <v>2328</v>
      </c>
      <c r="F226" s="98" t="str">
        <f>VLOOKUP(C226,'T4-26 '!$C$125:$E$280,3,0)</f>
        <v>Trần Thanh Toàn</v>
      </c>
      <c r="G226" s="774">
        <f>VLOOKUP(C226,'chuyển xếp 2024'!$C$5:$W$328,17,0)</f>
        <v>4730000</v>
      </c>
      <c r="H226" s="774">
        <f>VLOOKUP(C226,'chuyển xếp 2024'!$C$5:$W$328,19,0)</f>
        <v>0</v>
      </c>
      <c r="I226" s="46" t="s">
        <v>1872</v>
      </c>
      <c r="J226" s="63">
        <f t="shared" si="10"/>
        <v>1</v>
      </c>
      <c r="K226" s="56" t="s">
        <v>33</v>
      </c>
      <c r="L226" s="56" t="s">
        <v>34</v>
      </c>
      <c r="M226" s="46"/>
      <c r="N226" s="46" t="s">
        <v>671</v>
      </c>
      <c r="O226" s="234">
        <v>32973</v>
      </c>
      <c r="P226" s="75">
        <v>45364</v>
      </c>
      <c r="Q226" s="97" t="s">
        <v>36</v>
      </c>
      <c r="R226" s="56" t="s">
        <v>2305</v>
      </c>
      <c r="S226" s="626" t="str">
        <f t="shared" ref="S226:S291" ca="1" si="12">DATEDIF(P226,TODAY(),"Y") &amp; " NĂM " &amp;DATEDIF(P226,TODAY(),"YM") &amp; " THÁNG " &amp; DATEDIF(P226,TODAY(), "MD") &amp; " NGÀY "</f>
        <v xml:space="preserve">2 NĂM 5 THÁNG 6 NGÀY </v>
      </c>
      <c r="T226" s="523" t="s">
        <v>2329</v>
      </c>
      <c r="U226" s="80" t="s">
        <v>2329</v>
      </c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108">
        <v>44844</v>
      </c>
      <c r="AH226" s="108"/>
      <c r="AI226" s="46" t="s">
        <v>232</v>
      </c>
      <c r="AJ226" s="108" t="s">
        <v>2330</v>
      </c>
      <c r="AK226" s="108" t="s">
        <v>2331</v>
      </c>
      <c r="AL226" s="627"/>
      <c r="AM226" s="628"/>
      <c r="AN226" s="108" t="s">
        <v>156</v>
      </c>
      <c r="AO226" s="108"/>
      <c r="AP226" s="56" t="s">
        <v>1055</v>
      </c>
      <c r="AQ226" s="36">
        <f t="shared" ca="1" si="11"/>
        <v>36</v>
      </c>
    </row>
    <row r="227" spans="1:43" s="624" customFormat="1">
      <c r="A227" s="25">
        <f>IF(C227=0,"",SUBTOTAL(3,C$5:C227))</f>
        <v>223</v>
      </c>
      <c r="B227" s="86">
        <v>102</v>
      </c>
      <c r="C227" s="369" t="s">
        <v>2318</v>
      </c>
      <c r="D227" s="25" t="str">
        <f>VLOOKUP(C227,Sheet4!$A$1:$B$300,2,0)</f>
        <v>8416005030</v>
      </c>
      <c r="E227" s="370" t="s">
        <v>2333</v>
      </c>
      <c r="F227" s="98" t="str">
        <f>VLOOKUP(C227,'T4-26 '!$C$125:$E$280,3,0)</f>
        <v>Diệp Thị Tập</v>
      </c>
      <c r="G227" s="774">
        <f>VLOOKUP(C227,'chuyển xếp 2024'!$C$5:$W$328,17,0)</f>
        <v>4730000</v>
      </c>
      <c r="H227" s="774">
        <f>VLOOKUP(C227,'chuyển xếp 2024'!$C$5:$W$328,19,0)</f>
        <v>0</v>
      </c>
      <c r="I227" s="63" t="s">
        <v>63</v>
      </c>
      <c r="J227" s="63">
        <f t="shared" si="10"/>
        <v>0</v>
      </c>
      <c r="K227" s="56" t="s">
        <v>33</v>
      </c>
      <c r="L227" s="56" t="s">
        <v>34</v>
      </c>
      <c r="M227" s="46"/>
      <c r="N227" s="46" t="s">
        <v>671</v>
      </c>
      <c r="O227" s="234">
        <v>31048</v>
      </c>
      <c r="P227" s="75">
        <v>45364</v>
      </c>
      <c r="Q227" s="97" t="s">
        <v>36</v>
      </c>
      <c r="R227" s="56" t="s">
        <v>2306</v>
      </c>
      <c r="S227" s="626" t="str">
        <f t="shared" ca="1" si="12"/>
        <v xml:space="preserve">2 NĂM 5 THÁNG 6 NGÀY </v>
      </c>
      <c r="T227" s="523" t="s">
        <v>2334</v>
      </c>
      <c r="U227" s="80" t="s">
        <v>2334</v>
      </c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108">
        <v>44417</v>
      </c>
      <c r="AH227" s="108"/>
      <c r="AI227" s="46" t="s">
        <v>232</v>
      </c>
      <c r="AJ227" s="108" t="s">
        <v>2335</v>
      </c>
      <c r="AK227" s="108" t="s">
        <v>2336</v>
      </c>
      <c r="AL227" s="627"/>
      <c r="AM227" s="628"/>
      <c r="AN227" s="108" t="s">
        <v>156</v>
      </c>
      <c r="AO227" s="108"/>
      <c r="AP227" s="56" t="s">
        <v>1055</v>
      </c>
      <c r="AQ227" s="36">
        <f t="shared" ca="1" si="11"/>
        <v>41</v>
      </c>
    </row>
    <row r="228" spans="1:43" s="624" customFormat="1">
      <c r="A228" s="25">
        <f>IF(C228=0,"",SUBTOTAL(3,C$5:C228))</f>
        <v>224</v>
      </c>
      <c r="B228" s="86">
        <v>103</v>
      </c>
      <c r="C228" s="369" t="s">
        <v>2320</v>
      </c>
      <c r="D228" s="25" t="str">
        <f>VLOOKUP(C228,Sheet4!$A$1:$B$300,2,0)</f>
        <v>8622118525</v>
      </c>
      <c r="E228" s="370" t="s">
        <v>2340</v>
      </c>
      <c r="F228" s="98" t="str">
        <f>VLOOKUP(C228,'T4-26 '!$C$125:$E$280,3,0)</f>
        <v>Phan Ngọc Được</v>
      </c>
      <c r="G228" s="774">
        <f>VLOOKUP(C228,'chuyển xếp 2024'!$C$5:$W$328,17,0)</f>
        <v>4730000</v>
      </c>
      <c r="H228" s="774">
        <f>VLOOKUP(C228,'chuyển xếp 2024'!$C$5:$W$328,19,0)</f>
        <v>0</v>
      </c>
      <c r="I228" s="46" t="s">
        <v>1872</v>
      </c>
      <c r="J228" s="63">
        <f t="shared" si="10"/>
        <v>1</v>
      </c>
      <c r="K228" s="56" t="s">
        <v>33</v>
      </c>
      <c r="L228" s="56" t="s">
        <v>34</v>
      </c>
      <c r="M228" s="46"/>
      <c r="N228" s="46" t="s">
        <v>671</v>
      </c>
      <c r="O228" s="234">
        <v>29168</v>
      </c>
      <c r="P228" s="75">
        <v>45364</v>
      </c>
      <c r="Q228" s="97" t="s">
        <v>36</v>
      </c>
      <c r="R228" s="56" t="s">
        <v>2308</v>
      </c>
      <c r="S228" s="626" t="str">
        <f t="shared" ca="1" si="12"/>
        <v xml:space="preserve">2 NĂM 5 THÁNG 6 NGÀY </v>
      </c>
      <c r="T228" s="523" t="s">
        <v>2341</v>
      </c>
      <c r="U228" s="80" t="s">
        <v>2341</v>
      </c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108">
        <v>44745</v>
      </c>
      <c r="AH228" s="108"/>
      <c r="AI228" s="46" t="s">
        <v>232</v>
      </c>
      <c r="AJ228" s="108" t="s">
        <v>1896</v>
      </c>
      <c r="AK228" s="108" t="s">
        <v>2342</v>
      </c>
      <c r="AL228" s="627"/>
      <c r="AM228" s="628"/>
      <c r="AN228" s="108" t="s">
        <v>156</v>
      </c>
      <c r="AO228" s="108"/>
      <c r="AP228" s="56" t="s">
        <v>1055</v>
      </c>
      <c r="AQ228" s="36">
        <f t="shared" ca="1" si="11"/>
        <v>46</v>
      </c>
    </row>
    <row r="229" spans="1:43" s="624" customFormat="1">
      <c r="A229" s="25">
        <f>IF(C229=0,"",SUBTOTAL(3,C$5:C229))</f>
        <v>225</v>
      </c>
      <c r="B229" s="86">
        <v>104</v>
      </c>
      <c r="C229" s="369" t="s">
        <v>2322</v>
      </c>
      <c r="D229" s="25" t="str">
        <f>VLOOKUP(C229,Sheet4!$A$1:$B$300,2,0)</f>
        <v>7416171783</v>
      </c>
      <c r="E229" s="370" t="s">
        <v>2345</v>
      </c>
      <c r="F229" s="98" t="str">
        <f>VLOOKUP(C229,'T4-26 '!$C$125:$E$280,3,0)</f>
        <v>Nguyễn Hoàng Nhiên</v>
      </c>
      <c r="G229" s="774">
        <f>VLOOKUP(C229,'chuyển xếp 2024'!$C$5:$W$328,17,0)</f>
        <v>4730000</v>
      </c>
      <c r="H229" s="774">
        <f>VLOOKUP(C229,'chuyển xếp 2024'!$C$5:$W$328,19,0)</f>
        <v>0</v>
      </c>
      <c r="I229" s="46" t="s">
        <v>1872</v>
      </c>
      <c r="J229" s="63">
        <f t="shared" si="10"/>
        <v>1</v>
      </c>
      <c r="K229" s="56" t="s">
        <v>33</v>
      </c>
      <c r="L229" s="56" t="s">
        <v>34</v>
      </c>
      <c r="M229" s="46"/>
      <c r="N229" s="46" t="s">
        <v>671</v>
      </c>
      <c r="O229" s="234">
        <v>31413</v>
      </c>
      <c r="P229" s="75">
        <v>45364</v>
      </c>
      <c r="Q229" s="97" t="s">
        <v>36</v>
      </c>
      <c r="R229" s="56" t="s">
        <v>2309</v>
      </c>
      <c r="S229" s="626" t="str">
        <f t="shared" ca="1" si="12"/>
        <v xml:space="preserve">2 NĂM 5 THÁNG 6 NGÀY </v>
      </c>
      <c r="T229" s="523" t="s">
        <v>2346</v>
      </c>
      <c r="U229" s="80" t="s">
        <v>2346</v>
      </c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108">
        <v>44434</v>
      </c>
      <c r="AH229" s="108"/>
      <c r="AI229" s="46" t="s">
        <v>232</v>
      </c>
      <c r="AJ229" s="108" t="s">
        <v>2347</v>
      </c>
      <c r="AK229" s="108" t="s">
        <v>2348</v>
      </c>
      <c r="AL229" s="627"/>
      <c r="AM229" s="628"/>
      <c r="AN229" s="108" t="s">
        <v>156</v>
      </c>
      <c r="AO229" s="108"/>
      <c r="AP229" s="56" t="s">
        <v>1055</v>
      </c>
      <c r="AQ229" s="36">
        <f t="shared" ca="1" si="11"/>
        <v>40</v>
      </c>
    </row>
    <row r="230" spans="1:43" s="624" customFormat="1">
      <c r="A230" s="25">
        <f>IF(C230=0,"",SUBTOTAL(3,C$5:C230))</f>
        <v>226</v>
      </c>
      <c r="B230" s="86">
        <v>105</v>
      </c>
      <c r="C230" s="369" t="s">
        <v>2323</v>
      </c>
      <c r="D230" s="25" t="str">
        <f>VLOOKUP(C230,Sheet4!$A$1:$B$300,2,0)</f>
        <v>8416005025</v>
      </c>
      <c r="E230" s="370" t="s">
        <v>2349</v>
      </c>
      <c r="F230" s="98" t="str">
        <f>VLOOKUP(C230,'T4-26 '!$C$125:$E$280,3,0)</f>
        <v>Thái Văn Tịnh</v>
      </c>
      <c r="G230" s="774">
        <f>VLOOKUP(C230,'chuyển xếp 2024'!$C$5:$W$328,17,0)</f>
        <v>4730000</v>
      </c>
      <c r="H230" s="774">
        <f>VLOOKUP(C230,'chuyển xếp 2024'!$C$5:$W$328,19,0)</f>
        <v>0</v>
      </c>
      <c r="I230" s="46" t="s">
        <v>1872</v>
      </c>
      <c r="J230" s="63">
        <f t="shared" si="10"/>
        <v>1</v>
      </c>
      <c r="K230" s="56" t="s">
        <v>33</v>
      </c>
      <c r="L230" s="56" t="s">
        <v>34</v>
      </c>
      <c r="M230" s="46"/>
      <c r="N230" s="46" t="s">
        <v>671</v>
      </c>
      <c r="O230" s="234">
        <v>29221</v>
      </c>
      <c r="P230" s="75">
        <v>45364</v>
      </c>
      <c r="Q230" s="97" t="s">
        <v>36</v>
      </c>
      <c r="R230" s="56" t="s">
        <v>2310</v>
      </c>
      <c r="S230" s="626" t="str">
        <f t="shared" ca="1" si="12"/>
        <v xml:space="preserve">2 NĂM 5 THÁNG 6 NGÀY </v>
      </c>
      <c r="T230" s="523" t="s">
        <v>2350</v>
      </c>
      <c r="U230" s="80" t="s">
        <v>2350</v>
      </c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108">
        <v>44417</v>
      </c>
      <c r="AH230" s="108"/>
      <c r="AI230" s="46" t="s">
        <v>232</v>
      </c>
      <c r="AJ230" s="108" t="s">
        <v>2335</v>
      </c>
      <c r="AK230" s="108" t="s">
        <v>2336</v>
      </c>
      <c r="AL230" s="627"/>
      <c r="AM230" s="628"/>
      <c r="AN230" s="108" t="s">
        <v>156</v>
      </c>
      <c r="AO230" s="108"/>
      <c r="AP230" s="56" t="s">
        <v>1055</v>
      </c>
      <c r="AQ230" s="36">
        <f t="shared" ca="1" si="11"/>
        <v>46</v>
      </c>
    </row>
    <row r="231" spans="1:43" s="624" customFormat="1">
      <c r="A231" s="25">
        <f>IF(C231=0,"",SUBTOTAL(3,C$5:C231))</f>
        <v>227</v>
      </c>
      <c r="B231" s="86">
        <v>106</v>
      </c>
      <c r="C231" s="369" t="s">
        <v>2324</v>
      </c>
      <c r="D231" s="25" t="str">
        <f>VLOOKUP(C231,Sheet4!$A$1:$B$300,2,0)</f>
        <v>9216001110</v>
      </c>
      <c r="E231" s="370" t="s">
        <v>2352</v>
      </c>
      <c r="F231" s="98" t="str">
        <f>VLOOKUP(C231,'T4-26 '!$C$125:$E$280,3,0)</f>
        <v>Trương Thị Giàu</v>
      </c>
      <c r="G231" s="774">
        <f>VLOOKUP(C231,'chuyển xếp 2024'!$C$5:$W$328,17,0)</f>
        <v>4730000</v>
      </c>
      <c r="H231" s="774">
        <f>VLOOKUP(C231,'chuyển xếp 2024'!$C$5:$W$328,19,0)</f>
        <v>0</v>
      </c>
      <c r="I231" s="63" t="s">
        <v>63</v>
      </c>
      <c r="J231" s="63">
        <f t="shared" si="10"/>
        <v>0</v>
      </c>
      <c r="K231" s="56" t="s">
        <v>33</v>
      </c>
      <c r="L231" s="56" t="s">
        <v>34</v>
      </c>
      <c r="M231" s="46"/>
      <c r="N231" s="46" t="s">
        <v>671</v>
      </c>
      <c r="O231" s="234">
        <v>34316</v>
      </c>
      <c r="P231" s="75">
        <v>45364</v>
      </c>
      <c r="Q231" s="97" t="s">
        <v>36</v>
      </c>
      <c r="R231" s="56" t="s">
        <v>2353</v>
      </c>
      <c r="S231" s="626" t="str">
        <f t="shared" ca="1" si="12"/>
        <v xml:space="preserve">2 NĂM 5 THÁNG 6 NGÀY </v>
      </c>
      <c r="T231" s="523" t="s">
        <v>2371</v>
      </c>
      <c r="U231" s="80" t="s">
        <v>2371</v>
      </c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108">
        <v>44421</v>
      </c>
      <c r="AH231" s="108"/>
      <c r="AI231" s="46" t="s">
        <v>232</v>
      </c>
      <c r="AJ231" s="108" t="s">
        <v>2372</v>
      </c>
      <c r="AK231" s="108" t="s">
        <v>2373</v>
      </c>
      <c r="AL231" s="627"/>
      <c r="AM231" s="628"/>
      <c r="AN231" s="108" t="s">
        <v>156</v>
      </c>
      <c r="AO231" s="108"/>
      <c r="AP231" s="56" t="s">
        <v>1055</v>
      </c>
      <c r="AQ231" s="36">
        <f t="shared" ca="1" si="11"/>
        <v>32</v>
      </c>
    </row>
    <row r="232" spans="1:43" s="624" customFormat="1">
      <c r="A232" s="25">
        <f>IF(C232=0,"",SUBTOTAL(3,C$5:C232))</f>
        <v>228</v>
      </c>
      <c r="B232" s="86">
        <v>107</v>
      </c>
      <c r="C232" s="369" t="s">
        <v>2325</v>
      </c>
      <c r="D232" s="25" t="str">
        <f>VLOOKUP(C232,Sheet4!$A$1:$B$300,2,0)</f>
        <v>9222222788</v>
      </c>
      <c r="E232" s="370" t="s">
        <v>2374</v>
      </c>
      <c r="F232" s="98" t="str">
        <f>VLOOKUP(C232,'T4-26 '!$C$125:$E$280,3,0)</f>
        <v>Phạm Văn Âu</v>
      </c>
      <c r="G232" s="774">
        <f>VLOOKUP(C232,'chuyển xếp 2024'!$C$5:$W$328,17,0)</f>
        <v>4730000</v>
      </c>
      <c r="H232" s="774">
        <f>VLOOKUP(C232,'chuyển xếp 2024'!$C$5:$W$328,19,0)</f>
        <v>0</v>
      </c>
      <c r="I232" s="46" t="s">
        <v>1872</v>
      </c>
      <c r="J232" s="63">
        <f t="shared" si="10"/>
        <v>1</v>
      </c>
      <c r="K232" s="56" t="s">
        <v>33</v>
      </c>
      <c r="L232" s="56" t="s">
        <v>34</v>
      </c>
      <c r="M232" s="46"/>
      <c r="N232" s="46" t="s">
        <v>671</v>
      </c>
      <c r="O232" s="234">
        <v>35997</v>
      </c>
      <c r="P232" s="75">
        <v>45364</v>
      </c>
      <c r="Q232" s="97" t="s">
        <v>36</v>
      </c>
      <c r="R232" s="56" t="s">
        <v>2354</v>
      </c>
      <c r="S232" s="626" t="str">
        <f t="shared" ca="1" si="12"/>
        <v xml:space="preserve">2 NĂM 5 THÁNG 6 NGÀY </v>
      </c>
      <c r="T232" s="523" t="s">
        <v>2375</v>
      </c>
      <c r="U232" s="80" t="s">
        <v>2375</v>
      </c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108">
        <v>44879</v>
      </c>
      <c r="AH232" s="108"/>
      <c r="AI232" s="46" t="s">
        <v>232</v>
      </c>
      <c r="AJ232" s="108" t="s">
        <v>2376</v>
      </c>
      <c r="AK232" s="108" t="s">
        <v>2377</v>
      </c>
      <c r="AL232" s="627"/>
      <c r="AM232" s="628"/>
      <c r="AN232" s="108" t="s">
        <v>156</v>
      </c>
      <c r="AO232" s="108"/>
      <c r="AP232" s="56" t="s">
        <v>1055</v>
      </c>
      <c r="AQ232" s="36">
        <f t="shared" ca="1" si="11"/>
        <v>28</v>
      </c>
    </row>
    <row r="233" spans="1:43" s="624" customFormat="1">
      <c r="A233" s="25">
        <f>IF(C233=0,"",SUBTOTAL(3,C$5:C233))</f>
        <v>229</v>
      </c>
      <c r="B233" s="86">
        <v>108</v>
      </c>
      <c r="C233" s="369" t="s">
        <v>2381</v>
      </c>
      <c r="D233" s="25" t="str">
        <f>VLOOKUP(C233,Sheet4!$A$1:$B$300,2,0)</f>
        <v>7525438224</v>
      </c>
      <c r="E233" s="370" t="s">
        <v>1363</v>
      </c>
      <c r="F233" s="98" t="str">
        <f>VLOOKUP(C233,'T4-26 '!$C$125:$E$280,3,0)</f>
        <v>Nguyễn Thanh Tuấn</v>
      </c>
      <c r="G233" s="774">
        <f>VLOOKUP(C233,'chuyển xếp 2024'!$C$5:$W$328,17,0)</f>
        <v>4730000</v>
      </c>
      <c r="H233" s="774">
        <f>VLOOKUP(C233,'chuyển xếp 2024'!$C$5:$W$328,19,0)</f>
        <v>0</v>
      </c>
      <c r="I233" s="46" t="s">
        <v>1872</v>
      </c>
      <c r="J233" s="63">
        <f t="shared" si="10"/>
        <v>1</v>
      </c>
      <c r="K233" s="56" t="s">
        <v>33</v>
      </c>
      <c r="L233" s="56" t="s">
        <v>34</v>
      </c>
      <c r="M233" s="46"/>
      <c r="N233" s="46" t="s">
        <v>671</v>
      </c>
      <c r="O233" s="234">
        <v>30244</v>
      </c>
      <c r="P233" s="75">
        <v>45364</v>
      </c>
      <c r="Q233" s="97" t="s">
        <v>36</v>
      </c>
      <c r="R233" s="56" t="s">
        <v>2356</v>
      </c>
      <c r="S233" s="626" t="str">
        <f t="shared" ca="1" si="12"/>
        <v xml:space="preserve">2 NĂM 5 THÁNG 6 NGÀY </v>
      </c>
      <c r="T233" s="523" t="s">
        <v>2399</v>
      </c>
      <c r="U233" s="80" t="s">
        <v>2399</v>
      </c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108">
        <v>44816</v>
      </c>
      <c r="AH233" s="108"/>
      <c r="AI233" s="46" t="s">
        <v>232</v>
      </c>
      <c r="AJ233" s="108" t="s">
        <v>2400</v>
      </c>
      <c r="AK233" s="108" t="s">
        <v>2401</v>
      </c>
      <c r="AL233" s="627"/>
      <c r="AM233" s="628"/>
      <c r="AN233" s="108" t="s">
        <v>156</v>
      </c>
      <c r="AO233" s="108"/>
      <c r="AP233" s="56" t="s">
        <v>1055</v>
      </c>
      <c r="AQ233" s="36">
        <f t="shared" ca="1" si="11"/>
        <v>43</v>
      </c>
    </row>
    <row r="234" spans="1:43" s="624" customFormat="1">
      <c r="A234" s="25">
        <f>IF(C234=0,"",SUBTOTAL(3,C$5:C234))</f>
        <v>230</v>
      </c>
      <c r="B234" s="86">
        <v>109</v>
      </c>
      <c r="C234" s="369" t="s">
        <v>2384</v>
      </c>
      <c r="D234" s="25" t="str">
        <f>VLOOKUP(C234,Sheet4!$A$1:$B$300,2,0)</f>
        <v>8622140764</v>
      </c>
      <c r="E234" s="370" t="s">
        <v>1678</v>
      </c>
      <c r="F234" s="98" t="str">
        <f>VLOOKUP(C234,'T4-26 '!$C$125:$E$280,3,0)</f>
        <v>Nguyễn Thanh Vũ</v>
      </c>
      <c r="G234" s="774">
        <f>VLOOKUP(C234,'chuyển xếp 2024'!$C$5:$W$328,17,0)</f>
        <v>4730000</v>
      </c>
      <c r="H234" s="774">
        <f>VLOOKUP(C234,'chuyển xếp 2024'!$C$5:$W$328,19,0)</f>
        <v>0</v>
      </c>
      <c r="I234" s="46" t="s">
        <v>1872</v>
      </c>
      <c r="J234" s="63">
        <f t="shared" si="10"/>
        <v>1</v>
      </c>
      <c r="K234" s="56" t="s">
        <v>33</v>
      </c>
      <c r="L234" s="56" t="s">
        <v>34</v>
      </c>
      <c r="M234" s="46"/>
      <c r="N234" s="46" t="s">
        <v>671</v>
      </c>
      <c r="O234" s="234">
        <v>30799</v>
      </c>
      <c r="P234" s="75">
        <v>45364</v>
      </c>
      <c r="Q234" s="97" t="s">
        <v>36</v>
      </c>
      <c r="R234" s="56" t="s">
        <v>2359</v>
      </c>
      <c r="S234" s="626" t="str">
        <f t="shared" ca="1" si="12"/>
        <v xml:space="preserve">2 NĂM 5 THÁNG 6 NGÀY </v>
      </c>
      <c r="T234" s="523" t="s">
        <v>2408</v>
      </c>
      <c r="U234" s="80" t="s">
        <v>2408</v>
      </c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108">
        <v>44326</v>
      </c>
      <c r="AH234" s="108"/>
      <c r="AI234" s="46" t="s">
        <v>232</v>
      </c>
      <c r="AJ234" s="108" t="s">
        <v>2409</v>
      </c>
      <c r="AK234" s="108" t="s">
        <v>2410</v>
      </c>
      <c r="AL234" s="627"/>
      <c r="AM234" s="628"/>
      <c r="AN234" s="108" t="s">
        <v>156</v>
      </c>
      <c r="AO234" s="108"/>
      <c r="AP234" s="56" t="s">
        <v>1055</v>
      </c>
      <c r="AQ234" s="36">
        <f t="shared" ca="1" si="11"/>
        <v>42</v>
      </c>
    </row>
    <row r="235" spans="1:43" s="624" customFormat="1">
      <c r="A235" s="25">
        <f>IF(C235=0,"",SUBTOTAL(3,C$5:C235))</f>
        <v>231</v>
      </c>
      <c r="B235" s="86">
        <v>110</v>
      </c>
      <c r="C235" s="369" t="s">
        <v>2387</v>
      </c>
      <c r="D235" s="25" t="str">
        <f>VLOOKUP(C235,Sheet4!$A$1:$B$300,2,0)</f>
        <v>9208010002</v>
      </c>
      <c r="E235" s="370" t="s">
        <v>2418</v>
      </c>
      <c r="F235" s="98" t="str">
        <f>VLOOKUP(C235,'T4-26 '!$C$125:$E$280,3,0)</f>
        <v>Phạm Hoàng Ân</v>
      </c>
      <c r="G235" s="774">
        <f>VLOOKUP(C235,'chuyển xếp 2024'!$C$5:$W$328,17,0)</f>
        <v>4730000</v>
      </c>
      <c r="H235" s="774">
        <f>VLOOKUP(C235,'chuyển xếp 2024'!$C$5:$W$328,19,0)</f>
        <v>0</v>
      </c>
      <c r="I235" s="46" t="s">
        <v>1872</v>
      </c>
      <c r="J235" s="63">
        <f t="shared" si="10"/>
        <v>1</v>
      </c>
      <c r="K235" s="56" t="s">
        <v>33</v>
      </c>
      <c r="L235" s="56" t="s">
        <v>34</v>
      </c>
      <c r="M235" s="46"/>
      <c r="N235" s="46" t="s">
        <v>671</v>
      </c>
      <c r="O235" s="234">
        <v>28564</v>
      </c>
      <c r="P235" s="75">
        <v>45364</v>
      </c>
      <c r="Q235" s="97" t="s">
        <v>36</v>
      </c>
      <c r="R235" s="56" t="s">
        <v>2362</v>
      </c>
      <c r="S235" s="626" t="str">
        <f t="shared" ca="1" si="12"/>
        <v xml:space="preserve">2 NĂM 5 THÁNG 6 NGÀY </v>
      </c>
      <c r="T235" s="523" t="s">
        <v>2419</v>
      </c>
      <c r="U235" s="80" t="s">
        <v>2419</v>
      </c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108">
        <v>44428</v>
      </c>
      <c r="AH235" s="108"/>
      <c r="AI235" s="46" t="s">
        <v>232</v>
      </c>
      <c r="AJ235" s="108" t="s">
        <v>2332</v>
      </c>
      <c r="AK235" s="108" t="s">
        <v>2420</v>
      </c>
      <c r="AL235" s="627"/>
      <c r="AM235" s="628"/>
      <c r="AN235" s="108" t="s">
        <v>156</v>
      </c>
      <c r="AO235" s="108"/>
      <c r="AP235" s="56" t="s">
        <v>1055</v>
      </c>
      <c r="AQ235" s="36">
        <f t="shared" ca="1" si="11"/>
        <v>48</v>
      </c>
    </row>
    <row r="236" spans="1:43" s="624" customFormat="1">
      <c r="A236" s="25">
        <f>IF(C236=0,"",SUBTOTAL(3,C$5:C236))</f>
        <v>232</v>
      </c>
      <c r="B236" s="86">
        <v>111</v>
      </c>
      <c r="C236" s="369" t="s">
        <v>2390</v>
      </c>
      <c r="D236" s="25" t="str">
        <f>VLOOKUP(C236,Sheet4!$A$1:$B$300,2,0)</f>
        <v>9208007832</v>
      </c>
      <c r="E236" s="370" t="s">
        <v>1739</v>
      </c>
      <c r="F236" s="98" t="str">
        <f>VLOOKUP(C236,'T4-26 '!$C$125:$E$280,3,0)</f>
        <v xml:space="preserve">Nguyễn Văn Thành </v>
      </c>
      <c r="G236" s="774">
        <f>VLOOKUP(C236,'chuyển xếp 2024'!$C$5:$W$328,17,0)</f>
        <v>4730000</v>
      </c>
      <c r="H236" s="774">
        <f>VLOOKUP(C236,'chuyển xếp 2024'!$C$5:$W$328,19,0)</f>
        <v>0</v>
      </c>
      <c r="I236" s="46" t="s">
        <v>1872</v>
      </c>
      <c r="J236" s="63">
        <f t="shared" si="10"/>
        <v>1</v>
      </c>
      <c r="K236" s="56" t="s">
        <v>33</v>
      </c>
      <c r="L236" s="56" t="s">
        <v>34</v>
      </c>
      <c r="M236" s="46"/>
      <c r="N236" s="46" t="s">
        <v>671</v>
      </c>
      <c r="O236" s="234">
        <v>28691</v>
      </c>
      <c r="P236" s="75">
        <v>45364</v>
      </c>
      <c r="Q236" s="97" t="s">
        <v>36</v>
      </c>
      <c r="R236" s="56" t="s">
        <v>2364</v>
      </c>
      <c r="S236" s="626" t="str">
        <f t="shared" ca="1" si="12"/>
        <v xml:space="preserve">2 NĂM 5 THÁNG 6 NGÀY </v>
      </c>
      <c r="T236" s="523" t="s">
        <v>2426</v>
      </c>
      <c r="U236" s="80" t="s">
        <v>2426</v>
      </c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108">
        <v>45149</v>
      </c>
      <c r="AH236" s="108"/>
      <c r="AI236" s="46" t="s">
        <v>232</v>
      </c>
      <c r="AJ236" s="108" t="s">
        <v>1854</v>
      </c>
      <c r="AK236" s="108" t="s">
        <v>2427</v>
      </c>
      <c r="AL236" s="627"/>
      <c r="AM236" s="628"/>
      <c r="AN236" s="108" t="s">
        <v>156</v>
      </c>
      <c r="AO236" s="108"/>
      <c r="AP236" s="56" t="s">
        <v>1055</v>
      </c>
      <c r="AQ236" s="36">
        <f t="shared" ca="1" si="11"/>
        <v>48</v>
      </c>
    </row>
    <row r="237" spans="1:43" s="624" customFormat="1">
      <c r="A237" s="25">
        <f>IF(C237=0,"",SUBTOTAL(3,C$5:C237))</f>
        <v>233</v>
      </c>
      <c r="B237" s="86">
        <v>112</v>
      </c>
      <c r="C237" s="369" t="s">
        <v>2391</v>
      </c>
      <c r="D237" s="25" t="str">
        <f>VLOOKUP(C237,Sheet4!$A$1:$B$300,2,0)</f>
        <v>7412005768</v>
      </c>
      <c r="E237" s="370" t="s">
        <v>1708</v>
      </c>
      <c r="F237" s="98" t="str">
        <f>VLOOKUP(C237,'T4-26 '!$C$125:$E$280,3,0)</f>
        <v>Lê Thanh Phước</v>
      </c>
      <c r="G237" s="774">
        <f>VLOOKUP(C237,'chuyển xếp 2024'!$C$5:$W$328,17,0)</f>
        <v>4730000</v>
      </c>
      <c r="H237" s="774">
        <f>VLOOKUP(C237,'chuyển xếp 2024'!$C$5:$W$328,19,0)</f>
        <v>0</v>
      </c>
      <c r="I237" s="46" t="s">
        <v>1872</v>
      </c>
      <c r="J237" s="63">
        <f t="shared" si="10"/>
        <v>1</v>
      </c>
      <c r="K237" s="56" t="s">
        <v>33</v>
      </c>
      <c r="L237" s="56" t="s">
        <v>34</v>
      </c>
      <c r="M237" s="46"/>
      <c r="N237" s="46" t="s">
        <v>671</v>
      </c>
      <c r="O237" s="234">
        <v>29741</v>
      </c>
      <c r="P237" s="75">
        <v>45364</v>
      </c>
      <c r="Q237" s="97" t="s">
        <v>36</v>
      </c>
      <c r="R237" s="56" t="s">
        <v>2365</v>
      </c>
      <c r="S237" s="626" t="str">
        <f t="shared" ca="1" si="12"/>
        <v xml:space="preserve">2 NĂM 5 THÁNG 6 NGÀY </v>
      </c>
      <c r="T237" s="523" t="s">
        <v>2428</v>
      </c>
      <c r="U237" s="80" t="s">
        <v>2428</v>
      </c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108">
        <v>44417</v>
      </c>
      <c r="AH237" s="108"/>
      <c r="AI237" s="46" t="s">
        <v>232</v>
      </c>
      <c r="AJ237" s="108" t="s">
        <v>2297</v>
      </c>
      <c r="AK237" s="108" t="s">
        <v>2429</v>
      </c>
      <c r="AL237" s="627"/>
      <c r="AM237" s="628"/>
      <c r="AN237" s="108" t="s">
        <v>156</v>
      </c>
      <c r="AO237" s="108"/>
      <c r="AP237" s="56" t="s">
        <v>1055</v>
      </c>
      <c r="AQ237" s="36">
        <f t="shared" ca="1" si="11"/>
        <v>45</v>
      </c>
    </row>
    <row r="238" spans="1:43" s="624" customFormat="1">
      <c r="A238" s="25">
        <f>IF(C238=0,"",SUBTOTAL(3,C$5:C238))</f>
        <v>234</v>
      </c>
      <c r="B238" s="86">
        <v>113</v>
      </c>
      <c r="C238" s="369" t="s">
        <v>2392</v>
      </c>
      <c r="D238" s="25" t="str">
        <f>VLOOKUP(C238,Sheet4!$A$1:$B$300,2,0)</f>
        <v>9121714489</v>
      </c>
      <c r="E238" s="370" t="s">
        <v>2430</v>
      </c>
      <c r="F238" s="98" t="str">
        <f>VLOOKUP(C238,'T4-26 '!$C$125:$E$280,3,0)</f>
        <v>Lê Minh Thuận</v>
      </c>
      <c r="G238" s="774">
        <f>VLOOKUP(C238,'chuyển xếp 2024'!$C$5:$W$328,17,0)</f>
        <v>4730000</v>
      </c>
      <c r="H238" s="774">
        <f>VLOOKUP(C238,'chuyển xếp 2024'!$C$5:$W$328,19,0)</f>
        <v>0</v>
      </c>
      <c r="I238" s="46" t="s">
        <v>1872</v>
      </c>
      <c r="J238" s="63">
        <f t="shared" si="10"/>
        <v>1</v>
      </c>
      <c r="K238" s="56" t="s">
        <v>33</v>
      </c>
      <c r="L238" s="56" t="s">
        <v>34</v>
      </c>
      <c r="M238" s="46"/>
      <c r="N238" s="46" t="s">
        <v>671</v>
      </c>
      <c r="O238" s="234">
        <v>38209</v>
      </c>
      <c r="P238" s="75">
        <v>45364</v>
      </c>
      <c r="Q238" s="97" t="s">
        <v>36</v>
      </c>
      <c r="R238" s="56" t="s">
        <v>2366</v>
      </c>
      <c r="S238" s="626" t="str">
        <f t="shared" ca="1" si="12"/>
        <v xml:space="preserve">2 NĂM 5 THÁNG 6 NGÀY </v>
      </c>
      <c r="T238" s="523" t="s">
        <v>2431</v>
      </c>
      <c r="U238" s="80" t="s">
        <v>2431</v>
      </c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108">
        <v>44801</v>
      </c>
      <c r="AH238" s="108"/>
      <c r="AI238" s="46" t="s">
        <v>232</v>
      </c>
      <c r="AJ238" s="108" t="s">
        <v>2432</v>
      </c>
      <c r="AK238" s="108" t="s">
        <v>2433</v>
      </c>
      <c r="AL238" s="627"/>
      <c r="AM238" s="628"/>
      <c r="AN238" s="108" t="s">
        <v>156</v>
      </c>
      <c r="AO238" s="108"/>
      <c r="AP238" s="56" t="s">
        <v>1055</v>
      </c>
      <c r="AQ238" s="36">
        <f t="shared" ca="1" si="11"/>
        <v>22</v>
      </c>
    </row>
    <row r="239" spans="1:43" s="624" customFormat="1">
      <c r="A239" s="25">
        <f>IF(C239=0,"",SUBTOTAL(3,C$5:C239))</f>
        <v>235</v>
      </c>
      <c r="B239" s="86">
        <v>114</v>
      </c>
      <c r="C239" s="369" t="s">
        <v>2393</v>
      </c>
      <c r="D239" s="25" t="str">
        <f>VLOOKUP(C239,Sheet4!$A$1:$B$300,2,0)</f>
        <v>9122531018</v>
      </c>
      <c r="E239" s="370" t="s">
        <v>2434</v>
      </c>
      <c r="F239" s="98" t="str">
        <f>VLOOKUP(C239,'T4-26 '!$C$125:$E$280,3,0)</f>
        <v>Lê Văn Thêm</v>
      </c>
      <c r="G239" s="774">
        <f>VLOOKUP(C239,'chuyển xếp 2024'!$C$5:$W$328,17,0)</f>
        <v>4730000</v>
      </c>
      <c r="H239" s="774">
        <f>VLOOKUP(C239,'chuyển xếp 2024'!$C$5:$W$328,19,0)</f>
        <v>0</v>
      </c>
      <c r="I239" s="46" t="s">
        <v>1872</v>
      </c>
      <c r="J239" s="63">
        <f t="shared" si="10"/>
        <v>1</v>
      </c>
      <c r="K239" s="56" t="s">
        <v>33</v>
      </c>
      <c r="L239" s="56" t="s">
        <v>34</v>
      </c>
      <c r="M239" s="46"/>
      <c r="N239" s="46" t="s">
        <v>671</v>
      </c>
      <c r="O239" s="234">
        <v>29950</v>
      </c>
      <c r="P239" s="75">
        <v>45364</v>
      </c>
      <c r="Q239" s="97" t="s">
        <v>36</v>
      </c>
      <c r="R239" s="56" t="s">
        <v>2367</v>
      </c>
      <c r="S239" s="626" t="str">
        <f t="shared" ca="1" si="12"/>
        <v xml:space="preserve">2 NĂM 5 THÁNG 6 NGÀY </v>
      </c>
      <c r="T239" s="523" t="s">
        <v>2435</v>
      </c>
      <c r="U239" s="80" t="s">
        <v>2435</v>
      </c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108">
        <v>44801</v>
      </c>
      <c r="AH239" s="108"/>
      <c r="AI239" s="46" t="s">
        <v>232</v>
      </c>
      <c r="AJ239" s="108" t="s">
        <v>2432</v>
      </c>
      <c r="AK239" s="108" t="s">
        <v>2433</v>
      </c>
      <c r="AL239" s="627"/>
      <c r="AM239" s="628"/>
      <c r="AN239" s="108" t="s">
        <v>156</v>
      </c>
      <c r="AO239" s="108"/>
      <c r="AP239" s="56" t="s">
        <v>1055</v>
      </c>
      <c r="AQ239" s="36">
        <f t="shared" ca="1" si="11"/>
        <v>44</v>
      </c>
    </row>
    <row r="240" spans="1:43" s="624" customFormat="1">
      <c r="A240" s="25">
        <f>IF(C240=0,"",SUBTOTAL(3,C$5:C240))</f>
        <v>236</v>
      </c>
      <c r="B240" s="86">
        <v>115</v>
      </c>
      <c r="C240" s="369" t="s">
        <v>2395</v>
      </c>
      <c r="D240" s="25" t="str">
        <f>VLOOKUP(C240,Sheet4!$A$1:$B$300,2,0)</f>
        <v>9221567493</v>
      </c>
      <c r="E240" s="370" t="s">
        <v>2437</v>
      </c>
      <c r="F240" s="98" t="str">
        <f>VLOOKUP(C240,'T4-26 '!$C$125:$E$280,3,0)</f>
        <v>Huỳnh Tấn Em</v>
      </c>
      <c r="G240" s="774">
        <f>VLOOKUP(C240,'chuyển xếp 2024'!$C$5:$W$328,17,0)</f>
        <v>4730000</v>
      </c>
      <c r="H240" s="774">
        <f>VLOOKUP(C240,'chuyển xếp 2024'!$C$5:$W$328,19,0)</f>
        <v>0</v>
      </c>
      <c r="I240" s="46" t="s">
        <v>1872</v>
      </c>
      <c r="J240" s="63">
        <f t="shared" si="10"/>
        <v>1</v>
      </c>
      <c r="K240" s="56" t="s">
        <v>33</v>
      </c>
      <c r="L240" s="56" t="s">
        <v>34</v>
      </c>
      <c r="M240" s="46"/>
      <c r="N240" s="46" t="s">
        <v>671</v>
      </c>
      <c r="O240" s="234">
        <v>32153</v>
      </c>
      <c r="P240" s="75">
        <v>45364</v>
      </c>
      <c r="Q240" s="97" t="s">
        <v>36</v>
      </c>
      <c r="R240" s="56" t="s">
        <v>2368</v>
      </c>
      <c r="S240" s="626" t="str">
        <f t="shared" ca="1" si="12"/>
        <v xml:space="preserve">2 NĂM 5 THÁNG 6 NGÀY </v>
      </c>
      <c r="T240" s="523" t="s">
        <v>2438</v>
      </c>
      <c r="U240" s="80" t="s">
        <v>2438</v>
      </c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108">
        <v>44317</v>
      </c>
      <c r="AH240" s="108"/>
      <c r="AI240" s="46" t="s">
        <v>232</v>
      </c>
      <c r="AJ240" s="108" t="s">
        <v>2332</v>
      </c>
      <c r="AK240" s="108" t="s">
        <v>2439</v>
      </c>
      <c r="AL240" s="627"/>
      <c r="AM240" s="628"/>
      <c r="AN240" s="108" t="s">
        <v>156</v>
      </c>
      <c r="AO240" s="108"/>
      <c r="AP240" s="56" t="s">
        <v>1055</v>
      </c>
      <c r="AQ240" s="36">
        <f t="shared" ca="1" si="11"/>
        <v>38</v>
      </c>
    </row>
    <row r="241" spans="1:43" s="624" customFormat="1">
      <c r="A241" s="25">
        <f>IF(C241=0,"",SUBTOTAL(3,C$5:C241))</f>
        <v>237</v>
      </c>
      <c r="B241" s="86">
        <v>116</v>
      </c>
      <c r="C241" s="369" t="s">
        <v>2467</v>
      </c>
      <c r="D241" s="25" t="str">
        <f>VLOOKUP(C241,Sheet4!$A$1:$B$300,2,0)</f>
        <v>7910320010</v>
      </c>
      <c r="E241" s="370" t="s">
        <v>2468</v>
      </c>
      <c r="F241" s="98" t="str">
        <f>VLOOKUP(C241,'T4-26 '!$C$125:$E$280,3,0)</f>
        <v>Bùi Văn Út Hiền</v>
      </c>
      <c r="G241" s="774">
        <f>VLOOKUP(C241,'chuyển xếp 2024'!$C$5:$W$328,17,0)</f>
        <v>4730000</v>
      </c>
      <c r="H241" s="774">
        <f>VLOOKUP(C241,'chuyển xếp 2024'!$C$5:$W$328,19,0)</f>
        <v>0</v>
      </c>
      <c r="I241" s="96" t="s">
        <v>32</v>
      </c>
      <c r="J241" s="63">
        <f t="shared" si="10"/>
        <v>1</v>
      </c>
      <c r="K241" s="56" t="s">
        <v>33</v>
      </c>
      <c r="L241" s="56" t="s">
        <v>34</v>
      </c>
      <c r="M241" s="46"/>
      <c r="N241" s="46" t="s">
        <v>671</v>
      </c>
      <c r="O241" s="234">
        <v>32031</v>
      </c>
      <c r="P241" s="75">
        <v>45461</v>
      </c>
      <c r="Q241" s="625" t="s">
        <v>117</v>
      </c>
      <c r="R241" s="106" t="s">
        <v>2482</v>
      </c>
      <c r="S241" s="626" t="str">
        <f t="shared" ca="1" si="12"/>
        <v xml:space="preserve">2 NĂM 2 THÁNG 1 NGÀY </v>
      </c>
      <c r="T241" s="74" t="s">
        <v>2491</v>
      </c>
      <c r="U241" s="80" t="s">
        <v>2491</v>
      </c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108">
        <v>44439</v>
      </c>
      <c r="AH241" s="108"/>
      <c r="AI241" s="46" t="s">
        <v>232</v>
      </c>
      <c r="AJ241" s="108" t="s">
        <v>2343</v>
      </c>
      <c r="AK241" s="108" t="s">
        <v>2492</v>
      </c>
      <c r="AL241" s="627"/>
      <c r="AM241" s="628"/>
      <c r="AN241" s="108" t="s">
        <v>156</v>
      </c>
      <c r="AO241" s="108"/>
      <c r="AP241" s="56" t="s">
        <v>1055</v>
      </c>
      <c r="AQ241" s="36">
        <f t="shared" ca="1" si="11"/>
        <v>38</v>
      </c>
    </row>
    <row r="242" spans="1:43" s="1039" customFormat="1">
      <c r="A242" s="446">
        <f>IF(C242=0,"",SUBTOTAL(3,C$5:C242))</f>
        <v>238</v>
      </c>
      <c r="B242" s="86">
        <v>117</v>
      </c>
      <c r="C242" s="929" t="s">
        <v>2469</v>
      </c>
      <c r="D242" s="446" t="str">
        <f>VLOOKUP(C242,Sheet4!$A$1:$B$300,2,0)</f>
        <v>8622139812</v>
      </c>
      <c r="E242" s="524" t="s">
        <v>2490</v>
      </c>
      <c r="F242" s="98" t="e">
        <f>VLOOKUP(C242,'T4-26 '!$C$125:$E$280,3,0)</f>
        <v>#N/A</v>
      </c>
      <c r="G242" s="774">
        <f>VLOOKUP(C242,'chuyển xếp 2024'!$C$5:$W$328,17,0)</f>
        <v>4730000</v>
      </c>
      <c r="H242" s="1033">
        <f>VLOOKUP(C242,'chuyển xếp 2024'!$C$5:$W$328,19,0)</f>
        <v>0</v>
      </c>
      <c r="I242" s="1034" t="s">
        <v>32</v>
      </c>
      <c r="J242" s="447">
        <f t="shared" si="10"/>
        <v>1</v>
      </c>
      <c r="K242" s="448" t="s">
        <v>33</v>
      </c>
      <c r="L242" s="448" t="s">
        <v>34</v>
      </c>
      <c r="M242" s="453"/>
      <c r="N242" s="453" t="s">
        <v>671</v>
      </c>
      <c r="O242" s="930">
        <v>32053</v>
      </c>
      <c r="P242" s="452">
        <v>45461</v>
      </c>
      <c r="Q242" s="1035" t="s">
        <v>117</v>
      </c>
      <c r="R242" s="449" t="s">
        <v>2483</v>
      </c>
      <c r="S242" s="1036" t="str">
        <f t="shared" ca="1" si="12"/>
        <v xml:space="preserve">2 NĂM 2 THÁNG 1 NGÀY </v>
      </c>
      <c r="T242" s="1043" t="s">
        <v>2498</v>
      </c>
      <c r="U242" s="451" t="s">
        <v>2498</v>
      </c>
      <c r="V242" s="451"/>
      <c r="W242" s="451"/>
      <c r="X242" s="451"/>
      <c r="Y242" s="451"/>
      <c r="Z242" s="451"/>
      <c r="AA242" s="451"/>
      <c r="AB242" s="451"/>
      <c r="AC242" s="451"/>
      <c r="AD242" s="451"/>
      <c r="AE242" s="451"/>
      <c r="AF242" s="451"/>
      <c r="AG242" s="454">
        <v>44644</v>
      </c>
      <c r="AH242" s="454"/>
      <c r="AI242" s="453" t="s">
        <v>232</v>
      </c>
      <c r="AJ242" s="454" t="s">
        <v>2312</v>
      </c>
      <c r="AK242" s="454" t="s">
        <v>2499</v>
      </c>
      <c r="AL242" s="1037"/>
      <c r="AM242" s="1038"/>
      <c r="AN242" s="454" t="s">
        <v>156</v>
      </c>
      <c r="AO242" s="454"/>
      <c r="AP242" s="448" t="s">
        <v>1055</v>
      </c>
      <c r="AQ242" s="455">
        <f t="shared" ca="1" si="11"/>
        <v>38</v>
      </c>
    </row>
    <row r="243" spans="1:43" s="624" customFormat="1">
      <c r="A243" s="25">
        <f>IF(C243=0,"",SUBTOTAL(3,C$5:C243))</f>
        <v>239</v>
      </c>
      <c r="B243" s="86">
        <v>118</v>
      </c>
      <c r="C243" s="369" t="s">
        <v>2470</v>
      </c>
      <c r="D243" s="25" t="str">
        <f>VLOOKUP(C243,Sheet4!$A$1:$B$300,2,0)</f>
        <v>9221345615</v>
      </c>
      <c r="E243" s="370" t="s">
        <v>2471</v>
      </c>
      <c r="F243" s="98" t="str">
        <f>VLOOKUP(C243,'T4-26 '!$C$125:$E$280,3,0)</f>
        <v>Nguyễn Thị Bạch Huệ</v>
      </c>
      <c r="G243" s="774">
        <f>VLOOKUP(C243,'chuyển xếp 2024'!$C$5:$W$328,17,0)</f>
        <v>4730000</v>
      </c>
      <c r="H243" s="774">
        <f>VLOOKUP(C243,'chuyển xếp 2024'!$C$5:$W$328,19,0)</f>
        <v>0</v>
      </c>
      <c r="I243" s="63" t="s">
        <v>63</v>
      </c>
      <c r="J243" s="63">
        <f t="shared" si="10"/>
        <v>0</v>
      </c>
      <c r="K243" s="56" t="s">
        <v>33</v>
      </c>
      <c r="L243" s="56" t="s">
        <v>34</v>
      </c>
      <c r="M243" s="46"/>
      <c r="N243" s="46" t="s">
        <v>671</v>
      </c>
      <c r="O243" s="234">
        <v>31133</v>
      </c>
      <c r="P243" s="75">
        <v>45461</v>
      </c>
      <c r="Q243" s="625" t="s">
        <v>117</v>
      </c>
      <c r="R243" s="106" t="s">
        <v>2484</v>
      </c>
      <c r="S243" s="626" t="str">
        <f t="shared" ca="1" si="12"/>
        <v xml:space="preserve">2 NĂM 2 THÁNG 1 NGÀY </v>
      </c>
      <c r="T243" s="74" t="s">
        <v>2501</v>
      </c>
      <c r="U243" s="80" t="s">
        <v>2501</v>
      </c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108">
        <v>44421</v>
      </c>
      <c r="AH243" s="108"/>
      <c r="AI243" s="46" t="s">
        <v>232</v>
      </c>
      <c r="AJ243" s="108" t="s">
        <v>2502</v>
      </c>
      <c r="AK243" s="108" t="s">
        <v>2503</v>
      </c>
      <c r="AL243" s="627"/>
      <c r="AM243" s="628"/>
      <c r="AN243" s="108" t="s">
        <v>50</v>
      </c>
      <c r="AO243" s="108" t="s">
        <v>2504</v>
      </c>
      <c r="AP243" s="56" t="s">
        <v>1055</v>
      </c>
      <c r="AQ243" s="36">
        <f t="shared" ca="1" si="11"/>
        <v>41</v>
      </c>
    </row>
    <row r="244" spans="1:43" s="624" customFormat="1">
      <c r="A244" s="25">
        <f>IF(C244=0,"",SUBTOTAL(3,C$5:C244))</f>
        <v>240</v>
      </c>
      <c r="B244" s="86">
        <v>119</v>
      </c>
      <c r="C244" s="369" t="s">
        <v>2474</v>
      </c>
      <c r="D244" s="25" t="str">
        <f>VLOOKUP(C244,Sheet4!$A$1:$B$300,2,0)</f>
        <v>8622290236</v>
      </c>
      <c r="E244" s="370" t="s">
        <v>1660</v>
      </c>
      <c r="F244" s="98" t="str">
        <f>VLOOKUP(C244,'T4-26 '!$C$125:$E$280,3,0)</f>
        <v>Trần Nguyễn Mỹ Phụng</v>
      </c>
      <c r="G244" s="774">
        <f>VLOOKUP(C244,'chuyển xếp 2024'!$C$5:$W$328,17,0)</f>
        <v>4730000</v>
      </c>
      <c r="H244" s="774">
        <f>VLOOKUP(C244,'chuyển xếp 2024'!$C$5:$W$328,19,0)</f>
        <v>0</v>
      </c>
      <c r="I244" s="63" t="s">
        <v>63</v>
      </c>
      <c r="J244" s="63">
        <f t="shared" si="10"/>
        <v>0</v>
      </c>
      <c r="K244" s="56" t="s">
        <v>33</v>
      </c>
      <c r="L244" s="56" t="s">
        <v>34</v>
      </c>
      <c r="M244" s="46"/>
      <c r="N244" s="46" t="s">
        <v>671</v>
      </c>
      <c r="O244" s="234">
        <v>37905</v>
      </c>
      <c r="P244" s="75">
        <v>45461</v>
      </c>
      <c r="Q244" s="625" t="s">
        <v>117</v>
      </c>
      <c r="R244" s="106" t="s">
        <v>2485</v>
      </c>
      <c r="S244" s="626" t="str">
        <f t="shared" ca="1" si="12"/>
        <v xml:space="preserve">2 NĂM 2 THÁNG 1 NGÀY </v>
      </c>
      <c r="T244" s="74" t="s">
        <v>2493</v>
      </c>
      <c r="U244" s="80" t="s">
        <v>2493</v>
      </c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108">
        <v>44290</v>
      </c>
      <c r="AH244" s="108"/>
      <c r="AI244" s="46" t="s">
        <v>232</v>
      </c>
      <c r="AJ244" s="108" t="s">
        <v>2664</v>
      </c>
      <c r="AK244" s="108" t="s">
        <v>2665</v>
      </c>
      <c r="AL244" s="627"/>
      <c r="AM244" s="628"/>
      <c r="AN244" s="108" t="s">
        <v>156</v>
      </c>
      <c r="AO244" s="108"/>
      <c r="AP244" s="56" t="s">
        <v>1055</v>
      </c>
      <c r="AQ244" s="36">
        <f t="shared" ca="1" si="11"/>
        <v>22</v>
      </c>
    </row>
    <row r="245" spans="1:43" s="624" customFormat="1">
      <c r="A245" s="25">
        <f>IF(C245=0,"",SUBTOTAL(3,C$5:C245))</f>
        <v>241</v>
      </c>
      <c r="B245" s="86">
        <v>120</v>
      </c>
      <c r="C245" s="369" t="s">
        <v>2475</v>
      </c>
      <c r="D245" s="25" t="str">
        <f>VLOOKUP(C245,Sheet4!$A$1:$B$300,2,0)</f>
        <v>9221667349</v>
      </c>
      <c r="E245" s="370" t="s">
        <v>1672</v>
      </c>
      <c r="F245" s="98" t="str">
        <f>VLOOKUP(C245,'T4-26 '!$C$125:$E$280,3,0)</f>
        <v>Nguyễn Văn Vũ</v>
      </c>
      <c r="G245" s="774">
        <f>VLOOKUP(C245,'chuyển xếp 2024'!$C$5:$W$328,17,0)</f>
        <v>4730000</v>
      </c>
      <c r="H245" s="774">
        <f>VLOOKUP(C245,'chuyển xếp 2024'!$C$5:$W$328,19,0)</f>
        <v>0</v>
      </c>
      <c r="I245" s="96" t="s">
        <v>32</v>
      </c>
      <c r="J245" s="63">
        <f t="shared" si="10"/>
        <v>1</v>
      </c>
      <c r="K245" s="56" t="s">
        <v>33</v>
      </c>
      <c r="L245" s="56" t="s">
        <v>34</v>
      </c>
      <c r="M245" s="46"/>
      <c r="N245" s="46" t="s">
        <v>671</v>
      </c>
      <c r="O245" s="234">
        <v>32143</v>
      </c>
      <c r="P245" s="75">
        <v>45461</v>
      </c>
      <c r="Q245" s="625" t="s">
        <v>117</v>
      </c>
      <c r="R245" s="106" t="s">
        <v>2486</v>
      </c>
      <c r="S245" s="626" t="str">
        <f t="shared" ca="1" si="12"/>
        <v xml:space="preserve">2 NĂM 2 THÁNG 1 NGÀY </v>
      </c>
      <c r="T245" s="74" t="s">
        <v>2494</v>
      </c>
      <c r="U245" s="80" t="s">
        <v>2494</v>
      </c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108">
        <v>44311</v>
      </c>
      <c r="AH245" s="108"/>
      <c r="AI245" s="46" t="s">
        <v>232</v>
      </c>
      <c r="AJ245" s="108" t="s">
        <v>2666</v>
      </c>
      <c r="AK245" s="108" t="s">
        <v>2667</v>
      </c>
      <c r="AL245" s="627"/>
      <c r="AM245" s="628"/>
      <c r="AN245" s="108" t="s">
        <v>156</v>
      </c>
      <c r="AO245" s="108"/>
      <c r="AP245" s="56" t="s">
        <v>1055</v>
      </c>
      <c r="AQ245" s="36">
        <f t="shared" ca="1" si="11"/>
        <v>38</v>
      </c>
    </row>
    <row r="246" spans="1:43" s="624" customFormat="1">
      <c r="A246" s="25">
        <f>IF(C246=0,"",SUBTOTAL(3,C$5:C246))</f>
        <v>242</v>
      </c>
      <c r="B246" s="86">
        <v>121</v>
      </c>
      <c r="C246" s="369" t="s">
        <v>2476</v>
      </c>
      <c r="D246" s="25" t="str">
        <f>VLOOKUP(C246,Sheet4!$A$1:$B$300,2,0)</f>
        <v>9215008809</v>
      </c>
      <c r="E246" s="370" t="s">
        <v>2478</v>
      </c>
      <c r="F246" s="98" t="str">
        <f>VLOOKUP(C246,'T4-26 '!$C$125:$E$280,3,0)</f>
        <v>Hà Văn Nên</v>
      </c>
      <c r="G246" s="774">
        <f>VLOOKUP(C246,'chuyển xếp 2024'!$C$5:$W$328,17,0)</f>
        <v>4730000</v>
      </c>
      <c r="H246" s="774">
        <f>VLOOKUP(C246,'chuyển xếp 2024'!$C$5:$W$328,19,0)</f>
        <v>0</v>
      </c>
      <c r="I246" s="96" t="s">
        <v>32</v>
      </c>
      <c r="J246" s="63">
        <f t="shared" si="10"/>
        <v>1</v>
      </c>
      <c r="K246" s="56" t="s">
        <v>33</v>
      </c>
      <c r="L246" s="56" t="s">
        <v>34</v>
      </c>
      <c r="M246" s="46"/>
      <c r="N246" s="46" t="s">
        <v>671</v>
      </c>
      <c r="O246" s="234">
        <v>29952</v>
      </c>
      <c r="P246" s="75">
        <v>45461</v>
      </c>
      <c r="Q246" s="625" t="s">
        <v>117</v>
      </c>
      <c r="R246" s="106" t="s">
        <v>2487</v>
      </c>
      <c r="S246" s="626" t="str">
        <f t="shared" ca="1" si="12"/>
        <v xml:space="preserve">2 NĂM 2 THÁNG 1 NGÀY </v>
      </c>
      <c r="T246" s="74" t="s">
        <v>2495</v>
      </c>
      <c r="U246" s="80" t="s">
        <v>2495</v>
      </c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108">
        <v>44311</v>
      </c>
      <c r="AH246" s="108"/>
      <c r="AI246" s="46" t="s">
        <v>232</v>
      </c>
      <c r="AJ246" s="108" t="s">
        <v>2668</v>
      </c>
      <c r="AK246" s="108" t="s">
        <v>2669</v>
      </c>
      <c r="AL246" s="627"/>
      <c r="AM246" s="628"/>
      <c r="AN246" s="108" t="s">
        <v>156</v>
      </c>
      <c r="AO246" s="108"/>
      <c r="AP246" s="56" t="s">
        <v>1055</v>
      </c>
      <c r="AQ246" s="36">
        <f t="shared" ca="1" si="11"/>
        <v>44</v>
      </c>
    </row>
    <row r="247" spans="1:43" s="928" customFormat="1">
      <c r="A247" s="479">
        <f>IF(C247=0,"",SUBTOTAL(3,C$5:C247))</f>
        <v>243</v>
      </c>
      <c r="B247" s="86">
        <v>122</v>
      </c>
      <c r="C247" s="920" t="s">
        <v>2479</v>
      </c>
      <c r="D247" s="479" t="s">
        <v>2883</v>
      </c>
      <c r="E247" s="534" t="s">
        <v>2747</v>
      </c>
      <c r="F247" s="98" t="str">
        <f>VLOOKUP(C247,'T4-26 '!$C$125:$E$280,3,0)</f>
        <v>Phạm Văn Phú</v>
      </c>
      <c r="G247" s="774">
        <f>VLOOKUP(C247,'chuyển xếp 2024'!$C$5:$W$328,17,0)</f>
        <v>4730000</v>
      </c>
      <c r="H247" s="872"/>
      <c r="I247" s="924" t="s">
        <v>32</v>
      </c>
      <c r="J247" s="63">
        <f t="shared" si="10"/>
        <v>1</v>
      </c>
      <c r="K247" s="484" t="s">
        <v>33</v>
      </c>
      <c r="L247" s="484" t="s">
        <v>34</v>
      </c>
      <c r="M247" s="499"/>
      <c r="N247" s="499" t="s">
        <v>671</v>
      </c>
      <c r="O247" s="921">
        <v>30497</v>
      </c>
      <c r="P247" s="488">
        <v>45748</v>
      </c>
      <c r="Q247" s="535" t="s">
        <v>117</v>
      </c>
      <c r="R247" s="485" t="s">
        <v>2824</v>
      </c>
      <c r="S247" s="925" t="str">
        <f t="shared" ca="1" si="12"/>
        <v xml:space="preserve">1 NĂM 4 THÁNG 18 NGÀY </v>
      </c>
      <c r="T247" s="527" t="s">
        <v>2748</v>
      </c>
      <c r="U247" s="487" t="s">
        <v>2748</v>
      </c>
      <c r="V247" s="487"/>
      <c r="W247" s="487"/>
      <c r="X247" s="487"/>
      <c r="Y247" s="487"/>
      <c r="Z247" s="487"/>
      <c r="AA247" s="487"/>
      <c r="AB247" s="487"/>
      <c r="AC247" s="487"/>
      <c r="AD247" s="487"/>
      <c r="AE247" s="487"/>
      <c r="AF247" s="487"/>
      <c r="AG247" s="489">
        <v>44426</v>
      </c>
      <c r="AH247" s="489"/>
      <c r="AI247" s="499" t="s">
        <v>232</v>
      </c>
      <c r="AJ247" s="489" t="s">
        <v>2001</v>
      </c>
      <c r="AK247" s="489" t="s">
        <v>2002</v>
      </c>
      <c r="AL247" s="926"/>
      <c r="AM247" s="927"/>
      <c r="AN247" s="489" t="s">
        <v>156</v>
      </c>
      <c r="AO247" s="489"/>
      <c r="AP247" s="484" t="s">
        <v>1055</v>
      </c>
      <c r="AQ247" s="491">
        <f t="shared" ca="1" si="11"/>
        <v>43</v>
      </c>
    </row>
    <row r="248" spans="1:43" s="624" customFormat="1">
      <c r="A248" s="25">
        <f>IF(C248=0,"",SUBTOTAL(3,C$5:C248))</f>
        <v>244</v>
      </c>
      <c r="B248" s="86">
        <v>123</v>
      </c>
      <c r="C248" s="369" t="s">
        <v>2791</v>
      </c>
      <c r="D248" s="25" t="s">
        <v>2884</v>
      </c>
      <c r="E248" s="370" t="s">
        <v>2749</v>
      </c>
      <c r="F248" s="98" t="str">
        <f>VLOOKUP(C248,'T4-26 '!$C$125:$E$280,3,0)</f>
        <v>Phan Văn Mãnh</v>
      </c>
      <c r="G248" s="774">
        <f>VLOOKUP(C248,'chuyển xếp 2024'!$C$5:$W$328,17,0)</f>
        <v>4730000</v>
      </c>
      <c r="H248" s="774"/>
      <c r="I248" s="96" t="s">
        <v>32</v>
      </c>
      <c r="J248" s="63">
        <f t="shared" si="10"/>
        <v>1</v>
      </c>
      <c r="K248" s="56" t="s">
        <v>33</v>
      </c>
      <c r="L248" s="56" t="s">
        <v>34</v>
      </c>
      <c r="M248" s="46"/>
      <c r="N248" s="46" t="s">
        <v>671</v>
      </c>
      <c r="O248" s="234">
        <v>35161</v>
      </c>
      <c r="P248" s="75">
        <v>45748</v>
      </c>
      <c r="Q248" s="625" t="s">
        <v>117</v>
      </c>
      <c r="R248" s="106" t="s">
        <v>2826</v>
      </c>
      <c r="S248" s="626" t="str">
        <f t="shared" ca="1" si="12"/>
        <v xml:space="preserve">1 NĂM 4 THÁNG 18 NGÀY </v>
      </c>
      <c r="T248" s="74" t="s">
        <v>2750</v>
      </c>
      <c r="U248" s="80" t="s">
        <v>2750</v>
      </c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108">
        <v>44994</v>
      </c>
      <c r="AH248" s="108"/>
      <c r="AI248" s="46" t="s">
        <v>232</v>
      </c>
      <c r="AJ248" s="108" t="s">
        <v>2751</v>
      </c>
      <c r="AK248" s="108" t="s">
        <v>2752</v>
      </c>
      <c r="AL248" s="627"/>
      <c r="AM248" s="628"/>
      <c r="AN248" s="108" t="s">
        <v>156</v>
      </c>
      <c r="AO248" s="108"/>
      <c r="AP248" s="56" t="s">
        <v>1055</v>
      </c>
      <c r="AQ248" s="36">
        <f t="shared" ca="1" si="11"/>
        <v>30</v>
      </c>
    </row>
    <row r="249" spans="1:43" s="624" customFormat="1">
      <c r="A249" s="25">
        <f>IF(C249=0,"",SUBTOTAL(3,C$5:C249))</f>
        <v>245</v>
      </c>
      <c r="B249" s="86">
        <v>124</v>
      </c>
      <c r="C249" s="369" t="s">
        <v>2792</v>
      </c>
      <c r="D249" s="25" t="s">
        <v>2885</v>
      </c>
      <c r="E249" s="370" t="s">
        <v>1656</v>
      </c>
      <c r="F249" s="98" t="str">
        <f>VLOOKUP(C249,'T4-26 '!$C$125:$E$280,3,0)</f>
        <v>Nguyễn Thanh Hải</v>
      </c>
      <c r="G249" s="774">
        <f>VLOOKUP(C249,'chuyển xếp 2024'!$C$5:$W$328,17,0)</f>
        <v>4730000</v>
      </c>
      <c r="H249" s="774"/>
      <c r="I249" s="96" t="s">
        <v>32</v>
      </c>
      <c r="J249" s="63">
        <f t="shared" si="10"/>
        <v>1</v>
      </c>
      <c r="K249" s="56" t="s">
        <v>33</v>
      </c>
      <c r="L249" s="56" t="s">
        <v>34</v>
      </c>
      <c r="M249" s="46"/>
      <c r="N249" s="46" t="s">
        <v>671</v>
      </c>
      <c r="O249" s="234">
        <v>30317</v>
      </c>
      <c r="P249" s="75">
        <v>45748</v>
      </c>
      <c r="Q249" s="625" t="s">
        <v>117</v>
      </c>
      <c r="R249" s="106" t="s">
        <v>2825</v>
      </c>
      <c r="S249" s="626" t="str">
        <f t="shared" ca="1" si="12"/>
        <v xml:space="preserve">1 NĂM 4 THÁNG 18 NGÀY </v>
      </c>
      <c r="T249" s="74" t="s">
        <v>2753</v>
      </c>
      <c r="U249" s="80" t="s">
        <v>2753</v>
      </c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108">
        <v>45285</v>
      </c>
      <c r="AH249" s="108"/>
      <c r="AI249" s="46" t="s">
        <v>232</v>
      </c>
      <c r="AJ249" s="108" t="s">
        <v>2400</v>
      </c>
      <c r="AK249" s="108" t="s">
        <v>2754</v>
      </c>
      <c r="AL249" s="627"/>
      <c r="AM249" s="628"/>
      <c r="AN249" s="108" t="s">
        <v>156</v>
      </c>
      <c r="AO249" s="108"/>
      <c r="AP249" s="56" t="s">
        <v>1055</v>
      </c>
      <c r="AQ249" s="36">
        <f t="shared" ca="1" si="11"/>
        <v>43</v>
      </c>
    </row>
    <row r="250" spans="1:43" s="624" customFormat="1">
      <c r="A250" s="25">
        <f>IF(C250=0,"",SUBTOTAL(3,C$5:C250))</f>
        <v>246</v>
      </c>
      <c r="B250" s="86">
        <v>125</v>
      </c>
      <c r="C250" s="369" t="s">
        <v>2793</v>
      </c>
      <c r="D250" s="25" t="s">
        <v>2886</v>
      </c>
      <c r="E250" s="370" t="s">
        <v>2755</v>
      </c>
      <c r="F250" s="98" t="str">
        <f>VLOOKUP(C250,'T4-26 '!$C$125:$E$280,3,0)</f>
        <v>Nguyễn Thành Tâm</v>
      </c>
      <c r="G250" s="774">
        <f>VLOOKUP(C250,'chuyển xếp 2024'!$C$5:$W$328,17,0)</f>
        <v>4730000</v>
      </c>
      <c r="H250" s="774"/>
      <c r="I250" s="96" t="s">
        <v>32</v>
      </c>
      <c r="J250" s="63">
        <f t="shared" si="10"/>
        <v>1</v>
      </c>
      <c r="K250" s="56" t="s">
        <v>33</v>
      </c>
      <c r="L250" s="56" t="s">
        <v>34</v>
      </c>
      <c r="M250" s="46"/>
      <c r="N250" s="46" t="s">
        <v>671</v>
      </c>
      <c r="O250" s="234">
        <v>32874</v>
      </c>
      <c r="P250" s="75">
        <v>45748</v>
      </c>
      <c r="Q250" s="625" t="s">
        <v>117</v>
      </c>
      <c r="R250" s="106" t="s">
        <v>2827</v>
      </c>
      <c r="S250" s="626" t="str">
        <f t="shared" ca="1" si="12"/>
        <v xml:space="preserve">1 NĂM 4 THÁNG 18 NGÀY </v>
      </c>
      <c r="T250" s="74" t="s">
        <v>2756</v>
      </c>
      <c r="U250" s="80" t="s">
        <v>2756</v>
      </c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108">
        <v>44756</v>
      </c>
      <c r="AH250" s="108"/>
      <c r="AI250" s="46" t="s">
        <v>232</v>
      </c>
      <c r="AJ250" s="108" t="s">
        <v>2351</v>
      </c>
      <c r="AK250" s="108" t="s">
        <v>2757</v>
      </c>
      <c r="AL250" s="627"/>
      <c r="AM250" s="628"/>
      <c r="AN250" s="108" t="s">
        <v>156</v>
      </c>
      <c r="AO250" s="108"/>
      <c r="AP250" s="56" t="s">
        <v>1055</v>
      </c>
      <c r="AQ250" s="36">
        <f t="shared" ca="1" si="11"/>
        <v>36</v>
      </c>
    </row>
    <row r="251" spans="1:43" s="624" customFormat="1">
      <c r="A251" s="25">
        <f>IF(C251=0,"",SUBTOTAL(3,C$5:C251))</f>
        <v>247</v>
      </c>
      <c r="B251" s="86">
        <v>126</v>
      </c>
      <c r="C251" s="369" t="s">
        <v>2794</v>
      </c>
      <c r="D251" s="25" t="s">
        <v>2887</v>
      </c>
      <c r="E251" s="370" t="s">
        <v>2758</v>
      </c>
      <c r="F251" s="98" t="str">
        <f>VLOOKUP(C251,'T4-26 '!$C$125:$E$280,3,0)</f>
        <v>Võ Hùng Anh</v>
      </c>
      <c r="G251" s="774">
        <f>VLOOKUP(C251,'chuyển xếp 2024'!$C$5:$W$328,17,0)</f>
        <v>4730000</v>
      </c>
      <c r="H251" s="774"/>
      <c r="I251" s="96" t="s">
        <v>32</v>
      </c>
      <c r="J251" s="63">
        <f t="shared" si="10"/>
        <v>1</v>
      </c>
      <c r="K251" s="56" t="s">
        <v>33</v>
      </c>
      <c r="L251" s="56" t="s">
        <v>34</v>
      </c>
      <c r="M251" s="46"/>
      <c r="N251" s="46" t="s">
        <v>671</v>
      </c>
      <c r="O251" s="234">
        <v>31229</v>
      </c>
      <c r="P251" s="75">
        <v>45748</v>
      </c>
      <c r="Q251" s="625" t="s">
        <v>117</v>
      </c>
      <c r="R251" s="106" t="s">
        <v>2823</v>
      </c>
      <c r="S251" s="626" t="str">
        <f t="shared" ca="1" si="12"/>
        <v xml:space="preserve">1 NĂM 4 THÁNG 18 NGÀY </v>
      </c>
      <c r="T251" s="74" t="s">
        <v>2759</v>
      </c>
      <c r="U251" s="80" t="s">
        <v>2759</v>
      </c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108">
        <v>44326</v>
      </c>
      <c r="AH251" s="108"/>
      <c r="AI251" s="46" t="s">
        <v>232</v>
      </c>
      <c r="AJ251" s="108" t="s">
        <v>2009</v>
      </c>
      <c r="AK251" s="108" t="s">
        <v>2760</v>
      </c>
      <c r="AL251" s="627"/>
      <c r="AM251" s="628"/>
      <c r="AN251" s="108" t="s">
        <v>156</v>
      </c>
      <c r="AO251" s="108"/>
      <c r="AP251" s="56" t="s">
        <v>1055</v>
      </c>
      <c r="AQ251" s="36">
        <f t="shared" ca="1" si="11"/>
        <v>41</v>
      </c>
    </row>
    <row r="252" spans="1:43" s="624" customFormat="1">
      <c r="A252" s="25">
        <f>IF(C252=0,"",SUBTOTAL(3,C$5:C252))</f>
        <v>248</v>
      </c>
      <c r="B252" s="86">
        <v>127</v>
      </c>
      <c r="C252" s="369" t="s">
        <v>2795</v>
      </c>
      <c r="D252" s="25" t="s">
        <v>2888</v>
      </c>
      <c r="E252" s="370" t="s">
        <v>901</v>
      </c>
      <c r="F252" s="98" t="str">
        <f>VLOOKUP(C252,'T4-26 '!$C$125:$E$280,3,0)</f>
        <v>Đoàn Văn Giảng</v>
      </c>
      <c r="G252" s="774">
        <f>VLOOKUP(C252,'chuyển xếp 2024'!$C$5:$W$328,17,0)</f>
        <v>4730000</v>
      </c>
      <c r="H252" s="774"/>
      <c r="I252" s="96" t="s">
        <v>32</v>
      </c>
      <c r="J252" s="63">
        <f t="shared" si="10"/>
        <v>1</v>
      </c>
      <c r="K252" s="56" t="s">
        <v>33</v>
      </c>
      <c r="L252" s="56" t="s">
        <v>34</v>
      </c>
      <c r="M252" s="46"/>
      <c r="N252" s="46" t="s">
        <v>671</v>
      </c>
      <c r="O252" s="234">
        <v>34073</v>
      </c>
      <c r="P252" s="75">
        <v>45748</v>
      </c>
      <c r="Q252" s="625" t="s">
        <v>117</v>
      </c>
      <c r="R252" s="106" t="s">
        <v>2822</v>
      </c>
      <c r="S252" s="626" t="str">
        <f t="shared" ca="1" si="12"/>
        <v xml:space="preserve">1 NĂM 4 THÁNG 18 NGÀY </v>
      </c>
      <c r="T252" s="74" t="s">
        <v>902</v>
      </c>
      <c r="U252" s="80" t="s">
        <v>902</v>
      </c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108">
        <v>44988</v>
      </c>
      <c r="AH252" s="108"/>
      <c r="AI252" s="46" t="s">
        <v>232</v>
      </c>
      <c r="AJ252" s="108" t="s">
        <v>2761</v>
      </c>
      <c r="AK252" s="108" t="s">
        <v>2762</v>
      </c>
      <c r="AL252" s="627"/>
      <c r="AM252" s="628"/>
      <c r="AN252" s="108" t="s">
        <v>156</v>
      </c>
      <c r="AO252" s="108"/>
      <c r="AP252" s="56" t="s">
        <v>1055</v>
      </c>
      <c r="AQ252" s="36">
        <f t="shared" ca="1" si="11"/>
        <v>33</v>
      </c>
    </row>
    <row r="253" spans="1:43" s="624" customFormat="1">
      <c r="A253" s="25">
        <f>IF(C253=0,"",SUBTOTAL(3,C$5:C253))</f>
        <v>249</v>
      </c>
      <c r="B253" s="86">
        <v>128</v>
      </c>
      <c r="C253" s="369" t="s">
        <v>2796</v>
      </c>
      <c r="D253" s="25" t="s">
        <v>2889</v>
      </c>
      <c r="E253" s="370" t="s">
        <v>1680</v>
      </c>
      <c r="F253" s="98" t="str">
        <f>VLOOKUP(C253,'T4-26 '!$C$125:$E$280,3,0)</f>
        <v>Nguyễn Kiến Văn</v>
      </c>
      <c r="G253" s="774">
        <f>VLOOKUP(C253,'chuyển xếp 2024'!$C$5:$W$328,17,0)</f>
        <v>4730000</v>
      </c>
      <c r="H253" s="774"/>
      <c r="I253" s="96" t="s">
        <v>32</v>
      </c>
      <c r="J253" s="63">
        <f t="shared" si="10"/>
        <v>1</v>
      </c>
      <c r="K253" s="56" t="s">
        <v>33</v>
      </c>
      <c r="L253" s="56" t="s">
        <v>34</v>
      </c>
      <c r="M253" s="46"/>
      <c r="N253" s="46" t="s">
        <v>671</v>
      </c>
      <c r="O253" s="234">
        <v>38213</v>
      </c>
      <c r="P253" s="75">
        <v>45748</v>
      </c>
      <c r="Q253" s="625" t="s">
        <v>117</v>
      </c>
      <c r="R253" s="106" t="s">
        <v>2810</v>
      </c>
      <c r="S253" s="626" t="str">
        <f t="shared" ca="1" si="12"/>
        <v xml:space="preserve">1 NĂM 4 THÁNG 18 NGÀY </v>
      </c>
      <c r="T253" s="74" t="s">
        <v>2763</v>
      </c>
      <c r="U253" s="80" t="s">
        <v>2763</v>
      </c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108">
        <v>44420</v>
      </c>
      <c r="AH253" s="108"/>
      <c r="AI253" s="46" t="s">
        <v>232</v>
      </c>
      <c r="AJ253" s="108" t="s">
        <v>2764</v>
      </c>
      <c r="AK253" s="108" t="s">
        <v>2765</v>
      </c>
      <c r="AL253" s="627"/>
      <c r="AM253" s="628"/>
      <c r="AN253" s="108" t="s">
        <v>156</v>
      </c>
      <c r="AO253" s="108"/>
      <c r="AP253" s="56" t="s">
        <v>1055</v>
      </c>
      <c r="AQ253" s="36">
        <f t="shared" ca="1" si="11"/>
        <v>22</v>
      </c>
    </row>
    <row r="254" spans="1:43" s="624" customFormat="1">
      <c r="A254" s="25">
        <f>IF(C254=0,"",SUBTOTAL(3,C$5:C254))</f>
        <v>250</v>
      </c>
      <c r="B254" s="86">
        <v>129</v>
      </c>
      <c r="C254" s="369" t="s">
        <v>2797</v>
      </c>
      <c r="D254" s="25" t="s">
        <v>2890</v>
      </c>
      <c r="E254" s="370" t="s">
        <v>2766</v>
      </c>
      <c r="F254" s="98" t="str">
        <f>VLOOKUP(C254,'T4-26 '!$C$125:$E$280,3,0)</f>
        <v>Phan Văn Nhẩn</v>
      </c>
      <c r="G254" s="774">
        <f>VLOOKUP(C254,'chuyển xếp 2024'!$C$5:$W$328,17,0)</f>
        <v>4730000</v>
      </c>
      <c r="H254" s="774"/>
      <c r="I254" s="96" t="s">
        <v>32</v>
      </c>
      <c r="J254" s="63">
        <f t="shared" si="10"/>
        <v>1</v>
      </c>
      <c r="K254" s="56" t="s">
        <v>33</v>
      </c>
      <c r="L254" s="56" t="s">
        <v>34</v>
      </c>
      <c r="M254" s="46"/>
      <c r="N254" s="46" t="s">
        <v>671</v>
      </c>
      <c r="O254" s="234">
        <v>33671</v>
      </c>
      <c r="P254" s="75">
        <v>45748</v>
      </c>
      <c r="Q254" s="625" t="s">
        <v>117</v>
      </c>
      <c r="R254" s="106" t="s">
        <v>2809</v>
      </c>
      <c r="S254" s="626" t="str">
        <f t="shared" ca="1" si="12"/>
        <v xml:space="preserve">1 NĂM 4 THÁNG 18 NGÀY </v>
      </c>
      <c r="T254" s="74" t="s">
        <v>2767</v>
      </c>
      <c r="U254" s="80" t="s">
        <v>2767</v>
      </c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108">
        <v>44902</v>
      </c>
      <c r="AH254" s="108"/>
      <c r="AI254" s="46" t="s">
        <v>232</v>
      </c>
      <c r="AJ254" s="108" t="s">
        <v>2768</v>
      </c>
      <c r="AK254" s="108" t="s">
        <v>2769</v>
      </c>
      <c r="AL254" s="627"/>
      <c r="AM254" s="628"/>
      <c r="AN254" s="108" t="s">
        <v>156</v>
      </c>
      <c r="AO254" s="108"/>
      <c r="AP254" s="56" t="s">
        <v>1055</v>
      </c>
      <c r="AQ254" s="36">
        <f t="shared" ca="1" si="11"/>
        <v>34</v>
      </c>
    </row>
    <row r="255" spans="1:43" s="624" customFormat="1">
      <c r="A255" s="25">
        <f>IF(C255=0,"",SUBTOTAL(3,C$5:C255))</f>
        <v>251</v>
      </c>
      <c r="B255" s="86">
        <v>130</v>
      </c>
      <c r="C255" s="369" t="s">
        <v>2798</v>
      </c>
      <c r="D255" s="25" t="s">
        <v>2891</v>
      </c>
      <c r="E255" s="370" t="s">
        <v>2770</v>
      </c>
      <c r="F255" s="98" t="str">
        <f>VLOOKUP(C255,'T4-26 '!$C$125:$E$280,3,0)</f>
        <v>Lê Minh Thảo</v>
      </c>
      <c r="G255" s="774">
        <f>VLOOKUP(C255,'chuyển xếp 2024'!$C$5:$W$328,17,0)</f>
        <v>4730000</v>
      </c>
      <c r="H255" s="774"/>
      <c r="I255" s="96" t="s">
        <v>32</v>
      </c>
      <c r="J255" s="63">
        <f t="shared" si="10"/>
        <v>1</v>
      </c>
      <c r="K255" s="56" t="s">
        <v>33</v>
      </c>
      <c r="L255" s="56" t="s">
        <v>34</v>
      </c>
      <c r="M255" s="46"/>
      <c r="N255" s="46" t="s">
        <v>671</v>
      </c>
      <c r="O255" s="234">
        <v>37764</v>
      </c>
      <c r="P255" s="75">
        <v>45748</v>
      </c>
      <c r="Q255" s="625" t="s">
        <v>117</v>
      </c>
      <c r="R255" s="106" t="s">
        <v>2831</v>
      </c>
      <c r="S255" s="626" t="str">
        <f t="shared" ca="1" si="12"/>
        <v xml:space="preserve">1 NĂM 4 THÁNG 18 NGÀY </v>
      </c>
      <c r="T255" s="74" t="s">
        <v>2771</v>
      </c>
      <c r="U255" s="80" t="s">
        <v>2771</v>
      </c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108">
        <v>44333</v>
      </c>
      <c r="AH255" s="108"/>
      <c r="AI255" s="46" t="s">
        <v>232</v>
      </c>
      <c r="AJ255" s="108" t="s">
        <v>2772</v>
      </c>
      <c r="AK255" s="108" t="s">
        <v>2773</v>
      </c>
      <c r="AL255" s="627"/>
      <c r="AM255" s="628"/>
      <c r="AN255" s="108" t="s">
        <v>156</v>
      </c>
      <c r="AO255" s="108"/>
      <c r="AP255" s="56" t="s">
        <v>1055</v>
      </c>
      <c r="AQ255" s="36">
        <f t="shared" ca="1" si="11"/>
        <v>23</v>
      </c>
    </row>
    <row r="256" spans="1:43" s="624" customFormat="1">
      <c r="A256" s="25">
        <f>IF(C256=0,"",SUBTOTAL(3,C$5:C256))</f>
        <v>252</v>
      </c>
      <c r="B256" s="86">
        <v>131</v>
      </c>
      <c r="C256" s="369" t="s">
        <v>2799</v>
      </c>
      <c r="D256" s="919" t="s">
        <v>3195</v>
      </c>
      <c r="E256" s="370" t="s">
        <v>2774</v>
      </c>
      <c r="F256" s="98" t="str">
        <f>VLOOKUP(C256,'T4-26 '!$C$125:$E$280,3,0)</f>
        <v>Võ Nguyệt Minh</v>
      </c>
      <c r="G256" s="774">
        <f>VLOOKUP(C256,'chuyển xếp 2024'!$C$5:$W$328,17,0)</f>
        <v>4730000</v>
      </c>
      <c r="H256" s="774"/>
      <c r="I256" s="63" t="s">
        <v>63</v>
      </c>
      <c r="J256" s="63">
        <f t="shared" si="10"/>
        <v>0</v>
      </c>
      <c r="K256" s="56" t="s">
        <v>33</v>
      </c>
      <c r="L256" s="56" t="s">
        <v>34</v>
      </c>
      <c r="M256" s="46"/>
      <c r="N256" s="46" t="s">
        <v>671</v>
      </c>
      <c r="O256" s="234">
        <v>31573</v>
      </c>
      <c r="P256" s="75">
        <v>45748</v>
      </c>
      <c r="Q256" s="625" t="s">
        <v>117</v>
      </c>
      <c r="R256" s="106" t="s">
        <v>2833</v>
      </c>
      <c r="S256" s="626" t="str">
        <f t="shared" ca="1" si="12"/>
        <v xml:space="preserve">1 NĂM 4 THÁNG 18 NGÀY </v>
      </c>
      <c r="T256" s="74" t="s">
        <v>2775</v>
      </c>
      <c r="U256" s="80" t="s">
        <v>2775</v>
      </c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108">
        <v>44440</v>
      </c>
      <c r="AH256" s="108"/>
      <c r="AI256" s="46" t="s">
        <v>232</v>
      </c>
      <c r="AJ256" s="108" t="s">
        <v>2772</v>
      </c>
      <c r="AK256" s="108" t="s">
        <v>2776</v>
      </c>
      <c r="AL256" s="627"/>
      <c r="AM256" s="628"/>
      <c r="AN256" s="108" t="s">
        <v>156</v>
      </c>
      <c r="AO256" s="108"/>
      <c r="AP256" s="56" t="s">
        <v>1055</v>
      </c>
      <c r="AQ256" s="36">
        <f t="shared" ca="1" si="11"/>
        <v>40</v>
      </c>
    </row>
    <row r="257" spans="1:43" s="624" customFormat="1">
      <c r="A257" s="25">
        <f>IF(C257=0,"",SUBTOTAL(3,C$5:C257))</f>
        <v>253</v>
      </c>
      <c r="B257" s="86">
        <v>132</v>
      </c>
      <c r="C257" s="369" t="s">
        <v>2801</v>
      </c>
      <c r="D257" s="25" t="s">
        <v>2893</v>
      </c>
      <c r="E257" s="370" t="s">
        <v>2781</v>
      </c>
      <c r="F257" s="98" t="str">
        <f>VLOOKUP(C257,'T4-26 '!$C$125:$E$280,3,0)</f>
        <v>Huỳnh Công Thành</v>
      </c>
      <c r="G257" s="774">
        <f>VLOOKUP(C257,'chuyển xếp 2024'!$C$5:$W$328,17,0)</f>
        <v>4730000</v>
      </c>
      <c r="H257" s="774"/>
      <c r="I257" s="96" t="s">
        <v>32</v>
      </c>
      <c r="J257" s="63">
        <f t="shared" si="10"/>
        <v>1</v>
      </c>
      <c r="K257" s="56" t="s">
        <v>33</v>
      </c>
      <c r="L257" s="56" t="s">
        <v>34</v>
      </c>
      <c r="M257" s="46"/>
      <c r="N257" s="46" t="s">
        <v>671</v>
      </c>
      <c r="O257" s="234">
        <v>33190</v>
      </c>
      <c r="P257" s="75">
        <v>45748</v>
      </c>
      <c r="Q257" s="625" t="s">
        <v>117</v>
      </c>
      <c r="R257" s="106" t="s">
        <v>2832</v>
      </c>
      <c r="S257" s="626" t="str">
        <f t="shared" ca="1" si="12"/>
        <v xml:space="preserve">1 NĂM 4 THÁNG 18 NGÀY </v>
      </c>
      <c r="T257" s="74" t="s">
        <v>2782</v>
      </c>
      <c r="U257" s="80" t="s">
        <v>2782</v>
      </c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108">
        <v>44717</v>
      </c>
      <c r="AH257" s="108"/>
      <c r="AI257" s="46" t="s">
        <v>232</v>
      </c>
      <c r="AJ257" s="108" t="s">
        <v>2376</v>
      </c>
      <c r="AK257" s="108" t="s">
        <v>2783</v>
      </c>
      <c r="AL257" s="627"/>
      <c r="AM257" s="628"/>
      <c r="AN257" s="108" t="s">
        <v>156</v>
      </c>
      <c r="AO257" s="108"/>
      <c r="AP257" s="56" t="s">
        <v>1055</v>
      </c>
      <c r="AQ257" s="36">
        <f t="shared" ca="1" si="11"/>
        <v>35</v>
      </c>
    </row>
    <row r="258" spans="1:43" s="624" customFormat="1">
      <c r="A258" s="25">
        <f>IF(C258=0,"",SUBTOTAL(3,C$5:C258))</f>
        <v>254</v>
      </c>
      <c r="B258" s="86">
        <v>133</v>
      </c>
      <c r="C258" s="369" t="s">
        <v>2802</v>
      </c>
      <c r="D258" s="25" t="s">
        <v>2894</v>
      </c>
      <c r="E258" s="370" t="s">
        <v>1616</v>
      </c>
      <c r="F258" s="98" t="str">
        <f>VLOOKUP(C258,'T4-26 '!$C$125:$E$280,3,0)</f>
        <v>Huỳnh Thị Ngọc Ánh</v>
      </c>
      <c r="G258" s="774">
        <f>VLOOKUP(C258,'chuyển xếp 2024'!$C$5:$W$328,17,0)</f>
        <v>4730000</v>
      </c>
      <c r="H258" s="774"/>
      <c r="I258" s="63" t="s">
        <v>63</v>
      </c>
      <c r="J258" s="63">
        <f t="shared" si="10"/>
        <v>0</v>
      </c>
      <c r="K258" s="56" t="s">
        <v>33</v>
      </c>
      <c r="L258" s="56" t="s">
        <v>34</v>
      </c>
      <c r="M258" s="46"/>
      <c r="N258" s="46" t="s">
        <v>671</v>
      </c>
      <c r="O258" s="234">
        <v>26330</v>
      </c>
      <c r="P258" s="75">
        <v>45748</v>
      </c>
      <c r="Q258" s="625" t="s">
        <v>117</v>
      </c>
      <c r="R258" s="106" t="s">
        <v>2829</v>
      </c>
      <c r="S258" s="626" t="str">
        <f t="shared" ca="1" si="12"/>
        <v xml:space="preserve">1 NĂM 4 THÁNG 18 NGÀY </v>
      </c>
      <c r="T258" s="74" t="s">
        <v>2784</v>
      </c>
      <c r="U258" s="80" t="s">
        <v>2784</v>
      </c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108">
        <v>44624</v>
      </c>
      <c r="AH258" s="108"/>
      <c r="AI258" s="46" t="s">
        <v>232</v>
      </c>
      <c r="AJ258" s="108" t="s">
        <v>2785</v>
      </c>
      <c r="AK258" s="108" t="s">
        <v>2786</v>
      </c>
      <c r="AL258" s="627"/>
      <c r="AM258" s="628"/>
      <c r="AN258" s="108" t="s">
        <v>156</v>
      </c>
      <c r="AO258" s="108"/>
      <c r="AP258" s="56" t="s">
        <v>1055</v>
      </c>
      <c r="AQ258" s="36">
        <f t="shared" ca="1" si="11"/>
        <v>54</v>
      </c>
    </row>
    <row r="259" spans="1:43" s="624" customFormat="1">
      <c r="A259" s="25">
        <f>IF(C259=0,"",SUBTOTAL(3,C$5:C259))</f>
        <v>255</v>
      </c>
      <c r="B259" s="86">
        <v>134</v>
      </c>
      <c r="C259" s="369" t="s">
        <v>2803</v>
      </c>
      <c r="D259" s="25" t="s">
        <v>2895</v>
      </c>
      <c r="E259" s="370" t="s">
        <v>2787</v>
      </c>
      <c r="F259" s="98" t="str">
        <f>VLOOKUP(C259,'T4-26 '!$C$125:$E$280,3,0)</f>
        <v>Lê Thị Kiều Diễm</v>
      </c>
      <c r="G259" s="774">
        <f>VLOOKUP(C259,'chuyển xếp 2024'!$C$5:$W$328,17,0)</f>
        <v>4730000</v>
      </c>
      <c r="H259" s="774"/>
      <c r="I259" s="63" t="s">
        <v>63</v>
      </c>
      <c r="J259" s="63">
        <f t="shared" si="10"/>
        <v>0</v>
      </c>
      <c r="K259" s="56" t="s">
        <v>33</v>
      </c>
      <c r="L259" s="56" t="s">
        <v>34</v>
      </c>
      <c r="M259" s="46"/>
      <c r="N259" s="46" t="s">
        <v>671</v>
      </c>
      <c r="O259" s="234">
        <v>30682</v>
      </c>
      <c r="P259" s="75">
        <v>45748</v>
      </c>
      <c r="Q259" s="625" t="s">
        <v>117</v>
      </c>
      <c r="R259" s="106" t="s">
        <v>2828</v>
      </c>
      <c r="S259" s="626" t="str">
        <f t="shared" ca="1" si="12"/>
        <v xml:space="preserve">1 NĂM 4 THÁNG 18 NGÀY </v>
      </c>
      <c r="T259" s="74" t="s">
        <v>2788</v>
      </c>
      <c r="U259" s="80" t="s">
        <v>2788</v>
      </c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108">
        <v>45440</v>
      </c>
      <c r="AH259" s="108"/>
      <c r="AI259" s="46" t="s">
        <v>232</v>
      </c>
      <c r="AJ259" s="108" t="s">
        <v>2789</v>
      </c>
      <c r="AK259" s="108" t="s">
        <v>2790</v>
      </c>
      <c r="AL259" s="627"/>
      <c r="AM259" s="628"/>
      <c r="AN259" s="108" t="s">
        <v>156</v>
      </c>
      <c r="AO259" s="108"/>
      <c r="AP259" s="56" t="s">
        <v>1055</v>
      </c>
      <c r="AQ259" s="36">
        <f t="shared" ca="1" si="11"/>
        <v>42</v>
      </c>
    </row>
    <row r="260" spans="1:43" s="624" customFormat="1">
      <c r="A260" s="25">
        <f>IF(C260=0,"",SUBTOTAL(3,C$5:C260))</f>
        <v>256</v>
      </c>
      <c r="B260" s="86">
        <v>135</v>
      </c>
      <c r="C260" s="369" t="s">
        <v>2845</v>
      </c>
      <c r="D260" s="919" t="s">
        <v>3275</v>
      </c>
      <c r="E260" s="370" t="s">
        <v>2849</v>
      </c>
      <c r="F260" s="98" t="str">
        <f>VLOOKUP(C260,'T4-26 '!$C$125:$E$280,3,0)</f>
        <v>Đào Văn Dũng</v>
      </c>
      <c r="G260" s="774">
        <f>VLOOKUP(C260,'chuyển xếp 2024'!$C$5:$W$328,17,0)</f>
        <v>4730000</v>
      </c>
      <c r="H260" s="774"/>
      <c r="I260" s="96" t="s">
        <v>32</v>
      </c>
      <c r="J260" s="63">
        <f t="shared" si="10"/>
        <v>1</v>
      </c>
      <c r="K260" s="56" t="s">
        <v>33</v>
      </c>
      <c r="L260" s="56" t="s">
        <v>34</v>
      </c>
      <c r="M260" s="46"/>
      <c r="N260" s="46" t="s">
        <v>671</v>
      </c>
      <c r="O260" s="234">
        <v>27961</v>
      </c>
      <c r="P260" s="75">
        <v>45807</v>
      </c>
      <c r="Q260" s="625" t="s">
        <v>117</v>
      </c>
      <c r="R260" s="106" t="s">
        <v>2933</v>
      </c>
      <c r="S260" s="626" t="str">
        <f t="shared" ca="1" si="12"/>
        <v xml:space="preserve">1 NĂM 2 THÁNG 20 NGÀY </v>
      </c>
      <c r="T260" s="74" t="s">
        <v>2934</v>
      </c>
      <c r="U260" s="80" t="s">
        <v>2934</v>
      </c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108">
        <v>44587</v>
      </c>
      <c r="AH260" s="108"/>
      <c r="AI260" s="46" t="s">
        <v>232</v>
      </c>
      <c r="AJ260" s="108" t="s">
        <v>2937</v>
      </c>
      <c r="AK260" s="108" t="s">
        <v>2935</v>
      </c>
      <c r="AL260" s="627"/>
      <c r="AM260" s="628"/>
      <c r="AN260" s="108" t="s">
        <v>156</v>
      </c>
      <c r="AO260" s="108"/>
      <c r="AP260" s="56" t="s">
        <v>1055</v>
      </c>
      <c r="AQ260" s="36">
        <f t="shared" ca="1" si="11"/>
        <v>50</v>
      </c>
    </row>
    <row r="261" spans="1:43" s="624" customFormat="1">
      <c r="A261" s="25">
        <f>IF(C261=0,"",SUBTOTAL(3,C$5:C261))</f>
        <v>257</v>
      </c>
      <c r="B261" s="86">
        <v>136</v>
      </c>
      <c r="C261" s="369" t="s">
        <v>2846</v>
      </c>
      <c r="D261" s="919" t="s">
        <v>2175</v>
      </c>
      <c r="E261" s="370" t="s">
        <v>2850</v>
      </c>
      <c r="F261" s="98" t="str">
        <f>VLOOKUP(C261,'T4-26 '!$C$125:$E$280,3,0)</f>
        <v>Nguyễn Thanh Trà</v>
      </c>
      <c r="G261" s="774">
        <f>VLOOKUP(C261,'chuyển xếp 2024'!$C$5:$W$328,17,0)</f>
        <v>4730000</v>
      </c>
      <c r="H261" s="774"/>
      <c r="I261" s="96" t="s">
        <v>32</v>
      </c>
      <c r="J261" s="63">
        <f t="shared" si="10"/>
        <v>1</v>
      </c>
      <c r="K261" s="56" t="s">
        <v>33</v>
      </c>
      <c r="L261" s="56" t="s">
        <v>34</v>
      </c>
      <c r="M261" s="46"/>
      <c r="N261" s="46" t="s">
        <v>671</v>
      </c>
      <c r="O261" s="234">
        <v>32806</v>
      </c>
      <c r="P261" s="75">
        <v>45807</v>
      </c>
      <c r="Q261" s="625" t="s">
        <v>117</v>
      </c>
      <c r="R261" s="106" t="s">
        <v>2936</v>
      </c>
      <c r="S261" s="626" t="str">
        <f t="shared" ca="1" si="12"/>
        <v xml:space="preserve">1 NĂM 2 THÁNG 20 NGÀY </v>
      </c>
      <c r="T261" s="74" t="s">
        <v>983</v>
      </c>
      <c r="U261" s="80" t="s">
        <v>983</v>
      </c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108">
        <v>44522</v>
      </c>
      <c r="AH261" s="108"/>
      <c r="AI261" s="46" t="s">
        <v>232</v>
      </c>
      <c r="AJ261" s="108" t="s">
        <v>2332</v>
      </c>
      <c r="AK261" s="108" t="s">
        <v>709</v>
      </c>
      <c r="AL261" s="627"/>
      <c r="AM261" s="628"/>
      <c r="AN261" s="108" t="s">
        <v>156</v>
      </c>
      <c r="AO261" s="108"/>
      <c r="AP261" s="56" t="s">
        <v>1055</v>
      </c>
      <c r="AQ261" s="36">
        <f t="shared" ca="1" si="11"/>
        <v>36</v>
      </c>
    </row>
    <row r="262" spans="1:43" s="624" customFormat="1">
      <c r="A262" s="25">
        <f>IF(C262=0,"",SUBTOTAL(3,C$5:C262))</f>
        <v>258</v>
      </c>
      <c r="B262" s="86">
        <v>137</v>
      </c>
      <c r="C262" s="369" t="s">
        <v>2847</v>
      </c>
      <c r="D262" s="919" t="s">
        <v>3220</v>
      </c>
      <c r="E262" s="370" t="s">
        <v>2851</v>
      </c>
      <c r="F262" s="98" t="str">
        <f>VLOOKUP(C262,'T4-26 '!$C$125:$E$280,3,0)</f>
        <v>Trần Văn Lịnh</v>
      </c>
      <c r="G262" s="774">
        <f>VLOOKUP(C262,'chuyển xếp 2024'!$C$5:$W$328,17,0)</f>
        <v>4730000</v>
      </c>
      <c r="H262" s="774"/>
      <c r="I262" s="96" t="s">
        <v>32</v>
      </c>
      <c r="J262" s="63">
        <f t="shared" si="10"/>
        <v>1</v>
      </c>
      <c r="K262" s="56" t="s">
        <v>33</v>
      </c>
      <c r="L262" s="56" t="s">
        <v>34</v>
      </c>
      <c r="M262" s="46"/>
      <c r="N262" s="46" t="s">
        <v>671</v>
      </c>
      <c r="O262" s="234">
        <v>29274</v>
      </c>
      <c r="P262" s="75">
        <v>45807</v>
      </c>
      <c r="Q262" s="625" t="s">
        <v>117</v>
      </c>
      <c r="R262" s="106" t="s">
        <v>2938</v>
      </c>
      <c r="S262" s="626" t="str">
        <f t="shared" ca="1" si="12"/>
        <v xml:space="preserve">1 NĂM 2 THÁNG 20 NGÀY </v>
      </c>
      <c r="T262" s="74" t="s">
        <v>2939</v>
      </c>
      <c r="U262" s="80" t="s">
        <v>2939</v>
      </c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108">
        <v>44830</v>
      </c>
      <c r="AH262" s="108"/>
      <c r="AI262" s="46" t="s">
        <v>232</v>
      </c>
      <c r="AJ262" s="108" t="s">
        <v>2940</v>
      </c>
      <c r="AK262" s="108" t="s">
        <v>2941</v>
      </c>
      <c r="AL262" s="627"/>
      <c r="AM262" s="628"/>
      <c r="AN262" s="108" t="s">
        <v>156</v>
      </c>
      <c r="AO262" s="108"/>
      <c r="AP262" s="56" t="s">
        <v>1055</v>
      </c>
      <c r="AQ262" s="36">
        <f t="shared" ca="1" si="11"/>
        <v>46</v>
      </c>
    </row>
    <row r="263" spans="1:43" s="624" customFormat="1">
      <c r="A263" s="25">
        <f>IF(C263=0,"",SUBTOTAL(3,C$5:C263))</f>
        <v>259</v>
      </c>
      <c r="B263" s="86">
        <v>138</v>
      </c>
      <c r="C263" s="369" t="s">
        <v>2848</v>
      </c>
      <c r="D263" s="919" t="s">
        <v>2191</v>
      </c>
      <c r="E263" s="370" t="s">
        <v>1046</v>
      </c>
      <c r="F263" s="98" t="str">
        <f>VLOOKUP(C263,'T4-26 '!$C$125:$E$280,3,0)</f>
        <v>Võ Văn Chẵng</v>
      </c>
      <c r="G263" s="774">
        <f>VLOOKUP(C263,'chuyển xếp 2024'!$C$5:$W$328,17,0)</f>
        <v>4730000</v>
      </c>
      <c r="H263" s="774"/>
      <c r="I263" s="96" t="s">
        <v>32</v>
      </c>
      <c r="J263" s="63">
        <f t="shared" si="10"/>
        <v>1</v>
      </c>
      <c r="K263" s="56" t="s">
        <v>33</v>
      </c>
      <c r="L263" s="56" t="s">
        <v>34</v>
      </c>
      <c r="M263" s="46"/>
      <c r="N263" s="46" t="s">
        <v>671</v>
      </c>
      <c r="O263" s="234">
        <v>31685</v>
      </c>
      <c r="P263" s="75">
        <v>45807</v>
      </c>
      <c r="Q263" s="625" t="s">
        <v>117</v>
      </c>
      <c r="R263" s="106" t="s">
        <v>2942</v>
      </c>
      <c r="S263" s="626" t="str">
        <f t="shared" ca="1" si="12"/>
        <v xml:space="preserve">1 NĂM 2 THÁNG 20 NGÀY </v>
      </c>
      <c r="T263" s="74" t="s">
        <v>1822</v>
      </c>
      <c r="U263" s="80" t="s">
        <v>1822</v>
      </c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108">
        <v>45498</v>
      </c>
      <c r="AH263" s="108"/>
      <c r="AI263" s="46" t="s">
        <v>2779</v>
      </c>
      <c r="AJ263" s="108" t="s">
        <v>2332</v>
      </c>
      <c r="AK263" s="108" t="s">
        <v>1179</v>
      </c>
      <c r="AL263" s="627"/>
      <c r="AM263" s="628"/>
      <c r="AN263" s="108" t="s">
        <v>156</v>
      </c>
      <c r="AO263" s="108"/>
      <c r="AP263" s="56" t="s">
        <v>1055</v>
      </c>
      <c r="AQ263" s="36">
        <f t="shared" ca="1" si="11"/>
        <v>39</v>
      </c>
    </row>
    <row r="264" spans="1:43" s="624" customFormat="1" ht="17.25" customHeight="1">
      <c r="A264" s="25">
        <f>IF(C264=0,"",SUBTOTAL(3,C$5:C264))</f>
        <v>260</v>
      </c>
      <c r="B264" s="86">
        <v>139</v>
      </c>
      <c r="C264" s="369" t="s">
        <v>2852</v>
      </c>
      <c r="D264" s="919" t="s">
        <v>3231</v>
      </c>
      <c r="E264" s="370" t="s">
        <v>2856</v>
      </c>
      <c r="F264" s="98" t="str">
        <f>VLOOKUP(C264,'T4-26 '!$C$125:$E$280,3,0)</f>
        <v>Mai Chí Công</v>
      </c>
      <c r="G264" s="774">
        <f>VLOOKUP(C264,'chuyển xếp 2024'!$C$5:$W$328,17,0)</f>
        <v>4730000</v>
      </c>
      <c r="H264" s="774"/>
      <c r="I264" s="96" t="s">
        <v>32</v>
      </c>
      <c r="J264" s="63">
        <f t="shared" si="10"/>
        <v>1</v>
      </c>
      <c r="K264" s="56" t="s">
        <v>33</v>
      </c>
      <c r="L264" s="56" t="s">
        <v>34</v>
      </c>
      <c r="M264" s="46"/>
      <c r="N264" s="46" t="s">
        <v>671</v>
      </c>
      <c r="O264" s="234">
        <v>29587</v>
      </c>
      <c r="P264" s="75">
        <v>45807</v>
      </c>
      <c r="Q264" s="625" t="s">
        <v>117</v>
      </c>
      <c r="R264" s="106" t="s">
        <v>2943</v>
      </c>
      <c r="S264" s="626" t="str">
        <f t="shared" ca="1" si="12"/>
        <v xml:space="preserve">1 NĂM 2 THÁNG 20 NGÀY </v>
      </c>
      <c r="T264" s="74" t="s">
        <v>2944</v>
      </c>
      <c r="U264" s="80" t="s">
        <v>2944</v>
      </c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108">
        <v>44419</v>
      </c>
      <c r="AH264" s="108"/>
      <c r="AI264" s="46" t="s">
        <v>232</v>
      </c>
      <c r="AJ264" s="108" t="s">
        <v>2945</v>
      </c>
      <c r="AK264" s="108" t="s">
        <v>2946</v>
      </c>
      <c r="AL264" s="627"/>
      <c r="AM264" s="628"/>
      <c r="AN264" s="108" t="s">
        <v>156</v>
      </c>
      <c r="AO264" s="108"/>
      <c r="AP264" s="56" t="s">
        <v>1055</v>
      </c>
      <c r="AQ264" s="36">
        <f t="shared" ca="1" si="11"/>
        <v>45</v>
      </c>
    </row>
    <row r="265" spans="1:43" s="624" customFormat="1">
      <c r="A265" s="25">
        <f>IF(C265=0,"",SUBTOTAL(3,C$5:C265))</f>
        <v>261</v>
      </c>
      <c r="B265" s="86">
        <v>140</v>
      </c>
      <c r="C265" s="369" t="s">
        <v>2853</v>
      </c>
      <c r="D265" s="919" t="s">
        <v>3295</v>
      </c>
      <c r="E265" s="370" t="s">
        <v>2857</v>
      </c>
      <c r="F265" s="98" t="str">
        <f>VLOOKUP(C265,'T4-26 '!$C$125:$E$280,3,0)</f>
        <v>Danh Thị Tuyết Nhung</v>
      </c>
      <c r="G265" s="774">
        <f>VLOOKUP(C265,'chuyển xếp 2024'!$C$5:$W$328,17,0)</f>
        <v>4730000</v>
      </c>
      <c r="H265" s="774"/>
      <c r="I265" s="63" t="s">
        <v>63</v>
      </c>
      <c r="J265" s="63">
        <f t="shared" si="10"/>
        <v>0</v>
      </c>
      <c r="K265" s="56" t="s">
        <v>33</v>
      </c>
      <c r="L265" s="56" t="s">
        <v>34</v>
      </c>
      <c r="M265" s="46"/>
      <c r="N265" s="46" t="s">
        <v>671</v>
      </c>
      <c r="O265" s="234">
        <v>35143</v>
      </c>
      <c r="P265" s="75">
        <v>45807</v>
      </c>
      <c r="Q265" s="625" t="s">
        <v>117</v>
      </c>
      <c r="R265" s="106" t="s">
        <v>2950</v>
      </c>
      <c r="S265" s="626" t="str">
        <f t="shared" ca="1" si="12"/>
        <v xml:space="preserve">1 NĂM 2 THÁNG 20 NGÀY </v>
      </c>
      <c r="T265" s="74" t="s">
        <v>2947</v>
      </c>
      <c r="U265" s="80" t="s">
        <v>2947</v>
      </c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108">
        <v>44939</v>
      </c>
      <c r="AH265" s="108"/>
      <c r="AI265" s="46" t="s">
        <v>232</v>
      </c>
      <c r="AJ265" s="108" t="s">
        <v>2948</v>
      </c>
      <c r="AK265" s="108" t="s">
        <v>2949</v>
      </c>
      <c r="AL265" s="627"/>
      <c r="AM265" s="628"/>
      <c r="AN265" s="108" t="s">
        <v>156</v>
      </c>
      <c r="AO265" s="108"/>
      <c r="AP265" s="56" t="s">
        <v>1055</v>
      </c>
      <c r="AQ265" s="36">
        <f t="shared" ca="1" si="11"/>
        <v>30</v>
      </c>
    </row>
    <row r="266" spans="1:43" s="624" customFormat="1">
      <c r="A266" s="25">
        <f>IF(C266=0,"",SUBTOTAL(3,C$5:C266))</f>
        <v>262</v>
      </c>
      <c r="B266" s="86">
        <v>141</v>
      </c>
      <c r="C266" s="369" t="s">
        <v>2854</v>
      </c>
      <c r="D266" s="919" t="s">
        <v>3309</v>
      </c>
      <c r="E266" s="370" t="s">
        <v>2858</v>
      </c>
      <c r="F266" s="98" t="str">
        <f>VLOOKUP(C266,'T4-26 '!$C$125:$E$280,3,0)</f>
        <v>Lâm Văn Vũ</v>
      </c>
      <c r="G266" s="774">
        <f>VLOOKUP(C266,'chuyển xếp 2024'!$C$5:$W$328,17,0)</f>
        <v>4730000</v>
      </c>
      <c r="H266" s="774"/>
      <c r="I266" s="96" t="s">
        <v>32</v>
      </c>
      <c r="J266" s="63">
        <f t="shared" si="10"/>
        <v>1</v>
      </c>
      <c r="K266" s="56" t="s">
        <v>33</v>
      </c>
      <c r="L266" s="56" t="s">
        <v>34</v>
      </c>
      <c r="M266" s="46"/>
      <c r="N266" s="46" t="s">
        <v>671</v>
      </c>
      <c r="O266" s="234">
        <v>27760</v>
      </c>
      <c r="P266" s="75">
        <v>45807</v>
      </c>
      <c r="Q266" s="625" t="s">
        <v>117</v>
      </c>
      <c r="R266" s="106" t="s">
        <v>2951</v>
      </c>
      <c r="S266" s="626" t="str">
        <f t="shared" ca="1" si="12"/>
        <v xml:space="preserve">1 NĂM 2 THÁNG 20 NGÀY </v>
      </c>
      <c r="T266" s="74" t="s">
        <v>2952</v>
      </c>
      <c r="U266" s="80" t="s">
        <v>2952</v>
      </c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108">
        <v>44631</v>
      </c>
      <c r="AH266" s="108"/>
      <c r="AI266" s="46" t="s">
        <v>232</v>
      </c>
      <c r="AJ266" s="108" t="s">
        <v>2953</v>
      </c>
      <c r="AK266" s="108" t="s">
        <v>2954</v>
      </c>
      <c r="AL266" s="627"/>
      <c r="AM266" s="628"/>
      <c r="AN266" s="108" t="s">
        <v>156</v>
      </c>
      <c r="AO266" s="108"/>
      <c r="AP266" s="56" t="s">
        <v>1055</v>
      </c>
      <c r="AQ266" s="36">
        <f t="shared" ca="1" si="11"/>
        <v>50</v>
      </c>
    </row>
    <row r="267" spans="1:43" s="624" customFormat="1">
      <c r="A267" s="25">
        <f>IF(C267=0,"",SUBTOTAL(3,C$5:C267))</f>
        <v>263</v>
      </c>
      <c r="B267" s="86">
        <v>142</v>
      </c>
      <c r="C267" s="369" t="s">
        <v>2855</v>
      </c>
      <c r="D267" s="919" t="s">
        <v>3178</v>
      </c>
      <c r="E267" s="370" t="s">
        <v>2859</v>
      </c>
      <c r="F267" s="98" t="str">
        <f>VLOOKUP(C267,'T4-26 '!$C$125:$E$280,3,0)</f>
        <v>Nguyễn Văn Liêu</v>
      </c>
      <c r="G267" s="774">
        <f>VLOOKUP(C267,'chuyển xếp 2024'!$C$5:$W$328,17,0)</f>
        <v>4730000</v>
      </c>
      <c r="H267" s="774"/>
      <c r="I267" s="96" t="s">
        <v>32</v>
      </c>
      <c r="J267" s="63">
        <f t="shared" si="10"/>
        <v>1</v>
      </c>
      <c r="K267" s="56" t="s">
        <v>33</v>
      </c>
      <c r="L267" s="56" t="s">
        <v>34</v>
      </c>
      <c r="M267" s="46"/>
      <c r="N267" s="46" t="s">
        <v>671</v>
      </c>
      <c r="O267" s="234">
        <v>32392</v>
      </c>
      <c r="P267" s="75">
        <v>45807</v>
      </c>
      <c r="Q267" s="625" t="s">
        <v>117</v>
      </c>
      <c r="R267" s="106" t="s">
        <v>2955</v>
      </c>
      <c r="S267" s="626" t="str">
        <f t="shared" ca="1" si="12"/>
        <v xml:space="preserve">1 NĂM 2 THÁNG 20 NGÀY </v>
      </c>
      <c r="T267" s="74" t="s">
        <v>2956</v>
      </c>
      <c r="U267" s="80" t="s">
        <v>2956</v>
      </c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108">
        <v>44521</v>
      </c>
      <c r="AH267" s="108"/>
      <c r="AI267" s="46" t="s">
        <v>232</v>
      </c>
      <c r="AJ267" s="108" t="s">
        <v>2009</v>
      </c>
      <c r="AK267" s="108" t="s">
        <v>2957</v>
      </c>
      <c r="AL267" s="627"/>
      <c r="AM267" s="628"/>
      <c r="AN267" s="108" t="s">
        <v>156</v>
      </c>
      <c r="AO267" s="108"/>
      <c r="AP267" s="56" t="s">
        <v>1055</v>
      </c>
      <c r="AQ267" s="36">
        <f t="shared" ca="1" si="11"/>
        <v>37</v>
      </c>
    </row>
    <row r="268" spans="1:43" s="624" customFormat="1">
      <c r="A268" s="25">
        <f>IF(C268=0,"",SUBTOTAL(3,C$5:C268))</f>
        <v>264</v>
      </c>
      <c r="B268" s="86">
        <v>143</v>
      </c>
      <c r="C268" s="369" t="s">
        <v>2860</v>
      </c>
      <c r="D268" s="919" t="s">
        <v>3312</v>
      </c>
      <c r="E268" s="370" t="s">
        <v>2864</v>
      </c>
      <c r="F268" s="98" t="str">
        <f>VLOOKUP(C268,'T4-26 '!$C$125:$E$280,3,0)</f>
        <v>Phan Bé Năm</v>
      </c>
      <c r="G268" s="774">
        <f>VLOOKUP(C268,'chuyển xếp 2024'!$C$5:$W$328,17,0)</f>
        <v>4730000</v>
      </c>
      <c r="H268" s="774"/>
      <c r="I268" s="96" t="s">
        <v>32</v>
      </c>
      <c r="J268" s="63">
        <f t="shared" si="10"/>
        <v>1</v>
      </c>
      <c r="K268" s="56" t="s">
        <v>33</v>
      </c>
      <c r="L268" s="56" t="s">
        <v>34</v>
      </c>
      <c r="M268" s="46"/>
      <c r="N268" s="46" t="s">
        <v>671</v>
      </c>
      <c r="O268" s="234">
        <v>30176</v>
      </c>
      <c r="P268" s="75">
        <v>45807</v>
      </c>
      <c r="Q268" s="625" t="s">
        <v>117</v>
      </c>
      <c r="R268" s="106" t="s">
        <v>2958</v>
      </c>
      <c r="S268" s="626" t="str">
        <f t="shared" ca="1" si="12"/>
        <v xml:space="preserve">1 NĂM 2 THÁNG 20 NGÀY </v>
      </c>
      <c r="T268" s="74" t="s">
        <v>2959</v>
      </c>
      <c r="U268" s="80" t="s">
        <v>2959</v>
      </c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108">
        <v>44736</v>
      </c>
      <c r="AH268" s="108"/>
      <c r="AI268" s="46" t="s">
        <v>232</v>
      </c>
      <c r="AJ268" s="108" t="s">
        <v>2343</v>
      </c>
      <c r="AK268" s="108" t="s">
        <v>2492</v>
      </c>
      <c r="AL268" s="627"/>
      <c r="AM268" s="628"/>
      <c r="AN268" s="108" t="s">
        <v>156</v>
      </c>
      <c r="AO268" s="108"/>
      <c r="AP268" s="56" t="s">
        <v>1055</v>
      </c>
      <c r="AQ268" s="36">
        <f t="shared" ca="1" si="11"/>
        <v>44</v>
      </c>
    </row>
    <row r="269" spans="1:43" s="624" customFormat="1">
      <c r="A269" s="25">
        <f>IF(C269=0,"",SUBTOTAL(3,C$5:C269))</f>
        <v>265</v>
      </c>
      <c r="B269" s="86">
        <v>144</v>
      </c>
      <c r="C269" s="369" t="s">
        <v>2861</v>
      </c>
      <c r="D269" s="919" t="s">
        <v>3255</v>
      </c>
      <c r="E269" s="370" t="s">
        <v>2865</v>
      </c>
      <c r="F269" s="98" t="str">
        <f>VLOOKUP(C269,'T4-26 '!$C$125:$E$280,3,0)</f>
        <v>Nguyễn Văn Đông</v>
      </c>
      <c r="G269" s="774">
        <f>VLOOKUP(C269,'chuyển xếp 2024'!$C$5:$W$328,17,0)</f>
        <v>4730000</v>
      </c>
      <c r="H269" s="774"/>
      <c r="I269" s="96" t="s">
        <v>32</v>
      </c>
      <c r="J269" s="63">
        <f t="shared" si="10"/>
        <v>1</v>
      </c>
      <c r="K269" s="56" t="s">
        <v>33</v>
      </c>
      <c r="L269" s="56" t="s">
        <v>34</v>
      </c>
      <c r="M269" s="46"/>
      <c r="N269" s="46" t="s">
        <v>671</v>
      </c>
      <c r="O269" s="234">
        <v>34020</v>
      </c>
      <c r="P269" s="75">
        <v>45807</v>
      </c>
      <c r="Q269" s="625" t="s">
        <v>117</v>
      </c>
      <c r="R269" s="106" t="s">
        <v>2960</v>
      </c>
      <c r="S269" s="626" t="str">
        <f t="shared" ca="1" si="12"/>
        <v xml:space="preserve">1 NĂM 2 THÁNG 20 NGÀY </v>
      </c>
      <c r="T269" s="74" t="s">
        <v>2961</v>
      </c>
      <c r="U269" s="80" t="s">
        <v>2961</v>
      </c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108">
        <v>44724</v>
      </c>
      <c r="AH269" s="108"/>
      <c r="AI269" s="46" t="s">
        <v>232</v>
      </c>
      <c r="AJ269" s="108" t="s">
        <v>2332</v>
      </c>
      <c r="AK269" s="108" t="s">
        <v>2439</v>
      </c>
      <c r="AL269" s="627"/>
      <c r="AM269" s="628"/>
      <c r="AN269" s="108" t="s">
        <v>156</v>
      </c>
      <c r="AO269" s="108"/>
      <c r="AP269" s="56" t="s">
        <v>1055</v>
      </c>
      <c r="AQ269" s="36">
        <f t="shared" ca="1" si="11"/>
        <v>33</v>
      </c>
    </row>
    <row r="270" spans="1:43" s="624" customFormat="1">
      <c r="A270" s="25">
        <f>IF(C270=0,"",SUBTOTAL(3,C$5:C270))</f>
        <v>266</v>
      </c>
      <c r="B270" s="86">
        <v>145</v>
      </c>
      <c r="C270" s="369" t="s">
        <v>2862</v>
      </c>
      <c r="D270" s="919" t="s">
        <v>3167</v>
      </c>
      <c r="E270" s="370" t="s">
        <v>1676</v>
      </c>
      <c r="F270" s="98" t="str">
        <f>VLOOKUP(C270,'T4-26 '!$C$125:$E$280,3,0)</f>
        <v>Nguyễn Văn Xuyên</v>
      </c>
      <c r="G270" s="774">
        <f>VLOOKUP(C270,'chuyển xếp 2024'!$C$5:$W$328,17,0)</f>
        <v>4730000</v>
      </c>
      <c r="H270" s="774"/>
      <c r="I270" s="96" t="s">
        <v>32</v>
      </c>
      <c r="J270" s="63">
        <f t="shared" si="10"/>
        <v>1</v>
      </c>
      <c r="K270" s="56" t="s">
        <v>33</v>
      </c>
      <c r="L270" s="56" t="s">
        <v>34</v>
      </c>
      <c r="M270" s="46"/>
      <c r="N270" s="46" t="s">
        <v>671</v>
      </c>
      <c r="O270" s="234">
        <v>26297</v>
      </c>
      <c r="P270" s="75">
        <v>45807</v>
      </c>
      <c r="Q270" s="625" t="s">
        <v>117</v>
      </c>
      <c r="R270" s="106" t="s">
        <v>2962</v>
      </c>
      <c r="S270" s="626" t="str">
        <f t="shared" ca="1" si="12"/>
        <v xml:space="preserve">1 NĂM 2 THÁNG 20 NGÀY </v>
      </c>
      <c r="T270" s="74" t="s">
        <v>2963</v>
      </c>
      <c r="U270" s="80" t="s">
        <v>2963</v>
      </c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108">
        <v>45131</v>
      </c>
      <c r="AH270" s="108"/>
      <c r="AI270" s="46" t="s">
        <v>232</v>
      </c>
      <c r="AJ270" s="108" t="s">
        <v>1854</v>
      </c>
      <c r="AK270" s="108" t="s">
        <v>2964</v>
      </c>
      <c r="AL270" s="627"/>
      <c r="AM270" s="628"/>
      <c r="AN270" s="108" t="s">
        <v>156</v>
      </c>
      <c r="AO270" s="108"/>
      <c r="AP270" s="56" t="s">
        <v>1055</v>
      </c>
      <c r="AQ270" s="36">
        <f t="shared" ca="1" si="11"/>
        <v>54</v>
      </c>
    </row>
    <row r="271" spans="1:43" s="624" customFormat="1">
      <c r="A271" s="25">
        <f>IF(C271=0,"",SUBTOTAL(3,C$5:C271))</f>
        <v>267</v>
      </c>
      <c r="B271" s="86">
        <v>146</v>
      </c>
      <c r="C271" s="369" t="s">
        <v>2863</v>
      </c>
      <c r="D271" s="919" t="s">
        <v>3252</v>
      </c>
      <c r="E271" s="370" t="s">
        <v>2866</v>
      </c>
      <c r="F271" s="98" t="str">
        <f>VLOOKUP(C271,'T4-26 '!$C$125:$E$280,3,0)</f>
        <v>Nguyễn Minh Chung</v>
      </c>
      <c r="G271" s="774">
        <f>VLOOKUP(C271,'chuyển xếp 2024'!$C$5:$W$328,17,0)</f>
        <v>4730000</v>
      </c>
      <c r="H271" s="774"/>
      <c r="I271" s="96" t="s">
        <v>32</v>
      </c>
      <c r="J271" s="63">
        <f t="shared" ref="J271:J335" si="13">IF(I271="nữ",0,1)</f>
        <v>1</v>
      </c>
      <c r="K271" s="56" t="s">
        <v>33</v>
      </c>
      <c r="L271" s="56" t="s">
        <v>34</v>
      </c>
      <c r="M271" s="46"/>
      <c r="N271" s="46" t="s">
        <v>671</v>
      </c>
      <c r="O271" s="234">
        <v>36406</v>
      </c>
      <c r="P271" s="75">
        <v>45807</v>
      </c>
      <c r="Q271" s="625" t="s">
        <v>117</v>
      </c>
      <c r="R271" s="106" t="s">
        <v>2965</v>
      </c>
      <c r="S271" s="626" t="str">
        <f t="shared" ca="1" si="12"/>
        <v xml:space="preserve">1 NĂM 2 THÁNG 20 NGÀY </v>
      </c>
      <c r="T271" s="74" t="s">
        <v>2966</v>
      </c>
      <c r="U271" s="80" t="s">
        <v>2966</v>
      </c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108">
        <v>45583</v>
      </c>
      <c r="AH271" s="108"/>
      <c r="AI271" s="46" t="s">
        <v>2779</v>
      </c>
      <c r="AJ271" s="108" t="s">
        <v>2376</v>
      </c>
      <c r="AK271" s="108" t="s">
        <v>2967</v>
      </c>
      <c r="AL271" s="627"/>
      <c r="AM271" s="628"/>
      <c r="AN271" s="108" t="s">
        <v>156</v>
      </c>
      <c r="AO271" s="108"/>
      <c r="AP271" s="56" t="s">
        <v>1055</v>
      </c>
      <c r="AQ271" s="36">
        <f t="shared" ca="1" si="11"/>
        <v>26</v>
      </c>
    </row>
    <row r="272" spans="1:43" s="1039" customFormat="1">
      <c r="A272" s="446">
        <f>IF(C272=0,"",SUBTOTAL(3,C$5:C272))</f>
        <v>268</v>
      </c>
      <c r="B272" s="86">
        <v>147</v>
      </c>
      <c r="C272" s="929" t="s">
        <v>2867</v>
      </c>
      <c r="D272" s="1031" t="s">
        <v>3099</v>
      </c>
      <c r="E272" s="524" t="s">
        <v>2869</v>
      </c>
      <c r="F272" s="98" t="e">
        <f>VLOOKUP(C272,'T4-26 '!$C$125:$E$280,3,0)</f>
        <v>#N/A</v>
      </c>
      <c r="G272" s="774">
        <f>VLOOKUP(C272,'chuyển xếp 2024'!$C$5:$W$328,17,0)</f>
        <v>4730000</v>
      </c>
      <c r="H272" s="1033"/>
      <c r="I272" s="1034" t="s">
        <v>32</v>
      </c>
      <c r="J272" s="447">
        <f t="shared" si="13"/>
        <v>1</v>
      </c>
      <c r="K272" s="448" t="s">
        <v>33</v>
      </c>
      <c r="L272" s="448" t="s">
        <v>34</v>
      </c>
      <c r="M272" s="453"/>
      <c r="N272" s="453" t="s">
        <v>671</v>
      </c>
      <c r="O272" s="930">
        <v>28685</v>
      </c>
      <c r="P272" s="452">
        <v>45807</v>
      </c>
      <c r="Q272" s="1035" t="s">
        <v>117</v>
      </c>
      <c r="R272" s="449" t="s">
        <v>2968</v>
      </c>
      <c r="S272" s="1036" t="str">
        <f t="shared" ca="1" si="12"/>
        <v xml:space="preserve">1 NĂM 2 THÁNG 20 NGÀY </v>
      </c>
      <c r="T272" s="525" t="s">
        <v>2969</v>
      </c>
      <c r="U272" s="451" t="s">
        <v>2969</v>
      </c>
      <c r="V272" s="451"/>
      <c r="W272" s="451"/>
      <c r="X272" s="451"/>
      <c r="Y272" s="451"/>
      <c r="Z272" s="451"/>
      <c r="AA272" s="451"/>
      <c r="AB272" s="451"/>
      <c r="AC272" s="451"/>
      <c r="AD272" s="451"/>
      <c r="AE272" s="451"/>
      <c r="AF272" s="451"/>
      <c r="AG272" s="454">
        <v>44570</v>
      </c>
      <c r="AH272" s="454"/>
      <c r="AI272" s="453" t="s">
        <v>232</v>
      </c>
      <c r="AJ272" s="454" t="s">
        <v>2970</v>
      </c>
      <c r="AK272" s="454" t="s">
        <v>2971</v>
      </c>
      <c r="AL272" s="1037"/>
      <c r="AM272" s="1038"/>
      <c r="AN272" s="454" t="s">
        <v>156</v>
      </c>
      <c r="AO272" s="454"/>
      <c r="AP272" s="448" t="s">
        <v>1055</v>
      </c>
      <c r="AQ272" s="455">
        <f t="shared" ca="1" si="11"/>
        <v>48</v>
      </c>
    </row>
    <row r="273" spans="1:43" s="624" customFormat="1">
      <c r="A273" s="25">
        <f>IF(C273=0,"",SUBTOTAL(3,C$5:C273))</f>
        <v>269</v>
      </c>
      <c r="B273" s="86">
        <v>148</v>
      </c>
      <c r="C273" s="369" t="s">
        <v>2868</v>
      </c>
      <c r="D273" s="919" t="s">
        <v>2995</v>
      </c>
      <c r="E273" s="370" t="s">
        <v>2870</v>
      </c>
      <c r="F273" s="98" t="str">
        <f>VLOOKUP(C273,'T4-26 '!$C$125:$E$280,3,0)</f>
        <v>Đặng Nhật Anh</v>
      </c>
      <c r="G273" s="774">
        <f>VLOOKUP(C273,'chuyển xếp 2024'!$C$5:$W$328,17,0)</f>
        <v>4730000</v>
      </c>
      <c r="H273" s="774"/>
      <c r="I273" s="96" t="s">
        <v>32</v>
      </c>
      <c r="J273" s="63">
        <f t="shared" si="13"/>
        <v>1</v>
      </c>
      <c r="K273" s="56" t="s">
        <v>33</v>
      </c>
      <c r="L273" s="56" t="s">
        <v>34</v>
      </c>
      <c r="M273" s="46"/>
      <c r="N273" s="46" t="s">
        <v>671</v>
      </c>
      <c r="O273" s="234">
        <v>32845</v>
      </c>
      <c r="P273" s="75">
        <v>45807</v>
      </c>
      <c r="Q273" s="625" t="s">
        <v>117</v>
      </c>
      <c r="R273" s="106" t="s">
        <v>2972</v>
      </c>
      <c r="S273" s="626" t="str">
        <f t="shared" ca="1" si="12"/>
        <v xml:space="preserve">1 NĂM 2 THÁNG 20 NGÀY </v>
      </c>
      <c r="T273" s="74" t="s">
        <v>2973</v>
      </c>
      <c r="U273" s="80" t="s">
        <v>2973</v>
      </c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108">
        <v>32845</v>
      </c>
      <c r="AH273" s="108"/>
      <c r="AI273" s="46" t="s">
        <v>232</v>
      </c>
      <c r="AJ273" s="108" t="s">
        <v>2974</v>
      </c>
      <c r="AK273" s="108" t="s">
        <v>2975</v>
      </c>
      <c r="AL273" s="627"/>
      <c r="AM273" s="628"/>
      <c r="AN273" s="108" t="s">
        <v>156</v>
      </c>
      <c r="AO273" s="108"/>
      <c r="AP273" s="56" t="s">
        <v>1055</v>
      </c>
      <c r="AQ273" s="36">
        <f t="shared" ca="1" si="11"/>
        <v>36</v>
      </c>
    </row>
    <row r="274" spans="1:43" s="624" customFormat="1">
      <c r="A274" s="25">
        <f>IF(C274=0,"",SUBTOTAL(3,C$5:C274))</f>
        <v>270</v>
      </c>
      <c r="B274" s="86">
        <v>149</v>
      </c>
      <c r="C274" s="369" t="s">
        <v>2871</v>
      </c>
      <c r="D274" s="919" t="s">
        <v>3279</v>
      </c>
      <c r="E274" s="370" t="s">
        <v>2873</v>
      </c>
      <c r="F274" s="98" t="str">
        <f>VLOOKUP(C274,'T4-26 '!$C$125:$E$280,3,0)</f>
        <v>Nguyễn Thanh Bảo</v>
      </c>
      <c r="G274" s="774">
        <f>VLOOKUP(C274,'chuyển xếp 2024'!$C$5:$W$328,17,0)</f>
        <v>4730000</v>
      </c>
      <c r="H274" s="774"/>
      <c r="I274" s="96" t="s">
        <v>32</v>
      </c>
      <c r="J274" s="63">
        <f t="shared" si="13"/>
        <v>1</v>
      </c>
      <c r="K274" s="56" t="s">
        <v>33</v>
      </c>
      <c r="L274" s="56" t="s">
        <v>489</v>
      </c>
      <c r="M274" s="46"/>
      <c r="N274" s="46" t="s">
        <v>671</v>
      </c>
      <c r="O274" s="234">
        <v>28814</v>
      </c>
      <c r="P274" s="75">
        <v>45807</v>
      </c>
      <c r="Q274" s="625" t="s">
        <v>117</v>
      </c>
      <c r="R274" s="106" t="s">
        <v>2976</v>
      </c>
      <c r="S274" s="626" t="str">
        <f t="shared" ca="1" si="12"/>
        <v xml:space="preserve">1 NĂM 2 THÁNG 20 NGÀY </v>
      </c>
      <c r="T274" s="74" t="s">
        <v>2977</v>
      </c>
      <c r="U274" s="80" t="s">
        <v>2977</v>
      </c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108">
        <v>44838</v>
      </c>
      <c r="AH274" s="108"/>
      <c r="AI274" s="46" t="s">
        <v>232</v>
      </c>
      <c r="AJ274" s="108" t="s">
        <v>2978</v>
      </c>
      <c r="AK274" s="108" t="s">
        <v>2979</v>
      </c>
      <c r="AL274" s="627"/>
      <c r="AM274" s="628"/>
      <c r="AN274" s="108" t="s">
        <v>156</v>
      </c>
      <c r="AO274" s="108"/>
      <c r="AP274" s="56" t="s">
        <v>1055</v>
      </c>
      <c r="AQ274" s="36">
        <f t="shared" ca="1" si="11"/>
        <v>47</v>
      </c>
    </row>
    <row r="275" spans="1:43" s="1081" customFormat="1">
      <c r="A275" s="1061">
        <f>IF(C275=0,"",SUBTOTAL(3,C$5:C275))</f>
        <v>271</v>
      </c>
      <c r="B275" s="1062">
        <v>150</v>
      </c>
      <c r="C275" s="1063" t="s">
        <v>2872</v>
      </c>
      <c r="D275" s="1064" t="s">
        <v>3266</v>
      </c>
      <c r="E275" s="1065" t="s">
        <v>2874</v>
      </c>
      <c r="F275" s="98" t="e">
        <f>VLOOKUP(C275,'T4-26 '!$C$125:$E$280,3,0)</f>
        <v>#N/A</v>
      </c>
      <c r="G275" s="774">
        <f>VLOOKUP(C275,'chuyển xếp 2024'!$C$5:$W$328,17,0)</f>
        <v>4730000</v>
      </c>
      <c r="H275" s="1066"/>
      <c r="I275" s="1067" t="s">
        <v>32</v>
      </c>
      <c r="J275" s="502">
        <f t="shared" si="13"/>
        <v>1</v>
      </c>
      <c r="K275" s="1068" t="s">
        <v>33</v>
      </c>
      <c r="L275" s="1068" t="s">
        <v>34</v>
      </c>
      <c r="M275" s="1069"/>
      <c r="N275" s="1069" t="s">
        <v>671</v>
      </c>
      <c r="O275" s="1070">
        <v>39033</v>
      </c>
      <c r="P275" s="1071">
        <v>45807</v>
      </c>
      <c r="Q275" s="1072" t="s">
        <v>117</v>
      </c>
      <c r="R275" s="1073" t="s">
        <v>2980</v>
      </c>
      <c r="S275" s="1074" t="str">
        <f t="shared" ca="1" si="12"/>
        <v xml:space="preserve">1 NĂM 2 THÁNG 20 NGÀY </v>
      </c>
      <c r="T275" s="1075" t="s">
        <v>2981</v>
      </c>
      <c r="U275" s="1076" t="s">
        <v>2981</v>
      </c>
      <c r="V275" s="1076"/>
      <c r="W275" s="1076"/>
      <c r="X275" s="1076"/>
      <c r="Y275" s="1076"/>
      <c r="Z275" s="1076"/>
      <c r="AA275" s="1076"/>
      <c r="AB275" s="1076"/>
      <c r="AC275" s="1076"/>
      <c r="AD275" s="1076"/>
      <c r="AE275" s="1076"/>
      <c r="AF275" s="1076"/>
      <c r="AG275" s="1077">
        <v>44312</v>
      </c>
      <c r="AH275" s="1077"/>
      <c r="AI275" s="1069" t="s">
        <v>232</v>
      </c>
      <c r="AJ275" s="1077" t="s">
        <v>2372</v>
      </c>
      <c r="AK275" s="1077" t="s">
        <v>2982</v>
      </c>
      <c r="AL275" s="1078"/>
      <c r="AM275" s="1079"/>
      <c r="AN275" s="1077" t="s">
        <v>156</v>
      </c>
      <c r="AO275" s="1077"/>
      <c r="AP275" s="1068" t="s">
        <v>1055</v>
      </c>
      <c r="AQ275" s="1080">
        <f t="shared" ca="1" si="11"/>
        <v>19</v>
      </c>
    </row>
    <row r="276" spans="1:43" s="624" customFormat="1">
      <c r="A276" s="25">
        <f>IF(C276=0,"",SUBTOTAL(3,C$5:C276))</f>
        <v>272</v>
      </c>
      <c r="B276" s="86">
        <v>151</v>
      </c>
      <c r="C276" s="369" t="s">
        <v>3324</v>
      </c>
      <c r="D276" s="919" t="s">
        <v>3404</v>
      </c>
      <c r="E276" s="937" t="s">
        <v>3325</v>
      </c>
      <c r="F276" s="98" t="str">
        <f>VLOOKUP(C276,'T4-26 '!$C$125:$E$280,3,0)</f>
        <v>Phạm Hữu Phước</v>
      </c>
      <c r="G276" s="774">
        <f>VLOOKUP(C276,'chuyển xếp 2024'!$C$5:$W$328,17,0)</f>
        <v>4730000</v>
      </c>
      <c r="H276" s="774"/>
      <c r="I276" s="96" t="s">
        <v>32</v>
      </c>
      <c r="J276" s="63">
        <f t="shared" si="13"/>
        <v>1</v>
      </c>
      <c r="K276" s="56" t="s">
        <v>33</v>
      </c>
      <c r="L276" s="56" t="s">
        <v>34</v>
      </c>
      <c r="M276" s="46"/>
      <c r="N276" s="46" t="s">
        <v>671</v>
      </c>
      <c r="O276" s="234">
        <v>35142</v>
      </c>
      <c r="P276" s="75">
        <v>45903</v>
      </c>
      <c r="Q276" s="625"/>
      <c r="R276" s="30" t="s">
        <v>3353</v>
      </c>
      <c r="S276" s="410" t="str">
        <f t="shared" ca="1" si="12"/>
        <v xml:space="preserve">0 NĂM 11 THÁNG 16 NGÀY </v>
      </c>
      <c r="T276" s="74" t="s">
        <v>3354</v>
      </c>
      <c r="U276" s="74" t="s">
        <v>3354</v>
      </c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108">
        <v>44428</v>
      </c>
      <c r="AH276" s="108"/>
      <c r="AI276" s="46" t="s">
        <v>232</v>
      </c>
      <c r="AJ276" s="108" t="s">
        <v>2001</v>
      </c>
      <c r="AK276" s="108" t="s">
        <v>2002</v>
      </c>
      <c r="AL276" s="627"/>
      <c r="AM276" s="628"/>
      <c r="AN276" s="108" t="s">
        <v>156</v>
      </c>
      <c r="AO276" s="108"/>
      <c r="AP276" s="56" t="s">
        <v>1055</v>
      </c>
      <c r="AQ276" s="36">
        <f t="shared" ca="1" si="11"/>
        <v>30</v>
      </c>
    </row>
    <row r="277" spans="1:43" s="624" customFormat="1">
      <c r="A277" s="25">
        <f>IF(C277=0,"",SUBTOTAL(3,C$5:C277))</f>
        <v>273</v>
      </c>
      <c r="B277" s="86">
        <v>152</v>
      </c>
      <c r="C277" s="369" t="s">
        <v>3326</v>
      </c>
      <c r="D277" s="919" t="s">
        <v>3405</v>
      </c>
      <c r="E277" s="937" t="s">
        <v>3327</v>
      </c>
      <c r="F277" s="98" t="str">
        <f>VLOOKUP(C277,'T4-26 '!$C$125:$E$280,3,0)</f>
        <v>Nguyễn Trường Sơn</v>
      </c>
      <c r="G277" s="774">
        <f>VLOOKUP(C277,'chuyển xếp 2024'!$C$5:$W$328,17,0)</f>
        <v>4730000</v>
      </c>
      <c r="H277" s="774"/>
      <c r="I277" s="96" t="s">
        <v>32</v>
      </c>
      <c r="J277" s="63">
        <f t="shared" si="13"/>
        <v>1</v>
      </c>
      <c r="K277" s="56" t="s">
        <v>33</v>
      </c>
      <c r="L277" s="56" t="s">
        <v>34</v>
      </c>
      <c r="M277" s="46"/>
      <c r="N277" s="46" t="s">
        <v>671</v>
      </c>
      <c r="O277" s="234">
        <v>36414</v>
      </c>
      <c r="P277" s="75">
        <v>45903</v>
      </c>
      <c r="Q277" s="625"/>
      <c r="R277" s="30" t="s">
        <v>3355</v>
      </c>
      <c r="S277" s="626" t="str">
        <f t="shared" ca="1" si="12"/>
        <v xml:space="preserve">0 NĂM 11 THÁNG 16 NGÀY </v>
      </c>
      <c r="T277" s="74" t="s">
        <v>3356</v>
      </c>
      <c r="U277" s="74" t="s">
        <v>3356</v>
      </c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108">
        <v>45549</v>
      </c>
      <c r="AH277" s="108"/>
      <c r="AI277" s="46" t="s">
        <v>2779</v>
      </c>
      <c r="AJ277" s="108" t="s">
        <v>3357</v>
      </c>
      <c r="AK277" s="108" t="s">
        <v>3358</v>
      </c>
      <c r="AL277" s="627"/>
      <c r="AM277" s="628"/>
      <c r="AN277" s="108" t="s">
        <v>156</v>
      </c>
      <c r="AO277" s="108"/>
      <c r="AP277" s="56" t="s">
        <v>1055</v>
      </c>
      <c r="AQ277" s="36">
        <f t="shared" ca="1" si="11"/>
        <v>26</v>
      </c>
    </row>
    <row r="278" spans="1:43" s="624" customFormat="1">
      <c r="A278" s="25">
        <f>IF(C278=0,"",SUBTOTAL(3,C$5:C278))</f>
        <v>274</v>
      </c>
      <c r="B278" s="86">
        <v>153</v>
      </c>
      <c r="C278" s="369" t="s">
        <v>3328</v>
      </c>
      <c r="D278" s="919" t="s">
        <v>3406</v>
      </c>
      <c r="E278" s="938" t="s">
        <v>3329</v>
      </c>
      <c r="F278" s="98" t="str">
        <f>VLOOKUP(C278,'T4-26 '!$C$125:$E$280,3,0)</f>
        <v>Phan Thị Lan Anh</v>
      </c>
      <c r="G278" s="774">
        <f>VLOOKUP(C278,'chuyển xếp 2024'!$C$5:$W$328,17,0)</f>
        <v>4730000</v>
      </c>
      <c r="H278" s="774"/>
      <c r="I278" s="96" t="s">
        <v>63</v>
      </c>
      <c r="J278" s="63">
        <f t="shared" si="13"/>
        <v>0</v>
      </c>
      <c r="K278" s="56" t="s">
        <v>33</v>
      </c>
      <c r="L278" s="56" t="s">
        <v>34</v>
      </c>
      <c r="M278" s="46"/>
      <c r="N278" s="46" t="s">
        <v>671</v>
      </c>
      <c r="O278" s="234">
        <v>37348</v>
      </c>
      <c r="P278" s="75">
        <v>45903</v>
      </c>
      <c r="Q278" s="625"/>
      <c r="R278" s="30" t="s">
        <v>3359</v>
      </c>
      <c r="S278" s="626" t="str">
        <f t="shared" ca="1" si="12"/>
        <v xml:space="preserve">0 NĂM 11 THÁNG 16 NGÀY </v>
      </c>
      <c r="T278" s="74" t="s">
        <v>3360</v>
      </c>
      <c r="U278" s="74" t="s">
        <v>3360</v>
      </c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108">
        <v>44326</v>
      </c>
      <c r="AH278" s="108"/>
      <c r="AI278" s="46" t="s">
        <v>232</v>
      </c>
      <c r="AJ278" s="108" t="s">
        <v>3361</v>
      </c>
      <c r="AK278" s="108" t="s">
        <v>3362</v>
      </c>
      <c r="AL278" s="627"/>
      <c r="AM278" s="628"/>
      <c r="AN278" s="108" t="s">
        <v>182</v>
      </c>
      <c r="AO278" s="108"/>
      <c r="AP278" s="56" t="s">
        <v>1055</v>
      </c>
      <c r="AQ278" s="36">
        <f t="shared" ca="1" si="11"/>
        <v>24</v>
      </c>
    </row>
    <row r="279" spans="1:43" s="78" customFormat="1">
      <c r="A279" s="27">
        <f>IF(C279=0,"",SUBTOTAL(3,C$5:C279))</f>
        <v>275</v>
      </c>
      <c r="B279" s="109">
        <v>154</v>
      </c>
      <c r="C279" s="412" t="s">
        <v>3330</v>
      </c>
      <c r="D279" s="935" t="s">
        <v>3407</v>
      </c>
      <c r="E279" s="961" t="s">
        <v>3331</v>
      </c>
      <c r="F279" s="98" t="e">
        <f>VLOOKUP(C279,'T4-26 '!$C$125:$E$280,3,0)</f>
        <v>#N/A</v>
      </c>
      <c r="G279" s="774">
        <f>VLOOKUP(C279,'chuyển xếp 2024'!$C$5:$W$328,17,0)</f>
        <v>4730000</v>
      </c>
      <c r="H279" s="697"/>
      <c r="I279" s="83" t="s">
        <v>63</v>
      </c>
      <c r="J279" s="28">
        <f t="shared" si="13"/>
        <v>0</v>
      </c>
      <c r="K279" s="32" t="s">
        <v>33</v>
      </c>
      <c r="L279" s="32" t="s">
        <v>34</v>
      </c>
      <c r="M279" s="48"/>
      <c r="N279" s="48" t="s">
        <v>671</v>
      </c>
      <c r="O279" s="510">
        <v>38083</v>
      </c>
      <c r="P279" s="34">
        <v>45903</v>
      </c>
      <c r="Q279" s="111"/>
      <c r="R279" s="30" t="s">
        <v>3363</v>
      </c>
      <c r="S279" s="410" t="str">
        <f t="shared" ca="1" si="12"/>
        <v xml:space="preserve">0 NĂM 11 THÁNG 16 NGÀY </v>
      </c>
      <c r="T279" s="79" t="s">
        <v>3364</v>
      </c>
      <c r="U279" s="79" t="s">
        <v>3364</v>
      </c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35">
        <v>44314</v>
      </c>
      <c r="AH279" s="35"/>
      <c r="AI279" s="48" t="s">
        <v>232</v>
      </c>
      <c r="AJ279" s="35" t="s">
        <v>2768</v>
      </c>
      <c r="AK279" s="35" t="s">
        <v>3365</v>
      </c>
      <c r="AL279" s="81"/>
      <c r="AM279" s="411"/>
      <c r="AN279" s="35" t="s">
        <v>156</v>
      </c>
      <c r="AO279" s="35"/>
      <c r="AP279" s="32" t="s">
        <v>1055</v>
      </c>
      <c r="AQ279" s="37">
        <f t="shared" ca="1" si="11"/>
        <v>22</v>
      </c>
    </row>
    <row r="280" spans="1:43" s="624" customFormat="1">
      <c r="A280" s="25">
        <f>IF(C280=0,"",SUBTOTAL(3,C$5:C280))</f>
        <v>276</v>
      </c>
      <c r="B280" s="86">
        <v>155</v>
      </c>
      <c r="C280" s="369" t="s">
        <v>3332</v>
      </c>
      <c r="D280" s="919" t="s">
        <v>3408</v>
      </c>
      <c r="E280" s="937" t="s">
        <v>3333</v>
      </c>
      <c r="F280" s="98" t="str">
        <f>VLOOKUP(C280,'T4-26 '!$C$125:$E$280,3,0)</f>
        <v>Lê Văn Tư</v>
      </c>
      <c r="G280" s="774">
        <f>VLOOKUP(C280,'chuyển xếp 2024'!$C$5:$W$328,17,0)</f>
        <v>4730000</v>
      </c>
      <c r="H280" s="774"/>
      <c r="I280" s="96" t="s">
        <v>32</v>
      </c>
      <c r="J280" s="63">
        <f t="shared" si="13"/>
        <v>1</v>
      </c>
      <c r="K280" s="56" t="s">
        <v>33</v>
      </c>
      <c r="L280" s="56" t="s">
        <v>34</v>
      </c>
      <c r="M280" s="46"/>
      <c r="N280" s="46" t="s">
        <v>671</v>
      </c>
      <c r="O280" s="234">
        <v>35591</v>
      </c>
      <c r="P280" s="75">
        <v>45903</v>
      </c>
      <c r="Q280" s="625"/>
      <c r="R280" s="30" t="s">
        <v>3366</v>
      </c>
      <c r="S280" s="626" t="str">
        <f t="shared" ca="1" si="12"/>
        <v xml:space="preserve">0 NĂM 11 THÁNG 16 NGÀY </v>
      </c>
      <c r="T280" s="74" t="s">
        <v>3367</v>
      </c>
      <c r="U280" s="74" t="s">
        <v>3367</v>
      </c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108">
        <v>44522</v>
      </c>
      <c r="AH280" s="108"/>
      <c r="AI280" s="46" t="s">
        <v>232</v>
      </c>
      <c r="AJ280" s="108" t="s">
        <v>3368</v>
      </c>
      <c r="AK280" s="108" t="s">
        <v>3369</v>
      </c>
      <c r="AL280" s="627"/>
      <c r="AM280" s="628"/>
      <c r="AN280" s="108" t="s">
        <v>156</v>
      </c>
      <c r="AO280" s="108"/>
      <c r="AP280" s="56" t="s">
        <v>1055</v>
      </c>
      <c r="AQ280" s="36">
        <f t="shared" ca="1" si="11"/>
        <v>29</v>
      </c>
    </row>
    <row r="281" spans="1:43" s="624" customFormat="1">
      <c r="A281" s="25">
        <f>IF(C281=0,"",SUBTOTAL(3,C$5:C281))</f>
        <v>277</v>
      </c>
      <c r="B281" s="86">
        <v>156</v>
      </c>
      <c r="C281" s="369" t="s">
        <v>3334</v>
      </c>
      <c r="D281" s="919" t="s">
        <v>3409</v>
      </c>
      <c r="E281" s="937" t="s">
        <v>3335</v>
      </c>
      <c r="F281" s="98" t="str">
        <f>VLOOKUP(C281,'T4-26 '!$C$125:$E$280,3,0)</f>
        <v>Nguyễn Văn Vũ B</v>
      </c>
      <c r="G281" s="774">
        <f>VLOOKUP(C281,'chuyển xếp 2024'!$C$5:$W$328,17,0)</f>
        <v>4730000</v>
      </c>
      <c r="H281" s="774"/>
      <c r="I281" s="96" t="s">
        <v>32</v>
      </c>
      <c r="J281" s="63">
        <f t="shared" si="13"/>
        <v>1</v>
      </c>
      <c r="K281" s="56" t="s">
        <v>33</v>
      </c>
      <c r="L281" s="56" t="s">
        <v>34</v>
      </c>
      <c r="M281" s="46"/>
      <c r="N281" s="46" t="s">
        <v>671</v>
      </c>
      <c r="O281" s="234">
        <v>29587</v>
      </c>
      <c r="P281" s="75">
        <v>45903</v>
      </c>
      <c r="Q281" s="625"/>
      <c r="R281" s="30" t="s">
        <v>3370</v>
      </c>
      <c r="S281" s="626" t="str">
        <f t="shared" ca="1" si="12"/>
        <v xml:space="preserve">0 NĂM 11 THÁNG 16 NGÀY </v>
      </c>
      <c r="T281" s="74" t="s">
        <v>3371</v>
      </c>
      <c r="U281" s="74" t="s">
        <v>3371</v>
      </c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108">
        <v>44311</v>
      </c>
      <c r="AH281" s="108"/>
      <c r="AI281" s="46" t="s">
        <v>232</v>
      </c>
      <c r="AJ281" s="108" t="s">
        <v>1854</v>
      </c>
      <c r="AK281" s="108" t="s">
        <v>3372</v>
      </c>
      <c r="AL281" s="627"/>
      <c r="AM281" s="628"/>
      <c r="AN281" s="108" t="s">
        <v>156</v>
      </c>
      <c r="AO281" s="108"/>
      <c r="AP281" s="56" t="s">
        <v>1055</v>
      </c>
      <c r="AQ281" s="36">
        <f t="shared" ca="1" si="11"/>
        <v>45</v>
      </c>
    </row>
    <row r="282" spans="1:43" s="624" customFormat="1">
      <c r="A282" s="25">
        <f>IF(C282=0,"",SUBTOTAL(3,C$5:C282))</f>
        <v>278</v>
      </c>
      <c r="B282" s="86">
        <v>157</v>
      </c>
      <c r="C282" s="369" t="s">
        <v>3336</v>
      </c>
      <c r="D282" s="919" t="s">
        <v>3410</v>
      </c>
      <c r="E282" s="937" t="s">
        <v>3337</v>
      </c>
      <c r="F282" s="98" t="str">
        <f>VLOOKUP(C282,'T4-26 '!$C$125:$E$280,3,0)</f>
        <v>Đào Ngọc Hà</v>
      </c>
      <c r="G282" s="774">
        <f>VLOOKUP(C282,'chuyển xếp 2024'!$C$5:$W$328,17,0)</f>
        <v>4730000</v>
      </c>
      <c r="H282" s="774"/>
      <c r="I282" s="96" t="s">
        <v>32</v>
      </c>
      <c r="J282" s="63">
        <f t="shared" si="13"/>
        <v>1</v>
      </c>
      <c r="K282" s="56" t="s">
        <v>3376</v>
      </c>
      <c r="L282" s="56" t="s">
        <v>34</v>
      </c>
      <c r="M282" s="46"/>
      <c r="N282" s="46" t="s">
        <v>671</v>
      </c>
      <c r="O282" s="234">
        <v>30435</v>
      </c>
      <c r="P282" s="75">
        <v>45903</v>
      </c>
      <c r="Q282" s="625"/>
      <c r="R282" s="30" t="s">
        <v>3373</v>
      </c>
      <c r="S282" s="626" t="str">
        <f t="shared" ca="1" si="12"/>
        <v xml:space="preserve">0 NĂM 11 THÁNG 16 NGÀY </v>
      </c>
      <c r="T282" s="74" t="s">
        <v>3374</v>
      </c>
      <c r="U282" s="74" t="s">
        <v>3374</v>
      </c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108">
        <v>44418</v>
      </c>
      <c r="AH282" s="108"/>
      <c r="AI282" s="46" t="s">
        <v>232</v>
      </c>
      <c r="AJ282" s="108" t="s">
        <v>2751</v>
      </c>
      <c r="AK282" s="108" t="s">
        <v>3375</v>
      </c>
      <c r="AL282" s="627"/>
      <c r="AM282" s="628"/>
      <c r="AN282" s="108" t="s">
        <v>156</v>
      </c>
      <c r="AO282" s="108"/>
      <c r="AP282" s="56" t="s">
        <v>1055</v>
      </c>
      <c r="AQ282" s="36">
        <f t="shared" ca="1" si="11"/>
        <v>43</v>
      </c>
    </row>
    <row r="283" spans="1:43" s="624" customFormat="1">
      <c r="A283" s="25">
        <f>IF(C283=0,"",SUBTOTAL(3,C$5:C283))</f>
        <v>279</v>
      </c>
      <c r="B283" s="86">
        <v>158</v>
      </c>
      <c r="C283" s="369" t="s">
        <v>3340</v>
      </c>
      <c r="D283" s="919" t="s">
        <v>3412</v>
      </c>
      <c r="E283" s="937" t="s">
        <v>3341</v>
      </c>
      <c r="F283" s="98" t="str">
        <f>VLOOKUP(C283,'T4-26 '!$C$125:$E$280,3,0)</f>
        <v>Lâm Văn Trãi</v>
      </c>
      <c r="G283" s="774">
        <f>VLOOKUP(C283,'chuyển xếp 2024'!$C$5:$W$328,17,0)</f>
        <v>4730000</v>
      </c>
      <c r="H283" s="774"/>
      <c r="I283" s="96" t="s">
        <v>32</v>
      </c>
      <c r="J283" s="63">
        <f t="shared" si="13"/>
        <v>1</v>
      </c>
      <c r="K283" s="56" t="s">
        <v>33</v>
      </c>
      <c r="L283" s="56" t="s">
        <v>34</v>
      </c>
      <c r="M283" s="46"/>
      <c r="N283" s="46" t="s">
        <v>671</v>
      </c>
      <c r="O283" s="234">
        <v>29608</v>
      </c>
      <c r="P283" s="75">
        <v>45903</v>
      </c>
      <c r="Q283" s="625"/>
      <c r="R283" s="30" t="s">
        <v>3381</v>
      </c>
      <c r="S283" s="626" t="str">
        <f t="shared" ca="1" si="12"/>
        <v xml:space="preserve">0 NĂM 11 THÁNG 16 NGÀY </v>
      </c>
      <c r="T283" s="74" t="s">
        <v>3382</v>
      </c>
      <c r="U283" s="74" t="s">
        <v>3382</v>
      </c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108">
        <v>44417</v>
      </c>
      <c r="AH283" s="108"/>
      <c r="AI283" s="46" t="s">
        <v>232</v>
      </c>
      <c r="AJ283" s="108" t="s">
        <v>2297</v>
      </c>
      <c r="AK283" s="108" t="s">
        <v>801</v>
      </c>
      <c r="AL283" s="627"/>
      <c r="AM283" s="628"/>
      <c r="AN283" s="108" t="s">
        <v>156</v>
      </c>
      <c r="AO283" s="108"/>
      <c r="AP283" s="56" t="s">
        <v>1055</v>
      </c>
      <c r="AQ283" s="36">
        <f t="shared" ca="1" si="11"/>
        <v>45</v>
      </c>
    </row>
    <row r="284" spans="1:43" s="78" customFormat="1">
      <c r="A284" s="27">
        <f>IF(C284=0,"",SUBTOTAL(3,C$5:C284))</f>
        <v>280</v>
      </c>
      <c r="B284" s="109">
        <v>159</v>
      </c>
      <c r="C284" s="412" t="s">
        <v>3342</v>
      </c>
      <c r="D284" s="935" t="s">
        <v>3413</v>
      </c>
      <c r="E284" s="1147" t="s">
        <v>1716</v>
      </c>
      <c r="F284" s="98" t="e">
        <f>VLOOKUP(C284,'T4-26 '!$C$125:$E$280,3,0)</f>
        <v>#N/A</v>
      </c>
      <c r="G284" s="697">
        <f>VLOOKUP(C284,'chuyển xếp 2024'!$C$5:$W$328,17,0)</f>
        <v>4730000</v>
      </c>
      <c r="H284" s="697"/>
      <c r="I284" s="83" t="s">
        <v>32</v>
      </c>
      <c r="J284" s="28">
        <f t="shared" si="13"/>
        <v>1</v>
      </c>
      <c r="K284" s="32" t="s">
        <v>3385</v>
      </c>
      <c r="L284" s="32" t="s">
        <v>34</v>
      </c>
      <c r="M284" s="48"/>
      <c r="N284" s="48" t="s">
        <v>671</v>
      </c>
      <c r="O284" s="510">
        <v>33516</v>
      </c>
      <c r="P284" s="34">
        <v>45903</v>
      </c>
      <c r="Q284" s="111"/>
      <c r="R284" s="30" t="s">
        <v>3383</v>
      </c>
      <c r="S284" s="410" t="str">
        <f t="shared" ca="1" si="12"/>
        <v xml:space="preserve">0 NĂM 11 THÁNG 16 NGÀY </v>
      </c>
      <c r="T284" s="79" t="s">
        <v>3384</v>
      </c>
      <c r="U284" s="79" t="s">
        <v>3384</v>
      </c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35">
        <v>44624</v>
      </c>
      <c r="AH284" s="35"/>
      <c r="AI284" s="48" t="s">
        <v>232</v>
      </c>
      <c r="AJ284" s="35" t="s">
        <v>3386</v>
      </c>
      <c r="AK284" s="35" t="s">
        <v>3387</v>
      </c>
      <c r="AL284" s="81"/>
      <c r="AM284" s="411"/>
      <c r="AN284" s="35" t="s">
        <v>156</v>
      </c>
      <c r="AO284" s="35"/>
      <c r="AP284" s="32" t="s">
        <v>1055</v>
      </c>
      <c r="AQ284" s="37">
        <f t="shared" ca="1" si="11"/>
        <v>34</v>
      </c>
    </row>
    <row r="285" spans="1:43" s="1039" customFormat="1">
      <c r="A285" s="446">
        <f>IF(C285=0,"",SUBTOTAL(3,C$5:C285))</f>
        <v>281</v>
      </c>
      <c r="B285" s="86">
        <v>160</v>
      </c>
      <c r="C285" s="929" t="s">
        <v>3343</v>
      </c>
      <c r="D285" s="1031" t="s">
        <v>3414</v>
      </c>
      <c r="E285" s="1032" t="s">
        <v>3344</v>
      </c>
      <c r="F285" s="98" t="e">
        <f>VLOOKUP(C285,'T4-26 '!$C$125:$E$280,3,0)</f>
        <v>#N/A</v>
      </c>
      <c r="G285" s="774">
        <f>VLOOKUP(C285,'chuyển xếp 2024'!$C$5:$W$328,17,0)</f>
        <v>4730000</v>
      </c>
      <c r="H285" s="1033"/>
      <c r="I285" s="1034" t="s">
        <v>32</v>
      </c>
      <c r="J285" s="447">
        <f t="shared" si="13"/>
        <v>1</v>
      </c>
      <c r="K285" s="448" t="s">
        <v>33</v>
      </c>
      <c r="L285" s="448" t="s">
        <v>34</v>
      </c>
      <c r="M285" s="453"/>
      <c r="N285" s="453" t="s">
        <v>671</v>
      </c>
      <c r="O285" s="930">
        <v>34149</v>
      </c>
      <c r="P285" s="452">
        <v>45903</v>
      </c>
      <c r="Q285" s="1035"/>
      <c r="R285" s="449" t="s">
        <v>3388</v>
      </c>
      <c r="S285" s="1036" t="str">
        <f t="shared" ca="1" si="12"/>
        <v xml:space="preserve">0 NĂM 11 THÁNG 16 NGÀY </v>
      </c>
      <c r="T285" s="525" t="s">
        <v>3389</v>
      </c>
      <c r="U285" s="525" t="s">
        <v>3389</v>
      </c>
      <c r="V285" s="451"/>
      <c r="W285" s="451"/>
      <c r="X285" s="451"/>
      <c r="Y285" s="451"/>
      <c r="Z285" s="451"/>
      <c r="AA285" s="451"/>
      <c r="AB285" s="451"/>
      <c r="AC285" s="451"/>
      <c r="AD285" s="451"/>
      <c r="AE285" s="451"/>
      <c r="AF285" s="451"/>
      <c r="AG285" s="454">
        <v>44963</v>
      </c>
      <c r="AH285" s="454"/>
      <c r="AI285" s="453" t="s">
        <v>232</v>
      </c>
      <c r="AJ285" s="454" t="s">
        <v>2978</v>
      </c>
      <c r="AK285" s="454" t="s">
        <v>3390</v>
      </c>
      <c r="AL285" s="1037"/>
      <c r="AM285" s="1038"/>
      <c r="AN285" s="454" t="s">
        <v>156</v>
      </c>
      <c r="AO285" s="454"/>
      <c r="AP285" s="448" t="s">
        <v>1055</v>
      </c>
      <c r="AQ285" s="455">
        <f t="shared" ca="1" si="11"/>
        <v>33</v>
      </c>
    </row>
    <row r="286" spans="1:43" s="624" customFormat="1">
      <c r="A286" s="25">
        <f>IF(C286=0,"",SUBTOTAL(3,C$5:C286))</f>
        <v>282</v>
      </c>
      <c r="B286" s="86">
        <v>161</v>
      </c>
      <c r="C286" s="369" t="s">
        <v>3345</v>
      </c>
      <c r="D286" s="919" t="s">
        <v>3415</v>
      </c>
      <c r="E286" s="939" t="s">
        <v>3346</v>
      </c>
      <c r="F286" s="98" t="str">
        <f>VLOOKUP(C286,'T4-26 '!$C$125:$E$280,3,0)</f>
        <v>Võ Hữu Trọng</v>
      </c>
      <c r="G286" s="774">
        <f>VLOOKUP(C286,'chuyển xếp 2024'!$C$5:$W$328,17,0)</f>
        <v>4730000</v>
      </c>
      <c r="H286" s="774"/>
      <c r="I286" s="96" t="s">
        <v>32</v>
      </c>
      <c r="J286" s="63">
        <f t="shared" si="13"/>
        <v>1</v>
      </c>
      <c r="K286" s="56" t="s">
        <v>33</v>
      </c>
      <c r="L286" s="56" t="s">
        <v>34</v>
      </c>
      <c r="M286" s="46"/>
      <c r="N286" s="46" t="s">
        <v>671</v>
      </c>
      <c r="O286" s="234">
        <v>33239</v>
      </c>
      <c r="P286" s="75">
        <v>45903</v>
      </c>
      <c r="Q286" s="625"/>
      <c r="R286" s="30" t="s">
        <v>3391</v>
      </c>
      <c r="S286" s="626" t="str">
        <f t="shared" ca="1" si="12"/>
        <v xml:space="preserve">0 NĂM 11 THÁNG 16 NGÀY </v>
      </c>
      <c r="T286" s="74" t="s">
        <v>3392</v>
      </c>
      <c r="U286" s="74" t="s">
        <v>3392</v>
      </c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108">
        <v>45344</v>
      </c>
      <c r="AH286" s="108"/>
      <c r="AI286" s="46" t="s">
        <v>232</v>
      </c>
      <c r="AJ286" s="108" t="s">
        <v>2297</v>
      </c>
      <c r="AK286" s="108" t="s">
        <v>3393</v>
      </c>
      <c r="AL286" s="627"/>
      <c r="AM286" s="628"/>
      <c r="AN286" s="108" t="s">
        <v>156</v>
      </c>
      <c r="AO286" s="108"/>
      <c r="AP286" s="56" t="s">
        <v>1055</v>
      </c>
      <c r="AQ286" s="36">
        <f t="shared" ca="1" si="11"/>
        <v>35</v>
      </c>
    </row>
    <row r="287" spans="1:43" s="624" customFormat="1">
      <c r="A287" s="25">
        <f>IF(C287=0,"",SUBTOTAL(3,C$5:C287))</f>
        <v>283</v>
      </c>
      <c r="B287" s="86">
        <v>162</v>
      </c>
      <c r="C287" s="369" t="s">
        <v>3347</v>
      </c>
      <c r="D287" s="919" t="s">
        <v>3416</v>
      </c>
      <c r="E287" s="940" t="s">
        <v>3348</v>
      </c>
      <c r="F287" s="98" t="str">
        <f>VLOOKUP(C287,'T4-26 '!$C$125:$E$280,3,0)</f>
        <v>Nguyễn Phước Đức</v>
      </c>
      <c r="G287" s="774">
        <f>VLOOKUP(C287,'chuyển xếp 2024'!$C$5:$W$328,17,0)</f>
        <v>4730000</v>
      </c>
      <c r="H287" s="774"/>
      <c r="I287" s="96" t="s">
        <v>32</v>
      </c>
      <c r="J287" s="63">
        <f t="shared" si="13"/>
        <v>1</v>
      </c>
      <c r="K287" s="56" t="s">
        <v>33</v>
      </c>
      <c r="L287" s="56" t="s">
        <v>34</v>
      </c>
      <c r="M287" s="46"/>
      <c r="N287" s="46" t="s">
        <v>671</v>
      </c>
      <c r="O287" s="234">
        <v>32791</v>
      </c>
      <c r="P287" s="75">
        <v>45903</v>
      </c>
      <c r="Q287" s="625"/>
      <c r="R287" s="30" t="s">
        <v>3394</v>
      </c>
      <c r="S287" s="626" t="str">
        <f t="shared" ca="1" si="12"/>
        <v xml:space="preserve">0 NĂM 11 THÁNG 16 NGÀY </v>
      </c>
      <c r="T287" s="74" t="s">
        <v>3395</v>
      </c>
      <c r="U287" s="74" t="s">
        <v>3395</v>
      </c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108">
        <v>44311</v>
      </c>
      <c r="AH287" s="108"/>
      <c r="AI287" s="46" t="s">
        <v>232</v>
      </c>
      <c r="AJ287" s="108" t="s">
        <v>2332</v>
      </c>
      <c r="AK287" s="108" t="s">
        <v>2420</v>
      </c>
      <c r="AL287" s="627"/>
      <c r="AM287" s="628"/>
      <c r="AN287" s="108" t="s">
        <v>156</v>
      </c>
      <c r="AO287" s="108"/>
      <c r="AP287" s="56" t="s">
        <v>1055</v>
      </c>
      <c r="AQ287" s="36">
        <f t="shared" ca="1" si="11"/>
        <v>36</v>
      </c>
    </row>
    <row r="288" spans="1:43" s="624" customFormat="1">
      <c r="A288" s="25">
        <f>IF(C288=0,"",SUBTOTAL(3,C$5:C288))</f>
        <v>284</v>
      </c>
      <c r="B288" s="86">
        <v>163</v>
      </c>
      <c r="C288" s="369" t="s">
        <v>3349</v>
      </c>
      <c r="D288" s="919" t="s">
        <v>3417</v>
      </c>
      <c r="E288" s="937" t="s">
        <v>3350</v>
      </c>
      <c r="F288" s="98" t="str">
        <f>VLOOKUP(C288,'T4-26 '!$C$125:$E$280,3,0)</f>
        <v>Lê Minh Luân</v>
      </c>
      <c r="G288" s="774">
        <f>VLOOKUP(C288,'chuyển xếp 2024'!$C$5:$W$328,17,0)</f>
        <v>4730000</v>
      </c>
      <c r="H288" s="774"/>
      <c r="I288" s="96" t="s">
        <v>32</v>
      </c>
      <c r="J288" s="63">
        <f t="shared" si="13"/>
        <v>1</v>
      </c>
      <c r="K288" s="56" t="s">
        <v>33</v>
      </c>
      <c r="L288" s="56" t="s">
        <v>34</v>
      </c>
      <c r="M288" s="46"/>
      <c r="N288" s="46" t="s">
        <v>671</v>
      </c>
      <c r="O288" s="234">
        <v>37535</v>
      </c>
      <c r="P288" s="75">
        <v>45903</v>
      </c>
      <c r="Q288" s="625"/>
      <c r="R288" s="30" t="s">
        <v>3401</v>
      </c>
      <c r="S288" s="626" t="str">
        <f t="shared" ca="1" si="12"/>
        <v xml:space="preserve">0 NĂM 11 THÁNG 16 NGÀY </v>
      </c>
      <c r="T288" s="74" t="s">
        <v>3396</v>
      </c>
      <c r="U288" s="74" t="s">
        <v>3396</v>
      </c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108">
        <v>44665</v>
      </c>
      <c r="AH288" s="108"/>
      <c r="AI288" s="46" t="s">
        <v>232</v>
      </c>
      <c r="AJ288" s="108" t="s">
        <v>3397</v>
      </c>
      <c r="AK288" s="108" t="s">
        <v>3398</v>
      </c>
      <c r="AL288" s="627"/>
      <c r="AM288" s="628"/>
      <c r="AN288" s="108" t="s">
        <v>50</v>
      </c>
      <c r="AO288" s="108" t="s">
        <v>3399</v>
      </c>
      <c r="AP288" s="56" t="s">
        <v>1055</v>
      </c>
      <c r="AQ288" s="36">
        <f t="shared" ca="1" si="11"/>
        <v>23</v>
      </c>
    </row>
    <row r="289" spans="1:43" s="624" customFormat="1">
      <c r="A289" s="25">
        <f>IF(C289=0,"",SUBTOTAL(3,C$5:C289))</f>
        <v>285</v>
      </c>
      <c r="B289" s="86">
        <v>164</v>
      </c>
      <c r="C289" s="369" t="s">
        <v>3351</v>
      </c>
      <c r="D289" s="919" t="s">
        <v>3418</v>
      </c>
      <c r="E289" s="937" t="s">
        <v>3352</v>
      </c>
      <c r="F289" s="98" t="str">
        <f>VLOOKUP(C289,'T4-26 '!$C$125:$E$280,3,0)</f>
        <v>Trương Hồng Đại Phước</v>
      </c>
      <c r="G289" s="774">
        <f>VLOOKUP(C289,'chuyển xếp 2024'!$C$5:$W$328,17,0)</f>
        <v>4730000</v>
      </c>
      <c r="H289" s="774"/>
      <c r="I289" s="96" t="s">
        <v>32</v>
      </c>
      <c r="J289" s="63">
        <f t="shared" si="13"/>
        <v>1</v>
      </c>
      <c r="K289" s="56" t="s">
        <v>33</v>
      </c>
      <c r="L289" s="56" t="s">
        <v>34</v>
      </c>
      <c r="M289" s="46"/>
      <c r="N289" s="46" t="s">
        <v>671</v>
      </c>
      <c r="O289" s="234">
        <v>39198</v>
      </c>
      <c r="P289" s="75">
        <v>45903</v>
      </c>
      <c r="Q289" s="625"/>
      <c r="R289" s="30" t="s">
        <v>3400</v>
      </c>
      <c r="S289" s="626" t="str">
        <f t="shared" ca="1" si="12"/>
        <v xml:space="preserve">0 NĂM 11 THÁNG 16 NGÀY </v>
      </c>
      <c r="T289" s="74" t="s">
        <v>3402</v>
      </c>
      <c r="U289" s="74" t="s">
        <v>3402</v>
      </c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108">
        <v>44900</v>
      </c>
      <c r="AH289" s="108"/>
      <c r="AI289" s="46" t="s">
        <v>232</v>
      </c>
      <c r="AJ289" s="108" t="s">
        <v>3361</v>
      </c>
      <c r="AK289" s="108" t="s">
        <v>3362</v>
      </c>
      <c r="AL289" s="627"/>
      <c r="AM289" s="628"/>
      <c r="AN289" s="108" t="s">
        <v>156</v>
      </c>
      <c r="AO289" s="108"/>
      <c r="AP289" s="56" t="s">
        <v>1055</v>
      </c>
      <c r="AQ289" s="36">
        <f t="shared" ca="1" si="11"/>
        <v>19</v>
      </c>
    </row>
    <row r="290" spans="1:43" s="624" customFormat="1">
      <c r="A290" s="25">
        <f>IF(C290=0,"",SUBTOTAL(3,C$5:C290))</f>
        <v>286</v>
      </c>
      <c r="B290" s="86">
        <v>165</v>
      </c>
      <c r="C290" s="369" t="s">
        <v>3431</v>
      </c>
      <c r="D290" s="1001" t="s">
        <v>3507</v>
      </c>
      <c r="E290" s="133" t="s">
        <v>3427</v>
      </c>
      <c r="F290" s="98" t="str">
        <f>VLOOKUP(C290,'T4-26 '!$C$125:$E$280,3,0)</f>
        <v>Phan Hoàng Hiếu</v>
      </c>
      <c r="G290" s="774">
        <f>VLOOKUP(C290,'chuyển xếp 2024'!$C$5:$W$328,17,0)</f>
        <v>4730000</v>
      </c>
      <c r="H290" s="697"/>
      <c r="I290" s="96" t="s">
        <v>32</v>
      </c>
      <c r="J290" s="56"/>
      <c r="K290" s="56" t="s">
        <v>33</v>
      </c>
      <c r="L290" s="56" t="s">
        <v>34</v>
      </c>
      <c r="M290" s="46"/>
      <c r="N290" s="46" t="s">
        <v>671</v>
      </c>
      <c r="O290" s="234">
        <v>32143</v>
      </c>
      <c r="P290" s="75">
        <v>45962</v>
      </c>
      <c r="Q290" s="625"/>
      <c r="R290" s="30" t="s">
        <v>3452</v>
      </c>
      <c r="S290" s="626" t="str">
        <f t="shared" ca="1" si="12"/>
        <v xml:space="preserve">0 NĂM 9 THÁNG 18 NGÀY </v>
      </c>
      <c r="T290" s="74" t="s">
        <v>3453</v>
      </c>
      <c r="U290" s="74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108">
        <v>44421</v>
      </c>
      <c r="AH290" s="108"/>
      <c r="AI290" s="46" t="s">
        <v>232</v>
      </c>
      <c r="AJ290" s="108" t="s">
        <v>2332</v>
      </c>
      <c r="AK290" s="108" t="s">
        <v>3454</v>
      </c>
      <c r="AL290" s="108" t="s">
        <v>3454</v>
      </c>
      <c r="AM290" s="628"/>
      <c r="AN290" s="108" t="s">
        <v>156</v>
      </c>
      <c r="AO290" s="108"/>
      <c r="AP290" s="56" t="s">
        <v>1055</v>
      </c>
      <c r="AQ290" s="36">
        <f t="shared" ca="1" si="11"/>
        <v>38</v>
      </c>
    </row>
    <row r="291" spans="1:43" s="624" customFormat="1">
      <c r="A291" s="25">
        <f>IF(C291=0,"",SUBTOTAL(3,C$5:C291))</f>
        <v>287</v>
      </c>
      <c r="B291" s="86">
        <v>166</v>
      </c>
      <c r="C291" s="369" t="s">
        <v>3432</v>
      </c>
      <c r="D291" s="1001" t="s">
        <v>3508</v>
      </c>
      <c r="E291" s="127" t="s">
        <v>3428</v>
      </c>
      <c r="F291" s="98" t="str">
        <f>VLOOKUP(C291,'T4-26 '!$C$125:$E$280,3,0)</f>
        <v>Nguyễn Thị Ngọc Bích</v>
      </c>
      <c r="G291" s="774">
        <f>VLOOKUP(C291,'chuyển xếp 2024'!$C$5:$W$328,17,0)</f>
        <v>4730000</v>
      </c>
      <c r="H291" s="697"/>
      <c r="I291" s="63" t="s">
        <v>63</v>
      </c>
      <c r="J291" s="56"/>
      <c r="K291" s="56" t="s">
        <v>33</v>
      </c>
      <c r="L291" s="56" t="s">
        <v>34</v>
      </c>
      <c r="M291" s="46"/>
      <c r="N291" s="46" t="s">
        <v>671</v>
      </c>
      <c r="O291" s="234">
        <v>35878</v>
      </c>
      <c r="P291" s="75">
        <v>45962</v>
      </c>
      <c r="Q291" s="625"/>
      <c r="R291" s="30" t="s">
        <v>3455</v>
      </c>
      <c r="S291" s="626" t="str">
        <f t="shared" ca="1" si="12"/>
        <v xml:space="preserve">0 NĂM 9 THÁNG 18 NGÀY </v>
      </c>
      <c r="T291" s="74" t="s">
        <v>3456</v>
      </c>
      <c r="U291" s="74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108">
        <v>44740</v>
      </c>
      <c r="AH291" s="108"/>
      <c r="AI291" s="46" t="s">
        <v>232</v>
      </c>
      <c r="AJ291" s="108" t="s">
        <v>1020</v>
      </c>
      <c r="AK291" s="108" t="s">
        <v>3457</v>
      </c>
      <c r="AL291" s="627" t="s">
        <v>3458</v>
      </c>
      <c r="AM291" s="628"/>
      <c r="AN291" s="108" t="s">
        <v>156</v>
      </c>
      <c r="AO291" s="108"/>
      <c r="AP291" s="56" t="s">
        <v>1055</v>
      </c>
      <c r="AQ291" s="36">
        <f t="shared" ca="1" si="11"/>
        <v>28</v>
      </c>
    </row>
    <row r="292" spans="1:43" s="624" customFormat="1">
      <c r="A292" s="25">
        <f>IF(C292=0,"",SUBTOTAL(3,C$5:C292))</f>
        <v>288</v>
      </c>
      <c r="B292" s="86">
        <v>167</v>
      </c>
      <c r="C292" s="369" t="s">
        <v>3433</v>
      </c>
      <c r="D292" s="1001" t="s">
        <v>3509</v>
      </c>
      <c r="E292" s="127" t="s">
        <v>3429</v>
      </c>
      <c r="F292" s="98" t="str">
        <f>VLOOKUP(C292,'T4-26 '!$C$125:$E$280,3,0)</f>
        <v>Thị Kim Hằng</v>
      </c>
      <c r="G292" s="774">
        <f>VLOOKUP(C292,'chuyển xếp 2024'!$C$5:$W$328,17,0)</f>
        <v>4730000</v>
      </c>
      <c r="H292" s="697"/>
      <c r="I292" s="63" t="s">
        <v>63</v>
      </c>
      <c r="J292" s="56"/>
      <c r="K292" s="56" t="s">
        <v>3376</v>
      </c>
      <c r="L292" s="56" t="s">
        <v>34</v>
      </c>
      <c r="M292" s="46"/>
      <c r="N292" s="46" t="s">
        <v>671</v>
      </c>
      <c r="O292" s="234">
        <v>34799</v>
      </c>
      <c r="P292" s="75">
        <v>45962</v>
      </c>
      <c r="Q292" s="625"/>
      <c r="R292" s="30" t="s">
        <v>3459</v>
      </c>
      <c r="S292" s="626" t="str">
        <f t="shared" ref="S292:S335" ca="1" si="14">DATEDIF(P292,TODAY(),"Y") &amp; " NĂM " &amp;DATEDIF(P292,TODAY(),"YM") &amp; " THÁNG " &amp; DATEDIF(P292,TODAY(), "MD") &amp; " NGÀY "</f>
        <v xml:space="preserve">0 NĂM 9 THÁNG 18 NGÀY </v>
      </c>
      <c r="T292" s="74" t="s">
        <v>3464</v>
      </c>
      <c r="U292" s="74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108">
        <v>44522</v>
      </c>
      <c r="AH292" s="108"/>
      <c r="AI292" s="46" t="s">
        <v>232</v>
      </c>
      <c r="AJ292" s="108" t="s">
        <v>3460</v>
      </c>
      <c r="AK292" s="108" t="s">
        <v>3375</v>
      </c>
      <c r="AL292" s="108" t="s">
        <v>3461</v>
      </c>
      <c r="AM292" s="628"/>
      <c r="AN292" s="108" t="s">
        <v>156</v>
      </c>
      <c r="AO292" s="108"/>
      <c r="AP292" s="56" t="s">
        <v>1055</v>
      </c>
      <c r="AQ292" s="36">
        <f t="shared" ca="1" si="11"/>
        <v>31</v>
      </c>
    </row>
    <row r="293" spans="1:43" s="624" customFormat="1">
      <c r="A293" s="25">
        <f>IF(C293=0,"",SUBTOTAL(3,C$5:C293))</f>
        <v>289</v>
      </c>
      <c r="B293" s="86">
        <v>168</v>
      </c>
      <c r="C293" s="369" t="s">
        <v>3435</v>
      </c>
      <c r="D293" s="1001" t="s">
        <v>2148</v>
      </c>
      <c r="E293" s="127" t="s">
        <v>841</v>
      </c>
      <c r="F293" s="98" t="str">
        <f>VLOOKUP(C293,'T4-26 '!$C$125:$E$280,3,0)</f>
        <v>Nguyễn Nhựt Minh</v>
      </c>
      <c r="G293" s="774">
        <f>VLOOKUP(C293,'chuyển xếp 2024'!$C$5:$W$328,17,0)</f>
        <v>4730000</v>
      </c>
      <c r="H293" s="697"/>
      <c r="I293" s="96" t="s">
        <v>32</v>
      </c>
      <c r="J293" s="56"/>
      <c r="K293" s="56" t="s">
        <v>33</v>
      </c>
      <c r="L293" s="56" t="s">
        <v>34</v>
      </c>
      <c r="M293" s="46"/>
      <c r="N293" s="46" t="s">
        <v>671</v>
      </c>
      <c r="O293" s="234">
        <v>33390</v>
      </c>
      <c r="P293" s="75">
        <v>45962</v>
      </c>
      <c r="Q293" s="625"/>
      <c r="R293" s="30" t="s">
        <v>3466</v>
      </c>
      <c r="S293" s="626" t="str">
        <f t="shared" ca="1" si="14"/>
        <v xml:space="preserve">0 NĂM 9 THÁNG 18 NGÀY </v>
      </c>
      <c r="T293" s="74" t="s">
        <v>842</v>
      </c>
      <c r="U293" s="74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108">
        <v>45296</v>
      </c>
      <c r="AH293" s="108"/>
      <c r="AI293" s="46" t="s">
        <v>232</v>
      </c>
      <c r="AJ293" s="108" t="s">
        <v>2009</v>
      </c>
      <c r="AK293" s="108" t="s">
        <v>3468</v>
      </c>
      <c r="AL293" s="108" t="s">
        <v>3468</v>
      </c>
      <c r="AM293" s="628"/>
      <c r="AN293" s="108" t="s">
        <v>156</v>
      </c>
      <c r="AO293" s="108"/>
      <c r="AP293" s="56" t="s">
        <v>1055</v>
      </c>
      <c r="AQ293" s="36">
        <f t="shared" ca="1" si="11"/>
        <v>35</v>
      </c>
    </row>
    <row r="294" spans="1:43" s="624" customFormat="1">
      <c r="A294" s="25">
        <f>IF(C294=0,"",SUBTOTAL(3,C$5:C294))</f>
        <v>290</v>
      </c>
      <c r="B294" s="86">
        <v>169</v>
      </c>
      <c r="C294" s="369" t="s">
        <v>3436</v>
      </c>
      <c r="D294" s="1001" t="s">
        <v>2155</v>
      </c>
      <c r="E294" s="413" t="s">
        <v>878</v>
      </c>
      <c r="F294" s="98" t="e">
        <f>VLOOKUP(C294,'T4-26 '!$C$125:$E$280,3,0)</f>
        <v>#N/A</v>
      </c>
      <c r="G294" s="774">
        <f>VLOOKUP(C294,'chuyển xếp 2024'!$C$5:$W$328,17,0)</f>
        <v>4730000</v>
      </c>
      <c r="H294" s="697"/>
      <c r="I294" s="96" t="s">
        <v>32</v>
      </c>
      <c r="J294" s="56"/>
      <c r="K294" s="56" t="s">
        <v>33</v>
      </c>
      <c r="L294" s="56" t="s">
        <v>34</v>
      </c>
      <c r="M294" s="46"/>
      <c r="N294" s="46" t="s">
        <v>671</v>
      </c>
      <c r="O294" s="234">
        <v>35272</v>
      </c>
      <c r="P294" s="75">
        <v>45962</v>
      </c>
      <c r="Q294" s="625"/>
      <c r="R294" s="30" t="s">
        <v>3467</v>
      </c>
      <c r="S294" s="626" t="str">
        <f t="shared" ca="1" si="14"/>
        <v xml:space="preserve">0 NĂM 9 THÁNG 18 NGÀY </v>
      </c>
      <c r="T294" s="74" t="s">
        <v>879</v>
      </c>
      <c r="U294" s="74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108">
        <v>44341</v>
      </c>
      <c r="AH294" s="108"/>
      <c r="AI294" s="46" t="s">
        <v>232</v>
      </c>
      <c r="AJ294" s="108" t="s">
        <v>3469</v>
      </c>
      <c r="AK294" s="108" t="s">
        <v>3470</v>
      </c>
      <c r="AL294" s="108" t="s">
        <v>3470</v>
      </c>
      <c r="AM294" s="628"/>
      <c r="AN294" s="108" t="s">
        <v>156</v>
      </c>
      <c r="AO294" s="108"/>
      <c r="AP294" s="56" t="s">
        <v>1055</v>
      </c>
      <c r="AQ294" s="36">
        <f t="shared" ca="1" si="11"/>
        <v>30</v>
      </c>
    </row>
    <row r="295" spans="1:43" s="36" customFormat="1">
      <c r="A295" s="25">
        <f>IF(C295=0,"",SUBTOTAL(3,C$5:C295))</f>
        <v>291</v>
      </c>
      <c r="B295" s="86">
        <v>1</v>
      </c>
      <c r="C295" s="95" t="s">
        <v>1200</v>
      </c>
      <c r="D295" s="25" t="str">
        <f>VLOOKUP(C295,Sheet4!$A$1:$B$300,2,0)</f>
        <v>9208016260</v>
      </c>
      <c r="E295" s="96" t="s">
        <v>1201</v>
      </c>
      <c r="F295" s="63" t="str">
        <f>VLOOKUP(D295,'Sheet1 (2)'!$D$11:$F$338,3,0)</f>
        <v>Lâm Hữu Lộc</v>
      </c>
      <c r="G295" s="774">
        <f>VLOOKUP(C295,'chuyển xếp 2024'!$C$5:$W$328,17,0)</f>
        <v>6198000</v>
      </c>
      <c r="H295" s="774">
        <f>VLOOKUP(C295,'chuyển xếp 2024'!$C$5:$W$328,19,0)</f>
        <v>0</v>
      </c>
      <c r="I295" s="96" t="s">
        <v>32</v>
      </c>
      <c r="J295" s="63">
        <f t="shared" si="13"/>
        <v>1</v>
      </c>
      <c r="K295" s="63" t="s">
        <v>33</v>
      </c>
      <c r="L295" s="63" t="s">
        <v>34</v>
      </c>
      <c r="M295" s="96" t="s">
        <v>1202</v>
      </c>
      <c r="N295" s="136" t="s">
        <v>1203</v>
      </c>
      <c r="O295" s="106">
        <v>27476</v>
      </c>
      <c r="P295" s="107">
        <v>39188</v>
      </c>
      <c r="Q295" s="97" t="s">
        <v>36</v>
      </c>
      <c r="R295" s="56" t="s">
        <v>1204</v>
      </c>
      <c r="S295" s="56" t="str">
        <f t="shared" ca="1" si="14"/>
        <v xml:space="preserve">19 NĂM 4 THÁNG 3 NGÀY </v>
      </c>
      <c r="T295" s="523">
        <v>361593887</v>
      </c>
      <c r="U295" s="80" t="str">
        <f>VLOOKUP(C295,Sheet5!$B$2:$G$253,6,0)</f>
        <v>092075000708</v>
      </c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75">
        <v>33894</v>
      </c>
      <c r="AH295" s="75"/>
      <c r="AI295" s="46" t="s">
        <v>232</v>
      </c>
      <c r="AJ295" s="108" t="s">
        <v>724</v>
      </c>
      <c r="AK295" s="46" t="s">
        <v>1205</v>
      </c>
      <c r="AL295" s="46" t="s">
        <v>1205</v>
      </c>
      <c r="AM295" s="66"/>
      <c r="AN295" s="97" t="s">
        <v>156</v>
      </c>
      <c r="AO295" s="97"/>
      <c r="AP295" s="56" t="s">
        <v>349</v>
      </c>
      <c r="AQ295" s="36">
        <f t="shared" ca="1" si="11"/>
        <v>51</v>
      </c>
    </row>
    <row r="296" spans="1:43" s="934" customFormat="1" ht="17.25" customHeight="1">
      <c r="A296" s="459">
        <f>IF(C296=0,"",SUBTOTAL(3,C$5:C296))</f>
        <v>292</v>
      </c>
      <c r="B296" s="532">
        <v>2</v>
      </c>
      <c r="C296" s="931" t="s">
        <v>1206</v>
      </c>
      <c r="D296" s="459" t="str">
        <f>VLOOKUP(C296,Sheet4!$A$1:$B$300,2,0)</f>
        <v>9211010340</v>
      </c>
      <c r="E296" s="932" t="s">
        <v>1207</v>
      </c>
      <c r="F296" s="63" t="str">
        <f>VLOOKUP(D296,'Sheet1 (2)'!$D$11:$F$338,3,0)</f>
        <v>Trần Văn Hòa</v>
      </c>
      <c r="G296" s="774">
        <f>VLOOKUP(C296,'chuyển xếp 2024'!$C$5:$W$328,17,0)</f>
        <v>5739000</v>
      </c>
      <c r="H296" s="823">
        <f>VLOOKUP(C296,'chuyển xếp 2024'!$C$5:$W$328,19,0)</f>
        <v>0</v>
      </c>
      <c r="I296" s="932" t="s">
        <v>32</v>
      </c>
      <c r="J296" s="63">
        <f t="shared" si="13"/>
        <v>1</v>
      </c>
      <c r="K296" s="463" t="s">
        <v>33</v>
      </c>
      <c r="L296" s="463" t="s">
        <v>34</v>
      </c>
      <c r="M296" s="932"/>
      <c r="N296" s="933" t="s">
        <v>1203</v>
      </c>
      <c r="O296" s="496" t="s">
        <v>1024</v>
      </c>
      <c r="P296" s="497">
        <v>40686</v>
      </c>
      <c r="Q296" s="933" t="s">
        <v>36</v>
      </c>
      <c r="R296" s="464" t="s">
        <v>1208</v>
      </c>
      <c r="S296" s="464" t="str">
        <f t="shared" ca="1" si="14"/>
        <v xml:space="preserve">15 NĂM 2 THÁNG 27 NGÀY </v>
      </c>
      <c r="T296" s="513" t="s">
        <v>1209</v>
      </c>
      <c r="U296" s="467" t="str">
        <f>VLOOKUP(C296,Sheet5!$B$2:$G$253,6,0)</f>
        <v>092072000276</v>
      </c>
      <c r="V296" s="467"/>
      <c r="W296" s="467"/>
      <c r="X296" s="467"/>
      <c r="Y296" s="467"/>
      <c r="Z296" s="467"/>
      <c r="AA296" s="467"/>
      <c r="AB296" s="467"/>
      <c r="AC296" s="467"/>
      <c r="AD296" s="467"/>
      <c r="AE296" s="467"/>
      <c r="AF296" s="467"/>
      <c r="AG296" s="465">
        <v>0</v>
      </c>
      <c r="AH296" s="465"/>
      <c r="AI296" s="469" t="s">
        <v>232</v>
      </c>
      <c r="AJ296" s="468" t="s">
        <v>745</v>
      </c>
      <c r="AK296" s="469" t="s">
        <v>1210</v>
      </c>
      <c r="AL296" s="469" t="s">
        <v>1210</v>
      </c>
      <c r="AM296" s="460"/>
      <c r="AN296" s="933" t="s">
        <v>156</v>
      </c>
      <c r="AO296" s="933"/>
      <c r="AP296" s="464" t="s">
        <v>349</v>
      </c>
      <c r="AQ296" s="470">
        <f t="shared" ca="1" si="11"/>
        <v>54</v>
      </c>
    </row>
    <row r="297" spans="1:43" s="515" customFormat="1">
      <c r="A297" s="25">
        <f>IF(C297=0,"",SUBTOTAL(3,C$5:C297))</f>
        <v>293</v>
      </c>
      <c r="B297" s="532">
        <v>1</v>
      </c>
      <c r="C297" s="66" t="s">
        <v>1220</v>
      </c>
      <c r="D297" s="25" t="str">
        <f>VLOOKUP(C297,Sheet4!$A$1:$B$300,2,0)</f>
        <v>9216023774</v>
      </c>
      <c r="E297" s="135" t="s">
        <v>1221</v>
      </c>
      <c r="F297" s="63" t="str">
        <f>VLOOKUP(D297,'Sheet1 (2)'!$D$11:$F$338,3,0)</f>
        <v>Trần Văn Giàu</v>
      </c>
      <c r="G297" s="774">
        <f>VLOOKUP(C297,'chuyển xếp 2024'!$C$5:$W$328,17,0)</f>
        <v>4730000</v>
      </c>
      <c r="H297" s="774">
        <f>VLOOKUP(C297,'chuyển xếp 2024'!$C$5:$W$328,19,0)</f>
        <v>0</v>
      </c>
      <c r="I297" s="67" t="s">
        <v>32</v>
      </c>
      <c r="J297" s="63">
        <f t="shared" si="13"/>
        <v>1</v>
      </c>
      <c r="K297" s="63" t="s">
        <v>33</v>
      </c>
      <c r="L297" s="63" t="s">
        <v>34</v>
      </c>
      <c r="M297" s="130"/>
      <c r="N297" s="136" t="s">
        <v>1213</v>
      </c>
      <c r="O297" s="75">
        <v>30760</v>
      </c>
      <c r="P297" s="137">
        <v>42614</v>
      </c>
      <c r="Q297" s="136" t="s">
        <v>36</v>
      </c>
      <c r="R297" s="140" t="s">
        <v>1222</v>
      </c>
      <c r="S297" s="56" t="str">
        <f t="shared" ca="1" si="14"/>
        <v xml:space="preserve">9 NĂM 11 THÁNG 18 NGÀY </v>
      </c>
      <c r="T297" s="540" t="s">
        <v>1223</v>
      </c>
      <c r="U297" s="80" t="str">
        <f>VLOOKUP(C297,Sheet5!$B$2:$G$253,6,0)</f>
        <v>075084010329</v>
      </c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137">
        <v>37282</v>
      </c>
      <c r="AH297" s="137"/>
      <c r="AI297" s="46" t="s">
        <v>232</v>
      </c>
      <c r="AJ297" s="108" t="s">
        <v>1224</v>
      </c>
      <c r="AK297" s="108" t="s">
        <v>1224</v>
      </c>
      <c r="AL297" s="108"/>
      <c r="AM297" s="75"/>
      <c r="AN297" s="136" t="s">
        <v>1214</v>
      </c>
      <c r="AO297" s="136"/>
      <c r="AP297" s="56" t="s">
        <v>349</v>
      </c>
      <c r="AQ297" s="36">
        <f t="shared" ca="1" si="11"/>
        <v>42</v>
      </c>
    </row>
    <row r="298" spans="1:43" s="515" customFormat="1">
      <c r="A298" s="25">
        <f>IF(C298=0,"",SUBTOTAL(3,C$5:C298))</f>
        <v>294</v>
      </c>
      <c r="B298" s="532">
        <v>2</v>
      </c>
      <c r="C298" s="66" t="s">
        <v>1225</v>
      </c>
      <c r="D298" s="25" t="str">
        <f>VLOOKUP(C298,Sheet4!$A$1:$B$300,2,0)</f>
        <v>9216023775</v>
      </c>
      <c r="E298" s="135" t="s">
        <v>1226</v>
      </c>
      <c r="F298" s="63" t="str">
        <f>VLOOKUP(D298,'Sheet1 (2)'!$D$11:$F$338,3,0)</f>
        <v>Trần Hoài Phong</v>
      </c>
      <c r="G298" s="774">
        <f>VLOOKUP(C298,'chuyển xếp 2024'!$C$5:$W$328,17,0)</f>
        <v>4730000</v>
      </c>
      <c r="H298" s="774">
        <f>VLOOKUP(C298,'chuyển xếp 2024'!$C$5:$W$328,19,0)</f>
        <v>0</v>
      </c>
      <c r="I298" s="67" t="s">
        <v>32</v>
      </c>
      <c r="J298" s="63">
        <f t="shared" si="13"/>
        <v>1</v>
      </c>
      <c r="K298" s="63" t="s">
        <v>33</v>
      </c>
      <c r="L298" s="63" t="s">
        <v>34</v>
      </c>
      <c r="M298" s="130"/>
      <c r="N298" s="136" t="s">
        <v>1213</v>
      </c>
      <c r="O298" s="75">
        <v>32029</v>
      </c>
      <c r="P298" s="137">
        <v>42614</v>
      </c>
      <c r="Q298" s="136" t="s">
        <v>36</v>
      </c>
      <c r="R298" s="140" t="s">
        <v>76</v>
      </c>
      <c r="S298" s="56" t="str">
        <f t="shared" ca="1" si="14"/>
        <v xml:space="preserve">9 NĂM 11 THÁNG 18 NGÀY </v>
      </c>
      <c r="T298" s="540" t="s">
        <v>1227</v>
      </c>
      <c r="U298" s="80" t="str">
        <f>VLOOKUP(C298,Sheet5!$B$2:$G$253,6,0)</f>
        <v>060087002663</v>
      </c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137">
        <v>37322</v>
      </c>
      <c r="AH298" s="137"/>
      <c r="AI298" s="46" t="s">
        <v>232</v>
      </c>
      <c r="AJ298" s="108" t="s">
        <v>1228</v>
      </c>
      <c r="AK298" s="108" t="s">
        <v>1228</v>
      </c>
      <c r="AL298" s="108"/>
      <c r="AM298" s="75"/>
      <c r="AN298" s="136" t="s">
        <v>1214</v>
      </c>
      <c r="AO298" s="136"/>
      <c r="AP298" s="56" t="s">
        <v>349</v>
      </c>
      <c r="AQ298" s="36">
        <f t="shared" ca="1" si="11"/>
        <v>38</v>
      </c>
    </row>
    <row r="299" spans="1:43" s="515" customFormat="1">
      <c r="A299" s="25">
        <f>IF(C299=0,"",SUBTOTAL(3,C$5:C299))</f>
        <v>295</v>
      </c>
      <c r="B299" s="532">
        <v>3</v>
      </c>
      <c r="C299" s="66" t="s">
        <v>1231</v>
      </c>
      <c r="D299" s="25" t="str">
        <f>VLOOKUP(C299,Sheet4!$A$1:$B$300,2,0)</f>
        <v>9213009432</v>
      </c>
      <c r="E299" s="135" t="s">
        <v>1232</v>
      </c>
      <c r="F299" s="63" t="str">
        <f>VLOOKUP(D299,'Sheet1 (2)'!$D$11:$F$338,3,0)</f>
        <v>Nguyễn Kiều Oanh</v>
      </c>
      <c r="G299" s="774">
        <f>VLOOKUP(C299,'chuyển xếp 2024'!$C$5:$W$328,17,0)</f>
        <v>4730000</v>
      </c>
      <c r="H299" s="774">
        <f>VLOOKUP(C299,'chuyển xếp 2024'!$C$5:$W$328,19,0)</f>
        <v>0</v>
      </c>
      <c r="I299" s="63" t="s">
        <v>63</v>
      </c>
      <c r="J299" s="63">
        <f t="shared" si="13"/>
        <v>0</v>
      </c>
      <c r="K299" s="63" t="s">
        <v>33</v>
      </c>
      <c r="L299" s="63" t="s">
        <v>34</v>
      </c>
      <c r="M299" s="130"/>
      <c r="N299" s="136" t="s">
        <v>1213</v>
      </c>
      <c r="O299" s="75">
        <v>31797</v>
      </c>
      <c r="P299" s="137">
        <v>42614</v>
      </c>
      <c r="Q299" s="136" t="s">
        <v>36</v>
      </c>
      <c r="R299" s="140" t="s">
        <v>1233</v>
      </c>
      <c r="S299" s="56" t="str">
        <f t="shared" ca="1" si="14"/>
        <v xml:space="preserve">9 NĂM 11 THÁNG 18 NGÀY </v>
      </c>
      <c r="T299" s="540" t="s">
        <v>1234</v>
      </c>
      <c r="U299" s="80" t="str">
        <f>VLOOKUP(C299,Sheet5!$B$2:$G$253,6,0)</f>
        <v>096187017825</v>
      </c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137">
        <v>39491</v>
      </c>
      <c r="AH299" s="137"/>
      <c r="AI299" s="46" t="s">
        <v>232</v>
      </c>
      <c r="AJ299" s="108" t="s">
        <v>1235</v>
      </c>
      <c r="AK299" s="108" t="s">
        <v>1235</v>
      </c>
      <c r="AL299" s="108"/>
      <c r="AM299" s="75"/>
      <c r="AN299" s="136" t="s">
        <v>1214</v>
      </c>
      <c r="AO299" s="136"/>
      <c r="AP299" s="56" t="s">
        <v>349</v>
      </c>
      <c r="AQ299" s="36">
        <f t="shared" ca="1" si="11"/>
        <v>39</v>
      </c>
    </row>
    <row r="300" spans="1:43" s="515" customFormat="1">
      <c r="A300" s="25">
        <f>IF(C300=0,"",SUBTOTAL(3,C$5:C300))</f>
        <v>296</v>
      </c>
      <c r="B300" s="532">
        <v>4</v>
      </c>
      <c r="C300" s="66" t="s">
        <v>1236</v>
      </c>
      <c r="D300" s="25" t="str">
        <f>VLOOKUP(C300,Sheet4!$A$1:$B$300,2,0)</f>
        <v>9216023786</v>
      </c>
      <c r="E300" s="135" t="s">
        <v>1237</v>
      </c>
      <c r="F300" s="63" t="str">
        <f>VLOOKUP(D300,'Sheet1 (2)'!$D$11:$F$338,3,0)</f>
        <v>Lê Như Thảo</v>
      </c>
      <c r="G300" s="774">
        <f>VLOOKUP(C300,'chuyển xếp 2024'!$C$5:$W$328,17,0)</f>
        <v>4730000</v>
      </c>
      <c r="H300" s="774">
        <f>VLOOKUP(C300,'chuyển xếp 2024'!$C$5:$W$328,19,0)</f>
        <v>0</v>
      </c>
      <c r="I300" s="67" t="s">
        <v>32</v>
      </c>
      <c r="J300" s="63">
        <f t="shared" si="13"/>
        <v>1</v>
      </c>
      <c r="K300" s="63" t="s">
        <v>33</v>
      </c>
      <c r="L300" s="63" t="s">
        <v>34</v>
      </c>
      <c r="M300" s="130"/>
      <c r="N300" s="136" t="s">
        <v>1213</v>
      </c>
      <c r="O300" s="75">
        <v>32828</v>
      </c>
      <c r="P300" s="137">
        <v>42614</v>
      </c>
      <c r="Q300" s="136" t="s">
        <v>36</v>
      </c>
      <c r="R300" s="140" t="s">
        <v>137</v>
      </c>
      <c r="S300" s="56" t="str">
        <f t="shared" ca="1" si="14"/>
        <v xml:space="preserve">9 NĂM 11 THÁNG 18 NGÀY </v>
      </c>
      <c r="T300" s="540" t="s">
        <v>1238</v>
      </c>
      <c r="U300" s="80" t="str">
        <f>VLOOKUP(C300,Sheet5!$B$2:$G$253,6,0)</f>
        <v>094089000955</v>
      </c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137">
        <v>37725</v>
      </c>
      <c r="AH300" s="137"/>
      <c r="AI300" s="46" t="s">
        <v>232</v>
      </c>
      <c r="AJ300" s="108" t="s">
        <v>1239</v>
      </c>
      <c r="AK300" s="108" t="s">
        <v>1239</v>
      </c>
      <c r="AL300" s="108"/>
      <c r="AM300" s="75"/>
      <c r="AN300" s="136" t="s">
        <v>1214</v>
      </c>
      <c r="AO300" s="136"/>
      <c r="AP300" s="56" t="s">
        <v>349</v>
      </c>
      <c r="AQ300" s="36">
        <f t="shared" ca="1" si="11"/>
        <v>36</v>
      </c>
    </row>
    <row r="301" spans="1:43" s="515" customFormat="1">
      <c r="A301" s="25">
        <f>IF(C301=0,"",SUBTOTAL(3,C$5:C301))</f>
        <v>297</v>
      </c>
      <c r="B301" s="532">
        <v>5</v>
      </c>
      <c r="C301" s="66" t="s">
        <v>1242</v>
      </c>
      <c r="D301" s="25" t="str">
        <f>VLOOKUP(C301,Sheet4!$A$1:$B$300,2,0)</f>
        <v>9216023784</v>
      </c>
      <c r="E301" s="135" t="s">
        <v>1243</v>
      </c>
      <c r="F301" s="63" t="str">
        <f>VLOOKUP(D301,'Sheet1 (2)'!$D$11:$F$338,3,0)</f>
        <v>Nguyễn Bá Tiến</v>
      </c>
      <c r="G301" s="774">
        <f>VLOOKUP(C301,'chuyển xếp 2024'!$C$5:$W$328,17,0)</f>
        <v>4730000</v>
      </c>
      <c r="H301" s="774">
        <f>VLOOKUP(C301,'chuyển xếp 2024'!$C$5:$W$328,19,0)</f>
        <v>0</v>
      </c>
      <c r="I301" s="67" t="s">
        <v>32</v>
      </c>
      <c r="J301" s="63">
        <f t="shared" si="13"/>
        <v>1</v>
      </c>
      <c r="K301" s="63" t="s">
        <v>33</v>
      </c>
      <c r="L301" s="63" t="s">
        <v>34</v>
      </c>
      <c r="M301" s="130"/>
      <c r="N301" s="136" t="s">
        <v>1213</v>
      </c>
      <c r="O301" s="75">
        <v>31560</v>
      </c>
      <c r="P301" s="137">
        <v>42675</v>
      </c>
      <c r="Q301" s="136" t="s">
        <v>36</v>
      </c>
      <c r="R301" s="140" t="s">
        <v>1244</v>
      </c>
      <c r="S301" s="56" t="str">
        <f t="shared" ca="1" si="14"/>
        <v xml:space="preserve">9 NĂM 9 THÁNG 18 NGÀY </v>
      </c>
      <c r="T301" s="540" t="s">
        <v>1245</v>
      </c>
      <c r="U301" s="80" t="str">
        <f>VLOOKUP(C301,Sheet5!$B$2:$G$253,6,0)</f>
        <v>040086016405</v>
      </c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137">
        <v>42459</v>
      </c>
      <c r="AH301" s="137"/>
      <c r="AI301" s="46" t="s">
        <v>232</v>
      </c>
      <c r="AJ301" s="108" t="s">
        <v>1246</v>
      </c>
      <c r="AK301" s="108" t="s">
        <v>1247</v>
      </c>
      <c r="AL301" s="108"/>
      <c r="AM301" s="75"/>
      <c r="AN301" s="136" t="s">
        <v>1214</v>
      </c>
      <c r="AO301" s="136"/>
      <c r="AP301" s="56" t="s">
        <v>349</v>
      </c>
      <c r="AQ301" s="36">
        <f t="shared" ca="1" si="11"/>
        <v>40</v>
      </c>
    </row>
    <row r="302" spans="1:43" s="515" customFormat="1">
      <c r="A302" s="25">
        <f>IF(C302=0,"",SUBTOTAL(3,C$5:C302))</f>
        <v>298</v>
      </c>
      <c r="B302" s="532">
        <v>6</v>
      </c>
      <c r="C302" s="66" t="s">
        <v>1248</v>
      </c>
      <c r="D302" s="25" t="str">
        <f>VLOOKUP(C302,Sheet4!$A$1:$B$300,2,0)</f>
        <v>9214007371</v>
      </c>
      <c r="E302" s="135" t="s">
        <v>1249</v>
      </c>
      <c r="F302" s="63" t="str">
        <f>VLOOKUP(D302,'Sheet1 (2)'!$D$11:$F$338,3,0)</f>
        <v>Nguyễn Ngọc Hiền</v>
      </c>
      <c r="G302" s="774">
        <f>VLOOKUP(C302,'chuyển xếp 2024'!$C$5:$W$328,17,0)</f>
        <v>4730000</v>
      </c>
      <c r="H302" s="774">
        <f>VLOOKUP(C302,'chuyển xếp 2024'!$C$5:$W$328,19,0)</f>
        <v>0</v>
      </c>
      <c r="I302" s="67" t="s">
        <v>32</v>
      </c>
      <c r="J302" s="63">
        <f t="shared" si="13"/>
        <v>1</v>
      </c>
      <c r="K302" s="63" t="s">
        <v>33</v>
      </c>
      <c r="L302" s="63" t="s">
        <v>34</v>
      </c>
      <c r="M302" s="130"/>
      <c r="N302" s="136" t="s">
        <v>1213</v>
      </c>
      <c r="O302" s="75">
        <v>31157</v>
      </c>
      <c r="P302" s="137">
        <v>42614</v>
      </c>
      <c r="Q302" s="136" t="s">
        <v>36</v>
      </c>
      <c r="R302" s="140" t="s">
        <v>1250</v>
      </c>
      <c r="S302" s="56" t="str">
        <f t="shared" ca="1" si="14"/>
        <v xml:space="preserve">9 NĂM 11 THÁNG 18 NGÀY </v>
      </c>
      <c r="T302" s="540" t="s">
        <v>1251</v>
      </c>
      <c r="U302" s="80" t="str">
        <f>VLOOKUP(C302,Sheet5!$B$2:$G$253,6,0)</f>
        <v>083085015239</v>
      </c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137">
        <v>39689</v>
      </c>
      <c r="AH302" s="137"/>
      <c r="AI302" s="46" t="s">
        <v>232</v>
      </c>
      <c r="AJ302" s="108" t="s">
        <v>1253</v>
      </c>
      <c r="AK302" s="108" t="s">
        <v>1253</v>
      </c>
      <c r="AL302" s="108"/>
      <c r="AM302" s="75"/>
      <c r="AN302" s="136" t="s">
        <v>1214</v>
      </c>
      <c r="AO302" s="136"/>
      <c r="AP302" s="56" t="s">
        <v>349</v>
      </c>
      <c r="AQ302" s="36">
        <f t="shared" ca="1" si="11"/>
        <v>41</v>
      </c>
    </row>
    <row r="303" spans="1:43" s="515" customFormat="1">
      <c r="A303" s="25">
        <f>IF(C303=0,"",SUBTOTAL(3,C$5:C303))</f>
        <v>299</v>
      </c>
      <c r="B303" s="532">
        <v>7</v>
      </c>
      <c r="C303" s="66" t="s">
        <v>1737</v>
      </c>
      <c r="D303" s="25" t="str">
        <f>VLOOKUP(C303,Sheet4!$A$1:$B$300,2,0)</f>
        <v>7525662012</v>
      </c>
      <c r="E303" s="135" t="s">
        <v>1254</v>
      </c>
      <c r="F303" s="63" t="str">
        <f>VLOOKUP(D303,'Sheet1 (2)'!$D$11:$F$338,3,0)</f>
        <v>Nguyễn Bằng Thùy Ngân</v>
      </c>
      <c r="G303" s="774">
        <f>VLOOKUP(C303,'chuyển xếp 2024'!$C$5:$W$328,17,0)</f>
        <v>4730000</v>
      </c>
      <c r="H303" s="774">
        <f>VLOOKUP(C303,'chuyển xếp 2024'!$C$5:$W$328,19,0)</f>
        <v>0</v>
      </c>
      <c r="I303" s="63" t="s">
        <v>63</v>
      </c>
      <c r="J303" s="63">
        <f t="shared" si="13"/>
        <v>0</v>
      </c>
      <c r="K303" s="63" t="s">
        <v>33</v>
      </c>
      <c r="L303" s="63" t="s">
        <v>34</v>
      </c>
      <c r="M303" s="130"/>
      <c r="N303" s="136" t="s">
        <v>1213</v>
      </c>
      <c r="O303" s="75">
        <v>32565</v>
      </c>
      <c r="P303" s="137">
        <v>42979</v>
      </c>
      <c r="Q303" s="136" t="s">
        <v>36</v>
      </c>
      <c r="R303" s="140" t="s">
        <v>1255</v>
      </c>
      <c r="S303" s="56" t="str">
        <f t="shared" ca="1" si="14"/>
        <v xml:space="preserve">8 NĂM 11 THÁNG 18 NGÀY </v>
      </c>
      <c r="T303" s="540" t="s">
        <v>1256</v>
      </c>
      <c r="U303" s="80" t="str">
        <f>VLOOKUP(C303,Sheet5!$B$2:$G$253,6,0)</f>
        <v>075189014253</v>
      </c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137">
        <v>41936</v>
      </c>
      <c r="AH303" s="137"/>
      <c r="AI303" s="46" t="s">
        <v>232</v>
      </c>
      <c r="AJ303" s="108" t="s">
        <v>1257</v>
      </c>
      <c r="AK303" s="108" t="s">
        <v>1257</v>
      </c>
      <c r="AL303" s="108"/>
      <c r="AM303" s="75"/>
      <c r="AN303" s="136" t="s">
        <v>1214</v>
      </c>
      <c r="AO303" s="136"/>
      <c r="AP303" s="56" t="s">
        <v>349</v>
      </c>
      <c r="AQ303" s="36">
        <f t="shared" ca="1" si="11"/>
        <v>37</v>
      </c>
    </row>
    <row r="304" spans="1:43" s="515" customFormat="1">
      <c r="A304" s="25">
        <f>IF(C304=0,"",SUBTOTAL(3,C$5:C304))</f>
        <v>300</v>
      </c>
      <c r="B304" s="532">
        <v>8</v>
      </c>
      <c r="C304" s="66" t="s">
        <v>1258</v>
      </c>
      <c r="D304" s="25" t="str">
        <f>VLOOKUP(C304,Sheet4!$A$1:$B$300,2,0)</f>
        <v>8322303134</v>
      </c>
      <c r="E304" s="135" t="s">
        <v>1259</v>
      </c>
      <c r="F304" s="63" t="str">
        <f>VLOOKUP(D304,'Sheet1 (2)'!$D$11:$F$338,3,0)</f>
        <v>Đặng Văn Bảy</v>
      </c>
      <c r="G304" s="774">
        <f>VLOOKUP(C304,'chuyển xếp 2024'!$C$5:$W$328,17,0)</f>
        <v>4730000</v>
      </c>
      <c r="H304" s="774">
        <f>VLOOKUP(C304,'chuyển xếp 2024'!$C$5:$W$328,19,0)</f>
        <v>0</v>
      </c>
      <c r="I304" s="67" t="s">
        <v>32</v>
      </c>
      <c r="J304" s="63">
        <f t="shared" si="13"/>
        <v>1</v>
      </c>
      <c r="K304" s="63" t="s">
        <v>33</v>
      </c>
      <c r="L304" s="63" t="s">
        <v>34</v>
      </c>
      <c r="M304" s="130"/>
      <c r="N304" s="136" t="s">
        <v>1213</v>
      </c>
      <c r="O304" s="75">
        <v>30369</v>
      </c>
      <c r="P304" s="137">
        <v>43070</v>
      </c>
      <c r="Q304" s="136" t="s">
        <v>36</v>
      </c>
      <c r="R304" s="140" t="s">
        <v>1260</v>
      </c>
      <c r="S304" s="56" t="str">
        <f t="shared" ca="1" si="14"/>
        <v xml:space="preserve">8 NĂM 8 THÁNG 18 NGÀY </v>
      </c>
      <c r="T304" s="540" t="s">
        <v>1261</v>
      </c>
      <c r="U304" s="80" t="str">
        <f>VLOOKUP(C304,Sheet5!$B$2:$G$253,6,0)</f>
        <v>083083022043</v>
      </c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137">
        <v>40868</v>
      </c>
      <c r="AH304" s="137"/>
      <c r="AI304" s="46" t="s">
        <v>232</v>
      </c>
      <c r="AJ304" s="108" t="s">
        <v>1262</v>
      </c>
      <c r="AK304" s="108" t="s">
        <v>1262</v>
      </c>
      <c r="AL304" s="108"/>
      <c r="AM304" s="75"/>
      <c r="AN304" s="136" t="s">
        <v>1214</v>
      </c>
      <c r="AO304" s="136"/>
      <c r="AP304" s="56" t="s">
        <v>349</v>
      </c>
      <c r="AQ304" s="36">
        <f t="shared" ca="1" si="11"/>
        <v>43</v>
      </c>
    </row>
    <row r="305" spans="1:43" s="515" customFormat="1">
      <c r="A305" s="25">
        <f>IF(C305=0,"",SUBTOTAL(3,C$5:C305))</f>
        <v>301</v>
      </c>
      <c r="B305" s="532">
        <v>9</v>
      </c>
      <c r="C305" s="66" t="s">
        <v>1263</v>
      </c>
      <c r="D305" s="25" t="str">
        <f>VLOOKUP(C305,Sheet4!$A$1:$B$300,2,0)</f>
        <v>7911537089</v>
      </c>
      <c r="E305" s="135" t="s">
        <v>1264</v>
      </c>
      <c r="F305" s="63" t="str">
        <f>VLOOKUP(D305,'Sheet1 (2)'!$D$11:$F$338,3,0)</f>
        <v>Nguyễn Vĩnh Lộc</v>
      </c>
      <c r="G305" s="774">
        <f>VLOOKUP(C305,'chuyển xếp 2024'!$C$5:$W$328,17,0)</f>
        <v>4730000</v>
      </c>
      <c r="H305" s="774">
        <f>VLOOKUP(C305,'chuyển xếp 2024'!$C$5:$W$328,19,0)</f>
        <v>0</v>
      </c>
      <c r="I305" s="67" t="s">
        <v>32</v>
      </c>
      <c r="J305" s="63">
        <f t="shared" si="13"/>
        <v>1</v>
      </c>
      <c r="K305" s="63" t="s">
        <v>33</v>
      </c>
      <c r="L305" s="63" t="s">
        <v>34</v>
      </c>
      <c r="M305" s="130"/>
      <c r="N305" s="136" t="s">
        <v>1213</v>
      </c>
      <c r="O305" s="57">
        <v>31257</v>
      </c>
      <c r="P305" s="137">
        <v>43070</v>
      </c>
      <c r="Q305" s="136" t="s">
        <v>36</v>
      </c>
      <c r="R305" s="140" t="s">
        <v>1266</v>
      </c>
      <c r="S305" s="56" t="str">
        <f t="shared" ca="1" si="14"/>
        <v xml:space="preserve">8 NĂM 8 THÁNG 18 NGÀY </v>
      </c>
      <c r="T305" s="540" t="s">
        <v>1267</v>
      </c>
      <c r="U305" s="80" t="str">
        <f>VLOOKUP(C305,Sheet5!$B$2:$G$253,6,0)</f>
        <v>087085019052</v>
      </c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137">
        <v>42073</v>
      </c>
      <c r="AH305" s="137"/>
      <c r="AI305" s="46" t="s">
        <v>232</v>
      </c>
      <c r="AJ305" s="108" t="s">
        <v>1268</v>
      </c>
      <c r="AK305" s="138" t="s">
        <v>1268</v>
      </c>
      <c r="AL305" s="108"/>
      <c r="AM305" s="75"/>
      <c r="AN305" s="136" t="s">
        <v>1214</v>
      </c>
      <c r="AO305" s="136"/>
      <c r="AP305" s="56" t="s">
        <v>349</v>
      </c>
      <c r="AQ305" s="36">
        <f t="shared" ca="1" si="11"/>
        <v>41</v>
      </c>
    </row>
    <row r="306" spans="1:43" s="515" customFormat="1">
      <c r="A306" s="25">
        <f>IF(C306=0,"",SUBTOTAL(3,C$5:C306))</f>
        <v>302</v>
      </c>
      <c r="B306" s="532">
        <v>10</v>
      </c>
      <c r="C306" s="66" t="s">
        <v>1269</v>
      </c>
      <c r="D306" s="25" t="str">
        <f>VLOOKUP(C306,Sheet4!$A$1:$B$300,2,0)</f>
        <v>7221202736</v>
      </c>
      <c r="E306" s="135" t="s">
        <v>1270</v>
      </c>
      <c r="F306" s="63" t="str">
        <f>VLOOKUP(D306,'Sheet1 (2)'!$D$11:$F$338,3,0)</f>
        <v>Nguyễn Thái Hòa</v>
      </c>
      <c r="G306" s="774">
        <f>VLOOKUP(C306,'chuyển xếp 2024'!$C$5:$W$328,17,0)</f>
        <v>4730000</v>
      </c>
      <c r="H306" s="774">
        <f>VLOOKUP(C306,'chuyển xếp 2024'!$C$5:$W$328,19,0)</f>
        <v>0</v>
      </c>
      <c r="I306" s="67" t="s">
        <v>32</v>
      </c>
      <c r="J306" s="63">
        <f t="shared" si="13"/>
        <v>1</v>
      </c>
      <c r="K306" s="63" t="s">
        <v>33</v>
      </c>
      <c r="L306" s="63" t="s">
        <v>34</v>
      </c>
      <c r="M306" s="130"/>
      <c r="N306" s="136" t="s">
        <v>1213</v>
      </c>
      <c r="O306" s="75">
        <v>32040</v>
      </c>
      <c r="P306" s="137">
        <v>43304</v>
      </c>
      <c r="Q306" s="136" t="s">
        <v>36</v>
      </c>
      <c r="R306" s="140" t="s">
        <v>1271</v>
      </c>
      <c r="S306" s="56" t="str">
        <f t="shared" ca="1" si="14"/>
        <v xml:space="preserve">8 NĂM 0 THÁNG 27 NGÀY </v>
      </c>
      <c r="T306" s="541" t="s">
        <v>1272</v>
      </c>
      <c r="U306" s="80" t="str">
        <f>VLOOKUP(C306,Sheet5!$B$2:$G$253,6,0)</f>
        <v>072087008984</v>
      </c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137">
        <v>38022</v>
      </c>
      <c r="AH306" s="137"/>
      <c r="AI306" s="46" t="s">
        <v>232</v>
      </c>
      <c r="AJ306" s="108" t="s">
        <v>1273</v>
      </c>
      <c r="AK306" s="108" t="s">
        <v>1273</v>
      </c>
      <c r="AL306" s="108"/>
      <c r="AM306" s="75"/>
      <c r="AN306" s="136" t="s">
        <v>1214</v>
      </c>
      <c r="AO306" s="136"/>
      <c r="AP306" s="56" t="s">
        <v>349</v>
      </c>
      <c r="AQ306" s="36">
        <f t="shared" ca="1" si="11"/>
        <v>38</v>
      </c>
    </row>
    <row r="307" spans="1:43" s="515" customFormat="1">
      <c r="A307" s="25">
        <f>IF(C307=0,"",SUBTOTAL(3,C$5:C307))</f>
        <v>303</v>
      </c>
      <c r="B307" s="532">
        <v>11</v>
      </c>
      <c r="C307" s="66" t="s">
        <v>1274</v>
      </c>
      <c r="D307" s="25" t="str">
        <f>VLOOKUP(C307,Sheet4!$A$1:$B$300,2,0)</f>
        <v>3821546640</v>
      </c>
      <c r="E307" s="135" t="s">
        <v>1275</v>
      </c>
      <c r="F307" s="63" t="str">
        <f>VLOOKUP(D307,'Sheet1 (2)'!$D$11:$F$338,3,0)</f>
        <v>Phùng Quốc Tài</v>
      </c>
      <c r="G307" s="774">
        <f>VLOOKUP(C307,'chuyển xếp 2024'!$C$5:$W$328,17,0)</f>
        <v>4730000</v>
      </c>
      <c r="H307" s="774">
        <f>VLOOKUP(C307,'chuyển xếp 2024'!$C$5:$W$328,19,0)</f>
        <v>0</v>
      </c>
      <c r="I307" s="67" t="s">
        <v>32</v>
      </c>
      <c r="J307" s="63">
        <f t="shared" si="13"/>
        <v>1</v>
      </c>
      <c r="K307" s="63" t="s">
        <v>33</v>
      </c>
      <c r="L307" s="63" t="s">
        <v>34</v>
      </c>
      <c r="M307" s="130"/>
      <c r="N307" s="136" t="s">
        <v>1213</v>
      </c>
      <c r="O307" s="75">
        <v>32888</v>
      </c>
      <c r="P307" s="137">
        <v>43304</v>
      </c>
      <c r="Q307" s="136" t="s">
        <v>36</v>
      </c>
      <c r="R307" s="140" t="s">
        <v>1276</v>
      </c>
      <c r="S307" s="56" t="str">
        <f t="shared" ca="1" si="14"/>
        <v xml:space="preserve">8 NĂM 0 THÁNG 27 NGÀY </v>
      </c>
      <c r="T307" s="141">
        <v>38090009745</v>
      </c>
      <c r="U307" s="80" t="str">
        <f>VLOOKUP(C307,Sheet5!$B$2:$G$253,6,0)</f>
        <v>038090009745</v>
      </c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137">
        <v>43068</v>
      </c>
      <c r="AH307" s="137"/>
      <c r="AI307" s="46" t="s">
        <v>232</v>
      </c>
      <c r="AJ307" s="108" t="s">
        <v>1277</v>
      </c>
      <c r="AK307" s="108" t="s">
        <v>1277</v>
      </c>
      <c r="AL307" s="108"/>
      <c r="AM307" s="75"/>
      <c r="AN307" s="136" t="s">
        <v>1214</v>
      </c>
      <c r="AO307" s="136"/>
      <c r="AP307" s="56" t="s">
        <v>349</v>
      </c>
      <c r="AQ307" s="36">
        <f t="shared" ca="1" si="11"/>
        <v>36</v>
      </c>
    </row>
    <row r="308" spans="1:43" s="500" customFormat="1">
      <c r="A308" s="479">
        <f>IF(C308=0,"",SUBTOTAL(3,C$5:C308))</f>
        <v>304</v>
      </c>
      <c r="B308" s="532">
        <v>12</v>
      </c>
      <c r="C308" s="479" t="s">
        <v>1282</v>
      </c>
      <c r="D308" s="479" t="str">
        <f>VLOOKUP(C308,Sheet4!$A$1:$B$300,2,0)</f>
        <v>6506006800</v>
      </c>
      <c r="E308" s="614" t="s">
        <v>1283</v>
      </c>
      <c r="F308" s="63" t="str">
        <f>VLOOKUP(D308,'Sheet1 (2)'!$D$11:$F$338,3,0)</f>
        <v>Võ Nghĩa Hưng</v>
      </c>
      <c r="G308" s="774">
        <f>VLOOKUP(C308,'chuyển xếp 2024'!$C$5:$W$328,17,0)</f>
        <v>4730000</v>
      </c>
      <c r="H308" s="872">
        <f>VLOOKUP(C308,'chuyển xếp 2024'!$C$5:$W$328,19,0)</f>
        <v>0</v>
      </c>
      <c r="I308" s="481" t="s">
        <v>32</v>
      </c>
      <c r="J308" s="483">
        <f t="shared" si="13"/>
        <v>1</v>
      </c>
      <c r="K308" s="483" t="s">
        <v>33</v>
      </c>
      <c r="L308" s="483" t="s">
        <v>34</v>
      </c>
      <c r="M308" s="871"/>
      <c r="N308" s="873" t="s">
        <v>1213</v>
      </c>
      <c r="O308" s="485">
        <v>30934</v>
      </c>
      <c r="P308" s="672">
        <v>43617</v>
      </c>
      <c r="Q308" s="873" t="s">
        <v>36</v>
      </c>
      <c r="R308" s="484" t="s">
        <v>1284</v>
      </c>
      <c r="S308" s="484" t="str">
        <f t="shared" ca="1" si="14"/>
        <v xml:space="preserve">7 NĂM 2 THÁNG 18 NGÀY </v>
      </c>
      <c r="T308" s="671">
        <v>362073972</v>
      </c>
      <c r="U308" s="487" t="str">
        <f>VLOOKUP(C308,Sheet5!$B$2:$G$253,6,0)</f>
        <v>092084015051</v>
      </c>
      <c r="V308" s="487"/>
      <c r="W308" s="487"/>
      <c r="X308" s="487"/>
      <c r="Y308" s="487"/>
      <c r="Z308" s="487"/>
      <c r="AA308" s="487"/>
      <c r="AB308" s="487"/>
      <c r="AC308" s="487"/>
      <c r="AD308" s="487"/>
      <c r="AE308" s="487"/>
      <c r="AF308" s="487"/>
      <c r="AG308" s="672">
        <v>37287</v>
      </c>
      <c r="AH308" s="672"/>
      <c r="AI308" s="499" t="s">
        <v>232</v>
      </c>
      <c r="AJ308" s="489" t="s">
        <v>1285</v>
      </c>
      <c r="AK308" s="955" t="s">
        <v>1286</v>
      </c>
      <c r="AL308" s="489"/>
      <c r="AM308" s="488"/>
      <c r="AN308" s="873" t="s">
        <v>1214</v>
      </c>
      <c r="AO308" s="873"/>
      <c r="AP308" s="484" t="s">
        <v>349</v>
      </c>
      <c r="AQ308" s="491">
        <f t="shared" ca="1" si="11"/>
        <v>41</v>
      </c>
    </row>
    <row r="309" spans="1:43" s="515" customFormat="1">
      <c r="A309" s="25">
        <f>IF(C309=0,"",SUBTOTAL(3,C$5:C309))</f>
        <v>305</v>
      </c>
      <c r="B309" s="532">
        <v>14</v>
      </c>
      <c r="C309" s="66" t="s">
        <v>1291</v>
      </c>
      <c r="D309" s="25" t="str">
        <f>VLOOKUP(C309,Sheet4!$A$1:$B$300,2,0)</f>
        <v>8924183079</v>
      </c>
      <c r="E309" s="135" t="s">
        <v>1292</v>
      </c>
      <c r="F309" s="63" t="str">
        <f>VLOOKUP(D309,'Sheet1 (2)'!$D$11:$F$338,3,0)</f>
        <v>Dương Văn Thụi</v>
      </c>
      <c r="G309" s="774">
        <f>VLOOKUP(C309,'chuyển xếp 2024'!$C$5:$W$328,17,0)</f>
        <v>4730000</v>
      </c>
      <c r="H309" s="774">
        <f>VLOOKUP(C309,'chuyển xếp 2024'!$C$5:$W$328,19,0)</f>
        <v>0</v>
      </c>
      <c r="I309" s="67" t="s">
        <v>32</v>
      </c>
      <c r="J309" s="63">
        <f t="shared" si="13"/>
        <v>1</v>
      </c>
      <c r="K309" s="63" t="s">
        <v>33</v>
      </c>
      <c r="L309" s="63" t="s">
        <v>34</v>
      </c>
      <c r="M309" s="130"/>
      <c r="N309" s="136" t="s">
        <v>1213</v>
      </c>
      <c r="O309" s="75">
        <v>32456</v>
      </c>
      <c r="P309" s="75">
        <v>43617</v>
      </c>
      <c r="Q309" s="136" t="s">
        <v>36</v>
      </c>
      <c r="R309" s="67" t="s">
        <v>1293</v>
      </c>
      <c r="S309" s="56" t="str">
        <f t="shared" ca="1" si="14"/>
        <v xml:space="preserve">7 NĂM 2 THÁNG 18 NGÀY </v>
      </c>
      <c r="T309" s="523" t="s">
        <v>1294</v>
      </c>
      <c r="U309" s="80" t="str">
        <f>VLOOKUP(C309,Sheet5!$B$2:$G$253,6,0)</f>
        <v>089088018620</v>
      </c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75">
        <v>40694</v>
      </c>
      <c r="AH309" s="75"/>
      <c r="AI309" s="46" t="s">
        <v>232</v>
      </c>
      <c r="AJ309" s="108" t="s">
        <v>1295</v>
      </c>
      <c r="AK309" s="108" t="s">
        <v>1296</v>
      </c>
      <c r="AL309" s="108"/>
      <c r="AM309" s="75"/>
      <c r="AN309" s="136" t="s">
        <v>1214</v>
      </c>
      <c r="AO309" s="136"/>
      <c r="AP309" s="56" t="s">
        <v>349</v>
      </c>
      <c r="AQ309" s="36">
        <f t="shared" ca="1" si="11"/>
        <v>37</v>
      </c>
    </row>
    <row r="310" spans="1:43" s="515" customFormat="1">
      <c r="A310" s="25">
        <f>IF(C310=0,"",SUBTOTAL(3,C$5:C310))</f>
        <v>306</v>
      </c>
      <c r="B310" s="532">
        <v>15</v>
      </c>
      <c r="C310" s="66" t="s">
        <v>1297</v>
      </c>
      <c r="D310" s="25" t="str">
        <f>VLOOKUP(C310,Sheet4!$A$1:$B$300,2,0)</f>
        <v>7424466411</v>
      </c>
      <c r="E310" s="142" t="s">
        <v>1298</v>
      </c>
      <c r="F310" s="63" t="str">
        <f>VLOOKUP(D310,'Sheet1 (2)'!$D$11:$F$338,3,0)</f>
        <v>Nguyễn Quốc Kỳ</v>
      </c>
      <c r="G310" s="774">
        <f>VLOOKUP(C310,'chuyển xếp 2024'!$C$5:$W$328,17,0)</f>
        <v>4730000</v>
      </c>
      <c r="H310" s="774">
        <f>VLOOKUP(C310,'chuyển xếp 2024'!$C$5:$W$328,19,0)</f>
        <v>0</v>
      </c>
      <c r="I310" s="67" t="s">
        <v>32</v>
      </c>
      <c r="J310" s="63">
        <f t="shared" si="13"/>
        <v>1</v>
      </c>
      <c r="K310" s="63" t="s">
        <v>33</v>
      </c>
      <c r="L310" s="63" t="s">
        <v>34</v>
      </c>
      <c r="M310" s="130"/>
      <c r="N310" s="136" t="s">
        <v>1213</v>
      </c>
      <c r="O310" s="106">
        <v>30883</v>
      </c>
      <c r="P310" s="75">
        <v>43648</v>
      </c>
      <c r="Q310" s="136" t="s">
        <v>36</v>
      </c>
      <c r="R310" s="67" t="s">
        <v>1299</v>
      </c>
      <c r="S310" s="56" t="str">
        <f t="shared" ca="1" si="14"/>
        <v xml:space="preserve">7 NĂM 1 THÁNG 17 NGÀY </v>
      </c>
      <c r="T310" s="46">
        <v>280822572</v>
      </c>
      <c r="U310" s="80" t="str">
        <f>VLOOKUP(C310,Sheet5!$B$2:$G$253,6,0)</f>
        <v>074084007189</v>
      </c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75" t="s">
        <v>1300</v>
      </c>
      <c r="AH310" s="75"/>
      <c r="AI310" s="46" t="s">
        <v>232</v>
      </c>
      <c r="AJ310" s="108" t="s">
        <v>1301</v>
      </c>
      <c r="AK310" s="108" t="s">
        <v>1301</v>
      </c>
      <c r="AL310" s="108"/>
      <c r="AM310" s="75"/>
      <c r="AN310" s="136" t="s">
        <v>1214</v>
      </c>
      <c r="AO310" s="136"/>
      <c r="AP310" s="56" t="s">
        <v>349</v>
      </c>
      <c r="AQ310" s="36">
        <f t="shared" ca="1" si="11"/>
        <v>42</v>
      </c>
    </row>
    <row r="311" spans="1:43" s="515" customFormat="1">
      <c r="A311" s="25">
        <f>IF(C311=0,"",SUBTOTAL(3,C$5:C311))</f>
        <v>307</v>
      </c>
      <c r="B311" s="532">
        <v>16</v>
      </c>
      <c r="C311" s="66" t="s">
        <v>1302</v>
      </c>
      <c r="D311" s="25" t="str">
        <f>VLOOKUP(C311,Sheet4!$A$1:$B$300,2,0)</f>
        <v>6012002400</v>
      </c>
      <c r="E311" s="142" t="s">
        <v>1303</v>
      </c>
      <c r="F311" s="63" t="str">
        <f>VLOOKUP(D311,'Sheet1 (2)'!$D$11:$F$338,3,0)</f>
        <v>Trần Thị Thùy Hoa</v>
      </c>
      <c r="G311" s="774">
        <f>VLOOKUP(C311,'chuyển xếp 2024'!$C$5:$W$328,17,0)</f>
        <v>4730000</v>
      </c>
      <c r="H311" s="774">
        <f>VLOOKUP(C311,'chuyển xếp 2024'!$C$5:$W$328,19,0)</f>
        <v>0</v>
      </c>
      <c r="I311" s="63" t="s">
        <v>63</v>
      </c>
      <c r="J311" s="63">
        <f t="shared" si="13"/>
        <v>0</v>
      </c>
      <c r="K311" s="63" t="s">
        <v>33</v>
      </c>
      <c r="L311" s="63" t="s">
        <v>34</v>
      </c>
      <c r="M311" s="130"/>
      <c r="N311" s="136" t="s">
        <v>1213</v>
      </c>
      <c r="O311" s="106">
        <v>33470</v>
      </c>
      <c r="P311" s="75">
        <v>44014</v>
      </c>
      <c r="Q311" s="136" t="s">
        <v>36</v>
      </c>
      <c r="R311" s="67" t="s">
        <v>1304</v>
      </c>
      <c r="S311" s="56" t="str">
        <f t="shared" ca="1" si="14"/>
        <v xml:space="preserve">6 NĂM 1 THÁNG 17 NGÀY </v>
      </c>
      <c r="T311" s="46">
        <v>261198283</v>
      </c>
      <c r="U311" s="80" t="str">
        <f>VLOOKUP(C311,Sheet5!$B$2:$G$253,6,0)</f>
        <v>060191004088</v>
      </c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75">
        <v>38990</v>
      </c>
      <c r="AH311" s="75"/>
      <c r="AI311" s="46" t="s">
        <v>232</v>
      </c>
      <c r="AJ311" s="108" t="s">
        <v>1305</v>
      </c>
      <c r="AK311" s="108" t="s">
        <v>1306</v>
      </c>
      <c r="AL311" s="108"/>
      <c r="AM311" s="75"/>
      <c r="AN311" s="136" t="s">
        <v>1214</v>
      </c>
      <c r="AO311" s="136"/>
      <c r="AP311" s="56" t="s">
        <v>349</v>
      </c>
      <c r="AQ311" s="36">
        <f t="shared" ca="1" si="11"/>
        <v>34</v>
      </c>
    </row>
    <row r="312" spans="1:43" s="330" customFormat="1">
      <c r="A312" s="25">
        <f>IF(C312=0,"",SUBTOTAL(3,C$5:C312))</f>
        <v>308</v>
      </c>
      <c r="B312" s="532">
        <v>17</v>
      </c>
      <c r="C312" s="66" t="s">
        <v>1309</v>
      </c>
      <c r="D312" s="25" t="str">
        <f>VLOOKUP(C312,Sheet4!$A$1:$B$300,2,0)</f>
        <v>8222321223</v>
      </c>
      <c r="E312" s="142" t="s">
        <v>1310</v>
      </c>
      <c r="F312" s="63" t="str">
        <f>VLOOKUP(D312,'Sheet1 (2)'!$D$11:$F$338,3,0)</f>
        <v>Lê Bửu Hưng</v>
      </c>
      <c r="G312" s="774">
        <f>VLOOKUP(C312,'chuyển xếp 2024'!$C$5:$W$328,17,0)</f>
        <v>4730000</v>
      </c>
      <c r="H312" s="774">
        <f>VLOOKUP(C312,'chuyển xếp 2024'!$C$5:$W$328,19,0)</f>
        <v>0</v>
      </c>
      <c r="I312" s="67" t="s">
        <v>32</v>
      </c>
      <c r="J312" s="63">
        <f t="shared" si="13"/>
        <v>1</v>
      </c>
      <c r="K312" s="63" t="s">
        <v>33</v>
      </c>
      <c r="L312" s="63" t="s">
        <v>34</v>
      </c>
      <c r="M312" s="130"/>
      <c r="N312" s="136" t="s">
        <v>1213</v>
      </c>
      <c r="O312" s="75">
        <v>28420</v>
      </c>
      <c r="P312" s="75">
        <v>44044</v>
      </c>
      <c r="Q312" s="136" t="s">
        <v>36</v>
      </c>
      <c r="R312" s="67" t="s">
        <v>1311</v>
      </c>
      <c r="S312" s="56" t="str">
        <f t="shared" ca="1" si="14"/>
        <v xml:space="preserve">6 NĂM 0 THÁNG 18 NGÀY </v>
      </c>
      <c r="T312" s="514">
        <v>311481935</v>
      </c>
      <c r="U312" s="80" t="str">
        <f>VLOOKUP(C312,Sheet5!$B$2:$G$253,6,0)</f>
        <v>082077011608</v>
      </c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75">
        <v>41909</v>
      </c>
      <c r="AH312" s="75"/>
      <c r="AI312" s="46" t="s">
        <v>232</v>
      </c>
      <c r="AJ312" s="143" t="s">
        <v>1312</v>
      </c>
      <c r="AK312" s="145" t="s">
        <v>1312</v>
      </c>
      <c r="AL312" s="143"/>
      <c r="AM312" s="144"/>
      <c r="AN312" s="136" t="s">
        <v>1214</v>
      </c>
      <c r="AO312" s="143"/>
      <c r="AP312" s="56" t="s">
        <v>349</v>
      </c>
      <c r="AQ312" s="36">
        <f t="shared" ca="1" si="11"/>
        <v>48</v>
      </c>
    </row>
    <row r="313" spans="1:43" s="330" customFormat="1" ht="17.25" customHeight="1">
      <c r="A313" s="25">
        <f>IF(C313=0,"",SUBTOTAL(3,C$5:C313))</f>
        <v>309</v>
      </c>
      <c r="B313" s="532">
        <v>18</v>
      </c>
      <c r="C313" s="66" t="s">
        <v>1313</v>
      </c>
      <c r="D313" s="25" t="str">
        <f>VLOOKUP(C313,Sheet4!$A$1:$B$300,2,0)</f>
        <v>9221781339</v>
      </c>
      <c r="E313" s="146" t="s">
        <v>1314</v>
      </c>
      <c r="F313" s="63" t="str">
        <f>VLOOKUP(D313,'Sheet1 (2)'!$D$11:$F$338,3,0)</f>
        <v>Phan Thị Hân</v>
      </c>
      <c r="G313" s="774">
        <f>VLOOKUP(C313,'chuyển xếp 2024'!$C$5:$W$328,17,0)</f>
        <v>4730000</v>
      </c>
      <c r="H313" s="774">
        <f>VLOOKUP(C313,'chuyển xếp 2024'!$C$5:$W$328,19,0)</f>
        <v>0</v>
      </c>
      <c r="I313" s="63" t="s">
        <v>63</v>
      </c>
      <c r="J313" s="63">
        <f t="shared" si="13"/>
        <v>0</v>
      </c>
      <c r="K313" s="147" t="s">
        <v>33</v>
      </c>
      <c r="L313" s="147" t="s">
        <v>34</v>
      </c>
      <c r="M313" s="148"/>
      <c r="N313" s="149" t="s">
        <v>1213</v>
      </c>
      <c r="O313" s="75">
        <v>30091</v>
      </c>
      <c r="P313" s="75">
        <v>44044</v>
      </c>
      <c r="Q313" s="136" t="s">
        <v>36</v>
      </c>
      <c r="R313" s="67" t="s">
        <v>1315</v>
      </c>
      <c r="S313" s="56" t="str">
        <f t="shared" ca="1" si="14"/>
        <v xml:space="preserve">6 NĂM 0 THÁNG 18 NGÀY </v>
      </c>
      <c r="T313" s="514" t="s">
        <v>1316</v>
      </c>
      <c r="U313" s="80" t="str">
        <f>VLOOKUP(C313,Sheet5!$B$2:$G$253,6,0)</f>
        <v>083182000740</v>
      </c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75">
        <v>43741</v>
      </c>
      <c r="AH313" s="75"/>
      <c r="AI313" s="46" t="s">
        <v>232</v>
      </c>
      <c r="AJ313" s="108" t="s">
        <v>1252</v>
      </c>
      <c r="AK313" s="150" t="s">
        <v>1317</v>
      </c>
      <c r="AL313" s="143"/>
      <c r="AM313" s="144"/>
      <c r="AN313" s="136" t="s">
        <v>1214</v>
      </c>
      <c r="AO313" s="143"/>
      <c r="AP313" s="56" t="s">
        <v>349</v>
      </c>
      <c r="AQ313" s="36">
        <f t="shared" ca="1" si="11"/>
        <v>44</v>
      </c>
    </row>
    <row r="314" spans="1:43" s="330" customFormat="1">
      <c r="A314" s="25">
        <f>IF(C314=0,"",SUBTOTAL(3,C$5:C314))</f>
        <v>310</v>
      </c>
      <c r="B314" s="532">
        <v>19</v>
      </c>
      <c r="C314" s="66" t="s">
        <v>1318</v>
      </c>
      <c r="D314" s="25" t="str">
        <f>VLOOKUP(C314,Sheet4!$A$1:$B$300,2,0)</f>
        <v>8621881809</v>
      </c>
      <c r="E314" s="142" t="s">
        <v>1319</v>
      </c>
      <c r="F314" s="63" t="str">
        <f>VLOOKUP(D314,'Sheet1 (2)'!$D$11:$F$338,3,0)</f>
        <v>Nguyễn Hồng Phụng</v>
      </c>
      <c r="G314" s="774">
        <f>VLOOKUP(C314,'chuyển xếp 2024'!$C$5:$W$328,17,0)</f>
        <v>4730000</v>
      </c>
      <c r="H314" s="774">
        <f>VLOOKUP(C314,'chuyển xếp 2024'!$C$5:$W$328,19,0)</f>
        <v>0</v>
      </c>
      <c r="I314" s="63" t="s">
        <v>63</v>
      </c>
      <c r="J314" s="63">
        <f t="shared" si="13"/>
        <v>0</v>
      </c>
      <c r="K314" s="63" t="s">
        <v>33</v>
      </c>
      <c r="L314" s="63" t="s">
        <v>34</v>
      </c>
      <c r="M314" s="130"/>
      <c r="N314" s="136" t="s">
        <v>1213</v>
      </c>
      <c r="O314" s="75">
        <v>29397</v>
      </c>
      <c r="P314" s="75">
        <v>44044</v>
      </c>
      <c r="Q314" s="136" t="s">
        <v>36</v>
      </c>
      <c r="R314" s="67" t="s">
        <v>1320</v>
      </c>
      <c r="S314" s="56" t="str">
        <f t="shared" ca="1" si="14"/>
        <v xml:space="preserve">6 NĂM 0 THÁNG 18 NGÀY </v>
      </c>
      <c r="T314" s="514">
        <v>331286747</v>
      </c>
      <c r="U314" s="80" t="str">
        <f>VLOOKUP(C314,Sheet5!$B$2:$G$253,6,0)</f>
        <v>086180014333</v>
      </c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75">
        <v>40978</v>
      </c>
      <c r="AH314" s="75"/>
      <c r="AI314" s="46" t="s">
        <v>232</v>
      </c>
      <c r="AJ314" s="143" t="s">
        <v>1321</v>
      </c>
      <c r="AK314" s="145" t="s">
        <v>1321</v>
      </c>
      <c r="AL314" s="143"/>
      <c r="AM314" s="144"/>
      <c r="AN314" s="136" t="s">
        <v>1214</v>
      </c>
      <c r="AO314" s="143"/>
      <c r="AP314" s="56" t="s">
        <v>349</v>
      </c>
      <c r="AQ314" s="36">
        <f t="shared" ca="1" si="11"/>
        <v>46</v>
      </c>
    </row>
    <row r="315" spans="1:43" s="330" customFormat="1">
      <c r="A315" s="25">
        <f>IF(C315=0,"",SUBTOTAL(3,C$5:C315))</f>
        <v>311</v>
      </c>
      <c r="B315" s="532">
        <v>20</v>
      </c>
      <c r="C315" s="66" t="s">
        <v>1326</v>
      </c>
      <c r="D315" s="25" t="str">
        <f>VLOOKUP(C315,Sheet4!$A$1:$B$300,2,0)</f>
        <v>7021362362</v>
      </c>
      <c r="E315" s="142" t="s">
        <v>1327</v>
      </c>
      <c r="F315" s="63" t="str">
        <f>VLOOKUP(D315,'Sheet1 (2)'!$D$11:$F$338,3,0)</f>
        <v>Hồ Văn Hoan</v>
      </c>
      <c r="G315" s="774">
        <f>VLOOKUP(C315,'chuyển xếp 2024'!$C$5:$W$328,17,0)</f>
        <v>4730000</v>
      </c>
      <c r="H315" s="774">
        <f>VLOOKUP(C315,'chuyển xếp 2024'!$C$5:$W$328,19,0)</f>
        <v>0</v>
      </c>
      <c r="I315" s="67" t="s">
        <v>32</v>
      </c>
      <c r="J315" s="63">
        <f t="shared" si="13"/>
        <v>1</v>
      </c>
      <c r="K315" s="63" t="s">
        <v>33</v>
      </c>
      <c r="L315" s="63" t="s">
        <v>34</v>
      </c>
      <c r="M315" s="130"/>
      <c r="N315" s="136" t="s">
        <v>1213</v>
      </c>
      <c r="O315" s="75">
        <v>33433</v>
      </c>
      <c r="P315" s="75">
        <v>44105</v>
      </c>
      <c r="Q315" s="136" t="s">
        <v>36</v>
      </c>
      <c r="R315" s="67" t="s">
        <v>1328</v>
      </c>
      <c r="S315" s="56" t="str">
        <f t="shared" ca="1" si="14"/>
        <v xml:space="preserve">5 NĂM 10 THÁNG 18 NGÀY </v>
      </c>
      <c r="T315" s="514">
        <v>285241042</v>
      </c>
      <c r="U315" s="80" t="str">
        <f>VLOOKUP(C315,Sheet5!$B$2:$G$253,6,0)</f>
        <v>040091043004</v>
      </c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75">
        <v>43682</v>
      </c>
      <c r="AH315" s="75"/>
      <c r="AI315" s="46" t="s">
        <v>232</v>
      </c>
      <c r="AJ315" s="108" t="s">
        <v>541</v>
      </c>
      <c r="AK315" s="143" t="s">
        <v>1329</v>
      </c>
      <c r="AL315" s="143"/>
      <c r="AM315" s="144"/>
      <c r="AN315" s="136" t="s">
        <v>1214</v>
      </c>
      <c r="AO315" s="143"/>
      <c r="AP315" s="56" t="s">
        <v>349</v>
      </c>
      <c r="AQ315" s="36">
        <f t="shared" ca="1" si="11"/>
        <v>35</v>
      </c>
    </row>
    <row r="316" spans="1:43" s="330" customFormat="1">
      <c r="A316" s="25">
        <f>IF(C316=0,"",SUBTOTAL(3,C$5:C316))</f>
        <v>312</v>
      </c>
      <c r="B316" s="532">
        <v>21</v>
      </c>
      <c r="C316" s="66" t="s">
        <v>1330</v>
      </c>
      <c r="D316" s="25" t="str">
        <f>VLOOKUP(C316,Sheet4!$A$1:$B$300,2,0)</f>
        <v>8924461488</v>
      </c>
      <c r="E316" s="142" t="s">
        <v>1331</v>
      </c>
      <c r="F316" s="63" t="str">
        <f>VLOOKUP(D316,'Sheet1 (2)'!$D$11:$F$338,3,0)</f>
        <v>Dương Thị Gấm</v>
      </c>
      <c r="G316" s="774">
        <f>VLOOKUP(C316,'chuyển xếp 2024'!$C$5:$W$328,17,0)</f>
        <v>4730000</v>
      </c>
      <c r="H316" s="774">
        <f>VLOOKUP(C316,'chuyển xếp 2024'!$C$5:$W$328,19,0)</f>
        <v>0</v>
      </c>
      <c r="I316" s="63" t="s">
        <v>63</v>
      </c>
      <c r="J316" s="63">
        <f t="shared" si="13"/>
        <v>0</v>
      </c>
      <c r="K316" s="63" t="s">
        <v>33</v>
      </c>
      <c r="L316" s="63" t="s">
        <v>34</v>
      </c>
      <c r="M316" s="130"/>
      <c r="N316" s="136" t="s">
        <v>1213</v>
      </c>
      <c r="O316" s="75">
        <v>33313</v>
      </c>
      <c r="P316" s="75">
        <v>44105</v>
      </c>
      <c r="Q316" s="136" t="s">
        <v>36</v>
      </c>
      <c r="R316" s="67" t="s">
        <v>1332</v>
      </c>
      <c r="S316" s="56" t="str">
        <f t="shared" ca="1" si="14"/>
        <v xml:space="preserve">5 NĂM 10 THÁNG 18 NGÀY </v>
      </c>
      <c r="T316" s="514">
        <v>352096758</v>
      </c>
      <c r="U316" s="80" t="str">
        <f>VLOOKUP(C316,Sheet5!$B$2:$G$253,6,0)</f>
        <v>089191022714</v>
      </c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75">
        <v>39387</v>
      </c>
      <c r="AH316" s="75"/>
      <c r="AI316" s="46" t="s">
        <v>232</v>
      </c>
      <c r="AJ316" s="143" t="s">
        <v>1296</v>
      </c>
      <c r="AK316" s="143" t="s">
        <v>1296</v>
      </c>
      <c r="AL316" s="143"/>
      <c r="AM316" s="144"/>
      <c r="AN316" s="136" t="s">
        <v>1214</v>
      </c>
      <c r="AO316" s="143"/>
      <c r="AP316" s="56" t="s">
        <v>349</v>
      </c>
      <c r="AQ316" s="36">
        <f t="shared" ca="1" si="11"/>
        <v>35</v>
      </c>
    </row>
    <row r="317" spans="1:43" s="542" customFormat="1">
      <c r="A317" s="25">
        <f>IF(C317=0,"",SUBTOTAL(3,C$5:C317))</f>
        <v>313</v>
      </c>
      <c r="B317" s="532">
        <v>22</v>
      </c>
      <c r="C317" s="66" t="s">
        <v>1334</v>
      </c>
      <c r="D317" s="25" t="str">
        <f>VLOOKUP(C317,Sheet4!$A$1:$B$300,2,0)</f>
        <v>5820525014</v>
      </c>
      <c r="E317" s="142" t="s">
        <v>1335</v>
      </c>
      <c r="F317" s="63" t="str">
        <f>VLOOKUP(D317,'Sheet1 (2)'!$D$11:$F$338,3,0)</f>
        <v>Thuận Ngọc Đầy</v>
      </c>
      <c r="G317" s="774">
        <f>VLOOKUP(C317,'chuyển xếp 2024'!$C$5:$W$328,17,0)</f>
        <v>4730000</v>
      </c>
      <c r="H317" s="774">
        <f>VLOOKUP(C317,'chuyển xếp 2024'!$C$5:$W$328,19,0)</f>
        <v>0</v>
      </c>
      <c r="I317" s="67" t="s">
        <v>32</v>
      </c>
      <c r="J317" s="63">
        <f t="shared" si="13"/>
        <v>1</v>
      </c>
      <c r="K317" s="63" t="s">
        <v>1336</v>
      </c>
      <c r="L317" s="63" t="s">
        <v>1337</v>
      </c>
      <c r="M317" s="130"/>
      <c r="N317" s="136" t="s">
        <v>1213</v>
      </c>
      <c r="O317" s="75">
        <v>32874</v>
      </c>
      <c r="P317" s="75">
        <v>44130</v>
      </c>
      <c r="Q317" s="136" t="s">
        <v>36</v>
      </c>
      <c r="R317" s="67" t="s">
        <v>1338</v>
      </c>
      <c r="S317" s="56" t="str">
        <f t="shared" ca="1" si="14"/>
        <v xml:space="preserve">5 NĂM 9 THÁNG 24 NGÀY </v>
      </c>
      <c r="T317" s="514">
        <v>264408543</v>
      </c>
      <c r="U317" s="80" t="str">
        <f>VLOOKUP(C317,Sheet5!$B$2:$G$253,6,0)</f>
        <v>058090006430</v>
      </c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75">
        <v>40707</v>
      </c>
      <c r="AH317" s="75"/>
      <c r="AI317" s="46" t="s">
        <v>232</v>
      </c>
      <c r="AJ317" s="143" t="s">
        <v>1333</v>
      </c>
      <c r="AK317" s="143" t="s">
        <v>1339</v>
      </c>
      <c r="AL317" s="143"/>
      <c r="AM317" s="144"/>
      <c r="AN317" s="136" t="s">
        <v>1214</v>
      </c>
      <c r="AO317" s="143"/>
      <c r="AP317" s="56" t="s">
        <v>349</v>
      </c>
      <c r="AQ317" s="36">
        <f t="shared" ca="1" si="11"/>
        <v>36</v>
      </c>
    </row>
    <row r="318" spans="1:43" s="960" customFormat="1">
      <c r="A318" s="479">
        <f>IF(C318=0,"",SUBTOTAL(3,C$5:C318))</f>
        <v>314</v>
      </c>
      <c r="B318" s="532">
        <v>23</v>
      </c>
      <c r="C318" s="480" t="s">
        <v>1340</v>
      </c>
      <c r="D318" s="479" t="str">
        <f>VLOOKUP(C318,Sheet4!$A$1:$B$300,2,0)</f>
        <v>0204220818</v>
      </c>
      <c r="E318" s="958" t="s">
        <v>1341</v>
      </c>
      <c r="F318" s="63" t="str">
        <f>VLOOKUP(D318,'Sheet1 (2)'!$D$11:$F$338,3,0)</f>
        <v>Lê Công Văn Long</v>
      </c>
      <c r="G318" s="774">
        <f>VLOOKUP(C318,'chuyển xếp 2024'!$C$5:$W$328,17,0)</f>
        <v>5382000</v>
      </c>
      <c r="H318" s="872">
        <f>VLOOKUP(C318,'chuyển xếp 2024'!$C$5:$W$328,19,0)</f>
        <v>0</v>
      </c>
      <c r="I318" s="959" t="s">
        <v>32</v>
      </c>
      <c r="J318" s="483">
        <f t="shared" si="13"/>
        <v>1</v>
      </c>
      <c r="K318" s="484" t="s">
        <v>33</v>
      </c>
      <c r="L318" s="484" t="s">
        <v>34</v>
      </c>
      <c r="M318" s="959"/>
      <c r="N318" s="873" t="s">
        <v>1213</v>
      </c>
      <c r="O318" s="485">
        <v>30198</v>
      </c>
      <c r="P318" s="486" t="s">
        <v>1342</v>
      </c>
      <c r="Q318" s="499" t="s">
        <v>36</v>
      </c>
      <c r="R318" s="484" t="s">
        <v>1343</v>
      </c>
      <c r="S318" s="484" t="str">
        <f t="shared" ca="1" si="14"/>
        <v xml:space="preserve">12 NĂM 5 THÁNG 18 NGÀY </v>
      </c>
      <c r="T318" s="528">
        <v>362477440</v>
      </c>
      <c r="U318" s="487" t="str">
        <f>VLOOKUP(C318,Sheet5!$B$2:$G$253,6,0)</f>
        <v>075082021164</v>
      </c>
      <c r="V318" s="487"/>
      <c r="W318" s="487"/>
      <c r="X318" s="487"/>
      <c r="Y318" s="487"/>
      <c r="Z318" s="487"/>
      <c r="AA318" s="487"/>
      <c r="AB318" s="487"/>
      <c r="AC318" s="487"/>
      <c r="AD318" s="487"/>
      <c r="AE318" s="487"/>
      <c r="AF318" s="487"/>
      <c r="AG318" s="488">
        <v>41071</v>
      </c>
      <c r="AH318" s="488"/>
      <c r="AI318" s="499" t="s">
        <v>232</v>
      </c>
      <c r="AJ318" s="489" t="s">
        <v>1344</v>
      </c>
      <c r="AK318" s="954" t="s">
        <v>1345</v>
      </c>
      <c r="AL318" s="499"/>
      <c r="AM318" s="480"/>
      <c r="AN318" s="499" t="s">
        <v>93</v>
      </c>
      <c r="AO318" s="499" t="s">
        <v>1346</v>
      </c>
      <c r="AP318" s="484" t="s">
        <v>60</v>
      </c>
      <c r="AQ318" s="491">
        <f ca="1">DATEDIF(O318,TODAY(),"y")</f>
        <v>43</v>
      </c>
    </row>
    <row r="319" spans="1:43" s="330" customFormat="1">
      <c r="A319" s="25">
        <f>IF(C319=0,"",SUBTOTAL(3,C$5:C319))</f>
        <v>315</v>
      </c>
      <c r="B319" s="532">
        <v>24</v>
      </c>
      <c r="C319" s="66" t="s">
        <v>1347</v>
      </c>
      <c r="D319" s="25" t="str">
        <f>VLOOKUP(C319,Sheet4!$A$1:$B$300,2,0)</f>
        <v>5120283864</v>
      </c>
      <c r="E319" s="153" t="s">
        <v>1348</v>
      </c>
      <c r="F319" s="63" t="str">
        <f>VLOOKUP(D319,'Sheet1 (2)'!$D$11:$F$338,3,0)</f>
        <v>Võ Thanh Thu</v>
      </c>
      <c r="G319" s="774">
        <f>VLOOKUP(C319,'chuyển xếp 2024'!$C$5:$W$328,17,0)</f>
        <v>4730000</v>
      </c>
      <c r="H319" s="774">
        <f>VLOOKUP(C319,'chuyển xếp 2024'!$C$5:$W$328,19,0)</f>
        <v>0</v>
      </c>
      <c r="I319" s="155" t="s">
        <v>32</v>
      </c>
      <c r="J319" s="63">
        <f t="shared" si="13"/>
        <v>1</v>
      </c>
      <c r="K319" s="56" t="s">
        <v>33</v>
      </c>
      <c r="L319" s="56" t="s">
        <v>34</v>
      </c>
      <c r="M319" s="155"/>
      <c r="N319" s="136" t="s">
        <v>1213</v>
      </c>
      <c r="O319" s="106">
        <v>33502</v>
      </c>
      <c r="P319" s="107">
        <v>44287</v>
      </c>
      <c r="Q319" s="46" t="s">
        <v>36</v>
      </c>
      <c r="R319" s="56" t="s">
        <v>1349</v>
      </c>
      <c r="S319" s="56" t="str">
        <f t="shared" ca="1" si="14"/>
        <v xml:space="preserve">5 NĂM 4 THÁNG 18 NGÀY </v>
      </c>
      <c r="T319" s="523" t="s">
        <v>1350</v>
      </c>
      <c r="U319" s="80" t="str">
        <f>VLOOKUP(C319,Sheet5!$B$2:$G$253,6,0)</f>
        <v>051091011678</v>
      </c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75">
        <v>43640</v>
      </c>
      <c r="AH319" s="75"/>
      <c r="AI319" s="46" t="s">
        <v>232</v>
      </c>
      <c r="AJ319" s="108" t="s">
        <v>1351</v>
      </c>
      <c r="AK319" s="46" t="s">
        <v>1352</v>
      </c>
      <c r="AL319" s="46"/>
      <c r="AM319" s="66"/>
      <c r="AN319" s="46" t="s">
        <v>156</v>
      </c>
      <c r="AO319" s="46"/>
      <c r="AP319" s="56" t="s">
        <v>60</v>
      </c>
      <c r="AQ319" s="36">
        <f ca="1">DATEDIF(O319,TODAY(),"y")</f>
        <v>34</v>
      </c>
    </row>
    <row r="320" spans="1:43" s="330" customFormat="1">
      <c r="A320" s="25">
        <f>IF(C320=0,"",SUBTOTAL(3,C$5:C320))</f>
        <v>316</v>
      </c>
      <c r="B320" s="532">
        <v>25</v>
      </c>
      <c r="C320" s="66" t="s">
        <v>1504</v>
      </c>
      <c r="D320" s="25" t="str">
        <f>VLOOKUP(C320,Sheet4!$A$1:$B$300,2,0)</f>
        <v>7416120872</v>
      </c>
      <c r="E320" s="414" t="s">
        <v>1497</v>
      </c>
      <c r="F320" s="63" t="str">
        <f>VLOOKUP(D320,'Sheet1 (2)'!$D$11:$F$338,3,0)</f>
        <v>Lê Quốc Vinh</v>
      </c>
      <c r="G320" s="774">
        <f>VLOOKUP(C320,'chuyển xếp 2024'!$C$5:$W$328,17,0)</f>
        <v>4730000</v>
      </c>
      <c r="H320" s="774">
        <f>VLOOKUP(C320,'chuyển xếp 2024'!$C$5:$W$328,19,0)</f>
        <v>0</v>
      </c>
      <c r="I320" s="155" t="s">
        <v>32</v>
      </c>
      <c r="J320" s="63">
        <f t="shared" si="13"/>
        <v>1</v>
      </c>
      <c r="K320" s="56" t="s">
        <v>33</v>
      </c>
      <c r="L320" s="56" t="s">
        <v>34</v>
      </c>
      <c r="M320" s="155"/>
      <c r="N320" s="136" t="s">
        <v>1213</v>
      </c>
      <c r="O320" s="106">
        <v>32774</v>
      </c>
      <c r="P320" s="107">
        <v>44986</v>
      </c>
      <c r="Q320" s="46" t="s">
        <v>36</v>
      </c>
      <c r="R320" s="56" t="s">
        <v>1498</v>
      </c>
      <c r="S320" s="56" t="str">
        <f t="shared" ca="1" si="14"/>
        <v xml:space="preserve">3 NĂM 5 THÁNG 18 NGÀY </v>
      </c>
      <c r="T320" s="74" t="s">
        <v>1514</v>
      </c>
      <c r="U320" s="80" t="str">
        <f>VLOOKUP(C320,Sheet5!$B$2:$G$253,6,0)</f>
        <v>068089003221</v>
      </c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75">
        <v>44418</v>
      </c>
      <c r="AH320" s="75"/>
      <c r="AI320" s="46" t="s">
        <v>232</v>
      </c>
      <c r="AJ320" s="108" t="s">
        <v>1515</v>
      </c>
      <c r="AK320" s="46" t="s">
        <v>1516</v>
      </c>
      <c r="AL320" s="46"/>
      <c r="AM320" s="66" t="s">
        <v>1517</v>
      </c>
      <c r="AN320" s="46" t="s">
        <v>156</v>
      </c>
      <c r="AO320" s="46"/>
      <c r="AP320" s="56" t="s">
        <v>60</v>
      </c>
      <c r="AQ320" s="36">
        <f t="shared" ref="AQ320:AQ335" ca="1" si="15">DATEDIF(O320,TODAY(),"y")</f>
        <v>36</v>
      </c>
    </row>
    <row r="321" spans="1:43" s="548" customFormat="1">
      <c r="A321" s="25">
        <f>IF(C321=0,"",SUBTOTAL(3,C$5:C321))</f>
        <v>317</v>
      </c>
      <c r="B321" s="532">
        <v>26</v>
      </c>
      <c r="C321" s="66" t="s">
        <v>1505</v>
      </c>
      <c r="D321" s="25" t="str">
        <f>VLOOKUP(C321,Sheet4!$A$1:$B$300,2,0)</f>
        <v>5621753982</v>
      </c>
      <c r="E321" s="435" t="s">
        <v>1501</v>
      </c>
      <c r="F321" s="63" t="str">
        <f>VLOOKUP(D321,'Sheet1 (2)'!$D$11:$F$338,3,0)</f>
        <v>Nguyễn Việt Long</v>
      </c>
      <c r="G321" s="774">
        <f>VLOOKUP(C321,'chuyển xếp 2024'!$C$5:$W$328,17,0)</f>
        <v>4730000</v>
      </c>
      <c r="H321" s="774">
        <f>VLOOKUP(C321,'chuyển xếp 2024'!$C$5:$W$328,19,0)</f>
        <v>0</v>
      </c>
      <c r="I321" s="415" t="s">
        <v>32</v>
      </c>
      <c r="J321" s="63">
        <f t="shared" si="13"/>
        <v>1</v>
      </c>
      <c r="K321" s="416" t="s">
        <v>33</v>
      </c>
      <c r="L321" s="416" t="s">
        <v>34</v>
      </c>
      <c r="M321" s="415"/>
      <c r="N321" s="417" t="s">
        <v>1213</v>
      </c>
      <c r="O321" s="418">
        <v>33887</v>
      </c>
      <c r="P321" s="419">
        <v>44986</v>
      </c>
      <c r="Q321" s="46" t="s">
        <v>36</v>
      </c>
      <c r="R321" s="416" t="s">
        <v>1499</v>
      </c>
      <c r="S321" s="416" t="str">
        <f t="shared" ca="1" si="14"/>
        <v xml:space="preserve">3 NĂM 5 THÁNG 18 NGÀY </v>
      </c>
      <c r="T321" s="543" t="s">
        <v>1510</v>
      </c>
      <c r="U321" s="80" t="str">
        <f>VLOOKUP(C321,Sheet5!$B$2:$G$253,6,0)</f>
        <v>056092002798</v>
      </c>
      <c r="V321" s="544"/>
      <c r="W321" s="544"/>
      <c r="X321" s="544"/>
      <c r="Y321" s="544"/>
      <c r="Z321" s="544"/>
      <c r="AA321" s="544"/>
      <c r="AB321" s="544"/>
      <c r="AC321" s="544"/>
      <c r="AD321" s="544"/>
      <c r="AE321" s="544"/>
      <c r="AF321" s="544"/>
      <c r="AG321" s="545">
        <v>40446</v>
      </c>
      <c r="AH321" s="545"/>
      <c r="AI321" s="46" t="s">
        <v>232</v>
      </c>
      <c r="AJ321" s="546" t="s">
        <v>1511</v>
      </c>
      <c r="AK321" s="435" t="s">
        <v>1512</v>
      </c>
      <c r="AL321" s="435"/>
      <c r="AM321" s="547" t="s">
        <v>1513</v>
      </c>
      <c r="AN321" s="435" t="s">
        <v>156</v>
      </c>
      <c r="AO321" s="435"/>
      <c r="AP321" s="56" t="s">
        <v>60</v>
      </c>
      <c r="AQ321" s="36">
        <f t="shared" ca="1" si="15"/>
        <v>33</v>
      </c>
    </row>
    <row r="322" spans="1:43" s="330" customFormat="1">
      <c r="A322" s="25">
        <f>IF(C322=0,"",SUBTOTAL(3,C$5:C322))</f>
        <v>318</v>
      </c>
      <c r="B322" s="532">
        <v>27</v>
      </c>
      <c r="C322" s="66" t="s">
        <v>1506</v>
      </c>
      <c r="D322" s="25" t="str">
        <f>VLOOKUP(C322,Sheet4!$A$1:$B$300,2,0)</f>
        <v>7721683417</v>
      </c>
      <c r="E322" s="414" t="s">
        <v>1502</v>
      </c>
      <c r="F322" s="63" t="str">
        <f>VLOOKUP(D322,'Sheet1 (2)'!$D$11:$F$338,3,0)</f>
        <v>Nguyễn Trọng Thịnh</v>
      </c>
      <c r="G322" s="774">
        <f>VLOOKUP(C322,'chuyển xếp 2024'!$C$5:$W$328,17,0)</f>
        <v>4730000</v>
      </c>
      <c r="H322" s="774">
        <f>VLOOKUP(C322,'chuyển xếp 2024'!$C$5:$W$328,19,0)</f>
        <v>0</v>
      </c>
      <c r="I322" s="415" t="s">
        <v>32</v>
      </c>
      <c r="J322" s="63">
        <f t="shared" si="13"/>
        <v>1</v>
      </c>
      <c r="K322" s="56" t="s">
        <v>33</v>
      </c>
      <c r="L322" s="56" t="s">
        <v>34</v>
      </c>
      <c r="M322" s="155"/>
      <c r="N322" s="136" t="s">
        <v>1213</v>
      </c>
      <c r="O322" s="106">
        <v>34971</v>
      </c>
      <c r="P322" s="107">
        <v>44986</v>
      </c>
      <c r="Q322" s="46" t="s">
        <v>36</v>
      </c>
      <c r="R322" s="56" t="s">
        <v>1500</v>
      </c>
      <c r="S322" s="56" t="str">
        <f t="shared" ca="1" si="14"/>
        <v xml:space="preserve">3 NĂM 5 THÁNG 18 NGÀY </v>
      </c>
      <c r="T322" s="74" t="s">
        <v>1507</v>
      </c>
      <c r="U322" s="80" t="str">
        <f>VLOOKUP(C322,Sheet5!$B$2:$G$253,6,0)</f>
        <v>077095000480</v>
      </c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75">
        <v>44102</v>
      </c>
      <c r="AH322" s="75"/>
      <c r="AI322" s="46" t="s">
        <v>232</v>
      </c>
      <c r="AJ322" s="108" t="s">
        <v>1508</v>
      </c>
      <c r="AK322" s="46" t="s">
        <v>1509</v>
      </c>
      <c r="AL322" s="46"/>
      <c r="AM322" s="66"/>
      <c r="AN322" s="46" t="s">
        <v>156</v>
      </c>
      <c r="AO322" s="46"/>
      <c r="AP322" s="56" t="s">
        <v>60</v>
      </c>
      <c r="AQ322" s="36">
        <f t="shared" ca="1" si="15"/>
        <v>30</v>
      </c>
    </row>
    <row r="323" spans="1:43" s="330" customFormat="1">
      <c r="A323" s="25">
        <f>IF(C323=0,"",SUBTOTAL(3,C$5:C323))</f>
        <v>319</v>
      </c>
      <c r="B323" s="532">
        <v>29</v>
      </c>
      <c r="C323" s="66" t="s">
        <v>2015</v>
      </c>
      <c r="D323" s="25" t="str">
        <f>VLOOKUP(C323,Sheet4!$A$1:$B$300,2,0)</f>
        <v>4820223800</v>
      </c>
      <c r="E323" s="414" t="s">
        <v>2012</v>
      </c>
      <c r="F323" s="63" t="str">
        <f>VLOOKUP(D323,'Sheet1 (2)'!$D$11:$F$338,3,0)</f>
        <v>Lý Thái Hân</v>
      </c>
      <c r="G323" s="774">
        <f>VLOOKUP(C323,'chuyển xếp 2024'!$C$5:$W$328,17,0)</f>
        <v>4730000</v>
      </c>
      <c r="H323" s="774">
        <f>VLOOKUP(C323,'chuyển xếp 2024'!$C$5:$W$328,19,0)</f>
        <v>0</v>
      </c>
      <c r="I323" s="63" t="s">
        <v>63</v>
      </c>
      <c r="J323" s="63">
        <f t="shared" si="13"/>
        <v>0</v>
      </c>
      <c r="K323" s="56" t="s">
        <v>33</v>
      </c>
      <c r="L323" s="56" t="s">
        <v>34</v>
      </c>
      <c r="M323" s="155"/>
      <c r="N323" s="136" t="s">
        <v>1213</v>
      </c>
      <c r="O323" s="106">
        <v>34335</v>
      </c>
      <c r="P323" s="107">
        <v>45242</v>
      </c>
      <c r="Q323" s="46" t="s">
        <v>36</v>
      </c>
      <c r="R323" s="56" t="s">
        <v>2017</v>
      </c>
      <c r="S323" s="56" t="str">
        <f t="shared" ca="1" si="14"/>
        <v xml:space="preserve">2 NĂM 9 THÁNG 7 NGÀY </v>
      </c>
      <c r="T323" s="74"/>
      <c r="U323" s="80" t="s">
        <v>2020</v>
      </c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75">
        <v>44418</v>
      </c>
      <c r="AH323" s="75"/>
      <c r="AI323" s="46" t="s">
        <v>232</v>
      </c>
      <c r="AJ323" s="108"/>
      <c r="AK323" s="46"/>
      <c r="AL323" s="46"/>
      <c r="AM323" s="66"/>
      <c r="AN323" s="46" t="s">
        <v>156</v>
      </c>
      <c r="AO323" s="46"/>
      <c r="AP323" s="56" t="s">
        <v>60</v>
      </c>
      <c r="AQ323" s="36">
        <f t="shared" ca="1" si="15"/>
        <v>32</v>
      </c>
    </row>
    <row r="324" spans="1:43" s="330" customFormat="1">
      <c r="A324" s="25">
        <f>IF(C324=0,"",SUBTOTAL(3,C$5:C324))</f>
        <v>320</v>
      </c>
      <c r="B324" s="532">
        <v>31</v>
      </c>
      <c r="C324" s="369" t="s">
        <v>2567</v>
      </c>
      <c r="D324" s="25" t="str">
        <f>VLOOKUP(C324,Sheet4!$A$1:$B$302,2,0)</f>
        <v>7413243360</v>
      </c>
      <c r="E324" s="414" t="s">
        <v>2505</v>
      </c>
      <c r="F324" s="63" t="str">
        <f>VLOOKUP(D324,'Sheet1 (2)'!$D$11:$F$338,3,0)</f>
        <v>Lưu Kim Mỵ</v>
      </c>
      <c r="G324" s="774">
        <f>VLOOKUP(C324,'chuyển xếp 2024'!$C$5:$W$328,17,0)</f>
        <v>4730000</v>
      </c>
      <c r="H324" s="774">
        <f>VLOOKUP(C324,'chuyển xếp 2024'!$C$5:$W$328,19,0)</f>
        <v>0</v>
      </c>
      <c r="I324" s="63" t="s">
        <v>63</v>
      </c>
      <c r="J324" s="63">
        <f t="shared" si="13"/>
        <v>0</v>
      </c>
      <c r="K324" s="56" t="s">
        <v>33</v>
      </c>
      <c r="L324" s="56" t="s">
        <v>34</v>
      </c>
      <c r="M324" s="155"/>
      <c r="N324" s="136" t="s">
        <v>1213</v>
      </c>
      <c r="O324" s="106">
        <v>32733</v>
      </c>
      <c r="P324" s="107">
        <v>45474</v>
      </c>
      <c r="Q324" s="46" t="s">
        <v>117</v>
      </c>
      <c r="R324" s="56" t="s">
        <v>2506</v>
      </c>
      <c r="S324" s="56" t="str">
        <f t="shared" ca="1" si="14"/>
        <v xml:space="preserve">2 NĂM 1 THÁNG 18 NGÀY </v>
      </c>
      <c r="T324" s="523" t="s">
        <v>2507</v>
      </c>
      <c r="U324" s="80" t="s">
        <v>2507</v>
      </c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75">
        <v>44297</v>
      </c>
      <c r="AH324" s="75"/>
      <c r="AI324" s="46" t="s">
        <v>232</v>
      </c>
      <c r="AJ324" s="46"/>
      <c r="AK324" s="46" t="s">
        <v>2508</v>
      </c>
      <c r="AL324" s="46"/>
      <c r="AM324" s="66"/>
      <c r="AN324" s="46" t="s">
        <v>50</v>
      </c>
      <c r="AO324" s="46" t="s">
        <v>2509</v>
      </c>
      <c r="AP324" s="56" t="s">
        <v>60</v>
      </c>
      <c r="AQ324" s="36">
        <f t="shared" ca="1" si="15"/>
        <v>37</v>
      </c>
    </row>
    <row r="325" spans="1:43" s="330" customFormat="1">
      <c r="A325" s="25">
        <f>IF(C325=0,"",SUBTOTAL(3,C$5:C325))</f>
        <v>321</v>
      </c>
      <c r="B325" s="532">
        <v>32</v>
      </c>
      <c r="C325" s="369" t="s">
        <v>2697</v>
      </c>
      <c r="D325" s="25" t="s">
        <v>2896</v>
      </c>
      <c r="E325" s="370" t="s">
        <v>2696</v>
      </c>
      <c r="F325" s="63" t="str">
        <f>VLOOKUP(D325,'Sheet1 (2)'!$D$11:$F$338,3,0)</f>
        <v>Phạm Thị Búp</v>
      </c>
      <c r="G325" s="774">
        <f>VLOOKUP(C325,'chuyển xếp 2024'!$C$5:$W$328,17,0)</f>
        <v>4730000</v>
      </c>
      <c r="H325" s="774"/>
      <c r="I325" s="63" t="s">
        <v>63</v>
      </c>
      <c r="J325" s="63">
        <f t="shared" si="13"/>
        <v>0</v>
      </c>
      <c r="K325" s="56" t="s">
        <v>33</v>
      </c>
      <c r="L325" s="56" t="s">
        <v>34</v>
      </c>
      <c r="M325" s="155"/>
      <c r="N325" s="136" t="s">
        <v>1213</v>
      </c>
      <c r="O325" s="106">
        <v>34581</v>
      </c>
      <c r="P325" s="107">
        <v>45536</v>
      </c>
      <c r="Q325" s="46" t="s">
        <v>117</v>
      </c>
      <c r="R325" s="56" t="s">
        <v>2695</v>
      </c>
      <c r="S325" s="56" t="str">
        <f t="shared" ca="1" si="14"/>
        <v xml:space="preserve">1 NĂM 11 THÁNG 18 NGÀY </v>
      </c>
      <c r="T325" s="523" t="s">
        <v>2715</v>
      </c>
      <c r="U325" s="80" t="s">
        <v>2715</v>
      </c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75">
        <v>44687</v>
      </c>
      <c r="AH325" s="75"/>
      <c r="AI325" s="46" t="s">
        <v>232</v>
      </c>
      <c r="AJ325" s="46" t="s">
        <v>2716</v>
      </c>
      <c r="AK325" s="46" t="s">
        <v>2717</v>
      </c>
      <c r="AL325" s="46"/>
      <c r="AM325" s="66"/>
      <c r="AN325" s="56" t="s">
        <v>156</v>
      </c>
      <c r="AO325" s="46"/>
      <c r="AP325" s="56" t="s">
        <v>60</v>
      </c>
      <c r="AQ325" s="36">
        <f t="shared" ca="1" si="15"/>
        <v>31</v>
      </c>
    </row>
    <row r="326" spans="1:43" s="330" customFormat="1">
      <c r="A326" s="25">
        <f>IF(C326=0,"",SUBTOTAL(3,C$5:C326))</f>
        <v>322</v>
      </c>
      <c r="B326" s="532">
        <v>33</v>
      </c>
      <c r="C326" s="369" t="s">
        <v>2808</v>
      </c>
      <c r="D326" s="25" t="s">
        <v>2897</v>
      </c>
      <c r="E326" s="370" t="s">
        <v>2745</v>
      </c>
      <c r="F326" s="63" t="str">
        <f>VLOOKUP(D326,'Sheet1 (2)'!$D$11:$F$338,3,0)</f>
        <v>Nguyễn Minh Việt</v>
      </c>
      <c r="G326" s="774">
        <f>VLOOKUP(C326,'chuyển xếp 2024'!$C$5:$W$328,17,0)</f>
        <v>4730000</v>
      </c>
      <c r="H326" s="774"/>
      <c r="I326" s="155" t="s">
        <v>32</v>
      </c>
      <c r="J326" s="63">
        <f t="shared" si="13"/>
        <v>1</v>
      </c>
      <c r="K326" s="56" t="s">
        <v>33</v>
      </c>
      <c r="L326" s="56" t="s">
        <v>34</v>
      </c>
      <c r="M326" s="155"/>
      <c r="N326" s="136" t="s">
        <v>1213</v>
      </c>
      <c r="O326" s="106">
        <v>33596</v>
      </c>
      <c r="P326" s="107">
        <v>45748</v>
      </c>
      <c r="Q326" s="46" t="s">
        <v>117</v>
      </c>
      <c r="R326" s="56" t="s">
        <v>2804</v>
      </c>
      <c r="S326" s="56" t="str">
        <f t="shared" ca="1" si="14"/>
        <v xml:space="preserve">1 NĂM 4 THÁNG 18 NGÀY </v>
      </c>
      <c r="T326" s="523" t="s">
        <v>2805</v>
      </c>
      <c r="U326" s="80" t="s">
        <v>2805</v>
      </c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75">
        <v>44622</v>
      </c>
      <c r="AH326" s="75"/>
      <c r="AI326" s="46" t="s">
        <v>232</v>
      </c>
      <c r="AJ326" s="46" t="s">
        <v>2806</v>
      </c>
      <c r="AK326" s="46" t="s">
        <v>2807</v>
      </c>
      <c r="AL326" s="46"/>
      <c r="AM326" s="66"/>
      <c r="AN326" s="136" t="s">
        <v>1214</v>
      </c>
      <c r="AO326" s="46"/>
      <c r="AP326" s="56" t="s">
        <v>60</v>
      </c>
      <c r="AQ326" s="36">
        <f t="shared" ca="1" si="15"/>
        <v>34</v>
      </c>
    </row>
    <row r="327" spans="1:43" s="330" customFormat="1">
      <c r="A327" s="25">
        <f>IF(C327=0,"",SUBTOTAL(3,C$5:C327))</f>
        <v>323</v>
      </c>
      <c r="B327" s="532">
        <v>34</v>
      </c>
      <c r="C327" s="369" t="s">
        <v>2842</v>
      </c>
      <c r="D327" s="25" t="s">
        <v>2898</v>
      </c>
      <c r="E327" s="370" t="s">
        <v>2837</v>
      </c>
      <c r="F327" s="63" t="str">
        <f>VLOOKUP(D327,'Sheet1 (2)'!$D$11:$F$338,3,0)</f>
        <v>Nguyễn Hữu Thiết</v>
      </c>
      <c r="G327" s="774">
        <f>VLOOKUP(C327,'chuyển xếp 2024'!$C$5:$W$328,17,0)</f>
        <v>4730000</v>
      </c>
      <c r="H327" s="774"/>
      <c r="I327" s="155" t="s">
        <v>32</v>
      </c>
      <c r="J327" s="63">
        <f t="shared" si="13"/>
        <v>1</v>
      </c>
      <c r="K327" s="56" t="s">
        <v>33</v>
      </c>
      <c r="L327" s="56" t="s">
        <v>34</v>
      </c>
      <c r="M327" s="155"/>
      <c r="N327" s="136" t="s">
        <v>1213</v>
      </c>
      <c r="O327" s="106">
        <v>33553</v>
      </c>
      <c r="P327" s="107">
        <v>45789</v>
      </c>
      <c r="Q327" s="46" t="s">
        <v>117</v>
      </c>
      <c r="R327" s="56" t="s">
        <v>2838</v>
      </c>
      <c r="S327" s="56" t="str">
        <f t="shared" ca="1" si="14"/>
        <v xml:space="preserve">1 NĂM 3 THÁNG 7 NGÀY </v>
      </c>
      <c r="T327" s="74" t="s">
        <v>2839</v>
      </c>
      <c r="U327" s="80" t="s">
        <v>2839</v>
      </c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75">
        <v>44921</v>
      </c>
      <c r="AH327" s="75"/>
      <c r="AI327" s="46" t="s">
        <v>232</v>
      </c>
      <c r="AJ327" s="46" t="s">
        <v>2840</v>
      </c>
      <c r="AK327" s="46" t="s">
        <v>2841</v>
      </c>
      <c r="AL327" s="46"/>
      <c r="AM327" s="66"/>
      <c r="AN327" s="136" t="s">
        <v>1214</v>
      </c>
      <c r="AO327" s="46"/>
      <c r="AP327" s="56" t="s">
        <v>60</v>
      </c>
      <c r="AQ327" s="36">
        <f t="shared" ca="1" si="15"/>
        <v>34</v>
      </c>
    </row>
    <row r="328" spans="1:43" s="330" customFormat="1">
      <c r="A328" s="25">
        <f>IF(C328=0,"",SUBTOTAL(3,C$5:C328))</f>
        <v>324</v>
      </c>
      <c r="B328" s="532">
        <v>35</v>
      </c>
      <c r="C328" s="369" t="s">
        <v>3424</v>
      </c>
      <c r="D328" s="1001" t="s">
        <v>3506</v>
      </c>
      <c r="E328" s="154" t="s">
        <v>3419</v>
      </c>
      <c r="F328" s="63" t="str">
        <f>VLOOKUP(D328,'Sheet1 (2)'!$D$11:$F$338,3,0)</f>
        <v>Nguyễn Quốc Tấn</v>
      </c>
      <c r="G328" s="774">
        <f>VLOOKUP(C328,'chuyển xếp 2024'!$C$5:$W$328,17,0)</f>
        <v>4730000</v>
      </c>
      <c r="H328" s="774"/>
      <c r="I328" s="155" t="s">
        <v>32</v>
      </c>
      <c r="J328" s="63">
        <f t="shared" si="13"/>
        <v>1</v>
      </c>
      <c r="K328" s="56" t="s">
        <v>33</v>
      </c>
      <c r="L328" s="56" t="s">
        <v>34</v>
      </c>
      <c r="M328" s="155"/>
      <c r="N328" s="136" t="s">
        <v>1213</v>
      </c>
      <c r="O328" s="106">
        <v>33279</v>
      </c>
      <c r="P328" s="107">
        <v>45658</v>
      </c>
      <c r="Q328" s="46" t="s">
        <v>117</v>
      </c>
      <c r="R328" s="56" t="s">
        <v>3420</v>
      </c>
      <c r="S328" s="56" t="str">
        <f t="shared" ca="1" si="14"/>
        <v xml:space="preserve">1 NĂM 7 THÁNG 18 NGÀY </v>
      </c>
      <c r="T328" s="523"/>
      <c r="U328" s="80" t="s">
        <v>3421</v>
      </c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75">
        <v>44866</v>
      </c>
      <c r="AH328" s="75"/>
      <c r="AI328" s="46" t="s">
        <v>232</v>
      </c>
      <c r="AJ328" s="108" t="s">
        <v>3422</v>
      </c>
      <c r="AK328" s="46" t="s">
        <v>3423</v>
      </c>
      <c r="AL328" s="46"/>
      <c r="AM328" s="66"/>
      <c r="AN328" s="136" t="s">
        <v>1214</v>
      </c>
      <c r="AO328" s="46"/>
      <c r="AP328" s="56" t="s">
        <v>60</v>
      </c>
      <c r="AQ328" s="36">
        <f t="shared" ca="1" si="15"/>
        <v>35</v>
      </c>
    </row>
    <row r="329" spans="1:43" s="330" customFormat="1">
      <c r="A329" s="25">
        <f>IF(C329=0,"",SUBTOTAL(3,C$5:C329))</f>
        <v>325</v>
      </c>
      <c r="B329" s="532"/>
      <c r="C329" s="369" t="s">
        <v>3438</v>
      </c>
      <c r="D329" s="1001" t="s">
        <v>3504</v>
      </c>
      <c r="E329" s="127" t="s">
        <v>3437</v>
      </c>
      <c r="F329" s="63" t="str">
        <f>VLOOKUP(D329,'Sheet1 (2)'!$D$11:$F$338,3,0)</f>
        <v>Trần Thị Mỹ Duyên</v>
      </c>
      <c r="G329" s="774">
        <f>VLOOKUP(C329,'chuyển xếp 2024'!$C$5:$W$328,17,0)</f>
        <v>4730000</v>
      </c>
      <c r="H329" s="774"/>
      <c r="I329" s="63" t="s">
        <v>63</v>
      </c>
      <c r="J329" s="63"/>
      <c r="K329" s="56" t="s">
        <v>33</v>
      </c>
      <c r="L329" s="56" t="s">
        <v>34</v>
      </c>
      <c r="M329" s="155"/>
      <c r="N329" s="136" t="s">
        <v>1213</v>
      </c>
      <c r="O329" s="106">
        <v>36177</v>
      </c>
      <c r="P329" s="107">
        <v>45962</v>
      </c>
      <c r="Q329" s="46"/>
      <c r="R329" s="56" t="s">
        <v>3477</v>
      </c>
      <c r="S329" s="56" t="str">
        <f t="shared" ca="1" si="14"/>
        <v xml:space="preserve">0 NĂM 9 THÁNG 18 NGÀY </v>
      </c>
      <c r="T329" s="74" t="s">
        <v>3471</v>
      </c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75">
        <v>45328</v>
      </c>
      <c r="AH329" s="75"/>
      <c r="AI329" s="46" t="s">
        <v>232</v>
      </c>
      <c r="AJ329" s="108" t="s">
        <v>3472</v>
      </c>
      <c r="AK329" s="46" t="s">
        <v>3473</v>
      </c>
      <c r="AL329" s="46" t="s">
        <v>3473</v>
      </c>
      <c r="AM329" s="66"/>
      <c r="AN329" s="136" t="s">
        <v>182</v>
      </c>
      <c r="AO329" s="46" t="s">
        <v>100</v>
      </c>
      <c r="AP329" s="56" t="s">
        <v>60</v>
      </c>
      <c r="AQ329" s="36">
        <f t="shared" ca="1" si="15"/>
        <v>27</v>
      </c>
    </row>
    <row r="330" spans="1:43" s="330" customFormat="1">
      <c r="A330" s="25">
        <f>IF(C330=0,"",SUBTOTAL(3,C$5:C330))</f>
        <v>326</v>
      </c>
      <c r="B330" s="532"/>
      <c r="C330" s="369" t="s">
        <v>3440</v>
      </c>
      <c r="D330" s="1001" t="s">
        <v>3505</v>
      </c>
      <c r="E330" s="127" t="s">
        <v>3439</v>
      </c>
      <c r="F330" s="63" t="str">
        <f>VLOOKUP(D330,'Sheet1 (2)'!$D$11:$F$338,3,0)</f>
        <v>Trần Đăng Quang</v>
      </c>
      <c r="G330" s="774">
        <f>VLOOKUP(C330,'chuyển xếp 2024'!$C$5:$W$328,17,0)</f>
        <v>4730000</v>
      </c>
      <c r="H330" s="774"/>
      <c r="I330" s="155" t="s">
        <v>32</v>
      </c>
      <c r="J330" s="63"/>
      <c r="K330" s="56" t="s">
        <v>33</v>
      </c>
      <c r="L330" s="56" t="s">
        <v>34</v>
      </c>
      <c r="M330" s="155"/>
      <c r="N330" s="136" t="s">
        <v>1213</v>
      </c>
      <c r="O330" s="106">
        <v>34885</v>
      </c>
      <c r="P330" s="107">
        <v>45963</v>
      </c>
      <c r="Q330" s="46"/>
      <c r="R330" s="56" t="s">
        <v>3478</v>
      </c>
      <c r="S330" s="56" t="str">
        <f t="shared" ca="1" si="14"/>
        <v xml:space="preserve">0 NĂM 9 THÁNG 17 NGÀY </v>
      </c>
      <c r="T330" s="74" t="s">
        <v>3474</v>
      </c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75">
        <v>44375</v>
      </c>
      <c r="AH330" s="75"/>
      <c r="AI330" s="46" t="s">
        <v>232</v>
      </c>
      <c r="AJ330" s="108" t="s">
        <v>3475</v>
      </c>
      <c r="AK330" s="46" t="s">
        <v>3476</v>
      </c>
      <c r="AL330" s="46" t="s">
        <v>3476</v>
      </c>
      <c r="AM330" s="66"/>
      <c r="AN330" s="136" t="s">
        <v>1214</v>
      </c>
      <c r="AO330" s="46"/>
      <c r="AP330" s="56" t="s">
        <v>60</v>
      </c>
      <c r="AQ330" s="36">
        <f t="shared" ca="1" si="15"/>
        <v>31</v>
      </c>
    </row>
    <row r="331" spans="1:43" s="330" customFormat="1">
      <c r="A331" s="25">
        <f>IF(C331=0,"",SUBTOTAL(3,C$5:C331))</f>
        <v>327</v>
      </c>
      <c r="B331" s="532"/>
      <c r="C331" s="369" t="s">
        <v>3441</v>
      </c>
      <c r="D331" s="1001" t="s">
        <v>3503</v>
      </c>
      <c r="E331" s="127" t="s">
        <v>3442</v>
      </c>
      <c r="F331" s="63" t="str">
        <f>VLOOKUP(D331,'Sheet1 (2)'!$D$11:$F$338,3,0)</f>
        <v>Nguyễn Thành Nam Dũng</v>
      </c>
      <c r="G331" s="774">
        <f>VLOOKUP(C331,'chuyển xếp 2024'!$C$5:$W$328,17,0)</f>
        <v>4730000</v>
      </c>
      <c r="H331" s="774"/>
      <c r="I331" s="155" t="s">
        <v>32</v>
      </c>
      <c r="J331" s="63"/>
      <c r="K331" s="56" t="s">
        <v>33</v>
      </c>
      <c r="L331" s="56" t="s">
        <v>34</v>
      </c>
      <c r="M331" s="155"/>
      <c r="N331" s="136" t="s">
        <v>1213</v>
      </c>
      <c r="O331" s="106">
        <v>31844</v>
      </c>
      <c r="P331" s="107">
        <v>45964</v>
      </c>
      <c r="Q331" s="46"/>
      <c r="R331" s="56" t="s">
        <v>3479</v>
      </c>
      <c r="S331" s="56" t="str">
        <f t="shared" ca="1" si="14"/>
        <v xml:space="preserve">0 NĂM 9 THÁNG 16 NGÀY </v>
      </c>
      <c r="T331" s="74" t="s">
        <v>3481</v>
      </c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75">
        <v>44375</v>
      </c>
      <c r="AH331" s="75"/>
      <c r="AI331" s="46" t="s">
        <v>232</v>
      </c>
      <c r="AJ331" s="108" t="s">
        <v>3482</v>
      </c>
      <c r="AK331" s="108" t="s">
        <v>3483</v>
      </c>
      <c r="AL331" s="108" t="s">
        <v>3483</v>
      </c>
      <c r="AM331" s="66"/>
      <c r="AN331" s="136" t="s">
        <v>1214</v>
      </c>
      <c r="AO331" s="46"/>
      <c r="AP331" s="56" t="s">
        <v>60</v>
      </c>
      <c r="AQ331" s="36">
        <f t="shared" ca="1" si="15"/>
        <v>39</v>
      </c>
    </row>
    <row r="332" spans="1:43" s="330" customFormat="1">
      <c r="A332" s="25">
        <f>IF(C332=0,"",SUBTOTAL(3,C$5:C332))</f>
        <v>328</v>
      </c>
      <c r="B332" s="532"/>
      <c r="C332" s="369" t="s">
        <v>3444</v>
      </c>
      <c r="D332" s="1001" t="s">
        <v>3502</v>
      </c>
      <c r="E332" s="505" t="s">
        <v>3443</v>
      </c>
      <c r="F332" s="63" t="str">
        <f>VLOOKUP(D332,'Sheet1 (2)'!$D$11:$F$338,3,0)</f>
        <v>Nguyễn Thanh Trúc</v>
      </c>
      <c r="G332" s="774">
        <f>VLOOKUP(C332,'chuyển xếp 2024'!$C$5:$W$328,17,0)</f>
        <v>4730000</v>
      </c>
      <c r="H332" s="774"/>
      <c r="I332" s="63" t="s">
        <v>63</v>
      </c>
      <c r="J332" s="63"/>
      <c r="K332" s="56" t="s">
        <v>33</v>
      </c>
      <c r="L332" s="56" t="s">
        <v>34</v>
      </c>
      <c r="M332" s="155"/>
      <c r="N332" s="136" t="s">
        <v>1213</v>
      </c>
      <c r="O332" s="106">
        <v>34982</v>
      </c>
      <c r="P332" s="107">
        <v>45965</v>
      </c>
      <c r="Q332" s="46"/>
      <c r="R332" s="56" t="s">
        <v>3480</v>
      </c>
      <c r="S332" s="56" t="str">
        <f t="shared" ca="1" si="14"/>
        <v xml:space="preserve">0 NĂM 9 THÁNG 15 NGÀY </v>
      </c>
      <c r="T332" s="74" t="s">
        <v>4254</v>
      </c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75">
        <v>44570</v>
      </c>
      <c r="AH332" s="75"/>
      <c r="AI332" s="46" t="s">
        <v>232</v>
      </c>
      <c r="AJ332" s="108" t="s">
        <v>4255</v>
      </c>
      <c r="AK332" s="46" t="s">
        <v>2669</v>
      </c>
      <c r="AL332" s="46"/>
      <c r="AM332" s="66"/>
      <c r="AN332" s="136" t="s">
        <v>1214</v>
      </c>
      <c r="AO332" s="46"/>
      <c r="AP332" s="56" t="s">
        <v>60</v>
      </c>
      <c r="AQ332" s="36">
        <f t="shared" ca="1" si="15"/>
        <v>30</v>
      </c>
    </row>
    <row r="333" spans="1:43" s="330" customFormat="1">
      <c r="A333" s="25">
        <f>IF(C333=0,"",SUBTOTAL(3,C$5:C333))</f>
        <v>329</v>
      </c>
      <c r="B333" s="157">
        <v>1</v>
      </c>
      <c r="C333" s="66" t="s">
        <v>1353</v>
      </c>
      <c r="D333" s="25" t="str">
        <f>VLOOKUP(C333,Sheet4!$A$1:$B$300,2,0)</f>
        <v>7415149939</v>
      </c>
      <c r="E333" s="154" t="s">
        <v>1354</v>
      </c>
      <c r="F333" s="63" t="str">
        <f>VLOOKUP(D333,'Sheet1 (2)'!$D$11:$F$338,3,0)</f>
        <v>Võ Đức Thịnh</v>
      </c>
      <c r="G333" s="774">
        <f>VLOOKUP(C333,'chuyển xếp 2024'!$C$5:$W$328,17,0)</f>
        <v>4730000</v>
      </c>
      <c r="H333" s="774">
        <f>VLOOKUP(C333,'chuyển xếp 2024'!$C$5:$W$328,19,0)</f>
        <v>0</v>
      </c>
      <c r="I333" s="155" t="s">
        <v>32</v>
      </c>
      <c r="J333" s="63">
        <f t="shared" si="13"/>
        <v>1</v>
      </c>
      <c r="K333" s="56" t="s">
        <v>33</v>
      </c>
      <c r="L333" s="56" t="s">
        <v>34</v>
      </c>
      <c r="M333" s="155"/>
      <c r="N333" s="136" t="s">
        <v>1355</v>
      </c>
      <c r="O333" s="106">
        <v>34433</v>
      </c>
      <c r="P333" s="107">
        <v>44287</v>
      </c>
      <c r="Q333" s="56" t="s">
        <v>36</v>
      </c>
      <c r="R333" s="56" t="s">
        <v>1356</v>
      </c>
      <c r="S333" s="56" t="str">
        <f t="shared" ca="1" si="14"/>
        <v xml:space="preserve">5 NĂM 4 THÁNG 18 NGÀY </v>
      </c>
      <c r="T333" s="523" t="s">
        <v>1357</v>
      </c>
      <c r="U333" s="80" t="str">
        <f>VLOOKUP(C333,Sheet5!$B$2:$G$253,6,0)</f>
        <v>060092011362</v>
      </c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75">
        <v>42061</v>
      </c>
      <c r="AH333" s="75"/>
      <c r="AI333" s="46" t="s">
        <v>232</v>
      </c>
      <c r="AJ333" s="108" t="s">
        <v>1358</v>
      </c>
      <c r="AK333" s="46" t="s">
        <v>1359</v>
      </c>
      <c r="AL333" s="46"/>
      <c r="AM333" s="66"/>
      <c r="AN333" s="46" t="s">
        <v>50</v>
      </c>
      <c r="AO333" s="46" t="s">
        <v>434</v>
      </c>
      <c r="AP333" s="56" t="s">
        <v>349</v>
      </c>
      <c r="AQ333" s="36">
        <f t="shared" ca="1" si="15"/>
        <v>32</v>
      </c>
    </row>
    <row r="334" spans="1:43" s="957" customFormat="1">
      <c r="A334" s="944">
        <f>IF(C334=0,"",SUBTOTAL(3,C$5:C334))</f>
        <v>330</v>
      </c>
      <c r="B334" s="945">
        <v>2</v>
      </c>
      <c r="C334" s="944" t="s">
        <v>157</v>
      </c>
      <c r="D334" s="944" t="str">
        <f>VLOOKUP(C334,Sheet4!$A$1:$B$300,2,0)</f>
        <v>9214000893</v>
      </c>
      <c r="E334" s="946" t="s">
        <v>158</v>
      </c>
      <c r="F334" s="63" t="str">
        <f>VLOOKUP(D334,'Sheet1 (2)'!$D$11:$F$338,3,0)</f>
        <v>Lâm Duy</v>
      </c>
      <c r="G334" s="774">
        <f>VLOOKUP(C334,'chuyển xếp 2024'!$C$5:$W$328,17,0)</f>
        <v>6647000</v>
      </c>
      <c r="H334" s="947">
        <f>VLOOKUP(C334,'chuyển xếp 2024'!$C$5:$W$328,19,0)</f>
        <v>0</v>
      </c>
      <c r="I334" s="614" t="s">
        <v>32</v>
      </c>
      <c r="J334" s="614">
        <f t="shared" si="13"/>
        <v>1</v>
      </c>
      <c r="K334" s="614" t="s">
        <v>33</v>
      </c>
      <c r="L334" s="614" t="s">
        <v>34</v>
      </c>
      <c r="M334" s="614"/>
      <c r="N334" s="948" t="s">
        <v>1355</v>
      </c>
      <c r="O334" s="949">
        <v>31967</v>
      </c>
      <c r="P334" s="950">
        <v>41624</v>
      </c>
      <c r="Q334" s="951" t="s">
        <v>36</v>
      </c>
      <c r="R334" s="951" t="s">
        <v>159</v>
      </c>
      <c r="S334" s="951" t="str">
        <f t="shared" ca="1" si="14"/>
        <v xml:space="preserve">12 NĂM 8 THÁNG 3 NGÀY </v>
      </c>
      <c r="T334" s="952" t="s">
        <v>160</v>
      </c>
      <c r="U334" s="952" t="str">
        <f>VLOOKUP(C334,Sheet5!$B$2:$G$253,6,0)</f>
        <v>092087006701</v>
      </c>
      <c r="V334" s="952"/>
      <c r="W334" s="952"/>
      <c r="X334" s="952"/>
      <c r="Y334" s="952"/>
      <c r="Z334" s="952"/>
      <c r="AA334" s="952"/>
      <c r="AB334" s="952"/>
      <c r="AC334" s="952"/>
      <c r="AD334" s="952"/>
      <c r="AE334" s="952"/>
      <c r="AF334" s="952"/>
      <c r="AG334" s="953"/>
      <c r="AH334" s="953"/>
      <c r="AI334" s="954" t="s">
        <v>232</v>
      </c>
      <c r="AJ334" s="955" t="s">
        <v>161</v>
      </c>
      <c r="AK334" s="954" t="s">
        <v>162</v>
      </c>
      <c r="AL334" s="954" t="s">
        <v>162</v>
      </c>
      <c r="AM334" s="956" t="s">
        <v>163</v>
      </c>
      <c r="AN334" s="951" t="s">
        <v>156</v>
      </c>
      <c r="AO334" s="951"/>
      <c r="AP334" s="951" t="s">
        <v>60</v>
      </c>
      <c r="AQ334" s="957">
        <f t="shared" ca="1" si="15"/>
        <v>39</v>
      </c>
    </row>
    <row r="335" spans="1:43" s="330" customFormat="1">
      <c r="A335" s="25">
        <f>IF(C335=0,"",SUBTOTAL(3,C$5:C335))</f>
        <v>331</v>
      </c>
      <c r="B335" s="157">
        <v>3</v>
      </c>
      <c r="C335" s="66" t="s">
        <v>1364</v>
      </c>
      <c r="D335" s="25" t="str">
        <f>VLOOKUP(C335,Sheet4!$A$1:$B$300,2,0)</f>
        <v>9214001306</v>
      </c>
      <c r="E335" s="154" t="s">
        <v>1365</v>
      </c>
      <c r="F335" s="63" t="str">
        <f>VLOOKUP(D335,'Sheet1 (2)'!$D$11:$F$338,3,0)</f>
        <v>Võ Nguyễn Tuấn Kiệt</v>
      </c>
      <c r="G335" s="774">
        <f>VLOOKUP(C335,'chuyển xếp 2024'!$C$5:$W$328,17,0)</f>
        <v>4730000</v>
      </c>
      <c r="H335" s="774">
        <f>VLOOKUP(C335,'chuyển xếp 2024'!$C$5:$W$328,19,0)</f>
        <v>0</v>
      </c>
      <c r="I335" s="155" t="s">
        <v>32</v>
      </c>
      <c r="J335" s="63">
        <f t="shared" si="13"/>
        <v>1</v>
      </c>
      <c r="K335" s="56" t="s">
        <v>33</v>
      </c>
      <c r="L335" s="56" t="s">
        <v>34</v>
      </c>
      <c r="M335" s="155"/>
      <c r="N335" s="136" t="s">
        <v>1355</v>
      </c>
      <c r="O335" s="106">
        <v>33902</v>
      </c>
      <c r="P335" s="107">
        <v>44290</v>
      </c>
      <c r="Q335" s="56" t="s">
        <v>36</v>
      </c>
      <c r="R335" s="56" t="s">
        <v>1366</v>
      </c>
      <c r="S335" s="56" t="str">
        <f t="shared" ca="1" si="14"/>
        <v xml:space="preserve">5 NĂM 4 THÁNG 15 NGÀY </v>
      </c>
      <c r="T335" s="523" t="s">
        <v>1367</v>
      </c>
      <c r="U335" s="80" t="str">
        <f>VLOOKUP(C335,Sheet5!$B$2:$G$253,6,0)</f>
        <v>087092005534</v>
      </c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75">
        <v>42217</v>
      </c>
      <c r="AH335" s="75"/>
      <c r="AI335" s="46" t="s">
        <v>232</v>
      </c>
      <c r="AJ335" s="108" t="s">
        <v>1368</v>
      </c>
      <c r="AK335" s="46" t="s">
        <v>1369</v>
      </c>
      <c r="AL335" s="46" t="s">
        <v>1369</v>
      </c>
      <c r="AM335" s="66"/>
      <c r="AN335" s="46" t="s">
        <v>50</v>
      </c>
      <c r="AO335" s="46" t="s">
        <v>1370</v>
      </c>
      <c r="AP335" s="56" t="s">
        <v>349</v>
      </c>
      <c r="AQ335" s="36">
        <f t="shared" ca="1" si="15"/>
        <v>33</v>
      </c>
    </row>
    <row r="336" spans="1:43">
      <c r="A336" s="1028"/>
      <c r="B336" s="1028"/>
      <c r="C336" s="1028"/>
      <c r="D336" s="1028"/>
      <c r="E336" s="791"/>
      <c r="F336" s="791"/>
      <c r="G336" s="874">
        <f>SUM(G5:G335)</f>
        <v>2013547000</v>
      </c>
      <c r="H336" s="167"/>
      <c r="I336" s="162"/>
      <c r="J336" s="162"/>
      <c r="K336" s="162"/>
      <c r="L336" s="168"/>
      <c r="M336" s="1029"/>
      <c r="N336" s="170"/>
      <c r="O336" s="171"/>
      <c r="Q336" s="506">
        <v>30590</v>
      </c>
      <c r="R336" s="5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I336" s="6"/>
      <c r="AK336" s="172"/>
      <c r="AL336" s="172"/>
      <c r="AM336" s="162"/>
      <c r="AN336" s="172"/>
      <c r="AO336" s="172"/>
      <c r="AP336" s="165"/>
    </row>
    <row r="337" spans="1:42" ht="17.25">
      <c r="A337" s="1439" t="s">
        <v>1374</v>
      </c>
      <c r="B337" s="1439"/>
      <c r="C337" s="173">
        <f>+A335-C338</f>
        <v>249</v>
      </c>
      <c r="D337" s="173"/>
      <c r="E337" s="792" t="s">
        <v>1950</v>
      </c>
      <c r="F337" s="792"/>
      <c r="G337" s="165" t="e">
        <f>+G336/#REF!</f>
        <v>#REF!</v>
      </c>
      <c r="I337" s="174"/>
      <c r="J337" s="174"/>
      <c r="K337" s="174"/>
      <c r="L337" s="174"/>
      <c r="O337" s="175"/>
      <c r="P337" s="175"/>
      <c r="Q337" s="506">
        <v>30926</v>
      </c>
      <c r="R337" s="5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I337" s="6"/>
      <c r="AK337" s="172"/>
      <c r="AL337" s="172"/>
      <c r="AM337" s="162"/>
      <c r="AN337" s="172"/>
      <c r="AO337" s="172"/>
      <c r="AP337" s="165"/>
    </row>
    <row r="338" spans="1:42" ht="17.25">
      <c r="A338" s="1393" t="s">
        <v>1375</v>
      </c>
      <c r="B338" s="1393"/>
      <c r="C338" s="173">
        <f>COUNTIF(I5:I335,"Nữ")</f>
        <v>82</v>
      </c>
      <c r="D338" s="173"/>
      <c r="G338" s="875">
        <f>SUM(G297:G335)</f>
        <v>187039000</v>
      </c>
      <c r="I338" s="174"/>
      <c r="J338" s="174"/>
      <c r="K338" s="174"/>
      <c r="L338" s="174"/>
      <c r="M338" s="8"/>
      <c r="O338" s="175"/>
      <c r="P338" s="175"/>
      <c r="Q338" s="506">
        <v>31291</v>
      </c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I338" s="6"/>
      <c r="AK338" s="172"/>
      <c r="AL338" s="172"/>
      <c r="AM338" s="162"/>
      <c r="AN338" s="172"/>
      <c r="AO338" s="172"/>
      <c r="AP338" s="165"/>
    </row>
    <row r="339" spans="1:42">
      <c r="G339" s="875" t="e">
        <f>+G338-#REF!-#REF!-G334</f>
        <v>#REF!</v>
      </c>
      <c r="L339" s="174"/>
      <c r="M339" s="8"/>
      <c r="Q339" s="507">
        <v>31291</v>
      </c>
      <c r="R339" s="176">
        <v>1</v>
      </c>
      <c r="S339" s="8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I339" s="6"/>
      <c r="AP339" s="6"/>
    </row>
    <row r="340" spans="1:42">
      <c r="E340" s="793" t="s">
        <v>1951</v>
      </c>
      <c r="F340" s="793"/>
      <c r="G340" s="504" t="e">
        <f>+#REF!+60</f>
        <v>#REF!</v>
      </c>
      <c r="H340" s="504"/>
      <c r="L340" s="174"/>
      <c r="M340" s="8"/>
      <c r="Q340" s="507">
        <v>32021</v>
      </c>
      <c r="R340" s="176">
        <v>2</v>
      </c>
      <c r="S340" s="8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I340" s="6"/>
      <c r="AP340" s="6"/>
    </row>
    <row r="341" spans="1:42">
      <c r="L341" s="174"/>
      <c r="M341" s="8"/>
      <c r="Q341" s="507">
        <v>32387</v>
      </c>
      <c r="R341" s="176">
        <v>3</v>
      </c>
      <c r="S341" s="8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I341" s="6"/>
      <c r="AP341" s="6"/>
    </row>
    <row r="342" spans="1:42">
      <c r="C342" s="162" t="e">
        <f>+A335+#REF!+#REF!+#REF!+#REF!+#REF!+#REF!+#REF!+#REF!+#REF!</f>
        <v>#REF!</v>
      </c>
      <c r="L342" s="174"/>
      <c r="M342" s="8"/>
      <c r="Q342" s="507">
        <v>32752</v>
      </c>
      <c r="R342" s="176">
        <v>4</v>
      </c>
      <c r="S342" s="8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I342" s="6"/>
      <c r="AP342" s="6"/>
    </row>
    <row r="343" spans="1:42">
      <c r="C343" s="162" t="e">
        <f>+C342/10</f>
        <v>#REF!</v>
      </c>
      <c r="L343" s="174"/>
      <c r="M343" s="8"/>
      <c r="Q343" s="507">
        <v>33117</v>
      </c>
      <c r="R343" s="176">
        <v>5</v>
      </c>
      <c r="S343" s="8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I343" s="6"/>
      <c r="AP343" s="6"/>
    </row>
    <row r="344" spans="1:42">
      <c r="L344" s="174"/>
      <c r="M344" s="8"/>
      <c r="Q344" s="507">
        <v>33482</v>
      </c>
      <c r="R344" s="176">
        <v>6</v>
      </c>
      <c r="S344" s="8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I344" s="6"/>
      <c r="AP344" s="6"/>
    </row>
    <row r="345" spans="1:42">
      <c r="L345" s="174"/>
      <c r="M345" s="8"/>
      <c r="Q345" s="507">
        <v>33848</v>
      </c>
      <c r="R345" s="176">
        <v>7</v>
      </c>
      <c r="S345" s="8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I345" s="6"/>
      <c r="AP345" s="6"/>
    </row>
    <row r="346" spans="1:42">
      <c r="L346" s="174"/>
      <c r="M346" s="8"/>
      <c r="Q346" s="507">
        <v>34213</v>
      </c>
      <c r="R346" s="176">
        <v>8</v>
      </c>
      <c r="S346" s="8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I346" s="6"/>
      <c r="AP346" s="6"/>
    </row>
    <row r="347" spans="1:42">
      <c r="L347" s="174"/>
      <c r="M347" s="8"/>
      <c r="Q347" s="507">
        <v>34578</v>
      </c>
      <c r="R347" s="176">
        <v>9</v>
      </c>
      <c r="S347" s="8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I347" s="6"/>
      <c r="AP347" s="6"/>
    </row>
    <row r="348" spans="1:42">
      <c r="L348" s="174"/>
      <c r="M348" s="8"/>
      <c r="Q348" s="507">
        <v>34943</v>
      </c>
      <c r="R348" s="176">
        <v>10</v>
      </c>
      <c r="S348" s="8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I348" s="6"/>
      <c r="AP348" s="6"/>
    </row>
    <row r="349" spans="1:42">
      <c r="L349" s="174"/>
      <c r="M349" s="8"/>
      <c r="Q349" s="507">
        <v>35125</v>
      </c>
      <c r="R349" s="176">
        <v>11</v>
      </c>
      <c r="S349" s="8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I349" s="6"/>
      <c r="AP349" s="6"/>
    </row>
    <row r="350" spans="1:42">
      <c r="L350" s="174"/>
      <c r="M350" s="8"/>
      <c r="Q350" s="507">
        <v>35490</v>
      </c>
      <c r="R350" s="176">
        <v>12</v>
      </c>
      <c r="S350" s="8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I350" s="6"/>
      <c r="AP350" s="6"/>
    </row>
    <row r="351" spans="1:42">
      <c r="L351" s="174"/>
      <c r="M351" s="8"/>
      <c r="Q351" s="507">
        <v>35855</v>
      </c>
      <c r="R351" s="176"/>
      <c r="S351" s="8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I351" s="6"/>
      <c r="AP351" s="6"/>
    </row>
    <row r="352" spans="1:42">
      <c r="L352" s="174"/>
      <c r="M352" s="8"/>
      <c r="N352" s="456">
        <f>+(6359000*15)/2</f>
        <v>47692500</v>
      </c>
      <c r="Q352" s="507">
        <v>36220</v>
      </c>
      <c r="R352" s="176">
        <v>1</v>
      </c>
      <c r="S352" s="8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I352" s="6"/>
      <c r="AP352" s="6"/>
    </row>
    <row r="353" spans="12:42">
      <c r="L353" s="174"/>
      <c r="Q353" s="507">
        <v>43891</v>
      </c>
      <c r="R353" s="176">
        <v>2</v>
      </c>
      <c r="S353" s="8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I353" s="6"/>
      <c r="AP353" s="6"/>
    </row>
    <row r="354" spans="12:42">
      <c r="L354" s="174"/>
      <c r="Q354" s="507">
        <v>44256</v>
      </c>
      <c r="R354" s="176">
        <v>3</v>
      </c>
      <c r="S354" s="8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I354" s="6"/>
      <c r="AP354" s="6"/>
    </row>
    <row r="355" spans="12:42">
      <c r="Q355" s="507">
        <v>44621</v>
      </c>
      <c r="R355" s="176">
        <v>4</v>
      </c>
      <c r="S355" s="8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I355" s="6"/>
      <c r="AP355" s="6"/>
    </row>
    <row r="356" spans="12:42">
      <c r="Q356" s="507">
        <v>44986</v>
      </c>
      <c r="R356" s="176">
        <v>5</v>
      </c>
      <c r="S356" s="8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I356" s="6"/>
      <c r="AP356" s="6"/>
    </row>
    <row r="357" spans="12:42">
      <c r="Q357" s="507">
        <v>45352</v>
      </c>
      <c r="R357" s="176">
        <v>6</v>
      </c>
      <c r="S357" s="8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I357" s="6"/>
      <c r="AP357" s="6"/>
    </row>
    <row r="358" spans="12:42">
      <c r="Q358" s="507">
        <v>45717</v>
      </c>
      <c r="R358" s="176">
        <v>7</v>
      </c>
      <c r="S358" s="8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I358" s="6"/>
      <c r="AP358" s="6"/>
    </row>
    <row r="359" spans="12:42">
      <c r="Q359" s="507">
        <v>46082</v>
      </c>
      <c r="R359" s="176">
        <v>8</v>
      </c>
      <c r="S359" s="8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I359" s="6"/>
      <c r="AP359" s="6"/>
    </row>
    <row r="360" spans="12:42">
      <c r="Q360" s="507">
        <v>46447</v>
      </c>
      <c r="R360" s="176">
        <v>9</v>
      </c>
      <c r="S360" s="8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I360" s="6"/>
      <c r="AP360" s="6"/>
    </row>
    <row r="361" spans="12:42">
      <c r="Q361" s="507">
        <v>39508</v>
      </c>
      <c r="R361" s="176">
        <v>10</v>
      </c>
      <c r="S361" s="8"/>
      <c r="T361" s="519">
        <f>+S361/4</f>
        <v>0</v>
      </c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I361" s="6"/>
      <c r="AP361" s="6"/>
    </row>
    <row r="362" spans="12:42">
      <c r="Q362" s="8"/>
      <c r="R362" s="176">
        <v>11</v>
      </c>
      <c r="S362" s="508">
        <v>6495000</v>
      </c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I362" s="6"/>
      <c r="AP362" s="6"/>
    </row>
    <row r="363" spans="12:42">
      <c r="Q363" s="8"/>
      <c r="R363" s="176">
        <v>12</v>
      </c>
      <c r="S363" s="8">
        <f>+S362*R364</f>
        <v>84435000</v>
      </c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I363" s="6"/>
      <c r="AP363" s="6"/>
    </row>
    <row r="364" spans="12:42">
      <c r="Q364" s="8"/>
      <c r="R364" s="13">
        <v>13</v>
      </c>
      <c r="S364" s="508">
        <f>+S363/2</f>
        <v>42217500</v>
      </c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I364" s="6"/>
      <c r="AP364" s="6"/>
    </row>
    <row r="365" spans="12:42">
      <c r="Q365" s="8"/>
      <c r="R365" s="13"/>
      <c r="S365" s="8">
        <f>+S362*R364/2</f>
        <v>42217500</v>
      </c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I365" s="6"/>
      <c r="AP365" s="6"/>
    </row>
    <row r="366" spans="12:42">
      <c r="Q366" s="8"/>
      <c r="R366" s="13"/>
      <c r="S366" s="8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I366" s="6"/>
      <c r="AP366" s="6"/>
    </row>
    <row r="367" spans="12:42">
      <c r="Q367" s="8"/>
      <c r="R367" s="13"/>
      <c r="S367" s="8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I367" s="6"/>
      <c r="AP367" s="6"/>
    </row>
    <row r="368" spans="12:42">
      <c r="Q368" s="8"/>
      <c r="R368" s="13"/>
      <c r="S368" s="8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I368" s="6"/>
      <c r="AP368" s="6"/>
    </row>
    <row r="369" spans="17:42">
      <c r="Q369" s="8"/>
      <c r="R369" s="13"/>
      <c r="S369" s="8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I369" s="6"/>
      <c r="AP369" s="6"/>
    </row>
    <row r="370" spans="17:42">
      <c r="Q370" s="8"/>
      <c r="R370" s="13"/>
      <c r="S370" s="8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I370" s="6"/>
      <c r="AP370" s="6"/>
    </row>
    <row r="371" spans="17:42">
      <c r="Q371" s="8"/>
      <c r="R371" s="13"/>
      <c r="S371" s="8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I371" s="6"/>
      <c r="AP371" s="6"/>
    </row>
    <row r="372" spans="17:42">
      <c r="Q372" s="8"/>
      <c r="R372" s="13"/>
      <c r="S372" s="8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I372" s="6"/>
      <c r="AP372" s="6"/>
    </row>
    <row r="373" spans="17:42">
      <c r="Q373" s="8"/>
      <c r="R373" s="13"/>
      <c r="S373" s="8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I373" s="6"/>
      <c r="AP373" s="6"/>
    </row>
    <row r="374" spans="17:42">
      <c r="Q374" s="8"/>
      <c r="R374" s="13"/>
      <c r="S374" s="8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I374" s="6"/>
      <c r="AP374" s="6"/>
    </row>
    <row r="375" spans="17:42">
      <c r="Q375" s="8"/>
      <c r="R375" s="13"/>
      <c r="S375" s="8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I375" s="6"/>
      <c r="AP375" s="6"/>
    </row>
    <row r="376" spans="17:42">
      <c r="Q376" s="8"/>
      <c r="R376" s="13"/>
      <c r="S376" s="8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I376" s="6"/>
      <c r="AP376" s="6"/>
    </row>
    <row r="377" spans="17:42">
      <c r="Q377" s="8"/>
      <c r="R377" s="13"/>
      <c r="S377" s="8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I377" s="6"/>
      <c r="AP377" s="6"/>
    </row>
    <row r="378" spans="17:42">
      <c r="Q378" s="8"/>
      <c r="R378" s="13"/>
      <c r="S378" s="8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I378" s="6"/>
      <c r="AP378" s="6"/>
    </row>
    <row r="379" spans="17:42">
      <c r="Q379" s="8"/>
      <c r="R379" s="13"/>
      <c r="S379" s="8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I379" s="6"/>
      <c r="AP379" s="6"/>
    </row>
    <row r="380" spans="17:42">
      <c r="Q380" s="8"/>
      <c r="R380" s="13"/>
      <c r="S380" s="8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I380" s="6"/>
      <c r="AP380" s="6"/>
    </row>
    <row r="381" spans="17:42">
      <c r="Q381" s="8"/>
      <c r="R381" s="13"/>
      <c r="S381" s="8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I381" s="6"/>
      <c r="AP381" s="6"/>
    </row>
    <row r="382" spans="17:42">
      <c r="Q382" s="8"/>
      <c r="R382" s="13"/>
      <c r="S382" s="8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I382" s="6"/>
      <c r="AP382" s="6"/>
    </row>
    <row r="383" spans="17:42">
      <c r="Q383" s="8"/>
      <c r="R383" s="13"/>
      <c r="S383" s="8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I383" s="6"/>
      <c r="AP383" s="6"/>
    </row>
    <row r="384" spans="17:42">
      <c r="Q384" s="8"/>
      <c r="R384" s="13"/>
      <c r="S384" s="8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I384" s="6"/>
      <c r="AP384" s="6"/>
    </row>
    <row r="385" spans="17:42">
      <c r="Q385" s="8"/>
      <c r="R385" s="13"/>
      <c r="S385" s="8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I385" s="6"/>
      <c r="AP385" s="6"/>
    </row>
    <row r="386" spans="17:42">
      <c r="Q386" s="8"/>
      <c r="R386" s="13"/>
      <c r="S386" s="8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I386" s="6"/>
      <c r="AP386" s="6"/>
    </row>
    <row r="387" spans="17:42">
      <c r="Q387" s="8"/>
      <c r="R387" s="13"/>
      <c r="S387" s="8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I387" s="6"/>
      <c r="AP387" s="6"/>
    </row>
    <row r="388" spans="17:42">
      <c r="Q388" s="8"/>
      <c r="R388" s="13"/>
      <c r="S388" s="8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I388" s="6"/>
      <c r="AP388" s="6"/>
    </row>
    <row r="389" spans="17:42">
      <c r="Q389" s="8"/>
      <c r="R389" s="13"/>
      <c r="S389" s="8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I389" s="6"/>
      <c r="AP389" s="6"/>
    </row>
    <row r="390" spans="17:42">
      <c r="Q390" s="8"/>
      <c r="R390" s="13"/>
      <c r="S390" s="8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I390" s="6"/>
      <c r="AP390" s="6"/>
    </row>
    <row r="391" spans="17:42">
      <c r="Q391" s="8"/>
      <c r="R391" s="13"/>
      <c r="S391" s="8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I391" s="6"/>
      <c r="AP391" s="6"/>
    </row>
    <row r="392" spans="17:42">
      <c r="Q392" s="8"/>
      <c r="R392" s="13"/>
      <c r="S392" s="8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I392" s="6"/>
      <c r="AP392" s="6"/>
    </row>
    <row r="393" spans="17:42">
      <c r="Q393" s="8"/>
      <c r="R393" s="13"/>
      <c r="S393" s="8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I393" s="6"/>
      <c r="AP393" s="6"/>
    </row>
    <row r="394" spans="17:42">
      <c r="Q394" s="8"/>
      <c r="R394" s="13"/>
      <c r="S394" s="8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I394" s="6"/>
      <c r="AP394" s="6"/>
    </row>
    <row r="395" spans="17:42">
      <c r="Q395" s="8"/>
      <c r="R395" s="13"/>
      <c r="S395" s="8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I395" s="6"/>
      <c r="AP395" s="6"/>
    </row>
    <row r="396" spans="17:42">
      <c r="Q396" s="8"/>
      <c r="R396" s="13"/>
      <c r="S396" s="8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I396" s="6"/>
      <c r="AP396" s="6"/>
    </row>
    <row r="397" spans="17:42">
      <c r="Q397" s="8"/>
      <c r="R397" s="13"/>
      <c r="S397" s="8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I397" s="6"/>
      <c r="AP397" s="6"/>
    </row>
    <row r="398" spans="17:42">
      <c r="Q398" s="8"/>
      <c r="R398" s="13"/>
      <c r="S398" s="8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I398" s="6"/>
      <c r="AP398" s="6"/>
    </row>
    <row r="399" spans="17:42">
      <c r="Q399" s="8"/>
      <c r="R399" s="13"/>
      <c r="S399" s="8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I399" s="6"/>
      <c r="AP399" s="6"/>
    </row>
    <row r="400" spans="17:42">
      <c r="Q400" s="8"/>
      <c r="R400" s="13"/>
      <c r="S400" s="8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I400" s="6"/>
      <c r="AP400" s="6"/>
    </row>
    <row r="401" spans="17:42">
      <c r="Q401" s="8"/>
      <c r="R401" s="13"/>
      <c r="S401" s="8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I401" s="6"/>
      <c r="AP401" s="6"/>
    </row>
    <row r="402" spans="17:42">
      <c r="Q402" s="8"/>
      <c r="R402" s="13"/>
      <c r="S402" s="8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I402" s="6"/>
      <c r="AP402" s="6"/>
    </row>
    <row r="403" spans="17:42">
      <c r="Q403" s="8"/>
      <c r="R403" s="13"/>
      <c r="S403" s="8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I403" s="6"/>
      <c r="AP403" s="6"/>
    </row>
    <row r="404" spans="17:42">
      <c r="Q404" s="8"/>
      <c r="R404" s="13"/>
      <c r="S404" s="8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I404" s="6"/>
      <c r="AP404" s="6"/>
    </row>
    <row r="405" spans="17:42">
      <c r="Q405" s="8"/>
      <c r="R405" s="13"/>
      <c r="S405" s="8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I405" s="6"/>
      <c r="AP405" s="6"/>
    </row>
    <row r="406" spans="17:42">
      <c r="Q406" s="8"/>
      <c r="R406" s="13"/>
      <c r="S406" s="8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I406" s="6"/>
      <c r="AP406" s="6"/>
    </row>
    <row r="407" spans="17:42">
      <c r="Q407" s="8"/>
      <c r="R407" s="13"/>
      <c r="S407" s="8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I407" s="6"/>
      <c r="AP407" s="6"/>
    </row>
    <row r="408" spans="17:42">
      <c r="Q408" s="8"/>
      <c r="R408" s="13"/>
      <c r="S408" s="8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I408" s="6"/>
      <c r="AP408" s="6"/>
    </row>
    <row r="409" spans="17:42">
      <c r="Q409" s="8"/>
      <c r="R409" s="13"/>
      <c r="S409" s="8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I409" s="6"/>
      <c r="AP409" s="6"/>
    </row>
    <row r="410" spans="17:42">
      <c r="Q410" s="8"/>
      <c r="R410" s="13"/>
      <c r="S410" s="8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I410" s="6"/>
      <c r="AP410" s="6"/>
    </row>
    <row r="411" spans="17:42">
      <c r="Q411" s="8"/>
      <c r="R411" s="13"/>
      <c r="S411" s="8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I411" s="6"/>
      <c r="AP411" s="6"/>
    </row>
    <row r="412" spans="17:42">
      <c r="Q412" s="8"/>
      <c r="R412" s="13"/>
      <c r="S412" s="8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I412" s="6"/>
      <c r="AP412" s="6"/>
    </row>
    <row r="413" spans="17:42">
      <c r="Q413" s="8"/>
      <c r="R413" s="13"/>
      <c r="S413" s="8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I413" s="6"/>
      <c r="AP413" s="6"/>
    </row>
    <row r="414" spans="17:42">
      <c r="Q414" s="8"/>
      <c r="R414" s="13"/>
      <c r="S414" s="8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I414" s="6"/>
      <c r="AP414" s="6"/>
    </row>
    <row r="415" spans="17:42">
      <c r="Q415" s="8"/>
      <c r="R415" s="13"/>
      <c r="S415" s="8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I415" s="6"/>
      <c r="AP415" s="6"/>
    </row>
    <row r="416" spans="17:42">
      <c r="Q416" s="8"/>
      <c r="R416" s="13"/>
      <c r="S416" s="8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I416" s="6"/>
      <c r="AP416" s="6"/>
    </row>
    <row r="417" spans="12:42">
      <c r="Q417" s="8"/>
      <c r="R417" s="13"/>
      <c r="S417" s="8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I417" s="6"/>
      <c r="AP417" s="6"/>
    </row>
    <row r="418" spans="12:42">
      <c r="Q418" s="8"/>
      <c r="R418" s="13"/>
      <c r="S418" s="8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I418" s="6"/>
      <c r="AP418" s="6"/>
    </row>
    <row r="419" spans="12:42">
      <c r="Q419" s="8"/>
      <c r="R419" s="13"/>
      <c r="S419" s="8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I419" s="6"/>
      <c r="AP419" s="6"/>
    </row>
    <row r="420" spans="12:42">
      <c r="Q420" s="8"/>
      <c r="R420" s="13"/>
      <c r="S420" s="8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I420" s="6"/>
      <c r="AP420" s="6"/>
    </row>
    <row r="421" spans="12:42">
      <c r="Q421" s="8"/>
      <c r="R421" s="13"/>
      <c r="S421" s="8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I421" s="6"/>
      <c r="AP421" s="6"/>
    </row>
    <row r="422" spans="12:42">
      <c r="Q422" s="8"/>
      <c r="R422" s="13"/>
      <c r="S422" s="8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I422" s="6"/>
      <c r="AP422" s="6"/>
    </row>
    <row r="423" spans="12:42">
      <c r="Q423" s="8"/>
      <c r="R423" s="13"/>
      <c r="S423" s="8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I423" s="6"/>
      <c r="AP423" s="6"/>
    </row>
    <row r="424" spans="12:42">
      <c r="Q424" s="8"/>
      <c r="R424" s="13"/>
      <c r="S424" s="8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I424" s="6"/>
      <c r="AP424" s="6"/>
    </row>
    <row r="425" spans="12:42">
      <c r="Q425" s="8"/>
      <c r="R425" s="13"/>
      <c r="S425" s="8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I425" s="6"/>
      <c r="AP425" s="6"/>
    </row>
    <row r="426" spans="12:42">
      <c r="Q426" s="8"/>
      <c r="R426" s="13"/>
      <c r="S426" s="8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I426" s="6"/>
      <c r="AP426" s="6"/>
    </row>
    <row r="427" spans="12:42">
      <c r="Q427" s="8"/>
      <c r="R427" s="13"/>
      <c r="S427" s="8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I427" s="6"/>
      <c r="AP427" s="6"/>
    </row>
    <row r="428" spans="12:42">
      <c r="Q428" s="8"/>
      <c r="R428" s="13"/>
      <c r="S428" s="8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I428" s="6"/>
      <c r="AP428" s="6"/>
    </row>
    <row r="429" spans="12:42">
      <c r="L429" s="165">
        <f>2.5*60</f>
        <v>150</v>
      </c>
      <c r="Q429" s="8"/>
      <c r="R429" s="13"/>
      <c r="S429" s="8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I429" s="6"/>
      <c r="AP429" s="6"/>
    </row>
    <row r="430" spans="12:42">
      <c r="Q430" s="8"/>
      <c r="R430" s="13"/>
      <c r="S430" s="8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I430" s="6"/>
      <c r="AP430" s="6"/>
    </row>
    <row r="431" spans="12:42">
      <c r="Q431" s="8"/>
      <c r="R431" s="13"/>
      <c r="S431" s="8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I431" s="6"/>
      <c r="AP431" s="6"/>
    </row>
    <row r="432" spans="12:42">
      <c r="Q432" s="8"/>
      <c r="R432" s="13"/>
      <c r="S432" s="8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I432" s="6"/>
      <c r="AP432" s="6"/>
    </row>
    <row r="433" spans="17:42">
      <c r="Q433" s="8"/>
      <c r="R433" s="13"/>
      <c r="S433" s="8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I433" s="6"/>
      <c r="AP433" s="6"/>
    </row>
    <row r="434" spans="17:42">
      <c r="Q434" s="8"/>
      <c r="R434" s="13"/>
      <c r="S434" s="8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I434" s="6"/>
      <c r="AP434" s="6"/>
    </row>
    <row r="435" spans="17:42">
      <c r="Q435" s="8"/>
      <c r="R435" s="13"/>
      <c r="S435" s="8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I435" s="6"/>
      <c r="AP435" s="6"/>
    </row>
    <row r="436" spans="17:42">
      <c r="Q436" s="8"/>
      <c r="R436" s="13"/>
      <c r="S436" s="8"/>
      <c r="AP436" s="6"/>
    </row>
    <row r="437" spans="17:42">
      <c r="Q437" s="8"/>
      <c r="R437" s="13"/>
      <c r="S437" s="8"/>
      <c r="AP437" s="6"/>
    </row>
    <row r="438" spans="17:42">
      <c r="Q438" s="8"/>
      <c r="R438" s="13"/>
      <c r="S438" s="8"/>
      <c r="AP438" s="6"/>
    </row>
    <row r="439" spans="17:42">
      <c r="Q439" s="8"/>
      <c r="R439" s="13"/>
      <c r="S439" s="8"/>
      <c r="AP439" s="6"/>
    </row>
    <row r="440" spans="17:42">
      <c r="Q440" s="8"/>
      <c r="R440" s="13"/>
      <c r="S440" s="8"/>
      <c r="AP440" s="6"/>
    </row>
    <row r="441" spans="17:42">
      <c r="Q441" s="8"/>
      <c r="R441" s="13"/>
      <c r="S441" s="8"/>
      <c r="AP441" s="6"/>
    </row>
    <row r="442" spans="17:42">
      <c r="Q442" s="8"/>
      <c r="R442" s="13"/>
      <c r="S442" s="8"/>
      <c r="AP442" s="6"/>
    </row>
    <row r="443" spans="17:42">
      <c r="Q443" s="8"/>
      <c r="R443" s="13"/>
      <c r="S443" s="8"/>
      <c r="AP443" s="6"/>
    </row>
    <row r="444" spans="17:42">
      <c r="Q444" s="8"/>
      <c r="R444" s="13"/>
      <c r="S444" s="8"/>
      <c r="AP444" s="6"/>
    </row>
    <row r="445" spans="17:42">
      <c r="Q445" s="8"/>
      <c r="R445" s="13"/>
      <c r="S445" s="8"/>
      <c r="AP445" s="6"/>
    </row>
    <row r="446" spans="17:42">
      <c r="Q446" s="8"/>
      <c r="R446" s="13"/>
      <c r="S446" s="8"/>
      <c r="AP446" s="6"/>
    </row>
    <row r="447" spans="17:42">
      <c r="Q447" s="8"/>
      <c r="R447" s="13"/>
      <c r="S447" s="8"/>
      <c r="AP447" s="6"/>
    </row>
    <row r="448" spans="17:42">
      <c r="Q448" s="8"/>
      <c r="R448" s="13"/>
      <c r="S448" s="8"/>
      <c r="AP448" s="6"/>
    </row>
    <row r="449" spans="17:42">
      <c r="Q449" s="8"/>
      <c r="R449" s="13"/>
      <c r="S449" s="8"/>
      <c r="AP449" s="6"/>
    </row>
    <row r="450" spans="17:42">
      <c r="Q450" s="8"/>
      <c r="R450" s="13"/>
      <c r="S450" s="8"/>
      <c r="AP450" s="6"/>
    </row>
    <row r="451" spans="17:42">
      <c r="Q451" s="8"/>
      <c r="R451" s="13"/>
      <c r="S451" s="8"/>
      <c r="AP451" s="6"/>
    </row>
    <row r="452" spans="17:42">
      <c r="Q452" s="8"/>
      <c r="R452" s="13"/>
      <c r="S452" s="8"/>
      <c r="AP452" s="6"/>
    </row>
    <row r="453" spans="17:42">
      <c r="Q453" s="8"/>
      <c r="R453" s="13"/>
      <c r="S453" s="8"/>
      <c r="AP453" s="6"/>
    </row>
    <row r="454" spans="17:42">
      <c r="Q454" s="8"/>
      <c r="R454" s="13"/>
      <c r="S454" s="8"/>
      <c r="AP454" s="6"/>
    </row>
    <row r="455" spans="17:42">
      <c r="Q455" s="8"/>
      <c r="R455" s="13"/>
      <c r="S455" s="8"/>
      <c r="AP455" s="6"/>
    </row>
    <row r="456" spans="17:42">
      <c r="Q456" s="8"/>
      <c r="R456" s="13"/>
      <c r="S456" s="8"/>
      <c r="AP456" s="6"/>
    </row>
    <row r="457" spans="17:42">
      <c r="Q457" s="8"/>
      <c r="R457" s="13"/>
      <c r="S457" s="8"/>
      <c r="AP457" s="6"/>
    </row>
    <row r="458" spans="17:42">
      <c r="Q458" s="8"/>
      <c r="R458" s="13"/>
      <c r="S458" s="8"/>
      <c r="AP458" s="6"/>
    </row>
    <row r="459" spans="17:42">
      <c r="Q459" s="8"/>
      <c r="R459" s="13"/>
      <c r="S459" s="8"/>
      <c r="AP459" s="6"/>
    </row>
    <row r="460" spans="17:42">
      <c r="Q460" s="8"/>
      <c r="R460" s="13"/>
      <c r="S460" s="8"/>
      <c r="AP460" s="6"/>
    </row>
    <row r="461" spans="17:42">
      <c r="Q461" s="8"/>
      <c r="R461" s="13"/>
      <c r="S461" s="8"/>
      <c r="AP461" s="6"/>
    </row>
    <row r="462" spans="17:42">
      <c r="Q462" s="8"/>
      <c r="R462" s="13"/>
      <c r="S462" s="8"/>
      <c r="AP462" s="6"/>
    </row>
    <row r="463" spans="17:42">
      <c r="Q463" s="8"/>
      <c r="R463" s="13"/>
      <c r="S463" s="8"/>
      <c r="AP463" s="6"/>
    </row>
    <row r="464" spans="17:42">
      <c r="Q464" s="8"/>
      <c r="R464" s="13"/>
      <c r="S464" s="8"/>
      <c r="AP464" s="6"/>
    </row>
    <row r="465" spans="17:42">
      <c r="Q465" s="8"/>
      <c r="R465" s="13"/>
      <c r="S465" s="8"/>
      <c r="AP465" s="6"/>
    </row>
    <row r="466" spans="17:42">
      <c r="Q466" s="8"/>
      <c r="R466" s="13"/>
      <c r="S466" s="8"/>
      <c r="AP466" s="6"/>
    </row>
    <row r="467" spans="17:42">
      <c r="Q467" s="8"/>
      <c r="R467" s="13"/>
      <c r="S467" s="8"/>
      <c r="AP467" s="6"/>
    </row>
    <row r="468" spans="17:42">
      <c r="Q468" s="8"/>
      <c r="R468" s="13"/>
      <c r="S468" s="8"/>
      <c r="AP468" s="6"/>
    </row>
    <row r="469" spans="17:42">
      <c r="Q469" s="8"/>
      <c r="R469" s="13"/>
      <c r="S469" s="8"/>
      <c r="AP469" s="6"/>
    </row>
    <row r="470" spans="17:42">
      <c r="Q470" s="8"/>
      <c r="R470" s="13"/>
      <c r="S470" s="8"/>
      <c r="AP470" s="6"/>
    </row>
    <row r="471" spans="17:42">
      <c r="Q471" s="8"/>
      <c r="R471" s="13"/>
      <c r="S471" s="8"/>
      <c r="AP471" s="6"/>
    </row>
    <row r="472" spans="17:42">
      <c r="Q472" s="8"/>
      <c r="R472" s="13"/>
      <c r="S472" s="8"/>
      <c r="AP472" s="6"/>
    </row>
    <row r="473" spans="17:42">
      <c r="Q473" s="8"/>
      <c r="R473" s="13"/>
      <c r="S473" s="8"/>
      <c r="AP473" s="6"/>
    </row>
    <row r="474" spans="17:42">
      <c r="Q474" s="8"/>
      <c r="R474" s="13"/>
      <c r="S474" s="8"/>
      <c r="AP474" s="6"/>
    </row>
    <row r="475" spans="17:42">
      <c r="Q475" s="8"/>
      <c r="R475" s="13"/>
      <c r="S475" s="8"/>
      <c r="AP475" s="6"/>
    </row>
    <row r="476" spans="17:42">
      <c r="Q476" s="8"/>
      <c r="R476" s="13"/>
      <c r="S476" s="8"/>
      <c r="AP476" s="6"/>
    </row>
    <row r="477" spans="17:42">
      <c r="Q477" s="8"/>
      <c r="R477" s="13"/>
      <c r="S477" s="8"/>
      <c r="AP477" s="6"/>
    </row>
    <row r="478" spans="17:42">
      <c r="Q478" s="8"/>
      <c r="R478" s="13"/>
      <c r="S478" s="8"/>
      <c r="AP478" s="6"/>
    </row>
    <row r="479" spans="17:42">
      <c r="Q479" s="8"/>
      <c r="R479" s="13"/>
      <c r="S479" s="8"/>
      <c r="AP479" s="6"/>
    </row>
    <row r="480" spans="17:42">
      <c r="Q480" s="8"/>
      <c r="R480" s="13"/>
      <c r="S480" s="8"/>
      <c r="AP480" s="6"/>
    </row>
    <row r="481" spans="17:42">
      <c r="Q481" s="8"/>
      <c r="R481" s="13"/>
      <c r="S481" s="8"/>
      <c r="AP481" s="6"/>
    </row>
    <row r="482" spans="17:42">
      <c r="Q482" s="8"/>
      <c r="R482" s="13"/>
      <c r="S482" s="8"/>
      <c r="AP482" s="6"/>
    </row>
    <row r="483" spans="17:42">
      <c r="Q483" s="8"/>
      <c r="R483" s="13"/>
      <c r="S483" s="8"/>
      <c r="AP483" s="6"/>
    </row>
    <row r="484" spans="17:42">
      <c r="Q484" s="8"/>
      <c r="R484" s="13"/>
      <c r="S484" s="8"/>
      <c r="AP484" s="6"/>
    </row>
    <row r="485" spans="17:42">
      <c r="Q485" s="8"/>
      <c r="R485" s="13"/>
      <c r="S485" s="8"/>
      <c r="AP485" s="6"/>
    </row>
    <row r="486" spans="17:42">
      <c r="Q486" s="8"/>
      <c r="R486" s="13"/>
      <c r="S486" s="8"/>
      <c r="AP486" s="6"/>
    </row>
    <row r="487" spans="17:42">
      <c r="Q487" s="8"/>
      <c r="R487" s="13"/>
      <c r="S487" s="8"/>
      <c r="AP487" s="6"/>
    </row>
    <row r="488" spans="17:42">
      <c r="Q488" s="8"/>
      <c r="R488" s="13"/>
      <c r="S488" s="8"/>
      <c r="AP488" s="6"/>
    </row>
    <row r="489" spans="17:42">
      <c r="Q489" s="8"/>
      <c r="R489" s="13"/>
      <c r="S489" s="8"/>
      <c r="AP489" s="6"/>
    </row>
    <row r="490" spans="17:42">
      <c r="Q490" s="8"/>
      <c r="R490" s="13"/>
      <c r="S490" s="8"/>
      <c r="AP490" s="6"/>
    </row>
    <row r="491" spans="17:42">
      <c r="Q491" s="8"/>
      <c r="R491" s="13"/>
      <c r="S491" s="8"/>
      <c r="AP491" s="6"/>
    </row>
    <row r="492" spans="17:42">
      <c r="Q492" s="8"/>
      <c r="R492" s="13"/>
      <c r="S492" s="8"/>
      <c r="AP492" s="6"/>
    </row>
    <row r="493" spans="17:42">
      <c r="Q493" s="8"/>
      <c r="R493" s="13"/>
      <c r="S493" s="8"/>
      <c r="AP493" s="6"/>
    </row>
    <row r="494" spans="17:42">
      <c r="Q494" s="8"/>
      <c r="R494" s="13"/>
      <c r="S494" s="8"/>
      <c r="AP494" s="6"/>
    </row>
    <row r="495" spans="17:42">
      <c r="Q495" s="8"/>
      <c r="R495" s="13"/>
      <c r="S495" s="8"/>
      <c r="AP495" s="6"/>
    </row>
    <row r="496" spans="17:42">
      <c r="Q496" s="8"/>
      <c r="R496" s="13"/>
      <c r="S496" s="8"/>
      <c r="AP496" s="6"/>
    </row>
    <row r="497" spans="17:42">
      <c r="Q497" s="8"/>
      <c r="R497" s="13"/>
      <c r="S497" s="8"/>
      <c r="AP497" s="6"/>
    </row>
    <row r="498" spans="17:42">
      <c r="Q498" s="8"/>
      <c r="R498" s="13"/>
      <c r="S498" s="8"/>
      <c r="AP498" s="6"/>
    </row>
    <row r="499" spans="17:42">
      <c r="Q499" s="8"/>
      <c r="R499" s="13"/>
      <c r="S499" s="8"/>
      <c r="AP499" s="6"/>
    </row>
    <row r="500" spans="17:42">
      <c r="Q500" s="8"/>
      <c r="R500" s="13"/>
      <c r="S500" s="8"/>
      <c r="AP500" s="6"/>
    </row>
    <row r="501" spans="17:42">
      <c r="Q501" s="8"/>
      <c r="R501" s="13"/>
      <c r="S501" s="8"/>
      <c r="AP501" s="6"/>
    </row>
    <row r="502" spans="17:42">
      <c r="Q502" s="8"/>
      <c r="R502" s="13"/>
      <c r="S502" s="8"/>
      <c r="AP502" s="6"/>
    </row>
    <row r="503" spans="17:42">
      <c r="Q503" s="8"/>
      <c r="R503" s="13"/>
      <c r="S503" s="8"/>
      <c r="AP503" s="6"/>
    </row>
    <row r="504" spans="17:42">
      <c r="Q504" s="8"/>
      <c r="R504" s="13"/>
      <c r="S504" s="8"/>
      <c r="AP504" s="6"/>
    </row>
    <row r="505" spans="17:42">
      <c r="Q505" s="8"/>
      <c r="R505" s="13"/>
      <c r="S505" s="8"/>
      <c r="AP505" s="6"/>
    </row>
    <row r="506" spans="17:42">
      <c r="Q506" s="8"/>
      <c r="R506" s="13"/>
      <c r="S506" s="8"/>
      <c r="AP506" s="6"/>
    </row>
    <row r="507" spans="17:42">
      <c r="Q507" s="8"/>
      <c r="R507" s="13"/>
      <c r="S507" s="8"/>
      <c r="AP507" s="6"/>
    </row>
    <row r="508" spans="17:42">
      <c r="Q508" s="8"/>
      <c r="R508" s="13"/>
      <c r="S508" s="8"/>
      <c r="AP508" s="6"/>
    </row>
    <row r="509" spans="17:42">
      <c r="Q509" s="8"/>
      <c r="R509" s="13"/>
      <c r="S509" s="8"/>
      <c r="AP509" s="6"/>
    </row>
    <row r="510" spans="17:42">
      <c r="Q510" s="8"/>
      <c r="R510" s="13"/>
      <c r="S510" s="8"/>
      <c r="AP510" s="6"/>
    </row>
    <row r="511" spans="17:42">
      <c r="Q511" s="8"/>
      <c r="R511" s="13"/>
      <c r="S511" s="8"/>
      <c r="AP511" s="6"/>
    </row>
    <row r="512" spans="17:42">
      <c r="Q512" s="8"/>
      <c r="R512" s="13"/>
      <c r="S512" s="8"/>
      <c r="AP512" s="6"/>
    </row>
    <row r="513" spans="17:42">
      <c r="Q513" s="8"/>
      <c r="R513" s="13"/>
      <c r="S513" s="8"/>
      <c r="AP513" s="6"/>
    </row>
    <row r="514" spans="17:42">
      <c r="Q514" s="8"/>
      <c r="R514" s="13"/>
      <c r="S514" s="8"/>
      <c r="AP514" s="6"/>
    </row>
    <row r="515" spans="17:42">
      <c r="Q515" s="8"/>
      <c r="R515" s="13"/>
      <c r="S515" s="8"/>
      <c r="AP515" s="6"/>
    </row>
    <row r="516" spans="17:42">
      <c r="Q516" s="8"/>
      <c r="R516" s="13"/>
      <c r="S516" s="8"/>
      <c r="AP516" s="6"/>
    </row>
    <row r="517" spans="17:42">
      <c r="Q517" s="8"/>
      <c r="R517" s="13"/>
      <c r="S517" s="8"/>
      <c r="AP517" s="6"/>
    </row>
    <row r="518" spans="17:42">
      <c r="Q518" s="8"/>
      <c r="R518" s="13"/>
      <c r="S518" s="8"/>
      <c r="AP518" s="6"/>
    </row>
    <row r="519" spans="17:42">
      <c r="Q519" s="8"/>
      <c r="R519" s="13"/>
      <c r="S519" s="8"/>
      <c r="AP519" s="6"/>
    </row>
    <row r="520" spans="17:42">
      <c r="Q520" s="8"/>
      <c r="R520" s="13"/>
      <c r="S520" s="8"/>
      <c r="AP520" s="6"/>
    </row>
    <row r="521" spans="17:42">
      <c r="Q521" s="8"/>
      <c r="R521" s="13"/>
      <c r="S521" s="8"/>
      <c r="AP521" s="6"/>
    </row>
    <row r="522" spans="17:42">
      <c r="Q522" s="8"/>
      <c r="R522" s="13"/>
      <c r="S522" s="8"/>
      <c r="AP522" s="6"/>
    </row>
    <row r="523" spans="17:42">
      <c r="Q523" s="8"/>
      <c r="R523" s="13"/>
      <c r="S523" s="8"/>
      <c r="AP523" s="6"/>
    </row>
    <row r="524" spans="17:42">
      <c r="Q524" s="8"/>
      <c r="R524" s="13"/>
      <c r="S524" s="8"/>
      <c r="AP524" s="6"/>
    </row>
    <row r="525" spans="17:42">
      <c r="Q525" s="8"/>
      <c r="R525" s="13"/>
      <c r="S525" s="8"/>
      <c r="AP525" s="6"/>
    </row>
    <row r="526" spans="17:42">
      <c r="Q526" s="8"/>
      <c r="R526" s="13"/>
      <c r="S526" s="8"/>
      <c r="AP526" s="6"/>
    </row>
    <row r="527" spans="17:42">
      <c r="Q527" s="8"/>
      <c r="R527" s="13"/>
      <c r="S527" s="8"/>
      <c r="AP527" s="6"/>
    </row>
    <row r="528" spans="17:42">
      <c r="Q528" s="8"/>
      <c r="R528" s="13"/>
      <c r="S528" s="8"/>
      <c r="AP528" s="6"/>
    </row>
    <row r="529" spans="5:42">
      <c r="Q529" s="8"/>
      <c r="R529" s="13"/>
      <c r="S529" s="8"/>
      <c r="AP529" s="6"/>
    </row>
    <row r="530" spans="5:42">
      <c r="Q530" s="8"/>
      <c r="R530" s="13"/>
      <c r="S530" s="8"/>
      <c r="AP530" s="6"/>
    </row>
    <row r="531" spans="5:42">
      <c r="Q531" s="8"/>
      <c r="R531" s="13"/>
      <c r="S531" s="8"/>
      <c r="AP531" s="6"/>
    </row>
    <row r="532" spans="5:42">
      <c r="Q532" s="8"/>
      <c r="R532" s="13"/>
      <c r="S532" s="8"/>
      <c r="AP532" s="6"/>
    </row>
    <row r="533" spans="5:42">
      <c r="Q533" s="8"/>
      <c r="R533" s="13"/>
      <c r="S533" s="8"/>
      <c r="AP533" s="6"/>
    </row>
    <row r="534" spans="5:42">
      <c r="Q534" s="8"/>
      <c r="R534" s="13"/>
      <c r="S534" s="8"/>
      <c r="AP534" s="6"/>
    </row>
    <row r="535" spans="5:42">
      <c r="Q535" s="8"/>
      <c r="R535" s="13"/>
      <c r="S535" s="8"/>
      <c r="AP535" s="6"/>
    </row>
    <row r="536" spans="5:42">
      <c r="Q536" s="8"/>
      <c r="R536" s="13"/>
      <c r="S536" s="8"/>
      <c r="AP536" s="6"/>
    </row>
    <row r="537" spans="5:42">
      <c r="Q537" s="8"/>
      <c r="R537" s="13"/>
      <c r="S537" s="8"/>
      <c r="AP537" s="6"/>
    </row>
    <row r="538" spans="5:42">
      <c r="Q538" s="8"/>
      <c r="R538" s="13"/>
      <c r="S538" s="8"/>
      <c r="AP538" s="6"/>
    </row>
    <row r="539" spans="5:42">
      <c r="Q539" s="8"/>
      <c r="R539" s="13"/>
      <c r="S539" s="8"/>
      <c r="AP539" s="6"/>
    </row>
    <row r="540" spans="5:42">
      <c r="Q540" s="8"/>
      <c r="R540" s="13"/>
      <c r="S540" s="8"/>
      <c r="AP540" s="6"/>
    </row>
    <row r="541" spans="5:42">
      <c r="Q541" s="8"/>
      <c r="R541" s="13"/>
      <c r="S541" s="8"/>
      <c r="AP541" s="6"/>
    </row>
    <row r="542" spans="5:42">
      <c r="Q542" s="8"/>
      <c r="R542" s="13"/>
      <c r="S542" s="8"/>
      <c r="AP542" s="6"/>
    </row>
    <row r="543" spans="5:42">
      <c r="Q543" s="8"/>
      <c r="R543" s="13"/>
      <c r="S543" s="8"/>
      <c r="AP543" s="6"/>
    </row>
    <row r="544" spans="5:42">
      <c r="E544" s="331" t="s">
        <v>1376</v>
      </c>
      <c r="Q544" s="8"/>
      <c r="R544" s="13"/>
      <c r="S544" s="8"/>
      <c r="AP544" s="6"/>
    </row>
    <row r="545" spans="17:42">
      <c r="Q545" s="8"/>
      <c r="R545" s="13"/>
      <c r="S545" s="8"/>
      <c r="AP545" s="6"/>
    </row>
    <row r="546" spans="17:42">
      <c r="Q546" s="8"/>
      <c r="R546" s="13"/>
      <c r="S546" s="8"/>
      <c r="AP546" s="6"/>
    </row>
    <row r="547" spans="17:42">
      <c r="Q547" s="8"/>
      <c r="R547" s="13"/>
      <c r="S547" s="8"/>
      <c r="AP547" s="6"/>
    </row>
    <row r="548" spans="17:42">
      <c r="Q548" s="8"/>
      <c r="R548" s="13"/>
      <c r="S548" s="8"/>
      <c r="AP548" s="6"/>
    </row>
    <row r="549" spans="17:42">
      <c r="Q549" s="8"/>
      <c r="R549" s="13"/>
      <c r="S549" s="8"/>
      <c r="AP549" s="6"/>
    </row>
    <row r="550" spans="17:42">
      <c r="Q550" s="8"/>
      <c r="R550" s="13"/>
      <c r="S550" s="8"/>
      <c r="AP550" s="6"/>
    </row>
    <row r="551" spans="17:42">
      <c r="Q551" s="8"/>
      <c r="R551" s="13"/>
      <c r="S551" s="8"/>
      <c r="AP551" s="6"/>
    </row>
    <row r="552" spans="17:42">
      <c r="Q552" s="8"/>
      <c r="R552" s="13"/>
      <c r="S552" s="8"/>
      <c r="AP552" s="6"/>
    </row>
    <row r="553" spans="17:42">
      <c r="Q553" s="8"/>
      <c r="R553" s="13"/>
      <c r="S553" s="8"/>
      <c r="AP553" s="6"/>
    </row>
    <row r="554" spans="17:42">
      <c r="Q554" s="8"/>
      <c r="R554" s="13"/>
      <c r="S554" s="8"/>
      <c r="AP554" s="6"/>
    </row>
    <row r="555" spans="17:42">
      <c r="Q555" s="8"/>
      <c r="R555" s="13"/>
      <c r="S555" s="8"/>
      <c r="AP555" s="6"/>
    </row>
    <row r="556" spans="17:42">
      <c r="Q556" s="8"/>
      <c r="R556" s="13"/>
      <c r="S556" s="8"/>
      <c r="AP556" s="6"/>
    </row>
    <row r="557" spans="17:42">
      <c r="Q557" s="8"/>
      <c r="R557" s="13"/>
      <c r="S557" s="8"/>
      <c r="AP557" s="6"/>
    </row>
    <row r="558" spans="17:42">
      <c r="Q558" s="8"/>
      <c r="R558" s="13"/>
      <c r="S558" s="8"/>
      <c r="AP558" s="6"/>
    </row>
    <row r="559" spans="17:42">
      <c r="Q559" s="8"/>
      <c r="R559" s="13"/>
      <c r="S559" s="8"/>
      <c r="AP559" s="6"/>
    </row>
    <row r="560" spans="17:42">
      <c r="Q560" s="8"/>
      <c r="R560" s="13"/>
      <c r="S560" s="8"/>
      <c r="AP560" s="6"/>
    </row>
    <row r="561" spans="17:42">
      <c r="Q561" s="8"/>
      <c r="R561" s="13"/>
      <c r="S561" s="8"/>
      <c r="AP561" s="6"/>
    </row>
    <row r="562" spans="17:42">
      <c r="Q562" s="8"/>
      <c r="R562" s="13"/>
      <c r="S562" s="8"/>
      <c r="AP562" s="6"/>
    </row>
    <row r="563" spans="17:42">
      <c r="Q563" s="8"/>
      <c r="R563" s="13"/>
      <c r="S563" s="8"/>
      <c r="AP563" s="6"/>
    </row>
    <row r="564" spans="17:42">
      <c r="Q564" s="8"/>
      <c r="R564" s="13"/>
      <c r="S564" s="8"/>
      <c r="AP564" s="6"/>
    </row>
    <row r="565" spans="17:42">
      <c r="Q565" s="8"/>
      <c r="R565" s="13"/>
      <c r="S565" s="8"/>
      <c r="AP565" s="6"/>
    </row>
    <row r="566" spans="17:42">
      <c r="Q566" s="8"/>
      <c r="R566" s="13"/>
      <c r="S566" s="8"/>
      <c r="AP566" s="6"/>
    </row>
    <row r="567" spans="17:42">
      <c r="Q567" s="8"/>
      <c r="R567" s="13"/>
      <c r="S567" s="8"/>
      <c r="AP567" s="6"/>
    </row>
    <row r="568" spans="17:42">
      <c r="Q568" s="8"/>
      <c r="R568" s="13"/>
      <c r="S568" s="8"/>
      <c r="AP568" s="6"/>
    </row>
    <row r="569" spans="17:42">
      <c r="Q569" s="8"/>
      <c r="R569" s="13"/>
      <c r="S569" s="8"/>
      <c r="AP569" s="6"/>
    </row>
    <row r="570" spans="17:42">
      <c r="Q570" s="8"/>
      <c r="R570" s="13"/>
      <c r="S570" s="8"/>
      <c r="AP570" s="6"/>
    </row>
    <row r="571" spans="17:42">
      <c r="Q571" s="8"/>
      <c r="R571" s="13"/>
      <c r="S571" s="8"/>
      <c r="AP571" s="6"/>
    </row>
    <row r="572" spans="17:42">
      <c r="Q572" s="8"/>
      <c r="R572" s="13"/>
      <c r="S572" s="8"/>
      <c r="AP572" s="6"/>
    </row>
    <row r="573" spans="17:42">
      <c r="Q573" s="8"/>
      <c r="R573" s="13"/>
      <c r="S573" s="8"/>
      <c r="AP573" s="6"/>
    </row>
    <row r="574" spans="17:42">
      <c r="Q574" s="8"/>
      <c r="R574" s="13"/>
      <c r="S574" s="8"/>
      <c r="AP574" s="6"/>
    </row>
    <row r="575" spans="17:42">
      <c r="Q575" s="8"/>
      <c r="R575" s="13"/>
      <c r="S575" s="8"/>
      <c r="AP575" s="6"/>
    </row>
    <row r="576" spans="17:42">
      <c r="Q576" s="8"/>
      <c r="R576" s="13"/>
      <c r="S576" s="8"/>
      <c r="AP576" s="6"/>
    </row>
    <row r="577" spans="17:42">
      <c r="Q577" s="8"/>
      <c r="R577" s="13"/>
      <c r="S577" s="8"/>
      <c r="AP577" s="6"/>
    </row>
    <row r="578" spans="17:42">
      <c r="Q578" s="8"/>
      <c r="R578" s="13"/>
      <c r="S578" s="8"/>
      <c r="AP578" s="6"/>
    </row>
    <row r="579" spans="17:42">
      <c r="Q579" s="8"/>
      <c r="R579" s="13"/>
      <c r="S579" s="8"/>
      <c r="AP579" s="6"/>
    </row>
    <row r="580" spans="17:42">
      <c r="Q580" s="8"/>
      <c r="R580" s="13"/>
      <c r="S580" s="8"/>
      <c r="AP580" s="6"/>
    </row>
    <row r="581" spans="17:42">
      <c r="Q581" s="8"/>
      <c r="R581" s="13"/>
      <c r="S581" s="8"/>
      <c r="AP581" s="6"/>
    </row>
    <row r="582" spans="17:42">
      <c r="Q582" s="8"/>
      <c r="R582" s="13"/>
      <c r="S582" s="8"/>
      <c r="AP582" s="6"/>
    </row>
    <row r="583" spans="17:42">
      <c r="Q583" s="8"/>
      <c r="R583" s="13"/>
      <c r="S583" s="8"/>
      <c r="AP583" s="6"/>
    </row>
    <row r="584" spans="17:42">
      <c r="Q584" s="8"/>
      <c r="R584" s="13"/>
      <c r="S584" s="8"/>
      <c r="AP584" s="6"/>
    </row>
    <row r="585" spans="17:42">
      <c r="Q585" s="8"/>
      <c r="R585" s="13"/>
      <c r="S585" s="8"/>
      <c r="AP585" s="6"/>
    </row>
    <row r="586" spans="17:42">
      <c r="Q586" s="8"/>
      <c r="R586" s="13"/>
      <c r="S586" s="8"/>
      <c r="AP586" s="6"/>
    </row>
    <row r="587" spans="17:42">
      <c r="Q587" s="8"/>
      <c r="R587" s="13"/>
      <c r="S587" s="8"/>
      <c r="AP587" s="6"/>
    </row>
    <row r="588" spans="17:42">
      <c r="Q588" s="8"/>
      <c r="R588" s="13"/>
      <c r="S588" s="8"/>
      <c r="AP588" s="6"/>
    </row>
    <row r="589" spans="17:42">
      <c r="Q589" s="8"/>
      <c r="R589" s="13"/>
      <c r="S589" s="8"/>
      <c r="AP589" s="6"/>
    </row>
    <row r="590" spans="17:42">
      <c r="Q590" s="8"/>
      <c r="R590" s="13"/>
      <c r="S590" s="8"/>
      <c r="AP590" s="6"/>
    </row>
    <row r="591" spans="17:42">
      <c r="Q591" s="8"/>
      <c r="R591" s="13"/>
      <c r="S591" s="8"/>
      <c r="AP591" s="6"/>
    </row>
    <row r="592" spans="17:42">
      <c r="Q592" s="8"/>
      <c r="R592" s="13"/>
      <c r="S592" s="8"/>
      <c r="AP592" s="6"/>
    </row>
    <row r="593" spans="17:42">
      <c r="Q593" s="8"/>
      <c r="R593" s="13"/>
      <c r="S593" s="8"/>
      <c r="AP593" s="6"/>
    </row>
    <row r="594" spans="17:42">
      <c r="Q594" s="8"/>
      <c r="R594" s="13"/>
      <c r="S594" s="8"/>
      <c r="AP594" s="6"/>
    </row>
    <row r="595" spans="17:42">
      <c r="Q595" s="8"/>
      <c r="R595" s="13"/>
      <c r="S595" s="8"/>
      <c r="AP595" s="6"/>
    </row>
    <row r="596" spans="17:42">
      <c r="Q596" s="8"/>
      <c r="R596" s="13"/>
      <c r="S596" s="8"/>
      <c r="AP596" s="6"/>
    </row>
    <row r="597" spans="17:42">
      <c r="Q597" s="8"/>
      <c r="R597" s="13"/>
      <c r="S597" s="8"/>
      <c r="AP597" s="6"/>
    </row>
    <row r="598" spans="17:42">
      <c r="Q598" s="8"/>
      <c r="R598" s="13"/>
      <c r="S598" s="8"/>
      <c r="AP598" s="6"/>
    </row>
    <row r="599" spans="17:42">
      <c r="Q599" s="8"/>
      <c r="R599" s="13"/>
      <c r="S599" s="8"/>
      <c r="AP599" s="6"/>
    </row>
    <row r="600" spans="17:42">
      <c r="Q600" s="8"/>
      <c r="R600" s="13"/>
      <c r="S600" s="8"/>
      <c r="AP600" s="6"/>
    </row>
    <row r="601" spans="17:42">
      <c r="Q601" s="8"/>
      <c r="R601" s="13"/>
      <c r="S601" s="8"/>
      <c r="AP601" s="6"/>
    </row>
    <row r="602" spans="17:42">
      <c r="Q602" s="8"/>
      <c r="R602" s="13"/>
      <c r="S602" s="8"/>
      <c r="AP602" s="6"/>
    </row>
    <row r="603" spans="17:42">
      <c r="Q603" s="8"/>
      <c r="R603" s="13"/>
      <c r="S603" s="8"/>
      <c r="AP603" s="6"/>
    </row>
    <row r="604" spans="17:42">
      <c r="Q604" s="8"/>
      <c r="R604" s="13"/>
      <c r="S604" s="8"/>
      <c r="AP604" s="6"/>
    </row>
    <row r="605" spans="17:42">
      <c r="Q605" s="8"/>
      <c r="R605" s="13"/>
      <c r="S605" s="8"/>
      <c r="AP605" s="6"/>
    </row>
    <row r="606" spans="17:42">
      <c r="Q606" s="8"/>
      <c r="R606" s="13"/>
      <c r="S606" s="8"/>
      <c r="AP606" s="6"/>
    </row>
    <row r="607" spans="17:42">
      <c r="Q607" s="8"/>
      <c r="R607" s="13"/>
      <c r="S607" s="8"/>
      <c r="AP607" s="6"/>
    </row>
    <row r="608" spans="17:42">
      <c r="Q608" s="8"/>
      <c r="R608" s="13"/>
      <c r="S608" s="8"/>
      <c r="AP608" s="6"/>
    </row>
    <row r="609" spans="17:42">
      <c r="Q609" s="8"/>
      <c r="R609" s="13"/>
      <c r="S609" s="8"/>
      <c r="AP609" s="6"/>
    </row>
    <row r="610" spans="17:42">
      <c r="Q610" s="8"/>
      <c r="R610" s="13"/>
      <c r="S610" s="8"/>
      <c r="AP610" s="6"/>
    </row>
    <row r="611" spans="17:42">
      <c r="Q611" s="8"/>
      <c r="R611" s="13"/>
      <c r="S611" s="8"/>
      <c r="AP611" s="6"/>
    </row>
    <row r="612" spans="17:42">
      <c r="Q612" s="8"/>
      <c r="R612" s="13"/>
      <c r="S612" s="8"/>
      <c r="AP612" s="6"/>
    </row>
    <row r="613" spans="17:42">
      <c r="Q613" s="8"/>
      <c r="R613" s="13"/>
      <c r="S613" s="8"/>
      <c r="AP613" s="6"/>
    </row>
    <row r="614" spans="17:42">
      <c r="Q614" s="8"/>
      <c r="R614" s="13"/>
      <c r="S614" s="8"/>
      <c r="AP614" s="6"/>
    </row>
    <row r="615" spans="17:42">
      <c r="Q615" s="8"/>
      <c r="R615" s="13"/>
      <c r="S615" s="8"/>
      <c r="AP615" s="6"/>
    </row>
    <row r="616" spans="17:42">
      <c r="Q616" s="8"/>
      <c r="R616" s="13"/>
      <c r="S616" s="8"/>
      <c r="AP616" s="6"/>
    </row>
    <row r="617" spans="17:42">
      <c r="Q617" s="8"/>
      <c r="R617" s="13"/>
      <c r="S617" s="8"/>
      <c r="AP617" s="6"/>
    </row>
    <row r="618" spans="17:42">
      <c r="Q618" s="8"/>
      <c r="R618" s="13"/>
      <c r="S618" s="8"/>
      <c r="AP618" s="6"/>
    </row>
    <row r="619" spans="17:42">
      <c r="Q619" s="8"/>
      <c r="R619" s="13"/>
      <c r="S619" s="8"/>
      <c r="AP619" s="6"/>
    </row>
    <row r="620" spans="17:42">
      <c r="R620" s="13"/>
    </row>
    <row r="621" spans="17:42">
      <c r="Q621" s="8"/>
      <c r="R621" s="13"/>
      <c r="S621" s="8"/>
      <c r="AP621" s="6"/>
    </row>
    <row r="622" spans="17:42">
      <c r="Q622" s="8"/>
      <c r="S622" s="8"/>
      <c r="AP622" s="6"/>
    </row>
    <row r="623" spans="17:42">
      <c r="Q623" s="8"/>
      <c r="R623" s="13"/>
      <c r="S623" s="8"/>
      <c r="AP623" s="6"/>
    </row>
    <row r="624" spans="17:42">
      <c r="Q624" s="8"/>
      <c r="R624" s="13"/>
      <c r="S624" s="8"/>
      <c r="AP624" s="6"/>
    </row>
    <row r="625" spans="17:42">
      <c r="Q625" s="8"/>
      <c r="R625" s="13"/>
      <c r="S625" s="8"/>
      <c r="AP625" s="6"/>
    </row>
    <row r="626" spans="17:42">
      <c r="Q626" s="8"/>
      <c r="R626" s="13"/>
      <c r="S626" s="8"/>
      <c r="AP626" s="6"/>
    </row>
    <row r="627" spans="17:42">
      <c r="Q627" s="8"/>
      <c r="R627" s="13"/>
      <c r="S627" s="8"/>
      <c r="AP627" s="6"/>
    </row>
    <row r="628" spans="17:42">
      <c r="Q628" s="8"/>
      <c r="R628" s="13"/>
      <c r="S628" s="8"/>
      <c r="AP628" s="6"/>
    </row>
    <row r="629" spans="17:42">
      <c r="Q629" s="8"/>
      <c r="R629" s="13"/>
      <c r="S629" s="8"/>
      <c r="AP629" s="6"/>
    </row>
    <row r="630" spans="17:42">
      <c r="Q630" s="8"/>
      <c r="R630" s="13"/>
      <c r="S630" s="8"/>
      <c r="AP630" s="6"/>
    </row>
    <row r="631" spans="17:42">
      <c r="Q631" s="8"/>
      <c r="R631" s="13"/>
      <c r="S631" s="8"/>
      <c r="AP631" s="6"/>
    </row>
    <row r="632" spans="17:42">
      <c r="Q632" s="8"/>
      <c r="R632" s="13"/>
      <c r="S632" s="8"/>
      <c r="AP632" s="6"/>
    </row>
    <row r="633" spans="17:42">
      <c r="Q633" s="8"/>
      <c r="R633" s="13"/>
      <c r="S633" s="8"/>
      <c r="AP633" s="6"/>
    </row>
    <row r="634" spans="17:42">
      <c r="Q634" s="8"/>
      <c r="R634" s="13"/>
      <c r="S634" s="8"/>
      <c r="AP634" s="6"/>
    </row>
    <row r="635" spans="17:42">
      <c r="Q635" s="8"/>
      <c r="R635" s="13"/>
      <c r="S635" s="8"/>
      <c r="AP635" s="6"/>
    </row>
    <row r="636" spans="17:42">
      <c r="Q636" s="8"/>
      <c r="R636" s="13"/>
      <c r="S636" s="8"/>
      <c r="AP636" s="6"/>
    </row>
    <row r="637" spans="17:42">
      <c r="Q637" s="8"/>
      <c r="R637" s="13"/>
      <c r="S637" s="8"/>
      <c r="AP637" s="6"/>
    </row>
    <row r="638" spans="17:42">
      <c r="Q638" s="8"/>
      <c r="R638" s="13"/>
      <c r="S638" s="8"/>
      <c r="AP638" s="6"/>
    </row>
    <row r="639" spans="17:42">
      <c r="Q639" s="8"/>
      <c r="R639" s="13"/>
      <c r="S639" s="8"/>
      <c r="AP639" s="6"/>
    </row>
    <row r="640" spans="17:42">
      <c r="Q640" s="8"/>
      <c r="R640" s="13"/>
      <c r="S640" s="8"/>
      <c r="AP640" s="6"/>
    </row>
    <row r="641" spans="17:42">
      <c r="Q641" s="8"/>
      <c r="R641" s="13"/>
      <c r="S641" s="8"/>
      <c r="AP641" s="6"/>
    </row>
    <row r="642" spans="17:42">
      <c r="Q642" s="8"/>
      <c r="R642" s="13"/>
      <c r="S642" s="8"/>
      <c r="AP642" s="6"/>
    </row>
    <row r="643" spans="17:42">
      <c r="Q643" s="8"/>
      <c r="R643" s="13"/>
      <c r="S643" s="8"/>
      <c r="AP643" s="6"/>
    </row>
    <row r="644" spans="17:42">
      <c r="Q644" s="8"/>
      <c r="R644" s="13"/>
      <c r="S644" s="8"/>
      <c r="AP644" s="6"/>
    </row>
    <row r="645" spans="17:42">
      <c r="Q645" s="8"/>
      <c r="R645" s="13"/>
      <c r="S645" s="8"/>
      <c r="AP645" s="6"/>
    </row>
    <row r="646" spans="17:42">
      <c r="Q646" s="8"/>
      <c r="R646" s="13"/>
      <c r="S646" s="8"/>
      <c r="AP646" s="6"/>
    </row>
    <row r="647" spans="17:42">
      <c r="Q647" s="8"/>
      <c r="R647" s="13"/>
      <c r="S647" s="8"/>
      <c r="AP647" s="6"/>
    </row>
    <row r="648" spans="17:42">
      <c r="Q648" s="8"/>
      <c r="R648" s="13"/>
      <c r="S648" s="8"/>
      <c r="AP648" s="6"/>
    </row>
    <row r="649" spans="17:42">
      <c r="Q649" s="8"/>
      <c r="R649" s="13"/>
      <c r="S649" s="8"/>
      <c r="AP649" s="6"/>
    </row>
    <row r="650" spans="17:42">
      <c r="Q650" s="8"/>
      <c r="R650" s="13"/>
      <c r="S650" s="8"/>
      <c r="AP650" s="6"/>
    </row>
    <row r="651" spans="17:42">
      <c r="Q651" s="8"/>
      <c r="R651" s="13"/>
      <c r="S651" s="8"/>
      <c r="AP651" s="6"/>
    </row>
    <row r="652" spans="17:42">
      <c r="Q652" s="8"/>
      <c r="R652" s="13"/>
      <c r="S652" s="8"/>
      <c r="AP652" s="6"/>
    </row>
    <row r="653" spans="17:42">
      <c r="Q653" s="8"/>
      <c r="R653" s="13"/>
      <c r="S653" s="8"/>
      <c r="AP653" s="6"/>
    </row>
    <row r="654" spans="17:42">
      <c r="Q654" s="8"/>
      <c r="R654" s="13"/>
      <c r="S654" s="8"/>
      <c r="AP654" s="6"/>
    </row>
    <row r="655" spans="17:42">
      <c r="Q655" s="8"/>
      <c r="R655" s="13"/>
      <c r="S655" s="8"/>
      <c r="AP655" s="6"/>
    </row>
    <row r="656" spans="17:42">
      <c r="Q656" s="8"/>
      <c r="R656" s="13"/>
      <c r="S656" s="8"/>
      <c r="AP656" s="6"/>
    </row>
    <row r="657" spans="17:42">
      <c r="Q657" s="8"/>
      <c r="R657" s="13"/>
      <c r="S657" s="8"/>
      <c r="AP657" s="6"/>
    </row>
    <row r="658" spans="17:42">
      <c r="Q658" s="8"/>
      <c r="R658" s="13"/>
      <c r="S658" s="8"/>
      <c r="AP658" s="6"/>
    </row>
    <row r="659" spans="17:42">
      <c r="Q659" s="8"/>
      <c r="R659" s="13"/>
      <c r="S659" s="8"/>
      <c r="AP659" s="6"/>
    </row>
    <row r="660" spans="17:42">
      <c r="Q660" s="8"/>
      <c r="R660" s="13"/>
      <c r="S660" s="8"/>
      <c r="AP660" s="6"/>
    </row>
    <row r="661" spans="17:42">
      <c r="Q661" s="8"/>
      <c r="R661" s="13"/>
      <c r="S661" s="8"/>
      <c r="AP661" s="6"/>
    </row>
    <row r="662" spans="17:42">
      <c r="Q662" s="8"/>
      <c r="R662" s="13"/>
      <c r="S662" s="8"/>
      <c r="AP662" s="6"/>
    </row>
    <row r="663" spans="17:42">
      <c r="Q663" s="8"/>
      <c r="R663" s="13"/>
      <c r="S663" s="8"/>
      <c r="AP663" s="6"/>
    </row>
    <row r="664" spans="17:42">
      <c r="Q664" s="8"/>
      <c r="R664" s="13"/>
      <c r="S664" s="8"/>
      <c r="AP664" s="6"/>
    </row>
    <row r="665" spans="17:42">
      <c r="Q665" s="8"/>
      <c r="R665" s="13"/>
      <c r="S665" s="8"/>
      <c r="AP665" s="6"/>
    </row>
    <row r="666" spans="17:42">
      <c r="Q666" s="8"/>
      <c r="R666" s="13"/>
      <c r="S666" s="8"/>
      <c r="AP666" s="6"/>
    </row>
    <row r="667" spans="17:42">
      <c r="Q667" s="8"/>
      <c r="R667" s="13"/>
      <c r="S667" s="8"/>
      <c r="AP667" s="6"/>
    </row>
    <row r="668" spans="17:42">
      <c r="Q668" s="8"/>
      <c r="R668" s="13"/>
      <c r="S668" s="8"/>
      <c r="AP668" s="6"/>
    </row>
    <row r="669" spans="17:42">
      <c r="Q669" s="8"/>
      <c r="R669" s="13"/>
      <c r="S669" s="8"/>
      <c r="AP669" s="6"/>
    </row>
    <row r="670" spans="17:42">
      <c r="Q670" s="8"/>
      <c r="R670" s="13"/>
      <c r="S670" s="8"/>
      <c r="AP670" s="6"/>
    </row>
    <row r="671" spans="17:42">
      <c r="Q671" s="8"/>
      <c r="R671" s="13"/>
      <c r="S671" s="8"/>
      <c r="AP671" s="6"/>
    </row>
    <row r="672" spans="17:42">
      <c r="Q672" s="8"/>
      <c r="R672" s="13"/>
      <c r="S672" s="8"/>
      <c r="AP672" s="6"/>
    </row>
    <row r="673" spans="17:42">
      <c r="Q673" s="8"/>
      <c r="R673" s="13"/>
      <c r="S673" s="8"/>
      <c r="AP673" s="6"/>
    </row>
    <row r="674" spans="17:42">
      <c r="Q674" s="8"/>
      <c r="R674" s="13"/>
      <c r="S674" s="8"/>
      <c r="AP674" s="6"/>
    </row>
    <row r="675" spans="17:42">
      <c r="Q675" s="8"/>
      <c r="R675" s="13"/>
      <c r="S675" s="8"/>
      <c r="AP675" s="6"/>
    </row>
    <row r="676" spans="17:42">
      <c r="Q676" s="8"/>
      <c r="R676" s="13"/>
      <c r="S676" s="8"/>
      <c r="AP676" s="6"/>
    </row>
    <row r="677" spans="17:42">
      <c r="Q677" s="8"/>
      <c r="R677" s="13"/>
      <c r="S677" s="8"/>
      <c r="AP677" s="6"/>
    </row>
    <row r="678" spans="17:42">
      <c r="Q678" s="8"/>
      <c r="R678" s="13"/>
      <c r="S678" s="8"/>
      <c r="AP678" s="6"/>
    </row>
    <row r="679" spans="17:42">
      <c r="Q679" s="8"/>
      <c r="R679" s="13"/>
      <c r="S679" s="8"/>
      <c r="AP679" s="6"/>
    </row>
    <row r="680" spans="17:42">
      <c r="Q680" s="8"/>
      <c r="R680" s="13"/>
      <c r="S680" s="8"/>
      <c r="AP680" s="6"/>
    </row>
    <row r="681" spans="17:42">
      <c r="Q681" s="8"/>
      <c r="R681" s="13"/>
      <c r="S681" s="8"/>
      <c r="AP681" s="6"/>
    </row>
    <row r="682" spans="17:42">
      <c r="Q682" s="8"/>
      <c r="R682" s="13"/>
      <c r="S682" s="8"/>
      <c r="AP682" s="6"/>
    </row>
    <row r="683" spans="17:42">
      <c r="Q683" s="8"/>
      <c r="R683" s="13"/>
      <c r="S683" s="8"/>
      <c r="AP683" s="6"/>
    </row>
    <row r="684" spans="17:42">
      <c r="Q684" s="8"/>
      <c r="R684" s="13"/>
      <c r="S684" s="8"/>
      <c r="AP684" s="6"/>
    </row>
    <row r="685" spans="17:42">
      <c r="Q685" s="8"/>
      <c r="R685" s="13"/>
      <c r="S685" s="8"/>
      <c r="AP685" s="6"/>
    </row>
    <row r="686" spans="17:42">
      <c r="Q686" s="8"/>
      <c r="R686" s="13"/>
      <c r="S686" s="8"/>
      <c r="AP686" s="6"/>
    </row>
    <row r="687" spans="17:42">
      <c r="Q687" s="8"/>
      <c r="R687" s="13"/>
      <c r="S687" s="8"/>
      <c r="AP687" s="6"/>
    </row>
    <row r="688" spans="17:42">
      <c r="Q688" s="8"/>
      <c r="R688" s="13"/>
      <c r="S688" s="8"/>
      <c r="AP688" s="6"/>
    </row>
    <row r="689" spans="17:42">
      <c r="Q689" s="8"/>
      <c r="R689" s="13"/>
      <c r="S689" s="8"/>
      <c r="AP689" s="6"/>
    </row>
    <row r="690" spans="17:42">
      <c r="Q690" s="8"/>
      <c r="R690" s="13"/>
      <c r="S690" s="8"/>
      <c r="AP690" s="6"/>
    </row>
    <row r="691" spans="17:42">
      <c r="Q691" s="8"/>
      <c r="R691" s="13"/>
      <c r="S691" s="8"/>
      <c r="AP691" s="6"/>
    </row>
    <row r="692" spans="17:42">
      <c r="Q692" s="8"/>
      <c r="R692" s="13"/>
      <c r="S692" s="8"/>
      <c r="AP692" s="6"/>
    </row>
    <row r="693" spans="17:42">
      <c r="Q693" s="8"/>
      <c r="R693" s="13"/>
      <c r="S693" s="8"/>
      <c r="AP693" s="6"/>
    </row>
    <row r="694" spans="17:42">
      <c r="Q694" s="8"/>
      <c r="R694" s="13"/>
      <c r="S694" s="8"/>
      <c r="AP694" s="6"/>
    </row>
    <row r="695" spans="17:42">
      <c r="Q695" s="8"/>
      <c r="R695" s="13"/>
      <c r="S695" s="8"/>
      <c r="AP695" s="6"/>
    </row>
    <row r="696" spans="17:42">
      <c r="Q696" s="8"/>
      <c r="R696" s="13"/>
      <c r="S696" s="8"/>
      <c r="AP696" s="6"/>
    </row>
    <row r="697" spans="17:42">
      <c r="Q697" s="8"/>
      <c r="R697" s="13"/>
      <c r="S697" s="8"/>
      <c r="AP697" s="6"/>
    </row>
    <row r="698" spans="17:42">
      <c r="Q698" s="8"/>
      <c r="R698" s="13"/>
      <c r="S698" s="8"/>
      <c r="AP698" s="6"/>
    </row>
    <row r="699" spans="17:42">
      <c r="Q699" s="8"/>
      <c r="R699" s="13"/>
      <c r="S699" s="8"/>
      <c r="AP699" s="6"/>
    </row>
    <row r="700" spans="17:42">
      <c r="Q700" s="8"/>
      <c r="R700" s="13"/>
      <c r="S700" s="8"/>
      <c r="AP700" s="6"/>
    </row>
    <row r="701" spans="17:42">
      <c r="Q701" s="8"/>
      <c r="R701" s="13"/>
      <c r="S701" s="8"/>
      <c r="AP701" s="6"/>
    </row>
    <row r="702" spans="17:42">
      <c r="Q702" s="8"/>
      <c r="R702" s="13"/>
      <c r="S702" s="8"/>
      <c r="AP702" s="6"/>
    </row>
    <row r="703" spans="17:42">
      <c r="Q703" s="8"/>
      <c r="R703" s="13"/>
      <c r="S703" s="8"/>
      <c r="AP703" s="6"/>
    </row>
    <row r="704" spans="17:42">
      <c r="Q704" s="8"/>
      <c r="R704" s="13"/>
      <c r="S704" s="8"/>
      <c r="AP704" s="6"/>
    </row>
    <row r="705" spans="1:42">
      <c r="R705" s="13"/>
    </row>
    <row r="706" spans="1:42">
      <c r="R706" s="13"/>
    </row>
    <row r="709" spans="1:42" ht="15">
      <c r="A709" s="165"/>
      <c r="B709" s="165"/>
      <c r="C709" s="165"/>
      <c r="D709" s="165"/>
      <c r="N709" s="165"/>
      <c r="O709" s="762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5"/>
      <c r="AD709" s="165"/>
      <c r="AE709" s="165"/>
      <c r="AF709" s="165"/>
      <c r="AG709" s="165"/>
      <c r="AH709" s="165"/>
      <c r="AI709" s="165"/>
      <c r="AJ709" s="165"/>
      <c r="AK709" s="165"/>
      <c r="AL709" s="165"/>
      <c r="AM709" s="162"/>
      <c r="AN709" s="165"/>
      <c r="AO709" s="165"/>
      <c r="AP709" s="165"/>
    </row>
    <row r="710" spans="1:42" ht="15">
      <c r="A710" s="165"/>
      <c r="B710" s="165"/>
      <c r="C710" s="165"/>
      <c r="D710" s="165"/>
      <c r="N710" s="165"/>
      <c r="O710" s="762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5"/>
      <c r="AJ710" s="165"/>
      <c r="AK710" s="165"/>
      <c r="AL710" s="165"/>
      <c r="AM710" s="162"/>
      <c r="AN710" s="165"/>
      <c r="AO710" s="165"/>
      <c r="AP710" s="165"/>
    </row>
    <row r="711" spans="1:42" ht="15">
      <c r="A711" s="165"/>
      <c r="B711" s="165"/>
      <c r="C711" s="165"/>
      <c r="D711" s="165"/>
      <c r="N711" s="165"/>
      <c r="O711" s="762"/>
      <c r="R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5"/>
      <c r="AJ711" s="165"/>
      <c r="AK711" s="165"/>
      <c r="AL711" s="165"/>
      <c r="AM711" s="162"/>
      <c r="AN711" s="165"/>
      <c r="AO711" s="165"/>
      <c r="AP711" s="165"/>
    </row>
    <row r="712" spans="1:42" ht="15">
      <c r="A712" s="165"/>
      <c r="B712" s="165"/>
      <c r="C712" s="165"/>
      <c r="D712" s="165"/>
      <c r="N712" s="165"/>
      <c r="O712" s="762"/>
      <c r="R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5"/>
      <c r="AJ712" s="165"/>
      <c r="AK712" s="165"/>
      <c r="AL712" s="165"/>
      <c r="AM712" s="162"/>
      <c r="AN712" s="165"/>
      <c r="AO712" s="165"/>
      <c r="AP712" s="165"/>
    </row>
    <row r="713" spans="1:42" ht="15">
      <c r="A713" s="165"/>
      <c r="B713" s="165"/>
      <c r="C713" s="165"/>
      <c r="D713" s="165"/>
      <c r="N713" s="165"/>
      <c r="O713" s="762"/>
      <c r="R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5"/>
      <c r="AJ713" s="165"/>
      <c r="AK713" s="165"/>
      <c r="AL713" s="165"/>
      <c r="AM713" s="162"/>
      <c r="AN713" s="165"/>
      <c r="AO713" s="165"/>
      <c r="AP713" s="165"/>
    </row>
    <row r="714" spans="1:42" ht="15">
      <c r="A714" s="165"/>
      <c r="B714" s="165"/>
      <c r="C714" s="165"/>
      <c r="D714" s="165"/>
      <c r="N714" s="165"/>
      <c r="O714" s="762"/>
      <c r="R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5"/>
      <c r="AJ714" s="165"/>
      <c r="AK714" s="165"/>
      <c r="AL714" s="165"/>
      <c r="AM714" s="162"/>
      <c r="AN714" s="165"/>
      <c r="AO714" s="165"/>
      <c r="AP714" s="165"/>
    </row>
    <row r="715" spans="1:42" ht="15">
      <c r="A715" s="165"/>
      <c r="B715" s="165"/>
      <c r="C715" s="165"/>
      <c r="D715" s="165"/>
      <c r="N715" s="165"/>
      <c r="O715" s="762"/>
      <c r="R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5"/>
      <c r="AJ715" s="165"/>
      <c r="AK715" s="165"/>
      <c r="AL715" s="165"/>
      <c r="AM715" s="162"/>
      <c r="AN715" s="165"/>
      <c r="AO715" s="165"/>
      <c r="AP715" s="165"/>
    </row>
    <row r="716" spans="1:42" ht="15">
      <c r="A716" s="165"/>
      <c r="B716" s="165"/>
      <c r="C716" s="165"/>
      <c r="D716" s="165"/>
      <c r="N716" s="165"/>
      <c r="O716" s="762"/>
      <c r="R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5"/>
      <c r="AJ716" s="165"/>
      <c r="AK716" s="165"/>
      <c r="AL716" s="165"/>
      <c r="AM716" s="162"/>
      <c r="AN716" s="165"/>
      <c r="AO716" s="165"/>
      <c r="AP716" s="165"/>
    </row>
    <row r="717" spans="1:42" ht="15">
      <c r="A717" s="165"/>
      <c r="B717" s="165"/>
      <c r="C717" s="165"/>
      <c r="D717" s="165"/>
      <c r="N717" s="165"/>
      <c r="O717" s="762"/>
      <c r="R717" s="165"/>
      <c r="T717" s="165"/>
      <c r="U717" s="165"/>
      <c r="V717" s="165"/>
      <c r="W717" s="165"/>
      <c r="X717" s="165"/>
      <c r="Y717" s="165"/>
      <c r="Z717" s="165"/>
      <c r="AA717" s="165"/>
      <c r="AB717" s="165"/>
      <c r="AC717" s="165"/>
      <c r="AD717" s="165"/>
      <c r="AE717" s="165"/>
      <c r="AF717" s="165"/>
      <c r="AG717" s="165"/>
      <c r="AH717" s="165"/>
      <c r="AI717" s="165"/>
      <c r="AJ717" s="165"/>
      <c r="AK717" s="165"/>
      <c r="AL717" s="165"/>
      <c r="AM717" s="162"/>
      <c r="AN717" s="165"/>
      <c r="AO717" s="165"/>
      <c r="AP717" s="165"/>
    </row>
    <row r="718" spans="1:42" ht="15">
      <c r="A718" s="165"/>
      <c r="B718" s="165"/>
      <c r="C718" s="165"/>
      <c r="D718" s="165"/>
      <c r="N718" s="165"/>
      <c r="O718" s="762"/>
      <c r="R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5"/>
      <c r="AD718" s="165"/>
      <c r="AE718" s="165"/>
      <c r="AF718" s="165"/>
      <c r="AG718" s="165"/>
      <c r="AH718" s="165"/>
      <c r="AI718" s="165"/>
      <c r="AJ718" s="165"/>
      <c r="AK718" s="165"/>
      <c r="AL718" s="165"/>
      <c r="AM718" s="162"/>
      <c r="AN718" s="165"/>
      <c r="AO718" s="165"/>
      <c r="AP718" s="165"/>
    </row>
    <row r="719" spans="1:42" ht="15">
      <c r="A719" s="165"/>
      <c r="B719" s="165"/>
      <c r="C719" s="165"/>
      <c r="D719" s="165"/>
      <c r="N719" s="165"/>
      <c r="O719" s="762"/>
      <c r="R719" s="165"/>
      <c r="T719" s="165"/>
      <c r="U719" s="165"/>
      <c r="V719" s="165"/>
      <c r="W719" s="165"/>
      <c r="X719" s="165"/>
      <c r="Y719" s="165"/>
      <c r="Z719" s="165"/>
      <c r="AA719" s="165"/>
      <c r="AB719" s="165"/>
      <c r="AC719" s="165"/>
      <c r="AD719" s="165"/>
      <c r="AE719" s="165"/>
      <c r="AF719" s="165"/>
      <c r="AG719" s="165"/>
      <c r="AH719" s="165"/>
      <c r="AI719" s="165"/>
      <c r="AJ719" s="165"/>
      <c r="AK719" s="165"/>
      <c r="AL719" s="165"/>
      <c r="AM719" s="162"/>
      <c r="AN719" s="165"/>
      <c r="AO719" s="165"/>
      <c r="AP719" s="165"/>
    </row>
    <row r="720" spans="1:42" ht="15">
      <c r="A720" s="165"/>
      <c r="B720" s="165"/>
      <c r="C720" s="165"/>
      <c r="D720" s="165"/>
      <c r="N720" s="165"/>
      <c r="O720" s="762"/>
      <c r="R720" s="165"/>
      <c r="T720" s="165"/>
      <c r="U720" s="165"/>
      <c r="V720" s="165"/>
      <c r="W720" s="165"/>
      <c r="X720" s="165"/>
      <c r="Y720" s="165"/>
      <c r="Z720" s="165"/>
      <c r="AA720" s="165"/>
      <c r="AB720" s="165"/>
      <c r="AC720" s="165"/>
      <c r="AD720" s="165"/>
      <c r="AE720" s="165"/>
      <c r="AF720" s="165"/>
      <c r="AG720" s="165"/>
      <c r="AH720" s="165"/>
      <c r="AI720" s="165"/>
      <c r="AJ720" s="165"/>
      <c r="AK720" s="165"/>
      <c r="AL720" s="165"/>
      <c r="AM720" s="162"/>
      <c r="AN720" s="165"/>
      <c r="AO720" s="165"/>
      <c r="AP720" s="165"/>
    </row>
    <row r="721" spans="18:18">
      <c r="R721" s="165"/>
    </row>
    <row r="722" spans="18:18">
      <c r="R722" s="165"/>
    </row>
  </sheetData>
  <autoFilter ref="A4:CV364"/>
  <mergeCells count="4">
    <mergeCell ref="B1:Q1"/>
    <mergeCell ref="B2:Q2"/>
    <mergeCell ref="A337:B337"/>
    <mergeCell ref="A338:B338"/>
  </mergeCells>
  <pageMargins left="0.7" right="0.7" top="0.75" bottom="0.75" header="0.3" footer="0.3"/>
  <pageSetup orientation="portrait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L708"/>
  <sheetViews>
    <sheetView topLeftCell="A274" workbookViewId="0">
      <selection activeCell="Q313" sqref="Q313:Q318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16.140625" style="162" customWidth="1"/>
    <col min="5" max="6" width="29.7109375" style="331" customWidth="1"/>
    <col min="7" max="7" width="17.85546875" style="165" bestFit="1" customWidth="1"/>
    <col min="8" max="8" width="14.5703125" style="165" customWidth="1"/>
    <col min="9" max="9" width="7" style="165" customWidth="1"/>
    <col min="10" max="10" width="7.140625" style="165" customWidth="1"/>
    <col min="11" max="11" width="8.42578125" style="165" customWidth="1"/>
    <col min="12" max="12" width="8.5703125" style="165" customWidth="1"/>
    <col min="13" max="13" width="35.28515625" style="165" customWidth="1"/>
    <col min="14" max="14" width="21.140625" style="172" customWidth="1"/>
    <col min="15" max="15" width="14.5703125" style="164" customWidth="1"/>
    <col min="16" max="16" width="14.28515625" style="164" customWidth="1"/>
    <col min="17" max="17" width="19.140625" style="165" customWidth="1"/>
    <col min="18" max="18" width="24.7109375" style="45" customWidth="1"/>
    <col min="19" max="19" width="33.140625" style="165" customWidth="1"/>
    <col min="20" max="22" width="16.85546875" style="172" customWidth="1"/>
    <col min="23" max="24" width="13.7109375" style="5" customWidth="1"/>
    <col min="25" max="25" width="42.42578125" style="7" customWidth="1"/>
    <col min="26" max="26" width="57.42578125" style="6" customWidth="1"/>
    <col min="27" max="28" width="75.7109375" style="6" customWidth="1"/>
    <col min="29" max="29" width="24" style="7" customWidth="1"/>
    <col min="30" max="30" width="20" style="6" customWidth="1"/>
    <col min="31" max="31" width="51.85546875" style="6" bestFit="1" customWidth="1"/>
    <col min="32" max="32" width="53.42578125" style="172" customWidth="1"/>
    <col min="33" max="33" width="20.28515625" style="165" customWidth="1"/>
    <col min="34" max="16384" width="9.140625" style="165"/>
  </cols>
  <sheetData>
    <row r="1" spans="1:33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2" t="s">
        <v>1</v>
      </c>
      <c r="S1" s="3" t="s">
        <v>2</v>
      </c>
      <c r="T1" s="4" t="s">
        <v>3</v>
      </c>
      <c r="U1" s="4"/>
      <c r="V1" s="4"/>
      <c r="W1" s="5"/>
      <c r="X1" s="5"/>
      <c r="Y1" s="6"/>
      <c r="Z1" s="6"/>
      <c r="AA1" s="6"/>
      <c r="AB1" s="6"/>
      <c r="AC1" s="7"/>
      <c r="AD1" s="6"/>
      <c r="AE1" s="6"/>
      <c r="AF1" s="6"/>
    </row>
    <row r="2" spans="1:33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7"/>
      <c r="Q2" s="1438"/>
      <c r="R2" s="9">
        <v>37087</v>
      </c>
      <c r="S2" s="10" t="str">
        <f>DATEDIF(R2,T2,"Y") &amp; " NĂM " &amp;DATEDIF(R2,T2,"YM") &amp; " THÁNG " &amp; DATEDIF(R2,T2, "MD") &amp; " NGÀY "</f>
        <v xml:space="preserve">7 NĂM 5 THÁNG 16 NGÀY </v>
      </c>
      <c r="T2" s="11">
        <v>39813</v>
      </c>
      <c r="U2" s="11"/>
      <c r="V2" s="11"/>
      <c r="W2" s="5"/>
      <c r="X2" s="5"/>
      <c r="Y2" s="6"/>
      <c r="Z2" s="6"/>
      <c r="AA2" s="6"/>
      <c r="AB2" s="6"/>
      <c r="AC2" s="7"/>
      <c r="AD2" s="6"/>
      <c r="AE2" s="6"/>
      <c r="AF2" s="6"/>
    </row>
    <row r="3" spans="1:33" s="8" customFormat="1" ht="10.5" customHeight="1">
      <c r="A3" s="7"/>
      <c r="B3" s="12"/>
      <c r="C3" s="7"/>
      <c r="D3" s="7"/>
      <c r="E3" s="789"/>
      <c r="F3" s="789"/>
      <c r="G3" s="7"/>
      <c r="H3" s="7"/>
      <c r="I3" s="7"/>
      <c r="J3" s="7"/>
      <c r="K3" s="7"/>
      <c r="L3" s="7" t="s">
        <v>5</v>
      </c>
      <c r="M3" s="7"/>
      <c r="N3" s="6"/>
      <c r="O3" s="5"/>
      <c r="P3" s="5"/>
      <c r="R3" s="13"/>
      <c r="T3" s="6"/>
      <c r="U3" s="6"/>
      <c r="V3" s="6"/>
      <c r="W3" s="5"/>
      <c r="X3" s="5"/>
      <c r="Y3" s="6"/>
      <c r="Z3" s="6"/>
      <c r="AA3" s="6"/>
      <c r="AB3" s="6"/>
      <c r="AC3" s="7"/>
      <c r="AD3" s="6"/>
      <c r="AE3" s="6"/>
      <c r="AF3" s="6"/>
    </row>
    <row r="4" spans="1:33" s="24" customFormat="1" ht="76.5" customHeight="1">
      <c r="A4" s="14" t="s">
        <v>6</v>
      </c>
      <c r="B4" s="14" t="s">
        <v>6</v>
      </c>
      <c r="C4" s="15" t="s">
        <v>7</v>
      </c>
      <c r="D4" s="15" t="s">
        <v>4291</v>
      </c>
      <c r="E4" s="317" t="s">
        <v>8</v>
      </c>
      <c r="F4" s="317"/>
      <c r="G4" s="15" t="s">
        <v>498</v>
      </c>
      <c r="H4" s="15" t="s">
        <v>2576</v>
      </c>
      <c r="I4" s="16" t="s">
        <v>9</v>
      </c>
      <c r="J4" s="16"/>
      <c r="K4" s="17" t="s">
        <v>10</v>
      </c>
      <c r="L4" s="17" t="s">
        <v>11</v>
      </c>
      <c r="M4" s="17" t="s">
        <v>12</v>
      </c>
      <c r="N4" s="17" t="s">
        <v>13</v>
      </c>
      <c r="O4" s="18" t="s">
        <v>14</v>
      </c>
      <c r="P4" s="18" t="s">
        <v>15</v>
      </c>
      <c r="Q4" s="15" t="s">
        <v>16</v>
      </c>
      <c r="R4" s="15" t="s">
        <v>17</v>
      </c>
      <c r="S4" s="19" t="s">
        <v>18</v>
      </c>
      <c r="T4" s="20" t="s">
        <v>19</v>
      </c>
      <c r="U4" s="20" t="s">
        <v>2465</v>
      </c>
      <c r="V4" s="20" t="s">
        <v>2646</v>
      </c>
      <c r="W4" s="21" t="s">
        <v>20</v>
      </c>
      <c r="X4" s="21"/>
      <c r="Y4" s="20" t="s">
        <v>21</v>
      </c>
      <c r="Z4" s="20" t="s">
        <v>22</v>
      </c>
      <c r="AA4" s="22" t="s">
        <v>23</v>
      </c>
      <c r="AB4" s="22" t="s">
        <v>24</v>
      </c>
      <c r="AC4" s="22" t="s">
        <v>25</v>
      </c>
      <c r="AD4" s="23" t="s">
        <v>26</v>
      </c>
      <c r="AE4" s="23" t="s">
        <v>27</v>
      </c>
      <c r="AF4" s="20" t="s">
        <v>28</v>
      </c>
      <c r="AG4" s="24" t="s">
        <v>29</v>
      </c>
    </row>
    <row r="5" spans="1:33" s="36" customFormat="1" ht="18" customHeight="1">
      <c r="A5" s="25">
        <f>IF(C5=0,"",SUBTOTAL(3,C$5:C5))</f>
        <v>1</v>
      </c>
      <c r="B5" s="343">
        <v>1</v>
      </c>
      <c r="C5" s="25" t="s">
        <v>30</v>
      </c>
      <c r="D5" s="25" t="str">
        <f>VLOOKUP(C5,Sheet4!$A$1:$B$300,2,0)</f>
        <v>9213003755</v>
      </c>
      <c r="E5" s="63" t="s">
        <v>31</v>
      </c>
      <c r="F5" s="63"/>
      <c r="G5" s="774">
        <f>VLOOKUP(C5,'chuyển xếp 2024'!$C$5:$W$328,17,0)</f>
        <v>26000000</v>
      </c>
      <c r="H5" s="774">
        <f>VLOOKUP(C5,'chuyển xếp 2024'!$C$5:$W$328,19,0)</f>
        <v>0</v>
      </c>
      <c r="I5" s="63" t="s">
        <v>32</v>
      </c>
      <c r="J5" s="63">
        <f>IF(I5="nữ",0,1)</f>
        <v>1</v>
      </c>
      <c r="K5" s="63" t="s">
        <v>33</v>
      </c>
      <c r="L5" s="63" t="s">
        <v>34</v>
      </c>
      <c r="M5" s="63" t="s">
        <v>35</v>
      </c>
      <c r="N5" s="853"/>
      <c r="O5" s="106">
        <v>31483</v>
      </c>
      <c r="P5" s="107">
        <v>41379</v>
      </c>
      <c r="Q5" s="56" t="s">
        <v>36</v>
      </c>
      <c r="R5" s="56" t="s">
        <v>37</v>
      </c>
      <c r="S5" s="56" t="str">
        <f t="shared" ref="S5:S87" ca="1" si="0">DATEDIF(P5,TODAY(),"Y") &amp; " NĂM " &amp;DATEDIF(P5,TODAY(),"YM") &amp; " THÁNG " &amp; DATEDIF(P5,TODAY(), "MD") &amp; " NGÀY "</f>
        <v xml:space="preserve">13 NĂM 4 THÁNG 4 NGÀY </v>
      </c>
      <c r="T5" s="80" t="s">
        <v>38</v>
      </c>
      <c r="U5" s="80" t="str">
        <f>VLOOKUP(C5,Sheet5!$B$2:$G$253,6,0)</f>
        <v>092086007417</v>
      </c>
      <c r="V5" s="80"/>
      <c r="W5" s="75">
        <v>44743</v>
      </c>
      <c r="X5" s="75"/>
      <c r="Y5" s="46" t="s">
        <v>232</v>
      </c>
      <c r="Z5" s="108" t="s">
        <v>39</v>
      </c>
      <c r="AA5" s="108" t="s">
        <v>40</v>
      </c>
      <c r="AB5" s="108" t="s">
        <v>41</v>
      </c>
      <c r="AC5" s="75"/>
      <c r="AD5" s="56" t="s">
        <v>42</v>
      </c>
      <c r="AE5" s="56" t="s">
        <v>43</v>
      </c>
      <c r="AF5" s="56"/>
      <c r="AG5" s="36">
        <f t="shared" ref="AG5:AG83" ca="1" si="1">DATEDIF(O5,TODAY(),"y")</f>
        <v>40</v>
      </c>
    </row>
    <row r="6" spans="1:33" s="36" customFormat="1" ht="32.25" customHeight="1">
      <c r="A6" s="25">
        <f>IF(C6=0,"",SUBTOTAL(3,C$5:C6))</f>
        <v>2</v>
      </c>
      <c r="B6" s="343">
        <v>2</v>
      </c>
      <c r="C6" s="25" t="s">
        <v>44</v>
      </c>
      <c r="D6" s="25" t="str">
        <f>VLOOKUP(C6,Sheet4!$A$1:$B$300,2,0)</f>
        <v>5496032611</v>
      </c>
      <c r="E6" s="63" t="s">
        <v>45</v>
      </c>
      <c r="F6" s="63"/>
      <c r="G6" s="774">
        <f>VLOOKUP(C6,'chuyển xếp 2024'!$C$5:$W$328,17,0)</f>
        <v>23000000</v>
      </c>
      <c r="H6" s="774">
        <f>VLOOKUP(C6,'chuyển xếp 2024'!$C$5:$W$328,19,0)</f>
        <v>0</v>
      </c>
      <c r="I6" s="63" t="s">
        <v>32</v>
      </c>
      <c r="J6" s="63">
        <f t="shared" ref="J6:J72" si="2">IF(I6="nữ",0,1)</f>
        <v>1</v>
      </c>
      <c r="K6" s="63" t="s">
        <v>33</v>
      </c>
      <c r="L6" s="63" t="s">
        <v>34</v>
      </c>
      <c r="M6" s="854" t="s">
        <v>4292</v>
      </c>
      <c r="N6" s="56"/>
      <c r="O6" s="106">
        <v>26344</v>
      </c>
      <c r="P6" s="107">
        <v>34243</v>
      </c>
      <c r="Q6" s="56" t="s">
        <v>36</v>
      </c>
      <c r="R6" s="56"/>
      <c r="S6" s="56" t="str">
        <f t="shared" ca="1" si="0"/>
        <v xml:space="preserve">32 NĂM 10 THÁNG 18 NGÀY </v>
      </c>
      <c r="T6" s="80" t="s">
        <v>47</v>
      </c>
      <c r="U6" s="80" t="str">
        <f>VLOOKUP(C6,Sheet5!$B$2:$G$253,6,0)</f>
        <v>034072016055</v>
      </c>
      <c r="V6" s="80"/>
      <c r="W6" s="75">
        <v>44522</v>
      </c>
      <c r="X6" s="75"/>
      <c r="Y6" s="46" t="s">
        <v>232</v>
      </c>
      <c r="Z6" s="108" t="s">
        <v>48</v>
      </c>
      <c r="AA6" s="108" t="s">
        <v>49</v>
      </c>
      <c r="AB6" s="108" t="s">
        <v>49</v>
      </c>
      <c r="AC6" s="75"/>
      <c r="AD6" s="56" t="s">
        <v>50</v>
      </c>
      <c r="AE6" s="56" t="s">
        <v>51</v>
      </c>
      <c r="AF6" s="56"/>
      <c r="AG6" s="36">
        <f t="shared" ca="1" si="1"/>
        <v>54</v>
      </c>
    </row>
    <row r="7" spans="1:33" s="36" customFormat="1" ht="18" customHeight="1">
      <c r="A7" s="25">
        <f>IF(C7=0,"",SUBTOTAL(3,C$5:C7))</f>
        <v>3</v>
      </c>
      <c r="B7" s="343">
        <v>3</v>
      </c>
      <c r="C7" s="25" t="s">
        <v>132</v>
      </c>
      <c r="D7" s="25" t="str">
        <f>VLOOKUP(C7,Sheet4!$A$1:$B$300,2,0)</f>
        <v>5402005143</v>
      </c>
      <c r="E7" s="63" t="s">
        <v>133</v>
      </c>
      <c r="F7" s="63"/>
      <c r="G7" s="774">
        <f>VLOOKUP(C7,'chuyển xếp 2024'!$C$5:$W$328,17,0)</f>
        <v>21850000</v>
      </c>
      <c r="H7" s="774"/>
      <c r="I7" s="63" t="s">
        <v>32</v>
      </c>
      <c r="J7" s="63">
        <f t="shared" si="2"/>
        <v>1</v>
      </c>
      <c r="K7" s="63" t="s">
        <v>33</v>
      </c>
      <c r="L7" s="63" t="s">
        <v>134</v>
      </c>
      <c r="M7" s="63" t="s">
        <v>2744</v>
      </c>
      <c r="N7" s="56" t="s">
        <v>1848</v>
      </c>
      <c r="O7" s="106">
        <v>28775</v>
      </c>
      <c r="P7" s="107">
        <v>37104</v>
      </c>
      <c r="Q7" s="56" t="s">
        <v>36</v>
      </c>
      <c r="R7" s="56" t="s">
        <v>137</v>
      </c>
      <c r="S7" s="56" t="str">
        <f t="shared" ca="1" si="0"/>
        <v xml:space="preserve">25 NĂM 0 THÁNG 18 NGÀY </v>
      </c>
      <c r="T7" s="80" t="s">
        <v>138</v>
      </c>
      <c r="U7" s="80" t="str">
        <f>VLOOKUP(C7,Sheet5!$B$2:$G$253,6,0)</f>
        <v>089078019969</v>
      </c>
      <c r="V7" s="80"/>
      <c r="W7" s="75"/>
      <c r="X7" s="75"/>
      <c r="Y7" s="46" t="s">
        <v>232</v>
      </c>
      <c r="Z7" s="108" t="s">
        <v>139</v>
      </c>
      <c r="AA7" s="46" t="s">
        <v>140</v>
      </c>
      <c r="AB7" s="46" t="s">
        <v>141</v>
      </c>
      <c r="AC7" s="332" t="s">
        <v>142</v>
      </c>
      <c r="AD7" s="56" t="s">
        <v>50</v>
      </c>
      <c r="AE7" s="56" t="s">
        <v>143</v>
      </c>
      <c r="AF7" s="56" t="s">
        <v>73</v>
      </c>
      <c r="AG7" s="36">
        <f t="shared" ca="1" si="1"/>
        <v>47</v>
      </c>
    </row>
    <row r="8" spans="1:33" s="36" customFormat="1">
      <c r="A8" s="25">
        <f>IF(C8=0,"",SUBTOTAL(3,C$5:C8))</f>
        <v>4</v>
      </c>
      <c r="B8" s="343">
        <v>4</v>
      </c>
      <c r="C8" s="86" t="s">
        <v>662</v>
      </c>
      <c r="D8" s="25" t="str">
        <f>VLOOKUP(C8,Sheet4!$A$1:$B$300,2,0)</f>
        <v>6506006858</v>
      </c>
      <c r="E8" s="87" t="s">
        <v>663</v>
      </c>
      <c r="F8" s="87"/>
      <c r="G8" s="774">
        <f>VLOOKUP(C8,'chuyển xếp 2024'!$C$5:$W$328,17,0)</f>
        <v>21850000</v>
      </c>
      <c r="H8" s="774"/>
      <c r="I8" s="87" t="s">
        <v>32</v>
      </c>
      <c r="J8" s="63">
        <f t="shared" si="2"/>
        <v>1</v>
      </c>
      <c r="K8" s="63" t="s">
        <v>33</v>
      </c>
      <c r="L8" s="63" t="s">
        <v>34</v>
      </c>
      <c r="M8" s="87" t="s">
        <v>2743</v>
      </c>
      <c r="N8" s="46" t="s">
        <v>386</v>
      </c>
      <c r="O8" s="106">
        <v>29335</v>
      </c>
      <c r="P8" s="107">
        <v>39052</v>
      </c>
      <c r="Q8" s="625" t="s">
        <v>36</v>
      </c>
      <c r="R8" s="56" t="s">
        <v>665</v>
      </c>
      <c r="S8" s="56" t="str">
        <f t="shared" ca="1" si="0"/>
        <v xml:space="preserve">19 NĂM 8 THÁNG 18 NGÀY </v>
      </c>
      <c r="T8" s="523">
        <v>212021584</v>
      </c>
      <c r="U8" s="80" t="str">
        <f>VLOOKUP(C8,Sheet5!$B$2:$G$253,6,0)</f>
        <v>051080007405</v>
      </c>
      <c r="V8" s="80"/>
      <c r="W8" s="75">
        <v>40938</v>
      </c>
      <c r="X8" s="75"/>
      <c r="Y8" s="46" t="s">
        <v>232</v>
      </c>
      <c r="Z8" s="108" t="s">
        <v>666</v>
      </c>
      <c r="AA8" s="46" t="s">
        <v>667</v>
      </c>
      <c r="AB8" s="46"/>
      <c r="AC8" s="66"/>
      <c r="AD8" s="625" t="s">
        <v>50</v>
      </c>
      <c r="AE8" s="625" t="s">
        <v>72</v>
      </c>
      <c r="AF8" s="56" t="s">
        <v>510</v>
      </c>
      <c r="AG8" s="36">
        <f t="shared" ca="1" si="1"/>
        <v>46</v>
      </c>
    </row>
    <row r="9" spans="1:33" s="624" customFormat="1">
      <c r="A9" s="25">
        <f>IF(C9=0,"",SUBTOTAL(3,C$5:C9))</f>
        <v>5</v>
      </c>
      <c r="B9" s="25">
        <v>5</v>
      </c>
      <c r="C9" s="66" t="s">
        <v>293</v>
      </c>
      <c r="D9" s="25" t="str">
        <f>VLOOKUP(C9,Sheet4!$A$1:$B$300,2,0)</f>
        <v>8616014612</v>
      </c>
      <c r="E9" s="46" t="s">
        <v>294</v>
      </c>
      <c r="F9" s="46"/>
      <c r="G9" s="774">
        <f>VLOOKUP(C9,'chuyển xếp 2024'!$C$5:$W$328,17,0)</f>
        <v>6579000</v>
      </c>
      <c r="H9" s="774">
        <f>VLOOKUP(C9,'chuyển xếp 2024'!$C$5:$W$328,19,0)</f>
        <v>0</v>
      </c>
      <c r="I9" s="46" t="s">
        <v>63</v>
      </c>
      <c r="J9" s="63">
        <f t="shared" si="2"/>
        <v>0</v>
      </c>
      <c r="K9" s="56" t="s">
        <v>33</v>
      </c>
      <c r="L9" s="56" t="s">
        <v>34</v>
      </c>
      <c r="M9" s="108"/>
      <c r="N9" s="56" t="s">
        <v>288</v>
      </c>
      <c r="O9" s="75">
        <v>34643</v>
      </c>
      <c r="P9" s="107">
        <v>44713</v>
      </c>
      <c r="Q9" s="56" t="s">
        <v>36</v>
      </c>
      <c r="R9" s="56" t="s">
        <v>295</v>
      </c>
      <c r="S9" s="56" t="str">
        <f t="shared" ca="1" si="0"/>
        <v xml:space="preserve">4 NĂM 2 THÁNG 18 NGÀY </v>
      </c>
      <c r="T9" s="523" t="s">
        <v>296</v>
      </c>
      <c r="U9" s="80" t="str">
        <f>VLOOKUP(C9,Sheet5!$B$2:$G$253,6,0)</f>
        <v>087194013763</v>
      </c>
      <c r="V9" s="80"/>
      <c r="W9" s="75">
        <v>40353</v>
      </c>
      <c r="X9" s="75"/>
      <c r="Y9" s="46" t="s">
        <v>232</v>
      </c>
      <c r="Z9" s="108" t="s">
        <v>297</v>
      </c>
      <c r="AA9" s="108" t="s">
        <v>297</v>
      </c>
      <c r="AB9" s="46"/>
      <c r="AC9" s="66" t="s">
        <v>298</v>
      </c>
      <c r="AD9" s="155" t="s">
        <v>50</v>
      </c>
      <c r="AE9" s="155" t="s">
        <v>299</v>
      </c>
      <c r="AF9" s="56" t="s">
        <v>60</v>
      </c>
      <c r="AG9" s="36">
        <f t="shared" ca="1" si="1"/>
        <v>31</v>
      </c>
    </row>
    <row r="10" spans="1:33" s="36" customFormat="1" ht="18" customHeight="1">
      <c r="A10" s="25">
        <f>IF(C10=0,"",SUBTOTAL(3,C$5:C10))</f>
        <v>6</v>
      </c>
      <c r="B10" s="25">
        <v>1</v>
      </c>
      <c r="C10" s="25" t="s">
        <v>52</v>
      </c>
      <c r="D10" s="25" t="str">
        <f>VLOOKUP(C10,Sheet4!$A$1:$B$300,2,0)</f>
        <v>9212004554</v>
      </c>
      <c r="E10" s="63" t="s">
        <v>53</v>
      </c>
      <c r="F10" s="63"/>
      <c r="G10" s="774">
        <f>VLOOKUP(C10,'chuyển xếp 2024'!$C$5:$W$328,17,0)</f>
        <v>7673000</v>
      </c>
      <c r="H10" s="774">
        <f>VLOOKUP(C10,'chuyển xếp 2024'!$C$5:$W$328,19,0)</f>
        <v>2365000</v>
      </c>
      <c r="I10" s="63" t="s">
        <v>32</v>
      </c>
      <c r="J10" s="63">
        <f t="shared" si="2"/>
        <v>1</v>
      </c>
      <c r="K10" s="63" t="s">
        <v>33</v>
      </c>
      <c r="L10" s="63" t="s">
        <v>34</v>
      </c>
      <c r="M10" s="63" t="s">
        <v>135</v>
      </c>
      <c r="N10" s="56" t="s">
        <v>1856</v>
      </c>
      <c r="O10" s="106">
        <v>32952</v>
      </c>
      <c r="P10" s="107">
        <v>41609</v>
      </c>
      <c r="Q10" s="56" t="s">
        <v>36</v>
      </c>
      <c r="R10" s="56" t="s">
        <v>54</v>
      </c>
      <c r="S10" s="56" t="str">
        <f t="shared" ca="1" si="0"/>
        <v xml:space="preserve">12 NĂM 8 THÁNG 18 NGÀY </v>
      </c>
      <c r="T10" s="80" t="s">
        <v>55</v>
      </c>
      <c r="U10" s="80" t="str">
        <f>VLOOKUP(C10,Sheet5!$B$2:$G$253,6,0)</f>
        <v>092090014793</v>
      </c>
      <c r="V10" s="80"/>
      <c r="W10" s="75"/>
      <c r="X10" s="75"/>
      <c r="Y10" s="46" t="s">
        <v>232</v>
      </c>
      <c r="Z10" s="108" t="s">
        <v>56</v>
      </c>
      <c r="AA10" s="46" t="s">
        <v>57</v>
      </c>
      <c r="AB10" s="46" t="s">
        <v>57</v>
      </c>
      <c r="AC10" s="47" t="s">
        <v>58</v>
      </c>
      <c r="AD10" s="56" t="s">
        <v>50</v>
      </c>
      <c r="AE10" s="56" t="s">
        <v>59</v>
      </c>
      <c r="AF10" s="56" t="s">
        <v>60</v>
      </c>
      <c r="AG10" s="36">
        <f t="shared" ca="1" si="1"/>
        <v>36</v>
      </c>
    </row>
    <row r="11" spans="1:33" s="36" customFormat="1" ht="18" customHeight="1">
      <c r="A11" s="25">
        <f>IF(C11=0,"",SUBTOTAL(3,C$5:C11))</f>
        <v>7</v>
      </c>
      <c r="B11" s="25">
        <v>2</v>
      </c>
      <c r="C11" s="25" t="s">
        <v>61</v>
      </c>
      <c r="D11" s="25" t="str">
        <f>VLOOKUP(C11,Sheet4!$A$1:$B$300,2,0)</f>
        <v>9212004139</v>
      </c>
      <c r="E11" s="63" t="s">
        <v>62</v>
      </c>
      <c r="F11" s="63"/>
      <c r="G11" s="774">
        <f>VLOOKUP(C11,'chuyển xếp 2024'!$C$5:$W$328,17,0)</f>
        <v>7673000</v>
      </c>
      <c r="H11" s="774">
        <f>VLOOKUP(C11,'chuyển xếp 2024'!$C$5:$W$328,19,0)</f>
        <v>1892000</v>
      </c>
      <c r="I11" s="63" t="s">
        <v>63</v>
      </c>
      <c r="J11" s="63">
        <f t="shared" si="2"/>
        <v>0</v>
      </c>
      <c r="K11" s="63" t="s">
        <v>33</v>
      </c>
      <c r="L11" s="63" t="s">
        <v>34</v>
      </c>
      <c r="M11" s="63" t="s">
        <v>64</v>
      </c>
      <c r="N11" s="56" t="s">
        <v>1856</v>
      </c>
      <c r="O11" s="106">
        <v>32616</v>
      </c>
      <c r="P11" s="107">
        <v>40977</v>
      </c>
      <c r="Q11" s="56" t="s">
        <v>36</v>
      </c>
      <c r="R11" s="56" t="s">
        <v>66</v>
      </c>
      <c r="S11" s="56" t="str">
        <f t="shared" ca="1" si="0"/>
        <v xml:space="preserve">14 NĂM 5 THÁNG 10 NGÀY </v>
      </c>
      <c r="T11" s="80" t="s">
        <v>67</v>
      </c>
      <c r="U11" s="80" t="str">
        <f>VLOOKUP(C11,Sheet5!$B$2:$G$253,6,0)</f>
        <v>094189000207</v>
      </c>
      <c r="V11" s="80"/>
      <c r="W11" s="75">
        <v>38540</v>
      </c>
      <c r="X11" s="75"/>
      <c r="Y11" s="46" t="s">
        <v>232</v>
      </c>
      <c r="Z11" s="108" t="s">
        <v>69</v>
      </c>
      <c r="AA11" s="46" t="s">
        <v>70</v>
      </c>
      <c r="AB11" s="46" t="s">
        <v>70</v>
      </c>
      <c r="AC11" s="332" t="s">
        <v>71</v>
      </c>
      <c r="AD11" s="56" t="s">
        <v>50</v>
      </c>
      <c r="AE11" s="56" t="s">
        <v>72</v>
      </c>
      <c r="AF11" s="56" t="s">
        <v>73</v>
      </c>
      <c r="AG11" s="36">
        <f t="shared" ca="1" si="1"/>
        <v>37</v>
      </c>
    </row>
    <row r="12" spans="1:33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25" t="str">
        <f>VLOOKUP(C12,Sheet4!$A$1:$B$300,2,0)</f>
        <v>9221356007</v>
      </c>
      <c r="E12" s="67" t="s">
        <v>102</v>
      </c>
      <c r="F12" s="67"/>
      <c r="G12" s="774">
        <f>VLOOKUP(C12,'chuyển xếp 2024'!$C$5:$W$328,17,0)</f>
        <v>7105000</v>
      </c>
      <c r="H12" s="774">
        <f>VLOOKUP(C12,'chuyển xếp 2024'!$C$5:$W$328,19,0)</f>
        <v>0</v>
      </c>
      <c r="I12" s="63" t="s">
        <v>63</v>
      </c>
      <c r="J12" s="63">
        <f t="shared" si="2"/>
        <v>0</v>
      </c>
      <c r="K12" s="63" t="s">
        <v>33</v>
      </c>
      <c r="L12" s="63" t="s">
        <v>34</v>
      </c>
      <c r="M12" s="63"/>
      <c r="N12" s="56" t="s">
        <v>1856</v>
      </c>
      <c r="O12" s="75">
        <v>34769</v>
      </c>
      <c r="P12" s="75">
        <v>43282</v>
      </c>
      <c r="Q12" s="56" t="s">
        <v>36</v>
      </c>
      <c r="R12" s="66" t="s">
        <v>103</v>
      </c>
      <c r="S12" s="56" t="str">
        <f t="shared" ca="1" si="0"/>
        <v xml:space="preserve">8 NĂM 1 THÁNG 18 NGÀY </v>
      </c>
      <c r="T12" s="523" t="s">
        <v>104</v>
      </c>
      <c r="U12" s="80" t="str">
        <f>VLOOKUP(C12,Sheet5!$B$2:$G$253,6,0)</f>
        <v>092195009932</v>
      </c>
      <c r="V12" s="80"/>
      <c r="W12" s="75">
        <v>41193</v>
      </c>
      <c r="X12" s="75"/>
      <c r="Y12" s="46" t="s">
        <v>232</v>
      </c>
      <c r="Z12" s="108" t="s">
        <v>97</v>
      </c>
      <c r="AA12" s="46" t="s">
        <v>105</v>
      </c>
      <c r="AB12" s="46" t="s">
        <v>105</v>
      </c>
      <c r="AC12" s="332" t="s">
        <v>106</v>
      </c>
      <c r="AD12" s="56" t="s">
        <v>50</v>
      </c>
      <c r="AE12" s="56" t="s">
        <v>107</v>
      </c>
      <c r="AF12" s="56" t="s">
        <v>60</v>
      </c>
      <c r="AG12" s="36">
        <f t="shared" ca="1" si="1"/>
        <v>31</v>
      </c>
    </row>
    <row r="13" spans="1:33" s="36" customFormat="1" ht="18" customHeight="1">
      <c r="A13" s="25">
        <f>IF(C13=0,"",SUBTOTAL(3,C$5:C13))</f>
        <v>9</v>
      </c>
      <c r="B13" s="25">
        <v>4</v>
      </c>
      <c r="C13" s="66" t="s">
        <v>108</v>
      </c>
      <c r="D13" s="25" t="str">
        <f>VLOOKUP(C13,Sheet4!$A$1:$B$300,2,0)</f>
        <v>8722989947</v>
      </c>
      <c r="E13" s="67" t="s">
        <v>109</v>
      </c>
      <c r="F13" s="67"/>
      <c r="G13" s="774">
        <f>VLOOKUP(C13,'chuyển xếp 2024'!$C$5:$W$328,17,0)</f>
        <v>7105000</v>
      </c>
      <c r="H13" s="774">
        <f>VLOOKUP(C13,'chuyển xếp 2024'!$C$5:$W$328,19,0)</f>
        <v>0</v>
      </c>
      <c r="I13" s="63" t="s">
        <v>32</v>
      </c>
      <c r="J13" s="63">
        <f t="shared" si="2"/>
        <v>1</v>
      </c>
      <c r="K13" s="63" t="s">
        <v>33</v>
      </c>
      <c r="L13" s="63" t="s">
        <v>34</v>
      </c>
      <c r="M13" s="63"/>
      <c r="N13" s="56" t="s">
        <v>1856</v>
      </c>
      <c r="O13" s="75">
        <v>35312</v>
      </c>
      <c r="P13" s="75">
        <v>43647</v>
      </c>
      <c r="Q13" s="67" t="s">
        <v>36</v>
      </c>
      <c r="R13" s="67" t="s">
        <v>110</v>
      </c>
      <c r="S13" s="56" t="str">
        <f t="shared" ca="1" si="0"/>
        <v xml:space="preserve">7 NĂM 1 THÁNG 18 NGÀY </v>
      </c>
      <c r="T13" s="46">
        <v>341841411</v>
      </c>
      <c r="U13" s="80" t="str">
        <f>VLOOKUP(C13,Sheet5!$B$2:$G$253,6,0)</f>
        <v>087096014501</v>
      </c>
      <c r="V13" s="80"/>
      <c r="W13" s="75">
        <v>41081</v>
      </c>
      <c r="X13" s="75"/>
      <c r="Y13" s="46" t="s">
        <v>232</v>
      </c>
      <c r="Z13" s="108" t="s">
        <v>111</v>
      </c>
      <c r="AA13" s="46" t="s">
        <v>112</v>
      </c>
      <c r="AB13" s="46" t="s">
        <v>112</v>
      </c>
      <c r="AC13" s="332" t="s">
        <v>113</v>
      </c>
      <c r="AD13" s="56" t="s">
        <v>50</v>
      </c>
      <c r="AE13" s="56" t="s">
        <v>114</v>
      </c>
      <c r="AF13" s="56" t="s">
        <v>60</v>
      </c>
      <c r="AG13" s="36">
        <f t="shared" ca="1" si="1"/>
        <v>29</v>
      </c>
    </row>
    <row r="14" spans="1:33" s="36" customFormat="1" ht="18" customHeight="1">
      <c r="A14" s="25">
        <f>IF(C14=0,"",SUBTOTAL(3,C$5:C14))</f>
        <v>10</v>
      </c>
      <c r="B14" s="25">
        <v>5</v>
      </c>
      <c r="C14" s="66" t="s">
        <v>115</v>
      </c>
      <c r="D14" s="25" t="s">
        <v>2031</v>
      </c>
      <c r="E14" s="67" t="s">
        <v>116</v>
      </c>
      <c r="F14" s="67"/>
      <c r="G14" s="774">
        <f>VLOOKUP(C14,'chuyển xếp 2024'!$C$5:$W$328,17,0)</f>
        <v>7105000</v>
      </c>
      <c r="H14" s="774">
        <f>VLOOKUP(C14,'chuyển xếp 2024'!$C$5:$W$328,19,0)</f>
        <v>0</v>
      </c>
      <c r="I14" s="63" t="s">
        <v>63</v>
      </c>
      <c r="J14" s="63">
        <f t="shared" si="2"/>
        <v>0</v>
      </c>
      <c r="K14" s="63" t="s">
        <v>33</v>
      </c>
      <c r="L14" s="63" t="s">
        <v>34</v>
      </c>
      <c r="M14" s="63"/>
      <c r="N14" s="56" t="s">
        <v>1856</v>
      </c>
      <c r="O14" s="75">
        <v>35554</v>
      </c>
      <c r="P14" s="75">
        <v>44349</v>
      </c>
      <c r="Q14" s="67" t="s">
        <v>36</v>
      </c>
      <c r="R14" s="67" t="s">
        <v>118</v>
      </c>
      <c r="S14" s="56" t="str">
        <f t="shared" ca="1" si="0"/>
        <v xml:space="preserve">5 NĂM 2 THÁNG 17 NGÀY </v>
      </c>
      <c r="T14" s="514" t="s">
        <v>1397</v>
      </c>
      <c r="U14" s="80" t="str">
        <f>VLOOKUP(C14,Sheet5!$B$2:$G$253,6,0)</f>
        <v>089197013110</v>
      </c>
      <c r="V14" s="80"/>
      <c r="W14" s="75">
        <v>44916</v>
      </c>
      <c r="X14" s="75"/>
      <c r="Y14" s="46" t="s">
        <v>232</v>
      </c>
      <c r="Z14" s="108" t="s">
        <v>119</v>
      </c>
      <c r="AA14" s="46" t="s">
        <v>120</v>
      </c>
      <c r="AB14" s="46" t="s">
        <v>121</v>
      </c>
      <c r="AC14" s="332" t="s">
        <v>122</v>
      </c>
      <c r="AD14" s="56" t="s">
        <v>50</v>
      </c>
      <c r="AE14" s="56" t="s">
        <v>123</v>
      </c>
      <c r="AF14" s="56" t="s">
        <v>60</v>
      </c>
      <c r="AG14" s="36">
        <f t="shared" ca="1" si="1"/>
        <v>29</v>
      </c>
    </row>
    <row r="15" spans="1:33" s="36" customFormat="1" ht="18" customHeight="1">
      <c r="A15" s="25">
        <f>IF(C15=0,"",SUBTOTAL(3,C$5:C15))</f>
        <v>11</v>
      </c>
      <c r="B15" s="25">
        <v>6</v>
      </c>
      <c r="C15" s="25" t="s">
        <v>164</v>
      </c>
      <c r="D15" s="25" t="str">
        <f>VLOOKUP(C15,Sheet4!$A$1:$B$300,2,0)</f>
        <v>5499003403</v>
      </c>
      <c r="E15" s="63" t="s">
        <v>165</v>
      </c>
      <c r="F15" s="63"/>
      <c r="G15" s="774">
        <f>VLOOKUP(C15,'chuyển xếp 2024'!$C$5:$W$328,17,0)</f>
        <v>6375000</v>
      </c>
      <c r="H15" s="774">
        <f>VLOOKUP(C15,'chuyển xếp 2024'!$C$5:$W$328,19,0)</f>
        <v>0</v>
      </c>
      <c r="I15" s="63" t="s">
        <v>63</v>
      </c>
      <c r="J15" s="63">
        <f t="shared" si="2"/>
        <v>0</v>
      </c>
      <c r="K15" s="63" t="s">
        <v>33</v>
      </c>
      <c r="L15" s="63" t="s">
        <v>34</v>
      </c>
      <c r="M15" s="63"/>
      <c r="N15" s="56" t="s">
        <v>1856</v>
      </c>
      <c r="O15" s="106">
        <v>29150</v>
      </c>
      <c r="P15" s="107">
        <v>41744</v>
      </c>
      <c r="Q15" s="56" t="s">
        <v>36</v>
      </c>
      <c r="R15" s="56" t="s">
        <v>166</v>
      </c>
      <c r="S15" s="56" t="str">
        <f t="shared" ca="1" si="0"/>
        <v xml:space="preserve">12 NĂM 4 THÁNG 4 NGÀY </v>
      </c>
      <c r="T15" s="80" t="s">
        <v>167</v>
      </c>
      <c r="U15" s="80" t="str">
        <f>VLOOKUP(C15,Sheet5!$B$2:$G$253,6,0)</f>
        <v>036179013255</v>
      </c>
      <c r="V15" s="80"/>
      <c r="W15" s="75"/>
      <c r="X15" s="75"/>
      <c r="Y15" s="46" t="s">
        <v>232</v>
      </c>
      <c r="Z15" s="108" t="s">
        <v>168</v>
      </c>
      <c r="AA15" s="46" t="s">
        <v>169</v>
      </c>
      <c r="AB15" s="46" t="s">
        <v>169</v>
      </c>
      <c r="AC15" s="332" t="s">
        <v>170</v>
      </c>
      <c r="AD15" s="56" t="s">
        <v>93</v>
      </c>
      <c r="AE15" s="56" t="s">
        <v>100</v>
      </c>
      <c r="AF15" s="56" t="s">
        <v>60</v>
      </c>
      <c r="AG15" s="36">
        <f t="shared" ca="1" si="1"/>
        <v>46</v>
      </c>
    </row>
    <row r="16" spans="1:33" s="36" customFormat="1" ht="18" customHeight="1">
      <c r="A16" s="25">
        <f>IF(C16=0,"",SUBTOTAL(3,C$5:C16))</f>
        <v>12</v>
      </c>
      <c r="B16" s="25">
        <v>7</v>
      </c>
      <c r="C16" s="69" t="s">
        <v>197</v>
      </c>
      <c r="D16" s="25" t="str">
        <f>VLOOKUP(C16,Sheet4!$A$1:$B$300,2,0)</f>
        <v>9208007865</v>
      </c>
      <c r="E16" s="70" t="s">
        <v>198</v>
      </c>
      <c r="F16" s="70"/>
      <c r="G16" s="774">
        <f>VLOOKUP(C16,'chuyển xếp 2024'!$C$5:$W$328,17,0)</f>
        <v>8287000</v>
      </c>
      <c r="H16" s="774">
        <f>VLOOKUP(C16,'chuyển xếp 2024'!$C$5:$W$328,19,0)</f>
        <v>0</v>
      </c>
      <c r="I16" s="63" t="s">
        <v>63</v>
      </c>
      <c r="J16" s="63">
        <f t="shared" si="2"/>
        <v>0</v>
      </c>
      <c r="K16" s="63" t="s">
        <v>33</v>
      </c>
      <c r="L16" s="63" t="s">
        <v>34</v>
      </c>
      <c r="M16" s="67"/>
      <c r="N16" s="56" t="s">
        <v>1856</v>
      </c>
      <c r="O16" s="106">
        <v>30333</v>
      </c>
      <c r="P16" s="107">
        <v>39539</v>
      </c>
      <c r="Q16" s="67" t="s">
        <v>36</v>
      </c>
      <c r="R16" s="56" t="s">
        <v>199</v>
      </c>
      <c r="S16" s="56" t="str">
        <f t="shared" ca="1" si="0"/>
        <v xml:space="preserve">18 NĂM 4 THÁNG 18 NGÀY </v>
      </c>
      <c r="T16" s="80" t="s">
        <v>200</v>
      </c>
      <c r="U16" s="80" t="str">
        <f>VLOOKUP(C16,Sheet5!$B$2:$G$253,6,0)</f>
        <v>093183000309</v>
      </c>
      <c r="V16" s="80"/>
      <c r="W16" s="75"/>
      <c r="X16" s="75"/>
      <c r="Y16" s="46" t="s">
        <v>232</v>
      </c>
      <c r="Z16" s="108" t="s">
        <v>201</v>
      </c>
      <c r="AA16" s="46" t="s">
        <v>202</v>
      </c>
      <c r="AB16" s="46" t="s">
        <v>202</v>
      </c>
      <c r="AC16" s="66"/>
      <c r="AD16" s="46" t="s">
        <v>50</v>
      </c>
      <c r="AE16" s="46" t="s">
        <v>72</v>
      </c>
      <c r="AF16" s="56" t="s">
        <v>60</v>
      </c>
      <c r="AG16" s="36">
        <f t="shared" ca="1" si="1"/>
        <v>43</v>
      </c>
    </row>
    <row r="17" spans="1:33" s="36" customFormat="1" ht="18" customHeight="1">
      <c r="A17" s="25">
        <f>IF(C17=0,"",SUBTOTAL(3,C$5:C17))</f>
        <v>13</v>
      </c>
      <c r="B17" s="25">
        <v>8</v>
      </c>
      <c r="C17" s="69" t="s">
        <v>1956</v>
      </c>
      <c r="D17" s="25" t="str">
        <f>VLOOKUP(C17,Sheet4!$A$1:$B$300,2,0)</f>
        <v>9222378283</v>
      </c>
      <c r="E17" s="70" t="s">
        <v>1952</v>
      </c>
      <c r="F17" s="70"/>
      <c r="G17" s="774">
        <f>VLOOKUP(C17,'chuyển xếp 2024'!$C$5:$W$328,17,0)</f>
        <v>6579000</v>
      </c>
      <c r="H17" s="774">
        <f>VLOOKUP(C17,'chuyển xếp 2024'!$C$5:$W$328,19,0)</f>
        <v>0</v>
      </c>
      <c r="I17" s="63" t="s">
        <v>32</v>
      </c>
      <c r="J17" s="63">
        <f t="shared" si="2"/>
        <v>1</v>
      </c>
      <c r="K17" s="63" t="s">
        <v>33</v>
      </c>
      <c r="L17" s="63" t="s">
        <v>34</v>
      </c>
      <c r="M17" s="67"/>
      <c r="N17" s="56" t="s">
        <v>1856</v>
      </c>
      <c r="O17" s="106">
        <v>36024</v>
      </c>
      <c r="P17" s="107">
        <v>45231</v>
      </c>
      <c r="Q17" s="67" t="s">
        <v>36</v>
      </c>
      <c r="R17" s="56" t="s">
        <v>1972</v>
      </c>
      <c r="S17" s="56" t="str">
        <f t="shared" ca="1" si="0"/>
        <v xml:space="preserve">2 NĂM 9 THÁNG 18 NGÀY </v>
      </c>
      <c r="T17" s="80" t="s">
        <v>1973</v>
      </c>
      <c r="U17" s="80" t="s">
        <v>1973</v>
      </c>
      <c r="V17" s="80"/>
      <c r="W17" s="75" t="s">
        <v>1974</v>
      </c>
      <c r="X17" s="75"/>
      <c r="Y17" s="46" t="s">
        <v>232</v>
      </c>
      <c r="Z17" s="108" t="s">
        <v>1975</v>
      </c>
      <c r="AA17" s="46" t="s">
        <v>1976</v>
      </c>
      <c r="AB17" s="46"/>
      <c r="AC17" s="66"/>
      <c r="AD17" s="46" t="s">
        <v>50</v>
      </c>
      <c r="AE17" s="46" t="s">
        <v>434</v>
      </c>
      <c r="AF17" s="56" t="s">
        <v>60</v>
      </c>
      <c r="AG17" s="36">
        <f t="shared" ca="1" si="1"/>
        <v>28</v>
      </c>
    </row>
    <row r="18" spans="1:33" s="36" customFormat="1" ht="18" customHeight="1">
      <c r="A18" s="25">
        <f>IF(C18=0,"",SUBTOTAL(3,C$5:C18))</f>
        <v>14</v>
      </c>
      <c r="B18" s="25">
        <v>9</v>
      </c>
      <c r="C18" s="69" t="s">
        <v>2460</v>
      </c>
      <c r="D18" s="25" t="str">
        <f>VLOOKUP(C18,Sheet4!$A$1:$B$300,2,0)</f>
        <v>9320886452</v>
      </c>
      <c r="E18" s="70" t="s">
        <v>1221</v>
      </c>
      <c r="F18" s="70"/>
      <c r="G18" s="774">
        <f>VLOOKUP(C18,'chuyển xếp 2024'!$C$5:$W$328,17,0)</f>
        <v>5466000</v>
      </c>
      <c r="H18" s="774">
        <f>VLOOKUP(C18,'chuyển xếp 2024'!$C$5:$W$328,19,0)</f>
        <v>0</v>
      </c>
      <c r="I18" s="63" t="s">
        <v>32</v>
      </c>
      <c r="J18" s="63">
        <f t="shared" si="2"/>
        <v>1</v>
      </c>
      <c r="K18" s="63" t="s">
        <v>33</v>
      </c>
      <c r="L18" s="63" t="s">
        <v>34</v>
      </c>
      <c r="M18" s="67"/>
      <c r="N18" s="56" t="s">
        <v>1856</v>
      </c>
      <c r="O18" s="106">
        <v>37034</v>
      </c>
      <c r="P18" s="107">
        <v>45444</v>
      </c>
      <c r="Q18" s="67" t="s">
        <v>36</v>
      </c>
      <c r="R18" s="56" t="s">
        <v>2461</v>
      </c>
      <c r="S18" s="56" t="str">
        <f t="shared" ca="1" si="0"/>
        <v xml:space="preserve">2 NĂM 2 THÁNG 18 NGÀY </v>
      </c>
      <c r="T18" s="80">
        <v>93201003354</v>
      </c>
      <c r="U18" s="80" t="s">
        <v>2466</v>
      </c>
      <c r="V18" s="80"/>
      <c r="W18" s="75">
        <v>44326</v>
      </c>
      <c r="X18" s="75"/>
      <c r="Y18" s="46" t="s">
        <v>232</v>
      </c>
      <c r="Z18" s="108" t="s">
        <v>2462</v>
      </c>
      <c r="AA18" s="46" t="s">
        <v>2463</v>
      </c>
      <c r="AB18" s="46"/>
      <c r="AC18" s="66"/>
      <c r="AD18" s="46" t="s">
        <v>130</v>
      </c>
      <c r="AE18" s="46" t="s">
        <v>2464</v>
      </c>
      <c r="AF18" s="56" t="s">
        <v>60</v>
      </c>
      <c r="AG18" s="36">
        <f t="shared" ca="1" si="1"/>
        <v>25</v>
      </c>
    </row>
    <row r="19" spans="1:33" s="36" customFormat="1" ht="18" customHeight="1">
      <c r="A19" s="25">
        <f>IF(C19=0,"",SUBTOTAL(3,C$5:C19))</f>
        <v>15</v>
      </c>
      <c r="B19" s="25">
        <v>10</v>
      </c>
      <c r="C19" s="25" t="s">
        <v>74</v>
      </c>
      <c r="D19" s="25" t="str">
        <f>VLOOKUP(C19,Sheet4!$A$1:$B$300,2,0)</f>
        <v>5496032498</v>
      </c>
      <c r="E19" s="63" t="s">
        <v>75</v>
      </c>
      <c r="F19" s="63"/>
      <c r="G19" s="774">
        <f>VLOOKUP(C19,'chuyển xếp 2024'!$C$5:$W$328,17,0)</f>
        <v>8287000</v>
      </c>
      <c r="H19" s="774">
        <f>VLOOKUP(C19,'chuyển xếp 2024'!$C$5:$W$328,19,0)</f>
        <v>1892000</v>
      </c>
      <c r="I19" s="63" t="s">
        <v>32</v>
      </c>
      <c r="J19" s="63">
        <f t="shared" si="2"/>
        <v>1</v>
      </c>
      <c r="K19" s="63" t="s">
        <v>33</v>
      </c>
      <c r="L19" s="63" t="s">
        <v>34</v>
      </c>
      <c r="M19" s="63" t="s">
        <v>64</v>
      </c>
      <c r="N19" s="56" t="s">
        <v>1856</v>
      </c>
      <c r="O19" s="106">
        <v>28537</v>
      </c>
      <c r="P19" s="107">
        <v>34824</v>
      </c>
      <c r="Q19" s="56" t="s">
        <v>36</v>
      </c>
      <c r="R19" s="56" t="s">
        <v>76</v>
      </c>
      <c r="S19" s="56" t="str">
        <f t="shared" ca="1" si="0"/>
        <v xml:space="preserve">31 NĂM 3 THÁNG 14 NGÀY </v>
      </c>
      <c r="T19" s="80" t="s">
        <v>77</v>
      </c>
      <c r="U19" s="80" t="str">
        <f>VLOOKUP(C19,Sheet5!$B$2:$G$253,6,0)</f>
        <v>038078000972</v>
      </c>
      <c r="V19" s="80"/>
      <c r="W19" s="75">
        <v>36572</v>
      </c>
      <c r="X19" s="75"/>
      <c r="Y19" s="46" t="s">
        <v>232</v>
      </c>
      <c r="Z19" s="108" t="s">
        <v>78</v>
      </c>
      <c r="AA19" s="46" t="s">
        <v>79</v>
      </c>
      <c r="AB19" s="46" t="s">
        <v>79</v>
      </c>
      <c r="AC19" s="332" t="s">
        <v>80</v>
      </c>
      <c r="AD19" s="56" t="s">
        <v>50</v>
      </c>
      <c r="AE19" s="56" t="s">
        <v>81</v>
      </c>
      <c r="AF19" s="56" t="s">
        <v>60</v>
      </c>
      <c r="AG19" s="36">
        <f t="shared" ca="1" si="1"/>
        <v>48</v>
      </c>
    </row>
    <row r="20" spans="1:33" s="430" customFormat="1" ht="18" customHeight="1">
      <c r="A20" s="421">
        <f>IF(C20=0,"",SUBTOTAL(3,C$5:C20))</f>
        <v>16</v>
      </c>
      <c r="B20" s="421">
        <v>11</v>
      </c>
      <c r="C20" s="421" t="s">
        <v>82</v>
      </c>
      <c r="D20" s="421" t="str">
        <f>VLOOKUP(C20,Sheet4!$A$1:$B$300,2,0)</f>
        <v>9214004739</v>
      </c>
      <c r="E20" s="424" t="s">
        <v>83</v>
      </c>
      <c r="F20" s="424"/>
      <c r="G20" s="766">
        <v>7156000</v>
      </c>
      <c r="H20" s="766"/>
      <c r="I20" s="424" t="s">
        <v>32</v>
      </c>
      <c r="J20" s="424">
        <f t="shared" si="2"/>
        <v>1</v>
      </c>
      <c r="K20" s="424" t="s">
        <v>33</v>
      </c>
      <c r="L20" s="424" t="s">
        <v>34</v>
      </c>
      <c r="M20" s="424"/>
      <c r="N20" s="427" t="s">
        <v>1856</v>
      </c>
      <c r="O20" s="444">
        <v>33156</v>
      </c>
      <c r="P20" s="441">
        <v>41730</v>
      </c>
      <c r="Q20" s="427" t="s">
        <v>36</v>
      </c>
      <c r="R20" s="427" t="s">
        <v>84</v>
      </c>
      <c r="S20" s="427" t="str">
        <f t="shared" ca="1" si="0"/>
        <v xml:space="preserve">12 NĂM 4 THÁNG 18 NGÀY </v>
      </c>
      <c r="T20" s="428" t="s">
        <v>85</v>
      </c>
      <c r="U20" s="428" t="str">
        <f>VLOOKUP(C20,Sheet5!$B$2:$G$253,6,0)</f>
        <v>093090005260</v>
      </c>
      <c r="V20" s="428"/>
      <c r="W20" s="425"/>
      <c r="X20" s="425"/>
      <c r="Y20" s="443" t="s">
        <v>232</v>
      </c>
      <c r="Z20" s="429" t="s">
        <v>86</v>
      </c>
      <c r="AA20" s="443" t="s">
        <v>87</v>
      </c>
      <c r="AB20" s="443" t="s">
        <v>87</v>
      </c>
      <c r="AC20" s="902" t="s">
        <v>88</v>
      </c>
      <c r="AD20" s="427" t="s">
        <v>50</v>
      </c>
      <c r="AE20" s="427" t="s">
        <v>81</v>
      </c>
      <c r="AF20" s="427" t="s">
        <v>60</v>
      </c>
      <c r="AG20" s="430">
        <f t="shared" ca="1" si="1"/>
        <v>35</v>
      </c>
    </row>
    <row r="21" spans="1:33" s="36" customFormat="1" ht="18" customHeight="1">
      <c r="A21" s="25">
        <f>IF(C21=0,"",SUBTOTAL(3,C$5:C21))</f>
        <v>17</v>
      </c>
      <c r="B21" s="25">
        <v>12</v>
      </c>
      <c r="C21" s="66" t="s">
        <v>94</v>
      </c>
      <c r="D21" s="25" t="str">
        <f>VLOOKUP(C21,Sheet4!$A$1:$B$300,2,0)</f>
        <v>9216023928</v>
      </c>
      <c r="E21" s="67" t="s">
        <v>95</v>
      </c>
      <c r="F21" s="67"/>
      <c r="G21" s="774">
        <f>VLOOKUP(C21,'chuyển xếp 2024'!$C$5:$W$328,17,0)</f>
        <v>6647000</v>
      </c>
      <c r="H21" s="774">
        <f>VLOOKUP(C21,'chuyển xếp 2024'!$C$5:$W$328,19,0)</f>
        <v>1892000</v>
      </c>
      <c r="I21" s="67" t="s">
        <v>32</v>
      </c>
      <c r="J21" s="63">
        <f t="shared" si="2"/>
        <v>1</v>
      </c>
      <c r="K21" s="63" t="s">
        <v>33</v>
      </c>
      <c r="L21" s="63" t="s">
        <v>34</v>
      </c>
      <c r="M21" s="67"/>
      <c r="N21" s="56" t="s">
        <v>1856</v>
      </c>
      <c r="O21" s="106">
        <v>33063</v>
      </c>
      <c r="P21" s="107">
        <v>42675</v>
      </c>
      <c r="Q21" s="56" t="s">
        <v>36</v>
      </c>
      <c r="R21" s="56" t="s">
        <v>2699</v>
      </c>
      <c r="S21" s="56" t="str">
        <f t="shared" ca="1" si="0"/>
        <v xml:space="preserve">9 NĂM 9 THÁNG 18 NGÀY </v>
      </c>
      <c r="T21" s="523" t="s">
        <v>96</v>
      </c>
      <c r="U21" s="80" t="str">
        <f>VLOOKUP(C21,Sheet5!$B$2:$G$253,6,0)</f>
        <v>092090001386</v>
      </c>
      <c r="V21" s="80"/>
      <c r="W21" s="75">
        <v>42543</v>
      </c>
      <c r="X21" s="75"/>
      <c r="Y21" s="46" t="s">
        <v>232</v>
      </c>
      <c r="Z21" s="108" t="s">
        <v>97</v>
      </c>
      <c r="AA21" s="46" t="s">
        <v>98</v>
      </c>
      <c r="AB21" s="46" t="s">
        <v>98</v>
      </c>
      <c r="AC21" s="332" t="s">
        <v>99</v>
      </c>
      <c r="AD21" s="56" t="s">
        <v>50</v>
      </c>
      <c r="AE21" s="56" t="s">
        <v>100</v>
      </c>
      <c r="AF21" s="56" t="s">
        <v>60</v>
      </c>
      <c r="AG21" s="36">
        <f t="shared" ca="1" si="1"/>
        <v>36</v>
      </c>
    </row>
    <row r="22" spans="1:33" s="624" customFormat="1" ht="18" customHeight="1">
      <c r="A22" s="25">
        <f>IF(C22=0,"",SUBTOTAL(3,C$5:C22))</f>
        <v>18</v>
      </c>
      <c r="B22" s="25">
        <v>13</v>
      </c>
      <c r="C22" s="46" t="s">
        <v>1126</v>
      </c>
      <c r="D22" s="25" t="str">
        <f>VLOOKUP(C22,Sheet4!$A$1:$B$300,2,0)</f>
        <v>9121911947</v>
      </c>
      <c r="E22" s="46" t="s">
        <v>125</v>
      </c>
      <c r="F22" s="46"/>
      <c r="G22" s="774">
        <f>VLOOKUP(C22,'chuyển xếp 2024'!$C$5:$W$328,17,0)</f>
        <v>6647000</v>
      </c>
      <c r="H22" s="774">
        <f>VLOOKUP(C22,'chuyển xếp 2024'!$C$5:$W$328,19,0)</f>
        <v>0</v>
      </c>
      <c r="I22" s="46" t="s">
        <v>32</v>
      </c>
      <c r="J22" s="63">
        <f t="shared" si="2"/>
        <v>1</v>
      </c>
      <c r="K22" s="56" t="s">
        <v>33</v>
      </c>
      <c r="L22" s="56" t="s">
        <v>34</v>
      </c>
      <c r="M22" s="46"/>
      <c r="N22" s="56" t="s">
        <v>1856</v>
      </c>
      <c r="O22" s="57">
        <v>34773</v>
      </c>
      <c r="P22" s="75">
        <v>44501</v>
      </c>
      <c r="Q22" s="56" t="s">
        <v>36</v>
      </c>
      <c r="R22" s="56" t="s">
        <v>126</v>
      </c>
      <c r="S22" s="626" t="str">
        <f t="shared" ca="1" si="0"/>
        <v xml:space="preserve">4 NĂM 9 THÁNG 18 NGÀY </v>
      </c>
      <c r="T22" s="74" t="s">
        <v>127</v>
      </c>
      <c r="U22" s="80" t="s">
        <v>1746</v>
      </c>
      <c r="V22" s="80"/>
      <c r="W22" s="108">
        <v>43109</v>
      </c>
      <c r="X22" s="108"/>
      <c r="Y22" s="46" t="s">
        <v>232</v>
      </c>
      <c r="Z22" s="108" t="s">
        <v>2659</v>
      </c>
      <c r="AA22" s="627" t="s">
        <v>128</v>
      </c>
      <c r="AB22" s="627"/>
      <c r="AC22" s="628" t="s">
        <v>129</v>
      </c>
      <c r="AD22" s="108" t="s">
        <v>130</v>
      </c>
      <c r="AE22" s="108" t="s">
        <v>131</v>
      </c>
      <c r="AF22" s="56" t="s">
        <v>60</v>
      </c>
      <c r="AG22" s="36">
        <f t="shared" ca="1" si="1"/>
        <v>31</v>
      </c>
    </row>
    <row r="23" spans="1:33" s="36" customFormat="1" ht="18" customHeight="1">
      <c r="A23" s="25">
        <f>IF(C23=0,"",SUBTOTAL(3,C$5:C23))</f>
        <v>19</v>
      </c>
      <c r="B23" s="25">
        <v>14</v>
      </c>
      <c r="C23" s="69" t="s">
        <v>2724</v>
      </c>
      <c r="D23" s="25" t="s">
        <v>2877</v>
      </c>
      <c r="E23" s="70" t="s">
        <v>2723</v>
      </c>
      <c r="F23" s="70"/>
      <c r="G23" s="774">
        <f>VLOOKUP(C23,'chuyển xếp 2024'!$C$5:$W$328,17,0)</f>
        <v>6271000</v>
      </c>
      <c r="H23" s="774"/>
      <c r="I23" s="46" t="s">
        <v>32</v>
      </c>
      <c r="J23" s="63">
        <f t="shared" si="2"/>
        <v>1</v>
      </c>
      <c r="K23" s="56" t="s">
        <v>33</v>
      </c>
      <c r="L23" s="56" t="s">
        <v>34</v>
      </c>
      <c r="M23" s="67"/>
      <c r="N23" s="56" t="s">
        <v>1856</v>
      </c>
      <c r="O23" s="106">
        <v>37611</v>
      </c>
      <c r="P23" s="107">
        <v>45709</v>
      </c>
      <c r="Q23" s="56" t="s">
        <v>36</v>
      </c>
      <c r="R23" s="56" t="s">
        <v>2740</v>
      </c>
      <c r="S23" s="56" t="str">
        <f t="shared" ca="1" si="0"/>
        <v xml:space="preserve">1 NĂM 5 THÁNG 29 NGÀY </v>
      </c>
      <c r="T23" s="80" t="s">
        <v>2741</v>
      </c>
      <c r="U23" s="80" t="s">
        <v>2741</v>
      </c>
      <c r="V23" s="80"/>
      <c r="W23" s="75">
        <v>44816</v>
      </c>
      <c r="X23" s="75"/>
      <c r="Y23" s="46" t="s">
        <v>232</v>
      </c>
      <c r="Z23" s="108" t="s">
        <v>2742</v>
      </c>
      <c r="AA23" s="46" t="s">
        <v>49</v>
      </c>
      <c r="AB23" s="46" t="s">
        <v>49</v>
      </c>
      <c r="AC23" s="66">
        <v>962973361</v>
      </c>
      <c r="AD23" s="56" t="s">
        <v>50</v>
      </c>
      <c r="AE23" s="46" t="s">
        <v>1971</v>
      </c>
      <c r="AF23" s="56" t="s">
        <v>60</v>
      </c>
      <c r="AG23" s="36">
        <f t="shared" ca="1" si="1"/>
        <v>23</v>
      </c>
    </row>
    <row r="24" spans="1:33" s="330" customFormat="1">
      <c r="A24" s="25">
        <f>IF(C24=0,"",SUBTOTAL(3,C$5:C24))</f>
        <v>20</v>
      </c>
      <c r="B24" s="25">
        <v>15</v>
      </c>
      <c r="C24" s="66" t="s">
        <v>2639</v>
      </c>
      <c r="D24" s="47" t="s">
        <v>3322</v>
      </c>
      <c r="E24" s="154" t="s">
        <v>2631</v>
      </c>
      <c r="F24" s="154"/>
      <c r="G24" s="774">
        <f>VLOOKUP(C24,'chuyển xếp 2024'!$C$5:$W$328,17,0)</f>
        <v>6271000</v>
      </c>
      <c r="H24" s="774"/>
      <c r="I24" s="155" t="s">
        <v>32</v>
      </c>
      <c r="J24" s="63">
        <f t="shared" si="2"/>
        <v>1</v>
      </c>
      <c r="K24" s="56" t="s">
        <v>33</v>
      </c>
      <c r="L24" s="56" t="s">
        <v>34</v>
      </c>
      <c r="M24" s="155"/>
      <c r="N24" s="136" t="s">
        <v>2632</v>
      </c>
      <c r="O24" s="106">
        <v>36873</v>
      </c>
      <c r="P24" s="107">
        <v>45505</v>
      </c>
      <c r="Q24" s="56" t="s">
        <v>36</v>
      </c>
      <c r="R24" s="56" t="s">
        <v>2634</v>
      </c>
      <c r="S24" s="56" t="str">
        <f t="shared" ca="1" si="0"/>
        <v xml:space="preserve">2 NĂM 0 THÁNG 18 NGÀY </v>
      </c>
      <c r="T24" s="74" t="s">
        <v>2985</v>
      </c>
      <c r="U24" s="80" t="s">
        <v>2985</v>
      </c>
      <c r="V24" s="80"/>
      <c r="W24" s="75" t="s">
        <v>2636</v>
      </c>
      <c r="X24" s="75"/>
      <c r="Y24" s="46" t="s">
        <v>232</v>
      </c>
      <c r="Z24" s="108" t="s">
        <v>2637</v>
      </c>
      <c r="AA24" s="46" t="s">
        <v>2638</v>
      </c>
      <c r="AB24" s="46" t="s">
        <v>2638</v>
      </c>
      <c r="AC24" s="66"/>
      <c r="AD24" s="136" t="s">
        <v>1214</v>
      </c>
      <c r="AE24" s="46"/>
      <c r="AF24" s="56" t="s">
        <v>349</v>
      </c>
      <c r="AG24" s="36">
        <f t="shared" ca="1" si="1"/>
        <v>25</v>
      </c>
    </row>
    <row r="25" spans="1:33" s="36" customFormat="1" ht="18" customHeight="1">
      <c r="A25" s="25">
        <f>IF(C25=0,"",SUBTOTAL(3,C$5:C25))</f>
        <v>21</v>
      </c>
      <c r="B25" s="25">
        <v>16</v>
      </c>
      <c r="C25" s="69" t="s">
        <v>2816</v>
      </c>
      <c r="D25" s="25" t="s">
        <v>2878</v>
      </c>
      <c r="E25" s="70" t="s">
        <v>2811</v>
      </c>
      <c r="F25" s="70"/>
      <c r="G25" s="774">
        <f>VLOOKUP(C25,'chuyển xếp 2024'!$C$5:$W$328,17,0)</f>
        <v>6579000</v>
      </c>
      <c r="H25" s="774"/>
      <c r="I25" s="63" t="s">
        <v>63</v>
      </c>
      <c r="J25" s="63">
        <f t="shared" si="2"/>
        <v>0</v>
      </c>
      <c r="K25" s="56" t="s">
        <v>33</v>
      </c>
      <c r="L25" s="56" t="s">
        <v>34</v>
      </c>
      <c r="M25" s="67"/>
      <c r="N25" s="56" t="s">
        <v>1856</v>
      </c>
      <c r="O25" s="106">
        <v>37460</v>
      </c>
      <c r="P25" s="107">
        <v>45748</v>
      </c>
      <c r="Q25" s="56" t="s">
        <v>36</v>
      </c>
      <c r="R25" s="56" t="s">
        <v>2906</v>
      </c>
      <c r="S25" s="56" t="str">
        <f t="shared" ca="1" si="0"/>
        <v xml:space="preserve">1 NĂM 4 THÁNG 18 NGÀY </v>
      </c>
      <c r="T25" s="80" t="s">
        <v>2812</v>
      </c>
      <c r="U25" s="80" t="s">
        <v>2812</v>
      </c>
      <c r="V25" s="80"/>
      <c r="W25" s="75">
        <v>45434</v>
      </c>
      <c r="X25" s="75"/>
      <c r="Y25" s="46" t="s">
        <v>232</v>
      </c>
      <c r="Z25" s="108" t="s">
        <v>2813</v>
      </c>
      <c r="AA25" s="46" t="s">
        <v>2814</v>
      </c>
      <c r="AB25" s="46"/>
      <c r="AC25" s="66"/>
      <c r="AD25" s="56" t="s">
        <v>50</v>
      </c>
      <c r="AE25" s="46" t="s">
        <v>2815</v>
      </c>
      <c r="AF25" s="56" t="s">
        <v>60</v>
      </c>
      <c r="AG25" s="36">
        <f t="shared" ca="1" si="1"/>
        <v>24</v>
      </c>
    </row>
    <row r="26" spans="1:33" s="36" customFormat="1" ht="18" customHeight="1">
      <c r="A26" s="25">
        <f>IF(C26=0,"",SUBTOTAL(3,C$5:C26))</f>
        <v>22</v>
      </c>
      <c r="B26" s="25">
        <v>17</v>
      </c>
      <c r="C26" s="369" t="s">
        <v>2899</v>
      </c>
      <c r="D26" s="25" t="s">
        <v>3101</v>
      </c>
      <c r="E26" s="370" t="s">
        <v>2900</v>
      </c>
      <c r="F26" s="370"/>
      <c r="G26" s="774">
        <f>VLOOKUP(C26,'chuyển xếp 2024'!$C$5:$W$328,17,0)</f>
        <v>6579000</v>
      </c>
      <c r="H26" s="774"/>
      <c r="I26" s="63" t="s">
        <v>63</v>
      </c>
      <c r="J26" s="63">
        <f t="shared" si="2"/>
        <v>0</v>
      </c>
      <c r="K26" s="56" t="s">
        <v>33</v>
      </c>
      <c r="L26" s="56" t="s">
        <v>34</v>
      </c>
      <c r="M26" s="67"/>
      <c r="N26" s="56" t="s">
        <v>1856</v>
      </c>
      <c r="O26" s="106">
        <v>44710</v>
      </c>
      <c r="P26" s="107">
        <v>45809</v>
      </c>
      <c r="Q26" s="56" t="s">
        <v>36</v>
      </c>
      <c r="R26" s="56" t="s">
        <v>2907</v>
      </c>
      <c r="S26" s="56" t="str">
        <f t="shared" ca="1" si="0"/>
        <v xml:space="preserve">1 NĂM 2 THÁNG 18 NGÀY </v>
      </c>
      <c r="T26" s="80" t="s">
        <v>2908</v>
      </c>
      <c r="U26" s="80" t="s">
        <v>2908</v>
      </c>
      <c r="V26" s="80"/>
      <c r="W26" s="75">
        <v>44371</v>
      </c>
      <c r="X26" s="75"/>
      <c r="Y26" s="46" t="s">
        <v>232</v>
      </c>
      <c r="Z26" s="108" t="s">
        <v>2909</v>
      </c>
      <c r="AA26" s="46" t="s">
        <v>2910</v>
      </c>
      <c r="AB26" s="46" t="s">
        <v>2910</v>
      </c>
      <c r="AC26" s="66" t="s">
        <v>2911</v>
      </c>
      <c r="AD26" s="56" t="s">
        <v>50</v>
      </c>
      <c r="AE26" s="56" t="s">
        <v>2912</v>
      </c>
      <c r="AF26" s="56" t="s">
        <v>60</v>
      </c>
      <c r="AG26" s="36">
        <f t="shared" ca="1" si="1"/>
        <v>4</v>
      </c>
    </row>
    <row r="27" spans="1:33" s="36" customFormat="1">
      <c r="A27" s="25">
        <f>IF(C27=0,"",SUBTOTAL(3,C$5:C27))</f>
        <v>23</v>
      </c>
      <c r="B27" s="479">
        <v>1</v>
      </c>
      <c r="C27" s="25" t="s">
        <v>144</v>
      </c>
      <c r="D27" s="25" t="str">
        <f>VLOOKUP(C27,Sheet4!$A$1:$B$300,2,0)</f>
        <v>9210002398</v>
      </c>
      <c r="E27" s="63" t="s">
        <v>145</v>
      </c>
      <c r="F27" s="63"/>
      <c r="G27" s="774">
        <f>VLOOKUP(C27,'chuyển xếp 2024'!$C$5:$W$328,17,0)</f>
        <v>7046000</v>
      </c>
      <c r="H27" s="774">
        <f>VLOOKUP(C27,'chuyển xếp 2024'!$C$5:$W$328,19,0)</f>
        <v>0</v>
      </c>
      <c r="I27" s="63" t="s">
        <v>32</v>
      </c>
      <c r="J27" s="63">
        <f t="shared" si="2"/>
        <v>1</v>
      </c>
      <c r="K27" s="63" t="s">
        <v>33</v>
      </c>
      <c r="L27" s="484" t="s">
        <v>34</v>
      </c>
      <c r="M27" s="63"/>
      <c r="N27" s="56" t="s">
        <v>4293</v>
      </c>
      <c r="O27" s="106">
        <v>30348</v>
      </c>
      <c r="P27" s="107">
        <v>40665</v>
      </c>
      <c r="Q27" s="56" t="s">
        <v>36</v>
      </c>
      <c r="R27" s="56" t="s">
        <v>146</v>
      </c>
      <c r="S27" s="56" t="str">
        <f t="shared" ca="1" si="0"/>
        <v xml:space="preserve">15 NĂM 3 THÁNG 17 NGÀY </v>
      </c>
      <c r="T27" s="80" t="s">
        <v>147</v>
      </c>
      <c r="U27" s="80" t="str">
        <f>VLOOKUP(C27,Sheet5!$B$2:$G$253,6,0)</f>
        <v>092083009975</v>
      </c>
      <c r="V27" s="80"/>
      <c r="W27" s="75"/>
      <c r="X27" s="75"/>
      <c r="Y27" s="46" t="s">
        <v>232</v>
      </c>
      <c r="Z27" s="108" t="s">
        <v>148</v>
      </c>
      <c r="AA27" s="46" t="s">
        <v>149</v>
      </c>
      <c r="AB27" s="46" t="s">
        <v>150</v>
      </c>
      <c r="AC27" s="332" t="s">
        <v>151</v>
      </c>
      <c r="AD27" s="56" t="s">
        <v>50</v>
      </c>
      <c r="AE27" s="56" t="s">
        <v>152</v>
      </c>
      <c r="AF27" s="56" t="s">
        <v>60</v>
      </c>
      <c r="AG27" s="36">
        <f t="shared" ca="1" si="1"/>
        <v>43</v>
      </c>
    </row>
    <row r="28" spans="1:33" s="36" customFormat="1">
      <c r="A28" s="25">
        <f>IF(C28=0,"",SUBTOTAL(3,C$5:C28))</f>
        <v>24</v>
      </c>
      <c r="B28" s="479">
        <v>2</v>
      </c>
      <c r="C28" s="66" t="s">
        <v>174</v>
      </c>
      <c r="D28" s="25" t="str">
        <f>VLOOKUP(C28,Sheet4!$A$1:$B$300,2,0)</f>
        <v>7912294379</v>
      </c>
      <c r="E28" s="67" t="s">
        <v>175</v>
      </c>
      <c r="F28" s="67"/>
      <c r="G28" s="774">
        <f>VLOOKUP(C28,'chuyển xếp 2024'!$C$5:$W$328,17,0)</f>
        <v>6647000</v>
      </c>
      <c r="H28" s="774">
        <f>VLOOKUP(C28,'chuyển xếp 2024'!$C$5:$W$328,19,0)</f>
        <v>0</v>
      </c>
      <c r="I28" s="63" t="s">
        <v>32</v>
      </c>
      <c r="J28" s="63">
        <f t="shared" si="2"/>
        <v>1</v>
      </c>
      <c r="K28" s="63" t="s">
        <v>33</v>
      </c>
      <c r="L28" s="63" t="s">
        <v>34</v>
      </c>
      <c r="M28" s="63"/>
      <c r="N28" s="56" t="s">
        <v>4293</v>
      </c>
      <c r="O28" s="106">
        <v>32620</v>
      </c>
      <c r="P28" s="107">
        <v>42370</v>
      </c>
      <c r="Q28" s="56" t="s">
        <v>36</v>
      </c>
      <c r="R28" s="56" t="s">
        <v>176</v>
      </c>
      <c r="S28" s="56" t="str">
        <f t="shared" ca="1" si="0"/>
        <v xml:space="preserve">10 NĂM 7 THÁNG 18 NGÀY </v>
      </c>
      <c r="T28" s="80" t="s">
        <v>177</v>
      </c>
      <c r="U28" s="80" t="str">
        <f>VLOOKUP(C28,Sheet5!$B$2:$G$253,6,0)</f>
        <v>086089010769</v>
      </c>
      <c r="V28" s="80"/>
      <c r="W28" s="75"/>
      <c r="X28" s="75"/>
      <c r="Y28" s="46" t="s">
        <v>232</v>
      </c>
      <c r="Z28" s="108" t="s">
        <v>178</v>
      </c>
      <c r="AA28" s="46" t="s">
        <v>179</v>
      </c>
      <c r="AB28" s="46" t="s">
        <v>180</v>
      </c>
      <c r="AC28" s="332" t="s">
        <v>181</v>
      </c>
      <c r="AD28" s="56" t="s">
        <v>182</v>
      </c>
      <c r="AE28" s="56" t="s">
        <v>72</v>
      </c>
      <c r="AF28" s="56" t="s">
        <v>60</v>
      </c>
      <c r="AG28" s="36">
        <f t="shared" ca="1" si="1"/>
        <v>37</v>
      </c>
    </row>
    <row r="29" spans="1:33" s="36" customFormat="1">
      <c r="A29" s="25">
        <f>IF(C29=0,"",SUBTOTAL(3,C$5:C29))</f>
        <v>25</v>
      </c>
      <c r="B29" s="479">
        <v>3</v>
      </c>
      <c r="C29" s="66" t="s">
        <v>183</v>
      </c>
      <c r="D29" s="25" t="str">
        <f>VLOOKUP(C29,Sheet4!$A$1:$B$300,2,0)</f>
        <v>9213008128</v>
      </c>
      <c r="E29" s="67" t="s">
        <v>184</v>
      </c>
      <c r="F29" s="67"/>
      <c r="G29" s="774">
        <f>VLOOKUP(C29,'chuyển xếp 2024'!$C$5:$W$328,17,0)</f>
        <v>6647000</v>
      </c>
      <c r="H29" s="774">
        <f>VLOOKUP(C29,'chuyển xếp 2024'!$C$5:$W$328,19,0)</f>
        <v>0</v>
      </c>
      <c r="I29" s="67" t="s">
        <v>32</v>
      </c>
      <c r="J29" s="63">
        <f t="shared" si="2"/>
        <v>1</v>
      </c>
      <c r="K29" s="63" t="s">
        <v>33</v>
      </c>
      <c r="L29" s="63" t="s">
        <v>34</v>
      </c>
      <c r="M29" s="67"/>
      <c r="N29" s="56" t="s">
        <v>4293</v>
      </c>
      <c r="O29" s="106">
        <v>31643</v>
      </c>
      <c r="P29" s="107">
        <v>42156</v>
      </c>
      <c r="Q29" s="56" t="s">
        <v>36</v>
      </c>
      <c r="R29" s="56" t="s">
        <v>185</v>
      </c>
      <c r="S29" s="56" t="str">
        <f t="shared" ca="1" si="0"/>
        <v xml:space="preserve">11 NĂM 2 THÁNG 18 NGÀY </v>
      </c>
      <c r="T29" s="80" t="s">
        <v>186</v>
      </c>
      <c r="U29" s="80" t="str">
        <f>VLOOKUP(C29,Sheet5!$B$2:$G$253,6,0)</f>
        <v>093086003738</v>
      </c>
      <c r="V29" s="80"/>
      <c r="W29" s="75"/>
      <c r="X29" s="75"/>
      <c r="Y29" s="46" t="s">
        <v>232</v>
      </c>
      <c r="Z29" s="108" t="s">
        <v>187</v>
      </c>
      <c r="AA29" s="46" t="s">
        <v>188</v>
      </c>
      <c r="AB29" s="46" t="s">
        <v>189</v>
      </c>
      <c r="AC29" s="66"/>
      <c r="AD29" s="155" t="s">
        <v>50</v>
      </c>
      <c r="AE29" s="155" t="s">
        <v>190</v>
      </c>
      <c r="AF29" s="56" t="s">
        <v>60</v>
      </c>
      <c r="AG29" s="36">
        <f t="shared" ca="1" si="1"/>
        <v>40</v>
      </c>
    </row>
    <row r="30" spans="1:33" s="36" customFormat="1">
      <c r="A30" s="25">
        <f>IF(C30=0,"",SUBTOTAL(3,C$5:C30))</f>
        <v>26</v>
      </c>
      <c r="B30" s="479">
        <v>4</v>
      </c>
      <c r="C30" s="66" t="s">
        <v>191</v>
      </c>
      <c r="D30" s="25" t="str">
        <f>VLOOKUP(C30,Sheet4!$A$1:$B$300,2,0)</f>
        <v>9216001664</v>
      </c>
      <c r="E30" s="67" t="s">
        <v>192</v>
      </c>
      <c r="F30" s="67"/>
      <c r="G30" s="774">
        <f>VLOOKUP(C30,'chuyển xếp 2024'!$C$5:$W$328,17,0)</f>
        <v>7046000</v>
      </c>
      <c r="H30" s="774">
        <f>VLOOKUP(C30,'chuyển xếp 2024'!$C$5:$W$328,19,0)</f>
        <v>0</v>
      </c>
      <c r="I30" s="63" t="s">
        <v>32</v>
      </c>
      <c r="J30" s="63">
        <f t="shared" si="2"/>
        <v>1</v>
      </c>
      <c r="K30" s="63" t="s">
        <v>33</v>
      </c>
      <c r="L30" s="63" t="s">
        <v>34</v>
      </c>
      <c r="M30" s="63"/>
      <c r="N30" s="56" t="s">
        <v>4293</v>
      </c>
      <c r="O30" s="106">
        <v>34633</v>
      </c>
      <c r="P30" s="107">
        <v>42370</v>
      </c>
      <c r="Q30" s="56" t="s">
        <v>36</v>
      </c>
      <c r="R30" s="56" t="s">
        <v>193</v>
      </c>
      <c r="S30" s="56" t="str">
        <f t="shared" ca="1" si="0"/>
        <v xml:space="preserve">10 NĂM 7 THÁNG 18 NGÀY </v>
      </c>
      <c r="T30" s="80" t="s">
        <v>194</v>
      </c>
      <c r="U30" s="80" t="str">
        <f>VLOOKUP(C30,Sheet5!$B$2:$G$253,6,0)</f>
        <v>092094005136</v>
      </c>
      <c r="V30" s="80"/>
      <c r="W30" s="75"/>
      <c r="X30" s="75"/>
      <c r="Y30" s="46" t="s">
        <v>232</v>
      </c>
      <c r="Z30" s="108" t="s">
        <v>92</v>
      </c>
      <c r="AA30" s="46" t="s">
        <v>195</v>
      </c>
      <c r="AB30" s="46" t="s">
        <v>195</v>
      </c>
      <c r="AC30" s="66"/>
      <c r="AD30" s="56" t="s">
        <v>130</v>
      </c>
      <c r="AE30" s="56" t="s">
        <v>196</v>
      </c>
      <c r="AF30" s="56" t="s">
        <v>60</v>
      </c>
      <c r="AG30" s="36">
        <f t="shared" ca="1" si="1"/>
        <v>31</v>
      </c>
    </row>
    <row r="31" spans="1:33" s="36" customFormat="1">
      <c r="A31" s="25">
        <f>IF(C31=0,"",SUBTOTAL(3,C$5:C31))</f>
        <v>27</v>
      </c>
      <c r="B31" s="479">
        <v>5</v>
      </c>
      <c r="C31" s="66" t="s">
        <v>204</v>
      </c>
      <c r="D31" s="25" t="str">
        <f>VLOOKUP(C31,Sheet4!$A$1:$B$300,2,0)</f>
        <v>9222306746</v>
      </c>
      <c r="E31" s="67" t="s">
        <v>205</v>
      </c>
      <c r="F31" s="67"/>
      <c r="G31" s="774">
        <f>VLOOKUP(C31,'chuyển xếp 2024'!$C$5:$W$328,17,0)</f>
        <v>6647000</v>
      </c>
      <c r="H31" s="774">
        <f>VLOOKUP(C31,'chuyển xếp 2024'!$C$5:$W$328,19,0)</f>
        <v>0</v>
      </c>
      <c r="I31" s="63" t="s">
        <v>32</v>
      </c>
      <c r="J31" s="63">
        <f t="shared" si="2"/>
        <v>1</v>
      </c>
      <c r="K31" s="63" t="s">
        <v>33</v>
      </c>
      <c r="L31" s="63" t="s">
        <v>34</v>
      </c>
      <c r="M31" s="67"/>
      <c r="N31" s="56" t="s">
        <v>4293</v>
      </c>
      <c r="O31" s="75">
        <v>33917</v>
      </c>
      <c r="P31" s="75">
        <v>43405</v>
      </c>
      <c r="Q31" s="67" t="s">
        <v>36</v>
      </c>
      <c r="R31" s="46" t="s">
        <v>206</v>
      </c>
      <c r="S31" s="56" t="str">
        <f t="shared" ca="1" si="0"/>
        <v xml:space="preserve">7 NĂM 9 THÁNG 18 NGÀY </v>
      </c>
      <c r="T31" s="80" t="s">
        <v>207</v>
      </c>
      <c r="U31" s="80" t="str">
        <f>VLOOKUP(C31,Sheet5!$B$2:$G$253,6,0)</f>
        <v>092092010946</v>
      </c>
      <c r="V31" s="80"/>
      <c r="W31" s="75"/>
      <c r="X31" s="75"/>
      <c r="Y31" s="46" t="s">
        <v>232</v>
      </c>
      <c r="Z31" s="108" t="s">
        <v>208</v>
      </c>
      <c r="AA31" s="46" t="s">
        <v>209</v>
      </c>
      <c r="AB31" s="46"/>
      <c r="AC31" s="66"/>
      <c r="AD31" s="46" t="s">
        <v>50</v>
      </c>
      <c r="AE31" s="46" t="s">
        <v>107</v>
      </c>
      <c r="AF31" s="56" t="s">
        <v>203</v>
      </c>
      <c r="AG31" s="36">
        <f t="shared" ca="1" si="1"/>
        <v>33</v>
      </c>
    </row>
    <row r="32" spans="1:33" s="36" customFormat="1">
      <c r="A32" s="25">
        <f>IF(C32=0,"",SUBTOTAL(3,C$5:C32))</f>
        <v>28</v>
      </c>
      <c r="B32" s="479">
        <v>6</v>
      </c>
      <c r="C32" s="66" t="s">
        <v>214</v>
      </c>
      <c r="D32" s="25" t="str">
        <f>VLOOKUP(C32,Sheet4!$A$1:$B$300,2,0)</f>
        <v>8721755467</v>
      </c>
      <c r="E32" s="67" t="s">
        <v>215</v>
      </c>
      <c r="F32" s="67"/>
      <c r="G32" s="774">
        <f>VLOOKUP(C32,'chuyển xếp 2024'!$C$5:$W$328,17,0)</f>
        <v>6647000</v>
      </c>
      <c r="H32" s="774">
        <f>VLOOKUP(C32,'chuyển xếp 2024'!$C$5:$W$328,19,0)</f>
        <v>0</v>
      </c>
      <c r="I32" s="63" t="s">
        <v>32</v>
      </c>
      <c r="J32" s="63">
        <f t="shared" si="2"/>
        <v>1</v>
      </c>
      <c r="K32" s="63" t="s">
        <v>33</v>
      </c>
      <c r="L32" s="63" t="s">
        <v>34</v>
      </c>
      <c r="M32" s="63"/>
      <c r="N32" s="56" t="s">
        <v>4293</v>
      </c>
      <c r="O32" s="75">
        <v>35117</v>
      </c>
      <c r="P32" s="75">
        <v>44044</v>
      </c>
      <c r="Q32" s="67" t="s">
        <v>36</v>
      </c>
      <c r="R32" s="46" t="s">
        <v>216</v>
      </c>
      <c r="S32" s="56" t="str">
        <f t="shared" ca="1" si="0"/>
        <v xml:space="preserve">6 NĂM 0 THÁNG 18 NGÀY </v>
      </c>
      <c r="T32" s="46">
        <v>341792633</v>
      </c>
      <c r="U32" s="80" t="str">
        <f>VLOOKUP(C32,Sheet5!$B$2:$G$253,6,0)</f>
        <v>089096016279</v>
      </c>
      <c r="V32" s="80"/>
      <c r="W32" s="75">
        <v>40840</v>
      </c>
      <c r="X32" s="75"/>
      <c r="Y32" s="46" t="s">
        <v>232</v>
      </c>
      <c r="Z32" s="108" t="s">
        <v>217</v>
      </c>
      <c r="AA32" s="46" t="s">
        <v>218</v>
      </c>
      <c r="AB32" s="46" t="s">
        <v>219</v>
      </c>
      <c r="AC32" s="66"/>
      <c r="AD32" s="56" t="s">
        <v>50</v>
      </c>
      <c r="AE32" s="56" t="s">
        <v>220</v>
      </c>
      <c r="AF32" s="56" t="s">
        <v>60</v>
      </c>
      <c r="AG32" s="36">
        <f t="shared" ca="1" si="1"/>
        <v>30</v>
      </c>
    </row>
    <row r="33" spans="1:33" s="36" customFormat="1">
      <c r="A33" s="25">
        <f>IF(C33=0,"",SUBTOTAL(3,C$5:C33))</f>
        <v>29</v>
      </c>
      <c r="B33" s="479">
        <v>7</v>
      </c>
      <c r="C33" s="66" t="s">
        <v>221</v>
      </c>
      <c r="D33" s="25" t="str">
        <f>VLOOKUP(C33,Sheet4!$A$1:$B$300,2,0)</f>
        <v>9216023766</v>
      </c>
      <c r="E33" s="67" t="s">
        <v>222</v>
      </c>
      <c r="F33" s="67"/>
      <c r="G33" s="774">
        <f>VLOOKUP(C33,'chuyển xếp 2024'!$C$5:$W$328,17,0)</f>
        <v>7105000</v>
      </c>
      <c r="H33" s="774">
        <v>2205000</v>
      </c>
      <c r="I33" s="63" t="s">
        <v>32</v>
      </c>
      <c r="J33" s="63">
        <f t="shared" si="2"/>
        <v>1</v>
      </c>
      <c r="K33" s="63" t="s">
        <v>33</v>
      </c>
      <c r="L33" s="63" t="s">
        <v>34</v>
      </c>
      <c r="M33" s="63" t="s">
        <v>3501</v>
      </c>
      <c r="N33" s="56" t="s">
        <v>4293</v>
      </c>
      <c r="O33" s="75">
        <v>33633</v>
      </c>
      <c r="P33" s="107">
        <v>42736</v>
      </c>
      <c r="Q33" s="67" t="s">
        <v>36</v>
      </c>
      <c r="R33" s="56" t="s">
        <v>223</v>
      </c>
      <c r="S33" s="56" t="str">
        <f t="shared" ca="1" si="0"/>
        <v xml:space="preserve">9 NĂM 7 THÁNG 18 NGÀY </v>
      </c>
      <c r="T33" s="80" t="s">
        <v>224</v>
      </c>
      <c r="U33" s="80" t="str">
        <f>VLOOKUP(C33,Sheet5!$B$2:$G$253,6,0)</f>
        <v>087092017349</v>
      </c>
      <c r="V33" s="80"/>
      <c r="W33" s="75"/>
      <c r="X33" s="75"/>
      <c r="Y33" s="46" t="s">
        <v>232</v>
      </c>
      <c r="Z33" s="108" t="s">
        <v>225</v>
      </c>
      <c r="AA33" s="46" t="s">
        <v>226</v>
      </c>
      <c r="AB33" s="46" t="s">
        <v>226</v>
      </c>
      <c r="AC33" s="332" t="s">
        <v>227</v>
      </c>
      <c r="AD33" s="56" t="s">
        <v>50</v>
      </c>
      <c r="AE33" s="56" t="s">
        <v>72</v>
      </c>
      <c r="AF33" s="56" t="s">
        <v>60</v>
      </c>
      <c r="AG33" s="36">
        <f t="shared" ca="1" si="1"/>
        <v>34</v>
      </c>
    </row>
    <row r="34" spans="1:33" s="36" customFormat="1">
      <c r="A34" s="25">
        <f>IF(C34=0,"",SUBTOTAL(3,C$5:C34))</f>
        <v>30</v>
      </c>
      <c r="B34" s="479">
        <v>8</v>
      </c>
      <c r="C34" s="66" t="s">
        <v>228</v>
      </c>
      <c r="D34" s="25" t="str">
        <f>VLOOKUP(C34,Sheet4!$A$1:$B$300,2,0)</f>
        <v>9222451383</v>
      </c>
      <c r="E34" s="67" t="s">
        <v>229</v>
      </c>
      <c r="F34" s="67"/>
      <c r="G34" s="774">
        <f>VLOOKUP(C34,'chuyển xếp 2024'!$C$5:$W$328,17,0)</f>
        <v>5466000</v>
      </c>
      <c r="H34" s="774">
        <f>VLOOKUP(C34,'chuyển xếp 2024'!$C$5:$W$328,19,0)</f>
        <v>0</v>
      </c>
      <c r="I34" s="63" t="s">
        <v>63</v>
      </c>
      <c r="J34" s="63">
        <f t="shared" si="2"/>
        <v>0</v>
      </c>
      <c r="K34" s="63" t="s">
        <v>33</v>
      </c>
      <c r="L34" s="63" t="s">
        <v>34</v>
      </c>
      <c r="M34" s="63"/>
      <c r="N34" s="56" t="s">
        <v>4293</v>
      </c>
      <c r="O34" s="75">
        <v>35524</v>
      </c>
      <c r="P34" s="107">
        <v>44805</v>
      </c>
      <c r="Q34" s="67" t="s">
        <v>36</v>
      </c>
      <c r="R34" s="56" t="s">
        <v>230</v>
      </c>
      <c r="S34" s="56" t="str">
        <f t="shared" ca="1" si="0"/>
        <v xml:space="preserve">3 NĂM 11 THÁNG 18 NGÀY </v>
      </c>
      <c r="T34" s="74" t="s">
        <v>231</v>
      </c>
      <c r="U34" s="80" t="str">
        <f>VLOOKUP(C34,Sheet5!$B$2:$G$253,6,0)</f>
        <v>092197011285</v>
      </c>
      <c r="V34" s="80"/>
      <c r="W34" s="75">
        <v>44440</v>
      </c>
      <c r="X34" s="75"/>
      <c r="Y34" s="46" t="s">
        <v>232</v>
      </c>
      <c r="Z34" s="108" t="s">
        <v>233</v>
      </c>
      <c r="AA34" s="46" t="s">
        <v>234</v>
      </c>
      <c r="AB34" s="46" t="s">
        <v>234</v>
      </c>
      <c r="AC34" s="332" t="s">
        <v>235</v>
      </c>
      <c r="AD34" s="56" t="s">
        <v>130</v>
      </c>
      <c r="AE34" s="56" t="s">
        <v>236</v>
      </c>
      <c r="AF34" s="56" t="s">
        <v>60</v>
      </c>
      <c r="AG34" s="36">
        <f t="shared" ca="1" si="1"/>
        <v>29</v>
      </c>
    </row>
    <row r="35" spans="1:33" s="470" customFormat="1">
      <c r="A35" s="459">
        <f>IF(C35=0,"",SUBTOTAL(3,C$5:C35))</f>
        <v>31</v>
      </c>
      <c r="B35" s="459">
        <v>9</v>
      </c>
      <c r="C35" s="460" t="s">
        <v>237</v>
      </c>
      <c r="D35" s="459" t="str">
        <f>VLOOKUP(C35,Sheet4!$A$1:$B$300,2,0)</f>
        <v>9208016265</v>
      </c>
      <c r="E35" s="462" t="s">
        <v>238</v>
      </c>
      <c r="F35" s="462"/>
      <c r="G35" s="774">
        <v>10971000</v>
      </c>
      <c r="H35" s="823">
        <v>1656000</v>
      </c>
      <c r="I35" s="1082" t="s">
        <v>32</v>
      </c>
      <c r="J35" s="463">
        <f t="shared" si="2"/>
        <v>1</v>
      </c>
      <c r="K35" s="463" t="s">
        <v>33</v>
      </c>
      <c r="L35" s="463" t="s">
        <v>34</v>
      </c>
      <c r="M35" s="1082"/>
      <c r="N35" s="56" t="s">
        <v>4293</v>
      </c>
      <c r="O35" s="496">
        <v>30482</v>
      </c>
      <c r="P35" s="497">
        <v>44866</v>
      </c>
      <c r="Q35" s="462" t="s">
        <v>36</v>
      </c>
      <c r="R35" s="464" t="s">
        <v>239</v>
      </c>
      <c r="S35" s="464" t="str">
        <f t="shared" ca="1" si="0"/>
        <v xml:space="preserve">3 NĂM 9 THÁNG 18 NGÀY </v>
      </c>
      <c r="T35" s="466" t="s">
        <v>240</v>
      </c>
      <c r="U35" s="467" t="str">
        <f>VLOOKUP(C35,Sheet5!$B$2:$G$253,6,0)</f>
        <v>086083000292</v>
      </c>
      <c r="V35" s="467"/>
      <c r="W35" s="465">
        <v>44326</v>
      </c>
      <c r="X35" s="465"/>
      <c r="Y35" s="469" t="s">
        <v>232</v>
      </c>
      <c r="Z35" s="468" t="s">
        <v>241</v>
      </c>
      <c r="AA35" s="468" t="s">
        <v>242</v>
      </c>
      <c r="AB35" s="468" t="s">
        <v>242</v>
      </c>
      <c r="AC35" s="1083"/>
      <c r="AD35" s="464" t="s">
        <v>50</v>
      </c>
      <c r="AE35" s="464" t="s">
        <v>72</v>
      </c>
      <c r="AF35" s="464" t="s">
        <v>60</v>
      </c>
      <c r="AG35" s="470">
        <f t="shared" ca="1" si="1"/>
        <v>43</v>
      </c>
    </row>
    <row r="36" spans="1:33" s="36" customFormat="1">
      <c r="A36" s="25">
        <f>IF(C36=0,"",SUBTOTAL(3,C$5:C36))</f>
        <v>32</v>
      </c>
      <c r="B36" s="479">
        <v>10</v>
      </c>
      <c r="C36" s="66" t="s">
        <v>1842</v>
      </c>
      <c r="D36" s="25" t="str">
        <f>VLOOKUP(C36,Sheet4!$A$1:$B$300,2,0)</f>
        <v>8922957383</v>
      </c>
      <c r="E36" s="67" t="s">
        <v>1844</v>
      </c>
      <c r="F36" s="67"/>
      <c r="G36" s="774">
        <f>VLOOKUP(C36,'chuyển xếp 2024'!$C$5:$W$328,17,0)</f>
        <v>6271000</v>
      </c>
      <c r="H36" s="774">
        <f>VLOOKUP(C36,'chuyển xếp 2024'!$C$5:$W$328,19,0)</f>
        <v>0</v>
      </c>
      <c r="I36" s="329" t="s">
        <v>32</v>
      </c>
      <c r="J36" s="63">
        <f t="shared" si="2"/>
        <v>1</v>
      </c>
      <c r="K36" s="63" t="s">
        <v>33</v>
      </c>
      <c r="L36" s="63" t="s">
        <v>34</v>
      </c>
      <c r="M36" s="329"/>
      <c r="N36" s="56" t="s">
        <v>4293</v>
      </c>
      <c r="O36" s="106">
        <v>35231</v>
      </c>
      <c r="P36" s="107">
        <v>45113</v>
      </c>
      <c r="Q36" s="67" t="s">
        <v>36</v>
      </c>
      <c r="R36" s="56" t="s">
        <v>1845</v>
      </c>
      <c r="S36" s="56" t="str">
        <f t="shared" ca="1" si="0"/>
        <v xml:space="preserve">3 NĂM 1 THÁNG 13 NGÀY </v>
      </c>
      <c r="T36" s="74" t="s">
        <v>1846</v>
      </c>
      <c r="U36" s="80" t="s">
        <v>1846</v>
      </c>
      <c r="V36" s="80"/>
      <c r="W36" s="75">
        <v>44421</v>
      </c>
      <c r="X36" s="75"/>
      <c r="Y36" s="46" t="s">
        <v>232</v>
      </c>
      <c r="Z36" s="108" t="s">
        <v>1847</v>
      </c>
      <c r="AA36" s="108" t="s">
        <v>1847</v>
      </c>
      <c r="AB36" s="108" t="s">
        <v>1847</v>
      </c>
      <c r="AC36" s="332"/>
      <c r="AD36" s="56" t="s">
        <v>50</v>
      </c>
      <c r="AE36" s="56"/>
      <c r="AF36" s="56" t="s">
        <v>60</v>
      </c>
      <c r="AG36" s="36">
        <f t="shared" ca="1" si="1"/>
        <v>30</v>
      </c>
    </row>
    <row r="37" spans="1:33" s="36" customFormat="1" ht="16.5" customHeight="1">
      <c r="A37" s="25">
        <f>IF(C37=0,"",SUBTOTAL(3,C$5:C37))</f>
        <v>33</v>
      </c>
      <c r="B37" s="479">
        <v>11</v>
      </c>
      <c r="C37" s="25" t="s">
        <v>359</v>
      </c>
      <c r="D37" s="25" t="str">
        <f>VLOOKUP(C37,Sheet4!$A$1:$B$300,2,0)</f>
        <v>9214000894</v>
      </c>
      <c r="E37" s="63" t="s">
        <v>360</v>
      </c>
      <c r="F37" s="63"/>
      <c r="G37" s="774">
        <f>VLOOKUP(C37,'chuyển xếp 2024'!$C$5:$W$328,17,0)</f>
        <v>6785000</v>
      </c>
      <c r="H37" s="774">
        <f>VLOOKUP(C37,'chuyển xếp 2024'!$C$5:$W$328,19,0)</f>
        <v>0</v>
      </c>
      <c r="I37" s="56" t="s">
        <v>32</v>
      </c>
      <c r="J37" s="63">
        <f t="shared" si="2"/>
        <v>1</v>
      </c>
      <c r="K37" s="63" t="s">
        <v>33</v>
      </c>
      <c r="L37" s="63" t="s">
        <v>34</v>
      </c>
      <c r="M37" s="56"/>
      <c r="N37" s="56" t="s">
        <v>4293</v>
      </c>
      <c r="O37" s="106">
        <v>32488</v>
      </c>
      <c r="P37" s="107">
        <v>41641</v>
      </c>
      <c r="Q37" s="56" t="s">
        <v>36</v>
      </c>
      <c r="R37" s="56" t="s">
        <v>361</v>
      </c>
      <c r="S37" s="56" t="str">
        <f t="shared" ca="1" si="0"/>
        <v xml:space="preserve">12 NĂM 7 THÁNG 17 NGÀY </v>
      </c>
      <c r="T37" s="74" t="s">
        <v>1536</v>
      </c>
      <c r="U37" s="80" t="str">
        <f>VLOOKUP(C37,Sheet5!$B$2:$G$253,6,0)</f>
        <v>092088000675</v>
      </c>
      <c r="V37" s="80"/>
      <c r="W37" s="75">
        <v>42299</v>
      </c>
      <c r="X37" s="75"/>
      <c r="Y37" s="46" t="s">
        <v>232</v>
      </c>
      <c r="Z37" s="108" t="s">
        <v>362</v>
      </c>
      <c r="AA37" s="46" t="s">
        <v>363</v>
      </c>
      <c r="AB37" s="46" t="s">
        <v>364</v>
      </c>
      <c r="AC37" s="66"/>
      <c r="AD37" s="56" t="s">
        <v>50</v>
      </c>
      <c r="AE37" s="56" t="s">
        <v>59</v>
      </c>
      <c r="AF37" s="56" t="s">
        <v>349</v>
      </c>
      <c r="AG37" s="36">
        <f t="shared" ca="1" si="1"/>
        <v>37</v>
      </c>
    </row>
    <row r="38" spans="1:33" s="36" customFormat="1">
      <c r="A38" s="25">
        <f>IF(C38=0,"",SUBTOTAL(3,C$5:C38))</f>
        <v>34</v>
      </c>
      <c r="B38" s="479">
        <v>12</v>
      </c>
      <c r="C38" s="66" t="s">
        <v>2700</v>
      </c>
      <c r="D38" s="25" t="s">
        <v>2876</v>
      </c>
      <c r="E38" s="67" t="s">
        <v>2701</v>
      </c>
      <c r="F38" s="67"/>
      <c r="G38" s="774">
        <f>VLOOKUP(C38,'chuyển xếp 2024'!$C$5:$W$328,17,0)</f>
        <v>6271000</v>
      </c>
      <c r="H38" s="774"/>
      <c r="I38" s="329" t="s">
        <v>32</v>
      </c>
      <c r="J38" s="63">
        <f t="shared" si="2"/>
        <v>1</v>
      </c>
      <c r="K38" s="63" t="s">
        <v>33</v>
      </c>
      <c r="L38" s="63" t="s">
        <v>34</v>
      </c>
      <c r="M38" s="329"/>
      <c r="N38" s="56" t="s">
        <v>4293</v>
      </c>
      <c r="O38" s="621">
        <v>31692</v>
      </c>
      <c r="P38" s="621">
        <v>45627</v>
      </c>
      <c r="Q38" s="56" t="s">
        <v>36</v>
      </c>
      <c r="R38" s="56" t="s">
        <v>2703</v>
      </c>
      <c r="S38" s="56" t="str">
        <f t="shared" ca="1" si="0"/>
        <v xml:space="preserve">1 NĂM 8 THÁNG 18 NGÀY </v>
      </c>
      <c r="T38" s="523" t="s">
        <v>2704</v>
      </c>
      <c r="U38" s="80" t="s">
        <v>2704</v>
      </c>
      <c r="V38" s="80"/>
      <c r="W38" s="75">
        <v>44205</v>
      </c>
      <c r="X38" s="75"/>
      <c r="Y38" s="46" t="s">
        <v>232</v>
      </c>
      <c r="Z38" s="108" t="s">
        <v>2705</v>
      </c>
      <c r="AA38" s="108" t="s">
        <v>2706</v>
      </c>
      <c r="AB38" s="108" t="s">
        <v>2705</v>
      </c>
      <c r="AC38" s="332" t="s">
        <v>2707</v>
      </c>
      <c r="AD38" s="56" t="s">
        <v>50</v>
      </c>
      <c r="AE38" s="56" t="s">
        <v>220</v>
      </c>
      <c r="AF38" s="56" t="s">
        <v>60</v>
      </c>
      <c r="AG38" s="36">
        <f t="shared" ca="1" si="1"/>
        <v>39</v>
      </c>
    </row>
    <row r="39" spans="1:33" s="470" customFormat="1">
      <c r="A39" s="459">
        <f>IF(C39=0,"",SUBTOTAL(3,C$5:C39))</f>
        <v>35</v>
      </c>
      <c r="B39" s="459">
        <v>13</v>
      </c>
      <c r="C39" s="460" t="s">
        <v>4269</v>
      </c>
      <c r="D39" s="1170" t="s">
        <v>4317</v>
      </c>
      <c r="E39" s="462" t="s">
        <v>4266</v>
      </c>
      <c r="F39" s="462"/>
      <c r="G39" s="823">
        <v>6271000</v>
      </c>
      <c r="H39" s="823"/>
      <c r="I39" s="1082" t="s">
        <v>32</v>
      </c>
      <c r="J39" s="463">
        <f t="shared" si="2"/>
        <v>1</v>
      </c>
      <c r="K39" s="63" t="s">
        <v>33</v>
      </c>
      <c r="L39" s="63" t="s">
        <v>34</v>
      </c>
      <c r="M39" s="1082"/>
      <c r="N39" s="56" t="s">
        <v>4293</v>
      </c>
      <c r="O39" s="512">
        <v>34973</v>
      </c>
      <c r="P39" s="512">
        <v>46082</v>
      </c>
      <c r="Q39" s="56" t="s">
        <v>117</v>
      </c>
      <c r="R39" s="56" t="s">
        <v>4294</v>
      </c>
      <c r="S39" s="464" t="str">
        <f t="shared" ca="1" si="0"/>
        <v xml:space="preserve">0 NĂM 5 THÁNG 18 NGÀY </v>
      </c>
      <c r="T39" s="466" t="s">
        <v>4295</v>
      </c>
      <c r="U39" s="467" t="s">
        <v>4295</v>
      </c>
      <c r="V39" s="467"/>
      <c r="W39" s="465">
        <v>44753</v>
      </c>
      <c r="X39" s="465"/>
      <c r="Y39" s="46" t="s">
        <v>232</v>
      </c>
      <c r="Z39" s="468" t="s">
        <v>4296</v>
      </c>
      <c r="AA39" s="468" t="s">
        <v>4297</v>
      </c>
      <c r="AB39" s="468"/>
      <c r="AC39" s="1083" t="s">
        <v>4298</v>
      </c>
      <c r="AD39" s="56" t="s">
        <v>50</v>
      </c>
      <c r="AE39" s="464" t="s">
        <v>4299</v>
      </c>
      <c r="AF39" s="464"/>
      <c r="AG39" s="470">
        <f t="shared" ca="1" si="1"/>
        <v>30</v>
      </c>
    </row>
    <row r="40" spans="1:33" s="470" customFormat="1">
      <c r="A40" s="459">
        <f>IF(C40=0,"",SUBTOTAL(3,C$5:C40))</f>
        <v>36</v>
      </c>
      <c r="B40" s="459">
        <v>14</v>
      </c>
      <c r="C40" s="460" t="s">
        <v>4270</v>
      </c>
      <c r="D40" s="1170" t="s">
        <v>4316</v>
      </c>
      <c r="E40" s="462" t="s">
        <v>4267</v>
      </c>
      <c r="F40" s="462"/>
      <c r="G40" s="823">
        <v>6271000</v>
      </c>
      <c r="H40" s="823"/>
      <c r="I40" s="1082" t="s">
        <v>32</v>
      </c>
      <c r="J40" s="463">
        <f t="shared" si="2"/>
        <v>1</v>
      </c>
      <c r="K40" s="63" t="s">
        <v>33</v>
      </c>
      <c r="L40" s="63" t="s">
        <v>34</v>
      </c>
      <c r="M40" s="1082"/>
      <c r="N40" s="56" t="s">
        <v>4293</v>
      </c>
      <c r="O40" s="512">
        <v>36892</v>
      </c>
      <c r="P40" s="512">
        <v>46082</v>
      </c>
      <c r="Q40" s="56" t="s">
        <v>117</v>
      </c>
      <c r="R40" s="56" t="s">
        <v>4300</v>
      </c>
      <c r="S40" s="464" t="str">
        <f t="shared" ca="1" si="0"/>
        <v xml:space="preserve">0 NĂM 5 THÁNG 18 NGÀY </v>
      </c>
      <c r="T40" s="466" t="s">
        <v>4302</v>
      </c>
      <c r="U40" s="467" t="s">
        <v>4302</v>
      </c>
      <c r="V40" s="467"/>
      <c r="W40" s="465">
        <v>44439</v>
      </c>
      <c r="X40" s="465"/>
      <c r="Y40" s="46" t="s">
        <v>232</v>
      </c>
      <c r="Z40" s="468" t="s">
        <v>4296</v>
      </c>
      <c r="AA40" s="468" t="s">
        <v>4303</v>
      </c>
      <c r="AB40" s="468"/>
      <c r="AC40" s="1083" t="s">
        <v>4304</v>
      </c>
      <c r="AD40" s="56" t="s">
        <v>50</v>
      </c>
      <c r="AE40" s="464" t="s">
        <v>196</v>
      </c>
      <c r="AF40" s="464"/>
    </row>
    <row r="41" spans="1:33" s="1160" customFormat="1">
      <c r="A41" s="1148">
        <f>IF(C41=0,"",SUBTOTAL(3,C$5:C41))</f>
        <v>37</v>
      </c>
      <c r="B41" s="1148">
        <v>15</v>
      </c>
      <c r="C41" s="1149" t="s">
        <v>4271</v>
      </c>
      <c r="D41" s="1170" t="s">
        <v>4318</v>
      </c>
      <c r="E41" s="1150" t="s">
        <v>4268</v>
      </c>
      <c r="F41" s="1150"/>
      <c r="G41" s="1151">
        <v>6271000</v>
      </c>
      <c r="H41" s="1151"/>
      <c r="I41" s="1150" t="s">
        <v>32</v>
      </c>
      <c r="J41" s="1152">
        <f t="shared" si="2"/>
        <v>1</v>
      </c>
      <c r="K41" s="142" t="s">
        <v>33</v>
      </c>
      <c r="L41" s="142" t="s">
        <v>34</v>
      </c>
      <c r="M41" s="1150"/>
      <c r="N41" s="1153" t="s">
        <v>4293</v>
      </c>
      <c r="O41" s="1154">
        <v>37985</v>
      </c>
      <c r="P41" s="512">
        <v>46082</v>
      </c>
      <c r="Q41" s="56" t="s">
        <v>117</v>
      </c>
      <c r="R41" s="56" t="s">
        <v>4301</v>
      </c>
      <c r="S41" s="464" t="str">
        <f t="shared" ca="1" si="0"/>
        <v xml:space="preserve">0 NĂM 5 THÁNG 18 NGÀY </v>
      </c>
      <c r="T41" s="1161" t="s">
        <v>4305</v>
      </c>
      <c r="U41" s="467" t="s">
        <v>4305</v>
      </c>
      <c r="V41" s="1156"/>
      <c r="W41" s="1157">
        <v>44326</v>
      </c>
      <c r="X41" s="1157"/>
      <c r="Y41" s="46" t="s">
        <v>232</v>
      </c>
      <c r="Z41" s="1158" t="s">
        <v>4306</v>
      </c>
      <c r="AA41" s="1158" t="s">
        <v>4307</v>
      </c>
      <c r="AB41" s="1158"/>
      <c r="AC41" s="1159" t="s">
        <v>4308</v>
      </c>
      <c r="AD41" s="56" t="s">
        <v>50</v>
      </c>
      <c r="AE41" s="1155" t="s">
        <v>4309</v>
      </c>
      <c r="AF41" s="1155"/>
    </row>
    <row r="42" spans="1:33" s="36" customFormat="1">
      <c r="A42" s="25">
        <f>IF(C42=0,"",SUBTOTAL(3,C$5:C42))</f>
        <v>38</v>
      </c>
      <c r="B42" s="25">
        <v>16</v>
      </c>
      <c r="C42" s="66" t="s">
        <v>2731</v>
      </c>
      <c r="D42" s="25" t="s">
        <v>2875</v>
      </c>
      <c r="E42" s="67" t="s">
        <v>2725</v>
      </c>
      <c r="F42" s="67"/>
      <c r="G42" s="774">
        <f>VLOOKUP(C42,'chuyển xếp 2024'!$C$5:$W$328,17,0)</f>
        <v>6579000</v>
      </c>
      <c r="H42" s="774"/>
      <c r="I42" s="63" t="s">
        <v>63</v>
      </c>
      <c r="J42" s="63">
        <f t="shared" si="2"/>
        <v>0</v>
      </c>
      <c r="K42" s="63" t="s">
        <v>33</v>
      </c>
      <c r="L42" s="63" t="s">
        <v>34</v>
      </c>
      <c r="M42" s="329"/>
      <c r="N42" s="56" t="s">
        <v>4293</v>
      </c>
      <c r="O42" s="621">
        <v>35107</v>
      </c>
      <c r="P42" s="621">
        <v>45717</v>
      </c>
      <c r="Q42" s="56" t="s">
        <v>117</v>
      </c>
      <c r="R42" s="56" t="s">
        <v>2726</v>
      </c>
      <c r="S42" s="56" t="str">
        <f t="shared" ca="1" si="0"/>
        <v xml:space="preserve">1 NĂM 5 THÁNG 18 NGÀY </v>
      </c>
      <c r="T42" s="74" t="s">
        <v>2727</v>
      </c>
      <c r="U42" s="80" t="s">
        <v>2727</v>
      </c>
      <c r="V42" s="80"/>
      <c r="W42" s="75">
        <v>44853</v>
      </c>
      <c r="X42" s="75"/>
      <c r="Y42" s="46" t="s">
        <v>232</v>
      </c>
      <c r="Z42" s="108" t="s">
        <v>2728</v>
      </c>
      <c r="AA42" s="108" t="s">
        <v>2729</v>
      </c>
      <c r="AB42" s="108" t="s">
        <v>2729</v>
      </c>
      <c r="AC42" s="332">
        <v>944194914</v>
      </c>
      <c r="AD42" s="56" t="s">
        <v>50</v>
      </c>
      <c r="AE42" s="56" t="s">
        <v>2730</v>
      </c>
      <c r="AF42" s="56" t="s">
        <v>60</v>
      </c>
    </row>
    <row r="43" spans="1:33" s="36" customFormat="1">
      <c r="A43" s="25">
        <f>IF(C43=0,"",SUBTOTAL(3,C$5:C43))</f>
        <v>39</v>
      </c>
      <c r="B43" s="25">
        <v>1</v>
      </c>
      <c r="C43" s="25" t="s">
        <v>243</v>
      </c>
      <c r="D43" s="25" t="str">
        <f>VLOOKUP(C43,Sheet4!$A$1:$B$300,2,0)</f>
        <v>5803003379</v>
      </c>
      <c r="E43" s="63" t="s">
        <v>244</v>
      </c>
      <c r="F43" s="63"/>
      <c r="G43" s="774">
        <f>VLOOKUP(C43,'chuyển xếp 2024'!$C$5:$W$328,17,0)</f>
        <v>19950000</v>
      </c>
      <c r="H43" s="774">
        <f>VLOOKUP(C43,'chuyển xếp 2024'!$C$5:$W$328,19,0)</f>
        <v>0</v>
      </c>
      <c r="I43" s="63" t="s">
        <v>32</v>
      </c>
      <c r="J43" s="63">
        <f t="shared" si="2"/>
        <v>1</v>
      </c>
      <c r="K43" s="63" t="s">
        <v>33</v>
      </c>
      <c r="L43" s="63" t="s">
        <v>34</v>
      </c>
      <c r="M43" s="63" t="s">
        <v>245</v>
      </c>
      <c r="N43" s="56" t="s">
        <v>246</v>
      </c>
      <c r="O43" s="106">
        <v>28767</v>
      </c>
      <c r="P43" s="107">
        <v>39265</v>
      </c>
      <c r="Q43" s="56" t="s">
        <v>36</v>
      </c>
      <c r="R43" s="56" t="s">
        <v>247</v>
      </c>
      <c r="S43" s="56" t="str">
        <f t="shared" ca="1" si="0"/>
        <v xml:space="preserve">19 NĂM 1 THÁNG 17 NGÀY </v>
      </c>
      <c r="T43" s="80" t="s">
        <v>248</v>
      </c>
      <c r="U43" s="80" t="str">
        <f>VLOOKUP(C43,Sheet5!$B$2:$G$253,6,0)</f>
        <v>082078026532</v>
      </c>
      <c r="V43" s="80"/>
      <c r="W43" s="75"/>
      <c r="X43" s="75"/>
      <c r="Y43" s="46" t="s">
        <v>232</v>
      </c>
      <c r="Z43" s="108" t="s">
        <v>249</v>
      </c>
      <c r="AA43" s="46" t="s">
        <v>250</v>
      </c>
      <c r="AB43" s="46" t="s">
        <v>251</v>
      </c>
      <c r="AC43" s="66"/>
      <c r="AD43" s="56" t="s">
        <v>50</v>
      </c>
      <c r="AE43" s="56" t="s">
        <v>81</v>
      </c>
      <c r="AF43" s="56" t="s">
        <v>60</v>
      </c>
      <c r="AG43" s="36">
        <f t="shared" ca="1" si="1"/>
        <v>47</v>
      </c>
    </row>
    <row r="44" spans="1:33" s="624" customFormat="1">
      <c r="A44" s="25">
        <f>IF(C44=0,"",SUBTOTAL(3,C$5:C44))</f>
        <v>40</v>
      </c>
      <c r="B44" s="25">
        <v>2</v>
      </c>
      <c r="C44" s="25" t="s">
        <v>259</v>
      </c>
      <c r="D44" s="25" t="str">
        <f>VLOOKUP(C44,Sheet4!$A$1:$B$300,2,0)</f>
        <v>9210009440</v>
      </c>
      <c r="E44" s="63" t="s">
        <v>260</v>
      </c>
      <c r="F44" s="63"/>
      <c r="G44" s="774">
        <f>VLOOKUP(C44,'chuyển xếp 2024'!$C$5:$W$328,17,0)</f>
        <v>7673000</v>
      </c>
      <c r="H44" s="774">
        <f>VLOOKUP(C44,'chuyển xếp 2024'!$C$5:$W$328,19,0)</f>
        <v>1892000</v>
      </c>
      <c r="I44" s="63" t="s">
        <v>63</v>
      </c>
      <c r="J44" s="63">
        <f t="shared" si="2"/>
        <v>0</v>
      </c>
      <c r="K44" s="63" t="s">
        <v>33</v>
      </c>
      <c r="L44" s="63" t="s">
        <v>34</v>
      </c>
      <c r="M44" s="56" t="s">
        <v>64</v>
      </c>
      <c r="N44" s="56" t="s">
        <v>246</v>
      </c>
      <c r="O44" s="106">
        <v>31943</v>
      </c>
      <c r="P44" s="107">
        <v>40340</v>
      </c>
      <c r="Q44" s="56" t="s">
        <v>36</v>
      </c>
      <c r="R44" s="56" t="s">
        <v>261</v>
      </c>
      <c r="S44" s="56" t="str">
        <f t="shared" ca="1" si="0"/>
        <v xml:space="preserve">16 NĂM 2 THÁNG 8 NGÀY </v>
      </c>
      <c r="T44" s="80" t="s">
        <v>262</v>
      </c>
      <c r="U44" s="80" t="str">
        <f>VLOOKUP(C44,Sheet5!$B$2:$G$253,6,0)</f>
        <v>092187005527</v>
      </c>
      <c r="V44" s="80"/>
      <c r="W44" s="75"/>
      <c r="X44" s="75"/>
      <c r="Y44" s="46" t="s">
        <v>232</v>
      </c>
      <c r="Z44" s="108" t="s">
        <v>168</v>
      </c>
      <c r="AA44" s="46" t="s">
        <v>263</v>
      </c>
      <c r="AB44" s="46" t="s">
        <v>263</v>
      </c>
      <c r="AC44" s="66"/>
      <c r="AD44" s="56" t="s">
        <v>50</v>
      </c>
      <c r="AE44" s="56" t="s">
        <v>51</v>
      </c>
      <c r="AF44" s="56" t="s">
        <v>60</v>
      </c>
      <c r="AG44" s="36">
        <f t="shared" ca="1" si="1"/>
        <v>39</v>
      </c>
    </row>
    <row r="45" spans="1:33" s="624" customFormat="1">
      <c r="A45" s="25">
        <f>IF(C45=0,"",SUBTOTAL(3,C$5:C45))</f>
        <v>41</v>
      </c>
      <c r="B45" s="25">
        <v>3</v>
      </c>
      <c r="C45" s="25" t="s">
        <v>264</v>
      </c>
      <c r="D45" s="25" t="str">
        <f>VLOOKUP(C45,Sheet4!$A$1:$B$300,2,0)</f>
        <v>9211007268</v>
      </c>
      <c r="E45" s="56" t="s">
        <v>265</v>
      </c>
      <c r="F45" s="56"/>
      <c r="G45" s="774">
        <f>VLOOKUP(C45,'chuyển xếp 2024'!$C$5:$W$328,17,0)</f>
        <v>5903000</v>
      </c>
      <c r="H45" s="774">
        <f>VLOOKUP(C45,'chuyển xếp 2024'!$C$5:$W$328,19,0)</f>
        <v>473000</v>
      </c>
      <c r="I45" s="63" t="s">
        <v>63</v>
      </c>
      <c r="J45" s="63">
        <f t="shared" si="2"/>
        <v>0</v>
      </c>
      <c r="K45" s="56" t="s">
        <v>33</v>
      </c>
      <c r="L45" s="56" t="s">
        <v>34</v>
      </c>
      <c r="M45" s="56"/>
      <c r="N45" s="56" t="s">
        <v>246</v>
      </c>
      <c r="O45" s="106">
        <v>32193</v>
      </c>
      <c r="P45" s="107">
        <v>40634</v>
      </c>
      <c r="Q45" s="56" t="s">
        <v>36</v>
      </c>
      <c r="R45" s="56" t="s">
        <v>266</v>
      </c>
      <c r="S45" s="56" t="str">
        <f t="shared" ca="1" si="0"/>
        <v xml:space="preserve">15 NĂM 4 THÁNG 18 NGÀY </v>
      </c>
      <c r="T45" s="74" t="s">
        <v>267</v>
      </c>
      <c r="U45" s="80" t="str">
        <f>VLOOKUP(C45,Sheet5!$B$2:$G$253,6,0)</f>
        <v>051188000559</v>
      </c>
      <c r="V45" s="80"/>
      <c r="W45" s="75">
        <v>43685</v>
      </c>
      <c r="X45" s="75"/>
      <c r="Y45" s="46" t="s">
        <v>232</v>
      </c>
      <c r="Z45" s="108" t="s">
        <v>268</v>
      </c>
      <c r="AA45" s="46" t="s">
        <v>269</v>
      </c>
      <c r="AB45" s="46" t="s">
        <v>269</v>
      </c>
      <c r="AC45" s="66"/>
      <c r="AD45" s="56" t="s">
        <v>93</v>
      </c>
      <c r="AE45" s="56" t="s">
        <v>100</v>
      </c>
      <c r="AF45" s="56" t="s">
        <v>60</v>
      </c>
      <c r="AG45" s="36">
        <f t="shared" ca="1" si="1"/>
        <v>38</v>
      </c>
    </row>
    <row r="46" spans="1:33" s="624" customFormat="1">
      <c r="A46" s="25">
        <f>IF(C46=0,"",SUBTOTAL(3,C$5:C46))</f>
        <v>42</v>
      </c>
      <c r="B46" s="25">
        <v>4</v>
      </c>
      <c r="C46" s="66" t="s">
        <v>274</v>
      </c>
      <c r="D46" s="25" t="str">
        <f>VLOOKUP(C46,Sheet4!$A$1:$B$300,2,0)</f>
        <v>9221280985</v>
      </c>
      <c r="E46" s="46" t="s">
        <v>275</v>
      </c>
      <c r="F46" s="46"/>
      <c r="G46" s="774">
        <f>VLOOKUP(C46,'chuyển xếp 2024'!$C$5:$W$328,17,0)</f>
        <v>7105000</v>
      </c>
      <c r="H46" s="774">
        <f>VLOOKUP(C46,'chuyển xếp 2024'!$C$5:$W$328,19,0)</f>
        <v>0</v>
      </c>
      <c r="I46" s="63" t="s">
        <v>63</v>
      </c>
      <c r="J46" s="63">
        <f t="shared" si="2"/>
        <v>0</v>
      </c>
      <c r="K46" s="56" t="s">
        <v>33</v>
      </c>
      <c r="L46" s="56" t="s">
        <v>34</v>
      </c>
      <c r="M46" s="56"/>
      <c r="N46" s="56" t="s">
        <v>246</v>
      </c>
      <c r="O46" s="75">
        <v>33223</v>
      </c>
      <c r="P46" s="75">
        <v>43313</v>
      </c>
      <c r="Q46" s="56" t="s">
        <v>36</v>
      </c>
      <c r="R46" s="46" t="s">
        <v>276</v>
      </c>
      <c r="S46" s="56" t="str">
        <f t="shared" ca="1" si="0"/>
        <v xml:space="preserve">8 NĂM 0 THÁNG 18 NGÀY </v>
      </c>
      <c r="T46" s="80" t="s">
        <v>277</v>
      </c>
      <c r="U46" s="80" t="str">
        <f>VLOOKUP(C46,Sheet5!$B$2:$G$253,6,0)</f>
        <v>092190008576</v>
      </c>
      <c r="V46" s="80"/>
      <c r="W46" s="75"/>
      <c r="X46" s="75"/>
      <c r="Y46" s="46" t="s">
        <v>232</v>
      </c>
      <c r="Z46" s="108" t="s">
        <v>278</v>
      </c>
      <c r="AA46" s="46" t="s">
        <v>279</v>
      </c>
      <c r="AB46" s="46" t="s">
        <v>279</v>
      </c>
      <c r="AC46" s="66"/>
      <c r="AD46" s="56" t="s">
        <v>50</v>
      </c>
      <c r="AE46" s="143" t="s">
        <v>273</v>
      </c>
      <c r="AF46" s="56" t="s">
        <v>60</v>
      </c>
      <c r="AG46" s="36">
        <f t="shared" ca="1" si="1"/>
        <v>35</v>
      </c>
    </row>
    <row r="47" spans="1:33" s="515" customFormat="1">
      <c r="A47" s="25">
        <f>IF(C47=0,"",SUBTOTAL(3,C$5:C47))</f>
        <v>43</v>
      </c>
      <c r="B47" s="25">
        <v>5</v>
      </c>
      <c r="C47" s="66" t="s">
        <v>280</v>
      </c>
      <c r="D47" s="25" t="str">
        <f>VLOOKUP(C47,Sheet4!$A$1:$B$300,2,0)</f>
        <v>9221417204</v>
      </c>
      <c r="E47" s="67" t="s">
        <v>281</v>
      </c>
      <c r="F47" s="67"/>
      <c r="G47" s="774">
        <f>VLOOKUP(C47,'chuyển xếp 2024'!$C$5:$W$328,17,0)</f>
        <v>7105000</v>
      </c>
      <c r="H47" s="774">
        <f>VLOOKUP(C47,'chuyển xếp 2024'!$C$5:$W$328,19,0)</f>
        <v>0</v>
      </c>
      <c r="I47" s="63" t="s">
        <v>63</v>
      </c>
      <c r="J47" s="63">
        <f t="shared" si="2"/>
        <v>0</v>
      </c>
      <c r="K47" s="56" t="s">
        <v>33</v>
      </c>
      <c r="L47" s="56" t="s">
        <v>34</v>
      </c>
      <c r="M47" s="56"/>
      <c r="N47" s="56" t="s">
        <v>246</v>
      </c>
      <c r="O47" s="75">
        <v>35559</v>
      </c>
      <c r="P47" s="75">
        <v>44013</v>
      </c>
      <c r="Q47" s="56" t="s">
        <v>36</v>
      </c>
      <c r="R47" s="67" t="s">
        <v>282</v>
      </c>
      <c r="S47" s="56" t="str">
        <f t="shared" ca="1" si="0"/>
        <v xml:space="preserve">6 NĂM 1 THÁNG 18 NGÀY </v>
      </c>
      <c r="T47" s="514" t="s">
        <v>283</v>
      </c>
      <c r="U47" s="80" t="str">
        <f>VLOOKUP(C47,Sheet5!$B$2:$G$253,6,0)</f>
        <v>092197003248</v>
      </c>
      <c r="V47" s="80"/>
      <c r="W47" s="75">
        <v>44317</v>
      </c>
      <c r="X47" s="75"/>
      <c r="Y47" s="46" t="s">
        <v>232</v>
      </c>
      <c r="Z47" s="108" t="s">
        <v>284</v>
      </c>
      <c r="AA47" s="46" t="s">
        <v>285</v>
      </c>
      <c r="AB47" s="46" t="s">
        <v>285</v>
      </c>
      <c r="AC47" s="66"/>
      <c r="AD47" s="56" t="s">
        <v>50</v>
      </c>
      <c r="AE47" s="56" t="s">
        <v>100</v>
      </c>
      <c r="AF47" s="56" t="s">
        <v>60</v>
      </c>
      <c r="AG47" s="36">
        <f t="shared" ca="1" si="1"/>
        <v>29</v>
      </c>
    </row>
    <row r="48" spans="1:33" s="515" customFormat="1">
      <c r="A48" s="25">
        <f>IF(C48=0,"",SUBTOTAL(3,C$5:C48))</f>
        <v>44</v>
      </c>
      <c r="B48" s="25">
        <v>6</v>
      </c>
      <c r="C48" s="66" t="s">
        <v>2054</v>
      </c>
      <c r="D48" s="25" t="str">
        <f>VLOOKUP(C48,Sheet4!$A$1:$B$300,2,0)</f>
        <v>8422038337</v>
      </c>
      <c r="E48" s="67" t="s">
        <v>1857</v>
      </c>
      <c r="F48" s="67"/>
      <c r="G48" s="774">
        <f>VLOOKUP(C48,'chuyển xếp 2024'!$C$5:$W$328,17,0)</f>
        <v>6579000</v>
      </c>
      <c r="H48" s="774">
        <f>VLOOKUP(C48,'chuyển xếp 2024'!$C$5:$W$328,19,0)</f>
        <v>0</v>
      </c>
      <c r="I48" s="63" t="s">
        <v>32</v>
      </c>
      <c r="J48" s="63">
        <f t="shared" si="2"/>
        <v>1</v>
      </c>
      <c r="K48" s="56" t="s">
        <v>33</v>
      </c>
      <c r="L48" s="56" t="s">
        <v>34</v>
      </c>
      <c r="M48" s="56"/>
      <c r="N48" s="56" t="s">
        <v>246</v>
      </c>
      <c r="O48" s="75">
        <v>36290</v>
      </c>
      <c r="P48" s="75">
        <v>45170</v>
      </c>
      <c r="Q48" s="56" t="s">
        <v>36</v>
      </c>
      <c r="R48" s="56" t="s">
        <v>1977</v>
      </c>
      <c r="S48" s="56" t="str">
        <f t="shared" ca="1" si="0"/>
        <v xml:space="preserve">2 NĂM 11 THÁNG 18 NGÀY </v>
      </c>
      <c r="T48" s="514" t="s">
        <v>1860</v>
      </c>
      <c r="U48" s="80" t="s">
        <v>1860</v>
      </c>
      <c r="V48" s="80"/>
      <c r="W48" s="75">
        <v>44286</v>
      </c>
      <c r="X48" s="75"/>
      <c r="Y48" s="46" t="s">
        <v>232</v>
      </c>
      <c r="Z48" s="108" t="s">
        <v>1863</v>
      </c>
      <c r="AA48" s="108" t="s">
        <v>1864</v>
      </c>
      <c r="AB48" s="108" t="s">
        <v>1864</v>
      </c>
      <c r="AC48" s="66"/>
      <c r="AD48" s="56" t="s">
        <v>50</v>
      </c>
      <c r="AE48" s="56" t="s">
        <v>100</v>
      </c>
      <c r="AF48" s="56" t="s">
        <v>60</v>
      </c>
      <c r="AG48" s="36">
        <f t="shared" ca="1" si="1"/>
        <v>27</v>
      </c>
    </row>
    <row r="49" spans="1:33" s="515" customFormat="1">
      <c r="A49" s="25">
        <f>IF(C49=0,"",SUBTOTAL(3,C$5:C49))</f>
        <v>45</v>
      </c>
      <c r="B49" s="25">
        <v>7</v>
      </c>
      <c r="C49" s="66" t="s">
        <v>2056</v>
      </c>
      <c r="D49" s="25" t="str">
        <f>VLOOKUP(C49,Sheet4!$A$1:$B$300,2,0)</f>
        <v>9315000203</v>
      </c>
      <c r="E49" s="67" t="s">
        <v>1858</v>
      </c>
      <c r="F49" s="67"/>
      <c r="G49" s="774">
        <f>VLOOKUP(C49,'chuyển xếp 2024'!$C$5:$W$328,17,0)</f>
        <v>6579000</v>
      </c>
      <c r="H49" s="774">
        <f>VLOOKUP(C49,'chuyển xếp 2024'!$C$5:$W$328,19,0)</f>
        <v>0</v>
      </c>
      <c r="I49" s="63" t="s">
        <v>63</v>
      </c>
      <c r="J49" s="63">
        <f t="shared" si="2"/>
        <v>0</v>
      </c>
      <c r="K49" s="56" t="s">
        <v>33</v>
      </c>
      <c r="L49" s="56" t="s">
        <v>34</v>
      </c>
      <c r="M49" s="56"/>
      <c r="N49" s="56" t="s">
        <v>246</v>
      </c>
      <c r="O49" s="75">
        <v>33605</v>
      </c>
      <c r="P49" s="75">
        <v>45170</v>
      </c>
      <c r="Q49" s="56" t="s">
        <v>36</v>
      </c>
      <c r="R49" s="56" t="s">
        <v>1978</v>
      </c>
      <c r="S49" s="56" t="str">
        <f t="shared" ca="1" si="0"/>
        <v xml:space="preserve">2 NĂM 11 THÁNG 18 NGÀY </v>
      </c>
      <c r="T49" s="514" t="s">
        <v>1859</v>
      </c>
      <c r="U49" s="80" t="s">
        <v>1859</v>
      </c>
      <c r="V49" s="80"/>
      <c r="W49" s="75">
        <v>44421</v>
      </c>
      <c r="X49" s="75"/>
      <c r="Y49" s="46" t="s">
        <v>232</v>
      </c>
      <c r="Z49" s="108" t="s">
        <v>1861</v>
      </c>
      <c r="AA49" s="46" t="s">
        <v>1862</v>
      </c>
      <c r="AB49" s="46" t="s">
        <v>1862</v>
      </c>
      <c r="AC49" s="66"/>
      <c r="AD49" s="56" t="s">
        <v>50</v>
      </c>
      <c r="AE49" s="56" t="s">
        <v>100</v>
      </c>
      <c r="AF49" s="56" t="s">
        <v>60</v>
      </c>
      <c r="AG49" s="36">
        <f t="shared" ca="1" si="1"/>
        <v>34</v>
      </c>
    </row>
    <row r="50" spans="1:33" s="515" customFormat="1">
      <c r="A50" s="25">
        <f>IF(C50=0,"",SUBTOTAL(3,C$5:C50))</f>
        <v>46</v>
      </c>
      <c r="B50" s="25">
        <v>8</v>
      </c>
      <c r="C50" s="66" t="s">
        <v>1959</v>
      </c>
      <c r="D50" s="25" t="str">
        <f>VLOOKUP(C50,Sheet4!$A$1:$B$300,2,0)</f>
        <v>9212006618</v>
      </c>
      <c r="E50" s="67" t="s">
        <v>1953</v>
      </c>
      <c r="F50" s="67"/>
      <c r="G50" s="774">
        <f>VLOOKUP(C50,'chuyển xếp 2024'!$C$5:$W$328,17,0)</f>
        <v>6579000</v>
      </c>
      <c r="H50" s="774">
        <f>VLOOKUP(C50,'chuyển xếp 2024'!$C$5:$W$328,19,0)</f>
        <v>0</v>
      </c>
      <c r="I50" s="63" t="s">
        <v>63</v>
      </c>
      <c r="J50" s="63">
        <f t="shared" si="2"/>
        <v>0</v>
      </c>
      <c r="K50" s="56" t="s">
        <v>33</v>
      </c>
      <c r="L50" s="56" t="s">
        <v>34</v>
      </c>
      <c r="M50" s="56"/>
      <c r="N50" s="56" t="s">
        <v>246</v>
      </c>
      <c r="O50" s="75">
        <v>33216</v>
      </c>
      <c r="P50" s="75">
        <v>45254</v>
      </c>
      <c r="Q50" s="56" t="s">
        <v>36</v>
      </c>
      <c r="R50" s="56" t="s">
        <v>1999</v>
      </c>
      <c r="S50" s="56" t="str">
        <f t="shared" ca="1" si="0"/>
        <v xml:space="preserve">2 NĂM 8 THÁNG 26 NGÀY </v>
      </c>
      <c r="T50" s="514" t="s">
        <v>2000</v>
      </c>
      <c r="U50" s="80" t="s">
        <v>2000</v>
      </c>
      <c r="V50" s="80"/>
      <c r="W50" s="75">
        <v>44866</v>
      </c>
      <c r="X50" s="75"/>
      <c r="Y50" s="46" t="s">
        <v>232</v>
      </c>
      <c r="Z50" s="108" t="s">
        <v>2001</v>
      </c>
      <c r="AA50" s="46" t="s">
        <v>2002</v>
      </c>
      <c r="AB50" s="46"/>
      <c r="AC50" s="66"/>
      <c r="AD50" s="56" t="s">
        <v>50</v>
      </c>
      <c r="AE50" s="56" t="s">
        <v>100</v>
      </c>
      <c r="AF50" s="56" t="s">
        <v>60</v>
      </c>
      <c r="AG50" s="36">
        <f t="shared" ca="1" si="1"/>
        <v>35</v>
      </c>
    </row>
    <row r="51" spans="1:33" s="624" customFormat="1">
      <c r="A51" s="25">
        <f>IF(C51=0,"",SUBTOTAL(3,C$5:C51))</f>
        <v>47</v>
      </c>
      <c r="B51" s="479">
        <v>1</v>
      </c>
      <c r="C51" s="25" t="s">
        <v>286</v>
      </c>
      <c r="D51" s="25" t="str">
        <f>VLOOKUP(C51,Sheet4!$A$1:$B$300,2,0)</f>
        <v>5400002895</v>
      </c>
      <c r="E51" s="56" t="s">
        <v>287</v>
      </c>
      <c r="F51" s="56"/>
      <c r="G51" s="774">
        <f>VLOOKUP(C51,'chuyển xếp 2024'!$C$5:$W$328,17,0)</f>
        <v>8950000</v>
      </c>
      <c r="H51" s="774">
        <f>VLOOKUP(C51,'chuyển xếp 2024'!$C$5:$W$328,19,0)</f>
        <v>2365000</v>
      </c>
      <c r="I51" s="63" t="s">
        <v>63</v>
      </c>
      <c r="J51" s="63">
        <f t="shared" si="2"/>
        <v>0</v>
      </c>
      <c r="K51" s="56" t="s">
        <v>33</v>
      </c>
      <c r="L51" s="56" t="s">
        <v>34</v>
      </c>
      <c r="M51" s="56" t="s">
        <v>135</v>
      </c>
      <c r="N51" s="56" t="s">
        <v>288</v>
      </c>
      <c r="O51" s="106">
        <v>26439</v>
      </c>
      <c r="P51" s="107">
        <v>36418</v>
      </c>
      <c r="Q51" s="56" t="s">
        <v>36</v>
      </c>
      <c r="R51" s="56" t="s">
        <v>289</v>
      </c>
      <c r="S51" s="56" t="str">
        <f t="shared" ca="1" si="0"/>
        <v xml:space="preserve">26 NĂM 11 THÁNG 4 NGÀY </v>
      </c>
      <c r="T51" s="80" t="s">
        <v>290</v>
      </c>
      <c r="U51" s="80" t="str">
        <f>VLOOKUP(C51,Sheet5!$B$2:$G$253,6,0)</f>
        <v>086172005389</v>
      </c>
      <c r="V51" s="80"/>
      <c r="W51" s="75"/>
      <c r="X51" s="75"/>
      <c r="Y51" s="46" t="s">
        <v>232</v>
      </c>
      <c r="Z51" s="108" t="s">
        <v>97</v>
      </c>
      <c r="AA51" s="46" t="s">
        <v>291</v>
      </c>
      <c r="AB51" s="46" t="s">
        <v>291</v>
      </c>
      <c r="AC51" s="66"/>
      <c r="AD51" s="56" t="s">
        <v>50</v>
      </c>
      <c r="AE51" s="56" t="s">
        <v>292</v>
      </c>
      <c r="AF51" s="56" t="s">
        <v>73</v>
      </c>
      <c r="AG51" s="36">
        <f t="shared" ca="1" si="1"/>
        <v>54</v>
      </c>
    </row>
    <row r="52" spans="1:33" s="624" customFormat="1">
      <c r="A52" s="25">
        <f>IF(C52=0,"",SUBTOTAL(3,C$5:C52))</f>
        <v>48</v>
      </c>
      <c r="B52" s="479">
        <v>2</v>
      </c>
      <c r="C52" s="66" t="s">
        <v>300</v>
      </c>
      <c r="D52" s="25" t="str">
        <f>VLOOKUP(C52,Sheet4!$A$1:$B$300,2,0)</f>
        <v>9222599442</v>
      </c>
      <c r="E52" s="46" t="s">
        <v>301</v>
      </c>
      <c r="F52" s="46"/>
      <c r="G52" s="774">
        <f>VLOOKUP(C52,'chuyển xếp 2024'!$C$5:$W$328,17,0)</f>
        <v>6579000</v>
      </c>
      <c r="H52" s="774">
        <f>VLOOKUP(C52,'chuyển xếp 2024'!$C$5:$W$328,19,0)</f>
        <v>0</v>
      </c>
      <c r="I52" s="46" t="s">
        <v>63</v>
      </c>
      <c r="J52" s="63">
        <f t="shared" si="2"/>
        <v>0</v>
      </c>
      <c r="K52" s="56" t="s">
        <v>33</v>
      </c>
      <c r="L52" s="56" t="s">
        <v>34</v>
      </c>
      <c r="M52" s="108"/>
      <c r="N52" s="56" t="s">
        <v>288</v>
      </c>
      <c r="O52" s="75">
        <v>36882</v>
      </c>
      <c r="P52" s="107">
        <v>44805</v>
      </c>
      <c r="Q52" s="56" t="s">
        <v>36</v>
      </c>
      <c r="R52" s="56" t="s">
        <v>302</v>
      </c>
      <c r="S52" s="56" t="str">
        <f t="shared" ca="1" si="0"/>
        <v xml:space="preserve">3 NĂM 11 THÁNG 18 NGÀY </v>
      </c>
      <c r="T52" s="74" t="s">
        <v>303</v>
      </c>
      <c r="U52" s="80" t="str">
        <f>VLOOKUP(C52,Sheet5!$B$2:$G$253,6,0)</f>
        <v>092300000192</v>
      </c>
      <c r="V52" s="80"/>
      <c r="W52" s="75">
        <v>44306</v>
      </c>
      <c r="X52" s="75"/>
      <c r="Y52" s="46" t="s">
        <v>232</v>
      </c>
      <c r="Z52" s="108" t="s">
        <v>304</v>
      </c>
      <c r="AA52" s="108" t="s">
        <v>305</v>
      </c>
      <c r="AB52" s="108" t="s">
        <v>305</v>
      </c>
      <c r="AC52" s="66" t="s">
        <v>306</v>
      </c>
      <c r="AD52" s="155" t="s">
        <v>50</v>
      </c>
      <c r="AE52" s="155" t="s">
        <v>307</v>
      </c>
      <c r="AF52" s="56" t="s">
        <v>60</v>
      </c>
      <c r="AG52" s="36">
        <f t="shared" ca="1" si="1"/>
        <v>25</v>
      </c>
    </row>
    <row r="53" spans="1:33" s="36" customFormat="1">
      <c r="A53" s="25">
        <f>IF(C53=0,"",SUBTOTAL(3,C$5:C53))</f>
        <v>49</v>
      </c>
      <c r="B53" s="25">
        <v>1</v>
      </c>
      <c r="C53" s="25" t="s">
        <v>252</v>
      </c>
      <c r="D53" s="25" t="str">
        <f>VLOOKUP(C53,Sheet4!$A$1:$B$300,2,0)</f>
        <v>6504006864</v>
      </c>
      <c r="E53" s="63" t="s">
        <v>253</v>
      </c>
      <c r="F53" s="63"/>
      <c r="G53" s="774">
        <f>VLOOKUP(C53,'chuyển xếp 2024'!$C$5:$W$328,17,0)</f>
        <v>8950000</v>
      </c>
      <c r="H53" s="774">
        <f>VLOOKUP(C53,'chuyển xếp 2024'!$C$5:$W$328,19,0)</f>
        <v>2365000</v>
      </c>
      <c r="I53" s="63" t="s">
        <v>63</v>
      </c>
      <c r="J53" s="63">
        <f t="shared" si="2"/>
        <v>0</v>
      </c>
      <c r="K53" s="63" t="s">
        <v>33</v>
      </c>
      <c r="L53" s="63" t="s">
        <v>34</v>
      </c>
      <c r="M53" s="63" t="s">
        <v>135</v>
      </c>
      <c r="N53" s="56" t="s">
        <v>310</v>
      </c>
      <c r="O53" s="106">
        <v>29531</v>
      </c>
      <c r="P53" s="107">
        <v>38078</v>
      </c>
      <c r="Q53" s="56" t="s">
        <v>36</v>
      </c>
      <c r="R53" s="56" t="s">
        <v>254</v>
      </c>
      <c r="S53" s="56" t="str">
        <f t="shared" ca="1" si="0"/>
        <v xml:space="preserve">22 NĂM 4 THÁNG 18 NGÀY </v>
      </c>
      <c r="T53" s="74" t="s">
        <v>255</v>
      </c>
      <c r="U53" s="80" t="str">
        <f>VLOOKUP(C53,Sheet5!$B$2:$G$253,6,0)</f>
        <v>045180000015</v>
      </c>
      <c r="V53" s="80"/>
      <c r="W53" s="75">
        <v>44699</v>
      </c>
      <c r="X53" s="75"/>
      <c r="Y53" s="46" t="s">
        <v>232</v>
      </c>
      <c r="Z53" s="108" t="s">
        <v>256</v>
      </c>
      <c r="AA53" s="46" t="s">
        <v>257</v>
      </c>
      <c r="AB53" s="46" t="s">
        <v>257</v>
      </c>
      <c r="AC53" s="66"/>
      <c r="AD53" s="56" t="s">
        <v>50</v>
      </c>
      <c r="AE53" s="56" t="s">
        <v>258</v>
      </c>
      <c r="AF53" s="56" t="s">
        <v>60</v>
      </c>
      <c r="AG53" s="36">
        <f t="shared" ca="1" si="1"/>
        <v>45</v>
      </c>
    </row>
    <row r="54" spans="1:33" s="624" customFormat="1">
      <c r="A54" s="25">
        <f>IF(C54=0,"",SUBTOTAL(3,C$5:C54))</f>
        <v>50</v>
      </c>
      <c r="B54" s="25">
        <v>2</v>
      </c>
      <c r="C54" s="25" t="s">
        <v>313</v>
      </c>
      <c r="D54" s="25" t="str">
        <f>VLOOKUP(C54,Sheet4!$A$1:$B$300,2,0)</f>
        <v>5303001410</v>
      </c>
      <c r="E54" s="56" t="s">
        <v>314</v>
      </c>
      <c r="F54" s="56"/>
      <c r="G54" s="774">
        <f>VLOOKUP(C54,'chuyển xếp 2024'!$C$5:$W$328,17,0)</f>
        <v>8950000</v>
      </c>
      <c r="H54" s="774">
        <f>VLOOKUP(C54,'chuyển xếp 2024'!$C$5:$W$328,19,0)</f>
        <v>2365000</v>
      </c>
      <c r="I54" s="56" t="s">
        <v>32</v>
      </c>
      <c r="J54" s="63">
        <f t="shared" si="2"/>
        <v>1</v>
      </c>
      <c r="K54" s="56" t="s">
        <v>33</v>
      </c>
      <c r="L54" s="56" t="s">
        <v>34</v>
      </c>
      <c r="M54" s="56" t="s">
        <v>64</v>
      </c>
      <c r="N54" s="56" t="s">
        <v>310</v>
      </c>
      <c r="O54" s="106">
        <v>26764</v>
      </c>
      <c r="P54" s="107">
        <v>40781</v>
      </c>
      <c r="Q54" s="46" t="s">
        <v>36</v>
      </c>
      <c r="R54" s="56" t="s">
        <v>315</v>
      </c>
      <c r="S54" s="56" t="str">
        <f t="shared" ca="1" si="0"/>
        <v xml:space="preserve">14 NĂM 11 THÁNG 24 NGÀY </v>
      </c>
      <c r="T54" s="80" t="s">
        <v>311</v>
      </c>
      <c r="U54" s="80" t="str">
        <f>VLOOKUP(C54,Sheet5!$B$2:$G$253,6,0)</f>
        <v>092073008774</v>
      </c>
      <c r="V54" s="80"/>
      <c r="W54" s="75"/>
      <c r="X54" s="75"/>
      <c r="Y54" s="46" t="s">
        <v>232</v>
      </c>
      <c r="Z54" s="108" t="s">
        <v>316</v>
      </c>
      <c r="AA54" s="46" t="s">
        <v>317</v>
      </c>
      <c r="AB54" s="46"/>
      <c r="AC54" s="66"/>
      <c r="AD54" s="56" t="s">
        <v>50</v>
      </c>
      <c r="AE54" s="56" t="s">
        <v>81</v>
      </c>
      <c r="AF54" s="56" t="s">
        <v>60</v>
      </c>
      <c r="AG54" s="36">
        <f t="shared" ca="1" si="1"/>
        <v>53</v>
      </c>
    </row>
    <row r="55" spans="1:33" s="624" customFormat="1">
      <c r="A55" s="25">
        <f>IF(C55=0,"",SUBTOTAL(3,C$5:C55))</f>
        <v>51</v>
      </c>
      <c r="B55" s="25">
        <v>3</v>
      </c>
      <c r="C55" s="25" t="s">
        <v>318</v>
      </c>
      <c r="D55" s="25" t="str">
        <f>VLOOKUP(C55,Sheet4!$A$1:$B$300,2,0)</f>
        <v>9313001993</v>
      </c>
      <c r="E55" s="56" t="s">
        <v>319</v>
      </c>
      <c r="F55" s="56"/>
      <c r="G55" s="774">
        <f>VLOOKUP(C55,'chuyển xếp 2024'!$C$5:$W$328,17,0)</f>
        <v>7105000</v>
      </c>
      <c r="H55" s="774">
        <f>VLOOKUP(C55,'chuyển xếp 2024'!$C$5:$W$328,19,0)</f>
        <v>0</v>
      </c>
      <c r="I55" s="63" t="s">
        <v>63</v>
      </c>
      <c r="J55" s="63">
        <f t="shared" si="2"/>
        <v>0</v>
      </c>
      <c r="K55" s="56" t="s">
        <v>33</v>
      </c>
      <c r="L55" s="56" t="s">
        <v>34</v>
      </c>
      <c r="M55" s="56"/>
      <c r="N55" s="56" t="s">
        <v>310</v>
      </c>
      <c r="O55" s="106">
        <v>32979</v>
      </c>
      <c r="P55" s="107">
        <v>44287</v>
      </c>
      <c r="Q55" s="46" t="s">
        <v>36</v>
      </c>
      <c r="R55" s="56" t="s">
        <v>320</v>
      </c>
      <c r="S55" s="56" t="str">
        <f t="shared" ca="1" si="0"/>
        <v xml:space="preserve">5 NĂM 4 THÁNG 18 NGÀY </v>
      </c>
      <c r="T55" s="523" t="s">
        <v>321</v>
      </c>
      <c r="U55" s="80" t="str">
        <f>VLOOKUP(C55,Sheet5!$B$2:$G$253,6,0)</f>
        <v>092190007202</v>
      </c>
      <c r="V55" s="80"/>
      <c r="W55" s="75">
        <v>44421</v>
      </c>
      <c r="X55" s="75"/>
      <c r="Y55" s="46" t="s">
        <v>232</v>
      </c>
      <c r="Z55" s="108" t="s">
        <v>322</v>
      </c>
      <c r="AA55" s="46" t="s">
        <v>323</v>
      </c>
      <c r="AB55" s="46"/>
      <c r="AC55" s="66"/>
      <c r="AD55" s="56" t="s">
        <v>50</v>
      </c>
      <c r="AE55" s="56" t="s">
        <v>59</v>
      </c>
      <c r="AF55" s="56" t="s">
        <v>60</v>
      </c>
      <c r="AG55" s="36">
        <f t="shared" ca="1" si="1"/>
        <v>36</v>
      </c>
    </row>
    <row r="56" spans="1:33" s="624" customFormat="1">
      <c r="A56" s="25">
        <f>IF(C56=0,"",SUBTOTAL(3,C$5:C56))</f>
        <v>52</v>
      </c>
      <c r="B56" s="25">
        <v>4</v>
      </c>
      <c r="C56" s="622" t="s">
        <v>1957</v>
      </c>
      <c r="D56" s="25" t="str">
        <f>VLOOKUP(C56,Sheet4!$A$1:$B$300,2,0)</f>
        <v>9520882642</v>
      </c>
      <c r="E56" s="623" t="s">
        <v>1963</v>
      </c>
      <c r="F56" s="623"/>
      <c r="G56" s="774">
        <f>VLOOKUP(C56,'chuyển xếp 2024'!$C$5:$W$328,17,0)</f>
        <v>6579000</v>
      </c>
      <c r="H56" s="774">
        <f>VLOOKUP(C56,'chuyển xếp 2024'!$C$5:$W$328,19,0)</f>
        <v>0</v>
      </c>
      <c r="I56" s="63" t="s">
        <v>63</v>
      </c>
      <c r="J56" s="63">
        <f t="shared" si="2"/>
        <v>0</v>
      </c>
      <c r="K56" s="56" t="s">
        <v>33</v>
      </c>
      <c r="L56" s="56" t="s">
        <v>34</v>
      </c>
      <c r="M56" s="56"/>
      <c r="N56" s="56" t="s">
        <v>310</v>
      </c>
      <c r="O56" s="621">
        <v>36755</v>
      </c>
      <c r="P56" s="621">
        <v>45231</v>
      </c>
      <c r="Q56" s="46" t="s">
        <v>36</v>
      </c>
      <c r="R56" s="56" t="s">
        <v>1965</v>
      </c>
      <c r="S56" s="56" t="str">
        <f t="shared" ca="1" si="0"/>
        <v xml:space="preserve">2 NĂM 9 THÁNG 18 NGÀY </v>
      </c>
      <c r="T56" s="523" t="s">
        <v>1966</v>
      </c>
      <c r="U56" s="80" t="s">
        <v>1966</v>
      </c>
      <c r="V56" s="80"/>
      <c r="W56" s="75"/>
      <c r="X56" s="75"/>
      <c r="Y56" s="46"/>
      <c r="Z56" s="108"/>
      <c r="AA56" s="46"/>
      <c r="AB56" s="46"/>
      <c r="AC56" s="66"/>
      <c r="AD56" s="56" t="s">
        <v>50</v>
      </c>
      <c r="AE56" s="56"/>
      <c r="AF56" s="56"/>
      <c r="AG56" s="36">
        <f t="shared" ca="1" si="1"/>
        <v>26</v>
      </c>
    </row>
    <row r="57" spans="1:33" s="624" customFormat="1">
      <c r="A57" s="25">
        <f>IF(C57=0,"",SUBTOTAL(3,C$5:C57))</f>
        <v>53</v>
      </c>
      <c r="B57" s="25">
        <v>5</v>
      </c>
      <c r="C57" s="25" t="s">
        <v>327</v>
      </c>
      <c r="D57" s="25" t="str">
        <f>VLOOKUP(C57,Sheet4!$A$1:$B$300,2,0)</f>
        <v>6505000284</v>
      </c>
      <c r="E57" s="56" t="s">
        <v>328</v>
      </c>
      <c r="F57" s="56"/>
      <c r="G57" s="774">
        <f>VLOOKUP(C57,'chuyển xếp 2024'!$C$5:$W$328,17,0)</f>
        <v>5466000</v>
      </c>
      <c r="H57" s="774">
        <f>VLOOKUP(C57,'chuyển xếp 2024'!$C$5:$W$328,19,0)</f>
        <v>0</v>
      </c>
      <c r="I57" s="63" t="s">
        <v>32</v>
      </c>
      <c r="J57" s="63">
        <f t="shared" si="2"/>
        <v>1</v>
      </c>
      <c r="K57" s="56" t="s">
        <v>33</v>
      </c>
      <c r="L57" s="56" t="s">
        <v>34</v>
      </c>
      <c r="M57" s="56"/>
      <c r="N57" s="56" t="s">
        <v>329</v>
      </c>
      <c r="O57" s="106">
        <v>28559</v>
      </c>
      <c r="P57" s="107">
        <v>44562</v>
      </c>
      <c r="Q57" s="46" t="s">
        <v>36</v>
      </c>
      <c r="R57" s="56" t="s">
        <v>330</v>
      </c>
      <c r="S57" s="56" t="str">
        <f t="shared" ca="1" si="0"/>
        <v xml:space="preserve">4 NĂM 7 THÁNG 18 NGÀY </v>
      </c>
      <c r="T57" s="74" t="s">
        <v>331</v>
      </c>
      <c r="U57" s="80" t="str">
        <f>VLOOKUP(C57,Sheet5!$B$2:$G$253,6,0)</f>
        <v>030078000895</v>
      </c>
      <c r="V57" s="80"/>
      <c r="W57" s="75">
        <v>44269</v>
      </c>
      <c r="X57" s="75"/>
      <c r="Y57" s="46" t="s">
        <v>232</v>
      </c>
      <c r="Z57" s="108"/>
      <c r="AA57" s="46" t="s">
        <v>332</v>
      </c>
      <c r="AB57" s="46"/>
      <c r="AC57" s="66" t="s">
        <v>333</v>
      </c>
      <c r="AD57" s="56" t="s">
        <v>50</v>
      </c>
      <c r="AE57" s="56" t="s">
        <v>334</v>
      </c>
      <c r="AF57" s="56" t="s">
        <v>335</v>
      </c>
      <c r="AG57" s="36">
        <f t="shared" ca="1" si="1"/>
        <v>48</v>
      </c>
    </row>
    <row r="58" spans="1:33" s="624" customFormat="1">
      <c r="A58" s="25">
        <f>IF(C58=0,"",SUBTOTAL(3,C$5:C58))</f>
        <v>54</v>
      </c>
      <c r="B58" s="479">
        <v>1</v>
      </c>
      <c r="C58" s="25" t="s">
        <v>336</v>
      </c>
      <c r="D58" s="25" t="str">
        <f>VLOOKUP(C58,Sheet4!$A$1:$B$300,2,0)</f>
        <v>5499003407</v>
      </c>
      <c r="E58" s="63" t="s">
        <v>337</v>
      </c>
      <c r="F58" s="63"/>
      <c r="G58" s="774">
        <f>VLOOKUP(C58,'chuyển xếp 2024'!$C$5:$W$328,17,0)</f>
        <v>7780000</v>
      </c>
      <c r="H58" s="774">
        <f>VLOOKUP(C58,'chuyển xếp 2024'!$C$5:$W$328,19,0)</f>
        <v>1419000</v>
      </c>
      <c r="I58" s="63" t="s">
        <v>63</v>
      </c>
      <c r="J58" s="63">
        <f t="shared" si="2"/>
        <v>0</v>
      </c>
      <c r="K58" s="63" t="s">
        <v>33</v>
      </c>
      <c r="L58" s="63" t="s">
        <v>34</v>
      </c>
      <c r="M58" s="63" t="s">
        <v>338</v>
      </c>
      <c r="N58" s="56" t="s">
        <v>339</v>
      </c>
      <c r="O58" s="106">
        <v>27748</v>
      </c>
      <c r="P58" s="107">
        <v>35948</v>
      </c>
      <c r="Q58" s="56" t="s">
        <v>36</v>
      </c>
      <c r="R58" s="56" t="s">
        <v>340</v>
      </c>
      <c r="S58" s="56" t="str">
        <f t="shared" ca="1" si="0"/>
        <v xml:space="preserve">28 NĂM 2 THÁNG 17 NGÀY </v>
      </c>
      <c r="T58" s="74" t="s">
        <v>1532</v>
      </c>
      <c r="U58" s="80" t="str">
        <f>VLOOKUP(C58,Sheet5!$B$2:$G$253,6,0)</f>
        <v>054175000014</v>
      </c>
      <c r="V58" s="80"/>
      <c r="W58" s="75">
        <v>42690</v>
      </c>
      <c r="X58" s="75"/>
      <c r="Y58" s="46" t="s">
        <v>232</v>
      </c>
      <c r="Z58" s="108" t="s">
        <v>341</v>
      </c>
      <c r="AA58" s="46" t="s">
        <v>342</v>
      </c>
      <c r="AB58" s="46" t="s">
        <v>343</v>
      </c>
      <c r="AC58" s="66"/>
      <c r="AD58" s="56" t="s">
        <v>156</v>
      </c>
      <c r="AE58" s="56"/>
      <c r="AF58" s="56" t="s">
        <v>73</v>
      </c>
      <c r="AG58" s="36">
        <f t="shared" ca="1" si="1"/>
        <v>50</v>
      </c>
    </row>
    <row r="59" spans="1:33" s="430" customFormat="1">
      <c r="A59" s="421">
        <f>IF(C59=0,"",SUBTOTAL(3,C$5:C59))</f>
        <v>55</v>
      </c>
      <c r="B59" s="421">
        <v>2</v>
      </c>
      <c r="C59" s="421" t="s">
        <v>344</v>
      </c>
      <c r="D59" s="421" t="str">
        <f>VLOOKUP(C59,Sheet4!$A$1:$B$300,2,0)</f>
        <v>6505002767</v>
      </c>
      <c r="E59" s="424" t="s">
        <v>345</v>
      </c>
      <c r="F59" s="424"/>
      <c r="G59" s="766">
        <v>7164000</v>
      </c>
      <c r="H59" s="766"/>
      <c r="I59" s="424" t="s">
        <v>63</v>
      </c>
      <c r="J59" s="424">
        <f t="shared" si="2"/>
        <v>0</v>
      </c>
      <c r="K59" s="424" t="s">
        <v>33</v>
      </c>
      <c r="L59" s="424" t="s">
        <v>34</v>
      </c>
      <c r="M59" s="424"/>
      <c r="N59" s="427" t="s">
        <v>339</v>
      </c>
      <c r="O59" s="444">
        <v>26944</v>
      </c>
      <c r="P59" s="441">
        <v>38169</v>
      </c>
      <c r="Q59" s="427" t="s">
        <v>36</v>
      </c>
      <c r="R59" s="427" t="s">
        <v>346</v>
      </c>
      <c r="S59" s="427" t="str">
        <f t="shared" ca="1" si="0"/>
        <v xml:space="preserve">22 NĂM 1 THÁNG 18 NGÀY </v>
      </c>
      <c r="T59" s="442" t="s">
        <v>1533</v>
      </c>
      <c r="U59" s="428" t="str">
        <f>VLOOKUP(C59,Sheet5!$B$2:$G$253,6,0)</f>
        <v>093173012731</v>
      </c>
      <c r="V59" s="428"/>
      <c r="W59" s="425"/>
      <c r="X59" s="425"/>
      <c r="Y59" s="443" t="s">
        <v>232</v>
      </c>
      <c r="Z59" s="429" t="s">
        <v>347</v>
      </c>
      <c r="AA59" s="443" t="s">
        <v>348</v>
      </c>
      <c r="AB59" s="443" t="s">
        <v>348</v>
      </c>
      <c r="AC59" s="422"/>
      <c r="AD59" s="427" t="s">
        <v>156</v>
      </c>
      <c r="AE59" s="427"/>
      <c r="AF59" s="427" t="s">
        <v>349</v>
      </c>
      <c r="AG59" s="430">
        <f t="shared" ca="1" si="1"/>
        <v>52</v>
      </c>
    </row>
    <row r="60" spans="1:33" s="36" customFormat="1">
      <c r="A60" s="25">
        <f>IF(C60=0,"",SUBTOTAL(3,C$5:C60))</f>
        <v>56</v>
      </c>
      <c r="B60" s="479">
        <v>3</v>
      </c>
      <c r="C60" s="25" t="s">
        <v>351</v>
      </c>
      <c r="D60" s="25" t="str">
        <f>VLOOKUP(C60,Sheet4!$A$1:$B$300,2,0)</f>
        <v>5496032602</v>
      </c>
      <c r="E60" s="63" t="s">
        <v>352</v>
      </c>
      <c r="F60" s="63"/>
      <c r="G60" s="774">
        <f>VLOOKUP(C60,'chuyển xếp 2024'!$C$5:$W$328,17,0)</f>
        <v>7780000</v>
      </c>
      <c r="H60" s="774">
        <f>VLOOKUP(C60,'chuyển xếp 2024'!$C$5:$W$328,19,0)</f>
        <v>0</v>
      </c>
      <c r="I60" s="63" t="s">
        <v>32</v>
      </c>
      <c r="J60" s="63">
        <f t="shared" si="2"/>
        <v>1</v>
      </c>
      <c r="K60" s="63" t="s">
        <v>33</v>
      </c>
      <c r="L60" s="63" t="s">
        <v>34</v>
      </c>
      <c r="M60" s="63"/>
      <c r="N60" s="56" t="s">
        <v>339</v>
      </c>
      <c r="O60" s="106">
        <v>26308</v>
      </c>
      <c r="P60" s="107">
        <v>34403</v>
      </c>
      <c r="Q60" s="56" t="s">
        <v>36</v>
      </c>
      <c r="R60" s="56" t="s">
        <v>353</v>
      </c>
      <c r="S60" s="56" t="str">
        <f t="shared" ca="1" si="0"/>
        <v xml:space="preserve">32 NĂM 5 THÁNG 9 NGÀY </v>
      </c>
      <c r="T60" s="74" t="s">
        <v>1750</v>
      </c>
      <c r="U60" s="80" t="str">
        <f>VLOOKUP(C60,Sheet5!$B$2:$G$253,6,0)</f>
        <v>052072013074</v>
      </c>
      <c r="V60" s="80"/>
      <c r="W60" s="75">
        <v>41949</v>
      </c>
      <c r="X60" s="75"/>
      <c r="Y60" s="46" t="s">
        <v>232</v>
      </c>
      <c r="Z60" s="108" t="s">
        <v>322</v>
      </c>
      <c r="AA60" s="46" t="s">
        <v>342</v>
      </c>
      <c r="AB60" s="46" t="s">
        <v>343</v>
      </c>
      <c r="AC60" s="66"/>
      <c r="AD60" s="56" t="s">
        <v>156</v>
      </c>
      <c r="AE60" s="56"/>
      <c r="AF60" s="56" t="s">
        <v>349</v>
      </c>
      <c r="AG60" s="36">
        <f t="shared" ca="1" si="1"/>
        <v>54</v>
      </c>
    </row>
    <row r="61" spans="1:33" s="36" customFormat="1" ht="19.5" customHeight="1">
      <c r="A61" s="25">
        <f>IF(C61=0,"",SUBTOTAL(3,C$5:C61))</f>
        <v>57</v>
      </c>
      <c r="B61" s="479">
        <v>4</v>
      </c>
      <c r="C61" s="25" t="s">
        <v>354</v>
      </c>
      <c r="D61" s="25" t="str">
        <f>VLOOKUP(C61,Sheet4!$A$1:$B$300,2,0)</f>
        <v>9208026155</v>
      </c>
      <c r="E61" s="56" t="s">
        <v>355</v>
      </c>
      <c r="F61" s="56"/>
      <c r="G61" s="774">
        <f>VLOOKUP(C61,'chuyển xếp 2024'!$C$5:$W$328,17,0)</f>
        <v>7073000</v>
      </c>
      <c r="H61" s="774">
        <f>VLOOKUP(C61,'chuyển xếp 2024'!$C$5:$W$328,19,0)</f>
        <v>946000</v>
      </c>
      <c r="I61" s="56" t="s">
        <v>32</v>
      </c>
      <c r="J61" s="63">
        <f t="shared" si="2"/>
        <v>1</v>
      </c>
      <c r="K61" s="63" t="s">
        <v>33</v>
      </c>
      <c r="L61" s="63" t="s">
        <v>34</v>
      </c>
      <c r="M61" s="56"/>
      <c r="N61" s="56" t="s">
        <v>339</v>
      </c>
      <c r="O61" s="106">
        <v>29383</v>
      </c>
      <c r="P61" s="107">
        <v>39742</v>
      </c>
      <c r="Q61" s="56" t="s">
        <v>36</v>
      </c>
      <c r="R61" s="56" t="s">
        <v>356</v>
      </c>
      <c r="S61" s="56" t="str">
        <f t="shared" ca="1" si="0"/>
        <v xml:space="preserve">17 NĂM 9 THÁNG 29 NGÀY </v>
      </c>
      <c r="T61" s="74" t="s">
        <v>1535</v>
      </c>
      <c r="U61" s="80" t="str">
        <f>VLOOKUP(C61,Sheet5!$B$2:$G$253,6,0)</f>
        <v>083080000109</v>
      </c>
      <c r="V61" s="80"/>
      <c r="W61" s="75">
        <v>42691</v>
      </c>
      <c r="X61" s="75"/>
      <c r="Y61" s="46" t="s">
        <v>232</v>
      </c>
      <c r="Z61" s="108" t="s">
        <v>357</v>
      </c>
      <c r="AA61" s="46" t="s">
        <v>358</v>
      </c>
      <c r="AB61" s="46" t="s">
        <v>358</v>
      </c>
      <c r="AC61" s="66"/>
      <c r="AD61" s="56" t="s">
        <v>156</v>
      </c>
      <c r="AE61" s="56"/>
      <c r="AF61" s="56" t="s">
        <v>349</v>
      </c>
      <c r="AG61" s="36">
        <f t="shared" ca="1" si="1"/>
        <v>46</v>
      </c>
    </row>
    <row r="62" spans="1:33" s="36" customFormat="1">
      <c r="A62" s="25">
        <f>IF(C62=0,"",SUBTOTAL(3,C$5:C62))</f>
        <v>58</v>
      </c>
      <c r="B62" s="479">
        <v>5</v>
      </c>
      <c r="C62" s="25" t="s">
        <v>365</v>
      </c>
      <c r="D62" s="25" t="str">
        <f>VLOOKUP(C62,Sheet4!$A$1:$B$300,2,0)</f>
        <v>5496032620</v>
      </c>
      <c r="E62" s="63" t="s">
        <v>366</v>
      </c>
      <c r="F62" s="63"/>
      <c r="G62" s="774">
        <f>VLOOKUP(C62,'chuyển xếp 2024'!$C$5:$W$328,17,0)</f>
        <v>7780000</v>
      </c>
      <c r="H62" s="774">
        <f>VLOOKUP(C62,'chuyển xếp 2024'!$C$5:$W$328,19,0)</f>
        <v>0</v>
      </c>
      <c r="I62" s="56" t="s">
        <v>32</v>
      </c>
      <c r="J62" s="63">
        <f t="shared" si="2"/>
        <v>1</v>
      </c>
      <c r="K62" s="63" t="s">
        <v>33</v>
      </c>
      <c r="L62" s="63" t="s">
        <v>34</v>
      </c>
      <c r="M62" s="56"/>
      <c r="N62" s="56" t="s">
        <v>339</v>
      </c>
      <c r="O62" s="106">
        <v>25112</v>
      </c>
      <c r="P62" s="107">
        <v>33055</v>
      </c>
      <c r="Q62" s="56" t="s">
        <v>36</v>
      </c>
      <c r="R62" s="56" t="s">
        <v>367</v>
      </c>
      <c r="S62" s="56" t="str">
        <f t="shared" ca="1" si="0"/>
        <v xml:space="preserve">36 NĂM 1 THÁNG 18 NGÀY </v>
      </c>
      <c r="T62" s="74" t="s">
        <v>1537</v>
      </c>
      <c r="U62" s="80" t="str">
        <f>VLOOKUP(C62,Sheet5!$B$2:$G$253,6,0)</f>
        <v>025068011796</v>
      </c>
      <c r="V62" s="80"/>
      <c r="W62" s="75"/>
      <c r="X62" s="75"/>
      <c r="Y62" s="46" t="s">
        <v>232</v>
      </c>
      <c r="Z62" s="108" t="s">
        <v>368</v>
      </c>
      <c r="AA62" s="46" t="s">
        <v>369</v>
      </c>
      <c r="AB62" s="46" t="s">
        <v>369</v>
      </c>
      <c r="AC62" s="66"/>
      <c r="AD62" s="56" t="s">
        <v>156</v>
      </c>
      <c r="AE62" s="56"/>
      <c r="AF62" s="56" t="s">
        <v>349</v>
      </c>
      <c r="AG62" s="36">
        <f t="shared" ca="1" si="1"/>
        <v>57</v>
      </c>
    </row>
    <row r="63" spans="1:33" s="36" customFormat="1" ht="20.25" customHeight="1">
      <c r="A63" s="25">
        <f>IF(C63=0,"",SUBTOTAL(3,C$5:C63))</f>
        <v>59</v>
      </c>
      <c r="B63" s="479">
        <v>6</v>
      </c>
      <c r="C63" s="25" t="s">
        <v>419</v>
      </c>
      <c r="D63" s="25" t="str">
        <f>VLOOKUP(C63,Sheet4!$A$1:$B$300,2,0)</f>
        <v>6506006784</v>
      </c>
      <c r="E63" s="63" t="s">
        <v>420</v>
      </c>
      <c r="F63" s="63"/>
      <c r="G63" s="774">
        <f>VLOOKUP(C63,'chuyển xếp 2024'!$C$5:$W$328,17,0)</f>
        <v>8287000</v>
      </c>
      <c r="H63" s="774">
        <f>VLOOKUP(C63,'chuyển xếp 2024'!$C$5:$W$328,19,0)</f>
        <v>0</v>
      </c>
      <c r="I63" s="63" t="s">
        <v>63</v>
      </c>
      <c r="J63" s="63">
        <f t="shared" si="2"/>
        <v>0</v>
      </c>
      <c r="K63" s="63" t="s">
        <v>33</v>
      </c>
      <c r="L63" s="63" t="s">
        <v>34</v>
      </c>
      <c r="M63" s="63"/>
      <c r="N63" s="56" t="s">
        <v>390</v>
      </c>
      <c r="O63" s="106">
        <v>29613</v>
      </c>
      <c r="P63" s="107">
        <v>38657</v>
      </c>
      <c r="Q63" s="56" t="s">
        <v>36</v>
      </c>
      <c r="R63" s="56" t="s">
        <v>421</v>
      </c>
      <c r="S63" s="56" t="str">
        <f t="shared" ca="1" si="0"/>
        <v xml:space="preserve">20 NĂM 9 THÁNG 18 NGÀY </v>
      </c>
      <c r="T63" s="877" t="s">
        <v>422</v>
      </c>
      <c r="U63" s="80" t="str">
        <f>VLOOKUP(C63,Sheet5!$B$2:$G$253,6,0)</f>
        <v>042181000294</v>
      </c>
      <c r="V63" s="80"/>
      <c r="W63" s="75">
        <v>42843</v>
      </c>
      <c r="X63" s="75"/>
      <c r="Y63" s="46" t="s">
        <v>232</v>
      </c>
      <c r="Z63" s="108" t="s">
        <v>423</v>
      </c>
      <c r="AA63" s="46" t="s">
        <v>213</v>
      </c>
      <c r="AB63" s="46" t="s">
        <v>424</v>
      </c>
      <c r="AC63" s="332" t="s">
        <v>425</v>
      </c>
      <c r="AD63" s="56" t="s">
        <v>50</v>
      </c>
      <c r="AE63" s="56" t="s">
        <v>72</v>
      </c>
      <c r="AF63" s="56" t="s">
        <v>60</v>
      </c>
      <c r="AG63" s="36">
        <f t="shared" ca="1" si="1"/>
        <v>45</v>
      </c>
    </row>
    <row r="64" spans="1:33" s="36" customFormat="1">
      <c r="A64" s="25">
        <f>IF(C64=0,"",SUBTOTAL(3,C$5:C64))</f>
        <v>60</v>
      </c>
      <c r="B64" s="479">
        <v>7</v>
      </c>
      <c r="C64" s="25" t="s">
        <v>435</v>
      </c>
      <c r="D64" s="25" t="str">
        <f>VLOOKUP(C64,Sheet4!$A$1:$B$300,2,0)</f>
        <v>5404002323</v>
      </c>
      <c r="E64" s="63" t="s">
        <v>436</v>
      </c>
      <c r="F64" s="63"/>
      <c r="G64" s="774">
        <f>VLOOKUP(C64,'chuyển xếp 2024'!$C$5:$W$328,17,0)</f>
        <v>7929000</v>
      </c>
      <c r="H64" s="774">
        <f>VLOOKUP(C64,'chuyển xếp 2024'!$C$5:$W$328,19,0)</f>
        <v>0</v>
      </c>
      <c r="I64" s="63" t="s">
        <v>63</v>
      </c>
      <c r="J64" s="63">
        <f t="shared" si="2"/>
        <v>0</v>
      </c>
      <c r="K64" s="63" t="s">
        <v>33</v>
      </c>
      <c r="L64" s="63" t="s">
        <v>34</v>
      </c>
      <c r="M64" s="63"/>
      <c r="N64" s="56" t="s">
        <v>390</v>
      </c>
      <c r="O64" s="106">
        <v>30126</v>
      </c>
      <c r="P64" s="107">
        <v>37803</v>
      </c>
      <c r="Q64" s="56" t="s">
        <v>36</v>
      </c>
      <c r="R64" s="56" t="s">
        <v>437</v>
      </c>
      <c r="S64" s="56" t="str">
        <f t="shared" ca="1" si="0"/>
        <v xml:space="preserve">23 NĂM 1 THÁNG 18 NGÀY </v>
      </c>
      <c r="T64" s="80" t="s">
        <v>438</v>
      </c>
      <c r="U64" s="80" t="str">
        <f>VLOOKUP(C64,Sheet5!$B$2:$G$253,6,0)</f>
        <v>089182013259</v>
      </c>
      <c r="V64" s="80"/>
      <c r="W64" s="75"/>
      <c r="X64" s="75"/>
      <c r="Y64" s="46" t="s">
        <v>232</v>
      </c>
      <c r="Z64" s="108" t="s">
        <v>439</v>
      </c>
      <c r="AA64" s="46" t="s">
        <v>440</v>
      </c>
      <c r="AB64" s="46" t="s">
        <v>440</v>
      </c>
      <c r="AC64" s="332" t="s">
        <v>441</v>
      </c>
      <c r="AD64" s="56" t="s">
        <v>156</v>
      </c>
      <c r="AE64" s="56"/>
      <c r="AF64" s="56" t="s">
        <v>60</v>
      </c>
      <c r="AG64" s="36">
        <f t="shared" ca="1" si="1"/>
        <v>44</v>
      </c>
    </row>
    <row r="65" spans="1:33" s="36" customFormat="1">
      <c r="A65" s="25">
        <f>IF(C65=0,"",SUBTOTAL(3,C$5:C65))</f>
        <v>61</v>
      </c>
      <c r="B65" s="479">
        <v>8</v>
      </c>
      <c r="C65" s="25" t="s">
        <v>2732</v>
      </c>
      <c r="D65" s="25" t="s">
        <v>2879</v>
      </c>
      <c r="E65" s="63" t="s">
        <v>2733</v>
      </c>
      <c r="F65" s="63"/>
      <c r="G65" s="774">
        <f>VLOOKUP(C65,'chuyển xếp 2024'!$C$5:$W$328,17,0)</f>
        <v>5314000</v>
      </c>
      <c r="H65" s="774"/>
      <c r="I65" s="56" t="s">
        <v>32</v>
      </c>
      <c r="J65" s="63">
        <f t="shared" si="2"/>
        <v>1</v>
      </c>
      <c r="K65" s="63" t="s">
        <v>33</v>
      </c>
      <c r="L65" s="63" t="s">
        <v>34</v>
      </c>
      <c r="M65" s="56"/>
      <c r="N65" s="56" t="s">
        <v>339</v>
      </c>
      <c r="O65" s="106">
        <v>34869</v>
      </c>
      <c r="P65" s="107">
        <v>45717</v>
      </c>
      <c r="Q65" s="56" t="s">
        <v>36</v>
      </c>
      <c r="R65" s="56" t="s">
        <v>2734</v>
      </c>
      <c r="S65" s="56" t="str">
        <f t="shared" ca="1" si="0"/>
        <v xml:space="preserve">1 NĂM 5 THÁNG 18 NGÀY </v>
      </c>
      <c r="T65" s="74" t="s">
        <v>2735</v>
      </c>
      <c r="U65" s="80" t="s">
        <v>2735</v>
      </c>
      <c r="V65" s="80"/>
      <c r="W65" s="75">
        <v>44460</v>
      </c>
      <c r="X65" s="75"/>
      <c r="Y65" s="46" t="s">
        <v>232</v>
      </c>
      <c r="Z65" s="108" t="s">
        <v>2736</v>
      </c>
      <c r="AA65" s="46" t="s">
        <v>2737</v>
      </c>
      <c r="AB65" s="46" t="s">
        <v>2737</v>
      </c>
      <c r="AC65" s="332" t="s">
        <v>2738</v>
      </c>
      <c r="AD65" s="56" t="s">
        <v>50</v>
      </c>
      <c r="AE65" s="56" t="s">
        <v>2739</v>
      </c>
      <c r="AF65" s="56" t="s">
        <v>349</v>
      </c>
      <c r="AG65" s="36">
        <f t="shared" ca="1" si="1"/>
        <v>31</v>
      </c>
    </row>
    <row r="66" spans="1:33" s="36" customFormat="1">
      <c r="A66" s="25">
        <f>IF(C66=0,"",SUBTOTAL(3,C$5:C66))</f>
        <v>62</v>
      </c>
      <c r="B66" s="25">
        <v>9</v>
      </c>
      <c r="C66" s="369" t="s">
        <v>2905</v>
      </c>
      <c r="D66" s="25" t="s">
        <v>3259</v>
      </c>
      <c r="E66" s="370" t="s">
        <v>3261</v>
      </c>
      <c r="F66" s="370"/>
      <c r="G66" s="774">
        <f>VLOOKUP(C66,'chuyển xếp 2024'!$C$5:$W$328,17,0)</f>
        <v>5314000</v>
      </c>
      <c r="H66" s="774"/>
      <c r="I66" s="56" t="s">
        <v>32</v>
      </c>
      <c r="J66" s="63">
        <f t="shared" si="2"/>
        <v>1</v>
      </c>
      <c r="K66" s="63" t="s">
        <v>33</v>
      </c>
      <c r="L66" s="63" t="s">
        <v>34</v>
      </c>
      <c r="M66" s="56"/>
      <c r="N66" s="56" t="s">
        <v>339</v>
      </c>
      <c r="O66" s="106">
        <v>36759</v>
      </c>
      <c r="P66" s="107">
        <v>45809</v>
      </c>
      <c r="Q66" s="107" t="s">
        <v>117</v>
      </c>
      <c r="R66" s="56" t="s">
        <v>2913</v>
      </c>
      <c r="S66" s="56" t="str">
        <f t="shared" ca="1" si="0"/>
        <v xml:space="preserve">1 NĂM 2 THÁNG 18 NGÀY </v>
      </c>
      <c r="T66" s="74" t="s">
        <v>2914</v>
      </c>
      <c r="U66" s="80" t="s">
        <v>2914</v>
      </c>
      <c r="V66" s="80"/>
      <c r="W66" s="75">
        <v>44422</v>
      </c>
      <c r="X66" s="75"/>
      <c r="Y66" s="46" t="s">
        <v>232</v>
      </c>
      <c r="Z66" s="108" t="s">
        <v>2915</v>
      </c>
      <c r="AA66" s="46" t="s">
        <v>2916</v>
      </c>
      <c r="AB66" s="46" t="s">
        <v>2917</v>
      </c>
      <c r="AC66" s="332"/>
      <c r="AD66" s="56" t="s">
        <v>50</v>
      </c>
      <c r="AE66" s="56" t="s">
        <v>2918</v>
      </c>
      <c r="AF66" s="56" t="s">
        <v>349</v>
      </c>
      <c r="AG66" s="36">
        <f t="shared" ca="1" si="1"/>
        <v>25</v>
      </c>
    </row>
    <row r="67" spans="1:33" s="470" customFormat="1">
      <c r="A67" s="459">
        <f>IF(C67=0,"",SUBTOTAL(3,C$5:C67))</f>
        <v>63</v>
      </c>
      <c r="B67" s="459">
        <v>10</v>
      </c>
      <c r="C67" s="598" t="s">
        <v>4272</v>
      </c>
      <c r="D67" s="1146"/>
      <c r="E67" s="599" t="s">
        <v>4265</v>
      </c>
      <c r="F67" s="599"/>
      <c r="G67" s="823">
        <v>5314000</v>
      </c>
      <c r="H67" s="823"/>
      <c r="I67" s="56" t="s">
        <v>32</v>
      </c>
      <c r="J67" s="63">
        <f t="shared" si="2"/>
        <v>1</v>
      </c>
      <c r="K67" s="63" t="s">
        <v>33</v>
      </c>
      <c r="L67" s="63" t="s">
        <v>34</v>
      </c>
      <c r="M67" s="464"/>
      <c r="N67" s="56" t="s">
        <v>339</v>
      </c>
      <c r="O67" s="496">
        <v>37690</v>
      </c>
      <c r="P67" s="497">
        <v>46082</v>
      </c>
      <c r="Q67" s="497"/>
      <c r="R67" s="56" t="s">
        <v>4310</v>
      </c>
      <c r="S67" s="464" t="str">
        <f t="shared" ca="1" si="0"/>
        <v xml:space="preserve">0 NĂM 5 THÁNG 18 NGÀY </v>
      </c>
      <c r="T67" s="466" t="s">
        <v>4311</v>
      </c>
      <c r="U67" s="80" t="s">
        <v>4311</v>
      </c>
      <c r="V67" s="467"/>
      <c r="W67" s="465">
        <v>44347</v>
      </c>
      <c r="X67" s="465"/>
      <c r="Y67" s="46" t="s">
        <v>232</v>
      </c>
      <c r="Z67" s="468" t="s">
        <v>4312</v>
      </c>
      <c r="AA67" s="469" t="s">
        <v>4313</v>
      </c>
      <c r="AB67" s="469"/>
      <c r="AC67" s="1083" t="s">
        <v>4315</v>
      </c>
      <c r="AD67" s="56" t="s">
        <v>50</v>
      </c>
      <c r="AE67" s="464" t="s">
        <v>4314</v>
      </c>
      <c r="AF67" s="464"/>
      <c r="AG67" s="470">
        <f t="shared" ca="1" si="1"/>
        <v>23</v>
      </c>
    </row>
    <row r="68" spans="1:33" s="36" customFormat="1">
      <c r="A68" s="25">
        <f>IF(C68=0,"",SUBTOTAL(3,C$5:C68))</f>
        <v>64</v>
      </c>
      <c r="B68" s="25">
        <v>1</v>
      </c>
      <c r="C68" s="95" t="s">
        <v>377</v>
      </c>
      <c r="D68" s="25" t="str">
        <f>VLOOKUP(C68,Sheet4!$A$1:$B$300,2,0)</f>
        <v>5499003400</v>
      </c>
      <c r="E68" s="96" t="s">
        <v>378</v>
      </c>
      <c r="F68" s="96"/>
      <c r="G68" s="774">
        <f>VLOOKUP(C68,'chuyển xếp 2024'!$C$5:$W$328,17,0)</f>
        <v>7673000</v>
      </c>
      <c r="H68" s="774">
        <f>VLOOKUP(C68,'chuyển xếp 2024'!$C$5:$W$328,19,0)</f>
        <v>2365000</v>
      </c>
      <c r="I68" s="96" t="s">
        <v>32</v>
      </c>
      <c r="J68" s="63">
        <f t="shared" si="2"/>
        <v>1</v>
      </c>
      <c r="K68" s="63" t="s">
        <v>33</v>
      </c>
      <c r="L68" s="63" t="s">
        <v>34</v>
      </c>
      <c r="M68" s="96" t="s">
        <v>64</v>
      </c>
      <c r="N68" s="56" t="s">
        <v>379</v>
      </c>
      <c r="O68" s="106">
        <v>27881</v>
      </c>
      <c r="P68" s="107">
        <v>35744</v>
      </c>
      <c r="Q68" s="56" t="s">
        <v>36</v>
      </c>
      <c r="R68" s="56" t="s">
        <v>380</v>
      </c>
      <c r="S68" s="56" t="str">
        <f t="shared" ca="1" si="0"/>
        <v xml:space="preserve">28 NĂM 9 THÁNG 9 NGÀY </v>
      </c>
      <c r="T68" s="523" t="s">
        <v>381</v>
      </c>
      <c r="U68" s="80" t="str">
        <f>VLOOKUP(C68,Sheet5!$B$2:$G$253,6,0)</f>
        <v>045076010149</v>
      </c>
      <c r="V68" s="80"/>
      <c r="W68" s="75">
        <v>42070</v>
      </c>
      <c r="X68" s="75"/>
      <c r="Y68" s="46" t="s">
        <v>232</v>
      </c>
      <c r="Z68" s="108" t="s">
        <v>382</v>
      </c>
      <c r="AA68" s="46" t="s">
        <v>383</v>
      </c>
      <c r="AB68" s="46" t="s">
        <v>383</v>
      </c>
      <c r="AC68" s="66"/>
      <c r="AD68" s="97" t="s">
        <v>50</v>
      </c>
      <c r="AE68" s="97" t="s">
        <v>100</v>
      </c>
      <c r="AF68" s="56" t="s">
        <v>73</v>
      </c>
      <c r="AG68" s="36">
        <f t="shared" ca="1" si="1"/>
        <v>50</v>
      </c>
    </row>
    <row r="69" spans="1:33" s="36" customFormat="1">
      <c r="A69" s="25">
        <f>IF(C69=0,"",SUBTOTAL(3,C$5:C69))</f>
        <v>65</v>
      </c>
      <c r="B69" s="25">
        <v>2</v>
      </c>
      <c r="C69" s="86" t="s">
        <v>1396</v>
      </c>
      <c r="D69" s="25" t="str">
        <f>VLOOKUP(C69,Sheet4!$A$1:$B$300,2,0)</f>
        <v>9521124449</v>
      </c>
      <c r="E69" s="87" t="s">
        <v>1390</v>
      </c>
      <c r="F69" s="87"/>
      <c r="G69" s="774">
        <f>VLOOKUP(C69,'chuyển xếp 2024'!$C$5:$W$328,17,0)</f>
        <v>6579000</v>
      </c>
      <c r="H69" s="774">
        <f>VLOOKUP(C69,'chuyển xếp 2024'!$C$5:$W$328,19,0)</f>
        <v>0</v>
      </c>
      <c r="I69" s="87" t="s">
        <v>32</v>
      </c>
      <c r="J69" s="63">
        <f t="shared" si="2"/>
        <v>1</v>
      </c>
      <c r="K69" s="63" t="s">
        <v>33</v>
      </c>
      <c r="L69" s="63" t="s">
        <v>34</v>
      </c>
      <c r="M69" s="87"/>
      <c r="N69" s="56" t="s">
        <v>379</v>
      </c>
      <c r="O69" s="106">
        <v>36231</v>
      </c>
      <c r="P69" s="107">
        <v>44927</v>
      </c>
      <c r="Q69" s="56" t="s">
        <v>36</v>
      </c>
      <c r="R69" s="56" t="s">
        <v>1391</v>
      </c>
      <c r="S69" s="56" t="str">
        <f t="shared" ca="1" si="0"/>
        <v xml:space="preserve">3 NĂM 7 THÁNG 18 NGÀY </v>
      </c>
      <c r="T69" s="80">
        <v>385774419</v>
      </c>
      <c r="U69" s="80" t="str">
        <f>VLOOKUP(C69,Sheet5!$B$2:$G$253,6,0)</f>
        <v>095099006186</v>
      </c>
      <c r="V69" s="80"/>
      <c r="W69" s="75">
        <v>42105</v>
      </c>
      <c r="X69" s="75"/>
      <c r="Y69" s="46" t="s">
        <v>232</v>
      </c>
      <c r="Z69" s="108" t="s">
        <v>1392</v>
      </c>
      <c r="AA69" s="46" t="s">
        <v>1393</v>
      </c>
      <c r="AB69" s="46" t="s">
        <v>1394</v>
      </c>
      <c r="AC69" s="66" t="s">
        <v>1395</v>
      </c>
      <c r="AD69" s="625" t="s">
        <v>50</v>
      </c>
      <c r="AE69" s="46" t="s">
        <v>384</v>
      </c>
      <c r="AF69" s="56" t="s">
        <v>385</v>
      </c>
      <c r="AG69" s="36">
        <f t="shared" ca="1" si="1"/>
        <v>27</v>
      </c>
    </row>
    <row r="70" spans="1:33" s="36" customFormat="1">
      <c r="A70" s="25">
        <f>IF(C70=0,"",SUBTOTAL(3,C$5:C70))</f>
        <v>66</v>
      </c>
      <c r="B70" s="25">
        <v>3</v>
      </c>
      <c r="C70" s="86" t="s">
        <v>1421</v>
      </c>
      <c r="D70" s="25" t="str">
        <f>VLOOKUP(C70,Sheet4!$A$1:$B$300,2,0)</f>
        <v>8014003136</v>
      </c>
      <c r="E70" s="87" t="s">
        <v>1416</v>
      </c>
      <c r="F70" s="87"/>
      <c r="G70" s="774">
        <f>VLOOKUP(C70,'chuyển xếp 2024'!$C$5:$W$328,17,0)</f>
        <v>6579000</v>
      </c>
      <c r="H70" s="774">
        <f>VLOOKUP(C70,'chuyển xếp 2024'!$C$5:$W$328,19,0)</f>
        <v>0</v>
      </c>
      <c r="I70" s="87" t="s">
        <v>32</v>
      </c>
      <c r="J70" s="63">
        <f t="shared" si="2"/>
        <v>1</v>
      </c>
      <c r="K70" s="63" t="s">
        <v>33</v>
      </c>
      <c r="L70" s="63" t="s">
        <v>34</v>
      </c>
      <c r="M70" s="87"/>
      <c r="N70" s="56" t="s">
        <v>379</v>
      </c>
      <c r="O70" s="106">
        <v>30021</v>
      </c>
      <c r="P70" s="106">
        <v>44977</v>
      </c>
      <c r="Q70" s="56" t="s">
        <v>36</v>
      </c>
      <c r="R70" s="56" t="s">
        <v>1415</v>
      </c>
      <c r="S70" s="56" t="str">
        <f t="shared" ref="S70:S75" ca="1" si="3">DATEDIF(P70,TODAY(),"Y") &amp; " NĂM " &amp;DATEDIF(P70,TODAY(),"YM") &amp; " THÁNG " &amp; DATEDIF(P70,TODAY(), "MD") &amp; " NGÀY "</f>
        <v xml:space="preserve">3 NĂM 5 THÁNG 30 NGÀY </v>
      </c>
      <c r="T70" s="80" t="s">
        <v>1422</v>
      </c>
      <c r="U70" s="80" t="str">
        <f>VLOOKUP(C70,Sheet5!$B$2:$G$253,6,0)</f>
        <v>084082000086</v>
      </c>
      <c r="V70" s="80"/>
      <c r="W70" s="75">
        <v>44705</v>
      </c>
      <c r="X70" s="75"/>
      <c r="Y70" s="46" t="s">
        <v>232</v>
      </c>
      <c r="Z70" s="108" t="s">
        <v>1423</v>
      </c>
      <c r="AA70" s="46" t="s">
        <v>1424</v>
      </c>
      <c r="AB70" s="46"/>
      <c r="AC70" s="66"/>
      <c r="AD70" s="625" t="s">
        <v>50</v>
      </c>
      <c r="AE70" s="46"/>
      <c r="AF70" s="56" t="s">
        <v>385</v>
      </c>
      <c r="AG70" s="36">
        <f t="shared" ca="1" si="1"/>
        <v>44</v>
      </c>
    </row>
    <row r="71" spans="1:33" s="36" customFormat="1">
      <c r="A71" s="25">
        <f>IF(C71=0,"",SUBTOTAL(3,C$5:C71))</f>
        <v>67</v>
      </c>
      <c r="B71" s="25">
        <v>4</v>
      </c>
      <c r="C71" s="86" t="s">
        <v>1567</v>
      </c>
      <c r="D71" s="25" t="str">
        <f>VLOOKUP(C71,Sheet4!$A$1:$B$300,2,0)</f>
        <v>8723454959</v>
      </c>
      <c r="E71" s="87" t="s">
        <v>1564</v>
      </c>
      <c r="F71" s="87"/>
      <c r="G71" s="774">
        <f>VLOOKUP(C71,'chuyển xếp 2024'!$C$5:$W$328,17,0)</f>
        <v>6579000</v>
      </c>
      <c r="H71" s="774">
        <f>VLOOKUP(C71,'chuyển xếp 2024'!$C$5:$W$328,19,0)</f>
        <v>0</v>
      </c>
      <c r="I71" s="87" t="s">
        <v>32</v>
      </c>
      <c r="J71" s="63">
        <f t="shared" si="2"/>
        <v>1</v>
      </c>
      <c r="K71" s="63" t="s">
        <v>33</v>
      </c>
      <c r="L71" s="63" t="s">
        <v>34</v>
      </c>
      <c r="M71" s="87"/>
      <c r="N71" s="56" t="s">
        <v>379</v>
      </c>
      <c r="O71" s="106">
        <v>36802</v>
      </c>
      <c r="P71" s="106">
        <v>45017</v>
      </c>
      <c r="Q71" s="56" t="s">
        <v>36</v>
      </c>
      <c r="R71" s="56" t="s">
        <v>1722</v>
      </c>
      <c r="S71" s="56" t="str">
        <f t="shared" ca="1" si="3"/>
        <v xml:space="preserve">3 NĂM 4 THÁNG 18 NGÀY </v>
      </c>
      <c r="T71" s="80" t="s">
        <v>1565</v>
      </c>
      <c r="U71" s="80" t="str">
        <f>VLOOKUP(C71,Sheet5!$B$2:$G$253,6,0)</f>
        <v>087200003497</v>
      </c>
      <c r="V71" s="80"/>
      <c r="W71" s="75">
        <v>44420</v>
      </c>
      <c r="X71" s="75"/>
      <c r="Y71" s="46" t="s">
        <v>232</v>
      </c>
      <c r="Z71" s="108" t="s">
        <v>111</v>
      </c>
      <c r="AA71" s="46" t="s">
        <v>1724</v>
      </c>
      <c r="AB71" s="46"/>
      <c r="AC71" s="66" t="s">
        <v>1725</v>
      </c>
      <c r="AD71" s="625" t="s">
        <v>50</v>
      </c>
      <c r="AE71" s="46" t="s">
        <v>1726</v>
      </c>
      <c r="AF71" s="56"/>
      <c r="AG71" s="36">
        <f t="shared" ca="1" si="1"/>
        <v>25</v>
      </c>
    </row>
    <row r="72" spans="1:33" s="36" customFormat="1">
      <c r="A72" s="25">
        <f>IF(C72=0,"",SUBTOTAL(3,C$5:C72))</f>
        <v>68</v>
      </c>
      <c r="B72" s="25">
        <v>5</v>
      </c>
      <c r="C72" s="86" t="s">
        <v>2450</v>
      </c>
      <c r="D72" s="25" t="str">
        <f>VLOOKUP(C72,Sheet4!$A$1:$B$300,2,0)</f>
        <v>9621892771</v>
      </c>
      <c r="E72" s="87" t="s">
        <v>2449</v>
      </c>
      <c r="F72" s="87"/>
      <c r="G72" s="774">
        <f>VLOOKUP(C72,'chuyển xếp 2024'!$C$5:$W$328,17,0)</f>
        <v>6579000</v>
      </c>
      <c r="H72" s="774">
        <f>VLOOKUP(C72,'chuyển xếp 2024'!$C$5:$W$328,19,0)</f>
        <v>0</v>
      </c>
      <c r="I72" s="87" t="s">
        <v>32</v>
      </c>
      <c r="J72" s="63">
        <f t="shared" si="2"/>
        <v>1</v>
      </c>
      <c r="K72" s="63" t="s">
        <v>33</v>
      </c>
      <c r="L72" s="63" t="s">
        <v>34</v>
      </c>
      <c r="M72" s="87"/>
      <c r="N72" s="56" t="s">
        <v>379</v>
      </c>
      <c r="O72" s="106">
        <v>34221</v>
      </c>
      <c r="P72" s="106">
        <v>45413</v>
      </c>
      <c r="Q72" s="56" t="s">
        <v>36</v>
      </c>
      <c r="R72" s="56" t="s">
        <v>2451</v>
      </c>
      <c r="S72" s="56" t="str">
        <f t="shared" ca="1" si="3"/>
        <v xml:space="preserve">2 NĂM 3 THÁNG 18 NGÀY </v>
      </c>
      <c r="T72" s="80" t="s">
        <v>2452</v>
      </c>
      <c r="U72" s="80" t="s">
        <v>2452</v>
      </c>
      <c r="V72" s="80"/>
      <c r="W72" s="75">
        <v>44798</v>
      </c>
      <c r="X72" s="75"/>
      <c r="Y72" s="46" t="s">
        <v>232</v>
      </c>
      <c r="Z72" s="108" t="s">
        <v>2671</v>
      </c>
      <c r="AA72" s="46" t="s">
        <v>2674</v>
      </c>
      <c r="AB72" s="46"/>
      <c r="AC72" s="66"/>
      <c r="AD72" s="625"/>
      <c r="AE72" s="46"/>
      <c r="AF72" s="56"/>
      <c r="AG72" s="36">
        <f t="shared" ca="1" si="1"/>
        <v>32</v>
      </c>
    </row>
    <row r="73" spans="1:33" s="36" customFormat="1">
      <c r="A73" s="25">
        <f>IF(C73=0,"",SUBTOTAL(3,C$5:C73))</f>
        <v>69</v>
      </c>
      <c r="B73" s="25">
        <v>6</v>
      </c>
      <c r="C73" s="86" t="s">
        <v>2670</v>
      </c>
      <c r="D73" s="25" t="s">
        <v>2880</v>
      </c>
      <c r="E73" s="87" t="s">
        <v>2453</v>
      </c>
      <c r="F73" s="87"/>
      <c r="G73" s="774">
        <f>VLOOKUP(C73,'chuyển xếp 2024'!$C$5:$W$328,17,0)</f>
        <v>6579000</v>
      </c>
      <c r="H73" s="774"/>
      <c r="I73" s="87" t="s">
        <v>32</v>
      </c>
      <c r="J73" s="63">
        <f t="shared" ref="J73:J140" si="4">IF(I73="nữ",0,1)</f>
        <v>1</v>
      </c>
      <c r="K73" s="63" t="s">
        <v>33</v>
      </c>
      <c r="L73" s="63" t="s">
        <v>34</v>
      </c>
      <c r="M73" s="87"/>
      <c r="N73" s="56" t="s">
        <v>379</v>
      </c>
      <c r="O73" s="106">
        <v>35054</v>
      </c>
      <c r="P73" s="106">
        <v>45536</v>
      </c>
      <c r="Q73" s="56" t="s">
        <v>36</v>
      </c>
      <c r="R73" s="56" t="s">
        <v>2657</v>
      </c>
      <c r="S73" s="56" t="str">
        <f t="shared" ca="1" si="3"/>
        <v xml:space="preserve">1 NĂM 11 THÁNG 18 NGÀY </v>
      </c>
      <c r="T73" s="80" t="s">
        <v>2658</v>
      </c>
      <c r="U73" s="80" t="s">
        <v>2658</v>
      </c>
      <c r="V73" s="80"/>
      <c r="W73" s="75">
        <v>44675</v>
      </c>
      <c r="X73" s="75"/>
      <c r="Y73" s="46" t="s">
        <v>232</v>
      </c>
      <c r="Z73" s="108" t="s">
        <v>2672</v>
      </c>
      <c r="AA73" s="46" t="s">
        <v>2673</v>
      </c>
      <c r="AB73" s="46"/>
      <c r="AC73" s="66"/>
      <c r="AD73" s="625"/>
      <c r="AE73" s="46"/>
      <c r="AF73" s="56"/>
      <c r="AG73" s="36">
        <f t="shared" ca="1" si="1"/>
        <v>30</v>
      </c>
    </row>
    <row r="74" spans="1:33" s="36" customFormat="1">
      <c r="A74" s="25">
        <f>IF(C74=0,"",SUBTOTAL(3,C$5:C74))</f>
        <v>70</v>
      </c>
      <c r="B74" s="25">
        <v>7</v>
      </c>
      <c r="C74" s="126" t="s">
        <v>3485</v>
      </c>
      <c r="D74" s="25" t="s">
        <v>3512</v>
      </c>
      <c r="E74" s="127" t="s">
        <v>3446</v>
      </c>
      <c r="F74" s="127"/>
      <c r="G74" s="774">
        <f>VLOOKUP(C74,'chuyển xếp 2024'!$C$5:$W$328,17,0)</f>
        <v>6579000</v>
      </c>
      <c r="H74" s="774"/>
      <c r="I74" s="87" t="s">
        <v>32</v>
      </c>
      <c r="J74" s="63"/>
      <c r="K74" s="63" t="s">
        <v>33</v>
      </c>
      <c r="L74" s="63" t="s">
        <v>34</v>
      </c>
      <c r="M74" s="87"/>
      <c r="N74" s="56" t="s">
        <v>379</v>
      </c>
      <c r="O74" s="106">
        <v>36898</v>
      </c>
      <c r="P74" s="106">
        <v>45992</v>
      </c>
      <c r="Q74" s="625" t="s">
        <v>117</v>
      </c>
      <c r="R74" s="56"/>
      <c r="S74" s="56" t="str">
        <f t="shared" ca="1" si="3"/>
        <v xml:space="preserve">0 NĂM 8 THÁNG 18 NGÀY </v>
      </c>
      <c r="T74" s="80" t="s">
        <v>4260</v>
      </c>
      <c r="U74" s="80" t="s">
        <v>4260</v>
      </c>
      <c r="V74" s="80"/>
      <c r="W74" s="75">
        <v>44720</v>
      </c>
      <c r="X74" s="75"/>
      <c r="Y74" s="46" t="s">
        <v>232</v>
      </c>
      <c r="Z74" s="108" t="s">
        <v>4261</v>
      </c>
      <c r="AA74" s="46" t="s">
        <v>4262</v>
      </c>
      <c r="AB74" s="46"/>
      <c r="AC74" s="66"/>
      <c r="AD74" s="625"/>
      <c r="AE74" s="46"/>
      <c r="AF74" s="56"/>
      <c r="AG74" s="36">
        <f t="shared" ca="1" si="1"/>
        <v>25</v>
      </c>
    </row>
    <row r="75" spans="1:33" s="36" customFormat="1">
      <c r="A75" s="25">
        <f>IF(C75=0,"",SUBTOTAL(3,C$5:C75))</f>
        <v>71</v>
      </c>
      <c r="B75" s="25">
        <v>8</v>
      </c>
      <c r="C75" s="126" t="s">
        <v>4237</v>
      </c>
      <c r="D75" s="1023"/>
      <c r="E75" s="127" t="s">
        <v>4236</v>
      </c>
      <c r="F75" s="127"/>
      <c r="G75" s="774">
        <f>VLOOKUP(C75,'chuyển xếp 2024'!$C$5:$W$328,17,0)</f>
        <v>6579000</v>
      </c>
      <c r="H75" s="774"/>
      <c r="I75" s="87" t="s">
        <v>32</v>
      </c>
      <c r="J75" s="63"/>
      <c r="K75" s="63" t="s">
        <v>33</v>
      </c>
      <c r="L75" s="63" t="s">
        <v>34</v>
      </c>
      <c r="M75" s="87"/>
      <c r="N75" s="56" t="s">
        <v>379</v>
      </c>
      <c r="O75" s="106">
        <v>29477</v>
      </c>
      <c r="P75" s="106">
        <v>46022</v>
      </c>
      <c r="Q75" s="625" t="s">
        <v>117</v>
      </c>
      <c r="R75" s="56" t="s">
        <v>4250</v>
      </c>
      <c r="S75" s="56" t="str">
        <f t="shared" ca="1" si="3"/>
        <v xml:space="preserve">0 NĂM 7 THÁNG 19 NGÀY </v>
      </c>
      <c r="T75" s="80" t="s">
        <v>4251</v>
      </c>
      <c r="U75" s="80" t="s">
        <v>4251</v>
      </c>
      <c r="V75" s="80"/>
      <c r="W75" s="75">
        <v>44417</v>
      </c>
      <c r="X75" s="75"/>
      <c r="Y75" s="46" t="s">
        <v>232</v>
      </c>
      <c r="Z75" s="108" t="s">
        <v>4252</v>
      </c>
      <c r="AA75" s="46" t="s">
        <v>4253</v>
      </c>
      <c r="AB75" s="46"/>
      <c r="AC75" s="66"/>
      <c r="AD75" s="625"/>
      <c r="AE75" s="46"/>
      <c r="AF75" s="56"/>
    </row>
    <row r="76" spans="1:33" s="36" customFormat="1">
      <c r="A76" s="25">
        <f>IF(C76=0,"",SUBTOTAL(3,C$5:C76))</f>
        <v>72</v>
      </c>
      <c r="B76" s="479">
        <v>1</v>
      </c>
      <c r="C76" s="25" t="s">
        <v>388</v>
      </c>
      <c r="D76" s="25" t="str">
        <f>VLOOKUP(C76,Sheet4!$A$1:$B$300,2,0)</f>
        <v>9212008058</v>
      </c>
      <c r="E76" s="63" t="s">
        <v>389</v>
      </c>
      <c r="F76" s="63"/>
      <c r="G76" s="774">
        <f>VLOOKUP(C76,'chuyển xếp 2024'!$C$5:$W$328,17,0)</f>
        <v>7673000</v>
      </c>
      <c r="H76" s="774">
        <f>VLOOKUP(C76,'chuyển xếp 2024'!$C$5:$W$328,19,0)</f>
        <v>2365000</v>
      </c>
      <c r="I76" s="63" t="s">
        <v>32</v>
      </c>
      <c r="J76" s="63">
        <f t="shared" si="4"/>
        <v>1</v>
      </c>
      <c r="K76" s="63" t="s">
        <v>33</v>
      </c>
      <c r="L76" s="63" t="s">
        <v>34</v>
      </c>
      <c r="M76" s="63" t="s">
        <v>135</v>
      </c>
      <c r="N76" s="56" t="s">
        <v>390</v>
      </c>
      <c r="O76" s="106">
        <v>32053</v>
      </c>
      <c r="P76" s="107">
        <v>41071</v>
      </c>
      <c r="Q76" s="56" t="s">
        <v>36</v>
      </c>
      <c r="R76" s="56" t="s">
        <v>391</v>
      </c>
      <c r="S76" s="56" t="str">
        <f t="shared" ca="1" si="0"/>
        <v xml:space="preserve">14 NĂM 2 THÁNG 8 NGÀY </v>
      </c>
      <c r="T76" s="80" t="s">
        <v>392</v>
      </c>
      <c r="U76" s="80" t="str">
        <f>VLOOKUP(C76,Sheet5!$B$2:$G$253,6,0)</f>
        <v>091087000155</v>
      </c>
      <c r="V76" s="80"/>
      <c r="W76" s="75"/>
      <c r="X76" s="75"/>
      <c r="Y76" s="46" t="s">
        <v>232</v>
      </c>
      <c r="Z76" s="108" t="s">
        <v>393</v>
      </c>
      <c r="AA76" s="46" t="s">
        <v>70</v>
      </c>
      <c r="AB76" s="46" t="s">
        <v>70</v>
      </c>
      <c r="AC76" s="332" t="s">
        <v>394</v>
      </c>
      <c r="AD76" s="56" t="s">
        <v>50</v>
      </c>
      <c r="AE76" s="56" t="s">
        <v>72</v>
      </c>
      <c r="AF76" s="56" t="s">
        <v>73</v>
      </c>
      <c r="AG76" s="36">
        <f t="shared" ca="1" si="1"/>
        <v>38</v>
      </c>
    </row>
    <row r="77" spans="1:33" s="36" customFormat="1">
      <c r="A77" s="25">
        <f>IF(C77=0,"",SUBTOTAL(3,C$5:C77))</f>
        <v>73</v>
      </c>
      <c r="B77" s="479">
        <v>2</v>
      </c>
      <c r="C77" s="25" t="s">
        <v>395</v>
      </c>
      <c r="D77" s="25" t="str">
        <f>VLOOKUP(C77,Sheet4!$A$1:$B$300,2,0)</f>
        <v>6506006786</v>
      </c>
      <c r="E77" s="63" t="s">
        <v>396</v>
      </c>
      <c r="F77" s="63"/>
      <c r="G77" s="774">
        <f>VLOOKUP(C77,'chuyển xếp 2024'!$C$5:$W$328,17,0)</f>
        <v>8287000</v>
      </c>
      <c r="H77" s="774">
        <f>VLOOKUP(C77,'chuyển xếp 2024'!$C$5:$W$328,19,0)</f>
        <v>1892000</v>
      </c>
      <c r="I77" s="63" t="s">
        <v>63</v>
      </c>
      <c r="J77" s="63">
        <f t="shared" si="4"/>
        <v>0</v>
      </c>
      <c r="K77" s="63" t="s">
        <v>33</v>
      </c>
      <c r="L77" s="63" t="s">
        <v>34</v>
      </c>
      <c r="M77" s="63" t="s">
        <v>64</v>
      </c>
      <c r="N77" s="56" t="s">
        <v>390</v>
      </c>
      <c r="O77" s="106">
        <v>30254</v>
      </c>
      <c r="P77" s="107">
        <v>38657</v>
      </c>
      <c r="Q77" s="56" t="s">
        <v>36</v>
      </c>
      <c r="R77" s="56" t="s">
        <v>397</v>
      </c>
      <c r="S77" s="56" t="str">
        <f t="shared" ca="1" si="0"/>
        <v xml:space="preserve">20 NĂM 9 THÁNG 18 NGÀY </v>
      </c>
      <c r="T77" s="80" t="s">
        <v>398</v>
      </c>
      <c r="U77" s="80" t="str">
        <f>VLOOKUP(C77,Sheet5!$B$2:$G$253,6,0)</f>
        <v>092182003607</v>
      </c>
      <c r="V77" s="80"/>
      <c r="W77" s="75"/>
      <c r="X77" s="75"/>
      <c r="Y77" s="46" t="s">
        <v>232</v>
      </c>
      <c r="Z77" s="108" t="s">
        <v>399</v>
      </c>
      <c r="AA77" s="46" t="s">
        <v>400</v>
      </c>
      <c r="AB77" s="46" t="s">
        <v>400</v>
      </c>
      <c r="AC77" s="332" t="s">
        <v>401</v>
      </c>
      <c r="AD77" s="56" t="s">
        <v>50</v>
      </c>
      <c r="AE77" s="56" t="s">
        <v>72</v>
      </c>
      <c r="AF77" s="56" t="s">
        <v>73</v>
      </c>
      <c r="AG77" s="36">
        <f t="shared" ca="1" si="1"/>
        <v>43</v>
      </c>
    </row>
    <row r="78" spans="1:33" s="36" customFormat="1">
      <c r="A78" s="25">
        <f>IF(C78=0,"",SUBTOTAL(3,C$5:C78))</f>
        <v>74</v>
      </c>
      <c r="B78" s="479">
        <v>3</v>
      </c>
      <c r="C78" s="25" t="s">
        <v>402</v>
      </c>
      <c r="D78" s="25" t="str">
        <f>VLOOKUP(C78,Sheet4!$A$1:$B$300,2,0)</f>
        <v>5496032516</v>
      </c>
      <c r="E78" s="63" t="s">
        <v>403</v>
      </c>
      <c r="F78" s="63"/>
      <c r="G78" s="774">
        <f>VLOOKUP(C78,'chuyển xếp 2024'!$C$5:$W$328,17,0)</f>
        <v>7929000</v>
      </c>
      <c r="H78" s="774">
        <f>VLOOKUP(C78,'chuyển xếp 2024'!$C$5:$W$328,19,0)</f>
        <v>0</v>
      </c>
      <c r="I78" s="63" t="s">
        <v>63</v>
      </c>
      <c r="J78" s="63">
        <f t="shared" si="4"/>
        <v>0</v>
      </c>
      <c r="K78" s="63" t="s">
        <v>33</v>
      </c>
      <c r="L78" s="63" t="s">
        <v>34</v>
      </c>
      <c r="M78" s="63"/>
      <c r="N78" s="56" t="s">
        <v>390</v>
      </c>
      <c r="O78" s="106">
        <v>25965</v>
      </c>
      <c r="P78" s="107">
        <v>34035</v>
      </c>
      <c r="Q78" s="56" t="s">
        <v>36</v>
      </c>
      <c r="R78" s="56" t="s">
        <v>404</v>
      </c>
      <c r="S78" s="56" t="str">
        <f t="shared" ca="1" si="0"/>
        <v xml:space="preserve">33 NĂM 5 THÁNG 12 NGÀY </v>
      </c>
      <c r="T78" s="80" t="s">
        <v>405</v>
      </c>
      <c r="U78" s="80" t="str">
        <f>VLOOKUP(C78,Sheet5!$B$2:$G$253,6,0)</f>
        <v>092171003980</v>
      </c>
      <c r="V78" s="80"/>
      <c r="W78" s="75"/>
      <c r="X78" s="75"/>
      <c r="Y78" s="46" t="s">
        <v>232</v>
      </c>
      <c r="Z78" s="108" t="s">
        <v>322</v>
      </c>
      <c r="AA78" s="46" t="s">
        <v>406</v>
      </c>
      <c r="AB78" s="46" t="s">
        <v>406</v>
      </c>
      <c r="AC78" s="66" t="s">
        <v>407</v>
      </c>
      <c r="AD78" s="56" t="s">
        <v>93</v>
      </c>
      <c r="AE78" s="56" t="s">
        <v>408</v>
      </c>
      <c r="AF78" s="56" t="s">
        <v>60</v>
      </c>
      <c r="AG78" s="36">
        <f t="shared" ca="1" si="1"/>
        <v>55</v>
      </c>
    </row>
    <row r="79" spans="1:33" s="36" customFormat="1">
      <c r="A79" s="25">
        <f>IF(C79=0,"",SUBTOTAL(3,C$5:C79))</f>
        <v>75</v>
      </c>
      <c r="B79" s="479">
        <v>4</v>
      </c>
      <c r="C79" s="25" t="s">
        <v>412</v>
      </c>
      <c r="D79" s="25" t="str">
        <f>VLOOKUP(C79,Sheet4!$A$1:$B$300,2,0)</f>
        <v>5499003379</v>
      </c>
      <c r="E79" s="63" t="s">
        <v>413</v>
      </c>
      <c r="F79" s="63"/>
      <c r="G79" s="774">
        <f>VLOOKUP(C79,'chuyển xếp 2024'!$C$5:$W$328,17,0)</f>
        <v>9666000</v>
      </c>
      <c r="H79" s="774">
        <f>VLOOKUP(C79,'chuyển xếp 2024'!$C$5:$W$328,19,0)</f>
        <v>0</v>
      </c>
      <c r="I79" s="63" t="s">
        <v>63</v>
      </c>
      <c r="J79" s="63">
        <f t="shared" si="4"/>
        <v>0</v>
      </c>
      <c r="K79" s="63" t="s">
        <v>33</v>
      </c>
      <c r="L79" s="63" t="s">
        <v>34</v>
      </c>
      <c r="M79" s="63"/>
      <c r="N79" s="56" t="s">
        <v>390</v>
      </c>
      <c r="O79" s="106">
        <v>27398</v>
      </c>
      <c r="P79" s="107">
        <v>36114</v>
      </c>
      <c r="Q79" s="56" t="s">
        <v>36</v>
      </c>
      <c r="R79" s="56" t="s">
        <v>414</v>
      </c>
      <c r="S79" s="56" t="str">
        <f t="shared" ca="1" si="0"/>
        <v xml:space="preserve">27 NĂM 9 THÁNG 4 NGÀY </v>
      </c>
      <c r="T79" s="80" t="s">
        <v>415</v>
      </c>
      <c r="U79" s="80" t="str">
        <f>VLOOKUP(C79,Sheet5!$B$2:$G$253,6,0)</f>
        <v>045175000238</v>
      </c>
      <c r="V79" s="80"/>
      <c r="W79" s="75"/>
      <c r="X79" s="75"/>
      <c r="Y79" s="46" t="s">
        <v>232</v>
      </c>
      <c r="Z79" s="108" t="s">
        <v>256</v>
      </c>
      <c r="AA79" s="46" t="s">
        <v>416</v>
      </c>
      <c r="AB79" s="46" t="s">
        <v>416</v>
      </c>
      <c r="AC79" s="332" t="s">
        <v>417</v>
      </c>
      <c r="AD79" s="56" t="s">
        <v>50</v>
      </c>
      <c r="AE79" s="56" t="s">
        <v>418</v>
      </c>
      <c r="AF79" s="56" t="s">
        <v>60</v>
      </c>
      <c r="AG79" s="36">
        <f t="shared" ca="1" si="1"/>
        <v>51</v>
      </c>
    </row>
    <row r="80" spans="1:33" s="36" customFormat="1">
      <c r="A80" s="25">
        <f>IF(C80=0,"",SUBTOTAL(3,C$5:C80))</f>
        <v>76</v>
      </c>
      <c r="B80" s="479">
        <v>5</v>
      </c>
      <c r="C80" s="25" t="s">
        <v>426</v>
      </c>
      <c r="D80" s="25" t="str">
        <f>VLOOKUP(C80,Sheet4!$A$1:$B$300,2,0)</f>
        <v>9210009441</v>
      </c>
      <c r="E80" s="63" t="s">
        <v>427</v>
      </c>
      <c r="F80" s="63"/>
      <c r="G80" s="774">
        <f>VLOOKUP(C80,'chuyển xếp 2024'!$C$5:$W$328,17,0)</f>
        <v>7673000</v>
      </c>
      <c r="H80" s="774">
        <f>VLOOKUP(C80,'chuyển xếp 2024'!$C$5:$W$328,19,0)</f>
        <v>0</v>
      </c>
      <c r="I80" s="63" t="s">
        <v>63</v>
      </c>
      <c r="J80" s="63">
        <f t="shared" si="4"/>
        <v>0</v>
      </c>
      <c r="K80" s="63" t="s">
        <v>33</v>
      </c>
      <c r="L80" s="63" t="s">
        <v>34</v>
      </c>
      <c r="M80" s="63"/>
      <c r="N80" s="56" t="s">
        <v>390</v>
      </c>
      <c r="O80" s="106">
        <v>31248</v>
      </c>
      <c r="P80" s="107">
        <v>40315</v>
      </c>
      <c r="Q80" s="56" t="s">
        <v>36</v>
      </c>
      <c r="R80" s="56" t="s">
        <v>428</v>
      </c>
      <c r="S80" s="56" t="str">
        <f t="shared" ca="1" si="0"/>
        <v xml:space="preserve">16 NĂM 3 THÁNG 2 NGÀY </v>
      </c>
      <c r="T80" s="80" t="s">
        <v>429</v>
      </c>
      <c r="U80" s="80" t="str">
        <f>VLOOKUP(C80,Sheet5!$B$2:$G$253,6,0)</f>
        <v>082185024771</v>
      </c>
      <c r="V80" s="80"/>
      <c r="W80" s="75"/>
      <c r="X80" s="75"/>
      <c r="Y80" s="46" t="s">
        <v>232</v>
      </c>
      <c r="Z80" s="108" t="s">
        <v>430</v>
      </c>
      <c r="AA80" s="46" t="s">
        <v>431</v>
      </c>
      <c r="AB80" s="46" t="s">
        <v>432</v>
      </c>
      <c r="AC80" s="332" t="s">
        <v>433</v>
      </c>
      <c r="AD80" s="56" t="s">
        <v>50</v>
      </c>
      <c r="AE80" s="56" t="s">
        <v>434</v>
      </c>
      <c r="AF80" s="56" t="s">
        <v>60</v>
      </c>
      <c r="AG80" s="36">
        <f t="shared" ca="1" si="1"/>
        <v>41</v>
      </c>
    </row>
    <row r="81" spans="1:33" s="36" customFormat="1">
      <c r="A81" s="25">
        <f>IF(C81=0,"",SUBTOTAL(3,C$5:C81))</f>
        <v>77</v>
      </c>
      <c r="B81" s="479">
        <v>6</v>
      </c>
      <c r="C81" s="25" t="s">
        <v>442</v>
      </c>
      <c r="D81" s="25" t="str">
        <f>VLOOKUP(C81,Sheet4!$A$1:$B$300,2,0)</f>
        <v>9214012340</v>
      </c>
      <c r="E81" s="63" t="s">
        <v>443</v>
      </c>
      <c r="F81" s="63"/>
      <c r="G81" s="774">
        <f>VLOOKUP(C81,'chuyển xếp 2024'!$C$5:$W$328,17,0)</f>
        <v>7673000</v>
      </c>
      <c r="H81" s="774">
        <f>VLOOKUP(C81,'chuyển xếp 2024'!$C$5:$W$328,19,0)</f>
        <v>1892000</v>
      </c>
      <c r="I81" s="63" t="s">
        <v>32</v>
      </c>
      <c r="J81" s="63">
        <f t="shared" si="4"/>
        <v>1</v>
      </c>
      <c r="K81" s="63" t="s">
        <v>33</v>
      </c>
      <c r="L81" s="63" t="s">
        <v>34</v>
      </c>
      <c r="M81" s="63" t="s">
        <v>64</v>
      </c>
      <c r="N81" s="56" t="s">
        <v>390</v>
      </c>
      <c r="O81" s="106">
        <v>33604</v>
      </c>
      <c r="P81" s="107">
        <v>41913</v>
      </c>
      <c r="Q81" s="56" t="s">
        <v>36</v>
      </c>
      <c r="R81" s="56" t="s">
        <v>444</v>
      </c>
      <c r="S81" s="56" t="str">
        <f t="shared" ca="1" si="0"/>
        <v xml:space="preserve">11 NĂM 10 THÁNG 18 NGÀY </v>
      </c>
      <c r="T81" s="80" t="s">
        <v>445</v>
      </c>
      <c r="U81" s="80" t="str">
        <f>VLOOKUP(C81,Sheet5!$B$2:$G$253,6,0)</f>
        <v>087092009654</v>
      </c>
      <c r="V81" s="80"/>
      <c r="W81" s="75"/>
      <c r="X81" s="75"/>
      <c r="Y81" s="46" t="s">
        <v>232</v>
      </c>
      <c r="Z81" s="108" t="s">
        <v>446</v>
      </c>
      <c r="AA81" s="46" t="s">
        <v>447</v>
      </c>
      <c r="AB81" s="46" t="s">
        <v>448</v>
      </c>
      <c r="AC81" s="332" t="s">
        <v>449</v>
      </c>
      <c r="AD81" s="56" t="s">
        <v>50</v>
      </c>
      <c r="AE81" s="56" t="s">
        <v>107</v>
      </c>
      <c r="AF81" s="56" t="s">
        <v>60</v>
      </c>
      <c r="AG81" s="36">
        <f t="shared" ca="1" si="1"/>
        <v>34</v>
      </c>
    </row>
    <row r="82" spans="1:33" s="36" customFormat="1">
      <c r="A82" s="25">
        <f>IF(C82=0,"",SUBTOTAL(3,C$5:C82))</f>
        <v>78</v>
      </c>
      <c r="B82" s="479">
        <v>7</v>
      </c>
      <c r="C82" s="66" t="s">
        <v>450</v>
      </c>
      <c r="D82" s="25" t="str">
        <f>VLOOKUP(C82,Sheet4!$A$1:$B$300,2,0)</f>
        <v>9216014083</v>
      </c>
      <c r="E82" s="67" t="s">
        <v>451</v>
      </c>
      <c r="F82" s="67"/>
      <c r="G82" s="774">
        <f>VLOOKUP(C82,'chuyển xếp 2024'!$C$5:$W$328,17,0)</f>
        <v>7673000</v>
      </c>
      <c r="H82" s="774">
        <f>VLOOKUP(C82,'chuyển xếp 2024'!$C$5:$W$328,19,0)</f>
        <v>0</v>
      </c>
      <c r="I82" s="63" t="s">
        <v>63</v>
      </c>
      <c r="J82" s="63">
        <f t="shared" si="4"/>
        <v>0</v>
      </c>
      <c r="K82" s="63" t="s">
        <v>33</v>
      </c>
      <c r="L82" s="63" t="s">
        <v>34</v>
      </c>
      <c r="M82" s="63"/>
      <c r="N82" s="56" t="s">
        <v>390</v>
      </c>
      <c r="O82" s="106">
        <v>32903</v>
      </c>
      <c r="P82" s="107">
        <v>42583</v>
      </c>
      <c r="Q82" s="56" t="s">
        <v>36</v>
      </c>
      <c r="R82" s="56" t="s">
        <v>452</v>
      </c>
      <c r="S82" s="56" t="str">
        <f t="shared" ca="1" si="0"/>
        <v xml:space="preserve">10 NĂM 0 THÁNG 18 NGÀY </v>
      </c>
      <c r="T82" s="80" t="s">
        <v>453</v>
      </c>
      <c r="U82" s="80" t="str">
        <f>VLOOKUP(C82,Sheet5!$B$2:$G$253,6,0)</f>
        <v>092190005881</v>
      </c>
      <c r="V82" s="80"/>
      <c r="W82" s="75"/>
      <c r="X82" s="75"/>
      <c r="Y82" s="46" t="s">
        <v>232</v>
      </c>
      <c r="Z82" s="108" t="s">
        <v>454</v>
      </c>
      <c r="AA82" s="46" t="s">
        <v>455</v>
      </c>
      <c r="AB82" s="46" t="s">
        <v>456</v>
      </c>
      <c r="AC82" s="332" t="s">
        <v>457</v>
      </c>
      <c r="AD82" s="56" t="s">
        <v>50</v>
      </c>
      <c r="AE82" s="56" t="s">
        <v>458</v>
      </c>
      <c r="AF82" s="56" t="s">
        <v>459</v>
      </c>
      <c r="AG82" s="36">
        <f t="shared" ca="1" si="1"/>
        <v>36</v>
      </c>
    </row>
    <row r="83" spans="1:33" s="36" customFormat="1">
      <c r="A83" s="25">
        <f>IF(C83=0,"",SUBTOTAL(3,C$5:C83))</f>
        <v>79</v>
      </c>
      <c r="B83" s="479">
        <v>8</v>
      </c>
      <c r="C83" s="433" t="s">
        <v>460</v>
      </c>
      <c r="D83" s="25" t="str">
        <f>VLOOKUP(C83,Sheet4!$A$1:$B$300,2,0)</f>
        <v>8723073381</v>
      </c>
      <c r="E83" s="67" t="s">
        <v>461</v>
      </c>
      <c r="F83" s="67"/>
      <c r="G83" s="774">
        <f>VLOOKUP(C83,'chuyển xếp 2024'!$C$5:$W$328,17,0)</f>
        <v>6579000</v>
      </c>
      <c r="H83" s="774">
        <f>VLOOKUP(C83,'chuyển xếp 2024'!$C$5:$W$328,19,0)</f>
        <v>0</v>
      </c>
      <c r="I83" s="63" t="s">
        <v>32</v>
      </c>
      <c r="J83" s="63">
        <f t="shared" si="4"/>
        <v>1</v>
      </c>
      <c r="K83" s="63" t="s">
        <v>33</v>
      </c>
      <c r="L83" s="63" t="s">
        <v>34</v>
      </c>
      <c r="M83" s="63"/>
      <c r="N83" s="56" t="s">
        <v>390</v>
      </c>
      <c r="O83" s="75">
        <v>36750</v>
      </c>
      <c r="P83" s="107">
        <v>44785</v>
      </c>
      <c r="Q83" s="56" t="s">
        <v>36</v>
      </c>
      <c r="R83" s="56" t="s">
        <v>462</v>
      </c>
      <c r="S83" s="56" t="str">
        <f t="shared" ca="1" si="0"/>
        <v xml:space="preserve">4 NĂM 0 THÁNG 7 NGÀY </v>
      </c>
      <c r="T83" s="74" t="s">
        <v>463</v>
      </c>
      <c r="U83" s="80" t="str">
        <f>VLOOKUP(C83,Sheet5!$B$2:$G$253,6,0)</f>
        <v>087200004261</v>
      </c>
      <c r="V83" s="80"/>
      <c r="W83" s="75">
        <v>44421</v>
      </c>
      <c r="X83" s="75"/>
      <c r="Y83" s="46" t="s">
        <v>232</v>
      </c>
      <c r="Z83" s="108" t="s">
        <v>464</v>
      </c>
      <c r="AA83" s="46" t="s">
        <v>465</v>
      </c>
      <c r="AB83" s="46"/>
      <c r="AC83" s="332" t="s">
        <v>466</v>
      </c>
      <c r="AD83" s="56" t="s">
        <v>50</v>
      </c>
      <c r="AE83" s="56" t="s">
        <v>123</v>
      </c>
      <c r="AF83" s="56" t="s">
        <v>459</v>
      </c>
      <c r="AG83" s="36">
        <f t="shared" ca="1" si="1"/>
        <v>26</v>
      </c>
    </row>
    <row r="84" spans="1:33" s="36" customFormat="1">
      <c r="A84" s="25">
        <f>IF(C84=0,"",SUBTOTAL(3,C$5:C84))</f>
        <v>80</v>
      </c>
      <c r="B84" s="479">
        <v>9</v>
      </c>
      <c r="C84" s="66" t="s">
        <v>1733</v>
      </c>
      <c r="D84" s="25" t="str">
        <f>VLOOKUP(C84,Sheet4!$A$1:$B$300,2,0)</f>
        <v>9321446020</v>
      </c>
      <c r="E84" s="458" t="s">
        <v>1579</v>
      </c>
      <c r="F84" s="458"/>
      <c r="G84" s="774">
        <f>VLOOKUP(C84,'chuyển xếp 2024'!$C$5:$W$328,17,0)</f>
        <v>6579000</v>
      </c>
      <c r="H84" s="774">
        <f>VLOOKUP(C84,'chuyển xếp 2024'!$C$5:$W$328,19,0)</f>
        <v>0</v>
      </c>
      <c r="I84" s="63" t="s">
        <v>32</v>
      </c>
      <c r="J84" s="63">
        <f t="shared" si="4"/>
        <v>1</v>
      </c>
      <c r="K84" s="63" t="s">
        <v>33</v>
      </c>
      <c r="L84" s="63" t="s">
        <v>34</v>
      </c>
      <c r="M84" s="63"/>
      <c r="N84" s="56" t="s">
        <v>390</v>
      </c>
      <c r="O84" s="75">
        <v>35447</v>
      </c>
      <c r="P84" s="75">
        <v>45064</v>
      </c>
      <c r="Q84" s="56" t="s">
        <v>36</v>
      </c>
      <c r="R84" s="107" t="s">
        <v>1734</v>
      </c>
      <c r="S84" s="56" t="str">
        <f t="shared" ca="1" si="0"/>
        <v xml:space="preserve">3 NĂM 3 THÁNG 1 NGÀY </v>
      </c>
      <c r="T84" s="74" t="s">
        <v>1740</v>
      </c>
      <c r="U84" s="80" t="s">
        <v>1740</v>
      </c>
      <c r="V84" s="108"/>
      <c r="W84" s="108"/>
      <c r="X84" s="108"/>
      <c r="Y84" s="108" t="s">
        <v>232</v>
      </c>
      <c r="Z84" s="46" t="s">
        <v>1741</v>
      </c>
      <c r="AA84" s="46" t="s">
        <v>1741</v>
      </c>
      <c r="AB84" s="46" t="s">
        <v>1741</v>
      </c>
      <c r="AC84" s="56"/>
      <c r="AD84" s="56" t="s">
        <v>50</v>
      </c>
      <c r="AE84" s="56" t="s">
        <v>123</v>
      </c>
      <c r="AF84" s="56" t="s">
        <v>459</v>
      </c>
      <c r="AG84" s="36">
        <f t="shared" ref="AG84:AG149" ca="1" si="5">DATEDIF(O84,TODAY(),"y")</f>
        <v>29</v>
      </c>
    </row>
    <row r="85" spans="1:33" s="36" customFormat="1">
      <c r="A85" s="25">
        <f>IF(C85=0,"",SUBTOTAL(3,C$5:C85))</f>
        <v>81</v>
      </c>
      <c r="B85" s="479">
        <v>10</v>
      </c>
      <c r="C85" s="66" t="s">
        <v>2684</v>
      </c>
      <c r="D85" s="25" t="s">
        <v>2881</v>
      </c>
      <c r="E85" s="458" t="s">
        <v>2682</v>
      </c>
      <c r="F85" s="458"/>
      <c r="G85" s="774">
        <f>VLOOKUP(C85,'chuyển xếp 2024'!$C$5:$W$328,17,0)</f>
        <v>6579000</v>
      </c>
      <c r="H85" s="774"/>
      <c r="I85" s="63" t="s">
        <v>63</v>
      </c>
      <c r="J85" s="63">
        <f t="shared" si="4"/>
        <v>0</v>
      </c>
      <c r="K85" s="63" t="s">
        <v>33</v>
      </c>
      <c r="L85" s="63" t="s">
        <v>34</v>
      </c>
      <c r="M85" s="63"/>
      <c r="N85" s="56" t="s">
        <v>390</v>
      </c>
      <c r="O85" s="75">
        <v>37274</v>
      </c>
      <c r="P85" s="75">
        <v>45567</v>
      </c>
      <c r="Q85" s="56" t="s">
        <v>36</v>
      </c>
      <c r="R85" s="56" t="s">
        <v>2686</v>
      </c>
      <c r="S85" s="56" t="str">
        <f t="shared" ca="1" si="0"/>
        <v xml:space="preserve">1 NĂM 10 THÁNG 17 NGÀY </v>
      </c>
      <c r="T85" s="74" t="s">
        <v>2687</v>
      </c>
      <c r="U85" s="80" t="s">
        <v>2687</v>
      </c>
      <c r="V85" s="108"/>
      <c r="W85" s="108" t="s">
        <v>2688</v>
      </c>
      <c r="X85" s="108"/>
      <c r="Y85" s="108" t="s">
        <v>232</v>
      </c>
      <c r="Z85" s="46" t="s">
        <v>2689</v>
      </c>
      <c r="AA85" s="46" t="s">
        <v>2690</v>
      </c>
      <c r="AB85" s="46" t="s">
        <v>2690</v>
      </c>
      <c r="AC85" s="56"/>
      <c r="AD85" s="56" t="s">
        <v>50</v>
      </c>
      <c r="AE85" s="56" t="s">
        <v>123</v>
      </c>
      <c r="AF85" s="56" t="s">
        <v>459</v>
      </c>
      <c r="AG85" s="36">
        <f t="shared" ca="1" si="5"/>
        <v>24</v>
      </c>
    </row>
    <row r="86" spans="1:33" s="36" customFormat="1">
      <c r="A86" s="25">
        <f>IF(C86=0,"",SUBTOTAL(3,C$5:C86))</f>
        <v>82</v>
      </c>
      <c r="B86" s="25">
        <v>11</v>
      </c>
      <c r="C86" s="369" t="s">
        <v>2901</v>
      </c>
      <c r="D86" s="25" t="s">
        <v>3088</v>
      </c>
      <c r="E86" s="370" t="s">
        <v>2902</v>
      </c>
      <c r="F86" s="370"/>
      <c r="G86" s="774">
        <f>VLOOKUP(C86,'chuyển xếp 2024'!$C$5:$W$328,17,0)</f>
        <v>6579000</v>
      </c>
      <c r="H86" s="774"/>
      <c r="I86" s="63" t="s">
        <v>32</v>
      </c>
      <c r="J86" s="63">
        <f t="shared" si="4"/>
        <v>1</v>
      </c>
      <c r="K86" s="63" t="s">
        <v>33</v>
      </c>
      <c r="L86" s="63" t="s">
        <v>34</v>
      </c>
      <c r="M86" s="63"/>
      <c r="N86" s="56" t="s">
        <v>390</v>
      </c>
      <c r="O86" s="75">
        <v>34881</v>
      </c>
      <c r="P86" s="75">
        <v>45809</v>
      </c>
      <c r="Q86" s="56" t="s">
        <v>117</v>
      </c>
      <c r="R86" s="56" t="s">
        <v>2919</v>
      </c>
      <c r="S86" s="56" t="str">
        <f t="shared" ca="1" si="0"/>
        <v xml:space="preserve">1 NĂM 2 THÁNG 18 NGÀY </v>
      </c>
      <c r="T86" s="74" t="s">
        <v>2920</v>
      </c>
      <c r="U86" s="80" t="s">
        <v>2920</v>
      </c>
      <c r="V86" s="108"/>
      <c r="W86" s="108">
        <v>44587</v>
      </c>
      <c r="X86" s="108"/>
      <c r="Y86" s="108" t="s">
        <v>232</v>
      </c>
      <c r="Z86" s="46" t="s">
        <v>2921</v>
      </c>
      <c r="AA86" s="46" t="s">
        <v>2922</v>
      </c>
      <c r="AB86" s="46" t="s">
        <v>2922</v>
      </c>
      <c r="AC86" s="562" t="s">
        <v>2923</v>
      </c>
      <c r="AD86" s="56" t="s">
        <v>50</v>
      </c>
      <c r="AE86" s="56" t="s">
        <v>2924</v>
      </c>
      <c r="AF86" s="56" t="s">
        <v>459</v>
      </c>
      <c r="AG86" s="36">
        <f t="shared" ca="1" si="5"/>
        <v>31</v>
      </c>
    </row>
    <row r="87" spans="1:33" s="36" customFormat="1">
      <c r="A87" s="25">
        <f>IF(C87=0,"",SUBTOTAL(3,C$5:C87))</f>
        <v>83</v>
      </c>
      <c r="B87" s="25">
        <v>12</v>
      </c>
      <c r="C87" s="369" t="s">
        <v>2903</v>
      </c>
      <c r="D87" s="25" t="s">
        <v>3317</v>
      </c>
      <c r="E87" s="370" t="s">
        <v>2904</v>
      </c>
      <c r="F87" s="370"/>
      <c r="G87" s="774">
        <f>VLOOKUP(C87,'chuyển xếp 2024'!$C$5:$W$328,17,0)</f>
        <v>6579000</v>
      </c>
      <c r="H87" s="774"/>
      <c r="I87" s="63" t="s">
        <v>63</v>
      </c>
      <c r="J87" s="63">
        <f t="shared" si="4"/>
        <v>0</v>
      </c>
      <c r="K87" s="63" t="s">
        <v>33</v>
      </c>
      <c r="L87" s="63" t="s">
        <v>34</v>
      </c>
      <c r="M87" s="63"/>
      <c r="N87" s="56" t="s">
        <v>390</v>
      </c>
      <c r="O87" s="75">
        <v>36467</v>
      </c>
      <c r="P87" s="75">
        <v>45809</v>
      </c>
      <c r="Q87" s="56" t="s">
        <v>117</v>
      </c>
      <c r="R87" s="56" t="s">
        <v>2925</v>
      </c>
      <c r="S87" s="56" t="str">
        <f t="shared" ca="1" si="0"/>
        <v xml:space="preserve">1 NĂM 2 THÁNG 18 NGÀY </v>
      </c>
      <c r="T87" s="74" t="s">
        <v>2926</v>
      </c>
      <c r="U87" s="80" t="s">
        <v>2926</v>
      </c>
      <c r="V87" s="108"/>
      <c r="W87" s="108">
        <v>44923</v>
      </c>
      <c r="X87" s="108"/>
      <c r="Y87" s="108" t="s">
        <v>232</v>
      </c>
      <c r="Z87" s="46" t="s">
        <v>2927</v>
      </c>
      <c r="AA87" s="46" t="s">
        <v>2928</v>
      </c>
      <c r="AB87" s="46" t="s">
        <v>2928</v>
      </c>
      <c r="AC87" s="562" t="s">
        <v>2929</v>
      </c>
      <c r="AD87" s="56" t="s">
        <v>50</v>
      </c>
      <c r="AE87" s="56" t="s">
        <v>123</v>
      </c>
      <c r="AF87" s="56" t="s">
        <v>459</v>
      </c>
      <c r="AG87" s="36">
        <f t="shared" ca="1" si="5"/>
        <v>26</v>
      </c>
    </row>
    <row r="88" spans="1:33" s="36" customFormat="1">
      <c r="A88" s="25">
        <f>IF(C88=0,"",SUBTOTAL(3,C$5:C88))</f>
        <v>84</v>
      </c>
      <c r="B88" s="25">
        <v>1</v>
      </c>
      <c r="C88" s="25" t="s">
        <v>471</v>
      </c>
      <c r="D88" s="25" t="str">
        <f>VLOOKUP(C88,Sheet4!$A$1:$B$300,2,0)</f>
        <v>5496032573</v>
      </c>
      <c r="E88" s="63" t="s">
        <v>472</v>
      </c>
      <c r="F88" s="63"/>
      <c r="G88" s="774">
        <f>VLOOKUP(C88,'chuyển xếp 2024'!$C$5:$W$328,17,0)</f>
        <v>6152000</v>
      </c>
      <c r="H88" s="774">
        <f>VLOOKUP(C88,'chuyển xếp 2024'!$C$5:$W$328,19,0)</f>
        <v>0</v>
      </c>
      <c r="I88" s="63" t="s">
        <v>32</v>
      </c>
      <c r="J88" s="63">
        <f t="shared" si="4"/>
        <v>1</v>
      </c>
      <c r="K88" s="63" t="s">
        <v>33</v>
      </c>
      <c r="L88" s="63" t="s">
        <v>34</v>
      </c>
      <c r="M88" s="63"/>
      <c r="N88" s="56" t="s">
        <v>470</v>
      </c>
      <c r="O88" s="106">
        <v>25851</v>
      </c>
      <c r="P88" s="107">
        <v>34391</v>
      </c>
      <c r="Q88" s="56" t="s">
        <v>36</v>
      </c>
      <c r="R88" s="56" t="s">
        <v>473</v>
      </c>
      <c r="S88" s="56" t="str">
        <f t="shared" ref="S88:S153" ca="1" si="6">DATEDIF(P88,TODAY(),"Y") &amp; " NĂM " &amp;DATEDIF(P88,TODAY(),"YM") &amp; " THÁNG " &amp; DATEDIF(P88,TODAY(), "MD") &amp; " NGÀY "</f>
        <v xml:space="preserve">32 NĂM 5 THÁNG 24 NGÀY </v>
      </c>
      <c r="T88" s="523">
        <v>361219884</v>
      </c>
      <c r="U88" s="80" t="str">
        <f>VLOOKUP(C88,Sheet5!$B$2:$G$253,6,0)</f>
        <v>092070003195</v>
      </c>
      <c r="V88" s="80"/>
      <c r="W88" s="75">
        <v>38097</v>
      </c>
      <c r="X88" s="75"/>
      <c r="Y88" s="46" t="s">
        <v>232</v>
      </c>
      <c r="Z88" s="108" t="s">
        <v>474</v>
      </c>
      <c r="AA88" s="46" t="s">
        <v>475</v>
      </c>
      <c r="AB88" s="46" t="s">
        <v>475</v>
      </c>
      <c r="AC88" s="66"/>
      <c r="AD88" s="56" t="s">
        <v>156</v>
      </c>
      <c r="AE88" s="56"/>
      <c r="AF88" s="56" t="s">
        <v>476</v>
      </c>
      <c r="AG88" s="36">
        <f t="shared" ca="1" si="5"/>
        <v>55</v>
      </c>
    </row>
    <row r="89" spans="1:33" s="36" customFormat="1" ht="17.25" customHeight="1">
      <c r="A89" s="25">
        <f>IF(C89=0,"",SUBTOTAL(3,C$5:C89))</f>
        <v>85</v>
      </c>
      <c r="B89" s="338">
        <v>2</v>
      </c>
      <c r="C89" s="86" t="s">
        <v>496</v>
      </c>
      <c r="D89" s="25" t="str">
        <f>VLOOKUP(C89,Sheet4!$A$1:$B$300,2,0)</f>
        <v>5400002916</v>
      </c>
      <c r="E89" s="87" t="s">
        <v>497</v>
      </c>
      <c r="F89" s="87"/>
      <c r="G89" s="774">
        <f>VLOOKUP(C89,'chuyển xếp 2024'!$C$5:$W$328,17,0)</f>
        <v>6152000</v>
      </c>
      <c r="H89" s="774">
        <f>VLOOKUP(C89,'chuyển xếp 2024'!$C$5:$W$328,19,0)</f>
        <v>0</v>
      </c>
      <c r="I89" s="87" t="s">
        <v>32</v>
      </c>
      <c r="J89" s="63">
        <f t="shared" si="4"/>
        <v>1</v>
      </c>
      <c r="K89" s="63" t="s">
        <v>33</v>
      </c>
      <c r="L89" s="63" t="s">
        <v>498</v>
      </c>
      <c r="M89" s="87"/>
      <c r="N89" s="56" t="s">
        <v>470</v>
      </c>
      <c r="O89" s="106">
        <v>29469</v>
      </c>
      <c r="P89" s="107">
        <v>36434</v>
      </c>
      <c r="Q89" s="56" t="s">
        <v>36</v>
      </c>
      <c r="R89" s="56" t="s">
        <v>499</v>
      </c>
      <c r="S89" s="56" t="str">
        <f t="shared" ca="1" si="6"/>
        <v xml:space="preserve">26 NĂM 10 THÁNG 18 NGÀY </v>
      </c>
      <c r="T89" s="523" t="s">
        <v>500</v>
      </c>
      <c r="U89" s="80" t="str">
        <f>VLOOKUP(C89,Sheet5!$B$2:$G$253,6,0)</f>
        <v>036080003347</v>
      </c>
      <c r="V89" s="80"/>
      <c r="W89" s="75">
        <v>42663</v>
      </c>
      <c r="X89" s="75"/>
      <c r="Y89" s="46" t="s">
        <v>232</v>
      </c>
      <c r="Z89" s="108" t="s">
        <v>501</v>
      </c>
      <c r="AA89" s="46" t="s">
        <v>502</v>
      </c>
      <c r="AB89" s="46" t="s">
        <v>502</v>
      </c>
      <c r="AC89" s="66"/>
      <c r="AD89" s="625" t="s">
        <v>156</v>
      </c>
      <c r="AE89" s="625"/>
      <c r="AF89" s="56" t="s">
        <v>503</v>
      </c>
      <c r="AG89" s="36">
        <f t="shared" ca="1" si="5"/>
        <v>45</v>
      </c>
    </row>
    <row r="90" spans="1:33" s="36" customFormat="1">
      <c r="A90" s="25">
        <f>IF(C90=0,"",SUBTOTAL(3,C$5:C90))</f>
        <v>86</v>
      </c>
      <c r="B90" s="95">
        <v>1</v>
      </c>
      <c r="C90" s="95" t="s">
        <v>504</v>
      </c>
      <c r="D90" s="25" t="str">
        <f>VLOOKUP(C90,Sheet4!$A$1:$B$300,2,0)</f>
        <v>5496032575</v>
      </c>
      <c r="E90" s="96" t="s">
        <v>505</v>
      </c>
      <c r="F90" s="96"/>
      <c r="G90" s="774">
        <f>VLOOKUP(C90,'chuyển xếp 2024'!$C$5:$W$328,17,0)</f>
        <v>7976000</v>
      </c>
      <c r="H90" s="774">
        <f>VLOOKUP(C90,'chuyển xếp 2024'!$C$5:$W$328,19,0)</f>
        <v>0</v>
      </c>
      <c r="I90" s="96" t="s">
        <v>32</v>
      </c>
      <c r="J90" s="63">
        <f t="shared" si="4"/>
        <v>1</v>
      </c>
      <c r="K90" s="63" t="s">
        <v>33</v>
      </c>
      <c r="L90" s="63" t="s">
        <v>134</v>
      </c>
      <c r="M90" s="96"/>
      <c r="N90" s="46" t="s">
        <v>506</v>
      </c>
      <c r="O90" s="106">
        <v>27459</v>
      </c>
      <c r="P90" s="107">
        <v>34509</v>
      </c>
      <c r="Q90" s="97" t="s">
        <v>36</v>
      </c>
      <c r="R90" s="56" t="s">
        <v>507</v>
      </c>
      <c r="S90" s="56" t="str">
        <f t="shared" ca="1" si="6"/>
        <v xml:space="preserve">32 NĂM 1 THÁNG 26 NGÀY </v>
      </c>
      <c r="T90" s="74" t="s">
        <v>508</v>
      </c>
      <c r="U90" s="80" t="str">
        <f>VLOOKUP(C90,Sheet5!$B$2:$G$253,6,0)</f>
        <v>092075008999</v>
      </c>
      <c r="V90" s="80"/>
      <c r="W90" s="75">
        <v>44440</v>
      </c>
      <c r="X90" s="75"/>
      <c r="Y90" s="46" t="s">
        <v>232</v>
      </c>
      <c r="Z90" s="108" t="s">
        <v>168</v>
      </c>
      <c r="AA90" s="46" t="s">
        <v>509</v>
      </c>
      <c r="AB90" s="46" t="s">
        <v>509</v>
      </c>
      <c r="AC90" s="66"/>
      <c r="AD90" s="97" t="s">
        <v>156</v>
      </c>
      <c r="AE90" s="97"/>
      <c r="AF90" s="56" t="s">
        <v>510</v>
      </c>
      <c r="AG90" s="36">
        <f t="shared" ca="1" si="5"/>
        <v>51</v>
      </c>
    </row>
    <row r="91" spans="1:33" s="36" customFormat="1">
      <c r="A91" s="25">
        <f>IF(C91=0,"",SUBTOTAL(3,C$5:C91))</f>
        <v>87</v>
      </c>
      <c r="B91" s="95">
        <v>2</v>
      </c>
      <c r="C91" s="95" t="s">
        <v>511</v>
      </c>
      <c r="D91" s="25" t="str">
        <f>VLOOKUP(C91,Sheet4!$A$1:$B$300,2,0)</f>
        <v>5499003350</v>
      </c>
      <c r="E91" s="96" t="s">
        <v>512</v>
      </c>
      <c r="F91" s="96"/>
      <c r="G91" s="774">
        <f>VLOOKUP(C91,'chuyển xếp 2024'!$C$5:$W$328,17,0)</f>
        <v>7454000</v>
      </c>
      <c r="H91" s="774">
        <f>VLOOKUP(C91,'chuyển xếp 2024'!$C$5:$W$328,19,0)</f>
        <v>0</v>
      </c>
      <c r="I91" s="96" t="s">
        <v>32</v>
      </c>
      <c r="J91" s="63">
        <f t="shared" si="4"/>
        <v>1</v>
      </c>
      <c r="K91" s="63" t="s">
        <v>33</v>
      </c>
      <c r="L91" s="63" t="s">
        <v>34</v>
      </c>
      <c r="M91" s="96"/>
      <c r="N91" s="97" t="s">
        <v>513</v>
      </c>
      <c r="O91" s="106">
        <v>28665</v>
      </c>
      <c r="P91" s="107">
        <v>35432</v>
      </c>
      <c r="Q91" s="97" t="s">
        <v>36</v>
      </c>
      <c r="R91" s="56" t="s">
        <v>514</v>
      </c>
      <c r="S91" s="56" t="str">
        <f t="shared" ca="1" si="6"/>
        <v xml:space="preserve">29 NĂM 7 THÁNG 17 NGÀY </v>
      </c>
      <c r="T91" s="80" t="s">
        <v>515</v>
      </c>
      <c r="U91" s="80" t="str">
        <f>VLOOKUP(C91,Sheet5!$B$2:$G$253,6,0)</f>
        <v>035078008434</v>
      </c>
      <c r="V91" s="80"/>
      <c r="W91" s="75">
        <v>44905</v>
      </c>
      <c r="X91" s="75"/>
      <c r="Y91" s="46" t="s">
        <v>232</v>
      </c>
      <c r="Z91" s="108" t="s">
        <v>516</v>
      </c>
      <c r="AA91" s="46" t="s">
        <v>517</v>
      </c>
      <c r="AB91" s="46"/>
      <c r="AC91" s="66"/>
      <c r="AD91" s="97" t="s">
        <v>156</v>
      </c>
      <c r="AE91" s="97"/>
      <c r="AF91" s="56" t="s">
        <v>518</v>
      </c>
      <c r="AG91" s="36">
        <f t="shared" ca="1" si="5"/>
        <v>48</v>
      </c>
    </row>
    <row r="92" spans="1:33" s="36" customFormat="1" ht="19.5" customHeight="1">
      <c r="A92" s="25">
        <f>IF(C92=0,"",SUBTOTAL(3,C$5:C92))</f>
        <v>88</v>
      </c>
      <c r="B92" s="95">
        <v>3</v>
      </c>
      <c r="C92" s="95" t="s">
        <v>519</v>
      </c>
      <c r="D92" s="25" t="str">
        <f>VLOOKUP(C92,Sheet4!$A$1:$B$300,2,0)</f>
        <v>5496032594</v>
      </c>
      <c r="E92" s="96" t="s">
        <v>520</v>
      </c>
      <c r="F92" s="96"/>
      <c r="G92" s="774">
        <f>VLOOKUP(C92,'chuyển xếp 2024'!$C$5:$W$328,17,0)</f>
        <v>7976000</v>
      </c>
      <c r="H92" s="774">
        <f>VLOOKUP(C92,'chuyển xếp 2024'!$C$5:$W$328,19,0)</f>
        <v>0</v>
      </c>
      <c r="I92" s="96" t="s">
        <v>32</v>
      </c>
      <c r="J92" s="63">
        <f t="shared" si="4"/>
        <v>1</v>
      </c>
      <c r="K92" s="63" t="s">
        <v>33</v>
      </c>
      <c r="L92" s="63" t="s">
        <v>34</v>
      </c>
      <c r="M92" s="96"/>
      <c r="N92" s="97" t="s">
        <v>513</v>
      </c>
      <c r="O92" s="106">
        <v>26216</v>
      </c>
      <c r="P92" s="107">
        <v>34274</v>
      </c>
      <c r="Q92" s="97" t="s">
        <v>36</v>
      </c>
      <c r="R92" s="56" t="s">
        <v>521</v>
      </c>
      <c r="S92" s="56" t="str">
        <f t="shared" ca="1" si="6"/>
        <v xml:space="preserve">32 NĂM 9 THÁNG 18 NGÀY </v>
      </c>
      <c r="T92" s="523" t="s">
        <v>522</v>
      </c>
      <c r="U92" s="80" t="str">
        <f>VLOOKUP(C92,Sheet5!$B$2:$G$253,6,0)</f>
        <v>040071000082</v>
      </c>
      <c r="V92" s="80"/>
      <c r="W92" s="75">
        <v>42384</v>
      </c>
      <c r="X92" s="75"/>
      <c r="Y92" s="46" t="s">
        <v>232</v>
      </c>
      <c r="Z92" s="108" t="s">
        <v>523</v>
      </c>
      <c r="AA92" s="46" t="s">
        <v>524</v>
      </c>
      <c r="AB92" s="46"/>
      <c r="AC92" s="66"/>
      <c r="AD92" s="97" t="s">
        <v>156</v>
      </c>
      <c r="AE92" s="97"/>
      <c r="AF92" s="56" t="s">
        <v>518</v>
      </c>
      <c r="AG92" s="36">
        <f t="shared" ca="1" si="5"/>
        <v>54</v>
      </c>
    </row>
    <row r="93" spans="1:33" s="36" customFormat="1">
      <c r="A93" s="25">
        <f>IF(C93=0,"",SUBTOTAL(3,C$5:C93))</f>
        <v>89</v>
      </c>
      <c r="B93" s="95">
        <v>4</v>
      </c>
      <c r="C93" s="95" t="s">
        <v>525</v>
      </c>
      <c r="D93" s="25" t="str">
        <f>VLOOKUP(C93,Sheet4!$A$1:$B$300,2,0)</f>
        <v>5496032624</v>
      </c>
      <c r="E93" s="96" t="s">
        <v>526</v>
      </c>
      <c r="F93" s="96"/>
      <c r="G93" s="774">
        <f>VLOOKUP(C93,'chuyển xếp 2024'!$C$5:$W$328,17,0)</f>
        <v>7976000</v>
      </c>
      <c r="H93" s="774">
        <f>VLOOKUP(C93,'chuyển xếp 2024'!$C$5:$W$328,19,0)</f>
        <v>1892000</v>
      </c>
      <c r="I93" s="96" t="s">
        <v>32</v>
      </c>
      <c r="J93" s="63">
        <f t="shared" si="4"/>
        <v>1</v>
      </c>
      <c r="K93" s="63" t="s">
        <v>33</v>
      </c>
      <c r="L93" s="63" t="s">
        <v>34</v>
      </c>
      <c r="M93" s="96" t="s">
        <v>527</v>
      </c>
      <c r="N93" s="97" t="s">
        <v>513</v>
      </c>
      <c r="O93" s="106">
        <v>27885</v>
      </c>
      <c r="P93" s="107">
        <v>34589</v>
      </c>
      <c r="Q93" s="97" t="s">
        <v>36</v>
      </c>
      <c r="R93" s="56" t="s">
        <v>528</v>
      </c>
      <c r="S93" s="56" t="str">
        <f t="shared" ca="1" si="6"/>
        <v xml:space="preserve">31 NĂM 11 THÁNG 7 NGÀY </v>
      </c>
      <c r="T93" s="80" t="s">
        <v>529</v>
      </c>
      <c r="U93" s="80" t="str">
        <f>VLOOKUP(C93,Sheet5!$B$2:$G$253,6,0)</f>
        <v>036076021714</v>
      </c>
      <c r="V93" s="80"/>
      <c r="W93" s="75"/>
      <c r="X93" s="75"/>
      <c r="Y93" s="46" t="s">
        <v>232</v>
      </c>
      <c r="Z93" s="108" t="s">
        <v>530</v>
      </c>
      <c r="AA93" s="46" t="s">
        <v>531</v>
      </c>
      <c r="AB93" s="46"/>
      <c r="AC93" s="66"/>
      <c r="AD93" s="97" t="s">
        <v>156</v>
      </c>
      <c r="AE93" s="97" t="s">
        <v>1721</v>
      </c>
      <c r="AF93" s="56" t="s">
        <v>510</v>
      </c>
      <c r="AG93" s="36">
        <f t="shared" ca="1" si="5"/>
        <v>50</v>
      </c>
    </row>
    <row r="94" spans="1:33" s="36" customFormat="1">
      <c r="A94" s="25">
        <f>IF(C94=0,"",SUBTOTAL(3,C$5:C94))</f>
        <v>90</v>
      </c>
      <c r="B94" s="95">
        <v>5</v>
      </c>
      <c r="C94" s="95" t="s">
        <v>532</v>
      </c>
      <c r="D94" s="25" t="str">
        <f>VLOOKUP(C94,Sheet4!$A$1:$B$300,2,0)</f>
        <v>5400002875</v>
      </c>
      <c r="E94" s="96" t="s">
        <v>533</v>
      </c>
      <c r="F94" s="96"/>
      <c r="G94" s="774">
        <f>VLOOKUP(C94,'chuyển xếp 2024'!$C$5:$W$328,17,0)</f>
        <v>7454000</v>
      </c>
      <c r="H94" s="774">
        <f>VLOOKUP(C94,'chuyển xếp 2024'!$C$5:$W$328,19,0)</f>
        <v>0</v>
      </c>
      <c r="I94" s="96" t="s">
        <v>32</v>
      </c>
      <c r="J94" s="63">
        <f t="shared" si="4"/>
        <v>1</v>
      </c>
      <c r="K94" s="63" t="s">
        <v>33</v>
      </c>
      <c r="L94" s="63" t="s">
        <v>34</v>
      </c>
      <c r="M94" s="96"/>
      <c r="N94" s="97" t="s">
        <v>513</v>
      </c>
      <c r="O94" s="106">
        <v>26781</v>
      </c>
      <c r="P94" s="107">
        <v>36161</v>
      </c>
      <c r="Q94" s="97" t="s">
        <v>36</v>
      </c>
      <c r="R94" s="56" t="s">
        <v>534</v>
      </c>
      <c r="S94" s="56" t="str">
        <f t="shared" ca="1" si="6"/>
        <v xml:space="preserve">27 NĂM 7 THÁNG 18 NGÀY </v>
      </c>
      <c r="T94" s="80" t="s">
        <v>535</v>
      </c>
      <c r="U94" s="80" t="str">
        <f>VLOOKUP(C94,Sheet5!$B$2:$G$253,6,0)</f>
        <v>091073000022</v>
      </c>
      <c r="V94" s="80"/>
      <c r="W94" s="75"/>
      <c r="X94" s="75"/>
      <c r="Y94" s="46" t="s">
        <v>232</v>
      </c>
      <c r="Z94" s="108" t="s">
        <v>536</v>
      </c>
      <c r="AA94" s="46" t="s">
        <v>531</v>
      </c>
      <c r="AB94" s="46"/>
      <c r="AC94" s="66"/>
      <c r="AD94" s="97" t="s">
        <v>156</v>
      </c>
      <c r="AE94" s="97"/>
      <c r="AF94" s="56" t="s">
        <v>518</v>
      </c>
      <c r="AG94" s="36">
        <f t="shared" ca="1" si="5"/>
        <v>53</v>
      </c>
    </row>
    <row r="95" spans="1:33" s="36" customFormat="1">
      <c r="A95" s="25">
        <f>IF(C95=0,"",SUBTOTAL(3,C$5:C95))</f>
        <v>91</v>
      </c>
      <c r="B95" s="95">
        <v>6</v>
      </c>
      <c r="C95" s="95" t="s">
        <v>537</v>
      </c>
      <c r="D95" s="25" t="str">
        <f>VLOOKUP(C95,Sheet4!$A$1:$B$300,2,0)</f>
        <v>5400002904</v>
      </c>
      <c r="E95" s="96" t="s">
        <v>538</v>
      </c>
      <c r="F95" s="96"/>
      <c r="G95" s="774">
        <f>VLOOKUP(C95,'chuyển xếp 2024'!$C$5:$W$328,17,0)</f>
        <v>7454000</v>
      </c>
      <c r="H95" s="774">
        <f>VLOOKUP(C95,'chuyển xếp 2024'!$C$5:$W$328,19,0)</f>
        <v>1419000</v>
      </c>
      <c r="I95" s="96" t="s">
        <v>32</v>
      </c>
      <c r="J95" s="63">
        <f t="shared" si="4"/>
        <v>1</v>
      </c>
      <c r="K95" s="63" t="s">
        <v>33</v>
      </c>
      <c r="L95" s="63" t="s">
        <v>498</v>
      </c>
      <c r="M95" s="96" t="s">
        <v>2984</v>
      </c>
      <c r="N95" s="97" t="s">
        <v>513</v>
      </c>
      <c r="O95" s="106">
        <v>27251</v>
      </c>
      <c r="P95" s="107">
        <v>36404</v>
      </c>
      <c r="Q95" s="97" t="s">
        <v>36</v>
      </c>
      <c r="R95" s="56" t="s">
        <v>539</v>
      </c>
      <c r="S95" s="56" t="str">
        <f t="shared" ca="1" si="6"/>
        <v xml:space="preserve">26 NĂM 11 THÁNG 18 NGÀY </v>
      </c>
      <c r="T95" s="80" t="s">
        <v>540</v>
      </c>
      <c r="U95" s="80" t="str">
        <f>VLOOKUP(C95,Sheet5!$B$2:$G$253,6,0)</f>
        <v>040074000865</v>
      </c>
      <c r="V95" s="80"/>
      <c r="W95" s="75"/>
      <c r="X95" s="75"/>
      <c r="Y95" s="46" t="s">
        <v>232</v>
      </c>
      <c r="Z95" s="108" t="s">
        <v>542</v>
      </c>
      <c r="AA95" s="46" t="s">
        <v>543</v>
      </c>
      <c r="AB95" s="46"/>
      <c r="AC95" s="66"/>
      <c r="AD95" s="97" t="s">
        <v>93</v>
      </c>
      <c r="AE95" s="97" t="s">
        <v>544</v>
      </c>
      <c r="AF95" s="56" t="s">
        <v>518</v>
      </c>
      <c r="AG95" s="36">
        <f t="shared" ca="1" si="5"/>
        <v>52</v>
      </c>
    </row>
    <row r="96" spans="1:33" s="36" customFormat="1">
      <c r="A96" s="25">
        <f>IF(C96=0,"",SUBTOTAL(3,C$5:C96))</f>
        <v>92</v>
      </c>
      <c r="B96" s="95">
        <v>7</v>
      </c>
      <c r="C96" s="95" t="s">
        <v>545</v>
      </c>
      <c r="D96" s="25" t="str">
        <f>VLOOKUP(C96,Sheet4!$A$1:$B$300,2,0)</f>
        <v>6504006865</v>
      </c>
      <c r="E96" s="96" t="s">
        <v>546</v>
      </c>
      <c r="F96" s="96"/>
      <c r="G96" s="774">
        <f>VLOOKUP(C96,'chuyển xếp 2024'!$C$5:$W$328,17,0)</f>
        <v>6966000</v>
      </c>
      <c r="H96" s="774">
        <f>VLOOKUP(C96,'chuyển xếp 2024'!$C$5:$W$328,19,0)</f>
        <v>1419000</v>
      </c>
      <c r="I96" s="96" t="s">
        <v>32</v>
      </c>
      <c r="J96" s="63">
        <f t="shared" si="4"/>
        <v>1</v>
      </c>
      <c r="K96" s="63" t="s">
        <v>33</v>
      </c>
      <c r="L96" s="63" t="s">
        <v>34</v>
      </c>
      <c r="M96" s="96"/>
      <c r="N96" s="97" t="s">
        <v>513</v>
      </c>
      <c r="O96" s="106">
        <v>30177</v>
      </c>
      <c r="P96" s="107">
        <v>37987</v>
      </c>
      <c r="Q96" s="97" t="s">
        <v>36</v>
      </c>
      <c r="R96" s="56" t="s">
        <v>547</v>
      </c>
      <c r="S96" s="56" t="str">
        <f t="shared" ca="1" si="6"/>
        <v xml:space="preserve">22 NĂM 7 THÁNG 18 NGÀY </v>
      </c>
      <c r="T96" s="80" t="s">
        <v>548</v>
      </c>
      <c r="U96" s="80" t="str">
        <f>VLOOKUP(C96,Sheet5!$B$2:$G$253,6,0)</f>
        <v>092082005430</v>
      </c>
      <c r="V96" s="80"/>
      <c r="W96" s="75"/>
      <c r="X96" s="75"/>
      <c r="Y96" s="46" t="s">
        <v>232</v>
      </c>
      <c r="Z96" s="108" t="s">
        <v>168</v>
      </c>
      <c r="AA96" s="46" t="s">
        <v>531</v>
      </c>
      <c r="AB96" s="46"/>
      <c r="AC96" s="66"/>
      <c r="AD96" s="97" t="s">
        <v>50</v>
      </c>
      <c r="AE96" s="97" t="s">
        <v>549</v>
      </c>
      <c r="AF96" s="56" t="s">
        <v>518</v>
      </c>
      <c r="AG96" s="36">
        <f t="shared" ca="1" si="5"/>
        <v>44</v>
      </c>
    </row>
    <row r="97" spans="1:90" s="36" customFormat="1">
      <c r="A97" s="25">
        <f>IF(C97=0,"",SUBTOTAL(3,C$5:C97))</f>
        <v>93</v>
      </c>
      <c r="B97" s="95">
        <v>8</v>
      </c>
      <c r="C97" s="95" t="s">
        <v>550</v>
      </c>
      <c r="D97" s="25" t="str">
        <f>VLOOKUP(C97,Sheet4!$A$1:$B$300,2,0)</f>
        <v>9208016258</v>
      </c>
      <c r="E97" s="96" t="s">
        <v>551</v>
      </c>
      <c r="F97" s="96"/>
      <c r="G97" s="774">
        <f>VLOOKUP(C97,'chuyển xếp 2024'!$C$5:$W$328,17,0)</f>
        <v>6966000</v>
      </c>
      <c r="H97" s="774">
        <f>VLOOKUP(C97,'chuyển xếp 2024'!$C$5:$W$328,19,0)</f>
        <v>0</v>
      </c>
      <c r="I97" s="96" t="s">
        <v>32</v>
      </c>
      <c r="J97" s="63">
        <f t="shared" si="4"/>
        <v>1</v>
      </c>
      <c r="K97" s="63" t="s">
        <v>33</v>
      </c>
      <c r="L97" s="63" t="s">
        <v>34</v>
      </c>
      <c r="M97" s="96"/>
      <c r="N97" s="97" t="s">
        <v>513</v>
      </c>
      <c r="O97" s="106">
        <v>29575</v>
      </c>
      <c r="P97" s="107">
        <v>39188</v>
      </c>
      <c r="Q97" s="97" t="s">
        <v>36</v>
      </c>
      <c r="R97" s="56" t="s">
        <v>552</v>
      </c>
      <c r="S97" s="56" t="str">
        <f t="shared" ca="1" si="6"/>
        <v xml:space="preserve">19 NĂM 4 THÁNG 3 NGÀY </v>
      </c>
      <c r="T97" s="80" t="s">
        <v>553</v>
      </c>
      <c r="U97" s="80" t="str">
        <f>VLOOKUP(C97,Sheet5!$B$2:$G$253,6,0)</f>
        <v>042080000443</v>
      </c>
      <c r="V97" s="80"/>
      <c r="W97" s="75"/>
      <c r="X97" s="75"/>
      <c r="Y97" s="46" t="s">
        <v>232</v>
      </c>
      <c r="Z97" s="108" t="s">
        <v>554</v>
      </c>
      <c r="AA97" s="46" t="s">
        <v>531</v>
      </c>
      <c r="AB97" s="46"/>
      <c r="AC97" s="66"/>
      <c r="AD97" s="97" t="s">
        <v>50</v>
      </c>
      <c r="AE97" s="97" t="s">
        <v>555</v>
      </c>
      <c r="AF97" s="56" t="s">
        <v>518</v>
      </c>
      <c r="AG97" s="36">
        <f t="shared" ca="1" si="5"/>
        <v>45</v>
      </c>
    </row>
    <row r="98" spans="1:90" s="36" customFormat="1">
      <c r="A98" s="25">
        <f>IF(C98=0,"",SUBTOTAL(3,C$5:C98))</f>
        <v>94</v>
      </c>
      <c r="B98" s="95">
        <v>9</v>
      </c>
      <c r="C98" s="95" t="s">
        <v>562</v>
      </c>
      <c r="D98" s="25" t="str">
        <f>VLOOKUP(C98,Sheet4!$A$1:$B$300,2,0)</f>
        <v>9212008062</v>
      </c>
      <c r="E98" s="96" t="s">
        <v>563</v>
      </c>
      <c r="F98" s="96"/>
      <c r="G98" s="774">
        <f>VLOOKUP(C98,'chuyển xếp 2024'!$C$5:$W$328,17,0)</f>
        <v>6510000</v>
      </c>
      <c r="H98" s="774">
        <f>VLOOKUP(C98,'chuyển xếp 2024'!$C$5:$W$328,19,0)</f>
        <v>0</v>
      </c>
      <c r="I98" s="96" t="s">
        <v>32</v>
      </c>
      <c r="J98" s="63">
        <f t="shared" si="4"/>
        <v>1</v>
      </c>
      <c r="K98" s="63" t="s">
        <v>33</v>
      </c>
      <c r="L98" s="63" t="s">
        <v>34</v>
      </c>
      <c r="M98" s="96"/>
      <c r="N98" s="97" t="s">
        <v>513</v>
      </c>
      <c r="O98" s="106">
        <v>28992</v>
      </c>
      <c r="P98" s="107">
        <v>41092</v>
      </c>
      <c r="Q98" s="97" t="s">
        <v>36</v>
      </c>
      <c r="R98" s="56" t="s">
        <v>564</v>
      </c>
      <c r="S98" s="56" t="str">
        <f t="shared" ca="1" si="6"/>
        <v xml:space="preserve">14 NĂM 1 THÁNG 17 NGÀY </v>
      </c>
      <c r="T98" s="80" t="s">
        <v>565</v>
      </c>
      <c r="U98" s="80" t="str">
        <f>VLOOKUP(C98,Sheet5!$B$2:$G$253,6,0)</f>
        <v>037079000810</v>
      </c>
      <c r="V98" s="80"/>
      <c r="W98" s="75"/>
      <c r="X98" s="75"/>
      <c r="Y98" s="46" t="s">
        <v>232</v>
      </c>
      <c r="Z98" s="108" t="s">
        <v>566</v>
      </c>
      <c r="AA98" s="46" t="s">
        <v>567</v>
      </c>
      <c r="AB98" s="46"/>
      <c r="AC98" s="66"/>
      <c r="AD98" s="97" t="s">
        <v>156</v>
      </c>
      <c r="AE98" s="97"/>
      <c r="AF98" s="56" t="s">
        <v>518</v>
      </c>
      <c r="AG98" s="36">
        <f t="shared" ca="1" si="5"/>
        <v>47</v>
      </c>
    </row>
    <row r="99" spans="1:90" s="36" customFormat="1">
      <c r="A99" s="25">
        <f>IF(C99=0,"",SUBTOTAL(3,C$5:C99))</f>
        <v>95</v>
      </c>
      <c r="B99" s="95">
        <v>10</v>
      </c>
      <c r="C99" s="95" t="s">
        <v>568</v>
      </c>
      <c r="D99" s="25" t="str">
        <f>VLOOKUP(C99,Sheet4!$A$1:$B$300,2,0)</f>
        <v>9213003751</v>
      </c>
      <c r="E99" s="96" t="s">
        <v>569</v>
      </c>
      <c r="F99" s="96"/>
      <c r="G99" s="774">
        <f>VLOOKUP(C99,'chuyển xếp 2024'!$C$5:$W$328,17,0)</f>
        <v>6966000</v>
      </c>
      <c r="H99" s="774">
        <f>VLOOKUP(C99,'chuyển xếp 2024'!$C$5:$W$328,19,0)</f>
        <v>0</v>
      </c>
      <c r="I99" s="96" t="s">
        <v>32</v>
      </c>
      <c r="J99" s="63">
        <f t="shared" si="4"/>
        <v>1</v>
      </c>
      <c r="K99" s="63" t="s">
        <v>33</v>
      </c>
      <c r="L99" s="63" t="s">
        <v>34</v>
      </c>
      <c r="M99" s="96"/>
      <c r="N99" s="97" t="s">
        <v>513</v>
      </c>
      <c r="O99" s="106">
        <v>32311</v>
      </c>
      <c r="P99" s="107">
        <v>41339</v>
      </c>
      <c r="Q99" s="97" t="s">
        <v>36</v>
      </c>
      <c r="R99" s="56" t="s">
        <v>570</v>
      </c>
      <c r="S99" s="56" t="str">
        <f t="shared" ca="1" si="6"/>
        <v xml:space="preserve">13 NĂM 5 THÁNG 13 NGÀY </v>
      </c>
      <c r="T99" s="80" t="s">
        <v>571</v>
      </c>
      <c r="U99" s="80" t="str">
        <f>VLOOKUP(C99,Sheet5!$B$2:$G$253,6,0)</f>
        <v>092088014526</v>
      </c>
      <c r="V99" s="80"/>
      <c r="W99" s="75"/>
      <c r="X99" s="75"/>
      <c r="Y99" s="46" t="s">
        <v>232</v>
      </c>
      <c r="Z99" s="108" t="s">
        <v>486</v>
      </c>
      <c r="AA99" s="46" t="s">
        <v>572</v>
      </c>
      <c r="AB99" s="46"/>
      <c r="AC99" s="66"/>
      <c r="AD99" s="97" t="s">
        <v>182</v>
      </c>
      <c r="AE99" s="97" t="s">
        <v>573</v>
      </c>
      <c r="AF99" s="56" t="s">
        <v>518</v>
      </c>
      <c r="AG99" s="36">
        <f t="shared" ca="1" si="5"/>
        <v>38</v>
      </c>
    </row>
    <row r="100" spans="1:90" s="36" customFormat="1">
      <c r="A100" s="25">
        <f>IF(C100=0,"",SUBTOTAL(3,C$5:C100))</f>
        <v>96</v>
      </c>
      <c r="B100" s="95">
        <v>11</v>
      </c>
      <c r="C100" s="95" t="s">
        <v>578</v>
      </c>
      <c r="D100" s="25" t="str">
        <f>VLOOKUP(C100,Sheet4!$A$1:$B$300,2,0)</f>
        <v>6506006806</v>
      </c>
      <c r="E100" s="96" t="s">
        <v>579</v>
      </c>
      <c r="F100" s="96"/>
      <c r="G100" s="774">
        <f>VLOOKUP(C100,'chuyển xếp 2024'!$C$5:$W$328,17,0)</f>
        <v>6634000</v>
      </c>
      <c r="H100" s="774">
        <f>VLOOKUP(C100,'chuyển xếp 2024'!$C$5:$W$328,19,0)</f>
        <v>0</v>
      </c>
      <c r="I100" s="96" t="s">
        <v>32</v>
      </c>
      <c r="J100" s="63">
        <f t="shared" si="4"/>
        <v>1</v>
      </c>
      <c r="K100" s="63" t="s">
        <v>33</v>
      </c>
      <c r="L100" s="63" t="s">
        <v>34</v>
      </c>
      <c r="M100" s="96"/>
      <c r="N100" s="46" t="s">
        <v>506</v>
      </c>
      <c r="O100" s="106">
        <v>24326</v>
      </c>
      <c r="P100" s="107">
        <v>38768</v>
      </c>
      <c r="Q100" s="97" t="s">
        <v>36</v>
      </c>
      <c r="R100" s="56" t="s">
        <v>580</v>
      </c>
      <c r="S100" s="56" t="str">
        <f t="shared" ca="1" si="6"/>
        <v xml:space="preserve">20 NĂM 5 THÁNG 30 NGÀY </v>
      </c>
      <c r="T100" s="80" t="s">
        <v>581</v>
      </c>
      <c r="U100" s="80" t="str">
        <f>VLOOKUP(C100,Sheet5!$B$2:$G$253,6,0)</f>
        <v>036066001127</v>
      </c>
      <c r="V100" s="80"/>
      <c r="W100" s="75"/>
      <c r="X100" s="75"/>
      <c r="Y100" s="46" t="s">
        <v>232</v>
      </c>
      <c r="Z100" s="108" t="s">
        <v>582</v>
      </c>
      <c r="AA100" s="46" t="s">
        <v>583</v>
      </c>
      <c r="AB100" s="46"/>
      <c r="AC100" s="66"/>
      <c r="AD100" s="97" t="s">
        <v>93</v>
      </c>
      <c r="AE100" s="97" t="s">
        <v>584</v>
      </c>
      <c r="AF100" s="56" t="s">
        <v>585</v>
      </c>
      <c r="AG100" s="64">
        <f t="shared" ca="1" si="5"/>
        <v>60</v>
      </c>
      <c r="AI100" s="36" t="s">
        <v>2447</v>
      </c>
      <c r="AJ100" s="36">
        <v>1</v>
      </c>
      <c r="AK100" s="36">
        <v>2</v>
      </c>
      <c r="AL100" s="36">
        <v>3</v>
      </c>
      <c r="AM100" s="36">
        <v>4</v>
      </c>
      <c r="AN100" s="36">
        <v>5</v>
      </c>
      <c r="AO100" s="36">
        <v>6</v>
      </c>
      <c r="AP100" s="36">
        <v>7</v>
      </c>
      <c r="AQ100" s="36">
        <v>8</v>
      </c>
      <c r="AR100" s="36">
        <v>9</v>
      </c>
      <c r="AS100" s="36">
        <v>10</v>
      </c>
      <c r="AT100" s="36">
        <v>11</v>
      </c>
      <c r="AU100" s="36">
        <v>12</v>
      </c>
      <c r="AV100" s="36">
        <v>13</v>
      </c>
      <c r="AW100" s="36">
        <v>14</v>
      </c>
      <c r="AX100" s="36">
        <v>15</v>
      </c>
      <c r="AY100" s="36">
        <v>16</v>
      </c>
      <c r="AZ100" s="36">
        <v>17</v>
      </c>
      <c r="BA100" s="36">
        <v>18</v>
      </c>
      <c r="BB100" s="36">
        <v>19</v>
      </c>
      <c r="BC100" s="36">
        <v>20</v>
      </c>
      <c r="BD100" s="36">
        <v>21</v>
      </c>
      <c r="BE100" s="36">
        <v>22</v>
      </c>
      <c r="BF100" s="36">
        <v>23</v>
      </c>
      <c r="BG100" s="36">
        <v>24</v>
      </c>
      <c r="BH100" s="36">
        <v>25</v>
      </c>
      <c r="BI100" s="36">
        <v>26</v>
      </c>
      <c r="BJ100" s="36">
        <v>27</v>
      </c>
      <c r="BK100" s="36">
        <v>28</v>
      </c>
      <c r="BL100" s="36">
        <v>29</v>
      </c>
      <c r="BM100" s="36">
        <v>30</v>
      </c>
      <c r="BN100" s="36">
        <v>31</v>
      </c>
      <c r="BO100" s="36">
        <v>32</v>
      </c>
      <c r="BP100" s="36">
        <v>33</v>
      </c>
      <c r="BQ100" s="36">
        <v>34</v>
      </c>
      <c r="BR100" s="36">
        <v>35</v>
      </c>
      <c r="BS100" s="36">
        <v>36</v>
      </c>
      <c r="BT100" s="36">
        <v>37</v>
      </c>
      <c r="BU100" s="36">
        <v>38</v>
      </c>
      <c r="BV100" s="36">
        <v>39</v>
      </c>
      <c r="BW100" s="36">
        <v>40</v>
      </c>
      <c r="BX100" s="36">
        <v>41</v>
      </c>
      <c r="BY100" s="36">
        <v>42</v>
      </c>
      <c r="BZ100" s="36">
        <v>43</v>
      </c>
      <c r="CA100" s="36">
        <v>44</v>
      </c>
      <c r="CB100" s="36">
        <v>45</v>
      </c>
      <c r="CC100" s="36">
        <v>46</v>
      </c>
      <c r="CD100" s="36">
        <v>47</v>
      </c>
      <c r="CE100" s="36">
        <v>48</v>
      </c>
      <c r="CF100" s="36">
        <v>49</v>
      </c>
      <c r="CG100" s="36">
        <v>50</v>
      </c>
      <c r="CH100" s="36">
        <v>51</v>
      </c>
      <c r="CI100" s="36">
        <v>52</v>
      </c>
      <c r="CJ100" s="36">
        <v>53</v>
      </c>
      <c r="CK100" s="36">
        <v>54</v>
      </c>
      <c r="CL100" s="36" t="s">
        <v>2448</v>
      </c>
    </row>
    <row r="101" spans="1:90" s="36" customFormat="1">
      <c r="A101" s="25">
        <f>IF(C101=0,"",SUBTOTAL(3,C$5:C101))</f>
        <v>97</v>
      </c>
      <c r="B101" s="95">
        <v>12</v>
      </c>
      <c r="C101" s="66" t="s">
        <v>586</v>
      </c>
      <c r="D101" s="25" t="str">
        <f>VLOOKUP(C101,Sheet4!$A$1:$B$300,2,0)</f>
        <v>9215006914</v>
      </c>
      <c r="E101" s="67" t="s">
        <v>587</v>
      </c>
      <c r="F101" s="67"/>
      <c r="G101" s="774">
        <f>VLOOKUP(C101,'chuyển xếp 2024'!$C$5:$W$328,17,0)</f>
        <v>6200000</v>
      </c>
      <c r="H101" s="774">
        <f>VLOOKUP(C101,'chuyển xếp 2024'!$C$5:$W$328,19,0)</f>
        <v>0</v>
      </c>
      <c r="I101" s="96" t="s">
        <v>32</v>
      </c>
      <c r="J101" s="63">
        <f t="shared" si="4"/>
        <v>1</v>
      </c>
      <c r="K101" s="63" t="s">
        <v>33</v>
      </c>
      <c r="L101" s="63" t="s">
        <v>34</v>
      </c>
      <c r="M101" s="96"/>
      <c r="N101" s="46" t="s">
        <v>506</v>
      </c>
      <c r="O101" s="106">
        <v>32241</v>
      </c>
      <c r="P101" s="107">
        <v>42125</v>
      </c>
      <c r="Q101" s="97" t="s">
        <v>36</v>
      </c>
      <c r="R101" s="56" t="s">
        <v>588</v>
      </c>
      <c r="S101" s="56" t="str">
        <f t="shared" ca="1" si="6"/>
        <v xml:space="preserve">11 NĂM 3 THÁNG 18 NGÀY </v>
      </c>
      <c r="T101" s="80" t="s">
        <v>589</v>
      </c>
      <c r="U101" s="80" t="str">
        <f>VLOOKUP(C101,Sheet5!$B$2:$G$253,6,0)</f>
        <v>092088006085</v>
      </c>
      <c r="V101" s="80"/>
      <c r="W101" s="75"/>
      <c r="X101" s="75"/>
      <c r="Y101" s="46" t="s">
        <v>232</v>
      </c>
      <c r="Z101" s="108" t="s">
        <v>168</v>
      </c>
      <c r="AA101" s="46" t="s">
        <v>590</v>
      </c>
      <c r="AB101" s="46"/>
      <c r="AC101" s="66"/>
      <c r="AD101" s="97" t="s">
        <v>182</v>
      </c>
      <c r="AE101" s="97" t="s">
        <v>591</v>
      </c>
      <c r="AF101" s="56" t="s">
        <v>585</v>
      </c>
      <c r="AG101" s="36">
        <f t="shared" ca="1" si="5"/>
        <v>38</v>
      </c>
    </row>
    <row r="102" spans="1:90" s="36" customFormat="1">
      <c r="A102" s="25">
        <f>IF(C102=0,"",SUBTOTAL(3,C$5:C102))</f>
        <v>98</v>
      </c>
      <c r="B102" s="95">
        <v>13</v>
      </c>
      <c r="C102" s="69" t="s">
        <v>592</v>
      </c>
      <c r="D102" s="25" t="str">
        <f>VLOOKUP(C102,Sheet4!$A$1:$B$300,2,0)</f>
        <v>9210016730</v>
      </c>
      <c r="E102" s="98" t="s">
        <v>593</v>
      </c>
      <c r="F102" s="98"/>
      <c r="G102" s="774">
        <f>VLOOKUP(C102,'chuyển xếp 2024'!$C$5:$W$328,17,0)</f>
        <v>6084000</v>
      </c>
      <c r="H102" s="774">
        <f>VLOOKUP(C102,'chuyển xếp 2024'!$C$5:$W$328,19,0)</f>
        <v>0</v>
      </c>
      <c r="I102" s="67" t="s">
        <v>32</v>
      </c>
      <c r="J102" s="63">
        <f t="shared" si="4"/>
        <v>1</v>
      </c>
      <c r="K102" s="63" t="s">
        <v>33</v>
      </c>
      <c r="L102" s="63" t="s">
        <v>34</v>
      </c>
      <c r="M102" s="67"/>
      <c r="N102" s="46" t="s">
        <v>506</v>
      </c>
      <c r="O102" s="106">
        <v>29063</v>
      </c>
      <c r="P102" s="107">
        <v>40427</v>
      </c>
      <c r="Q102" s="67" t="s">
        <v>36</v>
      </c>
      <c r="R102" s="56" t="s">
        <v>595</v>
      </c>
      <c r="S102" s="56" t="str">
        <f t="shared" ca="1" si="6"/>
        <v xml:space="preserve">15 NĂM 11 THÁNG 13 NGÀY </v>
      </c>
      <c r="T102" s="80" t="s">
        <v>596</v>
      </c>
      <c r="U102" s="80" t="str">
        <f>VLOOKUP(C102,Sheet5!$B$2:$G$253,6,0)</f>
        <v>092079008699</v>
      </c>
      <c r="V102" s="80"/>
      <c r="W102" s="75"/>
      <c r="X102" s="75"/>
      <c r="Y102" s="46" t="s">
        <v>232</v>
      </c>
      <c r="Z102" s="108" t="s">
        <v>597</v>
      </c>
      <c r="AA102" s="46" t="s">
        <v>598</v>
      </c>
      <c r="AB102" s="46"/>
      <c r="AC102" s="66"/>
      <c r="AD102" s="46" t="s">
        <v>156</v>
      </c>
      <c r="AE102" s="46"/>
      <c r="AF102" s="56" t="s">
        <v>518</v>
      </c>
      <c r="AG102" s="36">
        <f t="shared" ca="1" si="5"/>
        <v>47</v>
      </c>
    </row>
    <row r="103" spans="1:90" s="36" customFormat="1">
      <c r="A103" s="25">
        <f>IF(C103=0,"",SUBTOTAL(3,C$5:C103))</f>
        <v>99</v>
      </c>
      <c r="B103" s="95">
        <v>14</v>
      </c>
      <c r="C103" s="66" t="s">
        <v>599</v>
      </c>
      <c r="D103" s="25" t="str">
        <f>VLOOKUP(C103,Sheet4!$A$1:$B$300,2,0)</f>
        <v>9210016716</v>
      </c>
      <c r="E103" s="67" t="s">
        <v>600</v>
      </c>
      <c r="F103" s="67"/>
      <c r="G103" s="774">
        <f>VLOOKUP(C103,'chuyển xếp 2024'!$C$5:$W$328,17,0)</f>
        <v>6084000</v>
      </c>
      <c r="H103" s="774">
        <f>VLOOKUP(C103,'chuyển xếp 2024'!$C$5:$W$328,19,0)</f>
        <v>0</v>
      </c>
      <c r="I103" s="67" t="s">
        <v>32</v>
      </c>
      <c r="J103" s="63">
        <f t="shared" si="4"/>
        <v>1</v>
      </c>
      <c r="K103" s="63" t="s">
        <v>33</v>
      </c>
      <c r="L103" s="63" t="s">
        <v>34</v>
      </c>
      <c r="M103" s="67"/>
      <c r="N103" s="46" t="s">
        <v>506</v>
      </c>
      <c r="O103" s="107">
        <v>29305</v>
      </c>
      <c r="P103" s="75">
        <v>43817</v>
      </c>
      <c r="Q103" s="67" t="s">
        <v>36</v>
      </c>
      <c r="R103" s="67" t="s">
        <v>601</v>
      </c>
      <c r="S103" s="56" t="str">
        <f t="shared" ca="1" si="6"/>
        <v xml:space="preserve">6 NĂM 8 THÁNG 1 NGÀY </v>
      </c>
      <c r="T103" s="80" t="s">
        <v>602</v>
      </c>
      <c r="U103" s="80" t="str">
        <f>VLOOKUP(C103,Sheet5!$B$2:$G$253,6,0)</f>
        <v>092080005871</v>
      </c>
      <c r="V103" s="80"/>
      <c r="W103" s="75"/>
      <c r="X103" s="75"/>
      <c r="Y103" s="46" t="s">
        <v>232</v>
      </c>
      <c r="Z103" s="108" t="s">
        <v>92</v>
      </c>
      <c r="AA103" s="46" t="s">
        <v>603</v>
      </c>
      <c r="AB103" s="46"/>
      <c r="AC103" s="66"/>
      <c r="AD103" s="46" t="s">
        <v>156</v>
      </c>
      <c r="AE103" s="46"/>
      <c r="AF103" s="56" t="s">
        <v>518</v>
      </c>
      <c r="AG103" s="36">
        <f t="shared" ca="1" si="5"/>
        <v>46</v>
      </c>
    </row>
    <row r="104" spans="1:90" s="36" customFormat="1">
      <c r="A104" s="25">
        <f>IF(C104=0,"",SUBTOTAL(3,C$5:C104))</f>
        <v>100</v>
      </c>
      <c r="B104" s="95">
        <v>15</v>
      </c>
      <c r="C104" s="66" t="s">
        <v>604</v>
      </c>
      <c r="D104" s="25" t="str">
        <f>VLOOKUP(C104,Sheet4!$A$1:$B$300,2,0)</f>
        <v>9212001006</v>
      </c>
      <c r="E104" s="67" t="s">
        <v>605</v>
      </c>
      <c r="F104" s="67"/>
      <c r="G104" s="774">
        <f>VLOOKUP(C104,'chuyển xếp 2024'!$C$5:$W$328,17,0)</f>
        <v>5415000</v>
      </c>
      <c r="H104" s="774">
        <f>VLOOKUP(C104,'chuyển xếp 2024'!$C$5:$W$328,19,0)</f>
        <v>0</v>
      </c>
      <c r="I104" s="67" t="s">
        <v>32</v>
      </c>
      <c r="J104" s="63">
        <f t="shared" si="4"/>
        <v>1</v>
      </c>
      <c r="K104" s="63" t="s">
        <v>33</v>
      </c>
      <c r="L104" s="63" t="s">
        <v>34</v>
      </c>
      <c r="M104" s="67"/>
      <c r="N104" s="46" t="s">
        <v>506</v>
      </c>
      <c r="O104" s="106">
        <v>32771</v>
      </c>
      <c r="P104" s="75">
        <v>43817</v>
      </c>
      <c r="Q104" s="67" t="s">
        <v>36</v>
      </c>
      <c r="R104" s="67" t="s">
        <v>606</v>
      </c>
      <c r="S104" s="56" t="str">
        <f t="shared" ca="1" si="6"/>
        <v xml:space="preserve">6 NĂM 8 THÁNG 1 NGÀY </v>
      </c>
      <c r="T104" s="80" t="s">
        <v>607</v>
      </c>
      <c r="U104" s="80" t="str">
        <f>VLOOKUP(C104,Sheet5!$B$2:$G$253,6,0)</f>
        <v>092089006543</v>
      </c>
      <c r="V104" s="80"/>
      <c r="W104" s="75"/>
      <c r="X104" s="75"/>
      <c r="Y104" s="46" t="s">
        <v>232</v>
      </c>
      <c r="Z104" s="108" t="s">
        <v>92</v>
      </c>
      <c r="AA104" s="46" t="s">
        <v>608</v>
      </c>
      <c r="AB104" s="46"/>
      <c r="AC104" s="66"/>
      <c r="AD104" s="46" t="s">
        <v>156</v>
      </c>
      <c r="AE104" s="46"/>
      <c r="AF104" s="56" t="s">
        <v>518</v>
      </c>
      <c r="AG104" s="36">
        <f t="shared" ca="1" si="5"/>
        <v>36</v>
      </c>
    </row>
    <row r="105" spans="1:90" s="36" customFormat="1">
      <c r="A105" s="25">
        <f>IF(C105=0,"",SUBTOTAL(3,C$5:C105))</f>
        <v>101</v>
      </c>
      <c r="B105" s="95">
        <v>16</v>
      </c>
      <c r="C105" s="66" t="s">
        <v>609</v>
      </c>
      <c r="D105" s="25" t="str">
        <f>VLOOKUP(C105,Sheet4!$A$1:$B$300,2,0)</f>
        <v>7515142557</v>
      </c>
      <c r="E105" s="67" t="s">
        <v>610</v>
      </c>
      <c r="F105" s="67"/>
      <c r="G105" s="774">
        <f>VLOOKUP(C105,'chuyển xếp 2024'!$C$5:$W$328,17,0)</f>
        <v>5686000</v>
      </c>
      <c r="H105" s="774">
        <f>VLOOKUP(C105,'chuyển xếp 2024'!$C$5:$W$328,19,0)</f>
        <v>0</v>
      </c>
      <c r="I105" s="67" t="s">
        <v>32</v>
      </c>
      <c r="J105" s="63">
        <f t="shared" si="4"/>
        <v>1</v>
      </c>
      <c r="K105" s="63" t="s">
        <v>33</v>
      </c>
      <c r="L105" s="63" t="s">
        <v>34</v>
      </c>
      <c r="M105" s="67"/>
      <c r="N105" s="46" t="s">
        <v>513</v>
      </c>
      <c r="O105" s="106">
        <v>35280</v>
      </c>
      <c r="P105" s="75">
        <v>44768</v>
      </c>
      <c r="Q105" s="67" t="s">
        <v>36</v>
      </c>
      <c r="R105" s="67" t="s">
        <v>611</v>
      </c>
      <c r="S105" s="56" t="str">
        <f t="shared" ca="1" si="6"/>
        <v xml:space="preserve">4 NĂM 0 THÁNG 24 NGÀY </v>
      </c>
      <c r="T105" s="74" t="s">
        <v>612</v>
      </c>
      <c r="U105" s="80" t="str">
        <f>VLOOKUP(C105,Sheet5!$B$2:$G$253,6,0)</f>
        <v>089096010155</v>
      </c>
      <c r="V105" s="80"/>
      <c r="W105" s="75">
        <v>42972</v>
      </c>
      <c r="X105" s="75"/>
      <c r="Y105" s="46" t="s">
        <v>232</v>
      </c>
      <c r="Z105" s="108" t="s">
        <v>613</v>
      </c>
      <c r="AA105" s="46" t="s">
        <v>614</v>
      </c>
      <c r="AB105" s="46"/>
      <c r="AC105" s="66" t="s">
        <v>615</v>
      </c>
      <c r="AD105" s="46" t="s">
        <v>156</v>
      </c>
      <c r="AE105" s="46"/>
      <c r="AF105" s="56" t="s">
        <v>518</v>
      </c>
      <c r="AG105" s="36">
        <f t="shared" ca="1" si="5"/>
        <v>30</v>
      </c>
    </row>
    <row r="106" spans="1:90" s="36" customFormat="1">
      <c r="A106" s="25">
        <f>IF(C106=0,"",SUBTOTAL(3,C$5:C106))</f>
        <v>102</v>
      </c>
      <c r="B106" s="95">
        <v>17</v>
      </c>
      <c r="C106" s="66" t="s">
        <v>1925</v>
      </c>
      <c r="D106" s="25" t="str">
        <f>VLOOKUP(C106,Sheet4!$A$1:$B$300,2,0)</f>
        <v>9321867019</v>
      </c>
      <c r="E106" s="67" t="s">
        <v>1865</v>
      </c>
      <c r="F106" s="67"/>
      <c r="G106" s="774">
        <f>VLOOKUP(C106,'chuyển xếp 2024'!$C$5:$W$328,17,0)</f>
        <v>5061000</v>
      </c>
      <c r="H106" s="774">
        <f>VLOOKUP(C106,'chuyển xếp 2024'!$C$5:$W$328,19,0)</f>
        <v>0</v>
      </c>
      <c r="I106" s="67" t="s">
        <v>32</v>
      </c>
      <c r="J106" s="63">
        <f t="shared" si="4"/>
        <v>1</v>
      </c>
      <c r="K106" s="63" t="s">
        <v>33</v>
      </c>
      <c r="L106" s="63" t="s">
        <v>34</v>
      </c>
      <c r="M106" s="67"/>
      <c r="N106" s="46" t="s">
        <v>513</v>
      </c>
      <c r="O106" s="106">
        <v>35677</v>
      </c>
      <c r="P106" s="75">
        <v>45170</v>
      </c>
      <c r="Q106" s="67" t="s">
        <v>36</v>
      </c>
      <c r="R106" s="56" t="s">
        <v>1980</v>
      </c>
      <c r="S106" s="56" t="str">
        <f t="shared" ca="1" si="6"/>
        <v xml:space="preserve">2 NĂM 11 THÁNG 18 NGÀY </v>
      </c>
      <c r="T106" s="74" t="s">
        <v>1866</v>
      </c>
      <c r="U106" s="80" t="s">
        <v>1866</v>
      </c>
      <c r="V106" s="80"/>
      <c r="W106" s="75">
        <v>44847</v>
      </c>
      <c r="X106" s="75"/>
      <c r="Y106" s="46" t="s">
        <v>232</v>
      </c>
      <c r="Z106" s="108" t="s">
        <v>1867</v>
      </c>
      <c r="AA106" s="46" t="s">
        <v>1868</v>
      </c>
      <c r="AB106" s="46"/>
      <c r="AC106" s="66"/>
      <c r="AD106" s="46" t="s">
        <v>93</v>
      </c>
      <c r="AE106" s="46"/>
      <c r="AF106" s="56" t="s">
        <v>518</v>
      </c>
      <c r="AG106" s="36">
        <f t="shared" ca="1" si="5"/>
        <v>28</v>
      </c>
    </row>
    <row r="107" spans="1:90" s="36" customFormat="1">
      <c r="A107" s="25">
        <f>IF(C107=0,"",SUBTOTAL(3,C$5:C107))</f>
        <v>103</v>
      </c>
      <c r="B107" s="95">
        <v>18</v>
      </c>
      <c r="C107" s="66" t="s">
        <v>1926</v>
      </c>
      <c r="D107" s="25" t="str">
        <f>VLOOKUP(C107,Sheet4!$A$1:$B$300,2,0)</f>
        <v>9222360426</v>
      </c>
      <c r="E107" s="67" t="s">
        <v>1869</v>
      </c>
      <c r="F107" s="67"/>
      <c r="G107" s="774">
        <f>VLOOKUP(C107,'chuyển xếp 2024'!$C$5:$W$328,17,0)</f>
        <v>5314000</v>
      </c>
      <c r="H107" s="774">
        <f>VLOOKUP(C107,'chuyển xếp 2024'!$C$5:$W$328,19,0)</f>
        <v>0</v>
      </c>
      <c r="I107" s="67" t="s">
        <v>32</v>
      </c>
      <c r="J107" s="63">
        <f t="shared" si="4"/>
        <v>1</v>
      </c>
      <c r="K107" s="63" t="s">
        <v>33</v>
      </c>
      <c r="L107" s="63" t="s">
        <v>34</v>
      </c>
      <c r="M107" s="67"/>
      <c r="N107" s="46" t="s">
        <v>513</v>
      </c>
      <c r="O107" s="106">
        <v>28126</v>
      </c>
      <c r="P107" s="75">
        <v>45170</v>
      </c>
      <c r="Q107" s="67" t="s">
        <v>36</v>
      </c>
      <c r="R107" s="56" t="s">
        <v>1981</v>
      </c>
      <c r="S107" s="56" t="str">
        <f t="shared" ca="1" si="6"/>
        <v xml:space="preserve">2 NĂM 11 THÁNG 18 NGÀY </v>
      </c>
      <c r="T107" s="523" t="s">
        <v>1870</v>
      </c>
      <c r="U107" s="80" t="s">
        <v>1870</v>
      </c>
      <c r="V107" s="80"/>
      <c r="W107" s="75">
        <v>44941</v>
      </c>
      <c r="X107" s="75"/>
      <c r="Y107" s="46" t="s">
        <v>232</v>
      </c>
      <c r="Z107" s="108" t="s">
        <v>745</v>
      </c>
      <c r="AA107" s="108" t="s">
        <v>1210</v>
      </c>
      <c r="AB107" s="46"/>
      <c r="AC107" s="66"/>
      <c r="AD107" s="46" t="s">
        <v>93</v>
      </c>
      <c r="AE107" s="46"/>
      <c r="AF107" s="56" t="s">
        <v>518</v>
      </c>
      <c r="AG107" s="36">
        <f t="shared" ca="1" si="5"/>
        <v>49</v>
      </c>
    </row>
    <row r="108" spans="1:90" s="36" customFormat="1">
      <c r="A108" s="25">
        <f>IF(C108=0,"",SUBTOTAL(3,C$5:C108))</f>
        <v>104</v>
      </c>
      <c r="B108" s="95">
        <v>19</v>
      </c>
      <c r="C108" s="66" t="s">
        <v>1927</v>
      </c>
      <c r="D108" s="25" t="str">
        <f>VLOOKUP(C108,Sheet4!$A$1:$B$300,2,0)</f>
        <v>9208005476</v>
      </c>
      <c r="E108" s="67" t="s">
        <v>1597</v>
      </c>
      <c r="F108" s="67"/>
      <c r="G108" s="774">
        <f>VLOOKUP(C108,'chuyển xếp 2024'!$C$5:$W$328,17,0)</f>
        <v>5314000</v>
      </c>
      <c r="H108" s="774">
        <f>VLOOKUP(C108,'chuyển xếp 2024'!$C$5:$W$328,19,0)</f>
        <v>0</v>
      </c>
      <c r="I108" s="67" t="s">
        <v>32</v>
      </c>
      <c r="J108" s="63">
        <f t="shared" si="4"/>
        <v>1</v>
      </c>
      <c r="K108" s="63" t="s">
        <v>33</v>
      </c>
      <c r="L108" s="63" t="s">
        <v>34</v>
      </c>
      <c r="M108" s="67"/>
      <c r="N108" s="46" t="s">
        <v>513</v>
      </c>
      <c r="O108" s="106">
        <v>31581</v>
      </c>
      <c r="P108" s="75">
        <v>45170</v>
      </c>
      <c r="Q108" s="67" t="s">
        <v>36</v>
      </c>
      <c r="R108" s="56" t="s">
        <v>1979</v>
      </c>
      <c r="S108" s="56" t="str">
        <f t="shared" ca="1" si="6"/>
        <v xml:space="preserve">2 NĂM 11 THÁNG 18 NGÀY </v>
      </c>
      <c r="T108" s="74" t="s">
        <v>1871</v>
      </c>
      <c r="U108" s="80" t="s">
        <v>1871</v>
      </c>
      <c r="V108" s="80"/>
      <c r="W108" s="75">
        <v>44345</v>
      </c>
      <c r="X108" s="75"/>
      <c r="Y108" s="46" t="s">
        <v>232</v>
      </c>
      <c r="Z108" s="108" t="s">
        <v>745</v>
      </c>
      <c r="AA108" s="108" t="s">
        <v>1011</v>
      </c>
      <c r="AB108" s="46"/>
      <c r="AC108" s="66"/>
      <c r="AD108" s="46" t="s">
        <v>93</v>
      </c>
      <c r="AE108" s="46"/>
      <c r="AF108" s="56" t="s">
        <v>518</v>
      </c>
      <c r="AG108" s="36">
        <f t="shared" ca="1" si="5"/>
        <v>40</v>
      </c>
    </row>
    <row r="109" spans="1:90" s="36" customFormat="1">
      <c r="A109" s="25">
        <f>IF(C109=0,"",SUBTOTAL(3,C$5:C109))</f>
        <v>105</v>
      </c>
      <c r="B109" s="95">
        <v>20</v>
      </c>
      <c r="C109" s="66" t="s">
        <v>2290</v>
      </c>
      <c r="D109" s="25" t="str">
        <f>VLOOKUP(C109,Sheet4!$A$1:$B$300,2,0)</f>
        <v>9223148427</v>
      </c>
      <c r="E109" s="67" t="s">
        <v>2291</v>
      </c>
      <c r="F109" s="67"/>
      <c r="G109" s="774">
        <f>VLOOKUP(C109,'chuyển xếp 2024'!$C$5:$W$328,17,0)</f>
        <v>5314000</v>
      </c>
      <c r="H109" s="774">
        <f>VLOOKUP(C109,'chuyển xếp 2024'!$C$5:$W$328,19,0)</f>
        <v>0</v>
      </c>
      <c r="I109" s="67" t="s">
        <v>32</v>
      </c>
      <c r="J109" s="63">
        <f t="shared" si="4"/>
        <v>1</v>
      </c>
      <c r="K109" s="63" t="s">
        <v>33</v>
      </c>
      <c r="L109" s="63" t="s">
        <v>34</v>
      </c>
      <c r="M109" s="67"/>
      <c r="N109" s="46" t="s">
        <v>513</v>
      </c>
      <c r="O109" s="106">
        <v>31397</v>
      </c>
      <c r="P109" s="75">
        <v>45261</v>
      </c>
      <c r="Q109" s="67" t="s">
        <v>36</v>
      </c>
      <c r="R109" s="56" t="s">
        <v>2292</v>
      </c>
      <c r="S109" s="56" t="str">
        <f t="shared" ca="1" si="6"/>
        <v xml:space="preserve">2 NĂM 8 THÁNG 18 NGÀY </v>
      </c>
      <c r="T109" s="523" t="s">
        <v>2293</v>
      </c>
      <c r="U109" s="80" t="s">
        <v>2293</v>
      </c>
      <c r="V109" s="80"/>
      <c r="W109" s="75">
        <v>44853</v>
      </c>
      <c r="X109" s="75"/>
      <c r="Y109" s="46" t="s">
        <v>232</v>
      </c>
      <c r="Z109" s="108" t="s">
        <v>2294</v>
      </c>
      <c r="AA109" s="108" t="s">
        <v>2294</v>
      </c>
      <c r="AB109" s="46"/>
      <c r="AC109" s="66"/>
      <c r="AD109" s="46" t="s">
        <v>93</v>
      </c>
      <c r="AE109" s="46"/>
      <c r="AF109" s="56" t="s">
        <v>518</v>
      </c>
      <c r="AG109" s="36">
        <f t="shared" ca="1" si="5"/>
        <v>40</v>
      </c>
    </row>
    <row r="110" spans="1:90" s="36" customFormat="1">
      <c r="A110" s="25">
        <f>IF(C110=0,"",SUBTOTAL(3,C$5:C110))</f>
        <v>106</v>
      </c>
      <c r="B110" s="95">
        <v>21</v>
      </c>
      <c r="C110" s="66" t="s">
        <v>2708</v>
      </c>
      <c r="D110" s="25" t="s">
        <v>2882</v>
      </c>
      <c r="E110" s="67" t="s">
        <v>2702</v>
      </c>
      <c r="F110" s="67"/>
      <c r="G110" s="774">
        <f>VLOOKUP(C110,'chuyển xếp 2024'!$C$5:$W$328,17,0)</f>
        <v>5061000</v>
      </c>
      <c r="H110" s="774"/>
      <c r="I110" s="67" t="s">
        <v>32</v>
      </c>
      <c r="J110" s="63">
        <f t="shared" si="4"/>
        <v>1</v>
      </c>
      <c r="K110" s="63" t="s">
        <v>33</v>
      </c>
      <c r="L110" s="63" t="s">
        <v>34</v>
      </c>
      <c r="M110" s="67"/>
      <c r="N110" s="46" t="s">
        <v>513</v>
      </c>
      <c r="O110" s="106">
        <v>31271</v>
      </c>
      <c r="P110" s="75">
        <v>45632</v>
      </c>
      <c r="Q110" s="67" t="s">
        <v>36</v>
      </c>
      <c r="R110" s="56" t="s">
        <v>2709</v>
      </c>
      <c r="S110" s="56" t="str">
        <f t="shared" ca="1" si="6"/>
        <v xml:space="preserve">1 NĂM 8 THÁNG 13 NGÀY </v>
      </c>
      <c r="T110" s="74" t="s">
        <v>2710</v>
      </c>
      <c r="U110" s="80" t="s">
        <v>2710</v>
      </c>
      <c r="V110" s="80"/>
      <c r="W110" s="75" t="s">
        <v>2711</v>
      </c>
      <c r="X110" s="75"/>
      <c r="Y110" s="46" t="s">
        <v>232</v>
      </c>
      <c r="Z110" s="108" t="s">
        <v>2712</v>
      </c>
      <c r="AA110" s="108" t="s">
        <v>2713</v>
      </c>
      <c r="AB110" s="46"/>
      <c r="AC110" s="66"/>
      <c r="AD110" s="46" t="s">
        <v>130</v>
      </c>
      <c r="AE110" s="46" t="s">
        <v>2714</v>
      </c>
      <c r="AF110" s="56" t="s">
        <v>518</v>
      </c>
      <c r="AG110" s="36">
        <f t="shared" ca="1" si="5"/>
        <v>41</v>
      </c>
    </row>
    <row r="111" spans="1:90" s="36" customFormat="1">
      <c r="A111" s="25">
        <f>IF(C111=0,"",SUBTOTAL(3,C$5:C111))</f>
        <v>107</v>
      </c>
      <c r="B111" s="95">
        <v>22</v>
      </c>
      <c r="C111" s="66" t="s">
        <v>2818</v>
      </c>
      <c r="D111" s="47" t="s">
        <v>3157</v>
      </c>
      <c r="E111" s="67" t="s">
        <v>2817</v>
      </c>
      <c r="F111" s="67"/>
      <c r="G111" s="774">
        <f>VLOOKUP(C111,'chuyển xếp 2024'!$C$5:$W$328,17,0)</f>
        <v>5314000</v>
      </c>
      <c r="H111" s="774"/>
      <c r="I111" s="67" t="s">
        <v>32</v>
      </c>
      <c r="J111" s="63">
        <f t="shared" si="4"/>
        <v>1</v>
      </c>
      <c r="K111" s="63" t="s">
        <v>33</v>
      </c>
      <c r="L111" s="63" t="s">
        <v>34</v>
      </c>
      <c r="M111" s="67"/>
      <c r="N111" s="46" t="s">
        <v>513</v>
      </c>
      <c r="O111" s="106">
        <v>30201</v>
      </c>
      <c r="P111" s="75">
        <v>45767</v>
      </c>
      <c r="Q111" s="67" t="s">
        <v>36</v>
      </c>
      <c r="R111" s="56" t="s">
        <v>2819</v>
      </c>
      <c r="S111" s="56" t="str">
        <f t="shared" ca="1" si="6"/>
        <v xml:space="preserve">1 NĂM 3 THÁNG 30 NGÀY </v>
      </c>
      <c r="T111" s="74" t="s">
        <v>2820</v>
      </c>
      <c r="U111" s="80" t="s">
        <v>2820</v>
      </c>
      <c r="V111" s="80"/>
      <c r="W111" s="75">
        <v>44440</v>
      </c>
      <c r="X111" s="75"/>
      <c r="Y111" s="46" t="s">
        <v>232</v>
      </c>
      <c r="Z111" s="108" t="s">
        <v>2736</v>
      </c>
      <c r="AA111" s="108" t="s">
        <v>2821</v>
      </c>
      <c r="AB111" s="46"/>
      <c r="AC111" s="66"/>
      <c r="AD111" s="46" t="s">
        <v>93</v>
      </c>
      <c r="AE111" s="46"/>
      <c r="AF111" s="56" t="s">
        <v>518</v>
      </c>
      <c r="AG111" s="36">
        <f t="shared" ca="1" si="5"/>
        <v>43</v>
      </c>
    </row>
    <row r="112" spans="1:90" s="36" customFormat="1">
      <c r="A112" s="25">
        <f>IF(C112=0,"",SUBTOTAL(3,C$5:C112))</f>
        <v>108</v>
      </c>
      <c r="B112" s="95">
        <v>23</v>
      </c>
      <c r="C112" s="66" t="s">
        <v>2988</v>
      </c>
      <c r="D112" s="936" t="s">
        <v>3154</v>
      </c>
      <c r="E112" s="67" t="s">
        <v>2986</v>
      </c>
      <c r="F112" s="67"/>
      <c r="G112" s="774">
        <f>VLOOKUP(C112,'chuyển xếp 2024'!$C$5:$W$328,17,0)</f>
        <v>5314000</v>
      </c>
      <c r="H112" s="774"/>
      <c r="I112" s="67" t="s">
        <v>32</v>
      </c>
      <c r="J112" s="63">
        <f t="shared" si="4"/>
        <v>1</v>
      </c>
      <c r="K112" s="63" t="s">
        <v>33</v>
      </c>
      <c r="L112" s="63" t="s">
        <v>34</v>
      </c>
      <c r="M112" s="67"/>
      <c r="N112" s="46" t="s">
        <v>513</v>
      </c>
      <c r="O112" s="106">
        <v>30317</v>
      </c>
      <c r="P112" s="75">
        <v>45868</v>
      </c>
      <c r="Q112" s="67" t="s">
        <v>117</v>
      </c>
      <c r="R112" s="56" t="s">
        <v>2989</v>
      </c>
      <c r="S112" s="56" t="str">
        <f t="shared" ca="1" si="6"/>
        <v xml:space="preserve">1 NĂM 0 THÁNG 20 NGÀY </v>
      </c>
      <c r="T112" s="74" t="s">
        <v>2987</v>
      </c>
      <c r="U112" s="74" t="s">
        <v>2987</v>
      </c>
      <c r="V112" s="80"/>
      <c r="W112" s="75">
        <v>44421</v>
      </c>
      <c r="X112" s="75"/>
      <c r="Y112" s="46" t="s">
        <v>232</v>
      </c>
      <c r="Z112" s="108" t="s">
        <v>2990</v>
      </c>
      <c r="AA112" s="108" t="s">
        <v>2990</v>
      </c>
      <c r="AB112" s="108" t="s">
        <v>2990</v>
      </c>
      <c r="AC112" s="66"/>
      <c r="AD112" s="46" t="s">
        <v>156</v>
      </c>
      <c r="AE112" s="46"/>
      <c r="AF112" s="56" t="s">
        <v>518</v>
      </c>
      <c r="AG112" s="36">
        <f t="shared" ca="1" si="5"/>
        <v>43</v>
      </c>
    </row>
    <row r="113" spans="1:33" s="36" customFormat="1">
      <c r="A113" s="25">
        <f>IF(C113=0,"",SUBTOTAL(3,C$5:C113))</f>
        <v>109</v>
      </c>
      <c r="B113" s="95">
        <v>24</v>
      </c>
      <c r="C113" s="369" t="s">
        <v>3484</v>
      </c>
      <c r="D113" s="1143" t="s">
        <v>3511</v>
      </c>
      <c r="E113" s="370" t="s">
        <v>4096</v>
      </c>
      <c r="F113" s="370"/>
      <c r="G113" s="774">
        <f>VLOOKUP(C113,'chuyển xếp 2024'!$C$5:$W$328,17,0)</f>
        <v>5466000</v>
      </c>
      <c r="H113" s="774"/>
      <c r="I113" s="63" t="s">
        <v>63</v>
      </c>
      <c r="J113" s="63">
        <f t="shared" si="4"/>
        <v>0</v>
      </c>
      <c r="K113" s="63" t="s">
        <v>33</v>
      </c>
      <c r="L113" s="63" t="s">
        <v>34</v>
      </c>
      <c r="M113" s="67"/>
      <c r="N113" s="46" t="s">
        <v>513</v>
      </c>
      <c r="O113" s="106">
        <v>45663</v>
      </c>
      <c r="P113" s="106">
        <v>45988</v>
      </c>
      <c r="Q113" s="67" t="s">
        <v>117</v>
      </c>
      <c r="R113" s="56" t="s">
        <v>4256</v>
      </c>
      <c r="S113" s="56"/>
      <c r="T113" s="74" t="s">
        <v>4257</v>
      </c>
      <c r="U113" s="74" t="s">
        <v>4257</v>
      </c>
      <c r="V113" s="80"/>
      <c r="W113" s="75">
        <v>44440</v>
      </c>
      <c r="X113" s="75"/>
      <c r="Y113" s="46" t="s">
        <v>232</v>
      </c>
      <c r="Z113" s="108" t="s">
        <v>4258</v>
      </c>
      <c r="AA113" s="108" t="s">
        <v>4259</v>
      </c>
      <c r="AB113" s="108"/>
      <c r="AC113" s="66"/>
      <c r="AD113" s="46" t="s">
        <v>93</v>
      </c>
      <c r="AE113" s="46"/>
      <c r="AF113" s="56" t="s">
        <v>518</v>
      </c>
      <c r="AG113" s="36">
        <f t="shared" ca="1" si="5"/>
        <v>1</v>
      </c>
    </row>
    <row r="114" spans="1:33" s="624" customFormat="1">
      <c r="A114" s="25">
        <f>IF(C114=0,"",SUBTOTAL(3,C$5:C114))</f>
        <v>110</v>
      </c>
      <c r="B114" s="95">
        <v>25</v>
      </c>
      <c r="C114" s="369" t="s">
        <v>2800</v>
      </c>
      <c r="D114" s="25" t="s">
        <v>2892</v>
      </c>
      <c r="E114" s="370" t="s">
        <v>2777</v>
      </c>
      <c r="F114" s="370"/>
      <c r="G114" s="774">
        <f>VLOOKUP(C114,'chuyển xếp 2024'!$C$5:$W$328,17,0)</f>
        <v>5061000</v>
      </c>
      <c r="H114" s="774"/>
      <c r="I114" s="96" t="s">
        <v>32</v>
      </c>
      <c r="J114" s="63">
        <f t="shared" si="4"/>
        <v>1</v>
      </c>
      <c r="K114" s="56" t="s">
        <v>33</v>
      </c>
      <c r="L114" s="56" t="s">
        <v>34</v>
      </c>
      <c r="M114" s="46"/>
      <c r="N114" s="46" t="s">
        <v>671</v>
      </c>
      <c r="O114" s="234">
        <v>36486</v>
      </c>
      <c r="P114" s="75">
        <v>45748</v>
      </c>
      <c r="Q114" s="625" t="s">
        <v>117</v>
      </c>
      <c r="R114" s="106" t="s">
        <v>2830</v>
      </c>
      <c r="S114" s="626" t="str">
        <f ca="1">DATEDIF(P114,TODAY(),"Y") &amp; " NĂM " &amp;DATEDIF(P114,TODAY(),"YM") &amp; " THÁNG " &amp; DATEDIF(P114,TODAY(), "MD") &amp; " NGÀY "</f>
        <v xml:space="preserve">1 NĂM 4 THÁNG 18 NGÀY </v>
      </c>
      <c r="T114" s="74" t="s">
        <v>2778</v>
      </c>
      <c r="U114" s="80" t="s">
        <v>2778</v>
      </c>
      <c r="V114" s="80"/>
      <c r="W114" s="108">
        <v>45642</v>
      </c>
      <c r="X114" s="108"/>
      <c r="Y114" s="46" t="s">
        <v>2779</v>
      </c>
      <c r="Z114" s="108" t="s">
        <v>2780</v>
      </c>
      <c r="AA114" s="108" t="s">
        <v>2645</v>
      </c>
      <c r="AB114" s="627"/>
      <c r="AC114" s="628"/>
      <c r="AD114" s="108" t="s">
        <v>156</v>
      </c>
      <c r="AE114" s="108"/>
      <c r="AF114" s="56" t="s">
        <v>1055</v>
      </c>
      <c r="AG114" s="36">
        <f t="shared" ca="1" si="5"/>
        <v>26</v>
      </c>
    </row>
    <row r="115" spans="1:33" s="36" customFormat="1">
      <c r="A115" s="25">
        <f>IF(C115=0,"",SUBTOTAL(3,C$5:C115))</f>
        <v>111</v>
      </c>
      <c r="B115" s="856">
        <v>1</v>
      </c>
      <c r="C115" s="103" t="s">
        <v>619</v>
      </c>
      <c r="D115" s="25" t="str">
        <f>VLOOKUP(C115,Sheet4!$A$1:$B$300,2,0)</f>
        <v>5496032622</v>
      </c>
      <c r="E115" s="104" t="s">
        <v>620</v>
      </c>
      <c r="F115" s="104"/>
      <c r="G115" s="774">
        <f>VLOOKUP(C115,'chuyển xếp 2024'!$C$5:$W$328,17,0)</f>
        <v>7873000</v>
      </c>
      <c r="H115" s="774">
        <f>VLOOKUP(C115,'chuyển xếp 2024'!$C$5:$W$328,19,0)</f>
        <v>1419000</v>
      </c>
      <c r="I115" s="104" t="s">
        <v>32</v>
      </c>
      <c r="J115" s="63">
        <f t="shared" si="4"/>
        <v>1</v>
      </c>
      <c r="K115" s="63" t="s">
        <v>33</v>
      </c>
      <c r="L115" s="63" t="s">
        <v>34</v>
      </c>
      <c r="M115" s="104" t="s">
        <v>469</v>
      </c>
      <c r="N115" s="46" t="s">
        <v>621</v>
      </c>
      <c r="O115" s="106">
        <v>24660</v>
      </c>
      <c r="P115" s="107">
        <v>32024</v>
      </c>
      <c r="Q115" s="97" t="s">
        <v>36</v>
      </c>
      <c r="R115" s="56" t="s">
        <v>622</v>
      </c>
      <c r="S115" s="56" t="str">
        <f t="shared" ca="1" si="6"/>
        <v xml:space="preserve">38 NĂM 11 THÁNG 15 NGÀY </v>
      </c>
      <c r="T115" s="80" t="s">
        <v>623</v>
      </c>
      <c r="U115" s="80" t="str">
        <f>VLOOKUP(C115,Sheet5!$B$2:$G$253,6,0)</f>
        <v>045067001245</v>
      </c>
      <c r="V115" s="80"/>
      <c r="W115" s="75"/>
      <c r="X115" s="75"/>
      <c r="Y115" s="46" t="s">
        <v>232</v>
      </c>
      <c r="Z115" s="108" t="s">
        <v>382</v>
      </c>
      <c r="AA115" s="46" t="s">
        <v>624</v>
      </c>
      <c r="AB115" s="46" t="s">
        <v>624</v>
      </c>
      <c r="AC115" s="66"/>
      <c r="AD115" s="97" t="s">
        <v>625</v>
      </c>
      <c r="AE115" s="97"/>
      <c r="AF115" s="56" t="s">
        <v>73</v>
      </c>
      <c r="AG115" s="64">
        <f t="shared" ca="1" si="5"/>
        <v>59</v>
      </c>
    </row>
    <row r="116" spans="1:33" s="36" customFormat="1">
      <c r="A116" s="25">
        <f>IF(C116=0,"",SUBTOTAL(3,C$5:C116))</f>
        <v>112</v>
      </c>
      <c r="B116" s="856">
        <v>2</v>
      </c>
      <c r="C116" s="103" t="s">
        <v>626</v>
      </c>
      <c r="D116" s="25" t="str">
        <f>VLOOKUP(C116,Sheet4!$A$1:$B$300,2,0)</f>
        <v>6506006779</v>
      </c>
      <c r="E116" s="104" t="s">
        <v>627</v>
      </c>
      <c r="F116" s="104"/>
      <c r="G116" s="774">
        <f>VLOOKUP(C116,'chuyển xếp 2024'!$C$5:$W$328,17,0)</f>
        <v>6906000</v>
      </c>
      <c r="H116" s="774">
        <f>VLOOKUP(C116,'chuyển xếp 2024'!$C$5:$W$328,19,0)</f>
        <v>0</v>
      </c>
      <c r="I116" s="104" t="s">
        <v>32</v>
      </c>
      <c r="J116" s="63">
        <f t="shared" si="4"/>
        <v>1</v>
      </c>
      <c r="K116" s="63" t="s">
        <v>33</v>
      </c>
      <c r="L116" s="63" t="s">
        <v>489</v>
      </c>
      <c r="M116" s="104"/>
      <c r="N116" s="46" t="s">
        <v>621</v>
      </c>
      <c r="O116" s="106">
        <v>28787</v>
      </c>
      <c r="P116" s="107">
        <v>38596</v>
      </c>
      <c r="Q116" s="97" t="s">
        <v>36</v>
      </c>
      <c r="R116" s="56" t="s">
        <v>628</v>
      </c>
      <c r="S116" s="56" t="str">
        <f t="shared" ca="1" si="6"/>
        <v xml:space="preserve">20 NĂM 11 THÁNG 18 NGÀY </v>
      </c>
      <c r="T116" s="80" t="s">
        <v>629</v>
      </c>
      <c r="U116" s="80" t="str">
        <f>VLOOKUP(C116,Sheet5!$B$2:$G$253,6,0)</f>
        <v>024078000504</v>
      </c>
      <c r="V116" s="80"/>
      <c r="W116" s="75"/>
      <c r="X116" s="75"/>
      <c r="Y116" s="46" t="s">
        <v>232</v>
      </c>
      <c r="Z116" s="108" t="s">
        <v>630</v>
      </c>
      <c r="AA116" s="46" t="s">
        <v>631</v>
      </c>
      <c r="AB116" s="46" t="s">
        <v>631</v>
      </c>
      <c r="AC116" s="66"/>
      <c r="AD116" s="97" t="s">
        <v>625</v>
      </c>
      <c r="AE116" s="97"/>
      <c r="AF116" s="56" t="s">
        <v>632</v>
      </c>
      <c r="AG116" s="36">
        <f t="shared" ca="1" si="5"/>
        <v>47</v>
      </c>
    </row>
    <row r="117" spans="1:33" s="36" customFormat="1">
      <c r="A117" s="25">
        <f>IF(C117=0,"",SUBTOTAL(3,C$5:C117))</f>
        <v>113</v>
      </c>
      <c r="B117" s="856">
        <v>3</v>
      </c>
      <c r="C117" s="103" t="s">
        <v>633</v>
      </c>
      <c r="D117" s="25" t="str">
        <f>VLOOKUP(C117,Sheet4!$A$1:$B$300,2,0)</f>
        <v>5404002322</v>
      </c>
      <c r="E117" s="104" t="s">
        <v>634</v>
      </c>
      <c r="F117" s="104"/>
      <c r="G117" s="774">
        <f>VLOOKUP(C117,'chuyển xếp 2024'!$C$5:$W$328,17,0)</f>
        <v>7873000</v>
      </c>
      <c r="H117" s="774">
        <f>VLOOKUP(C117,'chuyển xếp 2024'!$C$5:$W$328,19,0)</f>
        <v>0</v>
      </c>
      <c r="I117" s="104" t="s">
        <v>32</v>
      </c>
      <c r="J117" s="63">
        <f t="shared" si="4"/>
        <v>1</v>
      </c>
      <c r="K117" s="63" t="s">
        <v>33</v>
      </c>
      <c r="L117" s="63" t="s">
        <v>34</v>
      </c>
      <c r="M117" s="104"/>
      <c r="N117" s="46" t="s">
        <v>621</v>
      </c>
      <c r="O117" s="106">
        <v>30395</v>
      </c>
      <c r="P117" s="107">
        <v>37803</v>
      </c>
      <c r="Q117" s="97" t="s">
        <v>36</v>
      </c>
      <c r="R117" s="56" t="s">
        <v>635</v>
      </c>
      <c r="S117" s="56" t="str">
        <f t="shared" ca="1" si="6"/>
        <v xml:space="preserve">23 NĂM 1 THÁNG 18 NGÀY </v>
      </c>
      <c r="T117" s="523" t="s">
        <v>636</v>
      </c>
      <c r="U117" s="80" t="str">
        <f>VLOOKUP(C117,Sheet5!$B$2:$G$253,6,0)</f>
        <v>092083003624</v>
      </c>
      <c r="V117" s="80"/>
      <c r="W117" s="75">
        <v>42901</v>
      </c>
      <c r="X117" s="75"/>
      <c r="Y117" s="46" t="s">
        <v>232</v>
      </c>
      <c r="Z117" s="108" t="s">
        <v>168</v>
      </c>
      <c r="AA117" s="46" t="s">
        <v>637</v>
      </c>
      <c r="AB117" s="46" t="s">
        <v>637</v>
      </c>
      <c r="AC117" s="66"/>
      <c r="AD117" s="97" t="s">
        <v>625</v>
      </c>
      <c r="AE117" s="97"/>
      <c r="AF117" s="56" t="s">
        <v>632</v>
      </c>
      <c r="AG117" s="36">
        <f t="shared" ca="1" si="5"/>
        <v>43</v>
      </c>
    </row>
    <row r="118" spans="1:33" s="36" customFormat="1">
      <c r="A118" s="25">
        <f>IF(C118=0,"",SUBTOTAL(3,C$5:C118))</f>
        <v>114</v>
      </c>
      <c r="B118" s="856">
        <v>4</v>
      </c>
      <c r="C118" s="103" t="s">
        <v>638</v>
      </c>
      <c r="D118" s="25" t="str">
        <f>VLOOKUP(C118,Sheet4!$A$1:$B$300,2,0)</f>
        <v>9208016241</v>
      </c>
      <c r="E118" s="104" t="s">
        <v>1739</v>
      </c>
      <c r="F118" s="104"/>
      <c r="G118" s="774">
        <f>VLOOKUP(C118,'chuyển xếp 2024'!$C$5:$W$328,17,0)</f>
        <v>6906000</v>
      </c>
      <c r="H118" s="774">
        <f>VLOOKUP(C118,'chuyển xếp 2024'!$C$5:$W$328,19,0)</f>
        <v>0</v>
      </c>
      <c r="I118" s="104" t="s">
        <v>32</v>
      </c>
      <c r="J118" s="63">
        <f t="shared" si="4"/>
        <v>1</v>
      </c>
      <c r="K118" s="63" t="s">
        <v>33</v>
      </c>
      <c r="L118" s="63" t="s">
        <v>34</v>
      </c>
      <c r="M118" s="104"/>
      <c r="N118" s="46" t="s">
        <v>621</v>
      </c>
      <c r="O118" s="106">
        <v>29666</v>
      </c>
      <c r="P118" s="107">
        <v>39188</v>
      </c>
      <c r="Q118" s="97" t="s">
        <v>36</v>
      </c>
      <c r="R118" s="56" t="s">
        <v>640</v>
      </c>
      <c r="S118" s="56" t="str">
        <f t="shared" ca="1" si="6"/>
        <v xml:space="preserve">19 NĂM 4 THÁNG 3 NGÀY </v>
      </c>
      <c r="T118" s="80" t="s">
        <v>641</v>
      </c>
      <c r="U118" s="80" t="str">
        <f>VLOOKUP(C118,Sheet5!$B$2:$G$253,6,0)</f>
        <v>089081008786</v>
      </c>
      <c r="V118" s="80"/>
      <c r="W118" s="75"/>
      <c r="X118" s="75"/>
      <c r="Y118" s="46" t="s">
        <v>232</v>
      </c>
      <c r="Z118" s="108" t="s">
        <v>642</v>
      </c>
      <c r="AA118" s="46" t="s">
        <v>643</v>
      </c>
      <c r="AB118" s="46" t="s">
        <v>643</v>
      </c>
      <c r="AC118" s="66"/>
      <c r="AD118" s="97" t="s">
        <v>625</v>
      </c>
      <c r="AE118" s="97"/>
      <c r="AF118" s="56" t="s">
        <v>632</v>
      </c>
      <c r="AG118" s="36">
        <f t="shared" ca="1" si="5"/>
        <v>45</v>
      </c>
    </row>
    <row r="119" spans="1:33" s="36" customFormat="1">
      <c r="A119" s="25">
        <f>IF(C119=0,"",SUBTOTAL(3,C$5:C119))</f>
        <v>115</v>
      </c>
      <c r="B119" s="856">
        <v>5</v>
      </c>
      <c r="C119" s="66" t="s">
        <v>649</v>
      </c>
      <c r="D119" s="25" t="str">
        <f>VLOOKUP(C119,Sheet4!$A$1:$B$300,2,0)</f>
        <v>9216014087</v>
      </c>
      <c r="E119" s="67" t="s">
        <v>650</v>
      </c>
      <c r="F119" s="67"/>
      <c r="G119" s="774">
        <f>VLOOKUP(C119,'chuyển xếp 2024'!$C$5:$W$328,17,0)</f>
        <v>6058000</v>
      </c>
      <c r="H119" s="774">
        <f>VLOOKUP(C119,'chuyển xếp 2024'!$C$5:$W$328,19,0)</f>
        <v>0</v>
      </c>
      <c r="I119" s="67" t="s">
        <v>32</v>
      </c>
      <c r="J119" s="63">
        <f t="shared" si="4"/>
        <v>1</v>
      </c>
      <c r="K119" s="63" t="s">
        <v>33</v>
      </c>
      <c r="L119" s="63" t="s">
        <v>34</v>
      </c>
      <c r="M119" s="108"/>
      <c r="N119" s="46" t="s">
        <v>621</v>
      </c>
      <c r="O119" s="106">
        <v>33444</v>
      </c>
      <c r="P119" s="107">
        <v>42614</v>
      </c>
      <c r="Q119" s="97" t="s">
        <v>36</v>
      </c>
      <c r="R119" s="56" t="s">
        <v>651</v>
      </c>
      <c r="S119" s="56" t="str">
        <f t="shared" ca="1" si="6"/>
        <v xml:space="preserve">9 NĂM 11 THÁNG 18 NGÀY </v>
      </c>
      <c r="T119" s="80" t="s">
        <v>652</v>
      </c>
      <c r="U119" s="80" t="str">
        <f>VLOOKUP(C119,Sheet5!$B$2:$G$253,6,0)</f>
        <v>091091008572</v>
      </c>
      <c r="V119" s="80"/>
      <c r="W119" s="75"/>
      <c r="X119" s="75"/>
      <c r="Y119" s="46" t="s">
        <v>232</v>
      </c>
      <c r="Z119" s="108" t="s">
        <v>653</v>
      </c>
      <c r="AA119" s="46" t="s">
        <v>654</v>
      </c>
      <c r="AB119" s="46" t="s">
        <v>655</v>
      </c>
      <c r="AC119" s="66"/>
      <c r="AD119" s="46" t="s">
        <v>625</v>
      </c>
      <c r="AE119" s="46"/>
      <c r="AF119" s="56" t="s">
        <v>656</v>
      </c>
      <c r="AG119" s="36">
        <f t="shared" ca="1" si="5"/>
        <v>35</v>
      </c>
    </row>
    <row r="120" spans="1:33" s="430" customFormat="1">
      <c r="A120" s="421">
        <f>IF(C120=0,"",SUBTOTAL(3,C$5:C120))</f>
        <v>116</v>
      </c>
      <c r="B120" s="645">
        <v>6</v>
      </c>
      <c r="C120" s="422" t="s">
        <v>657</v>
      </c>
      <c r="D120" s="421" t="str">
        <f>VLOOKUP(C120,Sheet4!$A$1:$B$300,2,0)</f>
        <v>9213007684</v>
      </c>
      <c r="E120" s="423" t="s">
        <v>658</v>
      </c>
      <c r="F120" s="423"/>
      <c r="G120" s="766">
        <v>5599000</v>
      </c>
      <c r="H120" s="766"/>
      <c r="I120" s="423" t="s">
        <v>32</v>
      </c>
      <c r="J120" s="424">
        <f t="shared" si="4"/>
        <v>1</v>
      </c>
      <c r="K120" s="424" t="s">
        <v>33</v>
      </c>
      <c r="L120" s="424" t="s">
        <v>34</v>
      </c>
      <c r="M120" s="429"/>
      <c r="N120" s="443" t="s">
        <v>621</v>
      </c>
      <c r="O120" s="441">
        <v>26665</v>
      </c>
      <c r="P120" s="441">
        <v>44342</v>
      </c>
      <c r="Q120" s="426" t="s">
        <v>36</v>
      </c>
      <c r="R120" s="427" t="s">
        <v>659</v>
      </c>
      <c r="S120" s="427" t="str">
        <f t="shared" ca="1" si="6"/>
        <v xml:space="preserve">5 NĂM 2 THÁNG 24 NGÀY </v>
      </c>
      <c r="T120" s="428" t="s">
        <v>660</v>
      </c>
      <c r="U120" s="428" t="str">
        <f>VLOOKUP(C120,Sheet5!$B$2:$G$253,6,0)</f>
        <v>093073001313</v>
      </c>
      <c r="V120" s="428"/>
      <c r="W120" s="425"/>
      <c r="X120" s="425"/>
      <c r="Y120" s="443" t="s">
        <v>232</v>
      </c>
      <c r="Z120" s="443" t="s">
        <v>661</v>
      </c>
      <c r="AA120" s="443" t="s">
        <v>624</v>
      </c>
      <c r="AB120" s="443" t="s">
        <v>624</v>
      </c>
      <c r="AC120" s="422"/>
      <c r="AD120" s="443" t="s">
        <v>625</v>
      </c>
      <c r="AE120" s="443"/>
      <c r="AF120" s="427" t="s">
        <v>656</v>
      </c>
      <c r="AG120" s="430">
        <f t="shared" ca="1" si="5"/>
        <v>53</v>
      </c>
    </row>
    <row r="121" spans="1:33" s="36" customFormat="1">
      <c r="A121" s="25">
        <f>IF(C121=0,"",SUBTOTAL(3,C$5:C121))</f>
        <v>117</v>
      </c>
      <c r="B121" s="856">
        <v>7</v>
      </c>
      <c r="C121" s="66" t="s">
        <v>2455</v>
      </c>
      <c r="D121" s="25" t="str">
        <f>VLOOKUP(C121,Sheet4!$A$1:$B$300,2,0)</f>
        <v>9222511659</v>
      </c>
      <c r="E121" s="67" t="s">
        <v>2454</v>
      </c>
      <c r="F121" s="67"/>
      <c r="G121" s="774">
        <f>VLOOKUP(C121,'chuyển xếp 2024'!$C$5:$W$328,17,0)</f>
        <v>5061000</v>
      </c>
      <c r="H121" s="774">
        <f>VLOOKUP(C121,'chuyển xếp 2024'!$C$5:$W$328,19,0)</f>
        <v>0</v>
      </c>
      <c r="I121" s="67" t="s">
        <v>32</v>
      </c>
      <c r="J121" s="63">
        <f t="shared" si="4"/>
        <v>1</v>
      </c>
      <c r="K121" s="63" t="s">
        <v>33</v>
      </c>
      <c r="L121" s="63" t="s">
        <v>34</v>
      </c>
      <c r="M121" s="108"/>
      <c r="N121" s="46" t="s">
        <v>621</v>
      </c>
      <c r="O121" s="107">
        <v>28495</v>
      </c>
      <c r="P121" s="107">
        <v>45453</v>
      </c>
      <c r="Q121" s="426" t="s">
        <v>36</v>
      </c>
      <c r="R121" s="56" t="s">
        <v>2456</v>
      </c>
      <c r="S121" s="56" t="str">
        <f t="shared" ca="1" si="6"/>
        <v xml:space="preserve">2 NĂM 2 THÁNG 9 NGÀY </v>
      </c>
      <c r="T121" s="80" t="s">
        <v>2457</v>
      </c>
      <c r="U121" s="80" t="s">
        <v>2457</v>
      </c>
      <c r="V121" s="80"/>
      <c r="W121" s="75">
        <v>44421</v>
      </c>
      <c r="X121" s="75"/>
      <c r="Y121" s="46" t="s">
        <v>232</v>
      </c>
      <c r="Z121" s="46" t="s">
        <v>2458</v>
      </c>
      <c r="AA121" s="46" t="s">
        <v>2459</v>
      </c>
      <c r="AB121" s="46"/>
      <c r="AC121" s="66"/>
      <c r="AD121" s="46" t="s">
        <v>625</v>
      </c>
      <c r="AE121" s="46"/>
      <c r="AF121" s="56" t="s">
        <v>656</v>
      </c>
      <c r="AG121" s="36">
        <f t="shared" ca="1" si="5"/>
        <v>48</v>
      </c>
    </row>
    <row r="122" spans="1:33" s="36" customFormat="1">
      <c r="A122" s="25">
        <f>IF(C122=0,"",SUBTOTAL(3,C$5:C122))</f>
        <v>118</v>
      </c>
      <c r="B122" s="856">
        <v>8</v>
      </c>
      <c r="C122" s="66" t="s">
        <v>2679</v>
      </c>
      <c r="D122" s="47" t="s">
        <v>2993</v>
      </c>
      <c r="E122" s="67" t="s">
        <v>2675</v>
      </c>
      <c r="F122" s="67"/>
      <c r="G122" s="774">
        <f>VLOOKUP(C122,'chuyển xếp 2024'!$C$5:$W$328,17,0)</f>
        <v>7110000</v>
      </c>
      <c r="H122" s="774"/>
      <c r="I122" s="67" t="s">
        <v>32</v>
      </c>
      <c r="J122" s="63">
        <f t="shared" si="4"/>
        <v>1</v>
      </c>
      <c r="K122" s="63" t="s">
        <v>33</v>
      </c>
      <c r="L122" s="63" t="s">
        <v>34</v>
      </c>
      <c r="M122" s="108"/>
      <c r="N122" s="46" t="s">
        <v>621</v>
      </c>
      <c r="O122" s="107">
        <v>28131</v>
      </c>
      <c r="P122" s="107">
        <v>37628</v>
      </c>
      <c r="Q122" s="67" t="s">
        <v>36</v>
      </c>
      <c r="R122" s="56"/>
      <c r="S122" s="56" t="str">
        <f t="shared" ca="1" si="6"/>
        <v xml:space="preserve">23 NĂM 7 THÁNG 12 NGÀY </v>
      </c>
      <c r="T122" s="80" t="s">
        <v>2676</v>
      </c>
      <c r="U122" s="80" t="s">
        <v>2676</v>
      </c>
      <c r="V122" s="80"/>
      <c r="W122" s="75"/>
      <c r="X122" s="75"/>
      <c r="Y122" s="46" t="s">
        <v>232</v>
      </c>
      <c r="Z122" s="46" t="s">
        <v>2677</v>
      </c>
      <c r="AA122" s="46" t="s">
        <v>2678</v>
      </c>
      <c r="AB122" s="46"/>
      <c r="AC122" s="66"/>
      <c r="AD122" s="46" t="s">
        <v>625</v>
      </c>
      <c r="AE122" s="46"/>
      <c r="AF122" s="56" t="s">
        <v>656</v>
      </c>
      <c r="AG122" s="36">
        <f t="shared" ca="1" si="5"/>
        <v>49</v>
      </c>
    </row>
    <row r="123" spans="1:33" s="36" customFormat="1">
      <c r="A123" s="25">
        <f>IF(C123=0,"",SUBTOTAL(3,C$5:C123))</f>
        <v>119</v>
      </c>
      <c r="B123" s="856">
        <v>9</v>
      </c>
      <c r="C123" s="66" t="s">
        <v>4239</v>
      </c>
      <c r="D123" s="47"/>
      <c r="E123" s="67" t="s">
        <v>4238</v>
      </c>
      <c r="F123" s="67"/>
      <c r="G123" s="774">
        <f>VLOOKUP(C123,'chuyển xếp 2024'!$C$5:$W$328,17,0)</f>
        <v>5061000</v>
      </c>
      <c r="H123" s="774"/>
      <c r="I123" s="67" t="s">
        <v>32</v>
      </c>
      <c r="J123" s="63"/>
      <c r="K123" s="63" t="s">
        <v>33</v>
      </c>
      <c r="L123" s="63" t="s">
        <v>34</v>
      </c>
      <c r="M123" s="108"/>
      <c r="N123" s="46" t="s">
        <v>621</v>
      </c>
      <c r="O123" s="107">
        <v>32395</v>
      </c>
      <c r="P123" s="107">
        <v>46032</v>
      </c>
      <c r="Q123" s="625" t="s">
        <v>117</v>
      </c>
      <c r="R123" s="56" t="s">
        <v>4242</v>
      </c>
      <c r="S123" s="56" t="str">
        <f t="shared" ca="1" si="6"/>
        <v xml:space="preserve">0 NĂM 7 THÁNG 9 NGÀY </v>
      </c>
      <c r="T123" s="80" t="s">
        <v>4244</v>
      </c>
      <c r="U123" s="80" t="s">
        <v>4244</v>
      </c>
      <c r="V123" s="80"/>
      <c r="W123" s="75">
        <v>44421</v>
      </c>
      <c r="X123" s="75"/>
      <c r="Y123" s="46" t="s">
        <v>232</v>
      </c>
      <c r="Z123" s="46" t="s">
        <v>4245</v>
      </c>
      <c r="AA123" s="46" t="s">
        <v>4246</v>
      </c>
      <c r="AB123" s="46"/>
      <c r="AC123" s="66"/>
      <c r="AD123" s="46" t="s">
        <v>625</v>
      </c>
      <c r="AE123" s="46"/>
      <c r="AF123" s="56" t="s">
        <v>656</v>
      </c>
      <c r="AG123" s="36">
        <f t="shared" ca="1" si="5"/>
        <v>37</v>
      </c>
    </row>
    <row r="124" spans="1:33" s="36" customFormat="1">
      <c r="A124" s="25">
        <f>IF(C124=0,"",SUBTOTAL(3,C$5:C124))</f>
        <v>120</v>
      </c>
      <c r="B124" s="856">
        <v>10</v>
      </c>
      <c r="C124" s="66" t="s">
        <v>4240</v>
      </c>
      <c r="D124" s="47"/>
      <c r="E124" s="67" t="s">
        <v>4241</v>
      </c>
      <c r="F124" s="67"/>
      <c r="G124" s="774">
        <f>VLOOKUP(C124,'chuyển xếp 2024'!$C$5:$W$328,17,0)</f>
        <v>5314000</v>
      </c>
      <c r="H124" s="774"/>
      <c r="I124" s="67" t="s">
        <v>32</v>
      </c>
      <c r="J124" s="63"/>
      <c r="K124" s="63" t="s">
        <v>33</v>
      </c>
      <c r="L124" s="63" t="s">
        <v>34</v>
      </c>
      <c r="M124" s="108"/>
      <c r="N124" s="46" t="s">
        <v>621</v>
      </c>
      <c r="O124" s="107">
        <v>36266</v>
      </c>
      <c r="P124" s="107">
        <v>46032</v>
      </c>
      <c r="Q124" s="625" t="s">
        <v>117</v>
      </c>
      <c r="R124" s="56" t="s">
        <v>4243</v>
      </c>
      <c r="S124" s="56" t="str">
        <f t="shared" ca="1" si="6"/>
        <v xml:space="preserve">0 NĂM 7 THÁNG 9 NGÀY </v>
      </c>
      <c r="T124" s="80" t="s">
        <v>4247</v>
      </c>
      <c r="U124" s="80" t="s">
        <v>4247</v>
      </c>
      <c r="V124" s="80"/>
      <c r="W124" s="75">
        <v>44711</v>
      </c>
      <c r="X124" s="75"/>
      <c r="Y124" s="46" t="s">
        <v>232</v>
      </c>
      <c r="Z124" s="46" t="s">
        <v>4248</v>
      </c>
      <c r="AA124" s="46" t="s">
        <v>4249</v>
      </c>
      <c r="AB124" s="46"/>
      <c r="AC124" s="66"/>
      <c r="AD124" s="46" t="s">
        <v>625</v>
      </c>
      <c r="AE124" s="46"/>
      <c r="AF124" s="56" t="s">
        <v>656</v>
      </c>
      <c r="AG124" s="36">
        <f t="shared" ca="1" si="5"/>
        <v>27</v>
      </c>
    </row>
    <row r="125" spans="1:33" s="36" customFormat="1">
      <c r="A125" s="25">
        <f>IF(C125=0,"",SUBTOTAL(3,C$5:C125))</f>
        <v>121</v>
      </c>
      <c r="B125" s="86">
        <v>1</v>
      </c>
      <c r="C125" s="69" t="s">
        <v>668</v>
      </c>
      <c r="D125" s="25" t="str">
        <f>VLOOKUP(C125,Sheet4!$A$1:$B$300,2,0)</f>
        <v>6506006789</v>
      </c>
      <c r="E125" s="98" t="s">
        <v>669</v>
      </c>
      <c r="F125" s="98" t="str">
        <f>VLOOKUP(C125,'T5-26'!$C$125:$E$293,3,0)</f>
        <v>Nguyễn Hữu Giang</v>
      </c>
      <c r="G125" s="774">
        <f>VLOOKUP(C125,'chuyển xếp 2024'!$C$5:$W$328,17,0)</f>
        <v>6885000</v>
      </c>
      <c r="H125" s="774">
        <f>VLOOKUP(C125,'chuyển xếp 2024'!$C$5:$W$328,19,0)</f>
        <v>1892000</v>
      </c>
      <c r="I125" s="67" t="s">
        <v>32</v>
      </c>
      <c r="J125" s="63">
        <f t="shared" si="4"/>
        <v>1</v>
      </c>
      <c r="K125" s="63" t="s">
        <v>33</v>
      </c>
      <c r="L125" s="63" t="s">
        <v>34</v>
      </c>
      <c r="M125" s="87" t="s">
        <v>670</v>
      </c>
      <c r="N125" s="46" t="s">
        <v>671</v>
      </c>
      <c r="O125" s="106">
        <v>29844</v>
      </c>
      <c r="P125" s="107">
        <v>38768</v>
      </c>
      <c r="Q125" s="67" t="s">
        <v>36</v>
      </c>
      <c r="R125" s="56" t="s">
        <v>672</v>
      </c>
      <c r="S125" s="56" t="str">
        <f t="shared" ca="1" si="6"/>
        <v xml:space="preserve">20 NĂM 5 THÁNG 30 NGÀY </v>
      </c>
      <c r="T125" s="80" t="s">
        <v>673</v>
      </c>
      <c r="U125" s="80" t="str">
        <f>VLOOKUP(C125,Sheet5!$B$2:$G$253,6,0)</f>
        <v>092081007863</v>
      </c>
      <c r="V125" s="80"/>
      <c r="W125" s="628"/>
      <c r="X125" s="628"/>
      <c r="Y125" s="46" t="s">
        <v>232</v>
      </c>
      <c r="Z125" s="108" t="s">
        <v>92</v>
      </c>
      <c r="AA125" s="46" t="s">
        <v>674</v>
      </c>
      <c r="AB125" s="46"/>
      <c r="AC125" s="66"/>
      <c r="AD125" s="46" t="s">
        <v>182</v>
      </c>
      <c r="AE125" s="46" t="s">
        <v>675</v>
      </c>
      <c r="AF125" s="56" t="s">
        <v>676</v>
      </c>
      <c r="AG125" s="36">
        <f t="shared" ca="1" si="5"/>
        <v>44</v>
      </c>
    </row>
    <row r="126" spans="1:33" s="491" customFormat="1">
      <c r="A126" s="479">
        <f>IF(C126=0,"",SUBTOTAL(3,C$5:C126))</f>
        <v>122</v>
      </c>
      <c r="B126" s="532">
        <v>2</v>
      </c>
      <c r="C126" s="532" t="s">
        <v>677</v>
      </c>
      <c r="D126" s="479" t="str">
        <f>VLOOKUP(C126,Sheet4!$A$1:$B$300,2,0)</f>
        <v>5496032564</v>
      </c>
      <c r="E126" s="537" t="s">
        <v>678</v>
      </c>
      <c r="F126" s="98" t="str">
        <f>VLOOKUP(C126,'T5-26'!$C$125:$E$293,3,0)</f>
        <v>Nguyễn Thị Yên Hà</v>
      </c>
      <c r="G126" s="872">
        <f>VLOOKUP(C126,'chuyển xếp 2024'!$C$5:$W$328,17,0)</f>
        <v>7436000</v>
      </c>
      <c r="H126" s="872">
        <f>VLOOKUP(C126,'chuyển xếp 2024'!$C$5:$W$328,19,0)</f>
        <v>0</v>
      </c>
      <c r="I126" s="483" t="s">
        <v>63</v>
      </c>
      <c r="J126" s="483">
        <f t="shared" si="4"/>
        <v>0</v>
      </c>
      <c r="K126" s="483" t="s">
        <v>33</v>
      </c>
      <c r="L126" s="483" t="s">
        <v>34</v>
      </c>
      <c r="M126" s="537"/>
      <c r="N126" s="499" t="s">
        <v>386</v>
      </c>
      <c r="O126" s="485">
        <v>25578</v>
      </c>
      <c r="P126" s="486">
        <v>34426</v>
      </c>
      <c r="Q126" s="535" t="s">
        <v>36</v>
      </c>
      <c r="R126" s="484" t="s">
        <v>679</v>
      </c>
      <c r="S126" s="484" t="str">
        <f t="shared" ca="1" si="6"/>
        <v xml:space="preserve">32 NĂM 4 THÁNG 17 NGÀY </v>
      </c>
      <c r="T126" s="1165" t="s">
        <v>680</v>
      </c>
      <c r="U126" s="487" t="str">
        <f>VLOOKUP(C126,Sheet5!$B$2:$G$253,6,0)</f>
        <v>092170000894</v>
      </c>
      <c r="V126" s="487"/>
      <c r="W126" s="488"/>
      <c r="X126" s="488"/>
      <c r="Y126" s="499" t="s">
        <v>232</v>
      </c>
      <c r="Z126" s="489" t="s">
        <v>630</v>
      </c>
      <c r="AA126" s="499" t="s">
        <v>312</v>
      </c>
      <c r="AB126" s="499"/>
      <c r="AC126" s="480"/>
      <c r="AD126" s="535" t="s">
        <v>156</v>
      </c>
      <c r="AE126" s="535"/>
      <c r="AF126" s="484" t="s">
        <v>387</v>
      </c>
      <c r="AG126" s="1166">
        <f t="shared" ca="1" si="5"/>
        <v>56</v>
      </c>
    </row>
    <row r="127" spans="1:33" s="36" customFormat="1">
      <c r="A127" s="25">
        <f>IF(C127=0,"",SUBTOTAL(3,C$5:C127))</f>
        <v>123</v>
      </c>
      <c r="B127" s="86">
        <v>3</v>
      </c>
      <c r="C127" s="25" t="s">
        <v>681</v>
      </c>
      <c r="D127" s="25" t="str">
        <f>VLOOKUP(C127,Sheet4!$A$1:$B$300,2,0)</f>
        <v>9214012339</v>
      </c>
      <c r="E127" s="63" t="s">
        <v>682</v>
      </c>
      <c r="F127" s="98" t="str">
        <f>VLOOKUP(C127,'T5-26'!$C$125:$E$293,3,0)</f>
        <v>Giang Minh Tú</v>
      </c>
      <c r="G127" s="774">
        <f>VLOOKUP(C127,'chuyển xếp 2024'!$C$5:$W$328,17,0)</f>
        <v>7673000</v>
      </c>
      <c r="H127" s="774">
        <f>VLOOKUP(C127,'chuyển xếp 2024'!$C$5:$W$328,19,0)</f>
        <v>2365000</v>
      </c>
      <c r="I127" s="63" t="s">
        <v>32</v>
      </c>
      <c r="J127" s="63">
        <f t="shared" si="4"/>
        <v>1</v>
      </c>
      <c r="K127" s="63" t="s">
        <v>33</v>
      </c>
      <c r="L127" s="63" t="s">
        <v>34</v>
      </c>
      <c r="M127" s="87" t="s">
        <v>670</v>
      </c>
      <c r="N127" s="46" t="s">
        <v>386</v>
      </c>
      <c r="O127" s="106">
        <v>33824</v>
      </c>
      <c r="P127" s="107">
        <v>41913</v>
      </c>
      <c r="Q127" s="625" t="s">
        <v>36</v>
      </c>
      <c r="R127" s="56" t="s">
        <v>683</v>
      </c>
      <c r="S127" s="56" t="str">
        <f t="shared" ca="1" si="6"/>
        <v xml:space="preserve">11 NĂM 10 THÁNG 18 NGÀY </v>
      </c>
      <c r="T127" s="80" t="s">
        <v>684</v>
      </c>
      <c r="U127" s="80" t="str">
        <f>VLOOKUP(C127,Sheet5!$B$2:$G$253,6,0)</f>
        <v>086092010101</v>
      </c>
      <c r="V127" s="80"/>
      <c r="W127" s="75"/>
      <c r="X127" s="75"/>
      <c r="Y127" s="46" t="s">
        <v>232</v>
      </c>
      <c r="Z127" s="108" t="s">
        <v>685</v>
      </c>
      <c r="AA127" s="46" t="s">
        <v>686</v>
      </c>
      <c r="AB127" s="46"/>
      <c r="AC127" s="66"/>
      <c r="AD127" s="56" t="s">
        <v>50</v>
      </c>
      <c r="AE127" s="56" t="s">
        <v>107</v>
      </c>
      <c r="AF127" s="56" t="s">
        <v>60</v>
      </c>
      <c r="AG127" s="36">
        <f t="shared" ca="1" si="5"/>
        <v>34</v>
      </c>
    </row>
    <row r="128" spans="1:33" s="624" customFormat="1" ht="21.75" customHeight="1">
      <c r="A128" s="25">
        <f>IF(C128=0,"",SUBTOTAL(3,C$5:C128))</f>
        <v>124</v>
      </c>
      <c r="B128" s="86">
        <v>4</v>
      </c>
      <c r="C128" s="25" t="s">
        <v>1117</v>
      </c>
      <c r="D128" s="25" t="str">
        <f>VLOOKUP(C128,Sheet4!$A$1:$B$300,2,0)</f>
        <v>9522045066</v>
      </c>
      <c r="E128" s="46" t="s">
        <v>1118</v>
      </c>
      <c r="F128" s="98" t="str">
        <f>VLOOKUP(C128,'T5-26'!$C$125:$E$293,3,0)</f>
        <v>Nguyễn Thị Diễm Mi</v>
      </c>
      <c r="G128" s="774">
        <f>VLOOKUP(C128,'chuyển xếp 2024'!$C$5:$W$328,17,0)</f>
        <v>6579000</v>
      </c>
      <c r="H128" s="774">
        <f>VLOOKUP(C128,'chuyển xếp 2024'!$C$5:$W$328,19,0)</f>
        <v>0</v>
      </c>
      <c r="I128" s="46" t="s">
        <v>63</v>
      </c>
      <c r="J128" s="63">
        <f t="shared" si="4"/>
        <v>0</v>
      </c>
      <c r="K128" s="56" t="s">
        <v>33</v>
      </c>
      <c r="L128" s="56" t="s">
        <v>34</v>
      </c>
      <c r="M128" s="46"/>
      <c r="N128" s="46" t="s">
        <v>1119</v>
      </c>
      <c r="O128" s="57">
        <v>36135</v>
      </c>
      <c r="P128" s="75">
        <v>44347</v>
      </c>
      <c r="Q128" s="625" t="s">
        <v>36</v>
      </c>
      <c r="R128" s="56" t="s">
        <v>1120</v>
      </c>
      <c r="S128" s="626" t="str">
        <f t="shared" ca="1" si="6"/>
        <v xml:space="preserve">5 NĂM 2 THÁNG 19 NGÀY </v>
      </c>
      <c r="T128" s="74" t="s">
        <v>1121</v>
      </c>
      <c r="U128" s="80" t="str">
        <f>VLOOKUP(C128,Sheet5!$B$2:$G$253,6,0)</f>
        <v>095198003363</v>
      </c>
      <c r="V128" s="80"/>
      <c r="W128" s="108">
        <v>42028</v>
      </c>
      <c r="X128" s="108"/>
      <c r="Y128" s="46" t="s">
        <v>232</v>
      </c>
      <c r="Z128" s="108" t="s">
        <v>1122</v>
      </c>
      <c r="AA128" s="46" t="s">
        <v>1123</v>
      </c>
      <c r="AB128" s="627" t="s">
        <v>1124</v>
      </c>
      <c r="AC128" s="628"/>
      <c r="AD128" s="108" t="s">
        <v>50</v>
      </c>
      <c r="AE128" s="108" t="s">
        <v>1125</v>
      </c>
      <c r="AF128" s="56" t="s">
        <v>1055</v>
      </c>
      <c r="AG128" s="36">
        <f ca="1">DATEDIF(O128,TODAY(),"y")</f>
        <v>27</v>
      </c>
    </row>
    <row r="129" spans="1:33" s="36" customFormat="1">
      <c r="A129" s="25">
        <f>IF(C129=0,"",SUBTOTAL(3,C$5:C129))</f>
        <v>125</v>
      </c>
      <c r="B129" s="86">
        <v>5</v>
      </c>
      <c r="C129" s="25" t="s">
        <v>1849</v>
      </c>
      <c r="D129" s="25" t="str">
        <f>VLOOKUP(C129,Sheet4!$A$1:$B$300,2,0)</f>
        <v>9222564773</v>
      </c>
      <c r="E129" s="63" t="s">
        <v>1851</v>
      </c>
      <c r="F129" s="98" t="str">
        <f>VLOOKUP(C129,'T5-26'!$C$125:$E$293,3,0)</f>
        <v>Nguyễn Thị Phương Thảo</v>
      </c>
      <c r="G129" s="774">
        <f>VLOOKUP(C129,'chuyển xếp 2024'!$C$5:$W$328,17,0)</f>
        <v>6579000</v>
      </c>
      <c r="H129" s="774">
        <f>VLOOKUP(C129,'chuyển xếp 2024'!$C$5:$W$328,19,0)</f>
        <v>0</v>
      </c>
      <c r="I129" s="63" t="s">
        <v>63</v>
      </c>
      <c r="J129" s="63">
        <f t="shared" si="4"/>
        <v>0</v>
      </c>
      <c r="K129" s="63" t="s">
        <v>33</v>
      </c>
      <c r="L129" s="63" t="s">
        <v>34</v>
      </c>
      <c r="M129" s="63"/>
      <c r="N129" s="46" t="s">
        <v>386</v>
      </c>
      <c r="O129" s="106">
        <v>36528</v>
      </c>
      <c r="P129" s="107">
        <v>45150</v>
      </c>
      <c r="Q129" s="625" t="s">
        <v>36</v>
      </c>
      <c r="R129" s="56" t="s">
        <v>1852</v>
      </c>
      <c r="S129" s="56" t="str">
        <f t="shared" ca="1" si="6"/>
        <v xml:space="preserve">3 NĂM 0 THÁNG 7 NGÀY </v>
      </c>
      <c r="T129" s="80" t="s">
        <v>1853</v>
      </c>
      <c r="U129" s="80" t="s">
        <v>1853</v>
      </c>
      <c r="V129" s="80"/>
      <c r="W129" s="75"/>
      <c r="X129" s="75"/>
      <c r="Y129" s="46" t="s">
        <v>232</v>
      </c>
      <c r="Z129" s="108" t="s">
        <v>1854</v>
      </c>
      <c r="AA129" s="46" t="s">
        <v>1855</v>
      </c>
      <c r="AB129" s="46"/>
      <c r="AC129" s="66"/>
      <c r="AD129" s="46" t="s">
        <v>182</v>
      </c>
      <c r="AE129" s="56" t="s">
        <v>100</v>
      </c>
      <c r="AF129" s="56" t="s">
        <v>1055</v>
      </c>
      <c r="AG129" s="36">
        <f t="shared" ca="1" si="5"/>
        <v>26</v>
      </c>
    </row>
    <row r="130" spans="1:33" s="36" customFormat="1">
      <c r="A130" s="25">
        <f>IF(C130=0,"",SUBTOTAL(3,C$5:C130))</f>
        <v>126</v>
      </c>
      <c r="B130" s="86">
        <v>6</v>
      </c>
      <c r="C130" s="369" t="s">
        <v>2844</v>
      </c>
      <c r="D130" s="936" t="s">
        <v>3285</v>
      </c>
      <c r="E130" s="370" t="s">
        <v>2843</v>
      </c>
      <c r="F130" s="98" t="str">
        <f>VLOOKUP(C130,'T5-26'!$C$125:$E$293,3,0)</f>
        <v>Bùi Ngọc Quyên</v>
      </c>
      <c r="G130" s="774">
        <f>VLOOKUP(C130,'chuyển xếp 2024'!$C$5:$W$328,17,0)</f>
        <v>6579000</v>
      </c>
      <c r="H130" s="75"/>
      <c r="I130" s="63" t="s">
        <v>63</v>
      </c>
      <c r="J130" s="63">
        <f t="shared" si="4"/>
        <v>0</v>
      </c>
      <c r="K130" s="63" t="s">
        <v>33</v>
      </c>
      <c r="L130" s="63" t="s">
        <v>34</v>
      </c>
      <c r="M130" s="63"/>
      <c r="N130" s="46" t="s">
        <v>386</v>
      </c>
      <c r="O130" s="234">
        <v>37219</v>
      </c>
      <c r="P130" s="75">
        <v>45809</v>
      </c>
      <c r="Q130" s="97" t="s">
        <v>117</v>
      </c>
      <c r="R130" s="56" t="s">
        <v>2930</v>
      </c>
      <c r="S130" s="56" t="str">
        <f t="shared" ca="1" si="6"/>
        <v xml:space="preserve">1 NĂM 2 THÁNG 18 NGÀY </v>
      </c>
      <c r="T130" s="80" t="s">
        <v>2931</v>
      </c>
      <c r="U130" s="80" t="s">
        <v>2931</v>
      </c>
      <c r="V130" s="80"/>
      <c r="W130" s="75">
        <v>44421</v>
      </c>
      <c r="X130" s="75"/>
      <c r="Y130" s="46" t="s">
        <v>232</v>
      </c>
      <c r="Z130" s="108" t="s">
        <v>2780</v>
      </c>
      <c r="AA130" s="46" t="s">
        <v>2932</v>
      </c>
      <c r="AB130" s="46" t="s">
        <v>2932</v>
      </c>
      <c r="AC130" s="66"/>
      <c r="AD130" s="108" t="s">
        <v>50</v>
      </c>
      <c r="AE130" s="56" t="s">
        <v>434</v>
      </c>
      <c r="AF130" s="56"/>
    </row>
    <row r="131" spans="1:33" s="36" customFormat="1">
      <c r="A131" s="25">
        <f>IF(C131=0,"",SUBTOTAL(3,C$5:C131))</f>
        <v>127</v>
      </c>
      <c r="B131" s="86">
        <v>7</v>
      </c>
      <c r="C131" s="86" t="s">
        <v>692</v>
      </c>
      <c r="D131" s="25" t="str">
        <f>VLOOKUP(C131,Sheet4!$A$1:$B$300,2,0)</f>
        <v>9208016198</v>
      </c>
      <c r="E131" s="87" t="s">
        <v>693</v>
      </c>
      <c r="F131" s="98" t="str">
        <f>VLOOKUP(C131,'T5-26'!$C$125:$E$293,3,0)</f>
        <v>Đỗ Đình Cường</v>
      </c>
      <c r="G131" s="774">
        <f>VLOOKUP(C131,'chuyển xếp 2024'!$C$5:$W$328,17,0)</f>
        <v>6694000</v>
      </c>
      <c r="H131" s="774">
        <f>VLOOKUP(C131,'chuyển xếp 2024'!$C$5:$W$328,19,0)</f>
        <v>0</v>
      </c>
      <c r="I131" s="87" t="s">
        <v>32</v>
      </c>
      <c r="J131" s="63">
        <f t="shared" si="4"/>
        <v>1</v>
      </c>
      <c r="K131" s="63" t="s">
        <v>33</v>
      </c>
      <c r="L131" s="63" t="s">
        <v>34</v>
      </c>
      <c r="M131" s="87"/>
      <c r="N131" s="46" t="s">
        <v>671</v>
      </c>
      <c r="O131" s="106">
        <v>24400</v>
      </c>
      <c r="P131" s="107">
        <v>39188</v>
      </c>
      <c r="Q131" s="625" t="s">
        <v>36</v>
      </c>
      <c r="R131" s="56" t="s">
        <v>694</v>
      </c>
      <c r="S131" s="56" t="str">
        <f t="shared" ca="1" si="6"/>
        <v xml:space="preserve">19 NĂM 4 THÁNG 3 NGÀY </v>
      </c>
      <c r="T131" s="80" t="s">
        <v>695</v>
      </c>
      <c r="U131" s="80" t="str">
        <f>VLOOKUP(C131,Sheet5!$B$2:$G$253,6,0)</f>
        <v>035066006365</v>
      </c>
      <c r="V131" s="80"/>
      <c r="W131" s="75"/>
      <c r="X131" s="75"/>
      <c r="Y131" s="46" t="s">
        <v>232</v>
      </c>
      <c r="Z131" s="108" t="s">
        <v>696</v>
      </c>
      <c r="AA131" s="46" t="s">
        <v>697</v>
      </c>
      <c r="AB131" s="46"/>
      <c r="AC131" s="66"/>
      <c r="AD131" s="625" t="s">
        <v>156</v>
      </c>
      <c r="AE131" s="625"/>
      <c r="AF131" s="56" t="s">
        <v>503</v>
      </c>
      <c r="AG131" s="64">
        <f t="shared" ca="1" si="5"/>
        <v>59</v>
      </c>
    </row>
    <row r="132" spans="1:33" s="36" customFormat="1">
      <c r="A132" s="25">
        <f>IF(C132=0,"",SUBTOTAL(3,C$5:C132))</f>
        <v>128</v>
      </c>
      <c r="B132" s="86">
        <v>8</v>
      </c>
      <c r="C132" s="86" t="s">
        <v>698</v>
      </c>
      <c r="D132" s="25" t="str">
        <f>VLOOKUP(C132,Sheet4!$A$1:$B$300,2,0)</f>
        <v>9208016199</v>
      </c>
      <c r="E132" s="87" t="s">
        <v>699</v>
      </c>
      <c r="F132" s="98" t="str">
        <f>VLOOKUP(C132,'T5-26'!$C$125:$E$293,3,0)</f>
        <v>Trần Thanh Nhàn</v>
      </c>
      <c r="G132" s="774">
        <f>VLOOKUP(C132,'chuyển xếp 2024'!$C$5:$W$328,17,0)</f>
        <v>6694000</v>
      </c>
      <c r="H132" s="774">
        <f>VLOOKUP(C132,'chuyển xếp 2024'!$C$5:$W$328,19,0)</f>
        <v>0</v>
      </c>
      <c r="I132" s="87" t="s">
        <v>32</v>
      </c>
      <c r="J132" s="63">
        <f t="shared" si="4"/>
        <v>1</v>
      </c>
      <c r="K132" s="63" t="s">
        <v>33</v>
      </c>
      <c r="L132" s="63" t="s">
        <v>700</v>
      </c>
      <c r="M132" s="87"/>
      <c r="N132" s="46" t="s">
        <v>671</v>
      </c>
      <c r="O132" s="106">
        <v>28810</v>
      </c>
      <c r="P132" s="107">
        <v>39188</v>
      </c>
      <c r="Q132" s="625" t="s">
        <v>36</v>
      </c>
      <c r="R132" s="56" t="s">
        <v>701</v>
      </c>
      <c r="S132" s="56" t="str">
        <f t="shared" ca="1" si="6"/>
        <v xml:space="preserve">19 NĂM 4 THÁNG 3 NGÀY </v>
      </c>
      <c r="T132" s="879">
        <v>331742561</v>
      </c>
      <c r="U132" s="80" t="str">
        <f>VLOOKUP(C132,Sheet5!$B$2:$G$253,6,0)</f>
        <v>092078005854</v>
      </c>
      <c r="V132" s="80"/>
      <c r="W132" s="75">
        <v>40362</v>
      </c>
      <c r="X132" s="75"/>
      <c r="Y132" s="46" t="s">
        <v>232</v>
      </c>
      <c r="Z132" s="108" t="s">
        <v>702</v>
      </c>
      <c r="AA132" s="46" t="s">
        <v>703</v>
      </c>
      <c r="AB132" s="46"/>
      <c r="AC132" s="66"/>
      <c r="AD132" s="625" t="s">
        <v>156</v>
      </c>
      <c r="AE132" s="625"/>
      <c r="AF132" s="56" t="s">
        <v>503</v>
      </c>
      <c r="AG132" s="36">
        <f t="shared" ca="1" si="5"/>
        <v>47</v>
      </c>
    </row>
    <row r="133" spans="1:33" s="36" customFormat="1">
      <c r="A133" s="25">
        <f>IF(C133=0,"",SUBTOTAL(3,C$5:C133))</f>
        <v>129</v>
      </c>
      <c r="B133" s="86">
        <v>9</v>
      </c>
      <c r="C133" s="86" t="s">
        <v>704</v>
      </c>
      <c r="D133" s="25" t="str">
        <f>VLOOKUP(C133,Sheet4!$A$1:$B$300,2,0)</f>
        <v>9208016201</v>
      </c>
      <c r="E133" s="87" t="s">
        <v>705</v>
      </c>
      <c r="F133" s="98" t="str">
        <f>VLOOKUP(C133,'T5-26'!$C$125:$E$293,3,0)</f>
        <v>Phan Văn Nhựt</v>
      </c>
      <c r="G133" s="774">
        <f>VLOOKUP(C133,'chuyển xếp 2024'!$C$5:$W$328,17,0)</f>
        <v>6694000</v>
      </c>
      <c r="H133" s="774">
        <f>VLOOKUP(C133,'chuyển xếp 2024'!$C$5:$W$328,19,0)</f>
        <v>0</v>
      </c>
      <c r="I133" s="87" t="s">
        <v>32</v>
      </c>
      <c r="J133" s="63">
        <f t="shared" si="4"/>
        <v>1</v>
      </c>
      <c r="K133" s="63" t="s">
        <v>33</v>
      </c>
      <c r="L133" s="63" t="s">
        <v>34</v>
      </c>
      <c r="M133" s="87"/>
      <c r="N133" s="46" t="s">
        <v>671</v>
      </c>
      <c r="O133" s="106" t="s">
        <v>350</v>
      </c>
      <c r="P133" s="107">
        <v>39188</v>
      </c>
      <c r="Q133" s="625" t="s">
        <v>36</v>
      </c>
      <c r="R133" s="56" t="s">
        <v>706</v>
      </c>
      <c r="S133" s="56" t="str">
        <f t="shared" ca="1" si="6"/>
        <v xml:space="preserve">19 NĂM 4 THÁNG 3 NGÀY </v>
      </c>
      <c r="T133" s="80" t="s">
        <v>707</v>
      </c>
      <c r="U133" s="80" t="str">
        <f>VLOOKUP(C133,Sheet5!$B$2:$G$253,6,0)</f>
        <v>092073002305</v>
      </c>
      <c r="V133" s="80"/>
      <c r="W133" s="75"/>
      <c r="X133" s="75"/>
      <c r="Y133" s="46" t="s">
        <v>232</v>
      </c>
      <c r="Z133" s="108" t="s">
        <v>708</v>
      </c>
      <c r="AA133" s="46" t="s">
        <v>709</v>
      </c>
      <c r="AB133" s="46"/>
      <c r="AC133" s="66"/>
      <c r="AD133" s="625" t="s">
        <v>156</v>
      </c>
      <c r="AE133" s="625"/>
      <c r="AF133" s="56" t="s">
        <v>503</v>
      </c>
      <c r="AG133" s="64">
        <f t="shared" ca="1" si="5"/>
        <v>53</v>
      </c>
    </row>
    <row r="134" spans="1:33" s="36" customFormat="1">
      <c r="A134" s="25">
        <f>IF(C134=0,"",SUBTOTAL(3,C$5:C134))</f>
        <v>130</v>
      </c>
      <c r="B134" s="86">
        <v>10</v>
      </c>
      <c r="C134" s="86" t="s">
        <v>710</v>
      </c>
      <c r="D134" s="25" t="str">
        <f>VLOOKUP(C134,Sheet4!$A$1:$B$300,2,0)</f>
        <v>9208016202</v>
      </c>
      <c r="E134" s="87" t="s">
        <v>711</v>
      </c>
      <c r="F134" s="98" t="str">
        <f>VLOOKUP(C134,'T5-26'!$C$125:$E$293,3,0)</f>
        <v>Trương Thị Hằng</v>
      </c>
      <c r="G134" s="774">
        <f>VLOOKUP(C134,'chuyển xếp 2024'!$C$5:$W$328,17,0)</f>
        <v>6694000</v>
      </c>
      <c r="H134" s="774">
        <f>VLOOKUP(C134,'chuyển xếp 2024'!$C$5:$W$328,19,0)</f>
        <v>0</v>
      </c>
      <c r="I134" s="63" t="s">
        <v>63</v>
      </c>
      <c r="J134" s="63">
        <f t="shared" si="4"/>
        <v>0</v>
      </c>
      <c r="K134" s="63" t="s">
        <v>33</v>
      </c>
      <c r="L134" s="63" t="s">
        <v>34</v>
      </c>
      <c r="M134" s="87"/>
      <c r="N134" s="46" t="s">
        <v>671</v>
      </c>
      <c r="O134" s="106">
        <v>28048</v>
      </c>
      <c r="P134" s="107">
        <v>39188</v>
      </c>
      <c r="Q134" s="625" t="s">
        <v>36</v>
      </c>
      <c r="R134" s="56" t="s">
        <v>712</v>
      </c>
      <c r="S134" s="56" t="str">
        <f t="shared" ca="1" si="6"/>
        <v xml:space="preserve">19 NĂM 4 THÁNG 3 NGÀY </v>
      </c>
      <c r="T134" s="523" t="s">
        <v>713</v>
      </c>
      <c r="U134" s="80" t="str">
        <f>VLOOKUP(C134,Sheet5!$B$2:$G$253,6,0)</f>
        <v>092176001154</v>
      </c>
      <c r="V134" s="80"/>
      <c r="W134" s="75">
        <v>42668</v>
      </c>
      <c r="X134" s="75"/>
      <c r="Y134" s="46" t="s">
        <v>232</v>
      </c>
      <c r="Z134" s="108" t="s">
        <v>708</v>
      </c>
      <c r="AA134" s="46" t="s">
        <v>709</v>
      </c>
      <c r="AB134" s="46"/>
      <c r="AC134" s="66"/>
      <c r="AD134" s="625" t="s">
        <v>156</v>
      </c>
      <c r="AE134" s="625"/>
      <c r="AF134" s="56" t="s">
        <v>503</v>
      </c>
      <c r="AG134" s="36">
        <f t="shared" ca="1" si="5"/>
        <v>49</v>
      </c>
    </row>
    <row r="135" spans="1:33" s="36" customFormat="1">
      <c r="A135" s="25">
        <f>IF(C135=0,"",SUBTOTAL(3,C$5:C135))</f>
        <v>131</v>
      </c>
      <c r="B135" s="86">
        <v>11</v>
      </c>
      <c r="C135" s="86" t="s">
        <v>714</v>
      </c>
      <c r="D135" s="25" t="str">
        <f>VLOOKUP(C135,Sheet4!$A$1:$B$300,2,0)</f>
        <v>9208016209</v>
      </c>
      <c r="E135" s="87" t="s">
        <v>715</v>
      </c>
      <c r="F135" s="98" t="str">
        <f>VLOOKUP(C135,'T5-26'!$C$125:$E$293,3,0)</f>
        <v>Đoàn Thị Hồng Dễ</v>
      </c>
      <c r="G135" s="774">
        <f>VLOOKUP(C135,'chuyển xếp 2024'!$C$5:$W$328,17,0)</f>
        <v>6694000</v>
      </c>
      <c r="H135" s="774">
        <f>VLOOKUP(C135,'chuyển xếp 2024'!$C$5:$W$328,19,0)</f>
        <v>0</v>
      </c>
      <c r="I135" s="63" t="s">
        <v>63</v>
      </c>
      <c r="J135" s="63">
        <f t="shared" si="4"/>
        <v>0</v>
      </c>
      <c r="K135" s="63" t="s">
        <v>33</v>
      </c>
      <c r="L135" s="63" t="s">
        <v>34</v>
      </c>
      <c r="M135" s="87"/>
      <c r="N135" s="46" t="s">
        <v>671</v>
      </c>
      <c r="O135" s="106">
        <v>28491</v>
      </c>
      <c r="P135" s="107">
        <v>39188</v>
      </c>
      <c r="Q135" s="625" t="s">
        <v>36</v>
      </c>
      <c r="R135" s="56" t="s">
        <v>716</v>
      </c>
      <c r="S135" s="56" t="str">
        <f t="shared" ca="1" si="6"/>
        <v xml:space="preserve">19 NĂM 4 THÁNG 3 NGÀY </v>
      </c>
      <c r="T135" s="80" t="s">
        <v>717</v>
      </c>
      <c r="U135" s="80" t="str">
        <f>VLOOKUP(C135,Sheet5!$B$2:$G$253,6,0)</f>
        <v>094178003638</v>
      </c>
      <c r="V135" s="80"/>
      <c r="W135" s="75"/>
      <c r="X135" s="75"/>
      <c r="Y135" s="46" t="s">
        <v>232</v>
      </c>
      <c r="Z135" s="108" t="s">
        <v>718</v>
      </c>
      <c r="AA135" s="46" t="s">
        <v>719</v>
      </c>
      <c r="AB135" s="46"/>
      <c r="AC135" s="66"/>
      <c r="AD135" s="625" t="s">
        <v>156</v>
      </c>
      <c r="AE135" s="625"/>
      <c r="AF135" s="56" t="s">
        <v>503</v>
      </c>
      <c r="AG135" s="36">
        <f t="shared" ca="1" si="5"/>
        <v>48</v>
      </c>
    </row>
    <row r="136" spans="1:33" s="36" customFormat="1">
      <c r="A136" s="25">
        <f>IF(C136=0,"",SUBTOTAL(3,C$5:C136))</f>
        <v>132</v>
      </c>
      <c r="B136" s="86">
        <v>12</v>
      </c>
      <c r="C136" s="86" t="s">
        <v>720</v>
      </c>
      <c r="D136" s="25" t="str">
        <f>VLOOKUP(C136,Sheet4!$A$1:$B$300,2,0)</f>
        <v>9208016214</v>
      </c>
      <c r="E136" s="87" t="s">
        <v>721</v>
      </c>
      <c r="F136" s="98" t="str">
        <f>VLOOKUP(C136,'T5-26'!$C$125:$E$293,3,0)</f>
        <v>Đinh Thị Cẩm Nhung</v>
      </c>
      <c r="G136" s="774">
        <f>VLOOKUP(C136,'chuyển xếp 2024'!$C$5:$W$328,17,0)</f>
        <v>6694000</v>
      </c>
      <c r="H136" s="774">
        <f>VLOOKUP(C136,'chuyển xếp 2024'!$C$5:$W$328,19,0)</f>
        <v>0</v>
      </c>
      <c r="I136" s="63" t="s">
        <v>63</v>
      </c>
      <c r="J136" s="63">
        <f t="shared" si="4"/>
        <v>0</v>
      </c>
      <c r="K136" s="63" t="s">
        <v>33</v>
      </c>
      <c r="L136" s="63" t="s">
        <v>34</v>
      </c>
      <c r="M136" s="87"/>
      <c r="N136" s="46" t="s">
        <v>671</v>
      </c>
      <c r="O136" s="106">
        <v>31400</v>
      </c>
      <c r="P136" s="107">
        <v>39188</v>
      </c>
      <c r="Q136" s="625" t="s">
        <v>36</v>
      </c>
      <c r="R136" s="56" t="s">
        <v>722</v>
      </c>
      <c r="S136" s="56" t="str">
        <f t="shared" ca="1" si="6"/>
        <v xml:space="preserve">19 NĂM 4 THÁNG 3 NGÀY </v>
      </c>
      <c r="T136" s="523" t="s">
        <v>723</v>
      </c>
      <c r="U136" s="80" t="str">
        <f>VLOOKUP(C136,Sheet5!$B$2:$G$253,6,0)</f>
        <v>092185001179</v>
      </c>
      <c r="V136" s="80"/>
      <c r="W136" s="75">
        <v>42466</v>
      </c>
      <c r="X136" s="75"/>
      <c r="Y136" s="46" t="s">
        <v>232</v>
      </c>
      <c r="Z136" s="108" t="s">
        <v>724</v>
      </c>
      <c r="AA136" s="46" t="s">
        <v>725</v>
      </c>
      <c r="AB136" s="46"/>
      <c r="AC136" s="66"/>
      <c r="AD136" s="625" t="s">
        <v>156</v>
      </c>
      <c r="AE136" s="625"/>
      <c r="AF136" s="56" t="s">
        <v>503</v>
      </c>
      <c r="AG136" s="36">
        <f t="shared" ca="1" si="5"/>
        <v>40</v>
      </c>
    </row>
    <row r="137" spans="1:33" s="36" customFormat="1">
      <c r="A137" s="25">
        <f>IF(C137=0,"",SUBTOTAL(3,C$5:C137))</f>
        <v>133</v>
      </c>
      <c r="B137" s="86">
        <v>13</v>
      </c>
      <c r="C137" s="86" t="s">
        <v>726</v>
      </c>
      <c r="D137" s="25" t="str">
        <f>VLOOKUP(C137,Sheet4!$A$1:$B$300,2,0)</f>
        <v>9208016215</v>
      </c>
      <c r="E137" s="87" t="s">
        <v>727</v>
      </c>
      <c r="F137" s="98" t="str">
        <f>VLOOKUP(C137,'T5-26'!$C$125:$E$293,3,0)</f>
        <v>Diệp Thị Loan</v>
      </c>
      <c r="G137" s="774">
        <f>VLOOKUP(C137,'chuyển xếp 2024'!$C$5:$W$328,17,0)</f>
        <v>6694000</v>
      </c>
      <c r="H137" s="774">
        <f>VLOOKUP(C137,'chuyển xếp 2024'!$C$5:$W$328,19,0)</f>
        <v>0</v>
      </c>
      <c r="I137" s="63" t="s">
        <v>63</v>
      </c>
      <c r="J137" s="63">
        <f t="shared" si="4"/>
        <v>0</v>
      </c>
      <c r="K137" s="63" t="s">
        <v>33</v>
      </c>
      <c r="L137" s="63" t="s">
        <v>134</v>
      </c>
      <c r="M137" s="87"/>
      <c r="N137" s="46" t="s">
        <v>671</v>
      </c>
      <c r="O137" s="106">
        <v>32012</v>
      </c>
      <c r="P137" s="107">
        <v>39188</v>
      </c>
      <c r="Q137" s="625" t="s">
        <v>36</v>
      </c>
      <c r="R137" s="56" t="s">
        <v>728</v>
      </c>
      <c r="S137" s="56" t="str">
        <f t="shared" ca="1" si="6"/>
        <v xml:space="preserve">19 NĂM 4 THÁNG 3 NGÀY </v>
      </c>
      <c r="T137" s="74" t="s">
        <v>729</v>
      </c>
      <c r="U137" s="80" t="str">
        <f>VLOOKUP(C137,Sheet5!$B$2:$G$253,6,0)</f>
        <v>084187002652</v>
      </c>
      <c r="V137" s="80"/>
      <c r="W137" s="75">
        <v>44302</v>
      </c>
      <c r="X137" s="75"/>
      <c r="Y137" s="46" t="s">
        <v>232</v>
      </c>
      <c r="Z137" s="108" t="s">
        <v>730</v>
      </c>
      <c r="AA137" s="46" t="s">
        <v>731</v>
      </c>
      <c r="AB137" s="46"/>
      <c r="AC137" s="66"/>
      <c r="AD137" s="625" t="s">
        <v>156</v>
      </c>
      <c r="AE137" s="625"/>
      <c r="AF137" s="56" t="s">
        <v>503</v>
      </c>
      <c r="AG137" s="36">
        <f t="shared" ca="1" si="5"/>
        <v>38</v>
      </c>
    </row>
    <row r="138" spans="1:33" s="36" customFormat="1">
      <c r="A138" s="25">
        <f>IF(C138=0,"",SUBTOTAL(3,C$5:C138))</f>
        <v>134</v>
      </c>
      <c r="B138" s="86">
        <v>14</v>
      </c>
      <c r="C138" s="86" t="s">
        <v>735</v>
      </c>
      <c r="D138" s="25" t="str">
        <f>VLOOKUP(C138,Sheet4!$A$1:$B$300,2,0)</f>
        <v>9208007820</v>
      </c>
      <c r="E138" s="87" t="s">
        <v>736</v>
      </c>
      <c r="F138" s="98" t="str">
        <f>VLOOKUP(C138,'T5-26'!$C$125:$E$293,3,0)</f>
        <v>Phạm Văn Khải</v>
      </c>
      <c r="G138" s="774">
        <f>VLOOKUP(C138,'chuyển xếp 2024'!$C$5:$W$328,17,0)</f>
        <v>6694000</v>
      </c>
      <c r="H138" s="774">
        <f>VLOOKUP(C138,'chuyển xếp 2024'!$C$5:$W$328,19,0)</f>
        <v>0</v>
      </c>
      <c r="I138" s="87" t="s">
        <v>32</v>
      </c>
      <c r="J138" s="63">
        <f t="shared" si="4"/>
        <v>1</v>
      </c>
      <c r="K138" s="63" t="s">
        <v>33</v>
      </c>
      <c r="L138" s="63" t="s">
        <v>34</v>
      </c>
      <c r="M138" s="87"/>
      <c r="N138" s="46" t="s">
        <v>671</v>
      </c>
      <c r="O138" s="106">
        <v>25861</v>
      </c>
      <c r="P138" s="107">
        <v>39522</v>
      </c>
      <c r="Q138" s="625" t="s">
        <v>36</v>
      </c>
      <c r="R138" s="56" t="s">
        <v>737</v>
      </c>
      <c r="S138" s="56" t="str">
        <f t="shared" ca="1" si="6"/>
        <v xml:space="preserve">18 NĂM 5 THÁNG 4 NGÀY </v>
      </c>
      <c r="T138" s="80" t="s">
        <v>738</v>
      </c>
      <c r="U138" s="80" t="str">
        <f>VLOOKUP(C138,Sheet5!$B$2:$G$253,6,0)</f>
        <v>092070004502</v>
      </c>
      <c r="V138" s="80"/>
      <c r="W138" s="75"/>
      <c r="X138" s="75"/>
      <c r="Y138" s="46" t="s">
        <v>232</v>
      </c>
      <c r="Z138" s="108" t="s">
        <v>708</v>
      </c>
      <c r="AA138" s="46" t="s">
        <v>739</v>
      </c>
      <c r="AB138" s="46"/>
      <c r="AC138" s="66"/>
      <c r="AD138" s="625" t="s">
        <v>156</v>
      </c>
      <c r="AE138" s="625"/>
      <c r="AF138" s="56" t="s">
        <v>503</v>
      </c>
      <c r="AG138" s="64">
        <f t="shared" ca="1" si="5"/>
        <v>55</v>
      </c>
    </row>
    <row r="139" spans="1:33" s="36" customFormat="1">
      <c r="A139" s="25">
        <f>IF(C139=0,"",SUBTOTAL(3,C$5:C139))</f>
        <v>135</v>
      </c>
      <c r="B139" s="86">
        <v>15</v>
      </c>
      <c r="C139" s="86" t="s">
        <v>773</v>
      </c>
      <c r="D139" s="25" t="str">
        <f>VLOOKUP(C139,Sheet4!$A$1:$B$300,2,0)</f>
        <v>5400002448</v>
      </c>
      <c r="E139" s="87" t="s">
        <v>774</v>
      </c>
      <c r="F139" s="98" t="str">
        <f>VLOOKUP(C139,'T5-26'!$C$125:$E$293,3,0)</f>
        <v>Nguyễn Tất Thức</v>
      </c>
      <c r="G139" s="774">
        <f>VLOOKUP(C139,'chuyển xếp 2024'!$C$5:$W$328,17,0)</f>
        <v>7808000</v>
      </c>
      <c r="H139" s="774">
        <f>VLOOKUP(C139,'chuyển xếp 2024'!$C$5:$W$328,19,0)</f>
        <v>0</v>
      </c>
      <c r="I139" s="87" t="s">
        <v>32</v>
      </c>
      <c r="J139" s="63">
        <f t="shared" si="4"/>
        <v>1</v>
      </c>
      <c r="K139" s="63" t="s">
        <v>33</v>
      </c>
      <c r="L139" s="63" t="s">
        <v>34</v>
      </c>
      <c r="M139" s="87"/>
      <c r="N139" s="46" t="s">
        <v>671</v>
      </c>
      <c r="O139" s="106">
        <v>26331</v>
      </c>
      <c r="P139" s="107">
        <v>33739</v>
      </c>
      <c r="Q139" s="625" t="s">
        <v>36</v>
      </c>
      <c r="R139" s="56" t="s">
        <v>775</v>
      </c>
      <c r="S139" s="56" t="str">
        <f t="shared" ca="1" si="6"/>
        <v xml:space="preserve">34 NĂM 3 THÁNG 4 NGÀY </v>
      </c>
      <c r="T139" s="80" t="s">
        <v>776</v>
      </c>
      <c r="U139" s="80" t="str">
        <f>VLOOKUP(C139,Sheet5!$B$2:$G$253,6,0)</f>
        <v>036072002757</v>
      </c>
      <c r="V139" s="80"/>
      <c r="W139" s="75"/>
      <c r="X139" s="75"/>
      <c r="Y139" s="46" t="s">
        <v>232</v>
      </c>
      <c r="Z139" s="108" t="s">
        <v>501</v>
      </c>
      <c r="AA139" s="46" t="s">
        <v>777</v>
      </c>
      <c r="AB139" s="46"/>
      <c r="AC139" s="66"/>
      <c r="AD139" s="880" t="s">
        <v>156</v>
      </c>
      <c r="AE139" s="880"/>
      <c r="AF139" s="56" t="s">
        <v>503</v>
      </c>
      <c r="AG139" s="36">
        <f t="shared" ca="1" si="5"/>
        <v>54</v>
      </c>
    </row>
    <row r="140" spans="1:33" s="36" customFormat="1">
      <c r="A140" s="25">
        <f>IF(C140=0,"",SUBTOTAL(3,C$5:C140))</f>
        <v>136</v>
      </c>
      <c r="B140" s="86">
        <v>16</v>
      </c>
      <c r="C140" s="86" t="s">
        <v>779</v>
      </c>
      <c r="D140" s="25" t="str">
        <f>VLOOKUP(C140,Sheet4!$A$1:$B$300,2,0)</f>
        <v>9214004216</v>
      </c>
      <c r="E140" s="87" t="s">
        <v>780</v>
      </c>
      <c r="F140" s="98" t="str">
        <f>VLOOKUP(C140,'T5-26'!$C$125:$E$293,3,0)</f>
        <v>Nguyễn Văn Trọn</v>
      </c>
      <c r="G140" s="774">
        <f>VLOOKUP(C140,'chuyển xếp 2024'!$C$5:$W$328,17,0)</f>
        <v>5739000</v>
      </c>
      <c r="H140" s="774">
        <f>VLOOKUP(C140,'chuyển xếp 2024'!$C$5:$W$328,19,0)</f>
        <v>0</v>
      </c>
      <c r="I140" s="87" t="s">
        <v>32</v>
      </c>
      <c r="J140" s="63">
        <f t="shared" si="4"/>
        <v>1</v>
      </c>
      <c r="K140" s="63" t="s">
        <v>33</v>
      </c>
      <c r="L140" s="63" t="s">
        <v>34</v>
      </c>
      <c r="M140" s="87"/>
      <c r="N140" s="46" t="s">
        <v>671</v>
      </c>
      <c r="O140" s="106">
        <v>34301</v>
      </c>
      <c r="P140" s="107">
        <v>41722</v>
      </c>
      <c r="Q140" s="625" t="s">
        <v>36</v>
      </c>
      <c r="R140" s="56" t="s">
        <v>781</v>
      </c>
      <c r="S140" s="56" t="str">
        <f t="shared" ca="1" si="6"/>
        <v xml:space="preserve">12 NĂM 4 THÁNG 26 NGÀY </v>
      </c>
      <c r="T140" s="523" t="s">
        <v>782</v>
      </c>
      <c r="U140" s="80" t="str">
        <f>VLOOKUP(C140,Sheet5!$B$2:$G$253,6,0)</f>
        <v>092093006062</v>
      </c>
      <c r="V140" s="80"/>
      <c r="W140" s="75"/>
      <c r="X140" s="75"/>
      <c r="Y140" s="46" t="s">
        <v>232</v>
      </c>
      <c r="Z140" s="108" t="s">
        <v>708</v>
      </c>
      <c r="AA140" s="46" t="s">
        <v>783</v>
      </c>
      <c r="AB140" s="46"/>
      <c r="AC140" s="66"/>
      <c r="AD140" s="880" t="s">
        <v>156</v>
      </c>
      <c r="AE140" s="880"/>
      <c r="AF140" s="56" t="s">
        <v>387</v>
      </c>
      <c r="AG140" s="36">
        <f t="shared" ca="1" si="5"/>
        <v>32</v>
      </c>
    </row>
    <row r="141" spans="1:33" s="36" customFormat="1">
      <c r="A141" s="25">
        <f>IF(C141=0,"",SUBTOTAL(3,C$5:C141))</f>
        <v>137</v>
      </c>
      <c r="B141" s="86">
        <v>17</v>
      </c>
      <c r="C141" s="86" t="s">
        <v>784</v>
      </c>
      <c r="D141" s="25" t="str">
        <f>VLOOKUP(C141,Sheet4!$A$1:$B$300,2,0)</f>
        <v>9215005699</v>
      </c>
      <c r="E141" s="87" t="s">
        <v>785</v>
      </c>
      <c r="F141" s="98" t="str">
        <f>VLOOKUP(C141,'T5-26'!$C$125:$E$293,3,0)</f>
        <v>Phạm Thành Danh</v>
      </c>
      <c r="G141" s="774">
        <f>VLOOKUP(C141,'chuyển xếp 2024'!$C$5:$W$328,17,0)</f>
        <v>5739000</v>
      </c>
      <c r="H141" s="774">
        <f>VLOOKUP(C141,'chuyển xếp 2024'!$C$5:$W$328,19,0)</f>
        <v>0</v>
      </c>
      <c r="I141" s="87" t="s">
        <v>32</v>
      </c>
      <c r="J141" s="63">
        <f t="shared" ref="J141:J201" si="7">IF(I141="nữ",0,1)</f>
        <v>1</v>
      </c>
      <c r="K141" s="63" t="s">
        <v>33</v>
      </c>
      <c r="L141" s="63" t="s">
        <v>34</v>
      </c>
      <c r="M141" s="87"/>
      <c r="N141" s="46" t="s">
        <v>671</v>
      </c>
      <c r="O141" s="106">
        <v>31736</v>
      </c>
      <c r="P141" s="107">
        <v>42095</v>
      </c>
      <c r="Q141" s="625" t="s">
        <v>36</v>
      </c>
      <c r="R141" s="56" t="s">
        <v>787</v>
      </c>
      <c r="S141" s="56" t="str">
        <f t="shared" ca="1" si="6"/>
        <v xml:space="preserve">11 NĂM 4 THÁNG 18 NGÀY </v>
      </c>
      <c r="T141" s="80" t="s">
        <v>788</v>
      </c>
      <c r="U141" s="80" t="str">
        <f>VLOOKUP(C141,Sheet5!$B$2:$G$253,6,0)</f>
        <v>086086000524</v>
      </c>
      <c r="V141" s="80"/>
      <c r="W141" s="75"/>
      <c r="X141" s="75"/>
      <c r="Y141" s="46" t="s">
        <v>232</v>
      </c>
      <c r="Z141" s="108" t="s">
        <v>789</v>
      </c>
      <c r="AA141" s="46" t="s">
        <v>790</v>
      </c>
      <c r="AB141" s="46"/>
      <c r="AC141" s="66"/>
      <c r="AD141" s="880" t="s">
        <v>156</v>
      </c>
      <c r="AE141" s="880"/>
      <c r="AF141" s="56" t="s">
        <v>387</v>
      </c>
      <c r="AG141" s="36">
        <f t="shared" ca="1" si="5"/>
        <v>39</v>
      </c>
    </row>
    <row r="142" spans="1:33" s="36" customFormat="1">
      <c r="A142" s="25">
        <f>IF(C142=0,"",SUBTOTAL(3,C$5:C142))</f>
        <v>138</v>
      </c>
      <c r="B142" s="86">
        <v>18</v>
      </c>
      <c r="C142" s="69" t="s">
        <v>791</v>
      </c>
      <c r="D142" s="25" t="str">
        <f>VLOOKUP(C142,Sheet4!$A$1:$B$300,2,0)</f>
        <v>5499003347</v>
      </c>
      <c r="E142" s="98" t="s">
        <v>792</v>
      </c>
      <c r="F142" s="98" t="str">
        <f>VLOOKUP(C142,'T5-26'!$C$125:$E$293,3,0)</f>
        <v>Nguyễn Thị Thanh Tuyền</v>
      </c>
      <c r="G142" s="774">
        <f>VLOOKUP(C142,'chuyển xếp 2024'!$C$5:$W$328,17,0)</f>
        <v>7230000</v>
      </c>
      <c r="H142" s="774">
        <f>VLOOKUP(C142,'chuyển xếp 2024'!$C$5:$W$328,19,0)</f>
        <v>0</v>
      </c>
      <c r="I142" s="63" t="s">
        <v>63</v>
      </c>
      <c r="J142" s="63">
        <f t="shared" si="7"/>
        <v>0</v>
      </c>
      <c r="K142" s="63" t="s">
        <v>33</v>
      </c>
      <c r="L142" s="63" t="s">
        <v>700</v>
      </c>
      <c r="M142" s="67"/>
      <c r="N142" s="46" t="s">
        <v>671</v>
      </c>
      <c r="O142" s="106">
        <v>28715</v>
      </c>
      <c r="P142" s="107">
        <v>35977</v>
      </c>
      <c r="Q142" s="625" t="s">
        <v>36</v>
      </c>
      <c r="R142" s="56" t="s">
        <v>793</v>
      </c>
      <c r="S142" s="56" t="str">
        <f t="shared" ca="1" si="6"/>
        <v xml:space="preserve">28 NĂM 1 THÁNG 18 NGÀY </v>
      </c>
      <c r="T142" s="878" t="s">
        <v>794</v>
      </c>
      <c r="U142" s="80" t="str">
        <f>VLOOKUP(C142,Sheet5!$B$2:$G$253,6,0)</f>
        <v>092178003861</v>
      </c>
      <c r="V142" s="80"/>
      <c r="W142" s="75"/>
      <c r="X142" s="75"/>
      <c r="Y142" s="46" t="s">
        <v>232</v>
      </c>
      <c r="Z142" s="108" t="s">
        <v>724</v>
      </c>
      <c r="AA142" s="46" t="s">
        <v>795</v>
      </c>
      <c r="AB142" s="46"/>
      <c r="AC142" s="66"/>
      <c r="AD142" s="46" t="s">
        <v>156</v>
      </c>
      <c r="AE142" s="46"/>
      <c r="AF142" s="56" t="s">
        <v>503</v>
      </c>
      <c r="AG142" s="36">
        <f t="shared" ca="1" si="5"/>
        <v>48</v>
      </c>
    </row>
    <row r="143" spans="1:33" s="36" customFormat="1">
      <c r="A143" s="25">
        <f>IF(C143=0,"",SUBTOTAL(3,C$5:C143))</f>
        <v>139</v>
      </c>
      <c r="B143" s="86">
        <v>19</v>
      </c>
      <c r="C143" s="69" t="s">
        <v>796</v>
      </c>
      <c r="D143" s="25" t="str">
        <f>VLOOKUP(C143,Sheet4!$A$1:$B$300,2,0)</f>
        <v>9208007862</v>
      </c>
      <c r="E143" s="98" t="s">
        <v>797</v>
      </c>
      <c r="F143" s="98" t="str">
        <f>VLOOKUP(C143,'T5-26'!$C$125:$E$293,3,0)</f>
        <v>Lương Thị Mộng Thi</v>
      </c>
      <c r="G143" s="774">
        <f>VLOOKUP(C143,'chuyển xếp 2024'!$C$5:$W$328,17,0)</f>
        <v>6694000</v>
      </c>
      <c r="H143" s="774">
        <f>VLOOKUP(C143,'chuyển xếp 2024'!$C$5:$W$328,19,0)</f>
        <v>0</v>
      </c>
      <c r="I143" s="63" t="s">
        <v>63</v>
      </c>
      <c r="J143" s="63">
        <f t="shared" si="7"/>
        <v>0</v>
      </c>
      <c r="K143" s="63" t="s">
        <v>33</v>
      </c>
      <c r="L143" s="63" t="s">
        <v>34</v>
      </c>
      <c r="M143" s="67"/>
      <c r="N143" s="46" t="s">
        <v>671</v>
      </c>
      <c r="O143" s="106">
        <v>28830</v>
      </c>
      <c r="P143" s="107">
        <v>39531</v>
      </c>
      <c r="Q143" s="625" t="s">
        <v>36</v>
      </c>
      <c r="R143" s="56" t="s">
        <v>798</v>
      </c>
      <c r="S143" s="56" t="str">
        <f t="shared" ca="1" si="6"/>
        <v xml:space="preserve">18 NĂM 4 THÁNG 26 NGÀY </v>
      </c>
      <c r="T143" s="80" t="s">
        <v>799</v>
      </c>
      <c r="U143" s="80" t="str">
        <f>VLOOKUP(C143,Sheet5!$B$2:$G$253,6,0)</f>
        <v>092178003635</v>
      </c>
      <c r="V143" s="80"/>
      <c r="W143" s="75"/>
      <c r="X143" s="75"/>
      <c r="Y143" s="46" t="s">
        <v>232</v>
      </c>
      <c r="Z143" s="108" t="s">
        <v>800</v>
      </c>
      <c r="AA143" s="46" t="s">
        <v>801</v>
      </c>
      <c r="AB143" s="46"/>
      <c r="AC143" s="66"/>
      <c r="AD143" s="46" t="s">
        <v>156</v>
      </c>
      <c r="AE143" s="46"/>
      <c r="AF143" s="56" t="s">
        <v>503</v>
      </c>
      <c r="AG143" s="36">
        <f t="shared" ca="1" si="5"/>
        <v>47</v>
      </c>
    </row>
    <row r="144" spans="1:33" s="36" customFormat="1">
      <c r="A144" s="25">
        <f>IF(C144=0,"",SUBTOTAL(3,C$5:C144))</f>
        <v>140</v>
      </c>
      <c r="B144" s="86">
        <v>20</v>
      </c>
      <c r="C144" s="69" t="s">
        <v>802</v>
      </c>
      <c r="D144" s="25" t="str">
        <f>VLOOKUP(C144,Sheet4!$A$1:$B$300,2,0)</f>
        <v>5400002892</v>
      </c>
      <c r="E144" s="98" t="s">
        <v>803</v>
      </c>
      <c r="F144" s="98" t="str">
        <f>VLOOKUP(C144,'T5-26'!$C$125:$E$293,3,0)</f>
        <v>Bùi Như Ý</v>
      </c>
      <c r="G144" s="774">
        <f>VLOOKUP(C144,'chuyển xếp 2024'!$C$5:$W$328,17,0)</f>
        <v>7230000</v>
      </c>
      <c r="H144" s="774">
        <f>VLOOKUP(C144,'chuyển xếp 2024'!$C$5:$W$328,19,0)</f>
        <v>0</v>
      </c>
      <c r="I144" s="67" t="s">
        <v>32</v>
      </c>
      <c r="J144" s="63">
        <f t="shared" si="7"/>
        <v>1</v>
      </c>
      <c r="K144" s="63" t="s">
        <v>33</v>
      </c>
      <c r="L144" s="63" t="s">
        <v>34</v>
      </c>
      <c r="M144" s="67"/>
      <c r="N144" s="46" t="s">
        <v>671</v>
      </c>
      <c r="O144" s="106">
        <v>28382</v>
      </c>
      <c r="P144" s="107">
        <v>36071</v>
      </c>
      <c r="Q144" s="625" t="s">
        <v>36</v>
      </c>
      <c r="R144" s="56" t="s">
        <v>804</v>
      </c>
      <c r="S144" s="56" t="str">
        <f t="shared" ca="1" si="6"/>
        <v xml:space="preserve">27 NĂM 10 THÁNG 16 NGÀY </v>
      </c>
      <c r="T144" s="80" t="s">
        <v>805</v>
      </c>
      <c r="U144" s="80" t="str">
        <f>VLOOKUP(C144,Sheet5!$B$2:$G$253,6,0)</f>
        <v>051077000391</v>
      </c>
      <c r="V144" s="80"/>
      <c r="W144" s="75"/>
      <c r="X144" s="75"/>
      <c r="Y144" s="46" t="s">
        <v>232</v>
      </c>
      <c r="Z144" s="108" t="s">
        <v>806</v>
      </c>
      <c r="AA144" s="46" t="s">
        <v>807</v>
      </c>
      <c r="AB144" s="46"/>
      <c r="AC144" s="66"/>
      <c r="AD144" s="46" t="s">
        <v>156</v>
      </c>
      <c r="AE144" s="46"/>
      <c r="AF144" s="56" t="s">
        <v>503</v>
      </c>
      <c r="AG144" s="36">
        <f t="shared" ca="1" si="5"/>
        <v>48</v>
      </c>
    </row>
    <row r="145" spans="1:33" s="36" customFormat="1">
      <c r="A145" s="25">
        <f>IF(C145=0,"",SUBTOTAL(3,C$5:C145))</f>
        <v>141</v>
      </c>
      <c r="B145" s="86">
        <v>21</v>
      </c>
      <c r="C145" s="69" t="s">
        <v>808</v>
      </c>
      <c r="D145" s="25" t="str">
        <f>VLOOKUP(C145,Sheet4!$A$1:$B$300,2,0)</f>
        <v>6506006790</v>
      </c>
      <c r="E145" s="98" t="s">
        <v>809</v>
      </c>
      <c r="F145" s="98" t="str">
        <f>VLOOKUP(C145,'T5-26'!$C$125:$E$293,3,0)</f>
        <v>Huỳnh Ngọc Của</v>
      </c>
      <c r="G145" s="774">
        <f>VLOOKUP(C145,'chuyển xếp 2024'!$C$5:$W$328,17,0)</f>
        <v>6694000</v>
      </c>
      <c r="H145" s="774">
        <f>VLOOKUP(C145,'chuyển xếp 2024'!$C$5:$W$328,19,0)</f>
        <v>0</v>
      </c>
      <c r="I145" s="67" t="s">
        <v>32</v>
      </c>
      <c r="J145" s="63">
        <f t="shared" si="7"/>
        <v>1</v>
      </c>
      <c r="K145" s="63" t="s">
        <v>33</v>
      </c>
      <c r="L145" s="63" t="s">
        <v>34</v>
      </c>
      <c r="M145" s="67"/>
      <c r="N145" s="46" t="s">
        <v>671</v>
      </c>
      <c r="O145" s="106">
        <v>29935</v>
      </c>
      <c r="P145" s="107">
        <v>38768</v>
      </c>
      <c r="Q145" s="625" t="s">
        <v>36</v>
      </c>
      <c r="R145" s="56" t="s">
        <v>810</v>
      </c>
      <c r="S145" s="56" t="str">
        <f t="shared" ca="1" si="6"/>
        <v xml:space="preserve">20 NĂM 5 THÁNG 30 NGÀY </v>
      </c>
      <c r="T145" s="878" t="s">
        <v>811</v>
      </c>
      <c r="U145" s="80" t="str">
        <f>VLOOKUP(C145,Sheet5!$B$2:$G$253,6,0)</f>
        <v>092081002189</v>
      </c>
      <c r="V145" s="80"/>
      <c r="W145" s="75"/>
      <c r="X145" s="75"/>
      <c r="Y145" s="46" t="s">
        <v>232</v>
      </c>
      <c r="Z145" s="108" t="s">
        <v>812</v>
      </c>
      <c r="AA145" s="46" t="s">
        <v>813</v>
      </c>
      <c r="AB145" s="46"/>
      <c r="AC145" s="66"/>
      <c r="AD145" s="46" t="s">
        <v>156</v>
      </c>
      <c r="AE145" s="46"/>
      <c r="AF145" s="56" t="s">
        <v>503</v>
      </c>
      <c r="AG145" s="36">
        <f t="shared" ca="1" si="5"/>
        <v>44</v>
      </c>
    </row>
    <row r="146" spans="1:33" s="36" customFormat="1">
      <c r="A146" s="25">
        <f>IF(C146=0,"",SUBTOTAL(3,C$5:C146))</f>
        <v>142</v>
      </c>
      <c r="B146" s="86">
        <v>22</v>
      </c>
      <c r="C146" s="69" t="s">
        <v>814</v>
      </c>
      <c r="D146" s="25" t="str">
        <f>VLOOKUP(C146,Sheet4!$A$1:$B$300,2,0)</f>
        <v>9208016231</v>
      </c>
      <c r="E146" s="98" t="s">
        <v>815</v>
      </c>
      <c r="F146" s="98" t="str">
        <f>VLOOKUP(C146,'T5-26'!$C$125:$E$293,3,0)</f>
        <v>Phạm Công Trường</v>
      </c>
      <c r="G146" s="774">
        <f>VLOOKUP(C146,'chuyển xếp 2024'!$C$5:$W$328,17,0)</f>
        <v>6694000</v>
      </c>
      <c r="H146" s="774">
        <f>VLOOKUP(C146,'chuyển xếp 2024'!$C$5:$W$328,19,0)</f>
        <v>0</v>
      </c>
      <c r="I146" s="67" t="s">
        <v>32</v>
      </c>
      <c r="J146" s="63">
        <f t="shared" si="7"/>
        <v>1</v>
      </c>
      <c r="K146" s="63" t="s">
        <v>33</v>
      </c>
      <c r="L146" s="63" t="s">
        <v>34</v>
      </c>
      <c r="M146" s="67"/>
      <c r="N146" s="46" t="s">
        <v>671</v>
      </c>
      <c r="O146" s="106">
        <v>29835</v>
      </c>
      <c r="P146" s="107">
        <v>39188</v>
      </c>
      <c r="Q146" s="625" t="s">
        <v>36</v>
      </c>
      <c r="R146" s="56" t="s">
        <v>816</v>
      </c>
      <c r="S146" s="56" t="str">
        <f t="shared" ca="1" si="6"/>
        <v xml:space="preserve">19 NĂM 4 THÁNG 3 NGÀY </v>
      </c>
      <c r="T146" s="80" t="s">
        <v>817</v>
      </c>
      <c r="U146" s="80" t="str">
        <f>VLOOKUP(C146,Sheet5!$B$2:$G$253,6,0)</f>
        <v>086081006425</v>
      </c>
      <c r="V146" s="80"/>
      <c r="W146" s="75"/>
      <c r="X146" s="75"/>
      <c r="Y146" s="46" t="s">
        <v>232</v>
      </c>
      <c r="Z146" s="108" t="s">
        <v>818</v>
      </c>
      <c r="AA146" s="46" t="s">
        <v>819</v>
      </c>
      <c r="AB146" s="46"/>
      <c r="AC146" s="66"/>
      <c r="AD146" s="46" t="s">
        <v>156</v>
      </c>
      <c r="AE146" s="46"/>
      <c r="AF146" s="56" t="s">
        <v>503</v>
      </c>
      <c r="AG146" s="36">
        <f t="shared" ca="1" si="5"/>
        <v>44</v>
      </c>
    </row>
    <row r="147" spans="1:33" s="36" customFormat="1">
      <c r="A147" s="25">
        <f>IF(C147=0,"",SUBTOTAL(3,C$5:C147))</f>
        <v>143</v>
      </c>
      <c r="B147" s="86">
        <v>23</v>
      </c>
      <c r="C147" s="69" t="s">
        <v>820</v>
      </c>
      <c r="D147" s="25" t="str">
        <f>VLOOKUP(C147,Sheet4!$A$1:$B$300,2,0)</f>
        <v>9208016252</v>
      </c>
      <c r="E147" s="116" t="s">
        <v>821</v>
      </c>
      <c r="F147" s="98" t="str">
        <f>VLOOKUP(C147,'T5-26'!$C$125:$E$293,3,0)</f>
        <v>Bùi Thị Bé Tám</v>
      </c>
      <c r="G147" s="774">
        <f>VLOOKUP(C147,'chuyển xếp 2024'!$C$5:$W$328,17,0)</f>
        <v>6694000</v>
      </c>
      <c r="H147" s="774">
        <f>VLOOKUP(C147,'chuyển xếp 2024'!$C$5:$W$328,19,0)</f>
        <v>0</v>
      </c>
      <c r="I147" s="63" t="s">
        <v>63</v>
      </c>
      <c r="J147" s="63">
        <f t="shared" si="7"/>
        <v>0</v>
      </c>
      <c r="K147" s="63" t="s">
        <v>33</v>
      </c>
      <c r="L147" s="63" t="s">
        <v>34</v>
      </c>
      <c r="M147" s="67"/>
      <c r="N147" s="46" t="s">
        <v>671</v>
      </c>
      <c r="O147" s="106">
        <v>28863</v>
      </c>
      <c r="P147" s="107">
        <v>39188</v>
      </c>
      <c r="Q147" s="625" t="s">
        <v>36</v>
      </c>
      <c r="R147" s="56" t="s">
        <v>822</v>
      </c>
      <c r="S147" s="56" t="str">
        <f t="shared" ca="1" si="6"/>
        <v xml:space="preserve">19 NĂM 4 THÁNG 3 NGÀY </v>
      </c>
      <c r="T147" s="80" t="s">
        <v>823</v>
      </c>
      <c r="U147" s="80" t="str">
        <f>VLOOKUP(C147,Sheet5!$B$2:$G$253,6,0)</f>
        <v>092179014959</v>
      </c>
      <c r="V147" s="80"/>
      <c r="W147" s="75"/>
      <c r="X147" s="75"/>
      <c r="Y147" s="46" t="s">
        <v>232</v>
      </c>
      <c r="Z147" s="108" t="s">
        <v>824</v>
      </c>
      <c r="AA147" s="46" t="s">
        <v>825</v>
      </c>
      <c r="AB147" s="46"/>
      <c r="AC147" s="66"/>
      <c r="AD147" s="46" t="s">
        <v>156</v>
      </c>
      <c r="AE147" s="46"/>
      <c r="AF147" s="56" t="s">
        <v>503</v>
      </c>
      <c r="AG147" s="36">
        <f t="shared" ca="1" si="5"/>
        <v>47</v>
      </c>
    </row>
    <row r="148" spans="1:33" s="36" customFormat="1">
      <c r="A148" s="25">
        <f>IF(C148=0,"",SUBTOTAL(3,C$5:C148))</f>
        <v>144</v>
      </c>
      <c r="B148" s="86">
        <v>24</v>
      </c>
      <c r="C148" s="69" t="s">
        <v>826</v>
      </c>
      <c r="D148" s="25" t="str">
        <f>VLOOKUP(C148,Sheet4!$A$1:$B$300,2,0)</f>
        <v>9209006851</v>
      </c>
      <c r="E148" s="98" t="s">
        <v>827</v>
      </c>
      <c r="F148" s="98" t="str">
        <f>VLOOKUP(C148,'T5-26'!$C$125:$E$293,3,0)</f>
        <v>Bành Văn Bình</v>
      </c>
      <c r="G148" s="774">
        <f>VLOOKUP(C148,'chuyển xếp 2024'!$C$5:$W$328,17,0)</f>
        <v>6198000</v>
      </c>
      <c r="H148" s="774">
        <f>VLOOKUP(C148,'chuyển xếp 2024'!$C$5:$W$328,19,0)</f>
        <v>0</v>
      </c>
      <c r="I148" s="67" t="s">
        <v>32</v>
      </c>
      <c r="J148" s="63">
        <f t="shared" si="7"/>
        <v>1</v>
      </c>
      <c r="K148" s="63" t="s">
        <v>828</v>
      </c>
      <c r="L148" s="63" t="s">
        <v>134</v>
      </c>
      <c r="M148" s="67"/>
      <c r="N148" s="46" t="s">
        <v>671</v>
      </c>
      <c r="O148" s="106">
        <v>27708</v>
      </c>
      <c r="P148" s="107">
        <v>39923</v>
      </c>
      <c r="Q148" s="625" t="s">
        <v>36</v>
      </c>
      <c r="R148" s="56" t="s">
        <v>829</v>
      </c>
      <c r="S148" s="56" t="str">
        <f t="shared" ca="1" si="6"/>
        <v xml:space="preserve">17 NĂM 3 THÁNG 30 NGÀY </v>
      </c>
      <c r="T148" s="80" t="s">
        <v>830</v>
      </c>
      <c r="U148" s="80" t="str">
        <f>VLOOKUP(C148,Sheet5!$B$2:$G$253,6,0)</f>
        <v>092075005983</v>
      </c>
      <c r="V148" s="80"/>
      <c r="W148" s="75"/>
      <c r="X148" s="75"/>
      <c r="Y148" s="46" t="s">
        <v>232</v>
      </c>
      <c r="Z148" s="108" t="s">
        <v>831</v>
      </c>
      <c r="AA148" s="46" t="s">
        <v>832</v>
      </c>
      <c r="AB148" s="46"/>
      <c r="AC148" s="66"/>
      <c r="AD148" s="46" t="s">
        <v>156</v>
      </c>
      <c r="AE148" s="46"/>
      <c r="AF148" s="56" t="s">
        <v>387</v>
      </c>
      <c r="AG148" s="36">
        <f t="shared" ca="1" si="5"/>
        <v>50</v>
      </c>
    </row>
    <row r="149" spans="1:33" s="36" customFormat="1">
      <c r="A149" s="25">
        <f>IF(C149=0,"",SUBTOTAL(3,C$5:C149))</f>
        <v>145</v>
      </c>
      <c r="B149" s="86">
        <v>25</v>
      </c>
      <c r="C149" s="69" t="s">
        <v>843</v>
      </c>
      <c r="D149" s="25" t="str">
        <f>VLOOKUP(C149,Sheet4!$A$1:$B$300,2,0)</f>
        <v>9212008042</v>
      </c>
      <c r="E149" s="98" t="s">
        <v>844</v>
      </c>
      <c r="F149" s="98" t="str">
        <f>VLOOKUP(C149,'T5-26'!$C$125:$E$293,3,0)</f>
        <v>Nguyễn Minh Tuân</v>
      </c>
      <c r="G149" s="774">
        <f>VLOOKUP(C149,'chuyển xếp 2024'!$C$5:$W$328,17,0)</f>
        <v>5739000</v>
      </c>
      <c r="H149" s="774">
        <f>VLOOKUP(C149,'chuyển xếp 2024'!$C$5:$W$328,19,0)</f>
        <v>0</v>
      </c>
      <c r="I149" s="67" t="s">
        <v>32</v>
      </c>
      <c r="J149" s="63">
        <f t="shared" si="7"/>
        <v>1</v>
      </c>
      <c r="K149" s="63" t="s">
        <v>3403</v>
      </c>
      <c r="L149" s="63" t="s">
        <v>34</v>
      </c>
      <c r="M149" s="67"/>
      <c r="N149" s="46" t="s">
        <v>671</v>
      </c>
      <c r="O149" s="106">
        <v>33009</v>
      </c>
      <c r="P149" s="107">
        <v>41061</v>
      </c>
      <c r="Q149" s="625" t="s">
        <v>36</v>
      </c>
      <c r="R149" s="56" t="s">
        <v>845</v>
      </c>
      <c r="S149" s="56" t="str">
        <f t="shared" ca="1" si="6"/>
        <v xml:space="preserve">14 NĂM 2 THÁNG 18 NGÀY </v>
      </c>
      <c r="T149" s="74" t="s">
        <v>846</v>
      </c>
      <c r="U149" s="80" t="str">
        <f>VLOOKUP(C149,Sheet5!$B$2:$G$253,6,0)</f>
        <v>025090010697</v>
      </c>
      <c r="V149" s="80"/>
      <c r="W149" s="881">
        <v>44621</v>
      </c>
      <c r="X149" s="881"/>
      <c r="Y149" s="46" t="s">
        <v>232</v>
      </c>
      <c r="Z149" s="108" t="s">
        <v>847</v>
      </c>
      <c r="AA149" s="46" t="s">
        <v>848</v>
      </c>
      <c r="AB149" s="46"/>
      <c r="AC149" s="66"/>
      <c r="AD149" s="46" t="s">
        <v>93</v>
      </c>
      <c r="AE149" s="46" t="s">
        <v>768</v>
      </c>
      <c r="AF149" s="56" t="s">
        <v>387</v>
      </c>
      <c r="AG149" s="36">
        <f t="shared" ca="1" si="5"/>
        <v>36</v>
      </c>
    </row>
    <row r="150" spans="1:33" s="36" customFormat="1">
      <c r="A150" s="25">
        <f>IF(C150=0,"",SUBTOTAL(3,C$5:C150))</f>
        <v>146</v>
      </c>
      <c r="B150" s="86">
        <v>26</v>
      </c>
      <c r="C150" s="69" t="s">
        <v>849</v>
      </c>
      <c r="D150" s="25" t="str">
        <f>VLOOKUP(C150,Sheet4!$A$1:$B$300,2,0)</f>
        <v>9209015402</v>
      </c>
      <c r="E150" s="98" t="s">
        <v>850</v>
      </c>
      <c r="F150" s="98" t="str">
        <f>VLOOKUP(C150,'T5-26'!$C$125:$E$293,3,0)</f>
        <v>Nguyễn Chí Út Hiền</v>
      </c>
      <c r="G150" s="774">
        <f>VLOOKUP(C150,'chuyển xếp 2024'!$C$5:$W$328,17,0)</f>
        <v>5739000</v>
      </c>
      <c r="H150" s="774">
        <f>VLOOKUP(C150,'chuyển xếp 2024'!$C$5:$W$328,19,0)</f>
        <v>0</v>
      </c>
      <c r="I150" s="67" t="s">
        <v>32</v>
      </c>
      <c r="J150" s="63">
        <f t="shared" si="7"/>
        <v>1</v>
      </c>
      <c r="K150" s="63" t="s">
        <v>33</v>
      </c>
      <c r="L150" s="63" t="s">
        <v>34</v>
      </c>
      <c r="M150" s="67"/>
      <c r="N150" s="46" t="s">
        <v>671</v>
      </c>
      <c r="O150" s="106">
        <v>32174</v>
      </c>
      <c r="P150" s="107">
        <v>41061</v>
      </c>
      <c r="Q150" s="625" t="s">
        <v>36</v>
      </c>
      <c r="R150" s="56" t="s">
        <v>851</v>
      </c>
      <c r="S150" s="56" t="str">
        <f t="shared" ca="1" si="6"/>
        <v xml:space="preserve">14 NĂM 2 THÁNG 18 NGÀY </v>
      </c>
      <c r="T150" s="878" t="s">
        <v>852</v>
      </c>
      <c r="U150" s="80" t="str">
        <f>VLOOKUP(C150,Sheet5!$B$2:$G$253,6,0)</f>
        <v>092088007089</v>
      </c>
      <c r="V150" s="80"/>
      <c r="W150" s="75"/>
      <c r="X150" s="75"/>
      <c r="Y150" s="46" t="s">
        <v>232</v>
      </c>
      <c r="Z150" s="108" t="s">
        <v>724</v>
      </c>
      <c r="AA150" s="46" t="s">
        <v>853</v>
      </c>
      <c r="AB150" s="46"/>
      <c r="AC150" s="66"/>
      <c r="AD150" s="46" t="s">
        <v>156</v>
      </c>
      <c r="AE150" s="46"/>
      <c r="AF150" s="56" t="s">
        <v>387</v>
      </c>
      <c r="AG150" s="36">
        <f t="shared" ref="AG150:AG210" ca="1" si="8">DATEDIF(O150,TODAY(),"y")</f>
        <v>38</v>
      </c>
    </row>
    <row r="151" spans="1:33" s="36" customFormat="1">
      <c r="A151" s="25">
        <f>IF(C151=0,"",SUBTOTAL(3,C$5:C151))</f>
        <v>147</v>
      </c>
      <c r="B151" s="86">
        <v>27</v>
      </c>
      <c r="C151" s="857" t="s">
        <v>854</v>
      </c>
      <c r="D151" s="25" t="str">
        <f>VLOOKUP(C151,Sheet4!$A$1:$B$300,2,0)</f>
        <v>5397003583</v>
      </c>
      <c r="E151" s="790" t="s">
        <v>855</v>
      </c>
      <c r="F151" s="98" t="str">
        <f>VLOOKUP(C151,'T5-26'!$C$125:$E$293,3,0)</f>
        <v>Trịnh Văn Cường</v>
      </c>
      <c r="G151" s="774">
        <f>VLOOKUP(C151,'chuyển xếp 2024'!$C$5:$W$328,17,0)</f>
        <v>6694000</v>
      </c>
      <c r="H151" s="774">
        <f>VLOOKUP(C151,'chuyển xếp 2024'!$C$5:$W$328,19,0)</f>
        <v>0</v>
      </c>
      <c r="I151" s="329" t="s">
        <v>32</v>
      </c>
      <c r="J151" s="63">
        <f t="shared" si="7"/>
        <v>1</v>
      </c>
      <c r="K151" s="552" t="s">
        <v>33</v>
      </c>
      <c r="L151" s="552" t="s">
        <v>34</v>
      </c>
      <c r="M151" s="329"/>
      <c r="N151" s="858" t="s">
        <v>671</v>
      </c>
      <c r="O151" s="859">
        <v>25606</v>
      </c>
      <c r="P151" s="860">
        <v>35065</v>
      </c>
      <c r="Q151" s="882" t="s">
        <v>36</v>
      </c>
      <c r="R151" s="883" t="s">
        <v>856</v>
      </c>
      <c r="S151" s="883" t="str">
        <f t="shared" ca="1" si="6"/>
        <v xml:space="preserve">30 NĂM 7 THÁNG 18 NGÀY </v>
      </c>
      <c r="T151" s="670" t="s">
        <v>857</v>
      </c>
      <c r="U151" s="80" t="str">
        <f>VLOOKUP(C151,Sheet5!$B$2:$G$253,6,0)</f>
        <v>036070008043</v>
      </c>
      <c r="V151" s="884"/>
      <c r="W151" s="213">
        <v>38600</v>
      </c>
      <c r="X151" s="213"/>
      <c r="Y151" s="858" t="s">
        <v>232</v>
      </c>
      <c r="Z151" s="885" t="s">
        <v>858</v>
      </c>
      <c r="AA151" s="858" t="s">
        <v>859</v>
      </c>
      <c r="AB151" s="858"/>
      <c r="AC151" s="856"/>
      <c r="AD151" s="858" t="s">
        <v>156</v>
      </c>
      <c r="AE151" s="858"/>
      <c r="AF151" s="883" t="s">
        <v>503</v>
      </c>
      <c r="AG151" s="64">
        <f t="shared" ca="1" si="8"/>
        <v>56</v>
      </c>
    </row>
    <row r="152" spans="1:33" s="36" customFormat="1">
      <c r="A152" s="25">
        <f>IF(C152=0,"",SUBTOTAL(3,C$5:C152))</f>
        <v>148</v>
      </c>
      <c r="B152" s="86">
        <v>28</v>
      </c>
      <c r="C152" s="69" t="s">
        <v>860</v>
      </c>
      <c r="D152" s="25" t="str">
        <f>VLOOKUP(C152,Sheet4!$A$1:$B$300,2,0)</f>
        <v>9213007224</v>
      </c>
      <c r="E152" s="98" t="s">
        <v>861</v>
      </c>
      <c r="F152" s="98" t="str">
        <f>VLOOKUP(C152,'T5-26'!$C$125:$E$293,3,0)</f>
        <v>Nguyễn Thanh Nhân</v>
      </c>
      <c r="G152" s="774">
        <f>VLOOKUP(C152,'chuyển xếp 2024'!$C$5:$W$328,17,0)</f>
        <v>5739000</v>
      </c>
      <c r="H152" s="774">
        <f>VLOOKUP(C152,'chuyển xếp 2024'!$C$5:$W$328,19,0)</f>
        <v>0</v>
      </c>
      <c r="I152" s="67" t="s">
        <v>32</v>
      </c>
      <c r="J152" s="63">
        <f t="shared" si="7"/>
        <v>1</v>
      </c>
      <c r="K152" s="63" t="s">
        <v>33</v>
      </c>
      <c r="L152" s="63" t="s">
        <v>700</v>
      </c>
      <c r="M152" s="67"/>
      <c r="N152" s="46" t="s">
        <v>671</v>
      </c>
      <c r="O152" s="106">
        <v>31477</v>
      </c>
      <c r="P152" s="107">
        <v>41366</v>
      </c>
      <c r="Q152" s="625" t="s">
        <v>36</v>
      </c>
      <c r="R152" s="56" t="s">
        <v>862</v>
      </c>
      <c r="S152" s="56" t="str">
        <f t="shared" ca="1" si="6"/>
        <v xml:space="preserve">13 NĂM 4 THÁNG 17 NGÀY </v>
      </c>
      <c r="T152" s="878" t="s">
        <v>863</v>
      </c>
      <c r="U152" s="80" t="str">
        <f>VLOOKUP(C152,Sheet5!$B$2:$G$253,6,0)</f>
        <v>092086001143</v>
      </c>
      <c r="V152" s="80"/>
      <c r="W152" s="75">
        <v>40133</v>
      </c>
      <c r="X152" s="75"/>
      <c r="Y152" s="46" t="s">
        <v>232</v>
      </c>
      <c r="Z152" s="108" t="s">
        <v>831</v>
      </c>
      <c r="AA152" s="46" t="s">
        <v>864</v>
      </c>
      <c r="AB152" s="46"/>
      <c r="AC152" s="66"/>
      <c r="AD152" s="46" t="s">
        <v>156</v>
      </c>
      <c r="AE152" s="46"/>
      <c r="AF152" s="56" t="s">
        <v>387</v>
      </c>
      <c r="AG152" s="36">
        <f t="shared" ca="1" si="8"/>
        <v>40</v>
      </c>
    </row>
    <row r="153" spans="1:33" s="36" customFormat="1">
      <c r="A153" s="25">
        <f>IF(C153=0,"",SUBTOTAL(3,C$5:C153))</f>
        <v>149</v>
      </c>
      <c r="B153" s="86">
        <v>29</v>
      </c>
      <c r="C153" s="69" t="s">
        <v>865</v>
      </c>
      <c r="D153" s="25" t="str">
        <f>VLOOKUP(C153,Sheet4!$A$1:$B$300,2,0)</f>
        <v>9208016237</v>
      </c>
      <c r="E153" s="98" t="s">
        <v>866</v>
      </c>
      <c r="F153" s="98" t="str">
        <f>VLOOKUP(C153,'T5-26'!$C$125:$E$293,3,0)</f>
        <v>Nguyễn Chí Dũng</v>
      </c>
      <c r="G153" s="774">
        <f>VLOOKUP(C153,'chuyển xếp 2024'!$C$5:$W$328,17,0)</f>
        <v>6694000</v>
      </c>
      <c r="H153" s="774">
        <f>VLOOKUP(C153,'chuyển xếp 2024'!$C$5:$W$328,19,0)</f>
        <v>0</v>
      </c>
      <c r="I153" s="67" t="s">
        <v>32</v>
      </c>
      <c r="J153" s="63">
        <f t="shared" si="7"/>
        <v>1</v>
      </c>
      <c r="K153" s="63" t="s">
        <v>33</v>
      </c>
      <c r="L153" s="63" t="s">
        <v>34</v>
      </c>
      <c r="M153" s="67"/>
      <c r="N153" s="46" t="s">
        <v>671</v>
      </c>
      <c r="O153" s="106">
        <v>28053</v>
      </c>
      <c r="P153" s="107">
        <v>39188</v>
      </c>
      <c r="Q153" s="625" t="s">
        <v>36</v>
      </c>
      <c r="R153" s="56" t="s">
        <v>867</v>
      </c>
      <c r="S153" s="56" t="str">
        <f t="shared" ca="1" si="6"/>
        <v xml:space="preserve">19 NĂM 4 THÁNG 3 NGÀY </v>
      </c>
      <c r="T153" s="878" t="s">
        <v>868</v>
      </c>
      <c r="U153" s="80" t="str">
        <f>VLOOKUP(C153,Sheet5!$B$2:$G$253,6,0)</f>
        <v>092076000078</v>
      </c>
      <c r="V153" s="80"/>
      <c r="W153" s="75"/>
      <c r="X153" s="75"/>
      <c r="Y153" s="46" t="s">
        <v>232</v>
      </c>
      <c r="Z153" s="108" t="s">
        <v>724</v>
      </c>
      <c r="AA153" s="46" t="s">
        <v>869</v>
      </c>
      <c r="AB153" s="46"/>
      <c r="AC153" s="66"/>
      <c r="AD153" s="46" t="s">
        <v>156</v>
      </c>
      <c r="AE153" s="46"/>
      <c r="AF153" s="56" t="s">
        <v>870</v>
      </c>
      <c r="AG153" s="36">
        <f t="shared" ca="1" si="8"/>
        <v>49</v>
      </c>
    </row>
    <row r="154" spans="1:33" s="36" customFormat="1">
      <c r="A154" s="25">
        <f>IF(C154=0,"",SUBTOTAL(3,C$5:C154))</f>
        <v>150</v>
      </c>
      <c r="B154" s="86">
        <v>30</v>
      </c>
      <c r="C154" s="66" t="s">
        <v>887</v>
      </c>
      <c r="D154" s="25" t="str">
        <f>VLOOKUP(C154,Sheet4!$A$1:$B$300,2,0)</f>
        <v>9210000265</v>
      </c>
      <c r="E154" s="67" t="s">
        <v>888</v>
      </c>
      <c r="F154" s="98" t="str">
        <f>VLOOKUP(C154,'T5-26'!$C$125:$E$293,3,0)</f>
        <v>Trần Thanh Tùng</v>
      </c>
      <c r="G154" s="774">
        <f>VLOOKUP(C154,'chuyển xếp 2024'!$C$5:$W$328,17,0)</f>
        <v>5739000</v>
      </c>
      <c r="H154" s="774">
        <f>VLOOKUP(C154,'chuyển xếp 2024'!$C$5:$W$328,19,0)</f>
        <v>0</v>
      </c>
      <c r="I154" s="67" t="s">
        <v>32</v>
      </c>
      <c r="J154" s="63">
        <f t="shared" si="7"/>
        <v>1</v>
      </c>
      <c r="K154" s="63" t="s">
        <v>33</v>
      </c>
      <c r="L154" s="63" t="s">
        <v>489</v>
      </c>
      <c r="M154" s="67"/>
      <c r="N154" s="46" t="s">
        <v>671</v>
      </c>
      <c r="O154" s="106">
        <v>31678</v>
      </c>
      <c r="P154" s="107">
        <v>42552</v>
      </c>
      <c r="Q154" s="625" t="s">
        <v>36</v>
      </c>
      <c r="R154" s="56" t="s">
        <v>889</v>
      </c>
      <c r="S154" s="56" t="str">
        <f t="shared" ref="S154:S213" ca="1" si="9">DATEDIF(P154,TODAY(),"Y") &amp; " NĂM " &amp;DATEDIF(P154,TODAY(),"YM") &amp; " THÁNG " &amp; DATEDIF(P154,TODAY(), "MD") &amp; " NGÀY "</f>
        <v xml:space="preserve">10 NĂM 1 THÁNG 18 NGÀY </v>
      </c>
      <c r="T154" s="878" t="s">
        <v>890</v>
      </c>
      <c r="U154" s="80" t="str">
        <f>VLOOKUP(C154,Sheet5!$B$2:$G$253,6,0)</f>
        <v>092086009857</v>
      </c>
      <c r="V154" s="80"/>
      <c r="W154" s="75"/>
      <c r="X154" s="75"/>
      <c r="Y154" s="46" t="s">
        <v>232</v>
      </c>
      <c r="Z154" s="108" t="s">
        <v>838</v>
      </c>
      <c r="AA154" s="46" t="s">
        <v>839</v>
      </c>
      <c r="AB154" s="46"/>
      <c r="AC154" s="66"/>
      <c r="AD154" s="46" t="s">
        <v>156</v>
      </c>
      <c r="AE154" s="46"/>
      <c r="AF154" s="56" t="s">
        <v>886</v>
      </c>
      <c r="AG154" s="36">
        <f t="shared" ca="1" si="8"/>
        <v>39</v>
      </c>
    </row>
    <row r="155" spans="1:33" s="36" customFormat="1">
      <c r="A155" s="25">
        <f>IF(C155=0,"",SUBTOTAL(3,C$5:C155))</f>
        <v>151</v>
      </c>
      <c r="B155" s="86">
        <v>31</v>
      </c>
      <c r="C155" s="66" t="s">
        <v>894</v>
      </c>
      <c r="D155" s="25" t="str">
        <f>VLOOKUP(C155,Sheet4!$A$1:$B$300,2,0)</f>
        <v>9210018099</v>
      </c>
      <c r="E155" s="67" t="s">
        <v>895</v>
      </c>
      <c r="F155" s="98" t="str">
        <f>VLOOKUP(C155,'T5-26'!$C$125:$E$293,3,0)</f>
        <v>Nguyễn Hoàng Thanh</v>
      </c>
      <c r="G155" s="774">
        <f>VLOOKUP(C155,'chuyển xếp 2024'!$C$5:$W$328,17,0)</f>
        <v>5739000</v>
      </c>
      <c r="H155" s="774">
        <f>VLOOKUP(C155,'chuyển xếp 2024'!$C$5:$W$328,19,0)</f>
        <v>0</v>
      </c>
      <c r="I155" s="67" t="s">
        <v>32</v>
      </c>
      <c r="J155" s="63">
        <f t="shared" si="7"/>
        <v>1</v>
      </c>
      <c r="K155" s="63" t="s">
        <v>33</v>
      </c>
      <c r="L155" s="63" t="s">
        <v>34</v>
      </c>
      <c r="M155" s="67"/>
      <c r="N155" s="46" t="s">
        <v>671</v>
      </c>
      <c r="O155" s="57">
        <v>29221</v>
      </c>
      <c r="P155" s="107">
        <v>42795</v>
      </c>
      <c r="Q155" s="625" t="s">
        <v>36</v>
      </c>
      <c r="R155" s="56" t="s">
        <v>896</v>
      </c>
      <c r="S155" s="56" t="str">
        <f t="shared" ca="1" si="9"/>
        <v xml:space="preserve">9 NĂM 5 THÁNG 18 NGÀY </v>
      </c>
      <c r="T155" s="879" t="s">
        <v>897</v>
      </c>
      <c r="U155" s="80" t="str">
        <f>VLOOKUP(C155,Sheet5!$B$2:$G$253,6,0)</f>
        <v>092080004589</v>
      </c>
      <c r="V155" s="80"/>
      <c r="W155" s="75">
        <v>41928</v>
      </c>
      <c r="X155" s="75"/>
      <c r="Y155" s="46" t="s">
        <v>232</v>
      </c>
      <c r="Z155" s="108" t="s">
        <v>898</v>
      </c>
      <c r="AA155" s="46" t="s">
        <v>899</v>
      </c>
      <c r="AB155" s="46"/>
      <c r="AC155" s="66"/>
      <c r="AD155" s="46" t="s">
        <v>156</v>
      </c>
      <c r="AE155" s="46"/>
      <c r="AF155" s="56" t="s">
        <v>886</v>
      </c>
      <c r="AG155" s="36">
        <f t="shared" ca="1" si="8"/>
        <v>46</v>
      </c>
    </row>
    <row r="156" spans="1:33" s="36" customFormat="1">
      <c r="A156" s="25">
        <f>IF(C156=0,"",SUBTOTAL(3,C$5:C156))</f>
        <v>152</v>
      </c>
      <c r="B156" s="86">
        <v>32</v>
      </c>
      <c r="C156" s="66" t="s">
        <v>903</v>
      </c>
      <c r="D156" s="25" t="str">
        <f>VLOOKUP(C156,Sheet4!$A$1:$B$300,2,0)</f>
        <v>9216023993</v>
      </c>
      <c r="E156" s="67" t="s">
        <v>904</v>
      </c>
      <c r="F156" s="98" t="str">
        <f>VLOOKUP(C156,'T5-26'!$C$125:$E$293,3,0)</f>
        <v>Nguyễn Thị Hồng Thắm</v>
      </c>
      <c r="G156" s="774">
        <f>VLOOKUP(C156,'chuyển xếp 2024'!$C$5:$W$328,17,0)</f>
        <v>5739000</v>
      </c>
      <c r="H156" s="774">
        <f>VLOOKUP(C156,'chuyển xếp 2024'!$C$5:$W$328,19,0)</f>
        <v>0</v>
      </c>
      <c r="I156" s="63" t="s">
        <v>63</v>
      </c>
      <c r="J156" s="63">
        <f t="shared" si="7"/>
        <v>0</v>
      </c>
      <c r="K156" s="63" t="s">
        <v>33</v>
      </c>
      <c r="L156" s="63" t="s">
        <v>34</v>
      </c>
      <c r="M156" s="118"/>
      <c r="N156" s="46" t="s">
        <v>671</v>
      </c>
      <c r="O156" s="75">
        <v>30682</v>
      </c>
      <c r="P156" s="107">
        <v>42857</v>
      </c>
      <c r="Q156" s="625" t="s">
        <v>36</v>
      </c>
      <c r="R156" s="56" t="s">
        <v>905</v>
      </c>
      <c r="S156" s="56" t="str">
        <f t="shared" ca="1" si="9"/>
        <v xml:space="preserve">9 NĂM 3 THÁNG 17 NGÀY </v>
      </c>
      <c r="T156" s="879" t="s">
        <v>906</v>
      </c>
      <c r="U156" s="80" t="str">
        <f>VLOOKUP(C156,Sheet5!$B$2:$G$253,6,0)</f>
        <v>092184005012</v>
      </c>
      <c r="V156" s="80"/>
      <c r="W156" s="75">
        <v>41694</v>
      </c>
      <c r="X156" s="75"/>
      <c r="Y156" s="46" t="s">
        <v>232</v>
      </c>
      <c r="Z156" s="108" t="s">
        <v>907</v>
      </c>
      <c r="AA156" s="46" t="s">
        <v>899</v>
      </c>
      <c r="AB156" s="46"/>
      <c r="AC156" s="66"/>
      <c r="AD156" s="46" t="s">
        <v>156</v>
      </c>
      <c r="AE156" s="46"/>
      <c r="AF156" s="56" t="s">
        <v>908</v>
      </c>
      <c r="AG156" s="36">
        <f t="shared" ca="1" si="8"/>
        <v>42</v>
      </c>
    </row>
    <row r="157" spans="1:33" s="36" customFormat="1" ht="19.5" customHeight="1">
      <c r="A157" s="25">
        <f>IF(C157=0,"",SUBTOTAL(3,C$5:C157))</f>
        <v>153</v>
      </c>
      <c r="B157" s="86">
        <v>33</v>
      </c>
      <c r="C157" s="66" t="s">
        <v>909</v>
      </c>
      <c r="D157" s="25" t="str">
        <f>VLOOKUP(C157,Sheet4!$A$1:$B$300,2,0)</f>
        <v>9216023994</v>
      </c>
      <c r="E157" s="67" t="s">
        <v>910</v>
      </c>
      <c r="F157" s="98" t="str">
        <f>VLOOKUP(C157,'T5-26'!$C$125:$E$293,3,0)</f>
        <v>Trương Thị Diễm My</v>
      </c>
      <c r="G157" s="774">
        <f>VLOOKUP(C157,'chuyển xếp 2024'!$C$5:$W$328,17,0)</f>
        <v>5739000</v>
      </c>
      <c r="H157" s="774">
        <f>VLOOKUP(C157,'chuyển xếp 2024'!$C$5:$W$328,19,0)</f>
        <v>0</v>
      </c>
      <c r="I157" s="63" t="s">
        <v>63</v>
      </c>
      <c r="J157" s="63">
        <f t="shared" si="7"/>
        <v>0</v>
      </c>
      <c r="K157" s="63" t="s">
        <v>33</v>
      </c>
      <c r="L157" s="63" t="s">
        <v>34</v>
      </c>
      <c r="M157" s="118"/>
      <c r="N157" s="46" t="s">
        <v>671</v>
      </c>
      <c r="O157" s="75">
        <v>35110</v>
      </c>
      <c r="P157" s="107">
        <v>42857</v>
      </c>
      <c r="Q157" s="625" t="s">
        <v>36</v>
      </c>
      <c r="R157" s="56" t="s">
        <v>912</v>
      </c>
      <c r="S157" s="56" t="str">
        <f t="shared" ca="1" si="9"/>
        <v xml:space="preserve">9 NĂM 3 THÁNG 17 NGÀY </v>
      </c>
      <c r="T157" s="523" t="s">
        <v>913</v>
      </c>
      <c r="U157" s="80" t="str">
        <f>VLOOKUP(C157,Sheet5!$B$2:$G$253,6,0)</f>
        <v>091196000015</v>
      </c>
      <c r="V157" s="80"/>
      <c r="W157" s="75">
        <v>42339</v>
      </c>
      <c r="X157" s="75"/>
      <c r="Y157" s="46" t="s">
        <v>232</v>
      </c>
      <c r="Z157" s="108" t="s">
        <v>914</v>
      </c>
      <c r="AA157" s="46" t="s">
        <v>915</v>
      </c>
      <c r="AB157" s="46"/>
      <c r="AC157" s="66"/>
      <c r="AD157" s="46" t="s">
        <v>156</v>
      </c>
      <c r="AE157" s="46"/>
      <c r="AF157" s="56" t="s">
        <v>908</v>
      </c>
      <c r="AG157" s="36">
        <f t="shared" ca="1" si="8"/>
        <v>30</v>
      </c>
    </row>
    <row r="158" spans="1:33" s="36" customFormat="1">
      <c r="A158" s="25">
        <f>IF(C158=0,"",SUBTOTAL(3,C$5:C158))</f>
        <v>154</v>
      </c>
      <c r="B158" s="86">
        <v>34</v>
      </c>
      <c r="C158" s="66" t="s">
        <v>916</v>
      </c>
      <c r="D158" s="25" t="str">
        <f>VLOOKUP(C158,Sheet4!$A$1:$B$300,2,0)</f>
        <v>8621439497</v>
      </c>
      <c r="E158" s="67" t="s">
        <v>917</v>
      </c>
      <c r="F158" s="98" t="str">
        <f>VLOOKUP(C158,'T5-26'!$C$125:$E$293,3,0)</f>
        <v>Nguyễn Thanh Tâm</v>
      </c>
      <c r="G158" s="774">
        <f>VLOOKUP(C158,'chuyển xếp 2024'!$C$5:$W$328,17,0)</f>
        <v>5739000</v>
      </c>
      <c r="H158" s="774">
        <f>VLOOKUP(C158,'chuyển xếp 2024'!$C$5:$W$328,19,0)</f>
        <v>0</v>
      </c>
      <c r="I158" s="67" t="s">
        <v>32</v>
      </c>
      <c r="J158" s="63">
        <f t="shared" si="7"/>
        <v>1</v>
      </c>
      <c r="K158" s="63" t="s">
        <v>33</v>
      </c>
      <c r="L158" s="63" t="s">
        <v>34</v>
      </c>
      <c r="M158" s="118"/>
      <c r="N158" s="46" t="s">
        <v>671</v>
      </c>
      <c r="O158" s="75">
        <v>30414</v>
      </c>
      <c r="P158" s="107">
        <v>43040</v>
      </c>
      <c r="Q158" s="625" t="s">
        <v>36</v>
      </c>
      <c r="R158" s="56" t="s">
        <v>918</v>
      </c>
      <c r="S158" s="56" t="str">
        <f t="shared" ca="1" si="9"/>
        <v xml:space="preserve">8 NĂM 9 THÁNG 18 NGÀY </v>
      </c>
      <c r="T158" s="80" t="s">
        <v>919</v>
      </c>
      <c r="U158" s="80" t="str">
        <f>VLOOKUP(C158,Sheet5!$B$2:$G$253,6,0)</f>
        <v>086083010078</v>
      </c>
      <c r="V158" s="80"/>
      <c r="W158" s="75"/>
      <c r="X158" s="75"/>
      <c r="Y158" s="46" t="s">
        <v>232</v>
      </c>
      <c r="Z158" s="108" t="s">
        <v>920</v>
      </c>
      <c r="AA158" s="46" t="s">
        <v>921</v>
      </c>
      <c r="AB158" s="46"/>
      <c r="AC158" s="66"/>
      <c r="AD158" s="46" t="s">
        <v>156</v>
      </c>
      <c r="AE158" s="46"/>
      <c r="AF158" s="56" t="s">
        <v>908</v>
      </c>
      <c r="AG158" s="36">
        <f t="shared" ca="1" si="8"/>
        <v>43</v>
      </c>
    </row>
    <row r="159" spans="1:33" s="36" customFormat="1" ht="21" customHeight="1">
      <c r="A159" s="25">
        <f>IF(C159=0,"",SUBTOTAL(3,C$5:C159))</f>
        <v>155</v>
      </c>
      <c r="B159" s="86">
        <v>35</v>
      </c>
      <c r="C159" s="66" t="s">
        <v>922</v>
      </c>
      <c r="D159" s="25" t="str">
        <f>VLOOKUP(C159,Sheet4!$A$1:$B$300,2,0)</f>
        <v>9222708768</v>
      </c>
      <c r="E159" s="67" t="s">
        <v>923</v>
      </c>
      <c r="F159" s="98" t="str">
        <f>VLOOKUP(C159,'T5-26'!$C$125:$E$293,3,0)</f>
        <v>Nguyễn Văn Bảo Quốc</v>
      </c>
      <c r="G159" s="774">
        <f>VLOOKUP(C159,'chuyển xếp 2024'!$C$5:$W$328,17,0)</f>
        <v>5739000</v>
      </c>
      <c r="H159" s="774">
        <f>VLOOKUP(C159,'chuyển xếp 2024'!$C$5:$W$328,19,0)</f>
        <v>0</v>
      </c>
      <c r="I159" s="67" t="s">
        <v>32</v>
      </c>
      <c r="J159" s="63">
        <f t="shared" si="7"/>
        <v>1</v>
      </c>
      <c r="K159" s="63" t="s">
        <v>33</v>
      </c>
      <c r="L159" s="63" t="s">
        <v>34</v>
      </c>
      <c r="M159" s="118"/>
      <c r="N159" s="46" t="s">
        <v>671</v>
      </c>
      <c r="O159" s="75">
        <v>32289</v>
      </c>
      <c r="P159" s="107">
        <v>43040</v>
      </c>
      <c r="Q159" s="625" t="s">
        <v>36</v>
      </c>
      <c r="R159" s="56" t="s">
        <v>924</v>
      </c>
      <c r="S159" s="56" t="str">
        <f t="shared" ca="1" si="9"/>
        <v xml:space="preserve">8 NĂM 9 THÁNG 18 NGÀY </v>
      </c>
      <c r="T159" s="523" t="s">
        <v>925</v>
      </c>
      <c r="U159" s="80" t="str">
        <f>VLOOKUP(C159,Sheet5!$B$2:$G$253,6,0)</f>
        <v>092088003692</v>
      </c>
      <c r="V159" s="80"/>
      <c r="W159" s="75">
        <v>43129</v>
      </c>
      <c r="X159" s="75"/>
      <c r="Y159" s="46" t="s">
        <v>232</v>
      </c>
      <c r="Z159" s="108" t="s">
        <v>742</v>
      </c>
      <c r="AA159" s="46" t="s">
        <v>926</v>
      </c>
      <c r="AB159" s="46"/>
      <c r="AC159" s="66"/>
      <c r="AD159" s="46" t="s">
        <v>156</v>
      </c>
      <c r="AE159" s="46"/>
      <c r="AF159" s="56" t="s">
        <v>908</v>
      </c>
      <c r="AG159" s="36">
        <f t="shared" ca="1" si="8"/>
        <v>38</v>
      </c>
    </row>
    <row r="160" spans="1:33" s="36" customFormat="1">
      <c r="A160" s="25">
        <f>IF(C160=0,"",SUBTOTAL(3,C$5:C160))</f>
        <v>156</v>
      </c>
      <c r="B160" s="86">
        <v>36</v>
      </c>
      <c r="C160" s="66" t="s">
        <v>927</v>
      </c>
      <c r="D160" s="25" t="str">
        <f>VLOOKUP(C160,Sheet4!$A$1:$B$300,2,0)</f>
        <v>9222344590</v>
      </c>
      <c r="E160" s="67" t="s">
        <v>928</v>
      </c>
      <c r="F160" s="98" t="str">
        <f>VLOOKUP(C160,'T5-26'!$C$125:$E$293,3,0)</f>
        <v>Lê Hoàng Nhịnh</v>
      </c>
      <c r="G160" s="774">
        <f>VLOOKUP(C160,'chuyển xếp 2024'!$C$5:$W$328,17,0)</f>
        <v>5739000</v>
      </c>
      <c r="H160" s="774">
        <f>VLOOKUP(C160,'chuyển xếp 2024'!$C$5:$W$328,19,0)</f>
        <v>0</v>
      </c>
      <c r="I160" s="67" t="s">
        <v>32</v>
      </c>
      <c r="J160" s="63">
        <f t="shared" si="7"/>
        <v>1</v>
      </c>
      <c r="K160" s="63" t="s">
        <v>33</v>
      </c>
      <c r="L160" s="63" t="s">
        <v>34</v>
      </c>
      <c r="M160" s="118"/>
      <c r="N160" s="46" t="s">
        <v>671</v>
      </c>
      <c r="O160" s="75">
        <v>29952</v>
      </c>
      <c r="P160" s="107">
        <v>43040</v>
      </c>
      <c r="Q160" s="625" t="s">
        <v>36</v>
      </c>
      <c r="R160" s="56" t="s">
        <v>929</v>
      </c>
      <c r="S160" s="56" t="str">
        <f t="shared" ca="1" si="9"/>
        <v xml:space="preserve">8 NĂM 9 THÁNG 18 NGÀY </v>
      </c>
      <c r="T160" s="878" t="s">
        <v>930</v>
      </c>
      <c r="U160" s="80" t="str">
        <f>VLOOKUP(C160,Sheet5!$B$2:$G$253,6,0)</f>
        <v>092082005535</v>
      </c>
      <c r="V160" s="80"/>
      <c r="W160" s="75"/>
      <c r="X160" s="75"/>
      <c r="Y160" s="46" t="s">
        <v>232</v>
      </c>
      <c r="Z160" s="108" t="s">
        <v>898</v>
      </c>
      <c r="AA160" s="46" t="s">
        <v>899</v>
      </c>
      <c r="AB160" s="46"/>
      <c r="AC160" s="66"/>
      <c r="AD160" s="46" t="s">
        <v>156</v>
      </c>
      <c r="AE160" s="46"/>
      <c r="AF160" s="56" t="s">
        <v>908</v>
      </c>
      <c r="AG160" s="36">
        <f t="shared" ca="1" si="8"/>
        <v>44</v>
      </c>
    </row>
    <row r="161" spans="1:33" s="36" customFormat="1">
      <c r="A161" s="25">
        <f>IF(C161=0,"",SUBTOTAL(3,C$5:C161))</f>
        <v>157</v>
      </c>
      <c r="B161" s="86">
        <v>37</v>
      </c>
      <c r="C161" s="66" t="s">
        <v>931</v>
      </c>
      <c r="D161" s="25" t="str">
        <f>VLOOKUP(C161,Sheet4!$A$1:$B$300,2,0)</f>
        <v>8723924817</v>
      </c>
      <c r="E161" s="67" t="s">
        <v>932</v>
      </c>
      <c r="F161" s="98" t="str">
        <f>VLOOKUP(C161,'T5-26'!$C$125:$E$293,3,0)</f>
        <v>Nguyễn Hữu Thọ</v>
      </c>
      <c r="G161" s="774">
        <f>VLOOKUP(C161,'chuyển xếp 2024'!$C$5:$W$328,17,0)</f>
        <v>5739000</v>
      </c>
      <c r="H161" s="774">
        <f>VLOOKUP(C161,'chuyển xếp 2024'!$C$5:$W$328,19,0)</f>
        <v>0</v>
      </c>
      <c r="I161" s="67" t="s">
        <v>32</v>
      </c>
      <c r="J161" s="63">
        <f t="shared" si="7"/>
        <v>1</v>
      </c>
      <c r="K161" s="63" t="s">
        <v>33</v>
      </c>
      <c r="L161" s="63" t="s">
        <v>34</v>
      </c>
      <c r="M161" s="67"/>
      <c r="N161" s="46" t="s">
        <v>671</v>
      </c>
      <c r="O161" s="75">
        <v>32509</v>
      </c>
      <c r="P161" s="107">
        <v>43191</v>
      </c>
      <c r="Q161" s="67" t="s">
        <v>933</v>
      </c>
      <c r="R161" s="56" t="s">
        <v>2983</v>
      </c>
      <c r="S161" s="56" t="str">
        <f t="shared" ca="1" si="9"/>
        <v xml:space="preserve">8 NĂM 4 THÁNG 18 NGÀY </v>
      </c>
      <c r="T161" s="523" t="s">
        <v>934</v>
      </c>
      <c r="U161" s="80" t="str">
        <f>VLOOKUP(C161,Sheet5!$B$2:$G$253,6,0)</f>
        <v>087089001910</v>
      </c>
      <c r="V161" s="80"/>
      <c r="W161" s="75">
        <v>40449</v>
      </c>
      <c r="X161" s="75"/>
      <c r="Y161" s="46" t="s">
        <v>232</v>
      </c>
      <c r="Z161" s="108" t="s">
        <v>935</v>
      </c>
      <c r="AA161" s="46" t="s">
        <v>936</v>
      </c>
      <c r="AB161" s="46"/>
      <c r="AC161" s="66"/>
      <c r="AD161" s="155" t="s">
        <v>156</v>
      </c>
      <c r="AE161" s="155"/>
      <c r="AF161" s="56" t="s">
        <v>908</v>
      </c>
      <c r="AG161" s="36">
        <f t="shared" ca="1" si="8"/>
        <v>37</v>
      </c>
    </row>
    <row r="162" spans="1:33" s="916" customFormat="1">
      <c r="A162" s="903">
        <f>IF(C162=0,"",SUBTOTAL(3,C$5:C162))</f>
        <v>158</v>
      </c>
      <c r="B162" s="86">
        <v>38</v>
      </c>
      <c r="C162" s="904" t="s">
        <v>941</v>
      </c>
      <c r="D162" s="903" t="str">
        <f>VLOOKUP(C162,Sheet4!$A$1:$B$300,2,0)</f>
        <v>5404002328</v>
      </c>
      <c r="E162" s="905" t="s">
        <v>942</v>
      </c>
      <c r="F162" s="98" t="str">
        <f>VLOOKUP(C162,'T5-26'!$C$125:$E$293,3,0)</f>
        <v>Lê Thị Thu Hoài</v>
      </c>
      <c r="G162" s="774">
        <f>VLOOKUP(C162,'chuyển xếp 2024'!$C$5:$W$328,17,0)</f>
        <v>6694000</v>
      </c>
      <c r="H162" s="889">
        <f>VLOOKUP(C162,'chuyển xếp 2024'!$C$5:$W$328,19,0)</f>
        <v>0</v>
      </c>
      <c r="I162" s="906" t="s">
        <v>63</v>
      </c>
      <c r="J162" s="63">
        <f t="shared" si="7"/>
        <v>0</v>
      </c>
      <c r="K162" s="906" t="s">
        <v>33</v>
      </c>
      <c r="L162" s="906" t="s">
        <v>34</v>
      </c>
      <c r="M162" s="892"/>
      <c r="N162" s="907" t="s">
        <v>671</v>
      </c>
      <c r="O162" s="908">
        <v>27885</v>
      </c>
      <c r="P162" s="909">
        <v>37803</v>
      </c>
      <c r="Q162" s="892" t="s">
        <v>36</v>
      </c>
      <c r="R162" s="910" t="s">
        <v>943</v>
      </c>
      <c r="S162" s="910" t="str">
        <f t="shared" ca="1" si="9"/>
        <v xml:space="preserve">23 NĂM 1 THÁNG 18 NGÀY </v>
      </c>
      <c r="T162" s="911">
        <v>183130486</v>
      </c>
      <c r="U162" s="912" t="str">
        <f>VLOOKUP(C162,Sheet5!$B$2:$G$253,6,0)</f>
        <v>042176011592</v>
      </c>
      <c r="V162" s="912"/>
      <c r="W162" s="913">
        <v>35338</v>
      </c>
      <c r="X162" s="913"/>
      <c r="Y162" s="907" t="s">
        <v>232</v>
      </c>
      <c r="Z162" s="914" t="s">
        <v>750</v>
      </c>
      <c r="AA162" s="907" t="s">
        <v>944</v>
      </c>
      <c r="AB162" s="907"/>
      <c r="AC162" s="915"/>
      <c r="AD162" s="907" t="s">
        <v>156</v>
      </c>
      <c r="AE162" s="907"/>
      <c r="AF162" s="910" t="s">
        <v>870</v>
      </c>
      <c r="AG162" s="916">
        <f t="shared" ca="1" si="8"/>
        <v>50</v>
      </c>
    </row>
    <row r="163" spans="1:33" s="916" customFormat="1">
      <c r="A163" s="903">
        <f>IF(C163=0,"",SUBTOTAL(3,C$5:C163))</f>
        <v>159</v>
      </c>
      <c r="B163" s="86">
        <v>39</v>
      </c>
      <c r="C163" s="904" t="s">
        <v>945</v>
      </c>
      <c r="D163" s="903" t="str">
        <f>VLOOKUP(C163,Sheet4!$A$1:$B$300,2,0)</f>
        <v>6506006797</v>
      </c>
      <c r="E163" s="905" t="s">
        <v>946</v>
      </c>
      <c r="F163" s="98" t="str">
        <f>VLOOKUP(C163,'T5-26'!$C$125:$E$293,3,0)</f>
        <v xml:space="preserve">Nguyễn Thị Vân </v>
      </c>
      <c r="G163" s="774">
        <f>VLOOKUP(C163,'chuyển xếp 2024'!$C$5:$W$328,17,0)</f>
        <v>6694000</v>
      </c>
      <c r="H163" s="889">
        <f>VLOOKUP(C163,'chuyển xếp 2024'!$C$5:$W$328,19,0)</f>
        <v>0</v>
      </c>
      <c r="I163" s="906" t="s">
        <v>63</v>
      </c>
      <c r="J163" s="63">
        <f t="shared" si="7"/>
        <v>0</v>
      </c>
      <c r="K163" s="906" t="s">
        <v>33</v>
      </c>
      <c r="L163" s="906" t="s">
        <v>34</v>
      </c>
      <c r="M163" s="892"/>
      <c r="N163" s="907" t="s">
        <v>671</v>
      </c>
      <c r="O163" s="908">
        <v>28495</v>
      </c>
      <c r="P163" s="909">
        <v>38768</v>
      </c>
      <c r="Q163" s="892" t="s">
        <v>36</v>
      </c>
      <c r="R163" s="910" t="s">
        <v>947</v>
      </c>
      <c r="S163" s="910" t="str">
        <f t="shared" ca="1" si="9"/>
        <v xml:space="preserve">20 NĂM 5 THÁNG 30 NGÀY </v>
      </c>
      <c r="T163" s="911">
        <v>183134107</v>
      </c>
      <c r="U163" s="912" t="str">
        <f>VLOOKUP(C163,Sheet5!$B$2:$G$253,6,0)</f>
        <v>042178000304</v>
      </c>
      <c r="V163" s="912"/>
      <c r="W163" s="913">
        <v>35071</v>
      </c>
      <c r="X163" s="913"/>
      <c r="Y163" s="907" t="s">
        <v>232</v>
      </c>
      <c r="Z163" s="914" t="s">
        <v>948</v>
      </c>
      <c r="AA163" s="907" t="s">
        <v>949</v>
      </c>
      <c r="AB163" s="907"/>
      <c r="AC163" s="915"/>
      <c r="AD163" s="907" t="s">
        <v>156</v>
      </c>
      <c r="AE163" s="907"/>
      <c r="AF163" s="910" t="s">
        <v>870</v>
      </c>
      <c r="AG163" s="916">
        <f t="shared" ca="1" si="8"/>
        <v>48</v>
      </c>
    </row>
    <row r="164" spans="1:33" s="916" customFormat="1">
      <c r="A164" s="903">
        <f>IF(C164=0,"",SUBTOTAL(3,C$5:C164))</f>
        <v>160</v>
      </c>
      <c r="B164" s="86">
        <v>40</v>
      </c>
      <c r="C164" s="904" t="s">
        <v>950</v>
      </c>
      <c r="D164" s="903" t="str">
        <f>VLOOKUP(C164,Sheet4!$A$1:$B$300,2,0)</f>
        <v>9209021583</v>
      </c>
      <c r="E164" s="905" t="s">
        <v>951</v>
      </c>
      <c r="F164" s="98" t="str">
        <f>VLOOKUP(C164,'T5-26'!$C$125:$E$293,3,0)</f>
        <v>Võ Thị Cà Nâu</v>
      </c>
      <c r="G164" s="774">
        <f>VLOOKUP(C164,'chuyển xếp 2024'!$C$5:$W$328,17,0)</f>
        <v>6694000</v>
      </c>
      <c r="H164" s="889">
        <f>VLOOKUP(C164,'chuyển xếp 2024'!$C$5:$W$328,19,0)</f>
        <v>0</v>
      </c>
      <c r="I164" s="906" t="s">
        <v>63</v>
      </c>
      <c r="J164" s="63">
        <f t="shared" si="7"/>
        <v>0</v>
      </c>
      <c r="K164" s="906" t="s">
        <v>33</v>
      </c>
      <c r="L164" s="906" t="s">
        <v>134</v>
      </c>
      <c r="M164" s="892"/>
      <c r="N164" s="907" t="s">
        <v>671</v>
      </c>
      <c r="O164" s="908">
        <v>28126</v>
      </c>
      <c r="P164" s="909">
        <v>40118</v>
      </c>
      <c r="Q164" s="892" t="s">
        <v>36</v>
      </c>
      <c r="R164" s="910" t="s">
        <v>952</v>
      </c>
      <c r="S164" s="910" t="str">
        <f t="shared" ca="1" si="9"/>
        <v xml:space="preserve">16 NĂM 9 THÁNG 18 NGÀY </v>
      </c>
      <c r="T164" s="911">
        <v>361697892</v>
      </c>
      <c r="U164" s="912" t="str">
        <f>VLOOKUP(C164,Sheet5!$B$2:$G$253,6,0)</f>
        <v>092177011505</v>
      </c>
      <c r="V164" s="912"/>
      <c r="W164" s="913">
        <v>38687</v>
      </c>
      <c r="X164" s="913"/>
      <c r="Y164" s="907" t="s">
        <v>232</v>
      </c>
      <c r="Z164" s="914" t="s">
        <v>708</v>
      </c>
      <c r="AA164" s="907" t="s">
        <v>953</v>
      </c>
      <c r="AB164" s="907"/>
      <c r="AC164" s="915"/>
      <c r="AD164" s="907" t="s">
        <v>156</v>
      </c>
      <c r="AE164" s="907"/>
      <c r="AF164" s="910" t="s">
        <v>870</v>
      </c>
      <c r="AG164" s="916">
        <f t="shared" ca="1" si="8"/>
        <v>49</v>
      </c>
    </row>
    <row r="165" spans="1:33" s="36" customFormat="1">
      <c r="A165" s="25">
        <f>IF(C165=0,"",SUBTOTAL(3,C$5:C165))</f>
        <v>161</v>
      </c>
      <c r="B165" s="86">
        <v>41</v>
      </c>
      <c r="C165" s="69" t="s">
        <v>954</v>
      </c>
      <c r="D165" s="25" t="str">
        <f>VLOOKUP(C165,Sheet4!$A$1:$B$300,2,0)</f>
        <v>5496032492</v>
      </c>
      <c r="E165" s="98" t="s">
        <v>955</v>
      </c>
      <c r="F165" s="98" t="str">
        <f>VLOOKUP(C165,'T5-26'!$C$125:$E$293,3,0)</f>
        <v>Nguyễn Quang Sang</v>
      </c>
      <c r="G165" s="774">
        <f>VLOOKUP(C165,'chuyển xếp 2024'!$C$5:$W$328,17,0)</f>
        <v>7230000</v>
      </c>
      <c r="H165" s="774">
        <f>VLOOKUP(C165,'chuyển xếp 2024'!$C$5:$W$328,19,0)</f>
        <v>0</v>
      </c>
      <c r="I165" s="67" t="s">
        <v>32</v>
      </c>
      <c r="J165" s="63">
        <f t="shared" si="7"/>
        <v>1</v>
      </c>
      <c r="K165" s="63" t="s">
        <v>33</v>
      </c>
      <c r="L165" s="63" t="s">
        <v>34</v>
      </c>
      <c r="M165" s="67"/>
      <c r="N165" s="46" t="s">
        <v>671</v>
      </c>
      <c r="O165" s="106">
        <v>27395</v>
      </c>
      <c r="P165" s="107">
        <v>34516</v>
      </c>
      <c r="Q165" s="67" t="s">
        <v>36</v>
      </c>
      <c r="R165" s="56" t="s">
        <v>956</v>
      </c>
      <c r="S165" s="56" t="str">
        <f t="shared" ca="1" si="9"/>
        <v xml:space="preserve">32 NĂM 1 THÁNG 18 NGÀY </v>
      </c>
      <c r="T165" s="523">
        <v>361534646</v>
      </c>
      <c r="U165" s="80" t="str">
        <f>VLOOKUP(C165,Sheet5!$B$2:$G$253,6,0)</f>
        <v>093075006597</v>
      </c>
      <c r="V165" s="80"/>
      <c r="W165" s="75">
        <v>40828</v>
      </c>
      <c r="X165" s="75"/>
      <c r="Y165" s="46" t="s">
        <v>232</v>
      </c>
      <c r="Z165" s="108" t="s">
        <v>957</v>
      </c>
      <c r="AA165" s="46" t="s">
        <v>958</v>
      </c>
      <c r="AB165" s="46"/>
      <c r="AC165" s="66"/>
      <c r="AD165" s="46" t="s">
        <v>156</v>
      </c>
      <c r="AE165" s="46"/>
      <c r="AF165" s="56" t="s">
        <v>870</v>
      </c>
      <c r="AG165" s="36">
        <f t="shared" ca="1" si="8"/>
        <v>51</v>
      </c>
    </row>
    <row r="166" spans="1:33" s="36" customFormat="1">
      <c r="A166" s="25">
        <f>IF(C166=0,"",SUBTOTAL(3,C$5:C166))</f>
        <v>162</v>
      </c>
      <c r="B166" s="86">
        <v>42</v>
      </c>
      <c r="C166" s="69" t="s">
        <v>963</v>
      </c>
      <c r="D166" s="25" t="str">
        <f>VLOOKUP(C166,Sheet4!$A$1:$B$300,2,0)</f>
        <v>9208016228</v>
      </c>
      <c r="E166" s="98" t="s">
        <v>964</v>
      </c>
      <c r="F166" s="98" t="str">
        <f>VLOOKUP(C166,'T5-26'!$C$125:$E$293,3,0)</f>
        <v>Đặng Thị Bích Thuận</v>
      </c>
      <c r="G166" s="774">
        <f>VLOOKUP(C166,'chuyển xếp 2024'!$C$5:$W$328,17,0)</f>
        <v>6694000</v>
      </c>
      <c r="H166" s="774">
        <f>VLOOKUP(C166,'chuyển xếp 2024'!$C$5:$W$328,19,0)</f>
        <v>0</v>
      </c>
      <c r="I166" s="63" t="s">
        <v>63</v>
      </c>
      <c r="J166" s="63">
        <f t="shared" si="7"/>
        <v>0</v>
      </c>
      <c r="K166" s="63" t="s">
        <v>33</v>
      </c>
      <c r="L166" s="63" t="s">
        <v>34</v>
      </c>
      <c r="M166" s="67"/>
      <c r="N166" s="46" t="s">
        <v>671</v>
      </c>
      <c r="O166" s="106">
        <v>29299</v>
      </c>
      <c r="P166" s="107">
        <v>39188</v>
      </c>
      <c r="Q166" s="67" t="s">
        <v>36</v>
      </c>
      <c r="R166" s="56" t="s">
        <v>965</v>
      </c>
      <c r="S166" s="56" t="str">
        <f t="shared" ca="1" si="9"/>
        <v xml:space="preserve">19 NĂM 4 THÁNG 3 NGÀY </v>
      </c>
      <c r="T166" s="523">
        <v>331283292</v>
      </c>
      <c r="U166" s="80" t="str">
        <f>VLOOKUP(C166,Sheet5!$B$2:$G$253,6,0)</f>
        <v>086180000012</v>
      </c>
      <c r="V166" s="80"/>
      <c r="W166" s="75">
        <v>35604</v>
      </c>
      <c r="X166" s="75"/>
      <c r="Y166" s="46" t="s">
        <v>232</v>
      </c>
      <c r="Z166" s="108" t="s">
        <v>966</v>
      </c>
      <c r="AA166" s="46" t="s">
        <v>962</v>
      </c>
      <c r="AB166" s="46"/>
      <c r="AC166" s="66"/>
      <c r="AD166" s="46" t="s">
        <v>156</v>
      </c>
      <c r="AE166" s="46"/>
      <c r="AF166" s="56" t="s">
        <v>870</v>
      </c>
      <c r="AG166" s="36">
        <f t="shared" ca="1" si="8"/>
        <v>46</v>
      </c>
    </row>
    <row r="167" spans="1:33" s="36" customFormat="1">
      <c r="A167" s="25">
        <f>IF(C167=0,"",SUBTOTAL(3,C$5:C167))</f>
        <v>163</v>
      </c>
      <c r="B167" s="86">
        <v>43</v>
      </c>
      <c r="C167" s="69" t="s">
        <v>968</v>
      </c>
      <c r="D167" s="25" t="str">
        <f>VLOOKUP(C167,Sheet4!$A$1:$B$300,2,0)</f>
        <v>9208016248</v>
      </c>
      <c r="E167" s="98" t="s">
        <v>969</v>
      </c>
      <c r="F167" s="98" t="str">
        <f>VLOOKUP(C167,'T5-26'!$C$125:$E$293,3,0)</f>
        <v>Nguyễn Thanh Hùng</v>
      </c>
      <c r="G167" s="774">
        <f>VLOOKUP(C167,'chuyển xếp 2024'!$C$5:$W$328,17,0)</f>
        <v>6694000</v>
      </c>
      <c r="H167" s="774">
        <f>VLOOKUP(C167,'chuyển xếp 2024'!$C$5:$W$328,19,0)</f>
        <v>0</v>
      </c>
      <c r="I167" s="67" t="s">
        <v>32</v>
      </c>
      <c r="J167" s="63">
        <f t="shared" si="7"/>
        <v>1</v>
      </c>
      <c r="K167" s="63" t="s">
        <v>33</v>
      </c>
      <c r="L167" s="63" t="s">
        <v>34</v>
      </c>
      <c r="M167" s="67"/>
      <c r="N167" s="46" t="s">
        <v>671</v>
      </c>
      <c r="O167" s="106">
        <v>29192</v>
      </c>
      <c r="P167" s="107">
        <v>39188</v>
      </c>
      <c r="Q167" s="67" t="s">
        <v>36</v>
      </c>
      <c r="R167" s="56" t="s">
        <v>970</v>
      </c>
      <c r="S167" s="56" t="str">
        <f t="shared" ca="1" si="9"/>
        <v xml:space="preserve">19 NĂM 4 THÁNG 3 NGÀY </v>
      </c>
      <c r="T167" s="523">
        <v>361738776</v>
      </c>
      <c r="U167" s="80" t="str">
        <f>VLOOKUP(C167,Sheet5!$B$2:$G$253,6,0)</f>
        <v>092079007931</v>
      </c>
      <c r="V167" s="80"/>
      <c r="W167" s="75">
        <v>39057</v>
      </c>
      <c r="X167" s="75"/>
      <c r="Y167" s="46" t="s">
        <v>232</v>
      </c>
      <c r="Z167" s="108" t="s">
        <v>812</v>
      </c>
      <c r="AA167" s="46" t="s">
        <v>971</v>
      </c>
      <c r="AB167" s="46"/>
      <c r="AC167" s="66"/>
      <c r="AD167" s="46" t="s">
        <v>156</v>
      </c>
      <c r="AE167" s="46"/>
      <c r="AF167" s="56" t="s">
        <v>870</v>
      </c>
      <c r="AG167" s="36">
        <f t="shared" ca="1" si="8"/>
        <v>46</v>
      </c>
    </row>
    <row r="168" spans="1:33" s="36" customFormat="1">
      <c r="A168" s="25">
        <f>IF(C168=0,"",SUBTOTAL(3,C$5:C168))</f>
        <v>164</v>
      </c>
      <c r="B168" s="86">
        <v>44</v>
      </c>
      <c r="C168" s="69" t="s">
        <v>972</v>
      </c>
      <c r="D168" s="25" t="str">
        <f>VLOOKUP(C168,Sheet4!$A$1:$B$300,2,0)</f>
        <v>9208016249</v>
      </c>
      <c r="E168" s="98" t="s">
        <v>973</v>
      </c>
      <c r="F168" s="98" t="str">
        <f>VLOOKUP(C168,'T5-26'!$C$125:$E$293,3,0)</f>
        <v>Nguyễn Chí Cường</v>
      </c>
      <c r="G168" s="774">
        <f>VLOOKUP(C168,'chuyển xếp 2024'!$C$5:$W$328,17,0)</f>
        <v>6694000</v>
      </c>
      <c r="H168" s="774">
        <f>VLOOKUP(C168,'chuyển xếp 2024'!$C$5:$W$328,19,0)</f>
        <v>0</v>
      </c>
      <c r="I168" s="67" t="s">
        <v>32</v>
      </c>
      <c r="J168" s="63">
        <f t="shared" si="7"/>
        <v>1</v>
      </c>
      <c r="K168" s="63" t="s">
        <v>33</v>
      </c>
      <c r="L168" s="63" t="s">
        <v>34</v>
      </c>
      <c r="M168" s="67"/>
      <c r="N168" s="46" t="s">
        <v>671</v>
      </c>
      <c r="O168" s="106">
        <v>29641</v>
      </c>
      <c r="P168" s="107">
        <v>39188</v>
      </c>
      <c r="Q168" s="67" t="s">
        <v>36</v>
      </c>
      <c r="R168" s="56" t="s">
        <v>974</v>
      </c>
      <c r="S168" s="56" t="str">
        <f t="shared" ca="1" si="9"/>
        <v xml:space="preserve">19 NĂM 4 THÁNG 3 NGÀY </v>
      </c>
      <c r="T168" s="523">
        <v>362062822</v>
      </c>
      <c r="U168" s="80" t="str">
        <f>VLOOKUP(C168,Sheet5!$B$2:$G$253,6,0)</f>
        <v>092081015650</v>
      </c>
      <c r="V168" s="80"/>
      <c r="W168" s="75">
        <v>37201</v>
      </c>
      <c r="X168" s="75"/>
      <c r="Y168" s="46" t="s">
        <v>232</v>
      </c>
      <c r="Z168" s="108" t="s">
        <v>724</v>
      </c>
      <c r="AA168" s="46" t="s">
        <v>975</v>
      </c>
      <c r="AB168" s="46"/>
      <c r="AC168" s="66"/>
      <c r="AD168" s="46" t="s">
        <v>156</v>
      </c>
      <c r="AE168" s="46"/>
      <c r="AF168" s="56" t="s">
        <v>870</v>
      </c>
      <c r="AG168" s="36">
        <f t="shared" ca="1" si="8"/>
        <v>45</v>
      </c>
    </row>
    <row r="169" spans="1:33" s="36" customFormat="1">
      <c r="A169" s="25">
        <f>IF(C169=0,"",SUBTOTAL(3,C$5:C169))</f>
        <v>165</v>
      </c>
      <c r="B169" s="86">
        <v>45</v>
      </c>
      <c r="C169" s="69" t="s">
        <v>976</v>
      </c>
      <c r="D169" s="25" t="str">
        <f>VLOOKUP(C169,Sheet4!$A$1:$B$300,2,0)</f>
        <v>9208010005</v>
      </c>
      <c r="E169" s="98" t="s">
        <v>977</v>
      </c>
      <c r="F169" s="98" t="str">
        <f>VLOOKUP(C169,'T5-26'!$C$125:$E$293,3,0)</f>
        <v>Lê Văn Giã</v>
      </c>
      <c r="G169" s="774">
        <f>VLOOKUP(C169,'chuyển xếp 2024'!$C$5:$W$328,17,0)</f>
        <v>6694000</v>
      </c>
      <c r="H169" s="774">
        <f>VLOOKUP(C169,'chuyển xếp 2024'!$C$5:$W$328,19,0)</f>
        <v>0</v>
      </c>
      <c r="I169" s="67" t="s">
        <v>32</v>
      </c>
      <c r="J169" s="63">
        <f t="shared" si="7"/>
        <v>1</v>
      </c>
      <c r="K169" s="63" t="s">
        <v>33</v>
      </c>
      <c r="L169" s="63" t="s">
        <v>978</v>
      </c>
      <c r="M169" s="67"/>
      <c r="N169" s="46" t="s">
        <v>671</v>
      </c>
      <c r="O169" s="106" t="s">
        <v>350</v>
      </c>
      <c r="P169" s="107">
        <v>39539</v>
      </c>
      <c r="Q169" s="67" t="s">
        <v>36</v>
      </c>
      <c r="R169" s="56" t="s">
        <v>979</v>
      </c>
      <c r="S169" s="56" t="str">
        <f t="shared" ca="1" si="9"/>
        <v xml:space="preserve">18 NĂM 4 THÁNG 18 NGÀY </v>
      </c>
      <c r="T169" s="523">
        <v>361493409</v>
      </c>
      <c r="U169" s="80" t="str">
        <f>VLOOKUP(C169,Sheet5!$B$2:$G$253,6,0)</f>
        <v>092073001045</v>
      </c>
      <c r="V169" s="80"/>
      <c r="W169" s="75">
        <v>32868</v>
      </c>
      <c r="X169" s="75"/>
      <c r="Y169" s="46" t="s">
        <v>232</v>
      </c>
      <c r="Z169" s="108" t="s">
        <v>831</v>
      </c>
      <c r="AA169" s="46" t="s">
        <v>980</v>
      </c>
      <c r="AB169" s="46"/>
      <c r="AC169" s="66"/>
      <c r="AD169" s="46" t="s">
        <v>156</v>
      </c>
      <c r="AE169" s="46"/>
      <c r="AF169" s="56" t="s">
        <v>676</v>
      </c>
      <c r="AG169" s="64">
        <f t="shared" ca="1" si="8"/>
        <v>53</v>
      </c>
    </row>
    <row r="170" spans="1:33" s="36" customFormat="1">
      <c r="A170" s="25">
        <f>IF(C170=0,"",SUBTOTAL(3,C$5:C170))</f>
        <v>166</v>
      </c>
      <c r="B170" s="86">
        <v>46</v>
      </c>
      <c r="C170" s="69" t="s">
        <v>990</v>
      </c>
      <c r="D170" s="25" t="str">
        <f>VLOOKUP(C170,Sheet4!$A$1:$B$300,2,0)</f>
        <v>9209021588</v>
      </c>
      <c r="E170" s="98" t="s">
        <v>991</v>
      </c>
      <c r="F170" s="98" t="str">
        <f>VLOOKUP(C170,'T5-26'!$C$125:$E$293,3,0)</f>
        <v>Trần Thanh Vũ</v>
      </c>
      <c r="G170" s="774">
        <f>VLOOKUP(C170,'chuyển xếp 2024'!$C$5:$W$328,17,0)</f>
        <v>5739000</v>
      </c>
      <c r="H170" s="774">
        <f>VLOOKUP(C170,'chuyển xếp 2024'!$C$5:$W$328,19,0)</f>
        <v>0</v>
      </c>
      <c r="I170" s="67" t="s">
        <v>32</v>
      </c>
      <c r="J170" s="63">
        <f t="shared" si="7"/>
        <v>1</v>
      </c>
      <c r="K170" s="63" t="s">
        <v>33</v>
      </c>
      <c r="L170" s="63" t="s">
        <v>700</v>
      </c>
      <c r="M170" s="67"/>
      <c r="N170" s="46" t="s">
        <v>671</v>
      </c>
      <c r="O170" s="106">
        <v>28406</v>
      </c>
      <c r="P170" s="107">
        <v>40087</v>
      </c>
      <c r="Q170" s="67" t="s">
        <v>36</v>
      </c>
      <c r="R170" s="56" t="s">
        <v>992</v>
      </c>
      <c r="S170" s="56" t="str">
        <f t="shared" ca="1" si="9"/>
        <v xml:space="preserve">16 NĂM 10 THÁNG 18 NGÀY </v>
      </c>
      <c r="T170" s="523">
        <v>362122597</v>
      </c>
      <c r="U170" s="80" t="str">
        <f>VLOOKUP(C170,Sheet5!$B$2:$G$253,6,0)</f>
        <v>092077002679</v>
      </c>
      <c r="V170" s="80"/>
      <c r="W170" s="75">
        <v>37371</v>
      </c>
      <c r="X170" s="75"/>
      <c r="Y170" s="46" t="s">
        <v>232</v>
      </c>
      <c r="Z170" s="108" t="s">
        <v>724</v>
      </c>
      <c r="AA170" s="46" t="s">
        <v>993</v>
      </c>
      <c r="AB170" s="46"/>
      <c r="AC170" s="66"/>
      <c r="AD170" s="46" t="s">
        <v>156</v>
      </c>
      <c r="AE170" s="46"/>
      <c r="AF170" s="56" t="s">
        <v>203</v>
      </c>
      <c r="AG170" s="36">
        <f t="shared" ca="1" si="8"/>
        <v>48</v>
      </c>
    </row>
    <row r="171" spans="1:33" s="36" customFormat="1">
      <c r="A171" s="25">
        <f>IF(C171=0,"",SUBTOTAL(3,C$5:C171))</f>
        <v>167</v>
      </c>
      <c r="B171" s="86">
        <v>47</v>
      </c>
      <c r="C171" s="69" t="s">
        <v>999</v>
      </c>
      <c r="D171" s="25" t="str">
        <f>VLOOKUP(C171,Sheet4!$A$1:$B$300,2,0)</f>
        <v>9213007216</v>
      </c>
      <c r="E171" s="98" t="s">
        <v>1000</v>
      </c>
      <c r="F171" s="98" t="str">
        <f>VLOOKUP(C171,'T5-26'!$C$125:$E$293,3,0)</f>
        <v>Nguyễn Văn Dô</v>
      </c>
      <c r="G171" s="774">
        <f>VLOOKUP(C171,'chuyển xếp 2024'!$C$5:$W$328,17,0)</f>
        <v>5739000</v>
      </c>
      <c r="H171" s="774">
        <f>VLOOKUP(C171,'chuyển xếp 2024'!$C$5:$W$328,19,0)</f>
        <v>0</v>
      </c>
      <c r="I171" s="67" t="s">
        <v>32</v>
      </c>
      <c r="J171" s="63">
        <f t="shared" si="7"/>
        <v>1</v>
      </c>
      <c r="K171" s="63" t="s">
        <v>33</v>
      </c>
      <c r="L171" s="63" t="s">
        <v>34</v>
      </c>
      <c r="M171" s="67"/>
      <c r="N171" s="46" t="s">
        <v>671</v>
      </c>
      <c r="O171" s="106" t="s">
        <v>1001</v>
      </c>
      <c r="P171" s="107">
        <v>41366</v>
      </c>
      <c r="Q171" s="67" t="s">
        <v>36</v>
      </c>
      <c r="R171" s="56" t="s">
        <v>1002</v>
      </c>
      <c r="S171" s="56" t="str">
        <f t="shared" ca="1" si="9"/>
        <v xml:space="preserve">13 NĂM 4 THÁNG 17 NGÀY </v>
      </c>
      <c r="T171" s="523">
        <v>361625247</v>
      </c>
      <c r="U171" s="80" t="str">
        <f>VLOOKUP(C171,Sheet5!$B$2:$G$253,6,0)</f>
        <v>092077002034</v>
      </c>
      <c r="V171" s="80"/>
      <c r="W171" s="75">
        <v>40388</v>
      </c>
      <c r="X171" s="75"/>
      <c r="Y171" s="46" t="s">
        <v>232</v>
      </c>
      <c r="Z171" s="108" t="s">
        <v>708</v>
      </c>
      <c r="AA171" s="46" t="s">
        <v>987</v>
      </c>
      <c r="AB171" s="46"/>
      <c r="AC171" s="66"/>
      <c r="AD171" s="46" t="s">
        <v>156</v>
      </c>
      <c r="AE171" s="46"/>
      <c r="AF171" s="56" t="s">
        <v>203</v>
      </c>
      <c r="AG171" s="36">
        <f t="shared" ca="1" si="8"/>
        <v>49</v>
      </c>
    </row>
    <row r="172" spans="1:33" s="36" customFormat="1" ht="17.25" customHeight="1">
      <c r="A172" s="25">
        <f>IF(C172=0,"",SUBTOTAL(3,C$5:C172))</f>
        <v>168</v>
      </c>
      <c r="B172" s="86">
        <v>48</v>
      </c>
      <c r="C172" s="69" t="s">
        <v>1003</v>
      </c>
      <c r="D172" s="25" t="str">
        <f>VLOOKUP(C172,Sheet4!$A$1:$B$300,2,0)</f>
        <v>9213007218</v>
      </c>
      <c r="E172" s="98" t="s">
        <v>1004</v>
      </c>
      <c r="F172" s="98" t="str">
        <f>VLOOKUP(C172,'T5-26'!$C$125:$E$293,3,0)</f>
        <v>Lê Đình Lưu</v>
      </c>
      <c r="G172" s="774">
        <f>VLOOKUP(C172,'chuyển xếp 2024'!$C$5:$W$328,17,0)</f>
        <v>5739000</v>
      </c>
      <c r="H172" s="774">
        <f>VLOOKUP(C172,'chuyển xếp 2024'!$C$5:$W$328,19,0)</f>
        <v>0</v>
      </c>
      <c r="I172" s="67" t="s">
        <v>32</v>
      </c>
      <c r="J172" s="63">
        <f t="shared" si="7"/>
        <v>1</v>
      </c>
      <c r="K172" s="63" t="s">
        <v>33</v>
      </c>
      <c r="L172" s="63" t="s">
        <v>34</v>
      </c>
      <c r="M172" s="67"/>
      <c r="N172" s="46" t="s">
        <v>671</v>
      </c>
      <c r="O172" s="106">
        <v>32501</v>
      </c>
      <c r="P172" s="107">
        <v>41366</v>
      </c>
      <c r="Q172" s="67" t="s">
        <v>36</v>
      </c>
      <c r="R172" s="56" t="s">
        <v>1005</v>
      </c>
      <c r="S172" s="56" t="str">
        <f t="shared" ca="1" si="9"/>
        <v xml:space="preserve">13 NĂM 4 THÁNG 17 NGÀY </v>
      </c>
      <c r="T172" s="523" t="s">
        <v>1006</v>
      </c>
      <c r="U172" s="80" t="str">
        <f>VLOOKUP(C172,Sheet5!$B$2:$G$253,6,0)</f>
        <v>092088000530</v>
      </c>
      <c r="V172" s="80"/>
      <c r="W172" s="75">
        <v>42263</v>
      </c>
      <c r="X172" s="75"/>
      <c r="Y172" s="46" t="s">
        <v>232</v>
      </c>
      <c r="Z172" s="108" t="s">
        <v>838</v>
      </c>
      <c r="AA172" s="46" t="s">
        <v>1007</v>
      </c>
      <c r="AB172" s="46"/>
      <c r="AC172" s="66"/>
      <c r="AD172" s="46" t="s">
        <v>93</v>
      </c>
      <c r="AE172" s="46" t="s">
        <v>768</v>
      </c>
      <c r="AF172" s="56" t="s">
        <v>203</v>
      </c>
      <c r="AG172" s="36">
        <f t="shared" ca="1" si="8"/>
        <v>37</v>
      </c>
    </row>
    <row r="173" spans="1:33" s="36" customFormat="1">
      <c r="A173" s="25">
        <f>IF(C173=0,"",SUBTOTAL(3,C$5:C173))</f>
        <v>169</v>
      </c>
      <c r="B173" s="86">
        <v>49</v>
      </c>
      <c r="C173" s="69" t="s">
        <v>1008</v>
      </c>
      <c r="D173" s="25" t="str">
        <f>VLOOKUP(C173,Sheet4!$A$1:$B$300,2,0)</f>
        <v>9213007222</v>
      </c>
      <c r="E173" s="98" t="s">
        <v>1009</v>
      </c>
      <c r="F173" s="98" t="str">
        <f>VLOOKUP(C173,'T5-26'!$C$125:$E$293,3,0)</f>
        <v>Mai Thanh Trung</v>
      </c>
      <c r="G173" s="774">
        <f>VLOOKUP(C173,'chuyển xếp 2024'!$C$5:$W$328,17,0)</f>
        <v>5739000</v>
      </c>
      <c r="H173" s="774">
        <f>VLOOKUP(C173,'chuyển xếp 2024'!$C$5:$W$328,19,0)</f>
        <v>0</v>
      </c>
      <c r="I173" s="67" t="s">
        <v>32</v>
      </c>
      <c r="J173" s="63">
        <f t="shared" si="7"/>
        <v>1</v>
      </c>
      <c r="K173" s="63" t="s">
        <v>33</v>
      </c>
      <c r="L173" s="63" t="s">
        <v>34</v>
      </c>
      <c r="M173" s="67"/>
      <c r="N173" s="46" t="s">
        <v>671</v>
      </c>
      <c r="O173" s="106" t="s">
        <v>771</v>
      </c>
      <c r="P173" s="107">
        <v>41366</v>
      </c>
      <c r="Q173" s="67" t="s">
        <v>36</v>
      </c>
      <c r="R173" s="56" t="s">
        <v>1010</v>
      </c>
      <c r="S173" s="56" t="str">
        <f t="shared" ca="1" si="9"/>
        <v xml:space="preserve">13 NĂM 4 THÁNG 17 NGÀY </v>
      </c>
      <c r="T173" s="523">
        <v>362397913</v>
      </c>
      <c r="U173" s="80" t="str">
        <f>VLOOKUP(C173,Sheet5!$B$2:$G$253,6,0)</f>
        <v>092079009739</v>
      </c>
      <c r="V173" s="80"/>
      <c r="W173" s="75">
        <v>40285</v>
      </c>
      <c r="X173" s="75"/>
      <c r="Y173" s="46" t="s">
        <v>232</v>
      </c>
      <c r="Z173" s="108" t="s">
        <v>745</v>
      </c>
      <c r="AA173" s="46" t="s">
        <v>1011</v>
      </c>
      <c r="AB173" s="46"/>
      <c r="AC173" s="66"/>
      <c r="AD173" s="46" t="s">
        <v>156</v>
      </c>
      <c r="AE173" s="46"/>
      <c r="AF173" s="56" t="s">
        <v>203</v>
      </c>
      <c r="AG173" s="36">
        <f t="shared" ca="1" si="8"/>
        <v>47</v>
      </c>
    </row>
    <row r="174" spans="1:33" s="36" customFormat="1">
      <c r="A174" s="25">
        <f>IF(C174=0,"",SUBTOTAL(3,C$5:C174))</f>
        <v>170</v>
      </c>
      <c r="B174" s="86">
        <v>50</v>
      </c>
      <c r="C174" s="66" t="s">
        <v>1014</v>
      </c>
      <c r="D174" s="25" t="str">
        <f>VLOOKUP(C174,Sheet4!$A$1:$B$300,2,0)</f>
        <v>9214005759</v>
      </c>
      <c r="E174" s="67" t="s">
        <v>1015</v>
      </c>
      <c r="F174" s="98" t="str">
        <f>VLOOKUP(C174,'T5-26'!$C$125:$E$293,3,0)</f>
        <v>Lê Thanh Sang</v>
      </c>
      <c r="G174" s="774">
        <f>VLOOKUP(C174,'chuyển xếp 2024'!$C$5:$W$328,17,0)</f>
        <v>5739000</v>
      </c>
      <c r="H174" s="774">
        <f>VLOOKUP(C174,'chuyển xếp 2024'!$C$5:$W$328,19,0)</f>
        <v>0</v>
      </c>
      <c r="I174" s="67" t="s">
        <v>32</v>
      </c>
      <c r="J174" s="63">
        <f t="shared" si="7"/>
        <v>1</v>
      </c>
      <c r="K174" s="63" t="s">
        <v>33</v>
      </c>
      <c r="L174" s="63" t="s">
        <v>34</v>
      </c>
      <c r="M174" s="67"/>
      <c r="N174" s="46" t="s">
        <v>671</v>
      </c>
      <c r="O174" s="106">
        <v>29375</v>
      </c>
      <c r="P174" s="107">
        <v>41761</v>
      </c>
      <c r="Q174" s="67" t="s">
        <v>36</v>
      </c>
      <c r="R174" s="56" t="s">
        <v>1016</v>
      </c>
      <c r="S174" s="56" t="str">
        <f t="shared" ca="1" si="9"/>
        <v xml:space="preserve">12 NĂM 3 THÁNG 17 NGÀY </v>
      </c>
      <c r="T174" s="523">
        <v>361854255</v>
      </c>
      <c r="U174" s="80" t="str">
        <f>VLOOKUP(C174,Sheet5!$B$2:$G$253,6,0)</f>
        <v>092080006215</v>
      </c>
      <c r="V174" s="80"/>
      <c r="W174" s="75">
        <v>35773</v>
      </c>
      <c r="X174" s="75"/>
      <c r="Y174" s="46" t="s">
        <v>232</v>
      </c>
      <c r="Z174" s="108" t="s">
        <v>708</v>
      </c>
      <c r="AA174" s="46" t="s">
        <v>709</v>
      </c>
      <c r="AB174" s="46"/>
      <c r="AC174" s="66"/>
      <c r="AD174" s="46" t="s">
        <v>156</v>
      </c>
      <c r="AE174" s="46"/>
      <c r="AF174" s="56" t="s">
        <v>203</v>
      </c>
      <c r="AG174" s="36">
        <f t="shared" ca="1" si="8"/>
        <v>46</v>
      </c>
    </row>
    <row r="175" spans="1:33" s="36" customFormat="1">
      <c r="A175" s="25">
        <f>IF(C175=0,"",SUBTOTAL(3,C$5:C175))</f>
        <v>171</v>
      </c>
      <c r="B175" s="86">
        <v>51</v>
      </c>
      <c r="C175" s="66" t="s">
        <v>1017</v>
      </c>
      <c r="D175" s="25" t="str">
        <f>VLOOKUP(C175,Sheet4!$A$1:$B$300,2,0)</f>
        <v>9214005760</v>
      </c>
      <c r="E175" s="67" t="s">
        <v>1018</v>
      </c>
      <c r="F175" s="98" t="str">
        <f>VLOOKUP(C175,'T5-26'!$C$125:$E$293,3,0)</f>
        <v>Lê Văn Ngàn</v>
      </c>
      <c r="G175" s="774">
        <f>VLOOKUP(C175,'chuyển xếp 2024'!$C$5:$W$328,17,0)</f>
        <v>5739000</v>
      </c>
      <c r="H175" s="774">
        <f>VLOOKUP(C175,'chuyển xếp 2024'!$C$5:$W$328,19,0)</f>
        <v>0</v>
      </c>
      <c r="I175" s="67" t="s">
        <v>32</v>
      </c>
      <c r="J175" s="63">
        <f t="shared" si="7"/>
        <v>1</v>
      </c>
      <c r="K175" s="63" t="s">
        <v>33</v>
      </c>
      <c r="L175" s="63" t="s">
        <v>34</v>
      </c>
      <c r="M175" s="67"/>
      <c r="N175" s="46" t="s">
        <v>671</v>
      </c>
      <c r="O175" s="106">
        <v>30869</v>
      </c>
      <c r="P175" s="107">
        <v>41761</v>
      </c>
      <c r="Q175" s="67" t="s">
        <v>36</v>
      </c>
      <c r="R175" s="56" t="s">
        <v>1019</v>
      </c>
      <c r="S175" s="56" t="str">
        <f t="shared" ca="1" si="9"/>
        <v xml:space="preserve">12 NĂM 3 THÁNG 17 NGÀY </v>
      </c>
      <c r="T175" s="523">
        <v>361990109</v>
      </c>
      <c r="U175" s="80" t="str">
        <f>VLOOKUP(C175,Sheet5!$B$2:$G$253,6,0)</f>
        <v>092084012862</v>
      </c>
      <c r="V175" s="80"/>
      <c r="W175" s="75">
        <v>41533</v>
      </c>
      <c r="X175" s="75"/>
      <c r="Y175" s="46" t="s">
        <v>232</v>
      </c>
      <c r="Z175" s="108" t="s">
        <v>1020</v>
      </c>
      <c r="AA175" s="46" t="s">
        <v>1021</v>
      </c>
      <c r="AB175" s="46"/>
      <c r="AC175" s="66"/>
      <c r="AD175" s="46" t="s">
        <v>156</v>
      </c>
      <c r="AE175" s="46"/>
      <c r="AF175" s="56" t="s">
        <v>203</v>
      </c>
      <c r="AG175" s="36">
        <f t="shared" ca="1" si="8"/>
        <v>42</v>
      </c>
    </row>
    <row r="176" spans="1:33" s="36" customFormat="1">
      <c r="A176" s="25">
        <f>IF(C176=0,"",SUBTOTAL(3,C$5:C176))</f>
        <v>172</v>
      </c>
      <c r="B176" s="86">
        <v>52</v>
      </c>
      <c r="C176" s="66" t="s">
        <v>1027</v>
      </c>
      <c r="D176" s="25" t="str">
        <f>VLOOKUP(C176,Sheet4!$A$1:$B$300,2,0)</f>
        <v>9214005769</v>
      </c>
      <c r="E176" s="67" t="s">
        <v>1028</v>
      </c>
      <c r="F176" s="98" t="str">
        <f>VLOOKUP(C176,'T5-26'!$C$125:$E$293,3,0)</f>
        <v>Trần Hùng Nhanh</v>
      </c>
      <c r="G176" s="774">
        <f>VLOOKUP(C176,'chuyển xếp 2024'!$C$5:$W$328,17,0)</f>
        <v>5739000</v>
      </c>
      <c r="H176" s="774">
        <f>VLOOKUP(C176,'chuyển xếp 2024'!$C$5:$W$328,19,0)</f>
        <v>0</v>
      </c>
      <c r="I176" s="67" t="s">
        <v>32</v>
      </c>
      <c r="J176" s="63">
        <f t="shared" si="7"/>
        <v>1</v>
      </c>
      <c r="K176" s="63" t="s">
        <v>33</v>
      </c>
      <c r="L176" s="63" t="s">
        <v>34</v>
      </c>
      <c r="M176" s="67"/>
      <c r="N176" s="46" t="s">
        <v>671</v>
      </c>
      <c r="O176" s="106" t="s">
        <v>771</v>
      </c>
      <c r="P176" s="107">
        <v>41761</v>
      </c>
      <c r="Q176" s="67" t="s">
        <v>36</v>
      </c>
      <c r="R176" s="56" t="s">
        <v>1029</v>
      </c>
      <c r="S176" s="56" t="str">
        <f t="shared" ca="1" si="9"/>
        <v xml:space="preserve">12 NĂM 3 THÁNG 17 NGÀY </v>
      </c>
      <c r="T176" s="523">
        <v>361772594</v>
      </c>
      <c r="U176" s="80" t="str">
        <f>VLOOKUP(C176,Sheet5!$B$2:$G$253,6,0)</f>
        <v>092079003980</v>
      </c>
      <c r="V176" s="80"/>
      <c r="W176" s="75">
        <v>39517</v>
      </c>
      <c r="X176" s="75"/>
      <c r="Y176" s="46" t="s">
        <v>232</v>
      </c>
      <c r="Z176" s="108" t="s">
        <v>898</v>
      </c>
      <c r="AA176" s="46" t="s">
        <v>1030</v>
      </c>
      <c r="AB176" s="46"/>
      <c r="AC176" s="66"/>
      <c r="AD176" s="46" t="s">
        <v>156</v>
      </c>
      <c r="AE176" s="46"/>
      <c r="AF176" s="56" t="s">
        <v>203</v>
      </c>
      <c r="AG176" s="36">
        <f t="shared" ca="1" si="8"/>
        <v>47</v>
      </c>
    </row>
    <row r="177" spans="1:33" s="36" customFormat="1">
      <c r="A177" s="25">
        <f>IF(C177=0,"",SUBTOTAL(3,C$5:C177))</f>
        <v>173</v>
      </c>
      <c r="B177" s="86">
        <v>53</v>
      </c>
      <c r="C177" s="66" t="s">
        <v>1031</v>
      </c>
      <c r="D177" s="25" t="str">
        <f>VLOOKUP(C177,Sheet4!$A$1:$B$300,2,0)</f>
        <v>9214005774</v>
      </c>
      <c r="E177" s="67" t="s">
        <v>1032</v>
      </c>
      <c r="F177" s="98" t="str">
        <f>VLOOKUP(C177,'T5-26'!$C$125:$E$293,3,0)</f>
        <v>Lê Văn Gia</v>
      </c>
      <c r="G177" s="774">
        <f>VLOOKUP(C177,'chuyển xếp 2024'!$C$5:$W$328,17,0)</f>
        <v>5739000</v>
      </c>
      <c r="H177" s="774">
        <f>VLOOKUP(C177,'chuyển xếp 2024'!$C$5:$W$328,19,0)</f>
        <v>0</v>
      </c>
      <c r="I177" s="67" t="s">
        <v>32</v>
      </c>
      <c r="J177" s="63">
        <f t="shared" si="7"/>
        <v>1</v>
      </c>
      <c r="K177" s="63" t="s">
        <v>33</v>
      </c>
      <c r="L177" s="63" t="s">
        <v>34</v>
      </c>
      <c r="M177" s="67"/>
      <c r="N177" s="46" t="s">
        <v>671</v>
      </c>
      <c r="O177" s="106">
        <v>28011</v>
      </c>
      <c r="P177" s="107">
        <v>41761</v>
      </c>
      <c r="Q177" s="67" t="s">
        <v>36</v>
      </c>
      <c r="R177" s="56" t="s">
        <v>1033</v>
      </c>
      <c r="S177" s="56" t="str">
        <f t="shared" ca="1" si="9"/>
        <v xml:space="preserve">12 NĂM 3 THÁNG 17 NGÀY </v>
      </c>
      <c r="T177" s="523">
        <v>362525295</v>
      </c>
      <c r="U177" s="80" t="str">
        <f>VLOOKUP(C177,Sheet5!$B$2:$G$253,6,0)</f>
        <v>049076017643</v>
      </c>
      <c r="V177" s="80"/>
      <c r="W177" s="75">
        <v>41799</v>
      </c>
      <c r="X177" s="75"/>
      <c r="Y177" s="46" t="s">
        <v>232</v>
      </c>
      <c r="Z177" s="108" t="s">
        <v>1034</v>
      </c>
      <c r="AA177" s="46" t="s">
        <v>1035</v>
      </c>
      <c r="AB177" s="46"/>
      <c r="AC177" s="66"/>
      <c r="AD177" s="46" t="s">
        <v>156</v>
      </c>
      <c r="AE177" s="46"/>
      <c r="AF177" s="56" t="s">
        <v>203</v>
      </c>
      <c r="AG177" s="36">
        <f t="shared" ca="1" si="8"/>
        <v>49</v>
      </c>
    </row>
    <row r="178" spans="1:33" s="36" customFormat="1">
      <c r="A178" s="25">
        <f>IF(C178=0,"",SUBTOTAL(3,C$5:C178))</f>
        <v>174</v>
      </c>
      <c r="B178" s="86">
        <v>54</v>
      </c>
      <c r="C178" s="119" t="s">
        <v>1036</v>
      </c>
      <c r="D178" s="25" t="str">
        <f>VLOOKUP(C178,Sheet4!$A$1:$B$300,2,0)</f>
        <v>9210020037</v>
      </c>
      <c r="E178" s="120" t="s">
        <v>1037</v>
      </c>
      <c r="F178" s="98" t="str">
        <f>VLOOKUP(C178,'T5-26'!$C$125:$E$293,3,0)</f>
        <v>Nguyễn Thị Nhàn</v>
      </c>
      <c r="G178" s="774">
        <f>VLOOKUP(C178,'chuyển xếp 2024'!$C$5:$W$328,17,0)</f>
        <v>5739000</v>
      </c>
      <c r="H178" s="774">
        <f>VLOOKUP(C178,'chuyển xếp 2024'!$C$5:$W$328,19,0)</f>
        <v>0</v>
      </c>
      <c r="I178" s="63" t="s">
        <v>63</v>
      </c>
      <c r="J178" s="63">
        <f t="shared" si="7"/>
        <v>0</v>
      </c>
      <c r="K178" s="63" t="s">
        <v>33</v>
      </c>
      <c r="L178" s="63" t="s">
        <v>34</v>
      </c>
      <c r="M178" s="67"/>
      <c r="N178" s="46" t="s">
        <v>671</v>
      </c>
      <c r="O178" s="106">
        <v>29225</v>
      </c>
      <c r="P178" s="107">
        <v>40427</v>
      </c>
      <c r="Q178" s="67" t="s">
        <v>36</v>
      </c>
      <c r="R178" s="56" t="s">
        <v>1038</v>
      </c>
      <c r="S178" s="56" t="str">
        <f t="shared" ca="1" si="9"/>
        <v xml:space="preserve">15 NĂM 11 THÁNG 13 NGÀY </v>
      </c>
      <c r="T178" s="523">
        <v>172605493</v>
      </c>
      <c r="U178" s="80" t="str">
        <f>VLOOKUP(C178,Sheet5!$B$2:$G$253,6,0)</f>
        <v>038180008311</v>
      </c>
      <c r="V178" s="80"/>
      <c r="W178" s="75">
        <v>37151</v>
      </c>
      <c r="X178" s="75"/>
      <c r="Y178" s="46" t="s">
        <v>232</v>
      </c>
      <c r="Z178" s="108" t="s">
        <v>560</v>
      </c>
      <c r="AA178" s="46" t="s">
        <v>1039</v>
      </c>
      <c r="AB178" s="46"/>
      <c r="AC178" s="66"/>
      <c r="AD178" s="46" t="s">
        <v>156</v>
      </c>
      <c r="AE178" s="46"/>
      <c r="AF178" s="56" t="s">
        <v>203</v>
      </c>
      <c r="AG178" s="36">
        <f t="shared" ca="1" si="8"/>
        <v>46</v>
      </c>
    </row>
    <row r="179" spans="1:33" s="36" customFormat="1">
      <c r="A179" s="25">
        <f>IF(C179=0,"",SUBTOTAL(3,C$5:C179))</f>
        <v>175</v>
      </c>
      <c r="B179" s="86">
        <v>55</v>
      </c>
      <c r="C179" s="66" t="s">
        <v>1040</v>
      </c>
      <c r="D179" s="25" t="str">
        <f>VLOOKUP(C179,Sheet4!$A$1:$B$300,2,0)</f>
        <v>9215006896</v>
      </c>
      <c r="E179" s="67" t="s">
        <v>1041</v>
      </c>
      <c r="F179" s="98" t="str">
        <f>VLOOKUP(C179,'T5-26'!$C$125:$E$293,3,0)</f>
        <v>Trần Minh Tiến</v>
      </c>
      <c r="G179" s="774">
        <f>VLOOKUP(C179,'chuyển xếp 2024'!$C$5:$W$328,17,0)</f>
        <v>5739000</v>
      </c>
      <c r="H179" s="774">
        <f>VLOOKUP(C179,'chuyển xếp 2024'!$C$5:$W$328,19,0)</f>
        <v>0</v>
      </c>
      <c r="I179" s="67" t="s">
        <v>32</v>
      </c>
      <c r="J179" s="63">
        <f t="shared" si="7"/>
        <v>1</v>
      </c>
      <c r="K179" s="63" t="s">
        <v>33</v>
      </c>
      <c r="L179" s="63" t="s">
        <v>34</v>
      </c>
      <c r="M179" s="67"/>
      <c r="N179" s="46" t="s">
        <v>671</v>
      </c>
      <c r="O179" s="106">
        <v>33672</v>
      </c>
      <c r="P179" s="107">
        <v>42125</v>
      </c>
      <c r="Q179" s="67" t="s">
        <v>36</v>
      </c>
      <c r="R179" s="56" t="s">
        <v>1042</v>
      </c>
      <c r="S179" s="56" t="str">
        <f t="shared" ca="1" si="9"/>
        <v xml:space="preserve">11 NĂM 3 THÁNG 18 NGÀY </v>
      </c>
      <c r="T179" s="74" t="s">
        <v>1043</v>
      </c>
      <c r="U179" s="80" t="str">
        <f>VLOOKUP(C179,Sheet5!$B$2:$G$253,6,0)</f>
        <v>092092010075</v>
      </c>
      <c r="V179" s="80"/>
      <c r="W179" s="75"/>
      <c r="X179" s="75"/>
      <c r="Y179" s="46" t="s">
        <v>232</v>
      </c>
      <c r="Z179" s="108" t="s">
        <v>745</v>
      </c>
      <c r="AA179" s="46" t="s">
        <v>1044</v>
      </c>
      <c r="AB179" s="46"/>
      <c r="AC179" s="66"/>
      <c r="AD179" s="46" t="s">
        <v>156</v>
      </c>
      <c r="AE179" s="46"/>
      <c r="AF179" s="56" t="s">
        <v>203</v>
      </c>
      <c r="AG179" s="36">
        <f t="shared" ca="1" si="8"/>
        <v>34</v>
      </c>
    </row>
    <row r="180" spans="1:33" s="36" customFormat="1">
      <c r="A180" s="25">
        <f>IF(C180=0,"",SUBTOTAL(3,C$5:C180))</f>
        <v>176</v>
      </c>
      <c r="B180" s="86">
        <v>56</v>
      </c>
      <c r="C180" s="66" t="s">
        <v>1047</v>
      </c>
      <c r="D180" s="25" t="str">
        <f>VLOOKUP(C180,Sheet4!$A$1:$B$300,2,0)</f>
        <v>9215008057</v>
      </c>
      <c r="E180" s="67" t="s">
        <v>1048</v>
      </c>
      <c r="F180" s="98" t="str">
        <f>VLOOKUP(C180,'T5-26'!$C$125:$E$293,3,0)</f>
        <v>Nguyễn Văn Phúc</v>
      </c>
      <c r="G180" s="774">
        <f>VLOOKUP(C180,'chuyển xếp 2024'!$C$5:$W$328,17,0)</f>
        <v>5739000</v>
      </c>
      <c r="H180" s="774">
        <f>VLOOKUP(C180,'chuyển xếp 2024'!$C$5:$W$328,19,0)</f>
        <v>0</v>
      </c>
      <c r="I180" s="67" t="s">
        <v>32</v>
      </c>
      <c r="J180" s="63">
        <f t="shared" si="7"/>
        <v>1</v>
      </c>
      <c r="K180" s="63" t="s">
        <v>33</v>
      </c>
      <c r="L180" s="63" t="s">
        <v>34</v>
      </c>
      <c r="M180" s="67"/>
      <c r="N180" s="46" t="s">
        <v>671</v>
      </c>
      <c r="O180" s="106">
        <v>26299</v>
      </c>
      <c r="P180" s="107">
        <v>42186</v>
      </c>
      <c r="Q180" s="67" t="s">
        <v>36</v>
      </c>
      <c r="R180" s="56" t="s">
        <v>1049</v>
      </c>
      <c r="S180" s="56" t="str">
        <f t="shared" ca="1" si="9"/>
        <v xml:space="preserve">11 NĂM 1 THÁNG 18 NGÀY </v>
      </c>
      <c r="T180" s="523">
        <v>370690591</v>
      </c>
      <c r="U180" s="80" t="str">
        <f>VLOOKUP(C180,Sheet5!$B$2:$G$253,6,0)</f>
        <v>091072002468</v>
      </c>
      <c r="V180" s="80"/>
      <c r="W180" s="75">
        <v>40616</v>
      </c>
      <c r="X180" s="75"/>
      <c r="Y180" s="46" t="s">
        <v>232</v>
      </c>
      <c r="Z180" s="108" t="s">
        <v>1050</v>
      </c>
      <c r="AA180" s="46" t="s">
        <v>1051</v>
      </c>
      <c r="AB180" s="46"/>
      <c r="AC180" s="66"/>
      <c r="AD180" s="46" t="s">
        <v>156</v>
      </c>
      <c r="AE180" s="46"/>
      <c r="AF180" s="56" t="s">
        <v>203</v>
      </c>
      <c r="AG180" s="64">
        <f t="shared" ca="1" si="8"/>
        <v>54</v>
      </c>
    </row>
    <row r="181" spans="1:33" s="36" customFormat="1" ht="18.75" customHeight="1">
      <c r="A181" s="25">
        <f>IF(C181=0,"",SUBTOTAL(3,C$5:C181))</f>
        <v>177</v>
      </c>
      <c r="B181" s="86">
        <v>57</v>
      </c>
      <c r="C181" s="69" t="s">
        <v>1060</v>
      </c>
      <c r="D181" s="25" t="str">
        <f>VLOOKUP(C181,Sheet4!$A$1:$B$300,2,0)</f>
        <v>9208007847</v>
      </c>
      <c r="E181" s="98" t="s">
        <v>1061</v>
      </c>
      <c r="F181" s="98" t="str">
        <f>VLOOKUP(C181,'T5-26'!$C$125:$E$293,3,0)</f>
        <v>Bùi Quang Hoài</v>
      </c>
      <c r="G181" s="774">
        <f>VLOOKUP(C181,'chuyển xếp 2024'!$C$5:$W$328,17,0)</f>
        <v>6694000</v>
      </c>
      <c r="H181" s="774">
        <f>VLOOKUP(C181,'chuyển xếp 2024'!$C$5:$W$328,19,0)</f>
        <v>0</v>
      </c>
      <c r="I181" s="67" t="s">
        <v>32</v>
      </c>
      <c r="J181" s="63">
        <f t="shared" si="7"/>
        <v>1</v>
      </c>
      <c r="K181" s="63" t="s">
        <v>33</v>
      </c>
      <c r="L181" s="63" t="s">
        <v>34</v>
      </c>
      <c r="M181" s="67"/>
      <c r="N181" s="46" t="s">
        <v>671</v>
      </c>
      <c r="O181" s="106">
        <v>28969</v>
      </c>
      <c r="P181" s="107">
        <v>39522</v>
      </c>
      <c r="Q181" s="97" t="s">
        <v>36</v>
      </c>
      <c r="R181" s="56" t="s">
        <v>1062</v>
      </c>
      <c r="S181" s="56" t="str">
        <f t="shared" ca="1" si="9"/>
        <v xml:space="preserve">18 NĂM 5 THÁNG 4 NGÀY </v>
      </c>
      <c r="T181" s="523" t="s">
        <v>1063</v>
      </c>
      <c r="U181" s="80" t="str">
        <f>VLOOKUP(C181,Sheet5!$B$2:$G$253,6,0)</f>
        <v>045079000007</v>
      </c>
      <c r="V181" s="80"/>
      <c r="W181" s="75">
        <v>42160</v>
      </c>
      <c r="X181" s="75"/>
      <c r="Y181" s="46" t="s">
        <v>232</v>
      </c>
      <c r="Z181" s="108" t="s">
        <v>1064</v>
      </c>
      <c r="AA181" s="46" t="s">
        <v>1065</v>
      </c>
      <c r="AB181" s="46"/>
      <c r="AC181" s="66"/>
      <c r="AD181" s="97" t="s">
        <v>156</v>
      </c>
      <c r="AE181" s="97"/>
      <c r="AF181" s="56" t="s">
        <v>1055</v>
      </c>
      <c r="AG181" s="36">
        <f t="shared" ca="1" si="8"/>
        <v>47</v>
      </c>
    </row>
    <row r="182" spans="1:33" s="36" customFormat="1">
      <c r="A182" s="25">
        <f>IF(C182=0,"",SUBTOTAL(3,C$5:C182))</f>
        <v>178</v>
      </c>
      <c r="B182" s="86">
        <v>58</v>
      </c>
      <c r="C182" s="66" t="s">
        <v>1066</v>
      </c>
      <c r="D182" s="25" t="str">
        <f>VLOOKUP(C182,Sheet4!$A$1:$B$300,2,0)</f>
        <v>5400003677</v>
      </c>
      <c r="E182" s="67" t="s">
        <v>1067</v>
      </c>
      <c r="F182" s="98" t="str">
        <f>VLOOKUP(C182,'T5-26'!$C$125:$E$293,3,0)</f>
        <v>Trần Thị Thu Hồng</v>
      </c>
      <c r="G182" s="774">
        <f>VLOOKUP(C182,'chuyển xếp 2024'!$C$5:$W$328,17,0)</f>
        <v>5739000</v>
      </c>
      <c r="H182" s="774">
        <f>VLOOKUP(C182,'chuyển xếp 2024'!$C$5:$W$328,19,0)</f>
        <v>0</v>
      </c>
      <c r="I182" s="63" t="s">
        <v>63</v>
      </c>
      <c r="J182" s="63">
        <f t="shared" si="7"/>
        <v>0</v>
      </c>
      <c r="K182" s="63" t="s">
        <v>33</v>
      </c>
      <c r="L182" s="63" t="s">
        <v>34</v>
      </c>
      <c r="M182" s="67"/>
      <c r="N182" s="46" t="s">
        <v>671</v>
      </c>
      <c r="O182" s="75">
        <v>28578</v>
      </c>
      <c r="P182" s="75">
        <v>43647</v>
      </c>
      <c r="Q182" s="97" t="s">
        <v>36</v>
      </c>
      <c r="R182" s="67" t="s">
        <v>1068</v>
      </c>
      <c r="S182" s="56" t="str">
        <f t="shared" ca="1" si="9"/>
        <v xml:space="preserve">7 NĂM 1 THÁNG 18 NGÀY </v>
      </c>
      <c r="T182" s="523" t="s">
        <v>1069</v>
      </c>
      <c r="U182" s="80" t="str">
        <f>VLOOKUP(C182,Sheet5!$B$2:$G$253,6,0)</f>
        <v>092178012261</v>
      </c>
      <c r="V182" s="80"/>
      <c r="W182" s="75">
        <v>40906</v>
      </c>
      <c r="X182" s="75"/>
      <c r="Y182" s="46" t="s">
        <v>232</v>
      </c>
      <c r="Z182" s="108" t="s">
        <v>1070</v>
      </c>
      <c r="AA182" s="46" t="s">
        <v>1070</v>
      </c>
      <c r="AB182" s="46"/>
      <c r="AC182" s="66"/>
      <c r="AD182" s="97" t="s">
        <v>156</v>
      </c>
      <c r="AE182" s="97"/>
      <c r="AF182" s="56" t="s">
        <v>1055</v>
      </c>
      <c r="AG182" s="36">
        <f t="shared" ca="1" si="8"/>
        <v>48</v>
      </c>
    </row>
    <row r="183" spans="1:33" s="916" customFormat="1" ht="20.25" customHeight="1">
      <c r="A183" s="903">
        <f>IF(C183=0,"",SUBTOTAL(3,C$5:C183))</f>
        <v>179</v>
      </c>
      <c r="B183" s="86">
        <v>59</v>
      </c>
      <c r="C183" s="915" t="s">
        <v>1071</v>
      </c>
      <c r="D183" s="903" t="str">
        <f>VLOOKUP(C183,Sheet4!$A$1:$B$300,2,0)</f>
        <v>9223163453</v>
      </c>
      <c r="E183" s="892" t="s">
        <v>1072</v>
      </c>
      <c r="F183" s="98" t="str">
        <f>VLOOKUP(C183,'T5-26'!$C$125:$E$293,3,0)</f>
        <v>Võ Thị Út</v>
      </c>
      <c r="G183" s="774">
        <f>VLOOKUP(C183,'chuyển xếp 2024'!$C$5:$W$328,17,0)</f>
        <v>5739000</v>
      </c>
      <c r="H183" s="889">
        <f>VLOOKUP(C183,'chuyển xếp 2024'!$C$5:$W$328,19,0)</f>
        <v>0</v>
      </c>
      <c r="I183" s="906" t="s">
        <v>63</v>
      </c>
      <c r="J183" s="63">
        <f t="shared" si="7"/>
        <v>0</v>
      </c>
      <c r="K183" s="906" t="s">
        <v>33</v>
      </c>
      <c r="L183" s="906" t="s">
        <v>34</v>
      </c>
      <c r="M183" s="892"/>
      <c r="N183" s="907" t="s">
        <v>671</v>
      </c>
      <c r="O183" s="913">
        <v>28126</v>
      </c>
      <c r="P183" s="913">
        <v>43647</v>
      </c>
      <c r="Q183" s="917" t="s">
        <v>36</v>
      </c>
      <c r="R183" s="892" t="s">
        <v>1073</v>
      </c>
      <c r="S183" s="910" t="str">
        <f t="shared" ca="1" si="9"/>
        <v xml:space="preserve">7 NĂM 1 THÁNG 18 NGÀY </v>
      </c>
      <c r="T183" s="911" t="s">
        <v>1074</v>
      </c>
      <c r="U183" s="912" t="str">
        <f>VLOOKUP(C183,Sheet5!$B$2:$G$253,6,0)</f>
        <v>092177002007</v>
      </c>
      <c r="V183" s="912"/>
      <c r="W183" s="913">
        <v>42886</v>
      </c>
      <c r="X183" s="913"/>
      <c r="Y183" s="907" t="s">
        <v>232</v>
      </c>
      <c r="Z183" s="914" t="s">
        <v>1075</v>
      </c>
      <c r="AA183" s="907" t="s">
        <v>1076</v>
      </c>
      <c r="AB183" s="907"/>
      <c r="AC183" s="915"/>
      <c r="AD183" s="917" t="s">
        <v>156</v>
      </c>
      <c r="AE183" s="917"/>
      <c r="AF183" s="910" t="s">
        <v>1055</v>
      </c>
      <c r="AG183" s="916">
        <f t="shared" ca="1" si="8"/>
        <v>49</v>
      </c>
    </row>
    <row r="184" spans="1:33" s="916" customFormat="1">
      <c r="A184" s="903">
        <f>IF(C184=0,"",SUBTOTAL(3,C$5:C184))</f>
        <v>180</v>
      </c>
      <c r="B184" s="86">
        <v>60</v>
      </c>
      <c r="C184" s="915" t="s">
        <v>1077</v>
      </c>
      <c r="D184" s="903" t="str">
        <f>VLOOKUP(C184,Sheet4!$A$1:$B$300,2,0)</f>
        <v>9221713834</v>
      </c>
      <c r="E184" s="892" t="s">
        <v>1078</v>
      </c>
      <c r="F184" s="98" t="str">
        <f>VLOOKUP(C184,'T5-26'!$C$125:$E$293,3,0)</f>
        <v>Phạm Thị Lời</v>
      </c>
      <c r="G184" s="774">
        <f>VLOOKUP(C184,'chuyển xếp 2024'!$C$5:$W$328,17,0)</f>
        <v>5739000</v>
      </c>
      <c r="H184" s="889">
        <f>VLOOKUP(C184,'chuyển xếp 2024'!$C$5:$W$328,19,0)</f>
        <v>0</v>
      </c>
      <c r="I184" s="906" t="s">
        <v>63</v>
      </c>
      <c r="J184" s="63">
        <f t="shared" si="7"/>
        <v>0</v>
      </c>
      <c r="K184" s="906" t="s">
        <v>33</v>
      </c>
      <c r="L184" s="906" t="s">
        <v>34</v>
      </c>
      <c r="M184" s="892"/>
      <c r="N184" s="907" t="s">
        <v>671</v>
      </c>
      <c r="O184" s="913">
        <v>27760</v>
      </c>
      <c r="P184" s="913">
        <v>43647</v>
      </c>
      <c r="Q184" s="917" t="s">
        <v>36</v>
      </c>
      <c r="R184" s="892" t="s">
        <v>1079</v>
      </c>
      <c r="S184" s="910" t="str">
        <f t="shared" ca="1" si="9"/>
        <v xml:space="preserve">7 NĂM 1 THÁNG 18 NGÀY </v>
      </c>
      <c r="T184" s="907">
        <v>92176003054</v>
      </c>
      <c r="U184" s="912" t="str">
        <f>VLOOKUP(C184,Sheet5!$B$2:$G$253,6,0)</f>
        <v>092176003054</v>
      </c>
      <c r="V184" s="912"/>
      <c r="W184" s="913">
        <v>43458</v>
      </c>
      <c r="X184" s="913"/>
      <c r="Y184" s="907" t="s">
        <v>232</v>
      </c>
      <c r="Z184" s="914" t="s">
        <v>1080</v>
      </c>
      <c r="AA184" s="907" t="s">
        <v>1081</v>
      </c>
      <c r="AB184" s="907"/>
      <c r="AC184" s="915"/>
      <c r="AD184" s="917" t="s">
        <v>156</v>
      </c>
      <c r="AE184" s="917"/>
      <c r="AF184" s="910" t="s">
        <v>1055</v>
      </c>
      <c r="AG184" s="916">
        <f t="shared" ca="1" si="8"/>
        <v>50</v>
      </c>
    </row>
    <row r="185" spans="1:33" s="36" customFormat="1">
      <c r="A185" s="25">
        <f>IF(C185=0,"",SUBTOTAL(3,C$5:C185))</f>
        <v>181</v>
      </c>
      <c r="B185" s="86">
        <v>61</v>
      </c>
      <c r="C185" s="66" t="s">
        <v>1092</v>
      </c>
      <c r="D185" s="25" t="str">
        <f>VLOOKUP(C185,Sheet4!$A$1:$B$300,2,0)</f>
        <v>9321583865</v>
      </c>
      <c r="E185" s="67" t="s">
        <v>1093</v>
      </c>
      <c r="F185" s="98" t="str">
        <f>VLOOKUP(C185,'T5-26'!$C$125:$E$293,3,0)</f>
        <v>Lê Văn Phúc</v>
      </c>
      <c r="G185" s="774">
        <f>VLOOKUP(C185,'chuyển xếp 2024'!$C$5:$W$328,17,0)</f>
        <v>5739000</v>
      </c>
      <c r="H185" s="774">
        <f>VLOOKUP(C185,'chuyển xếp 2024'!$C$5:$W$328,19,0)</f>
        <v>0</v>
      </c>
      <c r="I185" s="67" t="s">
        <v>32</v>
      </c>
      <c r="J185" s="63">
        <f t="shared" si="7"/>
        <v>1</v>
      </c>
      <c r="K185" s="63" t="s">
        <v>33</v>
      </c>
      <c r="L185" s="63" t="s">
        <v>34</v>
      </c>
      <c r="M185" s="67"/>
      <c r="N185" s="67" t="s">
        <v>671</v>
      </c>
      <c r="O185" s="75">
        <v>30317</v>
      </c>
      <c r="P185" s="75">
        <v>43647</v>
      </c>
      <c r="Q185" s="97" t="s">
        <v>36</v>
      </c>
      <c r="R185" s="67" t="s">
        <v>1094</v>
      </c>
      <c r="S185" s="56" t="str">
        <f t="shared" ca="1" si="9"/>
        <v xml:space="preserve">7 NĂM 1 THÁNG 18 NGÀY </v>
      </c>
      <c r="T185" s="46">
        <v>364001906</v>
      </c>
      <c r="U185" s="80" t="str">
        <f>VLOOKUP(C185,Sheet5!$B$2:$G$253,6,0)</f>
        <v>093080006477</v>
      </c>
      <c r="V185" s="80"/>
      <c r="W185" s="75">
        <v>42087</v>
      </c>
      <c r="X185" s="75"/>
      <c r="Y185" s="46" t="s">
        <v>232</v>
      </c>
      <c r="Z185" s="108" t="s">
        <v>1095</v>
      </c>
      <c r="AA185" s="46" t="s">
        <v>1096</v>
      </c>
      <c r="AB185" s="46"/>
      <c r="AC185" s="66"/>
      <c r="AD185" s="97" t="s">
        <v>156</v>
      </c>
      <c r="AE185" s="97"/>
      <c r="AF185" s="56" t="s">
        <v>1055</v>
      </c>
      <c r="AG185" s="36">
        <f t="shared" ca="1" si="8"/>
        <v>43</v>
      </c>
    </row>
    <row r="186" spans="1:33" s="36" customFormat="1">
      <c r="A186" s="25">
        <f>IF(C186=0,"",SUBTOTAL(3,C$5:C186))</f>
        <v>182</v>
      </c>
      <c r="B186" s="86">
        <v>62</v>
      </c>
      <c r="C186" s="66" t="s">
        <v>1099</v>
      </c>
      <c r="D186" s="25" t="str">
        <f>VLOOKUP(C186,Sheet4!$A$1:$B$300,2,0)</f>
        <v>9321558753</v>
      </c>
      <c r="E186" s="67" t="s">
        <v>1100</v>
      </c>
      <c r="F186" s="98" t="str">
        <f>VLOOKUP(C186,'T5-26'!$C$125:$E$293,3,0)</f>
        <v>Nguyễn Bình Em</v>
      </c>
      <c r="G186" s="774">
        <f>VLOOKUP(C186,'chuyển xếp 2024'!$C$5:$W$328,17,0)</f>
        <v>5739000</v>
      </c>
      <c r="H186" s="774">
        <f>VLOOKUP(C186,'chuyển xếp 2024'!$C$5:$W$328,19,0)</f>
        <v>0</v>
      </c>
      <c r="I186" s="67" t="s">
        <v>32</v>
      </c>
      <c r="J186" s="63">
        <f t="shared" si="7"/>
        <v>1</v>
      </c>
      <c r="K186" s="63" t="s">
        <v>33</v>
      </c>
      <c r="L186" s="63" t="s">
        <v>34</v>
      </c>
      <c r="M186" s="67"/>
      <c r="N186" s="67" t="s">
        <v>671</v>
      </c>
      <c r="O186" s="75">
        <v>26764</v>
      </c>
      <c r="P186" s="75">
        <v>43647</v>
      </c>
      <c r="Q186" s="97" t="s">
        <v>36</v>
      </c>
      <c r="R186" s="67" t="s">
        <v>1101</v>
      </c>
      <c r="S186" s="56" t="str">
        <f t="shared" ca="1" si="9"/>
        <v xml:space="preserve">7 NĂM 1 THÁNG 18 NGÀY </v>
      </c>
      <c r="T186" s="46">
        <v>92176003054</v>
      </c>
      <c r="U186" s="80" t="str">
        <f>VLOOKUP(C186,Sheet5!$B$2:$G$253,6,0)</f>
        <v>093073006649</v>
      </c>
      <c r="V186" s="80"/>
      <c r="W186" s="75">
        <v>43458</v>
      </c>
      <c r="X186" s="75"/>
      <c r="Y186" s="46" t="s">
        <v>232</v>
      </c>
      <c r="Z186" s="108" t="s">
        <v>1102</v>
      </c>
      <c r="AA186" s="46" t="s">
        <v>1103</v>
      </c>
      <c r="AB186" s="46"/>
      <c r="AC186" s="66"/>
      <c r="AD186" s="97" t="s">
        <v>156</v>
      </c>
      <c r="AE186" s="97"/>
      <c r="AF186" s="56" t="s">
        <v>1055</v>
      </c>
      <c r="AG186" s="36">
        <f t="shared" ca="1" si="8"/>
        <v>53</v>
      </c>
    </row>
    <row r="187" spans="1:33" s="624" customFormat="1">
      <c r="A187" s="25">
        <f>IF(C187=0,"",SUBTOTAL(3,C$5:C187))</f>
        <v>183</v>
      </c>
      <c r="B187" s="86">
        <v>63</v>
      </c>
      <c r="C187" s="66" t="s">
        <v>1104</v>
      </c>
      <c r="D187" s="25" t="str">
        <f>VLOOKUP(C187,Sheet4!$A$1:$B$300,2,0)</f>
        <v>9222918749</v>
      </c>
      <c r="E187" s="46" t="s">
        <v>1105</v>
      </c>
      <c r="F187" s="98" t="str">
        <f>VLOOKUP(C187,'T5-26'!$C$125:$E$293,3,0)</f>
        <v>Trần Thị Thu Cúc</v>
      </c>
      <c r="G187" s="774">
        <f>VLOOKUP(C187,'chuyển xếp 2024'!$C$5:$W$328,17,0)</f>
        <v>5314000</v>
      </c>
      <c r="H187" s="774">
        <f>VLOOKUP(C187,'chuyển xếp 2024'!$C$5:$W$328,19,0)</f>
        <v>0</v>
      </c>
      <c r="I187" s="63" t="s">
        <v>63</v>
      </c>
      <c r="J187" s="63">
        <f t="shared" si="7"/>
        <v>0</v>
      </c>
      <c r="K187" s="56" t="s">
        <v>33</v>
      </c>
      <c r="L187" s="56" t="s">
        <v>34</v>
      </c>
      <c r="M187" s="46"/>
      <c r="N187" s="46" t="s">
        <v>671</v>
      </c>
      <c r="O187" s="75">
        <v>29600</v>
      </c>
      <c r="P187" s="75">
        <v>43892</v>
      </c>
      <c r="Q187" s="97" t="s">
        <v>36</v>
      </c>
      <c r="R187" s="46" t="s">
        <v>1106</v>
      </c>
      <c r="S187" s="56" t="str">
        <f t="shared" ca="1" si="9"/>
        <v xml:space="preserve">6 NĂM 5 THÁNG 17 NGÀY </v>
      </c>
      <c r="T187" s="523" t="s">
        <v>1107</v>
      </c>
      <c r="U187" s="80" t="str">
        <f>VLOOKUP(C187,Sheet5!$B$2:$G$253,6,0)</f>
        <v>092181010807</v>
      </c>
      <c r="V187" s="80"/>
      <c r="W187" s="75">
        <v>39573</v>
      </c>
      <c r="X187" s="75"/>
      <c r="Y187" s="46" t="s">
        <v>232</v>
      </c>
      <c r="Z187" s="108" t="s">
        <v>1108</v>
      </c>
      <c r="AA187" s="46" t="s">
        <v>1109</v>
      </c>
      <c r="AB187" s="46"/>
      <c r="AC187" s="66"/>
      <c r="AD187" s="46" t="s">
        <v>156</v>
      </c>
      <c r="AE187" s="46"/>
      <c r="AF187" s="56" t="s">
        <v>1055</v>
      </c>
      <c r="AG187" s="36">
        <f t="shared" ca="1" si="8"/>
        <v>45</v>
      </c>
    </row>
    <row r="188" spans="1:33" s="624" customFormat="1">
      <c r="A188" s="25">
        <f>IF(C188=0,"",SUBTOTAL(3,C$5:C188))</f>
        <v>184</v>
      </c>
      <c r="B188" s="86">
        <v>64</v>
      </c>
      <c r="C188" s="66" t="s">
        <v>1110</v>
      </c>
      <c r="D188" s="25" t="str">
        <f>VLOOKUP(C188,Sheet4!$A$1:$B$300,2,0)</f>
        <v>9208010007</v>
      </c>
      <c r="E188" s="46" t="s">
        <v>1111</v>
      </c>
      <c r="F188" s="98" t="str">
        <f>VLOOKUP(C188,'T5-26'!$C$125:$E$293,3,0)</f>
        <v>Lương Văn Lập</v>
      </c>
      <c r="G188" s="774">
        <f>VLOOKUP(C188,'chuyển xếp 2024'!$C$5:$W$328,17,0)</f>
        <v>5314000</v>
      </c>
      <c r="H188" s="774">
        <f>VLOOKUP(C188,'chuyển xếp 2024'!$C$5:$W$328,19,0)</f>
        <v>0</v>
      </c>
      <c r="I188" s="46" t="s">
        <v>32</v>
      </c>
      <c r="J188" s="63">
        <f t="shared" si="7"/>
        <v>1</v>
      </c>
      <c r="K188" s="56" t="s">
        <v>33</v>
      </c>
      <c r="L188" s="56" t="s">
        <v>34</v>
      </c>
      <c r="M188" s="46"/>
      <c r="N188" s="46" t="s">
        <v>671</v>
      </c>
      <c r="O188" s="57">
        <v>27395</v>
      </c>
      <c r="P188" s="75">
        <v>43892</v>
      </c>
      <c r="Q188" s="97" t="s">
        <v>36</v>
      </c>
      <c r="R188" s="46" t="s">
        <v>1113</v>
      </c>
      <c r="S188" s="626" t="str">
        <f t="shared" ca="1" si="9"/>
        <v xml:space="preserve">6 NĂM 5 THÁNG 17 NGÀY </v>
      </c>
      <c r="T188" s="523" t="s">
        <v>1114</v>
      </c>
      <c r="U188" s="80" t="str">
        <f>VLOOKUP(C188,Sheet5!$B$2:$G$253,6,0)</f>
        <v>092075010530</v>
      </c>
      <c r="V188" s="80"/>
      <c r="W188" s="108">
        <v>41303</v>
      </c>
      <c r="X188" s="108"/>
      <c r="Y188" s="46" t="s">
        <v>232</v>
      </c>
      <c r="Z188" s="108" t="s">
        <v>1115</v>
      </c>
      <c r="AA188" s="108" t="s">
        <v>1116</v>
      </c>
      <c r="AB188" s="886"/>
      <c r="AC188" s="368"/>
      <c r="AD188" s="887" t="s">
        <v>156</v>
      </c>
      <c r="AE188" s="888"/>
      <c r="AF188" s="56" t="s">
        <v>1055</v>
      </c>
      <c r="AG188" s="36">
        <f t="shared" ca="1" si="8"/>
        <v>51</v>
      </c>
    </row>
    <row r="189" spans="1:33" s="624" customFormat="1">
      <c r="A189" s="25">
        <f>IF(C189=0,"",SUBTOTAL(3,C$5:C189))</f>
        <v>185</v>
      </c>
      <c r="B189" s="86">
        <v>65</v>
      </c>
      <c r="C189" s="66" t="s">
        <v>1131</v>
      </c>
      <c r="D189" s="25" t="str">
        <f>VLOOKUP(C189,Sheet4!$A$1:$B$300,2,0)</f>
        <v>9222736590</v>
      </c>
      <c r="E189" s="46" t="s">
        <v>1132</v>
      </c>
      <c r="F189" s="98" t="str">
        <f>VLOOKUP(C189,'T5-26'!$C$125:$E$293,3,0)</f>
        <v>Nguyễn Thị Kiều Ngân</v>
      </c>
      <c r="G189" s="774">
        <f>VLOOKUP(C189,'chuyển xếp 2024'!$C$5:$W$328,17,0)</f>
        <v>5314000</v>
      </c>
      <c r="H189" s="774">
        <f>VLOOKUP(C189,'chuyển xếp 2024'!$C$5:$W$328,19,0)</f>
        <v>0</v>
      </c>
      <c r="I189" s="46" t="s">
        <v>63</v>
      </c>
      <c r="J189" s="63">
        <f t="shared" si="7"/>
        <v>0</v>
      </c>
      <c r="K189" s="56" t="s">
        <v>33</v>
      </c>
      <c r="L189" s="56" t="s">
        <v>34</v>
      </c>
      <c r="M189" s="46"/>
      <c r="N189" s="46" t="s">
        <v>671</v>
      </c>
      <c r="O189" s="57">
        <v>36727</v>
      </c>
      <c r="P189" s="75">
        <v>44641</v>
      </c>
      <c r="Q189" s="97" t="s">
        <v>36</v>
      </c>
      <c r="R189" s="56" t="s">
        <v>1133</v>
      </c>
      <c r="S189" s="626" t="str">
        <f t="shared" ca="1" si="9"/>
        <v xml:space="preserve">4 NĂM 4 THÁNG 29 NGÀY </v>
      </c>
      <c r="T189" s="74" t="s">
        <v>1134</v>
      </c>
      <c r="U189" s="80" t="str">
        <f>VLOOKUP(C189,Sheet5!$B$2:$G$253,6,0)</f>
        <v>092300001623</v>
      </c>
      <c r="V189" s="80"/>
      <c r="W189" s="108">
        <v>44421</v>
      </c>
      <c r="X189" s="108"/>
      <c r="Y189" s="46" t="s">
        <v>232</v>
      </c>
      <c r="Z189" s="627" t="s">
        <v>2660</v>
      </c>
      <c r="AA189" s="627" t="s">
        <v>1135</v>
      </c>
      <c r="AB189" s="627"/>
      <c r="AC189" s="628" t="s">
        <v>1136</v>
      </c>
      <c r="AD189" s="108" t="s">
        <v>156</v>
      </c>
      <c r="AE189" s="108"/>
      <c r="AF189" s="56" t="s">
        <v>1055</v>
      </c>
      <c r="AG189" s="36">
        <f t="shared" ca="1" si="8"/>
        <v>26</v>
      </c>
    </row>
    <row r="190" spans="1:33" s="624" customFormat="1">
      <c r="A190" s="25">
        <f>IF(C190=0,"",SUBTOTAL(3,C$5:C190))</f>
        <v>186</v>
      </c>
      <c r="B190" s="86">
        <v>66</v>
      </c>
      <c r="C190" s="66" t="s">
        <v>1140</v>
      </c>
      <c r="D190" s="25" t="str">
        <f>VLOOKUP(C190,Sheet4!$A$1:$B$300,2,0)</f>
        <v>9210016739</v>
      </c>
      <c r="E190" s="46" t="s">
        <v>1141</v>
      </c>
      <c r="F190" s="98" t="str">
        <f>VLOOKUP(C190,'T5-26'!$C$125:$E$293,3,0)</f>
        <v>Nguyễn Đặng Hồng Trâm</v>
      </c>
      <c r="G190" s="774">
        <f>VLOOKUP(C190,'chuyển xếp 2024'!$C$5:$W$328,17,0)</f>
        <v>5314000</v>
      </c>
      <c r="H190" s="774">
        <f>VLOOKUP(C190,'chuyển xếp 2024'!$C$5:$W$328,19,0)</f>
        <v>0</v>
      </c>
      <c r="I190" s="46" t="s">
        <v>63</v>
      </c>
      <c r="J190" s="63">
        <f t="shared" si="7"/>
        <v>0</v>
      </c>
      <c r="K190" s="56" t="s">
        <v>33</v>
      </c>
      <c r="L190" s="56" t="s">
        <v>34</v>
      </c>
      <c r="M190" s="46"/>
      <c r="N190" s="46" t="s">
        <v>671</v>
      </c>
      <c r="O190" s="57">
        <v>31613</v>
      </c>
      <c r="P190" s="75">
        <v>44641</v>
      </c>
      <c r="Q190" s="97" t="s">
        <v>36</v>
      </c>
      <c r="R190" s="56" t="s">
        <v>1142</v>
      </c>
      <c r="S190" s="626" t="str">
        <f t="shared" ca="1" si="9"/>
        <v xml:space="preserve">4 NĂM 4 THÁNG 29 NGÀY </v>
      </c>
      <c r="T190" s="74" t="s">
        <v>1143</v>
      </c>
      <c r="U190" s="80" t="str">
        <f>VLOOKUP(C190,Sheet5!$B$2:$G$253,6,0)</f>
        <v>092186002170</v>
      </c>
      <c r="V190" s="80"/>
      <c r="W190" s="108">
        <v>42850</v>
      </c>
      <c r="X190" s="108"/>
      <c r="Y190" s="46" t="s">
        <v>232</v>
      </c>
      <c r="Z190" s="627" t="s">
        <v>2661</v>
      </c>
      <c r="AA190" s="627" t="s">
        <v>1144</v>
      </c>
      <c r="AB190" s="627"/>
      <c r="AC190" s="628" t="s">
        <v>1145</v>
      </c>
      <c r="AD190" s="108" t="s">
        <v>156</v>
      </c>
      <c r="AE190" s="108"/>
      <c r="AF190" s="56" t="s">
        <v>1055</v>
      </c>
      <c r="AG190" s="36">
        <f t="shared" ca="1" si="8"/>
        <v>40</v>
      </c>
    </row>
    <row r="191" spans="1:33" s="624" customFormat="1">
      <c r="A191" s="25">
        <f>IF(C191=0,"",SUBTOTAL(3,C$5:C191))</f>
        <v>187</v>
      </c>
      <c r="B191" s="86">
        <v>67</v>
      </c>
      <c r="C191" s="66" t="s">
        <v>1149</v>
      </c>
      <c r="D191" s="25" t="str">
        <f>VLOOKUP(C191,Sheet4!$A$1:$B$300,2,0)</f>
        <v>9223011832</v>
      </c>
      <c r="E191" s="46" t="s">
        <v>1150</v>
      </c>
      <c r="F191" s="98" t="str">
        <f>VLOOKUP(C191,'T5-26'!$C$125:$E$293,3,0)</f>
        <v>Lê Thanh Nhường</v>
      </c>
      <c r="G191" s="774">
        <f>VLOOKUP(C191,'chuyển xếp 2024'!$C$5:$W$328,17,0)</f>
        <v>5314000</v>
      </c>
      <c r="H191" s="774">
        <f>VLOOKUP(C191,'chuyển xếp 2024'!$C$5:$W$328,19,0)</f>
        <v>0</v>
      </c>
      <c r="I191" s="46" t="s">
        <v>32</v>
      </c>
      <c r="J191" s="63">
        <f t="shared" si="7"/>
        <v>1</v>
      </c>
      <c r="K191" s="56" t="s">
        <v>33</v>
      </c>
      <c r="L191" s="56" t="s">
        <v>34</v>
      </c>
      <c r="M191" s="46"/>
      <c r="N191" s="46" t="s">
        <v>671</v>
      </c>
      <c r="O191" s="57">
        <v>28856</v>
      </c>
      <c r="P191" s="75">
        <v>44641</v>
      </c>
      <c r="Q191" s="97" t="s">
        <v>36</v>
      </c>
      <c r="R191" s="56" t="s">
        <v>1151</v>
      </c>
      <c r="S191" s="626" t="str">
        <f t="shared" ca="1" si="9"/>
        <v xml:space="preserve">4 NĂM 4 THÁNG 29 NGÀY </v>
      </c>
      <c r="T191" s="74" t="s">
        <v>1152</v>
      </c>
      <c r="U191" s="80" t="str">
        <f>VLOOKUP(C191,Sheet5!$B$2:$G$253,6,0)</f>
        <v>092079005165</v>
      </c>
      <c r="V191" s="80"/>
      <c r="W191" s="108">
        <v>44417</v>
      </c>
      <c r="X191" s="108"/>
      <c r="Y191" s="46" t="s">
        <v>232</v>
      </c>
      <c r="Z191" s="627" t="s">
        <v>2662</v>
      </c>
      <c r="AA191" s="627" t="s">
        <v>1153</v>
      </c>
      <c r="AB191" s="627"/>
      <c r="AC191" s="628" t="s">
        <v>1154</v>
      </c>
      <c r="AD191" s="108" t="s">
        <v>156</v>
      </c>
      <c r="AE191" s="108"/>
      <c r="AF191" s="56" t="s">
        <v>1055</v>
      </c>
      <c r="AG191" s="36">
        <f t="shared" ca="1" si="8"/>
        <v>47</v>
      </c>
    </row>
    <row r="192" spans="1:33" s="624" customFormat="1">
      <c r="A192" s="25">
        <f>IF(C192=0,"",SUBTOTAL(3,C$5:C192))</f>
        <v>188</v>
      </c>
      <c r="B192" s="86">
        <v>68</v>
      </c>
      <c r="C192" s="66" t="s">
        <v>1155</v>
      </c>
      <c r="D192" s="25" t="str">
        <f>VLOOKUP(C192,Sheet4!$A$1:$B$300,2,0)</f>
        <v>9222708767</v>
      </c>
      <c r="E192" s="46" t="s">
        <v>1156</v>
      </c>
      <c r="F192" s="98" t="str">
        <f>VLOOKUP(C192,'T5-26'!$C$125:$E$293,3,0)</f>
        <v>Võ Văn Hận</v>
      </c>
      <c r="G192" s="774">
        <f>VLOOKUP(C192,'chuyển xếp 2024'!$C$5:$W$328,17,0)</f>
        <v>5314000</v>
      </c>
      <c r="H192" s="774">
        <f>VLOOKUP(C192,'chuyển xếp 2024'!$C$5:$W$328,19,0)</f>
        <v>0</v>
      </c>
      <c r="I192" s="46" t="s">
        <v>32</v>
      </c>
      <c r="J192" s="63">
        <f t="shared" si="7"/>
        <v>1</v>
      </c>
      <c r="K192" s="56" t="s">
        <v>33</v>
      </c>
      <c r="L192" s="56" t="s">
        <v>34</v>
      </c>
      <c r="M192" s="46"/>
      <c r="N192" s="46" t="s">
        <v>671</v>
      </c>
      <c r="O192" s="57">
        <v>34806</v>
      </c>
      <c r="P192" s="75">
        <v>44641</v>
      </c>
      <c r="Q192" s="97" t="s">
        <v>36</v>
      </c>
      <c r="R192" s="56" t="s">
        <v>1157</v>
      </c>
      <c r="S192" s="626" t="str">
        <f t="shared" ca="1" si="9"/>
        <v xml:space="preserve">4 NĂM 4 THÁNG 29 NGÀY </v>
      </c>
      <c r="T192" s="74" t="s">
        <v>1158</v>
      </c>
      <c r="U192" s="80" t="str">
        <f>VLOOKUP(C192,Sheet5!$B$2:$G$253,6,0)</f>
        <v>092095001414</v>
      </c>
      <c r="V192" s="80"/>
      <c r="W192" s="108">
        <v>42678</v>
      </c>
      <c r="X192" s="108"/>
      <c r="Y192" s="46" t="s">
        <v>232</v>
      </c>
      <c r="Z192" s="627" t="s">
        <v>2663</v>
      </c>
      <c r="AA192" s="627" t="s">
        <v>1159</v>
      </c>
      <c r="AB192" s="627"/>
      <c r="AC192" s="628" t="s">
        <v>1160</v>
      </c>
      <c r="AD192" s="108" t="s">
        <v>156</v>
      </c>
      <c r="AE192" s="108"/>
      <c r="AF192" s="56" t="s">
        <v>1055</v>
      </c>
      <c r="AG192" s="36">
        <f t="shared" ca="1" si="8"/>
        <v>31</v>
      </c>
    </row>
    <row r="193" spans="1:33" s="624" customFormat="1">
      <c r="A193" s="25">
        <f>IF(C193=0,"",SUBTOTAL(3,C$5:C193))</f>
        <v>189</v>
      </c>
      <c r="B193" s="86">
        <v>69</v>
      </c>
      <c r="C193" s="66" t="s">
        <v>1161</v>
      </c>
      <c r="D193" s="25" t="str">
        <f>VLOOKUP(C193,Sheet4!$A$1:$B$300,2,0)</f>
        <v>9208007845</v>
      </c>
      <c r="E193" s="46" t="s">
        <v>1162</v>
      </c>
      <c r="F193" s="98" t="str">
        <f>VLOOKUP(C193,'T5-26'!$C$125:$E$293,3,0)</f>
        <v>Nguyễn Tấn Lộc</v>
      </c>
      <c r="G193" s="774">
        <f>VLOOKUP(C193,'chuyển xếp 2024'!$C$5:$W$328,17,0)</f>
        <v>5314000</v>
      </c>
      <c r="H193" s="774">
        <f>VLOOKUP(C193,'chuyển xếp 2024'!$C$5:$W$328,19,0)</f>
        <v>0</v>
      </c>
      <c r="I193" s="46" t="s">
        <v>32</v>
      </c>
      <c r="J193" s="63">
        <f t="shared" si="7"/>
        <v>1</v>
      </c>
      <c r="K193" s="56" t="s">
        <v>33</v>
      </c>
      <c r="L193" s="56" t="s">
        <v>34</v>
      </c>
      <c r="M193" s="46"/>
      <c r="N193" s="46" t="s">
        <v>671</v>
      </c>
      <c r="O193" s="57">
        <v>32429</v>
      </c>
      <c r="P193" s="75">
        <v>44641</v>
      </c>
      <c r="Q193" s="97" t="s">
        <v>36</v>
      </c>
      <c r="R193" s="56" t="s">
        <v>1163</v>
      </c>
      <c r="S193" s="626" t="str">
        <f t="shared" ca="1" si="9"/>
        <v xml:space="preserve">4 NĂM 4 THÁNG 29 NGÀY </v>
      </c>
      <c r="T193" s="74" t="s">
        <v>1164</v>
      </c>
      <c r="U193" s="80" t="str">
        <f>VLOOKUP(C193,Sheet5!$B$2:$G$253,6,0)</f>
        <v>092088012980</v>
      </c>
      <c r="V193" s="80"/>
      <c r="W193" s="108">
        <v>44518</v>
      </c>
      <c r="X193" s="108"/>
      <c r="Y193" s="46" t="s">
        <v>232</v>
      </c>
      <c r="Z193" s="627" t="s">
        <v>2661</v>
      </c>
      <c r="AA193" s="627" t="s">
        <v>1144</v>
      </c>
      <c r="AB193" s="627"/>
      <c r="AC193" s="628" t="s">
        <v>1165</v>
      </c>
      <c r="AD193" s="108" t="s">
        <v>156</v>
      </c>
      <c r="AE193" s="108"/>
      <c r="AF193" s="56" t="s">
        <v>1055</v>
      </c>
      <c r="AG193" s="36">
        <f t="shared" ca="1" si="8"/>
        <v>37</v>
      </c>
    </row>
    <row r="194" spans="1:33" s="624" customFormat="1">
      <c r="A194" s="25">
        <f>IF(C194=0,"",SUBTOTAL(3,C$5:C194))</f>
        <v>190</v>
      </c>
      <c r="B194" s="86">
        <v>70</v>
      </c>
      <c r="C194" s="369" t="s">
        <v>1173</v>
      </c>
      <c r="D194" s="25" t="str">
        <f>VLOOKUP(C194,Sheet4!$A$1:$B$300,2,0)</f>
        <v>9221626158</v>
      </c>
      <c r="E194" s="370" t="s">
        <v>1174</v>
      </c>
      <c r="F194" s="98" t="str">
        <f>VLOOKUP(C194,'T5-26'!$C$125:$E$293,3,0)</f>
        <v>Trần Văn Trung</v>
      </c>
      <c r="G194" s="774">
        <f>VLOOKUP(C194,'chuyển xếp 2024'!$C$5:$W$328,17,0)</f>
        <v>5314000</v>
      </c>
      <c r="H194" s="774">
        <f>VLOOKUP(C194,'chuyển xếp 2024'!$C$5:$W$328,19,0)</f>
        <v>0</v>
      </c>
      <c r="I194" s="46" t="s">
        <v>32</v>
      </c>
      <c r="J194" s="63">
        <f t="shared" si="7"/>
        <v>1</v>
      </c>
      <c r="K194" s="56" t="s">
        <v>33</v>
      </c>
      <c r="L194" s="56" t="s">
        <v>34</v>
      </c>
      <c r="M194" s="46"/>
      <c r="N194" s="46" t="s">
        <v>671</v>
      </c>
      <c r="O194" s="57">
        <v>27284</v>
      </c>
      <c r="P194" s="75">
        <v>44768</v>
      </c>
      <c r="Q194" s="97" t="s">
        <v>36</v>
      </c>
      <c r="R194" s="56" t="s">
        <v>1176</v>
      </c>
      <c r="S194" s="626" t="str">
        <f t="shared" ca="1" si="9"/>
        <v xml:space="preserve">4 NĂM 0 THÁNG 24 NGÀY </v>
      </c>
      <c r="T194" s="74" t="s">
        <v>1177</v>
      </c>
      <c r="U194" s="80" t="str">
        <f>VLOOKUP(C194,Sheet5!$B$2:$G$253,6,0)</f>
        <v>092074004968</v>
      </c>
      <c r="V194" s="80"/>
      <c r="W194" s="108">
        <v>41009</v>
      </c>
      <c r="X194" s="108"/>
      <c r="Y194" s="46" t="s">
        <v>232</v>
      </c>
      <c r="Z194" s="108" t="s">
        <v>1178</v>
      </c>
      <c r="AA194" s="627" t="s">
        <v>1179</v>
      </c>
      <c r="AB194" s="627"/>
      <c r="AC194" s="628" t="s">
        <v>1180</v>
      </c>
      <c r="AD194" s="108" t="s">
        <v>156</v>
      </c>
      <c r="AE194" s="108"/>
      <c r="AF194" s="56" t="s">
        <v>1055</v>
      </c>
      <c r="AG194" s="36">
        <f t="shared" ca="1" si="8"/>
        <v>51</v>
      </c>
    </row>
    <row r="195" spans="1:33" s="624" customFormat="1">
      <c r="A195" s="25">
        <f>IF(C195=0,"",SUBTOTAL(3,C$5:C195))</f>
        <v>191</v>
      </c>
      <c r="B195" s="86">
        <v>71</v>
      </c>
      <c r="C195" s="369" t="s">
        <v>1181</v>
      </c>
      <c r="D195" s="25" t="str">
        <f>VLOOKUP(C195,Sheet4!$A$1:$B$300,2,0)</f>
        <v>9208009997</v>
      </c>
      <c r="E195" s="370" t="s">
        <v>1182</v>
      </c>
      <c r="F195" s="98" t="str">
        <f>VLOOKUP(C195,'T5-26'!$C$125:$E$293,3,0)</f>
        <v>Huỳnh Văn Giàu</v>
      </c>
      <c r="G195" s="774">
        <f>VLOOKUP(C195,'chuyển xếp 2024'!$C$5:$W$328,17,0)</f>
        <v>5314000</v>
      </c>
      <c r="H195" s="774">
        <f>VLOOKUP(C195,'chuyển xếp 2024'!$C$5:$W$328,19,0)</f>
        <v>0</v>
      </c>
      <c r="I195" s="46" t="s">
        <v>32</v>
      </c>
      <c r="J195" s="63">
        <f t="shared" si="7"/>
        <v>1</v>
      </c>
      <c r="K195" s="56" t="s">
        <v>33</v>
      </c>
      <c r="L195" s="56" t="s">
        <v>34</v>
      </c>
      <c r="M195" s="46"/>
      <c r="N195" s="46" t="s">
        <v>671</v>
      </c>
      <c r="O195" s="57">
        <v>29260</v>
      </c>
      <c r="P195" s="75">
        <v>44768</v>
      </c>
      <c r="Q195" s="97" t="s">
        <v>36</v>
      </c>
      <c r="R195" s="56" t="s">
        <v>1183</v>
      </c>
      <c r="S195" s="626" t="str">
        <f t="shared" ca="1" si="9"/>
        <v xml:space="preserve">4 NĂM 0 THÁNG 24 NGÀY </v>
      </c>
      <c r="T195" s="74" t="s">
        <v>1184</v>
      </c>
      <c r="U195" s="80" t="str">
        <f>VLOOKUP(C195,Sheet5!$B$2:$G$253,6,0)</f>
        <v>092080002005</v>
      </c>
      <c r="V195" s="80"/>
      <c r="W195" s="108">
        <v>44317</v>
      </c>
      <c r="X195" s="108"/>
      <c r="Y195" s="46" t="s">
        <v>232</v>
      </c>
      <c r="Z195" s="108" t="s">
        <v>1178</v>
      </c>
      <c r="AA195" s="627" t="s">
        <v>953</v>
      </c>
      <c r="AB195" s="627"/>
      <c r="AC195" s="628" t="s">
        <v>1185</v>
      </c>
      <c r="AD195" s="108" t="s">
        <v>156</v>
      </c>
      <c r="AE195" s="108"/>
      <c r="AF195" s="56" t="s">
        <v>1055</v>
      </c>
      <c r="AG195" s="36">
        <f t="shared" ca="1" si="8"/>
        <v>46</v>
      </c>
    </row>
    <row r="196" spans="1:33" s="624" customFormat="1">
      <c r="A196" s="25">
        <f>IF(C196=0,"",SUBTOTAL(3,C$5:C196))</f>
        <v>192</v>
      </c>
      <c r="B196" s="86">
        <v>72</v>
      </c>
      <c r="C196" s="369" t="s">
        <v>1193</v>
      </c>
      <c r="D196" s="25" t="str">
        <f>VLOOKUP(C196,Sheet4!$A$1:$B$300,2,0)</f>
        <v>8723383361</v>
      </c>
      <c r="E196" s="370" t="s">
        <v>1194</v>
      </c>
      <c r="F196" s="98" t="str">
        <f>VLOOKUP(C196,'T5-26'!$C$125:$E$293,3,0)</f>
        <v>Nguyễn Hoàng Thảo</v>
      </c>
      <c r="G196" s="774">
        <f>VLOOKUP(C196,'chuyển xếp 2024'!$C$5:$W$328,17,0)</f>
        <v>5314000</v>
      </c>
      <c r="H196" s="774">
        <f>VLOOKUP(C196,'chuyển xếp 2024'!$C$5:$W$328,19,0)</f>
        <v>0</v>
      </c>
      <c r="I196" s="46" t="s">
        <v>32</v>
      </c>
      <c r="J196" s="63">
        <f t="shared" si="7"/>
        <v>1</v>
      </c>
      <c r="K196" s="56" t="s">
        <v>33</v>
      </c>
      <c r="L196" s="56" t="s">
        <v>34</v>
      </c>
      <c r="M196" s="46"/>
      <c r="N196" s="46" t="s">
        <v>671</v>
      </c>
      <c r="O196" s="57">
        <v>36768</v>
      </c>
      <c r="P196" s="75">
        <v>44776</v>
      </c>
      <c r="Q196" s="97" t="s">
        <v>36</v>
      </c>
      <c r="R196" s="56" t="s">
        <v>1195</v>
      </c>
      <c r="S196" s="626" t="str">
        <f t="shared" ca="1" si="9"/>
        <v xml:space="preserve">4 NĂM 0 THÁNG 16 NGÀY </v>
      </c>
      <c r="T196" s="74" t="s">
        <v>1196</v>
      </c>
      <c r="U196" s="80" t="str">
        <f>VLOOKUP(C196,Sheet5!$B$2:$G$253,6,0)</f>
        <v>087200014852</v>
      </c>
      <c r="V196" s="80"/>
      <c r="W196" s="108">
        <v>44326</v>
      </c>
      <c r="X196" s="108"/>
      <c r="Y196" s="46" t="s">
        <v>232</v>
      </c>
      <c r="Z196" s="108" t="s">
        <v>1197</v>
      </c>
      <c r="AA196" s="627" t="s">
        <v>1198</v>
      </c>
      <c r="AB196" s="627"/>
      <c r="AC196" s="628" t="s">
        <v>1199</v>
      </c>
      <c r="AD196" s="108" t="s">
        <v>156</v>
      </c>
      <c r="AE196" s="108"/>
      <c r="AF196" s="56" t="s">
        <v>1055</v>
      </c>
      <c r="AG196" s="36">
        <f t="shared" ca="1" si="8"/>
        <v>25</v>
      </c>
    </row>
    <row r="197" spans="1:33" s="624" customFormat="1">
      <c r="A197" s="25">
        <f>IF(C197=0,"",SUBTOTAL(3,C$5:C197))</f>
        <v>193</v>
      </c>
      <c r="B197" s="86">
        <v>73</v>
      </c>
      <c r="C197" s="369" t="s">
        <v>1482</v>
      </c>
      <c r="D197" s="25" t="str">
        <f>VLOOKUP(C197,Sheet4!$A$1:$B$300,2,0)</f>
        <v>8222279576</v>
      </c>
      <c r="E197" s="413" t="s">
        <v>1400</v>
      </c>
      <c r="F197" s="98" t="e">
        <f>VLOOKUP(C197,'T5-26'!$C$125:$E$293,3,0)</f>
        <v>#N/A</v>
      </c>
      <c r="G197" s="774">
        <f>VLOOKUP(C197,'chuyển xếp 2024'!$C$5:$W$328,17,0)</f>
        <v>5061000</v>
      </c>
      <c r="H197" s="774">
        <f>VLOOKUP(C197,'chuyển xếp 2024'!$C$5:$W$328,19,0)</f>
        <v>0</v>
      </c>
      <c r="I197" s="46" t="s">
        <v>32</v>
      </c>
      <c r="J197" s="63">
        <f t="shared" si="7"/>
        <v>1</v>
      </c>
      <c r="K197" s="56" t="s">
        <v>33</v>
      </c>
      <c r="L197" s="56" t="s">
        <v>34</v>
      </c>
      <c r="M197" s="46"/>
      <c r="N197" s="46" t="s">
        <v>671</v>
      </c>
      <c r="O197" s="107">
        <v>30912</v>
      </c>
      <c r="P197" s="75">
        <v>44973</v>
      </c>
      <c r="Q197" s="97" t="s">
        <v>36</v>
      </c>
      <c r="R197" s="56" t="s">
        <v>1401</v>
      </c>
      <c r="S197" s="626" t="str">
        <f t="shared" ca="1" si="9"/>
        <v xml:space="preserve">3 NĂM 6 THÁNG 3 NGÀY </v>
      </c>
      <c r="T197" s="74" t="s">
        <v>1428</v>
      </c>
      <c r="U197" s="80" t="str">
        <f>VLOOKUP(C197,Sheet5!$B$2:$G$253,6,0)</f>
        <v>082084027185</v>
      </c>
      <c r="V197" s="80"/>
      <c r="W197" s="108" t="s">
        <v>1429</v>
      </c>
      <c r="X197" s="108"/>
      <c r="Y197" s="46" t="s">
        <v>232</v>
      </c>
      <c r="Z197" s="108" t="s">
        <v>1430</v>
      </c>
      <c r="AA197" s="627" t="s">
        <v>1431</v>
      </c>
      <c r="AB197" s="627" t="s">
        <v>1432</v>
      </c>
      <c r="AC197" s="628" t="s">
        <v>1433</v>
      </c>
      <c r="AD197" s="108" t="s">
        <v>156</v>
      </c>
      <c r="AE197" s="108"/>
      <c r="AF197" s="56" t="s">
        <v>1055</v>
      </c>
      <c r="AG197" s="36">
        <f t="shared" ca="1" si="8"/>
        <v>42</v>
      </c>
    </row>
    <row r="198" spans="1:33" s="624" customFormat="1">
      <c r="A198" s="25">
        <f>IF(C198=0,"",SUBTOTAL(3,C$5:C198))</f>
        <v>194</v>
      </c>
      <c r="B198" s="86">
        <v>74</v>
      </c>
      <c r="C198" s="369" t="s">
        <v>1486</v>
      </c>
      <c r="D198" s="25" t="str">
        <f>VLOOKUP(C198,Sheet4!$A$1:$B$300,2,0)</f>
        <v>9222137812</v>
      </c>
      <c r="E198" s="370" t="s">
        <v>1405</v>
      </c>
      <c r="F198" s="98" t="str">
        <f>VLOOKUP(C198,'T5-26'!$C$125:$E$293,3,0)</f>
        <v>Nguyễn Thanh Dũng</v>
      </c>
      <c r="G198" s="774">
        <f>VLOOKUP(C198,'chuyển xếp 2024'!$C$5:$W$328,17,0)</f>
        <v>5061000</v>
      </c>
      <c r="H198" s="774">
        <f>VLOOKUP(C198,'chuyển xếp 2024'!$C$5:$W$328,19,0)</f>
        <v>0</v>
      </c>
      <c r="I198" s="46" t="s">
        <v>32</v>
      </c>
      <c r="J198" s="63">
        <f t="shared" si="7"/>
        <v>1</v>
      </c>
      <c r="K198" s="56" t="s">
        <v>33</v>
      </c>
      <c r="L198" s="56" t="s">
        <v>34</v>
      </c>
      <c r="M198" s="46"/>
      <c r="N198" s="46" t="s">
        <v>671</v>
      </c>
      <c r="O198" s="107">
        <v>27395</v>
      </c>
      <c r="P198" s="75">
        <v>44973</v>
      </c>
      <c r="Q198" s="97" t="s">
        <v>36</v>
      </c>
      <c r="R198" s="56" t="s">
        <v>1406</v>
      </c>
      <c r="S198" s="626" t="str">
        <f t="shared" ca="1" si="9"/>
        <v xml:space="preserve">3 NĂM 6 THÁNG 3 NGÀY </v>
      </c>
      <c r="T198" s="74" t="s">
        <v>1437</v>
      </c>
      <c r="U198" s="80" t="str">
        <f>VLOOKUP(C198,Sheet5!$B$2:$G$253,6,0)</f>
        <v>092075008278</v>
      </c>
      <c r="V198" s="80"/>
      <c r="W198" s="108">
        <v>44447</v>
      </c>
      <c r="X198" s="108"/>
      <c r="Y198" s="46" t="s">
        <v>232</v>
      </c>
      <c r="Z198" s="108" t="s">
        <v>1178</v>
      </c>
      <c r="AA198" s="627" t="s">
        <v>1179</v>
      </c>
      <c r="AB198" s="627"/>
      <c r="AC198" s="628"/>
      <c r="AD198" s="108" t="s">
        <v>156</v>
      </c>
      <c r="AE198" s="108"/>
      <c r="AF198" s="56" t="s">
        <v>1055</v>
      </c>
      <c r="AG198" s="36">
        <f t="shared" ca="1" si="8"/>
        <v>51</v>
      </c>
    </row>
    <row r="199" spans="1:33" s="624" customFormat="1">
      <c r="A199" s="25">
        <f>IF(C199=0,"",SUBTOTAL(3,C$5:C199))</f>
        <v>195</v>
      </c>
      <c r="B199" s="86">
        <v>75</v>
      </c>
      <c r="C199" s="369" t="s">
        <v>1490</v>
      </c>
      <c r="D199" s="25" t="str">
        <f>VLOOKUP(C199,Sheet4!$A$1:$B$300,2,0)</f>
        <v>9208007825</v>
      </c>
      <c r="E199" s="413" t="s">
        <v>1412</v>
      </c>
      <c r="F199" s="98" t="e">
        <f>VLOOKUP(C199,'T5-26'!$C$125:$E$293,3,0)</f>
        <v>#N/A</v>
      </c>
      <c r="G199" s="774">
        <f>VLOOKUP(C199,'chuyển xếp 2024'!$C$5:$W$328,17,0)</f>
        <v>5061000</v>
      </c>
      <c r="H199" s="774">
        <f>VLOOKUP(C199,'chuyển xếp 2024'!$C$5:$W$328,19,0)</f>
        <v>0</v>
      </c>
      <c r="I199" s="46" t="s">
        <v>32</v>
      </c>
      <c r="J199" s="63">
        <f t="shared" si="7"/>
        <v>1</v>
      </c>
      <c r="K199" s="56" t="s">
        <v>33</v>
      </c>
      <c r="L199" s="56" t="s">
        <v>34</v>
      </c>
      <c r="M199" s="46"/>
      <c r="N199" s="46" t="s">
        <v>671</v>
      </c>
      <c r="O199" s="107">
        <v>31652</v>
      </c>
      <c r="P199" s="75">
        <v>44973</v>
      </c>
      <c r="Q199" s="97" t="s">
        <v>36</v>
      </c>
      <c r="R199" s="56" t="s">
        <v>1413</v>
      </c>
      <c r="S199" s="626" t="str">
        <f t="shared" ca="1" si="9"/>
        <v xml:space="preserve">3 NĂM 6 THÁNG 3 NGÀY </v>
      </c>
      <c r="T199" s="74" t="s">
        <v>1445</v>
      </c>
      <c r="U199" s="80" t="str">
        <f>VLOOKUP(C199,Sheet5!$B$2:$G$253,6,0)</f>
        <v>092086005960</v>
      </c>
      <c r="V199" s="80"/>
      <c r="W199" s="108">
        <v>44477</v>
      </c>
      <c r="X199" s="108"/>
      <c r="Y199" s="46" t="s">
        <v>232</v>
      </c>
      <c r="Z199" s="108" t="s">
        <v>1446</v>
      </c>
      <c r="AA199" s="627" t="s">
        <v>1447</v>
      </c>
      <c r="AB199" s="627"/>
      <c r="AC199" s="628"/>
      <c r="AD199" s="108" t="s">
        <v>156</v>
      </c>
      <c r="AE199" s="108"/>
      <c r="AF199" s="56" t="s">
        <v>1055</v>
      </c>
      <c r="AG199" s="36">
        <f t="shared" ca="1" si="8"/>
        <v>39</v>
      </c>
    </row>
    <row r="200" spans="1:33" s="624" customFormat="1">
      <c r="A200" s="25">
        <f>IF(C200=0,"",SUBTOTAL(3,C$5:C200))</f>
        <v>196</v>
      </c>
      <c r="B200" s="86">
        <v>76</v>
      </c>
      <c r="C200" s="369" t="s">
        <v>1494</v>
      </c>
      <c r="D200" s="25" t="str">
        <f>VLOOKUP(C200,Sheet4!$A$1:$B$300,2,0)</f>
        <v>9214005754</v>
      </c>
      <c r="E200" s="370" t="s">
        <v>1420</v>
      </c>
      <c r="F200" s="98" t="str">
        <f>VLOOKUP(C200,'T5-26'!$C$125:$E$293,3,0)</f>
        <v>Nguyễn Thành Thái</v>
      </c>
      <c r="G200" s="774">
        <f>VLOOKUP(C200,'chuyển xếp 2024'!$C$5:$W$328,17,0)</f>
        <v>5061000</v>
      </c>
      <c r="H200" s="774">
        <f>VLOOKUP(C200,'chuyển xếp 2024'!$C$5:$W$328,19,0)</f>
        <v>0</v>
      </c>
      <c r="I200" s="46" t="s">
        <v>32</v>
      </c>
      <c r="J200" s="63">
        <f t="shared" si="7"/>
        <v>1</v>
      </c>
      <c r="K200" s="56" t="s">
        <v>33</v>
      </c>
      <c r="L200" s="56" t="s">
        <v>34</v>
      </c>
      <c r="M200" s="46"/>
      <c r="N200" s="46" t="s">
        <v>671</v>
      </c>
      <c r="O200" s="234">
        <v>30665</v>
      </c>
      <c r="P200" s="75">
        <v>44980</v>
      </c>
      <c r="Q200" s="97" t="s">
        <v>36</v>
      </c>
      <c r="R200" s="56" t="s">
        <v>1418</v>
      </c>
      <c r="S200" s="626" t="str">
        <f t="shared" ca="1" si="9"/>
        <v xml:space="preserve">3 NĂM 5 THÁNG 27 NGÀY </v>
      </c>
      <c r="T200" s="74" t="s">
        <v>1452</v>
      </c>
      <c r="U200" s="80" t="str">
        <f>VLOOKUP(C200,Sheet5!$B$2:$G$253,6,0)</f>
        <v>092083012314</v>
      </c>
      <c r="V200" s="80"/>
      <c r="W200" s="108">
        <v>44447</v>
      </c>
      <c r="X200" s="108"/>
      <c r="Y200" s="46" t="s">
        <v>232</v>
      </c>
      <c r="Z200" s="108" t="s">
        <v>1453</v>
      </c>
      <c r="AA200" s="627" t="s">
        <v>1011</v>
      </c>
      <c r="AB200" s="627"/>
      <c r="AC200" s="628" t="s">
        <v>1454</v>
      </c>
      <c r="AD200" s="108" t="s">
        <v>156</v>
      </c>
      <c r="AE200" s="108"/>
      <c r="AF200" s="56" t="s">
        <v>1055</v>
      </c>
      <c r="AG200" s="36">
        <f t="shared" ca="1" si="8"/>
        <v>42</v>
      </c>
    </row>
    <row r="201" spans="1:33" s="624" customFormat="1">
      <c r="A201" s="25">
        <f>IF(C201=0,"",SUBTOTAL(3,C$5:C201))</f>
        <v>197</v>
      </c>
      <c r="B201" s="86">
        <v>77</v>
      </c>
      <c r="C201" s="369" t="s">
        <v>1928</v>
      </c>
      <c r="D201" s="25" t="str">
        <f>VLOOKUP(C201,Sheet4!$A$1:$B$300,2,0)</f>
        <v>9222463402</v>
      </c>
      <c r="E201" s="370" t="s">
        <v>1873</v>
      </c>
      <c r="F201" s="98" t="str">
        <f>VLOOKUP(C201,'T5-26'!$C$125:$E$293,3,0)</f>
        <v xml:space="preserve">Huỳnh Văn Linh </v>
      </c>
      <c r="G201" s="774">
        <f>VLOOKUP(C201,'chuyển xếp 2024'!$C$5:$W$328,17,0)</f>
        <v>5061000</v>
      </c>
      <c r="H201" s="774">
        <f>VLOOKUP(C201,'chuyển xếp 2024'!$C$5:$W$328,19,0)</f>
        <v>0</v>
      </c>
      <c r="I201" s="46" t="s">
        <v>1872</v>
      </c>
      <c r="J201" s="63">
        <f t="shared" si="7"/>
        <v>1</v>
      </c>
      <c r="K201" s="56" t="s">
        <v>33</v>
      </c>
      <c r="L201" s="56" t="s">
        <v>34</v>
      </c>
      <c r="M201" s="46"/>
      <c r="N201" s="46" t="s">
        <v>671</v>
      </c>
      <c r="O201" s="234">
        <v>33407</v>
      </c>
      <c r="P201" s="75">
        <v>45170</v>
      </c>
      <c r="Q201" s="97" t="s">
        <v>36</v>
      </c>
      <c r="R201" s="56" t="s">
        <v>1982</v>
      </c>
      <c r="S201" s="626" t="str">
        <f t="shared" ca="1" si="9"/>
        <v xml:space="preserve">2 NĂM 11 THÁNG 18 NGÀY </v>
      </c>
      <c r="T201" s="74" t="s">
        <v>1874</v>
      </c>
      <c r="U201" s="80" t="s">
        <v>1874</v>
      </c>
      <c r="V201" s="80"/>
      <c r="W201" s="108">
        <v>44270</v>
      </c>
      <c r="X201" s="108"/>
      <c r="Y201" s="46" t="s">
        <v>232</v>
      </c>
      <c r="Z201" s="108" t="s">
        <v>1875</v>
      </c>
      <c r="AA201" s="627" t="s">
        <v>1876</v>
      </c>
      <c r="AB201" s="627"/>
      <c r="AC201" s="628"/>
      <c r="AD201" s="108" t="s">
        <v>156</v>
      </c>
      <c r="AE201" s="108"/>
      <c r="AF201" s="56" t="s">
        <v>1055</v>
      </c>
      <c r="AG201" s="36">
        <f t="shared" ca="1" si="8"/>
        <v>35</v>
      </c>
    </row>
    <row r="202" spans="1:33" s="624" customFormat="1">
      <c r="A202" s="25">
        <f>IF(C202=0,"",SUBTOTAL(3,C$5:C202))</f>
        <v>198</v>
      </c>
      <c r="B202" s="86">
        <v>78</v>
      </c>
      <c r="C202" s="369" t="s">
        <v>1929</v>
      </c>
      <c r="D202" s="25" t="str">
        <f>VLOOKUP(C202,Sheet4!$A$1:$B$300,2,0)</f>
        <v>8724018696</v>
      </c>
      <c r="E202" s="370" t="s">
        <v>1715</v>
      </c>
      <c r="F202" s="98" t="str">
        <f>VLOOKUP(C202,'T5-26'!$C$125:$E$293,3,0)</f>
        <v>Nguyễn Văn Nghĩa</v>
      </c>
      <c r="G202" s="774">
        <f>VLOOKUP(C202,'chuyển xếp 2024'!$C$5:$W$328,17,0)</f>
        <v>5061000</v>
      </c>
      <c r="H202" s="774">
        <f>VLOOKUP(C202,'chuyển xếp 2024'!$C$5:$W$328,19,0)</f>
        <v>0</v>
      </c>
      <c r="I202" s="46" t="s">
        <v>1872</v>
      </c>
      <c r="J202" s="63">
        <f t="shared" ref="J202:J263" si="10">IF(I202="nữ",0,1)</f>
        <v>1</v>
      </c>
      <c r="K202" s="56" t="s">
        <v>33</v>
      </c>
      <c r="L202" s="56" t="s">
        <v>34</v>
      </c>
      <c r="M202" s="46"/>
      <c r="N202" s="46" t="s">
        <v>671</v>
      </c>
      <c r="O202" s="234">
        <v>36823</v>
      </c>
      <c r="P202" s="75">
        <v>45170</v>
      </c>
      <c r="Q202" s="97" t="s">
        <v>36</v>
      </c>
      <c r="R202" s="56" t="s">
        <v>1983</v>
      </c>
      <c r="S202" s="626" t="str">
        <f t="shared" ca="1" si="9"/>
        <v xml:space="preserve">2 NĂM 11 THÁNG 18 NGÀY </v>
      </c>
      <c r="T202" s="74" t="s">
        <v>1877</v>
      </c>
      <c r="U202" s="80" t="s">
        <v>1877</v>
      </c>
      <c r="V202" s="80"/>
      <c r="W202" s="108">
        <v>44866</v>
      </c>
      <c r="X202" s="108"/>
      <c r="Y202" s="46" t="s">
        <v>232</v>
      </c>
      <c r="Z202" s="108" t="s">
        <v>1878</v>
      </c>
      <c r="AA202" s="627" t="s">
        <v>1879</v>
      </c>
      <c r="AB202" s="627"/>
      <c r="AC202" s="628"/>
      <c r="AD202" s="108" t="s">
        <v>156</v>
      </c>
      <c r="AE202" s="108"/>
      <c r="AF202" s="56" t="s">
        <v>1055</v>
      </c>
      <c r="AG202" s="36">
        <f t="shared" ca="1" si="8"/>
        <v>25</v>
      </c>
    </row>
    <row r="203" spans="1:33" s="624" customFormat="1">
      <c r="A203" s="25">
        <f>IF(C203=0,"",SUBTOTAL(3,C$5:C203))</f>
        <v>199</v>
      </c>
      <c r="B203" s="86">
        <v>79</v>
      </c>
      <c r="C203" s="369" t="s">
        <v>1933</v>
      </c>
      <c r="D203" s="25" t="str">
        <f>VLOOKUP(C203,Sheet4!$A$1:$B$300,2,0)</f>
        <v>6506006793</v>
      </c>
      <c r="E203" s="370" t="s">
        <v>1624</v>
      </c>
      <c r="F203" s="98" t="str">
        <f>VLOOKUP(C203,'T5-26'!$C$125:$E$293,3,0)</f>
        <v>Nguyễn Văn Ngon</v>
      </c>
      <c r="G203" s="774">
        <f>VLOOKUP(C203,'chuyển xếp 2024'!$C$5:$W$328,17,0)</f>
        <v>5061000</v>
      </c>
      <c r="H203" s="774">
        <f>VLOOKUP(C203,'chuyển xếp 2024'!$C$5:$W$328,19,0)</f>
        <v>0</v>
      </c>
      <c r="I203" s="46" t="s">
        <v>1872</v>
      </c>
      <c r="J203" s="63">
        <f t="shared" si="10"/>
        <v>1</v>
      </c>
      <c r="K203" s="56" t="s">
        <v>33</v>
      </c>
      <c r="L203" s="56" t="s">
        <v>34</v>
      </c>
      <c r="M203" s="46"/>
      <c r="N203" s="46" t="s">
        <v>671</v>
      </c>
      <c r="O203" s="234">
        <v>30885</v>
      </c>
      <c r="P203" s="75">
        <v>45170</v>
      </c>
      <c r="Q203" s="97" t="s">
        <v>36</v>
      </c>
      <c r="R203" s="56" t="s">
        <v>1985</v>
      </c>
      <c r="S203" s="626" t="str">
        <f t="shared" ca="1" si="9"/>
        <v xml:space="preserve">2 NĂM 11 THÁNG 18 NGÀY </v>
      </c>
      <c r="T203" s="74" t="s">
        <v>1884</v>
      </c>
      <c r="U203" s="80" t="s">
        <v>1884</v>
      </c>
      <c r="V203" s="80"/>
      <c r="W203" s="108">
        <v>44326</v>
      </c>
      <c r="X203" s="108"/>
      <c r="Y203" s="46" t="s">
        <v>232</v>
      </c>
      <c r="Z203" s="108" t="s">
        <v>1451</v>
      </c>
      <c r="AA203" s="627" t="s">
        <v>756</v>
      </c>
      <c r="AB203" s="627"/>
      <c r="AC203" s="628"/>
      <c r="AD203" s="108" t="s">
        <v>156</v>
      </c>
      <c r="AE203" s="108"/>
      <c r="AF203" s="56" t="s">
        <v>1055</v>
      </c>
      <c r="AG203" s="36">
        <f t="shared" ca="1" si="8"/>
        <v>42</v>
      </c>
    </row>
    <row r="204" spans="1:33" s="624" customFormat="1">
      <c r="A204" s="25">
        <f>IF(C204=0,"",SUBTOTAL(3,C$5:C204))</f>
        <v>200</v>
      </c>
      <c r="B204" s="86">
        <v>80</v>
      </c>
      <c r="C204" s="369" t="s">
        <v>1934</v>
      </c>
      <c r="D204" s="25" t="str">
        <f>VLOOKUP(C204,Sheet4!$A$1:$B$300,2,0)</f>
        <v>9222817850</v>
      </c>
      <c r="E204" s="370" t="s">
        <v>1885</v>
      </c>
      <c r="F204" s="98" t="str">
        <f>VLOOKUP(C204,'T5-26'!$C$125:$E$293,3,0)</f>
        <v>Nguyễn Phú Quý</v>
      </c>
      <c r="G204" s="774">
        <f>VLOOKUP(C204,'chuyển xếp 2024'!$C$5:$W$328,17,0)</f>
        <v>5061000</v>
      </c>
      <c r="H204" s="774">
        <f>VLOOKUP(C204,'chuyển xếp 2024'!$C$5:$W$328,19,0)</f>
        <v>0</v>
      </c>
      <c r="I204" s="46" t="s">
        <v>1872</v>
      </c>
      <c r="J204" s="63">
        <f t="shared" si="10"/>
        <v>1</v>
      </c>
      <c r="K204" s="56" t="s">
        <v>33</v>
      </c>
      <c r="L204" s="56" t="s">
        <v>34</v>
      </c>
      <c r="M204" s="46"/>
      <c r="N204" s="46" t="s">
        <v>671</v>
      </c>
      <c r="O204" s="234">
        <v>34485</v>
      </c>
      <c r="P204" s="75">
        <v>45170</v>
      </c>
      <c r="Q204" s="97" t="s">
        <v>36</v>
      </c>
      <c r="R204" s="56" t="s">
        <v>1986</v>
      </c>
      <c r="S204" s="626" t="str">
        <f t="shared" ca="1" si="9"/>
        <v xml:space="preserve">2 NĂM 11 THÁNG 18 NGÀY </v>
      </c>
      <c r="T204" s="74" t="s">
        <v>1886</v>
      </c>
      <c r="U204" s="80" t="s">
        <v>1886</v>
      </c>
      <c r="V204" s="80"/>
      <c r="W204" s="108">
        <v>44428</v>
      </c>
      <c r="X204" s="108"/>
      <c r="Y204" s="46" t="s">
        <v>232</v>
      </c>
      <c r="Z204" s="108" t="s">
        <v>1883</v>
      </c>
      <c r="AA204" s="627" t="s">
        <v>1887</v>
      </c>
      <c r="AB204" s="627"/>
      <c r="AC204" s="628"/>
      <c r="AD204" s="108" t="s">
        <v>156</v>
      </c>
      <c r="AE204" s="108"/>
      <c r="AF204" s="56" t="s">
        <v>1055</v>
      </c>
      <c r="AG204" s="36">
        <f t="shared" ca="1" si="8"/>
        <v>32</v>
      </c>
    </row>
    <row r="205" spans="1:33" s="624" customFormat="1">
      <c r="A205" s="25">
        <f>IF(C205=0,"",SUBTOTAL(3,C$5:C205))</f>
        <v>201</v>
      </c>
      <c r="B205" s="86">
        <v>81</v>
      </c>
      <c r="C205" s="369" t="s">
        <v>1935</v>
      </c>
      <c r="D205" s="25" t="str">
        <f>VLOOKUP(C205,Sheet4!$A$1:$B$300,2,0)</f>
        <v>9209006845</v>
      </c>
      <c r="E205" s="370" t="s">
        <v>1709</v>
      </c>
      <c r="F205" s="98" t="str">
        <f>VLOOKUP(C205,'T5-26'!$C$125:$E$293,3,0)</f>
        <v>Bùi Văn Phong</v>
      </c>
      <c r="G205" s="774">
        <f>VLOOKUP(C205,'chuyển xếp 2024'!$C$5:$W$328,17,0)</f>
        <v>5061000</v>
      </c>
      <c r="H205" s="774">
        <f>VLOOKUP(C205,'chuyển xếp 2024'!$C$5:$W$328,19,0)</f>
        <v>0</v>
      </c>
      <c r="I205" s="46" t="s">
        <v>1872</v>
      </c>
      <c r="J205" s="63">
        <f t="shared" si="10"/>
        <v>1</v>
      </c>
      <c r="K205" s="56" t="s">
        <v>33</v>
      </c>
      <c r="L205" s="56" t="s">
        <v>34</v>
      </c>
      <c r="M205" s="46"/>
      <c r="N205" s="46" t="s">
        <v>671</v>
      </c>
      <c r="O205" s="234">
        <v>33236</v>
      </c>
      <c r="P205" s="75">
        <v>45170</v>
      </c>
      <c r="Q205" s="97" t="s">
        <v>36</v>
      </c>
      <c r="R205" s="56" t="s">
        <v>1987</v>
      </c>
      <c r="S205" s="626" t="str">
        <f t="shared" ca="1" si="9"/>
        <v xml:space="preserve">2 NĂM 11 THÁNG 18 NGÀY </v>
      </c>
      <c r="T205" s="74" t="s">
        <v>1888</v>
      </c>
      <c r="U205" s="80" t="s">
        <v>1888</v>
      </c>
      <c r="V205" s="80"/>
      <c r="W205" s="108">
        <v>44522</v>
      </c>
      <c r="X205" s="108"/>
      <c r="Y205" s="46" t="s">
        <v>232</v>
      </c>
      <c r="Z205" s="108" t="s">
        <v>1883</v>
      </c>
      <c r="AA205" s="627" t="s">
        <v>953</v>
      </c>
      <c r="AB205" s="627"/>
      <c r="AC205" s="628"/>
      <c r="AD205" s="108" t="s">
        <v>156</v>
      </c>
      <c r="AE205" s="108"/>
      <c r="AF205" s="56" t="s">
        <v>1055</v>
      </c>
      <c r="AG205" s="36">
        <f t="shared" ca="1" si="8"/>
        <v>35</v>
      </c>
    </row>
    <row r="206" spans="1:33" s="624" customFormat="1">
      <c r="A206" s="25">
        <f>IF(C206=0,"",SUBTOTAL(3,C$5:C206))</f>
        <v>202</v>
      </c>
      <c r="B206" s="86">
        <v>82</v>
      </c>
      <c r="C206" s="369" t="s">
        <v>1938</v>
      </c>
      <c r="D206" s="25" t="str">
        <f>VLOOKUP(C206,Sheet4!$A$1:$B$300,2,0)</f>
        <v>8622109756</v>
      </c>
      <c r="E206" s="370" t="s">
        <v>1646</v>
      </c>
      <c r="F206" s="98" t="str">
        <f>VLOOKUP(C206,'T5-26'!$C$125:$E$293,3,0)</f>
        <v>Nguyễn Thành Thiện</v>
      </c>
      <c r="G206" s="774">
        <f>VLOOKUP(C206,'chuyển xếp 2024'!$C$5:$W$328,17,0)</f>
        <v>5061000</v>
      </c>
      <c r="H206" s="774">
        <f>VLOOKUP(C206,'chuyển xếp 2024'!$C$5:$W$328,19,0)</f>
        <v>0</v>
      </c>
      <c r="I206" s="46" t="s">
        <v>1872</v>
      </c>
      <c r="J206" s="63">
        <f t="shared" si="10"/>
        <v>1</v>
      </c>
      <c r="K206" s="56" t="s">
        <v>33</v>
      </c>
      <c r="L206" s="56" t="s">
        <v>34</v>
      </c>
      <c r="M206" s="46"/>
      <c r="N206" s="46" t="s">
        <v>671</v>
      </c>
      <c r="O206" s="234">
        <v>29426</v>
      </c>
      <c r="P206" s="75">
        <v>45170</v>
      </c>
      <c r="Q206" s="97" t="s">
        <v>36</v>
      </c>
      <c r="R206" s="56" t="s">
        <v>1990</v>
      </c>
      <c r="S206" s="626" t="str">
        <f t="shared" ca="1" si="9"/>
        <v xml:space="preserve">2 NĂM 11 THÁNG 18 NGÀY </v>
      </c>
      <c r="T206" s="74" t="s">
        <v>1895</v>
      </c>
      <c r="U206" s="80" t="s">
        <v>1895</v>
      </c>
      <c r="V206" s="80"/>
      <c r="W206" s="108">
        <v>44326</v>
      </c>
      <c r="X206" s="108"/>
      <c r="Y206" s="46" t="s">
        <v>232</v>
      </c>
      <c r="Z206" s="108" t="s">
        <v>1896</v>
      </c>
      <c r="AA206" s="627" t="s">
        <v>1897</v>
      </c>
      <c r="AB206" s="627"/>
      <c r="AC206" s="628"/>
      <c r="AD206" s="108" t="s">
        <v>156</v>
      </c>
      <c r="AE206" s="108"/>
      <c r="AF206" s="56" t="s">
        <v>1055</v>
      </c>
      <c r="AG206" s="36">
        <f t="shared" ca="1" si="8"/>
        <v>46</v>
      </c>
    </row>
    <row r="207" spans="1:33" s="624" customFormat="1">
      <c r="A207" s="25">
        <f>IF(C207=0,"",SUBTOTAL(3,C$5:C207))</f>
        <v>203</v>
      </c>
      <c r="B207" s="86">
        <v>83</v>
      </c>
      <c r="C207" s="369" t="s">
        <v>1939</v>
      </c>
      <c r="D207" s="25" t="str">
        <f>VLOOKUP(C207,Sheet4!$A$1:$B$300,2,0)</f>
        <v>8421678491</v>
      </c>
      <c r="E207" s="370" t="s">
        <v>1207</v>
      </c>
      <c r="F207" s="98" t="str">
        <f>VLOOKUP(C207,'T5-26'!$C$125:$E$293,3,0)</f>
        <v>Trần Văn Hòa</v>
      </c>
      <c r="G207" s="774">
        <f>VLOOKUP(C207,'chuyển xếp 2024'!$C$5:$W$328,17,0)</f>
        <v>5061000</v>
      </c>
      <c r="H207" s="774">
        <f>VLOOKUP(C207,'chuyển xếp 2024'!$C$5:$W$328,19,0)</f>
        <v>0</v>
      </c>
      <c r="I207" s="46" t="s">
        <v>1872</v>
      </c>
      <c r="J207" s="63">
        <f t="shared" si="10"/>
        <v>1</v>
      </c>
      <c r="K207" s="56" t="s">
        <v>33</v>
      </c>
      <c r="L207" s="56" t="s">
        <v>34</v>
      </c>
      <c r="M207" s="46"/>
      <c r="N207" s="46" t="s">
        <v>671</v>
      </c>
      <c r="O207" s="234">
        <v>35591</v>
      </c>
      <c r="P207" s="75">
        <v>45170</v>
      </c>
      <c r="Q207" s="97" t="s">
        <v>36</v>
      </c>
      <c r="R207" s="56" t="s">
        <v>1991</v>
      </c>
      <c r="S207" s="626" t="str">
        <f t="shared" ca="1" si="9"/>
        <v xml:space="preserve">2 NĂM 11 THÁNG 18 NGÀY </v>
      </c>
      <c r="T207" s="74" t="s">
        <v>1898</v>
      </c>
      <c r="U207" s="80" t="s">
        <v>1898</v>
      </c>
      <c r="V207" s="80"/>
      <c r="W207" s="108">
        <v>44765</v>
      </c>
      <c r="X207" s="108"/>
      <c r="Y207" s="46" t="s">
        <v>232</v>
      </c>
      <c r="Z207" s="108" t="s">
        <v>1899</v>
      </c>
      <c r="AA207" s="627" t="s">
        <v>1900</v>
      </c>
      <c r="AB207" s="627"/>
      <c r="AC207" s="628"/>
      <c r="AD207" s="108" t="s">
        <v>156</v>
      </c>
      <c r="AE207" s="108"/>
      <c r="AF207" s="56" t="s">
        <v>1055</v>
      </c>
      <c r="AG207" s="36">
        <f t="shared" ca="1" si="8"/>
        <v>29</v>
      </c>
    </row>
    <row r="208" spans="1:33" s="624" customFormat="1">
      <c r="A208" s="25">
        <f>IF(C208=0,"",SUBTOTAL(3,C$5:C208))</f>
        <v>204</v>
      </c>
      <c r="B208" s="86">
        <v>84</v>
      </c>
      <c r="C208" s="369" t="s">
        <v>1940</v>
      </c>
      <c r="D208" s="25" t="str">
        <f>VLOOKUP(C208,Sheet4!$A$1:$B$300,2,0)</f>
        <v>9216011742</v>
      </c>
      <c r="E208" s="370" t="s">
        <v>1685</v>
      </c>
      <c r="F208" s="98" t="str">
        <f>VLOOKUP(C208,'T5-26'!$C$125:$E$293,3,0)</f>
        <v>Nguyễn Hữu Tâm</v>
      </c>
      <c r="G208" s="774">
        <f>VLOOKUP(C208,'chuyển xếp 2024'!$C$5:$W$328,17,0)</f>
        <v>5061000</v>
      </c>
      <c r="H208" s="774">
        <f>VLOOKUP(C208,'chuyển xếp 2024'!$C$5:$W$328,19,0)</f>
        <v>0</v>
      </c>
      <c r="I208" s="46" t="s">
        <v>1872</v>
      </c>
      <c r="J208" s="63">
        <f t="shared" si="10"/>
        <v>1</v>
      </c>
      <c r="K208" s="56" t="s">
        <v>33</v>
      </c>
      <c r="L208" s="56" t="s">
        <v>34</v>
      </c>
      <c r="M208" s="46"/>
      <c r="N208" s="46" t="s">
        <v>671</v>
      </c>
      <c r="O208" s="234">
        <v>31413</v>
      </c>
      <c r="P208" s="75">
        <v>45170</v>
      </c>
      <c r="Q208" s="97" t="s">
        <v>36</v>
      </c>
      <c r="R208" s="56" t="s">
        <v>1992</v>
      </c>
      <c r="S208" s="626" t="str">
        <f t="shared" ca="1" si="9"/>
        <v xml:space="preserve">2 NĂM 11 THÁNG 18 NGÀY </v>
      </c>
      <c r="T208" s="74" t="s">
        <v>1901</v>
      </c>
      <c r="U208" s="80" t="s">
        <v>1901</v>
      </c>
      <c r="V208" s="80"/>
      <c r="W208" s="108">
        <v>44822</v>
      </c>
      <c r="X208" s="108"/>
      <c r="Y208" s="46" t="s">
        <v>232</v>
      </c>
      <c r="Z208" s="108" t="s">
        <v>1902</v>
      </c>
      <c r="AA208" s="627" t="s">
        <v>1903</v>
      </c>
      <c r="AB208" s="627"/>
      <c r="AC208" s="628"/>
      <c r="AD208" s="108" t="s">
        <v>156</v>
      </c>
      <c r="AE208" s="108"/>
      <c r="AF208" s="56" t="s">
        <v>1055</v>
      </c>
      <c r="AG208" s="36">
        <f t="shared" ca="1" si="8"/>
        <v>40</v>
      </c>
    </row>
    <row r="209" spans="1:33" s="624" customFormat="1">
      <c r="A209" s="25">
        <f>IF(C209=0,"",SUBTOTAL(3,C$5:C209))</f>
        <v>205</v>
      </c>
      <c r="B209" s="86">
        <v>85</v>
      </c>
      <c r="C209" s="369" t="s">
        <v>1942</v>
      </c>
      <c r="D209" s="25" t="str">
        <f>VLOOKUP(C209,Sheet4!$A$1:$B$300,2,0)</f>
        <v>8622149482</v>
      </c>
      <c r="E209" s="370" t="s">
        <v>1904</v>
      </c>
      <c r="F209" s="98" t="str">
        <f>VLOOKUP(C209,'T5-26'!$C$125:$E$293,3,0)</f>
        <v>Nguyễn Văn Phước</v>
      </c>
      <c r="G209" s="774">
        <f>VLOOKUP(C209,'chuyển xếp 2024'!$C$5:$W$328,17,0)</f>
        <v>5061000</v>
      </c>
      <c r="H209" s="774">
        <f>VLOOKUP(C209,'chuyển xếp 2024'!$C$5:$W$328,19,0)</f>
        <v>0</v>
      </c>
      <c r="I209" s="46" t="s">
        <v>1872</v>
      </c>
      <c r="J209" s="63">
        <f t="shared" si="10"/>
        <v>1</v>
      </c>
      <c r="K209" s="56" t="s">
        <v>33</v>
      </c>
      <c r="L209" s="56" t="s">
        <v>34</v>
      </c>
      <c r="M209" s="46"/>
      <c r="N209" s="46" t="s">
        <v>671</v>
      </c>
      <c r="O209" s="234">
        <v>36874</v>
      </c>
      <c r="P209" s="75">
        <v>45170</v>
      </c>
      <c r="Q209" s="97" t="s">
        <v>36</v>
      </c>
      <c r="R209" s="56" t="s">
        <v>1993</v>
      </c>
      <c r="S209" s="626" t="str">
        <f t="shared" ca="1" si="9"/>
        <v xml:space="preserve">2 NĂM 11 THÁNG 18 NGÀY </v>
      </c>
      <c r="T209" s="74" t="s">
        <v>1905</v>
      </c>
      <c r="U209" s="80" t="s">
        <v>1905</v>
      </c>
      <c r="V209" s="80"/>
      <c r="W209" s="108">
        <v>44605</v>
      </c>
      <c r="X209" s="108"/>
      <c r="Y209" s="46" t="s">
        <v>232</v>
      </c>
      <c r="Z209" s="108" t="s">
        <v>1906</v>
      </c>
      <c r="AA209" s="627" t="s">
        <v>1907</v>
      </c>
      <c r="AB209" s="627"/>
      <c r="AC209" s="628"/>
      <c r="AD209" s="108" t="s">
        <v>156</v>
      </c>
      <c r="AE209" s="108"/>
      <c r="AF209" s="56" t="s">
        <v>1055</v>
      </c>
      <c r="AG209" s="36">
        <f t="shared" ca="1" si="8"/>
        <v>25</v>
      </c>
    </row>
    <row r="210" spans="1:33" s="624" customFormat="1">
      <c r="A210" s="25">
        <f>IF(C210=0,"",SUBTOTAL(3,C$5:C210))</f>
        <v>206</v>
      </c>
      <c r="B210" s="86">
        <v>86</v>
      </c>
      <c r="C210" s="369" t="s">
        <v>1943</v>
      </c>
      <c r="D210" s="25" t="str">
        <f>VLOOKUP(C210,Sheet4!$A$1:$B$300,2,0)</f>
        <v>8622095770</v>
      </c>
      <c r="E210" s="370" t="s">
        <v>1908</v>
      </c>
      <c r="F210" s="98" t="str">
        <f>VLOOKUP(C210,'T5-26'!$C$125:$E$293,3,0)</f>
        <v>Lê Vĩ Khang</v>
      </c>
      <c r="G210" s="774">
        <f>VLOOKUP(C210,'chuyển xếp 2024'!$C$5:$W$328,17,0)</f>
        <v>5061000</v>
      </c>
      <c r="H210" s="774">
        <f>VLOOKUP(C210,'chuyển xếp 2024'!$C$5:$W$328,19,0)</f>
        <v>0</v>
      </c>
      <c r="I210" s="46" t="s">
        <v>1872</v>
      </c>
      <c r="J210" s="63">
        <f t="shared" si="10"/>
        <v>1</v>
      </c>
      <c r="K210" s="56" t="s">
        <v>33</v>
      </c>
      <c r="L210" s="56" t="s">
        <v>34</v>
      </c>
      <c r="M210" s="46"/>
      <c r="N210" s="46" t="s">
        <v>671</v>
      </c>
      <c r="O210" s="234">
        <v>36601</v>
      </c>
      <c r="P210" s="75">
        <v>45170</v>
      </c>
      <c r="Q210" s="97" t="s">
        <v>36</v>
      </c>
      <c r="R210" s="56" t="s">
        <v>1962</v>
      </c>
      <c r="S210" s="626" t="str">
        <f t="shared" ca="1" si="9"/>
        <v xml:space="preserve">2 NĂM 11 THÁNG 18 NGÀY </v>
      </c>
      <c r="T210" s="74" t="s">
        <v>1909</v>
      </c>
      <c r="U210" s="80" t="s">
        <v>1909</v>
      </c>
      <c r="V210" s="80"/>
      <c r="W210" s="108">
        <v>44439</v>
      </c>
      <c r="X210" s="108"/>
      <c r="Y210" s="46" t="s">
        <v>232</v>
      </c>
      <c r="Z210" s="108" t="s">
        <v>1896</v>
      </c>
      <c r="AA210" s="627" t="s">
        <v>1897</v>
      </c>
      <c r="AB210" s="627"/>
      <c r="AC210" s="628"/>
      <c r="AD210" s="108" t="s">
        <v>156</v>
      </c>
      <c r="AE210" s="108"/>
      <c r="AF210" s="56" t="s">
        <v>1055</v>
      </c>
      <c r="AG210" s="36">
        <f t="shared" ca="1" si="8"/>
        <v>26</v>
      </c>
    </row>
    <row r="211" spans="1:33" s="624" customFormat="1">
      <c r="A211" s="25">
        <f>IF(C211=0,"",SUBTOTAL(3,C$5:C211))</f>
        <v>207</v>
      </c>
      <c r="B211" s="86">
        <v>87</v>
      </c>
      <c r="C211" s="369" t="s">
        <v>1944</v>
      </c>
      <c r="D211" s="25" t="str">
        <f>VLOOKUP(C211,Sheet4!$A$1:$B$300,2,0)</f>
        <v>7423448397</v>
      </c>
      <c r="E211" s="370" t="s">
        <v>1719</v>
      </c>
      <c r="F211" s="98" t="str">
        <f>VLOOKUP(C211,'T5-26'!$C$125:$E$293,3,0)</f>
        <v>Trần Văn Đeo</v>
      </c>
      <c r="G211" s="774">
        <f>VLOOKUP(C211,'chuyển xếp 2024'!$C$5:$W$328,17,0)</f>
        <v>5061000</v>
      </c>
      <c r="H211" s="774">
        <f>VLOOKUP(C211,'chuyển xếp 2024'!$C$5:$W$328,19,0)</f>
        <v>0</v>
      </c>
      <c r="I211" s="46" t="s">
        <v>1872</v>
      </c>
      <c r="J211" s="63">
        <f t="shared" si="10"/>
        <v>1</v>
      </c>
      <c r="K211" s="56" t="s">
        <v>33</v>
      </c>
      <c r="L211" s="56" t="s">
        <v>34</v>
      </c>
      <c r="M211" s="46"/>
      <c r="N211" s="46" t="s">
        <v>671</v>
      </c>
      <c r="O211" s="234">
        <v>31895</v>
      </c>
      <c r="P211" s="75">
        <v>45170</v>
      </c>
      <c r="Q211" s="97" t="s">
        <v>36</v>
      </c>
      <c r="R211" s="56" t="s">
        <v>1994</v>
      </c>
      <c r="S211" s="626" t="str">
        <f t="shared" ca="1" si="9"/>
        <v xml:space="preserve">2 NĂM 11 THÁNG 18 NGÀY </v>
      </c>
      <c r="T211" s="74" t="s">
        <v>1910</v>
      </c>
      <c r="U211" s="80" t="s">
        <v>1910</v>
      </c>
      <c r="V211" s="80"/>
      <c r="W211" s="108">
        <v>44326</v>
      </c>
      <c r="X211" s="108"/>
      <c r="Y211" s="46" t="s">
        <v>232</v>
      </c>
      <c r="Z211" s="108" t="s">
        <v>1878</v>
      </c>
      <c r="AA211" s="627" t="s">
        <v>1911</v>
      </c>
      <c r="AB211" s="627"/>
      <c r="AC211" s="628"/>
      <c r="AD211" s="108" t="s">
        <v>156</v>
      </c>
      <c r="AE211" s="108"/>
      <c r="AF211" s="56" t="s">
        <v>1055</v>
      </c>
      <c r="AG211" s="36">
        <f t="shared" ref="AG211:AG303" ca="1" si="11">DATEDIF(O211,TODAY(),"y")</f>
        <v>39</v>
      </c>
    </row>
    <row r="212" spans="1:33" s="624" customFormat="1">
      <c r="A212" s="25">
        <f>IF(C212=0,"",SUBTOTAL(3,C$5:C212))</f>
        <v>208</v>
      </c>
      <c r="B212" s="86">
        <v>88</v>
      </c>
      <c r="C212" s="369" t="s">
        <v>1945</v>
      </c>
      <c r="D212" s="25" t="str">
        <f>VLOOKUP(C212,Sheet4!$A$1:$B$300,2,0)</f>
        <v>9222576999</v>
      </c>
      <c r="E212" s="370" t="s">
        <v>1912</v>
      </c>
      <c r="F212" s="98" t="str">
        <f>VLOOKUP(C212,'T5-26'!$C$125:$E$293,3,0)</f>
        <v>Nguyễn Thị Mỹ Ngọc</v>
      </c>
      <c r="G212" s="774">
        <f>VLOOKUP(C212,'chuyển xếp 2024'!$C$5:$W$328,17,0)</f>
        <v>5061000</v>
      </c>
      <c r="H212" s="774">
        <f>VLOOKUP(C212,'chuyển xếp 2024'!$C$5:$W$328,19,0)</f>
        <v>0</v>
      </c>
      <c r="I212" s="63" t="s">
        <v>63</v>
      </c>
      <c r="J212" s="63">
        <f t="shared" si="10"/>
        <v>0</v>
      </c>
      <c r="K212" s="56" t="s">
        <v>33</v>
      </c>
      <c r="L212" s="56" t="s">
        <v>34</v>
      </c>
      <c r="M212" s="46"/>
      <c r="N212" s="46" t="s">
        <v>671</v>
      </c>
      <c r="O212" s="234">
        <v>38233</v>
      </c>
      <c r="P212" s="75">
        <v>45170</v>
      </c>
      <c r="Q212" s="97" t="s">
        <v>36</v>
      </c>
      <c r="R212" s="56" t="s">
        <v>1995</v>
      </c>
      <c r="S212" s="626" t="str">
        <f t="shared" ca="1" si="9"/>
        <v xml:space="preserve">2 NĂM 11 THÁNG 18 NGÀY </v>
      </c>
      <c r="T212" s="74" t="s">
        <v>1913</v>
      </c>
      <c r="U212" s="80" t="s">
        <v>1913</v>
      </c>
      <c r="V212" s="80"/>
      <c r="W212" s="108">
        <v>44422</v>
      </c>
      <c r="X212" s="108"/>
      <c r="Y212" s="46" t="s">
        <v>232</v>
      </c>
      <c r="Z212" s="108" t="s">
        <v>1914</v>
      </c>
      <c r="AA212" s="627" t="s">
        <v>1135</v>
      </c>
      <c r="AB212" s="627"/>
      <c r="AC212" s="628"/>
      <c r="AD212" s="108" t="s">
        <v>156</v>
      </c>
      <c r="AE212" s="108"/>
      <c r="AF212" s="56" t="s">
        <v>1055</v>
      </c>
      <c r="AG212" s="36">
        <f t="shared" ca="1" si="11"/>
        <v>21</v>
      </c>
    </row>
    <row r="213" spans="1:33" s="624" customFormat="1">
      <c r="A213" s="25">
        <f>IF(C213=0,"",SUBTOTAL(3,C$5:C213))</f>
        <v>209</v>
      </c>
      <c r="B213" s="86">
        <v>89</v>
      </c>
      <c r="C213" s="369" t="s">
        <v>1946</v>
      </c>
      <c r="D213" s="25" t="str">
        <f>VLOOKUP(C213,Sheet4!$A$1:$B$300,2,0)</f>
        <v>9211012632</v>
      </c>
      <c r="E213" s="370" t="s">
        <v>1915</v>
      </c>
      <c r="F213" s="98" t="str">
        <f>VLOOKUP(C213,'T5-26'!$C$125:$E$293,3,0)</f>
        <v>Nguyễn Thị Thúy Em</v>
      </c>
      <c r="G213" s="774">
        <f>VLOOKUP(C213,'chuyển xếp 2024'!$C$5:$W$328,17,0)</f>
        <v>5061000</v>
      </c>
      <c r="H213" s="774">
        <f>VLOOKUP(C213,'chuyển xếp 2024'!$C$5:$W$328,19,0)</f>
        <v>0</v>
      </c>
      <c r="I213" s="63" t="s">
        <v>63</v>
      </c>
      <c r="J213" s="63">
        <f t="shared" si="10"/>
        <v>0</v>
      </c>
      <c r="K213" s="56" t="s">
        <v>33</v>
      </c>
      <c r="L213" s="56" t="s">
        <v>34</v>
      </c>
      <c r="M213" s="46"/>
      <c r="N213" s="46" t="s">
        <v>671</v>
      </c>
      <c r="O213" s="234">
        <v>32092</v>
      </c>
      <c r="P213" s="75">
        <v>45170</v>
      </c>
      <c r="Q213" s="97" t="s">
        <v>36</v>
      </c>
      <c r="R213" s="56" t="s">
        <v>1996</v>
      </c>
      <c r="S213" s="626" t="str">
        <f t="shared" ca="1" si="9"/>
        <v xml:space="preserve">2 NĂM 11 THÁNG 18 NGÀY </v>
      </c>
      <c r="T213" s="74" t="s">
        <v>1916</v>
      </c>
      <c r="U213" s="80" t="s">
        <v>1916</v>
      </c>
      <c r="V213" s="80"/>
      <c r="W213" s="108">
        <v>44418</v>
      </c>
      <c r="X213" s="108"/>
      <c r="Y213" s="46" t="s">
        <v>232</v>
      </c>
      <c r="Z213" s="108" t="s">
        <v>1883</v>
      </c>
      <c r="AA213" s="627" t="s">
        <v>1179</v>
      </c>
      <c r="AB213" s="627"/>
      <c r="AC213" s="628"/>
      <c r="AD213" s="108" t="s">
        <v>156</v>
      </c>
      <c r="AE213" s="108"/>
      <c r="AF213" s="56" t="s">
        <v>1055</v>
      </c>
      <c r="AG213" s="36">
        <f t="shared" ca="1" si="11"/>
        <v>38</v>
      </c>
    </row>
    <row r="214" spans="1:33" s="624" customFormat="1">
      <c r="A214" s="25">
        <f>IF(C214=0,"",SUBTOTAL(3,C$5:C214))</f>
        <v>210</v>
      </c>
      <c r="B214" s="86">
        <v>90</v>
      </c>
      <c r="C214" s="369" t="s">
        <v>1949</v>
      </c>
      <c r="D214" s="25" t="str">
        <f>VLOOKUP(C214,Sheet4!$A$1:$B$300,2,0)</f>
        <v>9208007856</v>
      </c>
      <c r="E214" s="370" t="s">
        <v>1630</v>
      </c>
      <c r="F214" s="98" t="str">
        <f>VLOOKUP(C214,'T5-26'!$C$125:$E$293,3,0)</f>
        <v>Nguyễn Văn Lý</v>
      </c>
      <c r="G214" s="774">
        <f>VLOOKUP(C214,'chuyển xếp 2024'!$C$5:$W$328,17,0)</f>
        <v>5061000</v>
      </c>
      <c r="H214" s="774">
        <f>VLOOKUP(C214,'chuyển xếp 2024'!$C$5:$W$328,19,0)</f>
        <v>0</v>
      </c>
      <c r="I214" s="46" t="s">
        <v>1872</v>
      </c>
      <c r="J214" s="63">
        <f t="shared" si="10"/>
        <v>1</v>
      </c>
      <c r="K214" s="56" t="s">
        <v>33</v>
      </c>
      <c r="L214" s="56" t="s">
        <v>34</v>
      </c>
      <c r="M214" s="46"/>
      <c r="N214" s="46" t="s">
        <v>671</v>
      </c>
      <c r="O214" s="234">
        <v>30736</v>
      </c>
      <c r="P214" s="75">
        <v>45170</v>
      </c>
      <c r="Q214" s="97" t="s">
        <v>36</v>
      </c>
      <c r="R214" s="56" t="s">
        <v>1998</v>
      </c>
      <c r="S214" s="626" t="str">
        <f ca="1">DATEDIF(P214,TODAY(),"Y") &amp; " NĂM " &amp;DATEDIF(P214,TODAY(),"YM") &amp; " THÁNG " &amp; DATEDIF(P214,TODAY(), "MD") &amp; " NGÀY "</f>
        <v xml:space="preserve">2 NĂM 11 THÁNG 18 NGÀY </v>
      </c>
      <c r="T214" s="74" t="s">
        <v>1922</v>
      </c>
      <c r="U214" s="80" t="s">
        <v>1922</v>
      </c>
      <c r="V214" s="80"/>
      <c r="W214" s="108">
        <v>44440</v>
      </c>
      <c r="X214" s="108"/>
      <c r="Y214" s="46" t="s">
        <v>232</v>
      </c>
      <c r="Z214" s="108" t="s">
        <v>1923</v>
      </c>
      <c r="AA214" s="627" t="s">
        <v>1924</v>
      </c>
      <c r="AB214" s="627"/>
      <c r="AC214" s="628"/>
      <c r="AD214" s="108" t="s">
        <v>156</v>
      </c>
      <c r="AE214" s="108"/>
      <c r="AF214" s="56" t="s">
        <v>1055</v>
      </c>
      <c r="AG214" s="36">
        <f t="shared" ca="1" si="11"/>
        <v>42</v>
      </c>
    </row>
    <row r="215" spans="1:33" s="624" customFormat="1">
      <c r="A215" s="25">
        <f>IF(C215=0,"",SUBTOTAL(3,C$5:C215))</f>
        <v>211</v>
      </c>
      <c r="B215" s="86">
        <v>91</v>
      </c>
      <c r="C215" s="369" t="s">
        <v>1960</v>
      </c>
      <c r="D215" s="25" t="str">
        <f>VLOOKUP(C215,Sheet4!$A$1:$B$300,2,0)</f>
        <v>9521066797</v>
      </c>
      <c r="E215" s="370" t="s">
        <v>1954</v>
      </c>
      <c r="F215" s="98" t="str">
        <f>VLOOKUP(C215,'T5-26'!$C$125:$E$293,3,0)</f>
        <v>Nguyễn Trọng Tín</v>
      </c>
      <c r="G215" s="774">
        <f>VLOOKUP(C215,'chuyển xếp 2024'!$C$5:$W$328,17,0)</f>
        <v>5061000</v>
      </c>
      <c r="H215" s="774">
        <f>VLOOKUP(C215,'chuyển xếp 2024'!$C$5:$W$328,19,0)</f>
        <v>0</v>
      </c>
      <c r="I215" s="46" t="s">
        <v>1872</v>
      </c>
      <c r="J215" s="63">
        <f t="shared" si="10"/>
        <v>1</v>
      </c>
      <c r="K215" s="56" t="s">
        <v>33</v>
      </c>
      <c r="L215" s="56" t="s">
        <v>34</v>
      </c>
      <c r="M215" s="46"/>
      <c r="N215" s="46" t="s">
        <v>671</v>
      </c>
      <c r="O215" s="234">
        <v>36778</v>
      </c>
      <c r="P215" s="75">
        <v>45261</v>
      </c>
      <c r="Q215" s="97" t="s">
        <v>36</v>
      </c>
      <c r="R215" s="56" t="s">
        <v>2003</v>
      </c>
      <c r="S215" s="626" t="str">
        <f ca="1">DATEDIF(P215,TODAY(),"Y") &amp; " NĂM " &amp;DATEDIF(P215,TODAY(),"YM") &amp; " THÁNG " &amp; DATEDIF(P215,TODAY(), "MD") &amp; " NGÀY "</f>
        <v xml:space="preserve">2 NĂM 8 THÁNG 18 NGÀY </v>
      </c>
      <c r="T215" s="74" t="s">
        <v>2005</v>
      </c>
      <c r="U215" s="80" t="s">
        <v>2005</v>
      </c>
      <c r="V215" s="80"/>
      <c r="W215" s="108">
        <v>44419</v>
      </c>
      <c r="X215" s="108"/>
      <c r="Y215" s="46" t="s">
        <v>232</v>
      </c>
      <c r="Z215" s="108" t="s">
        <v>2007</v>
      </c>
      <c r="AA215" s="627" t="s">
        <v>2008</v>
      </c>
      <c r="AB215" s="627"/>
      <c r="AC215" s="628"/>
      <c r="AD215" s="108" t="s">
        <v>156</v>
      </c>
      <c r="AE215" s="108"/>
      <c r="AF215" s="56" t="s">
        <v>1055</v>
      </c>
      <c r="AG215" s="36">
        <f t="shared" ca="1" si="11"/>
        <v>25</v>
      </c>
    </row>
    <row r="216" spans="1:33" s="624" customFormat="1">
      <c r="A216" s="25">
        <f>IF(C216=0,"",SUBTOTAL(3,C$5:C216))</f>
        <v>212</v>
      </c>
      <c r="B216" s="86">
        <v>92</v>
      </c>
      <c r="C216" s="369" t="s">
        <v>1961</v>
      </c>
      <c r="D216" s="25" t="str">
        <f>VLOOKUP(C216,Sheet4!$A$1:$B$300,2,0)</f>
        <v>9208016245</v>
      </c>
      <c r="E216" s="370" t="s">
        <v>1656</v>
      </c>
      <c r="F216" s="98" t="str">
        <f>VLOOKUP(C216,'T5-26'!$C$125:$E$293,3,0)</f>
        <v>Nguyễn Thanh Hải</v>
      </c>
      <c r="G216" s="774">
        <f>VLOOKUP(C216,'chuyển xếp 2024'!$C$5:$W$328,17,0)</f>
        <v>5061000</v>
      </c>
      <c r="H216" s="774">
        <f>VLOOKUP(C216,'chuyển xếp 2024'!$C$5:$W$328,19,0)</f>
        <v>0</v>
      </c>
      <c r="I216" s="46" t="s">
        <v>1872</v>
      </c>
      <c r="J216" s="63">
        <f t="shared" si="10"/>
        <v>1</v>
      </c>
      <c r="K216" s="56" t="s">
        <v>33</v>
      </c>
      <c r="L216" s="56" t="s">
        <v>34</v>
      </c>
      <c r="M216" s="46"/>
      <c r="N216" s="46" t="s">
        <v>671</v>
      </c>
      <c r="O216" s="234">
        <v>28126</v>
      </c>
      <c r="P216" s="75">
        <v>45261</v>
      </c>
      <c r="Q216" s="97" t="s">
        <v>36</v>
      </c>
      <c r="R216" s="56" t="s">
        <v>2004</v>
      </c>
      <c r="S216" s="626" t="str">
        <f ca="1">DATEDIF(P216,TODAY(),"Y") &amp; " NĂM " &amp;DATEDIF(P216,TODAY(),"YM") &amp; " THÁNG " &amp; DATEDIF(P216,TODAY(), "MD") &amp; " NGÀY "</f>
        <v xml:space="preserve">2 NĂM 8 THÁNG 18 NGÀY </v>
      </c>
      <c r="T216" s="74" t="s">
        <v>2006</v>
      </c>
      <c r="U216" s="80" t="s">
        <v>2006</v>
      </c>
      <c r="V216" s="80"/>
      <c r="W216" s="108">
        <v>44326</v>
      </c>
      <c r="X216" s="108"/>
      <c r="Y216" s="46" t="s">
        <v>232</v>
      </c>
      <c r="Z216" s="108" t="s">
        <v>2009</v>
      </c>
      <c r="AA216" s="627" t="s">
        <v>2010</v>
      </c>
      <c r="AB216" s="627"/>
      <c r="AC216" s="628"/>
      <c r="AD216" s="108" t="s">
        <v>156</v>
      </c>
      <c r="AE216" s="108"/>
      <c r="AF216" s="56" t="s">
        <v>1055</v>
      </c>
      <c r="AG216" s="36">
        <f t="shared" ca="1" si="11"/>
        <v>49</v>
      </c>
    </row>
    <row r="217" spans="1:33" s="624" customFormat="1">
      <c r="A217" s="25">
        <f>IF(C217=0,"",SUBTOTAL(3,C$5:C217))</f>
        <v>213</v>
      </c>
      <c r="B217" s="86">
        <v>93</v>
      </c>
      <c r="C217" s="369" t="s">
        <v>2301</v>
      </c>
      <c r="D217" s="25" t="str">
        <f>VLOOKUP(C217,Sheet4!$A$1:$B$300,2,0)</f>
        <v>9212000757</v>
      </c>
      <c r="E217" s="370" t="s">
        <v>2295</v>
      </c>
      <c r="F217" s="98" t="str">
        <f>VLOOKUP(C217,'T5-26'!$C$125:$E$293,3,0)</f>
        <v>Nguyễn Hoàng Khang</v>
      </c>
      <c r="G217" s="774">
        <f>VLOOKUP(C217,'chuyển xếp 2024'!$C$5:$W$328,17,0)</f>
        <v>4730000</v>
      </c>
      <c r="H217" s="774">
        <f>VLOOKUP(C217,'chuyển xếp 2024'!$C$5:$W$328,19,0)</f>
        <v>0</v>
      </c>
      <c r="I217" s="46" t="s">
        <v>1872</v>
      </c>
      <c r="J217" s="63">
        <f t="shared" si="10"/>
        <v>1</v>
      </c>
      <c r="K217" s="56" t="s">
        <v>33</v>
      </c>
      <c r="L217" s="56" t="s">
        <v>34</v>
      </c>
      <c r="M217" s="46"/>
      <c r="N217" s="46" t="s">
        <v>671</v>
      </c>
      <c r="O217" s="234">
        <v>29484</v>
      </c>
      <c r="P217" s="75">
        <v>45364</v>
      </c>
      <c r="Q217" s="97" t="s">
        <v>36</v>
      </c>
      <c r="R217" s="56" t="s">
        <v>2300</v>
      </c>
      <c r="S217" s="626" t="str">
        <f ca="1">DATEDIF(P217,TODAY(),"Y") &amp; " NĂM " &amp;DATEDIF(P217,TODAY(),"YM") &amp; " THÁNG " &amp; DATEDIF(P217,TODAY(), "MD") &amp; " NGÀY "</f>
        <v xml:space="preserve">2 NĂM 5 THÁNG 6 NGÀY </v>
      </c>
      <c r="T217" s="523" t="s">
        <v>2296</v>
      </c>
      <c r="U217" s="80" t="s">
        <v>2296</v>
      </c>
      <c r="V217" s="80"/>
      <c r="W217" s="108">
        <v>44417</v>
      </c>
      <c r="X217" s="108"/>
      <c r="Y217" s="46" t="s">
        <v>232</v>
      </c>
      <c r="Z217" s="108" t="s">
        <v>2297</v>
      </c>
      <c r="AA217" s="108" t="s">
        <v>2298</v>
      </c>
      <c r="AB217" s="627"/>
      <c r="AC217" s="628"/>
      <c r="AD217" s="108" t="s">
        <v>156</v>
      </c>
      <c r="AE217" s="108"/>
      <c r="AF217" s="56" t="s">
        <v>1055</v>
      </c>
      <c r="AG217" s="36">
        <f t="shared" ca="1" si="11"/>
        <v>45</v>
      </c>
    </row>
    <row r="218" spans="1:33" s="624" customFormat="1">
      <c r="A218" s="25">
        <f>IF(C218=0,"",SUBTOTAL(3,C$5:C218))</f>
        <v>214</v>
      </c>
      <c r="B218" s="86">
        <v>94</v>
      </c>
      <c r="C218" s="369" t="s">
        <v>2315</v>
      </c>
      <c r="D218" s="25" t="str">
        <f>VLOOKUP(C218,Sheet4!$A$1:$B$300,2,0)</f>
        <v>8622094713</v>
      </c>
      <c r="E218" s="370" t="s">
        <v>2303</v>
      </c>
      <c r="F218" s="98" t="str">
        <f>VLOOKUP(C218,'T5-26'!$C$125:$E$293,3,0)</f>
        <v>Võ Văn Cọp</v>
      </c>
      <c r="G218" s="774">
        <f>VLOOKUP(C218,'chuyển xếp 2024'!$C$5:$W$328,17,0)</f>
        <v>4730000</v>
      </c>
      <c r="H218" s="774">
        <f>VLOOKUP(C218,'chuyển xếp 2024'!$C$5:$W$328,19,0)</f>
        <v>0</v>
      </c>
      <c r="I218" s="46" t="s">
        <v>1872</v>
      </c>
      <c r="J218" s="63">
        <f t="shared" si="10"/>
        <v>1</v>
      </c>
      <c r="K218" s="56" t="s">
        <v>33</v>
      </c>
      <c r="L218" s="56" t="s">
        <v>34</v>
      </c>
      <c r="M218" s="46"/>
      <c r="N218" s="46" t="s">
        <v>671</v>
      </c>
      <c r="O218" s="234">
        <v>27030</v>
      </c>
      <c r="P218" s="75">
        <v>45364</v>
      </c>
      <c r="Q218" s="97" t="s">
        <v>36</v>
      </c>
      <c r="R218" s="56" t="s">
        <v>2304</v>
      </c>
      <c r="S218" s="626" t="str">
        <f ca="1">DATEDIF(P218,TODAY(),"Y") &amp; " NĂM " &amp;DATEDIF(P218,TODAY(),"YM") &amp; " THÁNG " &amp; DATEDIF(P218,TODAY(), "MD") &amp; " NGÀY "</f>
        <v xml:space="preserve">2 NĂM 5 THÁNG 6 NGÀY </v>
      </c>
      <c r="T218" s="523" t="s">
        <v>2311</v>
      </c>
      <c r="U218" s="80" t="s">
        <v>2311</v>
      </c>
      <c r="V218" s="80"/>
      <c r="W218" s="108">
        <v>44550</v>
      </c>
      <c r="X218" s="108"/>
      <c r="Y218" s="46" t="s">
        <v>232</v>
      </c>
      <c r="Z218" s="108" t="s">
        <v>2312</v>
      </c>
      <c r="AA218" s="108" t="s">
        <v>2313</v>
      </c>
      <c r="AB218" s="627"/>
      <c r="AC218" s="628"/>
      <c r="AD218" s="108" t="s">
        <v>156</v>
      </c>
      <c r="AE218" s="108"/>
      <c r="AF218" s="56" t="s">
        <v>1055</v>
      </c>
      <c r="AG218" s="36">
        <f t="shared" ca="1" si="11"/>
        <v>52</v>
      </c>
    </row>
    <row r="219" spans="1:33" s="624" customFormat="1">
      <c r="A219" s="25">
        <f>IF(C219=0,"",SUBTOTAL(3,C$5:C219))</f>
        <v>215</v>
      </c>
      <c r="B219" s="86">
        <v>95</v>
      </c>
      <c r="C219" s="369" t="s">
        <v>2317</v>
      </c>
      <c r="D219" s="25" t="str">
        <f>VLOOKUP(C219,Sheet4!$A$1:$B$300,2,0)</f>
        <v>9122411160</v>
      </c>
      <c r="E219" s="370" t="s">
        <v>2328</v>
      </c>
      <c r="F219" s="98" t="str">
        <f>VLOOKUP(C219,'T5-26'!$C$125:$E$293,3,0)</f>
        <v>Trần Thanh Toàn</v>
      </c>
      <c r="G219" s="774">
        <f>VLOOKUP(C219,'chuyển xếp 2024'!$C$5:$W$328,17,0)</f>
        <v>4730000</v>
      </c>
      <c r="H219" s="774">
        <f>VLOOKUP(C219,'chuyển xếp 2024'!$C$5:$W$328,19,0)</f>
        <v>0</v>
      </c>
      <c r="I219" s="46" t="s">
        <v>1872</v>
      </c>
      <c r="J219" s="63">
        <f t="shared" si="10"/>
        <v>1</v>
      </c>
      <c r="K219" s="56" t="s">
        <v>33</v>
      </c>
      <c r="L219" s="56" t="s">
        <v>34</v>
      </c>
      <c r="M219" s="46"/>
      <c r="N219" s="46" t="s">
        <v>671</v>
      </c>
      <c r="O219" s="234">
        <v>32973</v>
      </c>
      <c r="P219" s="75">
        <v>45364</v>
      </c>
      <c r="Q219" s="97" t="s">
        <v>36</v>
      </c>
      <c r="R219" s="56" t="s">
        <v>2305</v>
      </c>
      <c r="S219" s="626" t="str">
        <f t="shared" ref="S219:S278" ca="1" si="12">DATEDIF(P219,TODAY(),"Y") &amp; " NĂM " &amp;DATEDIF(P219,TODAY(),"YM") &amp; " THÁNG " &amp; DATEDIF(P219,TODAY(), "MD") &amp; " NGÀY "</f>
        <v xml:space="preserve">2 NĂM 5 THÁNG 6 NGÀY </v>
      </c>
      <c r="T219" s="523" t="s">
        <v>2329</v>
      </c>
      <c r="U219" s="80" t="s">
        <v>2329</v>
      </c>
      <c r="V219" s="80"/>
      <c r="W219" s="108">
        <v>44844</v>
      </c>
      <c r="X219" s="108"/>
      <c r="Y219" s="46" t="s">
        <v>232</v>
      </c>
      <c r="Z219" s="108" t="s">
        <v>2330</v>
      </c>
      <c r="AA219" s="108" t="s">
        <v>2331</v>
      </c>
      <c r="AB219" s="627"/>
      <c r="AC219" s="628"/>
      <c r="AD219" s="108" t="s">
        <v>156</v>
      </c>
      <c r="AE219" s="108"/>
      <c r="AF219" s="56" t="s">
        <v>1055</v>
      </c>
      <c r="AG219" s="36">
        <f t="shared" ca="1" si="11"/>
        <v>36</v>
      </c>
    </row>
    <row r="220" spans="1:33" s="624" customFormat="1">
      <c r="A220" s="25">
        <f>IF(C220=0,"",SUBTOTAL(3,C$5:C220))</f>
        <v>216</v>
      </c>
      <c r="B220" s="86">
        <v>96</v>
      </c>
      <c r="C220" s="369" t="s">
        <v>2318</v>
      </c>
      <c r="D220" s="25" t="str">
        <f>VLOOKUP(C220,Sheet4!$A$1:$B$300,2,0)</f>
        <v>8416005030</v>
      </c>
      <c r="E220" s="370" t="s">
        <v>2333</v>
      </c>
      <c r="F220" s="98" t="str">
        <f>VLOOKUP(C220,'T5-26'!$C$125:$E$293,3,0)</f>
        <v>Diệp Thị Tập</v>
      </c>
      <c r="G220" s="774">
        <f>VLOOKUP(C220,'chuyển xếp 2024'!$C$5:$W$328,17,0)</f>
        <v>4730000</v>
      </c>
      <c r="H220" s="774">
        <f>VLOOKUP(C220,'chuyển xếp 2024'!$C$5:$W$328,19,0)</f>
        <v>0</v>
      </c>
      <c r="I220" s="63" t="s">
        <v>63</v>
      </c>
      <c r="J220" s="63">
        <f t="shared" si="10"/>
        <v>0</v>
      </c>
      <c r="K220" s="56" t="s">
        <v>33</v>
      </c>
      <c r="L220" s="56" t="s">
        <v>34</v>
      </c>
      <c r="M220" s="46"/>
      <c r="N220" s="46" t="s">
        <v>671</v>
      </c>
      <c r="O220" s="234">
        <v>31048</v>
      </c>
      <c r="P220" s="75">
        <v>45364</v>
      </c>
      <c r="Q220" s="97" t="s">
        <v>36</v>
      </c>
      <c r="R220" s="56" t="s">
        <v>2306</v>
      </c>
      <c r="S220" s="626" t="str">
        <f t="shared" ca="1" si="12"/>
        <v xml:space="preserve">2 NĂM 5 THÁNG 6 NGÀY </v>
      </c>
      <c r="T220" s="523" t="s">
        <v>2334</v>
      </c>
      <c r="U220" s="80" t="s">
        <v>2334</v>
      </c>
      <c r="V220" s="80"/>
      <c r="W220" s="108">
        <v>44417</v>
      </c>
      <c r="X220" s="108"/>
      <c r="Y220" s="46" t="s">
        <v>232</v>
      </c>
      <c r="Z220" s="108" t="s">
        <v>2335</v>
      </c>
      <c r="AA220" s="108" t="s">
        <v>2336</v>
      </c>
      <c r="AB220" s="627"/>
      <c r="AC220" s="628"/>
      <c r="AD220" s="108" t="s">
        <v>156</v>
      </c>
      <c r="AE220" s="108"/>
      <c r="AF220" s="56" t="s">
        <v>1055</v>
      </c>
      <c r="AG220" s="36">
        <f t="shared" ca="1" si="11"/>
        <v>41</v>
      </c>
    </row>
    <row r="221" spans="1:33" s="624" customFormat="1">
      <c r="A221" s="25">
        <f>IF(C221=0,"",SUBTOTAL(3,C$5:C221))</f>
        <v>217</v>
      </c>
      <c r="B221" s="86">
        <v>97</v>
      </c>
      <c r="C221" s="369" t="s">
        <v>2320</v>
      </c>
      <c r="D221" s="25" t="str">
        <f>VLOOKUP(C221,Sheet4!$A$1:$B$300,2,0)</f>
        <v>8622118525</v>
      </c>
      <c r="E221" s="370" t="s">
        <v>2340</v>
      </c>
      <c r="F221" s="98" t="str">
        <f>VLOOKUP(C221,'T5-26'!$C$125:$E$293,3,0)</f>
        <v>Phan Ngọc Được</v>
      </c>
      <c r="G221" s="774">
        <f>VLOOKUP(C221,'chuyển xếp 2024'!$C$5:$W$328,17,0)</f>
        <v>4730000</v>
      </c>
      <c r="H221" s="774">
        <f>VLOOKUP(C221,'chuyển xếp 2024'!$C$5:$W$328,19,0)</f>
        <v>0</v>
      </c>
      <c r="I221" s="46" t="s">
        <v>1872</v>
      </c>
      <c r="J221" s="63">
        <f t="shared" si="10"/>
        <v>1</v>
      </c>
      <c r="K221" s="56" t="s">
        <v>33</v>
      </c>
      <c r="L221" s="56" t="s">
        <v>34</v>
      </c>
      <c r="M221" s="46"/>
      <c r="N221" s="46" t="s">
        <v>671</v>
      </c>
      <c r="O221" s="234">
        <v>29168</v>
      </c>
      <c r="P221" s="75">
        <v>45364</v>
      </c>
      <c r="Q221" s="97" t="s">
        <v>36</v>
      </c>
      <c r="R221" s="56" t="s">
        <v>2308</v>
      </c>
      <c r="S221" s="626" t="str">
        <f t="shared" ca="1" si="12"/>
        <v xml:space="preserve">2 NĂM 5 THÁNG 6 NGÀY </v>
      </c>
      <c r="T221" s="523" t="s">
        <v>2341</v>
      </c>
      <c r="U221" s="80" t="s">
        <v>2341</v>
      </c>
      <c r="V221" s="80"/>
      <c r="W221" s="108">
        <v>44745</v>
      </c>
      <c r="X221" s="108"/>
      <c r="Y221" s="46" t="s">
        <v>232</v>
      </c>
      <c r="Z221" s="108" t="s">
        <v>1896</v>
      </c>
      <c r="AA221" s="108" t="s">
        <v>2342</v>
      </c>
      <c r="AB221" s="627"/>
      <c r="AC221" s="628"/>
      <c r="AD221" s="108" t="s">
        <v>156</v>
      </c>
      <c r="AE221" s="108"/>
      <c r="AF221" s="56" t="s">
        <v>1055</v>
      </c>
      <c r="AG221" s="36">
        <f t="shared" ca="1" si="11"/>
        <v>46</v>
      </c>
    </row>
    <row r="222" spans="1:33" s="624" customFormat="1">
      <c r="A222" s="25">
        <f>IF(C222=0,"",SUBTOTAL(3,C$5:C222))</f>
        <v>218</v>
      </c>
      <c r="B222" s="86">
        <v>98</v>
      </c>
      <c r="C222" s="369" t="s">
        <v>2322</v>
      </c>
      <c r="D222" s="25" t="str">
        <f>VLOOKUP(C222,Sheet4!$A$1:$B$300,2,0)</f>
        <v>7416171783</v>
      </c>
      <c r="E222" s="370" t="s">
        <v>2345</v>
      </c>
      <c r="F222" s="98" t="str">
        <f>VLOOKUP(C222,'T5-26'!$C$125:$E$293,3,0)</f>
        <v>Nguyễn Hoàng Nhiên</v>
      </c>
      <c r="G222" s="774">
        <f>VLOOKUP(C222,'chuyển xếp 2024'!$C$5:$W$328,17,0)</f>
        <v>4730000</v>
      </c>
      <c r="H222" s="774">
        <f>VLOOKUP(C222,'chuyển xếp 2024'!$C$5:$W$328,19,0)</f>
        <v>0</v>
      </c>
      <c r="I222" s="46" t="s">
        <v>1872</v>
      </c>
      <c r="J222" s="63">
        <f t="shared" si="10"/>
        <v>1</v>
      </c>
      <c r="K222" s="56" t="s">
        <v>33</v>
      </c>
      <c r="L222" s="56" t="s">
        <v>34</v>
      </c>
      <c r="M222" s="46"/>
      <c r="N222" s="46" t="s">
        <v>671</v>
      </c>
      <c r="O222" s="234">
        <v>31413</v>
      </c>
      <c r="P222" s="75">
        <v>45364</v>
      </c>
      <c r="Q222" s="97" t="s">
        <v>36</v>
      </c>
      <c r="R222" s="56" t="s">
        <v>2309</v>
      </c>
      <c r="S222" s="626" t="str">
        <f t="shared" ca="1" si="12"/>
        <v xml:space="preserve">2 NĂM 5 THÁNG 6 NGÀY </v>
      </c>
      <c r="T222" s="523" t="s">
        <v>2346</v>
      </c>
      <c r="U222" s="80" t="s">
        <v>2346</v>
      </c>
      <c r="V222" s="80"/>
      <c r="W222" s="108">
        <v>44434</v>
      </c>
      <c r="X222" s="108"/>
      <c r="Y222" s="46" t="s">
        <v>232</v>
      </c>
      <c r="Z222" s="108" t="s">
        <v>2347</v>
      </c>
      <c r="AA222" s="108" t="s">
        <v>2348</v>
      </c>
      <c r="AB222" s="627"/>
      <c r="AC222" s="628"/>
      <c r="AD222" s="108" t="s">
        <v>156</v>
      </c>
      <c r="AE222" s="108"/>
      <c r="AF222" s="56" t="s">
        <v>1055</v>
      </c>
      <c r="AG222" s="36">
        <f t="shared" ca="1" si="11"/>
        <v>40</v>
      </c>
    </row>
    <row r="223" spans="1:33" s="624" customFormat="1">
      <c r="A223" s="25">
        <f>IF(C223=0,"",SUBTOTAL(3,C$5:C223))</f>
        <v>219</v>
      </c>
      <c r="B223" s="86">
        <v>99</v>
      </c>
      <c r="C223" s="369" t="s">
        <v>2323</v>
      </c>
      <c r="D223" s="25" t="str">
        <f>VLOOKUP(C223,Sheet4!$A$1:$B$300,2,0)</f>
        <v>8416005025</v>
      </c>
      <c r="E223" s="370" t="s">
        <v>2349</v>
      </c>
      <c r="F223" s="98" t="str">
        <f>VLOOKUP(C223,'T5-26'!$C$125:$E$293,3,0)</f>
        <v>Thái Văn Tịnh</v>
      </c>
      <c r="G223" s="774">
        <f>VLOOKUP(C223,'chuyển xếp 2024'!$C$5:$W$328,17,0)</f>
        <v>4730000</v>
      </c>
      <c r="H223" s="774">
        <f>VLOOKUP(C223,'chuyển xếp 2024'!$C$5:$W$328,19,0)</f>
        <v>0</v>
      </c>
      <c r="I223" s="46" t="s">
        <v>1872</v>
      </c>
      <c r="J223" s="63">
        <f t="shared" si="10"/>
        <v>1</v>
      </c>
      <c r="K223" s="56" t="s">
        <v>33</v>
      </c>
      <c r="L223" s="56" t="s">
        <v>34</v>
      </c>
      <c r="M223" s="46"/>
      <c r="N223" s="46" t="s">
        <v>671</v>
      </c>
      <c r="O223" s="234">
        <v>29221</v>
      </c>
      <c r="P223" s="75">
        <v>45364</v>
      </c>
      <c r="Q223" s="97" t="s">
        <v>36</v>
      </c>
      <c r="R223" s="56" t="s">
        <v>2310</v>
      </c>
      <c r="S223" s="626" t="str">
        <f t="shared" ca="1" si="12"/>
        <v xml:space="preserve">2 NĂM 5 THÁNG 6 NGÀY </v>
      </c>
      <c r="T223" s="523" t="s">
        <v>2350</v>
      </c>
      <c r="U223" s="80" t="s">
        <v>2350</v>
      </c>
      <c r="V223" s="80"/>
      <c r="W223" s="108">
        <v>44417</v>
      </c>
      <c r="X223" s="108"/>
      <c r="Y223" s="46" t="s">
        <v>232</v>
      </c>
      <c r="Z223" s="108" t="s">
        <v>2335</v>
      </c>
      <c r="AA223" s="108" t="s">
        <v>2336</v>
      </c>
      <c r="AB223" s="627"/>
      <c r="AC223" s="628"/>
      <c r="AD223" s="108" t="s">
        <v>156</v>
      </c>
      <c r="AE223" s="108"/>
      <c r="AF223" s="56" t="s">
        <v>1055</v>
      </c>
      <c r="AG223" s="36">
        <f t="shared" ca="1" si="11"/>
        <v>46</v>
      </c>
    </row>
    <row r="224" spans="1:33" s="624" customFormat="1">
      <c r="A224" s="25">
        <f>IF(C224=0,"",SUBTOTAL(3,C$5:C224))</f>
        <v>220</v>
      </c>
      <c r="B224" s="86">
        <v>100</v>
      </c>
      <c r="C224" s="369" t="s">
        <v>2324</v>
      </c>
      <c r="D224" s="25" t="str">
        <f>VLOOKUP(C224,Sheet4!$A$1:$B$300,2,0)</f>
        <v>9216001110</v>
      </c>
      <c r="E224" s="370" t="s">
        <v>2352</v>
      </c>
      <c r="F224" s="98" t="str">
        <f>VLOOKUP(C224,'T5-26'!$C$125:$E$293,3,0)</f>
        <v>Trương Thị Giàu</v>
      </c>
      <c r="G224" s="774">
        <f>VLOOKUP(C224,'chuyển xếp 2024'!$C$5:$W$328,17,0)</f>
        <v>4730000</v>
      </c>
      <c r="H224" s="774">
        <f>VLOOKUP(C224,'chuyển xếp 2024'!$C$5:$W$328,19,0)</f>
        <v>0</v>
      </c>
      <c r="I224" s="63" t="s">
        <v>63</v>
      </c>
      <c r="J224" s="63">
        <f t="shared" si="10"/>
        <v>0</v>
      </c>
      <c r="K224" s="56" t="s">
        <v>33</v>
      </c>
      <c r="L224" s="56" t="s">
        <v>34</v>
      </c>
      <c r="M224" s="46"/>
      <c r="N224" s="46" t="s">
        <v>671</v>
      </c>
      <c r="O224" s="234">
        <v>34316</v>
      </c>
      <c r="P224" s="75">
        <v>45364</v>
      </c>
      <c r="Q224" s="97" t="s">
        <v>36</v>
      </c>
      <c r="R224" s="56" t="s">
        <v>2353</v>
      </c>
      <c r="S224" s="626" t="str">
        <f t="shared" ca="1" si="12"/>
        <v xml:space="preserve">2 NĂM 5 THÁNG 6 NGÀY </v>
      </c>
      <c r="T224" s="523" t="s">
        <v>2371</v>
      </c>
      <c r="U224" s="80" t="s">
        <v>2371</v>
      </c>
      <c r="V224" s="80"/>
      <c r="W224" s="108">
        <v>44421</v>
      </c>
      <c r="X224" s="108"/>
      <c r="Y224" s="46" t="s">
        <v>232</v>
      </c>
      <c r="Z224" s="108" t="s">
        <v>2372</v>
      </c>
      <c r="AA224" s="108" t="s">
        <v>2373</v>
      </c>
      <c r="AB224" s="627"/>
      <c r="AC224" s="628"/>
      <c r="AD224" s="108" t="s">
        <v>156</v>
      </c>
      <c r="AE224" s="108"/>
      <c r="AF224" s="56" t="s">
        <v>1055</v>
      </c>
      <c r="AG224" s="36">
        <f t="shared" ca="1" si="11"/>
        <v>32</v>
      </c>
    </row>
    <row r="225" spans="1:33" s="624" customFormat="1">
      <c r="A225" s="25">
        <f>IF(C225=0,"",SUBTOTAL(3,C$5:C225))</f>
        <v>221</v>
      </c>
      <c r="B225" s="86">
        <v>101</v>
      </c>
      <c r="C225" s="369" t="s">
        <v>2325</v>
      </c>
      <c r="D225" s="25" t="str">
        <f>VLOOKUP(C225,Sheet4!$A$1:$B$300,2,0)</f>
        <v>9222222788</v>
      </c>
      <c r="E225" s="370" t="s">
        <v>2374</v>
      </c>
      <c r="F225" s="98" t="str">
        <f>VLOOKUP(C225,'T5-26'!$C$125:$E$293,3,0)</f>
        <v>Phạm Văn Âu</v>
      </c>
      <c r="G225" s="774">
        <f>VLOOKUP(C225,'chuyển xếp 2024'!$C$5:$W$328,17,0)</f>
        <v>4730000</v>
      </c>
      <c r="H225" s="774">
        <f>VLOOKUP(C225,'chuyển xếp 2024'!$C$5:$W$328,19,0)</f>
        <v>0</v>
      </c>
      <c r="I225" s="46" t="s">
        <v>1872</v>
      </c>
      <c r="J225" s="63">
        <f t="shared" si="10"/>
        <v>1</v>
      </c>
      <c r="K225" s="56" t="s">
        <v>33</v>
      </c>
      <c r="L225" s="56" t="s">
        <v>34</v>
      </c>
      <c r="M225" s="46"/>
      <c r="N225" s="46" t="s">
        <v>671</v>
      </c>
      <c r="O225" s="234">
        <v>35997</v>
      </c>
      <c r="P225" s="75">
        <v>45364</v>
      </c>
      <c r="Q225" s="97" t="s">
        <v>36</v>
      </c>
      <c r="R225" s="56" t="s">
        <v>2354</v>
      </c>
      <c r="S225" s="626" t="str">
        <f t="shared" ca="1" si="12"/>
        <v xml:space="preserve">2 NĂM 5 THÁNG 6 NGÀY </v>
      </c>
      <c r="T225" s="523" t="s">
        <v>2375</v>
      </c>
      <c r="U225" s="80" t="s">
        <v>2375</v>
      </c>
      <c r="V225" s="80"/>
      <c r="W225" s="108">
        <v>44879</v>
      </c>
      <c r="X225" s="108"/>
      <c r="Y225" s="46" t="s">
        <v>232</v>
      </c>
      <c r="Z225" s="108" t="s">
        <v>2376</v>
      </c>
      <c r="AA225" s="108" t="s">
        <v>2377</v>
      </c>
      <c r="AB225" s="627"/>
      <c r="AC225" s="628"/>
      <c r="AD225" s="108" t="s">
        <v>156</v>
      </c>
      <c r="AE225" s="108"/>
      <c r="AF225" s="56" t="s">
        <v>1055</v>
      </c>
      <c r="AG225" s="36">
        <f t="shared" ca="1" si="11"/>
        <v>28</v>
      </c>
    </row>
    <row r="226" spans="1:33" s="624" customFormat="1">
      <c r="A226" s="25">
        <f>IF(C226=0,"",SUBTOTAL(3,C$5:C226))</f>
        <v>222</v>
      </c>
      <c r="B226" s="86">
        <v>102</v>
      </c>
      <c r="C226" s="369" t="s">
        <v>2381</v>
      </c>
      <c r="D226" s="25" t="str">
        <f>VLOOKUP(C226,Sheet4!$A$1:$B$300,2,0)</f>
        <v>7525438224</v>
      </c>
      <c r="E226" s="370" t="s">
        <v>1363</v>
      </c>
      <c r="F226" s="98" t="str">
        <f>VLOOKUP(C226,'T5-26'!$C$125:$E$293,3,0)</f>
        <v>Nguyễn Thanh Tuấn</v>
      </c>
      <c r="G226" s="774">
        <f>VLOOKUP(C226,'chuyển xếp 2024'!$C$5:$W$328,17,0)</f>
        <v>4730000</v>
      </c>
      <c r="H226" s="774">
        <f>VLOOKUP(C226,'chuyển xếp 2024'!$C$5:$W$328,19,0)</f>
        <v>0</v>
      </c>
      <c r="I226" s="46" t="s">
        <v>1872</v>
      </c>
      <c r="J226" s="63">
        <f t="shared" si="10"/>
        <v>1</v>
      </c>
      <c r="K226" s="56" t="s">
        <v>33</v>
      </c>
      <c r="L226" s="56" t="s">
        <v>34</v>
      </c>
      <c r="M226" s="46"/>
      <c r="N226" s="46" t="s">
        <v>671</v>
      </c>
      <c r="O226" s="234">
        <v>30244</v>
      </c>
      <c r="P226" s="75">
        <v>45364</v>
      </c>
      <c r="Q226" s="97" t="s">
        <v>36</v>
      </c>
      <c r="R226" s="56" t="s">
        <v>2356</v>
      </c>
      <c r="S226" s="626" t="str">
        <f t="shared" ca="1" si="12"/>
        <v xml:space="preserve">2 NĂM 5 THÁNG 6 NGÀY </v>
      </c>
      <c r="T226" s="523" t="s">
        <v>2399</v>
      </c>
      <c r="U226" s="80" t="s">
        <v>2399</v>
      </c>
      <c r="V226" s="80"/>
      <c r="W226" s="108">
        <v>44816</v>
      </c>
      <c r="X226" s="108"/>
      <c r="Y226" s="46" t="s">
        <v>232</v>
      </c>
      <c r="Z226" s="108" t="s">
        <v>2400</v>
      </c>
      <c r="AA226" s="108" t="s">
        <v>2401</v>
      </c>
      <c r="AB226" s="627"/>
      <c r="AC226" s="628"/>
      <c r="AD226" s="108" t="s">
        <v>156</v>
      </c>
      <c r="AE226" s="108"/>
      <c r="AF226" s="56" t="s">
        <v>1055</v>
      </c>
      <c r="AG226" s="36">
        <f t="shared" ca="1" si="11"/>
        <v>43</v>
      </c>
    </row>
    <row r="227" spans="1:33" s="624" customFormat="1">
      <c r="A227" s="25">
        <f>IF(C227=0,"",SUBTOTAL(3,C$5:C227))</f>
        <v>223</v>
      </c>
      <c r="B227" s="86">
        <v>103</v>
      </c>
      <c r="C227" s="369" t="s">
        <v>2384</v>
      </c>
      <c r="D227" s="25" t="str">
        <f>VLOOKUP(C227,Sheet4!$A$1:$B$300,2,0)</f>
        <v>8622140764</v>
      </c>
      <c r="E227" s="370" t="s">
        <v>1678</v>
      </c>
      <c r="F227" s="98" t="str">
        <f>VLOOKUP(C227,'T5-26'!$C$125:$E$293,3,0)</f>
        <v>Nguyễn Thanh Vũ</v>
      </c>
      <c r="G227" s="774">
        <f>VLOOKUP(C227,'chuyển xếp 2024'!$C$5:$W$328,17,0)</f>
        <v>4730000</v>
      </c>
      <c r="H227" s="774">
        <f>VLOOKUP(C227,'chuyển xếp 2024'!$C$5:$W$328,19,0)</f>
        <v>0</v>
      </c>
      <c r="I227" s="46" t="s">
        <v>1872</v>
      </c>
      <c r="J227" s="63">
        <f t="shared" si="10"/>
        <v>1</v>
      </c>
      <c r="K227" s="56" t="s">
        <v>33</v>
      </c>
      <c r="L227" s="56" t="s">
        <v>34</v>
      </c>
      <c r="M227" s="46"/>
      <c r="N227" s="46" t="s">
        <v>671</v>
      </c>
      <c r="O227" s="234">
        <v>30799</v>
      </c>
      <c r="P227" s="75">
        <v>45364</v>
      </c>
      <c r="Q227" s="97" t="s">
        <v>36</v>
      </c>
      <c r="R227" s="56" t="s">
        <v>2359</v>
      </c>
      <c r="S227" s="626" t="str">
        <f t="shared" ca="1" si="12"/>
        <v xml:space="preserve">2 NĂM 5 THÁNG 6 NGÀY </v>
      </c>
      <c r="T227" s="523" t="s">
        <v>2408</v>
      </c>
      <c r="U227" s="80" t="s">
        <v>2408</v>
      </c>
      <c r="V227" s="80"/>
      <c r="W227" s="108">
        <v>44326</v>
      </c>
      <c r="X227" s="108"/>
      <c r="Y227" s="46" t="s">
        <v>232</v>
      </c>
      <c r="Z227" s="108" t="s">
        <v>2409</v>
      </c>
      <c r="AA227" s="108" t="s">
        <v>2410</v>
      </c>
      <c r="AB227" s="627"/>
      <c r="AC227" s="628"/>
      <c r="AD227" s="108" t="s">
        <v>156</v>
      </c>
      <c r="AE227" s="108"/>
      <c r="AF227" s="56" t="s">
        <v>1055</v>
      </c>
      <c r="AG227" s="36">
        <f t="shared" ca="1" si="11"/>
        <v>42</v>
      </c>
    </row>
    <row r="228" spans="1:33" s="624" customFormat="1">
      <c r="A228" s="25">
        <f>IF(C228=0,"",SUBTOTAL(3,C$5:C228))</f>
        <v>224</v>
      </c>
      <c r="B228" s="86">
        <v>104</v>
      </c>
      <c r="C228" s="369" t="s">
        <v>2387</v>
      </c>
      <c r="D228" s="25" t="str">
        <f>VLOOKUP(C228,Sheet4!$A$1:$B$300,2,0)</f>
        <v>9208010002</v>
      </c>
      <c r="E228" s="370" t="s">
        <v>2418</v>
      </c>
      <c r="F228" s="98" t="str">
        <f>VLOOKUP(C228,'T5-26'!$C$125:$E$293,3,0)</f>
        <v>Phạm Hoàng Ân</v>
      </c>
      <c r="G228" s="774">
        <f>VLOOKUP(C228,'chuyển xếp 2024'!$C$5:$W$328,17,0)</f>
        <v>4730000</v>
      </c>
      <c r="H228" s="774">
        <f>VLOOKUP(C228,'chuyển xếp 2024'!$C$5:$W$328,19,0)</f>
        <v>0</v>
      </c>
      <c r="I228" s="46" t="s">
        <v>1872</v>
      </c>
      <c r="J228" s="63">
        <f t="shared" si="10"/>
        <v>1</v>
      </c>
      <c r="K228" s="56" t="s">
        <v>33</v>
      </c>
      <c r="L228" s="56" t="s">
        <v>34</v>
      </c>
      <c r="M228" s="46"/>
      <c r="N228" s="46" t="s">
        <v>671</v>
      </c>
      <c r="O228" s="234">
        <v>28564</v>
      </c>
      <c r="P228" s="75">
        <v>45364</v>
      </c>
      <c r="Q228" s="97" t="s">
        <v>36</v>
      </c>
      <c r="R228" s="56" t="s">
        <v>2362</v>
      </c>
      <c r="S228" s="626" t="str">
        <f t="shared" ca="1" si="12"/>
        <v xml:space="preserve">2 NĂM 5 THÁNG 6 NGÀY </v>
      </c>
      <c r="T228" s="523" t="s">
        <v>2419</v>
      </c>
      <c r="U228" s="80" t="s">
        <v>2419</v>
      </c>
      <c r="V228" s="80"/>
      <c r="W228" s="108">
        <v>44428</v>
      </c>
      <c r="X228" s="108"/>
      <c r="Y228" s="46" t="s">
        <v>232</v>
      </c>
      <c r="Z228" s="108" t="s">
        <v>2332</v>
      </c>
      <c r="AA228" s="108" t="s">
        <v>2420</v>
      </c>
      <c r="AB228" s="627"/>
      <c r="AC228" s="628"/>
      <c r="AD228" s="108" t="s">
        <v>156</v>
      </c>
      <c r="AE228" s="108"/>
      <c r="AF228" s="56" t="s">
        <v>1055</v>
      </c>
      <c r="AG228" s="36">
        <f t="shared" ca="1" si="11"/>
        <v>48</v>
      </c>
    </row>
    <row r="229" spans="1:33" s="624" customFormat="1">
      <c r="A229" s="25">
        <f>IF(C229=0,"",SUBTOTAL(3,C$5:C229))</f>
        <v>225</v>
      </c>
      <c r="B229" s="86">
        <v>105</v>
      </c>
      <c r="C229" s="369" t="s">
        <v>2390</v>
      </c>
      <c r="D229" s="25" t="str">
        <f>VLOOKUP(C229,Sheet4!$A$1:$B$300,2,0)</f>
        <v>9208007832</v>
      </c>
      <c r="E229" s="370" t="s">
        <v>1739</v>
      </c>
      <c r="F229" s="98" t="str">
        <f>VLOOKUP(C229,'T5-26'!$C$125:$E$293,3,0)</f>
        <v xml:space="preserve">Nguyễn Văn Thành </v>
      </c>
      <c r="G229" s="774">
        <f>VLOOKUP(C229,'chuyển xếp 2024'!$C$5:$W$328,17,0)</f>
        <v>4730000</v>
      </c>
      <c r="H229" s="774">
        <f>VLOOKUP(C229,'chuyển xếp 2024'!$C$5:$W$328,19,0)</f>
        <v>0</v>
      </c>
      <c r="I229" s="46" t="s">
        <v>1872</v>
      </c>
      <c r="J229" s="63">
        <f t="shared" si="10"/>
        <v>1</v>
      </c>
      <c r="K229" s="56" t="s">
        <v>33</v>
      </c>
      <c r="L229" s="56" t="s">
        <v>34</v>
      </c>
      <c r="M229" s="46"/>
      <c r="N229" s="46" t="s">
        <v>671</v>
      </c>
      <c r="O229" s="234">
        <v>28691</v>
      </c>
      <c r="P229" s="75">
        <v>45364</v>
      </c>
      <c r="Q229" s="97" t="s">
        <v>36</v>
      </c>
      <c r="R229" s="56" t="s">
        <v>2364</v>
      </c>
      <c r="S229" s="626" t="str">
        <f t="shared" ca="1" si="12"/>
        <v xml:space="preserve">2 NĂM 5 THÁNG 6 NGÀY </v>
      </c>
      <c r="T229" s="523" t="s">
        <v>2426</v>
      </c>
      <c r="U229" s="80" t="s">
        <v>2426</v>
      </c>
      <c r="V229" s="80"/>
      <c r="W229" s="108">
        <v>45149</v>
      </c>
      <c r="X229" s="108"/>
      <c r="Y229" s="46" t="s">
        <v>232</v>
      </c>
      <c r="Z229" s="108" t="s">
        <v>1854</v>
      </c>
      <c r="AA229" s="108" t="s">
        <v>2427</v>
      </c>
      <c r="AB229" s="627"/>
      <c r="AC229" s="628"/>
      <c r="AD229" s="108" t="s">
        <v>156</v>
      </c>
      <c r="AE229" s="108"/>
      <c r="AF229" s="56" t="s">
        <v>1055</v>
      </c>
      <c r="AG229" s="36">
        <f t="shared" ca="1" si="11"/>
        <v>48</v>
      </c>
    </row>
    <row r="230" spans="1:33" s="624" customFormat="1">
      <c r="A230" s="25">
        <f>IF(C230=0,"",SUBTOTAL(3,C$5:C230))</f>
        <v>226</v>
      </c>
      <c r="B230" s="86">
        <v>106</v>
      </c>
      <c r="C230" s="369" t="s">
        <v>2391</v>
      </c>
      <c r="D230" s="25" t="str">
        <f>VLOOKUP(C230,Sheet4!$A$1:$B$300,2,0)</f>
        <v>7412005768</v>
      </c>
      <c r="E230" s="370" t="s">
        <v>1708</v>
      </c>
      <c r="F230" s="98" t="str">
        <f>VLOOKUP(C230,'T5-26'!$C$125:$E$293,3,0)</f>
        <v>Lê Thanh Phước</v>
      </c>
      <c r="G230" s="774">
        <f>VLOOKUP(C230,'chuyển xếp 2024'!$C$5:$W$328,17,0)</f>
        <v>4730000</v>
      </c>
      <c r="H230" s="774">
        <f>VLOOKUP(C230,'chuyển xếp 2024'!$C$5:$W$328,19,0)</f>
        <v>0</v>
      </c>
      <c r="I230" s="46" t="s">
        <v>1872</v>
      </c>
      <c r="J230" s="63">
        <f t="shared" si="10"/>
        <v>1</v>
      </c>
      <c r="K230" s="56" t="s">
        <v>33</v>
      </c>
      <c r="L230" s="56" t="s">
        <v>34</v>
      </c>
      <c r="M230" s="46"/>
      <c r="N230" s="46" t="s">
        <v>671</v>
      </c>
      <c r="O230" s="234">
        <v>29741</v>
      </c>
      <c r="P230" s="75">
        <v>45364</v>
      </c>
      <c r="Q230" s="97" t="s">
        <v>36</v>
      </c>
      <c r="R230" s="56" t="s">
        <v>2365</v>
      </c>
      <c r="S230" s="626" t="str">
        <f t="shared" ca="1" si="12"/>
        <v xml:space="preserve">2 NĂM 5 THÁNG 6 NGÀY </v>
      </c>
      <c r="T230" s="523" t="s">
        <v>2428</v>
      </c>
      <c r="U230" s="80" t="s">
        <v>2428</v>
      </c>
      <c r="V230" s="80"/>
      <c r="W230" s="108">
        <v>44417</v>
      </c>
      <c r="X230" s="108"/>
      <c r="Y230" s="46" t="s">
        <v>232</v>
      </c>
      <c r="Z230" s="108" t="s">
        <v>2297</v>
      </c>
      <c r="AA230" s="108" t="s">
        <v>2429</v>
      </c>
      <c r="AB230" s="627"/>
      <c r="AC230" s="628"/>
      <c r="AD230" s="108" t="s">
        <v>156</v>
      </c>
      <c r="AE230" s="108"/>
      <c r="AF230" s="56" t="s">
        <v>1055</v>
      </c>
      <c r="AG230" s="36">
        <f t="shared" ca="1" si="11"/>
        <v>45</v>
      </c>
    </row>
    <row r="231" spans="1:33" s="624" customFormat="1">
      <c r="A231" s="25">
        <f>IF(C231=0,"",SUBTOTAL(3,C$5:C231))</f>
        <v>227</v>
      </c>
      <c r="B231" s="86">
        <v>107</v>
      </c>
      <c r="C231" s="369" t="s">
        <v>2392</v>
      </c>
      <c r="D231" s="25" t="str">
        <f>VLOOKUP(C231,Sheet4!$A$1:$B$300,2,0)</f>
        <v>9121714489</v>
      </c>
      <c r="E231" s="370" t="s">
        <v>2430</v>
      </c>
      <c r="F231" s="98" t="str">
        <f>VLOOKUP(C231,'T5-26'!$C$125:$E$293,3,0)</f>
        <v>Lê Minh Thuận</v>
      </c>
      <c r="G231" s="774">
        <f>VLOOKUP(C231,'chuyển xếp 2024'!$C$5:$W$328,17,0)</f>
        <v>4730000</v>
      </c>
      <c r="H231" s="774">
        <f>VLOOKUP(C231,'chuyển xếp 2024'!$C$5:$W$328,19,0)</f>
        <v>0</v>
      </c>
      <c r="I231" s="46" t="s">
        <v>1872</v>
      </c>
      <c r="J231" s="63">
        <f t="shared" si="10"/>
        <v>1</v>
      </c>
      <c r="K231" s="56" t="s">
        <v>33</v>
      </c>
      <c r="L231" s="56" t="s">
        <v>34</v>
      </c>
      <c r="M231" s="46"/>
      <c r="N231" s="46" t="s">
        <v>671</v>
      </c>
      <c r="O231" s="234">
        <v>38209</v>
      </c>
      <c r="P231" s="75">
        <v>45364</v>
      </c>
      <c r="Q231" s="97" t="s">
        <v>36</v>
      </c>
      <c r="R231" s="56" t="s">
        <v>2366</v>
      </c>
      <c r="S231" s="626" t="str">
        <f t="shared" ca="1" si="12"/>
        <v xml:space="preserve">2 NĂM 5 THÁNG 6 NGÀY </v>
      </c>
      <c r="T231" s="523" t="s">
        <v>2431</v>
      </c>
      <c r="U231" s="80" t="s">
        <v>2431</v>
      </c>
      <c r="V231" s="80"/>
      <c r="W231" s="108">
        <v>44801</v>
      </c>
      <c r="X231" s="108"/>
      <c r="Y231" s="46" t="s">
        <v>232</v>
      </c>
      <c r="Z231" s="108" t="s">
        <v>2432</v>
      </c>
      <c r="AA231" s="108" t="s">
        <v>2433</v>
      </c>
      <c r="AB231" s="627"/>
      <c r="AC231" s="628"/>
      <c r="AD231" s="108" t="s">
        <v>156</v>
      </c>
      <c r="AE231" s="108"/>
      <c r="AF231" s="56" t="s">
        <v>1055</v>
      </c>
      <c r="AG231" s="36">
        <f t="shared" ca="1" si="11"/>
        <v>22</v>
      </c>
    </row>
    <row r="232" spans="1:33" s="624" customFormat="1">
      <c r="A232" s="25">
        <f>IF(C232=0,"",SUBTOTAL(3,C$5:C232))</f>
        <v>228</v>
      </c>
      <c r="B232" s="86">
        <v>108</v>
      </c>
      <c r="C232" s="369" t="s">
        <v>2393</v>
      </c>
      <c r="D232" s="25" t="str">
        <f>VLOOKUP(C232,Sheet4!$A$1:$B$300,2,0)</f>
        <v>9122531018</v>
      </c>
      <c r="E232" s="370" t="s">
        <v>2434</v>
      </c>
      <c r="F232" s="98" t="str">
        <f>VLOOKUP(C232,'T5-26'!$C$125:$E$293,3,0)</f>
        <v>Lê Văn Thêm</v>
      </c>
      <c r="G232" s="774">
        <f>VLOOKUP(C232,'chuyển xếp 2024'!$C$5:$W$328,17,0)</f>
        <v>4730000</v>
      </c>
      <c r="H232" s="774">
        <f>VLOOKUP(C232,'chuyển xếp 2024'!$C$5:$W$328,19,0)</f>
        <v>0</v>
      </c>
      <c r="I232" s="46" t="s">
        <v>1872</v>
      </c>
      <c r="J232" s="63">
        <f t="shared" si="10"/>
        <v>1</v>
      </c>
      <c r="K232" s="56" t="s">
        <v>33</v>
      </c>
      <c r="L232" s="56" t="s">
        <v>34</v>
      </c>
      <c r="M232" s="46"/>
      <c r="N232" s="46" t="s">
        <v>671</v>
      </c>
      <c r="O232" s="234">
        <v>29950</v>
      </c>
      <c r="P232" s="75">
        <v>45364</v>
      </c>
      <c r="Q232" s="97" t="s">
        <v>36</v>
      </c>
      <c r="R232" s="56" t="s">
        <v>2367</v>
      </c>
      <c r="S232" s="626" t="str">
        <f t="shared" ca="1" si="12"/>
        <v xml:space="preserve">2 NĂM 5 THÁNG 6 NGÀY </v>
      </c>
      <c r="T232" s="523" t="s">
        <v>2435</v>
      </c>
      <c r="U232" s="80" t="s">
        <v>2435</v>
      </c>
      <c r="V232" s="80"/>
      <c r="W232" s="108">
        <v>44801</v>
      </c>
      <c r="X232" s="108"/>
      <c r="Y232" s="46" t="s">
        <v>232</v>
      </c>
      <c r="Z232" s="108" t="s">
        <v>2432</v>
      </c>
      <c r="AA232" s="108" t="s">
        <v>2433</v>
      </c>
      <c r="AB232" s="627"/>
      <c r="AC232" s="628"/>
      <c r="AD232" s="108" t="s">
        <v>156</v>
      </c>
      <c r="AE232" s="108"/>
      <c r="AF232" s="56" t="s">
        <v>1055</v>
      </c>
      <c r="AG232" s="36">
        <f t="shared" ca="1" si="11"/>
        <v>44</v>
      </c>
    </row>
    <row r="233" spans="1:33" s="624" customFormat="1">
      <c r="A233" s="25">
        <f>IF(C233=0,"",SUBTOTAL(3,C$5:C233))</f>
        <v>229</v>
      </c>
      <c r="B233" s="86">
        <v>109</v>
      </c>
      <c r="C233" s="369" t="s">
        <v>2395</v>
      </c>
      <c r="D233" s="25" t="str">
        <f>VLOOKUP(C233,Sheet4!$A$1:$B$300,2,0)</f>
        <v>9221567493</v>
      </c>
      <c r="E233" s="370" t="s">
        <v>2437</v>
      </c>
      <c r="F233" s="98" t="str">
        <f>VLOOKUP(C233,'T5-26'!$C$125:$E$293,3,0)</f>
        <v>Huỳnh Tấn Em</v>
      </c>
      <c r="G233" s="774">
        <f>VLOOKUP(C233,'chuyển xếp 2024'!$C$5:$W$328,17,0)</f>
        <v>4730000</v>
      </c>
      <c r="H233" s="774">
        <f>VLOOKUP(C233,'chuyển xếp 2024'!$C$5:$W$328,19,0)</f>
        <v>0</v>
      </c>
      <c r="I233" s="46" t="s">
        <v>1872</v>
      </c>
      <c r="J233" s="63">
        <f t="shared" si="10"/>
        <v>1</v>
      </c>
      <c r="K233" s="56" t="s">
        <v>33</v>
      </c>
      <c r="L233" s="56" t="s">
        <v>34</v>
      </c>
      <c r="M233" s="46"/>
      <c r="N233" s="46" t="s">
        <v>671</v>
      </c>
      <c r="O233" s="234">
        <v>32153</v>
      </c>
      <c r="P233" s="75">
        <v>45364</v>
      </c>
      <c r="Q233" s="97" t="s">
        <v>36</v>
      </c>
      <c r="R233" s="56" t="s">
        <v>2368</v>
      </c>
      <c r="S233" s="626" t="str">
        <f t="shared" ca="1" si="12"/>
        <v xml:space="preserve">2 NĂM 5 THÁNG 6 NGÀY </v>
      </c>
      <c r="T233" s="523" t="s">
        <v>2438</v>
      </c>
      <c r="U233" s="80" t="s">
        <v>2438</v>
      </c>
      <c r="V233" s="80"/>
      <c r="W233" s="108">
        <v>44317</v>
      </c>
      <c r="X233" s="108"/>
      <c r="Y233" s="46" t="s">
        <v>232</v>
      </c>
      <c r="Z233" s="108" t="s">
        <v>2332</v>
      </c>
      <c r="AA233" s="108" t="s">
        <v>2439</v>
      </c>
      <c r="AB233" s="627"/>
      <c r="AC233" s="628"/>
      <c r="AD233" s="108" t="s">
        <v>156</v>
      </c>
      <c r="AE233" s="108"/>
      <c r="AF233" s="56" t="s">
        <v>1055</v>
      </c>
      <c r="AG233" s="36">
        <f t="shared" ca="1" si="11"/>
        <v>38</v>
      </c>
    </row>
    <row r="234" spans="1:33" s="624" customFormat="1">
      <c r="A234" s="25">
        <f>IF(C234=0,"",SUBTOTAL(3,C$5:C234))</f>
        <v>230</v>
      </c>
      <c r="B234" s="86">
        <v>110</v>
      </c>
      <c r="C234" s="369" t="s">
        <v>2467</v>
      </c>
      <c r="D234" s="25" t="str">
        <f>VLOOKUP(C234,Sheet4!$A$1:$B$300,2,0)</f>
        <v>7910320010</v>
      </c>
      <c r="E234" s="370" t="s">
        <v>2468</v>
      </c>
      <c r="F234" s="98" t="str">
        <f>VLOOKUP(C234,'T5-26'!$C$125:$E$293,3,0)</f>
        <v>Bùi Văn Út Hiền</v>
      </c>
      <c r="G234" s="774">
        <f>VLOOKUP(C234,'chuyển xếp 2024'!$C$5:$W$328,17,0)</f>
        <v>4730000</v>
      </c>
      <c r="H234" s="774">
        <f>VLOOKUP(C234,'chuyển xếp 2024'!$C$5:$W$328,19,0)</f>
        <v>0</v>
      </c>
      <c r="I234" s="96" t="s">
        <v>32</v>
      </c>
      <c r="J234" s="63">
        <f t="shared" si="10"/>
        <v>1</v>
      </c>
      <c r="K234" s="56" t="s">
        <v>33</v>
      </c>
      <c r="L234" s="56" t="s">
        <v>34</v>
      </c>
      <c r="M234" s="46"/>
      <c r="N234" s="46" t="s">
        <v>671</v>
      </c>
      <c r="O234" s="234">
        <v>32031</v>
      </c>
      <c r="P234" s="75">
        <v>45461</v>
      </c>
      <c r="Q234" s="97" t="s">
        <v>36</v>
      </c>
      <c r="R234" s="106" t="s">
        <v>2482</v>
      </c>
      <c r="S234" s="626" t="str">
        <f t="shared" ca="1" si="12"/>
        <v xml:space="preserve">2 NĂM 2 THÁNG 1 NGÀY </v>
      </c>
      <c r="T234" s="74" t="s">
        <v>2491</v>
      </c>
      <c r="U234" s="80" t="s">
        <v>2491</v>
      </c>
      <c r="V234" s="80"/>
      <c r="W234" s="108">
        <v>44439</v>
      </c>
      <c r="X234" s="108"/>
      <c r="Y234" s="46" t="s">
        <v>232</v>
      </c>
      <c r="Z234" s="108" t="s">
        <v>2343</v>
      </c>
      <c r="AA234" s="108" t="s">
        <v>2492</v>
      </c>
      <c r="AB234" s="627"/>
      <c r="AC234" s="628"/>
      <c r="AD234" s="108" t="s">
        <v>156</v>
      </c>
      <c r="AE234" s="108"/>
      <c r="AF234" s="56" t="s">
        <v>1055</v>
      </c>
      <c r="AG234" s="36">
        <f t="shared" ca="1" si="11"/>
        <v>38</v>
      </c>
    </row>
    <row r="235" spans="1:33" s="624" customFormat="1">
      <c r="A235" s="25">
        <f>IF(C235=0,"",SUBTOTAL(3,C$5:C235))</f>
        <v>231</v>
      </c>
      <c r="B235" s="86">
        <v>111</v>
      </c>
      <c r="C235" s="369" t="s">
        <v>2470</v>
      </c>
      <c r="D235" s="25" t="str">
        <f>VLOOKUP(C235,Sheet4!$A$1:$B$300,2,0)</f>
        <v>9221345615</v>
      </c>
      <c r="E235" s="370" t="s">
        <v>2471</v>
      </c>
      <c r="F235" s="98" t="str">
        <f>VLOOKUP(C235,'T5-26'!$C$125:$E$293,3,0)</f>
        <v>Nguyễn Thị Bạch Huệ</v>
      </c>
      <c r="G235" s="774">
        <f>VLOOKUP(C235,'chuyển xếp 2024'!$C$5:$W$328,17,0)</f>
        <v>4730000</v>
      </c>
      <c r="H235" s="774">
        <f>VLOOKUP(C235,'chuyển xếp 2024'!$C$5:$W$328,19,0)</f>
        <v>0</v>
      </c>
      <c r="I235" s="63" t="s">
        <v>63</v>
      </c>
      <c r="J235" s="63">
        <f t="shared" si="10"/>
        <v>0</v>
      </c>
      <c r="K235" s="56" t="s">
        <v>33</v>
      </c>
      <c r="L235" s="56" t="s">
        <v>34</v>
      </c>
      <c r="M235" s="46"/>
      <c r="N235" s="46" t="s">
        <v>671</v>
      </c>
      <c r="O235" s="234">
        <v>31133</v>
      </c>
      <c r="P235" s="75">
        <v>45461</v>
      </c>
      <c r="Q235" s="97" t="s">
        <v>36</v>
      </c>
      <c r="R235" s="106" t="s">
        <v>2484</v>
      </c>
      <c r="S235" s="626" t="str">
        <f t="shared" ca="1" si="12"/>
        <v xml:space="preserve">2 NĂM 2 THÁNG 1 NGÀY </v>
      </c>
      <c r="T235" s="74" t="s">
        <v>2501</v>
      </c>
      <c r="U235" s="80" t="s">
        <v>2501</v>
      </c>
      <c r="V235" s="80"/>
      <c r="W235" s="108">
        <v>44421</v>
      </c>
      <c r="X235" s="108"/>
      <c r="Y235" s="46" t="s">
        <v>232</v>
      </c>
      <c r="Z235" s="108" t="s">
        <v>2502</v>
      </c>
      <c r="AA235" s="108" t="s">
        <v>2503</v>
      </c>
      <c r="AB235" s="627"/>
      <c r="AC235" s="628"/>
      <c r="AD235" s="108" t="s">
        <v>50</v>
      </c>
      <c r="AE235" s="108" t="s">
        <v>2504</v>
      </c>
      <c r="AF235" s="56" t="s">
        <v>1055</v>
      </c>
      <c r="AG235" s="36">
        <f t="shared" ca="1" si="11"/>
        <v>41</v>
      </c>
    </row>
    <row r="236" spans="1:33" s="624" customFormat="1">
      <c r="A236" s="25">
        <f>IF(C236=0,"",SUBTOTAL(3,C$5:C236))</f>
        <v>232</v>
      </c>
      <c r="B236" s="86">
        <v>112</v>
      </c>
      <c r="C236" s="369" t="s">
        <v>2474</v>
      </c>
      <c r="D236" s="25" t="str">
        <f>VLOOKUP(C236,Sheet4!$A$1:$B$300,2,0)</f>
        <v>8622290236</v>
      </c>
      <c r="E236" s="370" t="s">
        <v>1660</v>
      </c>
      <c r="F236" s="98" t="str">
        <f>VLOOKUP(C236,'T5-26'!$C$125:$E$293,3,0)</f>
        <v>Trần Nguyễn Mỹ Phụng</v>
      </c>
      <c r="G236" s="774">
        <f>VLOOKUP(C236,'chuyển xếp 2024'!$C$5:$W$328,17,0)</f>
        <v>4730000</v>
      </c>
      <c r="H236" s="774">
        <f>VLOOKUP(C236,'chuyển xếp 2024'!$C$5:$W$328,19,0)</f>
        <v>0</v>
      </c>
      <c r="I236" s="63" t="s">
        <v>63</v>
      </c>
      <c r="J236" s="63">
        <f t="shared" si="10"/>
        <v>0</v>
      </c>
      <c r="K236" s="56" t="s">
        <v>33</v>
      </c>
      <c r="L236" s="56" t="s">
        <v>34</v>
      </c>
      <c r="M236" s="46"/>
      <c r="N236" s="46" t="s">
        <v>671</v>
      </c>
      <c r="O236" s="234">
        <v>37905</v>
      </c>
      <c r="P236" s="75">
        <v>45461</v>
      </c>
      <c r="Q236" s="97" t="s">
        <v>36</v>
      </c>
      <c r="R236" s="106" t="s">
        <v>2485</v>
      </c>
      <c r="S236" s="626" t="str">
        <f t="shared" ca="1" si="12"/>
        <v xml:space="preserve">2 NĂM 2 THÁNG 1 NGÀY </v>
      </c>
      <c r="T236" s="74" t="s">
        <v>2493</v>
      </c>
      <c r="U236" s="80" t="s">
        <v>2493</v>
      </c>
      <c r="V236" s="80"/>
      <c r="W236" s="108">
        <v>44290</v>
      </c>
      <c r="X236" s="108"/>
      <c r="Y236" s="46" t="s">
        <v>232</v>
      </c>
      <c r="Z236" s="108" t="s">
        <v>2664</v>
      </c>
      <c r="AA236" s="108" t="s">
        <v>2665</v>
      </c>
      <c r="AB236" s="627"/>
      <c r="AC236" s="628"/>
      <c r="AD236" s="108" t="s">
        <v>156</v>
      </c>
      <c r="AE236" s="108"/>
      <c r="AF236" s="56" t="s">
        <v>1055</v>
      </c>
      <c r="AG236" s="36">
        <f t="shared" ca="1" si="11"/>
        <v>22</v>
      </c>
    </row>
    <row r="237" spans="1:33" s="624" customFormat="1">
      <c r="A237" s="25">
        <f>IF(C237=0,"",SUBTOTAL(3,C$5:C237))</f>
        <v>233</v>
      </c>
      <c r="B237" s="86">
        <v>113</v>
      </c>
      <c r="C237" s="369" t="s">
        <v>2475</v>
      </c>
      <c r="D237" s="25" t="str">
        <f>VLOOKUP(C237,Sheet4!$A$1:$B$300,2,0)</f>
        <v>9221667349</v>
      </c>
      <c r="E237" s="370" t="s">
        <v>1672</v>
      </c>
      <c r="F237" s="98" t="str">
        <f>VLOOKUP(C237,'T5-26'!$C$125:$E$293,3,0)</f>
        <v>Nguyễn Văn Vũ</v>
      </c>
      <c r="G237" s="774">
        <f>VLOOKUP(C237,'chuyển xếp 2024'!$C$5:$W$328,17,0)</f>
        <v>4730000</v>
      </c>
      <c r="H237" s="774">
        <f>VLOOKUP(C237,'chuyển xếp 2024'!$C$5:$W$328,19,0)</f>
        <v>0</v>
      </c>
      <c r="I237" s="96" t="s">
        <v>32</v>
      </c>
      <c r="J237" s="63">
        <f t="shared" si="10"/>
        <v>1</v>
      </c>
      <c r="K237" s="56" t="s">
        <v>33</v>
      </c>
      <c r="L237" s="56" t="s">
        <v>34</v>
      </c>
      <c r="M237" s="46"/>
      <c r="N237" s="46" t="s">
        <v>671</v>
      </c>
      <c r="O237" s="234">
        <v>32143</v>
      </c>
      <c r="P237" s="75">
        <v>45461</v>
      </c>
      <c r="Q237" s="97" t="s">
        <v>36</v>
      </c>
      <c r="R237" s="106" t="s">
        <v>2486</v>
      </c>
      <c r="S237" s="626" t="str">
        <f t="shared" ca="1" si="12"/>
        <v xml:space="preserve">2 NĂM 2 THÁNG 1 NGÀY </v>
      </c>
      <c r="T237" s="74" t="s">
        <v>2494</v>
      </c>
      <c r="U237" s="80" t="s">
        <v>2494</v>
      </c>
      <c r="V237" s="80"/>
      <c r="W237" s="108">
        <v>44311</v>
      </c>
      <c r="X237" s="108"/>
      <c r="Y237" s="46" t="s">
        <v>232</v>
      </c>
      <c r="Z237" s="108" t="s">
        <v>2666</v>
      </c>
      <c r="AA237" s="108" t="s">
        <v>2667</v>
      </c>
      <c r="AB237" s="627"/>
      <c r="AC237" s="628"/>
      <c r="AD237" s="108" t="s">
        <v>156</v>
      </c>
      <c r="AE237" s="108"/>
      <c r="AF237" s="56" t="s">
        <v>1055</v>
      </c>
      <c r="AG237" s="36">
        <f t="shared" ca="1" si="11"/>
        <v>38</v>
      </c>
    </row>
    <row r="238" spans="1:33" s="624" customFormat="1">
      <c r="A238" s="25">
        <f>IF(C238=0,"",SUBTOTAL(3,C$5:C238))</f>
        <v>234</v>
      </c>
      <c r="B238" s="86">
        <v>114</v>
      </c>
      <c r="C238" s="369" t="s">
        <v>2476</v>
      </c>
      <c r="D238" s="25" t="str">
        <f>VLOOKUP(C238,Sheet4!$A$1:$B$300,2,0)</f>
        <v>9215008809</v>
      </c>
      <c r="E238" s="370" t="s">
        <v>2478</v>
      </c>
      <c r="F238" s="98" t="str">
        <f>VLOOKUP(C238,'T5-26'!$C$125:$E$293,3,0)</f>
        <v>Hà Văn Nên</v>
      </c>
      <c r="G238" s="774">
        <f>VLOOKUP(C238,'chuyển xếp 2024'!$C$5:$W$328,17,0)</f>
        <v>4730000</v>
      </c>
      <c r="H238" s="774">
        <f>VLOOKUP(C238,'chuyển xếp 2024'!$C$5:$W$328,19,0)</f>
        <v>0</v>
      </c>
      <c r="I238" s="96" t="s">
        <v>32</v>
      </c>
      <c r="J238" s="63">
        <f t="shared" si="10"/>
        <v>1</v>
      </c>
      <c r="K238" s="56" t="s">
        <v>33</v>
      </c>
      <c r="L238" s="56" t="s">
        <v>34</v>
      </c>
      <c r="M238" s="46"/>
      <c r="N238" s="46" t="s">
        <v>671</v>
      </c>
      <c r="O238" s="234">
        <v>29952</v>
      </c>
      <c r="P238" s="75">
        <v>45461</v>
      </c>
      <c r="Q238" s="97" t="s">
        <v>36</v>
      </c>
      <c r="R238" s="106" t="s">
        <v>2487</v>
      </c>
      <c r="S238" s="626" t="str">
        <f t="shared" ca="1" si="12"/>
        <v xml:space="preserve">2 NĂM 2 THÁNG 1 NGÀY </v>
      </c>
      <c r="T238" s="74" t="s">
        <v>2495</v>
      </c>
      <c r="U238" s="80" t="s">
        <v>2495</v>
      </c>
      <c r="V238" s="80"/>
      <c r="W238" s="108">
        <v>44311</v>
      </c>
      <c r="X238" s="108"/>
      <c r="Y238" s="46" t="s">
        <v>232</v>
      </c>
      <c r="Z238" s="108" t="s">
        <v>2668</v>
      </c>
      <c r="AA238" s="108" t="s">
        <v>2669</v>
      </c>
      <c r="AB238" s="627"/>
      <c r="AC238" s="628"/>
      <c r="AD238" s="108" t="s">
        <v>156</v>
      </c>
      <c r="AE238" s="108"/>
      <c r="AF238" s="56" t="s">
        <v>1055</v>
      </c>
      <c r="AG238" s="36">
        <f t="shared" ca="1" si="11"/>
        <v>44</v>
      </c>
    </row>
    <row r="239" spans="1:33" s="928" customFormat="1">
      <c r="A239" s="479">
        <f>IF(C239=0,"",SUBTOTAL(3,C$5:C239))</f>
        <v>235</v>
      </c>
      <c r="B239" s="86">
        <v>115</v>
      </c>
      <c r="C239" s="920" t="s">
        <v>2479</v>
      </c>
      <c r="D239" s="479" t="s">
        <v>2883</v>
      </c>
      <c r="E239" s="534" t="s">
        <v>2747</v>
      </c>
      <c r="F239" s="98" t="str">
        <f>VLOOKUP(C239,'T5-26'!$C$125:$E$293,3,0)</f>
        <v>Phạm Văn Phú</v>
      </c>
      <c r="G239" s="774">
        <f>VLOOKUP(C239,'chuyển xếp 2024'!$C$5:$W$328,17,0)</f>
        <v>4730000</v>
      </c>
      <c r="H239" s="774">
        <f>VLOOKUP(C239,'chuyển xếp 2024'!$C$5:$W$328,19,0)</f>
        <v>0</v>
      </c>
      <c r="I239" s="924" t="s">
        <v>32</v>
      </c>
      <c r="J239" s="63">
        <f t="shared" si="10"/>
        <v>1</v>
      </c>
      <c r="K239" s="484" t="s">
        <v>33</v>
      </c>
      <c r="L239" s="484" t="s">
        <v>34</v>
      </c>
      <c r="M239" s="499"/>
      <c r="N239" s="499" t="s">
        <v>671</v>
      </c>
      <c r="O239" s="921">
        <v>30497</v>
      </c>
      <c r="P239" s="488">
        <v>45748</v>
      </c>
      <c r="Q239" s="97" t="s">
        <v>36</v>
      </c>
      <c r="R239" s="485" t="s">
        <v>2824</v>
      </c>
      <c r="S239" s="925" t="str">
        <f t="shared" ca="1" si="12"/>
        <v xml:space="preserve">1 NĂM 4 THÁNG 18 NGÀY </v>
      </c>
      <c r="T239" s="527" t="s">
        <v>2748</v>
      </c>
      <c r="U239" s="487" t="s">
        <v>2748</v>
      </c>
      <c r="V239" s="487"/>
      <c r="W239" s="489">
        <v>44426</v>
      </c>
      <c r="X239" s="489"/>
      <c r="Y239" s="499" t="s">
        <v>232</v>
      </c>
      <c r="Z239" s="489" t="s">
        <v>2001</v>
      </c>
      <c r="AA239" s="489" t="s">
        <v>2002</v>
      </c>
      <c r="AB239" s="926"/>
      <c r="AC239" s="927"/>
      <c r="AD239" s="489" t="s">
        <v>156</v>
      </c>
      <c r="AE239" s="489"/>
      <c r="AF239" s="484" t="s">
        <v>1055</v>
      </c>
      <c r="AG239" s="491">
        <f t="shared" ca="1" si="11"/>
        <v>43</v>
      </c>
    </row>
    <row r="240" spans="1:33" s="624" customFormat="1">
      <c r="A240" s="25">
        <f>IF(C240=0,"",SUBTOTAL(3,C$5:C240))</f>
        <v>236</v>
      </c>
      <c r="B240" s="86">
        <v>116</v>
      </c>
      <c r="C240" s="369" t="s">
        <v>2791</v>
      </c>
      <c r="D240" s="25" t="s">
        <v>2884</v>
      </c>
      <c r="E240" s="370" t="s">
        <v>2749</v>
      </c>
      <c r="F240" s="98" t="str">
        <f>VLOOKUP(C240,'T5-26'!$C$125:$E$293,3,0)</f>
        <v>Phan Văn Mãnh</v>
      </c>
      <c r="G240" s="774">
        <f>VLOOKUP(C240,'chuyển xếp 2024'!$C$5:$W$328,17,0)</f>
        <v>4730000</v>
      </c>
      <c r="H240" s="774">
        <f>VLOOKUP(C240,'chuyển xếp 2024'!$C$5:$W$328,19,0)</f>
        <v>0</v>
      </c>
      <c r="I240" s="96" t="s">
        <v>32</v>
      </c>
      <c r="J240" s="63">
        <f t="shared" si="10"/>
        <v>1</v>
      </c>
      <c r="K240" s="56" t="s">
        <v>33</v>
      </c>
      <c r="L240" s="56" t="s">
        <v>34</v>
      </c>
      <c r="M240" s="46"/>
      <c r="N240" s="46" t="s">
        <v>671</v>
      </c>
      <c r="O240" s="234">
        <v>35161</v>
      </c>
      <c r="P240" s="75">
        <v>45748</v>
      </c>
      <c r="Q240" s="97" t="s">
        <v>36</v>
      </c>
      <c r="R240" s="106" t="s">
        <v>2826</v>
      </c>
      <c r="S240" s="626" t="str">
        <f t="shared" ca="1" si="12"/>
        <v xml:space="preserve">1 NĂM 4 THÁNG 18 NGÀY </v>
      </c>
      <c r="T240" s="74" t="s">
        <v>2750</v>
      </c>
      <c r="U240" s="80" t="s">
        <v>2750</v>
      </c>
      <c r="V240" s="80"/>
      <c r="W240" s="108">
        <v>44994</v>
      </c>
      <c r="X240" s="108"/>
      <c r="Y240" s="46" t="s">
        <v>232</v>
      </c>
      <c r="Z240" s="108" t="s">
        <v>2751</v>
      </c>
      <c r="AA240" s="108" t="s">
        <v>2752</v>
      </c>
      <c r="AB240" s="627"/>
      <c r="AC240" s="628"/>
      <c r="AD240" s="108" t="s">
        <v>156</v>
      </c>
      <c r="AE240" s="108"/>
      <c r="AF240" s="56" t="s">
        <v>1055</v>
      </c>
      <c r="AG240" s="36">
        <f t="shared" ca="1" si="11"/>
        <v>30</v>
      </c>
    </row>
    <row r="241" spans="1:33" s="624" customFormat="1">
      <c r="A241" s="25">
        <f>IF(C241=0,"",SUBTOTAL(3,C$5:C241))</f>
        <v>237</v>
      </c>
      <c r="B241" s="86">
        <v>117</v>
      </c>
      <c r="C241" s="369" t="s">
        <v>2792</v>
      </c>
      <c r="D241" s="25" t="s">
        <v>2885</v>
      </c>
      <c r="E241" s="370" t="s">
        <v>1656</v>
      </c>
      <c r="F241" s="98" t="str">
        <f>VLOOKUP(C241,'T5-26'!$C$125:$E$293,3,0)</f>
        <v>Nguyễn Thanh Hải</v>
      </c>
      <c r="G241" s="774">
        <f>VLOOKUP(C241,'chuyển xếp 2024'!$C$5:$W$328,17,0)</f>
        <v>4730000</v>
      </c>
      <c r="H241" s="774">
        <f>VLOOKUP(C241,'chuyển xếp 2024'!$C$5:$W$328,19,0)</f>
        <v>0</v>
      </c>
      <c r="I241" s="96" t="s">
        <v>32</v>
      </c>
      <c r="J241" s="63">
        <f t="shared" si="10"/>
        <v>1</v>
      </c>
      <c r="K241" s="56" t="s">
        <v>33</v>
      </c>
      <c r="L241" s="56" t="s">
        <v>34</v>
      </c>
      <c r="M241" s="46"/>
      <c r="N241" s="46" t="s">
        <v>671</v>
      </c>
      <c r="O241" s="234">
        <v>30317</v>
      </c>
      <c r="P241" s="75">
        <v>45748</v>
      </c>
      <c r="Q241" s="97" t="s">
        <v>36</v>
      </c>
      <c r="R241" s="106" t="s">
        <v>2825</v>
      </c>
      <c r="S241" s="626" t="str">
        <f t="shared" ca="1" si="12"/>
        <v xml:space="preserve">1 NĂM 4 THÁNG 18 NGÀY </v>
      </c>
      <c r="T241" s="74" t="s">
        <v>2753</v>
      </c>
      <c r="U241" s="80" t="s">
        <v>2753</v>
      </c>
      <c r="V241" s="80"/>
      <c r="W241" s="108">
        <v>45285</v>
      </c>
      <c r="X241" s="108"/>
      <c r="Y241" s="46" t="s">
        <v>232</v>
      </c>
      <c r="Z241" s="108" t="s">
        <v>2400</v>
      </c>
      <c r="AA241" s="108" t="s">
        <v>2754</v>
      </c>
      <c r="AB241" s="627"/>
      <c r="AC241" s="628"/>
      <c r="AD241" s="108" t="s">
        <v>156</v>
      </c>
      <c r="AE241" s="108"/>
      <c r="AF241" s="56" t="s">
        <v>1055</v>
      </c>
      <c r="AG241" s="36">
        <f t="shared" ca="1" si="11"/>
        <v>43</v>
      </c>
    </row>
    <row r="242" spans="1:33" s="624" customFormat="1">
      <c r="A242" s="25">
        <f>IF(C242=0,"",SUBTOTAL(3,C$5:C242))</f>
        <v>238</v>
      </c>
      <c r="B242" s="86">
        <v>118</v>
      </c>
      <c r="C242" s="369" t="s">
        <v>2793</v>
      </c>
      <c r="D242" s="25" t="s">
        <v>2886</v>
      </c>
      <c r="E242" s="370" t="s">
        <v>2755</v>
      </c>
      <c r="F242" s="98" t="str">
        <f>VLOOKUP(C242,'T5-26'!$C$125:$E$293,3,0)</f>
        <v>Nguyễn Thành Tâm</v>
      </c>
      <c r="G242" s="774">
        <f>VLOOKUP(C242,'chuyển xếp 2024'!$C$5:$W$328,17,0)</f>
        <v>4730000</v>
      </c>
      <c r="H242" s="774">
        <f>VLOOKUP(C242,'chuyển xếp 2024'!$C$5:$W$328,19,0)</f>
        <v>0</v>
      </c>
      <c r="I242" s="96" t="s">
        <v>32</v>
      </c>
      <c r="J242" s="63">
        <f t="shared" si="10"/>
        <v>1</v>
      </c>
      <c r="K242" s="56" t="s">
        <v>33</v>
      </c>
      <c r="L242" s="56" t="s">
        <v>34</v>
      </c>
      <c r="M242" s="46"/>
      <c r="N242" s="46" t="s">
        <v>671</v>
      </c>
      <c r="O242" s="234">
        <v>32874</v>
      </c>
      <c r="P242" s="75">
        <v>45748</v>
      </c>
      <c r="Q242" s="97" t="s">
        <v>36</v>
      </c>
      <c r="R242" s="106" t="s">
        <v>2827</v>
      </c>
      <c r="S242" s="626" t="str">
        <f t="shared" ca="1" si="12"/>
        <v xml:space="preserve">1 NĂM 4 THÁNG 18 NGÀY </v>
      </c>
      <c r="T242" s="74" t="s">
        <v>2756</v>
      </c>
      <c r="U242" s="80" t="s">
        <v>2756</v>
      </c>
      <c r="V242" s="80"/>
      <c r="W242" s="108">
        <v>44756</v>
      </c>
      <c r="X242" s="108"/>
      <c r="Y242" s="46" t="s">
        <v>232</v>
      </c>
      <c r="Z242" s="108" t="s">
        <v>2351</v>
      </c>
      <c r="AA242" s="108" t="s">
        <v>2757</v>
      </c>
      <c r="AB242" s="627"/>
      <c r="AC242" s="628"/>
      <c r="AD242" s="108" t="s">
        <v>156</v>
      </c>
      <c r="AE242" s="108"/>
      <c r="AF242" s="56" t="s">
        <v>1055</v>
      </c>
      <c r="AG242" s="36">
        <f t="shared" ca="1" si="11"/>
        <v>36</v>
      </c>
    </row>
    <row r="243" spans="1:33" s="624" customFormat="1">
      <c r="A243" s="25">
        <f>IF(C243=0,"",SUBTOTAL(3,C$5:C243))</f>
        <v>239</v>
      </c>
      <c r="B243" s="86">
        <v>119</v>
      </c>
      <c r="C243" s="369" t="s">
        <v>2794</v>
      </c>
      <c r="D243" s="25" t="s">
        <v>2887</v>
      </c>
      <c r="E243" s="370" t="s">
        <v>2758</v>
      </c>
      <c r="F243" s="98" t="str">
        <f>VLOOKUP(C243,'T5-26'!$C$125:$E$293,3,0)</f>
        <v>Võ Hùng Anh</v>
      </c>
      <c r="G243" s="774">
        <f>VLOOKUP(C243,'chuyển xếp 2024'!$C$5:$W$328,17,0)</f>
        <v>4730000</v>
      </c>
      <c r="H243" s="774">
        <f>VLOOKUP(C243,'chuyển xếp 2024'!$C$5:$W$328,19,0)</f>
        <v>0</v>
      </c>
      <c r="I243" s="96" t="s">
        <v>32</v>
      </c>
      <c r="J243" s="63">
        <f t="shared" si="10"/>
        <v>1</v>
      </c>
      <c r="K243" s="56" t="s">
        <v>33</v>
      </c>
      <c r="L243" s="56" t="s">
        <v>34</v>
      </c>
      <c r="M243" s="46"/>
      <c r="N243" s="46" t="s">
        <v>671</v>
      </c>
      <c r="O243" s="234">
        <v>31229</v>
      </c>
      <c r="P243" s="75">
        <v>45748</v>
      </c>
      <c r="Q243" s="97" t="s">
        <v>36</v>
      </c>
      <c r="R243" s="106" t="s">
        <v>2823</v>
      </c>
      <c r="S243" s="626" t="str">
        <f t="shared" ca="1" si="12"/>
        <v xml:space="preserve">1 NĂM 4 THÁNG 18 NGÀY </v>
      </c>
      <c r="T243" s="74" t="s">
        <v>2759</v>
      </c>
      <c r="U243" s="80" t="s">
        <v>2759</v>
      </c>
      <c r="V243" s="80"/>
      <c r="W243" s="108">
        <v>44326</v>
      </c>
      <c r="X243" s="108"/>
      <c r="Y243" s="46" t="s">
        <v>232</v>
      </c>
      <c r="Z243" s="108" t="s">
        <v>2009</v>
      </c>
      <c r="AA243" s="108" t="s">
        <v>2760</v>
      </c>
      <c r="AB243" s="627"/>
      <c r="AC243" s="628"/>
      <c r="AD243" s="108" t="s">
        <v>156</v>
      </c>
      <c r="AE243" s="108"/>
      <c r="AF243" s="56" t="s">
        <v>1055</v>
      </c>
      <c r="AG243" s="36">
        <f t="shared" ca="1" si="11"/>
        <v>41</v>
      </c>
    </row>
    <row r="244" spans="1:33" s="624" customFormat="1">
      <c r="A244" s="25">
        <f>IF(C244=0,"",SUBTOTAL(3,C$5:C244))</f>
        <v>240</v>
      </c>
      <c r="B244" s="86">
        <v>120</v>
      </c>
      <c r="C244" s="369" t="s">
        <v>2795</v>
      </c>
      <c r="D244" s="25" t="s">
        <v>2888</v>
      </c>
      <c r="E244" s="370" t="s">
        <v>901</v>
      </c>
      <c r="F244" s="98" t="str">
        <f>VLOOKUP(C244,'T5-26'!$C$125:$E$293,3,0)</f>
        <v>Đoàn Văn Giảng</v>
      </c>
      <c r="G244" s="774">
        <f>VLOOKUP(C244,'chuyển xếp 2024'!$C$5:$W$328,17,0)</f>
        <v>4730000</v>
      </c>
      <c r="H244" s="774">
        <f>VLOOKUP(C244,'chuyển xếp 2024'!$C$5:$W$328,19,0)</f>
        <v>0</v>
      </c>
      <c r="I244" s="96" t="s">
        <v>32</v>
      </c>
      <c r="J244" s="63">
        <f t="shared" si="10"/>
        <v>1</v>
      </c>
      <c r="K244" s="56" t="s">
        <v>33</v>
      </c>
      <c r="L244" s="56" t="s">
        <v>34</v>
      </c>
      <c r="M244" s="46"/>
      <c r="N244" s="46" t="s">
        <v>671</v>
      </c>
      <c r="O244" s="234">
        <v>34073</v>
      </c>
      <c r="P244" s="75">
        <v>45748</v>
      </c>
      <c r="Q244" s="97" t="s">
        <v>36</v>
      </c>
      <c r="R244" s="106" t="s">
        <v>2822</v>
      </c>
      <c r="S244" s="626" t="str">
        <f t="shared" ca="1" si="12"/>
        <v xml:space="preserve">1 NĂM 4 THÁNG 18 NGÀY </v>
      </c>
      <c r="T244" s="74" t="s">
        <v>902</v>
      </c>
      <c r="U244" s="80" t="s">
        <v>902</v>
      </c>
      <c r="V244" s="80"/>
      <c r="W244" s="108">
        <v>44988</v>
      </c>
      <c r="X244" s="108"/>
      <c r="Y244" s="46" t="s">
        <v>232</v>
      </c>
      <c r="Z244" s="108" t="s">
        <v>2761</v>
      </c>
      <c r="AA244" s="108" t="s">
        <v>2762</v>
      </c>
      <c r="AB244" s="627"/>
      <c r="AC244" s="628"/>
      <c r="AD244" s="108" t="s">
        <v>156</v>
      </c>
      <c r="AE244" s="108"/>
      <c r="AF244" s="56" t="s">
        <v>1055</v>
      </c>
      <c r="AG244" s="36">
        <f t="shared" ca="1" si="11"/>
        <v>33</v>
      </c>
    </row>
    <row r="245" spans="1:33" s="624" customFormat="1">
      <c r="A245" s="25">
        <f>IF(C245=0,"",SUBTOTAL(3,C$5:C245))</f>
        <v>241</v>
      </c>
      <c r="B245" s="86">
        <v>121</v>
      </c>
      <c r="C245" s="369" t="s">
        <v>2796</v>
      </c>
      <c r="D245" s="25" t="s">
        <v>2889</v>
      </c>
      <c r="E245" s="413" t="s">
        <v>1680</v>
      </c>
      <c r="F245" s="98" t="e">
        <f>VLOOKUP(C245,'T5-26'!$C$125:$E$293,3,0)</f>
        <v>#N/A</v>
      </c>
      <c r="G245" s="774">
        <f>VLOOKUP(C245,'chuyển xếp 2024'!$C$5:$W$328,17,0)</f>
        <v>4730000</v>
      </c>
      <c r="H245" s="774">
        <f>VLOOKUP(C245,'chuyển xếp 2024'!$C$5:$W$328,19,0)</f>
        <v>0</v>
      </c>
      <c r="I245" s="96" t="s">
        <v>32</v>
      </c>
      <c r="J245" s="63">
        <f t="shared" si="10"/>
        <v>1</v>
      </c>
      <c r="K245" s="56" t="s">
        <v>33</v>
      </c>
      <c r="L245" s="56" t="s">
        <v>34</v>
      </c>
      <c r="M245" s="46"/>
      <c r="N245" s="46" t="s">
        <v>671</v>
      </c>
      <c r="O245" s="234">
        <v>38213</v>
      </c>
      <c r="P245" s="75">
        <v>45748</v>
      </c>
      <c r="Q245" s="97" t="s">
        <v>36</v>
      </c>
      <c r="R245" s="106" t="s">
        <v>2810</v>
      </c>
      <c r="S245" s="626" t="str">
        <f t="shared" ca="1" si="12"/>
        <v xml:space="preserve">1 NĂM 4 THÁNG 18 NGÀY </v>
      </c>
      <c r="T245" s="74" t="s">
        <v>2763</v>
      </c>
      <c r="U245" s="80" t="s">
        <v>2763</v>
      </c>
      <c r="V245" s="80"/>
      <c r="W245" s="108">
        <v>44420</v>
      </c>
      <c r="X245" s="108"/>
      <c r="Y245" s="46" t="s">
        <v>232</v>
      </c>
      <c r="Z245" s="108" t="s">
        <v>2764</v>
      </c>
      <c r="AA245" s="108" t="s">
        <v>2765</v>
      </c>
      <c r="AB245" s="627"/>
      <c r="AC245" s="628"/>
      <c r="AD245" s="108" t="s">
        <v>156</v>
      </c>
      <c r="AE245" s="108"/>
      <c r="AF245" s="56" t="s">
        <v>1055</v>
      </c>
      <c r="AG245" s="36">
        <f t="shared" ca="1" si="11"/>
        <v>22</v>
      </c>
    </row>
    <row r="246" spans="1:33" s="624" customFormat="1">
      <c r="A246" s="25">
        <f>IF(C246=0,"",SUBTOTAL(3,C$5:C246))</f>
        <v>242</v>
      </c>
      <c r="B246" s="86">
        <v>122</v>
      </c>
      <c r="C246" s="369" t="s">
        <v>2797</v>
      </c>
      <c r="D246" s="25" t="s">
        <v>2890</v>
      </c>
      <c r="E246" s="413" t="s">
        <v>2766</v>
      </c>
      <c r="F246" s="98" t="e">
        <f>VLOOKUP(C246,'T5-26'!$C$125:$E$293,3,0)</f>
        <v>#N/A</v>
      </c>
      <c r="G246" s="774">
        <f>VLOOKUP(C246,'chuyển xếp 2024'!$C$5:$W$328,17,0)</f>
        <v>4730000</v>
      </c>
      <c r="H246" s="774">
        <f>VLOOKUP(C246,'chuyển xếp 2024'!$C$5:$W$328,19,0)</f>
        <v>0</v>
      </c>
      <c r="I246" s="96" t="s">
        <v>32</v>
      </c>
      <c r="J246" s="63">
        <f t="shared" si="10"/>
        <v>1</v>
      </c>
      <c r="K246" s="56" t="s">
        <v>33</v>
      </c>
      <c r="L246" s="56" t="s">
        <v>34</v>
      </c>
      <c r="M246" s="46"/>
      <c r="N246" s="46" t="s">
        <v>671</v>
      </c>
      <c r="O246" s="234">
        <v>33671</v>
      </c>
      <c r="P246" s="75">
        <v>45748</v>
      </c>
      <c r="Q246" s="97" t="s">
        <v>36</v>
      </c>
      <c r="R246" s="106" t="s">
        <v>2809</v>
      </c>
      <c r="S246" s="626" t="str">
        <f t="shared" ca="1" si="12"/>
        <v xml:space="preserve">1 NĂM 4 THÁNG 18 NGÀY </v>
      </c>
      <c r="T246" s="74" t="s">
        <v>2767</v>
      </c>
      <c r="U246" s="80" t="s">
        <v>2767</v>
      </c>
      <c r="V246" s="80"/>
      <c r="W246" s="108">
        <v>44902</v>
      </c>
      <c r="X246" s="108"/>
      <c r="Y246" s="46" t="s">
        <v>232</v>
      </c>
      <c r="Z246" s="108" t="s">
        <v>2768</v>
      </c>
      <c r="AA246" s="108" t="s">
        <v>2769</v>
      </c>
      <c r="AB246" s="627"/>
      <c r="AC246" s="628"/>
      <c r="AD246" s="108" t="s">
        <v>156</v>
      </c>
      <c r="AE246" s="108"/>
      <c r="AF246" s="56" t="s">
        <v>1055</v>
      </c>
      <c r="AG246" s="36">
        <f t="shared" ca="1" si="11"/>
        <v>34</v>
      </c>
    </row>
    <row r="247" spans="1:33" s="624" customFormat="1">
      <c r="A247" s="25">
        <f>IF(C247=0,"",SUBTOTAL(3,C$5:C247))</f>
        <v>243</v>
      </c>
      <c r="B247" s="86">
        <v>123</v>
      </c>
      <c r="C247" s="369" t="s">
        <v>2798</v>
      </c>
      <c r="D247" s="25" t="s">
        <v>2891</v>
      </c>
      <c r="E247" s="413" t="s">
        <v>2770</v>
      </c>
      <c r="F247" s="98" t="e">
        <f>VLOOKUP(C247,'T5-26'!$C$125:$E$293,3,0)</f>
        <v>#N/A</v>
      </c>
      <c r="G247" s="774">
        <f>VLOOKUP(C247,'chuyển xếp 2024'!$C$5:$W$328,17,0)</f>
        <v>4730000</v>
      </c>
      <c r="H247" s="774">
        <f>VLOOKUP(C247,'chuyển xếp 2024'!$C$5:$W$328,19,0)</f>
        <v>0</v>
      </c>
      <c r="I247" s="96" t="s">
        <v>32</v>
      </c>
      <c r="J247" s="63">
        <f t="shared" si="10"/>
        <v>1</v>
      </c>
      <c r="K247" s="56" t="s">
        <v>33</v>
      </c>
      <c r="L247" s="56" t="s">
        <v>34</v>
      </c>
      <c r="M247" s="46"/>
      <c r="N247" s="46" t="s">
        <v>671</v>
      </c>
      <c r="O247" s="234">
        <v>37764</v>
      </c>
      <c r="P247" s="75">
        <v>45748</v>
      </c>
      <c r="Q247" s="97" t="s">
        <v>36</v>
      </c>
      <c r="R247" s="106" t="s">
        <v>2831</v>
      </c>
      <c r="S247" s="626" t="str">
        <f t="shared" ca="1" si="12"/>
        <v xml:space="preserve">1 NĂM 4 THÁNG 18 NGÀY </v>
      </c>
      <c r="T247" s="74" t="s">
        <v>2771</v>
      </c>
      <c r="U247" s="80" t="s">
        <v>2771</v>
      </c>
      <c r="V247" s="80"/>
      <c r="W247" s="108">
        <v>44333</v>
      </c>
      <c r="X247" s="108"/>
      <c r="Y247" s="46" t="s">
        <v>232</v>
      </c>
      <c r="Z247" s="108" t="s">
        <v>2772</v>
      </c>
      <c r="AA247" s="108" t="s">
        <v>2773</v>
      </c>
      <c r="AB247" s="627"/>
      <c r="AC247" s="628"/>
      <c r="AD247" s="108" t="s">
        <v>156</v>
      </c>
      <c r="AE247" s="108"/>
      <c r="AF247" s="56" t="s">
        <v>1055</v>
      </c>
      <c r="AG247" s="36">
        <f t="shared" ca="1" si="11"/>
        <v>23</v>
      </c>
    </row>
    <row r="248" spans="1:33" s="624" customFormat="1">
      <c r="A248" s="25">
        <f>IF(C248=0,"",SUBTOTAL(3,C$5:C248))</f>
        <v>244</v>
      </c>
      <c r="B248" s="86">
        <v>124</v>
      </c>
      <c r="C248" s="369" t="s">
        <v>2799</v>
      </c>
      <c r="D248" s="919" t="s">
        <v>3195</v>
      </c>
      <c r="E248" s="370" t="s">
        <v>2774</v>
      </c>
      <c r="F248" s="98" t="str">
        <f>VLOOKUP(C248,'T5-26'!$C$125:$E$293,3,0)</f>
        <v>Võ Nguyệt Minh</v>
      </c>
      <c r="G248" s="774">
        <f>VLOOKUP(C248,'chuyển xếp 2024'!$C$5:$W$328,17,0)</f>
        <v>4730000</v>
      </c>
      <c r="H248" s="774">
        <f>VLOOKUP(C248,'chuyển xếp 2024'!$C$5:$W$328,19,0)</f>
        <v>0</v>
      </c>
      <c r="I248" s="63" t="s">
        <v>63</v>
      </c>
      <c r="J248" s="63">
        <f t="shared" si="10"/>
        <v>0</v>
      </c>
      <c r="K248" s="56" t="s">
        <v>33</v>
      </c>
      <c r="L248" s="56" t="s">
        <v>34</v>
      </c>
      <c r="M248" s="46"/>
      <c r="N248" s="46" t="s">
        <v>671</v>
      </c>
      <c r="O248" s="234">
        <v>31573</v>
      </c>
      <c r="P248" s="75">
        <v>45748</v>
      </c>
      <c r="Q248" s="97" t="s">
        <v>36</v>
      </c>
      <c r="R248" s="106" t="s">
        <v>2833</v>
      </c>
      <c r="S248" s="626" t="str">
        <f t="shared" ca="1" si="12"/>
        <v xml:space="preserve">1 NĂM 4 THÁNG 18 NGÀY </v>
      </c>
      <c r="T248" s="74" t="s">
        <v>2775</v>
      </c>
      <c r="U248" s="80" t="s">
        <v>2775</v>
      </c>
      <c r="V248" s="80"/>
      <c r="W248" s="108">
        <v>44440</v>
      </c>
      <c r="X248" s="108"/>
      <c r="Y248" s="46" t="s">
        <v>232</v>
      </c>
      <c r="Z248" s="108" t="s">
        <v>2772</v>
      </c>
      <c r="AA248" s="108" t="s">
        <v>2776</v>
      </c>
      <c r="AB248" s="627"/>
      <c r="AC248" s="628"/>
      <c r="AD248" s="108" t="s">
        <v>156</v>
      </c>
      <c r="AE248" s="108"/>
      <c r="AF248" s="56" t="s">
        <v>1055</v>
      </c>
      <c r="AG248" s="36">
        <f t="shared" ca="1" si="11"/>
        <v>40</v>
      </c>
    </row>
    <row r="249" spans="1:33" s="624" customFormat="1">
      <c r="A249" s="25">
        <f>IF(C249=0,"",SUBTOTAL(3,C$5:C249))</f>
        <v>245</v>
      </c>
      <c r="B249" s="86">
        <v>125</v>
      </c>
      <c r="C249" s="369" t="s">
        <v>2801</v>
      </c>
      <c r="D249" s="25" t="s">
        <v>2893</v>
      </c>
      <c r="E249" s="370" t="s">
        <v>2781</v>
      </c>
      <c r="F249" s="98" t="str">
        <f>VLOOKUP(C249,'T5-26'!$C$125:$E$293,3,0)</f>
        <v>Huỳnh Công Thành</v>
      </c>
      <c r="G249" s="774">
        <f>VLOOKUP(C249,'chuyển xếp 2024'!$C$5:$W$328,17,0)</f>
        <v>4730000</v>
      </c>
      <c r="H249" s="774">
        <f>VLOOKUP(C249,'chuyển xếp 2024'!$C$5:$W$328,19,0)</f>
        <v>0</v>
      </c>
      <c r="I249" s="96" t="s">
        <v>32</v>
      </c>
      <c r="J249" s="63">
        <f t="shared" si="10"/>
        <v>1</v>
      </c>
      <c r="K249" s="56" t="s">
        <v>33</v>
      </c>
      <c r="L249" s="56" t="s">
        <v>34</v>
      </c>
      <c r="M249" s="46"/>
      <c r="N249" s="46" t="s">
        <v>671</v>
      </c>
      <c r="O249" s="234">
        <v>33190</v>
      </c>
      <c r="P249" s="75">
        <v>45748</v>
      </c>
      <c r="Q249" s="97" t="s">
        <v>36</v>
      </c>
      <c r="R249" s="106" t="s">
        <v>2832</v>
      </c>
      <c r="S249" s="626" t="str">
        <f t="shared" ca="1" si="12"/>
        <v xml:space="preserve">1 NĂM 4 THÁNG 18 NGÀY </v>
      </c>
      <c r="T249" s="74" t="s">
        <v>2782</v>
      </c>
      <c r="U249" s="80" t="s">
        <v>2782</v>
      </c>
      <c r="V249" s="80"/>
      <c r="W249" s="108">
        <v>44717</v>
      </c>
      <c r="X249" s="108"/>
      <c r="Y249" s="46" t="s">
        <v>232</v>
      </c>
      <c r="Z249" s="108" t="s">
        <v>2376</v>
      </c>
      <c r="AA249" s="108" t="s">
        <v>2783</v>
      </c>
      <c r="AB249" s="627"/>
      <c r="AC249" s="628"/>
      <c r="AD249" s="108" t="s">
        <v>156</v>
      </c>
      <c r="AE249" s="108"/>
      <c r="AF249" s="56" t="s">
        <v>1055</v>
      </c>
      <c r="AG249" s="36">
        <f t="shared" ca="1" si="11"/>
        <v>35</v>
      </c>
    </row>
    <row r="250" spans="1:33" s="624" customFormat="1">
      <c r="A250" s="25">
        <f>IF(C250=0,"",SUBTOTAL(3,C$5:C250))</f>
        <v>246</v>
      </c>
      <c r="B250" s="86">
        <v>126</v>
      </c>
      <c r="C250" s="369" t="s">
        <v>2802</v>
      </c>
      <c r="D250" s="25" t="s">
        <v>2894</v>
      </c>
      <c r="E250" s="370" t="s">
        <v>1616</v>
      </c>
      <c r="F250" s="98" t="str">
        <f>VLOOKUP(C250,'T5-26'!$C$125:$E$293,3,0)</f>
        <v>Huỳnh Thị Ngọc Ánh</v>
      </c>
      <c r="G250" s="774">
        <f>VLOOKUP(C250,'chuyển xếp 2024'!$C$5:$W$328,17,0)</f>
        <v>4730000</v>
      </c>
      <c r="H250" s="774">
        <f>VLOOKUP(C250,'chuyển xếp 2024'!$C$5:$W$328,19,0)</f>
        <v>0</v>
      </c>
      <c r="I250" s="63" t="s">
        <v>63</v>
      </c>
      <c r="J250" s="63">
        <f t="shared" si="10"/>
        <v>0</v>
      </c>
      <c r="K250" s="56" t="s">
        <v>33</v>
      </c>
      <c r="L250" s="56" t="s">
        <v>34</v>
      </c>
      <c r="M250" s="46"/>
      <c r="N250" s="46" t="s">
        <v>671</v>
      </c>
      <c r="O250" s="234">
        <v>26330</v>
      </c>
      <c r="P250" s="75">
        <v>45748</v>
      </c>
      <c r="Q250" s="97" t="s">
        <v>36</v>
      </c>
      <c r="R250" s="106" t="s">
        <v>2829</v>
      </c>
      <c r="S250" s="626" t="str">
        <f t="shared" ca="1" si="12"/>
        <v xml:space="preserve">1 NĂM 4 THÁNG 18 NGÀY </v>
      </c>
      <c r="T250" s="74" t="s">
        <v>2784</v>
      </c>
      <c r="U250" s="80" t="s">
        <v>2784</v>
      </c>
      <c r="V250" s="80"/>
      <c r="W250" s="108">
        <v>44624</v>
      </c>
      <c r="X250" s="108"/>
      <c r="Y250" s="46" t="s">
        <v>232</v>
      </c>
      <c r="Z250" s="108" t="s">
        <v>2785</v>
      </c>
      <c r="AA250" s="108" t="s">
        <v>2786</v>
      </c>
      <c r="AB250" s="627"/>
      <c r="AC250" s="628"/>
      <c r="AD250" s="108" t="s">
        <v>156</v>
      </c>
      <c r="AE250" s="108"/>
      <c r="AF250" s="56" t="s">
        <v>1055</v>
      </c>
      <c r="AG250" s="36">
        <f t="shared" ca="1" si="11"/>
        <v>54</v>
      </c>
    </row>
    <row r="251" spans="1:33" s="624" customFormat="1">
      <c r="A251" s="25">
        <f>IF(C251=0,"",SUBTOTAL(3,C$5:C251))</f>
        <v>247</v>
      </c>
      <c r="B251" s="86">
        <v>127</v>
      </c>
      <c r="C251" s="369" t="s">
        <v>2803</v>
      </c>
      <c r="D251" s="25" t="s">
        <v>2895</v>
      </c>
      <c r="E251" s="370" t="s">
        <v>2787</v>
      </c>
      <c r="F251" s="98" t="str">
        <f>VLOOKUP(C251,'T5-26'!$C$125:$E$293,3,0)</f>
        <v>Lê Thị Kiều Diễm</v>
      </c>
      <c r="G251" s="774">
        <f>VLOOKUP(C251,'chuyển xếp 2024'!$C$5:$W$328,17,0)</f>
        <v>4730000</v>
      </c>
      <c r="H251" s="774">
        <f>VLOOKUP(C251,'chuyển xếp 2024'!$C$5:$W$328,19,0)</f>
        <v>0</v>
      </c>
      <c r="I251" s="63" t="s">
        <v>63</v>
      </c>
      <c r="J251" s="63">
        <f t="shared" si="10"/>
        <v>0</v>
      </c>
      <c r="K251" s="56" t="s">
        <v>33</v>
      </c>
      <c r="L251" s="56" t="s">
        <v>34</v>
      </c>
      <c r="M251" s="46"/>
      <c r="N251" s="46" t="s">
        <v>671</v>
      </c>
      <c r="O251" s="234">
        <v>30682</v>
      </c>
      <c r="P251" s="75">
        <v>45748</v>
      </c>
      <c r="Q251" s="97" t="s">
        <v>36</v>
      </c>
      <c r="R251" s="106" t="s">
        <v>2828</v>
      </c>
      <c r="S251" s="626" t="str">
        <f t="shared" ca="1" si="12"/>
        <v xml:space="preserve">1 NĂM 4 THÁNG 18 NGÀY </v>
      </c>
      <c r="T251" s="74" t="s">
        <v>2788</v>
      </c>
      <c r="U251" s="80" t="s">
        <v>2788</v>
      </c>
      <c r="V251" s="80"/>
      <c r="W251" s="108">
        <v>45440</v>
      </c>
      <c r="X251" s="108"/>
      <c r="Y251" s="46" t="s">
        <v>232</v>
      </c>
      <c r="Z251" s="108" t="s">
        <v>2789</v>
      </c>
      <c r="AA251" s="108" t="s">
        <v>2790</v>
      </c>
      <c r="AB251" s="627"/>
      <c r="AC251" s="628"/>
      <c r="AD251" s="108" t="s">
        <v>156</v>
      </c>
      <c r="AE251" s="108"/>
      <c r="AF251" s="56" t="s">
        <v>1055</v>
      </c>
      <c r="AG251" s="36">
        <f t="shared" ca="1" si="11"/>
        <v>42</v>
      </c>
    </row>
    <row r="252" spans="1:33" s="624" customFormat="1">
      <c r="A252" s="25">
        <f>IF(C252=0,"",SUBTOTAL(3,C$5:C252))</f>
        <v>248</v>
      </c>
      <c r="B252" s="86">
        <v>128</v>
      </c>
      <c r="C252" s="369" t="s">
        <v>2845</v>
      </c>
      <c r="D252" s="919" t="s">
        <v>3275</v>
      </c>
      <c r="E252" s="370" t="s">
        <v>2849</v>
      </c>
      <c r="F252" s="98" t="str">
        <f>VLOOKUP(C252,'T5-26'!$C$125:$E$293,3,0)</f>
        <v>Đào Văn Dũng</v>
      </c>
      <c r="G252" s="774">
        <f>VLOOKUP(C252,'chuyển xếp 2024'!$C$5:$W$328,17,0)</f>
        <v>4730000</v>
      </c>
      <c r="H252" s="774">
        <f>VLOOKUP(C252,'chuyển xếp 2024'!$C$5:$W$328,19,0)</f>
        <v>0</v>
      </c>
      <c r="I252" s="96" t="s">
        <v>32</v>
      </c>
      <c r="J252" s="63">
        <f t="shared" si="10"/>
        <v>1</v>
      </c>
      <c r="K252" s="56" t="s">
        <v>33</v>
      </c>
      <c r="L252" s="56" t="s">
        <v>34</v>
      </c>
      <c r="M252" s="46"/>
      <c r="N252" s="46" t="s">
        <v>671</v>
      </c>
      <c r="O252" s="234">
        <v>27961</v>
      </c>
      <c r="P252" s="75">
        <v>45807</v>
      </c>
      <c r="Q252" s="625" t="s">
        <v>117</v>
      </c>
      <c r="R252" s="106" t="s">
        <v>2933</v>
      </c>
      <c r="S252" s="626" t="str">
        <f t="shared" ca="1" si="12"/>
        <v xml:space="preserve">1 NĂM 2 THÁNG 20 NGÀY </v>
      </c>
      <c r="T252" s="74" t="s">
        <v>2934</v>
      </c>
      <c r="U252" s="80" t="s">
        <v>2934</v>
      </c>
      <c r="V252" s="80"/>
      <c r="W252" s="108">
        <v>44587</v>
      </c>
      <c r="X252" s="108"/>
      <c r="Y252" s="46" t="s">
        <v>232</v>
      </c>
      <c r="Z252" s="108" t="s">
        <v>2937</v>
      </c>
      <c r="AA252" s="108" t="s">
        <v>2935</v>
      </c>
      <c r="AB252" s="627"/>
      <c r="AC252" s="628"/>
      <c r="AD252" s="108" t="s">
        <v>156</v>
      </c>
      <c r="AE252" s="108"/>
      <c r="AF252" s="56" t="s">
        <v>1055</v>
      </c>
      <c r="AG252" s="36">
        <f t="shared" ca="1" si="11"/>
        <v>50</v>
      </c>
    </row>
    <row r="253" spans="1:33" s="624" customFormat="1">
      <c r="A253" s="25">
        <f>IF(C253=0,"",SUBTOTAL(3,C$5:C253))</f>
        <v>249</v>
      </c>
      <c r="B253" s="86">
        <v>129</v>
      </c>
      <c r="C253" s="369" t="s">
        <v>2846</v>
      </c>
      <c r="D253" s="919" t="s">
        <v>2175</v>
      </c>
      <c r="E253" s="370" t="s">
        <v>2850</v>
      </c>
      <c r="F253" s="98" t="str">
        <f>VLOOKUP(C253,'T5-26'!$C$125:$E$293,3,0)</f>
        <v>Nguyễn Thanh Trà</v>
      </c>
      <c r="G253" s="774">
        <f>VLOOKUP(C253,'chuyển xếp 2024'!$C$5:$W$328,17,0)</f>
        <v>4730000</v>
      </c>
      <c r="H253" s="774">
        <f>VLOOKUP(C253,'chuyển xếp 2024'!$C$5:$W$328,19,0)</f>
        <v>0</v>
      </c>
      <c r="I253" s="96" t="s">
        <v>32</v>
      </c>
      <c r="J253" s="63">
        <f t="shared" si="10"/>
        <v>1</v>
      </c>
      <c r="K253" s="56" t="s">
        <v>33</v>
      </c>
      <c r="L253" s="56" t="s">
        <v>34</v>
      </c>
      <c r="M253" s="46"/>
      <c r="N253" s="46" t="s">
        <v>671</v>
      </c>
      <c r="O253" s="234">
        <v>32806</v>
      </c>
      <c r="P253" s="75">
        <v>45807</v>
      </c>
      <c r="Q253" s="625" t="s">
        <v>117</v>
      </c>
      <c r="R253" s="106" t="s">
        <v>2936</v>
      </c>
      <c r="S253" s="626" t="str">
        <f t="shared" ca="1" si="12"/>
        <v xml:space="preserve">1 NĂM 2 THÁNG 20 NGÀY </v>
      </c>
      <c r="T253" s="74" t="s">
        <v>983</v>
      </c>
      <c r="U253" s="80" t="s">
        <v>983</v>
      </c>
      <c r="V253" s="80"/>
      <c r="W253" s="108">
        <v>44522</v>
      </c>
      <c r="X253" s="108"/>
      <c r="Y253" s="46" t="s">
        <v>232</v>
      </c>
      <c r="Z253" s="108" t="s">
        <v>2332</v>
      </c>
      <c r="AA253" s="108" t="s">
        <v>709</v>
      </c>
      <c r="AB253" s="627"/>
      <c r="AC253" s="628"/>
      <c r="AD253" s="108" t="s">
        <v>156</v>
      </c>
      <c r="AE253" s="108"/>
      <c r="AF253" s="56" t="s">
        <v>1055</v>
      </c>
      <c r="AG253" s="36">
        <f t="shared" ca="1" si="11"/>
        <v>36</v>
      </c>
    </row>
    <row r="254" spans="1:33" s="624" customFormat="1">
      <c r="A254" s="25">
        <f>IF(C254=0,"",SUBTOTAL(3,C$5:C254))</f>
        <v>250</v>
      </c>
      <c r="B254" s="86">
        <v>130</v>
      </c>
      <c r="C254" s="369" t="s">
        <v>2847</v>
      </c>
      <c r="D254" s="919" t="s">
        <v>3220</v>
      </c>
      <c r="E254" s="370" t="s">
        <v>2851</v>
      </c>
      <c r="F254" s="98" t="str">
        <f>VLOOKUP(C254,'T5-26'!$C$125:$E$293,3,0)</f>
        <v>Trần Văn Lịnh</v>
      </c>
      <c r="G254" s="774">
        <f>VLOOKUP(C254,'chuyển xếp 2024'!$C$5:$W$328,17,0)</f>
        <v>4730000</v>
      </c>
      <c r="H254" s="774">
        <f>VLOOKUP(C254,'chuyển xếp 2024'!$C$5:$W$328,19,0)</f>
        <v>0</v>
      </c>
      <c r="I254" s="96" t="s">
        <v>32</v>
      </c>
      <c r="J254" s="63">
        <f t="shared" si="10"/>
        <v>1</v>
      </c>
      <c r="K254" s="56" t="s">
        <v>33</v>
      </c>
      <c r="L254" s="56" t="s">
        <v>34</v>
      </c>
      <c r="M254" s="46"/>
      <c r="N254" s="46" t="s">
        <v>671</v>
      </c>
      <c r="O254" s="234">
        <v>29274</v>
      </c>
      <c r="P254" s="75">
        <v>45807</v>
      </c>
      <c r="Q254" s="625" t="s">
        <v>117</v>
      </c>
      <c r="R254" s="106" t="s">
        <v>2938</v>
      </c>
      <c r="S254" s="626" t="str">
        <f t="shared" ca="1" si="12"/>
        <v xml:space="preserve">1 NĂM 2 THÁNG 20 NGÀY </v>
      </c>
      <c r="T254" s="74" t="s">
        <v>2939</v>
      </c>
      <c r="U254" s="80" t="s">
        <v>2939</v>
      </c>
      <c r="V254" s="80"/>
      <c r="W254" s="108">
        <v>44830</v>
      </c>
      <c r="X254" s="108"/>
      <c r="Y254" s="46" t="s">
        <v>232</v>
      </c>
      <c r="Z254" s="108" t="s">
        <v>2940</v>
      </c>
      <c r="AA254" s="108" t="s">
        <v>2941</v>
      </c>
      <c r="AB254" s="627"/>
      <c r="AC254" s="628"/>
      <c r="AD254" s="108" t="s">
        <v>156</v>
      </c>
      <c r="AE254" s="108"/>
      <c r="AF254" s="56" t="s">
        <v>1055</v>
      </c>
      <c r="AG254" s="36">
        <f t="shared" ca="1" si="11"/>
        <v>46</v>
      </c>
    </row>
    <row r="255" spans="1:33" s="624" customFormat="1">
      <c r="A255" s="25">
        <f>IF(C255=0,"",SUBTOTAL(3,C$5:C255))</f>
        <v>251</v>
      </c>
      <c r="B255" s="86">
        <v>131</v>
      </c>
      <c r="C255" s="369" t="s">
        <v>2848</v>
      </c>
      <c r="D255" s="919" t="s">
        <v>2191</v>
      </c>
      <c r="E255" s="370" t="s">
        <v>1046</v>
      </c>
      <c r="F255" s="98" t="str">
        <f>VLOOKUP(C255,'T5-26'!$C$125:$E$293,3,0)</f>
        <v>Võ Văn Chẵng</v>
      </c>
      <c r="G255" s="774">
        <f>VLOOKUP(C255,'chuyển xếp 2024'!$C$5:$W$328,17,0)</f>
        <v>4730000</v>
      </c>
      <c r="H255" s="774">
        <f>VLOOKUP(C255,'chuyển xếp 2024'!$C$5:$W$328,19,0)</f>
        <v>0</v>
      </c>
      <c r="I255" s="96" t="s">
        <v>32</v>
      </c>
      <c r="J255" s="63">
        <f t="shared" si="10"/>
        <v>1</v>
      </c>
      <c r="K255" s="56" t="s">
        <v>33</v>
      </c>
      <c r="L255" s="56" t="s">
        <v>34</v>
      </c>
      <c r="M255" s="46"/>
      <c r="N255" s="46" t="s">
        <v>671</v>
      </c>
      <c r="O255" s="234">
        <v>31685</v>
      </c>
      <c r="P255" s="75">
        <v>45807</v>
      </c>
      <c r="Q255" s="625" t="s">
        <v>117</v>
      </c>
      <c r="R255" s="106" t="s">
        <v>2942</v>
      </c>
      <c r="S255" s="626" t="str">
        <f t="shared" ca="1" si="12"/>
        <v xml:space="preserve">1 NĂM 2 THÁNG 20 NGÀY </v>
      </c>
      <c r="T255" s="74" t="s">
        <v>1822</v>
      </c>
      <c r="U255" s="80" t="s">
        <v>1822</v>
      </c>
      <c r="V255" s="80"/>
      <c r="W255" s="108">
        <v>45498</v>
      </c>
      <c r="X255" s="108"/>
      <c r="Y255" s="46" t="s">
        <v>2779</v>
      </c>
      <c r="Z255" s="108" t="s">
        <v>2332</v>
      </c>
      <c r="AA255" s="108" t="s">
        <v>1179</v>
      </c>
      <c r="AB255" s="627"/>
      <c r="AC255" s="628"/>
      <c r="AD255" s="108" t="s">
        <v>156</v>
      </c>
      <c r="AE255" s="108"/>
      <c r="AF255" s="56" t="s">
        <v>1055</v>
      </c>
      <c r="AG255" s="36">
        <f t="shared" ca="1" si="11"/>
        <v>39</v>
      </c>
    </row>
    <row r="256" spans="1:33" s="624" customFormat="1" ht="17.25" customHeight="1">
      <c r="A256" s="25">
        <f>IF(C256=0,"",SUBTOTAL(3,C$5:C256))</f>
        <v>252</v>
      </c>
      <c r="B256" s="86">
        <v>132</v>
      </c>
      <c r="C256" s="369" t="s">
        <v>2852</v>
      </c>
      <c r="D256" s="919" t="s">
        <v>3231</v>
      </c>
      <c r="E256" s="370" t="s">
        <v>2856</v>
      </c>
      <c r="F256" s="98" t="str">
        <f>VLOOKUP(C256,'T5-26'!$C$125:$E$293,3,0)</f>
        <v>Mai Chí Công</v>
      </c>
      <c r="G256" s="774">
        <f>VLOOKUP(C256,'chuyển xếp 2024'!$C$5:$W$328,17,0)</f>
        <v>4730000</v>
      </c>
      <c r="H256" s="774">
        <f>VLOOKUP(C256,'chuyển xếp 2024'!$C$5:$W$328,19,0)</f>
        <v>0</v>
      </c>
      <c r="I256" s="96" t="s">
        <v>32</v>
      </c>
      <c r="J256" s="63">
        <f t="shared" si="10"/>
        <v>1</v>
      </c>
      <c r="K256" s="56" t="s">
        <v>33</v>
      </c>
      <c r="L256" s="56" t="s">
        <v>34</v>
      </c>
      <c r="M256" s="46"/>
      <c r="N256" s="46" t="s">
        <v>671</v>
      </c>
      <c r="O256" s="234">
        <v>29587</v>
      </c>
      <c r="P256" s="75">
        <v>45807</v>
      </c>
      <c r="Q256" s="625" t="s">
        <v>117</v>
      </c>
      <c r="R256" s="106" t="s">
        <v>2943</v>
      </c>
      <c r="S256" s="626" t="str">
        <f t="shared" ca="1" si="12"/>
        <v xml:space="preserve">1 NĂM 2 THÁNG 20 NGÀY </v>
      </c>
      <c r="T256" s="74" t="s">
        <v>2944</v>
      </c>
      <c r="U256" s="80" t="s">
        <v>2944</v>
      </c>
      <c r="V256" s="80"/>
      <c r="W256" s="108">
        <v>44419</v>
      </c>
      <c r="X256" s="108"/>
      <c r="Y256" s="46" t="s">
        <v>232</v>
      </c>
      <c r="Z256" s="108" t="s">
        <v>2945</v>
      </c>
      <c r="AA256" s="108" t="s">
        <v>2946</v>
      </c>
      <c r="AB256" s="627"/>
      <c r="AC256" s="628"/>
      <c r="AD256" s="108" t="s">
        <v>156</v>
      </c>
      <c r="AE256" s="108"/>
      <c r="AF256" s="56" t="s">
        <v>1055</v>
      </c>
      <c r="AG256" s="36">
        <f t="shared" ca="1" si="11"/>
        <v>45</v>
      </c>
    </row>
    <row r="257" spans="1:33" s="624" customFormat="1">
      <c r="A257" s="25">
        <f>IF(C257=0,"",SUBTOTAL(3,C$5:C257))</f>
        <v>253</v>
      </c>
      <c r="B257" s="86">
        <v>133</v>
      </c>
      <c r="C257" s="369" t="s">
        <v>2853</v>
      </c>
      <c r="D257" s="919" t="s">
        <v>3295</v>
      </c>
      <c r="E257" s="370" t="s">
        <v>2857</v>
      </c>
      <c r="F257" s="98" t="str">
        <f>VLOOKUP(C257,'T5-26'!$C$125:$E$293,3,0)</f>
        <v>Danh Thị Tuyết Nhung</v>
      </c>
      <c r="G257" s="774">
        <f>VLOOKUP(C257,'chuyển xếp 2024'!$C$5:$W$328,17,0)</f>
        <v>4730000</v>
      </c>
      <c r="H257" s="774">
        <f>VLOOKUP(C257,'chuyển xếp 2024'!$C$5:$W$328,19,0)</f>
        <v>0</v>
      </c>
      <c r="I257" s="63" t="s">
        <v>63</v>
      </c>
      <c r="J257" s="63">
        <f t="shared" si="10"/>
        <v>0</v>
      </c>
      <c r="K257" s="56" t="s">
        <v>33</v>
      </c>
      <c r="L257" s="56" t="s">
        <v>34</v>
      </c>
      <c r="M257" s="46"/>
      <c r="N257" s="46" t="s">
        <v>671</v>
      </c>
      <c r="O257" s="234">
        <v>35143</v>
      </c>
      <c r="P257" s="75">
        <v>45807</v>
      </c>
      <c r="Q257" s="625" t="s">
        <v>117</v>
      </c>
      <c r="R257" s="106" t="s">
        <v>2950</v>
      </c>
      <c r="S257" s="626" t="str">
        <f t="shared" ca="1" si="12"/>
        <v xml:space="preserve">1 NĂM 2 THÁNG 20 NGÀY </v>
      </c>
      <c r="T257" s="74" t="s">
        <v>2947</v>
      </c>
      <c r="U257" s="80" t="s">
        <v>2947</v>
      </c>
      <c r="V257" s="80"/>
      <c r="W257" s="108">
        <v>44939</v>
      </c>
      <c r="X257" s="108"/>
      <c r="Y257" s="46" t="s">
        <v>232</v>
      </c>
      <c r="Z257" s="108" t="s">
        <v>2948</v>
      </c>
      <c r="AA257" s="108" t="s">
        <v>2949</v>
      </c>
      <c r="AB257" s="627"/>
      <c r="AC257" s="628"/>
      <c r="AD257" s="108" t="s">
        <v>156</v>
      </c>
      <c r="AE257" s="108"/>
      <c r="AF257" s="56" t="s">
        <v>1055</v>
      </c>
      <c r="AG257" s="36">
        <f t="shared" ca="1" si="11"/>
        <v>30</v>
      </c>
    </row>
    <row r="258" spans="1:33" s="624" customFormat="1">
      <c r="A258" s="25">
        <f>IF(C258=0,"",SUBTOTAL(3,C$5:C258))</f>
        <v>254</v>
      </c>
      <c r="B258" s="86">
        <v>134</v>
      </c>
      <c r="C258" s="369" t="s">
        <v>2854</v>
      </c>
      <c r="D258" s="919" t="s">
        <v>3309</v>
      </c>
      <c r="E258" s="370" t="s">
        <v>2858</v>
      </c>
      <c r="F258" s="98" t="str">
        <f>VLOOKUP(C258,'T5-26'!$C$125:$E$293,3,0)</f>
        <v>Lâm Văn Vũ</v>
      </c>
      <c r="G258" s="774">
        <f>VLOOKUP(C258,'chuyển xếp 2024'!$C$5:$W$328,17,0)</f>
        <v>4730000</v>
      </c>
      <c r="H258" s="774">
        <f>VLOOKUP(C258,'chuyển xếp 2024'!$C$5:$W$328,19,0)</f>
        <v>0</v>
      </c>
      <c r="I258" s="96" t="s">
        <v>32</v>
      </c>
      <c r="J258" s="63">
        <f t="shared" si="10"/>
        <v>1</v>
      </c>
      <c r="K258" s="56" t="s">
        <v>33</v>
      </c>
      <c r="L258" s="56" t="s">
        <v>34</v>
      </c>
      <c r="M258" s="46"/>
      <c r="N258" s="46" t="s">
        <v>671</v>
      </c>
      <c r="O258" s="234">
        <v>27760</v>
      </c>
      <c r="P258" s="75">
        <v>45807</v>
      </c>
      <c r="Q258" s="625" t="s">
        <v>117</v>
      </c>
      <c r="R258" s="106" t="s">
        <v>2951</v>
      </c>
      <c r="S258" s="626" t="str">
        <f t="shared" ca="1" si="12"/>
        <v xml:space="preserve">1 NĂM 2 THÁNG 20 NGÀY </v>
      </c>
      <c r="T258" s="74" t="s">
        <v>2952</v>
      </c>
      <c r="U258" s="80" t="s">
        <v>2952</v>
      </c>
      <c r="V258" s="80"/>
      <c r="W258" s="108">
        <v>44631</v>
      </c>
      <c r="X258" s="108"/>
      <c r="Y258" s="46" t="s">
        <v>232</v>
      </c>
      <c r="Z258" s="108" t="s">
        <v>2953</v>
      </c>
      <c r="AA258" s="108" t="s">
        <v>2954</v>
      </c>
      <c r="AB258" s="627"/>
      <c r="AC258" s="628"/>
      <c r="AD258" s="108" t="s">
        <v>156</v>
      </c>
      <c r="AE258" s="108"/>
      <c r="AF258" s="56" t="s">
        <v>1055</v>
      </c>
      <c r="AG258" s="36">
        <f t="shared" ca="1" si="11"/>
        <v>50</v>
      </c>
    </row>
    <row r="259" spans="1:33" s="624" customFormat="1">
      <c r="A259" s="25">
        <f>IF(C259=0,"",SUBTOTAL(3,C$5:C259))</f>
        <v>255</v>
      </c>
      <c r="B259" s="86">
        <v>135</v>
      </c>
      <c r="C259" s="369" t="s">
        <v>2855</v>
      </c>
      <c r="D259" s="919" t="s">
        <v>3178</v>
      </c>
      <c r="E259" s="370" t="s">
        <v>2859</v>
      </c>
      <c r="F259" s="98" t="str">
        <f>VLOOKUP(C259,'T5-26'!$C$125:$E$293,3,0)</f>
        <v>Nguyễn Văn Liêu</v>
      </c>
      <c r="G259" s="774">
        <f>VLOOKUP(C259,'chuyển xếp 2024'!$C$5:$W$328,17,0)</f>
        <v>4730000</v>
      </c>
      <c r="H259" s="774">
        <f>VLOOKUP(C259,'chuyển xếp 2024'!$C$5:$W$328,19,0)</f>
        <v>0</v>
      </c>
      <c r="I259" s="96" t="s">
        <v>32</v>
      </c>
      <c r="J259" s="63">
        <f t="shared" si="10"/>
        <v>1</v>
      </c>
      <c r="K259" s="56" t="s">
        <v>33</v>
      </c>
      <c r="L259" s="56" t="s">
        <v>34</v>
      </c>
      <c r="M259" s="46"/>
      <c r="N259" s="46" t="s">
        <v>671</v>
      </c>
      <c r="O259" s="234">
        <v>32392</v>
      </c>
      <c r="P259" s="75">
        <v>45807</v>
      </c>
      <c r="Q259" s="625" t="s">
        <v>117</v>
      </c>
      <c r="R259" s="106" t="s">
        <v>2955</v>
      </c>
      <c r="S259" s="626" t="str">
        <f t="shared" ca="1" si="12"/>
        <v xml:space="preserve">1 NĂM 2 THÁNG 20 NGÀY </v>
      </c>
      <c r="T259" s="74" t="s">
        <v>2956</v>
      </c>
      <c r="U259" s="80" t="s">
        <v>2956</v>
      </c>
      <c r="V259" s="80"/>
      <c r="W259" s="108">
        <v>44521</v>
      </c>
      <c r="X259" s="108"/>
      <c r="Y259" s="46" t="s">
        <v>232</v>
      </c>
      <c r="Z259" s="108" t="s">
        <v>2009</v>
      </c>
      <c r="AA259" s="108" t="s">
        <v>2957</v>
      </c>
      <c r="AB259" s="627"/>
      <c r="AC259" s="628"/>
      <c r="AD259" s="108" t="s">
        <v>156</v>
      </c>
      <c r="AE259" s="108"/>
      <c r="AF259" s="56" t="s">
        <v>1055</v>
      </c>
      <c r="AG259" s="36">
        <f t="shared" ca="1" si="11"/>
        <v>37</v>
      </c>
    </row>
    <row r="260" spans="1:33" s="624" customFormat="1">
      <c r="A260" s="25">
        <f>IF(C260=0,"",SUBTOTAL(3,C$5:C260))</f>
        <v>256</v>
      </c>
      <c r="B260" s="86">
        <v>136</v>
      </c>
      <c r="C260" s="369" t="s">
        <v>2860</v>
      </c>
      <c r="D260" s="919" t="s">
        <v>3312</v>
      </c>
      <c r="E260" s="370" t="s">
        <v>2864</v>
      </c>
      <c r="F260" s="98" t="str">
        <f>VLOOKUP(C260,'T5-26'!$C$125:$E$293,3,0)</f>
        <v>Phan Bé Năm</v>
      </c>
      <c r="G260" s="774">
        <f>VLOOKUP(C260,'chuyển xếp 2024'!$C$5:$W$328,17,0)</f>
        <v>4730000</v>
      </c>
      <c r="H260" s="774">
        <f>VLOOKUP(C260,'chuyển xếp 2024'!$C$5:$W$328,19,0)</f>
        <v>0</v>
      </c>
      <c r="I260" s="96" t="s">
        <v>32</v>
      </c>
      <c r="J260" s="63">
        <f t="shared" si="10"/>
        <v>1</v>
      </c>
      <c r="K260" s="56" t="s">
        <v>33</v>
      </c>
      <c r="L260" s="56" t="s">
        <v>34</v>
      </c>
      <c r="M260" s="46"/>
      <c r="N260" s="46" t="s">
        <v>671</v>
      </c>
      <c r="O260" s="234">
        <v>30176</v>
      </c>
      <c r="P260" s="75">
        <v>45807</v>
      </c>
      <c r="Q260" s="625" t="s">
        <v>117</v>
      </c>
      <c r="R260" s="106" t="s">
        <v>2958</v>
      </c>
      <c r="S260" s="626" t="str">
        <f t="shared" ca="1" si="12"/>
        <v xml:space="preserve">1 NĂM 2 THÁNG 20 NGÀY </v>
      </c>
      <c r="T260" s="74" t="s">
        <v>2959</v>
      </c>
      <c r="U260" s="80" t="s">
        <v>2959</v>
      </c>
      <c r="V260" s="80"/>
      <c r="W260" s="108">
        <v>44736</v>
      </c>
      <c r="X260" s="108"/>
      <c r="Y260" s="46" t="s">
        <v>232</v>
      </c>
      <c r="Z260" s="108" t="s">
        <v>2343</v>
      </c>
      <c r="AA260" s="108" t="s">
        <v>2492</v>
      </c>
      <c r="AB260" s="627"/>
      <c r="AC260" s="628"/>
      <c r="AD260" s="108" t="s">
        <v>156</v>
      </c>
      <c r="AE260" s="108"/>
      <c r="AF260" s="56" t="s">
        <v>1055</v>
      </c>
      <c r="AG260" s="36">
        <f t="shared" ca="1" si="11"/>
        <v>44</v>
      </c>
    </row>
    <row r="261" spans="1:33" s="624" customFormat="1">
      <c r="A261" s="25">
        <f>IF(C261=0,"",SUBTOTAL(3,C$5:C261))</f>
        <v>257</v>
      </c>
      <c r="B261" s="86">
        <v>137</v>
      </c>
      <c r="C261" s="369" t="s">
        <v>2861</v>
      </c>
      <c r="D261" s="919" t="s">
        <v>3255</v>
      </c>
      <c r="E261" s="413" t="s">
        <v>2865</v>
      </c>
      <c r="F261" s="98" t="e">
        <f>VLOOKUP(C261,'T5-26'!$C$125:$E$293,3,0)</f>
        <v>#N/A</v>
      </c>
      <c r="G261" s="774">
        <f>VLOOKUP(C261,'chuyển xếp 2024'!$C$5:$W$328,17,0)</f>
        <v>4730000</v>
      </c>
      <c r="H261" s="774">
        <f>VLOOKUP(C261,'chuyển xếp 2024'!$C$5:$W$328,19,0)</f>
        <v>0</v>
      </c>
      <c r="I261" s="96" t="s">
        <v>32</v>
      </c>
      <c r="J261" s="63">
        <f t="shared" si="10"/>
        <v>1</v>
      </c>
      <c r="K261" s="56" t="s">
        <v>33</v>
      </c>
      <c r="L261" s="56" t="s">
        <v>34</v>
      </c>
      <c r="M261" s="46"/>
      <c r="N261" s="46" t="s">
        <v>671</v>
      </c>
      <c r="O261" s="234">
        <v>34020</v>
      </c>
      <c r="P261" s="75">
        <v>45807</v>
      </c>
      <c r="Q261" s="625" t="s">
        <v>117</v>
      </c>
      <c r="R261" s="106" t="s">
        <v>2960</v>
      </c>
      <c r="S261" s="626" t="str">
        <f t="shared" ca="1" si="12"/>
        <v xml:space="preserve">1 NĂM 2 THÁNG 20 NGÀY </v>
      </c>
      <c r="T261" s="74" t="s">
        <v>2961</v>
      </c>
      <c r="U261" s="80" t="s">
        <v>2961</v>
      </c>
      <c r="V261" s="80"/>
      <c r="W261" s="108">
        <v>44724</v>
      </c>
      <c r="X261" s="108"/>
      <c r="Y261" s="46" t="s">
        <v>232</v>
      </c>
      <c r="Z261" s="108" t="s">
        <v>2332</v>
      </c>
      <c r="AA261" s="108" t="s">
        <v>2439</v>
      </c>
      <c r="AB261" s="627"/>
      <c r="AC261" s="628"/>
      <c r="AD261" s="108" t="s">
        <v>156</v>
      </c>
      <c r="AE261" s="108"/>
      <c r="AF261" s="56" t="s">
        <v>1055</v>
      </c>
      <c r="AG261" s="36">
        <f t="shared" ca="1" si="11"/>
        <v>33</v>
      </c>
    </row>
    <row r="262" spans="1:33" s="624" customFormat="1">
      <c r="A262" s="25">
        <f>IF(C262=0,"",SUBTOTAL(3,C$5:C262))</f>
        <v>258</v>
      </c>
      <c r="B262" s="86">
        <v>138</v>
      </c>
      <c r="C262" s="369" t="s">
        <v>2862</v>
      </c>
      <c r="D262" s="919" t="s">
        <v>3167</v>
      </c>
      <c r="E262" s="370" t="s">
        <v>1676</v>
      </c>
      <c r="F262" s="98" t="str">
        <f>VLOOKUP(C262,'T5-26'!$C$125:$E$293,3,0)</f>
        <v>Nguyễn Văn Xuyên</v>
      </c>
      <c r="G262" s="774">
        <f>VLOOKUP(C262,'chuyển xếp 2024'!$C$5:$W$328,17,0)</f>
        <v>4730000</v>
      </c>
      <c r="H262" s="774">
        <f>VLOOKUP(C262,'chuyển xếp 2024'!$C$5:$W$328,19,0)</f>
        <v>0</v>
      </c>
      <c r="I262" s="96" t="s">
        <v>32</v>
      </c>
      <c r="J262" s="63">
        <f t="shared" si="10"/>
        <v>1</v>
      </c>
      <c r="K262" s="56" t="s">
        <v>33</v>
      </c>
      <c r="L262" s="56" t="s">
        <v>34</v>
      </c>
      <c r="M262" s="46"/>
      <c r="N262" s="46" t="s">
        <v>671</v>
      </c>
      <c r="O262" s="234">
        <v>26297</v>
      </c>
      <c r="P262" s="75">
        <v>45807</v>
      </c>
      <c r="Q262" s="625" t="s">
        <v>117</v>
      </c>
      <c r="R262" s="106" t="s">
        <v>2962</v>
      </c>
      <c r="S262" s="626" t="str">
        <f t="shared" ca="1" si="12"/>
        <v xml:space="preserve">1 NĂM 2 THÁNG 20 NGÀY </v>
      </c>
      <c r="T262" s="74" t="s">
        <v>2963</v>
      </c>
      <c r="U262" s="80" t="s">
        <v>2963</v>
      </c>
      <c r="V262" s="80"/>
      <c r="W262" s="108">
        <v>45131</v>
      </c>
      <c r="X262" s="108"/>
      <c r="Y262" s="46" t="s">
        <v>232</v>
      </c>
      <c r="Z262" s="108" t="s">
        <v>1854</v>
      </c>
      <c r="AA262" s="108" t="s">
        <v>2964</v>
      </c>
      <c r="AB262" s="627"/>
      <c r="AC262" s="628"/>
      <c r="AD262" s="108" t="s">
        <v>156</v>
      </c>
      <c r="AE262" s="108"/>
      <c r="AF262" s="56" t="s">
        <v>1055</v>
      </c>
      <c r="AG262" s="36">
        <f t="shared" ca="1" si="11"/>
        <v>54</v>
      </c>
    </row>
    <row r="263" spans="1:33" s="624" customFormat="1">
      <c r="A263" s="25">
        <f>IF(C263=0,"",SUBTOTAL(3,C$5:C263))</f>
        <v>259</v>
      </c>
      <c r="B263" s="86">
        <v>139</v>
      </c>
      <c r="C263" s="369" t="s">
        <v>2863</v>
      </c>
      <c r="D263" s="919" t="s">
        <v>3252</v>
      </c>
      <c r="E263" s="370" t="s">
        <v>2866</v>
      </c>
      <c r="F263" s="98" t="str">
        <f>VLOOKUP(C263,'T5-26'!$C$125:$E$293,3,0)</f>
        <v>Nguyễn Minh Chung</v>
      </c>
      <c r="G263" s="774">
        <f>VLOOKUP(C263,'chuyển xếp 2024'!$C$5:$W$328,17,0)</f>
        <v>4730000</v>
      </c>
      <c r="H263" s="774">
        <f>VLOOKUP(C263,'chuyển xếp 2024'!$C$5:$W$328,19,0)</f>
        <v>0</v>
      </c>
      <c r="I263" s="96" t="s">
        <v>32</v>
      </c>
      <c r="J263" s="63">
        <f t="shared" si="10"/>
        <v>1</v>
      </c>
      <c r="K263" s="56" t="s">
        <v>33</v>
      </c>
      <c r="L263" s="56" t="s">
        <v>34</v>
      </c>
      <c r="M263" s="46"/>
      <c r="N263" s="46" t="s">
        <v>671</v>
      </c>
      <c r="O263" s="234">
        <v>36406</v>
      </c>
      <c r="P263" s="75">
        <v>45807</v>
      </c>
      <c r="Q263" s="625" t="s">
        <v>117</v>
      </c>
      <c r="R263" s="106" t="s">
        <v>2965</v>
      </c>
      <c r="S263" s="626" t="str">
        <f t="shared" ca="1" si="12"/>
        <v xml:space="preserve">1 NĂM 2 THÁNG 20 NGÀY </v>
      </c>
      <c r="T263" s="74" t="s">
        <v>2966</v>
      </c>
      <c r="U263" s="80" t="s">
        <v>2966</v>
      </c>
      <c r="V263" s="80"/>
      <c r="W263" s="108">
        <v>45583</v>
      </c>
      <c r="X263" s="108"/>
      <c r="Y263" s="46" t="s">
        <v>2779</v>
      </c>
      <c r="Z263" s="108" t="s">
        <v>2376</v>
      </c>
      <c r="AA263" s="108" t="s">
        <v>2967</v>
      </c>
      <c r="AB263" s="627"/>
      <c r="AC263" s="628"/>
      <c r="AD263" s="108" t="s">
        <v>156</v>
      </c>
      <c r="AE263" s="108"/>
      <c r="AF263" s="56" t="s">
        <v>1055</v>
      </c>
      <c r="AG263" s="36">
        <f t="shared" ca="1" si="11"/>
        <v>26</v>
      </c>
    </row>
    <row r="264" spans="1:33" s="624" customFormat="1">
      <c r="A264" s="25">
        <f>IF(C264=0,"",SUBTOTAL(3,C$5:C264))</f>
        <v>260</v>
      </c>
      <c r="B264" s="86">
        <v>140</v>
      </c>
      <c r="C264" s="369" t="s">
        <v>2868</v>
      </c>
      <c r="D264" s="919" t="s">
        <v>2995</v>
      </c>
      <c r="E264" s="370" t="s">
        <v>2870</v>
      </c>
      <c r="F264" s="98" t="str">
        <f>VLOOKUP(C264,'T5-26'!$C$125:$E$293,3,0)</f>
        <v>Đặng Nhật Anh</v>
      </c>
      <c r="G264" s="774">
        <f>VLOOKUP(C264,'chuyển xếp 2024'!$C$5:$W$328,17,0)</f>
        <v>4730000</v>
      </c>
      <c r="H264" s="774">
        <f>VLOOKUP(C264,'chuyển xếp 2024'!$C$5:$W$328,19,0)</f>
        <v>0</v>
      </c>
      <c r="I264" s="96" t="s">
        <v>32</v>
      </c>
      <c r="J264" s="63">
        <f t="shared" ref="J264:J321" si="13">IF(I264="nữ",0,1)</f>
        <v>1</v>
      </c>
      <c r="K264" s="56" t="s">
        <v>33</v>
      </c>
      <c r="L264" s="56" t="s">
        <v>34</v>
      </c>
      <c r="M264" s="46"/>
      <c r="N264" s="46" t="s">
        <v>671</v>
      </c>
      <c r="O264" s="234">
        <v>32845</v>
      </c>
      <c r="P264" s="75">
        <v>45807</v>
      </c>
      <c r="Q264" s="625" t="s">
        <v>117</v>
      </c>
      <c r="R264" s="106" t="s">
        <v>2972</v>
      </c>
      <c r="S264" s="626" t="str">
        <f t="shared" ca="1" si="12"/>
        <v xml:space="preserve">1 NĂM 2 THÁNG 20 NGÀY </v>
      </c>
      <c r="T264" s="74" t="s">
        <v>2973</v>
      </c>
      <c r="U264" s="80" t="s">
        <v>2973</v>
      </c>
      <c r="V264" s="80"/>
      <c r="W264" s="108">
        <v>32845</v>
      </c>
      <c r="X264" s="108"/>
      <c r="Y264" s="46" t="s">
        <v>232</v>
      </c>
      <c r="Z264" s="108" t="s">
        <v>2974</v>
      </c>
      <c r="AA264" s="108" t="s">
        <v>2975</v>
      </c>
      <c r="AB264" s="627"/>
      <c r="AC264" s="628"/>
      <c r="AD264" s="108" t="s">
        <v>156</v>
      </c>
      <c r="AE264" s="108"/>
      <c r="AF264" s="56" t="s">
        <v>1055</v>
      </c>
      <c r="AG264" s="36">
        <f t="shared" ca="1" si="11"/>
        <v>36</v>
      </c>
    </row>
    <row r="265" spans="1:33" s="624" customFormat="1">
      <c r="A265" s="25">
        <f>IF(C265=0,"",SUBTOTAL(3,C$5:C265))</f>
        <v>261</v>
      </c>
      <c r="B265" s="86">
        <v>141</v>
      </c>
      <c r="C265" s="369" t="s">
        <v>2871</v>
      </c>
      <c r="D265" s="919" t="s">
        <v>3279</v>
      </c>
      <c r="E265" s="370" t="s">
        <v>2873</v>
      </c>
      <c r="F265" s="98" t="str">
        <f>VLOOKUP(C265,'T5-26'!$C$125:$E$293,3,0)</f>
        <v>Nguyễn Thanh Bảo</v>
      </c>
      <c r="G265" s="774">
        <f>VLOOKUP(C265,'chuyển xếp 2024'!$C$5:$W$328,17,0)</f>
        <v>4730000</v>
      </c>
      <c r="H265" s="774">
        <f>VLOOKUP(C265,'chuyển xếp 2024'!$C$5:$W$328,19,0)</f>
        <v>0</v>
      </c>
      <c r="I265" s="96" t="s">
        <v>32</v>
      </c>
      <c r="J265" s="63">
        <f t="shared" si="13"/>
        <v>1</v>
      </c>
      <c r="K265" s="56" t="s">
        <v>33</v>
      </c>
      <c r="L265" s="56" t="s">
        <v>489</v>
      </c>
      <c r="M265" s="46"/>
      <c r="N265" s="46" t="s">
        <v>671</v>
      </c>
      <c r="O265" s="234">
        <v>28814</v>
      </c>
      <c r="P265" s="75">
        <v>45807</v>
      </c>
      <c r="Q265" s="625" t="s">
        <v>117</v>
      </c>
      <c r="R265" s="106" t="s">
        <v>2976</v>
      </c>
      <c r="S265" s="626" t="str">
        <f t="shared" ca="1" si="12"/>
        <v xml:space="preserve">1 NĂM 2 THÁNG 20 NGÀY </v>
      </c>
      <c r="T265" s="74" t="s">
        <v>2977</v>
      </c>
      <c r="U265" s="80" t="s">
        <v>2977</v>
      </c>
      <c r="V265" s="80"/>
      <c r="W265" s="108">
        <v>44838</v>
      </c>
      <c r="X265" s="108"/>
      <c r="Y265" s="46" t="s">
        <v>232</v>
      </c>
      <c r="Z265" s="108" t="s">
        <v>2978</v>
      </c>
      <c r="AA265" s="108" t="s">
        <v>2979</v>
      </c>
      <c r="AB265" s="627"/>
      <c r="AC265" s="628"/>
      <c r="AD265" s="108" t="s">
        <v>156</v>
      </c>
      <c r="AE265" s="108"/>
      <c r="AF265" s="56" t="s">
        <v>1055</v>
      </c>
      <c r="AG265" s="36">
        <f t="shared" ca="1" si="11"/>
        <v>47</v>
      </c>
    </row>
    <row r="266" spans="1:33" s="624" customFormat="1">
      <c r="A266" s="25">
        <f>IF(C266=0,"",SUBTOTAL(3,C$5:C266))</f>
        <v>262</v>
      </c>
      <c r="B266" s="86">
        <v>142</v>
      </c>
      <c r="C266" s="369" t="s">
        <v>3324</v>
      </c>
      <c r="D266" s="919" t="s">
        <v>3404</v>
      </c>
      <c r="E266" s="937" t="s">
        <v>3325</v>
      </c>
      <c r="F266" s="98" t="str">
        <f>VLOOKUP(C266,'T5-26'!$C$125:$E$293,3,0)</f>
        <v>Phạm Hữu Phước</v>
      </c>
      <c r="G266" s="774">
        <f>VLOOKUP(C266,'chuyển xếp 2024'!$C$5:$W$328,17,0)</f>
        <v>4730000</v>
      </c>
      <c r="H266" s="774">
        <f>VLOOKUP(C266,'chuyển xếp 2024'!$C$5:$W$328,19,0)</f>
        <v>0</v>
      </c>
      <c r="I266" s="96" t="s">
        <v>32</v>
      </c>
      <c r="J266" s="63">
        <f t="shared" si="13"/>
        <v>1</v>
      </c>
      <c r="K266" s="56" t="s">
        <v>33</v>
      </c>
      <c r="L266" s="56" t="s">
        <v>34</v>
      </c>
      <c r="M266" s="46"/>
      <c r="N266" s="46" t="s">
        <v>671</v>
      </c>
      <c r="O266" s="234">
        <v>35142</v>
      </c>
      <c r="P266" s="75">
        <v>45903</v>
      </c>
      <c r="Q266" s="625" t="s">
        <v>117</v>
      </c>
      <c r="R266" s="30" t="s">
        <v>3353</v>
      </c>
      <c r="S266" s="410" t="str">
        <f t="shared" ca="1" si="12"/>
        <v xml:space="preserve">0 NĂM 11 THÁNG 16 NGÀY </v>
      </c>
      <c r="T266" s="74" t="s">
        <v>3354</v>
      </c>
      <c r="U266" s="74" t="s">
        <v>3354</v>
      </c>
      <c r="V266" s="80"/>
      <c r="W266" s="108">
        <v>44428</v>
      </c>
      <c r="X266" s="108"/>
      <c r="Y266" s="46" t="s">
        <v>232</v>
      </c>
      <c r="Z266" s="108" t="s">
        <v>2001</v>
      </c>
      <c r="AA266" s="108" t="s">
        <v>2002</v>
      </c>
      <c r="AB266" s="627"/>
      <c r="AC266" s="628"/>
      <c r="AD266" s="108" t="s">
        <v>156</v>
      </c>
      <c r="AE266" s="108"/>
      <c r="AF266" s="56" t="s">
        <v>1055</v>
      </c>
      <c r="AG266" s="36">
        <f t="shared" ca="1" si="11"/>
        <v>30</v>
      </c>
    </row>
    <row r="267" spans="1:33" s="624" customFormat="1">
      <c r="A267" s="25">
        <f>IF(C267=0,"",SUBTOTAL(3,C$5:C267))</f>
        <v>263</v>
      </c>
      <c r="B267" s="86">
        <v>143</v>
      </c>
      <c r="C267" s="369" t="s">
        <v>3326</v>
      </c>
      <c r="D267" s="919" t="s">
        <v>3405</v>
      </c>
      <c r="E267" s="937" t="s">
        <v>3327</v>
      </c>
      <c r="F267" s="98" t="str">
        <f>VLOOKUP(C267,'T5-26'!$C$125:$E$293,3,0)</f>
        <v>Nguyễn Trường Sơn</v>
      </c>
      <c r="G267" s="774">
        <f>VLOOKUP(C267,'chuyển xếp 2024'!$C$5:$W$328,17,0)</f>
        <v>4730000</v>
      </c>
      <c r="H267" s="774">
        <f>VLOOKUP(C267,'chuyển xếp 2024'!$C$5:$W$328,19,0)</f>
        <v>0</v>
      </c>
      <c r="I267" s="96" t="s">
        <v>32</v>
      </c>
      <c r="J267" s="63">
        <f t="shared" si="13"/>
        <v>1</v>
      </c>
      <c r="K267" s="56" t="s">
        <v>33</v>
      </c>
      <c r="L267" s="56" t="s">
        <v>34</v>
      </c>
      <c r="M267" s="46"/>
      <c r="N267" s="46" t="s">
        <v>671</v>
      </c>
      <c r="O267" s="234">
        <v>36414</v>
      </c>
      <c r="P267" s="75">
        <v>45903</v>
      </c>
      <c r="Q267" s="625" t="s">
        <v>117</v>
      </c>
      <c r="R267" s="30" t="s">
        <v>3355</v>
      </c>
      <c r="S267" s="626" t="str">
        <f t="shared" ca="1" si="12"/>
        <v xml:space="preserve">0 NĂM 11 THÁNG 16 NGÀY </v>
      </c>
      <c r="T267" s="74" t="s">
        <v>3356</v>
      </c>
      <c r="U267" s="74" t="s">
        <v>3356</v>
      </c>
      <c r="V267" s="80"/>
      <c r="W267" s="108">
        <v>45549</v>
      </c>
      <c r="X267" s="108"/>
      <c r="Y267" s="46" t="s">
        <v>2779</v>
      </c>
      <c r="Z267" s="108" t="s">
        <v>3357</v>
      </c>
      <c r="AA267" s="108" t="s">
        <v>3358</v>
      </c>
      <c r="AB267" s="627"/>
      <c r="AC267" s="628"/>
      <c r="AD267" s="108" t="s">
        <v>156</v>
      </c>
      <c r="AE267" s="108"/>
      <c r="AF267" s="56" t="s">
        <v>1055</v>
      </c>
      <c r="AG267" s="36">
        <f t="shared" ca="1" si="11"/>
        <v>26</v>
      </c>
    </row>
    <row r="268" spans="1:33" s="624" customFormat="1">
      <c r="A268" s="25">
        <f>IF(C268=0,"",SUBTOTAL(3,C$5:C268))</f>
        <v>264</v>
      </c>
      <c r="B268" s="86">
        <v>144</v>
      </c>
      <c r="C268" s="369" t="s">
        <v>3328</v>
      </c>
      <c r="D268" s="919" t="s">
        <v>3406</v>
      </c>
      <c r="E268" s="938" t="s">
        <v>3329</v>
      </c>
      <c r="F268" s="98" t="str">
        <f>VLOOKUP(C268,'T5-26'!$C$125:$E$293,3,0)</f>
        <v>Phan Thị Lan Anh</v>
      </c>
      <c r="G268" s="774">
        <f>VLOOKUP(C268,'chuyển xếp 2024'!$C$5:$W$328,17,0)</f>
        <v>4730000</v>
      </c>
      <c r="H268" s="774">
        <f>VLOOKUP(C268,'chuyển xếp 2024'!$C$5:$W$328,19,0)</f>
        <v>0</v>
      </c>
      <c r="I268" s="96" t="s">
        <v>63</v>
      </c>
      <c r="J268" s="63">
        <f t="shared" si="13"/>
        <v>0</v>
      </c>
      <c r="K268" s="56" t="s">
        <v>33</v>
      </c>
      <c r="L268" s="56" t="s">
        <v>34</v>
      </c>
      <c r="M268" s="46"/>
      <c r="N268" s="46" t="s">
        <v>671</v>
      </c>
      <c r="O268" s="234">
        <v>37348</v>
      </c>
      <c r="P268" s="75">
        <v>45903</v>
      </c>
      <c r="Q268" s="625" t="s">
        <v>117</v>
      </c>
      <c r="R268" s="30" t="s">
        <v>3359</v>
      </c>
      <c r="S268" s="626" t="str">
        <f t="shared" ca="1" si="12"/>
        <v xml:space="preserve">0 NĂM 11 THÁNG 16 NGÀY </v>
      </c>
      <c r="T268" s="74" t="s">
        <v>3360</v>
      </c>
      <c r="U268" s="74" t="s">
        <v>3360</v>
      </c>
      <c r="V268" s="80"/>
      <c r="W268" s="108">
        <v>44326</v>
      </c>
      <c r="X268" s="108"/>
      <c r="Y268" s="46" t="s">
        <v>232</v>
      </c>
      <c r="Z268" s="108" t="s">
        <v>3361</v>
      </c>
      <c r="AA268" s="108" t="s">
        <v>3362</v>
      </c>
      <c r="AB268" s="627"/>
      <c r="AC268" s="628"/>
      <c r="AD268" s="108" t="s">
        <v>182</v>
      </c>
      <c r="AE268" s="108"/>
      <c r="AF268" s="56" t="s">
        <v>1055</v>
      </c>
      <c r="AG268" s="36">
        <f t="shared" ca="1" si="11"/>
        <v>24</v>
      </c>
    </row>
    <row r="269" spans="1:33" s="624" customFormat="1">
      <c r="A269" s="25">
        <f>IF(C269=0,"",SUBTOTAL(3,C$5:C269))</f>
        <v>265</v>
      </c>
      <c r="B269" s="86">
        <v>145</v>
      </c>
      <c r="C269" s="369" t="s">
        <v>3332</v>
      </c>
      <c r="D269" s="919" t="s">
        <v>3408</v>
      </c>
      <c r="E269" s="937" t="s">
        <v>3333</v>
      </c>
      <c r="F269" s="98" t="str">
        <f>VLOOKUP(C269,'T5-26'!$C$125:$E$293,3,0)</f>
        <v>Lê Văn Tư</v>
      </c>
      <c r="G269" s="774">
        <f>VLOOKUP(C269,'chuyển xếp 2024'!$C$5:$W$328,17,0)</f>
        <v>4730000</v>
      </c>
      <c r="H269" s="774">
        <f>VLOOKUP(C269,'chuyển xếp 2024'!$C$5:$W$328,19,0)</f>
        <v>0</v>
      </c>
      <c r="I269" s="96" t="s">
        <v>32</v>
      </c>
      <c r="J269" s="63">
        <f t="shared" si="13"/>
        <v>1</v>
      </c>
      <c r="K269" s="56" t="s">
        <v>33</v>
      </c>
      <c r="L269" s="56" t="s">
        <v>34</v>
      </c>
      <c r="M269" s="46"/>
      <c r="N269" s="46" t="s">
        <v>671</v>
      </c>
      <c r="O269" s="234">
        <v>35591</v>
      </c>
      <c r="P269" s="75">
        <v>45903</v>
      </c>
      <c r="Q269" s="625" t="s">
        <v>117</v>
      </c>
      <c r="R269" s="30" t="s">
        <v>3366</v>
      </c>
      <c r="S269" s="626" t="str">
        <f t="shared" ca="1" si="12"/>
        <v xml:space="preserve">0 NĂM 11 THÁNG 16 NGÀY </v>
      </c>
      <c r="T269" s="74" t="s">
        <v>3367</v>
      </c>
      <c r="U269" s="74" t="s">
        <v>3367</v>
      </c>
      <c r="V269" s="80"/>
      <c r="W269" s="108">
        <v>44522</v>
      </c>
      <c r="X269" s="108"/>
      <c r="Y269" s="46" t="s">
        <v>232</v>
      </c>
      <c r="Z269" s="108" t="s">
        <v>3368</v>
      </c>
      <c r="AA269" s="108" t="s">
        <v>3369</v>
      </c>
      <c r="AB269" s="627"/>
      <c r="AC269" s="628"/>
      <c r="AD269" s="108" t="s">
        <v>156</v>
      </c>
      <c r="AE269" s="108"/>
      <c r="AF269" s="56" t="s">
        <v>1055</v>
      </c>
      <c r="AG269" s="36">
        <f t="shared" ca="1" si="11"/>
        <v>29</v>
      </c>
    </row>
    <row r="270" spans="1:33" s="624" customFormat="1">
      <c r="A270" s="25">
        <f>IF(C270=0,"",SUBTOTAL(3,C$5:C270))</f>
        <v>266</v>
      </c>
      <c r="B270" s="86">
        <v>146</v>
      </c>
      <c r="C270" s="369" t="s">
        <v>3334</v>
      </c>
      <c r="D270" s="919" t="s">
        <v>3409</v>
      </c>
      <c r="E270" s="937" t="s">
        <v>3335</v>
      </c>
      <c r="F270" s="98" t="str">
        <f>VLOOKUP(C270,'T5-26'!$C$125:$E$293,3,0)</f>
        <v>Nguyễn Văn Vũ B</v>
      </c>
      <c r="G270" s="774">
        <f>VLOOKUP(C270,'chuyển xếp 2024'!$C$5:$W$328,17,0)</f>
        <v>4730000</v>
      </c>
      <c r="H270" s="774">
        <f>VLOOKUP(C270,'chuyển xếp 2024'!$C$5:$W$328,19,0)</f>
        <v>0</v>
      </c>
      <c r="I270" s="96" t="s">
        <v>32</v>
      </c>
      <c r="J270" s="63">
        <f t="shared" si="13"/>
        <v>1</v>
      </c>
      <c r="K270" s="56" t="s">
        <v>33</v>
      </c>
      <c r="L270" s="56" t="s">
        <v>34</v>
      </c>
      <c r="M270" s="46"/>
      <c r="N270" s="46" t="s">
        <v>671</v>
      </c>
      <c r="O270" s="234">
        <v>29587</v>
      </c>
      <c r="P270" s="75">
        <v>45903</v>
      </c>
      <c r="Q270" s="625" t="s">
        <v>117</v>
      </c>
      <c r="R270" s="30" t="s">
        <v>3370</v>
      </c>
      <c r="S270" s="626" t="str">
        <f t="shared" ca="1" si="12"/>
        <v xml:space="preserve">0 NĂM 11 THÁNG 16 NGÀY </v>
      </c>
      <c r="T270" s="74" t="s">
        <v>3371</v>
      </c>
      <c r="U270" s="74" t="s">
        <v>3371</v>
      </c>
      <c r="V270" s="80"/>
      <c r="W270" s="108">
        <v>44311</v>
      </c>
      <c r="X270" s="108"/>
      <c r="Y270" s="46" t="s">
        <v>232</v>
      </c>
      <c r="Z270" s="108" t="s">
        <v>1854</v>
      </c>
      <c r="AA270" s="108" t="s">
        <v>3372</v>
      </c>
      <c r="AB270" s="627"/>
      <c r="AC270" s="628"/>
      <c r="AD270" s="108" t="s">
        <v>156</v>
      </c>
      <c r="AE270" s="108"/>
      <c r="AF270" s="56" t="s">
        <v>1055</v>
      </c>
      <c r="AG270" s="36">
        <f t="shared" ca="1" si="11"/>
        <v>45</v>
      </c>
    </row>
    <row r="271" spans="1:33" s="624" customFormat="1">
      <c r="A271" s="25">
        <f>IF(C271=0,"",SUBTOTAL(3,C$5:C271))</f>
        <v>267</v>
      </c>
      <c r="B271" s="86">
        <v>147</v>
      </c>
      <c r="C271" s="369" t="s">
        <v>3336</v>
      </c>
      <c r="D271" s="919" t="s">
        <v>3410</v>
      </c>
      <c r="E271" s="937" t="s">
        <v>3337</v>
      </c>
      <c r="F271" s="98" t="str">
        <f>VLOOKUP(C271,'T5-26'!$C$125:$E$293,3,0)</f>
        <v>Đào Ngọc Hà</v>
      </c>
      <c r="G271" s="774">
        <f>VLOOKUP(C271,'chuyển xếp 2024'!$C$5:$W$328,17,0)</f>
        <v>4730000</v>
      </c>
      <c r="H271" s="774">
        <f>VLOOKUP(C271,'chuyển xếp 2024'!$C$5:$W$328,19,0)</f>
        <v>0</v>
      </c>
      <c r="I271" s="96" t="s">
        <v>32</v>
      </c>
      <c r="J271" s="63">
        <f t="shared" si="13"/>
        <v>1</v>
      </c>
      <c r="K271" s="56" t="s">
        <v>3376</v>
      </c>
      <c r="L271" s="56" t="s">
        <v>34</v>
      </c>
      <c r="M271" s="46"/>
      <c r="N271" s="46" t="s">
        <v>671</v>
      </c>
      <c r="O271" s="234">
        <v>30435</v>
      </c>
      <c r="P271" s="75">
        <v>45903</v>
      </c>
      <c r="Q271" s="625" t="s">
        <v>117</v>
      </c>
      <c r="R271" s="30" t="s">
        <v>3373</v>
      </c>
      <c r="S271" s="626" t="str">
        <f t="shared" ca="1" si="12"/>
        <v xml:space="preserve">0 NĂM 11 THÁNG 16 NGÀY </v>
      </c>
      <c r="T271" s="74" t="s">
        <v>3374</v>
      </c>
      <c r="U271" s="74" t="s">
        <v>3374</v>
      </c>
      <c r="V271" s="80"/>
      <c r="W271" s="108">
        <v>44418</v>
      </c>
      <c r="X271" s="108"/>
      <c r="Y271" s="46" t="s">
        <v>232</v>
      </c>
      <c r="Z271" s="108" t="s">
        <v>2751</v>
      </c>
      <c r="AA271" s="108" t="s">
        <v>3375</v>
      </c>
      <c r="AB271" s="627"/>
      <c r="AC271" s="628"/>
      <c r="AD271" s="108" t="s">
        <v>156</v>
      </c>
      <c r="AE271" s="108"/>
      <c r="AF271" s="56" t="s">
        <v>1055</v>
      </c>
      <c r="AG271" s="36">
        <f t="shared" ca="1" si="11"/>
        <v>43</v>
      </c>
    </row>
    <row r="272" spans="1:33" s="624" customFormat="1">
      <c r="A272" s="25">
        <f>IF(C272=0,"",SUBTOTAL(3,C$5:C272))</f>
        <v>268</v>
      </c>
      <c r="B272" s="86">
        <v>148</v>
      </c>
      <c r="C272" s="369" t="s">
        <v>3340</v>
      </c>
      <c r="D272" s="919" t="s">
        <v>3412</v>
      </c>
      <c r="E272" s="937" t="s">
        <v>3341</v>
      </c>
      <c r="F272" s="98" t="str">
        <f>VLOOKUP(C272,'T5-26'!$C$125:$E$293,3,0)</f>
        <v>Lâm Văn Trãi</v>
      </c>
      <c r="G272" s="774">
        <f>VLOOKUP(C272,'chuyển xếp 2024'!$C$5:$W$328,17,0)</f>
        <v>4730000</v>
      </c>
      <c r="H272" s="774">
        <f>VLOOKUP(C272,'chuyển xếp 2024'!$C$5:$W$328,19,0)</f>
        <v>0</v>
      </c>
      <c r="I272" s="96" t="s">
        <v>32</v>
      </c>
      <c r="J272" s="63">
        <f t="shared" si="13"/>
        <v>1</v>
      </c>
      <c r="K272" s="56" t="s">
        <v>33</v>
      </c>
      <c r="L272" s="56" t="s">
        <v>34</v>
      </c>
      <c r="M272" s="46"/>
      <c r="N272" s="46" t="s">
        <v>671</v>
      </c>
      <c r="O272" s="234">
        <v>29608</v>
      </c>
      <c r="P272" s="75">
        <v>45903</v>
      </c>
      <c r="Q272" s="625" t="s">
        <v>117</v>
      </c>
      <c r="R272" s="30" t="s">
        <v>3381</v>
      </c>
      <c r="S272" s="626" t="str">
        <f t="shared" ca="1" si="12"/>
        <v xml:space="preserve">0 NĂM 11 THÁNG 16 NGÀY </v>
      </c>
      <c r="T272" s="74" t="s">
        <v>3382</v>
      </c>
      <c r="U272" s="74" t="s">
        <v>3382</v>
      </c>
      <c r="V272" s="80"/>
      <c r="W272" s="108">
        <v>44417</v>
      </c>
      <c r="X272" s="108"/>
      <c r="Y272" s="46" t="s">
        <v>232</v>
      </c>
      <c r="Z272" s="108" t="s">
        <v>2297</v>
      </c>
      <c r="AA272" s="108" t="s">
        <v>801</v>
      </c>
      <c r="AB272" s="627"/>
      <c r="AC272" s="628"/>
      <c r="AD272" s="108" t="s">
        <v>156</v>
      </c>
      <c r="AE272" s="108"/>
      <c r="AF272" s="56" t="s">
        <v>1055</v>
      </c>
      <c r="AG272" s="36">
        <f t="shared" ca="1" si="11"/>
        <v>45</v>
      </c>
    </row>
    <row r="273" spans="1:33" s="624" customFormat="1">
      <c r="A273" s="25">
        <f>IF(C273=0,"",SUBTOTAL(3,C$5:C273))</f>
        <v>269</v>
      </c>
      <c r="B273" s="86">
        <v>149</v>
      </c>
      <c r="C273" s="369" t="s">
        <v>3345</v>
      </c>
      <c r="D273" s="919" t="s">
        <v>3415</v>
      </c>
      <c r="E273" s="939" t="s">
        <v>3346</v>
      </c>
      <c r="F273" s="98" t="str">
        <f>VLOOKUP(C273,'T5-26'!$C$125:$E$293,3,0)</f>
        <v>Võ Hữu Trọng</v>
      </c>
      <c r="G273" s="774">
        <f>VLOOKUP(C273,'chuyển xếp 2024'!$C$5:$W$328,17,0)</f>
        <v>4730000</v>
      </c>
      <c r="H273" s="774">
        <f>VLOOKUP(C273,'chuyển xếp 2024'!$C$5:$W$328,19,0)</f>
        <v>0</v>
      </c>
      <c r="I273" s="96" t="s">
        <v>32</v>
      </c>
      <c r="J273" s="63">
        <f t="shared" si="13"/>
        <v>1</v>
      </c>
      <c r="K273" s="56" t="s">
        <v>33</v>
      </c>
      <c r="L273" s="56" t="s">
        <v>34</v>
      </c>
      <c r="M273" s="46"/>
      <c r="N273" s="46" t="s">
        <v>671</v>
      </c>
      <c r="O273" s="234">
        <v>33239</v>
      </c>
      <c r="P273" s="75">
        <v>45903</v>
      </c>
      <c r="Q273" s="625" t="s">
        <v>117</v>
      </c>
      <c r="R273" s="30" t="s">
        <v>3391</v>
      </c>
      <c r="S273" s="626" t="str">
        <f t="shared" ca="1" si="12"/>
        <v xml:space="preserve">0 NĂM 11 THÁNG 16 NGÀY </v>
      </c>
      <c r="T273" s="74" t="s">
        <v>3392</v>
      </c>
      <c r="U273" s="74" t="s">
        <v>3392</v>
      </c>
      <c r="V273" s="80"/>
      <c r="W273" s="108">
        <v>45344</v>
      </c>
      <c r="X273" s="108"/>
      <c r="Y273" s="46" t="s">
        <v>232</v>
      </c>
      <c r="Z273" s="108" t="s">
        <v>2297</v>
      </c>
      <c r="AA273" s="108" t="s">
        <v>3393</v>
      </c>
      <c r="AB273" s="627"/>
      <c r="AC273" s="628"/>
      <c r="AD273" s="108" t="s">
        <v>156</v>
      </c>
      <c r="AE273" s="108"/>
      <c r="AF273" s="56" t="s">
        <v>1055</v>
      </c>
      <c r="AG273" s="36">
        <f t="shared" ca="1" si="11"/>
        <v>35</v>
      </c>
    </row>
    <row r="274" spans="1:33" s="624" customFormat="1">
      <c r="A274" s="25">
        <f>IF(C274=0,"",SUBTOTAL(3,C$5:C274))</f>
        <v>270</v>
      </c>
      <c r="B274" s="86">
        <v>150</v>
      </c>
      <c r="C274" s="369" t="s">
        <v>3347</v>
      </c>
      <c r="D274" s="919" t="s">
        <v>3416</v>
      </c>
      <c r="E274" s="940" t="s">
        <v>3348</v>
      </c>
      <c r="F274" s="98" t="str">
        <f>VLOOKUP(C274,'T5-26'!$C$125:$E$293,3,0)</f>
        <v>Nguyễn Phước Đức</v>
      </c>
      <c r="G274" s="774">
        <f>VLOOKUP(C274,'chuyển xếp 2024'!$C$5:$W$328,17,0)</f>
        <v>4730000</v>
      </c>
      <c r="H274" s="774">
        <f>VLOOKUP(C274,'chuyển xếp 2024'!$C$5:$W$328,19,0)</f>
        <v>0</v>
      </c>
      <c r="I274" s="96" t="s">
        <v>32</v>
      </c>
      <c r="J274" s="63">
        <f t="shared" si="13"/>
        <v>1</v>
      </c>
      <c r="K274" s="56" t="s">
        <v>33</v>
      </c>
      <c r="L274" s="56" t="s">
        <v>34</v>
      </c>
      <c r="M274" s="46"/>
      <c r="N274" s="46" t="s">
        <v>671</v>
      </c>
      <c r="O274" s="234">
        <v>32791</v>
      </c>
      <c r="P274" s="75">
        <v>45903</v>
      </c>
      <c r="Q274" s="625" t="s">
        <v>117</v>
      </c>
      <c r="R274" s="30" t="s">
        <v>3394</v>
      </c>
      <c r="S274" s="626" t="str">
        <f t="shared" ca="1" si="12"/>
        <v xml:space="preserve">0 NĂM 11 THÁNG 16 NGÀY </v>
      </c>
      <c r="T274" s="74" t="s">
        <v>3395</v>
      </c>
      <c r="U274" s="74" t="s">
        <v>3395</v>
      </c>
      <c r="V274" s="80"/>
      <c r="W274" s="108">
        <v>44311</v>
      </c>
      <c r="X274" s="108"/>
      <c r="Y274" s="46" t="s">
        <v>232</v>
      </c>
      <c r="Z274" s="108" t="s">
        <v>2332</v>
      </c>
      <c r="AA274" s="108" t="s">
        <v>2420</v>
      </c>
      <c r="AB274" s="627"/>
      <c r="AC274" s="628"/>
      <c r="AD274" s="108" t="s">
        <v>156</v>
      </c>
      <c r="AE274" s="108"/>
      <c r="AF274" s="56" t="s">
        <v>1055</v>
      </c>
      <c r="AG274" s="36">
        <f t="shared" ca="1" si="11"/>
        <v>36</v>
      </c>
    </row>
    <row r="275" spans="1:33" s="624" customFormat="1">
      <c r="A275" s="25">
        <f>IF(C275=0,"",SUBTOTAL(3,C$5:C275))</f>
        <v>271</v>
      </c>
      <c r="B275" s="86">
        <v>151</v>
      </c>
      <c r="C275" s="369" t="s">
        <v>3349</v>
      </c>
      <c r="D275" s="919" t="s">
        <v>3417</v>
      </c>
      <c r="E275" s="937" t="s">
        <v>3350</v>
      </c>
      <c r="F275" s="98" t="str">
        <f>VLOOKUP(C275,'T5-26'!$C$125:$E$293,3,0)</f>
        <v>Lê Minh Luân</v>
      </c>
      <c r="G275" s="774">
        <f>VLOOKUP(C275,'chuyển xếp 2024'!$C$5:$W$328,17,0)</f>
        <v>4730000</v>
      </c>
      <c r="H275" s="774">
        <f>VLOOKUP(C275,'chuyển xếp 2024'!$C$5:$W$328,19,0)</f>
        <v>0</v>
      </c>
      <c r="I275" s="96" t="s">
        <v>32</v>
      </c>
      <c r="J275" s="63">
        <f t="shared" si="13"/>
        <v>1</v>
      </c>
      <c r="K275" s="56" t="s">
        <v>33</v>
      </c>
      <c r="L275" s="56" t="s">
        <v>34</v>
      </c>
      <c r="M275" s="46"/>
      <c r="N275" s="46" t="s">
        <v>671</v>
      </c>
      <c r="O275" s="234">
        <v>37535</v>
      </c>
      <c r="P275" s="75">
        <v>45903</v>
      </c>
      <c r="Q275" s="625" t="s">
        <v>117</v>
      </c>
      <c r="R275" s="30" t="s">
        <v>3401</v>
      </c>
      <c r="S275" s="626" t="str">
        <f t="shared" ca="1" si="12"/>
        <v xml:space="preserve">0 NĂM 11 THÁNG 16 NGÀY </v>
      </c>
      <c r="T275" s="74" t="s">
        <v>3396</v>
      </c>
      <c r="U275" s="74" t="s">
        <v>3396</v>
      </c>
      <c r="V275" s="80"/>
      <c r="W275" s="108">
        <v>44665</v>
      </c>
      <c r="X275" s="108"/>
      <c r="Y275" s="46" t="s">
        <v>232</v>
      </c>
      <c r="Z275" s="108" t="s">
        <v>3397</v>
      </c>
      <c r="AA275" s="108" t="s">
        <v>3398</v>
      </c>
      <c r="AB275" s="627"/>
      <c r="AC275" s="628"/>
      <c r="AD275" s="108" t="s">
        <v>50</v>
      </c>
      <c r="AE275" s="108" t="s">
        <v>3399</v>
      </c>
      <c r="AF275" s="56" t="s">
        <v>1055</v>
      </c>
      <c r="AG275" s="36">
        <f t="shared" ca="1" si="11"/>
        <v>23</v>
      </c>
    </row>
    <row r="276" spans="1:33" s="624" customFormat="1">
      <c r="A276" s="25">
        <f>IF(C276=0,"",SUBTOTAL(3,C$5:C276))</f>
        <v>272</v>
      </c>
      <c r="B276" s="86">
        <v>152</v>
      </c>
      <c r="C276" s="369" t="s">
        <v>3351</v>
      </c>
      <c r="D276" s="919" t="s">
        <v>3418</v>
      </c>
      <c r="E276" s="937" t="s">
        <v>3352</v>
      </c>
      <c r="F276" s="98" t="str">
        <f>VLOOKUP(C276,'T5-26'!$C$125:$E$293,3,0)</f>
        <v>Trương Hồng Đại Phước</v>
      </c>
      <c r="G276" s="774">
        <f>VLOOKUP(C276,'chuyển xếp 2024'!$C$5:$W$328,17,0)</f>
        <v>4730000</v>
      </c>
      <c r="H276" s="774">
        <f>VLOOKUP(C276,'chuyển xếp 2024'!$C$5:$W$328,19,0)</f>
        <v>0</v>
      </c>
      <c r="I276" s="96" t="s">
        <v>32</v>
      </c>
      <c r="J276" s="63">
        <f t="shared" si="13"/>
        <v>1</v>
      </c>
      <c r="K276" s="56" t="s">
        <v>33</v>
      </c>
      <c r="L276" s="56" t="s">
        <v>34</v>
      </c>
      <c r="M276" s="46"/>
      <c r="N276" s="46" t="s">
        <v>671</v>
      </c>
      <c r="O276" s="234">
        <v>39198</v>
      </c>
      <c r="P276" s="75">
        <v>45903</v>
      </c>
      <c r="Q276" s="625" t="s">
        <v>117</v>
      </c>
      <c r="R276" s="30" t="s">
        <v>3400</v>
      </c>
      <c r="S276" s="626" t="str">
        <f t="shared" ca="1" si="12"/>
        <v xml:space="preserve">0 NĂM 11 THÁNG 16 NGÀY </v>
      </c>
      <c r="T276" s="74" t="s">
        <v>3402</v>
      </c>
      <c r="U276" s="74" t="s">
        <v>3402</v>
      </c>
      <c r="V276" s="80"/>
      <c r="W276" s="108">
        <v>44900</v>
      </c>
      <c r="X276" s="108"/>
      <c r="Y276" s="46" t="s">
        <v>232</v>
      </c>
      <c r="Z276" s="108" t="s">
        <v>3361</v>
      </c>
      <c r="AA276" s="108" t="s">
        <v>3362</v>
      </c>
      <c r="AB276" s="627"/>
      <c r="AC276" s="628"/>
      <c r="AD276" s="108" t="s">
        <v>156</v>
      </c>
      <c r="AE276" s="108"/>
      <c r="AF276" s="56" t="s">
        <v>1055</v>
      </c>
      <c r="AG276" s="36">
        <f t="shared" ca="1" si="11"/>
        <v>19</v>
      </c>
    </row>
    <row r="277" spans="1:33" s="624" customFormat="1">
      <c r="A277" s="25">
        <f>IF(C277=0,"",SUBTOTAL(3,C$5:C277))</f>
        <v>273</v>
      </c>
      <c r="B277" s="86">
        <v>153</v>
      </c>
      <c r="C277" s="369" t="s">
        <v>3431</v>
      </c>
      <c r="D277" s="1001" t="s">
        <v>3507</v>
      </c>
      <c r="E277" s="133" t="s">
        <v>3427</v>
      </c>
      <c r="F277" s="98" t="str">
        <f>VLOOKUP(C277,'T5-26'!$C$125:$E$293,3,0)</f>
        <v>Phan Hoàng Hiếu</v>
      </c>
      <c r="G277" s="774">
        <f>VLOOKUP(C277,'chuyển xếp 2024'!$C$5:$W$328,17,0)</f>
        <v>4730000</v>
      </c>
      <c r="H277" s="774">
        <f>VLOOKUP(C277,'chuyển xếp 2024'!$C$5:$W$328,19,0)</f>
        <v>0</v>
      </c>
      <c r="I277" s="96" t="s">
        <v>32</v>
      </c>
      <c r="J277" s="56"/>
      <c r="K277" s="56" t="s">
        <v>33</v>
      </c>
      <c r="L277" s="56" t="s">
        <v>34</v>
      </c>
      <c r="M277" s="46"/>
      <c r="N277" s="46" t="s">
        <v>671</v>
      </c>
      <c r="O277" s="234">
        <v>32143</v>
      </c>
      <c r="P277" s="75">
        <v>45962</v>
      </c>
      <c r="Q277" s="625" t="s">
        <v>117</v>
      </c>
      <c r="R277" s="30" t="s">
        <v>3452</v>
      </c>
      <c r="S277" s="626" t="str">
        <f t="shared" ca="1" si="12"/>
        <v xml:space="preserve">0 NĂM 9 THÁNG 18 NGÀY </v>
      </c>
      <c r="T277" s="74" t="s">
        <v>3453</v>
      </c>
      <c r="U277" s="74" t="s">
        <v>3453</v>
      </c>
      <c r="V277" s="80"/>
      <c r="W277" s="108">
        <v>44421</v>
      </c>
      <c r="X277" s="108"/>
      <c r="Y277" s="46" t="s">
        <v>232</v>
      </c>
      <c r="Z277" s="108" t="s">
        <v>2332</v>
      </c>
      <c r="AA277" s="108" t="s">
        <v>3454</v>
      </c>
      <c r="AB277" s="108" t="s">
        <v>3454</v>
      </c>
      <c r="AC277" s="628"/>
      <c r="AD277" s="108" t="s">
        <v>156</v>
      </c>
      <c r="AE277" s="108"/>
      <c r="AF277" s="56" t="s">
        <v>1055</v>
      </c>
      <c r="AG277" s="36">
        <f t="shared" ca="1" si="11"/>
        <v>38</v>
      </c>
    </row>
    <row r="278" spans="1:33" s="624" customFormat="1">
      <c r="A278" s="25">
        <f>IF(C278=0,"",SUBTOTAL(3,C$5:C278))</f>
        <v>274</v>
      </c>
      <c r="B278" s="86">
        <v>154</v>
      </c>
      <c r="C278" s="369" t="s">
        <v>3432</v>
      </c>
      <c r="D278" s="1001" t="s">
        <v>3508</v>
      </c>
      <c r="E278" s="127" t="s">
        <v>3428</v>
      </c>
      <c r="F278" s="98" t="str">
        <f>VLOOKUP(C278,'T5-26'!$C$125:$E$293,3,0)</f>
        <v>Nguyễn Thị Ngọc Bích</v>
      </c>
      <c r="G278" s="774">
        <f>VLOOKUP(C278,'chuyển xếp 2024'!$C$5:$W$328,17,0)</f>
        <v>4730000</v>
      </c>
      <c r="H278" s="774">
        <f>VLOOKUP(C278,'chuyển xếp 2024'!$C$5:$W$328,19,0)</f>
        <v>0</v>
      </c>
      <c r="I278" s="63" t="s">
        <v>63</v>
      </c>
      <c r="J278" s="56"/>
      <c r="K278" s="56" t="s">
        <v>33</v>
      </c>
      <c r="L278" s="56" t="s">
        <v>34</v>
      </c>
      <c r="M278" s="46"/>
      <c r="N278" s="46" t="s">
        <v>671</v>
      </c>
      <c r="O278" s="234">
        <v>35878</v>
      </c>
      <c r="P278" s="75">
        <v>45962</v>
      </c>
      <c r="Q278" s="625" t="s">
        <v>117</v>
      </c>
      <c r="R278" s="30" t="s">
        <v>3455</v>
      </c>
      <c r="S278" s="626" t="str">
        <f t="shared" ca="1" si="12"/>
        <v xml:space="preserve">0 NĂM 9 THÁNG 18 NGÀY </v>
      </c>
      <c r="T278" s="74" t="s">
        <v>3456</v>
      </c>
      <c r="U278" s="74" t="s">
        <v>3456</v>
      </c>
      <c r="V278" s="80"/>
      <c r="W278" s="108">
        <v>44740</v>
      </c>
      <c r="X278" s="108"/>
      <c r="Y278" s="46" t="s">
        <v>232</v>
      </c>
      <c r="Z278" s="108" t="s">
        <v>1020</v>
      </c>
      <c r="AA278" s="108" t="s">
        <v>3457</v>
      </c>
      <c r="AB278" s="627" t="s">
        <v>3458</v>
      </c>
      <c r="AC278" s="628"/>
      <c r="AD278" s="108" t="s">
        <v>156</v>
      </c>
      <c r="AE278" s="108"/>
      <c r="AF278" s="56" t="s">
        <v>1055</v>
      </c>
      <c r="AG278" s="36">
        <f t="shared" ca="1" si="11"/>
        <v>28</v>
      </c>
    </row>
    <row r="279" spans="1:33" s="624" customFormat="1">
      <c r="A279" s="25">
        <f>IF(C279=0,"",SUBTOTAL(3,C$5:C279))</f>
        <v>275</v>
      </c>
      <c r="B279" s="86">
        <v>155</v>
      </c>
      <c r="C279" s="369" t="s">
        <v>3433</v>
      </c>
      <c r="D279" s="1001" t="s">
        <v>3509</v>
      </c>
      <c r="E279" s="127" t="s">
        <v>3429</v>
      </c>
      <c r="F279" s="98" t="str">
        <f>VLOOKUP(C279,'T5-26'!$C$125:$E$293,3,0)</f>
        <v>Thị Kim Hằng</v>
      </c>
      <c r="G279" s="774">
        <f>VLOOKUP(C279,'chuyển xếp 2024'!$C$5:$W$328,17,0)</f>
        <v>4730000</v>
      </c>
      <c r="H279" s="774">
        <f>VLOOKUP(C279,'chuyển xếp 2024'!$C$5:$W$328,19,0)</f>
        <v>0</v>
      </c>
      <c r="I279" s="63" t="s">
        <v>63</v>
      </c>
      <c r="J279" s="56"/>
      <c r="K279" s="56" t="s">
        <v>3376</v>
      </c>
      <c r="L279" s="56" t="s">
        <v>34</v>
      </c>
      <c r="M279" s="46"/>
      <c r="N279" s="46" t="s">
        <v>671</v>
      </c>
      <c r="O279" s="234">
        <v>34799</v>
      </c>
      <c r="P279" s="75">
        <v>45962</v>
      </c>
      <c r="Q279" s="625" t="s">
        <v>117</v>
      </c>
      <c r="R279" s="30" t="s">
        <v>3459</v>
      </c>
      <c r="S279" s="626" t="str">
        <f t="shared" ref="S279:S321" ca="1" si="14">DATEDIF(P279,TODAY(),"Y") &amp; " NĂM " &amp;DATEDIF(P279,TODAY(),"YM") &amp; " THÁNG " &amp; DATEDIF(P279,TODAY(), "MD") &amp; " NGÀY "</f>
        <v xml:space="preserve">0 NĂM 9 THÁNG 18 NGÀY </v>
      </c>
      <c r="T279" s="74" t="s">
        <v>3464</v>
      </c>
      <c r="U279" s="74" t="s">
        <v>3464</v>
      </c>
      <c r="V279" s="80"/>
      <c r="W279" s="108">
        <v>44522</v>
      </c>
      <c r="X279" s="108"/>
      <c r="Y279" s="46" t="s">
        <v>232</v>
      </c>
      <c r="Z279" s="108" t="s">
        <v>3460</v>
      </c>
      <c r="AA279" s="108" t="s">
        <v>3375</v>
      </c>
      <c r="AB279" s="108" t="s">
        <v>3461</v>
      </c>
      <c r="AC279" s="628"/>
      <c r="AD279" s="108" t="s">
        <v>156</v>
      </c>
      <c r="AE279" s="108"/>
      <c r="AF279" s="56" t="s">
        <v>1055</v>
      </c>
      <c r="AG279" s="36">
        <f t="shared" ca="1" si="11"/>
        <v>31</v>
      </c>
    </row>
    <row r="280" spans="1:33" s="624" customFormat="1">
      <c r="A280" s="25">
        <f>IF(C280=0,"",SUBTOTAL(3,C$5:C280))</f>
        <v>276</v>
      </c>
      <c r="B280" s="86">
        <v>156</v>
      </c>
      <c r="C280" s="369" t="s">
        <v>3435</v>
      </c>
      <c r="D280" s="1001" t="s">
        <v>2148</v>
      </c>
      <c r="E280" s="127" t="s">
        <v>841</v>
      </c>
      <c r="F280" s="98" t="str">
        <f>VLOOKUP(C280,'T5-26'!$C$125:$E$293,3,0)</f>
        <v>Nguyễn Nhựt Minh</v>
      </c>
      <c r="G280" s="774">
        <f>VLOOKUP(C280,'chuyển xếp 2024'!$C$5:$W$328,17,0)</f>
        <v>4730000</v>
      </c>
      <c r="H280" s="774">
        <f>VLOOKUP(C280,'chuyển xếp 2024'!$C$5:$W$328,19,0)</f>
        <v>0</v>
      </c>
      <c r="I280" s="96" t="s">
        <v>32</v>
      </c>
      <c r="J280" s="56"/>
      <c r="K280" s="56" t="s">
        <v>33</v>
      </c>
      <c r="L280" s="56" t="s">
        <v>34</v>
      </c>
      <c r="M280" s="46"/>
      <c r="N280" s="46" t="s">
        <v>671</v>
      </c>
      <c r="O280" s="234">
        <v>33390</v>
      </c>
      <c r="P280" s="75">
        <v>45962</v>
      </c>
      <c r="Q280" s="625" t="s">
        <v>117</v>
      </c>
      <c r="R280" s="30" t="s">
        <v>3466</v>
      </c>
      <c r="S280" s="626" t="str">
        <f t="shared" ca="1" si="14"/>
        <v xml:space="preserve">0 NĂM 9 THÁNG 18 NGÀY </v>
      </c>
      <c r="T280" s="74" t="s">
        <v>842</v>
      </c>
      <c r="U280" s="74" t="s">
        <v>842</v>
      </c>
      <c r="V280" s="80"/>
      <c r="W280" s="108">
        <v>45296</v>
      </c>
      <c r="X280" s="108"/>
      <c r="Y280" s="46" t="s">
        <v>232</v>
      </c>
      <c r="Z280" s="108" t="s">
        <v>2009</v>
      </c>
      <c r="AA280" s="108" t="s">
        <v>3468</v>
      </c>
      <c r="AB280" s="108" t="s">
        <v>3468</v>
      </c>
      <c r="AC280" s="628"/>
      <c r="AD280" s="108" t="s">
        <v>156</v>
      </c>
      <c r="AE280" s="108"/>
      <c r="AF280" s="56" t="s">
        <v>1055</v>
      </c>
      <c r="AG280" s="36">
        <f t="shared" ca="1" si="11"/>
        <v>35</v>
      </c>
    </row>
    <row r="281" spans="1:33" s="36" customFormat="1">
      <c r="A281" s="25">
        <f>IF(C281=0,"",SUBTOTAL(3,C$5:C281))</f>
        <v>277</v>
      </c>
      <c r="B281" s="86">
        <v>1</v>
      </c>
      <c r="C281" s="95" t="s">
        <v>1200</v>
      </c>
      <c r="D281" s="25" t="str">
        <f>VLOOKUP(C281,Sheet4!$A$1:$B$300,2,0)</f>
        <v>9208016260</v>
      </c>
      <c r="E281" s="96" t="s">
        <v>1201</v>
      </c>
      <c r="F281" s="96"/>
      <c r="G281" s="774">
        <f>VLOOKUP(C281,'chuyển xếp 2024'!$C$5:$W$328,17,0)</f>
        <v>6198000</v>
      </c>
      <c r="H281" s="774">
        <f>VLOOKUP(C281,'chuyển xếp 2024'!$C$5:$W$328,19,0)</f>
        <v>0</v>
      </c>
      <c r="I281" s="96" t="s">
        <v>32</v>
      </c>
      <c r="J281" s="63">
        <f t="shared" si="13"/>
        <v>1</v>
      </c>
      <c r="K281" s="63" t="s">
        <v>33</v>
      </c>
      <c r="L281" s="63" t="s">
        <v>34</v>
      </c>
      <c r="M281" s="96" t="s">
        <v>1202</v>
      </c>
      <c r="N281" s="136" t="s">
        <v>1203</v>
      </c>
      <c r="O281" s="106">
        <v>27476</v>
      </c>
      <c r="P281" s="107">
        <v>39188</v>
      </c>
      <c r="Q281" s="97" t="s">
        <v>36</v>
      </c>
      <c r="R281" s="56" t="s">
        <v>1204</v>
      </c>
      <c r="S281" s="56" t="str">
        <f t="shared" ca="1" si="14"/>
        <v xml:space="preserve">19 NĂM 4 THÁNG 3 NGÀY </v>
      </c>
      <c r="T281" s="523">
        <v>361593887</v>
      </c>
      <c r="U281" s="80" t="str">
        <f>VLOOKUP(C281,Sheet5!$B$2:$G$253,6,0)</f>
        <v>092075000708</v>
      </c>
      <c r="V281" s="80"/>
      <c r="W281" s="75">
        <v>33894</v>
      </c>
      <c r="X281" s="75"/>
      <c r="Y281" s="46" t="s">
        <v>232</v>
      </c>
      <c r="Z281" s="108" t="s">
        <v>724</v>
      </c>
      <c r="AA281" s="46" t="s">
        <v>1205</v>
      </c>
      <c r="AB281" s="46" t="s">
        <v>1205</v>
      </c>
      <c r="AC281" s="66"/>
      <c r="AD281" s="97" t="s">
        <v>156</v>
      </c>
      <c r="AE281" s="97"/>
      <c r="AF281" s="56" t="s">
        <v>349</v>
      </c>
      <c r="AG281" s="36">
        <f t="shared" ca="1" si="11"/>
        <v>51</v>
      </c>
    </row>
    <row r="282" spans="1:33" s="934" customFormat="1" ht="17.25" customHeight="1">
      <c r="A282" s="459">
        <f>IF(C282=0,"",SUBTOTAL(3,C$5:C282))</f>
        <v>278</v>
      </c>
      <c r="B282" s="532">
        <v>2</v>
      </c>
      <c r="C282" s="931" t="s">
        <v>1206</v>
      </c>
      <c r="D282" s="459" t="str">
        <f>VLOOKUP(C282,Sheet4!$A$1:$B$300,2,0)</f>
        <v>9211010340</v>
      </c>
      <c r="E282" s="932" t="s">
        <v>1207</v>
      </c>
      <c r="F282" s="932"/>
      <c r="G282" s="774">
        <f>VLOOKUP(C282,'chuyển xếp 2024'!$C$5:$W$328,17,0)</f>
        <v>5739000</v>
      </c>
      <c r="H282" s="774">
        <f>VLOOKUP(C282,'chuyển xếp 2024'!$C$5:$W$328,19,0)</f>
        <v>0</v>
      </c>
      <c r="I282" s="932" t="s">
        <v>32</v>
      </c>
      <c r="J282" s="63">
        <f t="shared" si="13"/>
        <v>1</v>
      </c>
      <c r="K282" s="463" t="s">
        <v>33</v>
      </c>
      <c r="L282" s="463" t="s">
        <v>34</v>
      </c>
      <c r="M282" s="932"/>
      <c r="N282" s="933" t="s">
        <v>1203</v>
      </c>
      <c r="O282" s="496" t="s">
        <v>1024</v>
      </c>
      <c r="P282" s="497">
        <v>40686</v>
      </c>
      <c r="Q282" s="933" t="s">
        <v>36</v>
      </c>
      <c r="R282" s="464" t="s">
        <v>1208</v>
      </c>
      <c r="S282" s="464" t="str">
        <f t="shared" ca="1" si="14"/>
        <v xml:space="preserve">15 NĂM 2 THÁNG 27 NGÀY </v>
      </c>
      <c r="T282" s="513" t="s">
        <v>1209</v>
      </c>
      <c r="U282" s="467" t="str">
        <f>VLOOKUP(C282,Sheet5!$B$2:$G$253,6,0)</f>
        <v>092072000276</v>
      </c>
      <c r="V282" s="467"/>
      <c r="W282" s="465">
        <v>0</v>
      </c>
      <c r="X282" s="465"/>
      <c r="Y282" s="469" t="s">
        <v>232</v>
      </c>
      <c r="Z282" s="468" t="s">
        <v>745</v>
      </c>
      <c r="AA282" s="469" t="s">
        <v>1210</v>
      </c>
      <c r="AB282" s="469" t="s">
        <v>1210</v>
      </c>
      <c r="AC282" s="460"/>
      <c r="AD282" s="933" t="s">
        <v>156</v>
      </c>
      <c r="AE282" s="933"/>
      <c r="AF282" s="464" t="s">
        <v>349</v>
      </c>
      <c r="AG282" s="470">
        <f t="shared" ca="1" si="11"/>
        <v>54</v>
      </c>
    </row>
    <row r="283" spans="1:33" s="515" customFormat="1">
      <c r="A283" s="25">
        <f>IF(C283=0,"",SUBTOTAL(3,C$5:C283))</f>
        <v>279</v>
      </c>
      <c r="B283" s="532">
        <v>1</v>
      </c>
      <c r="C283" s="66" t="s">
        <v>1220</v>
      </c>
      <c r="D283" s="25" t="str">
        <f>VLOOKUP(C283,Sheet4!$A$1:$B$300,2,0)</f>
        <v>9216023774</v>
      </c>
      <c r="E283" s="135" t="s">
        <v>1221</v>
      </c>
      <c r="F283" s="135"/>
      <c r="G283" s="774">
        <f>VLOOKUP(C283,'chuyển xếp 2024'!$C$5:$W$328,17,0)</f>
        <v>4730000</v>
      </c>
      <c r="H283" s="774">
        <f>VLOOKUP(C283,'chuyển xếp 2024'!$C$5:$W$328,19,0)</f>
        <v>0</v>
      </c>
      <c r="I283" s="67" t="s">
        <v>32</v>
      </c>
      <c r="J283" s="63">
        <f t="shared" si="13"/>
        <v>1</v>
      </c>
      <c r="K283" s="63" t="s">
        <v>33</v>
      </c>
      <c r="L283" s="63" t="s">
        <v>34</v>
      </c>
      <c r="M283" s="130"/>
      <c r="N283" s="136" t="s">
        <v>1213</v>
      </c>
      <c r="O283" s="75">
        <v>30760</v>
      </c>
      <c r="P283" s="137">
        <v>42614</v>
      </c>
      <c r="Q283" s="136" t="s">
        <v>36</v>
      </c>
      <c r="R283" s="140" t="s">
        <v>1222</v>
      </c>
      <c r="S283" s="56" t="str">
        <f t="shared" ca="1" si="14"/>
        <v xml:space="preserve">9 NĂM 11 THÁNG 18 NGÀY </v>
      </c>
      <c r="T283" s="540" t="s">
        <v>1223</v>
      </c>
      <c r="U283" s="80" t="str">
        <f>VLOOKUP(C283,Sheet5!$B$2:$G$253,6,0)</f>
        <v>075084010329</v>
      </c>
      <c r="V283" s="80"/>
      <c r="W283" s="137">
        <v>37282</v>
      </c>
      <c r="X283" s="137"/>
      <c r="Y283" s="46" t="s">
        <v>232</v>
      </c>
      <c r="Z283" s="108" t="s">
        <v>1224</v>
      </c>
      <c r="AA283" s="108" t="s">
        <v>1224</v>
      </c>
      <c r="AB283" s="108"/>
      <c r="AC283" s="75"/>
      <c r="AD283" s="136" t="s">
        <v>1214</v>
      </c>
      <c r="AE283" s="136"/>
      <c r="AF283" s="56" t="s">
        <v>349</v>
      </c>
      <c r="AG283" s="36">
        <f t="shared" ca="1" si="11"/>
        <v>42</v>
      </c>
    </row>
    <row r="284" spans="1:33" s="515" customFormat="1">
      <c r="A284" s="25">
        <f>IF(C284=0,"",SUBTOTAL(3,C$5:C284))</f>
        <v>280</v>
      </c>
      <c r="B284" s="532">
        <v>2</v>
      </c>
      <c r="C284" s="66" t="s">
        <v>1225</v>
      </c>
      <c r="D284" s="25" t="str">
        <f>VLOOKUP(C284,Sheet4!$A$1:$B$300,2,0)</f>
        <v>9216023775</v>
      </c>
      <c r="E284" s="135" t="s">
        <v>1226</v>
      </c>
      <c r="F284" s="135"/>
      <c r="G284" s="774">
        <f>VLOOKUP(C284,'chuyển xếp 2024'!$C$5:$W$328,17,0)</f>
        <v>4730000</v>
      </c>
      <c r="H284" s="774">
        <f>VLOOKUP(C284,'chuyển xếp 2024'!$C$5:$W$328,19,0)</f>
        <v>0</v>
      </c>
      <c r="I284" s="67" t="s">
        <v>32</v>
      </c>
      <c r="J284" s="63">
        <f t="shared" si="13"/>
        <v>1</v>
      </c>
      <c r="K284" s="63" t="s">
        <v>33</v>
      </c>
      <c r="L284" s="63" t="s">
        <v>34</v>
      </c>
      <c r="M284" s="130"/>
      <c r="N284" s="136" t="s">
        <v>1213</v>
      </c>
      <c r="O284" s="75">
        <v>32029</v>
      </c>
      <c r="P284" s="137">
        <v>42614</v>
      </c>
      <c r="Q284" s="136" t="s">
        <v>36</v>
      </c>
      <c r="R284" s="140" t="s">
        <v>76</v>
      </c>
      <c r="S284" s="56" t="str">
        <f t="shared" ca="1" si="14"/>
        <v xml:space="preserve">9 NĂM 11 THÁNG 18 NGÀY </v>
      </c>
      <c r="T284" s="540" t="s">
        <v>1227</v>
      </c>
      <c r="U284" s="80" t="str">
        <f>VLOOKUP(C284,Sheet5!$B$2:$G$253,6,0)</f>
        <v>060087002663</v>
      </c>
      <c r="V284" s="80"/>
      <c r="W284" s="137">
        <v>37322</v>
      </c>
      <c r="X284" s="137"/>
      <c r="Y284" s="46" t="s">
        <v>232</v>
      </c>
      <c r="Z284" s="108" t="s">
        <v>1228</v>
      </c>
      <c r="AA284" s="108" t="s">
        <v>1228</v>
      </c>
      <c r="AB284" s="108"/>
      <c r="AC284" s="75"/>
      <c r="AD284" s="136" t="s">
        <v>1214</v>
      </c>
      <c r="AE284" s="136"/>
      <c r="AF284" s="56" t="s">
        <v>349</v>
      </c>
      <c r="AG284" s="36">
        <f t="shared" ca="1" si="11"/>
        <v>38</v>
      </c>
    </row>
    <row r="285" spans="1:33" s="515" customFormat="1">
      <c r="A285" s="25">
        <f>IF(C285=0,"",SUBTOTAL(3,C$5:C285))</f>
        <v>281</v>
      </c>
      <c r="B285" s="532">
        <v>3</v>
      </c>
      <c r="C285" s="66" t="s">
        <v>1231</v>
      </c>
      <c r="D285" s="25" t="str">
        <f>VLOOKUP(C285,Sheet4!$A$1:$B$300,2,0)</f>
        <v>9213009432</v>
      </c>
      <c r="E285" s="135" t="s">
        <v>1232</v>
      </c>
      <c r="F285" s="135"/>
      <c r="G285" s="774">
        <f>VLOOKUP(C285,'chuyển xếp 2024'!$C$5:$W$328,17,0)</f>
        <v>4730000</v>
      </c>
      <c r="H285" s="774">
        <f>VLOOKUP(C285,'chuyển xếp 2024'!$C$5:$W$328,19,0)</f>
        <v>0</v>
      </c>
      <c r="I285" s="63" t="s">
        <v>63</v>
      </c>
      <c r="J285" s="63">
        <f t="shared" si="13"/>
        <v>0</v>
      </c>
      <c r="K285" s="63" t="s">
        <v>33</v>
      </c>
      <c r="L285" s="63" t="s">
        <v>34</v>
      </c>
      <c r="M285" s="130"/>
      <c r="N285" s="136" t="s">
        <v>1213</v>
      </c>
      <c r="O285" s="75">
        <v>31797</v>
      </c>
      <c r="P285" s="137">
        <v>42614</v>
      </c>
      <c r="Q285" s="136" t="s">
        <v>36</v>
      </c>
      <c r="R285" s="140" t="s">
        <v>1233</v>
      </c>
      <c r="S285" s="56" t="str">
        <f t="shared" ca="1" si="14"/>
        <v xml:space="preserve">9 NĂM 11 THÁNG 18 NGÀY </v>
      </c>
      <c r="T285" s="540" t="s">
        <v>1234</v>
      </c>
      <c r="U285" s="80" t="str">
        <f>VLOOKUP(C285,Sheet5!$B$2:$G$253,6,0)</f>
        <v>096187017825</v>
      </c>
      <c r="V285" s="80"/>
      <c r="W285" s="137">
        <v>39491</v>
      </c>
      <c r="X285" s="137"/>
      <c r="Y285" s="46" t="s">
        <v>232</v>
      </c>
      <c r="Z285" s="108" t="s">
        <v>1235</v>
      </c>
      <c r="AA285" s="108" t="s">
        <v>1235</v>
      </c>
      <c r="AB285" s="108"/>
      <c r="AC285" s="75"/>
      <c r="AD285" s="136" t="s">
        <v>1214</v>
      </c>
      <c r="AE285" s="136"/>
      <c r="AF285" s="56" t="s">
        <v>349</v>
      </c>
      <c r="AG285" s="36">
        <f t="shared" ca="1" si="11"/>
        <v>39</v>
      </c>
    </row>
    <row r="286" spans="1:33" s="515" customFormat="1">
      <c r="A286" s="25">
        <f>IF(C286=0,"",SUBTOTAL(3,C$5:C286))</f>
        <v>282</v>
      </c>
      <c r="B286" s="532">
        <v>4</v>
      </c>
      <c r="C286" s="66" t="s">
        <v>1236</v>
      </c>
      <c r="D286" s="25" t="str">
        <f>VLOOKUP(C286,Sheet4!$A$1:$B$300,2,0)</f>
        <v>9216023786</v>
      </c>
      <c r="E286" s="135" t="s">
        <v>1237</v>
      </c>
      <c r="F286" s="135"/>
      <c r="G286" s="774">
        <f>VLOOKUP(C286,'chuyển xếp 2024'!$C$5:$W$328,17,0)</f>
        <v>4730000</v>
      </c>
      <c r="H286" s="774">
        <f>VLOOKUP(C286,'chuyển xếp 2024'!$C$5:$W$328,19,0)</f>
        <v>0</v>
      </c>
      <c r="I286" s="67" t="s">
        <v>32</v>
      </c>
      <c r="J286" s="63">
        <f t="shared" si="13"/>
        <v>1</v>
      </c>
      <c r="K286" s="63" t="s">
        <v>33</v>
      </c>
      <c r="L286" s="63" t="s">
        <v>34</v>
      </c>
      <c r="M286" s="130"/>
      <c r="N286" s="136" t="s">
        <v>1213</v>
      </c>
      <c r="O286" s="75">
        <v>32828</v>
      </c>
      <c r="P286" s="137">
        <v>42614</v>
      </c>
      <c r="Q286" s="136" t="s">
        <v>36</v>
      </c>
      <c r="R286" s="140" t="s">
        <v>137</v>
      </c>
      <c r="S286" s="56" t="str">
        <f t="shared" ca="1" si="14"/>
        <v xml:space="preserve">9 NĂM 11 THÁNG 18 NGÀY </v>
      </c>
      <c r="T286" s="540" t="s">
        <v>1238</v>
      </c>
      <c r="U286" s="80" t="str">
        <f>VLOOKUP(C286,Sheet5!$B$2:$G$253,6,0)</f>
        <v>094089000955</v>
      </c>
      <c r="V286" s="80"/>
      <c r="W286" s="137">
        <v>37725</v>
      </c>
      <c r="X286" s="137"/>
      <c r="Y286" s="46" t="s">
        <v>232</v>
      </c>
      <c r="Z286" s="108" t="s">
        <v>1239</v>
      </c>
      <c r="AA286" s="108" t="s">
        <v>1239</v>
      </c>
      <c r="AB286" s="108"/>
      <c r="AC286" s="75"/>
      <c r="AD286" s="136" t="s">
        <v>1214</v>
      </c>
      <c r="AE286" s="136"/>
      <c r="AF286" s="56" t="s">
        <v>349</v>
      </c>
      <c r="AG286" s="36">
        <f t="shared" ca="1" si="11"/>
        <v>36</v>
      </c>
    </row>
    <row r="287" spans="1:33" s="515" customFormat="1">
      <c r="A287" s="25">
        <f>IF(C287=0,"",SUBTOTAL(3,C$5:C287))</f>
        <v>283</v>
      </c>
      <c r="B287" s="532">
        <v>5</v>
      </c>
      <c r="C287" s="66" t="s">
        <v>1242</v>
      </c>
      <c r="D287" s="25" t="str">
        <f>VLOOKUP(C287,Sheet4!$A$1:$B$300,2,0)</f>
        <v>9216023784</v>
      </c>
      <c r="E287" s="135" t="s">
        <v>1243</v>
      </c>
      <c r="F287" s="135"/>
      <c r="G287" s="774">
        <f>VLOOKUP(C287,'chuyển xếp 2024'!$C$5:$W$328,17,0)</f>
        <v>4730000</v>
      </c>
      <c r="H287" s="774">
        <f>VLOOKUP(C287,'chuyển xếp 2024'!$C$5:$W$328,19,0)</f>
        <v>0</v>
      </c>
      <c r="I287" s="67" t="s">
        <v>32</v>
      </c>
      <c r="J287" s="63">
        <f t="shared" si="13"/>
        <v>1</v>
      </c>
      <c r="K287" s="63" t="s">
        <v>33</v>
      </c>
      <c r="L287" s="63" t="s">
        <v>34</v>
      </c>
      <c r="M287" s="130"/>
      <c r="N287" s="136" t="s">
        <v>1213</v>
      </c>
      <c r="O287" s="75">
        <v>31560</v>
      </c>
      <c r="P287" s="137">
        <v>42675</v>
      </c>
      <c r="Q287" s="136" t="s">
        <v>36</v>
      </c>
      <c r="R287" s="140" t="s">
        <v>1244</v>
      </c>
      <c r="S287" s="56" t="str">
        <f t="shared" ca="1" si="14"/>
        <v xml:space="preserve">9 NĂM 9 THÁNG 18 NGÀY </v>
      </c>
      <c r="T287" s="540" t="s">
        <v>1245</v>
      </c>
      <c r="U287" s="80" t="str">
        <f>VLOOKUP(C287,Sheet5!$B$2:$G$253,6,0)</f>
        <v>040086016405</v>
      </c>
      <c r="V287" s="80"/>
      <c r="W287" s="137">
        <v>42459</v>
      </c>
      <c r="X287" s="137"/>
      <c r="Y287" s="46" t="s">
        <v>232</v>
      </c>
      <c r="Z287" s="108" t="s">
        <v>1246</v>
      </c>
      <c r="AA287" s="108" t="s">
        <v>1247</v>
      </c>
      <c r="AB287" s="108"/>
      <c r="AC287" s="75"/>
      <c r="AD287" s="136" t="s">
        <v>1214</v>
      </c>
      <c r="AE287" s="136"/>
      <c r="AF287" s="56" t="s">
        <v>349</v>
      </c>
      <c r="AG287" s="36">
        <f t="shared" ca="1" si="11"/>
        <v>40</v>
      </c>
    </row>
    <row r="288" spans="1:33" s="515" customFormat="1">
      <c r="A288" s="25">
        <f>IF(C288=0,"",SUBTOTAL(3,C$5:C288))</f>
        <v>284</v>
      </c>
      <c r="B288" s="532">
        <v>6</v>
      </c>
      <c r="C288" s="66" t="s">
        <v>1248</v>
      </c>
      <c r="D288" s="25" t="str">
        <f>VLOOKUP(C288,Sheet4!$A$1:$B$300,2,0)</f>
        <v>9214007371</v>
      </c>
      <c r="E288" s="135" t="s">
        <v>1249</v>
      </c>
      <c r="F288" s="135"/>
      <c r="G288" s="774">
        <f>VLOOKUP(C288,'chuyển xếp 2024'!$C$5:$W$328,17,0)</f>
        <v>4730000</v>
      </c>
      <c r="H288" s="774">
        <f>VLOOKUP(C288,'chuyển xếp 2024'!$C$5:$W$328,19,0)</f>
        <v>0</v>
      </c>
      <c r="I288" s="67" t="s">
        <v>32</v>
      </c>
      <c r="J288" s="63">
        <f t="shared" si="13"/>
        <v>1</v>
      </c>
      <c r="K288" s="63" t="s">
        <v>33</v>
      </c>
      <c r="L288" s="63" t="s">
        <v>34</v>
      </c>
      <c r="M288" s="130"/>
      <c r="N288" s="136" t="s">
        <v>1213</v>
      </c>
      <c r="O288" s="75">
        <v>31157</v>
      </c>
      <c r="P288" s="137">
        <v>42614</v>
      </c>
      <c r="Q288" s="136" t="s">
        <v>36</v>
      </c>
      <c r="R288" s="140" t="s">
        <v>1250</v>
      </c>
      <c r="S288" s="56" t="str">
        <f t="shared" ca="1" si="14"/>
        <v xml:space="preserve">9 NĂM 11 THÁNG 18 NGÀY </v>
      </c>
      <c r="T288" s="540" t="s">
        <v>1251</v>
      </c>
      <c r="U288" s="80" t="str">
        <f>VLOOKUP(C288,Sheet5!$B$2:$G$253,6,0)</f>
        <v>083085015239</v>
      </c>
      <c r="V288" s="80"/>
      <c r="W288" s="137">
        <v>39689</v>
      </c>
      <c r="X288" s="137"/>
      <c r="Y288" s="46" t="s">
        <v>232</v>
      </c>
      <c r="Z288" s="108" t="s">
        <v>1253</v>
      </c>
      <c r="AA288" s="108" t="s">
        <v>1253</v>
      </c>
      <c r="AB288" s="108"/>
      <c r="AC288" s="75"/>
      <c r="AD288" s="136" t="s">
        <v>1214</v>
      </c>
      <c r="AE288" s="136"/>
      <c r="AF288" s="56" t="s">
        <v>349</v>
      </c>
      <c r="AG288" s="36">
        <f t="shared" ca="1" si="11"/>
        <v>41</v>
      </c>
    </row>
    <row r="289" spans="1:33" s="515" customFormat="1">
      <c r="A289" s="25">
        <f>IF(C289=0,"",SUBTOTAL(3,C$5:C289))</f>
        <v>285</v>
      </c>
      <c r="B289" s="532">
        <v>7</v>
      </c>
      <c r="C289" s="66" t="s">
        <v>1737</v>
      </c>
      <c r="D289" s="25" t="str">
        <f>VLOOKUP(C289,Sheet4!$A$1:$B$300,2,0)</f>
        <v>7525662012</v>
      </c>
      <c r="E289" s="135" t="s">
        <v>1254</v>
      </c>
      <c r="F289" s="135"/>
      <c r="G289" s="774">
        <f>VLOOKUP(C289,'chuyển xếp 2024'!$C$5:$W$328,17,0)</f>
        <v>4730000</v>
      </c>
      <c r="H289" s="774">
        <f>VLOOKUP(C289,'chuyển xếp 2024'!$C$5:$W$328,19,0)</f>
        <v>0</v>
      </c>
      <c r="I289" s="63" t="s">
        <v>63</v>
      </c>
      <c r="J289" s="63">
        <f t="shared" si="13"/>
        <v>0</v>
      </c>
      <c r="K289" s="63" t="s">
        <v>33</v>
      </c>
      <c r="L289" s="63" t="s">
        <v>34</v>
      </c>
      <c r="M289" s="130"/>
      <c r="N289" s="136" t="s">
        <v>1213</v>
      </c>
      <c r="O289" s="75">
        <v>32565</v>
      </c>
      <c r="P289" s="137">
        <v>42979</v>
      </c>
      <c r="Q289" s="136" t="s">
        <v>36</v>
      </c>
      <c r="R289" s="140" t="s">
        <v>1255</v>
      </c>
      <c r="S289" s="56" t="str">
        <f t="shared" ca="1" si="14"/>
        <v xml:space="preserve">8 NĂM 11 THÁNG 18 NGÀY </v>
      </c>
      <c r="T289" s="540" t="s">
        <v>1256</v>
      </c>
      <c r="U289" s="80" t="str">
        <f>VLOOKUP(C289,Sheet5!$B$2:$G$253,6,0)</f>
        <v>075189014253</v>
      </c>
      <c r="V289" s="80"/>
      <c r="W289" s="137">
        <v>41936</v>
      </c>
      <c r="X289" s="137"/>
      <c r="Y289" s="46" t="s">
        <v>232</v>
      </c>
      <c r="Z289" s="108" t="s">
        <v>1257</v>
      </c>
      <c r="AA289" s="108" t="s">
        <v>1257</v>
      </c>
      <c r="AB289" s="108"/>
      <c r="AC289" s="75"/>
      <c r="AD289" s="136" t="s">
        <v>1214</v>
      </c>
      <c r="AE289" s="136"/>
      <c r="AF289" s="56" t="s">
        <v>349</v>
      </c>
      <c r="AG289" s="36">
        <f t="shared" ca="1" si="11"/>
        <v>37</v>
      </c>
    </row>
    <row r="290" spans="1:33" s="515" customFormat="1">
      <c r="A290" s="25">
        <f>IF(C290=0,"",SUBTOTAL(3,C$5:C290))</f>
        <v>286</v>
      </c>
      <c r="B290" s="532">
        <v>8</v>
      </c>
      <c r="C290" s="66" t="s">
        <v>1258</v>
      </c>
      <c r="D290" s="25" t="str">
        <f>VLOOKUP(C290,Sheet4!$A$1:$B$300,2,0)</f>
        <v>8322303134</v>
      </c>
      <c r="E290" s="135" t="s">
        <v>1259</v>
      </c>
      <c r="F290" s="135"/>
      <c r="G290" s="774">
        <f>VLOOKUP(C290,'chuyển xếp 2024'!$C$5:$W$328,17,0)</f>
        <v>4730000</v>
      </c>
      <c r="H290" s="774">
        <f>VLOOKUP(C290,'chuyển xếp 2024'!$C$5:$W$328,19,0)</f>
        <v>0</v>
      </c>
      <c r="I290" s="67" t="s">
        <v>32</v>
      </c>
      <c r="J290" s="63">
        <f t="shared" si="13"/>
        <v>1</v>
      </c>
      <c r="K290" s="63" t="s">
        <v>33</v>
      </c>
      <c r="L290" s="63" t="s">
        <v>34</v>
      </c>
      <c r="M290" s="130"/>
      <c r="N290" s="136" t="s">
        <v>1213</v>
      </c>
      <c r="O290" s="75">
        <v>30369</v>
      </c>
      <c r="P290" s="137">
        <v>43070</v>
      </c>
      <c r="Q290" s="136" t="s">
        <v>36</v>
      </c>
      <c r="R290" s="140" t="s">
        <v>1260</v>
      </c>
      <c r="S290" s="56" t="str">
        <f t="shared" ca="1" si="14"/>
        <v xml:space="preserve">8 NĂM 8 THÁNG 18 NGÀY </v>
      </c>
      <c r="T290" s="540" t="s">
        <v>1261</v>
      </c>
      <c r="U290" s="80" t="str">
        <f>VLOOKUP(C290,Sheet5!$B$2:$G$253,6,0)</f>
        <v>083083022043</v>
      </c>
      <c r="V290" s="80"/>
      <c r="W290" s="137">
        <v>40868</v>
      </c>
      <c r="X290" s="137"/>
      <c r="Y290" s="46" t="s">
        <v>232</v>
      </c>
      <c r="Z290" s="108" t="s">
        <v>1262</v>
      </c>
      <c r="AA290" s="108" t="s">
        <v>1262</v>
      </c>
      <c r="AB290" s="108"/>
      <c r="AC290" s="75"/>
      <c r="AD290" s="136" t="s">
        <v>1214</v>
      </c>
      <c r="AE290" s="136"/>
      <c r="AF290" s="56" t="s">
        <v>349</v>
      </c>
      <c r="AG290" s="36">
        <f t="shared" ca="1" si="11"/>
        <v>43</v>
      </c>
    </row>
    <row r="291" spans="1:33" s="515" customFormat="1">
      <c r="A291" s="25">
        <f>IF(C291=0,"",SUBTOTAL(3,C$5:C291))</f>
        <v>287</v>
      </c>
      <c r="B291" s="532">
        <v>9</v>
      </c>
      <c r="C291" s="66" t="s">
        <v>1263</v>
      </c>
      <c r="D291" s="25" t="str">
        <f>VLOOKUP(C291,Sheet4!$A$1:$B$300,2,0)</f>
        <v>7911537089</v>
      </c>
      <c r="E291" s="135" t="s">
        <v>1264</v>
      </c>
      <c r="F291" s="135"/>
      <c r="G291" s="774">
        <f>VLOOKUP(C291,'chuyển xếp 2024'!$C$5:$W$328,17,0)</f>
        <v>4730000</v>
      </c>
      <c r="H291" s="774">
        <f>VLOOKUP(C291,'chuyển xếp 2024'!$C$5:$W$328,19,0)</f>
        <v>0</v>
      </c>
      <c r="I291" s="67" t="s">
        <v>32</v>
      </c>
      <c r="J291" s="63">
        <f t="shared" si="13"/>
        <v>1</v>
      </c>
      <c r="K291" s="63" t="s">
        <v>33</v>
      </c>
      <c r="L291" s="63" t="s">
        <v>34</v>
      </c>
      <c r="M291" s="130"/>
      <c r="N291" s="136" t="s">
        <v>1213</v>
      </c>
      <c r="O291" s="57">
        <v>31257</v>
      </c>
      <c r="P291" s="137">
        <v>43070</v>
      </c>
      <c r="Q291" s="136" t="s">
        <v>36</v>
      </c>
      <c r="R291" s="140" t="s">
        <v>1266</v>
      </c>
      <c r="S291" s="56" t="str">
        <f t="shared" ca="1" si="14"/>
        <v xml:space="preserve">8 NĂM 8 THÁNG 18 NGÀY </v>
      </c>
      <c r="T291" s="540" t="s">
        <v>1267</v>
      </c>
      <c r="U291" s="80" t="str">
        <f>VLOOKUP(C291,Sheet5!$B$2:$G$253,6,0)</f>
        <v>087085019052</v>
      </c>
      <c r="V291" s="80"/>
      <c r="W291" s="137">
        <v>42073</v>
      </c>
      <c r="X291" s="137"/>
      <c r="Y291" s="46" t="s">
        <v>232</v>
      </c>
      <c r="Z291" s="108" t="s">
        <v>1268</v>
      </c>
      <c r="AA291" s="138" t="s">
        <v>1268</v>
      </c>
      <c r="AB291" s="108"/>
      <c r="AC291" s="75"/>
      <c r="AD291" s="136" t="s">
        <v>1214</v>
      </c>
      <c r="AE291" s="136"/>
      <c r="AF291" s="56" t="s">
        <v>349</v>
      </c>
      <c r="AG291" s="36">
        <f t="shared" ca="1" si="11"/>
        <v>41</v>
      </c>
    </row>
    <row r="292" spans="1:33" s="515" customFormat="1">
      <c r="A292" s="25">
        <f>IF(C292=0,"",SUBTOTAL(3,C$5:C292))</f>
        <v>288</v>
      </c>
      <c r="B292" s="532">
        <v>10</v>
      </c>
      <c r="C292" s="66" t="s">
        <v>1269</v>
      </c>
      <c r="D292" s="25" t="str">
        <f>VLOOKUP(C292,Sheet4!$A$1:$B$300,2,0)</f>
        <v>7221202736</v>
      </c>
      <c r="E292" s="135" t="s">
        <v>1270</v>
      </c>
      <c r="F292" s="135"/>
      <c r="G292" s="774">
        <f>VLOOKUP(C292,'chuyển xếp 2024'!$C$5:$W$328,17,0)</f>
        <v>4730000</v>
      </c>
      <c r="H292" s="774">
        <f>VLOOKUP(C292,'chuyển xếp 2024'!$C$5:$W$328,19,0)</f>
        <v>0</v>
      </c>
      <c r="I292" s="67" t="s">
        <v>32</v>
      </c>
      <c r="J292" s="63">
        <f t="shared" si="13"/>
        <v>1</v>
      </c>
      <c r="K292" s="63" t="s">
        <v>33</v>
      </c>
      <c r="L292" s="63" t="s">
        <v>34</v>
      </c>
      <c r="M292" s="130"/>
      <c r="N292" s="136" t="s">
        <v>1213</v>
      </c>
      <c r="O292" s="75">
        <v>32040</v>
      </c>
      <c r="P292" s="137">
        <v>43304</v>
      </c>
      <c r="Q292" s="136" t="s">
        <v>36</v>
      </c>
      <c r="R292" s="140" t="s">
        <v>1271</v>
      </c>
      <c r="S292" s="56" t="str">
        <f t="shared" ca="1" si="14"/>
        <v xml:space="preserve">8 NĂM 0 THÁNG 27 NGÀY </v>
      </c>
      <c r="T292" s="541" t="s">
        <v>1272</v>
      </c>
      <c r="U292" s="80" t="str">
        <f>VLOOKUP(C292,Sheet5!$B$2:$G$253,6,0)</f>
        <v>072087008984</v>
      </c>
      <c r="V292" s="80"/>
      <c r="W292" s="137">
        <v>38022</v>
      </c>
      <c r="X292" s="137"/>
      <c r="Y292" s="46" t="s">
        <v>232</v>
      </c>
      <c r="Z292" s="108" t="s">
        <v>1273</v>
      </c>
      <c r="AA292" s="108" t="s">
        <v>1273</v>
      </c>
      <c r="AB292" s="108"/>
      <c r="AC292" s="75"/>
      <c r="AD292" s="136" t="s">
        <v>1214</v>
      </c>
      <c r="AE292" s="136"/>
      <c r="AF292" s="56" t="s">
        <v>349</v>
      </c>
      <c r="AG292" s="36">
        <f t="shared" ca="1" si="11"/>
        <v>38</v>
      </c>
    </row>
    <row r="293" spans="1:33" s="515" customFormat="1">
      <c r="A293" s="25">
        <f>IF(C293=0,"",SUBTOTAL(3,C$5:C293))</f>
        <v>289</v>
      </c>
      <c r="B293" s="532">
        <v>11</v>
      </c>
      <c r="C293" s="66" t="s">
        <v>1274</v>
      </c>
      <c r="D293" s="25" t="str">
        <f>VLOOKUP(C293,Sheet4!$A$1:$B$300,2,0)</f>
        <v>3821546640</v>
      </c>
      <c r="E293" s="135" t="s">
        <v>1275</v>
      </c>
      <c r="F293" s="135"/>
      <c r="G293" s="774">
        <f>VLOOKUP(C293,'chuyển xếp 2024'!$C$5:$W$328,17,0)</f>
        <v>4730000</v>
      </c>
      <c r="H293" s="774">
        <f>VLOOKUP(C293,'chuyển xếp 2024'!$C$5:$W$328,19,0)</f>
        <v>0</v>
      </c>
      <c r="I293" s="67" t="s">
        <v>32</v>
      </c>
      <c r="J293" s="63">
        <f t="shared" si="13"/>
        <v>1</v>
      </c>
      <c r="K293" s="63" t="s">
        <v>33</v>
      </c>
      <c r="L293" s="63" t="s">
        <v>34</v>
      </c>
      <c r="M293" s="130"/>
      <c r="N293" s="136" t="s">
        <v>1213</v>
      </c>
      <c r="O293" s="75">
        <v>32888</v>
      </c>
      <c r="P293" s="137">
        <v>43304</v>
      </c>
      <c r="Q293" s="136" t="s">
        <v>36</v>
      </c>
      <c r="R293" s="140" t="s">
        <v>1276</v>
      </c>
      <c r="S293" s="56" t="str">
        <f t="shared" ca="1" si="14"/>
        <v xml:space="preserve">8 NĂM 0 THÁNG 27 NGÀY </v>
      </c>
      <c r="T293" s="141">
        <v>38090009745</v>
      </c>
      <c r="U293" s="80" t="str">
        <f>VLOOKUP(C293,Sheet5!$B$2:$G$253,6,0)</f>
        <v>038090009745</v>
      </c>
      <c r="V293" s="80"/>
      <c r="W293" s="137">
        <v>43068</v>
      </c>
      <c r="X293" s="137"/>
      <c r="Y293" s="46" t="s">
        <v>232</v>
      </c>
      <c r="Z293" s="108" t="s">
        <v>1277</v>
      </c>
      <c r="AA293" s="108" t="s">
        <v>1277</v>
      </c>
      <c r="AB293" s="108"/>
      <c r="AC293" s="75"/>
      <c r="AD293" s="136" t="s">
        <v>1214</v>
      </c>
      <c r="AE293" s="136"/>
      <c r="AF293" s="56" t="s">
        <v>349</v>
      </c>
      <c r="AG293" s="36">
        <f t="shared" ca="1" si="11"/>
        <v>36</v>
      </c>
    </row>
    <row r="294" spans="1:33" s="500" customFormat="1">
      <c r="A294" s="479">
        <f>IF(C294=0,"",SUBTOTAL(3,C$5:C294))</f>
        <v>290</v>
      </c>
      <c r="B294" s="532">
        <v>12</v>
      </c>
      <c r="C294" s="479" t="s">
        <v>1282</v>
      </c>
      <c r="D294" s="479" t="str">
        <f>VLOOKUP(C294,Sheet4!$A$1:$B$300,2,0)</f>
        <v>6506006800</v>
      </c>
      <c r="E294" s="614" t="s">
        <v>1283</v>
      </c>
      <c r="F294" s="614"/>
      <c r="G294" s="774">
        <f>VLOOKUP(C294,'chuyển xếp 2024'!$C$5:$W$328,17,0)</f>
        <v>4730000</v>
      </c>
      <c r="H294" s="774">
        <f>VLOOKUP(C294,'chuyển xếp 2024'!$C$5:$W$328,19,0)</f>
        <v>0</v>
      </c>
      <c r="I294" s="481" t="s">
        <v>32</v>
      </c>
      <c r="J294" s="483">
        <f t="shared" si="13"/>
        <v>1</v>
      </c>
      <c r="K294" s="483" t="s">
        <v>33</v>
      </c>
      <c r="L294" s="483" t="s">
        <v>34</v>
      </c>
      <c r="M294" s="871"/>
      <c r="N294" s="873" t="s">
        <v>1213</v>
      </c>
      <c r="O294" s="485">
        <v>30934</v>
      </c>
      <c r="P294" s="672">
        <v>43617</v>
      </c>
      <c r="Q294" s="873" t="s">
        <v>36</v>
      </c>
      <c r="R294" s="484" t="s">
        <v>1284</v>
      </c>
      <c r="S294" s="484" t="str">
        <f t="shared" ca="1" si="14"/>
        <v xml:space="preserve">7 NĂM 2 THÁNG 18 NGÀY </v>
      </c>
      <c r="T294" s="671">
        <v>362073972</v>
      </c>
      <c r="U294" s="487" t="str">
        <f>VLOOKUP(C294,Sheet5!$B$2:$G$253,6,0)</f>
        <v>092084015051</v>
      </c>
      <c r="V294" s="487"/>
      <c r="W294" s="672">
        <v>37287</v>
      </c>
      <c r="X294" s="672"/>
      <c r="Y294" s="499" t="s">
        <v>232</v>
      </c>
      <c r="Z294" s="489" t="s">
        <v>1285</v>
      </c>
      <c r="AA294" s="955" t="s">
        <v>1286</v>
      </c>
      <c r="AB294" s="489"/>
      <c r="AC294" s="488"/>
      <c r="AD294" s="873" t="s">
        <v>1214</v>
      </c>
      <c r="AE294" s="873"/>
      <c r="AF294" s="484" t="s">
        <v>349</v>
      </c>
      <c r="AG294" s="491">
        <f t="shared" ca="1" si="11"/>
        <v>41</v>
      </c>
    </row>
    <row r="295" spans="1:33" s="515" customFormat="1">
      <c r="A295" s="25">
        <f>IF(C295=0,"",SUBTOTAL(3,C$5:C295))</f>
        <v>291</v>
      </c>
      <c r="B295" s="532">
        <v>14</v>
      </c>
      <c r="C295" s="66" t="s">
        <v>1291</v>
      </c>
      <c r="D295" s="25" t="str">
        <f>VLOOKUP(C295,Sheet4!$A$1:$B$300,2,0)</f>
        <v>8924183079</v>
      </c>
      <c r="E295" s="135" t="s">
        <v>1292</v>
      </c>
      <c r="F295" s="135"/>
      <c r="G295" s="774">
        <f>VLOOKUP(C295,'chuyển xếp 2024'!$C$5:$W$328,17,0)</f>
        <v>4730000</v>
      </c>
      <c r="H295" s="774">
        <f>VLOOKUP(C295,'chuyển xếp 2024'!$C$5:$W$328,19,0)</f>
        <v>0</v>
      </c>
      <c r="I295" s="67" t="s">
        <v>32</v>
      </c>
      <c r="J295" s="63">
        <f t="shared" si="13"/>
        <v>1</v>
      </c>
      <c r="K295" s="63" t="s">
        <v>33</v>
      </c>
      <c r="L295" s="63" t="s">
        <v>34</v>
      </c>
      <c r="M295" s="130"/>
      <c r="N295" s="136" t="s">
        <v>1213</v>
      </c>
      <c r="O295" s="75">
        <v>32456</v>
      </c>
      <c r="P295" s="75">
        <v>43617</v>
      </c>
      <c r="Q295" s="136" t="s">
        <v>36</v>
      </c>
      <c r="R295" s="67" t="s">
        <v>1293</v>
      </c>
      <c r="S295" s="56" t="str">
        <f t="shared" ca="1" si="14"/>
        <v xml:space="preserve">7 NĂM 2 THÁNG 18 NGÀY </v>
      </c>
      <c r="T295" s="523" t="s">
        <v>1294</v>
      </c>
      <c r="U295" s="80" t="str">
        <f>VLOOKUP(C295,Sheet5!$B$2:$G$253,6,0)</f>
        <v>089088018620</v>
      </c>
      <c r="V295" s="80"/>
      <c r="W295" s="75">
        <v>40694</v>
      </c>
      <c r="X295" s="75"/>
      <c r="Y295" s="46" t="s">
        <v>232</v>
      </c>
      <c r="Z295" s="108" t="s">
        <v>1295</v>
      </c>
      <c r="AA295" s="108" t="s">
        <v>1296</v>
      </c>
      <c r="AB295" s="108"/>
      <c r="AC295" s="75"/>
      <c r="AD295" s="136" t="s">
        <v>1214</v>
      </c>
      <c r="AE295" s="136"/>
      <c r="AF295" s="56" t="s">
        <v>349</v>
      </c>
      <c r="AG295" s="36">
        <f t="shared" ca="1" si="11"/>
        <v>37</v>
      </c>
    </row>
    <row r="296" spans="1:33" s="515" customFormat="1">
      <c r="A296" s="25">
        <f>IF(C296=0,"",SUBTOTAL(3,C$5:C296))</f>
        <v>292</v>
      </c>
      <c r="B296" s="532">
        <v>15</v>
      </c>
      <c r="C296" s="66" t="s">
        <v>1297</v>
      </c>
      <c r="D296" s="25" t="str">
        <f>VLOOKUP(C296,Sheet4!$A$1:$B$300,2,0)</f>
        <v>7424466411</v>
      </c>
      <c r="E296" s="142" t="s">
        <v>1298</v>
      </c>
      <c r="F296" s="142"/>
      <c r="G296" s="774">
        <f>VLOOKUP(C296,'chuyển xếp 2024'!$C$5:$W$328,17,0)</f>
        <v>4730000</v>
      </c>
      <c r="H296" s="774">
        <f>VLOOKUP(C296,'chuyển xếp 2024'!$C$5:$W$328,19,0)</f>
        <v>0</v>
      </c>
      <c r="I296" s="67" t="s">
        <v>32</v>
      </c>
      <c r="J296" s="63">
        <f t="shared" si="13"/>
        <v>1</v>
      </c>
      <c r="K296" s="63" t="s">
        <v>33</v>
      </c>
      <c r="L296" s="63" t="s">
        <v>34</v>
      </c>
      <c r="M296" s="130"/>
      <c r="N296" s="136" t="s">
        <v>1213</v>
      </c>
      <c r="O296" s="106">
        <v>30883</v>
      </c>
      <c r="P296" s="75">
        <v>43648</v>
      </c>
      <c r="Q296" s="136" t="s">
        <v>36</v>
      </c>
      <c r="R296" s="67" t="s">
        <v>1299</v>
      </c>
      <c r="S296" s="56" t="str">
        <f t="shared" ca="1" si="14"/>
        <v xml:space="preserve">7 NĂM 1 THÁNG 17 NGÀY </v>
      </c>
      <c r="T296" s="46">
        <v>280822572</v>
      </c>
      <c r="U296" s="80" t="str">
        <f>VLOOKUP(C296,Sheet5!$B$2:$G$253,6,0)</f>
        <v>074084007189</v>
      </c>
      <c r="V296" s="80"/>
      <c r="W296" s="75" t="s">
        <v>1300</v>
      </c>
      <c r="X296" s="75"/>
      <c r="Y296" s="46" t="s">
        <v>232</v>
      </c>
      <c r="Z296" s="108" t="s">
        <v>1301</v>
      </c>
      <c r="AA296" s="108" t="s">
        <v>1301</v>
      </c>
      <c r="AB296" s="108"/>
      <c r="AC296" s="75"/>
      <c r="AD296" s="136" t="s">
        <v>1214</v>
      </c>
      <c r="AE296" s="136"/>
      <c r="AF296" s="56" t="s">
        <v>349</v>
      </c>
      <c r="AG296" s="36">
        <f t="shared" ca="1" si="11"/>
        <v>42</v>
      </c>
    </row>
    <row r="297" spans="1:33" s="515" customFormat="1">
      <c r="A297" s="25">
        <f>IF(C297=0,"",SUBTOTAL(3,C$5:C297))</f>
        <v>293</v>
      </c>
      <c r="B297" s="532">
        <v>16</v>
      </c>
      <c r="C297" s="66" t="s">
        <v>1302</v>
      </c>
      <c r="D297" s="25" t="str">
        <f>VLOOKUP(C297,Sheet4!$A$1:$B$300,2,0)</f>
        <v>6012002400</v>
      </c>
      <c r="E297" s="142" t="s">
        <v>1303</v>
      </c>
      <c r="F297" s="142"/>
      <c r="G297" s="774">
        <f>VLOOKUP(C297,'chuyển xếp 2024'!$C$5:$W$328,17,0)</f>
        <v>4730000</v>
      </c>
      <c r="H297" s="774">
        <f>VLOOKUP(C297,'chuyển xếp 2024'!$C$5:$W$328,19,0)</f>
        <v>0</v>
      </c>
      <c r="I297" s="63" t="s">
        <v>63</v>
      </c>
      <c r="J297" s="63">
        <f t="shared" si="13"/>
        <v>0</v>
      </c>
      <c r="K297" s="63" t="s">
        <v>33</v>
      </c>
      <c r="L297" s="63" t="s">
        <v>34</v>
      </c>
      <c r="M297" s="130"/>
      <c r="N297" s="136" t="s">
        <v>1213</v>
      </c>
      <c r="O297" s="106">
        <v>33470</v>
      </c>
      <c r="P297" s="75">
        <v>44014</v>
      </c>
      <c r="Q297" s="136" t="s">
        <v>36</v>
      </c>
      <c r="R297" s="67" t="s">
        <v>1304</v>
      </c>
      <c r="S297" s="56" t="str">
        <f t="shared" ca="1" si="14"/>
        <v xml:space="preserve">6 NĂM 1 THÁNG 17 NGÀY </v>
      </c>
      <c r="T297" s="46">
        <v>261198283</v>
      </c>
      <c r="U297" s="80" t="str">
        <f>VLOOKUP(C297,Sheet5!$B$2:$G$253,6,0)</f>
        <v>060191004088</v>
      </c>
      <c r="V297" s="80"/>
      <c r="W297" s="75">
        <v>38990</v>
      </c>
      <c r="X297" s="75"/>
      <c r="Y297" s="46" t="s">
        <v>232</v>
      </c>
      <c r="Z297" s="108" t="s">
        <v>1305</v>
      </c>
      <c r="AA297" s="108" t="s">
        <v>1306</v>
      </c>
      <c r="AB297" s="108"/>
      <c r="AC297" s="75"/>
      <c r="AD297" s="136" t="s">
        <v>1214</v>
      </c>
      <c r="AE297" s="136"/>
      <c r="AF297" s="56" t="s">
        <v>349</v>
      </c>
      <c r="AG297" s="36">
        <f t="shared" ca="1" si="11"/>
        <v>34</v>
      </c>
    </row>
    <row r="298" spans="1:33" s="330" customFormat="1">
      <c r="A298" s="25">
        <f>IF(C298=0,"",SUBTOTAL(3,C$5:C298))</f>
        <v>294</v>
      </c>
      <c r="B298" s="532">
        <v>17</v>
      </c>
      <c r="C298" s="66" t="s">
        <v>1309</v>
      </c>
      <c r="D298" s="25" t="str">
        <f>VLOOKUP(C298,Sheet4!$A$1:$B$300,2,0)</f>
        <v>8222321223</v>
      </c>
      <c r="E298" s="142" t="s">
        <v>1310</v>
      </c>
      <c r="F298" s="142"/>
      <c r="G298" s="774">
        <f>VLOOKUP(C298,'chuyển xếp 2024'!$C$5:$W$328,17,0)</f>
        <v>4730000</v>
      </c>
      <c r="H298" s="774">
        <f>VLOOKUP(C298,'chuyển xếp 2024'!$C$5:$W$328,19,0)</f>
        <v>0</v>
      </c>
      <c r="I298" s="67" t="s">
        <v>32</v>
      </c>
      <c r="J298" s="63">
        <f t="shared" si="13"/>
        <v>1</v>
      </c>
      <c r="K298" s="63" t="s">
        <v>33</v>
      </c>
      <c r="L298" s="63" t="s">
        <v>34</v>
      </c>
      <c r="M298" s="130"/>
      <c r="N298" s="136" t="s">
        <v>1213</v>
      </c>
      <c r="O298" s="75">
        <v>28420</v>
      </c>
      <c r="P298" s="75">
        <v>44044</v>
      </c>
      <c r="Q298" s="136" t="s">
        <v>36</v>
      </c>
      <c r="R298" s="67" t="s">
        <v>1311</v>
      </c>
      <c r="S298" s="56" t="str">
        <f t="shared" ca="1" si="14"/>
        <v xml:space="preserve">6 NĂM 0 THÁNG 18 NGÀY </v>
      </c>
      <c r="T298" s="514">
        <v>311481935</v>
      </c>
      <c r="U298" s="80" t="str">
        <f>VLOOKUP(C298,Sheet5!$B$2:$G$253,6,0)</f>
        <v>082077011608</v>
      </c>
      <c r="V298" s="80"/>
      <c r="W298" s="75">
        <v>41909</v>
      </c>
      <c r="X298" s="75"/>
      <c r="Y298" s="46" t="s">
        <v>232</v>
      </c>
      <c r="Z298" s="143" t="s">
        <v>1312</v>
      </c>
      <c r="AA298" s="145" t="s">
        <v>1312</v>
      </c>
      <c r="AB298" s="143"/>
      <c r="AC298" s="144"/>
      <c r="AD298" s="136" t="s">
        <v>1214</v>
      </c>
      <c r="AE298" s="143"/>
      <c r="AF298" s="56" t="s">
        <v>349</v>
      </c>
      <c r="AG298" s="36">
        <f t="shared" ca="1" si="11"/>
        <v>48</v>
      </c>
    </row>
    <row r="299" spans="1:33" s="330" customFormat="1" ht="17.25" customHeight="1">
      <c r="A299" s="25">
        <f>IF(C299=0,"",SUBTOTAL(3,C$5:C299))</f>
        <v>295</v>
      </c>
      <c r="B299" s="532">
        <v>18</v>
      </c>
      <c r="C299" s="66" t="s">
        <v>1313</v>
      </c>
      <c r="D299" s="25" t="str">
        <f>VLOOKUP(C299,Sheet4!$A$1:$B$300,2,0)</f>
        <v>9221781339</v>
      </c>
      <c r="E299" s="146" t="s">
        <v>1314</v>
      </c>
      <c r="F299" s="146"/>
      <c r="G299" s="774">
        <f>VLOOKUP(C299,'chuyển xếp 2024'!$C$5:$W$328,17,0)</f>
        <v>4730000</v>
      </c>
      <c r="H299" s="774">
        <f>VLOOKUP(C299,'chuyển xếp 2024'!$C$5:$W$328,19,0)</f>
        <v>0</v>
      </c>
      <c r="I299" s="63" t="s">
        <v>63</v>
      </c>
      <c r="J299" s="63">
        <f t="shared" si="13"/>
        <v>0</v>
      </c>
      <c r="K299" s="147" t="s">
        <v>33</v>
      </c>
      <c r="L299" s="147" t="s">
        <v>34</v>
      </c>
      <c r="M299" s="148"/>
      <c r="N299" s="149" t="s">
        <v>1213</v>
      </c>
      <c r="O299" s="75">
        <v>30091</v>
      </c>
      <c r="P299" s="75">
        <v>44044</v>
      </c>
      <c r="Q299" s="136" t="s">
        <v>36</v>
      </c>
      <c r="R299" s="67" t="s">
        <v>1315</v>
      </c>
      <c r="S299" s="56" t="str">
        <f t="shared" ca="1" si="14"/>
        <v xml:space="preserve">6 NĂM 0 THÁNG 18 NGÀY </v>
      </c>
      <c r="T299" s="514" t="s">
        <v>1316</v>
      </c>
      <c r="U299" s="80" t="str">
        <f>VLOOKUP(C299,Sheet5!$B$2:$G$253,6,0)</f>
        <v>083182000740</v>
      </c>
      <c r="V299" s="80"/>
      <c r="W299" s="75">
        <v>43741</v>
      </c>
      <c r="X299" s="75"/>
      <c r="Y299" s="46" t="s">
        <v>232</v>
      </c>
      <c r="Z299" s="108" t="s">
        <v>1252</v>
      </c>
      <c r="AA299" s="150" t="s">
        <v>1317</v>
      </c>
      <c r="AB299" s="143"/>
      <c r="AC299" s="144"/>
      <c r="AD299" s="136" t="s">
        <v>1214</v>
      </c>
      <c r="AE299" s="143"/>
      <c r="AF299" s="56" t="s">
        <v>349</v>
      </c>
      <c r="AG299" s="36">
        <f t="shared" ca="1" si="11"/>
        <v>44</v>
      </c>
    </row>
    <row r="300" spans="1:33" s="330" customFormat="1">
      <c r="A300" s="25">
        <f>IF(C300=0,"",SUBTOTAL(3,C$5:C300))</f>
        <v>296</v>
      </c>
      <c r="B300" s="532">
        <v>19</v>
      </c>
      <c r="C300" s="66" t="s">
        <v>1318</v>
      </c>
      <c r="D300" s="25" t="str">
        <f>VLOOKUP(C300,Sheet4!$A$1:$B$300,2,0)</f>
        <v>8621881809</v>
      </c>
      <c r="E300" s="142" t="s">
        <v>1319</v>
      </c>
      <c r="F300" s="142"/>
      <c r="G300" s="774">
        <f>VLOOKUP(C300,'chuyển xếp 2024'!$C$5:$W$328,17,0)</f>
        <v>4730000</v>
      </c>
      <c r="H300" s="774">
        <f>VLOOKUP(C300,'chuyển xếp 2024'!$C$5:$W$328,19,0)</f>
        <v>0</v>
      </c>
      <c r="I300" s="63" t="s">
        <v>63</v>
      </c>
      <c r="J300" s="63">
        <f t="shared" si="13"/>
        <v>0</v>
      </c>
      <c r="K300" s="63" t="s">
        <v>33</v>
      </c>
      <c r="L300" s="63" t="s">
        <v>34</v>
      </c>
      <c r="M300" s="130"/>
      <c r="N300" s="136" t="s">
        <v>1213</v>
      </c>
      <c r="O300" s="75">
        <v>29397</v>
      </c>
      <c r="P300" s="75">
        <v>44044</v>
      </c>
      <c r="Q300" s="136" t="s">
        <v>36</v>
      </c>
      <c r="R300" s="67" t="s">
        <v>1320</v>
      </c>
      <c r="S300" s="56" t="str">
        <f t="shared" ca="1" si="14"/>
        <v xml:space="preserve">6 NĂM 0 THÁNG 18 NGÀY </v>
      </c>
      <c r="T300" s="514">
        <v>331286747</v>
      </c>
      <c r="U300" s="80" t="str">
        <f>VLOOKUP(C300,Sheet5!$B$2:$G$253,6,0)</f>
        <v>086180014333</v>
      </c>
      <c r="V300" s="80"/>
      <c r="W300" s="75">
        <v>40978</v>
      </c>
      <c r="X300" s="75"/>
      <c r="Y300" s="46" t="s">
        <v>232</v>
      </c>
      <c r="Z300" s="143" t="s">
        <v>1321</v>
      </c>
      <c r="AA300" s="145" t="s">
        <v>1321</v>
      </c>
      <c r="AB300" s="143"/>
      <c r="AC300" s="144"/>
      <c r="AD300" s="136" t="s">
        <v>1214</v>
      </c>
      <c r="AE300" s="143"/>
      <c r="AF300" s="56" t="s">
        <v>349</v>
      </c>
      <c r="AG300" s="36">
        <f t="shared" ca="1" si="11"/>
        <v>46</v>
      </c>
    </row>
    <row r="301" spans="1:33" s="330" customFormat="1">
      <c r="A301" s="25">
        <f>IF(C301=0,"",SUBTOTAL(3,C$5:C301))</f>
        <v>297</v>
      </c>
      <c r="B301" s="532">
        <v>20</v>
      </c>
      <c r="C301" s="66" t="s">
        <v>1326</v>
      </c>
      <c r="D301" s="25" t="str">
        <f>VLOOKUP(C301,Sheet4!$A$1:$B$300,2,0)</f>
        <v>7021362362</v>
      </c>
      <c r="E301" s="142" t="s">
        <v>1327</v>
      </c>
      <c r="F301" s="142"/>
      <c r="G301" s="774">
        <f>VLOOKUP(C301,'chuyển xếp 2024'!$C$5:$W$328,17,0)</f>
        <v>4730000</v>
      </c>
      <c r="H301" s="774">
        <f>VLOOKUP(C301,'chuyển xếp 2024'!$C$5:$W$328,19,0)</f>
        <v>0</v>
      </c>
      <c r="I301" s="67" t="s">
        <v>32</v>
      </c>
      <c r="J301" s="63">
        <f t="shared" si="13"/>
        <v>1</v>
      </c>
      <c r="K301" s="63" t="s">
        <v>33</v>
      </c>
      <c r="L301" s="63" t="s">
        <v>34</v>
      </c>
      <c r="M301" s="130"/>
      <c r="N301" s="136" t="s">
        <v>1213</v>
      </c>
      <c r="O301" s="75">
        <v>33433</v>
      </c>
      <c r="P301" s="75">
        <v>44105</v>
      </c>
      <c r="Q301" s="136" t="s">
        <v>36</v>
      </c>
      <c r="R301" s="67" t="s">
        <v>1328</v>
      </c>
      <c r="S301" s="56" t="str">
        <f t="shared" ca="1" si="14"/>
        <v xml:space="preserve">5 NĂM 10 THÁNG 18 NGÀY </v>
      </c>
      <c r="T301" s="514">
        <v>285241042</v>
      </c>
      <c r="U301" s="80" t="str">
        <f>VLOOKUP(C301,Sheet5!$B$2:$G$253,6,0)</f>
        <v>040091043004</v>
      </c>
      <c r="V301" s="80"/>
      <c r="W301" s="75">
        <v>43682</v>
      </c>
      <c r="X301" s="75"/>
      <c r="Y301" s="46" t="s">
        <v>232</v>
      </c>
      <c r="Z301" s="108" t="s">
        <v>541</v>
      </c>
      <c r="AA301" s="143" t="s">
        <v>1329</v>
      </c>
      <c r="AB301" s="143"/>
      <c r="AC301" s="144"/>
      <c r="AD301" s="136" t="s">
        <v>1214</v>
      </c>
      <c r="AE301" s="143"/>
      <c r="AF301" s="56" t="s">
        <v>349</v>
      </c>
      <c r="AG301" s="36">
        <f t="shared" ca="1" si="11"/>
        <v>35</v>
      </c>
    </row>
    <row r="302" spans="1:33" s="330" customFormat="1">
      <c r="A302" s="25">
        <f>IF(C302=0,"",SUBTOTAL(3,C$5:C302))</f>
        <v>298</v>
      </c>
      <c r="B302" s="532">
        <v>21</v>
      </c>
      <c r="C302" s="66" t="s">
        <v>1330</v>
      </c>
      <c r="D302" s="25" t="str">
        <f>VLOOKUP(C302,Sheet4!$A$1:$B$300,2,0)</f>
        <v>8924461488</v>
      </c>
      <c r="E302" s="142" t="s">
        <v>1331</v>
      </c>
      <c r="F302" s="142"/>
      <c r="G302" s="774">
        <f>VLOOKUP(C302,'chuyển xếp 2024'!$C$5:$W$328,17,0)</f>
        <v>4730000</v>
      </c>
      <c r="H302" s="774">
        <f>VLOOKUP(C302,'chuyển xếp 2024'!$C$5:$W$328,19,0)</f>
        <v>0</v>
      </c>
      <c r="I302" s="63" t="s">
        <v>63</v>
      </c>
      <c r="J302" s="63">
        <f t="shared" si="13"/>
        <v>0</v>
      </c>
      <c r="K302" s="63" t="s">
        <v>33</v>
      </c>
      <c r="L302" s="63" t="s">
        <v>34</v>
      </c>
      <c r="M302" s="130"/>
      <c r="N302" s="136" t="s">
        <v>1213</v>
      </c>
      <c r="O302" s="75">
        <v>33313</v>
      </c>
      <c r="P302" s="75">
        <v>44105</v>
      </c>
      <c r="Q302" s="136" t="s">
        <v>36</v>
      </c>
      <c r="R302" s="67" t="s">
        <v>1332</v>
      </c>
      <c r="S302" s="56" t="str">
        <f t="shared" ca="1" si="14"/>
        <v xml:space="preserve">5 NĂM 10 THÁNG 18 NGÀY </v>
      </c>
      <c r="T302" s="514">
        <v>352096758</v>
      </c>
      <c r="U302" s="80" t="str">
        <f>VLOOKUP(C302,Sheet5!$B$2:$G$253,6,0)</f>
        <v>089191022714</v>
      </c>
      <c r="V302" s="80"/>
      <c r="W302" s="75">
        <v>39387</v>
      </c>
      <c r="X302" s="75"/>
      <c r="Y302" s="46" t="s">
        <v>232</v>
      </c>
      <c r="Z302" s="143" t="s">
        <v>1296</v>
      </c>
      <c r="AA302" s="143" t="s">
        <v>1296</v>
      </c>
      <c r="AB302" s="143"/>
      <c r="AC302" s="144"/>
      <c r="AD302" s="136" t="s">
        <v>1214</v>
      </c>
      <c r="AE302" s="143"/>
      <c r="AF302" s="56" t="s">
        <v>349</v>
      </c>
      <c r="AG302" s="36">
        <f t="shared" ca="1" si="11"/>
        <v>35</v>
      </c>
    </row>
    <row r="303" spans="1:33" s="542" customFormat="1">
      <c r="A303" s="25">
        <f>IF(C303=0,"",SUBTOTAL(3,C$5:C303))</f>
        <v>299</v>
      </c>
      <c r="B303" s="532">
        <v>22</v>
      </c>
      <c r="C303" s="66" t="s">
        <v>1334</v>
      </c>
      <c r="D303" s="25" t="str">
        <f>VLOOKUP(C303,Sheet4!$A$1:$B$300,2,0)</f>
        <v>5820525014</v>
      </c>
      <c r="E303" s="142" t="s">
        <v>1335</v>
      </c>
      <c r="F303" s="142"/>
      <c r="G303" s="774">
        <f>VLOOKUP(C303,'chuyển xếp 2024'!$C$5:$W$328,17,0)</f>
        <v>4730000</v>
      </c>
      <c r="H303" s="774">
        <f>VLOOKUP(C303,'chuyển xếp 2024'!$C$5:$W$328,19,0)</f>
        <v>0</v>
      </c>
      <c r="I303" s="67" t="s">
        <v>32</v>
      </c>
      <c r="J303" s="63">
        <f t="shared" si="13"/>
        <v>1</v>
      </c>
      <c r="K303" s="63" t="s">
        <v>1336</v>
      </c>
      <c r="L303" s="63" t="s">
        <v>1337</v>
      </c>
      <c r="M303" s="130"/>
      <c r="N303" s="136" t="s">
        <v>1213</v>
      </c>
      <c r="O303" s="75">
        <v>32874</v>
      </c>
      <c r="P303" s="75">
        <v>44130</v>
      </c>
      <c r="Q303" s="136" t="s">
        <v>36</v>
      </c>
      <c r="R303" s="67" t="s">
        <v>1338</v>
      </c>
      <c r="S303" s="56" t="str">
        <f t="shared" ca="1" si="14"/>
        <v xml:space="preserve">5 NĂM 9 THÁNG 24 NGÀY </v>
      </c>
      <c r="T303" s="514">
        <v>264408543</v>
      </c>
      <c r="U303" s="80" t="str">
        <f>VLOOKUP(C303,Sheet5!$B$2:$G$253,6,0)</f>
        <v>058090006430</v>
      </c>
      <c r="V303" s="80"/>
      <c r="W303" s="75">
        <v>40707</v>
      </c>
      <c r="X303" s="75"/>
      <c r="Y303" s="46" t="s">
        <v>232</v>
      </c>
      <c r="Z303" s="143" t="s">
        <v>1333</v>
      </c>
      <c r="AA303" s="143" t="s">
        <v>1339</v>
      </c>
      <c r="AB303" s="143"/>
      <c r="AC303" s="144"/>
      <c r="AD303" s="136" t="s">
        <v>1214</v>
      </c>
      <c r="AE303" s="143"/>
      <c r="AF303" s="56" t="s">
        <v>349</v>
      </c>
      <c r="AG303" s="36">
        <f t="shared" ca="1" si="11"/>
        <v>36</v>
      </c>
    </row>
    <row r="304" spans="1:33" s="960" customFormat="1">
      <c r="A304" s="479">
        <f>IF(C304=0,"",SUBTOTAL(3,C$5:C304))</f>
        <v>300</v>
      </c>
      <c r="B304" s="532">
        <v>23</v>
      </c>
      <c r="C304" s="480" t="s">
        <v>1340</v>
      </c>
      <c r="D304" s="479" t="str">
        <f>VLOOKUP(C304,Sheet4!$A$1:$B$300,2,0)</f>
        <v>0204220818</v>
      </c>
      <c r="E304" s="958" t="s">
        <v>1341</v>
      </c>
      <c r="F304" s="958"/>
      <c r="G304" s="774">
        <f>VLOOKUP(C304,'chuyển xếp 2024'!$C$5:$W$328,17,0)</f>
        <v>5382000</v>
      </c>
      <c r="H304" s="774">
        <f>VLOOKUP(C304,'chuyển xếp 2024'!$C$5:$W$328,19,0)</f>
        <v>0</v>
      </c>
      <c r="I304" s="959" t="s">
        <v>32</v>
      </c>
      <c r="J304" s="483">
        <f t="shared" si="13"/>
        <v>1</v>
      </c>
      <c r="K304" s="484" t="s">
        <v>33</v>
      </c>
      <c r="L304" s="484" t="s">
        <v>34</v>
      </c>
      <c r="M304" s="959"/>
      <c r="N304" s="873" t="s">
        <v>1213</v>
      </c>
      <c r="O304" s="485">
        <v>30198</v>
      </c>
      <c r="P304" s="486" t="s">
        <v>1342</v>
      </c>
      <c r="Q304" s="499" t="s">
        <v>36</v>
      </c>
      <c r="R304" s="484" t="s">
        <v>1343</v>
      </c>
      <c r="S304" s="484" t="str">
        <f t="shared" ca="1" si="14"/>
        <v xml:space="preserve">12 NĂM 5 THÁNG 18 NGÀY </v>
      </c>
      <c r="T304" s="528">
        <v>362477440</v>
      </c>
      <c r="U304" s="487" t="str">
        <f>VLOOKUP(C304,Sheet5!$B$2:$G$253,6,0)</f>
        <v>075082021164</v>
      </c>
      <c r="V304" s="487"/>
      <c r="W304" s="488">
        <v>41071</v>
      </c>
      <c r="X304" s="488"/>
      <c r="Y304" s="499" t="s">
        <v>232</v>
      </c>
      <c r="Z304" s="489" t="s">
        <v>1344</v>
      </c>
      <c r="AA304" s="954" t="s">
        <v>1345</v>
      </c>
      <c r="AB304" s="499"/>
      <c r="AC304" s="480"/>
      <c r="AD304" s="499" t="s">
        <v>93</v>
      </c>
      <c r="AE304" s="499" t="s">
        <v>1346</v>
      </c>
      <c r="AF304" s="484" t="s">
        <v>60</v>
      </c>
      <c r="AG304" s="491">
        <f ca="1">DATEDIF(O304,TODAY(),"y")</f>
        <v>43</v>
      </c>
    </row>
    <row r="305" spans="1:33" s="330" customFormat="1">
      <c r="A305" s="25">
        <f>IF(C305=0,"",SUBTOTAL(3,C$5:C305))</f>
        <v>301</v>
      </c>
      <c r="B305" s="532">
        <v>24</v>
      </c>
      <c r="C305" s="66" t="s">
        <v>1347</v>
      </c>
      <c r="D305" s="25" t="str">
        <f>VLOOKUP(C305,Sheet4!$A$1:$B$300,2,0)</f>
        <v>5120283864</v>
      </c>
      <c r="E305" s="153" t="s">
        <v>1348</v>
      </c>
      <c r="F305" s="153"/>
      <c r="G305" s="774">
        <f>VLOOKUP(C305,'chuyển xếp 2024'!$C$5:$W$328,17,0)</f>
        <v>4730000</v>
      </c>
      <c r="H305" s="774">
        <f>VLOOKUP(C305,'chuyển xếp 2024'!$C$5:$W$328,19,0)</f>
        <v>0</v>
      </c>
      <c r="I305" s="155" t="s">
        <v>32</v>
      </c>
      <c r="J305" s="63">
        <f t="shared" si="13"/>
        <v>1</v>
      </c>
      <c r="K305" s="56" t="s">
        <v>33</v>
      </c>
      <c r="L305" s="56" t="s">
        <v>34</v>
      </c>
      <c r="M305" s="155"/>
      <c r="N305" s="136" t="s">
        <v>1213</v>
      </c>
      <c r="O305" s="106">
        <v>33502</v>
      </c>
      <c r="P305" s="107">
        <v>44287</v>
      </c>
      <c r="Q305" s="46" t="s">
        <v>36</v>
      </c>
      <c r="R305" s="56" t="s">
        <v>1349</v>
      </c>
      <c r="S305" s="56" t="str">
        <f t="shared" ca="1" si="14"/>
        <v xml:space="preserve">5 NĂM 4 THÁNG 18 NGÀY </v>
      </c>
      <c r="T305" s="523" t="s">
        <v>1350</v>
      </c>
      <c r="U305" s="80" t="str">
        <f>VLOOKUP(C305,Sheet5!$B$2:$G$253,6,0)</f>
        <v>051091011678</v>
      </c>
      <c r="V305" s="80"/>
      <c r="W305" s="75">
        <v>43640</v>
      </c>
      <c r="X305" s="75"/>
      <c r="Y305" s="46" t="s">
        <v>232</v>
      </c>
      <c r="Z305" s="108" t="s">
        <v>1351</v>
      </c>
      <c r="AA305" s="46" t="s">
        <v>1352</v>
      </c>
      <c r="AB305" s="46"/>
      <c r="AC305" s="66"/>
      <c r="AD305" s="46" t="s">
        <v>156</v>
      </c>
      <c r="AE305" s="46"/>
      <c r="AF305" s="56" t="s">
        <v>60</v>
      </c>
      <c r="AG305" s="36">
        <f ca="1">DATEDIF(O305,TODAY(),"y")</f>
        <v>34</v>
      </c>
    </row>
    <row r="306" spans="1:33" s="330" customFormat="1">
      <c r="A306" s="25">
        <f>IF(C306=0,"",SUBTOTAL(3,C$5:C306))</f>
        <v>302</v>
      </c>
      <c r="B306" s="532">
        <v>25</v>
      </c>
      <c r="C306" s="66" t="s">
        <v>1504</v>
      </c>
      <c r="D306" s="25" t="str">
        <f>VLOOKUP(C306,Sheet4!$A$1:$B$300,2,0)</f>
        <v>7416120872</v>
      </c>
      <c r="E306" s="414" t="s">
        <v>1497</v>
      </c>
      <c r="F306" s="414"/>
      <c r="G306" s="774">
        <f>VLOOKUP(C306,'chuyển xếp 2024'!$C$5:$W$328,17,0)</f>
        <v>4730000</v>
      </c>
      <c r="H306" s="774">
        <f>VLOOKUP(C306,'chuyển xếp 2024'!$C$5:$W$328,19,0)</f>
        <v>0</v>
      </c>
      <c r="I306" s="155" t="s">
        <v>32</v>
      </c>
      <c r="J306" s="63">
        <f t="shared" si="13"/>
        <v>1</v>
      </c>
      <c r="K306" s="56" t="s">
        <v>33</v>
      </c>
      <c r="L306" s="56" t="s">
        <v>34</v>
      </c>
      <c r="M306" s="155"/>
      <c r="N306" s="136" t="s">
        <v>1213</v>
      </c>
      <c r="O306" s="106">
        <v>32774</v>
      </c>
      <c r="P306" s="107">
        <v>44986</v>
      </c>
      <c r="Q306" s="46" t="s">
        <v>36</v>
      </c>
      <c r="R306" s="56" t="s">
        <v>1498</v>
      </c>
      <c r="S306" s="56" t="str">
        <f t="shared" ca="1" si="14"/>
        <v xml:space="preserve">3 NĂM 5 THÁNG 18 NGÀY </v>
      </c>
      <c r="T306" s="74" t="s">
        <v>1514</v>
      </c>
      <c r="U306" s="80" t="str">
        <f>VLOOKUP(C306,Sheet5!$B$2:$G$253,6,0)</f>
        <v>068089003221</v>
      </c>
      <c r="V306" s="80"/>
      <c r="W306" s="75">
        <v>44418</v>
      </c>
      <c r="X306" s="75"/>
      <c r="Y306" s="46" t="s">
        <v>232</v>
      </c>
      <c r="Z306" s="108" t="s">
        <v>1515</v>
      </c>
      <c r="AA306" s="46" t="s">
        <v>1516</v>
      </c>
      <c r="AB306" s="46"/>
      <c r="AC306" s="66" t="s">
        <v>1517</v>
      </c>
      <c r="AD306" s="46" t="s">
        <v>156</v>
      </c>
      <c r="AE306" s="46"/>
      <c r="AF306" s="56" t="s">
        <v>60</v>
      </c>
      <c r="AG306" s="36">
        <f t="shared" ref="AG306:AG321" ca="1" si="15">DATEDIF(O306,TODAY(),"y")</f>
        <v>36</v>
      </c>
    </row>
    <row r="307" spans="1:33" s="548" customFormat="1">
      <c r="A307" s="25">
        <f>IF(C307=0,"",SUBTOTAL(3,C$5:C307))</f>
        <v>303</v>
      </c>
      <c r="B307" s="532">
        <v>26</v>
      </c>
      <c r="C307" s="66" t="s">
        <v>1505</v>
      </c>
      <c r="D307" s="25" t="str">
        <f>VLOOKUP(C307,Sheet4!$A$1:$B$300,2,0)</f>
        <v>5621753982</v>
      </c>
      <c r="E307" s="435" t="s">
        <v>1501</v>
      </c>
      <c r="F307" s="435"/>
      <c r="G307" s="774">
        <f>VLOOKUP(C307,'chuyển xếp 2024'!$C$5:$W$328,17,0)</f>
        <v>4730000</v>
      </c>
      <c r="H307" s="774">
        <f>VLOOKUP(C307,'chuyển xếp 2024'!$C$5:$W$328,19,0)</f>
        <v>0</v>
      </c>
      <c r="I307" s="415" t="s">
        <v>32</v>
      </c>
      <c r="J307" s="63">
        <f t="shared" si="13"/>
        <v>1</v>
      </c>
      <c r="K307" s="416" t="s">
        <v>33</v>
      </c>
      <c r="L307" s="416" t="s">
        <v>34</v>
      </c>
      <c r="M307" s="415"/>
      <c r="N307" s="417" t="s">
        <v>1213</v>
      </c>
      <c r="O307" s="418">
        <v>33887</v>
      </c>
      <c r="P307" s="419">
        <v>44986</v>
      </c>
      <c r="Q307" s="46" t="s">
        <v>36</v>
      </c>
      <c r="R307" s="416" t="s">
        <v>1499</v>
      </c>
      <c r="S307" s="416" t="str">
        <f t="shared" ca="1" si="14"/>
        <v xml:space="preserve">3 NĂM 5 THÁNG 18 NGÀY </v>
      </c>
      <c r="T307" s="543" t="s">
        <v>1510</v>
      </c>
      <c r="U307" s="80" t="str">
        <f>VLOOKUP(C307,Sheet5!$B$2:$G$253,6,0)</f>
        <v>056092002798</v>
      </c>
      <c r="V307" s="544"/>
      <c r="W307" s="545">
        <v>40446</v>
      </c>
      <c r="X307" s="545"/>
      <c r="Y307" s="46" t="s">
        <v>232</v>
      </c>
      <c r="Z307" s="546" t="s">
        <v>1511</v>
      </c>
      <c r="AA307" s="435" t="s">
        <v>1512</v>
      </c>
      <c r="AB307" s="435"/>
      <c r="AC307" s="547" t="s">
        <v>1513</v>
      </c>
      <c r="AD307" s="435" t="s">
        <v>156</v>
      </c>
      <c r="AE307" s="435"/>
      <c r="AF307" s="56" t="s">
        <v>60</v>
      </c>
      <c r="AG307" s="36">
        <f t="shared" ca="1" si="15"/>
        <v>33</v>
      </c>
    </row>
    <row r="308" spans="1:33" s="330" customFormat="1">
      <c r="A308" s="25">
        <f>IF(C308=0,"",SUBTOTAL(3,C$5:C308))</f>
        <v>304</v>
      </c>
      <c r="B308" s="532">
        <v>27</v>
      </c>
      <c r="C308" s="66" t="s">
        <v>1506</v>
      </c>
      <c r="D308" s="25" t="str">
        <f>VLOOKUP(C308,Sheet4!$A$1:$B$300,2,0)</f>
        <v>7721683417</v>
      </c>
      <c r="E308" s="414" t="s">
        <v>1502</v>
      </c>
      <c r="F308" s="414"/>
      <c r="G308" s="774">
        <f>VLOOKUP(C308,'chuyển xếp 2024'!$C$5:$W$328,17,0)</f>
        <v>4730000</v>
      </c>
      <c r="H308" s="774">
        <f>VLOOKUP(C308,'chuyển xếp 2024'!$C$5:$W$328,19,0)</f>
        <v>0</v>
      </c>
      <c r="I308" s="415" t="s">
        <v>32</v>
      </c>
      <c r="J308" s="63">
        <f t="shared" si="13"/>
        <v>1</v>
      </c>
      <c r="K308" s="56" t="s">
        <v>33</v>
      </c>
      <c r="L308" s="56" t="s">
        <v>34</v>
      </c>
      <c r="M308" s="155"/>
      <c r="N308" s="136" t="s">
        <v>1213</v>
      </c>
      <c r="O308" s="106">
        <v>34971</v>
      </c>
      <c r="P308" s="107">
        <v>44986</v>
      </c>
      <c r="Q308" s="46" t="s">
        <v>36</v>
      </c>
      <c r="R308" s="56" t="s">
        <v>1500</v>
      </c>
      <c r="S308" s="56" t="str">
        <f t="shared" ca="1" si="14"/>
        <v xml:space="preserve">3 NĂM 5 THÁNG 18 NGÀY </v>
      </c>
      <c r="T308" s="74" t="s">
        <v>1507</v>
      </c>
      <c r="U308" s="80" t="str">
        <f>VLOOKUP(C308,Sheet5!$B$2:$G$253,6,0)</f>
        <v>077095000480</v>
      </c>
      <c r="V308" s="80"/>
      <c r="W308" s="75">
        <v>44102</v>
      </c>
      <c r="X308" s="75"/>
      <c r="Y308" s="46" t="s">
        <v>232</v>
      </c>
      <c r="Z308" s="108" t="s">
        <v>1508</v>
      </c>
      <c r="AA308" s="46" t="s">
        <v>1509</v>
      </c>
      <c r="AB308" s="46"/>
      <c r="AC308" s="66"/>
      <c r="AD308" s="46" t="s">
        <v>156</v>
      </c>
      <c r="AE308" s="46"/>
      <c r="AF308" s="56" t="s">
        <v>60</v>
      </c>
      <c r="AG308" s="36">
        <f t="shared" ca="1" si="15"/>
        <v>30</v>
      </c>
    </row>
    <row r="309" spans="1:33" s="330" customFormat="1">
      <c r="A309" s="25">
        <f>IF(C309=0,"",SUBTOTAL(3,C$5:C309))</f>
        <v>305</v>
      </c>
      <c r="B309" s="532">
        <v>29</v>
      </c>
      <c r="C309" s="66" t="s">
        <v>2015</v>
      </c>
      <c r="D309" s="25" t="str">
        <f>VLOOKUP(C309,Sheet4!$A$1:$B$300,2,0)</f>
        <v>4820223800</v>
      </c>
      <c r="E309" s="414" t="s">
        <v>2012</v>
      </c>
      <c r="F309" s="414"/>
      <c r="G309" s="774">
        <f>VLOOKUP(C309,'chuyển xếp 2024'!$C$5:$W$328,17,0)</f>
        <v>4730000</v>
      </c>
      <c r="H309" s="774">
        <f>VLOOKUP(C309,'chuyển xếp 2024'!$C$5:$W$328,19,0)</f>
        <v>0</v>
      </c>
      <c r="I309" s="63" t="s">
        <v>63</v>
      </c>
      <c r="J309" s="63">
        <f t="shared" si="13"/>
        <v>0</v>
      </c>
      <c r="K309" s="56" t="s">
        <v>33</v>
      </c>
      <c r="L309" s="56" t="s">
        <v>34</v>
      </c>
      <c r="M309" s="155"/>
      <c r="N309" s="136" t="s">
        <v>1213</v>
      </c>
      <c r="O309" s="106">
        <v>34335</v>
      </c>
      <c r="P309" s="107">
        <v>45242</v>
      </c>
      <c r="Q309" s="46" t="s">
        <v>36</v>
      </c>
      <c r="R309" s="56" t="s">
        <v>2017</v>
      </c>
      <c r="S309" s="56" t="str">
        <f t="shared" ca="1" si="14"/>
        <v xml:space="preserve">2 NĂM 9 THÁNG 7 NGÀY </v>
      </c>
      <c r="T309" s="74"/>
      <c r="U309" s="80" t="s">
        <v>2020</v>
      </c>
      <c r="V309" s="80"/>
      <c r="W309" s="75">
        <v>44418</v>
      </c>
      <c r="X309" s="75"/>
      <c r="Y309" s="46" t="s">
        <v>232</v>
      </c>
      <c r="Z309" s="108"/>
      <c r="AA309" s="46"/>
      <c r="AB309" s="46"/>
      <c r="AC309" s="66"/>
      <c r="AD309" s="46" t="s">
        <v>156</v>
      </c>
      <c r="AE309" s="46"/>
      <c r="AF309" s="56" t="s">
        <v>60</v>
      </c>
      <c r="AG309" s="36">
        <f t="shared" ca="1" si="15"/>
        <v>32</v>
      </c>
    </row>
    <row r="310" spans="1:33" s="330" customFormat="1">
      <c r="A310" s="25">
        <f>IF(C310=0,"",SUBTOTAL(3,C$5:C310))</f>
        <v>306</v>
      </c>
      <c r="B310" s="532">
        <v>31</v>
      </c>
      <c r="C310" s="369" t="s">
        <v>2567</v>
      </c>
      <c r="D310" s="25" t="str">
        <f>VLOOKUP(C310,Sheet4!$A$1:$B$302,2,0)</f>
        <v>7413243360</v>
      </c>
      <c r="E310" s="414" t="s">
        <v>2505</v>
      </c>
      <c r="F310" s="414"/>
      <c r="G310" s="774">
        <f>VLOOKUP(C310,'chuyển xếp 2024'!$C$5:$W$328,17,0)</f>
        <v>4730000</v>
      </c>
      <c r="H310" s="774">
        <f>VLOOKUP(C310,'chuyển xếp 2024'!$C$5:$W$328,19,0)</f>
        <v>0</v>
      </c>
      <c r="I310" s="63" t="s">
        <v>63</v>
      </c>
      <c r="J310" s="63">
        <f t="shared" si="13"/>
        <v>0</v>
      </c>
      <c r="K310" s="56" t="s">
        <v>33</v>
      </c>
      <c r="L310" s="56" t="s">
        <v>34</v>
      </c>
      <c r="M310" s="155"/>
      <c r="N310" s="136" t="s">
        <v>1213</v>
      </c>
      <c r="O310" s="106">
        <v>32733</v>
      </c>
      <c r="P310" s="107">
        <v>45474</v>
      </c>
      <c r="Q310" s="46" t="s">
        <v>36</v>
      </c>
      <c r="R310" s="56" t="s">
        <v>2506</v>
      </c>
      <c r="S310" s="56" t="str">
        <f t="shared" ca="1" si="14"/>
        <v xml:space="preserve">2 NĂM 1 THÁNG 18 NGÀY </v>
      </c>
      <c r="T310" s="523" t="s">
        <v>2507</v>
      </c>
      <c r="U310" s="80" t="s">
        <v>2507</v>
      </c>
      <c r="V310" s="80"/>
      <c r="W310" s="75">
        <v>44297</v>
      </c>
      <c r="X310" s="75"/>
      <c r="Y310" s="46" t="s">
        <v>232</v>
      </c>
      <c r="Z310" s="46"/>
      <c r="AA310" s="46" t="s">
        <v>2508</v>
      </c>
      <c r="AB310" s="46"/>
      <c r="AC310" s="66"/>
      <c r="AD310" s="46" t="s">
        <v>50</v>
      </c>
      <c r="AE310" s="46" t="s">
        <v>2509</v>
      </c>
      <c r="AF310" s="56" t="s">
        <v>60</v>
      </c>
      <c r="AG310" s="36">
        <f t="shared" ca="1" si="15"/>
        <v>37</v>
      </c>
    </row>
    <row r="311" spans="1:33" s="1169" customFormat="1">
      <c r="A311" s="27">
        <f>IF(C311=0,"",SUBTOTAL(3,C$5:C311))</f>
        <v>307</v>
      </c>
      <c r="B311" s="109">
        <v>32</v>
      </c>
      <c r="C311" s="412" t="s">
        <v>2697</v>
      </c>
      <c r="D311" s="27" t="s">
        <v>2896</v>
      </c>
      <c r="E311" s="413" t="s">
        <v>2696</v>
      </c>
      <c r="F311" s="413"/>
      <c r="G311" s="697">
        <f>VLOOKUP(C311,'chuyển xếp 2024'!$C$5:$W$328,17,0)</f>
        <v>4730000</v>
      </c>
      <c r="H311" s="697">
        <f>VLOOKUP(C311,'chuyển xếp 2024'!$C$5:$W$328,19,0)</f>
        <v>0</v>
      </c>
      <c r="I311" s="28" t="s">
        <v>63</v>
      </c>
      <c r="J311" s="28">
        <f t="shared" si="13"/>
        <v>0</v>
      </c>
      <c r="K311" s="32" t="s">
        <v>33</v>
      </c>
      <c r="L311" s="32" t="s">
        <v>34</v>
      </c>
      <c r="M311" s="1167"/>
      <c r="N311" s="1168" t="s">
        <v>1213</v>
      </c>
      <c r="O311" s="30">
        <v>34581</v>
      </c>
      <c r="P311" s="31">
        <v>45536</v>
      </c>
      <c r="Q311" s="46" t="s">
        <v>36</v>
      </c>
      <c r="R311" s="32" t="s">
        <v>2695</v>
      </c>
      <c r="S311" s="32" t="str">
        <f t="shared" ca="1" si="14"/>
        <v xml:space="preserve">1 NĂM 11 THÁNG 18 NGÀY </v>
      </c>
      <c r="T311" s="84" t="s">
        <v>2715</v>
      </c>
      <c r="U311" s="94" t="s">
        <v>2715</v>
      </c>
      <c r="V311" s="94"/>
      <c r="W311" s="34">
        <v>44687</v>
      </c>
      <c r="X311" s="34"/>
      <c r="Y311" s="48" t="s">
        <v>232</v>
      </c>
      <c r="Z311" s="48" t="s">
        <v>2716</v>
      </c>
      <c r="AA311" s="48" t="s">
        <v>2717</v>
      </c>
      <c r="AB311" s="48"/>
      <c r="AC311" s="73"/>
      <c r="AD311" s="32" t="s">
        <v>156</v>
      </c>
      <c r="AE311" s="48"/>
      <c r="AF311" s="32" t="s">
        <v>60</v>
      </c>
      <c r="AG311" s="37">
        <f t="shared" ca="1" si="15"/>
        <v>31</v>
      </c>
    </row>
    <row r="312" spans="1:33" s="330" customFormat="1">
      <c r="A312" s="25">
        <f>IF(C312=0,"",SUBTOTAL(3,C$5:C312))</f>
        <v>308</v>
      </c>
      <c r="B312" s="532">
        <v>33</v>
      </c>
      <c r="C312" s="369" t="s">
        <v>2808</v>
      </c>
      <c r="D312" s="25" t="s">
        <v>2897</v>
      </c>
      <c r="E312" s="370" t="s">
        <v>2745</v>
      </c>
      <c r="F312" s="370"/>
      <c r="G312" s="774">
        <f>VLOOKUP(C312,'chuyển xếp 2024'!$C$5:$W$328,17,0)</f>
        <v>4730000</v>
      </c>
      <c r="H312" s="774">
        <f>VLOOKUP(C312,'chuyển xếp 2024'!$C$5:$W$328,19,0)</f>
        <v>0</v>
      </c>
      <c r="I312" s="155" t="s">
        <v>32</v>
      </c>
      <c r="J312" s="63">
        <f t="shared" si="13"/>
        <v>1</v>
      </c>
      <c r="K312" s="56" t="s">
        <v>33</v>
      </c>
      <c r="L312" s="56" t="s">
        <v>34</v>
      </c>
      <c r="M312" s="155"/>
      <c r="N312" s="136" t="s">
        <v>1213</v>
      </c>
      <c r="O312" s="106">
        <v>33596</v>
      </c>
      <c r="P312" s="107">
        <v>45748</v>
      </c>
      <c r="Q312" s="46" t="s">
        <v>36</v>
      </c>
      <c r="R312" s="56" t="s">
        <v>2804</v>
      </c>
      <c r="S312" s="56" t="str">
        <f t="shared" ca="1" si="14"/>
        <v xml:space="preserve">1 NĂM 4 THÁNG 18 NGÀY </v>
      </c>
      <c r="T312" s="523" t="s">
        <v>2805</v>
      </c>
      <c r="U312" s="80" t="s">
        <v>2805</v>
      </c>
      <c r="V312" s="80"/>
      <c r="W312" s="75">
        <v>44622</v>
      </c>
      <c r="X312" s="75"/>
      <c r="Y312" s="46" t="s">
        <v>232</v>
      </c>
      <c r="Z312" s="46" t="s">
        <v>2806</v>
      </c>
      <c r="AA312" s="46" t="s">
        <v>2807</v>
      </c>
      <c r="AB312" s="46"/>
      <c r="AC312" s="66"/>
      <c r="AD312" s="136" t="s">
        <v>1214</v>
      </c>
      <c r="AE312" s="46"/>
      <c r="AF312" s="56" t="s">
        <v>60</v>
      </c>
      <c r="AG312" s="36">
        <f t="shared" ca="1" si="15"/>
        <v>34</v>
      </c>
    </row>
    <row r="313" spans="1:33" s="330" customFormat="1">
      <c r="A313" s="25">
        <f>IF(C313=0,"",SUBTOTAL(3,C$5:C313))</f>
        <v>309</v>
      </c>
      <c r="B313" s="532">
        <v>34</v>
      </c>
      <c r="C313" s="369" t="s">
        <v>2842</v>
      </c>
      <c r="D313" s="25" t="s">
        <v>2898</v>
      </c>
      <c r="E313" s="370" t="s">
        <v>2837</v>
      </c>
      <c r="F313" s="370"/>
      <c r="G313" s="774">
        <f>VLOOKUP(C313,'chuyển xếp 2024'!$C$5:$W$328,17,0)</f>
        <v>4730000</v>
      </c>
      <c r="H313" s="774">
        <f>VLOOKUP(C313,'chuyển xếp 2024'!$C$5:$W$328,19,0)</f>
        <v>0</v>
      </c>
      <c r="I313" s="155" t="s">
        <v>32</v>
      </c>
      <c r="J313" s="63">
        <f t="shared" si="13"/>
        <v>1</v>
      </c>
      <c r="K313" s="56" t="s">
        <v>33</v>
      </c>
      <c r="L313" s="56" t="s">
        <v>34</v>
      </c>
      <c r="M313" s="155"/>
      <c r="N313" s="136" t="s">
        <v>1213</v>
      </c>
      <c r="O313" s="106">
        <v>33553</v>
      </c>
      <c r="P313" s="107">
        <v>45789</v>
      </c>
      <c r="Q313" s="46" t="s">
        <v>117</v>
      </c>
      <c r="R313" s="56" t="s">
        <v>2838</v>
      </c>
      <c r="S313" s="56" t="str">
        <f t="shared" ca="1" si="14"/>
        <v xml:space="preserve">1 NĂM 3 THÁNG 7 NGÀY </v>
      </c>
      <c r="T313" s="74" t="s">
        <v>2839</v>
      </c>
      <c r="U313" s="80" t="s">
        <v>2839</v>
      </c>
      <c r="V313" s="80"/>
      <c r="W313" s="75">
        <v>44921</v>
      </c>
      <c r="X313" s="75"/>
      <c r="Y313" s="46" t="s">
        <v>232</v>
      </c>
      <c r="Z313" s="46" t="s">
        <v>2840</v>
      </c>
      <c r="AA313" s="46" t="s">
        <v>2841</v>
      </c>
      <c r="AB313" s="46"/>
      <c r="AC313" s="66"/>
      <c r="AD313" s="136" t="s">
        <v>1214</v>
      </c>
      <c r="AE313" s="46"/>
      <c r="AF313" s="56" t="s">
        <v>60</v>
      </c>
      <c r="AG313" s="36">
        <f t="shared" ca="1" si="15"/>
        <v>34</v>
      </c>
    </row>
    <row r="314" spans="1:33" s="330" customFormat="1">
      <c r="A314" s="25">
        <f>IF(C314=0,"",SUBTOTAL(3,C$5:C314))</f>
        <v>310</v>
      </c>
      <c r="B314" s="532">
        <v>35</v>
      </c>
      <c r="C314" s="369" t="s">
        <v>3424</v>
      </c>
      <c r="D314" s="1001" t="s">
        <v>3506</v>
      </c>
      <c r="E314" s="154" t="s">
        <v>3419</v>
      </c>
      <c r="F314" s="154"/>
      <c r="G314" s="774">
        <f>VLOOKUP(C314,'chuyển xếp 2024'!$C$5:$W$328,17,0)</f>
        <v>4730000</v>
      </c>
      <c r="H314" s="774">
        <f>VLOOKUP(C314,'chuyển xếp 2024'!$C$5:$W$328,19,0)</f>
        <v>0</v>
      </c>
      <c r="I314" s="155" t="s">
        <v>32</v>
      </c>
      <c r="J314" s="63">
        <f t="shared" si="13"/>
        <v>1</v>
      </c>
      <c r="K314" s="56" t="s">
        <v>33</v>
      </c>
      <c r="L314" s="56" t="s">
        <v>34</v>
      </c>
      <c r="M314" s="155"/>
      <c r="N314" s="136" t="s">
        <v>1213</v>
      </c>
      <c r="O314" s="106">
        <v>33279</v>
      </c>
      <c r="P314" s="107">
        <v>45658</v>
      </c>
      <c r="Q314" s="46" t="s">
        <v>117</v>
      </c>
      <c r="R314" s="56" t="s">
        <v>3420</v>
      </c>
      <c r="S314" s="56" t="str">
        <f t="shared" ca="1" si="14"/>
        <v xml:space="preserve">1 NĂM 7 THÁNG 18 NGÀY </v>
      </c>
      <c r="T314" s="523"/>
      <c r="U314" s="80" t="s">
        <v>3421</v>
      </c>
      <c r="V314" s="80"/>
      <c r="W314" s="75">
        <v>44866</v>
      </c>
      <c r="X314" s="75"/>
      <c r="Y314" s="46" t="s">
        <v>232</v>
      </c>
      <c r="Z314" s="108" t="s">
        <v>3422</v>
      </c>
      <c r="AA314" s="46" t="s">
        <v>3423</v>
      </c>
      <c r="AB314" s="46"/>
      <c r="AC314" s="66"/>
      <c r="AD314" s="136" t="s">
        <v>1214</v>
      </c>
      <c r="AE314" s="46"/>
      <c r="AF314" s="56" t="s">
        <v>60</v>
      </c>
      <c r="AG314" s="36">
        <f t="shared" ca="1" si="15"/>
        <v>35</v>
      </c>
    </row>
    <row r="315" spans="1:33" s="330" customFormat="1">
      <c r="A315" s="25">
        <f>IF(C315=0,"",SUBTOTAL(3,C$5:C315))</f>
        <v>311</v>
      </c>
      <c r="B315" s="532"/>
      <c r="C315" s="369" t="s">
        <v>3438</v>
      </c>
      <c r="D315" s="1001" t="s">
        <v>3504</v>
      </c>
      <c r="E315" s="127" t="s">
        <v>3437</v>
      </c>
      <c r="F315" s="127"/>
      <c r="G315" s="774">
        <f>VLOOKUP(C315,'chuyển xếp 2024'!$C$5:$W$328,17,0)</f>
        <v>4730000</v>
      </c>
      <c r="H315" s="774">
        <f>VLOOKUP(C315,'chuyển xếp 2024'!$C$5:$W$328,19,0)</f>
        <v>0</v>
      </c>
      <c r="I315" s="63" t="s">
        <v>63</v>
      </c>
      <c r="J315" s="63">
        <f t="shared" si="13"/>
        <v>0</v>
      </c>
      <c r="K315" s="56" t="s">
        <v>33</v>
      </c>
      <c r="L315" s="56" t="s">
        <v>34</v>
      </c>
      <c r="M315" s="155"/>
      <c r="N315" s="136" t="s">
        <v>1213</v>
      </c>
      <c r="O315" s="106">
        <v>36177</v>
      </c>
      <c r="P315" s="107">
        <v>45962</v>
      </c>
      <c r="Q315" s="46" t="s">
        <v>117</v>
      </c>
      <c r="R315" s="56" t="s">
        <v>3477</v>
      </c>
      <c r="S315" s="56" t="str">
        <f t="shared" ca="1" si="14"/>
        <v xml:space="preserve">0 NĂM 9 THÁNG 18 NGÀY </v>
      </c>
      <c r="T315" s="74" t="s">
        <v>3471</v>
      </c>
      <c r="U315" s="74" t="s">
        <v>3471</v>
      </c>
      <c r="V315" s="80"/>
      <c r="W315" s="75">
        <v>45328</v>
      </c>
      <c r="X315" s="75"/>
      <c r="Y315" s="46" t="s">
        <v>232</v>
      </c>
      <c r="Z315" s="108" t="s">
        <v>3472</v>
      </c>
      <c r="AA315" s="46" t="s">
        <v>3473</v>
      </c>
      <c r="AB315" s="46" t="s">
        <v>3473</v>
      </c>
      <c r="AC315" s="66"/>
      <c r="AD315" s="136" t="s">
        <v>182</v>
      </c>
      <c r="AE315" s="46" t="s">
        <v>100</v>
      </c>
      <c r="AF315" s="56" t="s">
        <v>60</v>
      </c>
      <c r="AG315" s="36">
        <f t="shared" ca="1" si="15"/>
        <v>27</v>
      </c>
    </row>
    <row r="316" spans="1:33" s="330" customFormat="1">
      <c r="A316" s="25">
        <f>IF(C316=0,"",SUBTOTAL(3,C$5:C316))</f>
        <v>312</v>
      </c>
      <c r="B316" s="532"/>
      <c r="C316" s="369" t="s">
        <v>3440</v>
      </c>
      <c r="D316" s="1001" t="s">
        <v>3505</v>
      </c>
      <c r="E316" s="127" t="s">
        <v>3439</v>
      </c>
      <c r="F316" s="127"/>
      <c r="G316" s="774">
        <f>VLOOKUP(C316,'chuyển xếp 2024'!$C$5:$W$328,17,0)</f>
        <v>4730000</v>
      </c>
      <c r="H316" s="774">
        <f>VLOOKUP(C316,'chuyển xếp 2024'!$C$5:$W$328,19,0)</f>
        <v>0</v>
      </c>
      <c r="I316" s="155" t="s">
        <v>32</v>
      </c>
      <c r="J316" s="63">
        <f t="shared" si="13"/>
        <v>1</v>
      </c>
      <c r="K316" s="56" t="s">
        <v>33</v>
      </c>
      <c r="L316" s="56" t="s">
        <v>34</v>
      </c>
      <c r="M316" s="155"/>
      <c r="N316" s="136" t="s">
        <v>1213</v>
      </c>
      <c r="O316" s="106">
        <v>34885</v>
      </c>
      <c r="P316" s="107">
        <v>45963</v>
      </c>
      <c r="Q316" s="46" t="s">
        <v>117</v>
      </c>
      <c r="R316" s="56" t="s">
        <v>3478</v>
      </c>
      <c r="S316" s="56" t="str">
        <f t="shared" ca="1" si="14"/>
        <v xml:space="preserve">0 NĂM 9 THÁNG 17 NGÀY </v>
      </c>
      <c r="T316" s="74" t="s">
        <v>3474</v>
      </c>
      <c r="U316" s="74" t="s">
        <v>3474</v>
      </c>
      <c r="V316" s="80"/>
      <c r="W316" s="75">
        <v>44375</v>
      </c>
      <c r="X316" s="75"/>
      <c r="Y316" s="46" t="s">
        <v>232</v>
      </c>
      <c r="Z316" s="108" t="s">
        <v>3475</v>
      </c>
      <c r="AA316" s="46" t="s">
        <v>3476</v>
      </c>
      <c r="AB316" s="46" t="s">
        <v>3476</v>
      </c>
      <c r="AC316" s="66"/>
      <c r="AD316" s="136" t="s">
        <v>1214</v>
      </c>
      <c r="AE316" s="46"/>
      <c r="AF316" s="56" t="s">
        <v>60</v>
      </c>
      <c r="AG316" s="36">
        <f t="shared" ca="1" si="15"/>
        <v>31</v>
      </c>
    </row>
    <row r="317" spans="1:33" s="330" customFormat="1">
      <c r="A317" s="25">
        <f>IF(C317=0,"",SUBTOTAL(3,C$5:C317))</f>
        <v>313</v>
      </c>
      <c r="B317" s="532"/>
      <c r="C317" s="369" t="s">
        <v>3441</v>
      </c>
      <c r="D317" s="1001" t="s">
        <v>3503</v>
      </c>
      <c r="E317" s="127" t="s">
        <v>3442</v>
      </c>
      <c r="F317" s="127"/>
      <c r="G317" s="774">
        <f>VLOOKUP(C317,'chuyển xếp 2024'!$C$5:$W$328,17,0)</f>
        <v>4730000</v>
      </c>
      <c r="H317" s="774">
        <f>VLOOKUP(C317,'chuyển xếp 2024'!$C$5:$W$328,19,0)</f>
        <v>0</v>
      </c>
      <c r="I317" s="155" t="s">
        <v>32</v>
      </c>
      <c r="J317" s="63">
        <f t="shared" si="13"/>
        <v>1</v>
      </c>
      <c r="K317" s="56" t="s">
        <v>33</v>
      </c>
      <c r="L317" s="56" t="s">
        <v>34</v>
      </c>
      <c r="M317" s="155"/>
      <c r="N317" s="136" t="s">
        <v>1213</v>
      </c>
      <c r="O317" s="106">
        <v>31844</v>
      </c>
      <c r="P317" s="107">
        <v>45964</v>
      </c>
      <c r="Q317" s="46" t="s">
        <v>117</v>
      </c>
      <c r="R317" s="56" t="s">
        <v>3479</v>
      </c>
      <c r="S317" s="56" t="str">
        <f t="shared" ca="1" si="14"/>
        <v xml:space="preserve">0 NĂM 9 THÁNG 16 NGÀY </v>
      </c>
      <c r="T317" s="74" t="s">
        <v>3481</v>
      </c>
      <c r="U317" s="74" t="s">
        <v>3481</v>
      </c>
      <c r="V317" s="80"/>
      <c r="W317" s="75">
        <v>44375</v>
      </c>
      <c r="X317" s="75"/>
      <c r="Y317" s="46" t="s">
        <v>232</v>
      </c>
      <c r="Z317" s="108" t="s">
        <v>3482</v>
      </c>
      <c r="AA317" s="108" t="s">
        <v>3483</v>
      </c>
      <c r="AB317" s="108" t="s">
        <v>3483</v>
      </c>
      <c r="AC317" s="66"/>
      <c r="AD317" s="136" t="s">
        <v>1214</v>
      </c>
      <c r="AE317" s="46"/>
      <c r="AF317" s="56" t="s">
        <v>60</v>
      </c>
      <c r="AG317" s="36">
        <f t="shared" ca="1" si="15"/>
        <v>39</v>
      </c>
    </row>
    <row r="318" spans="1:33" s="330" customFormat="1">
      <c r="A318" s="25">
        <f>IF(C318=0,"",SUBTOTAL(3,C$5:C318))</f>
        <v>314</v>
      </c>
      <c r="B318" s="532"/>
      <c r="C318" s="369" t="s">
        <v>3444</v>
      </c>
      <c r="D318" s="1001" t="s">
        <v>3502</v>
      </c>
      <c r="E318" s="505" t="s">
        <v>3443</v>
      </c>
      <c r="F318" s="505"/>
      <c r="G318" s="774">
        <f>VLOOKUP(C318,'chuyển xếp 2024'!$C$5:$W$328,17,0)</f>
        <v>4730000</v>
      </c>
      <c r="H318" s="774">
        <f>VLOOKUP(C318,'chuyển xếp 2024'!$C$5:$W$328,19,0)</f>
        <v>0</v>
      </c>
      <c r="I318" s="63" t="s">
        <v>63</v>
      </c>
      <c r="J318" s="63">
        <f t="shared" si="13"/>
        <v>0</v>
      </c>
      <c r="K318" s="56" t="s">
        <v>33</v>
      </c>
      <c r="L318" s="56" t="s">
        <v>34</v>
      </c>
      <c r="M318" s="155"/>
      <c r="N318" s="136" t="s">
        <v>1213</v>
      </c>
      <c r="O318" s="106">
        <v>34982</v>
      </c>
      <c r="P318" s="107">
        <v>45965</v>
      </c>
      <c r="Q318" s="46" t="s">
        <v>117</v>
      </c>
      <c r="R318" s="56" t="s">
        <v>3480</v>
      </c>
      <c r="S318" s="56" t="str">
        <f t="shared" ca="1" si="14"/>
        <v xml:space="preserve">0 NĂM 9 THÁNG 15 NGÀY </v>
      </c>
      <c r="T318" s="74" t="s">
        <v>4254</v>
      </c>
      <c r="U318" s="74" t="s">
        <v>4254</v>
      </c>
      <c r="V318" s="80"/>
      <c r="W318" s="75">
        <v>44570</v>
      </c>
      <c r="X318" s="75"/>
      <c r="Y318" s="46" t="s">
        <v>232</v>
      </c>
      <c r="Z318" s="108" t="s">
        <v>4255</v>
      </c>
      <c r="AA318" s="46" t="s">
        <v>2669</v>
      </c>
      <c r="AB318" s="46"/>
      <c r="AC318" s="66"/>
      <c r="AD318" s="136" t="s">
        <v>1214</v>
      </c>
      <c r="AE318" s="46"/>
      <c r="AF318" s="56" t="s">
        <v>60</v>
      </c>
      <c r="AG318" s="36">
        <f t="shared" ca="1" si="15"/>
        <v>30</v>
      </c>
    </row>
    <row r="319" spans="1:33" s="330" customFormat="1">
      <c r="A319" s="25">
        <f>IF(C319=0,"",SUBTOTAL(3,C$5:C319))</f>
        <v>315</v>
      </c>
      <c r="B319" s="157">
        <v>1</v>
      </c>
      <c r="C319" s="66" t="s">
        <v>1353</v>
      </c>
      <c r="D319" s="25" t="str">
        <f>VLOOKUP(C319,Sheet4!$A$1:$B$300,2,0)</f>
        <v>7415149939</v>
      </c>
      <c r="E319" s="154" t="s">
        <v>1354</v>
      </c>
      <c r="F319" s="154"/>
      <c r="G319" s="774">
        <f>VLOOKUP(C319,'chuyển xếp 2024'!$C$5:$W$328,17,0)</f>
        <v>4730000</v>
      </c>
      <c r="H319" s="774">
        <f>VLOOKUP(C319,'chuyển xếp 2024'!$C$5:$W$328,19,0)</f>
        <v>0</v>
      </c>
      <c r="I319" s="155" t="s">
        <v>32</v>
      </c>
      <c r="J319" s="63">
        <f t="shared" si="13"/>
        <v>1</v>
      </c>
      <c r="K319" s="56" t="s">
        <v>33</v>
      </c>
      <c r="L319" s="56" t="s">
        <v>34</v>
      </c>
      <c r="M319" s="155"/>
      <c r="N319" s="136" t="s">
        <v>1355</v>
      </c>
      <c r="O319" s="106">
        <v>34433</v>
      </c>
      <c r="P319" s="107">
        <v>44287</v>
      </c>
      <c r="Q319" s="56" t="s">
        <v>36</v>
      </c>
      <c r="R319" s="56" t="s">
        <v>1356</v>
      </c>
      <c r="S319" s="56" t="str">
        <f t="shared" ca="1" si="14"/>
        <v xml:space="preserve">5 NĂM 4 THÁNG 18 NGÀY </v>
      </c>
      <c r="T319" s="523" t="s">
        <v>1357</v>
      </c>
      <c r="U319" s="80" t="str">
        <f>VLOOKUP(C319,Sheet5!$B$2:$G$253,6,0)</f>
        <v>060092011362</v>
      </c>
      <c r="V319" s="80"/>
      <c r="W319" s="75">
        <v>42061</v>
      </c>
      <c r="X319" s="75"/>
      <c r="Y319" s="46" t="s">
        <v>232</v>
      </c>
      <c r="Z319" s="108" t="s">
        <v>1358</v>
      </c>
      <c r="AA319" s="46" t="s">
        <v>1359</v>
      </c>
      <c r="AB319" s="46"/>
      <c r="AC319" s="66"/>
      <c r="AD319" s="46" t="s">
        <v>50</v>
      </c>
      <c r="AE319" s="46" t="s">
        <v>434</v>
      </c>
      <c r="AF319" s="56" t="s">
        <v>349</v>
      </c>
      <c r="AG319" s="36">
        <f t="shared" ca="1" si="15"/>
        <v>32</v>
      </c>
    </row>
    <row r="320" spans="1:33" s="957" customFormat="1">
      <c r="A320" s="944">
        <f>IF(C320=0,"",SUBTOTAL(3,C$5:C320))</f>
        <v>316</v>
      </c>
      <c r="B320" s="945">
        <v>2</v>
      </c>
      <c r="C320" s="944" t="s">
        <v>157</v>
      </c>
      <c r="D320" s="944" t="str">
        <f>VLOOKUP(C320,Sheet4!$A$1:$B$300,2,0)</f>
        <v>9214000893</v>
      </c>
      <c r="E320" s="946" t="s">
        <v>158</v>
      </c>
      <c r="F320" s="946"/>
      <c r="G320" s="774">
        <f>VLOOKUP(C320,'chuyển xếp 2024'!$C$5:$W$328,17,0)</f>
        <v>6647000</v>
      </c>
      <c r="H320" s="947">
        <f>VLOOKUP(C320,'chuyển xếp 2024'!$C$5:$W$328,19,0)</f>
        <v>0</v>
      </c>
      <c r="I320" s="614" t="s">
        <v>32</v>
      </c>
      <c r="J320" s="614">
        <f t="shared" si="13"/>
        <v>1</v>
      </c>
      <c r="K320" s="614" t="s">
        <v>33</v>
      </c>
      <c r="L320" s="614" t="s">
        <v>34</v>
      </c>
      <c r="M320" s="614"/>
      <c r="N320" s="948" t="s">
        <v>1355</v>
      </c>
      <c r="O320" s="949">
        <v>31967</v>
      </c>
      <c r="P320" s="950">
        <v>41624</v>
      </c>
      <c r="Q320" s="951" t="s">
        <v>36</v>
      </c>
      <c r="R320" s="951" t="s">
        <v>159</v>
      </c>
      <c r="S320" s="951" t="str">
        <f t="shared" ca="1" si="14"/>
        <v xml:space="preserve">12 NĂM 8 THÁNG 3 NGÀY </v>
      </c>
      <c r="T320" s="952" t="s">
        <v>160</v>
      </c>
      <c r="U320" s="952" t="str">
        <f>VLOOKUP(C320,Sheet5!$B$2:$G$253,6,0)</f>
        <v>092087006701</v>
      </c>
      <c r="V320" s="952"/>
      <c r="W320" s="953"/>
      <c r="X320" s="953"/>
      <c r="Y320" s="954" t="s">
        <v>232</v>
      </c>
      <c r="Z320" s="955" t="s">
        <v>161</v>
      </c>
      <c r="AA320" s="954" t="s">
        <v>162</v>
      </c>
      <c r="AB320" s="954" t="s">
        <v>162</v>
      </c>
      <c r="AC320" s="956" t="s">
        <v>163</v>
      </c>
      <c r="AD320" s="951" t="s">
        <v>156</v>
      </c>
      <c r="AE320" s="951"/>
      <c r="AF320" s="951" t="s">
        <v>60</v>
      </c>
      <c r="AG320" s="957">
        <f t="shared" ca="1" si="15"/>
        <v>39</v>
      </c>
    </row>
    <row r="321" spans="1:33" s="330" customFormat="1">
      <c r="A321" s="25">
        <f>IF(C321=0,"",SUBTOTAL(3,C$5:C321))</f>
        <v>317</v>
      </c>
      <c r="B321" s="157">
        <v>3</v>
      </c>
      <c r="C321" s="66" t="s">
        <v>1364</v>
      </c>
      <c r="D321" s="25" t="str">
        <f>VLOOKUP(C321,Sheet4!$A$1:$B$300,2,0)</f>
        <v>9214001306</v>
      </c>
      <c r="E321" s="154" t="s">
        <v>1365</v>
      </c>
      <c r="F321" s="154"/>
      <c r="G321" s="774">
        <f>VLOOKUP(C321,'chuyển xếp 2024'!$C$5:$W$328,17,0)</f>
        <v>4730000</v>
      </c>
      <c r="H321" s="774">
        <f>VLOOKUP(C321,'chuyển xếp 2024'!$C$5:$W$328,19,0)</f>
        <v>0</v>
      </c>
      <c r="I321" s="155" t="s">
        <v>32</v>
      </c>
      <c r="J321" s="63">
        <f t="shared" si="13"/>
        <v>1</v>
      </c>
      <c r="K321" s="56" t="s">
        <v>33</v>
      </c>
      <c r="L321" s="56" t="s">
        <v>34</v>
      </c>
      <c r="M321" s="155"/>
      <c r="N321" s="136" t="s">
        <v>1355</v>
      </c>
      <c r="O321" s="106">
        <v>33902</v>
      </c>
      <c r="P321" s="107">
        <v>44290</v>
      </c>
      <c r="Q321" s="56" t="s">
        <v>36</v>
      </c>
      <c r="R321" s="56" t="s">
        <v>1366</v>
      </c>
      <c r="S321" s="56" t="str">
        <f t="shared" ca="1" si="14"/>
        <v xml:space="preserve">5 NĂM 4 THÁNG 15 NGÀY </v>
      </c>
      <c r="T321" s="523" t="s">
        <v>1367</v>
      </c>
      <c r="U321" s="80" t="str">
        <f>VLOOKUP(C321,Sheet5!$B$2:$G$253,6,0)</f>
        <v>087092005534</v>
      </c>
      <c r="V321" s="80"/>
      <c r="W321" s="75">
        <v>42217</v>
      </c>
      <c r="X321" s="75"/>
      <c r="Y321" s="46" t="s">
        <v>232</v>
      </c>
      <c r="Z321" s="108" t="s">
        <v>1368</v>
      </c>
      <c r="AA321" s="46" t="s">
        <v>1369</v>
      </c>
      <c r="AB321" s="46" t="s">
        <v>1369</v>
      </c>
      <c r="AC321" s="66"/>
      <c r="AD321" s="46" t="s">
        <v>50</v>
      </c>
      <c r="AE321" s="46" t="s">
        <v>1370</v>
      </c>
      <c r="AF321" s="56" t="s">
        <v>349</v>
      </c>
      <c r="AG321" s="36">
        <f t="shared" ca="1" si="15"/>
        <v>33</v>
      </c>
    </row>
    <row r="322" spans="1:33">
      <c r="A322" s="1059"/>
      <c r="B322" s="1059"/>
      <c r="C322" s="1059"/>
      <c r="D322" s="1059"/>
      <c r="E322" s="791"/>
      <c r="F322" s="791"/>
      <c r="G322" s="874">
        <f>SUM(G5:G321)</f>
        <v>1939274000</v>
      </c>
      <c r="H322" s="167"/>
      <c r="I322" s="162"/>
      <c r="J322" s="162"/>
      <c r="K322" s="162"/>
      <c r="L322" s="168"/>
      <c r="M322" s="1060"/>
      <c r="N322" s="170"/>
      <c r="O322" s="171"/>
      <c r="Q322" s="506">
        <v>30590</v>
      </c>
      <c r="R322" s="56"/>
      <c r="T322" s="6"/>
      <c r="U322" s="6"/>
      <c r="V322" s="6"/>
      <c r="Y322" s="6"/>
      <c r="AA322" s="172"/>
      <c r="AB322" s="172"/>
      <c r="AC322" s="162"/>
      <c r="AD322" s="172"/>
      <c r="AE322" s="172"/>
      <c r="AF322" s="165"/>
    </row>
    <row r="323" spans="1:33" ht="17.25">
      <c r="A323" s="1439" t="s">
        <v>1374</v>
      </c>
      <c r="B323" s="1439"/>
      <c r="C323" s="173">
        <f>+A321-C324</f>
        <v>236</v>
      </c>
      <c r="D323" s="173"/>
      <c r="E323" s="792" t="s">
        <v>1950</v>
      </c>
      <c r="F323" s="792"/>
      <c r="G323" s="165" t="e">
        <f>+G322/#REF!</f>
        <v>#REF!</v>
      </c>
      <c r="I323" s="174"/>
      <c r="J323" s="174"/>
      <c r="K323" s="174"/>
      <c r="L323" s="174"/>
      <c r="O323" s="175"/>
      <c r="P323" s="175"/>
      <c r="Q323" s="506">
        <v>30926</v>
      </c>
      <c r="R323" s="56"/>
      <c r="T323" s="6"/>
      <c r="U323" s="6"/>
      <c r="V323" s="6"/>
      <c r="Y323" s="6"/>
      <c r="AA323" s="172"/>
      <c r="AB323" s="172"/>
      <c r="AC323" s="162"/>
      <c r="AD323" s="172"/>
      <c r="AE323" s="172"/>
      <c r="AF323" s="165"/>
    </row>
    <row r="324" spans="1:33" ht="17.25">
      <c r="A324" s="1393" t="s">
        <v>1375</v>
      </c>
      <c r="B324" s="1393"/>
      <c r="C324" s="173">
        <f>COUNTIF(I5:I321,"Nữ")</f>
        <v>81</v>
      </c>
      <c r="D324" s="173"/>
      <c r="G324" s="875">
        <f>SUM(G283:G321)</f>
        <v>187039000</v>
      </c>
      <c r="I324" s="174"/>
      <c r="J324" s="174"/>
      <c r="K324" s="174"/>
      <c r="L324" s="174"/>
      <c r="M324" s="8"/>
      <c r="O324" s="175"/>
      <c r="P324" s="175"/>
      <c r="Q324" s="506">
        <v>31291</v>
      </c>
      <c r="T324" s="6"/>
      <c r="U324" s="6"/>
      <c r="V324" s="6"/>
      <c r="Y324" s="6"/>
      <c r="AA324" s="172"/>
      <c r="AB324" s="172"/>
      <c r="AC324" s="162"/>
      <c r="AD324" s="172"/>
      <c r="AE324" s="172"/>
      <c r="AF324" s="165"/>
    </row>
    <row r="325" spans="1:33">
      <c r="G325" s="875" t="e">
        <f>+G324-#REF!-#REF!-G320</f>
        <v>#REF!</v>
      </c>
      <c r="L325" s="174"/>
      <c r="M325" s="8"/>
      <c r="Q325" s="507">
        <v>31291</v>
      </c>
      <c r="R325" s="176">
        <v>1</v>
      </c>
      <c r="S325" s="8"/>
      <c r="T325" s="6"/>
      <c r="U325" s="6"/>
      <c r="V325" s="6"/>
      <c r="Y325" s="6"/>
      <c r="AF325" s="6"/>
    </row>
    <row r="326" spans="1:33">
      <c r="E326" s="793" t="s">
        <v>1951</v>
      </c>
      <c r="F326" s="793"/>
      <c r="G326" s="504" t="e">
        <f>+#REF!+60</f>
        <v>#REF!</v>
      </c>
      <c r="H326" s="504"/>
      <c r="L326" s="174"/>
      <c r="M326" s="8"/>
      <c r="Q326" s="507">
        <v>32021</v>
      </c>
      <c r="R326" s="176">
        <v>2</v>
      </c>
      <c r="S326" s="8"/>
      <c r="T326" s="6"/>
      <c r="U326" s="6"/>
      <c r="V326" s="6"/>
      <c r="Y326" s="6"/>
      <c r="AF326" s="6"/>
    </row>
    <row r="327" spans="1:33">
      <c r="L327" s="174"/>
      <c r="M327" s="8"/>
      <c r="Q327" s="507">
        <v>32387</v>
      </c>
      <c r="R327" s="176">
        <v>3</v>
      </c>
      <c r="S327" s="8"/>
      <c r="T327" s="6"/>
      <c r="U327" s="6"/>
      <c r="V327" s="6"/>
      <c r="Y327" s="6"/>
      <c r="AF327" s="6"/>
    </row>
    <row r="328" spans="1:33">
      <c r="C328" s="162" t="e">
        <f>+A321+#REF!+#REF!+#REF!+#REF!+#REF!+#REF!+#REF!+#REF!+#REF!</f>
        <v>#REF!</v>
      </c>
      <c r="L328" s="174"/>
      <c r="M328" s="8"/>
      <c r="Q328" s="507">
        <v>32752</v>
      </c>
      <c r="R328" s="176">
        <v>4</v>
      </c>
      <c r="S328" s="8"/>
      <c r="T328" s="6"/>
      <c r="U328" s="6"/>
      <c r="V328" s="6"/>
      <c r="Y328" s="6"/>
      <c r="AF328" s="6"/>
    </row>
    <row r="329" spans="1:33">
      <c r="C329" s="162" t="e">
        <f>+C328/10</f>
        <v>#REF!</v>
      </c>
      <c r="L329" s="174"/>
      <c r="M329" s="8"/>
      <c r="Q329" s="507">
        <v>33117</v>
      </c>
      <c r="R329" s="176">
        <v>5</v>
      </c>
      <c r="S329" s="8"/>
      <c r="T329" s="6"/>
      <c r="U329" s="6"/>
      <c r="V329" s="6"/>
      <c r="Y329" s="6"/>
      <c r="AF329" s="6"/>
    </row>
    <row r="330" spans="1:33">
      <c r="L330" s="174"/>
      <c r="M330" s="8"/>
      <c r="Q330" s="507">
        <v>33482</v>
      </c>
      <c r="R330" s="176">
        <v>6</v>
      </c>
      <c r="S330" s="8"/>
      <c r="T330" s="6"/>
      <c r="U330" s="6"/>
      <c r="V330" s="6"/>
      <c r="Y330" s="6"/>
      <c r="AF330" s="6"/>
    </row>
    <row r="331" spans="1:33">
      <c r="L331" s="174"/>
      <c r="M331" s="8"/>
      <c r="Q331" s="507">
        <v>33848</v>
      </c>
      <c r="R331" s="176">
        <v>7</v>
      </c>
      <c r="S331" s="8"/>
      <c r="T331" s="6"/>
      <c r="U331" s="6"/>
      <c r="V331" s="6"/>
      <c r="Y331" s="6"/>
      <c r="AF331" s="6"/>
    </row>
    <row r="332" spans="1:33">
      <c r="L332" s="174"/>
      <c r="M332" s="8"/>
      <c r="Q332" s="507">
        <v>34213</v>
      </c>
      <c r="R332" s="176">
        <v>8</v>
      </c>
      <c r="S332" s="8"/>
      <c r="T332" s="6"/>
      <c r="U332" s="6"/>
      <c r="V332" s="6"/>
      <c r="Y332" s="6"/>
      <c r="AF332" s="6"/>
    </row>
    <row r="333" spans="1:33">
      <c r="L333" s="174"/>
      <c r="M333" s="8"/>
      <c r="Q333" s="507">
        <v>34578</v>
      </c>
      <c r="R333" s="176">
        <v>9</v>
      </c>
      <c r="S333" s="8"/>
      <c r="T333" s="6"/>
      <c r="U333" s="6"/>
      <c r="V333" s="6"/>
      <c r="Y333" s="6"/>
      <c r="AF333" s="6"/>
    </row>
    <row r="334" spans="1:33">
      <c r="L334" s="174"/>
      <c r="M334" s="8"/>
      <c r="Q334" s="507">
        <v>34943</v>
      </c>
      <c r="R334" s="176">
        <v>10</v>
      </c>
      <c r="S334" s="8"/>
      <c r="T334" s="6"/>
      <c r="U334" s="6"/>
      <c r="V334" s="6"/>
      <c r="Y334" s="6"/>
      <c r="AF334" s="6"/>
    </row>
    <row r="335" spans="1:33">
      <c r="L335" s="174"/>
      <c r="M335" s="8"/>
      <c r="Q335" s="507">
        <v>35125</v>
      </c>
      <c r="R335" s="176">
        <v>11</v>
      </c>
      <c r="S335" s="8"/>
      <c r="T335" s="6"/>
      <c r="U335" s="6"/>
      <c r="V335" s="6"/>
      <c r="Y335" s="6"/>
      <c r="AF335" s="6"/>
    </row>
    <row r="336" spans="1:33">
      <c r="L336" s="174"/>
      <c r="M336" s="8"/>
      <c r="Q336" s="507">
        <v>35490</v>
      </c>
      <c r="R336" s="176">
        <v>12</v>
      </c>
      <c r="S336" s="8"/>
      <c r="T336" s="6"/>
      <c r="U336" s="6"/>
      <c r="V336" s="6"/>
      <c r="Y336" s="6"/>
      <c r="AF336" s="6"/>
    </row>
    <row r="337" spans="12:32">
      <c r="L337" s="174"/>
      <c r="M337" s="8"/>
      <c r="Q337" s="507">
        <v>35855</v>
      </c>
      <c r="R337" s="176"/>
      <c r="S337" s="8"/>
      <c r="T337" s="6"/>
      <c r="U337" s="6"/>
      <c r="V337" s="6"/>
      <c r="Y337" s="6"/>
      <c r="AF337" s="6"/>
    </row>
    <row r="338" spans="12:32">
      <c r="L338" s="174"/>
      <c r="M338" s="8"/>
      <c r="N338" s="456">
        <f>+(6359000*15)/2</f>
        <v>47692500</v>
      </c>
      <c r="Q338" s="507">
        <v>36220</v>
      </c>
      <c r="R338" s="176">
        <v>1</v>
      </c>
      <c r="S338" s="8"/>
      <c r="T338" s="6"/>
      <c r="U338" s="6"/>
      <c r="V338" s="6"/>
      <c r="Y338" s="6"/>
      <c r="AF338" s="6"/>
    </row>
    <row r="339" spans="12:32">
      <c r="L339" s="174"/>
      <c r="Q339" s="507">
        <v>43891</v>
      </c>
      <c r="R339" s="176">
        <v>2</v>
      </c>
      <c r="S339" s="8"/>
      <c r="T339" s="6"/>
      <c r="U339" s="6"/>
      <c r="V339" s="6"/>
      <c r="Y339" s="6"/>
      <c r="AF339" s="6"/>
    </row>
    <row r="340" spans="12:32">
      <c r="L340" s="174"/>
      <c r="Q340" s="507">
        <v>44256</v>
      </c>
      <c r="R340" s="176">
        <v>3</v>
      </c>
      <c r="S340" s="8"/>
      <c r="T340" s="6"/>
      <c r="U340" s="6"/>
      <c r="V340" s="6"/>
      <c r="Y340" s="6"/>
      <c r="AF340" s="6"/>
    </row>
    <row r="341" spans="12:32">
      <c r="Q341" s="507">
        <v>44621</v>
      </c>
      <c r="R341" s="176">
        <v>4</v>
      </c>
      <c r="S341" s="8"/>
      <c r="T341" s="6"/>
      <c r="U341" s="6"/>
      <c r="V341" s="6"/>
      <c r="Y341" s="6"/>
      <c r="AF341" s="6"/>
    </row>
    <row r="342" spans="12:32">
      <c r="Q342" s="507">
        <v>44986</v>
      </c>
      <c r="R342" s="176">
        <v>5</v>
      </c>
      <c r="S342" s="8"/>
      <c r="T342" s="6"/>
      <c r="U342" s="6"/>
      <c r="V342" s="6"/>
      <c r="Y342" s="6"/>
      <c r="AF342" s="6"/>
    </row>
    <row r="343" spans="12:32">
      <c r="Q343" s="507">
        <v>45352</v>
      </c>
      <c r="R343" s="176">
        <v>6</v>
      </c>
      <c r="S343" s="8"/>
      <c r="T343" s="6"/>
      <c r="U343" s="6"/>
      <c r="V343" s="6"/>
      <c r="Y343" s="6"/>
      <c r="AF343" s="6"/>
    </row>
    <row r="344" spans="12:32">
      <c r="Q344" s="507">
        <v>45717</v>
      </c>
      <c r="R344" s="176">
        <v>7</v>
      </c>
      <c r="S344" s="8"/>
      <c r="T344" s="6"/>
      <c r="U344" s="6"/>
      <c r="V344" s="6"/>
      <c r="Y344" s="6"/>
      <c r="AF344" s="6"/>
    </row>
    <row r="345" spans="12:32">
      <c r="Q345" s="507">
        <v>46082</v>
      </c>
      <c r="R345" s="176">
        <v>8</v>
      </c>
      <c r="S345" s="8"/>
      <c r="T345" s="6"/>
      <c r="U345" s="6"/>
      <c r="V345" s="6"/>
      <c r="Y345" s="6"/>
      <c r="AF345" s="6"/>
    </row>
    <row r="346" spans="12:32">
      <c r="Q346" s="507">
        <v>46447</v>
      </c>
      <c r="R346" s="176">
        <v>9</v>
      </c>
      <c r="S346" s="8"/>
      <c r="T346" s="6"/>
      <c r="U346" s="6"/>
      <c r="V346" s="6"/>
      <c r="Y346" s="6"/>
      <c r="AF346" s="6"/>
    </row>
    <row r="347" spans="12:32">
      <c r="Q347" s="507">
        <v>39508</v>
      </c>
      <c r="R347" s="176">
        <v>10</v>
      </c>
      <c r="S347" s="8"/>
      <c r="T347" s="519">
        <f>+S347/4</f>
        <v>0</v>
      </c>
      <c r="U347" s="6"/>
      <c r="V347" s="6"/>
      <c r="Y347" s="6"/>
      <c r="AF347" s="6"/>
    </row>
    <row r="348" spans="12:32">
      <c r="Q348" s="8"/>
      <c r="R348" s="176">
        <v>11</v>
      </c>
      <c r="S348" s="508">
        <v>6495000</v>
      </c>
      <c r="T348" s="6"/>
      <c r="U348" s="6"/>
      <c r="V348" s="6"/>
      <c r="Y348" s="6"/>
      <c r="AF348" s="6"/>
    </row>
    <row r="349" spans="12:32">
      <c r="Q349" s="8"/>
      <c r="R349" s="176">
        <v>12</v>
      </c>
      <c r="S349" s="8">
        <f>+S348*R350</f>
        <v>84435000</v>
      </c>
      <c r="T349" s="6"/>
      <c r="U349" s="6"/>
      <c r="V349" s="6"/>
      <c r="Y349" s="6"/>
      <c r="AF349" s="6"/>
    </row>
    <row r="350" spans="12:32">
      <c r="Q350" s="8"/>
      <c r="R350" s="13">
        <v>13</v>
      </c>
      <c r="S350" s="508">
        <f>+S349/2</f>
        <v>42217500</v>
      </c>
      <c r="T350" s="6"/>
      <c r="U350" s="6"/>
      <c r="V350" s="6"/>
      <c r="Y350" s="6"/>
      <c r="AF350" s="6"/>
    </row>
    <row r="351" spans="12:32">
      <c r="Q351" s="8"/>
      <c r="R351" s="13"/>
      <c r="S351" s="8">
        <f>+S348*R350/2</f>
        <v>42217500</v>
      </c>
      <c r="T351" s="6"/>
      <c r="U351" s="6"/>
      <c r="V351" s="6"/>
      <c r="Y351" s="6"/>
      <c r="AF351" s="6"/>
    </row>
    <row r="352" spans="12:32">
      <c r="Q352" s="8"/>
      <c r="R352" s="13"/>
      <c r="S352" s="8"/>
      <c r="T352" s="6"/>
      <c r="U352" s="6"/>
      <c r="V352" s="6"/>
      <c r="Y352" s="6"/>
      <c r="AF352" s="6"/>
    </row>
    <row r="353" spans="17:32">
      <c r="Q353" s="8"/>
      <c r="R353" s="13"/>
      <c r="S353" s="8"/>
      <c r="T353" s="6"/>
      <c r="U353" s="6"/>
      <c r="V353" s="6"/>
      <c r="Y353" s="6"/>
      <c r="AF353" s="6"/>
    </row>
    <row r="354" spans="17:32">
      <c r="Q354" s="8"/>
      <c r="R354" s="13"/>
      <c r="S354" s="8"/>
      <c r="T354" s="6"/>
      <c r="U354" s="6"/>
      <c r="V354" s="6"/>
      <c r="Y354" s="6"/>
      <c r="AF354" s="6"/>
    </row>
    <row r="355" spans="17:32">
      <c r="Q355" s="8"/>
      <c r="R355" s="13"/>
      <c r="S355" s="8"/>
      <c r="T355" s="6"/>
      <c r="U355" s="6"/>
      <c r="V355" s="6"/>
      <c r="Y355" s="6"/>
      <c r="AF355" s="6"/>
    </row>
    <row r="356" spans="17:32">
      <c r="Q356" s="8"/>
      <c r="R356" s="13"/>
      <c r="S356" s="8"/>
      <c r="T356" s="6"/>
      <c r="U356" s="6"/>
      <c r="V356" s="6"/>
      <c r="Y356" s="6"/>
      <c r="AF356" s="6"/>
    </row>
    <row r="357" spans="17:32">
      <c r="Q357" s="8"/>
      <c r="R357" s="13"/>
      <c r="S357" s="8"/>
      <c r="T357" s="6"/>
      <c r="U357" s="6"/>
      <c r="V357" s="6"/>
      <c r="Y357" s="6"/>
      <c r="AF357" s="6"/>
    </row>
    <row r="358" spans="17:32">
      <c r="Q358" s="8"/>
      <c r="R358" s="13"/>
      <c r="S358" s="8"/>
      <c r="T358" s="6"/>
      <c r="U358" s="6"/>
      <c r="V358" s="6"/>
      <c r="Y358" s="6"/>
      <c r="AF358" s="6"/>
    </row>
    <row r="359" spans="17:32">
      <c r="Q359" s="8"/>
      <c r="R359" s="13"/>
      <c r="S359" s="8"/>
      <c r="T359" s="6"/>
      <c r="U359" s="6"/>
      <c r="V359" s="6"/>
      <c r="Y359" s="6"/>
      <c r="AF359" s="6"/>
    </row>
    <row r="360" spans="17:32">
      <c r="Q360" s="8"/>
      <c r="R360" s="13"/>
      <c r="S360" s="8"/>
      <c r="T360" s="6"/>
      <c r="U360" s="6"/>
      <c r="V360" s="6"/>
      <c r="Y360" s="6"/>
      <c r="AF360" s="6"/>
    </row>
    <row r="361" spans="17:32">
      <c r="Q361" s="8"/>
      <c r="R361" s="13"/>
      <c r="S361" s="8"/>
      <c r="T361" s="6"/>
      <c r="U361" s="6"/>
      <c r="V361" s="6"/>
      <c r="Y361" s="6"/>
      <c r="AF361" s="6"/>
    </row>
    <row r="362" spans="17:32">
      <c r="Q362" s="8"/>
      <c r="R362" s="13"/>
      <c r="S362" s="8"/>
      <c r="T362" s="6"/>
      <c r="U362" s="6"/>
      <c r="V362" s="6"/>
      <c r="Y362" s="6"/>
      <c r="AF362" s="6"/>
    </row>
    <row r="363" spans="17:32">
      <c r="Q363" s="8"/>
      <c r="R363" s="13"/>
      <c r="S363" s="8"/>
      <c r="T363" s="6"/>
      <c r="U363" s="6"/>
      <c r="V363" s="6"/>
      <c r="Y363" s="6"/>
      <c r="AF363" s="6"/>
    </row>
    <row r="364" spans="17:32">
      <c r="Q364" s="8"/>
      <c r="R364" s="13"/>
      <c r="S364" s="8"/>
      <c r="T364" s="6"/>
      <c r="U364" s="6"/>
      <c r="V364" s="6"/>
      <c r="Y364" s="6"/>
      <c r="AF364" s="6"/>
    </row>
    <row r="365" spans="17:32">
      <c r="Q365" s="8"/>
      <c r="R365" s="13"/>
      <c r="S365" s="8"/>
      <c r="T365" s="6"/>
      <c r="U365" s="6"/>
      <c r="V365" s="6"/>
      <c r="Y365" s="6"/>
      <c r="AF365" s="6"/>
    </row>
    <row r="366" spans="17:32">
      <c r="Q366" s="8"/>
      <c r="R366" s="13"/>
      <c r="S366" s="8"/>
      <c r="T366" s="6"/>
      <c r="U366" s="6"/>
      <c r="V366" s="6"/>
      <c r="Y366" s="6"/>
      <c r="AF366" s="6"/>
    </row>
    <row r="367" spans="17:32">
      <c r="Q367" s="8"/>
      <c r="R367" s="13"/>
      <c r="S367" s="8"/>
      <c r="T367" s="6"/>
      <c r="U367" s="6"/>
      <c r="V367" s="6"/>
      <c r="Y367" s="6"/>
      <c r="AF367" s="6"/>
    </row>
    <row r="368" spans="17:32">
      <c r="Q368" s="8"/>
      <c r="R368" s="13"/>
      <c r="S368" s="8"/>
      <c r="T368" s="6"/>
      <c r="U368" s="6"/>
      <c r="V368" s="6"/>
      <c r="Y368" s="6"/>
      <c r="AF368" s="6"/>
    </row>
    <row r="369" spans="17:32">
      <c r="Q369" s="8"/>
      <c r="R369" s="13"/>
      <c r="S369" s="8"/>
      <c r="T369" s="6"/>
      <c r="U369" s="6"/>
      <c r="V369" s="6"/>
      <c r="Y369" s="6"/>
      <c r="AF369" s="6"/>
    </row>
    <row r="370" spans="17:32">
      <c r="Q370" s="8"/>
      <c r="R370" s="13"/>
      <c r="S370" s="8"/>
      <c r="T370" s="6"/>
      <c r="U370" s="6"/>
      <c r="V370" s="6"/>
      <c r="Y370" s="6"/>
      <c r="AF370" s="6"/>
    </row>
    <row r="371" spans="17:32">
      <c r="Q371" s="8"/>
      <c r="R371" s="13"/>
      <c r="S371" s="8"/>
      <c r="T371" s="6"/>
      <c r="U371" s="6"/>
      <c r="V371" s="6"/>
      <c r="Y371" s="6"/>
      <c r="AF371" s="6"/>
    </row>
    <row r="372" spans="17:32">
      <c r="Q372" s="8"/>
      <c r="R372" s="13"/>
      <c r="S372" s="8"/>
      <c r="T372" s="6"/>
      <c r="U372" s="6"/>
      <c r="V372" s="6"/>
      <c r="Y372" s="6"/>
      <c r="AF372" s="6"/>
    </row>
    <row r="373" spans="17:32">
      <c r="Q373" s="8"/>
      <c r="R373" s="13"/>
      <c r="S373" s="8"/>
      <c r="T373" s="6"/>
      <c r="U373" s="6"/>
      <c r="V373" s="6"/>
      <c r="Y373" s="6"/>
      <c r="AF373" s="6"/>
    </row>
    <row r="374" spans="17:32">
      <c r="Q374" s="8"/>
      <c r="R374" s="13"/>
      <c r="S374" s="8"/>
      <c r="T374" s="6"/>
      <c r="U374" s="6"/>
      <c r="V374" s="6"/>
      <c r="Y374" s="6"/>
      <c r="AF374" s="6"/>
    </row>
    <row r="375" spans="17:32">
      <c r="Q375" s="8"/>
      <c r="R375" s="13"/>
      <c r="S375" s="8"/>
      <c r="T375" s="6"/>
      <c r="U375" s="6"/>
      <c r="V375" s="6"/>
      <c r="Y375" s="6"/>
      <c r="AF375" s="6"/>
    </row>
    <row r="376" spans="17:32">
      <c r="Q376" s="8"/>
      <c r="R376" s="13"/>
      <c r="S376" s="8"/>
      <c r="T376" s="6"/>
      <c r="U376" s="6"/>
      <c r="V376" s="6"/>
      <c r="Y376" s="6"/>
      <c r="AF376" s="6"/>
    </row>
    <row r="377" spans="17:32">
      <c r="Q377" s="8"/>
      <c r="R377" s="13"/>
      <c r="S377" s="8"/>
      <c r="T377" s="6"/>
      <c r="U377" s="6"/>
      <c r="V377" s="6"/>
      <c r="Y377" s="6"/>
      <c r="AF377" s="6"/>
    </row>
    <row r="378" spans="17:32">
      <c r="Q378" s="8"/>
      <c r="R378" s="13"/>
      <c r="S378" s="8"/>
      <c r="T378" s="6"/>
      <c r="U378" s="6"/>
      <c r="V378" s="6"/>
      <c r="Y378" s="6"/>
      <c r="AF378" s="6"/>
    </row>
    <row r="379" spans="17:32">
      <c r="Q379" s="8"/>
      <c r="R379" s="13"/>
      <c r="S379" s="8"/>
      <c r="T379" s="6"/>
      <c r="U379" s="6"/>
      <c r="V379" s="6"/>
      <c r="Y379" s="6"/>
      <c r="AF379" s="6"/>
    </row>
    <row r="380" spans="17:32">
      <c r="Q380" s="8"/>
      <c r="R380" s="13"/>
      <c r="S380" s="8"/>
      <c r="T380" s="6"/>
      <c r="U380" s="6"/>
      <c r="V380" s="6"/>
      <c r="Y380" s="6"/>
      <c r="AF380" s="6"/>
    </row>
    <row r="381" spans="17:32">
      <c r="Q381" s="8"/>
      <c r="R381" s="13"/>
      <c r="S381" s="8"/>
      <c r="T381" s="6"/>
      <c r="U381" s="6"/>
      <c r="V381" s="6"/>
      <c r="Y381" s="6"/>
      <c r="AF381" s="6"/>
    </row>
    <row r="382" spans="17:32">
      <c r="Q382" s="8"/>
      <c r="R382" s="13"/>
      <c r="S382" s="8"/>
      <c r="T382" s="6"/>
      <c r="U382" s="6"/>
      <c r="V382" s="6"/>
      <c r="Y382" s="6"/>
      <c r="AF382" s="6"/>
    </row>
    <row r="383" spans="17:32">
      <c r="Q383" s="8"/>
      <c r="R383" s="13"/>
      <c r="S383" s="8"/>
      <c r="T383" s="6"/>
      <c r="U383" s="6"/>
      <c r="V383" s="6"/>
      <c r="Y383" s="6"/>
      <c r="AF383" s="6"/>
    </row>
    <row r="384" spans="17:32">
      <c r="Q384" s="8"/>
      <c r="R384" s="13"/>
      <c r="S384" s="8"/>
      <c r="T384" s="6"/>
      <c r="U384" s="6"/>
      <c r="V384" s="6"/>
      <c r="Y384" s="6"/>
      <c r="AF384" s="6"/>
    </row>
    <row r="385" spans="17:32">
      <c r="Q385" s="8"/>
      <c r="R385" s="13"/>
      <c r="S385" s="8"/>
      <c r="T385" s="6"/>
      <c r="U385" s="6"/>
      <c r="V385" s="6"/>
      <c r="Y385" s="6"/>
      <c r="AF385" s="6"/>
    </row>
    <row r="386" spans="17:32">
      <c r="Q386" s="8"/>
      <c r="R386" s="13"/>
      <c r="S386" s="8"/>
      <c r="T386" s="6"/>
      <c r="U386" s="6"/>
      <c r="V386" s="6"/>
      <c r="Y386" s="6"/>
      <c r="AF386" s="6"/>
    </row>
    <row r="387" spans="17:32">
      <c r="Q387" s="8"/>
      <c r="R387" s="13"/>
      <c r="S387" s="8"/>
      <c r="T387" s="6"/>
      <c r="U387" s="6"/>
      <c r="V387" s="6"/>
      <c r="Y387" s="6"/>
      <c r="AF387" s="6"/>
    </row>
    <row r="388" spans="17:32">
      <c r="Q388" s="8"/>
      <c r="R388" s="13"/>
      <c r="S388" s="8"/>
      <c r="T388" s="6"/>
      <c r="U388" s="6"/>
      <c r="V388" s="6"/>
      <c r="Y388" s="6"/>
      <c r="AF388" s="6"/>
    </row>
    <row r="389" spans="17:32">
      <c r="Q389" s="8"/>
      <c r="R389" s="13"/>
      <c r="S389" s="8"/>
      <c r="T389" s="6"/>
      <c r="U389" s="6"/>
      <c r="V389" s="6"/>
      <c r="Y389" s="6"/>
      <c r="AF389" s="6"/>
    </row>
    <row r="390" spans="17:32">
      <c r="Q390" s="8"/>
      <c r="R390" s="13"/>
      <c r="S390" s="8"/>
      <c r="T390" s="6"/>
      <c r="U390" s="6"/>
      <c r="V390" s="6"/>
      <c r="Y390" s="6"/>
      <c r="AF390" s="6"/>
    </row>
    <row r="391" spans="17:32">
      <c r="Q391" s="8"/>
      <c r="R391" s="13"/>
      <c r="S391" s="8"/>
      <c r="T391" s="6"/>
      <c r="U391" s="6"/>
      <c r="V391" s="6"/>
      <c r="Y391" s="6"/>
      <c r="AF391" s="6"/>
    </row>
    <row r="392" spans="17:32">
      <c r="Q392" s="8"/>
      <c r="R392" s="13"/>
      <c r="S392" s="8"/>
      <c r="T392" s="6"/>
      <c r="U392" s="6"/>
      <c r="V392" s="6"/>
      <c r="Y392" s="6"/>
      <c r="AF392" s="6"/>
    </row>
    <row r="393" spans="17:32">
      <c r="Q393" s="8"/>
      <c r="R393" s="13"/>
      <c r="S393" s="8"/>
      <c r="T393" s="6"/>
      <c r="U393" s="6"/>
      <c r="V393" s="6"/>
      <c r="Y393" s="6"/>
      <c r="AF393" s="6"/>
    </row>
    <row r="394" spans="17:32">
      <c r="Q394" s="8"/>
      <c r="R394" s="13"/>
      <c r="S394" s="8"/>
      <c r="T394" s="6"/>
      <c r="U394" s="6"/>
      <c r="V394" s="6"/>
      <c r="Y394" s="6"/>
      <c r="AF394" s="6"/>
    </row>
    <row r="395" spans="17:32">
      <c r="Q395" s="8"/>
      <c r="R395" s="13"/>
      <c r="S395" s="8"/>
      <c r="T395" s="6"/>
      <c r="U395" s="6"/>
      <c r="V395" s="6"/>
      <c r="Y395" s="6"/>
      <c r="AF395" s="6"/>
    </row>
    <row r="396" spans="17:32">
      <c r="Q396" s="8"/>
      <c r="R396" s="13"/>
      <c r="S396" s="8"/>
      <c r="T396" s="6"/>
      <c r="U396" s="6"/>
      <c r="V396" s="6"/>
      <c r="Y396" s="6"/>
      <c r="AF396" s="6"/>
    </row>
    <row r="397" spans="17:32">
      <c r="Q397" s="8"/>
      <c r="R397" s="13"/>
      <c r="S397" s="8"/>
      <c r="T397" s="6"/>
      <c r="U397" s="6"/>
      <c r="V397" s="6"/>
      <c r="Y397" s="6"/>
      <c r="AF397" s="6"/>
    </row>
    <row r="398" spans="17:32">
      <c r="Q398" s="8"/>
      <c r="R398" s="13"/>
      <c r="S398" s="8"/>
      <c r="T398" s="6"/>
      <c r="U398" s="6"/>
      <c r="V398" s="6"/>
      <c r="Y398" s="6"/>
      <c r="AF398" s="6"/>
    </row>
    <row r="399" spans="17:32">
      <c r="Q399" s="8"/>
      <c r="R399" s="13"/>
      <c r="S399" s="8"/>
      <c r="T399" s="6"/>
      <c r="U399" s="6"/>
      <c r="V399" s="6"/>
      <c r="Y399" s="6"/>
      <c r="AF399" s="6"/>
    </row>
    <row r="400" spans="17:32">
      <c r="Q400" s="8"/>
      <c r="R400" s="13"/>
      <c r="S400" s="8"/>
      <c r="T400" s="6"/>
      <c r="U400" s="6"/>
      <c r="V400" s="6"/>
      <c r="Y400" s="6"/>
      <c r="AF400" s="6"/>
    </row>
    <row r="401" spans="12:32">
      <c r="Q401" s="8"/>
      <c r="R401" s="13"/>
      <c r="S401" s="8"/>
      <c r="T401" s="6"/>
      <c r="U401" s="6"/>
      <c r="V401" s="6"/>
      <c r="Y401" s="6"/>
      <c r="AF401" s="6"/>
    </row>
    <row r="402" spans="12:32">
      <c r="Q402" s="8"/>
      <c r="R402" s="13"/>
      <c r="S402" s="8"/>
      <c r="T402" s="6"/>
      <c r="U402" s="6"/>
      <c r="V402" s="6"/>
      <c r="Y402" s="6"/>
      <c r="AF402" s="6"/>
    </row>
    <row r="403" spans="12:32">
      <c r="Q403" s="8"/>
      <c r="R403" s="13"/>
      <c r="S403" s="8"/>
      <c r="T403" s="6"/>
      <c r="U403" s="6"/>
      <c r="V403" s="6"/>
      <c r="Y403" s="6"/>
      <c r="AF403" s="6"/>
    </row>
    <row r="404" spans="12:32">
      <c r="Q404" s="8"/>
      <c r="R404" s="13"/>
      <c r="S404" s="8"/>
      <c r="T404" s="6"/>
      <c r="U404" s="6"/>
      <c r="V404" s="6"/>
      <c r="Y404" s="6"/>
      <c r="AF404" s="6"/>
    </row>
    <row r="405" spans="12:32">
      <c r="Q405" s="8"/>
      <c r="R405" s="13"/>
      <c r="S405" s="8"/>
      <c r="T405" s="6"/>
      <c r="U405" s="6"/>
      <c r="V405" s="6"/>
      <c r="Y405" s="6"/>
      <c r="AF405" s="6"/>
    </row>
    <row r="406" spans="12:32">
      <c r="Q406" s="8"/>
      <c r="R406" s="13"/>
      <c r="S406" s="8"/>
      <c r="T406" s="6"/>
      <c r="U406" s="6"/>
      <c r="V406" s="6"/>
      <c r="Y406" s="6"/>
      <c r="AF406" s="6"/>
    </row>
    <row r="407" spans="12:32">
      <c r="Q407" s="8"/>
      <c r="R407" s="13"/>
      <c r="S407" s="8"/>
      <c r="T407" s="6"/>
      <c r="U407" s="6"/>
      <c r="V407" s="6"/>
      <c r="Y407" s="6"/>
      <c r="AF407" s="6"/>
    </row>
    <row r="408" spans="12:32">
      <c r="Q408" s="8"/>
      <c r="R408" s="13"/>
      <c r="S408" s="8"/>
      <c r="T408" s="6"/>
      <c r="U408" s="6"/>
      <c r="V408" s="6"/>
      <c r="Y408" s="6"/>
      <c r="AF408" s="6"/>
    </row>
    <row r="409" spans="12:32">
      <c r="Q409" s="8"/>
      <c r="R409" s="13"/>
      <c r="S409" s="8"/>
      <c r="T409" s="6"/>
      <c r="U409" s="6"/>
      <c r="V409" s="6"/>
      <c r="Y409" s="6"/>
      <c r="AF409" s="6"/>
    </row>
    <row r="410" spans="12:32">
      <c r="Q410" s="8"/>
      <c r="R410" s="13"/>
      <c r="S410" s="8"/>
      <c r="T410" s="6"/>
      <c r="U410" s="6"/>
      <c r="V410" s="6"/>
      <c r="Y410" s="6"/>
      <c r="AF410" s="6"/>
    </row>
    <row r="411" spans="12:32">
      <c r="Q411" s="8"/>
      <c r="R411" s="13"/>
      <c r="S411" s="8"/>
      <c r="T411" s="6"/>
      <c r="U411" s="6"/>
      <c r="V411" s="6"/>
      <c r="Y411" s="6"/>
      <c r="AF411" s="6"/>
    </row>
    <row r="412" spans="12:32">
      <c r="Q412" s="8"/>
      <c r="R412" s="13"/>
      <c r="S412" s="8"/>
      <c r="T412" s="6"/>
      <c r="U412" s="6"/>
      <c r="V412" s="6"/>
      <c r="Y412" s="6"/>
      <c r="AF412" s="6"/>
    </row>
    <row r="413" spans="12:32">
      <c r="Q413" s="8"/>
      <c r="R413" s="13"/>
      <c r="S413" s="8"/>
      <c r="T413" s="6"/>
      <c r="U413" s="6"/>
      <c r="V413" s="6"/>
      <c r="Y413" s="6"/>
      <c r="AF413" s="6"/>
    </row>
    <row r="414" spans="12:32">
      <c r="Q414" s="8"/>
      <c r="R414" s="13"/>
      <c r="S414" s="8"/>
      <c r="T414" s="6"/>
      <c r="U414" s="6"/>
      <c r="V414" s="6"/>
      <c r="Y414" s="6"/>
      <c r="AF414" s="6"/>
    </row>
    <row r="415" spans="12:32">
      <c r="L415" s="165">
        <f>2.5*60</f>
        <v>150</v>
      </c>
      <c r="Q415" s="8"/>
      <c r="R415" s="13"/>
      <c r="S415" s="8"/>
      <c r="T415" s="6"/>
      <c r="U415" s="6"/>
      <c r="V415" s="6"/>
      <c r="Y415" s="6"/>
      <c r="AF415" s="6"/>
    </row>
    <row r="416" spans="12:32">
      <c r="Q416" s="8"/>
      <c r="R416" s="13"/>
      <c r="S416" s="8"/>
      <c r="T416" s="6"/>
      <c r="U416" s="6"/>
      <c r="V416" s="6"/>
      <c r="Y416" s="6"/>
      <c r="AF416" s="6"/>
    </row>
    <row r="417" spans="17:32">
      <c r="Q417" s="8"/>
      <c r="R417" s="13"/>
      <c r="S417" s="8"/>
      <c r="T417" s="6"/>
      <c r="U417" s="6"/>
      <c r="V417" s="6"/>
      <c r="Y417" s="6"/>
      <c r="AF417" s="6"/>
    </row>
    <row r="418" spans="17:32">
      <c r="Q418" s="8"/>
      <c r="R418" s="13"/>
      <c r="S418" s="8"/>
      <c r="T418" s="6"/>
      <c r="U418" s="6"/>
      <c r="V418" s="6"/>
      <c r="Y418" s="6"/>
      <c r="AF418" s="6"/>
    </row>
    <row r="419" spans="17:32">
      <c r="Q419" s="8"/>
      <c r="R419" s="13"/>
      <c r="S419" s="8"/>
      <c r="T419" s="6"/>
      <c r="U419" s="6"/>
      <c r="V419" s="6"/>
      <c r="Y419" s="6"/>
      <c r="AF419" s="6"/>
    </row>
    <row r="420" spans="17:32">
      <c r="Q420" s="8"/>
      <c r="R420" s="13"/>
      <c r="S420" s="8"/>
      <c r="T420" s="6"/>
      <c r="U420" s="6"/>
      <c r="V420" s="6"/>
      <c r="Y420" s="6"/>
      <c r="AF420" s="6"/>
    </row>
    <row r="421" spans="17:32">
      <c r="Q421" s="8"/>
      <c r="R421" s="13"/>
      <c r="S421" s="8"/>
      <c r="T421" s="6"/>
      <c r="U421" s="6"/>
      <c r="V421" s="6"/>
      <c r="Y421" s="6"/>
      <c r="AF421" s="6"/>
    </row>
    <row r="422" spans="17:32">
      <c r="Q422" s="8"/>
      <c r="R422" s="13"/>
      <c r="S422" s="8"/>
      <c r="AF422" s="6"/>
    </row>
    <row r="423" spans="17:32">
      <c r="Q423" s="8"/>
      <c r="R423" s="13"/>
      <c r="S423" s="8"/>
      <c r="AF423" s="6"/>
    </row>
    <row r="424" spans="17:32">
      <c r="Q424" s="8"/>
      <c r="R424" s="13"/>
      <c r="S424" s="8"/>
      <c r="AF424" s="6"/>
    </row>
    <row r="425" spans="17:32">
      <c r="Q425" s="8"/>
      <c r="R425" s="13"/>
      <c r="S425" s="8"/>
      <c r="AF425" s="6"/>
    </row>
    <row r="426" spans="17:32">
      <c r="Q426" s="8"/>
      <c r="R426" s="13"/>
      <c r="S426" s="8"/>
      <c r="AF426" s="6"/>
    </row>
    <row r="427" spans="17:32">
      <c r="Q427" s="8"/>
      <c r="R427" s="13"/>
      <c r="S427" s="8"/>
      <c r="AF427" s="6"/>
    </row>
    <row r="428" spans="17:32">
      <c r="Q428" s="8"/>
      <c r="R428" s="13"/>
      <c r="S428" s="8"/>
      <c r="AF428" s="6"/>
    </row>
    <row r="429" spans="17:32">
      <c r="Q429" s="8"/>
      <c r="R429" s="13"/>
      <c r="S429" s="8"/>
      <c r="AF429" s="6"/>
    </row>
    <row r="430" spans="17:32">
      <c r="Q430" s="8"/>
      <c r="R430" s="13"/>
      <c r="S430" s="8"/>
      <c r="AF430" s="6"/>
    </row>
    <row r="431" spans="17:32">
      <c r="Q431" s="8"/>
      <c r="R431" s="13"/>
      <c r="S431" s="8"/>
      <c r="AF431" s="6"/>
    </row>
    <row r="432" spans="17:32">
      <c r="Q432" s="8"/>
      <c r="R432" s="13"/>
      <c r="S432" s="8"/>
      <c r="AF432" s="6"/>
    </row>
    <row r="433" spans="17:32">
      <c r="Q433" s="8"/>
      <c r="R433" s="13"/>
      <c r="S433" s="8"/>
      <c r="AF433" s="6"/>
    </row>
    <row r="434" spans="17:32">
      <c r="Q434" s="8"/>
      <c r="R434" s="13"/>
      <c r="S434" s="8"/>
      <c r="AF434" s="6"/>
    </row>
    <row r="435" spans="17:32">
      <c r="Q435" s="8"/>
      <c r="R435" s="13"/>
      <c r="S435" s="8"/>
      <c r="AF435" s="6"/>
    </row>
    <row r="436" spans="17:32">
      <c r="Q436" s="8"/>
      <c r="R436" s="13"/>
      <c r="S436" s="8"/>
      <c r="AF436" s="6"/>
    </row>
    <row r="437" spans="17:32">
      <c r="Q437" s="8"/>
      <c r="R437" s="13"/>
      <c r="S437" s="8"/>
      <c r="AF437" s="6"/>
    </row>
    <row r="438" spans="17:32">
      <c r="Q438" s="8"/>
      <c r="R438" s="13"/>
      <c r="S438" s="8"/>
      <c r="AF438" s="6"/>
    </row>
    <row r="439" spans="17:32">
      <c r="Q439" s="8"/>
      <c r="R439" s="13"/>
      <c r="S439" s="8"/>
      <c r="AF439" s="6"/>
    </row>
    <row r="440" spans="17:32">
      <c r="Q440" s="8"/>
      <c r="R440" s="13"/>
      <c r="S440" s="8"/>
      <c r="AF440" s="6"/>
    </row>
    <row r="441" spans="17:32">
      <c r="Q441" s="8"/>
      <c r="R441" s="13"/>
      <c r="S441" s="8"/>
      <c r="AF441" s="6"/>
    </row>
    <row r="442" spans="17:32">
      <c r="Q442" s="8"/>
      <c r="R442" s="13"/>
      <c r="S442" s="8"/>
      <c r="AF442" s="6"/>
    </row>
    <row r="443" spans="17:32">
      <c r="Q443" s="8"/>
      <c r="R443" s="13"/>
      <c r="S443" s="8"/>
      <c r="AF443" s="6"/>
    </row>
    <row r="444" spans="17:32">
      <c r="Q444" s="8"/>
      <c r="R444" s="13"/>
      <c r="S444" s="8"/>
      <c r="AF444" s="6"/>
    </row>
    <row r="445" spans="17:32">
      <c r="Q445" s="8"/>
      <c r="R445" s="13"/>
      <c r="S445" s="8"/>
      <c r="AF445" s="6"/>
    </row>
    <row r="446" spans="17:32">
      <c r="Q446" s="8"/>
      <c r="R446" s="13"/>
      <c r="S446" s="8"/>
      <c r="AF446" s="6"/>
    </row>
    <row r="447" spans="17:32">
      <c r="Q447" s="8"/>
      <c r="R447" s="13"/>
      <c r="S447" s="8"/>
      <c r="AF447" s="6"/>
    </row>
    <row r="448" spans="17:32">
      <c r="Q448" s="8"/>
      <c r="R448" s="13"/>
      <c r="S448" s="8"/>
      <c r="AF448" s="6"/>
    </row>
    <row r="449" spans="17:32">
      <c r="Q449" s="8"/>
      <c r="R449" s="13"/>
      <c r="S449" s="8"/>
      <c r="AF449" s="6"/>
    </row>
    <row r="450" spans="17:32">
      <c r="Q450" s="8"/>
      <c r="R450" s="13"/>
      <c r="S450" s="8"/>
      <c r="AF450" s="6"/>
    </row>
    <row r="451" spans="17:32">
      <c r="Q451" s="8"/>
      <c r="R451" s="13"/>
      <c r="S451" s="8"/>
      <c r="AF451" s="6"/>
    </row>
    <row r="452" spans="17:32">
      <c r="Q452" s="8"/>
      <c r="R452" s="13"/>
      <c r="S452" s="8"/>
      <c r="AF452" s="6"/>
    </row>
    <row r="453" spans="17:32">
      <c r="Q453" s="8"/>
      <c r="R453" s="13"/>
      <c r="S453" s="8"/>
      <c r="AF453" s="6"/>
    </row>
    <row r="454" spans="17:32">
      <c r="Q454" s="8"/>
      <c r="R454" s="13"/>
      <c r="S454" s="8"/>
      <c r="AF454" s="6"/>
    </row>
    <row r="455" spans="17:32">
      <c r="Q455" s="8"/>
      <c r="R455" s="13"/>
      <c r="S455" s="8"/>
      <c r="AF455" s="6"/>
    </row>
    <row r="456" spans="17:32">
      <c r="Q456" s="8"/>
      <c r="R456" s="13"/>
      <c r="S456" s="8"/>
      <c r="AF456" s="6"/>
    </row>
    <row r="457" spans="17:32">
      <c r="Q457" s="8"/>
      <c r="R457" s="13"/>
      <c r="S457" s="8"/>
      <c r="AF457" s="6"/>
    </row>
    <row r="458" spans="17:32">
      <c r="Q458" s="8"/>
      <c r="R458" s="13"/>
      <c r="S458" s="8"/>
      <c r="AF458" s="6"/>
    </row>
    <row r="459" spans="17:32">
      <c r="Q459" s="8"/>
      <c r="R459" s="13"/>
      <c r="S459" s="8"/>
      <c r="AF459" s="6"/>
    </row>
    <row r="460" spans="17:32">
      <c r="Q460" s="8"/>
      <c r="R460" s="13"/>
      <c r="S460" s="8"/>
      <c r="AF460" s="6"/>
    </row>
    <row r="461" spans="17:32">
      <c r="Q461" s="8"/>
      <c r="R461" s="13"/>
      <c r="S461" s="8"/>
      <c r="AF461" s="6"/>
    </row>
    <row r="462" spans="17:32">
      <c r="Q462" s="8"/>
      <c r="R462" s="13"/>
      <c r="S462" s="8"/>
      <c r="AF462" s="6"/>
    </row>
    <row r="463" spans="17:32">
      <c r="Q463" s="8"/>
      <c r="R463" s="13"/>
      <c r="S463" s="8"/>
      <c r="AF463" s="6"/>
    </row>
    <row r="464" spans="17:32">
      <c r="Q464" s="8"/>
      <c r="R464" s="13"/>
      <c r="S464" s="8"/>
      <c r="AF464" s="6"/>
    </row>
    <row r="465" spans="17:32">
      <c r="Q465" s="8"/>
      <c r="R465" s="13"/>
      <c r="S465" s="8"/>
      <c r="AF465" s="6"/>
    </row>
    <row r="466" spans="17:32">
      <c r="Q466" s="8"/>
      <c r="R466" s="13"/>
      <c r="S466" s="8"/>
      <c r="AF466" s="6"/>
    </row>
    <row r="467" spans="17:32">
      <c r="Q467" s="8"/>
      <c r="R467" s="13"/>
      <c r="S467" s="8"/>
      <c r="AF467" s="6"/>
    </row>
    <row r="468" spans="17:32">
      <c r="Q468" s="8"/>
      <c r="R468" s="13"/>
      <c r="S468" s="8"/>
      <c r="AF468" s="6"/>
    </row>
    <row r="469" spans="17:32">
      <c r="Q469" s="8"/>
      <c r="R469" s="13"/>
      <c r="S469" s="8"/>
      <c r="AF469" s="6"/>
    </row>
    <row r="470" spans="17:32">
      <c r="Q470" s="8"/>
      <c r="R470" s="13"/>
      <c r="S470" s="8"/>
      <c r="AF470" s="6"/>
    </row>
    <row r="471" spans="17:32">
      <c r="Q471" s="8"/>
      <c r="R471" s="13"/>
      <c r="S471" s="8"/>
      <c r="AF471" s="6"/>
    </row>
    <row r="472" spans="17:32">
      <c r="Q472" s="8"/>
      <c r="R472" s="13"/>
      <c r="S472" s="8"/>
      <c r="AF472" s="6"/>
    </row>
    <row r="473" spans="17:32">
      <c r="Q473" s="8"/>
      <c r="R473" s="13"/>
      <c r="S473" s="8"/>
      <c r="AF473" s="6"/>
    </row>
    <row r="474" spans="17:32">
      <c r="Q474" s="8"/>
      <c r="R474" s="13"/>
      <c r="S474" s="8"/>
      <c r="AF474" s="6"/>
    </row>
    <row r="475" spans="17:32">
      <c r="Q475" s="8"/>
      <c r="R475" s="13"/>
      <c r="S475" s="8"/>
      <c r="AF475" s="6"/>
    </row>
    <row r="476" spans="17:32">
      <c r="Q476" s="8"/>
      <c r="R476" s="13"/>
      <c r="S476" s="8"/>
      <c r="AF476" s="6"/>
    </row>
    <row r="477" spans="17:32">
      <c r="Q477" s="8"/>
      <c r="R477" s="13"/>
      <c r="S477" s="8"/>
      <c r="AF477" s="6"/>
    </row>
    <row r="478" spans="17:32">
      <c r="Q478" s="8"/>
      <c r="R478" s="13"/>
      <c r="S478" s="8"/>
      <c r="AF478" s="6"/>
    </row>
    <row r="479" spans="17:32">
      <c r="Q479" s="8"/>
      <c r="R479" s="13"/>
      <c r="S479" s="8"/>
      <c r="AF479" s="6"/>
    </row>
    <row r="480" spans="17:32">
      <c r="Q480" s="8"/>
      <c r="R480" s="13"/>
      <c r="S480" s="8"/>
      <c r="AF480" s="6"/>
    </row>
    <row r="481" spans="17:32">
      <c r="Q481" s="8"/>
      <c r="R481" s="13"/>
      <c r="S481" s="8"/>
      <c r="AF481" s="6"/>
    </row>
    <row r="482" spans="17:32">
      <c r="Q482" s="8"/>
      <c r="R482" s="13"/>
      <c r="S482" s="8"/>
      <c r="AF482" s="6"/>
    </row>
    <row r="483" spans="17:32">
      <c r="Q483" s="8"/>
      <c r="R483" s="13"/>
      <c r="S483" s="8"/>
      <c r="AF483" s="6"/>
    </row>
    <row r="484" spans="17:32">
      <c r="Q484" s="8"/>
      <c r="R484" s="13"/>
      <c r="S484" s="8"/>
      <c r="AF484" s="6"/>
    </row>
    <row r="485" spans="17:32">
      <c r="Q485" s="8"/>
      <c r="R485" s="13"/>
      <c r="S485" s="8"/>
      <c r="AF485" s="6"/>
    </row>
    <row r="486" spans="17:32">
      <c r="Q486" s="8"/>
      <c r="R486" s="13"/>
      <c r="S486" s="8"/>
      <c r="AF486" s="6"/>
    </row>
    <row r="487" spans="17:32">
      <c r="Q487" s="8"/>
      <c r="R487" s="13"/>
      <c r="S487" s="8"/>
      <c r="AF487" s="6"/>
    </row>
    <row r="488" spans="17:32">
      <c r="Q488" s="8"/>
      <c r="R488" s="13"/>
      <c r="S488" s="8"/>
      <c r="AF488" s="6"/>
    </row>
    <row r="489" spans="17:32">
      <c r="Q489" s="8"/>
      <c r="R489" s="13"/>
      <c r="S489" s="8"/>
      <c r="AF489" s="6"/>
    </row>
    <row r="490" spans="17:32">
      <c r="Q490" s="8"/>
      <c r="R490" s="13"/>
      <c r="S490" s="8"/>
      <c r="AF490" s="6"/>
    </row>
    <row r="491" spans="17:32">
      <c r="Q491" s="8"/>
      <c r="R491" s="13"/>
      <c r="S491" s="8"/>
      <c r="AF491" s="6"/>
    </row>
    <row r="492" spans="17:32">
      <c r="Q492" s="8"/>
      <c r="R492" s="13"/>
      <c r="S492" s="8"/>
      <c r="AF492" s="6"/>
    </row>
    <row r="493" spans="17:32">
      <c r="Q493" s="8"/>
      <c r="R493" s="13"/>
      <c r="S493" s="8"/>
      <c r="AF493" s="6"/>
    </row>
    <row r="494" spans="17:32">
      <c r="Q494" s="8"/>
      <c r="R494" s="13"/>
      <c r="S494" s="8"/>
      <c r="AF494" s="6"/>
    </row>
    <row r="495" spans="17:32">
      <c r="Q495" s="8"/>
      <c r="R495" s="13"/>
      <c r="S495" s="8"/>
      <c r="AF495" s="6"/>
    </row>
    <row r="496" spans="17:32">
      <c r="Q496" s="8"/>
      <c r="R496" s="13"/>
      <c r="S496" s="8"/>
      <c r="AF496" s="6"/>
    </row>
    <row r="497" spans="17:32">
      <c r="Q497" s="8"/>
      <c r="R497" s="13"/>
      <c r="S497" s="8"/>
      <c r="AF497" s="6"/>
    </row>
    <row r="498" spans="17:32">
      <c r="Q498" s="8"/>
      <c r="R498" s="13"/>
      <c r="S498" s="8"/>
      <c r="AF498" s="6"/>
    </row>
    <row r="499" spans="17:32">
      <c r="Q499" s="8"/>
      <c r="R499" s="13"/>
      <c r="S499" s="8"/>
      <c r="AF499" s="6"/>
    </row>
    <row r="500" spans="17:32">
      <c r="Q500" s="8"/>
      <c r="R500" s="13"/>
      <c r="S500" s="8"/>
      <c r="AF500" s="6"/>
    </row>
    <row r="501" spans="17:32">
      <c r="Q501" s="8"/>
      <c r="R501" s="13"/>
      <c r="S501" s="8"/>
      <c r="AF501" s="6"/>
    </row>
    <row r="502" spans="17:32">
      <c r="Q502" s="8"/>
      <c r="R502" s="13"/>
      <c r="S502" s="8"/>
      <c r="AF502" s="6"/>
    </row>
    <row r="503" spans="17:32">
      <c r="Q503" s="8"/>
      <c r="R503" s="13"/>
      <c r="S503" s="8"/>
      <c r="AF503" s="6"/>
    </row>
    <row r="504" spans="17:32">
      <c r="Q504" s="8"/>
      <c r="R504" s="13"/>
      <c r="S504" s="8"/>
      <c r="AF504" s="6"/>
    </row>
    <row r="505" spans="17:32">
      <c r="Q505" s="8"/>
      <c r="R505" s="13"/>
      <c r="S505" s="8"/>
      <c r="AF505" s="6"/>
    </row>
    <row r="506" spans="17:32">
      <c r="Q506" s="8"/>
      <c r="R506" s="13"/>
      <c r="S506" s="8"/>
      <c r="AF506" s="6"/>
    </row>
    <row r="507" spans="17:32">
      <c r="Q507" s="8"/>
      <c r="R507" s="13"/>
      <c r="S507" s="8"/>
      <c r="AF507" s="6"/>
    </row>
    <row r="508" spans="17:32">
      <c r="Q508" s="8"/>
      <c r="R508" s="13"/>
      <c r="S508" s="8"/>
      <c r="AF508" s="6"/>
    </row>
    <row r="509" spans="17:32">
      <c r="Q509" s="8"/>
      <c r="R509" s="13"/>
      <c r="S509" s="8"/>
      <c r="AF509" s="6"/>
    </row>
    <row r="510" spans="17:32">
      <c r="Q510" s="8"/>
      <c r="R510" s="13"/>
      <c r="S510" s="8"/>
      <c r="AF510" s="6"/>
    </row>
    <row r="511" spans="17:32">
      <c r="Q511" s="8"/>
      <c r="R511" s="13"/>
      <c r="S511" s="8"/>
      <c r="AF511" s="6"/>
    </row>
    <row r="512" spans="17:32">
      <c r="Q512" s="8"/>
      <c r="R512" s="13"/>
      <c r="S512" s="8"/>
      <c r="AF512" s="6"/>
    </row>
    <row r="513" spans="17:32">
      <c r="Q513" s="8"/>
      <c r="R513" s="13"/>
      <c r="S513" s="8"/>
      <c r="AF513" s="6"/>
    </row>
    <row r="514" spans="17:32">
      <c r="Q514" s="8"/>
      <c r="R514" s="13"/>
      <c r="S514" s="8"/>
      <c r="AF514" s="6"/>
    </row>
    <row r="515" spans="17:32">
      <c r="Q515" s="8"/>
      <c r="R515" s="13"/>
      <c r="S515" s="8"/>
      <c r="AF515" s="6"/>
    </row>
    <row r="516" spans="17:32">
      <c r="Q516" s="8"/>
      <c r="R516" s="13"/>
      <c r="S516" s="8"/>
      <c r="AF516" s="6"/>
    </row>
    <row r="517" spans="17:32">
      <c r="Q517" s="8"/>
      <c r="R517" s="13"/>
      <c r="S517" s="8"/>
      <c r="AF517" s="6"/>
    </row>
    <row r="518" spans="17:32">
      <c r="Q518" s="8"/>
      <c r="R518" s="13"/>
      <c r="S518" s="8"/>
      <c r="AF518" s="6"/>
    </row>
    <row r="519" spans="17:32">
      <c r="Q519" s="8"/>
      <c r="R519" s="13"/>
      <c r="S519" s="8"/>
      <c r="AF519" s="6"/>
    </row>
    <row r="520" spans="17:32">
      <c r="Q520" s="8"/>
      <c r="R520" s="13"/>
      <c r="S520" s="8"/>
      <c r="AF520" s="6"/>
    </row>
    <row r="521" spans="17:32">
      <c r="Q521" s="8"/>
      <c r="R521" s="13"/>
      <c r="S521" s="8"/>
      <c r="AF521" s="6"/>
    </row>
    <row r="522" spans="17:32">
      <c r="Q522" s="8"/>
      <c r="R522" s="13"/>
      <c r="S522" s="8"/>
      <c r="AF522" s="6"/>
    </row>
    <row r="523" spans="17:32">
      <c r="Q523" s="8"/>
      <c r="R523" s="13"/>
      <c r="S523" s="8"/>
      <c r="AF523" s="6"/>
    </row>
    <row r="524" spans="17:32">
      <c r="Q524" s="8"/>
      <c r="R524" s="13"/>
      <c r="S524" s="8"/>
      <c r="AF524" s="6"/>
    </row>
    <row r="525" spans="17:32">
      <c r="Q525" s="8"/>
      <c r="R525" s="13"/>
      <c r="S525" s="8"/>
      <c r="AF525" s="6"/>
    </row>
    <row r="526" spans="17:32">
      <c r="Q526" s="8"/>
      <c r="R526" s="13"/>
      <c r="S526" s="8"/>
      <c r="AF526" s="6"/>
    </row>
    <row r="527" spans="17:32">
      <c r="Q527" s="8"/>
      <c r="R527" s="13"/>
      <c r="S527" s="8"/>
      <c r="AF527" s="6"/>
    </row>
    <row r="528" spans="17:32">
      <c r="Q528" s="8"/>
      <c r="R528" s="13"/>
      <c r="S528" s="8"/>
      <c r="AF528" s="6"/>
    </row>
    <row r="529" spans="5:32">
      <c r="Q529" s="8"/>
      <c r="R529" s="13"/>
      <c r="S529" s="8"/>
      <c r="AF529" s="6"/>
    </row>
    <row r="530" spans="5:32">
      <c r="E530" s="331" t="s">
        <v>1376</v>
      </c>
      <c r="Q530" s="8"/>
      <c r="R530" s="13"/>
      <c r="S530" s="8"/>
      <c r="AF530" s="6"/>
    </row>
    <row r="531" spans="5:32">
      <c r="Q531" s="8"/>
      <c r="R531" s="13"/>
      <c r="S531" s="8"/>
      <c r="AF531" s="6"/>
    </row>
    <row r="532" spans="5:32">
      <c r="Q532" s="8"/>
      <c r="R532" s="13"/>
      <c r="S532" s="8"/>
      <c r="AF532" s="6"/>
    </row>
    <row r="533" spans="5:32">
      <c r="Q533" s="8"/>
      <c r="R533" s="13"/>
      <c r="S533" s="8"/>
      <c r="AF533" s="6"/>
    </row>
    <row r="534" spans="5:32">
      <c r="Q534" s="8"/>
      <c r="R534" s="13"/>
      <c r="S534" s="8"/>
      <c r="AF534" s="6"/>
    </row>
    <row r="535" spans="5:32">
      <c r="Q535" s="8"/>
      <c r="R535" s="13"/>
      <c r="S535" s="8"/>
      <c r="AF535" s="6"/>
    </row>
    <row r="536" spans="5:32">
      <c r="Q536" s="8"/>
      <c r="R536" s="13"/>
      <c r="S536" s="8"/>
      <c r="AF536" s="6"/>
    </row>
    <row r="537" spans="5:32">
      <c r="Q537" s="8"/>
      <c r="R537" s="13"/>
      <c r="S537" s="8"/>
      <c r="AF537" s="6"/>
    </row>
    <row r="538" spans="5:32">
      <c r="Q538" s="8"/>
      <c r="R538" s="13"/>
      <c r="S538" s="8"/>
      <c r="AF538" s="6"/>
    </row>
    <row r="539" spans="5:32">
      <c r="Q539" s="8"/>
      <c r="R539" s="13"/>
      <c r="S539" s="8"/>
      <c r="AF539" s="6"/>
    </row>
    <row r="540" spans="5:32">
      <c r="Q540" s="8"/>
      <c r="R540" s="13"/>
      <c r="S540" s="8"/>
      <c r="AF540" s="6"/>
    </row>
    <row r="541" spans="5:32">
      <c r="Q541" s="8"/>
      <c r="R541" s="13"/>
      <c r="S541" s="8"/>
      <c r="AF541" s="6"/>
    </row>
    <row r="542" spans="5:32">
      <c r="Q542" s="8"/>
      <c r="R542" s="13"/>
      <c r="S542" s="8"/>
      <c r="AF542" s="6"/>
    </row>
    <row r="543" spans="5:32">
      <c r="Q543" s="8"/>
      <c r="R543" s="13"/>
      <c r="S543" s="8"/>
      <c r="AF543" s="6"/>
    </row>
    <row r="544" spans="5:32">
      <c r="Q544" s="8"/>
      <c r="R544" s="13"/>
      <c r="S544" s="8"/>
      <c r="AF544" s="6"/>
    </row>
    <row r="545" spans="17:32">
      <c r="Q545" s="8"/>
      <c r="R545" s="13"/>
      <c r="S545" s="8"/>
      <c r="AF545" s="6"/>
    </row>
    <row r="546" spans="17:32">
      <c r="Q546" s="8"/>
      <c r="R546" s="13"/>
      <c r="S546" s="8"/>
      <c r="AF546" s="6"/>
    </row>
    <row r="547" spans="17:32">
      <c r="Q547" s="8"/>
      <c r="R547" s="13"/>
      <c r="S547" s="8"/>
      <c r="AF547" s="6"/>
    </row>
    <row r="548" spans="17:32">
      <c r="Q548" s="8"/>
      <c r="R548" s="13"/>
      <c r="S548" s="8"/>
      <c r="AF548" s="6"/>
    </row>
    <row r="549" spans="17:32">
      <c r="Q549" s="8"/>
      <c r="R549" s="13"/>
      <c r="S549" s="8"/>
      <c r="AF549" s="6"/>
    </row>
    <row r="550" spans="17:32">
      <c r="Q550" s="8"/>
      <c r="R550" s="13"/>
      <c r="S550" s="8"/>
      <c r="AF550" s="6"/>
    </row>
    <row r="551" spans="17:32">
      <c r="Q551" s="8"/>
      <c r="R551" s="13"/>
      <c r="S551" s="8"/>
      <c r="AF551" s="6"/>
    </row>
    <row r="552" spans="17:32">
      <c r="Q552" s="8"/>
      <c r="R552" s="13"/>
      <c r="S552" s="8"/>
      <c r="AF552" s="6"/>
    </row>
    <row r="553" spans="17:32">
      <c r="Q553" s="8"/>
      <c r="R553" s="13"/>
      <c r="S553" s="8"/>
      <c r="AF553" s="6"/>
    </row>
    <row r="554" spans="17:32">
      <c r="Q554" s="8"/>
      <c r="R554" s="13"/>
      <c r="S554" s="8"/>
      <c r="AF554" s="6"/>
    </row>
    <row r="555" spans="17:32">
      <c r="Q555" s="8"/>
      <c r="R555" s="13"/>
      <c r="S555" s="8"/>
      <c r="AF555" s="6"/>
    </row>
    <row r="556" spans="17:32">
      <c r="Q556" s="8"/>
      <c r="R556" s="13"/>
      <c r="S556" s="8"/>
      <c r="AF556" s="6"/>
    </row>
    <row r="557" spans="17:32">
      <c r="Q557" s="8"/>
      <c r="R557" s="13"/>
      <c r="S557" s="8"/>
      <c r="AF557" s="6"/>
    </row>
    <row r="558" spans="17:32">
      <c r="Q558" s="8"/>
      <c r="R558" s="13"/>
      <c r="S558" s="8"/>
      <c r="AF558" s="6"/>
    </row>
    <row r="559" spans="17:32">
      <c r="Q559" s="8"/>
      <c r="R559" s="13"/>
      <c r="S559" s="8"/>
      <c r="AF559" s="6"/>
    </row>
    <row r="560" spans="17:32">
      <c r="Q560" s="8"/>
      <c r="R560" s="13"/>
      <c r="S560" s="8"/>
      <c r="AF560" s="6"/>
    </row>
    <row r="561" spans="17:32">
      <c r="Q561" s="8"/>
      <c r="R561" s="13"/>
      <c r="S561" s="8"/>
      <c r="AF561" s="6"/>
    </row>
    <row r="562" spans="17:32">
      <c r="Q562" s="8"/>
      <c r="R562" s="13"/>
      <c r="S562" s="8"/>
      <c r="AF562" s="6"/>
    </row>
    <row r="563" spans="17:32">
      <c r="Q563" s="8"/>
      <c r="R563" s="13"/>
      <c r="S563" s="8"/>
      <c r="AF563" s="6"/>
    </row>
    <row r="564" spans="17:32">
      <c r="Q564" s="8"/>
      <c r="R564" s="13"/>
      <c r="S564" s="8"/>
      <c r="AF564" s="6"/>
    </row>
    <row r="565" spans="17:32">
      <c r="Q565" s="8"/>
      <c r="R565" s="13"/>
      <c r="S565" s="8"/>
      <c r="AF565" s="6"/>
    </row>
    <row r="566" spans="17:32">
      <c r="Q566" s="8"/>
      <c r="R566" s="13"/>
      <c r="S566" s="8"/>
      <c r="AF566" s="6"/>
    </row>
    <row r="567" spans="17:32">
      <c r="Q567" s="8"/>
      <c r="R567" s="13"/>
      <c r="S567" s="8"/>
      <c r="AF567" s="6"/>
    </row>
    <row r="568" spans="17:32">
      <c r="Q568" s="8"/>
      <c r="R568" s="13"/>
      <c r="S568" s="8"/>
      <c r="AF568" s="6"/>
    </row>
    <row r="569" spans="17:32">
      <c r="Q569" s="8"/>
      <c r="R569" s="13"/>
      <c r="S569" s="8"/>
      <c r="AF569" s="6"/>
    </row>
    <row r="570" spans="17:32">
      <c r="Q570" s="8"/>
      <c r="R570" s="13"/>
      <c r="S570" s="8"/>
      <c r="AF570" s="6"/>
    </row>
    <row r="571" spans="17:32">
      <c r="Q571" s="8"/>
      <c r="R571" s="13"/>
      <c r="S571" s="8"/>
      <c r="AF571" s="6"/>
    </row>
    <row r="572" spans="17:32">
      <c r="Q572" s="8"/>
      <c r="R572" s="13"/>
      <c r="S572" s="8"/>
      <c r="AF572" s="6"/>
    </row>
    <row r="573" spans="17:32">
      <c r="Q573" s="8"/>
      <c r="R573" s="13"/>
      <c r="S573" s="8"/>
      <c r="AF573" s="6"/>
    </row>
    <row r="574" spans="17:32">
      <c r="Q574" s="8"/>
      <c r="R574" s="13"/>
      <c r="S574" s="8"/>
      <c r="AF574" s="6"/>
    </row>
    <row r="575" spans="17:32">
      <c r="Q575" s="8"/>
      <c r="R575" s="13"/>
      <c r="S575" s="8"/>
      <c r="AF575" s="6"/>
    </row>
    <row r="576" spans="17:32">
      <c r="Q576" s="8"/>
      <c r="R576" s="13"/>
      <c r="S576" s="8"/>
      <c r="AF576" s="6"/>
    </row>
    <row r="577" spans="17:32">
      <c r="Q577" s="8"/>
      <c r="R577" s="13"/>
      <c r="S577" s="8"/>
      <c r="AF577" s="6"/>
    </row>
    <row r="578" spans="17:32">
      <c r="Q578" s="8"/>
      <c r="R578" s="13"/>
      <c r="S578" s="8"/>
      <c r="AF578" s="6"/>
    </row>
    <row r="579" spans="17:32">
      <c r="Q579" s="8"/>
      <c r="R579" s="13"/>
      <c r="S579" s="8"/>
      <c r="AF579" s="6"/>
    </row>
    <row r="580" spans="17:32">
      <c r="Q580" s="8"/>
      <c r="R580" s="13"/>
      <c r="S580" s="8"/>
      <c r="AF580" s="6"/>
    </row>
    <row r="581" spans="17:32">
      <c r="Q581" s="8"/>
      <c r="R581" s="13"/>
      <c r="S581" s="8"/>
      <c r="AF581" s="6"/>
    </row>
    <row r="582" spans="17:32">
      <c r="Q582" s="8"/>
      <c r="R582" s="13"/>
      <c r="S582" s="8"/>
      <c r="AF582" s="6"/>
    </row>
    <row r="583" spans="17:32">
      <c r="Q583" s="8"/>
      <c r="R583" s="13"/>
      <c r="S583" s="8"/>
      <c r="AF583" s="6"/>
    </row>
    <row r="584" spans="17:32">
      <c r="Q584" s="8"/>
      <c r="R584" s="13"/>
      <c r="S584" s="8"/>
      <c r="AF584" s="6"/>
    </row>
    <row r="585" spans="17:32">
      <c r="Q585" s="8"/>
      <c r="R585" s="13"/>
      <c r="S585" s="8"/>
      <c r="AF585" s="6"/>
    </row>
    <row r="586" spans="17:32">
      <c r="Q586" s="8"/>
      <c r="R586" s="13"/>
      <c r="S586" s="8"/>
      <c r="AF586" s="6"/>
    </row>
    <row r="587" spans="17:32">
      <c r="Q587" s="8"/>
      <c r="R587" s="13"/>
      <c r="S587" s="8"/>
      <c r="AF587" s="6"/>
    </row>
    <row r="588" spans="17:32">
      <c r="Q588" s="8"/>
      <c r="R588" s="13"/>
      <c r="S588" s="8"/>
      <c r="AF588" s="6"/>
    </row>
    <row r="589" spans="17:32">
      <c r="Q589" s="8"/>
      <c r="R589" s="13"/>
      <c r="S589" s="8"/>
      <c r="AF589" s="6"/>
    </row>
    <row r="590" spans="17:32">
      <c r="Q590" s="8"/>
      <c r="R590" s="13"/>
      <c r="S590" s="8"/>
      <c r="AF590" s="6"/>
    </row>
    <row r="591" spans="17:32">
      <c r="Q591" s="8"/>
      <c r="R591" s="13"/>
      <c r="S591" s="8"/>
      <c r="AF591" s="6"/>
    </row>
    <row r="592" spans="17:32">
      <c r="Q592" s="8"/>
      <c r="R592" s="13"/>
      <c r="S592" s="8"/>
      <c r="AF592" s="6"/>
    </row>
    <row r="593" spans="17:32">
      <c r="Q593" s="8"/>
      <c r="R593" s="13"/>
      <c r="S593" s="8"/>
      <c r="AF593" s="6"/>
    </row>
    <row r="594" spans="17:32">
      <c r="Q594" s="8"/>
      <c r="R594" s="13"/>
      <c r="S594" s="8"/>
      <c r="AF594" s="6"/>
    </row>
    <row r="595" spans="17:32">
      <c r="Q595" s="8"/>
      <c r="R595" s="13"/>
      <c r="S595" s="8"/>
      <c r="AF595" s="6"/>
    </row>
    <row r="596" spans="17:32">
      <c r="Q596" s="8"/>
      <c r="R596" s="13"/>
      <c r="S596" s="8"/>
      <c r="AF596" s="6"/>
    </row>
    <row r="597" spans="17:32">
      <c r="Q597" s="8"/>
      <c r="R597" s="13"/>
      <c r="S597" s="8"/>
      <c r="AF597" s="6"/>
    </row>
    <row r="598" spans="17:32">
      <c r="Q598" s="8"/>
      <c r="R598" s="13"/>
      <c r="S598" s="8"/>
      <c r="AF598" s="6"/>
    </row>
    <row r="599" spans="17:32">
      <c r="Q599" s="8"/>
      <c r="R599" s="13"/>
      <c r="S599" s="8"/>
      <c r="AF599" s="6"/>
    </row>
    <row r="600" spans="17:32">
      <c r="Q600" s="8"/>
      <c r="R600" s="13"/>
      <c r="S600" s="8"/>
      <c r="AF600" s="6"/>
    </row>
    <row r="601" spans="17:32">
      <c r="Q601" s="8"/>
      <c r="R601" s="13"/>
      <c r="S601" s="8"/>
      <c r="AF601" s="6"/>
    </row>
    <row r="602" spans="17:32">
      <c r="Q602" s="8"/>
      <c r="R602" s="13"/>
      <c r="S602" s="8"/>
      <c r="AF602" s="6"/>
    </row>
    <row r="603" spans="17:32">
      <c r="Q603" s="8"/>
      <c r="R603" s="13"/>
      <c r="S603" s="8"/>
      <c r="AF603" s="6"/>
    </row>
    <row r="604" spans="17:32">
      <c r="Q604" s="8"/>
      <c r="R604" s="13"/>
      <c r="S604" s="8"/>
      <c r="AF604" s="6"/>
    </row>
    <row r="605" spans="17:32">
      <c r="Q605" s="8"/>
      <c r="R605" s="13"/>
      <c r="S605" s="8"/>
      <c r="AF605" s="6"/>
    </row>
    <row r="606" spans="17:32">
      <c r="R606" s="13"/>
    </row>
    <row r="607" spans="17:32">
      <c r="Q607" s="8"/>
      <c r="R607" s="13"/>
      <c r="S607" s="8"/>
      <c r="AF607" s="6"/>
    </row>
    <row r="608" spans="17:32">
      <c r="Q608" s="8"/>
      <c r="S608" s="8"/>
      <c r="AF608" s="6"/>
    </row>
    <row r="609" spans="17:32">
      <c r="Q609" s="8"/>
      <c r="R609" s="13"/>
      <c r="S609" s="8"/>
      <c r="AF609" s="6"/>
    </row>
    <row r="610" spans="17:32">
      <c r="Q610" s="8"/>
      <c r="R610" s="13"/>
      <c r="S610" s="8"/>
      <c r="AF610" s="6"/>
    </row>
    <row r="611" spans="17:32">
      <c r="Q611" s="8"/>
      <c r="R611" s="13"/>
      <c r="S611" s="8"/>
      <c r="AF611" s="6"/>
    </row>
    <row r="612" spans="17:32">
      <c r="Q612" s="8"/>
      <c r="R612" s="13"/>
      <c r="S612" s="8"/>
      <c r="AF612" s="6"/>
    </row>
    <row r="613" spans="17:32">
      <c r="Q613" s="8"/>
      <c r="R613" s="13"/>
      <c r="S613" s="8"/>
      <c r="AF613" s="6"/>
    </row>
    <row r="614" spans="17:32">
      <c r="Q614" s="8"/>
      <c r="R614" s="13"/>
      <c r="S614" s="8"/>
      <c r="AF614" s="6"/>
    </row>
    <row r="615" spans="17:32">
      <c r="Q615" s="8"/>
      <c r="R615" s="13"/>
      <c r="S615" s="8"/>
      <c r="AF615" s="6"/>
    </row>
    <row r="616" spans="17:32">
      <c r="Q616" s="8"/>
      <c r="R616" s="13"/>
      <c r="S616" s="8"/>
      <c r="AF616" s="6"/>
    </row>
    <row r="617" spans="17:32">
      <c r="Q617" s="8"/>
      <c r="R617" s="13"/>
      <c r="S617" s="8"/>
      <c r="AF617" s="6"/>
    </row>
    <row r="618" spans="17:32">
      <c r="Q618" s="8"/>
      <c r="R618" s="13"/>
      <c r="S618" s="8"/>
      <c r="AF618" s="6"/>
    </row>
    <row r="619" spans="17:32">
      <c r="Q619" s="8"/>
      <c r="R619" s="13"/>
      <c r="S619" s="8"/>
      <c r="AF619" s="6"/>
    </row>
    <row r="620" spans="17:32">
      <c r="Q620" s="8"/>
      <c r="R620" s="13"/>
      <c r="S620" s="8"/>
      <c r="AF620" s="6"/>
    </row>
    <row r="621" spans="17:32">
      <c r="Q621" s="8"/>
      <c r="R621" s="13"/>
      <c r="S621" s="8"/>
      <c r="AF621" s="6"/>
    </row>
    <row r="622" spans="17:32">
      <c r="Q622" s="8"/>
      <c r="R622" s="13"/>
      <c r="S622" s="8"/>
      <c r="AF622" s="6"/>
    </row>
    <row r="623" spans="17:32">
      <c r="Q623" s="8"/>
      <c r="R623" s="13"/>
      <c r="S623" s="8"/>
      <c r="AF623" s="6"/>
    </row>
    <row r="624" spans="17:32">
      <c r="Q624" s="8"/>
      <c r="R624" s="13"/>
      <c r="S624" s="8"/>
      <c r="AF624" s="6"/>
    </row>
    <row r="625" spans="17:32">
      <c r="Q625" s="8"/>
      <c r="R625" s="13"/>
      <c r="S625" s="8"/>
      <c r="AF625" s="6"/>
    </row>
    <row r="626" spans="17:32">
      <c r="Q626" s="8"/>
      <c r="R626" s="13"/>
      <c r="S626" s="8"/>
      <c r="AF626" s="6"/>
    </row>
    <row r="627" spans="17:32">
      <c r="Q627" s="8"/>
      <c r="R627" s="13"/>
      <c r="S627" s="8"/>
      <c r="AF627" s="6"/>
    </row>
    <row r="628" spans="17:32">
      <c r="Q628" s="8"/>
      <c r="R628" s="13"/>
      <c r="S628" s="8"/>
      <c r="AF628" s="6"/>
    </row>
    <row r="629" spans="17:32">
      <c r="Q629" s="8"/>
      <c r="R629" s="13"/>
      <c r="S629" s="8"/>
      <c r="AF629" s="6"/>
    </row>
    <row r="630" spans="17:32">
      <c r="Q630" s="8"/>
      <c r="R630" s="13"/>
      <c r="S630" s="8"/>
      <c r="AF630" s="6"/>
    </row>
    <row r="631" spans="17:32">
      <c r="Q631" s="8"/>
      <c r="R631" s="13"/>
      <c r="S631" s="8"/>
      <c r="AF631" s="6"/>
    </row>
    <row r="632" spans="17:32">
      <c r="Q632" s="8"/>
      <c r="R632" s="13"/>
      <c r="S632" s="8"/>
      <c r="AF632" s="6"/>
    </row>
    <row r="633" spans="17:32">
      <c r="Q633" s="8"/>
      <c r="R633" s="13"/>
      <c r="S633" s="8"/>
      <c r="AF633" s="6"/>
    </row>
    <row r="634" spans="17:32">
      <c r="Q634" s="8"/>
      <c r="R634" s="13"/>
      <c r="S634" s="8"/>
      <c r="AF634" s="6"/>
    </row>
    <row r="635" spans="17:32">
      <c r="Q635" s="8"/>
      <c r="R635" s="13"/>
      <c r="S635" s="8"/>
      <c r="AF635" s="6"/>
    </row>
    <row r="636" spans="17:32">
      <c r="Q636" s="8"/>
      <c r="R636" s="13"/>
      <c r="S636" s="8"/>
      <c r="AF636" s="6"/>
    </row>
    <row r="637" spans="17:32">
      <c r="Q637" s="8"/>
      <c r="R637" s="13"/>
      <c r="S637" s="8"/>
      <c r="AF637" s="6"/>
    </row>
    <row r="638" spans="17:32">
      <c r="Q638" s="8"/>
      <c r="R638" s="13"/>
      <c r="S638" s="8"/>
      <c r="AF638" s="6"/>
    </row>
    <row r="639" spans="17:32">
      <c r="Q639" s="8"/>
      <c r="R639" s="13"/>
      <c r="S639" s="8"/>
      <c r="AF639" s="6"/>
    </row>
    <row r="640" spans="17:32">
      <c r="Q640" s="8"/>
      <c r="R640" s="13"/>
      <c r="S640" s="8"/>
      <c r="AF640" s="6"/>
    </row>
    <row r="641" spans="17:32">
      <c r="Q641" s="8"/>
      <c r="R641" s="13"/>
      <c r="S641" s="8"/>
      <c r="AF641" s="6"/>
    </row>
    <row r="642" spans="17:32">
      <c r="Q642" s="8"/>
      <c r="R642" s="13"/>
      <c r="S642" s="8"/>
      <c r="AF642" s="6"/>
    </row>
    <row r="643" spans="17:32">
      <c r="Q643" s="8"/>
      <c r="R643" s="13"/>
      <c r="S643" s="8"/>
      <c r="AF643" s="6"/>
    </row>
    <row r="644" spans="17:32">
      <c r="Q644" s="8"/>
      <c r="R644" s="13"/>
      <c r="S644" s="8"/>
      <c r="AF644" s="6"/>
    </row>
    <row r="645" spans="17:32">
      <c r="Q645" s="8"/>
      <c r="R645" s="13"/>
      <c r="S645" s="8"/>
      <c r="AF645" s="6"/>
    </row>
    <row r="646" spans="17:32">
      <c r="Q646" s="8"/>
      <c r="R646" s="13"/>
      <c r="S646" s="8"/>
      <c r="AF646" s="6"/>
    </row>
    <row r="647" spans="17:32">
      <c r="Q647" s="8"/>
      <c r="R647" s="13"/>
      <c r="S647" s="8"/>
      <c r="AF647" s="6"/>
    </row>
    <row r="648" spans="17:32">
      <c r="Q648" s="8"/>
      <c r="R648" s="13"/>
      <c r="S648" s="8"/>
      <c r="AF648" s="6"/>
    </row>
    <row r="649" spans="17:32">
      <c r="Q649" s="8"/>
      <c r="R649" s="13"/>
      <c r="S649" s="8"/>
      <c r="AF649" s="6"/>
    </row>
    <row r="650" spans="17:32">
      <c r="Q650" s="8"/>
      <c r="R650" s="13"/>
      <c r="S650" s="8"/>
      <c r="AF650" s="6"/>
    </row>
    <row r="651" spans="17:32">
      <c r="Q651" s="8"/>
      <c r="R651" s="13"/>
      <c r="S651" s="8"/>
      <c r="AF651" s="6"/>
    </row>
    <row r="652" spans="17:32">
      <c r="Q652" s="8"/>
      <c r="R652" s="13"/>
      <c r="S652" s="8"/>
      <c r="AF652" s="6"/>
    </row>
    <row r="653" spans="17:32">
      <c r="Q653" s="8"/>
      <c r="R653" s="13"/>
      <c r="S653" s="8"/>
      <c r="AF653" s="6"/>
    </row>
    <row r="654" spans="17:32">
      <c r="Q654" s="8"/>
      <c r="R654" s="13"/>
      <c r="S654" s="8"/>
      <c r="AF654" s="6"/>
    </row>
    <row r="655" spans="17:32">
      <c r="Q655" s="8"/>
      <c r="R655" s="13"/>
      <c r="S655" s="8"/>
      <c r="AF655" s="6"/>
    </row>
    <row r="656" spans="17:32">
      <c r="Q656" s="8"/>
      <c r="R656" s="13"/>
      <c r="S656" s="8"/>
      <c r="AF656" s="6"/>
    </row>
    <row r="657" spans="17:32">
      <c r="Q657" s="8"/>
      <c r="R657" s="13"/>
      <c r="S657" s="8"/>
      <c r="AF657" s="6"/>
    </row>
    <row r="658" spans="17:32">
      <c r="Q658" s="8"/>
      <c r="R658" s="13"/>
      <c r="S658" s="8"/>
      <c r="AF658" s="6"/>
    </row>
    <row r="659" spans="17:32">
      <c r="Q659" s="8"/>
      <c r="R659" s="13"/>
      <c r="S659" s="8"/>
      <c r="AF659" s="6"/>
    </row>
    <row r="660" spans="17:32">
      <c r="Q660" s="8"/>
      <c r="R660" s="13"/>
      <c r="S660" s="8"/>
      <c r="AF660" s="6"/>
    </row>
    <row r="661" spans="17:32">
      <c r="Q661" s="8"/>
      <c r="R661" s="13"/>
      <c r="S661" s="8"/>
      <c r="AF661" s="6"/>
    </row>
    <row r="662" spans="17:32">
      <c r="Q662" s="8"/>
      <c r="R662" s="13"/>
      <c r="S662" s="8"/>
      <c r="AF662" s="6"/>
    </row>
    <row r="663" spans="17:32">
      <c r="Q663" s="8"/>
      <c r="R663" s="13"/>
      <c r="S663" s="8"/>
      <c r="AF663" s="6"/>
    </row>
    <row r="664" spans="17:32">
      <c r="Q664" s="8"/>
      <c r="R664" s="13"/>
      <c r="S664" s="8"/>
      <c r="AF664" s="6"/>
    </row>
    <row r="665" spans="17:32">
      <c r="Q665" s="8"/>
      <c r="R665" s="13"/>
      <c r="S665" s="8"/>
      <c r="AF665" s="6"/>
    </row>
    <row r="666" spans="17:32">
      <c r="Q666" s="8"/>
      <c r="R666" s="13"/>
      <c r="S666" s="8"/>
      <c r="AF666" s="6"/>
    </row>
    <row r="667" spans="17:32">
      <c r="Q667" s="8"/>
      <c r="R667" s="13"/>
      <c r="S667" s="8"/>
      <c r="AF667" s="6"/>
    </row>
    <row r="668" spans="17:32">
      <c r="Q668" s="8"/>
      <c r="R668" s="13"/>
      <c r="S668" s="8"/>
      <c r="AF668" s="6"/>
    </row>
    <row r="669" spans="17:32">
      <c r="Q669" s="8"/>
      <c r="R669" s="13"/>
      <c r="S669" s="8"/>
      <c r="AF669" s="6"/>
    </row>
    <row r="670" spans="17:32">
      <c r="Q670" s="8"/>
      <c r="R670" s="13"/>
      <c r="S670" s="8"/>
      <c r="AF670" s="6"/>
    </row>
    <row r="671" spans="17:32">
      <c r="Q671" s="8"/>
      <c r="R671" s="13"/>
      <c r="S671" s="8"/>
      <c r="AF671" s="6"/>
    </row>
    <row r="672" spans="17:32">
      <c r="Q672" s="8"/>
      <c r="R672" s="13"/>
      <c r="S672" s="8"/>
      <c r="AF672" s="6"/>
    </row>
    <row r="673" spans="17:32">
      <c r="Q673" s="8"/>
      <c r="R673" s="13"/>
      <c r="S673" s="8"/>
      <c r="AF673" s="6"/>
    </row>
    <row r="674" spans="17:32">
      <c r="Q674" s="8"/>
      <c r="R674" s="13"/>
      <c r="S674" s="8"/>
      <c r="AF674" s="6"/>
    </row>
    <row r="675" spans="17:32">
      <c r="Q675" s="8"/>
      <c r="R675" s="13"/>
      <c r="S675" s="8"/>
      <c r="AF675" s="6"/>
    </row>
    <row r="676" spans="17:32">
      <c r="Q676" s="8"/>
      <c r="R676" s="13"/>
      <c r="S676" s="8"/>
      <c r="AF676" s="6"/>
    </row>
    <row r="677" spans="17:32">
      <c r="Q677" s="8"/>
      <c r="R677" s="13"/>
      <c r="S677" s="8"/>
      <c r="AF677" s="6"/>
    </row>
    <row r="678" spans="17:32">
      <c r="Q678" s="8"/>
      <c r="R678" s="13"/>
      <c r="S678" s="8"/>
      <c r="AF678" s="6"/>
    </row>
    <row r="679" spans="17:32">
      <c r="Q679" s="8"/>
      <c r="R679" s="13"/>
      <c r="S679" s="8"/>
      <c r="AF679" s="6"/>
    </row>
    <row r="680" spans="17:32">
      <c r="Q680" s="8"/>
      <c r="R680" s="13"/>
      <c r="S680" s="8"/>
      <c r="AF680" s="6"/>
    </row>
    <row r="681" spans="17:32">
      <c r="Q681" s="8"/>
      <c r="R681" s="13"/>
      <c r="S681" s="8"/>
      <c r="AF681" s="6"/>
    </row>
    <row r="682" spans="17:32">
      <c r="Q682" s="8"/>
      <c r="R682" s="13"/>
      <c r="S682" s="8"/>
      <c r="AF682" s="6"/>
    </row>
    <row r="683" spans="17:32">
      <c r="Q683" s="8"/>
      <c r="R683" s="13"/>
      <c r="S683" s="8"/>
      <c r="AF683" s="6"/>
    </row>
    <row r="684" spans="17:32">
      <c r="Q684" s="8"/>
      <c r="R684" s="13"/>
      <c r="S684" s="8"/>
      <c r="AF684" s="6"/>
    </row>
    <row r="685" spans="17:32">
      <c r="Q685" s="8"/>
      <c r="R685" s="13"/>
      <c r="S685" s="8"/>
      <c r="AF685" s="6"/>
    </row>
    <row r="686" spans="17:32">
      <c r="Q686" s="8"/>
      <c r="R686" s="13"/>
      <c r="S686" s="8"/>
      <c r="AF686" s="6"/>
    </row>
    <row r="687" spans="17:32">
      <c r="Q687" s="8"/>
      <c r="R687" s="13"/>
      <c r="S687" s="8"/>
      <c r="AF687" s="6"/>
    </row>
    <row r="688" spans="17:32">
      <c r="Q688" s="8"/>
      <c r="R688" s="13"/>
      <c r="S688" s="8"/>
      <c r="AF688" s="6"/>
    </row>
    <row r="689" spans="1:32">
      <c r="Q689" s="8"/>
      <c r="R689" s="13"/>
      <c r="S689" s="8"/>
      <c r="AF689" s="6"/>
    </row>
    <row r="690" spans="1:32">
      <c r="Q690" s="8"/>
      <c r="R690" s="13"/>
      <c r="S690" s="8"/>
      <c r="AF690" s="6"/>
    </row>
    <row r="691" spans="1:32">
      <c r="R691" s="13"/>
    </row>
    <row r="692" spans="1:32">
      <c r="R692" s="13"/>
    </row>
    <row r="695" spans="1:32" ht="15">
      <c r="A695" s="165"/>
      <c r="B695" s="165"/>
      <c r="C695" s="165"/>
      <c r="D695" s="165"/>
      <c r="N695" s="165"/>
      <c r="O695" s="762"/>
      <c r="T695" s="165"/>
      <c r="U695" s="165"/>
      <c r="V695" s="165"/>
      <c r="W695" s="165"/>
      <c r="X695" s="165"/>
      <c r="Y695" s="165"/>
      <c r="Z695" s="165"/>
      <c r="AA695" s="165"/>
      <c r="AB695" s="165"/>
      <c r="AC695" s="162"/>
      <c r="AD695" s="165"/>
      <c r="AE695" s="165"/>
      <c r="AF695" s="165"/>
    </row>
    <row r="696" spans="1:32" ht="15">
      <c r="A696" s="165"/>
      <c r="B696" s="165"/>
      <c r="C696" s="165"/>
      <c r="D696" s="165"/>
      <c r="N696" s="165"/>
      <c r="O696" s="762"/>
      <c r="T696" s="165"/>
      <c r="U696" s="165"/>
      <c r="V696" s="165"/>
      <c r="W696" s="165"/>
      <c r="X696" s="165"/>
      <c r="Y696" s="165"/>
      <c r="Z696" s="165"/>
      <c r="AA696" s="165"/>
      <c r="AB696" s="165"/>
      <c r="AC696" s="162"/>
      <c r="AD696" s="165"/>
      <c r="AE696" s="165"/>
      <c r="AF696" s="165"/>
    </row>
    <row r="697" spans="1:32" ht="15">
      <c r="A697" s="165"/>
      <c r="B697" s="165"/>
      <c r="C697" s="165"/>
      <c r="D697" s="165"/>
      <c r="N697" s="165"/>
      <c r="O697" s="762"/>
      <c r="R697" s="165"/>
      <c r="T697" s="165"/>
      <c r="U697" s="165"/>
      <c r="V697" s="165"/>
      <c r="W697" s="165"/>
      <c r="X697" s="165"/>
      <c r="Y697" s="165"/>
      <c r="Z697" s="165"/>
      <c r="AA697" s="165"/>
      <c r="AB697" s="165"/>
      <c r="AC697" s="162"/>
      <c r="AD697" s="165"/>
      <c r="AE697" s="165"/>
      <c r="AF697" s="165"/>
    </row>
    <row r="698" spans="1:32" ht="15">
      <c r="A698" s="165"/>
      <c r="B698" s="165"/>
      <c r="C698" s="165"/>
      <c r="D698" s="165"/>
      <c r="N698" s="165"/>
      <c r="O698" s="762"/>
      <c r="R698" s="165"/>
      <c r="T698" s="165"/>
      <c r="U698" s="165"/>
      <c r="V698" s="165"/>
      <c r="W698" s="165"/>
      <c r="X698" s="165"/>
      <c r="Y698" s="165"/>
      <c r="Z698" s="165"/>
      <c r="AA698" s="165"/>
      <c r="AB698" s="165"/>
      <c r="AC698" s="162"/>
      <c r="AD698" s="165"/>
      <c r="AE698" s="165"/>
      <c r="AF698" s="165"/>
    </row>
    <row r="699" spans="1:32" ht="15">
      <c r="A699" s="165"/>
      <c r="B699" s="165"/>
      <c r="C699" s="165"/>
      <c r="D699" s="165"/>
      <c r="N699" s="165"/>
      <c r="O699" s="762"/>
      <c r="R699" s="165"/>
      <c r="T699" s="165"/>
      <c r="U699" s="165"/>
      <c r="V699" s="165"/>
      <c r="W699" s="165"/>
      <c r="X699" s="165"/>
      <c r="Y699" s="165"/>
      <c r="Z699" s="165"/>
      <c r="AA699" s="165"/>
      <c r="AB699" s="165"/>
      <c r="AC699" s="162"/>
      <c r="AD699" s="165"/>
      <c r="AE699" s="165"/>
      <c r="AF699" s="165"/>
    </row>
    <row r="700" spans="1:32" ht="15">
      <c r="A700" s="165"/>
      <c r="B700" s="165"/>
      <c r="C700" s="165"/>
      <c r="D700" s="165"/>
      <c r="N700" s="165"/>
      <c r="O700" s="762"/>
      <c r="R700" s="165"/>
      <c r="T700" s="165"/>
      <c r="U700" s="165"/>
      <c r="V700" s="165"/>
      <c r="W700" s="165"/>
      <c r="X700" s="165"/>
      <c r="Y700" s="165"/>
      <c r="Z700" s="165"/>
      <c r="AA700" s="165"/>
      <c r="AB700" s="165"/>
      <c r="AC700" s="162"/>
      <c r="AD700" s="165"/>
      <c r="AE700" s="165"/>
      <c r="AF700" s="165"/>
    </row>
    <row r="701" spans="1:32" ht="15">
      <c r="A701" s="165"/>
      <c r="B701" s="165"/>
      <c r="C701" s="165"/>
      <c r="D701" s="165"/>
      <c r="N701" s="165"/>
      <c r="O701" s="762"/>
      <c r="R701" s="165"/>
      <c r="T701" s="165"/>
      <c r="U701" s="165"/>
      <c r="V701" s="165"/>
      <c r="W701" s="165"/>
      <c r="X701" s="165"/>
      <c r="Y701" s="165"/>
      <c r="Z701" s="165"/>
      <c r="AA701" s="165"/>
      <c r="AB701" s="165"/>
      <c r="AC701" s="162"/>
      <c r="AD701" s="165"/>
      <c r="AE701" s="165"/>
      <c r="AF701" s="165"/>
    </row>
    <row r="702" spans="1:32" ht="15">
      <c r="A702" s="165"/>
      <c r="B702" s="165"/>
      <c r="C702" s="165"/>
      <c r="D702" s="165"/>
      <c r="N702" s="165"/>
      <c r="O702" s="762"/>
      <c r="R702" s="165"/>
      <c r="T702" s="165"/>
      <c r="U702" s="165"/>
      <c r="V702" s="165"/>
      <c r="W702" s="165"/>
      <c r="X702" s="165"/>
      <c r="Y702" s="165"/>
      <c r="Z702" s="165"/>
      <c r="AA702" s="165"/>
      <c r="AB702" s="165"/>
      <c r="AC702" s="162"/>
      <c r="AD702" s="165"/>
      <c r="AE702" s="165"/>
      <c r="AF702" s="165"/>
    </row>
    <row r="703" spans="1:32" ht="15">
      <c r="A703" s="165"/>
      <c r="B703" s="165"/>
      <c r="C703" s="165"/>
      <c r="D703" s="165"/>
      <c r="N703" s="165"/>
      <c r="O703" s="762"/>
      <c r="R703" s="165"/>
      <c r="T703" s="165"/>
      <c r="U703" s="165"/>
      <c r="V703" s="165"/>
      <c r="W703" s="165"/>
      <c r="X703" s="165"/>
      <c r="Y703" s="165"/>
      <c r="Z703" s="165"/>
      <c r="AA703" s="165"/>
      <c r="AB703" s="165"/>
      <c r="AC703" s="162"/>
      <c r="AD703" s="165"/>
      <c r="AE703" s="165"/>
      <c r="AF703" s="165"/>
    </row>
    <row r="704" spans="1:32" ht="15">
      <c r="A704" s="165"/>
      <c r="B704" s="165"/>
      <c r="C704" s="165"/>
      <c r="D704" s="165"/>
      <c r="N704" s="165"/>
      <c r="O704" s="762"/>
      <c r="R704" s="165"/>
      <c r="T704" s="165"/>
      <c r="U704" s="165"/>
      <c r="V704" s="165"/>
      <c r="W704" s="165"/>
      <c r="X704" s="165"/>
      <c r="Y704" s="165"/>
      <c r="Z704" s="165"/>
      <c r="AA704" s="165"/>
      <c r="AB704" s="165"/>
      <c r="AC704" s="162"/>
      <c r="AD704" s="165"/>
      <c r="AE704" s="165"/>
      <c r="AF704" s="165"/>
    </row>
    <row r="705" spans="1:32" ht="15">
      <c r="A705" s="165"/>
      <c r="B705" s="165"/>
      <c r="C705" s="165"/>
      <c r="D705" s="165"/>
      <c r="N705" s="165"/>
      <c r="O705" s="762"/>
      <c r="R705" s="165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2"/>
      <c r="AD705" s="165"/>
      <c r="AE705" s="165"/>
      <c r="AF705" s="165"/>
    </row>
    <row r="706" spans="1:32" ht="15">
      <c r="A706" s="165"/>
      <c r="B706" s="165"/>
      <c r="C706" s="165"/>
      <c r="D706" s="165"/>
      <c r="N706" s="165"/>
      <c r="O706" s="762"/>
      <c r="R706" s="165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2"/>
      <c r="AD706" s="165"/>
      <c r="AE706" s="165"/>
      <c r="AF706" s="165"/>
    </row>
    <row r="707" spans="1:32">
      <c r="R707" s="165"/>
    </row>
    <row r="708" spans="1:32">
      <c r="R708" s="165"/>
    </row>
  </sheetData>
  <autoFilter ref="A4:CL350"/>
  <mergeCells count="4">
    <mergeCell ref="B1:Q1"/>
    <mergeCell ref="B2:Q2"/>
    <mergeCell ref="A323:B323"/>
    <mergeCell ref="A324:B324"/>
  </mergeCells>
  <pageMargins left="0.7" right="0.7" top="0.75" bottom="0.75" header="0.3" footer="0.3"/>
  <pageSetup orientation="portrait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O719"/>
  <sheetViews>
    <sheetView topLeftCell="A52" workbookViewId="0">
      <pane xSplit="5" topLeftCell="F1" activePane="topRight" state="frozen"/>
      <selection activeCell="A4" sqref="A4"/>
      <selection pane="topRight" activeCell="F60" sqref="F60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16.140625" style="162" customWidth="1"/>
    <col min="5" max="5" width="29.7109375" style="331" customWidth="1"/>
    <col min="6" max="6" width="21.85546875" style="331" customWidth="1"/>
    <col min="7" max="7" width="17.85546875" style="165" bestFit="1" customWidth="1"/>
    <col min="8" max="8" width="14.5703125" style="165" customWidth="1"/>
    <col min="9" max="9" width="17.85546875" style="165" bestFit="1" customWidth="1"/>
    <col min="10" max="10" width="7" style="165" customWidth="1"/>
    <col min="11" max="11" width="7.140625" style="165" customWidth="1"/>
    <col min="12" max="12" width="8.42578125" style="165" customWidth="1"/>
    <col min="13" max="13" width="11.5703125" style="165" customWidth="1"/>
    <col min="14" max="14" width="35.28515625" style="165" customWidth="1"/>
    <col min="15" max="15" width="21.140625" style="172" customWidth="1"/>
    <col min="16" max="16" width="14.5703125" style="164" customWidth="1"/>
    <col min="17" max="17" width="14.28515625" style="164" customWidth="1"/>
    <col min="18" max="18" width="19.140625" style="165" customWidth="1"/>
    <col min="19" max="19" width="24.7109375" style="45" customWidth="1"/>
    <col min="20" max="20" width="33.140625" style="165" customWidth="1"/>
    <col min="21" max="24" width="16.85546875" style="172" customWidth="1"/>
    <col min="25" max="26" width="13.7109375" style="5" customWidth="1"/>
    <col min="27" max="27" width="42.42578125" style="7" customWidth="1"/>
    <col min="28" max="29" width="57.42578125" style="6" customWidth="1"/>
    <col min="30" max="31" width="75.7109375" style="6" customWidth="1"/>
    <col min="32" max="32" width="24" style="7" customWidth="1"/>
    <col min="33" max="33" width="20" style="6" customWidth="1"/>
    <col min="34" max="34" width="51.85546875" style="6" bestFit="1" customWidth="1"/>
    <col min="35" max="35" width="53.42578125" style="172" customWidth="1"/>
    <col min="36" max="36" width="20.28515625" style="165" customWidth="1"/>
    <col min="37" max="16384" width="9.140625" style="165"/>
  </cols>
  <sheetData>
    <row r="1" spans="1:36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1436"/>
      <c r="S1" s="2" t="s">
        <v>1</v>
      </c>
      <c r="T1" s="3" t="s">
        <v>2</v>
      </c>
      <c r="U1" s="4" t="s">
        <v>3</v>
      </c>
      <c r="V1" s="4"/>
      <c r="W1" s="4"/>
      <c r="X1" s="4"/>
      <c r="Y1" s="5"/>
      <c r="Z1" s="5"/>
      <c r="AA1" s="6"/>
      <c r="AB1" s="6"/>
      <c r="AC1" s="6"/>
      <c r="AD1" s="6"/>
      <c r="AE1" s="6"/>
      <c r="AF1" s="7"/>
      <c r="AG1" s="6"/>
      <c r="AH1" s="6"/>
      <c r="AI1" s="6"/>
    </row>
    <row r="2" spans="1:36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7"/>
      <c r="Q2" s="1437"/>
      <c r="R2" s="1438"/>
      <c r="S2" s="9">
        <v>38231</v>
      </c>
      <c r="T2" s="10" t="str">
        <f>DATEDIF(S2,U2,"Y") &amp; " NĂM " &amp;DATEDIF(S2,U2,"YM") &amp; " THÁNG " &amp; DATEDIF(S2,U2, "MD") &amp; " NGÀY "</f>
        <v xml:space="preserve">4 NĂM 3 THÁNG 30 NGÀY </v>
      </c>
      <c r="U2" s="11">
        <v>39813</v>
      </c>
      <c r="V2" s="11"/>
      <c r="W2" s="11"/>
      <c r="X2" s="11"/>
      <c r="Y2" s="5"/>
      <c r="Z2" s="5"/>
      <c r="AA2" s="6"/>
      <c r="AB2" s="6"/>
      <c r="AC2" s="6"/>
      <c r="AD2" s="6"/>
      <c r="AE2" s="6"/>
      <c r="AF2" s="7"/>
      <c r="AG2" s="6"/>
      <c r="AH2" s="6"/>
      <c r="AI2" s="6"/>
    </row>
    <row r="3" spans="1:36" s="8" customFormat="1" ht="10.5" customHeight="1">
      <c r="A3" s="7"/>
      <c r="B3" s="12"/>
      <c r="C3" s="7"/>
      <c r="D3" s="7"/>
      <c r="E3" s="789"/>
      <c r="F3" s="789"/>
      <c r="G3" s="7"/>
      <c r="H3" s="7"/>
      <c r="I3" s="7"/>
      <c r="J3" s="7"/>
      <c r="K3" s="7"/>
      <c r="L3" s="7"/>
      <c r="M3" s="7" t="s">
        <v>5</v>
      </c>
      <c r="N3" s="7"/>
      <c r="O3" s="6"/>
      <c r="P3" s="5"/>
      <c r="Q3" s="5"/>
      <c r="S3" s="13"/>
      <c r="U3" s="6"/>
      <c r="V3" s="6"/>
      <c r="W3" s="6"/>
      <c r="X3" s="6"/>
      <c r="Y3" s="5"/>
      <c r="Z3" s="5"/>
      <c r="AA3" s="6"/>
      <c r="AB3" s="6"/>
      <c r="AC3" s="6"/>
      <c r="AD3" s="6"/>
      <c r="AE3" s="6"/>
      <c r="AF3" s="7"/>
      <c r="AG3" s="6"/>
      <c r="AH3" s="6"/>
      <c r="AI3" s="6"/>
    </row>
    <row r="4" spans="1:36" s="24" customFormat="1" ht="76.5" customHeight="1">
      <c r="A4" s="14" t="s">
        <v>6</v>
      </c>
      <c r="B4" s="14" t="s">
        <v>6</v>
      </c>
      <c r="C4" s="15" t="s">
        <v>7</v>
      </c>
      <c r="D4" s="15" t="s">
        <v>4291</v>
      </c>
      <c r="E4" s="317" t="s">
        <v>8</v>
      </c>
      <c r="F4" s="317" t="s">
        <v>5085</v>
      </c>
      <c r="G4" s="15" t="s">
        <v>498</v>
      </c>
      <c r="H4" s="15" t="s">
        <v>2576</v>
      </c>
      <c r="I4" s="15"/>
      <c r="J4" s="16" t="s">
        <v>9</v>
      </c>
      <c r="K4" s="16"/>
      <c r="L4" s="17" t="s">
        <v>10</v>
      </c>
      <c r="M4" s="17" t="s">
        <v>11</v>
      </c>
      <c r="N4" s="17" t="s">
        <v>12</v>
      </c>
      <c r="O4" s="17" t="s">
        <v>13</v>
      </c>
      <c r="P4" s="18" t="s">
        <v>14</v>
      </c>
      <c r="Q4" s="18" t="s">
        <v>15</v>
      </c>
      <c r="R4" s="15" t="s">
        <v>16</v>
      </c>
      <c r="S4" s="15" t="s">
        <v>17</v>
      </c>
      <c r="T4" s="19" t="s">
        <v>18</v>
      </c>
      <c r="U4" s="20" t="s">
        <v>19</v>
      </c>
      <c r="V4" s="20" t="s">
        <v>2465</v>
      </c>
      <c r="W4" s="20"/>
      <c r="X4" s="20" t="s">
        <v>2646</v>
      </c>
      <c r="Y4" s="21" t="s">
        <v>20</v>
      </c>
      <c r="Z4" s="21"/>
      <c r="AA4" s="20" t="s">
        <v>21</v>
      </c>
      <c r="AB4" s="20" t="s">
        <v>22</v>
      </c>
      <c r="AC4" s="1236"/>
      <c r="AD4" s="22" t="s">
        <v>23</v>
      </c>
      <c r="AE4" s="22" t="s">
        <v>24</v>
      </c>
      <c r="AF4" s="22" t="s">
        <v>25</v>
      </c>
      <c r="AG4" s="23" t="s">
        <v>26</v>
      </c>
      <c r="AH4" s="23" t="s">
        <v>27</v>
      </c>
      <c r="AI4" s="20" t="s">
        <v>28</v>
      </c>
      <c r="AJ4" s="24" t="s">
        <v>29</v>
      </c>
    </row>
    <row r="5" spans="1:36" s="36" customFormat="1" ht="18" customHeight="1">
      <c r="A5" s="25">
        <f>IF(C5=0,"",SUBTOTAL(3,C$5:C5))</f>
        <v>1</v>
      </c>
      <c r="B5" s="343">
        <v>1</v>
      </c>
      <c r="C5" s="25" t="s">
        <v>30</v>
      </c>
      <c r="D5" s="25" t="str">
        <f>VLOOKUP(C5,Sheet4!$A$1:$B$300,2,0)</f>
        <v>9213003755</v>
      </c>
      <c r="E5" s="63" t="s">
        <v>31</v>
      </c>
      <c r="F5" s="63" t="str">
        <f>VLOOKUP(D5,'BHXH 4-2026'!$D$11:$F$327,3,0)</f>
        <v>DN4929213003755</v>
      </c>
      <c r="G5" s="774">
        <f>VLOOKUP(C5,'chuyển xếp 2024'!$C$5:$W$328,17,0)</f>
        <v>26000000</v>
      </c>
      <c r="H5" s="774">
        <f>VLOOKUP(C5,'chuyển xếp 2024'!$C$5:$W$328,19,0)</f>
        <v>0</v>
      </c>
      <c r="I5" s="774">
        <f>+G5+H5</f>
        <v>26000000</v>
      </c>
      <c r="J5" s="63" t="s">
        <v>32</v>
      </c>
      <c r="K5" s="63">
        <f>IF(J5="nữ",0,1)</f>
        <v>1</v>
      </c>
      <c r="L5" s="63" t="s">
        <v>33</v>
      </c>
      <c r="M5" s="63" t="s">
        <v>34</v>
      </c>
      <c r="N5" s="63" t="s">
        <v>35</v>
      </c>
      <c r="O5" s="853"/>
      <c r="P5" s="106">
        <v>31483</v>
      </c>
      <c r="Q5" s="107">
        <v>41379</v>
      </c>
      <c r="R5" s="56" t="s">
        <v>36</v>
      </c>
      <c r="S5" s="56" t="s">
        <v>37</v>
      </c>
      <c r="T5" s="56" t="str">
        <f t="shared" ref="T5:T87" ca="1" si="0">DATEDIF(Q5,TODAY(),"Y") &amp; " NĂM " &amp;DATEDIF(Q5,TODAY(),"YM") &amp; " THÁNG " &amp; DATEDIF(Q5,TODAY(), "MD") &amp; " NGÀY "</f>
        <v xml:space="preserve">13 NĂM 4 THÁNG 4 NGÀY </v>
      </c>
      <c r="U5" s="80" t="s">
        <v>38</v>
      </c>
      <c r="V5" s="80" t="str">
        <f>VLOOKUP(C5,Sheet5!$B$2:$G$253,6,0)</f>
        <v>092086007417</v>
      </c>
      <c r="W5" s="80" t="e">
        <f>VLOOKUP(C5,'Trang tính1'!$A$2:$N$281,5,0)</f>
        <v>#N/A</v>
      </c>
      <c r="X5" s="80" t="e">
        <f>EXACT(V5,W5)</f>
        <v>#N/A</v>
      </c>
      <c r="Y5" s="75">
        <v>44743</v>
      </c>
      <c r="Z5" s="75"/>
      <c r="AA5" s="46" t="s">
        <v>232</v>
      </c>
      <c r="AB5" s="108" t="s">
        <v>39</v>
      </c>
      <c r="AC5" s="108"/>
      <c r="AD5" s="108" t="s">
        <v>40</v>
      </c>
      <c r="AE5" s="108" t="s">
        <v>41</v>
      </c>
      <c r="AF5" s="75"/>
      <c r="AG5" s="56" t="s">
        <v>42</v>
      </c>
      <c r="AH5" s="56" t="s">
        <v>43</v>
      </c>
      <c r="AI5" s="56"/>
      <c r="AJ5" s="36">
        <f t="shared" ref="AJ5:AJ83" ca="1" si="1">DATEDIF(P5,TODAY(),"y")</f>
        <v>40</v>
      </c>
    </row>
    <row r="6" spans="1:36" s="36" customFormat="1" ht="32.25" customHeight="1">
      <c r="A6" s="25">
        <f>IF(C6=0,"",SUBTOTAL(3,C$5:C6))</f>
        <v>2</v>
      </c>
      <c r="B6" s="343">
        <v>2</v>
      </c>
      <c r="C6" s="25" t="s">
        <v>44</v>
      </c>
      <c r="D6" s="25" t="str">
        <f>VLOOKUP(C6,Sheet4!$A$1:$B$300,2,0)</f>
        <v>5496032611</v>
      </c>
      <c r="E6" s="63" t="s">
        <v>45</v>
      </c>
      <c r="F6" s="63" t="str">
        <f>VLOOKUP(D6,'BHXH 4-2026'!$D$11:$F$327,3,0)</f>
        <v>DN4925496032611</v>
      </c>
      <c r="G6" s="774">
        <f>VLOOKUP(C6,'chuyển xếp 2024'!$C$5:$W$328,17,0)</f>
        <v>23000000</v>
      </c>
      <c r="H6" s="774">
        <f>VLOOKUP(C6,'chuyển xếp 2024'!$C$5:$W$328,19,0)</f>
        <v>0</v>
      </c>
      <c r="I6" s="774">
        <f t="shared" ref="I6:I69" si="2">+G6+H6</f>
        <v>23000000</v>
      </c>
      <c r="J6" s="63" t="s">
        <v>32</v>
      </c>
      <c r="K6" s="63">
        <f t="shared" ref="K6:K72" si="3">IF(J6="nữ",0,1)</f>
        <v>1</v>
      </c>
      <c r="L6" s="63" t="s">
        <v>33</v>
      </c>
      <c r="M6" s="63" t="s">
        <v>34</v>
      </c>
      <c r="N6" s="854" t="s">
        <v>4292</v>
      </c>
      <c r="O6" s="56"/>
      <c r="P6" s="106">
        <v>26344</v>
      </c>
      <c r="Q6" s="107">
        <v>34243</v>
      </c>
      <c r="R6" s="56" t="s">
        <v>36</v>
      </c>
      <c r="S6" s="56"/>
      <c r="T6" s="56" t="str">
        <f t="shared" ca="1" si="0"/>
        <v xml:space="preserve">32 NĂM 10 THÁNG 18 NGÀY </v>
      </c>
      <c r="U6" s="80" t="s">
        <v>47</v>
      </c>
      <c r="V6" s="80" t="str">
        <f>VLOOKUP(C6,Sheet5!$B$2:$G$253,6,0)</f>
        <v>034072016055</v>
      </c>
      <c r="W6" s="80" t="e">
        <f>VLOOKUP(C6,'Trang tính1'!$A$2:$N$281,5,0)</f>
        <v>#N/A</v>
      </c>
      <c r="X6" s="80" t="e">
        <f t="shared" ref="X6:X69" si="4">EXACT(V6,W6)</f>
        <v>#N/A</v>
      </c>
      <c r="Y6" s="75">
        <v>44522</v>
      </c>
      <c r="Z6" s="75"/>
      <c r="AA6" s="46" t="s">
        <v>232</v>
      </c>
      <c r="AB6" s="108" t="s">
        <v>48</v>
      </c>
      <c r="AC6" s="108"/>
      <c r="AD6" s="108" t="s">
        <v>49</v>
      </c>
      <c r="AE6" s="108" t="s">
        <v>49</v>
      </c>
      <c r="AF6" s="75"/>
      <c r="AG6" s="56" t="s">
        <v>50</v>
      </c>
      <c r="AH6" s="56" t="s">
        <v>51</v>
      </c>
      <c r="AI6" s="56"/>
      <c r="AJ6" s="36">
        <f t="shared" ca="1" si="1"/>
        <v>54</v>
      </c>
    </row>
    <row r="7" spans="1:36" s="36" customFormat="1" ht="18" customHeight="1">
      <c r="A7" s="25">
        <f>IF(C7=0,"",SUBTOTAL(3,C$5:C7))</f>
        <v>3</v>
      </c>
      <c r="B7" s="343">
        <v>3</v>
      </c>
      <c r="C7" s="25" t="s">
        <v>132</v>
      </c>
      <c r="D7" s="25" t="str">
        <f>VLOOKUP(C7,Sheet4!$A$1:$B$300,2,0)</f>
        <v>5402005143</v>
      </c>
      <c r="E7" s="63" t="s">
        <v>133</v>
      </c>
      <c r="F7" s="63" t="str">
        <f>VLOOKUP(D7,'BHXH 4-2026'!$D$11:$F$327,3,0)</f>
        <v>DN4925402005143</v>
      </c>
      <c r="G7" s="774">
        <f>VLOOKUP(C7,'chuyển xếp 2024'!$C$5:$W$328,17,0)</f>
        <v>21850000</v>
      </c>
      <c r="H7" s="774"/>
      <c r="I7" s="774">
        <f t="shared" si="2"/>
        <v>21850000</v>
      </c>
      <c r="J7" s="63" t="s">
        <v>32</v>
      </c>
      <c r="K7" s="63">
        <f t="shared" si="3"/>
        <v>1</v>
      </c>
      <c r="L7" s="63" t="s">
        <v>33</v>
      </c>
      <c r="M7" s="63" t="s">
        <v>134</v>
      </c>
      <c r="N7" s="63" t="s">
        <v>3588</v>
      </c>
      <c r="O7" s="56" t="s">
        <v>1848</v>
      </c>
      <c r="P7" s="106">
        <v>28775</v>
      </c>
      <c r="Q7" s="107">
        <v>37104</v>
      </c>
      <c r="R7" s="56" t="s">
        <v>36</v>
      </c>
      <c r="S7" s="56" t="s">
        <v>137</v>
      </c>
      <c r="T7" s="56" t="str">
        <f t="shared" ca="1" si="0"/>
        <v xml:space="preserve">25 NĂM 0 THÁNG 18 NGÀY </v>
      </c>
      <c r="U7" s="80" t="s">
        <v>138</v>
      </c>
      <c r="V7" s="80" t="str">
        <f>VLOOKUP(C7,Sheet5!$B$2:$G$253,6,0)</f>
        <v>089078019969</v>
      </c>
      <c r="W7" s="80">
        <f>VLOOKUP(C7,'Trang tính1'!$A$2:$N$281,5,0)</f>
        <v>0</v>
      </c>
      <c r="X7" s="80" t="b">
        <f t="shared" si="4"/>
        <v>0</v>
      </c>
      <c r="Y7" s="75"/>
      <c r="Z7" s="75"/>
      <c r="AA7" s="46" t="s">
        <v>232</v>
      </c>
      <c r="AB7" s="108" t="s">
        <v>139</v>
      </c>
      <c r="AC7" s="108"/>
      <c r="AD7" s="46" t="s">
        <v>140</v>
      </c>
      <c r="AE7" s="46" t="s">
        <v>141</v>
      </c>
      <c r="AF7" s="332" t="s">
        <v>142</v>
      </c>
      <c r="AG7" s="56" t="s">
        <v>50</v>
      </c>
      <c r="AH7" s="56" t="s">
        <v>143</v>
      </c>
      <c r="AI7" s="56" t="s">
        <v>73</v>
      </c>
      <c r="AJ7" s="36">
        <f t="shared" ca="1" si="1"/>
        <v>47</v>
      </c>
    </row>
    <row r="8" spans="1:36" s="36" customFormat="1">
      <c r="A8" s="25">
        <f>IF(C8=0,"",SUBTOTAL(3,C$5:C8))</f>
        <v>4</v>
      </c>
      <c r="B8" s="343">
        <v>4</v>
      </c>
      <c r="C8" s="86" t="s">
        <v>662</v>
      </c>
      <c r="D8" s="25" t="str">
        <f>VLOOKUP(C8,Sheet4!$A$1:$B$300,2,0)</f>
        <v>6506006858</v>
      </c>
      <c r="E8" s="87" t="s">
        <v>663</v>
      </c>
      <c r="F8" s="63" t="str">
        <f>VLOOKUP(D8,'BHXH 4-2026'!$D$11:$F$327,3,0)</f>
        <v>DN4926506006858</v>
      </c>
      <c r="G8" s="774">
        <f>VLOOKUP(C8,'chuyển xếp 2024'!$C$5:$W$328,17,0)</f>
        <v>21850000</v>
      </c>
      <c r="H8" s="774"/>
      <c r="I8" s="774">
        <f t="shared" si="2"/>
        <v>21850000</v>
      </c>
      <c r="J8" s="87" t="s">
        <v>32</v>
      </c>
      <c r="K8" s="63">
        <f t="shared" si="3"/>
        <v>1</v>
      </c>
      <c r="L8" s="63" t="s">
        <v>33</v>
      </c>
      <c r="M8" s="63" t="s">
        <v>34</v>
      </c>
      <c r="N8" s="63" t="s">
        <v>3588</v>
      </c>
      <c r="O8" s="46" t="s">
        <v>386</v>
      </c>
      <c r="P8" s="106">
        <v>29335</v>
      </c>
      <c r="Q8" s="107">
        <v>39052</v>
      </c>
      <c r="R8" s="625" t="s">
        <v>36</v>
      </c>
      <c r="S8" s="56" t="s">
        <v>665</v>
      </c>
      <c r="T8" s="56" t="str">
        <f t="shared" ca="1" si="0"/>
        <v xml:space="preserve">19 NĂM 8 THÁNG 18 NGÀY </v>
      </c>
      <c r="U8" s="523">
        <v>212021584</v>
      </c>
      <c r="V8" s="80" t="str">
        <f>VLOOKUP(C8,Sheet5!$B$2:$G$253,6,0)</f>
        <v>051080007405</v>
      </c>
      <c r="W8" s="80">
        <f>VLOOKUP(C8,'Trang tính1'!$A$2:$N$281,5,0)</f>
        <v>0</v>
      </c>
      <c r="X8" s="80" t="b">
        <f t="shared" si="4"/>
        <v>0</v>
      </c>
      <c r="Y8" s="75">
        <v>40938</v>
      </c>
      <c r="Z8" s="75"/>
      <c r="AA8" s="46" t="s">
        <v>232</v>
      </c>
      <c r="AB8" s="108" t="s">
        <v>666</v>
      </c>
      <c r="AC8" s="108"/>
      <c r="AD8" s="46" t="s">
        <v>667</v>
      </c>
      <c r="AE8" s="46"/>
      <c r="AF8" s="66"/>
      <c r="AG8" s="625" t="s">
        <v>50</v>
      </c>
      <c r="AH8" s="625" t="s">
        <v>72</v>
      </c>
      <c r="AI8" s="56" t="s">
        <v>510</v>
      </c>
      <c r="AJ8" s="36">
        <f t="shared" ca="1" si="1"/>
        <v>46</v>
      </c>
    </row>
    <row r="9" spans="1:36" s="1250" customFormat="1">
      <c r="A9" s="1237">
        <f>IF(C9=0,"",SUBTOTAL(3,C$5:C9))</f>
        <v>5</v>
      </c>
      <c r="B9" s="1237">
        <v>5</v>
      </c>
      <c r="C9" s="1238" t="s">
        <v>293</v>
      </c>
      <c r="D9" s="1237" t="str">
        <f>VLOOKUP(C9,Sheet4!$A$1:$B$300,2,0)</f>
        <v>8616014612</v>
      </c>
      <c r="E9" s="1239" t="s">
        <v>294</v>
      </c>
      <c r="F9" s="1240" t="str">
        <f>VLOOKUP(D9,'BHXH 4-2026'!$D$11:$F$327,3,0)</f>
        <v>DN4928616014612</v>
      </c>
      <c r="G9" s="1241">
        <f>VLOOKUP(C9,'chuyển xếp 2024'!$C$5:$W$328,17,0)</f>
        <v>6579000</v>
      </c>
      <c r="H9" s="1241">
        <f>VLOOKUP(C9,'chuyển xếp 2024'!$C$5:$W$328,19,0)</f>
        <v>0</v>
      </c>
      <c r="I9" s="1241">
        <f t="shared" si="2"/>
        <v>6579000</v>
      </c>
      <c r="J9" s="1239" t="s">
        <v>63</v>
      </c>
      <c r="K9" s="1240">
        <f t="shared" si="3"/>
        <v>0</v>
      </c>
      <c r="L9" s="1242" t="s">
        <v>33</v>
      </c>
      <c r="M9" s="1242" t="s">
        <v>34</v>
      </c>
      <c r="N9" s="1240" t="s">
        <v>4274</v>
      </c>
      <c r="O9" s="1242" t="s">
        <v>288</v>
      </c>
      <c r="P9" s="1243">
        <v>34643</v>
      </c>
      <c r="Q9" s="1244">
        <v>44713</v>
      </c>
      <c r="R9" s="1242" t="s">
        <v>36</v>
      </c>
      <c r="S9" s="1242" t="s">
        <v>295</v>
      </c>
      <c r="T9" s="1242" t="str">
        <f t="shared" ca="1" si="0"/>
        <v xml:space="preserve">4 NĂM 2 THÁNG 18 NGÀY </v>
      </c>
      <c r="U9" s="1245" t="s">
        <v>296</v>
      </c>
      <c r="V9" s="1246" t="str">
        <f>VLOOKUP(C9,Sheet5!$B$2:$G$253,6,0)</f>
        <v>087194013763</v>
      </c>
      <c r="W9" s="1246" t="str">
        <f>VLOOKUP(C9,'Trang tính1'!$A$2:$N$281,5,0)</f>
        <v>087194013763</v>
      </c>
      <c r="X9" s="1246" t="b">
        <f t="shared" si="4"/>
        <v>1</v>
      </c>
      <c r="Y9" s="1243">
        <v>40353</v>
      </c>
      <c r="Z9" s="1243"/>
      <c r="AA9" s="1239" t="s">
        <v>232</v>
      </c>
      <c r="AB9" s="1247" t="s">
        <v>297</v>
      </c>
      <c r="AC9" s="1247" t="str">
        <f>VLOOKUP(C9,'Trang tính1'!$A$2:$N$319,9,0)</f>
        <v>Ấp An Lợi, xã Tân Nhuận Đông, tỉnh Đồng Tháp</v>
      </c>
      <c r="AD9" s="1247" t="s">
        <v>297</v>
      </c>
      <c r="AE9" s="1239"/>
      <c r="AF9" s="1238" t="s">
        <v>298</v>
      </c>
      <c r="AG9" s="1248" t="s">
        <v>50</v>
      </c>
      <c r="AH9" s="1248" t="s">
        <v>299</v>
      </c>
      <c r="AI9" s="1242" t="s">
        <v>60</v>
      </c>
      <c r="AJ9" s="1249">
        <f t="shared" ca="1" si="1"/>
        <v>31</v>
      </c>
    </row>
    <row r="10" spans="1:36" s="36" customFormat="1" ht="18" customHeight="1">
      <c r="A10" s="25">
        <f>IF(C10=0,"",SUBTOTAL(3,C$5:C10))</f>
        <v>6</v>
      </c>
      <c r="B10" s="25">
        <v>1</v>
      </c>
      <c r="C10" s="25" t="s">
        <v>52</v>
      </c>
      <c r="D10" s="25" t="str">
        <f>VLOOKUP(C10,Sheet4!$A$1:$B$300,2,0)</f>
        <v>9212004554</v>
      </c>
      <c r="E10" s="63" t="s">
        <v>53</v>
      </c>
      <c r="F10" s="63" t="str">
        <f>VLOOKUP(D10,'BHXH 4-2026'!$D$11:$F$327,3,0)</f>
        <v>DN4929212004554</v>
      </c>
      <c r="G10" s="774">
        <f>VLOOKUP(C10,'chuyển xếp 2024'!$C$5:$W$328,17,0)</f>
        <v>7673000</v>
      </c>
      <c r="H10" s="774">
        <f>VLOOKUP(C10,'chuyển xếp 2024'!$C$5:$W$328,19,0)</f>
        <v>2365000</v>
      </c>
      <c r="I10" s="774">
        <f t="shared" si="2"/>
        <v>10038000</v>
      </c>
      <c r="J10" s="63" t="s">
        <v>32</v>
      </c>
      <c r="K10" s="63">
        <f t="shared" si="3"/>
        <v>1</v>
      </c>
      <c r="L10" s="63" t="s">
        <v>33</v>
      </c>
      <c r="M10" s="63" t="s">
        <v>34</v>
      </c>
      <c r="N10" s="63" t="s">
        <v>135</v>
      </c>
      <c r="O10" s="56" t="s">
        <v>1856</v>
      </c>
      <c r="P10" s="106">
        <v>32952</v>
      </c>
      <c r="Q10" s="107">
        <v>41609</v>
      </c>
      <c r="R10" s="56" t="s">
        <v>36</v>
      </c>
      <c r="S10" s="56" t="s">
        <v>54</v>
      </c>
      <c r="T10" s="56" t="str">
        <f t="shared" ca="1" si="0"/>
        <v xml:space="preserve">12 NĂM 8 THÁNG 18 NGÀY </v>
      </c>
      <c r="U10" s="80" t="s">
        <v>55</v>
      </c>
      <c r="V10" s="80" t="str">
        <f>VLOOKUP(C10,Sheet5!$B$2:$G$253,6,0)</f>
        <v>092090014793</v>
      </c>
      <c r="W10" s="80" t="str">
        <f>VLOOKUP(C10,'Trang tính1'!$A$2:$N$281,5,0)</f>
        <v>092090014793</v>
      </c>
      <c r="X10" s="80" t="b">
        <f t="shared" si="4"/>
        <v>1</v>
      </c>
      <c r="Y10" s="75"/>
      <c r="Z10" s="75"/>
      <c r="AA10" s="46" t="s">
        <v>232</v>
      </c>
      <c r="AB10" s="108" t="s">
        <v>56</v>
      </c>
      <c r="AC10" s="108" t="str">
        <f>VLOOKUP(C10,'Trang tính1'!$A$2:$N$319,9,0)</f>
        <v>228/74A Phạm Ngũ Lão, P. Cái Khế, TP. Cần Thơ</v>
      </c>
      <c r="AD10" s="46" t="s">
        <v>57</v>
      </c>
      <c r="AE10" s="46" t="s">
        <v>57</v>
      </c>
      <c r="AF10" s="47" t="s">
        <v>58</v>
      </c>
      <c r="AG10" s="56" t="s">
        <v>50</v>
      </c>
      <c r="AH10" s="56" t="s">
        <v>59</v>
      </c>
      <c r="AI10" s="56" t="s">
        <v>60</v>
      </c>
      <c r="AJ10" s="36">
        <f t="shared" ca="1" si="1"/>
        <v>36</v>
      </c>
    </row>
    <row r="11" spans="1:36" s="36" customFormat="1" ht="18" customHeight="1">
      <c r="A11" s="25">
        <f>IF(C11=0,"",SUBTOTAL(3,C$5:C11))</f>
        <v>7</v>
      </c>
      <c r="B11" s="25">
        <v>2</v>
      </c>
      <c r="C11" s="25" t="s">
        <v>61</v>
      </c>
      <c r="D11" s="25" t="str">
        <f>VLOOKUP(C11,Sheet4!$A$1:$B$300,2,0)</f>
        <v>9212004139</v>
      </c>
      <c r="E11" s="63" t="s">
        <v>62</v>
      </c>
      <c r="F11" s="63" t="str">
        <f>VLOOKUP(D11,'BHXH 4-2026'!$D$11:$F$327,3,0)</f>
        <v>DN4929212004139</v>
      </c>
      <c r="G11" s="774">
        <f>VLOOKUP(C11,'chuyển xếp 2024'!$C$5:$W$328,17,0)</f>
        <v>7673000</v>
      </c>
      <c r="H11" s="774">
        <f>VLOOKUP(C11,'chuyển xếp 2024'!$C$5:$W$328,19,0)</f>
        <v>1892000</v>
      </c>
      <c r="I11" s="697">
        <f t="shared" si="2"/>
        <v>9565000</v>
      </c>
      <c r="J11" s="63" t="s">
        <v>63</v>
      </c>
      <c r="K11" s="63">
        <f t="shared" si="3"/>
        <v>0</v>
      </c>
      <c r="L11" s="63" t="s">
        <v>33</v>
      </c>
      <c r="M11" s="63" t="s">
        <v>34</v>
      </c>
      <c r="N11" s="63" t="s">
        <v>64</v>
      </c>
      <c r="O11" s="56" t="s">
        <v>1856</v>
      </c>
      <c r="P11" s="106">
        <v>32616</v>
      </c>
      <c r="Q11" s="107">
        <v>40977</v>
      </c>
      <c r="R11" s="56" t="s">
        <v>36</v>
      </c>
      <c r="S11" s="56" t="s">
        <v>66</v>
      </c>
      <c r="T11" s="56" t="str">
        <f t="shared" ca="1" si="0"/>
        <v xml:space="preserve">14 NĂM 5 THÁNG 10 NGÀY </v>
      </c>
      <c r="U11" s="80" t="s">
        <v>67</v>
      </c>
      <c r="V11" s="80" t="str">
        <f>VLOOKUP(C11,Sheet5!$B$2:$G$253,6,0)</f>
        <v>094189000207</v>
      </c>
      <c r="W11" s="80" t="str">
        <f>VLOOKUP(C11,'Trang tính1'!$A$2:$N$281,5,0)</f>
        <v>094189000207</v>
      </c>
      <c r="X11" s="80" t="b">
        <f t="shared" si="4"/>
        <v>1</v>
      </c>
      <c r="Y11" s="75">
        <v>38540</v>
      </c>
      <c r="Z11" s="75"/>
      <c r="AA11" s="46" t="s">
        <v>232</v>
      </c>
      <c r="AB11" s="108" t="s">
        <v>69</v>
      </c>
      <c r="AC11" s="108" t="str">
        <f>VLOOKUP(C11,'Trang tính1'!$A$2:$N$319,9,0)</f>
        <v>63A Hẻm 3 đường Mậu Thân, Phường Ninh Kiều, TP.Cần Thơ</v>
      </c>
      <c r="AD11" s="46" t="s">
        <v>70</v>
      </c>
      <c r="AE11" s="46" t="s">
        <v>70</v>
      </c>
      <c r="AF11" s="332" t="s">
        <v>71</v>
      </c>
      <c r="AG11" s="56" t="s">
        <v>50</v>
      </c>
      <c r="AH11" s="56" t="s">
        <v>72</v>
      </c>
      <c r="AI11" s="56" t="s">
        <v>73</v>
      </c>
      <c r="AJ11" s="36">
        <f t="shared" ca="1" si="1"/>
        <v>37</v>
      </c>
    </row>
    <row r="12" spans="1:36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25" t="str">
        <f>VLOOKUP(C12,Sheet4!$A$1:$B$300,2,0)</f>
        <v>9221356007</v>
      </c>
      <c r="E12" s="67" t="s">
        <v>102</v>
      </c>
      <c r="F12" s="63" t="str">
        <f>VLOOKUP(D12,'BHXH 4-2026'!$D$11:$F$327,3,0)</f>
        <v>DN4929221356007</v>
      </c>
      <c r="G12" s="774">
        <f>VLOOKUP(C12,'chuyển xếp 2024'!$C$5:$W$328,17,0)</f>
        <v>7105000</v>
      </c>
      <c r="H12" s="774">
        <f>VLOOKUP(C12,'chuyển xếp 2024'!$C$5:$W$328,19,0)</f>
        <v>0</v>
      </c>
      <c r="I12" s="697">
        <f t="shared" si="2"/>
        <v>7105000</v>
      </c>
      <c r="J12" s="63" t="s">
        <v>63</v>
      </c>
      <c r="K12" s="63">
        <f t="shared" si="3"/>
        <v>0</v>
      </c>
      <c r="L12" s="63" t="s">
        <v>33</v>
      </c>
      <c r="M12" s="63" t="s">
        <v>34</v>
      </c>
      <c r="N12" s="63"/>
      <c r="O12" s="56" t="s">
        <v>1856</v>
      </c>
      <c r="P12" s="75">
        <v>34769</v>
      </c>
      <c r="Q12" s="75">
        <v>43282</v>
      </c>
      <c r="R12" s="56" t="s">
        <v>36</v>
      </c>
      <c r="S12" s="66" t="s">
        <v>103</v>
      </c>
      <c r="T12" s="56" t="str">
        <f t="shared" ca="1" si="0"/>
        <v xml:space="preserve">8 NĂM 1 THÁNG 18 NGÀY </v>
      </c>
      <c r="U12" s="523" t="s">
        <v>104</v>
      </c>
      <c r="V12" s="80" t="str">
        <f>VLOOKUP(C12,Sheet5!$B$2:$G$253,6,0)</f>
        <v>092195009932</v>
      </c>
      <c r="W12" s="80" t="str">
        <f>VLOOKUP(C12,'Trang tính1'!$A$2:$N$281,5,0)</f>
        <v>092195009932</v>
      </c>
      <c r="X12" s="80" t="b">
        <f t="shared" si="4"/>
        <v>1</v>
      </c>
      <c r="Y12" s="75">
        <v>41193</v>
      </c>
      <c r="Z12" s="75"/>
      <c r="AA12" s="46" t="s">
        <v>232</v>
      </c>
      <c r="AB12" s="108" t="s">
        <v>97</v>
      </c>
      <c r="AC12" s="108" t="str">
        <f>VLOOKUP(C12,'Trang tính1'!$A$2:$N$319,9,0)</f>
        <v>126 Lê Anh Xuân, P. Cái Khế, TP. Cần Thơ</v>
      </c>
      <c r="AD12" s="46" t="s">
        <v>105</v>
      </c>
      <c r="AE12" s="46" t="s">
        <v>105</v>
      </c>
      <c r="AF12" s="332" t="s">
        <v>106</v>
      </c>
      <c r="AG12" s="56" t="s">
        <v>50</v>
      </c>
      <c r="AH12" s="56" t="s">
        <v>107</v>
      </c>
      <c r="AI12" s="56" t="s">
        <v>60</v>
      </c>
      <c r="AJ12" s="36">
        <f t="shared" ca="1" si="1"/>
        <v>31</v>
      </c>
    </row>
    <row r="13" spans="1:36" s="36" customFormat="1" ht="18" customHeight="1">
      <c r="A13" s="25">
        <f>IF(C13=0,"",SUBTOTAL(3,C$5:C13))</f>
        <v>9</v>
      </c>
      <c r="B13" s="25">
        <v>4</v>
      </c>
      <c r="C13" s="66" t="s">
        <v>108</v>
      </c>
      <c r="D13" s="25" t="str">
        <f>VLOOKUP(C13,Sheet4!$A$1:$B$300,2,0)</f>
        <v>8722989947</v>
      </c>
      <c r="E13" s="67" t="s">
        <v>109</v>
      </c>
      <c r="F13" s="63" t="str">
        <f>VLOOKUP(D13,'BHXH 4-2026'!$D$11:$F$327,3,0)</f>
        <v>DN4928722989947</v>
      </c>
      <c r="G13" s="774">
        <f>VLOOKUP(C13,'chuyển xếp 2024'!$C$5:$W$328,17,0)</f>
        <v>7105000</v>
      </c>
      <c r="H13" s="774">
        <v>1892000</v>
      </c>
      <c r="I13" s="697">
        <f t="shared" si="2"/>
        <v>8997000</v>
      </c>
      <c r="J13" s="63" t="s">
        <v>32</v>
      </c>
      <c r="K13" s="63">
        <f t="shared" si="3"/>
        <v>1</v>
      </c>
      <c r="L13" s="63" t="s">
        <v>33</v>
      </c>
      <c r="M13" s="63" t="s">
        <v>34</v>
      </c>
      <c r="N13" s="63"/>
      <c r="O13" s="56" t="s">
        <v>1856</v>
      </c>
      <c r="P13" s="75">
        <v>35312</v>
      </c>
      <c r="Q13" s="75">
        <v>43647</v>
      </c>
      <c r="R13" s="67" t="s">
        <v>36</v>
      </c>
      <c r="S13" s="67" t="s">
        <v>110</v>
      </c>
      <c r="T13" s="56" t="str">
        <f t="shared" ca="1" si="0"/>
        <v xml:space="preserve">7 NĂM 1 THÁNG 18 NGÀY </v>
      </c>
      <c r="U13" s="46">
        <v>341841411</v>
      </c>
      <c r="V13" s="80" t="str">
        <f>VLOOKUP(C13,Sheet5!$B$2:$G$253,6,0)</f>
        <v>087096014501</v>
      </c>
      <c r="W13" s="80" t="str">
        <f>VLOOKUP(C13,'Trang tính1'!$A$2:$N$281,5,0)</f>
        <v>087096014501</v>
      </c>
      <c r="X13" s="80" t="b">
        <f t="shared" si="4"/>
        <v>1</v>
      </c>
      <c r="Y13" s="75">
        <v>41081</v>
      </c>
      <c r="Z13" s="75"/>
      <c r="AA13" s="46" t="s">
        <v>232</v>
      </c>
      <c r="AB13" s="108" t="s">
        <v>111</v>
      </c>
      <c r="AC13" s="108" t="str">
        <f>VLOOKUP(C13,'Trang tính1'!$A$2:$N$319,9,0)</f>
        <v>61/26 Hùng Vương, P.Ninh Kiều, TP.Cần Thơ</v>
      </c>
      <c r="AD13" s="46" t="s">
        <v>112</v>
      </c>
      <c r="AE13" s="46" t="s">
        <v>112</v>
      </c>
      <c r="AF13" s="332" t="s">
        <v>113</v>
      </c>
      <c r="AG13" s="56" t="s">
        <v>50</v>
      </c>
      <c r="AH13" s="56" t="s">
        <v>114</v>
      </c>
      <c r="AI13" s="56" t="s">
        <v>60</v>
      </c>
      <c r="AJ13" s="36">
        <f t="shared" ca="1" si="1"/>
        <v>29</v>
      </c>
    </row>
    <row r="14" spans="1:36" s="36" customFormat="1" ht="18" customHeight="1">
      <c r="A14" s="25">
        <f>IF(C14=0,"",SUBTOTAL(3,C$5:C14))</f>
        <v>10</v>
      </c>
      <c r="B14" s="25">
        <v>5</v>
      </c>
      <c r="C14" s="66" t="s">
        <v>115</v>
      </c>
      <c r="D14" s="25" t="s">
        <v>2031</v>
      </c>
      <c r="E14" s="67" t="s">
        <v>116</v>
      </c>
      <c r="F14" s="63" t="str">
        <f>VLOOKUP(D14,'BHXH 4-2026'!$D$11:$F$327,3,0)</f>
        <v>DN4928923922038</v>
      </c>
      <c r="G14" s="774">
        <f>VLOOKUP(C14,'chuyển xếp 2024'!$C$5:$W$328,17,0)</f>
        <v>7105000</v>
      </c>
      <c r="H14" s="774">
        <f>VLOOKUP(C14,'chuyển xếp 2024'!$C$5:$W$328,19,0)</f>
        <v>0</v>
      </c>
      <c r="I14" s="697">
        <f t="shared" si="2"/>
        <v>7105000</v>
      </c>
      <c r="J14" s="63" t="s">
        <v>63</v>
      </c>
      <c r="K14" s="63">
        <f t="shared" si="3"/>
        <v>0</v>
      </c>
      <c r="L14" s="63" t="s">
        <v>33</v>
      </c>
      <c r="M14" s="63" t="s">
        <v>34</v>
      </c>
      <c r="N14" s="63"/>
      <c r="O14" s="56" t="s">
        <v>1856</v>
      </c>
      <c r="P14" s="75">
        <v>35554</v>
      </c>
      <c r="Q14" s="75">
        <v>44349</v>
      </c>
      <c r="R14" s="67" t="s">
        <v>36</v>
      </c>
      <c r="S14" s="67" t="s">
        <v>118</v>
      </c>
      <c r="T14" s="56" t="str">
        <f t="shared" ca="1" si="0"/>
        <v xml:space="preserve">5 NĂM 2 THÁNG 17 NGÀY </v>
      </c>
      <c r="U14" s="514" t="s">
        <v>1397</v>
      </c>
      <c r="V14" s="80" t="str">
        <f>VLOOKUP(C14,Sheet5!$B$2:$G$253,6,0)</f>
        <v>089197013110</v>
      </c>
      <c r="W14" s="80" t="str">
        <f>VLOOKUP(C14,'Trang tính1'!$A$2:$N$281,5,0)</f>
        <v>089197013110</v>
      </c>
      <c r="X14" s="80" t="b">
        <f t="shared" si="4"/>
        <v>1</v>
      </c>
      <c r="Y14" s="75">
        <v>44916</v>
      </c>
      <c r="Z14" s="75"/>
      <c r="AA14" s="46" t="s">
        <v>232</v>
      </c>
      <c r="AB14" s="108" t="s">
        <v>119</v>
      </c>
      <c r="AC14" s="108" t="str">
        <f>VLOOKUP(C14,'Trang tính1'!$A$2:$N$319,9,0)</f>
        <v>473, Tổ 19, Ấp Long Quới 1, Xã Long Điền, Tỉnh An Giang</v>
      </c>
      <c r="AD14" s="46" t="s">
        <v>120</v>
      </c>
      <c r="AE14" s="46" t="s">
        <v>121</v>
      </c>
      <c r="AF14" s="332" t="s">
        <v>122</v>
      </c>
      <c r="AG14" s="56" t="s">
        <v>50</v>
      </c>
      <c r="AH14" s="56" t="s">
        <v>123</v>
      </c>
      <c r="AI14" s="56" t="s">
        <v>60</v>
      </c>
      <c r="AJ14" s="36">
        <f t="shared" ca="1" si="1"/>
        <v>29</v>
      </c>
    </row>
    <row r="15" spans="1:36" s="36" customFormat="1" ht="18" customHeight="1">
      <c r="A15" s="25">
        <f>IF(C15=0,"",SUBTOTAL(3,C$5:C15))</f>
        <v>11</v>
      </c>
      <c r="B15" s="25">
        <v>6</v>
      </c>
      <c r="C15" s="25" t="s">
        <v>164</v>
      </c>
      <c r="D15" s="25" t="str">
        <f>VLOOKUP(C15,Sheet4!$A$1:$B$300,2,0)</f>
        <v>5499003403</v>
      </c>
      <c r="E15" s="63" t="s">
        <v>165</v>
      </c>
      <c r="F15" s="63" t="str">
        <f>VLOOKUP(D15,'BHXH 4-2026'!$D$11:$F$327,3,0)</f>
        <v>DN4925499003403</v>
      </c>
      <c r="G15" s="774">
        <f>VLOOKUP(C15,'chuyển xếp 2024'!$C$5:$W$328,17,0)</f>
        <v>6375000</v>
      </c>
      <c r="H15" s="774">
        <f>VLOOKUP(C15,'chuyển xếp 2024'!$C$5:$W$328,19,0)</f>
        <v>0</v>
      </c>
      <c r="I15" s="697">
        <f t="shared" si="2"/>
        <v>6375000</v>
      </c>
      <c r="J15" s="63" t="s">
        <v>63</v>
      </c>
      <c r="K15" s="63">
        <f t="shared" si="3"/>
        <v>0</v>
      </c>
      <c r="L15" s="63" t="s">
        <v>33</v>
      </c>
      <c r="M15" s="63" t="s">
        <v>34</v>
      </c>
      <c r="N15" s="63"/>
      <c r="O15" s="56" t="s">
        <v>1856</v>
      </c>
      <c r="P15" s="106">
        <v>29150</v>
      </c>
      <c r="Q15" s="107">
        <v>41744</v>
      </c>
      <c r="R15" s="56" t="s">
        <v>36</v>
      </c>
      <c r="S15" s="56" t="s">
        <v>166</v>
      </c>
      <c r="T15" s="56" t="str">
        <f t="shared" ca="1" si="0"/>
        <v xml:space="preserve">12 NĂM 4 THÁNG 4 NGÀY </v>
      </c>
      <c r="U15" s="80" t="s">
        <v>167</v>
      </c>
      <c r="V15" s="80" t="str">
        <f>VLOOKUP(C15,Sheet5!$B$2:$G$253,6,0)</f>
        <v>036179013255</v>
      </c>
      <c r="W15" s="80">
        <f>VLOOKUP(C15,'Trang tính1'!$A$2:$N$281,5,0)</f>
        <v>0</v>
      </c>
      <c r="X15" s="80" t="b">
        <f t="shared" si="4"/>
        <v>0</v>
      </c>
      <c r="Y15" s="75"/>
      <c r="Z15" s="75"/>
      <c r="AA15" s="46" t="s">
        <v>232</v>
      </c>
      <c r="AB15" s="108" t="s">
        <v>168</v>
      </c>
      <c r="AC15" s="108" t="str">
        <f>VLOOKUP(C15,'Trang tính1'!$A$2:$N$319,9,0)</f>
        <v>B11 Nguyễn Thông- Phường Bình Thủy - Tp. Cần Thơ</v>
      </c>
      <c r="AD15" s="46" t="s">
        <v>169</v>
      </c>
      <c r="AE15" s="46" t="s">
        <v>169</v>
      </c>
      <c r="AF15" s="332" t="s">
        <v>170</v>
      </c>
      <c r="AG15" s="56" t="s">
        <v>93</v>
      </c>
      <c r="AH15" s="56" t="s">
        <v>100</v>
      </c>
      <c r="AI15" s="56" t="s">
        <v>60</v>
      </c>
      <c r="AJ15" s="36">
        <f t="shared" ca="1" si="1"/>
        <v>46</v>
      </c>
    </row>
    <row r="16" spans="1:36" s="36" customFormat="1" ht="18" customHeight="1">
      <c r="A16" s="25">
        <f>IF(C16=0,"",SUBTOTAL(3,C$5:C16))</f>
        <v>12</v>
      </c>
      <c r="B16" s="25">
        <v>7</v>
      </c>
      <c r="C16" s="69" t="s">
        <v>197</v>
      </c>
      <c r="D16" s="25" t="str">
        <f>VLOOKUP(C16,Sheet4!$A$1:$B$300,2,0)</f>
        <v>9208007865</v>
      </c>
      <c r="E16" s="70" t="s">
        <v>198</v>
      </c>
      <c r="F16" s="63" t="str">
        <f>VLOOKUP(D16,'BHXH 4-2026'!$D$11:$F$327,3,0)</f>
        <v>DN4929208007865</v>
      </c>
      <c r="G16" s="774">
        <f>VLOOKUP(C16,'chuyển xếp 2024'!$C$5:$W$328,17,0)</f>
        <v>8287000</v>
      </c>
      <c r="H16" s="774">
        <f>VLOOKUP(C16,'chuyển xếp 2024'!$C$5:$W$328,19,0)</f>
        <v>0</v>
      </c>
      <c r="I16" s="697">
        <f t="shared" si="2"/>
        <v>8287000</v>
      </c>
      <c r="J16" s="63" t="s">
        <v>63</v>
      </c>
      <c r="K16" s="63">
        <f t="shared" si="3"/>
        <v>0</v>
      </c>
      <c r="L16" s="63" t="s">
        <v>33</v>
      </c>
      <c r="M16" s="63" t="s">
        <v>34</v>
      </c>
      <c r="N16" s="67"/>
      <c r="O16" s="56" t="s">
        <v>1856</v>
      </c>
      <c r="P16" s="106">
        <v>30333</v>
      </c>
      <c r="Q16" s="107">
        <v>39539</v>
      </c>
      <c r="R16" s="67" t="s">
        <v>36</v>
      </c>
      <c r="S16" s="56" t="s">
        <v>199</v>
      </c>
      <c r="T16" s="56" t="str">
        <f t="shared" ca="1" si="0"/>
        <v xml:space="preserve">18 NĂM 4 THÁNG 18 NGÀY </v>
      </c>
      <c r="U16" s="80" t="s">
        <v>200</v>
      </c>
      <c r="V16" s="80" t="str">
        <f>VLOOKUP(C16,Sheet5!$B$2:$G$253,6,0)</f>
        <v>093183000309</v>
      </c>
      <c r="W16" s="80" t="str">
        <f>VLOOKUP(C16,'Trang tính1'!$A$2:$N$281,5,0)</f>
        <v>093183000309</v>
      </c>
      <c r="X16" s="80" t="b">
        <f t="shared" si="4"/>
        <v>1</v>
      </c>
      <c r="Y16" s="75"/>
      <c r="Z16" s="75"/>
      <c r="AA16" s="46" t="s">
        <v>232</v>
      </c>
      <c r="AB16" s="108" t="s">
        <v>201</v>
      </c>
      <c r="AC16" s="108" t="str">
        <f>VLOOKUP(C16,'Trang tính1'!$A$2:$N$319,9,0)</f>
        <v>18/56 Hòa Bình - P Ninh Kiều -TP Cần Thơ</v>
      </c>
      <c r="AD16" s="46" t="s">
        <v>202</v>
      </c>
      <c r="AE16" s="46" t="s">
        <v>202</v>
      </c>
      <c r="AF16" s="66"/>
      <c r="AG16" s="46" t="s">
        <v>50</v>
      </c>
      <c r="AH16" s="46" t="s">
        <v>72</v>
      </c>
      <c r="AI16" s="56" t="s">
        <v>60</v>
      </c>
      <c r="AJ16" s="36">
        <f t="shared" ca="1" si="1"/>
        <v>43</v>
      </c>
    </row>
    <row r="17" spans="1:36" s="36" customFormat="1" ht="18" customHeight="1">
      <c r="A17" s="25">
        <f>IF(C17=0,"",SUBTOTAL(3,C$5:C17))</f>
        <v>13</v>
      </c>
      <c r="B17" s="25">
        <v>8</v>
      </c>
      <c r="C17" s="69" t="s">
        <v>1956</v>
      </c>
      <c r="D17" s="25" t="str">
        <f>VLOOKUP(C17,Sheet4!$A$1:$B$300,2,0)</f>
        <v>9222378283</v>
      </c>
      <c r="E17" s="70" t="s">
        <v>1952</v>
      </c>
      <c r="F17" s="63" t="str">
        <f>VLOOKUP(D17,'BHXH 4-2026'!$D$11:$F$327,3,0)</f>
        <v>DN4929222378283</v>
      </c>
      <c r="G17" s="774">
        <f>VLOOKUP(C17,'chuyển xếp 2024'!$C$5:$W$328,17,0)</f>
        <v>6579000</v>
      </c>
      <c r="H17" s="774">
        <f>VLOOKUP(C17,'chuyển xếp 2024'!$C$5:$W$328,19,0)</f>
        <v>0</v>
      </c>
      <c r="I17" s="697">
        <f t="shared" si="2"/>
        <v>6579000</v>
      </c>
      <c r="J17" s="63" t="s">
        <v>32</v>
      </c>
      <c r="K17" s="63">
        <f t="shared" si="3"/>
        <v>1</v>
      </c>
      <c r="L17" s="63" t="s">
        <v>33</v>
      </c>
      <c r="M17" s="63" t="s">
        <v>34</v>
      </c>
      <c r="N17" s="67"/>
      <c r="O17" s="56" t="s">
        <v>1856</v>
      </c>
      <c r="P17" s="106">
        <v>36024</v>
      </c>
      <c r="Q17" s="107">
        <v>45231</v>
      </c>
      <c r="R17" s="67" t="s">
        <v>36</v>
      </c>
      <c r="S17" s="56" t="s">
        <v>1972</v>
      </c>
      <c r="T17" s="56" t="str">
        <f t="shared" ca="1" si="0"/>
        <v xml:space="preserve">2 NĂM 9 THÁNG 18 NGÀY </v>
      </c>
      <c r="U17" s="80" t="s">
        <v>1973</v>
      </c>
      <c r="V17" s="80" t="s">
        <v>1973</v>
      </c>
      <c r="W17" s="80" t="str">
        <f>VLOOKUP(C17,'Trang tính1'!$A$2:$N$281,5,0)</f>
        <v>092098000305</v>
      </c>
      <c r="X17" s="80" t="b">
        <f t="shared" si="4"/>
        <v>1</v>
      </c>
      <c r="Y17" s="75" t="s">
        <v>1974</v>
      </c>
      <c r="Z17" s="75"/>
      <c r="AA17" s="46" t="s">
        <v>232</v>
      </c>
      <c r="AB17" s="108" t="s">
        <v>1975</v>
      </c>
      <c r="AC17" s="108" t="str">
        <f>VLOOKUP(C17,'Trang tính1'!$A$2:$N$319,9,0)</f>
        <v>Ấp Trường Tây, Xã Trường Thành, TP.Cần Thơ</v>
      </c>
      <c r="AD17" s="46" t="s">
        <v>1976</v>
      </c>
      <c r="AE17" s="46"/>
      <c r="AF17" s="66"/>
      <c r="AG17" s="46" t="s">
        <v>50</v>
      </c>
      <c r="AH17" s="46" t="s">
        <v>434</v>
      </c>
      <c r="AI17" s="56" t="s">
        <v>60</v>
      </c>
      <c r="AJ17" s="36">
        <f t="shared" ca="1" si="1"/>
        <v>28</v>
      </c>
    </row>
    <row r="18" spans="1:36" s="36" customFormat="1" ht="18" customHeight="1">
      <c r="A18" s="25">
        <f>IF(C18=0,"",SUBTOTAL(3,C$5:C18))</f>
        <v>14</v>
      </c>
      <c r="B18" s="25">
        <v>9</v>
      </c>
      <c r="C18" s="69" t="s">
        <v>2460</v>
      </c>
      <c r="D18" s="25" t="str">
        <f>VLOOKUP(C18,Sheet4!$A$1:$B$300,2,0)</f>
        <v>9320886452</v>
      </c>
      <c r="E18" s="70" t="s">
        <v>1221</v>
      </c>
      <c r="F18" s="63" t="str">
        <f>VLOOKUP(D18,'BHXH 4-2026'!$D$11:$F$327,3,0)</f>
        <v>DN4929320886452</v>
      </c>
      <c r="G18" s="774">
        <f>VLOOKUP(C18,'chuyển xếp 2024'!$C$5:$W$328,17,0)</f>
        <v>5466000</v>
      </c>
      <c r="H18" s="774">
        <f>VLOOKUP(C18,'chuyển xếp 2024'!$C$5:$W$328,19,0)</f>
        <v>0</v>
      </c>
      <c r="I18" s="697">
        <f t="shared" si="2"/>
        <v>5466000</v>
      </c>
      <c r="J18" s="63" t="s">
        <v>32</v>
      </c>
      <c r="K18" s="63">
        <f t="shared" si="3"/>
        <v>1</v>
      </c>
      <c r="L18" s="63" t="s">
        <v>33</v>
      </c>
      <c r="M18" s="63" t="s">
        <v>34</v>
      </c>
      <c r="N18" s="67"/>
      <c r="O18" s="56" t="s">
        <v>1856</v>
      </c>
      <c r="P18" s="106">
        <v>37034</v>
      </c>
      <c r="Q18" s="107">
        <v>45444</v>
      </c>
      <c r="R18" s="67" t="s">
        <v>36</v>
      </c>
      <c r="S18" s="56" t="s">
        <v>2461</v>
      </c>
      <c r="T18" s="56" t="str">
        <f t="shared" ca="1" si="0"/>
        <v xml:space="preserve">2 NĂM 2 THÁNG 18 NGÀY </v>
      </c>
      <c r="U18" s="80">
        <v>93201003354</v>
      </c>
      <c r="V18" s="80" t="s">
        <v>2466</v>
      </c>
      <c r="W18" s="80" t="str">
        <f>VLOOKUP(C18,'Trang tính1'!$A$2:$N$281,5,0)</f>
        <v>093201003354</v>
      </c>
      <c r="X18" s="80" t="b">
        <f t="shared" si="4"/>
        <v>1</v>
      </c>
      <c r="Y18" s="75">
        <v>44326</v>
      </c>
      <c r="Z18" s="75"/>
      <c r="AA18" s="46" t="s">
        <v>232</v>
      </c>
      <c r="AB18" s="108" t="s">
        <v>2462</v>
      </c>
      <c r="AC18" s="108" t="str">
        <f>VLOOKUP(C18,'Trang tính1'!$A$2:$N$319,9,0)</f>
        <v>Ấp Sơn Phú, P, Đại Thành, TP, Cần Thơ</v>
      </c>
      <c r="AD18" s="46" t="s">
        <v>2463</v>
      </c>
      <c r="AE18" s="46"/>
      <c r="AF18" s="66"/>
      <c r="AG18" s="46" t="s">
        <v>130</v>
      </c>
      <c r="AH18" s="46" t="s">
        <v>2464</v>
      </c>
      <c r="AI18" s="56" t="s">
        <v>60</v>
      </c>
      <c r="AJ18" s="36">
        <f t="shared" ca="1" si="1"/>
        <v>25</v>
      </c>
    </row>
    <row r="19" spans="1:36" s="36" customFormat="1" ht="18" customHeight="1">
      <c r="A19" s="25">
        <f>IF(C19=0,"",SUBTOTAL(3,C$5:C19))</f>
        <v>15</v>
      </c>
      <c r="B19" s="25">
        <v>10</v>
      </c>
      <c r="C19" s="25" t="s">
        <v>74</v>
      </c>
      <c r="D19" s="25" t="str">
        <f>VLOOKUP(C19,Sheet4!$A$1:$B$300,2,0)</f>
        <v>5496032498</v>
      </c>
      <c r="E19" s="63" t="s">
        <v>75</v>
      </c>
      <c r="F19" s="63" t="str">
        <f>VLOOKUP(D19,'BHXH 4-2026'!$D$11:$F$327,3,0)</f>
        <v>DN4925496032498</v>
      </c>
      <c r="G19" s="774">
        <f>VLOOKUP(C19,'chuyển xếp 2024'!$C$5:$W$328,17,0)</f>
        <v>8287000</v>
      </c>
      <c r="H19" s="774">
        <f>VLOOKUP(C19,'chuyển xếp 2024'!$C$5:$W$328,19,0)</f>
        <v>1892000</v>
      </c>
      <c r="I19" s="697">
        <f t="shared" si="2"/>
        <v>10179000</v>
      </c>
      <c r="J19" s="63" t="s">
        <v>32</v>
      </c>
      <c r="K19" s="63">
        <f t="shared" si="3"/>
        <v>1</v>
      </c>
      <c r="L19" s="63" t="s">
        <v>33</v>
      </c>
      <c r="M19" s="63" t="s">
        <v>34</v>
      </c>
      <c r="N19" s="63" t="s">
        <v>64</v>
      </c>
      <c r="O19" s="56" t="s">
        <v>1856</v>
      </c>
      <c r="P19" s="106">
        <v>28537</v>
      </c>
      <c r="Q19" s="107">
        <v>34824</v>
      </c>
      <c r="R19" s="56" t="s">
        <v>36</v>
      </c>
      <c r="S19" s="56" t="s">
        <v>76</v>
      </c>
      <c r="T19" s="56" t="str">
        <f t="shared" ca="1" si="0"/>
        <v xml:space="preserve">31 NĂM 3 THÁNG 14 NGÀY </v>
      </c>
      <c r="U19" s="80" t="s">
        <v>77</v>
      </c>
      <c r="V19" s="80" t="str">
        <f>VLOOKUP(C19,Sheet5!$B$2:$G$253,6,0)</f>
        <v>038078000972</v>
      </c>
      <c r="W19" s="80" t="str">
        <f>VLOOKUP(C19,'Trang tính1'!$A$2:$N$281,5,0)</f>
        <v>038078000972</v>
      </c>
      <c r="X19" s="80" t="b">
        <f t="shared" si="4"/>
        <v>1</v>
      </c>
      <c r="Y19" s="75">
        <v>36572</v>
      </c>
      <c r="Z19" s="75"/>
      <c r="AA19" s="46" t="s">
        <v>232</v>
      </c>
      <c r="AB19" s="108" t="s">
        <v>78</v>
      </c>
      <c r="AC19" s="108" t="str">
        <f>VLOOKUP(C19,'Trang tính1'!$A$2:$N$319,9,0)</f>
        <v>183/6, tổ 6, Kv4, Phường Thới An Đông, Tp.Cần Thơ</v>
      </c>
      <c r="AD19" s="46" t="s">
        <v>79</v>
      </c>
      <c r="AE19" s="46" t="s">
        <v>79</v>
      </c>
      <c r="AF19" s="332" t="s">
        <v>80</v>
      </c>
      <c r="AG19" s="56" t="s">
        <v>50</v>
      </c>
      <c r="AH19" s="56" t="s">
        <v>81</v>
      </c>
      <c r="AI19" s="56" t="s">
        <v>60</v>
      </c>
      <c r="AJ19" s="36">
        <f t="shared" ca="1" si="1"/>
        <v>48</v>
      </c>
    </row>
    <row r="20" spans="1:36" s="430" customFormat="1" ht="18" customHeight="1">
      <c r="A20" s="421">
        <f>IF(C20=0,"",SUBTOTAL(3,C$5:C20))</f>
        <v>16</v>
      </c>
      <c r="B20" s="421">
        <v>11</v>
      </c>
      <c r="C20" s="421" t="s">
        <v>82</v>
      </c>
      <c r="D20" s="421" t="str">
        <f>VLOOKUP(C20,Sheet4!$A$1:$B$300,2,0)</f>
        <v>9214004739</v>
      </c>
      <c r="E20" s="424" t="s">
        <v>83</v>
      </c>
      <c r="F20" s="63" t="str">
        <f>VLOOKUP(D20,'BHXH 4-2026'!$D$11:$F$327,3,0)</f>
        <v>DN4929214004739</v>
      </c>
      <c r="G20" s="766">
        <v>7156000</v>
      </c>
      <c r="H20" s="766"/>
      <c r="I20" s="697">
        <f t="shared" si="2"/>
        <v>7156000</v>
      </c>
      <c r="J20" s="424" t="s">
        <v>32</v>
      </c>
      <c r="K20" s="424">
        <f t="shared" si="3"/>
        <v>1</v>
      </c>
      <c r="L20" s="424" t="s">
        <v>33</v>
      </c>
      <c r="M20" s="424" t="s">
        <v>34</v>
      </c>
      <c r="N20" s="424"/>
      <c r="O20" s="427" t="s">
        <v>1856</v>
      </c>
      <c r="P20" s="444">
        <v>33156</v>
      </c>
      <c r="Q20" s="441">
        <v>41730</v>
      </c>
      <c r="R20" s="427" t="s">
        <v>36</v>
      </c>
      <c r="S20" s="427" t="s">
        <v>84</v>
      </c>
      <c r="T20" s="427" t="str">
        <f t="shared" ca="1" si="0"/>
        <v xml:space="preserve">12 NĂM 4 THÁNG 18 NGÀY </v>
      </c>
      <c r="U20" s="428" t="s">
        <v>85</v>
      </c>
      <c r="V20" s="428" t="str">
        <f>VLOOKUP(C20,Sheet5!$B$2:$G$253,6,0)</f>
        <v>093090005260</v>
      </c>
      <c r="W20" s="80" t="e">
        <f>VLOOKUP(C20,'Trang tính1'!$A$2:$N$281,5,0)</f>
        <v>#N/A</v>
      </c>
      <c r="X20" s="80" t="e">
        <f t="shared" si="4"/>
        <v>#N/A</v>
      </c>
      <c r="Y20" s="425"/>
      <c r="Z20" s="425"/>
      <c r="AA20" s="443" t="s">
        <v>232</v>
      </c>
      <c r="AB20" s="429" t="s">
        <v>86</v>
      </c>
      <c r="AC20" s="108"/>
      <c r="AD20" s="443" t="s">
        <v>87</v>
      </c>
      <c r="AE20" s="443" t="s">
        <v>87</v>
      </c>
      <c r="AF20" s="902" t="s">
        <v>88</v>
      </c>
      <c r="AG20" s="427" t="s">
        <v>50</v>
      </c>
      <c r="AH20" s="427" t="s">
        <v>81</v>
      </c>
      <c r="AI20" s="427" t="s">
        <v>60</v>
      </c>
      <c r="AJ20" s="430">
        <f t="shared" ca="1" si="1"/>
        <v>35</v>
      </c>
    </row>
    <row r="21" spans="1:36" s="36" customFormat="1" ht="18" customHeight="1">
      <c r="A21" s="25">
        <f>IF(C21=0,"",SUBTOTAL(3,C$5:C21))</f>
        <v>17</v>
      </c>
      <c r="B21" s="25">
        <v>12</v>
      </c>
      <c r="C21" s="66" t="s">
        <v>94</v>
      </c>
      <c r="D21" s="25" t="str">
        <f>VLOOKUP(C21,Sheet4!$A$1:$B$300,2,0)</f>
        <v>9216023928</v>
      </c>
      <c r="E21" s="67" t="s">
        <v>95</v>
      </c>
      <c r="F21" s="63" t="str">
        <f>VLOOKUP(D21,'BHXH 4-2026'!$D$11:$F$327,3,0)</f>
        <v>DN4929216023928</v>
      </c>
      <c r="G21" s="774">
        <f>VLOOKUP(C21,'chuyển xếp 2024'!$C$5:$W$328,17,0)</f>
        <v>6647000</v>
      </c>
      <c r="H21" s="774">
        <f>VLOOKUP(C21,'chuyển xếp 2024'!$C$5:$W$328,19,0)</f>
        <v>1892000</v>
      </c>
      <c r="I21" s="697">
        <f t="shared" si="2"/>
        <v>8539000</v>
      </c>
      <c r="J21" s="67" t="s">
        <v>32</v>
      </c>
      <c r="K21" s="63">
        <f t="shared" si="3"/>
        <v>1</v>
      </c>
      <c r="L21" s="63" t="s">
        <v>33</v>
      </c>
      <c r="M21" s="63" t="s">
        <v>34</v>
      </c>
      <c r="N21" s="63" t="s">
        <v>64</v>
      </c>
      <c r="O21" s="56" t="s">
        <v>1856</v>
      </c>
      <c r="P21" s="106">
        <v>33063</v>
      </c>
      <c r="Q21" s="107">
        <v>42675</v>
      </c>
      <c r="R21" s="56" t="s">
        <v>36</v>
      </c>
      <c r="S21" s="56" t="s">
        <v>2699</v>
      </c>
      <c r="T21" s="56" t="str">
        <f t="shared" ca="1" si="0"/>
        <v xml:space="preserve">9 NĂM 9 THÁNG 18 NGÀY </v>
      </c>
      <c r="U21" s="523" t="s">
        <v>96</v>
      </c>
      <c r="V21" s="80" t="str">
        <f>VLOOKUP(C21,Sheet5!$B$2:$G$253,6,0)</f>
        <v>092090001386</v>
      </c>
      <c r="W21" s="80" t="str">
        <f>VLOOKUP(C21,'Trang tính1'!$A$2:$N$281,5,0)</f>
        <v>092090001386</v>
      </c>
      <c r="X21" s="80" t="b">
        <f t="shared" si="4"/>
        <v>1</v>
      </c>
      <c r="Y21" s="75">
        <v>42543</v>
      </c>
      <c r="Z21" s="75"/>
      <c r="AA21" s="46" t="s">
        <v>232</v>
      </c>
      <c r="AB21" s="108" t="s">
        <v>97</v>
      </c>
      <c r="AC21" s="108" t="str">
        <f>VLOOKUP(C21,'Trang tính1'!$A$2:$N$319,9,0)</f>
        <v>9/126 khu dân cư số 9 đường 30/4. P.Ninh Kiều. TP.Cần Thơ</v>
      </c>
      <c r="AD21" s="46" t="s">
        <v>98</v>
      </c>
      <c r="AE21" s="46" t="s">
        <v>98</v>
      </c>
      <c r="AF21" s="332" t="s">
        <v>99</v>
      </c>
      <c r="AG21" s="56" t="s">
        <v>50</v>
      </c>
      <c r="AH21" s="56" t="s">
        <v>100</v>
      </c>
      <c r="AI21" s="56" t="s">
        <v>60</v>
      </c>
      <c r="AJ21" s="36">
        <f t="shared" ca="1" si="1"/>
        <v>36</v>
      </c>
    </row>
    <row r="22" spans="1:36" s="624" customFormat="1" ht="18" customHeight="1">
      <c r="A22" s="25">
        <f>IF(C22=0,"",SUBTOTAL(3,C$5:C22))</f>
        <v>18</v>
      </c>
      <c r="B22" s="25">
        <v>13</v>
      </c>
      <c r="C22" s="46" t="s">
        <v>1126</v>
      </c>
      <c r="D22" s="25" t="str">
        <f>VLOOKUP(C22,Sheet4!$A$1:$B$300,2,0)</f>
        <v>9121911947</v>
      </c>
      <c r="E22" s="46" t="s">
        <v>125</v>
      </c>
      <c r="F22" s="63" t="str">
        <f>VLOOKUP(D22,'BHXH 4-2026'!$D$11:$F$327,3,0)</f>
        <v>DN4929121911947</v>
      </c>
      <c r="G22" s="774">
        <f>VLOOKUP(C22,'chuyển xếp 2024'!$C$5:$W$328,17,0)</f>
        <v>6647000</v>
      </c>
      <c r="H22" s="774">
        <f>VLOOKUP(C22,'chuyển xếp 2024'!$C$5:$W$328,19,0)</f>
        <v>0</v>
      </c>
      <c r="I22" s="697">
        <f t="shared" si="2"/>
        <v>6647000</v>
      </c>
      <c r="J22" s="46" t="s">
        <v>32</v>
      </c>
      <c r="K22" s="63">
        <f t="shared" si="3"/>
        <v>1</v>
      </c>
      <c r="L22" s="56" t="s">
        <v>33</v>
      </c>
      <c r="M22" s="56" t="s">
        <v>34</v>
      </c>
      <c r="N22" s="46"/>
      <c r="O22" s="56" t="s">
        <v>1856</v>
      </c>
      <c r="P22" s="57">
        <v>34773</v>
      </c>
      <c r="Q22" s="75">
        <v>44501</v>
      </c>
      <c r="R22" s="56" t="s">
        <v>36</v>
      </c>
      <c r="S22" s="56" t="s">
        <v>126</v>
      </c>
      <c r="T22" s="626" t="str">
        <f t="shared" ca="1" si="0"/>
        <v xml:space="preserve">4 NĂM 9 THÁNG 18 NGÀY </v>
      </c>
      <c r="U22" s="74" t="s">
        <v>127</v>
      </c>
      <c r="V22" s="80" t="s">
        <v>1746</v>
      </c>
      <c r="W22" s="80">
        <f>VLOOKUP(C22,'Trang tính1'!$A$2:$N$281,5,0)</f>
        <v>0</v>
      </c>
      <c r="X22" s="80" t="b">
        <f t="shared" si="4"/>
        <v>0</v>
      </c>
      <c r="Y22" s="108">
        <v>43109</v>
      </c>
      <c r="Z22" s="108"/>
      <c r="AA22" s="46" t="s">
        <v>232</v>
      </c>
      <c r="AB22" s="108" t="s">
        <v>2659</v>
      </c>
      <c r="AC22" s="108"/>
      <c r="AD22" s="627" t="s">
        <v>128</v>
      </c>
      <c r="AE22" s="627"/>
      <c r="AF22" s="628" t="s">
        <v>129</v>
      </c>
      <c r="AG22" s="108" t="s">
        <v>130</v>
      </c>
      <c r="AH22" s="108" t="s">
        <v>131</v>
      </c>
      <c r="AI22" s="56" t="s">
        <v>60</v>
      </c>
      <c r="AJ22" s="36">
        <f t="shared" ca="1" si="1"/>
        <v>31</v>
      </c>
    </row>
    <row r="23" spans="1:36" s="36" customFormat="1" ht="18" customHeight="1">
      <c r="A23" s="25">
        <f>IF(C23=0,"",SUBTOTAL(3,C$5:C23))</f>
        <v>19</v>
      </c>
      <c r="B23" s="25">
        <v>14</v>
      </c>
      <c r="C23" s="69" t="s">
        <v>2724</v>
      </c>
      <c r="D23" s="25" t="s">
        <v>2877</v>
      </c>
      <c r="E23" s="70" t="s">
        <v>2723</v>
      </c>
      <c r="F23" s="63" t="str">
        <f>VLOOKUP(D23,'BHXH 4-2026'!$D$11:$F$327,3,0)</f>
        <v>DN4929221326375</v>
      </c>
      <c r="G23" s="774">
        <f>VLOOKUP(C23,'chuyển xếp 2024'!$C$5:$W$328,17,0)</f>
        <v>6271000</v>
      </c>
      <c r="H23" s="774"/>
      <c r="I23" s="697">
        <f t="shared" si="2"/>
        <v>6271000</v>
      </c>
      <c r="J23" s="46" t="s">
        <v>32</v>
      </c>
      <c r="K23" s="63">
        <f t="shared" si="3"/>
        <v>1</v>
      </c>
      <c r="L23" s="56" t="s">
        <v>33</v>
      </c>
      <c r="M23" s="56" t="s">
        <v>34</v>
      </c>
      <c r="N23" s="67"/>
      <c r="O23" s="56" t="s">
        <v>1856</v>
      </c>
      <c r="P23" s="106">
        <v>37611</v>
      </c>
      <c r="Q23" s="107">
        <v>45709</v>
      </c>
      <c r="R23" s="56" t="s">
        <v>36</v>
      </c>
      <c r="S23" s="56" t="s">
        <v>2740</v>
      </c>
      <c r="T23" s="56" t="str">
        <f t="shared" ca="1" si="0"/>
        <v xml:space="preserve">1 NĂM 5 THÁNG 29 NGÀY </v>
      </c>
      <c r="U23" s="80" t="s">
        <v>2741</v>
      </c>
      <c r="V23" s="80" t="s">
        <v>2741</v>
      </c>
      <c r="W23" s="80" t="str">
        <f>VLOOKUP(C23,'Trang tính1'!$A$2:$N$281,5,0)</f>
        <v>092202006332</v>
      </c>
      <c r="X23" s="80" t="b">
        <f t="shared" si="4"/>
        <v>1</v>
      </c>
      <c r="Y23" s="75">
        <v>44816</v>
      </c>
      <c r="Z23" s="75"/>
      <c r="AA23" s="46" t="s">
        <v>232</v>
      </c>
      <c r="AB23" s="108" t="s">
        <v>2742</v>
      </c>
      <c r="AC23" s="108" t="str">
        <f>VLOOKUP(C23,'Trang tính1'!$A$2:$N$319,9,0)</f>
        <v>U5 Nguyễn Ngọc Trai, phường Ninh Kiều, TP Cần Thơ</v>
      </c>
      <c r="AD23" s="46" t="s">
        <v>49</v>
      </c>
      <c r="AE23" s="46" t="s">
        <v>49</v>
      </c>
      <c r="AF23" s="66">
        <v>962973361</v>
      </c>
      <c r="AG23" s="56" t="s">
        <v>50</v>
      </c>
      <c r="AH23" s="46" t="s">
        <v>1971</v>
      </c>
      <c r="AI23" s="56" t="s">
        <v>60</v>
      </c>
      <c r="AJ23" s="36">
        <f t="shared" ca="1" si="1"/>
        <v>23</v>
      </c>
    </row>
    <row r="24" spans="1:36" s="330" customFormat="1">
      <c r="A24" s="25">
        <f>IF(C24=0,"",SUBTOTAL(3,C$5:C24))</f>
        <v>20</v>
      </c>
      <c r="B24" s="25">
        <v>15</v>
      </c>
      <c r="C24" s="66" t="s">
        <v>2639</v>
      </c>
      <c r="D24" s="47" t="s">
        <v>3322</v>
      </c>
      <c r="E24" s="154" t="s">
        <v>2631</v>
      </c>
      <c r="F24" s="63" t="e">
        <f>VLOOKUP(D24,'BHXH 4-2026'!$D$11:$F$327,3,0)</f>
        <v>#N/A</v>
      </c>
      <c r="G24" s="774">
        <f>VLOOKUP(C24,'chuyển xếp 2024'!$C$5:$W$328,17,0)</f>
        <v>6271000</v>
      </c>
      <c r="H24" s="774"/>
      <c r="I24" s="697">
        <f t="shared" si="2"/>
        <v>6271000</v>
      </c>
      <c r="J24" s="155" t="s">
        <v>32</v>
      </c>
      <c r="K24" s="63">
        <f t="shared" si="3"/>
        <v>1</v>
      </c>
      <c r="L24" s="56" t="s">
        <v>33</v>
      </c>
      <c r="M24" s="56" t="s">
        <v>34</v>
      </c>
      <c r="N24" s="155"/>
      <c r="O24" s="136" t="s">
        <v>2632</v>
      </c>
      <c r="P24" s="106">
        <v>36873</v>
      </c>
      <c r="Q24" s="107">
        <v>45505</v>
      </c>
      <c r="R24" s="56" t="s">
        <v>36</v>
      </c>
      <c r="S24" s="56" t="s">
        <v>2634</v>
      </c>
      <c r="T24" s="56" t="str">
        <f t="shared" ca="1" si="0"/>
        <v xml:space="preserve">2 NĂM 0 THÁNG 18 NGÀY </v>
      </c>
      <c r="U24" s="74" t="s">
        <v>2985</v>
      </c>
      <c r="V24" s="80" t="s">
        <v>2985</v>
      </c>
      <c r="W24" s="80">
        <f>VLOOKUP(C24,'Trang tính1'!$A$2:$N$281,5,0)</f>
        <v>0</v>
      </c>
      <c r="X24" s="80" t="b">
        <f t="shared" si="4"/>
        <v>0</v>
      </c>
      <c r="Y24" s="75" t="s">
        <v>2636</v>
      </c>
      <c r="Z24" s="75"/>
      <c r="AA24" s="46" t="s">
        <v>232</v>
      </c>
      <c r="AB24" s="108" t="s">
        <v>2637</v>
      </c>
      <c r="AC24" s="108"/>
      <c r="AD24" s="46" t="s">
        <v>2638</v>
      </c>
      <c r="AE24" s="46" t="s">
        <v>2638</v>
      </c>
      <c r="AF24" s="66"/>
      <c r="AG24" s="136" t="s">
        <v>1214</v>
      </c>
      <c r="AH24" s="46"/>
      <c r="AI24" s="56" t="s">
        <v>349</v>
      </c>
      <c r="AJ24" s="36">
        <f t="shared" ca="1" si="1"/>
        <v>25</v>
      </c>
    </row>
    <row r="25" spans="1:36" s="36" customFormat="1" ht="18" customHeight="1">
      <c r="A25" s="25">
        <f>IF(C25=0,"",SUBTOTAL(3,C$5:C25))</f>
        <v>21</v>
      </c>
      <c r="B25" s="25">
        <v>16</v>
      </c>
      <c r="C25" s="69" t="s">
        <v>2816</v>
      </c>
      <c r="D25" s="25" t="s">
        <v>2878</v>
      </c>
      <c r="E25" s="70" t="s">
        <v>2811</v>
      </c>
      <c r="F25" s="63" t="str">
        <f>VLOOKUP(D25,'BHXH 4-2026'!$D$11:$F$327,3,0)</f>
        <v>DN4929321782052</v>
      </c>
      <c r="G25" s="774">
        <f>VLOOKUP(C25,'chuyển xếp 2024'!$C$5:$W$328,17,0)</f>
        <v>6579000</v>
      </c>
      <c r="H25" s="774"/>
      <c r="I25" s="697">
        <f t="shared" si="2"/>
        <v>6579000</v>
      </c>
      <c r="J25" s="63" t="s">
        <v>63</v>
      </c>
      <c r="K25" s="63">
        <f t="shared" si="3"/>
        <v>0</v>
      </c>
      <c r="L25" s="56" t="s">
        <v>33</v>
      </c>
      <c r="M25" s="56" t="s">
        <v>34</v>
      </c>
      <c r="N25" s="67"/>
      <c r="O25" s="56" t="s">
        <v>1856</v>
      </c>
      <c r="P25" s="106">
        <v>37460</v>
      </c>
      <c r="Q25" s="107">
        <v>45748</v>
      </c>
      <c r="R25" s="56" t="s">
        <v>36</v>
      </c>
      <c r="S25" s="56" t="s">
        <v>2906</v>
      </c>
      <c r="T25" s="56" t="str">
        <f t="shared" ca="1" si="0"/>
        <v xml:space="preserve">1 NĂM 4 THÁNG 18 NGÀY </v>
      </c>
      <c r="U25" s="80" t="s">
        <v>2812</v>
      </c>
      <c r="V25" s="80" t="s">
        <v>2812</v>
      </c>
      <c r="W25" s="80" t="str">
        <f>VLOOKUP(C25,'Trang tính1'!$A$2:$N$281,5,0)</f>
        <v>093302001656</v>
      </c>
      <c r="X25" s="80" t="b">
        <f t="shared" si="4"/>
        <v>1</v>
      </c>
      <c r="Y25" s="75">
        <v>45434</v>
      </c>
      <c r="Z25" s="75"/>
      <c r="AA25" s="46" t="s">
        <v>232</v>
      </c>
      <c r="AB25" s="108" t="s">
        <v>2813</v>
      </c>
      <c r="AC25" s="108" t="str">
        <f>VLOOKUP(C25,'Trang tính1'!$A$2:$N$319,9,0)</f>
        <v>Phường Long Phú 1, TP Cần Thơ</v>
      </c>
      <c r="AD25" s="46" t="s">
        <v>2814</v>
      </c>
      <c r="AE25" s="46"/>
      <c r="AF25" s="66"/>
      <c r="AG25" s="56" t="s">
        <v>50</v>
      </c>
      <c r="AH25" s="46" t="s">
        <v>2815</v>
      </c>
      <c r="AI25" s="56" t="s">
        <v>60</v>
      </c>
      <c r="AJ25" s="36">
        <f t="shared" ca="1" si="1"/>
        <v>24</v>
      </c>
    </row>
    <row r="26" spans="1:36" s="36" customFormat="1" ht="18" customHeight="1">
      <c r="A26" s="25">
        <f>IF(C26=0,"",SUBTOTAL(3,C$5:C26))</f>
        <v>22</v>
      </c>
      <c r="B26" s="25">
        <v>17</v>
      </c>
      <c r="C26" s="369" t="s">
        <v>2899</v>
      </c>
      <c r="D26" s="25" t="s">
        <v>3101</v>
      </c>
      <c r="E26" s="370" t="s">
        <v>2900</v>
      </c>
      <c r="F26" s="63" t="str">
        <f>VLOOKUP(D26,'BHXH 4-2026'!$D$11:$F$327,3,0)</f>
        <v>DN4928721741812</v>
      </c>
      <c r="G26" s="774">
        <f>VLOOKUP(C26,'chuyển xếp 2024'!$C$5:$W$328,17,0)</f>
        <v>6579000</v>
      </c>
      <c r="H26" s="774"/>
      <c r="I26" s="697">
        <f t="shared" si="2"/>
        <v>6579000</v>
      </c>
      <c r="J26" s="63" t="s">
        <v>63</v>
      </c>
      <c r="K26" s="63">
        <f t="shared" si="3"/>
        <v>0</v>
      </c>
      <c r="L26" s="56" t="s">
        <v>33</v>
      </c>
      <c r="M26" s="56" t="s">
        <v>34</v>
      </c>
      <c r="N26" s="67"/>
      <c r="O26" s="56" t="s">
        <v>1856</v>
      </c>
      <c r="P26" s="106">
        <v>44710</v>
      </c>
      <c r="Q26" s="107">
        <v>45809</v>
      </c>
      <c r="R26" s="56" t="s">
        <v>36</v>
      </c>
      <c r="S26" s="56" t="s">
        <v>2907</v>
      </c>
      <c r="T26" s="56" t="str">
        <f t="shared" ca="1" si="0"/>
        <v xml:space="preserve">1 NĂM 2 THÁNG 18 NGÀY </v>
      </c>
      <c r="U26" s="80" t="s">
        <v>2908</v>
      </c>
      <c r="V26" s="80" t="s">
        <v>2908</v>
      </c>
      <c r="W26" s="80" t="str">
        <f>VLOOKUP(C26,'Trang tính1'!$A$2:$N$281,5,0)</f>
        <v>087302004502</v>
      </c>
      <c r="X26" s="80" t="b">
        <f t="shared" si="4"/>
        <v>1</v>
      </c>
      <c r="Y26" s="75">
        <v>44371</v>
      </c>
      <c r="Z26" s="75"/>
      <c r="AA26" s="46" t="s">
        <v>232</v>
      </c>
      <c r="AB26" s="108" t="s">
        <v>2909</v>
      </c>
      <c r="AC26" s="108" t="str">
        <f>VLOOKUP(C26,'Trang tính1'!$A$2:$N$319,9,0)</f>
        <v>Tổ 2, Khóm Tân Hậu, Phường Cao Lãnh, Tỉnh Đồng Tháp</v>
      </c>
      <c r="AD26" s="46" t="s">
        <v>2910</v>
      </c>
      <c r="AE26" s="46" t="s">
        <v>2910</v>
      </c>
      <c r="AF26" s="66" t="s">
        <v>2911</v>
      </c>
      <c r="AG26" s="56" t="s">
        <v>50</v>
      </c>
      <c r="AH26" s="56" t="s">
        <v>2912</v>
      </c>
      <c r="AI26" s="56" t="s">
        <v>60</v>
      </c>
      <c r="AJ26" s="36">
        <f t="shared" ca="1" si="1"/>
        <v>4</v>
      </c>
    </row>
    <row r="27" spans="1:36" s="36" customFormat="1">
      <c r="A27" s="25">
        <f>IF(C27=0,"",SUBTOTAL(3,C$5:C27))</f>
        <v>23</v>
      </c>
      <c r="B27" s="25">
        <v>1</v>
      </c>
      <c r="C27" s="25" t="s">
        <v>144</v>
      </c>
      <c r="D27" s="25" t="str">
        <f>VLOOKUP(C27,Sheet4!$A$1:$B$300,2,0)</f>
        <v>9210002398</v>
      </c>
      <c r="E27" s="63" t="s">
        <v>145</v>
      </c>
      <c r="F27" s="63" t="str">
        <f>VLOOKUP(D27,'BHXH 4-2026'!$D$11:$F$327,3,0)</f>
        <v>DN4929210002398</v>
      </c>
      <c r="G27" s="774">
        <f>VLOOKUP(C27,'chuyển xếp 2024'!$C$5:$W$328,17,0)</f>
        <v>7046000</v>
      </c>
      <c r="H27" s="774">
        <f>VLOOKUP(C27,'chuyển xếp 2024'!$C$5:$W$328,19,0)</f>
        <v>0</v>
      </c>
      <c r="I27" s="774">
        <f t="shared" si="2"/>
        <v>7046000</v>
      </c>
      <c r="J27" s="63" t="s">
        <v>32</v>
      </c>
      <c r="K27" s="63">
        <f t="shared" si="3"/>
        <v>1</v>
      </c>
      <c r="L27" s="63" t="s">
        <v>33</v>
      </c>
      <c r="M27" s="56" t="s">
        <v>34</v>
      </c>
      <c r="N27" s="63"/>
      <c r="O27" s="56" t="s">
        <v>4293</v>
      </c>
      <c r="P27" s="106">
        <v>30348</v>
      </c>
      <c r="Q27" s="107">
        <v>40665</v>
      </c>
      <c r="R27" s="56" t="s">
        <v>36</v>
      </c>
      <c r="S27" s="56" t="s">
        <v>146</v>
      </c>
      <c r="T27" s="56" t="str">
        <f t="shared" ca="1" si="0"/>
        <v xml:space="preserve">15 NĂM 3 THÁNG 17 NGÀY </v>
      </c>
      <c r="U27" s="80" t="s">
        <v>147</v>
      </c>
      <c r="V27" s="80" t="str">
        <f>VLOOKUP(C27,Sheet5!$B$2:$G$253,6,0)</f>
        <v>092083009975</v>
      </c>
      <c r="W27" s="80">
        <f>VLOOKUP(C27,'Trang tính1'!$A$2:$N$281,5,0)</f>
        <v>0</v>
      </c>
      <c r="X27" s="80" t="b">
        <f t="shared" si="4"/>
        <v>0</v>
      </c>
      <c r="Y27" s="75"/>
      <c r="Z27" s="75"/>
      <c r="AA27" s="46" t="s">
        <v>232</v>
      </c>
      <c r="AB27" s="108" t="s">
        <v>148</v>
      </c>
      <c r="AC27" s="108"/>
      <c r="AD27" s="46" t="s">
        <v>149</v>
      </c>
      <c r="AE27" s="46" t="s">
        <v>150</v>
      </c>
      <c r="AF27" s="332" t="s">
        <v>151</v>
      </c>
      <c r="AG27" s="56" t="s">
        <v>50</v>
      </c>
      <c r="AH27" s="56" t="s">
        <v>152</v>
      </c>
      <c r="AI27" s="56" t="s">
        <v>60</v>
      </c>
      <c r="AJ27" s="36">
        <f t="shared" ca="1" si="1"/>
        <v>43</v>
      </c>
    </row>
    <row r="28" spans="1:36" s="36" customFormat="1">
      <c r="A28" s="25">
        <f>IF(C28=0,"",SUBTOTAL(3,C$5:C28))</f>
        <v>24</v>
      </c>
      <c r="B28" s="25">
        <v>2</v>
      </c>
      <c r="C28" s="66" t="s">
        <v>174</v>
      </c>
      <c r="D28" s="25" t="str">
        <f>VLOOKUP(C28,Sheet4!$A$1:$B$300,2,0)</f>
        <v>7912294379</v>
      </c>
      <c r="E28" s="67" t="s">
        <v>175</v>
      </c>
      <c r="F28" s="63" t="str">
        <f>VLOOKUP(D28,'BHXH 4-2026'!$D$11:$F$327,3,0)</f>
        <v>DN4927912294379</v>
      </c>
      <c r="G28" s="774">
        <f>VLOOKUP(C28,'chuyển xếp 2024'!$C$5:$W$328,17,0)</f>
        <v>6647000</v>
      </c>
      <c r="H28" s="774">
        <f>VLOOKUP(C28,'chuyển xếp 2024'!$C$5:$W$328,19,0)</f>
        <v>0</v>
      </c>
      <c r="I28" s="774">
        <f t="shared" si="2"/>
        <v>6647000</v>
      </c>
      <c r="J28" s="63" t="s">
        <v>32</v>
      </c>
      <c r="K28" s="63">
        <f t="shared" si="3"/>
        <v>1</v>
      </c>
      <c r="L28" s="63" t="s">
        <v>33</v>
      </c>
      <c r="M28" s="63" t="s">
        <v>34</v>
      </c>
      <c r="N28" s="63"/>
      <c r="O28" s="56" t="s">
        <v>4293</v>
      </c>
      <c r="P28" s="106">
        <v>32620</v>
      </c>
      <c r="Q28" s="107">
        <v>42370</v>
      </c>
      <c r="R28" s="56" t="s">
        <v>36</v>
      </c>
      <c r="S28" s="56" t="s">
        <v>176</v>
      </c>
      <c r="T28" s="56" t="str">
        <f t="shared" ca="1" si="0"/>
        <v xml:space="preserve">10 NĂM 7 THÁNG 18 NGÀY </v>
      </c>
      <c r="U28" s="80" t="s">
        <v>177</v>
      </c>
      <c r="V28" s="80" t="str">
        <f>VLOOKUP(C28,Sheet5!$B$2:$G$253,6,0)</f>
        <v>086089010769</v>
      </c>
      <c r="W28" s="80">
        <f>VLOOKUP(C28,'Trang tính1'!$A$2:$N$281,5,0)</f>
        <v>0</v>
      </c>
      <c r="X28" s="80" t="b">
        <f t="shared" si="4"/>
        <v>0</v>
      </c>
      <c r="Y28" s="75"/>
      <c r="Z28" s="75"/>
      <c r="AA28" s="46" t="s">
        <v>232</v>
      </c>
      <c r="AB28" s="108" t="s">
        <v>178</v>
      </c>
      <c r="AC28" s="108"/>
      <c r="AD28" s="46" t="s">
        <v>179</v>
      </c>
      <c r="AE28" s="46" t="s">
        <v>180</v>
      </c>
      <c r="AF28" s="332" t="s">
        <v>181</v>
      </c>
      <c r="AG28" s="56" t="s">
        <v>182</v>
      </c>
      <c r="AH28" s="56" t="s">
        <v>72</v>
      </c>
      <c r="AI28" s="56" t="s">
        <v>60</v>
      </c>
      <c r="AJ28" s="36">
        <f t="shared" ca="1" si="1"/>
        <v>37</v>
      </c>
    </row>
    <row r="29" spans="1:36" s="36" customFormat="1">
      <c r="A29" s="25">
        <f>IF(C29=0,"",SUBTOTAL(3,C$5:C29))</f>
        <v>25</v>
      </c>
      <c r="B29" s="25">
        <v>3</v>
      </c>
      <c r="C29" s="66" t="s">
        <v>183</v>
      </c>
      <c r="D29" s="25" t="str">
        <f>VLOOKUP(C29,Sheet4!$A$1:$B$300,2,0)</f>
        <v>9213008128</v>
      </c>
      <c r="E29" s="67" t="s">
        <v>184</v>
      </c>
      <c r="F29" s="63" t="str">
        <f>VLOOKUP(D29,'BHXH 4-2026'!$D$11:$F$327,3,0)</f>
        <v>DN4929213008128</v>
      </c>
      <c r="G29" s="774">
        <f>VLOOKUP(C29,'chuyển xếp 2024'!$C$5:$W$328,17,0)</f>
        <v>6647000</v>
      </c>
      <c r="H29" s="774">
        <f>VLOOKUP(C29,'chuyển xếp 2024'!$C$5:$W$328,19,0)</f>
        <v>0</v>
      </c>
      <c r="I29" s="774">
        <f t="shared" si="2"/>
        <v>6647000</v>
      </c>
      <c r="J29" s="67" t="s">
        <v>32</v>
      </c>
      <c r="K29" s="63">
        <f t="shared" si="3"/>
        <v>1</v>
      </c>
      <c r="L29" s="63" t="s">
        <v>33</v>
      </c>
      <c r="M29" s="63" t="s">
        <v>34</v>
      </c>
      <c r="N29" s="67"/>
      <c r="O29" s="56" t="s">
        <v>4293</v>
      </c>
      <c r="P29" s="106">
        <v>31643</v>
      </c>
      <c r="Q29" s="107">
        <v>42156</v>
      </c>
      <c r="R29" s="56" t="s">
        <v>36</v>
      </c>
      <c r="S29" s="56" t="s">
        <v>185</v>
      </c>
      <c r="T29" s="56" t="str">
        <f t="shared" ca="1" si="0"/>
        <v xml:space="preserve">11 NĂM 2 THÁNG 18 NGÀY </v>
      </c>
      <c r="U29" s="80" t="s">
        <v>186</v>
      </c>
      <c r="V29" s="80" t="str">
        <f>VLOOKUP(C29,Sheet5!$B$2:$G$253,6,0)</f>
        <v>093086003738</v>
      </c>
      <c r="W29" s="80">
        <f>VLOOKUP(C29,'Trang tính1'!$A$2:$N$281,5,0)</f>
        <v>0</v>
      </c>
      <c r="X29" s="80" t="b">
        <f t="shared" si="4"/>
        <v>0</v>
      </c>
      <c r="Y29" s="75"/>
      <c r="Z29" s="75"/>
      <c r="AA29" s="46" t="s">
        <v>232</v>
      </c>
      <c r="AB29" s="108" t="s">
        <v>187</v>
      </c>
      <c r="AC29" s="108"/>
      <c r="AD29" s="46" t="s">
        <v>188</v>
      </c>
      <c r="AE29" s="46" t="s">
        <v>189</v>
      </c>
      <c r="AF29" s="66"/>
      <c r="AG29" s="155" t="s">
        <v>50</v>
      </c>
      <c r="AH29" s="155" t="s">
        <v>190</v>
      </c>
      <c r="AI29" s="56" t="s">
        <v>60</v>
      </c>
      <c r="AJ29" s="36">
        <f t="shared" ca="1" si="1"/>
        <v>40</v>
      </c>
    </row>
    <row r="30" spans="1:36" s="1267" customFormat="1">
      <c r="A30" s="1255">
        <f>IF(C30=0,"",SUBTOTAL(3,C$5:C30))</f>
        <v>26</v>
      </c>
      <c r="B30" s="1255">
        <v>4</v>
      </c>
      <c r="C30" s="1256" t="s">
        <v>191</v>
      </c>
      <c r="D30" s="1255" t="str">
        <f>VLOOKUP(C30,Sheet4!$A$1:$B$300,2,0)</f>
        <v>9216001664</v>
      </c>
      <c r="E30" s="1257" t="s">
        <v>192</v>
      </c>
      <c r="F30" s="1258" t="str">
        <f>VLOOKUP(D30,'BHXH 4-2026'!$D$11:$F$327,3,0)</f>
        <v>DN4929216001664</v>
      </c>
      <c r="G30" s="1259">
        <f>VLOOKUP(C30,'chuyển xếp 2024'!$C$5:$W$328,17,0)</f>
        <v>7046000</v>
      </c>
      <c r="H30" s="1259">
        <f>VLOOKUP(C30,'chuyển xếp 2024'!$C$5:$W$328,19,0)</f>
        <v>0</v>
      </c>
      <c r="I30" s="1259">
        <f t="shared" si="2"/>
        <v>7046000</v>
      </c>
      <c r="J30" s="1258" t="s">
        <v>32</v>
      </c>
      <c r="K30" s="1258">
        <f t="shared" si="3"/>
        <v>1</v>
      </c>
      <c r="L30" s="1258" t="s">
        <v>33</v>
      </c>
      <c r="M30" s="1258" t="s">
        <v>34</v>
      </c>
      <c r="N30" s="1258"/>
      <c r="O30" s="1260" t="s">
        <v>4293</v>
      </c>
      <c r="P30" s="1261">
        <v>34633</v>
      </c>
      <c r="Q30" s="1262">
        <v>42370</v>
      </c>
      <c r="R30" s="1260" t="s">
        <v>36</v>
      </c>
      <c r="S30" s="1260" t="s">
        <v>193</v>
      </c>
      <c r="T30" s="1260" t="str">
        <f t="shared" ca="1" si="0"/>
        <v xml:space="preserve">10 NĂM 7 THÁNG 18 NGÀY </v>
      </c>
      <c r="U30" s="1263" t="s">
        <v>194</v>
      </c>
      <c r="V30" s="1263" t="str">
        <f>VLOOKUP(C30,Sheet5!$B$2:$G$253,6,0)</f>
        <v>092094005136</v>
      </c>
      <c r="W30" s="1263" t="str">
        <f>VLOOKUP(C30,'Trang tính1'!$A$2:$N$281,5,0)</f>
        <v>092094005136</v>
      </c>
      <c r="X30" s="1263" t="b">
        <f t="shared" si="4"/>
        <v>1</v>
      </c>
      <c r="Y30" s="1264"/>
      <c r="Z30" s="1264"/>
      <c r="AA30" s="1265" t="s">
        <v>232</v>
      </c>
      <c r="AB30" s="1266" t="s">
        <v>92</v>
      </c>
      <c r="AC30" s="1266" t="str">
        <f>VLOOKUP(C30,'Trang tính1'!$A$2:$N$319,9,0)</f>
        <v>57 kv Bình Thuận Phường Phước Thới, tp Cần Thơ</v>
      </c>
      <c r="AD30" s="1265" t="s">
        <v>195</v>
      </c>
      <c r="AE30" s="1265" t="s">
        <v>195</v>
      </c>
      <c r="AF30" s="1256"/>
      <c r="AG30" s="1260" t="s">
        <v>130</v>
      </c>
      <c r="AH30" s="1260" t="s">
        <v>196</v>
      </c>
      <c r="AI30" s="1260" t="s">
        <v>60</v>
      </c>
      <c r="AJ30" s="1267">
        <f t="shared" ca="1" si="1"/>
        <v>31</v>
      </c>
    </row>
    <row r="31" spans="1:36" s="36" customFormat="1">
      <c r="A31" s="25">
        <f>IF(C31=0,"",SUBTOTAL(3,C$5:C31))</f>
        <v>27</v>
      </c>
      <c r="B31" s="25">
        <v>5</v>
      </c>
      <c r="C31" s="66" t="s">
        <v>204</v>
      </c>
      <c r="D31" s="25" t="str">
        <f>VLOOKUP(C31,Sheet4!$A$1:$B$300,2,0)</f>
        <v>9222306746</v>
      </c>
      <c r="E31" s="67" t="s">
        <v>205</v>
      </c>
      <c r="F31" s="63" t="str">
        <f>VLOOKUP(D31,'BHXH 4-2026'!$D$11:$F$327,3,0)</f>
        <v>DN4929222306746</v>
      </c>
      <c r="G31" s="774">
        <f>VLOOKUP(C31,'chuyển xếp 2024'!$C$5:$W$328,17,0)</f>
        <v>6647000</v>
      </c>
      <c r="H31" s="774">
        <f>VLOOKUP(C31,'chuyển xếp 2024'!$C$5:$W$328,19,0)</f>
        <v>0</v>
      </c>
      <c r="I31" s="774">
        <f t="shared" si="2"/>
        <v>6647000</v>
      </c>
      <c r="J31" s="63" t="s">
        <v>32</v>
      </c>
      <c r="K31" s="63">
        <f t="shared" si="3"/>
        <v>1</v>
      </c>
      <c r="L31" s="63" t="s">
        <v>33</v>
      </c>
      <c r="M31" s="63" t="s">
        <v>34</v>
      </c>
      <c r="N31" s="67"/>
      <c r="O31" s="56" t="s">
        <v>4293</v>
      </c>
      <c r="P31" s="75">
        <v>33917</v>
      </c>
      <c r="Q31" s="75">
        <v>43405</v>
      </c>
      <c r="R31" s="67" t="s">
        <v>36</v>
      </c>
      <c r="S31" s="46" t="s">
        <v>206</v>
      </c>
      <c r="T31" s="56" t="str">
        <f t="shared" ca="1" si="0"/>
        <v xml:space="preserve">7 NĂM 9 THÁNG 18 NGÀY </v>
      </c>
      <c r="U31" s="80" t="s">
        <v>207</v>
      </c>
      <c r="V31" s="80" t="str">
        <f>VLOOKUP(C31,Sheet5!$B$2:$G$253,6,0)</f>
        <v>092092010946</v>
      </c>
      <c r="W31" s="80">
        <f>VLOOKUP(C31,'Trang tính1'!$A$2:$N$281,5,0)</f>
        <v>0</v>
      </c>
      <c r="X31" s="80" t="b">
        <f t="shared" si="4"/>
        <v>0</v>
      </c>
      <c r="Y31" s="75"/>
      <c r="Z31" s="75"/>
      <c r="AA31" s="46" t="s">
        <v>232</v>
      </c>
      <c r="AB31" s="108" t="s">
        <v>208</v>
      </c>
      <c r="AC31" s="108"/>
      <c r="AD31" s="46" t="s">
        <v>209</v>
      </c>
      <c r="AE31" s="46"/>
      <c r="AF31" s="66"/>
      <c r="AG31" s="46" t="s">
        <v>50</v>
      </c>
      <c r="AH31" s="46" t="s">
        <v>107</v>
      </c>
      <c r="AI31" s="56" t="s">
        <v>203</v>
      </c>
      <c r="AJ31" s="36">
        <f t="shared" ca="1" si="1"/>
        <v>33</v>
      </c>
    </row>
    <row r="32" spans="1:36" s="36" customFormat="1">
      <c r="A32" s="25">
        <f>IF(C32=0,"",SUBTOTAL(3,C$5:C32))</f>
        <v>28</v>
      </c>
      <c r="B32" s="25">
        <v>6</v>
      </c>
      <c r="C32" s="66" t="s">
        <v>214</v>
      </c>
      <c r="D32" s="25" t="str">
        <f>VLOOKUP(C32,Sheet4!$A$1:$B$300,2,0)</f>
        <v>8721755467</v>
      </c>
      <c r="E32" s="67" t="s">
        <v>215</v>
      </c>
      <c r="F32" s="63" t="str">
        <f>VLOOKUP(D32,'BHXH 4-2026'!$D$11:$F$327,3,0)</f>
        <v>DN4928721755467</v>
      </c>
      <c r="G32" s="774">
        <f>VLOOKUP(C32,'chuyển xếp 2024'!$C$5:$W$328,17,0)</f>
        <v>6647000</v>
      </c>
      <c r="H32" s="774">
        <f>VLOOKUP(C32,'chuyển xếp 2024'!$C$5:$W$328,19,0)</f>
        <v>0</v>
      </c>
      <c r="I32" s="774">
        <f t="shared" si="2"/>
        <v>6647000</v>
      </c>
      <c r="J32" s="63" t="s">
        <v>32</v>
      </c>
      <c r="K32" s="63">
        <f t="shared" si="3"/>
        <v>1</v>
      </c>
      <c r="L32" s="63" t="s">
        <v>33</v>
      </c>
      <c r="M32" s="63" t="s">
        <v>34</v>
      </c>
      <c r="N32" s="63"/>
      <c r="O32" s="56" t="s">
        <v>4293</v>
      </c>
      <c r="P32" s="75">
        <v>35117</v>
      </c>
      <c r="Q32" s="75">
        <v>44044</v>
      </c>
      <c r="R32" s="67" t="s">
        <v>36</v>
      </c>
      <c r="S32" s="46" t="s">
        <v>216</v>
      </c>
      <c r="T32" s="56" t="str">
        <f t="shared" ca="1" si="0"/>
        <v xml:space="preserve">6 NĂM 0 THÁNG 18 NGÀY </v>
      </c>
      <c r="U32" s="46">
        <v>341792633</v>
      </c>
      <c r="V32" s="80" t="str">
        <f>VLOOKUP(C32,Sheet5!$B$2:$G$253,6,0)</f>
        <v>089096016279</v>
      </c>
      <c r="W32" s="80" t="str">
        <f>VLOOKUP(C32,'Trang tính1'!$A$2:$N$281,5,0)</f>
        <v>089096016279</v>
      </c>
      <c r="X32" s="80" t="b">
        <f t="shared" si="4"/>
        <v>1</v>
      </c>
      <c r="Y32" s="75">
        <v>40840</v>
      </c>
      <c r="Z32" s="75"/>
      <c r="AA32" s="46" t="s">
        <v>232</v>
      </c>
      <c r="AB32" s="108" t="s">
        <v>217</v>
      </c>
      <c r="AC32" s="108" t="str">
        <f>VLOOKUP(C32,'Trang tính1'!$A$2:$N$319,9,0)</f>
        <v>SN 697 Nguyễn Hữu Kiến, Tổ 22, Ấp Hòa Long, Phường Cao Lãnh, Tỉnh Đồng Tháp</v>
      </c>
      <c r="AD32" s="46" t="s">
        <v>218</v>
      </c>
      <c r="AE32" s="46" t="s">
        <v>219</v>
      </c>
      <c r="AF32" s="66"/>
      <c r="AG32" s="56" t="s">
        <v>50</v>
      </c>
      <c r="AH32" s="56" t="s">
        <v>220</v>
      </c>
      <c r="AI32" s="56" t="s">
        <v>60</v>
      </c>
      <c r="AJ32" s="36">
        <f t="shared" ca="1" si="1"/>
        <v>30</v>
      </c>
    </row>
    <row r="33" spans="1:36" s="36" customFormat="1">
      <c r="A33" s="25">
        <f>IF(C33=0,"",SUBTOTAL(3,C$5:C33))</f>
        <v>29</v>
      </c>
      <c r="B33" s="25">
        <v>7</v>
      </c>
      <c r="C33" s="66" t="s">
        <v>221</v>
      </c>
      <c r="D33" s="25" t="str">
        <f>VLOOKUP(C33,Sheet4!$A$1:$B$300,2,0)</f>
        <v>9216023766</v>
      </c>
      <c r="E33" s="67" t="s">
        <v>222</v>
      </c>
      <c r="F33" s="63" t="str">
        <f>VLOOKUP(D33,'BHXH 4-2026'!$D$11:$F$327,3,0)</f>
        <v>DN4929216023766</v>
      </c>
      <c r="G33" s="774">
        <f>VLOOKUP(C33,'chuyển xếp 2024'!$C$5:$W$328,17,0)</f>
        <v>7105000</v>
      </c>
      <c r="H33" s="774">
        <f>VLOOKUP(C33,'chuyển xếp 2024'!$C$5:$W$328,19,0)</f>
        <v>2365000</v>
      </c>
      <c r="I33" s="774">
        <f t="shared" si="2"/>
        <v>9470000</v>
      </c>
      <c r="J33" s="63" t="s">
        <v>32</v>
      </c>
      <c r="K33" s="63">
        <f t="shared" si="3"/>
        <v>1</v>
      </c>
      <c r="L33" s="63" t="s">
        <v>33</v>
      </c>
      <c r="M33" s="63" t="s">
        <v>34</v>
      </c>
      <c r="N33" s="63" t="s">
        <v>3501</v>
      </c>
      <c r="O33" s="56" t="s">
        <v>4293</v>
      </c>
      <c r="P33" s="75">
        <v>33633</v>
      </c>
      <c r="Q33" s="107">
        <v>42736</v>
      </c>
      <c r="R33" s="67" t="s">
        <v>36</v>
      </c>
      <c r="S33" s="56" t="s">
        <v>223</v>
      </c>
      <c r="T33" s="56" t="str">
        <f t="shared" ca="1" si="0"/>
        <v xml:space="preserve">9 NĂM 7 THÁNG 18 NGÀY </v>
      </c>
      <c r="U33" s="80" t="s">
        <v>224</v>
      </c>
      <c r="V33" s="80" t="str">
        <f>VLOOKUP(C33,Sheet5!$B$2:$G$253,6,0)</f>
        <v>087092017349</v>
      </c>
      <c r="W33" s="80" t="str">
        <f>VLOOKUP(C33,'Trang tính1'!$A$2:$N$281,5,0)</f>
        <v>087092017349</v>
      </c>
      <c r="X33" s="80" t="b">
        <f t="shared" si="4"/>
        <v>1</v>
      </c>
      <c r="Y33" s="75"/>
      <c r="Z33" s="75"/>
      <c r="AA33" s="46" t="s">
        <v>232</v>
      </c>
      <c r="AB33" s="108" t="s">
        <v>225</v>
      </c>
      <c r="AC33" s="108" t="str">
        <f>VLOOKUP(C33,'Trang tính1'!$A$2:$N$319,9,0)</f>
        <v>1312 Khu Dân Cư Hòa Định, ấp Hòa Định 1, xã Phong Hòa, Đồng Tháp</v>
      </c>
      <c r="AD33" s="46" t="s">
        <v>226</v>
      </c>
      <c r="AE33" s="46" t="s">
        <v>226</v>
      </c>
      <c r="AF33" s="332" t="s">
        <v>227</v>
      </c>
      <c r="AG33" s="56" t="s">
        <v>50</v>
      </c>
      <c r="AH33" s="56" t="s">
        <v>72</v>
      </c>
      <c r="AI33" s="56" t="s">
        <v>60</v>
      </c>
      <c r="AJ33" s="36">
        <f t="shared" ca="1" si="1"/>
        <v>34</v>
      </c>
    </row>
    <row r="34" spans="1:36" s="36" customFormat="1">
      <c r="A34" s="25">
        <f>IF(C34=0,"",SUBTOTAL(3,C$5:C34))</f>
        <v>30</v>
      </c>
      <c r="B34" s="25">
        <v>8</v>
      </c>
      <c r="C34" s="66" t="s">
        <v>228</v>
      </c>
      <c r="D34" s="25" t="str">
        <f>VLOOKUP(C34,Sheet4!$A$1:$B$300,2,0)</f>
        <v>9222451383</v>
      </c>
      <c r="E34" s="67" t="s">
        <v>229</v>
      </c>
      <c r="F34" s="63" t="str">
        <f>VLOOKUP(D34,'BHXH 4-2026'!$D$11:$F$327,3,0)</f>
        <v>DN4929222451383</v>
      </c>
      <c r="G34" s="774">
        <f>VLOOKUP(C34,'chuyển xếp 2024'!$C$5:$W$328,17,0)</f>
        <v>5466000</v>
      </c>
      <c r="H34" s="774">
        <f>VLOOKUP(C34,'chuyển xếp 2024'!$C$5:$W$328,19,0)</f>
        <v>0</v>
      </c>
      <c r="I34" s="774">
        <f t="shared" si="2"/>
        <v>5466000</v>
      </c>
      <c r="J34" s="63" t="s">
        <v>63</v>
      </c>
      <c r="K34" s="63">
        <f t="shared" si="3"/>
        <v>0</v>
      </c>
      <c r="L34" s="63" t="s">
        <v>33</v>
      </c>
      <c r="M34" s="63" t="s">
        <v>34</v>
      </c>
      <c r="N34" s="63"/>
      <c r="O34" s="56" t="s">
        <v>4293</v>
      </c>
      <c r="P34" s="75">
        <v>35524</v>
      </c>
      <c r="Q34" s="107">
        <v>44805</v>
      </c>
      <c r="R34" s="67" t="s">
        <v>36</v>
      </c>
      <c r="S34" s="56" t="s">
        <v>230</v>
      </c>
      <c r="T34" s="56" t="str">
        <f t="shared" ca="1" si="0"/>
        <v xml:space="preserve">3 NĂM 11 THÁNG 18 NGÀY </v>
      </c>
      <c r="U34" s="74" t="s">
        <v>231</v>
      </c>
      <c r="V34" s="80" t="str">
        <f>VLOOKUP(C34,Sheet5!$B$2:$G$253,6,0)</f>
        <v>092197011285</v>
      </c>
      <c r="W34" s="80">
        <f>VLOOKUP(C34,'Trang tính1'!$A$2:$N$281,5,0)</f>
        <v>0</v>
      </c>
      <c r="X34" s="80" t="b">
        <f t="shared" si="4"/>
        <v>0</v>
      </c>
      <c r="Y34" s="75">
        <v>44440</v>
      </c>
      <c r="Z34" s="75"/>
      <c r="AA34" s="46" t="s">
        <v>232</v>
      </c>
      <c r="AB34" s="108" t="s">
        <v>233</v>
      </c>
      <c r="AC34" s="108"/>
      <c r="AD34" s="46" t="s">
        <v>234</v>
      </c>
      <c r="AE34" s="46" t="s">
        <v>234</v>
      </c>
      <c r="AF34" s="332" t="s">
        <v>235</v>
      </c>
      <c r="AG34" s="56" t="s">
        <v>130</v>
      </c>
      <c r="AH34" s="56" t="s">
        <v>236</v>
      </c>
      <c r="AI34" s="56" t="s">
        <v>60</v>
      </c>
      <c r="AJ34" s="36">
        <f t="shared" ca="1" si="1"/>
        <v>29</v>
      </c>
    </row>
    <row r="35" spans="1:36" s="491" customFormat="1">
      <c r="A35" s="479">
        <f>IF(C35=0,"",SUBTOTAL(3,C$5:C35))</f>
        <v>31</v>
      </c>
      <c r="B35" s="479">
        <v>9</v>
      </c>
      <c r="C35" s="480" t="s">
        <v>237</v>
      </c>
      <c r="D35" s="479" t="str">
        <f>VLOOKUP(C35,Sheet4!$A$1:$B$300,2,0)</f>
        <v>9208016265</v>
      </c>
      <c r="E35" s="481" t="s">
        <v>238</v>
      </c>
      <c r="F35" s="483" t="str">
        <f>VLOOKUP(D35,'BHXH 4-2026'!$D$11:$F$327,3,0)</f>
        <v>DN4929208016265</v>
      </c>
      <c r="G35" s="872">
        <v>10971000</v>
      </c>
      <c r="H35" s="872">
        <v>1656000</v>
      </c>
      <c r="I35" s="872">
        <f t="shared" si="2"/>
        <v>12627000</v>
      </c>
      <c r="J35" s="482" t="s">
        <v>32</v>
      </c>
      <c r="K35" s="483">
        <f t="shared" si="3"/>
        <v>1</v>
      </c>
      <c r="L35" s="483" t="s">
        <v>33</v>
      </c>
      <c r="M35" s="483" t="s">
        <v>34</v>
      </c>
      <c r="N35" s="482" t="s">
        <v>5124</v>
      </c>
      <c r="O35" s="484" t="s">
        <v>4293</v>
      </c>
      <c r="P35" s="485">
        <v>30482</v>
      </c>
      <c r="Q35" s="486">
        <v>44866</v>
      </c>
      <c r="R35" s="481" t="s">
        <v>36</v>
      </c>
      <c r="S35" s="484" t="s">
        <v>239</v>
      </c>
      <c r="T35" s="484" t="str">
        <f t="shared" ca="1" si="0"/>
        <v xml:space="preserve">3 NĂM 9 THÁNG 18 NGÀY </v>
      </c>
      <c r="U35" s="527" t="s">
        <v>240</v>
      </c>
      <c r="V35" s="487" t="str">
        <f>VLOOKUP(C35,Sheet5!$B$2:$G$253,6,0)</f>
        <v>086083000292</v>
      </c>
      <c r="W35" s="487" t="str">
        <f>VLOOKUP(C35,'Trang tính1'!$A$2:$N$281,5,0)</f>
        <v>086083000292</v>
      </c>
      <c r="X35" s="487" t="b">
        <f t="shared" si="4"/>
        <v>1</v>
      </c>
      <c r="Y35" s="488">
        <v>44326</v>
      </c>
      <c r="Z35" s="488"/>
      <c r="AA35" s="499" t="s">
        <v>232</v>
      </c>
      <c r="AB35" s="489" t="s">
        <v>241</v>
      </c>
      <c r="AC35" s="489" t="str">
        <f>VLOOKUP(C35,'Trang tính1'!$A$2:$N$319,9,0)</f>
        <v>KV Tân Quới, Phường Thới Long, TP Cần Thơ</v>
      </c>
      <c r="AD35" s="489" t="s">
        <v>242</v>
      </c>
      <c r="AE35" s="489" t="s">
        <v>242</v>
      </c>
      <c r="AF35" s="490"/>
      <c r="AG35" s="484" t="s">
        <v>50</v>
      </c>
      <c r="AH35" s="484" t="s">
        <v>72</v>
      </c>
      <c r="AI35" s="484" t="s">
        <v>60</v>
      </c>
      <c r="AJ35" s="491">
        <f t="shared" ca="1" si="1"/>
        <v>43</v>
      </c>
    </row>
    <row r="36" spans="1:36" s="36" customFormat="1">
      <c r="A36" s="25">
        <f>IF(C36=0,"",SUBTOTAL(3,C$5:C36))</f>
        <v>32</v>
      </c>
      <c r="B36" s="25">
        <v>10</v>
      </c>
      <c r="C36" s="66" t="s">
        <v>1842</v>
      </c>
      <c r="D36" s="25" t="str">
        <f>VLOOKUP(C36,Sheet4!$A$1:$B$300,2,0)</f>
        <v>8922957383</v>
      </c>
      <c r="E36" s="67" t="s">
        <v>1844</v>
      </c>
      <c r="F36" s="63" t="str">
        <f>VLOOKUP(D36,'BHXH 4-2026'!$D$11:$F$327,3,0)</f>
        <v>DN4928922957383</v>
      </c>
      <c r="G36" s="774">
        <f>VLOOKUP(C36,'chuyển xếp 2024'!$C$5:$W$328,17,0)</f>
        <v>6271000</v>
      </c>
      <c r="H36" s="774">
        <f>VLOOKUP(C36,'chuyển xếp 2024'!$C$5:$W$328,19,0)</f>
        <v>0</v>
      </c>
      <c r="I36" s="774">
        <f t="shared" si="2"/>
        <v>6271000</v>
      </c>
      <c r="J36" s="329" t="s">
        <v>32</v>
      </c>
      <c r="K36" s="63">
        <f t="shared" si="3"/>
        <v>1</v>
      </c>
      <c r="L36" s="63" t="s">
        <v>33</v>
      </c>
      <c r="M36" s="63" t="s">
        <v>34</v>
      </c>
      <c r="N36" s="329"/>
      <c r="O36" s="56" t="s">
        <v>4293</v>
      </c>
      <c r="P36" s="106">
        <v>35231</v>
      </c>
      <c r="Q36" s="107">
        <v>45113</v>
      </c>
      <c r="R36" s="67" t="s">
        <v>36</v>
      </c>
      <c r="S36" s="56" t="s">
        <v>1845</v>
      </c>
      <c r="T36" s="56" t="str">
        <f t="shared" ca="1" si="0"/>
        <v xml:space="preserve">3 NĂM 1 THÁNG 13 NGÀY </v>
      </c>
      <c r="U36" s="74" t="s">
        <v>1846</v>
      </c>
      <c r="V36" s="80" t="s">
        <v>1846</v>
      </c>
      <c r="W36" s="80" t="str">
        <f>VLOOKUP(C36,'Trang tính1'!$A$2:$N$281,5,0)</f>
        <v>089096013188</v>
      </c>
      <c r="X36" s="80" t="b">
        <f t="shared" si="4"/>
        <v>1</v>
      </c>
      <c r="Y36" s="75">
        <v>44421</v>
      </c>
      <c r="Z36" s="75"/>
      <c r="AA36" s="46" t="s">
        <v>232</v>
      </c>
      <c r="AB36" s="108" t="s">
        <v>1847</v>
      </c>
      <c r="AC36" s="108" t="str">
        <f>VLOOKUP(C36,'Trang tính1'!$A$2:$N$319,9,0)</f>
        <v>số nhà 864, tổ 17, Ấp Phú Mỹ Hạ, Xã Phú An, tỉnh An Giang</v>
      </c>
      <c r="AD36" s="108" t="s">
        <v>1847</v>
      </c>
      <c r="AE36" s="108" t="s">
        <v>1847</v>
      </c>
      <c r="AF36" s="332"/>
      <c r="AG36" s="56" t="s">
        <v>50</v>
      </c>
      <c r="AH36" s="56"/>
      <c r="AI36" s="56" t="s">
        <v>60</v>
      </c>
      <c r="AJ36" s="36">
        <f t="shared" ca="1" si="1"/>
        <v>30</v>
      </c>
    </row>
    <row r="37" spans="1:36" s="36" customFormat="1" ht="16.5" customHeight="1">
      <c r="A37" s="25">
        <f>IF(C37=0,"",SUBTOTAL(3,C$5:C37))</f>
        <v>33</v>
      </c>
      <c r="B37" s="25">
        <v>11</v>
      </c>
      <c r="C37" s="25" t="s">
        <v>359</v>
      </c>
      <c r="D37" s="25" t="str">
        <f>VLOOKUP(C37,Sheet4!$A$1:$B$300,2,0)</f>
        <v>9214000894</v>
      </c>
      <c r="E37" s="63" t="s">
        <v>360</v>
      </c>
      <c r="F37" s="63" t="str">
        <f>VLOOKUP(D37,'BHXH 4-2026'!$D$11:$F$327,3,0)</f>
        <v>DN4929214000894</v>
      </c>
      <c r="G37" s="774">
        <f>VLOOKUP(C37,'chuyển xếp 2024'!$C$5:$W$328,17,0)</f>
        <v>6785000</v>
      </c>
      <c r="H37" s="774">
        <f>VLOOKUP(C37,'chuyển xếp 2024'!$C$5:$W$328,19,0)</f>
        <v>0</v>
      </c>
      <c r="I37" s="774">
        <f t="shared" si="2"/>
        <v>6785000</v>
      </c>
      <c r="J37" s="56" t="s">
        <v>32</v>
      </c>
      <c r="K37" s="63">
        <f t="shared" si="3"/>
        <v>1</v>
      </c>
      <c r="L37" s="63" t="s">
        <v>33</v>
      </c>
      <c r="M37" s="63" t="s">
        <v>34</v>
      </c>
      <c r="N37" s="56"/>
      <c r="O37" s="56" t="s">
        <v>4293</v>
      </c>
      <c r="P37" s="106">
        <v>32488</v>
      </c>
      <c r="Q37" s="107">
        <v>41641</v>
      </c>
      <c r="R37" s="56" t="s">
        <v>36</v>
      </c>
      <c r="S37" s="56" t="s">
        <v>361</v>
      </c>
      <c r="T37" s="56" t="str">
        <f t="shared" ca="1" si="0"/>
        <v xml:space="preserve">12 NĂM 7 THÁNG 17 NGÀY </v>
      </c>
      <c r="U37" s="74" t="s">
        <v>1536</v>
      </c>
      <c r="V37" s="80" t="str">
        <f>VLOOKUP(C37,Sheet5!$B$2:$G$253,6,0)</f>
        <v>092088000675</v>
      </c>
      <c r="W37" s="80">
        <f>VLOOKUP(C37,'Trang tính1'!$A$2:$N$281,5,0)</f>
        <v>0</v>
      </c>
      <c r="X37" s="80" t="b">
        <f t="shared" si="4"/>
        <v>0</v>
      </c>
      <c r="Y37" s="75">
        <v>42299</v>
      </c>
      <c r="Z37" s="75"/>
      <c r="AA37" s="46" t="s">
        <v>232</v>
      </c>
      <c r="AB37" s="108" t="s">
        <v>362</v>
      </c>
      <c r="AC37" s="108"/>
      <c r="AD37" s="46" t="s">
        <v>363</v>
      </c>
      <c r="AE37" s="46" t="s">
        <v>364</v>
      </c>
      <c r="AF37" s="66"/>
      <c r="AG37" s="56" t="s">
        <v>50</v>
      </c>
      <c r="AH37" s="56" t="s">
        <v>59</v>
      </c>
      <c r="AI37" s="56" t="s">
        <v>349</v>
      </c>
      <c r="AJ37" s="36">
        <f t="shared" ca="1" si="1"/>
        <v>37</v>
      </c>
    </row>
    <row r="38" spans="1:36" s="36" customFormat="1">
      <c r="A38" s="25">
        <f>IF(C38=0,"",SUBTOTAL(3,C$5:C38))</f>
        <v>34</v>
      </c>
      <c r="B38" s="25">
        <v>12</v>
      </c>
      <c r="C38" s="66" t="s">
        <v>2700</v>
      </c>
      <c r="D38" s="25" t="s">
        <v>2876</v>
      </c>
      <c r="E38" s="67" t="s">
        <v>2701</v>
      </c>
      <c r="F38" s="63" t="str">
        <f>VLOOKUP(D38,'BHXH 4-2026'!$D$11:$F$327,3,0)</f>
        <v>DN4928913009900</v>
      </c>
      <c r="G38" s="774">
        <f>VLOOKUP(C38,'chuyển xếp 2024'!$C$5:$W$328,17,0)</f>
        <v>6271000</v>
      </c>
      <c r="H38" s="774"/>
      <c r="I38" s="774">
        <f t="shared" si="2"/>
        <v>6271000</v>
      </c>
      <c r="J38" s="329" t="s">
        <v>32</v>
      </c>
      <c r="K38" s="63">
        <f t="shared" si="3"/>
        <v>1</v>
      </c>
      <c r="L38" s="63" t="s">
        <v>33</v>
      </c>
      <c r="M38" s="63" t="s">
        <v>34</v>
      </c>
      <c r="N38" s="329"/>
      <c r="O38" s="56" t="s">
        <v>4293</v>
      </c>
      <c r="P38" s="621">
        <v>31692</v>
      </c>
      <c r="Q38" s="621">
        <v>45627</v>
      </c>
      <c r="R38" s="56" t="s">
        <v>36</v>
      </c>
      <c r="S38" s="56" t="s">
        <v>2703</v>
      </c>
      <c r="T38" s="56" t="str">
        <f t="shared" ca="1" si="0"/>
        <v xml:space="preserve">1 NĂM 8 THÁNG 18 NGÀY </v>
      </c>
      <c r="U38" s="523" t="s">
        <v>2704</v>
      </c>
      <c r="V38" s="80" t="s">
        <v>2704</v>
      </c>
      <c r="W38" s="80">
        <f>VLOOKUP(C38,'Trang tính1'!$A$2:$N$281,5,0)</f>
        <v>0</v>
      </c>
      <c r="X38" s="80" t="b">
        <f t="shared" si="4"/>
        <v>0</v>
      </c>
      <c r="Y38" s="75">
        <v>44205</v>
      </c>
      <c r="Z38" s="75"/>
      <c r="AA38" s="46" t="s">
        <v>232</v>
      </c>
      <c r="AB38" s="108" t="s">
        <v>2705</v>
      </c>
      <c r="AC38" s="108"/>
      <c r="AD38" s="108" t="s">
        <v>2706</v>
      </c>
      <c r="AE38" s="108" t="s">
        <v>2705</v>
      </c>
      <c r="AF38" s="332" t="s">
        <v>2707</v>
      </c>
      <c r="AG38" s="56" t="s">
        <v>50</v>
      </c>
      <c r="AH38" s="56" t="s">
        <v>220</v>
      </c>
      <c r="AI38" s="56" t="s">
        <v>60</v>
      </c>
      <c r="AJ38" s="36">
        <f t="shared" ca="1" si="1"/>
        <v>39</v>
      </c>
    </row>
    <row r="39" spans="1:36" s="491" customFormat="1">
      <c r="A39" s="479">
        <f>IF(C39=0,"",SUBTOTAL(3,C$5:C39))</f>
        <v>35</v>
      </c>
      <c r="B39" s="479">
        <v>13</v>
      </c>
      <c r="C39" s="480" t="s">
        <v>4269</v>
      </c>
      <c r="D39" s="479" t="s">
        <v>4317</v>
      </c>
      <c r="E39" s="481" t="s">
        <v>4266</v>
      </c>
      <c r="F39" s="483" t="str">
        <f>VLOOKUP(D39,'BHXH 4-2026'!$D$11:$F$327,3,0)</f>
        <v>DN4929221708534</v>
      </c>
      <c r="G39" s="872">
        <v>6271000</v>
      </c>
      <c r="H39" s="872"/>
      <c r="I39" s="872">
        <f t="shared" si="2"/>
        <v>6271000</v>
      </c>
      <c r="J39" s="482" t="s">
        <v>32</v>
      </c>
      <c r="K39" s="483">
        <f t="shared" si="3"/>
        <v>1</v>
      </c>
      <c r="L39" s="483" t="s">
        <v>33</v>
      </c>
      <c r="M39" s="483" t="s">
        <v>34</v>
      </c>
      <c r="N39" s="482"/>
      <c r="O39" s="484" t="s">
        <v>4293</v>
      </c>
      <c r="P39" s="531">
        <v>34973</v>
      </c>
      <c r="Q39" s="531">
        <v>46082</v>
      </c>
      <c r="R39" s="56" t="s">
        <v>117</v>
      </c>
      <c r="S39" s="484" t="s">
        <v>4294</v>
      </c>
      <c r="T39" s="484" t="str">
        <f t="shared" ca="1" si="0"/>
        <v xml:space="preserve">0 NĂM 5 THÁNG 18 NGÀY </v>
      </c>
      <c r="U39" s="527" t="s">
        <v>4295</v>
      </c>
      <c r="V39" s="487" t="s">
        <v>4295</v>
      </c>
      <c r="W39" s="487" t="e">
        <f>VLOOKUP(C39,'Trang tính1'!$A$2:$N$281,5,0)</f>
        <v>#N/A</v>
      </c>
      <c r="X39" s="487" t="e">
        <f t="shared" si="4"/>
        <v>#N/A</v>
      </c>
      <c r="Y39" s="488">
        <v>44753</v>
      </c>
      <c r="Z39" s="488"/>
      <c r="AA39" s="499" t="s">
        <v>232</v>
      </c>
      <c r="AB39" s="489" t="s">
        <v>4296</v>
      </c>
      <c r="AC39" s="489"/>
      <c r="AD39" s="489" t="s">
        <v>4297</v>
      </c>
      <c r="AE39" s="489"/>
      <c r="AF39" s="490" t="s">
        <v>4298</v>
      </c>
      <c r="AG39" s="484" t="s">
        <v>50</v>
      </c>
      <c r="AH39" s="484" t="s">
        <v>4299</v>
      </c>
      <c r="AI39" s="484"/>
      <c r="AJ39" s="491">
        <f t="shared" ca="1" si="1"/>
        <v>30</v>
      </c>
    </row>
    <row r="40" spans="1:36" s="491" customFormat="1">
      <c r="A40" s="479">
        <f>IF(C40=0,"",SUBTOTAL(3,C$5:C40))</f>
        <v>36</v>
      </c>
      <c r="B40" s="479">
        <v>14</v>
      </c>
      <c r="C40" s="480" t="s">
        <v>4270</v>
      </c>
      <c r="D40" s="479" t="s">
        <v>4316</v>
      </c>
      <c r="E40" s="481" t="s">
        <v>4267</v>
      </c>
      <c r="F40" s="483" t="str">
        <f>VLOOKUP(D40,'BHXH 4-2026'!$D$11:$F$327,3,0)</f>
        <v>DN4928622091109</v>
      </c>
      <c r="G40" s="872">
        <v>6271000</v>
      </c>
      <c r="H40" s="872"/>
      <c r="I40" s="872">
        <f t="shared" si="2"/>
        <v>6271000</v>
      </c>
      <c r="J40" s="482" t="s">
        <v>32</v>
      </c>
      <c r="K40" s="483">
        <f t="shared" si="3"/>
        <v>1</v>
      </c>
      <c r="L40" s="483" t="s">
        <v>33</v>
      </c>
      <c r="M40" s="483" t="s">
        <v>34</v>
      </c>
      <c r="N40" s="482"/>
      <c r="O40" s="484" t="s">
        <v>4293</v>
      </c>
      <c r="P40" s="531">
        <v>36892</v>
      </c>
      <c r="Q40" s="531">
        <v>46082</v>
      </c>
      <c r="R40" s="56" t="s">
        <v>117</v>
      </c>
      <c r="S40" s="484" t="s">
        <v>4300</v>
      </c>
      <c r="T40" s="484" t="str">
        <f t="shared" ca="1" si="0"/>
        <v xml:space="preserve">0 NĂM 5 THÁNG 18 NGÀY </v>
      </c>
      <c r="U40" s="527" t="s">
        <v>4302</v>
      </c>
      <c r="V40" s="487" t="s">
        <v>4302</v>
      </c>
      <c r="W40" s="487" t="e">
        <f>VLOOKUP(C40,'Trang tính1'!$A$2:$N$281,5,0)</f>
        <v>#N/A</v>
      </c>
      <c r="X40" s="487" t="e">
        <f t="shared" si="4"/>
        <v>#N/A</v>
      </c>
      <c r="Y40" s="488">
        <v>44439</v>
      </c>
      <c r="Z40" s="488"/>
      <c r="AA40" s="499" t="s">
        <v>232</v>
      </c>
      <c r="AB40" s="489" t="s">
        <v>4296</v>
      </c>
      <c r="AC40" s="489"/>
      <c r="AD40" s="489" t="s">
        <v>4303</v>
      </c>
      <c r="AE40" s="489"/>
      <c r="AF40" s="490" t="s">
        <v>4304</v>
      </c>
      <c r="AG40" s="484" t="s">
        <v>50</v>
      </c>
      <c r="AH40" s="484" t="s">
        <v>196</v>
      </c>
      <c r="AI40" s="484"/>
    </row>
    <row r="41" spans="1:36" s="957" customFormat="1">
      <c r="A41" s="944">
        <f>IF(C41=0,"",SUBTOTAL(3,C$5:C41))</f>
        <v>37</v>
      </c>
      <c r="B41" s="944">
        <v>15</v>
      </c>
      <c r="C41" s="1251" t="s">
        <v>4271</v>
      </c>
      <c r="D41" s="479" t="s">
        <v>4318</v>
      </c>
      <c r="E41" s="539" t="s">
        <v>4268</v>
      </c>
      <c r="F41" s="483" t="str">
        <f>VLOOKUP(D41,'BHXH 4-2026'!$D$11:$F$327,3,0)</f>
        <v>DN4929221299353</v>
      </c>
      <c r="G41" s="947">
        <v>6271000</v>
      </c>
      <c r="H41" s="947"/>
      <c r="I41" s="872">
        <f t="shared" si="2"/>
        <v>6271000</v>
      </c>
      <c r="J41" s="539" t="s">
        <v>32</v>
      </c>
      <c r="K41" s="614">
        <f t="shared" si="3"/>
        <v>1</v>
      </c>
      <c r="L41" s="614" t="s">
        <v>33</v>
      </c>
      <c r="M41" s="614" t="s">
        <v>34</v>
      </c>
      <c r="N41" s="539"/>
      <c r="O41" s="951" t="s">
        <v>4293</v>
      </c>
      <c r="P41" s="1252">
        <v>37985</v>
      </c>
      <c r="Q41" s="531">
        <v>46082</v>
      </c>
      <c r="R41" s="56" t="s">
        <v>117</v>
      </c>
      <c r="S41" s="484" t="s">
        <v>4301</v>
      </c>
      <c r="T41" s="484" t="str">
        <f t="shared" ca="1" si="0"/>
        <v xml:space="preserve">0 NĂM 5 THÁNG 18 NGÀY </v>
      </c>
      <c r="U41" s="1253" t="s">
        <v>4305</v>
      </c>
      <c r="V41" s="487" t="s">
        <v>4305</v>
      </c>
      <c r="W41" s="487" t="e">
        <f>VLOOKUP(C41,'Trang tính1'!$A$2:$N$281,5,0)</f>
        <v>#N/A</v>
      </c>
      <c r="X41" s="487" t="e">
        <f t="shared" si="4"/>
        <v>#N/A</v>
      </c>
      <c r="Y41" s="953">
        <v>44326</v>
      </c>
      <c r="Z41" s="953"/>
      <c r="AA41" s="499" t="s">
        <v>232</v>
      </c>
      <c r="AB41" s="955" t="s">
        <v>4306</v>
      </c>
      <c r="AC41" s="489"/>
      <c r="AD41" s="955" t="s">
        <v>4307</v>
      </c>
      <c r="AE41" s="955"/>
      <c r="AF41" s="956" t="s">
        <v>4308</v>
      </c>
      <c r="AG41" s="484" t="s">
        <v>50</v>
      </c>
      <c r="AH41" s="951" t="s">
        <v>4309</v>
      </c>
      <c r="AI41" s="951"/>
    </row>
    <row r="42" spans="1:36" s="36" customFormat="1">
      <c r="A42" s="25">
        <f>IF(C42=0,"",SUBTOTAL(3,C$5:C42))</f>
        <v>38</v>
      </c>
      <c r="B42" s="25">
        <v>16</v>
      </c>
      <c r="C42" s="66" t="s">
        <v>2731</v>
      </c>
      <c r="D42" s="25" t="s">
        <v>2875</v>
      </c>
      <c r="E42" s="67" t="s">
        <v>2725</v>
      </c>
      <c r="F42" s="63" t="e">
        <f>VLOOKUP(D42,'BHXH 4-2026'!$D$11:$F$327,3,0)</f>
        <v>#N/A</v>
      </c>
      <c r="G42" s="774">
        <f>VLOOKUP(C42,'chuyển xếp 2024'!$C$5:$W$328,17,0)</f>
        <v>6579000</v>
      </c>
      <c r="H42" s="774"/>
      <c r="I42" s="774">
        <f t="shared" si="2"/>
        <v>6579000</v>
      </c>
      <c r="J42" s="63" t="s">
        <v>63</v>
      </c>
      <c r="K42" s="63">
        <f t="shared" si="3"/>
        <v>0</v>
      </c>
      <c r="L42" s="63" t="s">
        <v>33</v>
      </c>
      <c r="M42" s="63" t="s">
        <v>34</v>
      </c>
      <c r="N42" s="329"/>
      <c r="O42" s="56" t="s">
        <v>4293</v>
      </c>
      <c r="P42" s="621">
        <v>35107</v>
      </c>
      <c r="Q42" s="621">
        <v>45717</v>
      </c>
      <c r="R42" s="56" t="s">
        <v>117</v>
      </c>
      <c r="S42" s="56" t="s">
        <v>2726</v>
      </c>
      <c r="T42" s="56" t="str">
        <f t="shared" ca="1" si="0"/>
        <v xml:space="preserve">1 NĂM 5 THÁNG 18 NGÀY </v>
      </c>
      <c r="U42" s="74" t="s">
        <v>2727</v>
      </c>
      <c r="V42" s="80" t="s">
        <v>2727</v>
      </c>
      <c r="W42" s="80">
        <f>VLOOKUP(C42,'Trang tính1'!$A$2:$N$281,5,0)</f>
        <v>0</v>
      </c>
      <c r="X42" s="80" t="b">
        <f t="shared" si="4"/>
        <v>0</v>
      </c>
      <c r="Y42" s="75">
        <v>44853</v>
      </c>
      <c r="Z42" s="75"/>
      <c r="AA42" s="46" t="s">
        <v>232</v>
      </c>
      <c r="AB42" s="108" t="s">
        <v>2728</v>
      </c>
      <c r="AC42" s="108"/>
      <c r="AD42" s="108" t="s">
        <v>2729</v>
      </c>
      <c r="AE42" s="108" t="s">
        <v>2729</v>
      </c>
      <c r="AF42" s="332">
        <v>944194914</v>
      </c>
      <c r="AG42" s="56" t="s">
        <v>50</v>
      </c>
      <c r="AH42" s="56" t="s">
        <v>2730</v>
      </c>
      <c r="AI42" s="56" t="s">
        <v>60</v>
      </c>
    </row>
    <row r="43" spans="1:36" s="36" customFormat="1">
      <c r="A43" s="25">
        <f>IF(C43=0,"",SUBTOTAL(3,C$5:C43))</f>
        <v>39</v>
      </c>
      <c r="B43" s="25">
        <v>1</v>
      </c>
      <c r="C43" s="25" t="s">
        <v>243</v>
      </c>
      <c r="D43" s="25" t="str">
        <f>VLOOKUP(C43,Sheet4!$A$1:$B$300,2,0)</f>
        <v>5803003379</v>
      </c>
      <c r="E43" s="63" t="s">
        <v>244</v>
      </c>
      <c r="F43" s="63" t="str">
        <f>VLOOKUP(D43,'BHXH 4-2026'!$D$11:$F$327,3,0)</f>
        <v>DN4925803003379</v>
      </c>
      <c r="G43" s="774">
        <f>VLOOKUP(C43,'chuyển xếp 2024'!$C$5:$W$328,17,0)</f>
        <v>19950000</v>
      </c>
      <c r="H43" s="774">
        <f>VLOOKUP(C43,'chuyển xếp 2024'!$C$5:$W$328,19,0)</f>
        <v>0</v>
      </c>
      <c r="I43" s="774">
        <f t="shared" si="2"/>
        <v>19950000</v>
      </c>
      <c r="J43" s="63" t="s">
        <v>32</v>
      </c>
      <c r="K43" s="63">
        <f t="shared" si="3"/>
        <v>1</v>
      </c>
      <c r="L43" s="63" t="s">
        <v>33</v>
      </c>
      <c r="M43" s="63" t="s">
        <v>34</v>
      </c>
      <c r="N43" s="63" t="s">
        <v>245</v>
      </c>
      <c r="O43" s="56" t="s">
        <v>246</v>
      </c>
      <c r="P43" s="106">
        <v>28767</v>
      </c>
      <c r="Q43" s="107">
        <v>39265</v>
      </c>
      <c r="R43" s="56" t="s">
        <v>36</v>
      </c>
      <c r="S43" s="56" t="s">
        <v>247</v>
      </c>
      <c r="T43" s="56" t="str">
        <f t="shared" ca="1" si="0"/>
        <v xml:space="preserve">19 NĂM 1 THÁNG 17 NGÀY </v>
      </c>
      <c r="U43" s="80" t="s">
        <v>248</v>
      </c>
      <c r="V43" s="80" t="str">
        <f>VLOOKUP(C43,Sheet5!$B$2:$G$253,6,0)</f>
        <v>082078026532</v>
      </c>
      <c r="W43" s="80" t="str">
        <f>VLOOKUP(C43,'Trang tính1'!$A$2:$N$281,5,0)</f>
        <v>082078026532</v>
      </c>
      <c r="X43" s="80" t="b">
        <f t="shared" si="4"/>
        <v>1</v>
      </c>
      <c r="Y43" s="75"/>
      <c r="Z43" s="75"/>
      <c r="AA43" s="46" t="s">
        <v>232</v>
      </c>
      <c r="AB43" s="108" t="s">
        <v>249</v>
      </c>
      <c r="AC43" s="108" t="str">
        <f>VLOOKUP(C43,'Trang tính1'!$A$2:$N$319,9,0)</f>
        <v>L51-56 Đường số 32, KV5, Khu dân cư Ngân Thuận, Phường Bình Thủy, TP.Cần Thơ</v>
      </c>
      <c r="AD43" s="46" t="s">
        <v>250</v>
      </c>
      <c r="AE43" s="46" t="s">
        <v>251</v>
      </c>
      <c r="AF43" s="66"/>
      <c r="AG43" s="56" t="s">
        <v>50</v>
      </c>
      <c r="AH43" s="56" t="s">
        <v>81</v>
      </c>
      <c r="AI43" s="56" t="s">
        <v>60</v>
      </c>
      <c r="AJ43" s="36">
        <f t="shared" ca="1" si="1"/>
        <v>47</v>
      </c>
    </row>
    <row r="44" spans="1:36" s="624" customFormat="1">
      <c r="A44" s="25">
        <f>IF(C44=0,"",SUBTOTAL(3,C$5:C44))</f>
        <v>40</v>
      </c>
      <c r="B44" s="25">
        <v>2</v>
      </c>
      <c r="C44" s="25" t="s">
        <v>259</v>
      </c>
      <c r="D44" s="25" t="str">
        <f>VLOOKUP(C44,Sheet4!$A$1:$B$300,2,0)</f>
        <v>9210009440</v>
      </c>
      <c r="E44" s="63" t="s">
        <v>260</v>
      </c>
      <c r="F44" s="63" t="str">
        <f>VLOOKUP(D44,'BHXH 4-2026'!$D$11:$F$327,3,0)</f>
        <v>DN4929210009440</v>
      </c>
      <c r="G44" s="774">
        <f>VLOOKUP(C44,'chuyển xếp 2024'!$C$5:$W$328,17,0)</f>
        <v>7673000</v>
      </c>
      <c r="H44" s="774">
        <f>VLOOKUP(C44,'chuyển xếp 2024'!$C$5:$W$328,19,0)</f>
        <v>1892000</v>
      </c>
      <c r="I44" s="774">
        <f t="shared" si="2"/>
        <v>9565000</v>
      </c>
      <c r="J44" s="63" t="s">
        <v>63</v>
      </c>
      <c r="K44" s="63">
        <f t="shared" si="3"/>
        <v>0</v>
      </c>
      <c r="L44" s="63" t="s">
        <v>33</v>
      </c>
      <c r="M44" s="63" t="s">
        <v>34</v>
      </c>
      <c r="N44" s="56" t="s">
        <v>64</v>
      </c>
      <c r="O44" s="56" t="s">
        <v>246</v>
      </c>
      <c r="P44" s="106">
        <v>31943</v>
      </c>
      <c r="Q44" s="107">
        <v>40340</v>
      </c>
      <c r="R44" s="56" t="s">
        <v>36</v>
      </c>
      <c r="S44" s="56" t="s">
        <v>261</v>
      </c>
      <c r="T44" s="56" t="str">
        <f t="shared" ca="1" si="0"/>
        <v xml:space="preserve">16 NĂM 2 THÁNG 8 NGÀY </v>
      </c>
      <c r="U44" s="80" t="s">
        <v>262</v>
      </c>
      <c r="V44" s="80" t="str">
        <f>VLOOKUP(C44,Sheet5!$B$2:$G$253,6,0)</f>
        <v>092187005527</v>
      </c>
      <c r="W44" s="80" t="str">
        <f>VLOOKUP(C44,'Trang tính1'!$A$2:$N$281,5,0)</f>
        <v>092187005527</v>
      </c>
      <c r="X44" s="80" t="b">
        <f t="shared" si="4"/>
        <v>1</v>
      </c>
      <c r="Y44" s="75"/>
      <c r="Z44" s="75"/>
      <c r="AA44" s="46" t="s">
        <v>232</v>
      </c>
      <c r="AB44" s="108" t="s">
        <v>168</v>
      </c>
      <c r="AC44" s="108" t="str">
        <f>VLOOKUP(C44,'Trang tính1'!$A$2:$N$319,9,0)</f>
        <v>96B/8, hẻm 8A, Nguyễn Chí Thanh, Phường Thới An Đông, TP. Cần Thơ</v>
      </c>
      <c r="AD44" s="46" t="s">
        <v>263</v>
      </c>
      <c r="AE44" s="46" t="s">
        <v>263</v>
      </c>
      <c r="AF44" s="66"/>
      <c r="AG44" s="56" t="s">
        <v>50</v>
      </c>
      <c r="AH44" s="56" t="s">
        <v>51</v>
      </c>
      <c r="AI44" s="56" t="s">
        <v>60</v>
      </c>
      <c r="AJ44" s="36">
        <f t="shared" ca="1" si="1"/>
        <v>39</v>
      </c>
    </row>
    <row r="45" spans="1:36" s="624" customFormat="1">
      <c r="A45" s="25">
        <f>IF(C45=0,"",SUBTOTAL(3,C$5:C45))</f>
        <v>41</v>
      </c>
      <c r="B45" s="25">
        <v>3</v>
      </c>
      <c r="C45" s="25" t="s">
        <v>264</v>
      </c>
      <c r="D45" s="25" t="str">
        <f>VLOOKUP(C45,Sheet4!$A$1:$B$300,2,0)</f>
        <v>9211007268</v>
      </c>
      <c r="E45" s="56" t="s">
        <v>265</v>
      </c>
      <c r="F45" s="63" t="str">
        <f>VLOOKUP(D45,'BHXH 4-2026'!$D$11:$F$327,3,0)</f>
        <v>DN4929211007268</v>
      </c>
      <c r="G45" s="774">
        <f>VLOOKUP(C45,'chuyển xếp 2024'!$C$5:$W$328,17,0)</f>
        <v>5903000</v>
      </c>
      <c r="H45" s="774">
        <f>VLOOKUP(C45,'chuyển xếp 2024'!$C$5:$W$328,19,0)</f>
        <v>473000</v>
      </c>
      <c r="I45" s="774">
        <f t="shared" si="2"/>
        <v>6376000</v>
      </c>
      <c r="J45" s="63" t="s">
        <v>63</v>
      </c>
      <c r="K45" s="63">
        <f t="shared" si="3"/>
        <v>0</v>
      </c>
      <c r="L45" s="56" t="s">
        <v>33</v>
      </c>
      <c r="M45" s="56" t="s">
        <v>34</v>
      </c>
      <c r="N45" s="56" t="s">
        <v>5123</v>
      </c>
      <c r="O45" s="56" t="s">
        <v>246</v>
      </c>
      <c r="P45" s="106">
        <v>32193</v>
      </c>
      <c r="Q45" s="107">
        <v>40634</v>
      </c>
      <c r="R45" s="56" t="s">
        <v>36</v>
      </c>
      <c r="S45" s="56" t="s">
        <v>266</v>
      </c>
      <c r="T45" s="56" t="str">
        <f t="shared" ca="1" si="0"/>
        <v xml:space="preserve">15 NĂM 4 THÁNG 18 NGÀY </v>
      </c>
      <c r="U45" s="74" t="s">
        <v>267</v>
      </c>
      <c r="V45" s="80" t="str">
        <f>VLOOKUP(C45,Sheet5!$B$2:$G$253,6,0)</f>
        <v>051188000559</v>
      </c>
      <c r="W45" s="80" t="str">
        <f>VLOOKUP(C45,'Trang tính1'!$A$2:$N$281,5,0)</f>
        <v>051188000559</v>
      </c>
      <c r="X45" s="80" t="b">
        <f t="shared" si="4"/>
        <v>1</v>
      </c>
      <c r="Y45" s="75">
        <v>43685</v>
      </c>
      <c r="Z45" s="75"/>
      <c r="AA45" s="46" t="s">
        <v>232</v>
      </c>
      <c r="AB45" s="108" t="s">
        <v>268</v>
      </c>
      <c r="AC45" s="108" t="str">
        <f>VLOOKUP(C45,'Trang tính1'!$A$2:$N$319,9,0)</f>
        <v>196 đường số 05, KTĐC TN2,KV1, Phường Tân AN, TP. Cần Thơ</v>
      </c>
      <c r="AD45" s="46" t="s">
        <v>269</v>
      </c>
      <c r="AE45" s="46" t="s">
        <v>269</v>
      </c>
      <c r="AF45" s="66"/>
      <c r="AG45" s="56" t="s">
        <v>93</v>
      </c>
      <c r="AH45" s="56" t="s">
        <v>100</v>
      </c>
      <c r="AI45" s="56" t="s">
        <v>60</v>
      </c>
      <c r="AJ45" s="36">
        <f t="shared" ca="1" si="1"/>
        <v>38</v>
      </c>
    </row>
    <row r="46" spans="1:36" s="624" customFormat="1">
      <c r="A46" s="25">
        <f>IF(C46=0,"",SUBTOTAL(3,C$5:C46))</f>
        <v>42</v>
      </c>
      <c r="B46" s="25">
        <v>4</v>
      </c>
      <c r="C46" s="66" t="s">
        <v>274</v>
      </c>
      <c r="D46" s="25" t="str">
        <f>VLOOKUP(C46,Sheet4!$A$1:$B$300,2,0)</f>
        <v>9221280985</v>
      </c>
      <c r="E46" s="46" t="s">
        <v>275</v>
      </c>
      <c r="F46" s="63" t="str">
        <f>VLOOKUP(D46,'BHXH 4-2026'!$D$11:$F$327,3,0)</f>
        <v>DN4929221280985</v>
      </c>
      <c r="G46" s="774">
        <f>VLOOKUP(C46,'chuyển xếp 2024'!$C$5:$W$328,17,0)</f>
        <v>7105000</v>
      </c>
      <c r="H46" s="774">
        <f>VLOOKUP(C46,'chuyển xếp 2024'!$C$5:$W$328,19,0)</f>
        <v>0</v>
      </c>
      <c r="I46" s="774">
        <f t="shared" si="2"/>
        <v>7105000</v>
      </c>
      <c r="J46" s="63" t="s">
        <v>63</v>
      </c>
      <c r="K46" s="63">
        <f t="shared" si="3"/>
        <v>0</v>
      </c>
      <c r="L46" s="56" t="s">
        <v>33</v>
      </c>
      <c r="M46" s="56" t="s">
        <v>34</v>
      </c>
      <c r="N46" s="56"/>
      <c r="O46" s="56" t="s">
        <v>246</v>
      </c>
      <c r="P46" s="75">
        <v>33223</v>
      </c>
      <c r="Q46" s="75">
        <v>43313</v>
      </c>
      <c r="R46" s="56" t="s">
        <v>36</v>
      </c>
      <c r="S46" s="46" t="s">
        <v>276</v>
      </c>
      <c r="T46" s="56" t="str">
        <f t="shared" ca="1" si="0"/>
        <v xml:space="preserve">8 NĂM 0 THÁNG 18 NGÀY </v>
      </c>
      <c r="U46" s="80" t="s">
        <v>277</v>
      </c>
      <c r="V46" s="80" t="str">
        <f>VLOOKUP(C46,Sheet5!$B$2:$G$253,6,0)</f>
        <v>092190008576</v>
      </c>
      <c r="W46" s="80" t="str">
        <f>VLOOKUP(C46,'Trang tính1'!$A$2:$N$281,5,0)</f>
        <v>092190008576</v>
      </c>
      <c r="X46" s="80" t="b">
        <f t="shared" si="4"/>
        <v>1</v>
      </c>
      <c r="Y46" s="75"/>
      <c r="Z46" s="75"/>
      <c r="AA46" s="46" t="s">
        <v>232</v>
      </c>
      <c r="AB46" s="108" t="s">
        <v>278</v>
      </c>
      <c r="AC46" s="108" t="str">
        <f>VLOOKUP(C46,'Trang tính1'!$A$2:$N$319,9,0)</f>
        <v>68/39 đường 3/2, phường Tân An, TP. Cần Thơ</v>
      </c>
      <c r="AD46" s="46" t="s">
        <v>279</v>
      </c>
      <c r="AE46" s="46" t="s">
        <v>279</v>
      </c>
      <c r="AF46" s="66"/>
      <c r="AG46" s="56" t="s">
        <v>50</v>
      </c>
      <c r="AH46" s="143" t="s">
        <v>273</v>
      </c>
      <c r="AI46" s="56" t="s">
        <v>60</v>
      </c>
      <c r="AJ46" s="36">
        <f t="shared" ca="1" si="1"/>
        <v>35</v>
      </c>
    </row>
    <row r="47" spans="1:36" s="515" customFormat="1">
      <c r="A47" s="25">
        <f>IF(C47=0,"",SUBTOTAL(3,C$5:C47))</f>
        <v>43</v>
      </c>
      <c r="B47" s="25">
        <v>5</v>
      </c>
      <c r="C47" s="66" t="s">
        <v>280</v>
      </c>
      <c r="D47" s="25" t="str">
        <f>VLOOKUP(C47,Sheet4!$A$1:$B$300,2,0)</f>
        <v>9221417204</v>
      </c>
      <c r="E47" s="67" t="s">
        <v>281</v>
      </c>
      <c r="F47" s="63" t="str">
        <f>VLOOKUP(D47,'BHXH 4-2026'!$D$11:$F$327,3,0)</f>
        <v>DN4929221417204</v>
      </c>
      <c r="G47" s="774">
        <f>VLOOKUP(C47,'chuyển xếp 2024'!$C$5:$W$328,17,0)</f>
        <v>7105000</v>
      </c>
      <c r="H47" s="774">
        <f>VLOOKUP(C47,'chuyển xếp 2024'!$C$5:$W$328,19,0)</f>
        <v>0</v>
      </c>
      <c r="I47" s="774">
        <f t="shared" si="2"/>
        <v>7105000</v>
      </c>
      <c r="J47" s="63" t="s">
        <v>63</v>
      </c>
      <c r="K47" s="63">
        <f t="shared" si="3"/>
        <v>0</v>
      </c>
      <c r="L47" s="56" t="s">
        <v>33</v>
      </c>
      <c r="M47" s="56" t="s">
        <v>34</v>
      </c>
      <c r="N47" s="56"/>
      <c r="O47" s="56" t="s">
        <v>246</v>
      </c>
      <c r="P47" s="75">
        <v>35559</v>
      </c>
      <c r="Q47" s="75">
        <v>44013</v>
      </c>
      <c r="R47" s="56" t="s">
        <v>36</v>
      </c>
      <c r="S47" s="67" t="s">
        <v>282</v>
      </c>
      <c r="T47" s="56" t="str">
        <f t="shared" ca="1" si="0"/>
        <v xml:space="preserve">6 NĂM 1 THÁNG 18 NGÀY </v>
      </c>
      <c r="U47" s="514" t="s">
        <v>283</v>
      </c>
      <c r="V47" s="80" t="str">
        <f>VLOOKUP(C47,Sheet5!$B$2:$G$253,6,0)</f>
        <v>092197003248</v>
      </c>
      <c r="W47" s="80" t="str">
        <f>VLOOKUP(C47,'Trang tính1'!$A$2:$N$281,5,0)</f>
        <v>092197003248</v>
      </c>
      <c r="X47" s="80" t="b">
        <f t="shared" si="4"/>
        <v>1</v>
      </c>
      <c r="Y47" s="75">
        <v>44317</v>
      </c>
      <c r="Z47" s="75"/>
      <c r="AA47" s="46" t="s">
        <v>232</v>
      </c>
      <c r="AB47" s="108" t="s">
        <v>284</v>
      </c>
      <c r="AC47" s="108" t="str">
        <f>VLOOKUP(C47,'Trang tính1'!$A$2:$N$319,9,0)</f>
        <v>456A KV Thạnh Hoà, Phường Hưng Phú, TP. Cần Thơ</v>
      </c>
      <c r="AD47" s="46" t="s">
        <v>285</v>
      </c>
      <c r="AE47" s="46" t="s">
        <v>285</v>
      </c>
      <c r="AF47" s="66"/>
      <c r="AG47" s="56" t="s">
        <v>50</v>
      </c>
      <c r="AH47" s="56" t="s">
        <v>100</v>
      </c>
      <c r="AI47" s="56" t="s">
        <v>60</v>
      </c>
      <c r="AJ47" s="36">
        <f t="shared" ca="1" si="1"/>
        <v>29</v>
      </c>
    </row>
    <row r="48" spans="1:36" s="515" customFormat="1">
      <c r="A48" s="25">
        <f>IF(C48=0,"",SUBTOTAL(3,C$5:C48))</f>
        <v>44</v>
      </c>
      <c r="B48" s="25">
        <v>6</v>
      </c>
      <c r="C48" s="66" t="s">
        <v>2054</v>
      </c>
      <c r="D48" s="25" t="str">
        <f>VLOOKUP(C48,Sheet4!$A$1:$B$300,2,0)</f>
        <v>8422038337</v>
      </c>
      <c r="E48" s="67" t="s">
        <v>1857</v>
      </c>
      <c r="F48" s="63" t="str">
        <f>VLOOKUP(D48,'BHXH 4-2026'!$D$11:$F$327,3,0)</f>
        <v>DN4928422038337</v>
      </c>
      <c r="G48" s="774">
        <f>VLOOKUP(C48,'chuyển xếp 2024'!$C$5:$W$328,17,0)</f>
        <v>6579000</v>
      </c>
      <c r="H48" s="774">
        <f>VLOOKUP(C48,'chuyển xếp 2024'!$C$5:$W$328,19,0)</f>
        <v>0</v>
      </c>
      <c r="I48" s="774">
        <f t="shared" si="2"/>
        <v>6579000</v>
      </c>
      <c r="J48" s="63" t="s">
        <v>32</v>
      </c>
      <c r="K48" s="63">
        <f t="shared" si="3"/>
        <v>1</v>
      </c>
      <c r="L48" s="56" t="s">
        <v>33</v>
      </c>
      <c r="M48" s="56" t="s">
        <v>34</v>
      </c>
      <c r="N48" s="56"/>
      <c r="O48" s="56" t="s">
        <v>246</v>
      </c>
      <c r="P48" s="75">
        <v>36290</v>
      </c>
      <c r="Q48" s="75">
        <v>45170</v>
      </c>
      <c r="R48" s="56" t="s">
        <v>36</v>
      </c>
      <c r="S48" s="56" t="s">
        <v>1977</v>
      </c>
      <c r="T48" s="56" t="str">
        <f t="shared" ca="1" si="0"/>
        <v xml:space="preserve">2 NĂM 11 THÁNG 18 NGÀY </v>
      </c>
      <c r="U48" s="514" t="s">
        <v>1860</v>
      </c>
      <c r="V48" s="80" t="s">
        <v>1860</v>
      </c>
      <c r="W48" s="80" t="str">
        <f>VLOOKUP(C48,'Trang tính1'!$A$2:$N$281,5,0)</f>
        <v>084099000465</v>
      </c>
      <c r="X48" s="80" t="b">
        <f t="shared" si="4"/>
        <v>1</v>
      </c>
      <c r="Y48" s="75">
        <v>44286</v>
      </c>
      <c r="Z48" s="75"/>
      <c r="AA48" s="46" t="s">
        <v>232</v>
      </c>
      <c r="AB48" s="108" t="s">
        <v>1863</v>
      </c>
      <c r="AC48" s="108" t="str">
        <f>VLOOKUP(C48,'Trang tính1'!$A$2:$N$319,9,0)</f>
        <v>Ấp 5, Xã Long Thành, tỉnh Vĩnh Long</v>
      </c>
      <c r="AD48" s="108" t="s">
        <v>1864</v>
      </c>
      <c r="AE48" s="108" t="s">
        <v>1864</v>
      </c>
      <c r="AF48" s="66"/>
      <c r="AG48" s="56" t="s">
        <v>50</v>
      </c>
      <c r="AH48" s="56" t="s">
        <v>100</v>
      </c>
      <c r="AI48" s="56" t="s">
        <v>60</v>
      </c>
      <c r="AJ48" s="36">
        <f t="shared" ca="1" si="1"/>
        <v>27</v>
      </c>
    </row>
    <row r="49" spans="1:36" s="515" customFormat="1">
      <c r="A49" s="25">
        <f>IF(C49=0,"",SUBTOTAL(3,C$5:C49))</f>
        <v>45</v>
      </c>
      <c r="B49" s="25">
        <v>7</v>
      </c>
      <c r="C49" s="66" t="s">
        <v>2056</v>
      </c>
      <c r="D49" s="25" t="str">
        <f>VLOOKUP(C49,Sheet4!$A$1:$B$300,2,0)</f>
        <v>9315000203</v>
      </c>
      <c r="E49" s="67" t="s">
        <v>1858</v>
      </c>
      <c r="F49" s="63" t="str">
        <f>VLOOKUP(D49,'BHXH 4-2026'!$D$11:$F$327,3,0)</f>
        <v>DN4929315000203</v>
      </c>
      <c r="G49" s="774">
        <f>VLOOKUP(C49,'chuyển xếp 2024'!$C$5:$W$328,17,0)</f>
        <v>6579000</v>
      </c>
      <c r="H49" s="774">
        <f>VLOOKUP(C49,'chuyển xếp 2024'!$C$5:$W$328,19,0)</f>
        <v>0</v>
      </c>
      <c r="I49" s="774">
        <f t="shared" si="2"/>
        <v>6579000</v>
      </c>
      <c r="J49" s="63" t="s">
        <v>63</v>
      </c>
      <c r="K49" s="63">
        <f t="shared" si="3"/>
        <v>0</v>
      </c>
      <c r="L49" s="56" t="s">
        <v>33</v>
      </c>
      <c r="M49" s="56" t="s">
        <v>34</v>
      </c>
      <c r="N49" s="56"/>
      <c r="O49" s="56" t="s">
        <v>246</v>
      </c>
      <c r="P49" s="75">
        <v>33605</v>
      </c>
      <c r="Q49" s="75">
        <v>45170</v>
      </c>
      <c r="R49" s="56" t="s">
        <v>36</v>
      </c>
      <c r="S49" s="56" t="s">
        <v>1978</v>
      </c>
      <c r="T49" s="56" t="str">
        <f t="shared" ca="1" si="0"/>
        <v xml:space="preserve">2 NĂM 11 THÁNG 18 NGÀY </v>
      </c>
      <c r="U49" s="514" t="s">
        <v>1859</v>
      </c>
      <c r="V49" s="80" t="s">
        <v>1859</v>
      </c>
      <c r="W49" s="80" t="str">
        <f>VLOOKUP(C49,'Trang tính1'!$A$2:$N$281,5,0)</f>
        <v>092192007009</v>
      </c>
      <c r="X49" s="80" t="b">
        <f t="shared" si="4"/>
        <v>1</v>
      </c>
      <c r="Y49" s="75">
        <v>44421</v>
      </c>
      <c r="Z49" s="75"/>
      <c r="AA49" s="46" t="s">
        <v>232</v>
      </c>
      <c r="AB49" s="108" t="s">
        <v>1861</v>
      </c>
      <c r="AC49" s="108" t="str">
        <f>VLOOKUP(C49,'Trang tính1'!$A$2:$N$319,9,0)</f>
        <v>46/8 Lê Anh Xuân, P. Ninh Kiều, Tp. Cần Thơ</v>
      </c>
      <c r="AD49" s="46" t="s">
        <v>1862</v>
      </c>
      <c r="AE49" s="46" t="s">
        <v>1862</v>
      </c>
      <c r="AF49" s="66"/>
      <c r="AG49" s="56" t="s">
        <v>50</v>
      </c>
      <c r="AH49" s="56" t="s">
        <v>100</v>
      </c>
      <c r="AI49" s="56" t="s">
        <v>60</v>
      </c>
      <c r="AJ49" s="36">
        <f t="shared" ca="1" si="1"/>
        <v>34</v>
      </c>
    </row>
    <row r="50" spans="1:36" s="515" customFormat="1">
      <c r="A50" s="25">
        <f>IF(C50=0,"",SUBTOTAL(3,C$5:C50))</f>
        <v>46</v>
      </c>
      <c r="B50" s="25">
        <v>8</v>
      </c>
      <c r="C50" s="66" t="s">
        <v>1959</v>
      </c>
      <c r="D50" s="25" t="str">
        <f>VLOOKUP(C50,Sheet4!$A$1:$B$300,2,0)</f>
        <v>9212006618</v>
      </c>
      <c r="E50" s="67" t="s">
        <v>1953</v>
      </c>
      <c r="F50" s="63" t="str">
        <f>VLOOKUP(D50,'BHXH 4-2026'!$D$11:$F$327,3,0)</f>
        <v>DN4929212006618</v>
      </c>
      <c r="G50" s="774">
        <f>VLOOKUP(C50,'chuyển xếp 2024'!$C$5:$W$328,17,0)</f>
        <v>6579000</v>
      </c>
      <c r="H50" s="774">
        <f>VLOOKUP(C50,'chuyển xếp 2024'!$C$5:$W$328,19,0)</f>
        <v>0</v>
      </c>
      <c r="I50" s="774">
        <f t="shared" si="2"/>
        <v>6579000</v>
      </c>
      <c r="J50" s="63" t="s">
        <v>63</v>
      </c>
      <c r="K50" s="63">
        <f t="shared" si="3"/>
        <v>0</v>
      </c>
      <c r="L50" s="56" t="s">
        <v>33</v>
      </c>
      <c r="M50" s="56" t="s">
        <v>34</v>
      </c>
      <c r="N50" s="56"/>
      <c r="O50" s="56" t="s">
        <v>246</v>
      </c>
      <c r="P50" s="75">
        <v>33216</v>
      </c>
      <c r="Q50" s="75">
        <v>45254</v>
      </c>
      <c r="R50" s="56" t="s">
        <v>36</v>
      </c>
      <c r="S50" s="56" t="s">
        <v>1999</v>
      </c>
      <c r="T50" s="56" t="str">
        <f t="shared" ca="1" si="0"/>
        <v xml:space="preserve">2 NĂM 8 THÁNG 26 NGÀY </v>
      </c>
      <c r="U50" s="514" t="s">
        <v>2000</v>
      </c>
      <c r="V50" s="80" t="s">
        <v>2000</v>
      </c>
      <c r="W50" s="80" t="str">
        <f>VLOOKUP(C50,'Trang tính1'!$A$2:$N$281,5,0)</f>
        <v>089190008954</v>
      </c>
      <c r="X50" s="80" t="b">
        <f t="shared" si="4"/>
        <v>1</v>
      </c>
      <c r="Y50" s="75">
        <v>44866</v>
      </c>
      <c r="Z50" s="75"/>
      <c r="AA50" s="46" t="s">
        <v>232</v>
      </c>
      <c r="AB50" s="108" t="s">
        <v>2001</v>
      </c>
      <c r="AC50" s="108" t="str">
        <f>VLOOKUP(C50,'Trang tính1'!$A$2:$N$319,9,0)</f>
        <v>Tân Bình, Phong Điền, TP Cần Thơ</v>
      </c>
      <c r="AD50" s="46" t="s">
        <v>2002</v>
      </c>
      <c r="AE50" s="46"/>
      <c r="AF50" s="66"/>
      <c r="AG50" s="56" t="s">
        <v>50</v>
      </c>
      <c r="AH50" s="56" t="s">
        <v>100</v>
      </c>
      <c r="AI50" s="56" t="s">
        <v>60</v>
      </c>
      <c r="AJ50" s="36">
        <f t="shared" ca="1" si="1"/>
        <v>35</v>
      </c>
    </row>
    <row r="51" spans="1:36" s="624" customFormat="1">
      <c r="A51" s="25">
        <f>IF(C51=0,"",SUBTOTAL(3,C$5:C51))</f>
        <v>47</v>
      </c>
      <c r="B51" s="479">
        <v>1</v>
      </c>
      <c r="C51" s="25" t="s">
        <v>286</v>
      </c>
      <c r="D51" s="25" t="str">
        <f>VLOOKUP(C51,Sheet4!$A$1:$B$300,2,0)</f>
        <v>5400002895</v>
      </c>
      <c r="E51" s="56" t="s">
        <v>287</v>
      </c>
      <c r="F51" s="63" t="str">
        <f>VLOOKUP(D51,'BHXH 4-2026'!$D$11:$F$327,3,0)</f>
        <v>DN4925400002895</v>
      </c>
      <c r="G51" s="774">
        <f>VLOOKUP(C51,'chuyển xếp 2024'!$C$5:$W$328,17,0)</f>
        <v>8950000</v>
      </c>
      <c r="H51" s="774">
        <f>VLOOKUP(C51,'chuyển xếp 2024'!$C$5:$W$328,19,0)</f>
        <v>2365000</v>
      </c>
      <c r="I51" s="774">
        <f t="shared" si="2"/>
        <v>11315000</v>
      </c>
      <c r="J51" s="63" t="s">
        <v>63</v>
      </c>
      <c r="K51" s="63">
        <f t="shared" si="3"/>
        <v>0</v>
      </c>
      <c r="L51" s="56" t="s">
        <v>33</v>
      </c>
      <c r="M51" s="56" t="s">
        <v>34</v>
      </c>
      <c r="N51" s="56" t="s">
        <v>135</v>
      </c>
      <c r="O51" s="56" t="s">
        <v>288</v>
      </c>
      <c r="P51" s="106">
        <v>26439</v>
      </c>
      <c r="Q51" s="107">
        <v>36418</v>
      </c>
      <c r="R51" s="56" t="s">
        <v>36</v>
      </c>
      <c r="S51" s="56" t="s">
        <v>289</v>
      </c>
      <c r="T51" s="56" t="str">
        <f t="shared" ca="1" si="0"/>
        <v xml:space="preserve">26 NĂM 11 THÁNG 4 NGÀY </v>
      </c>
      <c r="U51" s="80" t="s">
        <v>290</v>
      </c>
      <c r="V51" s="80" t="str">
        <f>VLOOKUP(C51,Sheet5!$B$2:$G$253,6,0)</f>
        <v>086172005389</v>
      </c>
      <c r="W51" s="80" t="str">
        <f>VLOOKUP(C51,'Trang tính1'!$A$2:$N$281,5,0)</f>
        <v>086172005389</v>
      </c>
      <c r="X51" s="80" t="b">
        <f t="shared" si="4"/>
        <v>1</v>
      </c>
      <c r="Y51" s="75"/>
      <c r="Z51" s="75"/>
      <c r="AA51" s="46" t="s">
        <v>232</v>
      </c>
      <c r="AB51" s="108" t="s">
        <v>97</v>
      </c>
      <c r="AC51" s="108" t="str">
        <f>VLOOKUP(C51,'Trang tính1'!$A$2:$N$319,9,0)</f>
        <v>385B/14B Khu vực 2, Phường Tân An, TP. Cần Thơ</v>
      </c>
      <c r="AD51" s="46" t="s">
        <v>291</v>
      </c>
      <c r="AE51" s="46" t="s">
        <v>291</v>
      </c>
      <c r="AF51" s="66"/>
      <c r="AG51" s="56" t="s">
        <v>50</v>
      </c>
      <c r="AH51" s="56" t="s">
        <v>292</v>
      </c>
      <c r="AI51" s="56" t="s">
        <v>73</v>
      </c>
      <c r="AJ51" s="36">
        <f t="shared" ca="1" si="1"/>
        <v>54</v>
      </c>
    </row>
    <row r="52" spans="1:36" s="624" customFormat="1">
      <c r="A52" s="25">
        <f>IF(C52=0,"",SUBTOTAL(3,C$5:C52))</f>
        <v>48</v>
      </c>
      <c r="B52" s="479">
        <v>2</v>
      </c>
      <c r="C52" s="66" t="s">
        <v>300</v>
      </c>
      <c r="D52" s="25" t="str">
        <f>VLOOKUP(C52,Sheet4!$A$1:$B$300,2,0)</f>
        <v>9222599442</v>
      </c>
      <c r="E52" s="46" t="s">
        <v>301</v>
      </c>
      <c r="F52" s="63" t="str">
        <f>VLOOKUP(D52,'BHXH 4-2026'!$D$11:$F$327,3,0)</f>
        <v>DN4929222599442</v>
      </c>
      <c r="G52" s="774">
        <f>VLOOKUP(C52,'chuyển xếp 2024'!$C$5:$W$328,17,0)</f>
        <v>6579000</v>
      </c>
      <c r="H52" s="774">
        <f>VLOOKUP(C52,'chuyển xếp 2024'!$C$5:$W$328,19,0)</f>
        <v>0</v>
      </c>
      <c r="I52" s="774">
        <f t="shared" si="2"/>
        <v>6579000</v>
      </c>
      <c r="J52" s="46" t="s">
        <v>63</v>
      </c>
      <c r="K52" s="63">
        <f t="shared" si="3"/>
        <v>0</v>
      </c>
      <c r="L52" s="56" t="s">
        <v>33</v>
      </c>
      <c r="M52" s="56" t="s">
        <v>34</v>
      </c>
      <c r="N52" s="108"/>
      <c r="O52" s="56" t="s">
        <v>288</v>
      </c>
      <c r="P52" s="75">
        <v>36882</v>
      </c>
      <c r="Q52" s="107">
        <v>44805</v>
      </c>
      <c r="R52" s="56" t="s">
        <v>36</v>
      </c>
      <c r="S52" s="56" t="s">
        <v>302</v>
      </c>
      <c r="T52" s="56" t="str">
        <f t="shared" ca="1" si="0"/>
        <v xml:space="preserve">3 NĂM 11 THÁNG 18 NGÀY </v>
      </c>
      <c r="U52" s="74" t="s">
        <v>303</v>
      </c>
      <c r="V52" s="80" t="str">
        <f>VLOOKUP(C52,Sheet5!$B$2:$G$253,6,0)</f>
        <v>092300000192</v>
      </c>
      <c r="W52" s="80" t="str">
        <f>VLOOKUP(C52,'Trang tính1'!$A$2:$N$281,5,0)</f>
        <v>092300000192</v>
      </c>
      <c r="X52" s="80" t="b">
        <f t="shared" si="4"/>
        <v>1</v>
      </c>
      <c r="Y52" s="75">
        <v>44306</v>
      </c>
      <c r="Z52" s="75"/>
      <c r="AA52" s="46" t="s">
        <v>232</v>
      </c>
      <c r="AB52" s="108" t="s">
        <v>304</v>
      </c>
      <c r="AC52" s="108" t="str">
        <f>VLOOKUP(C52,'Trang tính1'!$A$2:$N$319,9,0)</f>
        <v>385K Khu vực 2, Phường Tân An, TP. Cần Thơ</v>
      </c>
      <c r="AD52" s="108" t="s">
        <v>305</v>
      </c>
      <c r="AE52" s="108" t="s">
        <v>305</v>
      </c>
      <c r="AF52" s="66" t="s">
        <v>306</v>
      </c>
      <c r="AG52" s="155" t="s">
        <v>50</v>
      </c>
      <c r="AH52" s="155" t="s">
        <v>307</v>
      </c>
      <c r="AI52" s="56" t="s">
        <v>60</v>
      </c>
      <c r="AJ52" s="36">
        <f t="shared" ca="1" si="1"/>
        <v>25</v>
      </c>
    </row>
    <row r="53" spans="1:36" s="36" customFormat="1">
      <c r="A53" s="25">
        <f>IF(C53=0,"",SUBTOTAL(3,C$5:C53))</f>
        <v>49</v>
      </c>
      <c r="B53" s="25">
        <v>1</v>
      </c>
      <c r="C53" s="25" t="s">
        <v>252</v>
      </c>
      <c r="D53" s="25" t="str">
        <f>VLOOKUP(C53,Sheet4!$A$1:$B$300,2,0)</f>
        <v>6504006864</v>
      </c>
      <c r="E53" s="63" t="s">
        <v>253</v>
      </c>
      <c r="F53" s="63" t="str">
        <f>VLOOKUP(D53,'BHXH 4-2026'!$D$11:$F$327,3,0)</f>
        <v>DN4926504006864</v>
      </c>
      <c r="G53" s="774">
        <f>VLOOKUP(C53,'chuyển xếp 2024'!$C$5:$W$328,17,0)</f>
        <v>8950000</v>
      </c>
      <c r="H53" s="774">
        <f>VLOOKUP(C53,'chuyển xếp 2024'!$C$5:$W$328,19,0)</f>
        <v>2365000</v>
      </c>
      <c r="I53" s="774">
        <f t="shared" si="2"/>
        <v>11315000</v>
      </c>
      <c r="J53" s="63" t="s">
        <v>63</v>
      </c>
      <c r="K53" s="63">
        <f t="shared" si="3"/>
        <v>0</v>
      </c>
      <c r="L53" s="63" t="s">
        <v>33</v>
      </c>
      <c r="M53" s="63" t="s">
        <v>34</v>
      </c>
      <c r="N53" s="63" t="s">
        <v>135</v>
      </c>
      <c r="O53" s="56" t="s">
        <v>310</v>
      </c>
      <c r="P53" s="106">
        <v>29531</v>
      </c>
      <c r="Q53" s="107">
        <v>38078</v>
      </c>
      <c r="R53" s="56" t="s">
        <v>36</v>
      </c>
      <c r="S53" s="56" t="s">
        <v>254</v>
      </c>
      <c r="T53" s="56" t="str">
        <f t="shared" ca="1" si="0"/>
        <v xml:space="preserve">22 NĂM 4 THÁNG 18 NGÀY </v>
      </c>
      <c r="U53" s="74" t="s">
        <v>255</v>
      </c>
      <c r="V53" s="80" t="str">
        <f>VLOOKUP(C53,Sheet5!$B$2:$G$253,6,0)</f>
        <v>045180000015</v>
      </c>
      <c r="W53" s="80" t="str">
        <f>VLOOKUP(C53,'Trang tính1'!$A$2:$N$281,5,0)</f>
        <v>045180000015</v>
      </c>
      <c r="X53" s="80" t="b">
        <f t="shared" si="4"/>
        <v>1</v>
      </c>
      <c r="Y53" s="75">
        <v>44699</v>
      </c>
      <c r="Z53" s="75"/>
      <c r="AA53" s="46" t="s">
        <v>232</v>
      </c>
      <c r="AB53" s="108" t="s">
        <v>256</v>
      </c>
      <c r="AC53" s="108" t="str">
        <f>VLOOKUP(C53,'Trang tính1'!$A$2:$N$319,9,0)</f>
        <v>A3/10 đường số 5 KDC Ngân Thuận, Bình Thuỷ, Cần Thơ</v>
      </c>
      <c r="AD53" s="46" t="s">
        <v>257</v>
      </c>
      <c r="AE53" s="46" t="s">
        <v>257</v>
      </c>
      <c r="AF53" s="66"/>
      <c r="AG53" s="56" t="s">
        <v>50</v>
      </c>
      <c r="AH53" s="56" t="s">
        <v>258</v>
      </c>
      <c r="AI53" s="56" t="s">
        <v>60</v>
      </c>
      <c r="AJ53" s="36">
        <f t="shared" ca="1" si="1"/>
        <v>45</v>
      </c>
    </row>
    <row r="54" spans="1:36" s="624" customFormat="1">
      <c r="A54" s="25">
        <f>IF(C54=0,"",SUBTOTAL(3,C$5:C54))</f>
        <v>50</v>
      </c>
      <c r="B54" s="25">
        <v>2</v>
      </c>
      <c r="C54" s="25" t="s">
        <v>313</v>
      </c>
      <c r="D54" s="25" t="str">
        <f>VLOOKUP(C54,Sheet4!$A$1:$B$300,2,0)</f>
        <v>5303001410</v>
      </c>
      <c r="E54" s="56" t="s">
        <v>314</v>
      </c>
      <c r="F54" s="63" t="str">
        <f>VLOOKUP(D54,'BHXH 4-2026'!$D$11:$F$327,3,0)</f>
        <v>DN4925303001410</v>
      </c>
      <c r="G54" s="774">
        <f>VLOOKUP(C54,'chuyển xếp 2024'!$C$5:$W$328,17,0)</f>
        <v>8950000</v>
      </c>
      <c r="H54" s="774">
        <f>VLOOKUP(C54,'chuyển xếp 2024'!$C$5:$W$328,19,0)</f>
        <v>2365000</v>
      </c>
      <c r="I54" s="774">
        <f t="shared" si="2"/>
        <v>11315000</v>
      </c>
      <c r="J54" s="56" t="s">
        <v>32</v>
      </c>
      <c r="K54" s="63">
        <f t="shared" si="3"/>
        <v>1</v>
      </c>
      <c r="L54" s="56" t="s">
        <v>33</v>
      </c>
      <c r="M54" s="56" t="s">
        <v>34</v>
      </c>
      <c r="N54" s="56" t="s">
        <v>64</v>
      </c>
      <c r="O54" s="56" t="s">
        <v>310</v>
      </c>
      <c r="P54" s="106">
        <v>26764</v>
      </c>
      <c r="Q54" s="107">
        <v>40781</v>
      </c>
      <c r="R54" s="46" t="s">
        <v>36</v>
      </c>
      <c r="S54" s="56" t="s">
        <v>315</v>
      </c>
      <c r="T54" s="56" t="str">
        <f t="shared" ca="1" si="0"/>
        <v xml:space="preserve">14 NĂM 11 THÁNG 24 NGÀY </v>
      </c>
      <c r="U54" s="80" t="s">
        <v>311</v>
      </c>
      <c r="V54" s="80" t="str">
        <f>VLOOKUP(C54,Sheet5!$B$2:$G$253,6,0)</f>
        <v>092073008774</v>
      </c>
      <c r="W54" s="80" t="str">
        <f>VLOOKUP(C54,'Trang tính1'!$A$2:$N$281,5,0)</f>
        <v>092073008774</v>
      </c>
      <c r="X54" s="80" t="b">
        <f t="shared" si="4"/>
        <v>1</v>
      </c>
      <c r="Y54" s="75"/>
      <c r="Z54" s="75"/>
      <c r="AA54" s="46" t="s">
        <v>232</v>
      </c>
      <c r="AB54" s="108" t="s">
        <v>316</v>
      </c>
      <c r="AC54" s="108" t="str">
        <f>VLOOKUP(C54,'Trang tính1'!$A$2:$N$319,9,0)</f>
        <v>213 Ngô Thì Nhậm, KV 1, phường Tân, Tp Cần Thơ.</v>
      </c>
      <c r="AD54" s="46" t="s">
        <v>317</v>
      </c>
      <c r="AE54" s="46"/>
      <c r="AF54" s="66"/>
      <c r="AG54" s="56" t="s">
        <v>50</v>
      </c>
      <c r="AH54" s="56" t="s">
        <v>81</v>
      </c>
      <c r="AI54" s="56" t="s">
        <v>60</v>
      </c>
      <c r="AJ54" s="36">
        <f t="shared" ca="1" si="1"/>
        <v>53</v>
      </c>
    </row>
    <row r="55" spans="1:36" s="624" customFormat="1">
      <c r="A55" s="25">
        <f>IF(C55=0,"",SUBTOTAL(3,C$5:C55))</f>
        <v>51</v>
      </c>
      <c r="B55" s="25">
        <v>3</v>
      </c>
      <c r="C55" s="25" t="s">
        <v>318</v>
      </c>
      <c r="D55" s="25" t="str">
        <f>VLOOKUP(C55,Sheet4!$A$1:$B$300,2,0)</f>
        <v>9313001993</v>
      </c>
      <c r="E55" s="56" t="s">
        <v>319</v>
      </c>
      <c r="F55" s="63" t="str">
        <f>VLOOKUP(D55,'BHXH 4-2026'!$D$11:$F$327,3,0)</f>
        <v>DN4929313001993</v>
      </c>
      <c r="G55" s="774">
        <f>VLOOKUP(C55,'chuyển xếp 2024'!$C$5:$W$328,17,0)</f>
        <v>7105000</v>
      </c>
      <c r="H55" s="774">
        <f>VLOOKUP(C55,'chuyển xếp 2024'!$C$5:$W$328,19,0)</f>
        <v>0</v>
      </c>
      <c r="I55" s="774">
        <f t="shared" si="2"/>
        <v>7105000</v>
      </c>
      <c r="J55" s="63" t="s">
        <v>63</v>
      </c>
      <c r="K55" s="63">
        <f t="shared" si="3"/>
        <v>0</v>
      </c>
      <c r="L55" s="56" t="s">
        <v>33</v>
      </c>
      <c r="M55" s="56" t="s">
        <v>34</v>
      </c>
      <c r="N55" s="56"/>
      <c r="O55" s="56" t="s">
        <v>310</v>
      </c>
      <c r="P55" s="106">
        <v>32979</v>
      </c>
      <c r="Q55" s="107">
        <v>44287</v>
      </c>
      <c r="R55" s="46" t="s">
        <v>36</v>
      </c>
      <c r="S55" s="56" t="s">
        <v>320</v>
      </c>
      <c r="T55" s="56" t="str">
        <f t="shared" ca="1" si="0"/>
        <v xml:space="preserve">5 NĂM 4 THÁNG 18 NGÀY </v>
      </c>
      <c r="U55" s="523" t="s">
        <v>321</v>
      </c>
      <c r="V55" s="80" t="str">
        <f>VLOOKUP(C55,Sheet5!$B$2:$G$253,6,0)</f>
        <v>092190007202</v>
      </c>
      <c r="W55" s="80" t="str">
        <f>VLOOKUP(C55,'Trang tính1'!$A$2:$N$281,5,0)</f>
        <v>092190007202</v>
      </c>
      <c r="X55" s="80" t="b">
        <f t="shared" si="4"/>
        <v>1</v>
      </c>
      <c r="Y55" s="75">
        <v>44421</v>
      </c>
      <c r="Z55" s="75"/>
      <c r="AA55" s="46" t="s">
        <v>232</v>
      </c>
      <c r="AB55" s="108" t="s">
        <v>322</v>
      </c>
      <c r="AC55" s="108" t="str">
        <f>VLOOKUP(C55,'Trang tính1'!$A$2:$N$319,9,0)</f>
        <v>95 đường số 4, KTĐC TN2, KV1, phườnng Tân An, Tp. Cần Thơ</v>
      </c>
      <c r="AD55" s="46" t="s">
        <v>323</v>
      </c>
      <c r="AE55" s="46"/>
      <c r="AF55" s="66"/>
      <c r="AG55" s="56" t="s">
        <v>50</v>
      </c>
      <c r="AH55" s="56" t="s">
        <v>59</v>
      </c>
      <c r="AI55" s="56" t="s">
        <v>60</v>
      </c>
      <c r="AJ55" s="36">
        <f t="shared" ca="1" si="1"/>
        <v>36</v>
      </c>
    </row>
    <row r="56" spans="1:36" s="624" customFormat="1">
      <c r="A56" s="25">
        <f>IF(C56=0,"",SUBTOTAL(3,C$5:C56))</f>
        <v>52</v>
      </c>
      <c r="B56" s="25">
        <v>4</v>
      </c>
      <c r="C56" s="622" t="s">
        <v>1957</v>
      </c>
      <c r="D56" s="25" t="str">
        <f>VLOOKUP(C56,Sheet4!$A$1:$B$300,2,0)</f>
        <v>9520882642</v>
      </c>
      <c r="E56" s="623" t="s">
        <v>1963</v>
      </c>
      <c r="F56" s="63" t="e">
        <f>VLOOKUP(D56,'BHXH 4-2026'!$D$11:$F$327,3,0)</f>
        <v>#N/A</v>
      </c>
      <c r="G56" s="774">
        <f>VLOOKUP(C56,'chuyển xếp 2024'!$C$5:$W$328,17,0)</f>
        <v>6579000</v>
      </c>
      <c r="H56" s="774">
        <f>VLOOKUP(C56,'chuyển xếp 2024'!$C$5:$W$328,19,0)</f>
        <v>0</v>
      </c>
      <c r="I56" s="774">
        <f t="shared" si="2"/>
        <v>6579000</v>
      </c>
      <c r="J56" s="63" t="s">
        <v>63</v>
      </c>
      <c r="K56" s="63">
        <f t="shared" si="3"/>
        <v>0</v>
      </c>
      <c r="L56" s="56" t="s">
        <v>33</v>
      </c>
      <c r="M56" s="56" t="s">
        <v>34</v>
      </c>
      <c r="N56" s="56"/>
      <c r="O56" s="56" t="s">
        <v>310</v>
      </c>
      <c r="P56" s="621">
        <v>36755</v>
      </c>
      <c r="Q56" s="621">
        <v>45231</v>
      </c>
      <c r="R56" s="46" t="s">
        <v>36</v>
      </c>
      <c r="S56" s="56" t="s">
        <v>1965</v>
      </c>
      <c r="T56" s="56" t="str">
        <f t="shared" ca="1" si="0"/>
        <v xml:space="preserve">2 NĂM 9 THÁNG 18 NGÀY </v>
      </c>
      <c r="U56" s="523" t="s">
        <v>1966</v>
      </c>
      <c r="V56" s="80" t="s">
        <v>1966</v>
      </c>
      <c r="W56" s="80" t="str">
        <f>VLOOKUP(C56,'Trang tính1'!$A$2:$N$281,5,0)</f>
        <v>095300000727</v>
      </c>
      <c r="X56" s="80" t="b">
        <f t="shared" si="4"/>
        <v>1</v>
      </c>
      <c r="Y56" s="75"/>
      <c r="Z56" s="75"/>
      <c r="AA56" s="46"/>
      <c r="AB56" s="108"/>
      <c r="AC56" s="108" t="str">
        <f>VLOOKUP(C56,'Trang tính1'!$A$2:$N$319,9,0)</f>
        <v>Số 41/201, khóm 4, phường Bạc Liêu, Cà Mau</v>
      </c>
      <c r="AD56" s="46"/>
      <c r="AE56" s="46"/>
      <c r="AF56" s="66"/>
      <c r="AG56" s="56" t="s">
        <v>50</v>
      </c>
      <c r="AH56" s="56"/>
      <c r="AI56" s="56"/>
      <c r="AJ56" s="36">
        <f t="shared" ca="1" si="1"/>
        <v>26</v>
      </c>
    </row>
    <row r="57" spans="1:36" s="624" customFormat="1">
      <c r="A57" s="25">
        <f>IF(C57=0,"",SUBTOTAL(3,C$5:C57))</f>
        <v>53</v>
      </c>
      <c r="B57" s="25">
        <v>5</v>
      </c>
      <c r="C57" s="25" t="s">
        <v>327</v>
      </c>
      <c r="D57" s="25" t="str">
        <f>VLOOKUP(C57,Sheet4!$A$1:$B$300,2,0)</f>
        <v>6505000284</v>
      </c>
      <c r="E57" s="56" t="s">
        <v>328</v>
      </c>
      <c r="F57" s="63" t="str">
        <f>VLOOKUP(D57,'BHXH 4-2026'!$D$11:$F$327,3,0)</f>
        <v>DN4926505000284</v>
      </c>
      <c r="G57" s="774">
        <f>VLOOKUP(C57,'chuyển xếp 2024'!$C$5:$W$328,17,0)</f>
        <v>5466000</v>
      </c>
      <c r="H57" s="774">
        <f>VLOOKUP(C57,'chuyển xếp 2024'!$C$5:$W$328,19,0)</f>
        <v>0</v>
      </c>
      <c r="I57" s="774">
        <f t="shared" si="2"/>
        <v>5466000</v>
      </c>
      <c r="J57" s="63" t="s">
        <v>32</v>
      </c>
      <c r="K57" s="63">
        <f t="shared" si="3"/>
        <v>1</v>
      </c>
      <c r="L57" s="56" t="s">
        <v>33</v>
      </c>
      <c r="M57" s="56" t="s">
        <v>34</v>
      </c>
      <c r="N57" s="56"/>
      <c r="O57" s="56" t="s">
        <v>329</v>
      </c>
      <c r="P57" s="106">
        <v>28559</v>
      </c>
      <c r="Q57" s="107">
        <v>44562</v>
      </c>
      <c r="R57" s="46" t="s">
        <v>36</v>
      </c>
      <c r="S57" s="56" t="s">
        <v>330</v>
      </c>
      <c r="T57" s="56" t="str">
        <f t="shared" ca="1" si="0"/>
        <v xml:space="preserve">4 NĂM 7 THÁNG 18 NGÀY </v>
      </c>
      <c r="U57" s="74" t="s">
        <v>331</v>
      </c>
      <c r="V57" s="80" t="str">
        <f>VLOOKUP(C57,Sheet5!$B$2:$G$253,6,0)</f>
        <v>030078000895</v>
      </c>
      <c r="W57" s="80" t="str">
        <f>VLOOKUP(C57,'Trang tính1'!$A$2:$N$281,5,0)</f>
        <v>030078000895</v>
      </c>
      <c r="X57" s="80" t="b">
        <f t="shared" si="4"/>
        <v>1</v>
      </c>
      <c r="Y57" s="75">
        <v>44269</v>
      </c>
      <c r="Z57" s="75"/>
      <c r="AA57" s="46" t="s">
        <v>232</v>
      </c>
      <c r="AB57" s="108"/>
      <c r="AC57" s="108" t="str">
        <f>VLOOKUP(C57,'Trang tính1'!$A$2:$N$319,9,0)</f>
        <v>153A Lê Hồng Phong,Tổ 12, KV 3, phường, Thới An Đông, Tp Cần Thơ</v>
      </c>
      <c r="AD57" s="46" t="s">
        <v>332</v>
      </c>
      <c r="AE57" s="46"/>
      <c r="AF57" s="66" t="s">
        <v>333</v>
      </c>
      <c r="AG57" s="56" t="s">
        <v>50</v>
      </c>
      <c r="AH57" s="56" t="s">
        <v>334</v>
      </c>
      <c r="AI57" s="56" t="s">
        <v>335</v>
      </c>
      <c r="AJ57" s="36">
        <f t="shared" ca="1" si="1"/>
        <v>48</v>
      </c>
    </row>
    <row r="58" spans="1:36" s="624" customFormat="1">
      <c r="A58" s="25">
        <f>IF(C58=0,"",SUBTOTAL(3,C$5:C58))</f>
        <v>54</v>
      </c>
      <c r="B58" s="25">
        <v>1</v>
      </c>
      <c r="C58" s="25" t="s">
        <v>336</v>
      </c>
      <c r="D58" s="25" t="str">
        <f>VLOOKUP(C58,Sheet4!$A$1:$B$300,2,0)</f>
        <v>5499003407</v>
      </c>
      <c r="E58" s="63" t="s">
        <v>337</v>
      </c>
      <c r="F58" s="63" t="str">
        <f>VLOOKUP(D58,'BHXH 4-2026'!$D$11:$F$327,3,0)</f>
        <v>DN4925499003407</v>
      </c>
      <c r="G58" s="774">
        <f>VLOOKUP(C58,'chuyển xếp 2024'!$C$5:$W$328,17,0)</f>
        <v>7780000</v>
      </c>
      <c r="H58" s="774">
        <f>VLOOKUP(C58,'chuyển xếp 2024'!$C$5:$W$328,19,0)</f>
        <v>1419000</v>
      </c>
      <c r="I58" s="774">
        <f t="shared" si="2"/>
        <v>9199000</v>
      </c>
      <c r="J58" s="63" t="s">
        <v>63</v>
      </c>
      <c r="K58" s="63">
        <f t="shared" si="3"/>
        <v>0</v>
      </c>
      <c r="L58" s="63" t="s">
        <v>33</v>
      </c>
      <c r="M58" s="63" t="s">
        <v>34</v>
      </c>
      <c r="N58" s="63" t="s">
        <v>338</v>
      </c>
      <c r="O58" s="56" t="s">
        <v>339</v>
      </c>
      <c r="P58" s="106">
        <v>27748</v>
      </c>
      <c r="Q58" s="107">
        <v>35948</v>
      </c>
      <c r="R58" s="56" t="s">
        <v>36</v>
      </c>
      <c r="S58" s="56" t="s">
        <v>340</v>
      </c>
      <c r="T58" s="56" t="str">
        <f t="shared" ca="1" si="0"/>
        <v xml:space="preserve">28 NĂM 2 THÁNG 17 NGÀY </v>
      </c>
      <c r="U58" s="74" t="s">
        <v>1532</v>
      </c>
      <c r="V58" s="80" t="str">
        <f>VLOOKUP(C58,Sheet5!$B$2:$G$253,6,0)</f>
        <v>054175000014</v>
      </c>
      <c r="W58" s="80" t="str">
        <f>VLOOKUP(C58,'Trang tính1'!$A$2:$N$281,5,0)</f>
        <v>054175000014</v>
      </c>
      <c r="X58" s="80" t="b">
        <f t="shared" si="4"/>
        <v>1</v>
      </c>
      <c r="Y58" s="75">
        <v>42690</v>
      </c>
      <c r="Z58" s="75"/>
      <c r="AA58" s="46" t="s">
        <v>232</v>
      </c>
      <c r="AB58" s="108" t="s">
        <v>341</v>
      </c>
      <c r="AC58" s="108" t="str">
        <f>VLOOKUP(C58,'Trang tính1'!$A$2:$N$319,9,0)</f>
        <v>B42 Nguyễn Thông KV 8, Phường Bình Thủy. Tp . Cần Thơ</v>
      </c>
      <c r="AD58" s="46" t="s">
        <v>342</v>
      </c>
      <c r="AE58" s="46" t="s">
        <v>343</v>
      </c>
      <c r="AF58" s="66"/>
      <c r="AG58" s="56" t="s">
        <v>156</v>
      </c>
      <c r="AH58" s="56"/>
      <c r="AI58" s="56" t="s">
        <v>73</v>
      </c>
      <c r="AJ58" s="36">
        <f t="shared" ca="1" si="1"/>
        <v>50</v>
      </c>
    </row>
    <row r="59" spans="1:36" s="430" customFormat="1">
      <c r="A59" s="421">
        <f>IF(C59=0,"",SUBTOTAL(3,C$5:C59))</f>
        <v>55</v>
      </c>
      <c r="B59" s="421">
        <v>2</v>
      </c>
      <c r="C59" s="421" t="s">
        <v>344</v>
      </c>
      <c r="D59" s="421" t="str">
        <f>VLOOKUP(C59,Sheet4!$A$1:$B$300,2,0)</f>
        <v>6505002767</v>
      </c>
      <c r="E59" s="424" t="s">
        <v>345</v>
      </c>
      <c r="F59" s="63" t="str">
        <f>VLOOKUP(D59,'BHXH 4-2026'!$D$11:$F$327,3,0)</f>
        <v>DN4926505002767</v>
      </c>
      <c r="G59" s="766">
        <v>7164000</v>
      </c>
      <c r="H59" s="766"/>
      <c r="I59" s="774">
        <f t="shared" si="2"/>
        <v>7164000</v>
      </c>
      <c r="J59" s="424" t="s">
        <v>63</v>
      </c>
      <c r="K59" s="424">
        <f t="shared" si="3"/>
        <v>0</v>
      </c>
      <c r="L59" s="424" t="s">
        <v>33</v>
      </c>
      <c r="M59" s="424" t="s">
        <v>34</v>
      </c>
      <c r="N59" s="424"/>
      <c r="O59" s="427" t="s">
        <v>339</v>
      </c>
      <c r="P59" s="444">
        <v>26944</v>
      </c>
      <c r="Q59" s="441">
        <v>38169</v>
      </c>
      <c r="R59" s="427" t="s">
        <v>36</v>
      </c>
      <c r="S59" s="427" t="s">
        <v>346</v>
      </c>
      <c r="T59" s="427" t="str">
        <f t="shared" ca="1" si="0"/>
        <v xml:space="preserve">22 NĂM 1 THÁNG 18 NGÀY </v>
      </c>
      <c r="U59" s="442" t="s">
        <v>1533</v>
      </c>
      <c r="V59" s="428" t="str">
        <f>VLOOKUP(C59,Sheet5!$B$2:$G$253,6,0)</f>
        <v>093173012731</v>
      </c>
      <c r="W59" s="80" t="e">
        <f>VLOOKUP(C59,'Trang tính1'!$A$2:$N$281,5,0)</f>
        <v>#N/A</v>
      </c>
      <c r="X59" s="80" t="e">
        <f t="shared" si="4"/>
        <v>#N/A</v>
      </c>
      <c r="Y59" s="425"/>
      <c r="Z59" s="425"/>
      <c r="AA59" s="443" t="s">
        <v>232</v>
      </c>
      <c r="AB59" s="429" t="s">
        <v>347</v>
      </c>
      <c r="AC59" s="108"/>
      <c r="AD59" s="443" t="s">
        <v>348</v>
      </c>
      <c r="AE59" s="443" t="s">
        <v>348</v>
      </c>
      <c r="AF59" s="422"/>
      <c r="AG59" s="427" t="s">
        <v>156</v>
      </c>
      <c r="AH59" s="427"/>
      <c r="AI59" s="427" t="s">
        <v>349</v>
      </c>
      <c r="AJ59" s="430">
        <f t="shared" ca="1" si="1"/>
        <v>52</v>
      </c>
    </row>
    <row r="60" spans="1:36" s="36" customFormat="1">
      <c r="A60" s="25">
        <f>IF(C60=0,"",SUBTOTAL(3,C$5:C60))</f>
        <v>56</v>
      </c>
      <c r="B60" s="25">
        <v>3</v>
      </c>
      <c r="C60" s="25" t="s">
        <v>351</v>
      </c>
      <c r="D60" s="25" t="str">
        <f>VLOOKUP(C60,Sheet4!$A$1:$B$300,2,0)</f>
        <v>5496032602</v>
      </c>
      <c r="E60" s="63" t="s">
        <v>352</v>
      </c>
      <c r="F60" s="63" t="str">
        <f>VLOOKUP(D60,'BHXH 4-2026'!$D$11:$F$327,3,0)</f>
        <v>DN4925496032602</v>
      </c>
      <c r="G60" s="774">
        <f>VLOOKUP(C60,'chuyển xếp 2024'!$C$5:$W$328,17,0)</f>
        <v>7780000</v>
      </c>
      <c r="H60" s="774">
        <f>VLOOKUP(C60,'chuyển xếp 2024'!$C$5:$W$328,19,0)</f>
        <v>0</v>
      </c>
      <c r="I60" s="774">
        <f t="shared" si="2"/>
        <v>7780000</v>
      </c>
      <c r="J60" s="63" t="s">
        <v>32</v>
      </c>
      <c r="K60" s="63">
        <f t="shared" si="3"/>
        <v>1</v>
      </c>
      <c r="L60" s="63" t="s">
        <v>33</v>
      </c>
      <c r="M60" s="63" t="s">
        <v>34</v>
      </c>
      <c r="N60" s="63"/>
      <c r="O60" s="56" t="s">
        <v>339</v>
      </c>
      <c r="P60" s="106">
        <v>26308</v>
      </c>
      <c r="Q60" s="107">
        <v>34403</v>
      </c>
      <c r="R60" s="56" t="s">
        <v>36</v>
      </c>
      <c r="S60" s="56" t="s">
        <v>353</v>
      </c>
      <c r="T60" s="56" t="str">
        <f t="shared" ca="1" si="0"/>
        <v xml:space="preserve">32 NĂM 5 THÁNG 9 NGÀY </v>
      </c>
      <c r="U60" s="74" t="s">
        <v>1534</v>
      </c>
      <c r="V60" s="80" t="str">
        <f>VLOOKUP(C60,Sheet5!$B$2:$G$253,6,0)</f>
        <v>052072013074</v>
      </c>
      <c r="W60" s="80" t="str">
        <f>VLOOKUP(C60,'Trang tính1'!$A$2:$N$281,5,0)</f>
        <v>092072005273</v>
      </c>
      <c r="X60" s="80" t="b">
        <f t="shared" si="4"/>
        <v>0</v>
      </c>
      <c r="Y60" s="75">
        <v>41949</v>
      </c>
      <c r="Z60" s="75"/>
      <c r="AA60" s="46" t="s">
        <v>232</v>
      </c>
      <c r="AB60" s="108" t="s">
        <v>322</v>
      </c>
      <c r="AC60" s="108" t="str">
        <f>VLOOKUP(C60,'Trang tính1'!$A$2:$N$319,9,0)</f>
        <v>B42 Nguyễn Thông KV 8, Phường Bình Thủy. Tp . Cần Thơ</v>
      </c>
      <c r="AD60" s="46" t="s">
        <v>342</v>
      </c>
      <c r="AE60" s="46" t="s">
        <v>343</v>
      </c>
      <c r="AF60" s="66"/>
      <c r="AG60" s="56" t="s">
        <v>156</v>
      </c>
      <c r="AH60" s="56"/>
      <c r="AI60" s="56" t="s">
        <v>349</v>
      </c>
      <c r="AJ60" s="36">
        <f t="shared" ca="1" si="1"/>
        <v>54</v>
      </c>
    </row>
    <row r="61" spans="1:36" s="36" customFormat="1" ht="19.5" customHeight="1">
      <c r="A61" s="25">
        <f>IF(C61=0,"",SUBTOTAL(3,C$5:C61))</f>
        <v>57</v>
      </c>
      <c r="B61" s="25">
        <v>4</v>
      </c>
      <c r="C61" s="25" t="s">
        <v>354</v>
      </c>
      <c r="D61" s="25" t="str">
        <f>VLOOKUP(C61,Sheet4!$A$1:$B$300,2,0)</f>
        <v>9208026155</v>
      </c>
      <c r="E61" s="56" t="s">
        <v>355</v>
      </c>
      <c r="F61" s="63" t="str">
        <f>VLOOKUP(D61,'BHXH 4-2026'!$D$11:$F$327,3,0)</f>
        <v>DN4929208026155</v>
      </c>
      <c r="G61" s="774">
        <f>VLOOKUP(C61,'chuyển xếp 2024'!$C$5:$W$328,17,0)</f>
        <v>7073000</v>
      </c>
      <c r="H61" s="774">
        <f>VLOOKUP(C61,'chuyển xếp 2024'!$C$5:$W$328,19,0)</f>
        <v>946000</v>
      </c>
      <c r="I61" s="774">
        <f t="shared" si="2"/>
        <v>8019000</v>
      </c>
      <c r="J61" s="56" t="s">
        <v>32</v>
      </c>
      <c r="K61" s="63">
        <f t="shared" si="3"/>
        <v>1</v>
      </c>
      <c r="L61" s="63" t="s">
        <v>33</v>
      </c>
      <c r="M61" s="63" t="s">
        <v>34</v>
      </c>
      <c r="N61" s="63" t="s">
        <v>5122</v>
      </c>
      <c r="O61" s="56" t="s">
        <v>339</v>
      </c>
      <c r="P61" s="106">
        <v>29383</v>
      </c>
      <c r="Q61" s="107">
        <v>39742</v>
      </c>
      <c r="R61" s="56" t="s">
        <v>36</v>
      </c>
      <c r="S61" s="56" t="s">
        <v>356</v>
      </c>
      <c r="T61" s="56" t="str">
        <f t="shared" ca="1" si="0"/>
        <v xml:space="preserve">17 NĂM 9 THÁNG 29 NGÀY </v>
      </c>
      <c r="U61" s="74" t="s">
        <v>1535</v>
      </c>
      <c r="V61" s="80" t="str">
        <f>VLOOKUP(C61,Sheet5!$B$2:$G$253,6,0)</f>
        <v>083080000109</v>
      </c>
      <c r="W61" s="80" t="str">
        <f>VLOOKUP(C61,'Trang tính1'!$A$2:$N$281,5,0)</f>
        <v>083080000109</v>
      </c>
      <c r="X61" s="80" t="b">
        <f t="shared" si="4"/>
        <v>1</v>
      </c>
      <c r="Y61" s="75">
        <v>42691</v>
      </c>
      <c r="Z61" s="75"/>
      <c r="AA61" s="46" t="s">
        <v>232</v>
      </c>
      <c r="AB61" s="108" t="s">
        <v>357</v>
      </c>
      <c r="AC61" s="108" t="str">
        <f>VLOOKUP(C61,'Trang tính1'!$A$2:$N$319,9,0)</f>
        <v>135/4 , 3/2 Kv1,Phường An Bình , Thành Phố Cần Thơ</v>
      </c>
      <c r="AD61" s="46" t="s">
        <v>358</v>
      </c>
      <c r="AE61" s="46" t="s">
        <v>358</v>
      </c>
      <c r="AF61" s="66"/>
      <c r="AG61" s="56" t="s">
        <v>156</v>
      </c>
      <c r="AH61" s="56"/>
      <c r="AI61" s="56" t="s">
        <v>349</v>
      </c>
      <c r="AJ61" s="36">
        <f t="shared" ca="1" si="1"/>
        <v>46</v>
      </c>
    </row>
    <row r="62" spans="1:36" s="36" customFormat="1">
      <c r="A62" s="25">
        <f>IF(C62=0,"",SUBTOTAL(3,C$5:C62))</f>
        <v>58</v>
      </c>
      <c r="B62" s="25">
        <v>5</v>
      </c>
      <c r="C62" s="25" t="s">
        <v>365</v>
      </c>
      <c r="D62" s="25" t="str">
        <f>VLOOKUP(C62,Sheet4!$A$1:$B$300,2,0)</f>
        <v>5496032620</v>
      </c>
      <c r="E62" s="63" t="s">
        <v>366</v>
      </c>
      <c r="F62" s="63" t="str">
        <f>VLOOKUP(D62,'BHXH 4-2026'!$D$11:$F$327,3,0)</f>
        <v>DN4925496032620</v>
      </c>
      <c r="G62" s="774">
        <f>VLOOKUP(C62,'chuyển xếp 2024'!$C$5:$W$328,17,0)</f>
        <v>7780000</v>
      </c>
      <c r="H62" s="774">
        <f>VLOOKUP(C62,'chuyển xếp 2024'!$C$5:$W$328,19,0)</f>
        <v>0</v>
      </c>
      <c r="I62" s="774">
        <f t="shared" si="2"/>
        <v>7780000</v>
      </c>
      <c r="J62" s="56" t="s">
        <v>32</v>
      </c>
      <c r="K62" s="63">
        <f t="shared" si="3"/>
        <v>1</v>
      </c>
      <c r="L62" s="63" t="s">
        <v>33</v>
      </c>
      <c r="M62" s="63" t="s">
        <v>34</v>
      </c>
      <c r="N62" s="56"/>
      <c r="O62" s="56" t="s">
        <v>339</v>
      </c>
      <c r="P62" s="106">
        <v>25112</v>
      </c>
      <c r="Q62" s="107">
        <v>33055</v>
      </c>
      <c r="R62" s="56" t="s">
        <v>36</v>
      </c>
      <c r="S62" s="56" t="s">
        <v>367</v>
      </c>
      <c r="T62" s="56" t="str">
        <f t="shared" ca="1" si="0"/>
        <v xml:space="preserve">36 NĂM 1 THÁNG 18 NGÀY </v>
      </c>
      <c r="U62" s="74" t="s">
        <v>1537</v>
      </c>
      <c r="V62" s="80" t="str">
        <f>VLOOKUP(C62,Sheet5!$B$2:$G$253,6,0)</f>
        <v>025068011796</v>
      </c>
      <c r="W62" s="80" t="str">
        <f>VLOOKUP(C62,'Trang tính1'!$A$2:$N$281,5,0)</f>
        <v>025068011796</v>
      </c>
      <c r="X62" s="80" t="b">
        <f t="shared" si="4"/>
        <v>1</v>
      </c>
      <c r="Y62" s="75"/>
      <c r="Z62" s="75"/>
      <c r="AA62" s="46" t="s">
        <v>232</v>
      </c>
      <c r="AB62" s="108" t="s">
        <v>368</v>
      </c>
      <c r="AC62" s="108" t="str">
        <f>VLOOKUP(C62,'Trang tính1'!$A$2:$N$319,9,0)</f>
        <v>74 Nguyễn chí Thanh . tổ 1, kv2 Thới An Đông , Tp. Cần Thơ</v>
      </c>
      <c r="AD62" s="46" t="s">
        <v>369</v>
      </c>
      <c r="AE62" s="46" t="s">
        <v>369</v>
      </c>
      <c r="AF62" s="66"/>
      <c r="AG62" s="56" t="s">
        <v>156</v>
      </c>
      <c r="AH62" s="56"/>
      <c r="AI62" s="56" t="s">
        <v>349</v>
      </c>
      <c r="AJ62" s="36">
        <f t="shared" ca="1" si="1"/>
        <v>57</v>
      </c>
    </row>
    <row r="63" spans="1:36" s="36" customFormat="1" ht="20.25" customHeight="1">
      <c r="A63" s="25">
        <f>IF(C63=0,"",SUBTOTAL(3,C$5:C63))</f>
        <v>59</v>
      </c>
      <c r="B63" s="25">
        <v>6</v>
      </c>
      <c r="C63" s="25" t="s">
        <v>419</v>
      </c>
      <c r="D63" s="25" t="str">
        <f>VLOOKUP(C63,Sheet4!$A$1:$B$300,2,0)</f>
        <v>6506006784</v>
      </c>
      <c r="E63" s="63" t="s">
        <v>420</v>
      </c>
      <c r="F63" s="63" t="str">
        <f>VLOOKUP(D63,'BHXH 4-2026'!$D$11:$F$327,3,0)</f>
        <v>DN4926506006784</v>
      </c>
      <c r="G63" s="774">
        <f>VLOOKUP(C63,'chuyển xếp 2024'!$C$5:$W$328,17,0)</f>
        <v>8287000</v>
      </c>
      <c r="H63" s="774">
        <f>VLOOKUP(C63,'chuyển xếp 2024'!$C$5:$W$328,19,0)</f>
        <v>0</v>
      </c>
      <c r="I63" s="774">
        <f t="shared" si="2"/>
        <v>8287000</v>
      </c>
      <c r="J63" s="63" t="s">
        <v>63</v>
      </c>
      <c r="K63" s="63">
        <f t="shared" si="3"/>
        <v>0</v>
      </c>
      <c r="L63" s="63" t="s">
        <v>33</v>
      </c>
      <c r="M63" s="63" t="s">
        <v>34</v>
      </c>
      <c r="N63" s="63"/>
      <c r="O63" s="56" t="s">
        <v>390</v>
      </c>
      <c r="P63" s="106">
        <v>29613</v>
      </c>
      <c r="Q63" s="107">
        <v>38657</v>
      </c>
      <c r="R63" s="56" t="s">
        <v>36</v>
      </c>
      <c r="S63" s="56" t="s">
        <v>421</v>
      </c>
      <c r="T63" s="56" t="str">
        <f t="shared" ca="1" si="0"/>
        <v xml:space="preserve">20 NĂM 9 THÁNG 18 NGÀY </v>
      </c>
      <c r="U63" s="877" t="s">
        <v>422</v>
      </c>
      <c r="V63" s="80" t="str">
        <f>VLOOKUP(C63,Sheet5!$B$2:$G$253,6,0)</f>
        <v>042181000294</v>
      </c>
      <c r="W63" s="80" t="str">
        <f>VLOOKUP(C63,'Trang tính1'!$A$2:$N$281,5,0)</f>
        <v>042181000294</v>
      </c>
      <c r="X63" s="80" t="b">
        <f t="shared" si="4"/>
        <v>1</v>
      </c>
      <c r="Y63" s="75">
        <v>42843</v>
      </c>
      <c r="Z63" s="75"/>
      <c r="AA63" s="46" t="s">
        <v>232</v>
      </c>
      <c r="AB63" s="108" t="s">
        <v>423</v>
      </c>
      <c r="AC63" s="108" t="str">
        <f>VLOOKUP(C63,'Trang tính1'!$A$2:$N$319,9,0)</f>
        <v>24 Đường Phạm Hữu lầu, Bình Thủy, Cần Thơ</v>
      </c>
      <c r="AD63" s="46" t="s">
        <v>213</v>
      </c>
      <c r="AE63" s="46" t="s">
        <v>424</v>
      </c>
      <c r="AF63" s="332" t="s">
        <v>425</v>
      </c>
      <c r="AG63" s="56" t="s">
        <v>50</v>
      </c>
      <c r="AH63" s="56" t="s">
        <v>72</v>
      </c>
      <c r="AI63" s="56" t="s">
        <v>60</v>
      </c>
      <c r="AJ63" s="36">
        <f t="shared" ca="1" si="1"/>
        <v>45</v>
      </c>
    </row>
    <row r="64" spans="1:36" s="36" customFormat="1">
      <c r="A64" s="25">
        <f>IF(C64=0,"",SUBTOTAL(3,C$5:C64))</f>
        <v>60</v>
      </c>
      <c r="B64" s="25">
        <v>7</v>
      </c>
      <c r="C64" s="25" t="s">
        <v>435</v>
      </c>
      <c r="D64" s="25" t="str">
        <f>VLOOKUP(C64,Sheet4!$A$1:$B$300,2,0)</f>
        <v>5404002323</v>
      </c>
      <c r="E64" s="63" t="s">
        <v>436</v>
      </c>
      <c r="F64" s="63" t="str">
        <f>VLOOKUP(D64,'BHXH 4-2026'!$D$11:$F$327,3,0)</f>
        <v>DN4925404002323</v>
      </c>
      <c r="G64" s="774">
        <f>VLOOKUP(C64,'chuyển xếp 2024'!$C$5:$W$328,17,0)</f>
        <v>7929000</v>
      </c>
      <c r="H64" s="774">
        <f>VLOOKUP(C64,'chuyển xếp 2024'!$C$5:$W$328,19,0)</f>
        <v>0</v>
      </c>
      <c r="I64" s="774">
        <f t="shared" si="2"/>
        <v>7929000</v>
      </c>
      <c r="J64" s="63" t="s">
        <v>63</v>
      </c>
      <c r="K64" s="63">
        <f t="shared" si="3"/>
        <v>0</v>
      </c>
      <c r="L64" s="63" t="s">
        <v>33</v>
      </c>
      <c r="M64" s="63" t="s">
        <v>34</v>
      </c>
      <c r="N64" s="63"/>
      <c r="O64" s="56" t="s">
        <v>390</v>
      </c>
      <c r="P64" s="106">
        <v>30126</v>
      </c>
      <c r="Q64" s="107">
        <v>37803</v>
      </c>
      <c r="R64" s="56" t="s">
        <v>36</v>
      </c>
      <c r="S64" s="56" t="s">
        <v>437</v>
      </c>
      <c r="T64" s="56" t="str">
        <f t="shared" ca="1" si="0"/>
        <v xml:space="preserve">23 NĂM 1 THÁNG 18 NGÀY </v>
      </c>
      <c r="U64" s="80" t="s">
        <v>438</v>
      </c>
      <c r="V64" s="80" t="str">
        <f>VLOOKUP(C64,Sheet5!$B$2:$G$253,6,0)</f>
        <v>089182013259</v>
      </c>
      <c r="W64" s="80" t="str">
        <f>VLOOKUP(C64,'Trang tính1'!$A$2:$N$281,5,0)</f>
        <v>089182013259</v>
      </c>
      <c r="X64" s="80" t="b">
        <f t="shared" si="4"/>
        <v>1</v>
      </c>
      <c r="Y64" s="75"/>
      <c r="Z64" s="75"/>
      <c r="AA64" s="46" t="s">
        <v>232</v>
      </c>
      <c r="AB64" s="108" t="s">
        <v>439</v>
      </c>
      <c r="AC64" s="108" t="str">
        <f>VLOOKUP(C64,'Trang tính1'!$A$2:$N$319,9,0)</f>
        <v>D6 KV4, phường Thới An Đông, Bình Thuỷ, TP Cần Thơ</v>
      </c>
      <c r="AD64" s="46" t="s">
        <v>440</v>
      </c>
      <c r="AE64" s="46" t="s">
        <v>440</v>
      </c>
      <c r="AF64" s="332" t="s">
        <v>441</v>
      </c>
      <c r="AG64" s="56" t="s">
        <v>156</v>
      </c>
      <c r="AH64" s="56"/>
      <c r="AI64" s="56" t="s">
        <v>60</v>
      </c>
      <c r="AJ64" s="36">
        <f t="shared" ca="1" si="1"/>
        <v>44</v>
      </c>
    </row>
    <row r="65" spans="1:36" s="36" customFormat="1">
      <c r="A65" s="25">
        <f>IF(C65=0,"",SUBTOTAL(3,C$5:C65))</f>
        <v>61</v>
      </c>
      <c r="B65" s="25">
        <v>8</v>
      </c>
      <c r="C65" s="25" t="s">
        <v>2732</v>
      </c>
      <c r="D65" s="25" t="s">
        <v>2879</v>
      </c>
      <c r="E65" s="63" t="s">
        <v>2733</v>
      </c>
      <c r="F65" s="63" t="str">
        <f>VLOOKUP(D65,'BHXH 4-2026'!$D$11:$F$327,3,0)</f>
        <v>DN4929221465790</v>
      </c>
      <c r="G65" s="774">
        <f>VLOOKUP(C65,'chuyển xếp 2024'!$C$5:$W$328,17,0)</f>
        <v>5314000</v>
      </c>
      <c r="H65" s="774"/>
      <c r="I65" s="774">
        <f t="shared" si="2"/>
        <v>5314000</v>
      </c>
      <c r="J65" s="56" t="s">
        <v>32</v>
      </c>
      <c r="K65" s="63">
        <f t="shared" si="3"/>
        <v>1</v>
      </c>
      <c r="L65" s="63" t="s">
        <v>33</v>
      </c>
      <c r="M65" s="63" t="s">
        <v>34</v>
      </c>
      <c r="N65" s="56"/>
      <c r="O65" s="56" t="s">
        <v>339</v>
      </c>
      <c r="P65" s="106">
        <v>34869</v>
      </c>
      <c r="Q65" s="107">
        <v>45717</v>
      </c>
      <c r="R65" s="56" t="s">
        <v>36</v>
      </c>
      <c r="S65" s="56" t="s">
        <v>2734</v>
      </c>
      <c r="T65" s="56" t="str">
        <f t="shared" ca="1" si="0"/>
        <v xml:space="preserve">1 NĂM 5 THÁNG 18 NGÀY </v>
      </c>
      <c r="U65" s="74" t="s">
        <v>2735</v>
      </c>
      <c r="V65" s="80" t="s">
        <v>2735</v>
      </c>
      <c r="W65" s="80" t="str">
        <f>VLOOKUP(C65,'Trang tính1'!$A$2:$N$281,5,0)</f>
        <v>092095006638</v>
      </c>
      <c r="X65" s="80" t="b">
        <f t="shared" si="4"/>
        <v>1</v>
      </c>
      <c r="Y65" s="75">
        <v>44460</v>
      </c>
      <c r="Z65" s="75"/>
      <c r="AA65" s="46" t="s">
        <v>232</v>
      </c>
      <c r="AB65" s="108" t="s">
        <v>2736</v>
      </c>
      <c r="AC65" s="108" t="str">
        <f>VLOOKUP(C65,'Trang tính1'!$A$2:$N$319,9,0)</f>
        <v>D15/8, KV4, Phường Trà Nóc, Quận Bình Thủy, Thành Phố Cần Thơ</v>
      </c>
      <c r="AD65" s="46" t="s">
        <v>2737</v>
      </c>
      <c r="AE65" s="46" t="s">
        <v>2737</v>
      </c>
      <c r="AF65" s="332" t="s">
        <v>2738</v>
      </c>
      <c r="AG65" s="56" t="s">
        <v>50</v>
      </c>
      <c r="AH65" s="56" t="s">
        <v>2739</v>
      </c>
      <c r="AI65" s="56" t="s">
        <v>349</v>
      </c>
      <c r="AJ65" s="36">
        <f t="shared" ca="1" si="1"/>
        <v>31</v>
      </c>
    </row>
    <row r="66" spans="1:36" s="36" customFormat="1">
      <c r="A66" s="25">
        <f>IF(C66=0,"",SUBTOTAL(3,C$5:C66))</f>
        <v>62</v>
      </c>
      <c r="B66" s="25">
        <v>9</v>
      </c>
      <c r="C66" s="369" t="s">
        <v>2905</v>
      </c>
      <c r="D66" s="25" t="s">
        <v>3259</v>
      </c>
      <c r="E66" s="370" t="s">
        <v>3261</v>
      </c>
      <c r="F66" s="63" t="str">
        <f>VLOOKUP(D66,'BHXH 4-2026'!$D$11:$F$327,3,0)</f>
        <v>DN4929221705195</v>
      </c>
      <c r="G66" s="774">
        <f>VLOOKUP(C66,'chuyển xếp 2024'!$C$5:$W$328,17,0)</f>
        <v>5314000</v>
      </c>
      <c r="H66" s="774"/>
      <c r="I66" s="774">
        <f t="shared" si="2"/>
        <v>5314000</v>
      </c>
      <c r="J66" s="56" t="s">
        <v>32</v>
      </c>
      <c r="K66" s="63">
        <f t="shared" si="3"/>
        <v>1</v>
      </c>
      <c r="L66" s="63" t="s">
        <v>33</v>
      </c>
      <c r="M66" s="63" t="s">
        <v>34</v>
      </c>
      <c r="N66" s="56"/>
      <c r="O66" s="56" t="s">
        <v>339</v>
      </c>
      <c r="P66" s="106">
        <v>36759</v>
      </c>
      <c r="Q66" s="107">
        <v>45809</v>
      </c>
      <c r="R66" s="56" t="s">
        <v>36</v>
      </c>
      <c r="S66" s="56" t="s">
        <v>2913</v>
      </c>
      <c r="T66" s="56" t="str">
        <f t="shared" ca="1" si="0"/>
        <v xml:space="preserve">1 NĂM 2 THÁNG 18 NGÀY </v>
      </c>
      <c r="U66" s="74" t="s">
        <v>2914</v>
      </c>
      <c r="V66" s="80" t="s">
        <v>2914</v>
      </c>
      <c r="W66" s="80" t="str">
        <f>VLOOKUP(C66,'Trang tính1'!$A$2:$N$281,5,0)</f>
        <v>092200006884</v>
      </c>
      <c r="X66" s="80" t="b">
        <f t="shared" si="4"/>
        <v>1</v>
      </c>
      <c r="Y66" s="75">
        <v>44422</v>
      </c>
      <c r="Z66" s="75"/>
      <c r="AA66" s="46" t="s">
        <v>232</v>
      </c>
      <c r="AB66" s="108" t="s">
        <v>2915</v>
      </c>
      <c r="AC66" s="108" t="str">
        <f>VLOOKUP(C66,'Trang tính1'!$A$2:$N$319,9,0)</f>
        <v>132 CMT8, Bùi Hữu Nghĩa, Bình Thủy, Cần Thơ</v>
      </c>
      <c r="AD66" s="46" t="s">
        <v>2916</v>
      </c>
      <c r="AE66" s="46" t="s">
        <v>2917</v>
      </c>
      <c r="AF66" s="332"/>
      <c r="AG66" s="56" t="s">
        <v>50</v>
      </c>
      <c r="AH66" s="56" t="s">
        <v>2918</v>
      </c>
      <c r="AI66" s="56" t="s">
        <v>349</v>
      </c>
      <c r="AJ66" s="36">
        <f t="shared" ca="1" si="1"/>
        <v>25</v>
      </c>
    </row>
    <row r="67" spans="1:36" s="491" customFormat="1">
      <c r="A67" s="479">
        <f>IF(C67=0,"",SUBTOTAL(3,C$5:C67))</f>
        <v>63</v>
      </c>
      <c r="B67" s="479">
        <v>10</v>
      </c>
      <c r="C67" s="920" t="s">
        <v>4272</v>
      </c>
      <c r="D67" s="479" t="s">
        <v>4319</v>
      </c>
      <c r="E67" s="534" t="s">
        <v>4265</v>
      </c>
      <c r="F67" s="483" t="e">
        <f>VLOOKUP(D67,'BHXH 4-2026'!$D$11:$F$327,3,0)</f>
        <v>#N/A</v>
      </c>
      <c r="G67" s="872">
        <v>5314000</v>
      </c>
      <c r="H67" s="872"/>
      <c r="I67" s="872">
        <f t="shared" si="2"/>
        <v>5314000</v>
      </c>
      <c r="J67" s="484" t="s">
        <v>32</v>
      </c>
      <c r="K67" s="483">
        <f t="shared" si="3"/>
        <v>1</v>
      </c>
      <c r="L67" s="483" t="s">
        <v>33</v>
      </c>
      <c r="M67" s="483" t="s">
        <v>34</v>
      </c>
      <c r="N67" s="484"/>
      <c r="O67" s="484" t="s">
        <v>339</v>
      </c>
      <c r="P67" s="485">
        <v>37690</v>
      </c>
      <c r="Q67" s="486">
        <v>46082</v>
      </c>
      <c r="R67" s="625" t="s">
        <v>117</v>
      </c>
      <c r="S67" s="484" t="s">
        <v>4310</v>
      </c>
      <c r="T67" s="484" t="str">
        <f t="shared" ca="1" si="0"/>
        <v xml:space="preserve">0 NĂM 5 THÁNG 18 NGÀY </v>
      </c>
      <c r="U67" s="527" t="s">
        <v>4311</v>
      </c>
      <c r="V67" s="487" t="s">
        <v>4311</v>
      </c>
      <c r="W67" s="487" t="e">
        <f>VLOOKUP(C67,'Trang tính1'!$A$2:$N$281,5,0)</f>
        <v>#N/A</v>
      </c>
      <c r="X67" s="487" t="e">
        <f t="shared" si="4"/>
        <v>#N/A</v>
      </c>
      <c r="Y67" s="488">
        <v>44347</v>
      </c>
      <c r="Z67" s="488"/>
      <c r="AA67" s="499" t="s">
        <v>232</v>
      </c>
      <c r="AB67" s="489" t="s">
        <v>4312</v>
      </c>
      <c r="AC67" s="489"/>
      <c r="AD67" s="499" t="s">
        <v>4313</v>
      </c>
      <c r="AE67" s="499"/>
      <c r="AF67" s="490" t="s">
        <v>4315</v>
      </c>
      <c r="AG67" s="484" t="s">
        <v>50</v>
      </c>
      <c r="AH67" s="484" t="s">
        <v>4314</v>
      </c>
      <c r="AI67" s="484"/>
      <c r="AJ67" s="491">
        <f t="shared" ca="1" si="1"/>
        <v>23</v>
      </c>
    </row>
    <row r="68" spans="1:36" s="36" customFormat="1">
      <c r="A68" s="25">
        <f>IF(C68=0,"",SUBTOTAL(3,C$5:C68))</f>
        <v>64</v>
      </c>
      <c r="B68" s="25">
        <v>1</v>
      </c>
      <c r="C68" s="95" t="s">
        <v>377</v>
      </c>
      <c r="D68" s="25" t="str">
        <f>VLOOKUP(C68,Sheet4!$A$1:$B$300,2,0)</f>
        <v>5499003400</v>
      </c>
      <c r="E68" s="96" t="s">
        <v>378</v>
      </c>
      <c r="F68" s="63" t="str">
        <f>VLOOKUP(D68,'BHXH 4-2026'!$D$11:$F$327,3,0)</f>
        <v>DN4925499003400</v>
      </c>
      <c r="G68" s="774">
        <f>VLOOKUP(C68,'chuyển xếp 2024'!$C$5:$W$328,17,0)</f>
        <v>7673000</v>
      </c>
      <c r="H68" s="774">
        <f>VLOOKUP(C68,'chuyển xếp 2024'!$C$5:$W$328,19,0)</f>
        <v>2365000</v>
      </c>
      <c r="I68" s="774">
        <f t="shared" si="2"/>
        <v>10038000</v>
      </c>
      <c r="J68" s="96" t="s">
        <v>32</v>
      </c>
      <c r="K68" s="63">
        <f t="shared" si="3"/>
        <v>1</v>
      </c>
      <c r="L68" s="63" t="s">
        <v>33</v>
      </c>
      <c r="M68" s="63" t="s">
        <v>34</v>
      </c>
      <c r="N68" s="63" t="s">
        <v>135</v>
      </c>
      <c r="O68" s="56" t="s">
        <v>379</v>
      </c>
      <c r="P68" s="106">
        <v>27881</v>
      </c>
      <c r="Q68" s="107">
        <v>35744</v>
      </c>
      <c r="R68" s="56" t="s">
        <v>36</v>
      </c>
      <c r="S68" s="56" t="s">
        <v>380</v>
      </c>
      <c r="T68" s="56" t="str">
        <f t="shared" ca="1" si="0"/>
        <v xml:space="preserve">28 NĂM 9 THÁNG 9 NGÀY </v>
      </c>
      <c r="U68" s="523" t="s">
        <v>381</v>
      </c>
      <c r="V68" s="80" t="str">
        <f>VLOOKUP(C68,Sheet5!$B$2:$G$253,6,0)</f>
        <v>045076010149</v>
      </c>
      <c r="W68" s="80">
        <f>VLOOKUP(C68,'Trang tính1'!$A$2:$N$281,5,0)</f>
        <v>0</v>
      </c>
      <c r="X68" s="80" t="b">
        <f t="shared" si="4"/>
        <v>0</v>
      </c>
      <c r="Y68" s="75">
        <v>42070</v>
      </c>
      <c r="Z68" s="75"/>
      <c r="AA68" s="46" t="s">
        <v>232</v>
      </c>
      <c r="AB68" s="108" t="s">
        <v>382</v>
      </c>
      <c r="AC68" s="108"/>
      <c r="AD68" s="46" t="s">
        <v>383</v>
      </c>
      <c r="AE68" s="46" t="s">
        <v>383</v>
      </c>
      <c r="AF68" s="66"/>
      <c r="AG68" s="97" t="s">
        <v>50</v>
      </c>
      <c r="AH68" s="97" t="s">
        <v>100</v>
      </c>
      <c r="AI68" s="56" t="s">
        <v>73</v>
      </c>
      <c r="AJ68" s="36">
        <f t="shared" ca="1" si="1"/>
        <v>50</v>
      </c>
    </row>
    <row r="69" spans="1:36" s="36" customFormat="1">
      <c r="A69" s="25">
        <f>IF(C69=0,"",SUBTOTAL(3,C$5:C69))</f>
        <v>65</v>
      </c>
      <c r="B69" s="25">
        <v>2</v>
      </c>
      <c r="C69" s="86" t="s">
        <v>1396</v>
      </c>
      <c r="D69" s="25" t="str">
        <f>VLOOKUP(C69,Sheet4!$A$1:$B$300,2,0)</f>
        <v>9521124449</v>
      </c>
      <c r="E69" s="87" t="s">
        <v>1390</v>
      </c>
      <c r="F69" s="63" t="e">
        <f>VLOOKUP(D69,'BHXH 4-2026'!$D$11:$F$327,3,0)</f>
        <v>#N/A</v>
      </c>
      <c r="G69" s="774">
        <f>VLOOKUP(C69,'chuyển xếp 2024'!$C$5:$W$328,17,0)</f>
        <v>6579000</v>
      </c>
      <c r="H69" s="774">
        <f>VLOOKUP(C69,'chuyển xếp 2024'!$C$5:$W$328,19,0)</f>
        <v>0</v>
      </c>
      <c r="I69" s="774">
        <f t="shared" si="2"/>
        <v>6579000</v>
      </c>
      <c r="J69" s="87" t="s">
        <v>32</v>
      </c>
      <c r="K69" s="63">
        <f t="shared" si="3"/>
        <v>1</v>
      </c>
      <c r="L69" s="63" t="s">
        <v>33</v>
      </c>
      <c r="M69" s="63" t="s">
        <v>34</v>
      </c>
      <c r="N69" s="87"/>
      <c r="O69" s="56" t="s">
        <v>379</v>
      </c>
      <c r="P69" s="106">
        <v>36231</v>
      </c>
      <c r="Q69" s="107">
        <v>44927</v>
      </c>
      <c r="R69" s="56" t="s">
        <v>36</v>
      </c>
      <c r="S69" s="56" t="s">
        <v>1391</v>
      </c>
      <c r="T69" s="56" t="str">
        <f t="shared" ca="1" si="0"/>
        <v xml:space="preserve">3 NĂM 7 THÁNG 18 NGÀY </v>
      </c>
      <c r="U69" s="80">
        <v>385774419</v>
      </c>
      <c r="V69" s="80" t="str">
        <f>VLOOKUP(C69,Sheet5!$B$2:$G$253,6,0)</f>
        <v>095099006186</v>
      </c>
      <c r="W69" s="80" t="str">
        <f>VLOOKUP(C69,'Trang tính1'!$A$2:$N$281,5,0)</f>
        <v>095099006186</v>
      </c>
      <c r="X69" s="80" t="b">
        <f t="shared" si="4"/>
        <v>1</v>
      </c>
      <c r="Y69" s="75">
        <v>42105</v>
      </c>
      <c r="Z69" s="75"/>
      <c r="AA69" s="46" t="s">
        <v>232</v>
      </c>
      <c r="AB69" s="108" t="s">
        <v>1392</v>
      </c>
      <c r="AC69" s="108" t="str">
        <f>VLOOKUP(C69,'Trang tính1'!$A$2:$N$319,9,0)</f>
        <v>Ấp Long Thành, xà Phước Long, Tỉnh Cà Mau</v>
      </c>
      <c r="AD69" s="46" t="s">
        <v>1393</v>
      </c>
      <c r="AE69" s="46" t="s">
        <v>1394</v>
      </c>
      <c r="AF69" s="66" t="s">
        <v>1395</v>
      </c>
      <c r="AG69" s="625" t="s">
        <v>50</v>
      </c>
      <c r="AH69" s="46" t="s">
        <v>384</v>
      </c>
      <c r="AI69" s="56" t="s">
        <v>385</v>
      </c>
      <c r="AJ69" s="36">
        <f t="shared" ca="1" si="1"/>
        <v>27</v>
      </c>
    </row>
    <row r="70" spans="1:36" s="36" customFormat="1">
      <c r="A70" s="25">
        <f>IF(C70=0,"",SUBTOTAL(3,C$5:C70))</f>
        <v>66</v>
      </c>
      <c r="B70" s="25">
        <v>3</v>
      </c>
      <c r="C70" s="86" t="s">
        <v>1421</v>
      </c>
      <c r="D70" s="25" t="str">
        <f>VLOOKUP(C70,Sheet4!$A$1:$B$300,2,0)</f>
        <v>8014003136</v>
      </c>
      <c r="E70" s="87" t="s">
        <v>1416</v>
      </c>
      <c r="F70" s="63" t="str">
        <f>VLOOKUP(D70,'BHXH 4-2026'!$D$11:$F$327,3,0)</f>
        <v>DN4928014003136</v>
      </c>
      <c r="G70" s="774">
        <f>VLOOKUP(C70,'chuyển xếp 2024'!$C$5:$W$328,17,0)</f>
        <v>6579000</v>
      </c>
      <c r="H70" s="774">
        <f>VLOOKUP(C70,'chuyển xếp 2024'!$C$5:$W$328,19,0)</f>
        <v>0</v>
      </c>
      <c r="I70" s="774">
        <f t="shared" ref="I70:I133" si="5">+G70+H70</f>
        <v>6579000</v>
      </c>
      <c r="J70" s="87" t="s">
        <v>32</v>
      </c>
      <c r="K70" s="63">
        <f t="shared" si="3"/>
        <v>1</v>
      </c>
      <c r="L70" s="63" t="s">
        <v>33</v>
      </c>
      <c r="M70" s="63" t="s">
        <v>34</v>
      </c>
      <c r="N70" s="87"/>
      <c r="O70" s="56" t="s">
        <v>379</v>
      </c>
      <c r="P70" s="106">
        <v>30021</v>
      </c>
      <c r="Q70" s="106">
        <v>44977</v>
      </c>
      <c r="R70" s="56" t="s">
        <v>36</v>
      </c>
      <c r="S70" s="56" t="s">
        <v>1415</v>
      </c>
      <c r="T70" s="56" t="str">
        <f t="shared" ref="T70:T75" ca="1" si="6">DATEDIF(Q70,TODAY(),"Y") &amp; " NĂM " &amp;DATEDIF(Q70,TODAY(),"YM") &amp; " THÁNG " &amp; DATEDIF(Q70,TODAY(), "MD") &amp; " NGÀY "</f>
        <v xml:space="preserve">3 NĂM 5 THÁNG 30 NGÀY </v>
      </c>
      <c r="U70" s="80" t="s">
        <v>1422</v>
      </c>
      <c r="V70" s="80" t="str">
        <f>VLOOKUP(C70,Sheet5!$B$2:$G$253,6,0)</f>
        <v>084082000086</v>
      </c>
      <c r="W70" s="80" t="str">
        <f>VLOOKUP(C70,'Trang tính1'!$A$2:$N$281,5,0)</f>
        <v>084082000086</v>
      </c>
      <c r="X70" s="80" t="b">
        <f t="shared" ref="X70:X133" si="7">EXACT(V70,W70)</f>
        <v>1</v>
      </c>
      <c r="Y70" s="75">
        <v>44705</v>
      </c>
      <c r="Z70" s="75"/>
      <c r="AA70" s="46" t="s">
        <v>232</v>
      </c>
      <c r="AB70" s="108" t="s">
        <v>1423</v>
      </c>
      <c r="AC70" s="108" t="str">
        <f>VLOOKUP(C70,'Trang tính1'!$A$2:$N$319,9,0)</f>
        <v>146/61 Hoàng Quốc Việt, KV4, Phường An Bình, Thành Phố Cần Thơ</v>
      </c>
      <c r="AD70" s="46" t="s">
        <v>1424</v>
      </c>
      <c r="AE70" s="46"/>
      <c r="AF70" s="66"/>
      <c r="AG70" s="625" t="s">
        <v>50</v>
      </c>
      <c r="AH70" s="46"/>
      <c r="AI70" s="56" t="s">
        <v>385</v>
      </c>
      <c r="AJ70" s="36">
        <f t="shared" ca="1" si="1"/>
        <v>44</v>
      </c>
    </row>
    <row r="71" spans="1:36" s="36" customFormat="1">
      <c r="A71" s="25">
        <f>IF(C71=0,"",SUBTOTAL(3,C$5:C71))</f>
        <v>67</v>
      </c>
      <c r="B71" s="25">
        <v>4</v>
      </c>
      <c r="C71" s="86" t="s">
        <v>1567</v>
      </c>
      <c r="D71" s="25" t="str">
        <f>VLOOKUP(C71,Sheet4!$A$1:$B$300,2,0)</f>
        <v>8723454959</v>
      </c>
      <c r="E71" s="87" t="s">
        <v>1564</v>
      </c>
      <c r="F71" s="63" t="str">
        <f>VLOOKUP(D71,'BHXH 4-2026'!$D$11:$F$327,3,0)</f>
        <v>DN4928723454959</v>
      </c>
      <c r="G71" s="774">
        <f>VLOOKUP(C71,'chuyển xếp 2024'!$C$5:$W$328,17,0)</f>
        <v>6579000</v>
      </c>
      <c r="H71" s="774">
        <f>VLOOKUP(C71,'chuyển xếp 2024'!$C$5:$W$328,19,0)</f>
        <v>0</v>
      </c>
      <c r="I71" s="774">
        <f t="shared" si="5"/>
        <v>6579000</v>
      </c>
      <c r="J71" s="87" t="s">
        <v>32</v>
      </c>
      <c r="K71" s="63">
        <f t="shared" si="3"/>
        <v>1</v>
      </c>
      <c r="L71" s="63" t="s">
        <v>33</v>
      </c>
      <c r="M71" s="63" t="s">
        <v>34</v>
      </c>
      <c r="N71" s="87"/>
      <c r="O71" s="56" t="s">
        <v>379</v>
      </c>
      <c r="P71" s="106">
        <v>36802</v>
      </c>
      <c r="Q71" s="106">
        <v>45017</v>
      </c>
      <c r="R71" s="56" t="s">
        <v>36</v>
      </c>
      <c r="S71" s="56" t="s">
        <v>1722</v>
      </c>
      <c r="T71" s="56" t="str">
        <f t="shared" ca="1" si="6"/>
        <v xml:space="preserve">3 NĂM 4 THÁNG 18 NGÀY </v>
      </c>
      <c r="U71" s="80" t="s">
        <v>1565</v>
      </c>
      <c r="V71" s="80" t="str">
        <f>VLOOKUP(C71,Sheet5!$B$2:$G$253,6,0)</f>
        <v>087200003497</v>
      </c>
      <c r="W71" s="80" t="str">
        <f>VLOOKUP(C71,'Trang tính1'!$A$2:$N$281,5,0)</f>
        <v>087200003497</v>
      </c>
      <c r="X71" s="80" t="b">
        <f t="shared" si="7"/>
        <v>1</v>
      </c>
      <c r="Y71" s="75">
        <v>44420</v>
      </c>
      <c r="Z71" s="75"/>
      <c r="AA71" s="46" t="s">
        <v>232</v>
      </c>
      <c r="AB71" s="108" t="s">
        <v>111</v>
      </c>
      <c r="AC71" s="108" t="str">
        <f>VLOOKUP(C71,'Trang tính1'!$A$2:$N$319,9,0)</f>
        <v>Số 250/5, Ấp Long Hòa, Xã Hòa Long, Tỉnh Đồng Tháp</v>
      </c>
      <c r="AD71" s="46" t="s">
        <v>1724</v>
      </c>
      <c r="AE71" s="46"/>
      <c r="AF71" s="66" t="s">
        <v>1725</v>
      </c>
      <c r="AG71" s="625" t="s">
        <v>50</v>
      </c>
      <c r="AH71" s="46" t="s">
        <v>1726</v>
      </c>
      <c r="AI71" s="56"/>
      <c r="AJ71" s="36">
        <f t="shared" ca="1" si="1"/>
        <v>25</v>
      </c>
    </row>
    <row r="72" spans="1:36" s="36" customFormat="1">
      <c r="A72" s="25">
        <f>IF(C72=0,"",SUBTOTAL(3,C$5:C72))</f>
        <v>68</v>
      </c>
      <c r="B72" s="25">
        <v>5</v>
      </c>
      <c r="C72" s="86" t="s">
        <v>2450</v>
      </c>
      <c r="D72" s="25" t="str">
        <f>VLOOKUP(C72,Sheet4!$A$1:$B$300,2,0)</f>
        <v>9621892771</v>
      </c>
      <c r="E72" s="87" t="s">
        <v>2449</v>
      </c>
      <c r="F72" s="63" t="e">
        <f>VLOOKUP(D72,'BHXH 4-2026'!$D$11:$F$327,3,0)</f>
        <v>#N/A</v>
      </c>
      <c r="G72" s="774">
        <f>VLOOKUP(C72,'chuyển xếp 2024'!$C$5:$W$328,17,0)</f>
        <v>6579000</v>
      </c>
      <c r="H72" s="774">
        <f>VLOOKUP(C72,'chuyển xếp 2024'!$C$5:$W$328,19,0)</f>
        <v>0</v>
      </c>
      <c r="I72" s="774">
        <f t="shared" si="5"/>
        <v>6579000</v>
      </c>
      <c r="J72" s="87" t="s">
        <v>32</v>
      </c>
      <c r="K72" s="63">
        <f t="shared" si="3"/>
        <v>1</v>
      </c>
      <c r="L72" s="63" t="s">
        <v>33</v>
      </c>
      <c r="M72" s="63" t="s">
        <v>34</v>
      </c>
      <c r="N72" s="87"/>
      <c r="O72" s="56" t="s">
        <v>379</v>
      </c>
      <c r="P72" s="106">
        <v>34221</v>
      </c>
      <c r="Q72" s="106">
        <v>45413</v>
      </c>
      <c r="R72" s="56" t="s">
        <v>36</v>
      </c>
      <c r="S72" s="56" t="s">
        <v>2451</v>
      </c>
      <c r="T72" s="56" t="str">
        <f t="shared" ca="1" si="6"/>
        <v xml:space="preserve">2 NĂM 3 THÁNG 18 NGÀY </v>
      </c>
      <c r="U72" s="80" t="s">
        <v>2452</v>
      </c>
      <c r="V72" s="80" t="s">
        <v>2452</v>
      </c>
      <c r="W72" s="80" t="str">
        <f>VLOOKUP(C72,'Trang tính1'!$A$2:$N$281,5,0)</f>
        <v>096093010554</v>
      </c>
      <c r="X72" s="80" t="b">
        <f t="shared" si="7"/>
        <v>1</v>
      </c>
      <c r="Y72" s="75">
        <v>44798</v>
      </c>
      <c r="Z72" s="75"/>
      <c r="AA72" s="46" t="s">
        <v>232</v>
      </c>
      <c r="AB72" s="108" t="s">
        <v>2671</v>
      </c>
      <c r="AC72" s="108" t="str">
        <f>VLOOKUP(C72,'Trang tính1'!$A$2:$N$319,9,0)</f>
        <v>Số 023, Ấp Nhơn Thọ 1, xã Nhơn Ái, Tp Cần Thơ</v>
      </c>
      <c r="AD72" s="46" t="s">
        <v>2674</v>
      </c>
      <c r="AE72" s="46"/>
      <c r="AF72" s="66"/>
      <c r="AG72" s="625" t="s">
        <v>50</v>
      </c>
      <c r="AH72" s="46"/>
      <c r="AI72" s="56"/>
      <c r="AJ72" s="36">
        <f t="shared" ca="1" si="1"/>
        <v>32</v>
      </c>
    </row>
    <row r="73" spans="1:36" s="36" customFormat="1">
      <c r="A73" s="25">
        <f>IF(C73=0,"",SUBTOTAL(3,C$5:C73))</f>
        <v>69</v>
      </c>
      <c r="B73" s="25">
        <v>6</v>
      </c>
      <c r="C73" s="86" t="s">
        <v>2670</v>
      </c>
      <c r="D73" s="25" t="s">
        <v>2880</v>
      </c>
      <c r="E73" s="87" t="s">
        <v>2453</v>
      </c>
      <c r="F73" s="63" t="str">
        <f>VLOOKUP(D73,'BHXH 4-2026'!$D$11:$F$327,3,0)</f>
        <v>DN4929222138330</v>
      </c>
      <c r="G73" s="774">
        <f>VLOOKUP(C73,'chuyển xếp 2024'!$C$5:$W$328,17,0)</f>
        <v>6579000</v>
      </c>
      <c r="H73" s="774"/>
      <c r="I73" s="774">
        <f t="shared" si="5"/>
        <v>6579000</v>
      </c>
      <c r="J73" s="87" t="s">
        <v>32</v>
      </c>
      <c r="K73" s="63">
        <f t="shared" ref="K73:K140" si="8">IF(J73="nữ",0,1)</f>
        <v>1</v>
      </c>
      <c r="L73" s="63" t="s">
        <v>33</v>
      </c>
      <c r="M73" s="63" t="s">
        <v>34</v>
      </c>
      <c r="N73" s="87"/>
      <c r="O73" s="56" t="s">
        <v>379</v>
      </c>
      <c r="P73" s="106">
        <v>35054</v>
      </c>
      <c r="Q73" s="106">
        <v>45536</v>
      </c>
      <c r="R73" s="56" t="s">
        <v>36</v>
      </c>
      <c r="S73" s="56" t="s">
        <v>2657</v>
      </c>
      <c r="T73" s="56" t="str">
        <f t="shared" ca="1" si="6"/>
        <v xml:space="preserve">1 NĂM 11 THÁNG 18 NGÀY </v>
      </c>
      <c r="U73" s="80" t="s">
        <v>2658</v>
      </c>
      <c r="V73" s="80" t="s">
        <v>2658</v>
      </c>
      <c r="W73" s="80" t="str">
        <f>VLOOKUP(C73,'Trang tính1'!$A$2:$N$281,5,0)</f>
        <v>092095006795</v>
      </c>
      <c r="X73" s="80" t="b">
        <f t="shared" si="7"/>
        <v>1</v>
      </c>
      <c r="Y73" s="75">
        <v>44675</v>
      </c>
      <c r="Z73" s="75"/>
      <c r="AA73" s="46" t="s">
        <v>232</v>
      </c>
      <c r="AB73" s="108" t="s">
        <v>2672</v>
      </c>
      <c r="AC73" s="108" t="str">
        <f>VLOOKUP(C73,'Trang tính1'!$A$2:$N$319,9,0)</f>
        <v>143 Nguyễn Văn Nhung, Thạnh Hưng, xã Cờ Đỏ, Thành phố Cần Thơ</v>
      </c>
      <c r="AD73" s="46" t="s">
        <v>2673</v>
      </c>
      <c r="AE73" s="46"/>
      <c r="AF73" s="66"/>
      <c r="AG73" s="625" t="s">
        <v>50</v>
      </c>
      <c r="AH73" s="46"/>
      <c r="AI73" s="56"/>
      <c r="AJ73" s="36">
        <f t="shared" ca="1" si="1"/>
        <v>30</v>
      </c>
    </row>
    <row r="74" spans="1:36" s="36" customFormat="1">
      <c r="A74" s="25">
        <f>IF(C74=0,"",SUBTOTAL(3,C$5:C74))</f>
        <v>70</v>
      </c>
      <c r="B74" s="25">
        <v>7</v>
      </c>
      <c r="C74" s="126" t="s">
        <v>3485</v>
      </c>
      <c r="D74" s="25" t="s">
        <v>3512</v>
      </c>
      <c r="E74" s="127" t="s">
        <v>3446</v>
      </c>
      <c r="F74" s="63" t="e">
        <f>VLOOKUP(D74,'BHXH 4-2026'!$D$11:$F$327,3,0)</f>
        <v>#N/A</v>
      </c>
      <c r="G74" s="774">
        <f>VLOOKUP(C74,'chuyển xếp 2024'!$C$5:$W$328,17,0)</f>
        <v>6579000</v>
      </c>
      <c r="H74" s="774"/>
      <c r="I74" s="774">
        <f t="shared" si="5"/>
        <v>6579000</v>
      </c>
      <c r="J74" s="87" t="s">
        <v>32</v>
      </c>
      <c r="K74" s="63"/>
      <c r="L74" s="63" t="s">
        <v>33</v>
      </c>
      <c r="M74" s="63" t="s">
        <v>34</v>
      </c>
      <c r="N74" s="87"/>
      <c r="O74" s="56" t="s">
        <v>379</v>
      </c>
      <c r="P74" s="106">
        <v>36898</v>
      </c>
      <c r="Q74" s="106">
        <v>45992</v>
      </c>
      <c r="R74" s="625" t="s">
        <v>117</v>
      </c>
      <c r="S74" s="56"/>
      <c r="T74" s="56" t="str">
        <f t="shared" ca="1" si="6"/>
        <v xml:space="preserve">0 NĂM 8 THÁNG 18 NGÀY </v>
      </c>
      <c r="U74" s="80" t="s">
        <v>4260</v>
      </c>
      <c r="V74" s="80" t="s">
        <v>4260</v>
      </c>
      <c r="W74" s="80" t="e">
        <f>VLOOKUP(C74,'Trang tính1'!$A$2:$N$281,5,0)</f>
        <v>#N/A</v>
      </c>
      <c r="X74" s="80" t="e">
        <f t="shared" si="7"/>
        <v>#N/A</v>
      </c>
      <c r="Y74" s="75">
        <v>44720</v>
      </c>
      <c r="Z74" s="75"/>
      <c r="AA74" s="46" t="s">
        <v>232</v>
      </c>
      <c r="AB74" s="108" t="s">
        <v>4261</v>
      </c>
      <c r="AC74" s="108"/>
      <c r="AD74" s="46" t="s">
        <v>4262</v>
      </c>
      <c r="AE74" s="46"/>
      <c r="AF74" s="66"/>
      <c r="AG74" s="625" t="s">
        <v>50</v>
      </c>
      <c r="AH74" s="46"/>
      <c r="AI74" s="56"/>
      <c r="AJ74" s="36">
        <f t="shared" ca="1" si="1"/>
        <v>25</v>
      </c>
    </row>
    <row r="75" spans="1:36" s="491" customFormat="1">
      <c r="A75" s="479">
        <f>IF(C75=0,"",SUBTOTAL(3,C$5:C75))</f>
        <v>71</v>
      </c>
      <c r="B75" s="479">
        <v>8</v>
      </c>
      <c r="C75" s="920" t="s">
        <v>4237</v>
      </c>
      <c r="D75" s="479" t="s">
        <v>4281</v>
      </c>
      <c r="E75" s="534" t="s">
        <v>4236</v>
      </c>
      <c r="F75" s="483" t="str">
        <f>VLOOKUP(D75,'BHXH 4-2026'!$D$11:$F$327,3,0)</f>
        <v>DN4928723780534</v>
      </c>
      <c r="G75" s="872">
        <f>VLOOKUP(C75,'chuyển xếp 2024'!$C$5:$W$328,17,0)</f>
        <v>6579000</v>
      </c>
      <c r="H75" s="872"/>
      <c r="I75" s="872">
        <f t="shared" si="5"/>
        <v>6579000</v>
      </c>
      <c r="J75" s="537" t="s">
        <v>32</v>
      </c>
      <c r="K75" s="483"/>
      <c r="L75" s="483" t="s">
        <v>33</v>
      </c>
      <c r="M75" s="483" t="s">
        <v>34</v>
      </c>
      <c r="N75" s="537"/>
      <c r="O75" s="484" t="s">
        <v>379</v>
      </c>
      <c r="P75" s="485">
        <v>29477</v>
      </c>
      <c r="Q75" s="485">
        <v>46022</v>
      </c>
      <c r="R75" s="625" t="s">
        <v>117</v>
      </c>
      <c r="S75" s="484" t="s">
        <v>4250</v>
      </c>
      <c r="T75" s="484" t="str">
        <f t="shared" ca="1" si="6"/>
        <v xml:space="preserve">0 NĂM 7 THÁNG 19 NGÀY </v>
      </c>
      <c r="U75" s="487" t="s">
        <v>4251</v>
      </c>
      <c r="V75" s="487" t="s">
        <v>4251</v>
      </c>
      <c r="W75" s="487" t="e">
        <f>VLOOKUP(C75,'Trang tính1'!$A$2:$N$281,5,0)</f>
        <v>#N/A</v>
      </c>
      <c r="X75" s="487" t="e">
        <f t="shared" si="7"/>
        <v>#N/A</v>
      </c>
      <c r="Y75" s="488">
        <v>44417</v>
      </c>
      <c r="Z75" s="488"/>
      <c r="AA75" s="499" t="s">
        <v>232</v>
      </c>
      <c r="AB75" s="489" t="s">
        <v>4252</v>
      </c>
      <c r="AC75" s="489"/>
      <c r="AD75" s="499" t="s">
        <v>4253</v>
      </c>
      <c r="AE75" s="499"/>
      <c r="AF75" s="480"/>
      <c r="AG75" s="535" t="s">
        <v>50</v>
      </c>
      <c r="AH75" s="499"/>
      <c r="AI75" s="484"/>
    </row>
    <row r="76" spans="1:36" s="36" customFormat="1">
      <c r="A76" s="25">
        <f>IF(C76=0,"",SUBTOTAL(3,C$5:C76))</f>
        <v>72</v>
      </c>
      <c r="B76" s="479">
        <v>1</v>
      </c>
      <c r="C76" s="25" t="s">
        <v>388</v>
      </c>
      <c r="D76" s="25" t="str">
        <f>VLOOKUP(C76,Sheet4!$A$1:$B$300,2,0)</f>
        <v>9212008058</v>
      </c>
      <c r="E76" s="63" t="s">
        <v>389</v>
      </c>
      <c r="F76" s="63" t="str">
        <f>VLOOKUP(D76,'BHXH 4-2026'!$D$11:$F$327,3,0)</f>
        <v>DN4929212008058</v>
      </c>
      <c r="G76" s="774">
        <f>VLOOKUP(C76,'chuyển xếp 2024'!$C$5:$W$328,17,0)</f>
        <v>7673000</v>
      </c>
      <c r="H76" s="774">
        <f>VLOOKUP(C76,'chuyển xếp 2024'!$C$5:$W$328,19,0)</f>
        <v>2365000</v>
      </c>
      <c r="I76" s="774">
        <f t="shared" si="5"/>
        <v>10038000</v>
      </c>
      <c r="J76" s="63" t="s">
        <v>32</v>
      </c>
      <c r="K76" s="63">
        <f t="shared" si="8"/>
        <v>1</v>
      </c>
      <c r="L76" s="63" t="s">
        <v>33</v>
      </c>
      <c r="M76" s="63" t="s">
        <v>34</v>
      </c>
      <c r="N76" s="63" t="s">
        <v>135</v>
      </c>
      <c r="O76" s="56" t="s">
        <v>390</v>
      </c>
      <c r="P76" s="106">
        <v>32053</v>
      </c>
      <c r="Q76" s="107">
        <v>41071</v>
      </c>
      <c r="R76" s="56" t="s">
        <v>36</v>
      </c>
      <c r="S76" s="56" t="s">
        <v>391</v>
      </c>
      <c r="T76" s="56" t="str">
        <f t="shared" ca="1" si="0"/>
        <v xml:space="preserve">14 NĂM 2 THÁNG 8 NGÀY </v>
      </c>
      <c r="U76" s="80" t="s">
        <v>392</v>
      </c>
      <c r="V76" s="80" t="str">
        <f>VLOOKUP(C76,Sheet5!$B$2:$G$253,6,0)</f>
        <v>091087000155</v>
      </c>
      <c r="W76" s="80" t="str">
        <f>VLOOKUP(C76,'Trang tính1'!$A$2:$N$281,5,0)</f>
        <v>091087000155</v>
      </c>
      <c r="X76" s="80" t="b">
        <f t="shared" si="7"/>
        <v>1</v>
      </c>
      <c r="Y76" s="75"/>
      <c r="Z76" s="75"/>
      <c r="AA76" s="46" t="s">
        <v>232</v>
      </c>
      <c r="AB76" s="108" t="s">
        <v>393</v>
      </c>
      <c r="AC76" s="108" t="str">
        <f>VLOOKUP(C76,'Trang tính1'!$A$2:$N$319,9,0)</f>
        <v>63A, Hẻm 3, Mậu Thân, Phường Ninh Kiều, Thành phố Cần Thơ</v>
      </c>
      <c r="AD76" s="46" t="s">
        <v>70</v>
      </c>
      <c r="AE76" s="46" t="s">
        <v>70</v>
      </c>
      <c r="AF76" s="332" t="s">
        <v>394</v>
      </c>
      <c r="AG76" s="56" t="s">
        <v>50</v>
      </c>
      <c r="AH76" s="56" t="s">
        <v>72</v>
      </c>
      <c r="AI76" s="56" t="s">
        <v>73</v>
      </c>
      <c r="AJ76" s="36">
        <f t="shared" ca="1" si="1"/>
        <v>38</v>
      </c>
    </row>
    <row r="77" spans="1:36" s="36" customFormat="1">
      <c r="A77" s="25">
        <f>IF(C77=0,"",SUBTOTAL(3,C$5:C77))</f>
        <v>73</v>
      </c>
      <c r="B77" s="479">
        <v>2</v>
      </c>
      <c r="C77" s="25" t="s">
        <v>395</v>
      </c>
      <c r="D77" s="25" t="str">
        <f>VLOOKUP(C77,Sheet4!$A$1:$B$300,2,0)</f>
        <v>6506006786</v>
      </c>
      <c r="E77" s="63" t="s">
        <v>396</v>
      </c>
      <c r="F77" s="63" t="str">
        <f>VLOOKUP(D77,'BHXH 4-2026'!$D$11:$F$327,3,0)</f>
        <v>DN4926506006786</v>
      </c>
      <c r="G77" s="774">
        <f>VLOOKUP(C77,'chuyển xếp 2024'!$C$5:$W$328,17,0)</f>
        <v>8287000</v>
      </c>
      <c r="H77" s="774">
        <f>VLOOKUP(C77,'chuyển xếp 2024'!$C$5:$W$328,19,0)</f>
        <v>1892000</v>
      </c>
      <c r="I77" s="774">
        <f t="shared" si="5"/>
        <v>10179000</v>
      </c>
      <c r="J77" s="63" t="s">
        <v>63</v>
      </c>
      <c r="K77" s="63">
        <f t="shared" si="8"/>
        <v>0</v>
      </c>
      <c r="L77" s="63" t="s">
        <v>33</v>
      </c>
      <c r="M77" s="63" t="s">
        <v>34</v>
      </c>
      <c r="N77" s="63" t="s">
        <v>64</v>
      </c>
      <c r="O77" s="56" t="s">
        <v>390</v>
      </c>
      <c r="P77" s="106">
        <v>30254</v>
      </c>
      <c r="Q77" s="107">
        <v>38657</v>
      </c>
      <c r="R77" s="56" t="s">
        <v>36</v>
      </c>
      <c r="S77" s="56" t="s">
        <v>397</v>
      </c>
      <c r="T77" s="56" t="str">
        <f t="shared" ca="1" si="0"/>
        <v xml:space="preserve">20 NĂM 9 THÁNG 18 NGÀY </v>
      </c>
      <c r="U77" s="80" t="s">
        <v>398</v>
      </c>
      <c r="V77" s="80" t="str">
        <f>VLOOKUP(C77,Sheet5!$B$2:$G$253,6,0)</f>
        <v>092182003607</v>
      </c>
      <c r="W77" s="80" t="str">
        <f>VLOOKUP(C77,'Trang tính1'!$A$2:$N$281,5,0)</f>
        <v>092182003607</v>
      </c>
      <c r="X77" s="80" t="b">
        <f t="shared" si="7"/>
        <v>1</v>
      </c>
      <c r="Y77" s="75"/>
      <c r="Z77" s="75"/>
      <c r="AA77" s="46" t="s">
        <v>232</v>
      </c>
      <c r="AB77" s="108" t="s">
        <v>399</v>
      </c>
      <c r="AC77" s="108" t="str">
        <f>VLOOKUP(C77,'Trang tính1'!$A$2:$N$319,9,0)</f>
        <v>249 Trần Hưng Đạo, KV13, Phường Ô Môn, TP Cần Thơ</v>
      </c>
      <c r="AD77" s="46" t="s">
        <v>400</v>
      </c>
      <c r="AE77" s="46" t="s">
        <v>400</v>
      </c>
      <c r="AF77" s="332" t="s">
        <v>401</v>
      </c>
      <c r="AG77" s="56" t="s">
        <v>50</v>
      </c>
      <c r="AH77" s="56" t="s">
        <v>72</v>
      </c>
      <c r="AI77" s="56" t="s">
        <v>73</v>
      </c>
      <c r="AJ77" s="36">
        <f t="shared" ca="1" si="1"/>
        <v>43</v>
      </c>
    </row>
    <row r="78" spans="1:36" s="36" customFormat="1">
      <c r="A78" s="25">
        <f>IF(C78=0,"",SUBTOTAL(3,C$5:C78))</f>
        <v>74</v>
      </c>
      <c r="B78" s="479">
        <v>3</v>
      </c>
      <c r="C78" s="25" t="s">
        <v>402</v>
      </c>
      <c r="D78" s="25" t="str">
        <f>VLOOKUP(C78,Sheet4!$A$1:$B$300,2,0)</f>
        <v>5496032516</v>
      </c>
      <c r="E78" s="63" t="s">
        <v>403</v>
      </c>
      <c r="F78" s="63" t="str">
        <f>VLOOKUP(D78,'BHXH 4-2026'!$D$11:$F$327,3,0)</f>
        <v>DN4925496032516</v>
      </c>
      <c r="G78" s="774">
        <f>VLOOKUP(C78,'chuyển xếp 2024'!$C$5:$W$328,17,0)</f>
        <v>7929000</v>
      </c>
      <c r="H78" s="774">
        <f>VLOOKUP(C78,'chuyển xếp 2024'!$C$5:$W$328,19,0)</f>
        <v>0</v>
      </c>
      <c r="I78" s="774">
        <f t="shared" si="5"/>
        <v>7929000</v>
      </c>
      <c r="J78" s="63" t="s">
        <v>63</v>
      </c>
      <c r="K78" s="63">
        <f t="shared" si="8"/>
        <v>0</v>
      </c>
      <c r="L78" s="63" t="s">
        <v>33</v>
      </c>
      <c r="M78" s="63" t="s">
        <v>34</v>
      </c>
      <c r="N78" s="63"/>
      <c r="O78" s="56" t="s">
        <v>390</v>
      </c>
      <c r="P78" s="106">
        <v>25965</v>
      </c>
      <c r="Q78" s="107">
        <v>34035</v>
      </c>
      <c r="R78" s="56" t="s">
        <v>36</v>
      </c>
      <c r="S78" s="56" t="s">
        <v>404</v>
      </c>
      <c r="T78" s="56" t="str">
        <f t="shared" ca="1" si="0"/>
        <v xml:space="preserve">33 NĂM 5 THÁNG 12 NGÀY </v>
      </c>
      <c r="U78" s="80" t="s">
        <v>405</v>
      </c>
      <c r="V78" s="80" t="str">
        <f>VLOOKUP(C78,Sheet5!$B$2:$G$253,6,0)</f>
        <v>092171003980</v>
      </c>
      <c r="W78" s="80" t="str">
        <f>VLOOKUP(C78,'Trang tính1'!$A$2:$N$281,5,0)</f>
        <v>0921711003980</v>
      </c>
      <c r="X78" s="80" t="b">
        <f t="shared" si="7"/>
        <v>0</v>
      </c>
      <c r="Y78" s="75"/>
      <c r="Z78" s="75"/>
      <c r="AA78" s="46" t="s">
        <v>232</v>
      </c>
      <c r="AB78" s="108" t="s">
        <v>322</v>
      </c>
      <c r="AC78" s="108" t="str">
        <f>VLOOKUP(C78,'Trang tính1'!$A$2:$N$319,9,0)</f>
        <v>70/60/2. ĐCMT8 P Ninh Kiều TP Cần Thơ</v>
      </c>
      <c r="AD78" s="46" t="s">
        <v>406</v>
      </c>
      <c r="AE78" s="46" t="s">
        <v>406</v>
      </c>
      <c r="AF78" s="66" t="s">
        <v>407</v>
      </c>
      <c r="AG78" s="56" t="s">
        <v>93</v>
      </c>
      <c r="AH78" s="56" t="s">
        <v>408</v>
      </c>
      <c r="AI78" s="56" t="s">
        <v>60</v>
      </c>
      <c r="AJ78" s="36">
        <f t="shared" ca="1" si="1"/>
        <v>55</v>
      </c>
    </row>
    <row r="79" spans="1:36" s="36" customFormat="1">
      <c r="A79" s="25">
        <f>IF(C79=0,"",SUBTOTAL(3,C$5:C79))</f>
        <v>75</v>
      </c>
      <c r="B79" s="479">
        <v>4</v>
      </c>
      <c r="C79" s="25" t="s">
        <v>412</v>
      </c>
      <c r="D79" s="25" t="str">
        <f>VLOOKUP(C79,Sheet4!$A$1:$B$300,2,0)</f>
        <v>5499003379</v>
      </c>
      <c r="E79" s="63" t="s">
        <v>413</v>
      </c>
      <c r="F79" s="63" t="str">
        <f>VLOOKUP(D79,'BHXH 4-2026'!$D$11:$F$327,3,0)</f>
        <v>DN4925499003379</v>
      </c>
      <c r="G79" s="774">
        <f>VLOOKUP(C79,'chuyển xếp 2024'!$C$5:$W$328,17,0)</f>
        <v>9666000</v>
      </c>
      <c r="H79" s="774">
        <f>VLOOKUP(C79,'chuyển xếp 2024'!$C$5:$W$328,19,0)</f>
        <v>0</v>
      </c>
      <c r="I79" s="774">
        <f t="shared" si="5"/>
        <v>9666000</v>
      </c>
      <c r="J79" s="63" t="s">
        <v>63</v>
      </c>
      <c r="K79" s="63">
        <f t="shared" si="8"/>
        <v>0</v>
      </c>
      <c r="L79" s="63" t="s">
        <v>33</v>
      </c>
      <c r="M79" s="63" t="s">
        <v>34</v>
      </c>
      <c r="N79" s="63"/>
      <c r="O79" s="56" t="s">
        <v>390</v>
      </c>
      <c r="P79" s="106">
        <v>27398</v>
      </c>
      <c r="Q79" s="107">
        <v>36114</v>
      </c>
      <c r="R79" s="56" t="s">
        <v>36</v>
      </c>
      <c r="S79" s="56" t="s">
        <v>414</v>
      </c>
      <c r="T79" s="56" t="str">
        <f t="shared" ca="1" si="0"/>
        <v xml:space="preserve">27 NĂM 9 THÁNG 4 NGÀY </v>
      </c>
      <c r="U79" s="80" t="s">
        <v>415</v>
      </c>
      <c r="V79" s="80" t="str">
        <f>VLOOKUP(C79,Sheet5!$B$2:$G$253,6,0)</f>
        <v>045175000238</v>
      </c>
      <c r="W79" s="80" t="str">
        <f>VLOOKUP(C79,'Trang tính1'!$A$2:$N$281,5,0)</f>
        <v>045175000238</v>
      </c>
      <c r="X79" s="80" t="b">
        <f t="shared" si="7"/>
        <v>1</v>
      </c>
      <c r="Y79" s="75"/>
      <c r="Z79" s="75"/>
      <c r="AA79" s="46" t="s">
        <v>232</v>
      </c>
      <c r="AB79" s="108" t="s">
        <v>256</v>
      </c>
      <c r="AC79" s="108" t="str">
        <f>VLOOKUP(C79,'Trang tính1'!$A$2:$N$319,9,0)</f>
        <v>B13 tổ 7 KV4 phường Thới An Đông</v>
      </c>
      <c r="AD79" s="46" t="s">
        <v>416</v>
      </c>
      <c r="AE79" s="46" t="s">
        <v>416</v>
      </c>
      <c r="AF79" s="332" t="s">
        <v>417</v>
      </c>
      <c r="AG79" s="56" t="s">
        <v>50</v>
      </c>
      <c r="AH79" s="56" t="s">
        <v>418</v>
      </c>
      <c r="AI79" s="56" t="s">
        <v>60</v>
      </c>
      <c r="AJ79" s="36">
        <f t="shared" ca="1" si="1"/>
        <v>51</v>
      </c>
    </row>
    <row r="80" spans="1:36" s="36" customFormat="1">
      <c r="A80" s="25">
        <f>IF(C80=0,"",SUBTOTAL(3,C$5:C80))</f>
        <v>76</v>
      </c>
      <c r="B80" s="479">
        <v>5</v>
      </c>
      <c r="C80" s="25" t="s">
        <v>426</v>
      </c>
      <c r="D80" s="25" t="str">
        <f>VLOOKUP(C80,Sheet4!$A$1:$B$300,2,0)</f>
        <v>9210009441</v>
      </c>
      <c r="E80" s="63" t="s">
        <v>427</v>
      </c>
      <c r="F80" s="63" t="str">
        <f>VLOOKUP(D80,'BHXH 4-2026'!$D$11:$F$327,3,0)</f>
        <v>DN4929210009441</v>
      </c>
      <c r="G80" s="774">
        <f>VLOOKUP(C80,'chuyển xếp 2024'!$C$5:$W$328,17,0)</f>
        <v>7673000</v>
      </c>
      <c r="H80" s="774">
        <f>VLOOKUP(C80,'chuyển xếp 2024'!$C$5:$W$328,19,0)</f>
        <v>0</v>
      </c>
      <c r="I80" s="774">
        <f t="shared" si="5"/>
        <v>7673000</v>
      </c>
      <c r="J80" s="63" t="s">
        <v>63</v>
      </c>
      <c r="K80" s="63">
        <f t="shared" si="8"/>
        <v>0</v>
      </c>
      <c r="L80" s="63" t="s">
        <v>33</v>
      </c>
      <c r="M80" s="63" t="s">
        <v>34</v>
      </c>
      <c r="N80" s="63"/>
      <c r="O80" s="56" t="s">
        <v>390</v>
      </c>
      <c r="P80" s="106">
        <v>31248</v>
      </c>
      <c r="Q80" s="107">
        <v>40315</v>
      </c>
      <c r="R80" s="56" t="s">
        <v>36</v>
      </c>
      <c r="S80" s="56" t="s">
        <v>428</v>
      </c>
      <c r="T80" s="56" t="str">
        <f t="shared" ca="1" si="0"/>
        <v xml:space="preserve">16 NĂM 3 THÁNG 2 NGÀY </v>
      </c>
      <c r="U80" s="80" t="s">
        <v>429</v>
      </c>
      <c r="V80" s="80" t="str">
        <f>VLOOKUP(C80,Sheet5!$B$2:$G$253,6,0)</f>
        <v>082185024771</v>
      </c>
      <c r="W80" s="80" t="str">
        <f>VLOOKUP(C80,'Trang tính1'!$A$2:$N$281,5,0)</f>
        <v>082185024771</v>
      </c>
      <c r="X80" s="80" t="b">
        <f t="shared" si="7"/>
        <v>1</v>
      </c>
      <c r="Y80" s="75"/>
      <c r="Z80" s="75"/>
      <c r="AA80" s="46" t="s">
        <v>232</v>
      </c>
      <c r="AB80" s="108" t="s">
        <v>430</v>
      </c>
      <c r="AC80" s="108" t="str">
        <f>VLOOKUP(C80,'Trang tính1'!$A$2:$N$319,9,0)</f>
        <v>Ấp Phú Khương C, xã Lương Hoà Lạc, Đồng Tháp</v>
      </c>
      <c r="AD80" s="46" t="s">
        <v>431</v>
      </c>
      <c r="AE80" s="46" t="s">
        <v>432</v>
      </c>
      <c r="AF80" s="332" t="s">
        <v>433</v>
      </c>
      <c r="AG80" s="56" t="s">
        <v>50</v>
      </c>
      <c r="AH80" s="56" t="s">
        <v>434</v>
      </c>
      <c r="AI80" s="56" t="s">
        <v>60</v>
      </c>
      <c r="AJ80" s="36">
        <f t="shared" ca="1" si="1"/>
        <v>41</v>
      </c>
    </row>
    <row r="81" spans="1:36" s="36" customFormat="1">
      <c r="A81" s="25">
        <f>IF(C81=0,"",SUBTOTAL(3,C$5:C81))</f>
        <v>77</v>
      </c>
      <c r="B81" s="479">
        <v>6</v>
      </c>
      <c r="C81" s="25" t="s">
        <v>442</v>
      </c>
      <c r="D81" s="25" t="str">
        <f>VLOOKUP(C81,Sheet4!$A$1:$B$300,2,0)</f>
        <v>9214012340</v>
      </c>
      <c r="E81" s="63" t="s">
        <v>443</v>
      </c>
      <c r="F81" s="63" t="str">
        <f>VLOOKUP(D81,'BHXH 4-2026'!$D$11:$F$327,3,0)</f>
        <v>DN4929214012340</v>
      </c>
      <c r="G81" s="774">
        <f>VLOOKUP(C81,'chuyển xếp 2024'!$C$5:$W$328,17,0)</f>
        <v>7673000</v>
      </c>
      <c r="H81" s="774">
        <f>VLOOKUP(C81,'chuyển xếp 2024'!$C$5:$W$328,19,0)</f>
        <v>1892000</v>
      </c>
      <c r="I81" s="774">
        <f t="shared" si="5"/>
        <v>9565000</v>
      </c>
      <c r="J81" s="63" t="s">
        <v>32</v>
      </c>
      <c r="K81" s="63">
        <f t="shared" si="8"/>
        <v>1</v>
      </c>
      <c r="L81" s="63" t="s">
        <v>33</v>
      </c>
      <c r="M81" s="63" t="s">
        <v>34</v>
      </c>
      <c r="N81" s="63" t="s">
        <v>64</v>
      </c>
      <c r="O81" s="56" t="s">
        <v>390</v>
      </c>
      <c r="P81" s="106">
        <v>33604</v>
      </c>
      <c r="Q81" s="107">
        <v>41913</v>
      </c>
      <c r="R81" s="56" t="s">
        <v>36</v>
      </c>
      <c r="S81" s="56" t="s">
        <v>444</v>
      </c>
      <c r="T81" s="56" t="str">
        <f t="shared" ca="1" si="0"/>
        <v xml:space="preserve">11 NĂM 10 THÁNG 18 NGÀY </v>
      </c>
      <c r="U81" s="80" t="s">
        <v>445</v>
      </c>
      <c r="V81" s="80" t="str">
        <f>VLOOKUP(C81,Sheet5!$B$2:$G$253,6,0)</f>
        <v>087092009654</v>
      </c>
      <c r="W81" s="80" t="str">
        <f>VLOOKUP(C81,'Trang tính1'!$A$2:$N$281,5,0)</f>
        <v>087092009654</v>
      </c>
      <c r="X81" s="80" t="b">
        <f t="shared" si="7"/>
        <v>1</v>
      </c>
      <c r="Y81" s="75"/>
      <c r="Z81" s="75"/>
      <c r="AA81" s="46" t="s">
        <v>232</v>
      </c>
      <c r="AB81" s="108" t="s">
        <v>446</v>
      </c>
      <c r="AC81" s="108" t="str">
        <f>VLOOKUP(C81,'Trang tính1'!$A$2:$N$319,9,0)</f>
        <v>17/4, ấp Định Phú, xã Phong Hòa, Tỉnh Đồng Tháp</v>
      </c>
      <c r="AD81" s="46" t="s">
        <v>447</v>
      </c>
      <c r="AE81" s="46" t="s">
        <v>448</v>
      </c>
      <c r="AF81" s="332" t="s">
        <v>449</v>
      </c>
      <c r="AG81" s="56" t="s">
        <v>50</v>
      </c>
      <c r="AH81" s="56" t="s">
        <v>107</v>
      </c>
      <c r="AI81" s="56" t="s">
        <v>60</v>
      </c>
      <c r="AJ81" s="36">
        <f t="shared" ca="1" si="1"/>
        <v>34</v>
      </c>
    </row>
    <row r="82" spans="1:36" s="36" customFormat="1">
      <c r="A82" s="25">
        <f>IF(C82=0,"",SUBTOTAL(3,C$5:C82))</f>
        <v>78</v>
      </c>
      <c r="B82" s="479">
        <v>7</v>
      </c>
      <c r="C82" s="66" t="s">
        <v>450</v>
      </c>
      <c r="D82" s="25" t="str">
        <f>VLOOKUP(C82,Sheet4!$A$1:$B$300,2,0)</f>
        <v>9216014083</v>
      </c>
      <c r="E82" s="67" t="s">
        <v>451</v>
      </c>
      <c r="F82" s="63" t="str">
        <f>VLOOKUP(D82,'BHXH 4-2026'!$D$11:$F$327,3,0)</f>
        <v>DN4929216014083</v>
      </c>
      <c r="G82" s="774">
        <f>VLOOKUP(C82,'chuyển xếp 2024'!$C$5:$W$328,17,0)</f>
        <v>7673000</v>
      </c>
      <c r="H82" s="774">
        <f>VLOOKUP(C82,'chuyển xếp 2024'!$C$5:$W$328,19,0)</f>
        <v>0</v>
      </c>
      <c r="I82" s="774">
        <f t="shared" si="5"/>
        <v>7673000</v>
      </c>
      <c r="J82" s="63" t="s">
        <v>63</v>
      </c>
      <c r="K82" s="63">
        <f t="shared" si="8"/>
        <v>0</v>
      </c>
      <c r="L82" s="63" t="s">
        <v>33</v>
      </c>
      <c r="M82" s="63" t="s">
        <v>34</v>
      </c>
      <c r="N82" s="63"/>
      <c r="O82" s="56" t="s">
        <v>390</v>
      </c>
      <c r="P82" s="106">
        <v>32903</v>
      </c>
      <c r="Q82" s="107">
        <v>42583</v>
      </c>
      <c r="R82" s="56" t="s">
        <v>36</v>
      </c>
      <c r="S82" s="56" t="s">
        <v>452</v>
      </c>
      <c r="T82" s="56" t="str">
        <f t="shared" ca="1" si="0"/>
        <v xml:space="preserve">10 NĂM 0 THÁNG 18 NGÀY </v>
      </c>
      <c r="U82" s="80" t="s">
        <v>453</v>
      </c>
      <c r="V82" s="80" t="str">
        <f>VLOOKUP(C82,Sheet5!$B$2:$G$253,6,0)</f>
        <v>092190005881</v>
      </c>
      <c r="W82" s="80" t="str">
        <f>VLOOKUP(C82,'Trang tính1'!$A$2:$N$281,5,0)</f>
        <v>092190005881</v>
      </c>
      <c r="X82" s="80" t="b">
        <f t="shared" si="7"/>
        <v>1</v>
      </c>
      <c r="Y82" s="75"/>
      <c r="Z82" s="75"/>
      <c r="AA82" s="46" t="s">
        <v>232</v>
      </c>
      <c r="AB82" s="108" t="s">
        <v>454</v>
      </c>
      <c r="AC82" s="108" t="str">
        <f>VLOOKUP(C82,'Trang tính1'!$A$2:$N$319,9,0)</f>
        <v>Khu vực phúc Lộc 2, phường Thạnh Hoà, Thốt Nốt, Cần Thơ</v>
      </c>
      <c r="AD82" s="46" t="s">
        <v>455</v>
      </c>
      <c r="AE82" s="46" t="s">
        <v>456</v>
      </c>
      <c r="AF82" s="332" t="s">
        <v>457</v>
      </c>
      <c r="AG82" s="56" t="s">
        <v>50</v>
      </c>
      <c r="AH82" s="56" t="s">
        <v>458</v>
      </c>
      <c r="AI82" s="56" t="s">
        <v>459</v>
      </c>
      <c r="AJ82" s="36">
        <f t="shared" ca="1" si="1"/>
        <v>36</v>
      </c>
    </row>
    <row r="83" spans="1:36" s="36" customFormat="1">
      <c r="A83" s="25">
        <f>IF(C83=0,"",SUBTOTAL(3,C$5:C83))</f>
        <v>79</v>
      </c>
      <c r="B83" s="479">
        <v>8</v>
      </c>
      <c r="C83" s="433" t="s">
        <v>460</v>
      </c>
      <c r="D83" s="25" t="str">
        <f>VLOOKUP(C83,Sheet4!$A$1:$B$300,2,0)</f>
        <v>8723073381</v>
      </c>
      <c r="E83" s="67" t="s">
        <v>461</v>
      </c>
      <c r="F83" s="63" t="str">
        <f>VLOOKUP(D83,'BHXH 4-2026'!$D$11:$F$327,3,0)</f>
        <v>DN4928723073381</v>
      </c>
      <c r="G83" s="774">
        <f>VLOOKUP(C83,'chuyển xếp 2024'!$C$5:$W$328,17,0)</f>
        <v>6579000</v>
      </c>
      <c r="H83" s="774">
        <f>VLOOKUP(C83,'chuyển xếp 2024'!$C$5:$W$328,19,0)</f>
        <v>0</v>
      </c>
      <c r="I83" s="774">
        <f t="shared" si="5"/>
        <v>6579000</v>
      </c>
      <c r="J83" s="63" t="s">
        <v>32</v>
      </c>
      <c r="K83" s="63">
        <f t="shared" si="8"/>
        <v>1</v>
      </c>
      <c r="L83" s="63" t="s">
        <v>33</v>
      </c>
      <c r="M83" s="63" t="s">
        <v>34</v>
      </c>
      <c r="N83" s="63"/>
      <c r="O83" s="56" t="s">
        <v>390</v>
      </c>
      <c r="P83" s="75">
        <v>36750</v>
      </c>
      <c r="Q83" s="107">
        <v>44785</v>
      </c>
      <c r="R83" s="56" t="s">
        <v>36</v>
      </c>
      <c r="S83" s="56" t="s">
        <v>462</v>
      </c>
      <c r="T83" s="56" t="str">
        <f t="shared" ca="1" si="0"/>
        <v xml:space="preserve">4 NĂM 0 THÁNG 7 NGÀY </v>
      </c>
      <c r="U83" s="74" t="s">
        <v>463</v>
      </c>
      <c r="V83" s="80" t="str">
        <f>VLOOKUP(C83,Sheet5!$B$2:$G$253,6,0)</f>
        <v>087200004261</v>
      </c>
      <c r="W83" s="80" t="str">
        <f>VLOOKUP(C83,'Trang tính1'!$A$2:$N$281,5,0)</f>
        <v>087200004261</v>
      </c>
      <c r="X83" s="80" t="b">
        <f t="shared" si="7"/>
        <v>1</v>
      </c>
      <c r="Y83" s="75">
        <v>44421</v>
      </c>
      <c r="Z83" s="75"/>
      <c r="AA83" s="46" t="s">
        <v>232</v>
      </c>
      <c r="AB83" s="108" t="s">
        <v>464</v>
      </c>
      <c r="AC83" s="108" t="str">
        <f>VLOOKUP(C83,'Trang tính1'!$A$2:$N$319,9,0)</f>
        <v>Số 59a/4, Định Phú, Phong Hoà, Đồng Tháp</v>
      </c>
      <c r="AD83" s="46" t="s">
        <v>465</v>
      </c>
      <c r="AE83" s="46"/>
      <c r="AF83" s="332" t="s">
        <v>466</v>
      </c>
      <c r="AG83" s="56" t="s">
        <v>50</v>
      </c>
      <c r="AH83" s="56" t="s">
        <v>123</v>
      </c>
      <c r="AI83" s="56" t="s">
        <v>459</v>
      </c>
      <c r="AJ83" s="36">
        <f t="shared" ca="1" si="1"/>
        <v>26</v>
      </c>
    </row>
    <row r="84" spans="1:36" s="36" customFormat="1">
      <c r="A84" s="25">
        <f>IF(C84=0,"",SUBTOTAL(3,C$5:C84))</f>
        <v>80</v>
      </c>
      <c r="B84" s="479">
        <v>9</v>
      </c>
      <c r="C84" s="66" t="s">
        <v>1733</v>
      </c>
      <c r="D84" s="25" t="str">
        <f>VLOOKUP(C84,Sheet4!$A$1:$B$300,2,0)</f>
        <v>9321446020</v>
      </c>
      <c r="E84" s="458" t="s">
        <v>1579</v>
      </c>
      <c r="F84" s="63" t="str">
        <f>VLOOKUP(D84,'BHXH 4-2026'!$D$11:$F$327,3,0)</f>
        <v>DN4929321446020</v>
      </c>
      <c r="G84" s="774">
        <f>VLOOKUP(C84,'chuyển xếp 2024'!$C$5:$W$328,17,0)</f>
        <v>6579000</v>
      </c>
      <c r="H84" s="774">
        <f>VLOOKUP(C84,'chuyển xếp 2024'!$C$5:$W$328,19,0)</f>
        <v>0</v>
      </c>
      <c r="I84" s="774">
        <f t="shared" si="5"/>
        <v>6579000</v>
      </c>
      <c r="J84" s="63" t="s">
        <v>32</v>
      </c>
      <c r="K84" s="63">
        <f t="shared" si="8"/>
        <v>1</v>
      </c>
      <c r="L84" s="63" t="s">
        <v>33</v>
      </c>
      <c r="M84" s="63" t="s">
        <v>34</v>
      </c>
      <c r="N84" s="63"/>
      <c r="O84" s="56" t="s">
        <v>390</v>
      </c>
      <c r="P84" s="75">
        <v>35447</v>
      </c>
      <c r="Q84" s="75">
        <v>45064</v>
      </c>
      <c r="R84" s="56" t="s">
        <v>36</v>
      </c>
      <c r="S84" s="107" t="s">
        <v>1734</v>
      </c>
      <c r="T84" s="56" t="str">
        <f t="shared" ca="1" si="0"/>
        <v xml:space="preserve">3 NĂM 3 THÁNG 1 NGÀY </v>
      </c>
      <c r="U84" s="74" t="s">
        <v>1740</v>
      </c>
      <c r="V84" s="80" t="s">
        <v>1740</v>
      </c>
      <c r="W84" s="80" t="str">
        <f>VLOOKUP(C84,'Trang tính1'!$A$2:$N$281,5,0)</f>
        <v>093097005054</v>
      </c>
      <c r="X84" s="80" t="b">
        <f t="shared" si="7"/>
        <v>1</v>
      </c>
      <c r="Y84" s="108"/>
      <c r="Z84" s="108"/>
      <c r="AA84" s="108" t="s">
        <v>232</v>
      </c>
      <c r="AB84" s="46" t="s">
        <v>1741</v>
      </c>
      <c r="AC84" s="108" t="str">
        <f>VLOOKUP(C84,'Trang tính1'!$A$2:$N$319,9,0)</f>
        <v>103/92/26/1, Võ Văn Kiệt, Cái Khế, Cần Thơ</v>
      </c>
      <c r="AD84" s="46" t="s">
        <v>1741</v>
      </c>
      <c r="AE84" s="46" t="s">
        <v>1741</v>
      </c>
      <c r="AF84" s="56"/>
      <c r="AG84" s="56" t="s">
        <v>50</v>
      </c>
      <c r="AH84" s="56" t="s">
        <v>123</v>
      </c>
      <c r="AI84" s="56" t="s">
        <v>459</v>
      </c>
      <c r="AJ84" s="36">
        <f t="shared" ref="AJ84:AJ149" ca="1" si="9">DATEDIF(P84,TODAY(),"y")</f>
        <v>29</v>
      </c>
    </row>
    <row r="85" spans="1:36" s="36" customFormat="1">
      <c r="A85" s="25">
        <f>IF(C85=0,"",SUBTOTAL(3,C$5:C85))</f>
        <v>81</v>
      </c>
      <c r="B85" s="479">
        <v>10</v>
      </c>
      <c r="C85" s="66" t="s">
        <v>2684</v>
      </c>
      <c r="D85" s="25" t="s">
        <v>2881</v>
      </c>
      <c r="E85" s="458" t="s">
        <v>2682</v>
      </c>
      <c r="F85" s="63" t="str">
        <f>VLOOKUP(D85,'BHXH 4-2026'!$D$11:$F$327,3,0)</f>
        <v>DN4928621557609</v>
      </c>
      <c r="G85" s="774">
        <f>VLOOKUP(C85,'chuyển xếp 2024'!$C$5:$W$328,17,0)</f>
        <v>6579000</v>
      </c>
      <c r="H85" s="774"/>
      <c r="I85" s="774">
        <f t="shared" si="5"/>
        <v>6579000</v>
      </c>
      <c r="J85" s="63" t="s">
        <v>63</v>
      </c>
      <c r="K85" s="63">
        <f t="shared" si="8"/>
        <v>0</v>
      </c>
      <c r="L85" s="63" t="s">
        <v>33</v>
      </c>
      <c r="M85" s="63" t="s">
        <v>34</v>
      </c>
      <c r="N85" s="63"/>
      <c r="O85" s="56" t="s">
        <v>390</v>
      </c>
      <c r="P85" s="75">
        <v>37274</v>
      </c>
      <c r="Q85" s="75">
        <v>45567</v>
      </c>
      <c r="R85" s="56" t="s">
        <v>36</v>
      </c>
      <c r="S85" s="56" t="s">
        <v>2686</v>
      </c>
      <c r="T85" s="56" t="str">
        <f t="shared" ca="1" si="0"/>
        <v xml:space="preserve">1 NĂM 10 THÁNG 17 NGÀY </v>
      </c>
      <c r="U85" s="74" t="s">
        <v>2687</v>
      </c>
      <c r="V85" s="80" t="s">
        <v>2687</v>
      </c>
      <c r="W85" s="80" t="str">
        <f>VLOOKUP(C85,'Trang tính1'!$A$2:$N$281,5,0)</f>
        <v>086302003493</v>
      </c>
      <c r="X85" s="80" t="b">
        <f t="shared" si="7"/>
        <v>1</v>
      </c>
      <c r="Y85" s="108" t="s">
        <v>2688</v>
      </c>
      <c r="Z85" s="108"/>
      <c r="AA85" s="108" t="s">
        <v>232</v>
      </c>
      <c r="AB85" s="46" t="s">
        <v>2689</v>
      </c>
      <c r="AC85" s="108" t="str">
        <f>VLOOKUP(C85,'Trang tính1'!$A$2:$N$319,9,0)</f>
        <v xml:space="preserve">Ấp An Hậu, Xã Hiếu Phụng, Tĩnh Vĩnh Long </v>
      </c>
      <c r="AD85" s="46" t="s">
        <v>2690</v>
      </c>
      <c r="AE85" s="46" t="s">
        <v>2690</v>
      </c>
      <c r="AF85" s="56"/>
      <c r="AG85" s="56" t="s">
        <v>50</v>
      </c>
      <c r="AH85" s="56" t="s">
        <v>123</v>
      </c>
      <c r="AI85" s="56" t="s">
        <v>459</v>
      </c>
      <c r="AJ85" s="36">
        <f t="shared" ca="1" si="9"/>
        <v>24</v>
      </c>
    </row>
    <row r="86" spans="1:36" s="36" customFormat="1">
      <c r="A86" s="25">
        <f>IF(C86=0,"",SUBTOTAL(3,C$5:C86))</f>
        <v>82</v>
      </c>
      <c r="B86" s="25">
        <v>11</v>
      </c>
      <c r="C86" s="369" t="s">
        <v>2901</v>
      </c>
      <c r="D86" s="25" t="s">
        <v>3088</v>
      </c>
      <c r="E86" s="370" t="s">
        <v>2902</v>
      </c>
      <c r="F86" s="63" t="str">
        <f>VLOOKUP(D86,'BHXH 4-2026'!$D$11:$F$327,3,0)</f>
        <v>DN4928621667859</v>
      </c>
      <c r="G86" s="774">
        <f>VLOOKUP(C86,'chuyển xếp 2024'!$C$5:$W$328,17,0)</f>
        <v>6579000</v>
      </c>
      <c r="H86" s="774"/>
      <c r="I86" s="774">
        <f t="shared" si="5"/>
        <v>6579000</v>
      </c>
      <c r="J86" s="63" t="s">
        <v>32</v>
      </c>
      <c r="K86" s="63">
        <f t="shared" si="8"/>
        <v>1</v>
      </c>
      <c r="L86" s="63" t="s">
        <v>33</v>
      </c>
      <c r="M86" s="63" t="s">
        <v>34</v>
      </c>
      <c r="N86" s="63"/>
      <c r="O86" s="56" t="s">
        <v>390</v>
      </c>
      <c r="P86" s="75">
        <v>34881</v>
      </c>
      <c r="Q86" s="75">
        <v>45809</v>
      </c>
      <c r="R86" s="56" t="s">
        <v>36</v>
      </c>
      <c r="S86" s="56" t="s">
        <v>2919</v>
      </c>
      <c r="T86" s="56" t="str">
        <f t="shared" ca="1" si="0"/>
        <v xml:space="preserve">1 NĂM 2 THÁNG 18 NGÀY </v>
      </c>
      <c r="U86" s="74" t="s">
        <v>2920</v>
      </c>
      <c r="V86" s="80" t="s">
        <v>2920</v>
      </c>
      <c r="W86" s="80" t="str">
        <f>VLOOKUP(C86,'Trang tính1'!$A$2:$N$281,5,0)</f>
        <v>086095008521</v>
      </c>
      <c r="X86" s="80" t="b">
        <f t="shared" si="7"/>
        <v>1</v>
      </c>
      <c r="Y86" s="108">
        <v>44587</v>
      </c>
      <c r="Z86" s="108"/>
      <c r="AA86" s="108" t="s">
        <v>232</v>
      </c>
      <c r="AB86" s="46" t="s">
        <v>2921</v>
      </c>
      <c r="AC86" s="108" t="str">
        <f>VLOOKUP(C86,'Trang tính1'!$A$2:$N$319,9,0)</f>
        <v>ấp Hiếu Liên, xã Hiếu Thành, tỉnh Vĩnh Long</v>
      </c>
      <c r="AD86" s="46" t="s">
        <v>2922</v>
      </c>
      <c r="AE86" s="46" t="s">
        <v>2922</v>
      </c>
      <c r="AF86" s="562" t="s">
        <v>2923</v>
      </c>
      <c r="AG86" s="56" t="s">
        <v>50</v>
      </c>
      <c r="AH86" s="56" t="s">
        <v>2924</v>
      </c>
      <c r="AI86" s="56" t="s">
        <v>459</v>
      </c>
      <c r="AJ86" s="36">
        <f t="shared" ca="1" si="9"/>
        <v>31</v>
      </c>
    </row>
    <row r="87" spans="1:36" s="36" customFormat="1">
      <c r="A87" s="25">
        <f>IF(C87=0,"",SUBTOTAL(3,C$5:C87))</f>
        <v>83</v>
      </c>
      <c r="B87" s="25">
        <v>12</v>
      </c>
      <c r="C87" s="369" t="s">
        <v>2903</v>
      </c>
      <c r="D87" s="25" t="s">
        <v>3317</v>
      </c>
      <c r="E87" s="370" t="s">
        <v>2904</v>
      </c>
      <c r="F87" s="63" t="e">
        <f>VLOOKUP(D87,'BHXH 4-2026'!$D$11:$F$327,3,0)</f>
        <v>#N/A</v>
      </c>
      <c r="G87" s="774">
        <f>VLOOKUP(C87,'chuyển xếp 2024'!$C$5:$W$328,17,0)</f>
        <v>6579000</v>
      </c>
      <c r="H87" s="774"/>
      <c r="I87" s="774">
        <f t="shared" si="5"/>
        <v>6579000</v>
      </c>
      <c r="J87" s="63" t="s">
        <v>63</v>
      </c>
      <c r="K87" s="63">
        <f t="shared" si="8"/>
        <v>0</v>
      </c>
      <c r="L87" s="63" t="s">
        <v>33</v>
      </c>
      <c r="M87" s="63" t="s">
        <v>34</v>
      </c>
      <c r="N87" s="63"/>
      <c r="O87" s="56" t="s">
        <v>390</v>
      </c>
      <c r="P87" s="75">
        <v>36467</v>
      </c>
      <c r="Q87" s="75">
        <v>45809</v>
      </c>
      <c r="R87" s="56" t="s">
        <v>36</v>
      </c>
      <c r="S87" s="56" t="s">
        <v>2925</v>
      </c>
      <c r="T87" s="56" t="str">
        <f t="shared" ca="1" si="0"/>
        <v xml:space="preserve">1 NĂM 2 THÁNG 18 NGÀY </v>
      </c>
      <c r="U87" s="74" t="s">
        <v>2926</v>
      </c>
      <c r="V87" s="80" t="s">
        <v>2926</v>
      </c>
      <c r="W87" s="80" t="str">
        <f>VLOOKUP(C87,'Trang tính1'!$A$2:$N$281,5,0)</f>
        <v>095199006558</v>
      </c>
      <c r="X87" s="80" t="b">
        <f t="shared" si="7"/>
        <v>1</v>
      </c>
      <c r="Y87" s="108">
        <v>44923</v>
      </c>
      <c r="Z87" s="108"/>
      <c r="AA87" s="108" t="s">
        <v>232</v>
      </c>
      <c r="AB87" s="46" t="s">
        <v>2927</v>
      </c>
      <c r="AC87" s="108" t="str">
        <f>VLOOKUP(C87,'Trang tính1'!$A$2:$N$319,9,0)</f>
        <v>Ấp Tường II, Hưng Phú, Phước Long, Cà Mau</v>
      </c>
      <c r="AD87" s="46" t="s">
        <v>2928</v>
      </c>
      <c r="AE87" s="46" t="s">
        <v>2928</v>
      </c>
      <c r="AF87" s="562" t="s">
        <v>2929</v>
      </c>
      <c r="AG87" s="56" t="s">
        <v>50</v>
      </c>
      <c r="AH87" s="56" t="s">
        <v>123</v>
      </c>
      <c r="AI87" s="56" t="s">
        <v>459</v>
      </c>
      <c r="AJ87" s="36">
        <f t="shared" ca="1" si="9"/>
        <v>26</v>
      </c>
    </row>
    <row r="88" spans="1:36" s="36" customFormat="1">
      <c r="A88" s="25">
        <f>IF(C88=0,"",SUBTOTAL(3,C$5:C88))</f>
        <v>84</v>
      </c>
      <c r="B88" s="25">
        <v>1</v>
      </c>
      <c r="C88" s="25" t="s">
        <v>471</v>
      </c>
      <c r="D88" s="25" t="str">
        <f>VLOOKUP(C88,Sheet4!$A$1:$B$300,2,0)</f>
        <v>5496032573</v>
      </c>
      <c r="E88" s="63" t="s">
        <v>472</v>
      </c>
      <c r="F88" s="63" t="str">
        <f>VLOOKUP(D88,'BHXH 4-2026'!$D$11:$F$327,3,0)</f>
        <v>DN4925496032573</v>
      </c>
      <c r="G88" s="774">
        <f>VLOOKUP(C88,'chuyển xếp 2024'!$C$5:$W$328,17,0)</f>
        <v>6152000</v>
      </c>
      <c r="H88" s="774">
        <f>VLOOKUP(C88,'chuyển xếp 2024'!$C$5:$W$328,19,0)</f>
        <v>0</v>
      </c>
      <c r="I88" s="774">
        <f t="shared" si="5"/>
        <v>6152000</v>
      </c>
      <c r="J88" s="63" t="s">
        <v>32</v>
      </c>
      <c r="K88" s="63">
        <f t="shared" si="8"/>
        <v>1</v>
      </c>
      <c r="L88" s="63" t="s">
        <v>33</v>
      </c>
      <c r="M88" s="63" t="s">
        <v>34</v>
      </c>
      <c r="N88" s="63"/>
      <c r="O88" s="56" t="s">
        <v>470</v>
      </c>
      <c r="P88" s="106">
        <v>25851</v>
      </c>
      <c r="Q88" s="107">
        <v>34391</v>
      </c>
      <c r="R88" s="56" t="s">
        <v>36</v>
      </c>
      <c r="S88" s="56" t="s">
        <v>473</v>
      </c>
      <c r="T88" s="56" t="str">
        <f t="shared" ref="T88:T153" ca="1" si="10">DATEDIF(Q88,TODAY(),"Y") &amp; " NĂM " &amp;DATEDIF(Q88,TODAY(),"YM") &amp; " THÁNG " &amp; DATEDIF(Q88,TODAY(), "MD") &amp; " NGÀY "</f>
        <v xml:space="preserve">32 NĂM 5 THÁNG 24 NGÀY </v>
      </c>
      <c r="U88" s="523">
        <v>361219884</v>
      </c>
      <c r="V88" s="80" t="str">
        <f>VLOOKUP(C88,Sheet5!$B$2:$G$253,6,0)</f>
        <v>092070003195</v>
      </c>
      <c r="W88" s="80">
        <f>VLOOKUP(C88,'Trang tính1'!$A$2:$N$281,5,0)</f>
        <v>0</v>
      </c>
      <c r="X88" s="80" t="b">
        <f t="shared" si="7"/>
        <v>0</v>
      </c>
      <c r="Y88" s="75">
        <v>38097</v>
      </c>
      <c r="Z88" s="75"/>
      <c r="AA88" s="46" t="s">
        <v>232</v>
      </c>
      <c r="AB88" s="108" t="s">
        <v>474</v>
      </c>
      <c r="AC88" s="108"/>
      <c r="AD88" s="46" t="s">
        <v>475</v>
      </c>
      <c r="AE88" s="46" t="s">
        <v>475</v>
      </c>
      <c r="AF88" s="66"/>
      <c r="AG88" s="56" t="s">
        <v>156</v>
      </c>
      <c r="AH88" s="56"/>
      <c r="AI88" s="56" t="s">
        <v>476</v>
      </c>
      <c r="AJ88" s="36">
        <f t="shared" ca="1" si="9"/>
        <v>55</v>
      </c>
    </row>
    <row r="89" spans="1:36" s="36" customFormat="1" ht="17.25" customHeight="1">
      <c r="A89" s="25">
        <f>IF(C89=0,"",SUBTOTAL(3,C$5:C89))</f>
        <v>85</v>
      </c>
      <c r="B89" s="338">
        <v>2</v>
      </c>
      <c r="C89" s="86" t="s">
        <v>496</v>
      </c>
      <c r="D89" s="25" t="str">
        <f>VLOOKUP(C89,Sheet4!$A$1:$B$300,2,0)</f>
        <v>5400002916</v>
      </c>
      <c r="E89" s="87" t="s">
        <v>497</v>
      </c>
      <c r="F89" s="63" t="str">
        <f>VLOOKUP(D89,'BHXH 4-2026'!$D$11:$F$327,3,0)</f>
        <v>DN4925400002916</v>
      </c>
      <c r="G89" s="774">
        <f>VLOOKUP(C89,'chuyển xếp 2024'!$C$5:$W$328,17,0)</f>
        <v>6152000</v>
      </c>
      <c r="H89" s="774">
        <f>VLOOKUP(C89,'chuyển xếp 2024'!$C$5:$W$328,19,0)</f>
        <v>0</v>
      </c>
      <c r="I89" s="774">
        <f t="shared" si="5"/>
        <v>6152000</v>
      </c>
      <c r="J89" s="87" t="s">
        <v>32</v>
      </c>
      <c r="K89" s="63">
        <f t="shared" si="8"/>
        <v>1</v>
      </c>
      <c r="L89" s="63" t="s">
        <v>33</v>
      </c>
      <c r="M89" s="63" t="s">
        <v>498</v>
      </c>
      <c r="N89" s="87"/>
      <c r="O89" s="56" t="s">
        <v>470</v>
      </c>
      <c r="P89" s="106">
        <v>29469</v>
      </c>
      <c r="Q89" s="107">
        <v>36434</v>
      </c>
      <c r="R89" s="56" t="s">
        <v>36</v>
      </c>
      <c r="S89" s="56" t="s">
        <v>499</v>
      </c>
      <c r="T89" s="56" t="str">
        <f t="shared" ca="1" si="10"/>
        <v xml:space="preserve">26 NĂM 10 THÁNG 18 NGÀY </v>
      </c>
      <c r="U89" s="523" t="s">
        <v>500</v>
      </c>
      <c r="V89" s="80" t="str">
        <f>VLOOKUP(C89,Sheet5!$B$2:$G$253,6,0)</f>
        <v>036080003347</v>
      </c>
      <c r="W89" s="80">
        <f>VLOOKUP(C89,'Trang tính1'!$A$2:$N$281,5,0)</f>
        <v>0</v>
      </c>
      <c r="X89" s="80" t="b">
        <f t="shared" si="7"/>
        <v>0</v>
      </c>
      <c r="Y89" s="75">
        <v>42663</v>
      </c>
      <c r="Z89" s="75"/>
      <c r="AA89" s="46" t="s">
        <v>232</v>
      </c>
      <c r="AB89" s="108" t="s">
        <v>501</v>
      </c>
      <c r="AC89" s="108"/>
      <c r="AD89" s="46" t="s">
        <v>502</v>
      </c>
      <c r="AE89" s="46" t="s">
        <v>502</v>
      </c>
      <c r="AF89" s="66"/>
      <c r="AG89" s="625" t="s">
        <v>156</v>
      </c>
      <c r="AH89" s="625"/>
      <c r="AI89" s="56" t="s">
        <v>503</v>
      </c>
      <c r="AJ89" s="36">
        <f t="shared" ca="1" si="9"/>
        <v>45</v>
      </c>
    </row>
    <row r="90" spans="1:36" s="36" customFormat="1">
      <c r="A90" s="25">
        <f>IF(C90=0,"",SUBTOTAL(3,C$5:C90))</f>
        <v>86</v>
      </c>
      <c r="B90" s="95">
        <v>1</v>
      </c>
      <c r="C90" s="95" t="s">
        <v>504</v>
      </c>
      <c r="D90" s="25" t="str">
        <f>VLOOKUP(C90,Sheet4!$A$1:$B$300,2,0)</f>
        <v>5496032575</v>
      </c>
      <c r="E90" s="96" t="s">
        <v>505</v>
      </c>
      <c r="F90" s="63" t="str">
        <f>VLOOKUP(D90,'BHXH 4-2026'!$D$11:$F$327,3,0)</f>
        <v>DN4925496032575</v>
      </c>
      <c r="G90" s="774">
        <f>VLOOKUP(C90,'chuyển xếp 2024'!$C$5:$W$328,17,0)</f>
        <v>7976000</v>
      </c>
      <c r="H90" s="774">
        <f>VLOOKUP(C90,'chuyển xếp 2024'!$C$5:$W$328,19,0)</f>
        <v>0</v>
      </c>
      <c r="I90" s="774">
        <f t="shared" si="5"/>
        <v>7976000</v>
      </c>
      <c r="J90" s="96" t="s">
        <v>32</v>
      </c>
      <c r="K90" s="63">
        <f t="shared" si="8"/>
        <v>1</v>
      </c>
      <c r="L90" s="63" t="s">
        <v>33</v>
      </c>
      <c r="M90" s="63" t="s">
        <v>134</v>
      </c>
      <c r="N90" s="96"/>
      <c r="O90" s="46" t="s">
        <v>506</v>
      </c>
      <c r="P90" s="106">
        <v>27459</v>
      </c>
      <c r="Q90" s="107">
        <v>34509</v>
      </c>
      <c r="R90" s="97" t="s">
        <v>36</v>
      </c>
      <c r="S90" s="56" t="s">
        <v>507</v>
      </c>
      <c r="T90" s="56" t="str">
        <f t="shared" ca="1" si="10"/>
        <v xml:space="preserve">32 NĂM 1 THÁNG 26 NGÀY </v>
      </c>
      <c r="U90" s="74" t="s">
        <v>508</v>
      </c>
      <c r="V90" s="80" t="str">
        <f>VLOOKUP(C90,Sheet5!$B$2:$G$253,6,0)</f>
        <v>092075008999</v>
      </c>
      <c r="W90" s="80" t="str">
        <f>VLOOKUP(C90,'Trang tính1'!$A$2:$N$281,5,0)</f>
        <v>092075008999</v>
      </c>
      <c r="X90" s="80" t="b">
        <f t="shared" si="7"/>
        <v>1</v>
      </c>
      <c r="Y90" s="75">
        <v>44440</v>
      </c>
      <c r="Z90" s="75"/>
      <c r="AA90" s="46" t="s">
        <v>232</v>
      </c>
      <c r="AB90" s="108" t="s">
        <v>168</v>
      </c>
      <c r="AC90" s="108" t="str">
        <f>VLOOKUP(C90,'Trang tính1'!$A$2:$N$319,9,0)</f>
        <v>36a/6, tổ 6, KV6, phường Thới An Đông, TP Cần Thơ</v>
      </c>
      <c r="AD90" s="46" t="s">
        <v>509</v>
      </c>
      <c r="AE90" s="46" t="s">
        <v>509</v>
      </c>
      <c r="AF90" s="66"/>
      <c r="AG90" s="97" t="s">
        <v>156</v>
      </c>
      <c r="AH90" s="97"/>
      <c r="AI90" s="56" t="s">
        <v>510</v>
      </c>
      <c r="AJ90" s="36">
        <f t="shared" ca="1" si="9"/>
        <v>51</v>
      </c>
    </row>
    <row r="91" spans="1:36" s="36" customFormat="1">
      <c r="A91" s="25">
        <f>IF(C91=0,"",SUBTOTAL(3,C$5:C91))</f>
        <v>87</v>
      </c>
      <c r="B91" s="95">
        <v>2</v>
      </c>
      <c r="C91" s="95" t="s">
        <v>511</v>
      </c>
      <c r="D91" s="25" t="str">
        <f>VLOOKUP(C91,Sheet4!$A$1:$B$300,2,0)</f>
        <v>5499003350</v>
      </c>
      <c r="E91" s="96" t="s">
        <v>512</v>
      </c>
      <c r="F91" s="63" t="str">
        <f>VLOOKUP(D91,'BHXH 4-2026'!$D$11:$F$327,3,0)</f>
        <v>DN4925499003350</v>
      </c>
      <c r="G91" s="774">
        <f>VLOOKUP(C91,'chuyển xếp 2024'!$C$5:$W$328,17,0)</f>
        <v>7454000</v>
      </c>
      <c r="H91" s="774">
        <f>VLOOKUP(C91,'chuyển xếp 2024'!$C$5:$W$328,19,0)</f>
        <v>0</v>
      </c>
      <c r="I91" s="774">
        <f t="shared" si="5"/>
        <v>7454000</v>
      </c>
      <c r="J91" s="96" t="s">
        <v>32</v>
      </c>
      <c r="K91" s="63">
        <f t="shared" si="8"/>
        <v>1</v>
      </c>
      <c r="L91" s="63" t="s">
        <v>33</v>
      </c>
      <c r="M91" s="63" t="s">
        <v>34</v>
      </c>
      <c r="N91" s="96"/>
      <c r="O91" s="97" t="s">
        <v>513</v>
      </c>
      <c r="P91" s="106">
        <v>28665</v>
      </c>
      <c r="Q91" s="107">
        <v>35432</v>
      </c>
      <c r="R91" s="97" t="s">
        <v>36</v>
      </c>
      <c r="S91" s="56" t="s">
        <v>514</v>
      </c>
      <c r="T91" s="56" t="str">
        <f t="shared" ca="1" si="10"/>
        <v xml:space="preserve">29 NĂM 7 THÁNG 17 NGÀY </v>
      </c>
      <c r="U91" s="80" t="s">
        <v>515</v>
      </c>
      <c r="V91" s="80" t="str">
        <f>VLOOKUP(C91,Sheet5!$B$2:$G$253,6,0)</f>
        <v>035078008434</v>
      </c>
      <c r="W91" s="80" t="str">
        <f>VLOOKUP(C91,'Trang tính1'!$A$2:$N$281,5,0)</f>
        <v>035078008434</v>
      </c>
      <c r="X91" s="80" t="b">
        <f t="shared" si="7"/>
        <v>1</v>
      </c>
      <c r="Y91" s="75">
        <v>44905</v>
      </c>
      <c r="Z91" s="75"/>
      <c r="AA91" s="46" t="s">
        <v>232</v>
      </c>
      <c r="AB91" s="108" t="s">
        <v>516</v>
      </c>
      <c r="AC91" s="108" t="str">
        <f>VLOOKUP(C91,'Trang tính1'!$A$2:$N$319,9,0)</f>
        <v>183A/6 tổ 6, KV4, Thới An Đông Cần Thơ</v>
      </c>
      <c r="AD91" s="46" t="s">
        <v>517</v>
      </c>
      <c r="AE91" s="46"/>
      <c r="AF91" s="66"/>
      <c r="AG91" s="97" t="s">
        <v>156</v>
      </c>
      <c r="AH91" s="97"/>
      <c r="AI91" s="56" t="s">
        <v>518</v>
      </c>
      <c r="AJ91" s="36">
        <f t="shared" ca="1" si="9"/>
        <v>48</v>
      </c>
    </row>
    <row r="92" spans="1:36" s="36" customFormat="1" ht="19.5" customHeight="1">
      <c r="A92" s="25">
        <f>IF(C92=0,"",SUBTOTAL(3,C$5:C92))</f>
        <v>88</v>
      </c>
      <c r="B92" s="95">
        <v>3</v>
      </c>
      <c r="C92" s="95" t="s">
        <v>519</v>
      </c>
      <c r="D92" s="25" t="str">
        <f>VLOOKUP(C92,Sheet4!$A$1:$B$300,2,0)</f>
        <v>5496032594</v>
      </c>
      <c r="E92" s="96" t="s">
        <v>520</v>
      </c>
      <c r="F92" s="63" t="str">
        <f>VLOOKUP(D92,'BHXH 4-2026'!$D$11:$F$327,3,0)</f>
        <v>DN4925496032594</v>
      </c>
      <c r="G92" s="774">
        <f>VLOOKUP(C92,'chuyển xếp 2024'!$C$5:$W$328,17,0)</f>
        <v>7976000</v>
      </c>
      <c r="H92" s="774">
        <f>VLOOKUP(C92,'chuyển xếp 2024'!$C$5:$W$328,19,0)</f>
        <v>0</v>
      </c>
      <c r="I92" s="774">
        <f t="shared" si="5"/>
        <v>7976000</v>
      </c>
      <c r="J92" s="96" t="s">
        <v>32</v>
      </c>
      <c r="K92" s="63">
        <f t="shared" si="8"/>
        <v>1</v>
      </c>
      <c r="L92" s="63" t="s">
        <v>33</v>
      </c>
      <c r="M92" s="63" t="s">
        <v>34</v>
      </c>
      <c r="N92" s="96"/>
      <c r="O92" s="97" t="s">
        <v>513</v>
      </c>
      <c r="P92" s="106">
        <v>26216</v>
      </c>
      <c r="Q92" s="107">
        <v>34274</v>
      </c>
      <c r="R92" s="97" t="s">
        <v>36</v>
      </c>
      <c r="S92" s="56" t="s">
        <v>521</v>
      </c>
      <c r="T92" s="56" t="str">
        <f t="shared" ca="1" si="10"/>
        <v xml:space="preserve">32 NĂM 9 THÁNG 18 NGÀY </v>
      </c>
      <c r="U92" s="523" t="s">
        <v>522</v>
      </c>
      <c r="V92" s="80" t="str">
        <f>VLOOKUP(C92,Sheet5!$B$2:$G$253,6,0)</f>
        <v>040071000082</v>
      </c>
      <c r="W92" s="80" t="str">
        <f>VLOOKUP(C92,'Trang tính1'!$A$2:$N$281,5,0)</f>
        <v>040071000082</v>
      </c>
      <c r="X92" s="80" t="b">
        <f t="shared" si="7"/>
        <v>1</v>
      </c>
      <c r="Y92" s="75">
        <v>42384</v>
      </c>
      <c r="Z92" s="75"/>
      <c r="AA92" s="46" t="s">
        <v>232</v>
      </c>
      <c r="AB92" s="108" t="s">
        <v>523</v>
      </c>
      <c r="AC92" s="108" t="str">
        <f>VLOOKUP(C92,'Trang tính1'!$A$2:$N$319,9,0)</f>
        <v>20/8, p.Thới An Đông, Cần Thơ</v>
      </c>
      <c r="AD92" s="46" t="s">
        <v>524</v>
      </c>
      <c r="AE92" s="46"/>
      <c r="AF92" s="66"/>
      <c r="AG92" s="97" t="s">
        <v>156</v>
      </c>
      <c r="AH92" s="97"/>
      <c r="AI92" s="56" t="s">
        <v>518</v>
      </c>
      <c r="AJ92" s="36">
        <f t="shared" ca="1" si="9"/>
        <v>54</v>
      </c>
    </row>
    <row r="93" spans="1:36" s="36" customFormat="1">
      <c r="A93" s="25">
        <f>IF(C93=0,"",SUBTOTAL(3,C$5:C93))</f>
        <v>89</v>
      </c>
      <c r="B93" s="95">
        <v>4</v>
      </c>
      <c r="C93" s="95" t="s">
        <v>525</v>
      </c>
      <c r="D93" s="25" t="str">
        <f>VLOOKUP(C93,Sheet4!$A$1:$B$300,2,0)</f>
        <v>5496032624</v>
      </c>
      <c r="E93" s="96" t="s">
        <v>526</v>
      </c>
      <c r="F93" s="63" t="str">
        <f>VLOOKUP(D93,'BHXH 4-2026'!$D$11:$F$327,3,0)</f>
        <v>DN4925496032624</v>
      </c>
      <c r="G93" s="774">
        <f>VLOOKUP(C93,'chuyển xếp 2024'!$C$5:$W$328,17,0)</f>
        <v>7976000</v>
      </c>
      <c r="H93" s="774">
        <f>VLOOKUP(C93,'chuyển xếp 2024'!$C$5:$W$328,19,0)</f>
        <v>1892000</v>
      </c>
      <c r="I93" s="774">
        <f t="shared" si="5"/>
        <v>9868000</v>
      </c>
      <c r="J93" s="96" t="s">
        <v>32</v>
      </c>
      <c r="K93" s="63">
        <f t="shared" si="8"/>
        <v>1</v>
      </c>
      <c r="L93" s="63" t="s">
        <v>33</v>
      </c>
      <c r="M93" s="63" t="s">
        <v>34</v>
      </c>
      <c r="N93" s="96" t="s">
        <v>527</v>
      </c>
      <c r="O93" s="97" t="s">
        <v>513</v>
      </c>
      <c r="P93" s="106">
        <v>27885</v>
      </c>
      <c r="Q93" s="107">
        <v>34589</v>
      </c>
      <c r="R93" s="97" t="s">
        <v>36</v>
      </c>
      <c r="S93" s="56" t="s">
        <v>528</v>
      </c>
      <c r="T93" s="56" t="str">
        <f t="shared" ca="1" si="10"/>
        <v xml:space="preserve">31 NĂM 11 THÁNG 7 NGÀY </v>
      </c>
      <c r="U93" s="80" t="s">
        <v>529</v>
      </c>
      <c r="V93" s="80" t="str">
        <f>VLOOKUP(C93,Sheet5!$B$2:$G$253,6,0)</f>
        <v>036076021714</v>
      </c>
      <c r="W93" s="80" t="str">
        <f>VLOOKUP(C93,'Trang tính1'!$A$2:$N$281,5,0)</f>
        <v>036076021714</v>
      </c>
      <c r="X93" s="80" t="b">
        <f t="shared" si="7"/>
        <v>1</v>
      </c>
      <c r="Y93" s="75"/>
      <c r="Z93" s="75"/>
      <c r="AA93" s="46" t="s">
        <v>232</v>
      </c>
      <c r="AB93" s="108" t="s">
        <v>530</v>
      </c>
      <c r="AC93" s="108" t="str">
        <f>VLOOKUP(C93,'Trang tính1'!$A$2:$N$319,9,0)</f>
        <v>121/8/126 Nguyễn Thông, phường Bình Thuỷ, Thành phố Cần Thơ</v>
      </c>
      <c r="AD93" s="46" t="s">
        <v>531</v>
      </c>
      <c r="AE93" s="46"/>
      <c r="AF93" s="66"/>
      <c r="AG93" s="97" t="s">
        <v>156</v>
      </c>
      <c r="AH93" s="97" t="s">
        <v>1721</v>
      </c>
      <c r="AI93" s="56" t="s">
        <v>510</v>
      </c>
      <c r="AJ93" s="36">
        <f t="shared" ca="1" si="9"/>
        <v>50</v>
      </c>
    </row>
    <row r="94" spans="1:36" s="36" customFormat="1">
      <c r="A94" s="25">
        <f>IF(C94=0,"",SUBTOTAL(3,C$5:C94))</f>
        <v>90</v>
      </c>
      <c r="B94" s="95">
        <v>5</v>
      </c>
      <c r="C94" s="95" t="s">
        <v>532</v>
      </c>
      <c r="D94" s="25" t="str">
        <f>VLOOKUP(C94,Sheet4!$A$1:$B$300,2,0)</f>
        <v>5400002875</v>
      </c>
      <c r="E94" s="96" t="s">
        <v>533</v>
      </c>
      <c r="F94" s="63" t="str">
        <f>VLOOKUP(D94,'BHXH 4-2026'!$D$11:$F$327,3,0)</f>
        <v>DN4925400002875</v>
      </c>
      <c r="G94" s="774">
        <f>VLOOKUP(C94,'chuyển xếp 2024'!$C$5:$W$328,17,0)</f>
        <v>7454000</v>
      </c>
      <c r="H94" s="774">
        <f>VLOOKUP(C94,'chuyển xếp 2024'!$C$5:$W$328,19,0)</f>
        <v>0</v>
      </c>
      <c r="I94" s="774">
        <f t="shared" si="5"/>
        <v>7454000</v>
      </c>
      <c r="J94" s="96" t="s">
        <v>32</v>
      </c>
      <c r="K94" s="63">
        <f t="shared" si="8"/>
        <v>1</v>
      </c>
      <c r="L94" s="63" t="s">
        <v>33</v>
      </c>
      <c r="M94" s="63" t="s">
        <v>34</v>
      </c>
      <c r="N94" s="96"/>
      <c r="O94" s="97" t="s">
        <v>513</v>
      </c>
      <c r="P94" s="106">
        <v>26781</v>
      </c>
      <c r="Q94" s="107">
        <v>36161</v>
      </c>
      <c r="R94" s="97" t="s">
        <v>36</v>
      </c>
      <c r="S94" s="56" t="s">
        <v>534</v>
      </c>
      <c r="T94" s="56" t="str">
        <f t="shared" ca="1" si="10"/>
        <v xml:space="preserve">27 NĂM 7 THÁNG 18 NGÀY </v>
      </c>
      <c r="U94" s="80" t="s">
        <v>535</v>
      </c>
      <c r="V94" s="80" t="str">
        <f>VLOOKUP(C94,Sheet5!$B$2:$G$253,6,0)</f>
        <v>091073000022</v>
      </c>
      <c r="W94" s="80" t="str">
        <f>VLOOKUP(C94,'Trang tính1'!$A$2:$N$281,5,0)</f>
        <v>091073000022</v>
      </c>
      <c r="X94" s="80" t="b">
        <f t="shared" si="7"/>
        <v>1</v>
      </c>
      <c r="Y94" s="75"/>
      <c r="Z94" s="75"/>
      <c r="AA94" s="46" t="s">
        <v>232</v>
      </c>
      <c r="AB94" s="108" t="s">
        <v>536</v>
      </c>
      <c r="AC94" s="108" t="str">
        <f>VLOOKUP(C94,'Trang tính1'!$A$2:$N$319,9,0)</f>
        <v>D7 tổ 8, phường Thới An Đông, Cần Thơ</v>
      </c>
      <c r="AD94" s="46" t="s">
        <v>531</v>
      </c>
      <c r="AE94" s="46"/>
      <c r="AF94" s="66"/>
      <c r="AG94" s="97" t="s">
        <v>156</v>
      </c>
      <c r="AH94" s="97"/>
      <c r="AI94" s="56" t="s">
        <v>518</v>
      </c>
      <c r="AJ94" s="36">
        <f t="shared" ca="1" si="9"/>
        <v>53</v>
      </c>
    </row>
    <row r="95" spans="1:36" s="36" customFormat="1">
      <c r="A95" s="25">
        <f>IF(C95=0,"",SUBTOTAL(3,C$5:C95))</f>
        <v>91</v>
      </c>
      <c r="B95" s="95">
        <v>6</v>
      </c>
      <c r="C95" s="95" t="s">
        <v>537</v>
      </c>
      <c r="D95" s="25" t="str">
        <f>VLOOKUP(C95,Sheet4!$A$1:$B$300,2,0)</f>
        <v>5400002904</v>
      </c>
      <c r="E95" s="96" t="s">
        <v>538</v>
      </c>
      <c r="F95" s="63" t="str">
        <f>VLOOKUP(D95,'BHXH 4-2026'!$D$11:$F$327,3,0)</f>
        <v>DN4925400002904</v>
      </c>
      <c r="G95" s="774">
        <f>VLOOKUP(C95,'chuyển xếp 2024'!$C$5:$W$328,17,0)</f>
        <v>7454000</v>
      </c>
      <c r="H95" s="774">
        <f>VLOOKUP(C95,'chuyển xếp 2024'!$C$5:$W$328,19,0)</f>
        <v>1419000</v>
      </c>
      <c r="I95" s="774">
        <f t="shared" si="5"/>
        <v>8873000</v>
      </c>
      <c r="J95" s="96" t="s">
        <v>32</v>
      </c>
      <c r="K95" s="63">
        <f t="shared" si="8"/>
        <v>1</v>
      </c>
      <c r="L95" s="63" t="s">
        <v>33</v>
      </c>
      <c r="M95" s="63" t="s">
        <v>498</v>
      </c>
      <c r="N95" s="96" t="s">
        <v>2984</v>
      </c>
      <c r="O95" s="97" t="s">
        <v>513</v>
      </c>
      <c r="P95" s="106">
        <v>27251</v>
      </c>
      <c r="Q95" s="107">
        <v>36404</v>
      </c>
      <c r="R95" s="97" t="s">
        <v>36</v>
      </c>
      <c r="S95" s="56" t="s">
        <v>539</v>
      </c>
      <c r="T95" s="56" t="str">
        <f t="shared" ca="1" si="10"/>
        <v xml:space="preserve">26 NĂM 11 THÁNG 18 NGÀY </v>
      </c>
      <c r="U95" s="80" t="s">
        <v>540</v>
      </c>
      <c r="V95" s="80" t="str">
        <f>VLOOKUP(C95,Sheet5!$B$2:$G$253,6,0)</f>
        <v>040074000865</v>
      </c>
      <c r="W95" s="80" t="str">
        <f>VLOOKUP(C95,'Trang tính1'!$A$2:$N$281,5,0)</f>
        <v>040074000865</v>
      </c>
      <c r="X95" s="80" t="b">
        <f t="shared" si="7"/>
        <v>1</v>
      </c>
      <c r="Y95" s="75"/>
      <c r="Z95" s="75"/>
      <c r="AA95" s="46" t="s">
        <v>232</v>
      </c>
      <c r="AB95" s="108" t="s">
        <v>542</v>
      </c>
      <c r="AC95" s="108" t="str">
        <f>VLOOKUP(C95,'Trang tính1'!$A$2:$N$319,9,0)</f>
        <v>40/4 KV3 phường Thới An Đông</v>
      </c>
      <c r="AD95" s="46" t="s">
        <v>543</v>
      </c>
      <c r="AE95" s="46"/>
      <c r="AF95" s="66"/>
      <c r="AG95" s="97" t="s">
        <v>93</v>
      </c>
      <c r="AH95" s="97" t="s">
        <v>544</v>
      </c>
      <c r="AI95" s="56" t="s">
        <v>518</v>
      </c>
      <c r="AJ95" s="36">
        <f t="shared" ca="1" si="9"/>
        <v>52</v>
      </c>
    </row>
    <row r="96" spans="1:36" s="36" customFormat="1">
      <c r="A96" s="25">
        <f>IF(C96=0,"",SUBTOTAL(3,C$5:C96))</f>
        <v>92</v>
      </c>
      <c r="B96" s="95">
        <v>7</v>
      </c>
      <c r="C96" s="95" t="s">
        <v>545</v>
      </c>
      <c r="D96" s="25" t="str">
        <f>VLOOKUP(C96,Sheet4!$A$1:$B$300,2,0)</f>
        <v>6504006865</v>
      </c>
      <c r="E96" s="96" t="s">
        <v>546</v>
      </c>
      <c r="F96" s="63" t="str">
        <f>VLOOKUP(D96,'BHXH 4-2026'!$D$11:$F$327,3,0)</f>
        <v>DN4926504006865</v>
      </c>
      <c r="G96" s="774">
        <f>VLOOKUP(C96,'chuyển xếp 2024'!$C$5:$W$328,17,0)</f>
        <v>6966000</v>
      </c>
      <c r="H96" s="774">
        <f>VLOOKUP(C96,'chuyển xếp 2024'!$C$5:$W$328,19,0)</f>
        <v>1419000</v>
      </c>
      <c r="I96" s="774">
        <f t="shared" si="5"/>
        <v>8385000</v>
      </c>
      <c r="J96" s="96" t="s">
        <v>32</v>
      </c>
      <c r="K96" s="63">
        <f t="shared" si="8"/>
        <v>1</v>
      </c>
      <c r="L96" s="63" t="s">
        <v>33</v>
      </c>
      <c r="M96" s="63" t="s">
        <v>34</v>
      </c>
      <c r="N96" s="96" t="s">
        <v>2984</v>
      </c>
      <c r="O96" s="97" t="s">
        <v>513</v>
      </c>
      <c r="P96" s="106">
        <v>30177</v>
      </c>
      <c r="Q96" s="107">
        <v>37987</v>
      </c>
      <c r="R96" s="97" t="s">
        <v>36</v>
      </c>
      <c r="S96" s="56" t="s">
        <v>547</v>
      </c>
      <c r="T96" s="56" t="str">
        <f t="shared" ca="1" si="10"/>
        <v xml:space="preserve">22 NĂM 7 THÁNG 18 NGÀY </v>
      </c>
      <c r="U96" s="80" t="s">
        <v>548</v>
      </c>
      <c r="V96" s="80" t="str">
        <f>VLOOKUP(C96,Sheet5!$B$2:$G$253,6,0)</f>
        <v>092082005430</v>
      </c>
      <c r="W96" s="80" t="str">
        <f>VLOOKUP(C96,'Trang tính1'!$A$2:$N$281,5,0)</f>
        <v>09208005430</v>
      </c>
      <c r="X96" s="80" t="b">
        <f t="shared" si="7"/>
        <v>0</v>
      </c>
      <c r="Y96" s="75"/>
      <c r="Z96" s="75"/>
      <c r="AA96" s="46" t="s">
        <v>232</v>
      </c>
      <c r="AB96" s="108" t="s">
        <v>168</v>
      </c>
      <c r="AC96" s="108" t="str">
        <f>VLOOKUP(C96,'Trang tính1'!$A$2:$N$319,9,0)</f>
        <v>A7 tổ 8, phường Thới An Đông, Cần Thơ</v>
      </c>
      <c r="AD96" s="46" t="s">
        <v>531</v>
      </c>
      <c r="AE96" s="46"/>
      <c r="AF96" s="66"/>
      <c r="AG96" s="97" t="s">
        <v>50</v>
      </c>
      <c r="AH96" s="97" t="s">
        <v>549</v>
      </c>
      <c r="AI96" s="56" t="s">
        <v>518</v>
      </c>
      <c r="AJ96" s="36">
        <f t="shared" ca="1" si="9"/>
        <v>44</v>
      </c>
    </row>
    <row r="97" spans="1:93" s="36" customFormat="1">
      <c r="A97" s="25">
        <f>IF(C97=0,"",SUBTOTAL(3,C$5:C97))</f>
        <v>93</v>
      </c>
      <c r="B97" s="95">
        <v>8</v>
      </c>
      <c r="C97" s="95" t="s">
        <v>550</v>
      </c>
      <c r="D97" s="25" t="str">
        <f>VLOOKUP(C97,Sheet4!$A$1:$B$300,2,0)</f>
        <v>9208016258</v>
      </c>
      <c r="E97" s="96" t="s">
        <v>551</v>
      </c>
      <c r="F97" s="63" t="str">
        <f>VLOOKUP(D97,'BHXH 4-2026'!$D$11:$F$327,3,0)</f>
        <v>DN4929208016258</v>
      </c>
      <c r="G97" s="774">
        <f>VLOOKUP(C97,'chuyển xếp 2024'!$C$5:$W$328,17,0)</f>
        <v>6966000</v>
      </c>
      <c r="H97" s="774">
        <f>VLOOKUP(C97,'chuyển xếp 2024'!$C$5:$W$328,19,0)</f>
        <v>0</v>
      </c>
      <c r="I97" s="774">
        <f t="shared" si="5"/>
        <v>6966000</v>
      </c>
      <c r="J97" s="96" t="s">
        <v>32</v>
      </c>
      <c r="K97" s="63">
        <f t="shared" si="8"/>
        <v>1</v>
      </c>
      <c r="L97" s="63" t="s">
        <v>33</v>
      </c>
      <c r="M97" s="63" t="s">
        <v>34</v>
      </c>
      <c r="N97" s="96"/>
      <c r="O97" s="97" t="s">
        <v>513</v>
      </c>
      <c r="P97" s="106">
        <v>29575</v>
      </c>
      <c r="Q97" s="107">
        <v>39188</v>
      </c>
      <c r="R97" s="97" t="s">
        <v>36</v>
      </c>
      <c r="S97" s="56" t="s">
        <v>552</v>
      </c>
      <c r="T97" s="56" t="str">
        <f t="shared" ca="1" si="10"/>
        <v xml:space="preserve">19 NĂM 4 THÁNG 3 NGÀY </v>
      </c>
      <c r="U97" s="80" t="s">
        <v>553</v>
      </c>
      <c r="V97" s="80" t="str">
        <f>VLOOKUP(C97,Sheet5!$B$2:$G$253,6,0)</f>
        <v>042080000443</v>
      </c>
      <c r="W97" s="80" t="str">
        <f>VLOOKUP(C97,'Trang tính1'!$A$2:$N$281,5,0)</f>
        <v>042080000443</v>
      </c>
      <c r="X97" s="80" t="b">
        <f t="shared" si="7"/>
        <v>1</v>
      </c>
      <c r="Y97" s="75"/>
      <c r="Z97" s="75"/>
      <c r="AA97" s="46" t="s">
        <v>232</v>
      </c>
      <c r="AB97" s="108" t="s">
        <v>554</v>
      </c>
      <c r="AC97" s="108" t="str">
        <f>VLOOKUP(C97,'Trang tính1'!$A$2:$N$319,9,0)</f>
        <v>94/1 tổ 1, KV1, phường Thới An Đông, Cần Thơ</v>
      </c>
      <c r="AD97" s="46" t="s">
        <v>531</v>
      </c>
      <c r="AE97" s="46"/>
      <c r="AF97" s="66"/>
      <c r="AG97" s="97" t="s">
        <v>50</v>
      </c>
      <c r="AH97" s="97" t="s">
        <v>555</v>
      </c>
      <c r="AI97" s="56" t="s">
        <v>518</v>
      </c>
      <c r="AJ97" s="36">
        <f t="shared" ca="1" si="9"/>
        <v>45</v>
      </c>
    </row>
    <row r="98" spans="1:93" s="36" customFormat="1">
      <c r="A98" s="25">
        <f>IF(C98=0,"",SUBTOTAL(3,C$5:C98))</f>
        <v>94</v>
      </c>
      <c r="B98" s="95">
        <v>9</v>
      </c>
      <c r="C98" s="95" t="s">
        <v>562</v>
      </c>
      <c r="D98" s="25" t="str">
        <f>VLOOKUP(C98,Sheet4!$A$1:$B$300,2,0)</f>
        <v>9212008062</v>
      </c>
      <c r="E98" s="96" t="s">
        <v>563</v>
      </c>
      <c r="F98" s="63" t="str">
        <f>VLOOKUP(D98,'BHXH 4-2026'!$D$11:$F$327,3,0)</f>
        <v>DN4929212008062</v>
      </c>
      <c r="G98" s="774">
        <f>VLOOKUP(C98,'chuyển xếp 2024'!$C$5:$W$328,17,0)</f>
        <v>6510000</v>
      </c>
      <c r="H98" s="774">
        <f>VLOOKUP(C98,'chuyển xếp 2024'!$C$5:$W$328,19,0)</f>
        <v>0</v>
      </c>
      <c r="I98" s="774">
        <f t="shared" si="5"/>
        <v>6510000</v>
      </c>
      <c r="J98" s="96" t="s">
        <v>32</v>
      </c>
      <c r="K98" s="63">
        <f t="shared" si="8"/>
        <v>1</v>
      </c>
      <c r="L98" s="63" t="s">
        <v>33</v>
      </c>
      <c r="M98" s="63" t="s">
        <v>34</v>
      </c>
      <c r="N98" s="96"/>
      <c r="O98" s="97" t="s">
        <v>513</v>
      </c>
      <c r="P98" s="106">
        <v>28992</v>
      </c>
      <c r="Q98" s="107">
        <v>41092</v>
      </c>
      <c r="R98" s="97" t="s">
        <v>36</v>
      </c>
      <c r="S98" s="56" t="s">
        <v>564</v>
      </c>
      <c r="T98" s="56" t="str">
        <f t="shared" ca="1" si="10"/>
        <v xml:space="preserve">14 NĂM 1 THÁNG 17 NGÀY </v>
      </c>
      <c r="U98" s="80" t="s">
        <v>565</v>
      </c>
      <c r="V98" s="80" t="str">
        <f>VLOOKUP(C98,Sheet5!$B$2:$G$253,6,0)</f>
        <v>037079000810</v>
      </c>
      <c r="W98" s="80" t="str">
        <f>VLOOKUP(C98,'Trang tính1'!$A$2:$N$281,5,0)</f>
        <v>037079000810</v>
      </c>
      <c r="X98" s="80" t="b">
        <f t="shared" si="7"/>
        <v>1</v>
      </c>
      <c r="Y98" s="75"/>
      <c r="Z98" s="75"/>
      <c r="AA98" s="46" t="s">
        <v>232</v>
      </c>
      <c r="AB98" s="108" t="s">
        <v>566</v>
      </c>
      <c r="AC98" s="108" t="str">
        <f>VLOOKUP(C98,'Trang tính1'!$A$2:$N$319,9,0)</f>
        <v>12/4 Thới An Đông, Cần Thơ</v>
      </c>
      <c r="AD98" s="46" t="s">
        <v>567</v>
      </c>
      <c r="AE98" s="46"/>
      <c r="AF98" s="66"/>
      <c r="AG98" s="97" t="s">
        <v>156</v>
      </c>
      <c r="AH98" s="97"/>
      <c r="AI98" s="56" t="s">
        <v>518</v>
      </c>
      <c r="AJ98" s="36">
        <f t="shared" ca="1" si="9"/>
        <v>47</v>
      </c>
    </row>
    <row r="99" spans="1:93" s="36" customFormat="1">
      <c r="A99" s="25">
        <f>IF(C99=0,"",SUBTOTAL(3,C$5:C99))</f>
        <v>95</v>
      </c>
      <c r="B99" s="95">
        <v>10</v>
      </c>
      <c r="C99" s="95" t="s">
        <v>568</v>
      </c>
      <c r="D99" s="25" t="str">
        <f>VLOOKUP(C99,Sheet4!$A$1:$B$300,2,0)</f>
        <v>9213003751</v>
      </c>
      <c r="E99" s="96" t="s">
        <v>569</v>
      </c>
      <c r="F99" s="63" t="str">
        <f>VLOOKUP(D99,'BHXH 4-2026'!$D$11:$F$327,3,0)</f>
        <v>DN4929213003751</v>
      </c>
      <c r="G99" s="774">
        <f>VLOOKUP(C99,'chuyển xếp 2024'!$C$5:$W$328,17,0)</f>
        <v>6966000</v>
      </c>
      <c r="H99" s="774">
        <f>VLOOKUP(C99,'chuyển xếp 2024'!$C$5:$W$328,19,0)</f>
        <v>0</v>
      </c>
      <c r="I99" s="774">
        <f t="shared" si="5"/>
        <v>6966000</v>
      </c>
      <c r="J99" s="96" t="s">
        <v>32</v>
      </c>
      <c r="K99" s="63">
        <f t="shared" si="8"/>
        <v>1</v>
      </c>
      <c r="L99" s="63" t="s">
        <v>33</v>
      </c>
      <c r="M99" s="63" t="s">
        <v>34</v>
      </c>
      <c r="N99" s="96"/>
      <c r="O99" s="97" t="s">
        <v>513</v>
      </c>
      <c r="P99" s="106">
        <v>32311</v>
      </c>
      <c r="Q99" s="107">
        <v>41339</v>
      </c>
      <c r="R99" s="97" t="s">
        <v>36</v>
      </c>
      <c r="S99" s="56" t="s">
        <v>570</v>
      </c>
      <c r="T99" s="56" t="str">
        <f t="shared" ca="1" si="10"/>
        <v xml:space="preserve">13 NĂM 5 THÁNG 13 NGÀY </v>
      </c>
      <c r="U99" s="80" t="s">
        <v>571</v>
      </c>
      <c r="V99" s="80" t="str">
        <f>VLOOKUP(C99,Sheet5!$B$2:$G$253,6,0)</f>
        <v>092088014526</v>
      </c>
      <c r="W99" s="80" t="str">
        <f>VLOOKUP(C99,'Trang tính1'!$A$2:$N$281,5,0)</f>
        <v>092088014526</v>
      </c>
      <c r="X99" s="80" t="b">
        <f t="shared" si="7"/>
        <v>1</v>
      </c>
      <c r="Y99" s="75"/>
      <c r="Z99" s="75"/>
      <c r="AA99" s="46" t="s">
        <v>232</v>
      </c>
      <c r="AB99" s="108" t="s">
        <v>486</v>
      </c>
      <c r="AC99" s="108" t="str">
        <f>VLOOKUP(C99,'Trang tính1'!$A$2:$N$319,9,0)</f>
        <v>ấp Nhơn Lộc 2A, xã Phong Điền, Cần Thơ</v>
      </c>
      <c r="AD99" s="46" t="s">
        <v>572</v>
      </c>
      <c r="AE99" s="46"/>
      <c r="AF99" s="66"/>
      <c r="AG99" s="97" t="s">
        <v>182</v>
      </c>
      <c r="AH99" s="97" t="s">
        <v>573</v>
      </c>
      <c r="AI99" s="56" t="s">
        <v>518</v>
      </c>
      <c r="AJ99" s="36">
        <f t="shared" ca="1" si="9"/>
        <v>38</v>
      </c>
    </row>
    <row r="100" spans="1:93" s="36" customFormat="1">
      <c r="A100" s="25">
        <f>IF(C100=0,"",SUBTOTAL(3,C$5:C100))</f>
        <v>96</v>
      </c>
      <c r="B100" s="95">
        <v>11</v>
      </c>
      <c r="C100" s="95" t="s">
        <v>578</v>
      </c>
      <c r="D100" s="25" t="str">
        <f>VLOOKUP(C100,Sheet4!$A$1:$B$300,2,0)</f>
        <v>6506006806</v>
      </c>
      <c r="E100" s="96" t="s">
        <v>579</v>
      </c>
      <c r="F100" s="63" t="str">
        <f>VLOOKUP(D100,'BHXH 4-2026'!$D$11:$F$327,3,0)</f>
        <v>DN4926506006806</v>
      </c>
      <c r="G100" s="774">
        <f>VLOOKUP(C100,'chuyển xếp 2024'!$C$5:$W$328,17,0)</f>
        <v>6634000</v>
      </c>
      <c r="H100" s="774">
        <f>VLOOKUP(C100,'chuyển xếp 2024'!$C$5:$W$328,19,0)</f>
        <v>0</v>
      </c>
      <c r="I100" s="774">
        <f t="shared" si="5"/>
        <v>6634000</v>
      </c>
      <c r="J100" s="96" t="s">
        <v>32</v>
      </c>
      <c r="K100" s="63">
        <f t="shared" si="8"/>
        <v>1</v>
      </c>
      <c r="L100" s="63" t="s">
        <v>33</v>
      </c>
      <c r="M100" s="63" t="s">
        <v>34</v>
      </c>
      <c r="N100" s="96"/>
      <c r="O100" s="46" t="s">
        <v>506</v>
      </c>
      <c r="P100" s="106">
        <v>24326</v>
      </c>
      <c r="Q100" s="107">
        <v>38768</v>
      </c>
      <c r="R100" s="97" t="s">
        <v>36</v>
      </c>
      <c r="S100" s="56" t="s">
        <v>580</v>
      </c>
      <c r="T100" s="56" t="str">
        <f t="shared" ca="1" si="10"/>
        <v xml:space="preserve">20 NĂM 5 THÁNG 30 NGÀY </v>
      </c>
      <c r="U100" s="80" t="s">
        <v>581</v>
      </c>
      <c r="V100" s="80" t="str">
        <f>VLOOKUP(C100,Sheet5!$B$2:$G$253,6,0)</f>
        <v>036066001127</v>
      </c>
      <c r="W100" s="80" t="str">
        <f>VLOOKUP(C100,'Trang tính1'!$A$2:$N$281,5,0)</f>
        <v>036066001127</v>
      </c>
      <c r="X100" s="80" t="b">
        <f t="shared" si="7"/>
        <v>1</v>
      </c>
      <c r="Y100" s="75"/>
      <c r="Z100" s="75"/>
      <c r="AA100" s="46" t="s">
        <v>232</v>
      </c>
      <c r="AB100" s="108" t="s">
        <v>582</v>
      </c>
      <c r="AC100" s="108" t="str">
        <f>VLOOKUP(C100,'Trang tính1'!$A$2:$N$319,9,0)</f>
        <v>32/6 KV4, Thới An Đông, Cần Thơ</v>
      </c>
      <c r="AD100" s="46" t="s">
        <v>583</v>
      </c>
      <c r="AE100" s="46"/>
      <c r="AF100" s="66"/>
      <c r="AG100" s="97" t="s">
        <v>93</v>
      </c>
      <c r="AH100" s="97" t="s">
        <v>584</v>
      </c>
      <c r="AI100" s="56" t="s">
        <v>585</v>
      </c>
      <c r="AJ100" s="64">
        <f t="shared" ca="1" si="9"/>
        <v>60</v>
      </c>
      <c r="AL100" s="36" t="s">
        <v>2447</v>
      </c>
      <c r="AM100" s="36">
        <v>1</v>
      </c>
      <c r="AN100" s="36">
        <v>2</v>
      </c>
      <c r="AO100" s="36">
        <v>3</v>
      </c>
      <c r="AP100" s="36">
        <v>4</v>
      </c>
      <c r="AQ100" s="36">
        <v>5</v>
      </c>
      <c r="AR100" s="36">
        <v>6</v>
      </c>
      <c r="AS100" s="36">
        <v>7</v>
      </c>
      <c r="AT100" s="36">
        <v>8</v>
      </c>
      <c r="AU100" s="36">
        <v>9</v>
      </c>
      <c r="AV100" s="36">
        <v>10</v>
      </c>
      <c r="AW100" s="36">
        <v>11</v>
      </c>
      <c r="AX100" s="36">
        <v>12</v>
      </c>
      <c r="AY100" s="36">
        <v>13</v>
      </c>
      <c r="AZ100" s="36">
        <v>14</v>
      </c>
      <c r="BA100" s="36">
        <v>15</v>
      </c>
      <c r="BB100" s="36">
        <v>16</v>
      </c>
      <c r="BC100" s="36">
        <v>17</v>
      </c>
      <c r="BD100" s="36">
        <v>18</v>
      </c>
      <c r="BE100" s="36">
        <v>19</v>
      </c>
      <c r="BF100" s="36">
        <v>20</v>
      </c>
      <c r="BG100" s="36">
        <v>21</v>
      </c>
      <c r="BH100" s="36">
        <v>22</v>
      </c>
      <c r="BI100" s="36">
        <v>23</v>
      </c>
      <c r="BJ100" s="36">
        <v>24</v>
      </c>
      <c r="BK100" s="36">
        <v>25</v>
      </c>
      <c r="BL100" s="36">
        <v>26</v>
      </c>
      <c r="BM100" s="36">
        <v>27</v>
      </c>
      <c r="BN100" s="36">
        <v>28</v>
      </c>
      <c r="BO100" s="36">
        <v>29</v>
      </c>
      <c r="BP100" s="36">
        <v>30</v>
      </c>
      <c r="BQ100" s="36">
        <v>31</v>
      </c>
      <c r="BR100" s="36">
        <v>32</v>
      </c>
      <c r="BS100" s="36">
        <v>33</v>
      </c>
      <c r="BT100" s="36">
        <v>34</v>
      </c>
      <c r="BU100" s="36">
        <v>35</v>
      </c>
      <c r="BV100" s="36">
        <v>36</v>
      </c>
      <c r="BW100" s="36">
        <v>37</v>
      </c>
      <c r="BX100" s="36">
        <v>38</v>
      </c>
      <c r="BY100" s="36">
        <v>39</v>
      </c>
      <c r="BZ100" s="36">
        <v>40</v>
      </c>
      <c r="CA100" s="36">
        <v>41</v>
      </c>
      <c r="CB100" s="36">
        <v>42</v>
      </c>
      <c r="CC100" s="36">
        <v>43</v>
      </c>
      <c r="CD100" s="36">
        <v>44</v>
      </c>
      <c r="CE100" s="36">
        <v>45</v>
      </c>
      <c r="CF100" s="36">
        <v>46</v>
      </c>
      <c r="CG100" s="36">
        <v>47</v>
      </c>
      <c r="CH100" s="36">
        <v>48</v>
      </c>
      <c r="CI100" s="36">
        <v>49</v>
      </c>
      <c r="CJ100" s="36">
        <v>50</v>
      </c>
      <c r="CK100" s="36">
        <v>51</v>
      </c>
      <c r="CL100" s="36">
        <v>52</v>
      </c>
      <c r="CM100" s="36">
        <v>53</v>
      </c>
      <c r="CN100" s="36">
        <v>54</v>
      </c>
      <c r="CO100" s="36" t="s">
        <v>2448</v>
      </c>
    </row>
    <row r="101" spans="1:93" s="36" customFormat="1">
      <c r="A101" s="25">
        <f>IF(C101=0,"",SUBTOTAL(3,C$5:C101))</f>
        <v>97</v>
      </c>
      <c r="B101" s="95">
        <v>12</v>
      </c>
      <c r="C101" s="66" t="s">
        <v>586</v>
      </c>
      <c r="D101" s="25" t="str">
        <f>VLOOKUP(C101,Sheet4!$A$1:$B$300,2,0)</f>
        <v>9215006914</v>
      </c>
      <c r="E101" s="67" t="s">
        <v>587</v>
      </c>
      <c r="F101" s="63" t="str">
        <f>VLOOKUP(D101,'BHXH 4-2026'!$D$11:$F$327,3,0)</f>
        <v>DN4929215006914</v>
      </c>
      <c r="G101" s="774">
        <f>VLOOKUP(C101,'chuyển xếp 2024'!$C$5:$W$328,17,0)</f>
        <v>6200000</v>
      </c>
      <c r="H101" s="774">
        <f>VLOOKUP(C101,'chuyển xếp 2024'!$C$5:$W$328,19,0)</f>
        <v>0</v>
      </c>
      <c r="I101" s="774">
        <f t="shared" si="5"/>
        <v>6200000</v>
      </c>
      <c r="J101" s="96" t="s">
        <v>32</v>
      </c>
      <c r="K101" s="63">
        <f t="shared" si="8"/>
        <v>1</v>
      </c>
      <c r="L101" s="63" t="s">
        <v>33</v>
      </c>
      <c r="M101" s="63" t="s">
        <v>34</v>
      </c>
      <c r="N101" s="96"/>
      <c r="O101" s="46" t="s">
        <v>506</v>
      </c>
      <c r="P101" s="106">
        <v>32241</v>
      </c>
      <c r="Q101" s="107">
        <v>42125</v>
      </c>
      <c r="R101" s="97" t="s">
        <v>36</v>
      </c>
      <c r="S101" s="56" t="s">
        <v>588</v>
      </c>
      <c r="T101" s="56" t="str">
        <f t="shared" ca="1" si="10"/>
        <v xml:space="preserve">11 NĂM 3 THÁNG 18 NGÀY </v>
      </c>
      <c r="U101" s="80" t="s">
        <v>589</v>
      </c>
      <c r="V101" s="80" t="str">
        <f>VLOOKUP(C101,Sheet5!$B$2:$G$253,6,0)</f>
        <v>092088006085</v>
      </c>
      <c r="W101" s="80" t="str">
        <f>VLOOKUP(C101,'Trang tính1'!$A$2:$N$281,5,0)</f>
        <v>092088006085</v>
      </c>
      <c r="X101" s="80" t="b">
        <f t="shared" si="7"/>
        <v>1</v>
      </c>
      <c r="Y101" s="75"/>
      <c r="Z101" s="75"/>
      <c r="AA101" s="46" t="s">
        <v>232</v>
      </c>
      <c r="AB101" s="108" t="s">
        <v>168</v>
      </c>
      <c r="AC101" s="108" t="str">
        <f>VLOOKUP(C101,'Trang tính1'!$A$2:$N$319,9,0)</f>
        <v>93 tổ 3, KV Thới Bình, Thới An Đông, Cần Thơ</v>
      </c>
      <c r="AD101" s="46" t="s">
        <v>590</v>
      </c>
      <c r="AE101" s="46"/>
      <c r="AF101" s="66"/>
      <c r="AG101" s="97" t="s">
        <v>182</v>
      </c>
      <c r="AH101" s="97" t="s">
        <v>591</v>
      </c>
      <c r="AI101" s="56" t="s">
        <v>585</v>
      </c>
      <c r="AJ101" s="36">
        <f t="shared" ca="1" si="9"/>
        <v>38</v>
      </c>
    </row>
    <row r="102" spans="1:93" s="36" customFormat="1">
      <c r="A102" s="25">
        <f>IF(C102=0,"",SUBTOTAL(3,C$5:C102))</f>
        <v>98</v>
      </c>
      <c r="B102" s="95">
        <v>13</v>
      </c>
      <c r="C102" s="69" t="s">
        <v>592</v>
      </c>
      <c r="D102" s="25" t="str">
        <f>VLOOKUP(C102,Sheet4!$A$1:$B$300,2,0)</f>
        <v>9210016730</v>
      </c>
      <c r="E102" s="98" t="s">
        <v>593</v>
      </c>
      <c r="F102" s="63" t="str">
        <f>VLOOKUP(D102,'BHXH 4-2026'!$D$11:$F$327,3,0)</f>
        <v>DN4929210016730</v>
      </c>
      <c r="G102" s="774">
        <f>VLOOKUP(C102,'chuyển xếp 2024'!$C$5:$W$328,17,0)</f>
        <v>6084000</v>
      </c>
      <c r="H102" s="774">
        <f>VLOOKUP(C102,'chuyển xếp 2024'!$C$5:$W$328,19,0)</f>
        <v>0</v>
      </c>
      <c r="I102" s="774">
        <f t="shared" si="5"/>
        <v>6084000</v>
      </c>
      <c r="J102" s="67" t="s">
        <v>32</v>
      </c>
      <c r="K102" s="63">
        <f t="shared" si="8"/>
        <v>1</v>
      </c>
      <c r="L102" s="63" t="s">
        <v>33</v>
      </c>
      <c r="M102" s="63" t="s">
        <v>34</v>
      </c>
      <c r="N102" s="67"/>
      <c r="O102" s="46" t="s">
        <v>506</v>
      </c>
      <c r="P102" s="106">
        <v>29063</v>
      </c>
      <c r="Q102" s="107">
        <v>40427</v>
      </c>
      <c r="R102" s="67" t="s">
        <v>36</v>
      </c>
      <c r="S102" s="56" t="s">
        <v>595</v>
      </c>
      <c r="T102" s="56" t="str">
        <f t="shared" ca="1" si="10"/>
        <v xml:space="preserve">15 NĂM 11 THÁNG 13 NGÀY </v>
      </c>
      <c r="U102" s="80" t="s">
        <v>596</v>
      </c>
      <c r="V102" s="80" t="str">
        <f>VLOOKUP(C102,Sheet5!$B$2:$G$253,6,0)</f>
        <v>092079008699</v>
      </c>
      <c r="W102" s="80" t="str">
        <f>VLOOKUP(C102,'Trang tính1'!$A$2:$N$281,5,0)</f>
        <v>092079008699</v>
      </c>
      <c r="X102" s="80" t="b">
        <f t="shared" si="7"/>
        <v>1</v>
      </c>
      <c r="Y102" s="75"/>
      <c r="Z102" s="75"/>
      <c r="AA102" s="46" t="s">
        <v>232</v>
      </c>
      <c r="AB102" s="108" t="s">
        <v>597</v>
      </c>
      <c r="AC102" s="108" t="str">
        <f>VLOOKUP(C102,'Trang tính1'!$A$2:$N$319,9,0)</f>
        <v>KV Thới Hòa, P Ô Môn</v>
      </c>
      <c r="AD102" s="46" t="s">
        <v>598</v>
      </c>
      <c r="AE102" s="46"/>
      <c r="AF102" s="66"/>
      <c r="AG102" s="46" t="s">
        <v>156</v>
      </c>
      <c r="AH102" s="46"/>
      <c r="AI102" s="56" t="s">
        <v>518</v>
      </c>
      <c r="AJ102" s="36">
        <f t="shared" ca="1" si="9"/>
        <v>47</v>
      </c>
    </row>
    <row r="103" spans="1:93" s="36" customFormat="1">
      <c r="A103" s="25">
        <f>IF(C103=0,"",SUBTOTAL(3,C$5:C103))</f>
        <v>99</v>
      </c>
      <c r="B103" s="95">
        <v>14</v>
      </c>
      <c r="C103" s="66" t="s">
        <v>599</v>
      </c>
      <c r="D103" s="25" t="str">
        <f>VLOOKUP(C103,Sheet4!$A$1:$B$300,2,0)</f>
        <v>9210016716</v>
      </c>
      <c r="E103" s="67" t="s">
        <v>600</v>
      </c>
      <c r="F103" s="63" t="str">
        <f>VLOOKUP(D103,'BHXH 4-2026'!$D$11:$F$327,3,0)</f>
        <v>DN4929210016716</v>
      </c>
      <c r="G103" s="774">
        <f>VLOOKUP(C103,'chuyển xếp 2024'!$C$5:$W$328,17,0)</f>
        <v>6084000</v>
      </c>
      <c r="H103" s="774">
        <f>VLOOKUP(C103,'chuyển xếp 2024'!$C$5:$W$328,19,0)</f>
        <v>0</v>
      </c>
      <c r="I103" s="774">
        <f t="shared" si="5"/>
        <v>6084000</v>
      </c>
      <c r="J103" s="67" t="s">
        <v>32</v>
      </c>
      <c r="K103" s="63">
        <f t="shared" si="8"/>
        <v>1</v>
      </c>
      <c r="L103" s="63" t="s">
        <v>33</v>
      </c>
      <c r="M103" s="63" t="s">
        <v>34</v>
      </c>
      <c r="N103" s="67"/>
      <c r="O103" s="46" t="s">
        <v>506</v>
      </c>
      <c r="P103" s="107">
        <v>29305</v>
      </c>
      <c r="Q103" s="75">
        <v>43817</v>
      </c>
      <c r="R103" s="67" t="s">
        <v>36</v>
      </c>
      <c r="S103" s="67" t="s">
        <v>601</v>
      </c>
      <c r="T103" s="56" t="str">
        <f t="shared" ca="1" si="10"/>
        <v xml:space="preserve">6 NĂM 8 THÁNG 1 NGÀY </v>
      </c>
      <c r="U103" s="80" t="s">
        <v>602</v>
      </c>
      <c r="V103" s="80" t="str">
        <f>VLOOKUP(C103,Sheet5!$B$2:$G$253,6,0)</f>
        <v>092080005871</v>
      </c>
      <c r="W103" s="80" t="str">
        <f>VLOOKUP(C103,'Trang tính1'!$A$2:$N$281,5,0)</f>
        <v>092080005871</v>
      </c>
      <c r="X103" s="80" t="b">
        <f t="shared" si="7"/>
        <v>1</v>
      </c>
      <c r="Y103" s="75"/>
      <c r="Z103" s="75"/>
      <c r="AA103" s="46" t="s">
        <v>232</v>
      </c>
      <c r="AB103" s="108" t="s">
        <v>92</v>
      </c>
      <c r="AC103" s="108" t="str">
        <f>VLOOKUP(C103,'Trang tính1'!$A$2:$N$319,9,0)</f>
        <v>KV Tân Bình, Phước Thới, Cần thơ</v>
      </c>
      <c r="AD103" s="46" t="s">
        <v>603</v>
      </c>
      <c r="AE103" s="46"/>
      <c r="AF103" s="66"/>
      <c r="AG103" s="46" t="s">
        <v>156</v>
      </c>
      <c r="AH103" s="46"/>
      <c r="AI103" s="56" t="s">
        <v>518</v>
      </c>
      <c r="AJ103" s="36">
        <f t="shared" ca="1" si="9"/>
        <v>46</v>
      </c>
    </row>
    <row r="104" spans="1:93" s="36" customFormat="1">
      <c r="A104" s="25">
        <f>IF(C104=0,"",SUBTOTAL(3,C$5:C104))</f>
        <v>100</v>
      </c>
      <c r="B104" s="95">
        <v>15</v>
      </c>
      <c r="C104" s="66" t="s">
        <v>604</v>
      </c>
      <c r="D104" s="25" t="str">
        <f>VLOOKUP(C104,Sheet4!$A$1:$B$300,2,0)</f>
        <v>9212001006</v>
      </c>
      <c r="E104" s="67" t="s">
        <v>605</v>
      </c>
      <c r="F104" s="63" t="str">
        <f>VLOOKUP(D104,'BHXH 4-2026'!$D$11:$F$327,3,0)</f>
        <v>DN4929212001006</v>
      </c>
      <c r="G104" s="774">
        <f>VLOOKUP(C104,'chuyển xếp 2024'!$C$5:$W$328,17,0)</f>
        <v>5415000</v>
      </c>
      <c r="H104" s="774">
        <f>VLOOKUP(C104,'chuyển xếp 2024'!$C$5:$W$328,19,0)</f>
        <v>0</v>
      </c>
      <c r="I104" s="774">
        <f t="shared" si="5"/>
        <v>5415000</v>
      </c>
      <c r="J104" s="67" t="s">
        <v>32</v>
      </c>
      <c r="K104" s="63">
        <f t="shared" si="8"/>
        <v>1</v>
      </c>
      <c r="L104" s="63" t="s">
        <v>33</v>
      </c>
      <c r="M104" s="63" t="s">
        <v>34</v>
      </c>
      <c r="N104" s="67"/>
      <c r="O104" s="46" t="s">
        <v>506</v>
      </c>
      <c r="P104" s="106">
        <v>32771</v>
      </c>
      <c r="Q104" s="75">
        <v>43817</v>
      </c>
      <c r="R104" s="67" t="s">
        <v>36</v>
      </c>
      <c r="S104" s="67" t="s">
        <v>606</v>
      </c>
      <c r="T104" s="56" t="str">
        <f t="shared" ca="1" si="10"/>
        <v xml:space="preserve">6 NĂM 8 THÁNG 1 NGÀY </v>
      </c>
      <c r="U104" s="80" t="s">
        <v>607</v>
      </c>
      <c r="V104" s="80" t="str">
        <f>VLOOKUP(C104,Sheet5!$B$2:$G$253,6,0)</f>
        <v>092089006543</v>
      </c>
      <c r="W104" s="80" t="str">
        <f>VLOOKUP(C104,'Trang tính1'!$A$2:$N$281,5,0)</f>
        <v>092089006543</v>
      </c>
      <c r="X104" s="80" t="b">
        <f t="shared" si="7"/>
        <v>1</v>
      </c>
      <c r="Y104" s="75"/>
      <c r="Z104" s="75"/>
      <c r="AA104" s="46" t="s">
        <v>232</v>
      </c>
      <c r="AB104" s="108" t="s">
        <v>92</v>
      </c>
      <c r="AC104" s="108" t="str">
        <f>VLOOKUP(C104,'Trang tính1'!$A$2:$N$319,9,0)</f>
        <v>Bình Thuận, Phước Thới, Cần Thơ</v>
      </c>
      <c r="AD104" s="46" t="s">
        <v>608</v>
      </c>
      <c r="AE104" s="46"/>
      <c r="AF104" s="66"/>
      <c r="AG104" s="46" t="s">
        <v>156</v>
      </c>
      <c r="AH104" s="46"/>
      <c r="AI104" s="56" t="s">
        <v>518</v>
      </c>
      <c r="AJ104" s="36">
        <f t="shared" ca="1" si="9"/>
        <v>36</v>
      </c>
    </row>
    <row r="105" spans="1:93" s="36" customFormat="1">
      <c r="A105" s="25">
        <f>IF(C105=0,"",SUBTOTAL(3,C$5:C105))</f>
        <v>101</v>
      </c>
      <c r="B105" s="95">
        <v>16</v>
      </c>
      <c r="C105" s="66" t="s">
        <v>609</v>
      </c>
      <c r="D105" s="25" t="str">
        <f>VLOOKUP(C105,Sheet4!$A$1:$B$300,2,0)</f>
        <v>7515142557</v>
      </c>
      <c r="E105" s="67" t="s">
        <v>610</v>
      </c>
      <c r="F105" s="63" t="str">
        <f>VLOOKUP(D105,'BHXH 4-2026'!$D$11:$F$327,3,0)</f>
        <v>DN4927515142557</v>
      </c>
      <c r="G105" s="774">
        <f>VLOOKUP(C105,'chuyển xếp 2024'!$C$5:$W$328,17,0)</f>
        <v>5686000</v>
      </c>
      <c r="H105" s="774">
        <f>VLOOKUP(C105,'chuyển xếp 2024'!$C$5:$W$328,19,0)</f>
        <v>0</v>
      </c>
      <c r="I105" s="774">
        <f t="shared" si="5"/>
        <v>5686000</v>
      </c>
      <c r="J105" s="67" t="s">
        <v>32</v>
      </c>
      <c r="K105" s="63">
        <f t="shared" si="8"/>
        <v>1</v>
      </c>
      <c r="L105" s="63" t="s">
        <v>33</v>
      </c>
      <c r="M105" s="63" t="s">
        <v>34</v>
      </c>
      <c r="N105" s="67"/>
      <c r="O105" s="46" t="s">
        <v>513</v>
      </c>
      <c r="P105" s="106">
        <v>35280</v>
      </c>
      <c r="Q105" s="75">
        <v>44768</v>
      </c>
      <c r="R105" s="67" t="s">
        <v>36</v>
      </c>
      <c r="S105" s="67" t="s">
        <v>611</v>
      </c>
      <c r="T105" s="56" t="str">
        <f t="shared" ca="1" si="10"/>
        <v xml:space="preserve">4 NĂM 0 THÁNG 24 NGÀY </v>
      </c>
      <c r="U105" s="74" t="s">
        <v>612</v>
      </c>
      <c r="V105" s="80" t="str">
        <f>VLOOKUP(C105,Sheet5!$B$2:$G$253,6,0)</f>
        <v>089096010155</v>
      </c>
      <c r="W105" s="80" t="str">
        <f>VLOOKUP(C105,'Trang tính1'!$A$2:$N$281,5,0)</f>
        <v>089096010155</v>
      </c>
      <c r="X105" s="80" t="b">
        <f t="shared" si="7"/>
        <v>1</v>
      </c>
      <c r="Y105" s="75">
        <v>42972</v>
      </c>
      <c r="Z105" s="75"/>
      <c r="AA105" s="46" t="s">
        <v>232</v>
      </c>
      <c r="AB105" s="108" t="s">
        <v>613</v>
      </c>
      <c r="AC105" s="108" t="str">
        <f>VLOOKUP(C105,'Trang tính1'!$A$2:$N$319,9,0)</f>
        <v>KV Trường Trung, Phước Thới, Cần thơ</v>
      </c>
      <c r="AD105" s="46" t="s">
        <v>614</v>
      </c>
      <c r="AE105" s="46"/>
      <c r="AF105" s="66" t="s">
        <v>615</v>
      </c>
      <c r="AG105" s="46" t="s">
        <v>156</v>
      </c>
      <c r="AH105" s="46"/>
      <c r="AI105" s="56" t="s">
        <v>518</v>
      </c>
      <c r="AJ105" s="36">
        <f t="shared" ca="1" si="9"/>
        <v>30</v>
      </c>
    </row>
    <row r="106" spans="1:93" s="36" customFormat="1">
      <c r="A106" s="25">
        <f>IF(C106=0,"",SUBTOTAL(3,C$5:C106))</f>
        <v>102</v>
      </c>
      <c r="B106" s="95">
        <v>17</v>
      </c>
      <c r="C106" s="66" t="s">
        <v>1925</v>
      </c>
      <c r="D106" s="25" t="str">
        <f>VLOOKUP(C106,Sheet4!$A$1:$B$300,2,0)</f>
        <v>9321867019</v>
      </c>
      <c r="E106" s="67" t="s">
        <v>1865</v>
      </c>
      <c r="F106" s="63" t="str">
        <f>VLOOKUP(D106,'BHXH 4-2026'!$D$11:$F$327,3,0)</f>
        <v>DN4929321867019</v>
      </c>
      <c r="G106" s="774">
        <f>VLOOKUP(C106,'chuyển xếp 2024'!$C$5:$W$328,17,0)</f>
        <v>5061000</v>
      </c>
      <c r="H106" s="774">
        <f>VLOOKUP(C106,'chuyển xếp 2024'!$C$5:$W$328,19,0)</f>
        <v>0</v>
      </c>
      <c r="I106" s="774">
        <f t="shared" si="5"/>
        <v>5061000</v>
      </c>
      <c r="J106" s="67" t="s">
        <v>32</v>
      </c>
      <c r="K106" s="63">
        <f t="shared" si="8"/>
        <v>1</v>
      </c>
      <c r="L106" s="63" t="s">
        <v>33</v>
      </c>
      <c r="M106" s="63" t="s">
        <v>34</v>
      </c>
      <c r="N106" s="67"/>
      <c r="O106" s="46" t="s">
        <v>513</v>
      </c>
      <c r="P106" s="106">
        <v>35677</v>
      </c>
      <c r="Q106" s="75">
        <v>45170</v>
      </c>
      <c r="R106" s="67" t="s">
        <v>36</v>
      </c>
      <c r="S106" s="56" t="s">
        <v>1980</v>
      </c>
      <c r="T106" s="56" t="str">
        <f t="shared" ca="1" si="10"/>
        <v xml:space="preserve">2 NĂM 11 THÁNG 18 NGÀY </v>
      </c>
      <c r="U106" s="74" t="s">
        <v>1866</v>
      </c>
      <c r="V106" s="80" t="s">
        <v>1866</v>
      </c>
      <c r="W106" s="80" t="str">
        <f>VLOOKUP(C106,'Trang tính1'!$A$2:$N$281,5,0)</f>
        <v>093097002445</v>
      </c>
      <c r="X106" s="80" t="b">
        <f t="shared" si="7"/>
        <v>1</v>
      </c>
      <c r="Y106" s="75">
        <v>44847</v>
      </c>
      <c r="Z106" s="75"/>
      <c r="AA106" s="46" t="s">
        <v>232</v>
      </c>
      <c r="AB106" s="108" t="s">
        <v>1867</v>
      </c>
      <c r="AC106" s="108" t="str">
        <f>VLOOKUP(C106,'Trang tính1'!$A$2:$N$319,9,0)</f>
        <v>366 KV Yên Trung, phường Cái Răng, Cần Thơ</v>
      </c>
      <c r="AD106" s="46" t="s">
        <v>1868</v>
      </c>
      <c r="AE106" s="46"/>
      <c r="AF106" s="66"/>
      <c r="AG106" s="46" t="s">
        <v>93</v>
      </c>
      <c r="AH106" s="46"/>
      <c r="AI106" s="56" t="s">
        <v>518</v>
      </c>
      <c r="AJ106" s="36">
        <f t="shared" ca="1" si="9"/>
        <v>28</v>
      </c>
    </row>
    <row r="107" spans="1:93" s="36" customFormat="1">
      <c r="A107" s="25">
        <f>IF(C107=0,"",SUBTOTAL(3,C$5:C107))</f>
        <v>103</v>
      </c>
      <c r="B107" s="95">
        <v>18</v>
      </c>
      <c r="C107" s="66" t="s">
        <v>1926</v>
      </c>
      <c r="D107" s="25" t="str">
        <f>VLOOKUP(C107,Sheet4!$A$1:$B$300,2,0)</f>
        <v>9222360426</v>
      </c>
      <c r="E107" s="67" t="s">
        <v>1869</v>
      </c>
      <c r="F107" s="63" t="str">
        <f>VLOOKUP(D107,'BHXH 4-2026'!$D$11:$F$327,3,0)</f>
        <v>DN4929222360426</v>
      </c>
      <c r="G107" s="774">
        <f>VLOOKUP(C107,'chuyển xếp 2024'!$C$5:$W$328,17,0)</f>
        <v>5314000</v>
      </c>
      <c r="H107" s="774">
        <f>VLOOKUP(C107,'chuyển xếp 2024'!$C$5:$W$328,19,0)</f>
        <v>0</v>
      </c>
      <c r="I107" s="774">
        <f t="shared" si="5"/>
        <v>5314000</v>
      </c>
      <c r="J107" s="67" t="s">
        <v>32</v>
      </c>
      <c r="K107" s="63">
        <f t="shared" si="8"/>
        <v>1</v>
      </c>
      <c r="L107" s="63" t="s">
        <v>33</v>
      </c>
      <c r="M107" s="63" t="s">
        <v>34</v>
      </c>
      <c r="N107" s="67"/>
      <c r="O107" s="46" t="s">
        <v>513</v>
      </c>
      <c r="P107" s="106">
        <v>28126</v>
      </c>
      <c r="Q107" s="75">
        <v>45170</v>
      </c>
      <c r="R107" s="67" t="s">
        <v>36</v>
      </c>
      <c r="S107" s="56" t="s">
        <v>1981</v>
      </c>
      <c r="T107" s="56" t="str">
        <f t="shared" ca="1" si="10"/>
        <v xml:space="preserve">2 NĂM 11 THÁNG 18 NGÀY </v>
      </c>
      <c r="U107" s="523" t="s">
        <v>1870</v>
      </c>
      <c r="V107" s="80" t="s">
        <v>1870</v>
      </c>
      <c r="W107" s="80" t="str">
        <f>VLOOKUP(C107,'Trang tính1'!$A$2:$N$281,5,0)</f>
        <v>092077006051</v>
      </c>
      <c r="X107" s="80" t="b">
        <f t="shared" si="7"/>
        <v>1</v>
      </c>
      <c r="Y107" s="75">
        <v>44941</v>
      </c>
      <c r="Z107" s="75"/>
      <c r="AA107" s="46" t="s">
        <v>232</v>
      </c>
      <c r="AB107" s="108" t="s">
        <v>745</v>
      </c>
      <c r="AC107" s="108" t="str">
        <f>VLOOKUP(C107,'Trang tính1'!$A$2:$N$319,9,0)</f>
        <v>KV Thới Thuận, Phước Thới, Cần Thơ</v>
      </c>
      <c r="AD107" s="108" t="s">
        <v>1210</v>
      </c>
      <c r="AE107" s="46"/>
      <c r="AF107" s="66"/>
      <c r="AG107" s="46" t="s">
        <v>93</v>
      </c>
      <c r="AH107" s="46"/>
      <c r="AI107" s="56" t="s">
        <v>518</v>
      </c>
      <c r="AJ107" s="36">
        <f t="shared" ca="1" si="9"/>
        <v>49</v>
      </c>
    </row>
    <row r="108" spans="1:93" s="36" customFormat="1">
      <c r="A108" s="25">
        <f>IF(C108=0,"",SUBTOTAL(3,C$5:C108))</f>
        <v>104</v>
      </c>
      <c r="B108" s="95">
        <v>19</v>
      </c>
      <c r="C108" s="66" t="s">
        <v>1927</v>
      </c>
      <c r="D108" s="25" t="str">
        <f>VLOOKUP(C108,Sheet4!$A$1:$B$300,2,0)</f>
        <v>9208005476</v>
      </c>
      <c r="E108" s="67" t="s">
        <v>1597</v>
      </c>
      <c r="F108" s="63" t="str">
        <f>VLOOKUP(D108,'BHXH 4-2026'!$D$11:$F$327,3,0)</f>
        <v>DN4929208005476</v>
      </c>
      <c r="G108" s="774">
        <f>VLOOKUP(C108,'chuyển xếp 2024'!$C$5:$W$328,17,0)</f>
        <v>5314000</v>
      </c>
      <c r="H108" s="774">
        <f>VLOOKUP(C108,'chuyển xếp 2024'!$C$5:$W$328,19,0)</f>
        <v>0</v>
      </c>
      <c r="I108" s="774">
        <f t="shared" si="5"/>
        <v>5314000</v>
      </c>
      <c r="J108" s="67" t="s">
        <v>32</v>
      </c>
      <c r="K108" s="63">
        <f t="shared" si="8"/>
        <v>1</v>
      </c>
      <c r="L108" s="63" t="s">
        <v>33</v>
      </c>
      <c r="M108" s="63" t="s">
        <v>34</v>
      </c>
      <c r="N108" s="67"/>
      <c r="O108" s="46" t="s">
        <v>513</v>
      </c>
      <c r="P108" s="106">
        <v>31581</v>
      </c>
      <c r="Q108" s="75">
        <v>45170</v>
      </c>
      <c r="R108" s="67" t="s">
        <v>36</v>
      </c>
      <c r="S108" s="56" t="s">
        <v>1979</v>
      </c>
      <c r="T108" s="56" t="str">
        <f t="shared" ca="1" si="10"/>
        <v xml:space="preserve">2 NĂM 11 THÁNG 18 NGÀY </v>
      </c>
      <c r="U108" s="74" t="s">
        <v>1871</v>
      </c>
      <c r="V108" s="80" t="s">
        <v>1871</v>
      </c>
      <c r="W108" s="80" t="str">
        <f>VLOOKUP(C108,'Trang tính1'!$A$2:$N$281,5,0)</f>
        <v>092086005911</v>
      </c>
      <c r="X108" s="80" t="b">
        <f t="shared" si="7"/>
        <v>1</v>
      </c>
      <c r="Y108" s="75">
        <v>44345</v>
      </c>
      <c r="Z108" s="75"/>
      <c r="AA108" s="46" t="s">
        <v>232</v>
      </c>
      <c r="AB108" s="108" t="s">
        <v>745</v>
      </c>
      <c r="AC108" s="108" t="str">
        <f>VLOOKUP(C108,'Trang tính1'!$A$2:$N$319,9,0)</f>
        <v>KV Thới Ngươn A, Phước Thới, Cần Thơ</v>
      </c>
      <c r="AD108" s="108" t="s">
        <v>1011</v>
      </c>
      <c r="AE108" s="46"/>
      <c r="AF108" s="66"/>
      <c r="AG108" s="46" t="s">
        <v>93</v>
      </c>
      <c r="AH108" s="46"/>
      <c r="AI108" s="56" t="s">
        <v>518</v>
      </c>
      <c r="AJ108" s="36">
        <f t="shared" ca="1" si="9"/>
        <v>40</v>
      </c>
    </row>
    <row r="109" spans="1:93" s="36" customFormat="1">
      <c r="A109" s="25">
        <f>IF(C109=0,"",SUBTOTAL(3,C$5:C109))</f>
        <v>105</v>
      </c>
      <c r="B109" s="95">
        <v>20</v>
      </c>
      <c r="C109" s="66" t="s">
        <v>2290</v>
      </c>
      <c r="D109" s="25" t="str">
        <f>VLOOKUP(C109,Sheet4!$A$1:$B$300,2,0)</f>
        <v>9223148427</v>
      </c>
      <c r="E109" s="67" t="s">
        <v>2291</v>
      </c>
      <c r="F109" s="63" t="str">
        <f>VLOOKUP(D109,'BHXH 4-2026'!$D$11:$F$327,3,0)</f>
        <v>DN4929223148427</v>
      </c>
      <c r="G109" s="774">
        <f>VLOOKUP(C109,'chuyển xếp 2024'!$C$5:$W$328,17,0)</f>
        <v>5314000</v>
      </c>
      <c r="H109" s="774">
        <f>VLOOKUP(C109,'chuyển xếp 2024'!$C$5:$W$328,19,0)</f>
        <v>0</v>
      </c>
      <c r="I109" s="774">
        <f t="shared" si="5"/>
        <v>5314000</v>
      </c>
      <c r="J109" s="67" t="s">
        <v>32</v>
      </c>
      <c r="K109" s="63">
        <f t="shared" si="8"/>
        <v>1</v>
      </c>
      <c r="L109" s="63" t="s">
        <v>33</v>
      </c>
      <c r="M109" s="63" t="s">
        <v>34</v>
      </c>
      <c r="N109" s="67"/>
      <c r="O109" s="46" t="s">
        <v>513</v>
      </c>
      <c r="P109" s="106">
        <v>31397</v>
      </c>
      <c r="Q109" s="75">
        <v>45261</v>
      </c>
      <c r="R109" s="67" t="s">
        <v>36</v>
      </c>
      <c r="S109" s="56" t="s">
        <v>2292</v>
      </c>
      <c r="T109" s="56" t="str">
        <f t="shared" ca="1" si="10"/>
        <v xml:space="preserve">2 NĂM 8 THÁNG 18 NGÀY </v>
      </c>
      <c r="U109" s="523" t="s">
        <v>2293</v>
      </c>
      <c r="V109" s="80" t="s">
        <v>2293</v>
      </c>
      <c r="W109" s="80" t="str">
        <f>VLOOKUP(C109,'Trang tính1'!$A$2:$N$281,5,0)</f>
        <v>087085018724</v>
      </c>
      <c r="X109" s="80" t="b">
        <f t="shared" si="7"/>
        <v>1</v>
      </c>
      <c r="Y109" s="75">
        <v>44853</v>
      </c>
      <c r="Z109" s="75"/>
      <c r="AA109" s="46" t="s">
        <v>232</v>
      </c>
      <c r="AB109" s="108" t="s">
        <v>2294</v>
      </c>
      <c r="AC109" s="108" t="str">
        <f>VLOOKUP(C109,'Trang tính1'!$A$2:$N$319,9,0)</f>
        <v>ấp Long Hậu, xã Long Khánh A, Hồng Ngự, Đồng Tháp</v>
      </c>
      <c r="AD109" s="108" t="s">
        <v>2294</v>
      </c>
      <c r="AE109" s="46"/>
      <c r="AF109" s="66"/>
      <c r="AG109" s="46" t="s">
        <v>93</v>
      </c>
      <c r="AH109" s="46"/>
      <c r="AI109" s="56" t="s">
        <v>518</v>
      </c>
      <c r="AJ109" s="36">
        <f t="shared" ca="1" si="9"/>
        <v>40</v>
      </c>
    </row>
    <row r="110" spans="1:93" s="36" customFormat="1">
      <c r="A110" s="25">
        <f>IF(C110=0,"",SUBTOTAL(3,C$5:C110))</f>
        <v>106</v>
      </c>
      <c r="B110" s="95">
        <v>21</v>
      </c>
      <c r="C110" s="66" t="s">
        <v>2708</v>
      </c>
      <c r="D110" s="25" t="s">
        <v>2882</v>
      </c>
      <c r="E110" s="67" t="s">
        <v>2702</v>
      </c>
      <c r="F110" s="63" t="str">
        <f>VLOOKUP(D110,'BHXH 4-2026'!$D$11:$F$327,3,0)</f>
        <v>DN4929210017919</v>
      </c>
      <c r="G110" s="774">
        <f>VLOOKUP(C110,'chuyển xếp 2024'!$C$5:$W$328,17,0)</f>
        <v>5061000</v>
      </c>
      <c r="H110" s="774"/>
      <c r="I110" s="774">
        <f t="shared" si="5"/>
        <v>5061000</v>
      </c>
      <c r="J110" s="67" t="s">
        <v>32</v>
      </c>
      <c r="K110" s="63">
        <f t="shared" si="8"/>
        <v>1</v>
      </c>
      <c r="L110" s="63" t="s">
        <v>33</v>
      </c>
      <c r="M110" s="63" t="s">
        <v>34</v>
      </c>
      <c r="N110" s="67"/>
      <c r="O110" s="46" t="s">
        <v>513</v>
      </c>
      <c r="P110" s="106">
        <v>31271</v>
      </c>
      <c r="Q110" s="75">
        <v>45632</v>
      </c>
      <c r="R110" s="67" t="s">
        <v>36</v>
      </c>
      <c r="S110" s="56" t="s">
        <v>2709</v>
      </c>
      <c r="T110" s="56" t="str">
        <f t="shared" ca="1" si="10"/>
        <v xml:space="preserve">1 NĂM 8 THÁNG 13 NGÀY </v>
      </c>
      <c r="U110" s="74" t="s">
        <v>2710</v>
      </c>
      <c r="V110" s="80" t="s">
        <v>2710</v>
      </c>
      <c r="W110" s="80" t="str">
        <f>VLOOKUP(C110,'Trang tính1'!$A$2:$N$281,5,0)</f>
        <v>037085010267</v>
      </c>
      <c r="X110" s="80" t="b">
        <f t="shared" si="7"/>
        <v>1</v>
      </c>
      <c r="Y110" s="75" t="s">
        <v>2711</v>
      </c>
      <c r="Z110" s="75"/>
      <c r="AA110" s="46" t="s">
        <v>232</v>
      </c>
      <c r="AB110" s="108" t="s">
        <v>2712</v>
      </c>
      <c r="AC110" s="108" t="str">
        <f>VLOOKUP(C110,'Trang tính1'!$A$2:$N$319,9,0)</f>
        <v>44/6 Huỳnh Phan Hộ, KV4 Thới An Đông, Cần Thơ</v>
      </c>
      <c r="AD110" s="108" t="s">
        <v>2713</v>
      </c>
      <c r="AE110" s="46"/>
      <c r="AF110" s="66"/>
      <c r="AG110" s="46" t="s">
        <v>130</v>
      </c>
      <c r="AH110" s="46" t="s">
        <v>2714</v>
      </c>
      <c r="AI110" s="56" t="s">
        <v>518</v>
      </c>
      <c r="AJ110" s="36">
        <f t="shared" ca="1" si="9"/>
        <v>41</v>
      </c>
    </row>
    <row r="111" spans="1:93" s="36" customFormat="1">
      <c r="A111" s="25">
        <f>IF(C111=0,"",SUBTOTAL(3,C$5:C111))</f>
        <v>107</v>
      </c>
      <c r="B111" s="95">
        <v>22</v>
      </c>
      <c r="C111" s="66" t="s">
        <v>2818</v>
      </c>
      <c r="D111" s="47" t="s">
        <v>3157</v>
      </c>
      <c r="E111" s="67" t="s">
        <v>2817</v>
      </c>
      <c r="F111" s="63" t="str">
        <f>VLOOKUP(D111,'BHXH 4-2026'!$D$11:$F$327,3,0)</f>
        <v>DN4929208016263</v>
      </c>
      <c r="G111" s="774">
        <f>VLOOKUP(C111,'chuyển xếp 2024'!$C$5:$W$328,17,0)</f>
        <v>5314000</v>
      </c>
      <c r="H111" s="774"/>
      <c r="I111" s="774">
        <f t="shared" si="5"/>
        <v>5314000</v>
      </c>
      <c r="J111" s="67" t="s">
        <v>32</v>
      </c>
      <c r="K111" s="63">
        <f t="shared" si="8"/>
        <v>1</v>
      </c>
      <c r="L111" s="63" t="s">
        <v>33</v>
      </c>
      <c r="M111" s="63" t="s">
        <v>34</v>
      </c>
      <c r="N111" s="67"/>
      <c r="O111" s="46" t="s">
        <v>513</v>
      </c>
      <c r="P111" s="106">
        <v>30201</v>
      </c>
      <c r="Q111" s="75">
        <v>45767</v>
      </c>
      <c r="R111" s="67" t="s">
        <v>36</v>
      </c>
      <c r="S111" s="56" t="s">
        <v>2819</v>
      </c>
      <c r="T111" s="56" t="str">
        <f t="shared" ca="1" si="10"/>
        <v xml:space="preserve">1 NĂM 3 THÁNG 30 NGÀY </v>
      </c>
      <c r="U111" s="74" t="s">
        <v>2820</v>
      </c>
      <c r="V111" s="80" t="s">
        <v>2820</v>
      </c>
      <c r="W111" s="80" t="str">
        <f>VLOOKUP(C111,'Trang tính1'!$A$2:$N$281,5,0)</f>
        <v>092082013457</v>
      </c>
      <c r="X111" s="80" t="b">
        <f t="shared" si="7"/>
        <v>1</v>
      </c>
      <c r="Y111" s="75">
        <v>44440</v>
      </c>
      <c r="Z111" s="75"/>
      <c r="AA111" s="46" t="s">
        <v>232</v>
      </c>
      <c r="AB111" s="108" t="s">
        <v>2736</v>
      </c>
      <c r="AC111" s="108" t="str">
        <f>VLOOKUP(C111,'Trang tính1'!$A$2:$N$319,9,0)</f>
        <v>60A/8 tổ 8, KV1, Thới An Đông, Cần Thơ</v>
      </c>
      <c r="AD111" s="108" t="s">
        <v>2821</v>
      </c>
      <c r="AE111" s="46"/>
      <c r="AF111" s="66"/>
      <c r="AG111" s="46" t="s">
        <v>93</v>
      </c>
      <c r="AH111" s="46"/>
      <c r="AI111" s="56" t="s">
        <v>518</v>
      </c>
      <c r="AJ111" s="36">
        <f t="shared" ca="1" si="9"/>
        <v>43</v>
      </c>
    </row>
    <row r="112" spans="1:93" s="36" customFormat="1">
      <c r="A112" s="25">
        <f>IF(C112=0,"",SUBTOTAL(3,C$5:C112))</f>
        <v>108</v>
      </c>
      <c r="B112" s="95">
        <v>23</v>
      </c>
      <c r="C112" s="66" t="s">
        <v>2988</v>
      </c>
      <c r="D112" s="47" t="s">
        <v>3154</v>
      </c>
      <c r="E112" s="67" t="s">
        <v>2986</v>
      </c>
      <c r="F112" s="63" t="str">
        <f>VLOOKUP(D112,'BHXH 4-2026'!$D$11:$F$327,3,0)</f>
        <v>DN4929208016259</v>
      </c>
      <c r="G112" s="774">
        <f>VLOOKUP(C112,'chuyển xếp 2024'!$C$5:$W$328,17,0)</f>
        <v>5314000</v>
      </c>
      <c r="H112" s="774"/>
      <c r="I112" s="774">
        <f t="shared" si="5"/>
        <v>5314000</v>
      </c>
      <c r="J112" s="67" t="s">
        <v>32</v>
      </c>
      <c r="K112" s="63">
        <f t="shared" si="8"/>
        <v>1</v>
      </c>
      <c r="L112" s="63" t="s">
        <v>33</v>
      </c>
      <c r="M112" s="63" t="s">
        <v>34</v>
      </c>
      <c r="N112" s="67"/>
      <c r="O112" s="46" t="s">
        <v>513</v>
      </c>
      <c r="P112" s="106">
        <v>30317</v>
      </c>
      <c r="Q112" s="75">
        <v>45868</v>
      </c>
      <c r="R112" s="67" t="s">
        <v>117</v>
      </c>
      <c r="S112" s="56" t="s">
        <v>2989</v>
      </c>
      <c r="T112" s="56" t="str">
        <f t="shared" ca="1" si="10"/>
        <v xml:space="preserve">1 NĂM 0 THÁNG 20 NGÀY </v>
      </c>
      <c r="U112" s="74" t="s">
        <v>2987</v>
      </c>
      <c r="V112" s="74" t="s">
        <v>2987</v>
      </c>
      <c r="W112" s="80" t="str">
        <f>VLOOKUP(C112,'Trang tính1'!$A$2:$N$281,5,0)</f>
        <v>092083014745</v>
      </c>
      <c r="X112" s="80" t="b">
        <f t="shared" si="7"/>
        <v>1</v>
      </c>
      <c r="Y112" s="75">
        <v>44421</v>
      </c>
      <c r="Z112" s="75"/>
      <c r="AA112" s="46" t="s">
        <v>232</v>
      </c>
      <c r="AB112" s="108" t="s">
        <v>2990</v>
      </c>
      <c r="AC112" s="108" t="str">
        <f>VLOOKUP(C112,'Trang tính1'!$A$2:$N$319,9,0)</f>
        <v>KV Thới Ngươn A, Phước Thới, Cần Thơ</v>
      </c>
      <c r="AD112" s="108" t="s">
        <v>2990</v>
      </c>
      <c r="AE112" s="108" t="s">
        <v>2990</v>
      </c>
      <c r="AF112" s="66"/>
      <c r="AG112" s="46" t="s">
        <v>156</v>
      </c>
      <c r="AH112" s="46"/>
      <c r="AI112" s="56" t="s">
        <v>518</v>
      </c>
      <c r="AJ112" s="36">
        <f t="shared" ca="1" si="9"/>
        <v>43</v>
      </c>
    </row>
    <row r="113" spans="1:36" s="36" customFormat="1">
      <c r="A113" s="25">
        <f>IF(C113=0,"",SUBTOTAL(3,C$5:C113))</f>
        <v>109</v>
      </c>
      <c r="B113" s="95">
        <v>24</v>
      </c>
      <c r="C113" s="369" t="s">
        <v>3484</v>
      </c>
      <c r="D113" s="47" t="s">
        <v>3511</v>
      </c>
      <c r="E113" s="370" t="s">
        <v>4096</v>
      </c>
      <c r="F113" s="63" t="str">
        <f>VLOOKUP(D113,'BHXH 4-2026'!$D$11:$F$327,3,0)</f>
        <v>DN4929221745084</v>
      </c>
      <c r="G113" s="774">
        <f>VLOOKUP(C113,'chuyển xếp 2024'!$C$5:$W$328,17,0)</f>
        <v>5466000</v>
      </c>
      <c r="H113" s="774"/>
      <c r="I113" s="774">
        <f t="shared" si="5"/>
        <v>5466000</v>
      </c>
      <c r="J113" s="63" t="s">
        <v>63</v>
      </c>
      <c r="K113" s="63">
        <f t="shared" si="8"/>
        <v>0</v>
      </c>
      <c r="L113" s="63" t="s">
        <v>33</v>
      </c>
      <c r="M113" s="63" t="s">
        <v>34</v>
      </c>
      <c r="N113" s="67"/>
      <c r="O113" s="46" t="s">
        <v>513</v>
      </c>
      <c r="P113" s="106">
        <v>45663</v>
      </c>
      <c r="Q113" s="106">
        <v>45988</v>
      </c>
      <c r="R113" s="67" t="s">
        <v>117</v>
      </c>
      <c r="S113" s="56" t="s">
        <v>4256</v>
      </c>
      <c r="T113" s="56" t="str">
        <f t="shared" ca="1" si="10"/>
        <v xml:space="preserve">0 NĂM 8 THÁNG 23 NGÀY </v>
      </c>
      <c r="U113" s="74" t="s">
        <v>4257</v>
      </c>
      <c r="V113" s="74" t="s">
        <v>4257</v>
      </c>
      <c r="W113" s="80" t="e">
        <f>VLOOKUP(C113,'Trang tính1'!$A$2:$N$281,5,0)</f>
        <v>#N/A</v>
      </c>
      <c r="X113" s="80" t="e">
        <f t="shared" si="7"/>
        <v>#N/A</v>
      </c>
      <c r="Y113" s="75">
        <v>44440</v>
      </c>
      <c r="Z113" s="75"/>
      <c r="AA113" s="46" t="s">
        <v>232</v>
      </c>
      <c r="AB113" s="108" t="s">
        <v>4258</v>
      </c>
      <c r="AC113" s="108"/>
      <c r="AD113" s="108" t="s">
        <v>4259</v>
      </c>
      <c r="AE113" s="108"/>
      <c r="AF113" s="66"/>
      <c r="AG113" s="46" t="s">
        <v>93</v>
      </c>
      <c r="AH113" s="46"/>
      <c r="AI113" s="56" t="s">
        <v>518</v>
      </c>
      <c r="AJ113" s="36">
        <f t="shared" ca="1" si="9"/>
        <v>1</v>
      </c>
    </row>
    <row r="114" spans="1:36" s="624" customFormat="1">
      <c r="A114" s="25">
        <f>IF(C114=0,"",SUBTOTAL(3,C$5:C114))</f>
        <v>110</v>
      </c>
      <c r="B114" s="95">
        <v>25</v>
      </c>
      <c r="C114" s="369" t="s">
        <v>2800</v>
      </c>
      <c r="D114" s="25" t="s">
        <v>2892</v>
      </c>
      <c r="E114" s="370" t="s">
        <v>2777</v>
      </c>
      <c r="F114" s="63" t="str">
        <f>VLOOKUP(D114,'BHXH 4-2026'!$D$11:$F$327,3,0)</f>
        <v>DN4929222667116</v>
      </c>
      <c r="G114" s="774">
        <f>VLOOKUP(C114,'chuyển xếp 2024'!$C$5:$W$328,17,0)</f>
        <v>5061000</v>
      </c>
      <c r="H114" s="774"/>
      <c r="I114" s="774">
        <f t="shared" si="5"/>
        <v>5061000</v>
      </c>
      <c r="J114" s="96" t="s">
        <v>32</v>
      </c>
      <c r="K114" s="63">
        <f t="shared" si="8"/>
        <v>1</v>
      </c>
      <c r="L114" s="56" t="s">
        <v>33</v>
      </c>
      <c r="M114" s="56" t="s">
        <v>34</v>
      </c>
      <c r="N114" s="46"/>
      <c r="O114" s="46" t="s">
        <v>671</v>
      </c>
      <c r="P114" s="234">
        <v>36486</v>
      </c>
      <c r="Q114" s="75">
        <v>45748</v>
      </c>
      <c r="R114" s="97" t="s">
        <v>36</v>
      </c>
      <c r="S114" s="106" t="s">
        <v>2830</v>
      </c>
      <c r="T114" s="626" t="str">
        <f ca="1">DATEDIF(Q114,TODAY(),"Y") &amp; " NĂM " &amp;DATEDIF(Q114,TODAY(),"YM") &amp; " THÁNG " &amp; DATEDIF(Q114,TODAY(), "MD") &amp; " NGÀY "</f>
        <v xml:space="preserve">1 NĂM 4 THÁNG 18 NGÀY </v>
      </c>
      <c r="U114" s="74" t="s">
        <v>2778</v>
      </c>
      <c r="V114" s="80" t="s">
        <v>2778</v>
      </c>
      <c r="W114" s="80" t="str">
        <f>VLOOKUP(C114,'Trang tính1'!$A$2:$N$281,5,0)</f>
        <v>092093004268</v>
      </c>
      <c r="X114" s="80" t="b">
        <f t="shared" si="7"/>
        <v>0</v>
      </c>
      <c r="Y114" s="108">
        <v>45642</v>
      </c>
      <c r="Z114" s="108"/>
      <c r="AA114" s="46" t="s">
        <v>2779</v>
      </c>
      <c r="AB114" s="108" t="s">
        <v>2780</v>
      </c>
      <c r="AC114" s="108" t="str">
        <f>VLOOKUP(C114,'Trang tính1'!$A$2:$N$319,9,0)</f>
        <v>KV Bình Hưng- Phước Thới- Cần Thơ</v>
      </c>
      <c r="AD114" s="108" t="s">
        <v>2645</v>
      </c>
      <c r="AE114" s="627"/>
      <c r="AF114" s="628"/>
      <c r="AG114" s="108" t="s">
        <v>156</v>
      </c>
      <c r="AH114" s="108"/>
      <c r="AI114" s="56" t="s">
        <v>1055</v>
      </c>
      <c r="AJ114" s="36">
        <f t="shared" ca="1" si="9"/>
        <v>26</v>
      </c>
    </row>
    <row r="115" spans="1:36" s="36" customFormat="1">
      <c r="A115" s="25">
        <f>IF(C115=0,"",SUBTOTAL(3,C$5:C115))</f>
        <v>111</v>
      </c>
      <c r="B115" s="856">
        <v>1</v>
      </c>
      <c r="C115" s="103" t="s">
        <v>619</v>
      </c>
      <c r="D115" s="25" t="str">
        <f>VLOOKUP(C115,Sheet4!$A$1:$B$300,2,0)</f>
        <v>5496032622</v>
      </c>
      <c r="E115" s="104" t="s">
        <v>620</v>
      </c>
      <c r="F115" s="63" t="str">
        <f>VLOOKUP(D115,'BHXH 4-2026'!$D$11:$F$327,3,0)</f>
        <v>DN4925496032622</v>
      </c>
      <c r="G115" s="774">
        <f>VLOOKUP(C115,'chuyển xếp 2024'!$C$5:$W$328,17,0)</f>
        <v>7873000</v>
      </c>
      <c r="H115" s="774">
        <f>VLOOKUP(C115,'chuyển xếp 2024'!$C$5:$W$328,19,0)</f>
        <v>1419000</v>
      </c>
      <c r="I115" s="774">
        <f t="shared" si="5"/>
        <v>9292000</v>
      </c>
      <c r="J115" s="104" t="s">
        <v>32</v>
      </c>
      <c r="K115" s="63">
        <f t="shared" si="8"/>
        <v>1</v>
      </c>
      <c r="L115" s="63" t="s">
        <v>33</v>
      </c>
      <c r="M115" s="63" t="s">
        <v>34</v>
      </c>
      <c r="N115" s="104" t="s">
        <v>469</v>
      </c>
      <c r="O115" s="46" t="s">
        <v>621</v>
      </c>
      <c r="P115" s="106">
        <v>24660</v>
      </c>
      <c r="Q115" s="107">
        <v>32024</v>
      </c>
      <c r="R115" s="97" t="s">
        <v>36</v>
      </c>
      <c r="S115" s="56" t="s">
        <v>622</v>
      </c>
      <c r="T115" s="56" t="str">
        <f t="shared" ca="1" si="10"/>
        <v xml:space="preserve">38 NĂM 11 THÁNG 15 NGÀY </v>
      </c>
      <c r="U115" s="80" t="s">
        <v>623</v>
      </c>
      <c r="V115" s="80" t="str">
        <f>VLOOKUP(C115,Sheet5!$B$2:$G$253,6,0)</f>
        <v>045067001245</v>
      </c>
      <c r="W115" s="80">
        <f>VLOOKUP(C115,'Trang tính1'!$A$2:$N$281,5,0)</f>
        <v>0</v>
      </c>
      <c r="X115" s="80" t="b">
        <f t="shared" si="7"/>
        <v>0</v>
      </c>
      <c r="Y115" s="75"/>
      <c r="Z115" s="75"/>
      <c r="AA115" s="46" t="s">
        <v>232</v>
      </c>
      <c r="AB115" s="108" t="s">
        <v>382</v>
      </c>
      <c r="AC115" s="108">
        <f>VLOOKUP(C115,'Trang tính1'!$A$2:$N$319,9,0)</f>
        <v>0</v>
      </c>
      <c r="AD115" s="46" t="s">
        <v>624</v>
      </c>
      <c r="AE115" s="46" t="s">
        <v>624</v>
      </c>
      <c r="AF115" s="66"/>
      <c r="AG115" s="97" t="s">
        <v>625</v>
      </c>
      <c r="AH115" s="97"/>
      <c r="AI115" s="56" t="s">
        <v>73</v>
      </c>
      <c r="AJ115" s="64">
        <f t="shared" ca="1" si="9"/>
        <v>59</v>
      </c>
    </row>
    <row r="116" spans="1:36" s="36" customFormat="1">
      <c r="A116" s="25">
        <f>IF(C116=0,"",SUBTOTAL(3,C$5:C116))</f>
        <v>112</v>
      </c>
      <c r="B116" s="856">
        <v>2</v>
      </c>
      <c r="C116" s="103" t="s">
        <v>626</v>
      </c>
      <c r="D116" s="25" t="str">
        <f>VLOOKUP(C116,Sheet4!$A$1:$B$300,2,0)</f>
        <v>6506006779</v>
      </c>
      <c r="E116" s="104" t="s">
        <v>627</v>
      </c>
      <c r="F116" s="63" t="str">
        <f>VLOOKUP(D116,'BHXH 4-2026'!$D$11:$F$327,3,0)</f>
        <v>DN4926506006779</v>
      </c>
      <c r="G116" s="774">
        <f>VLOOKUP(C116,'chuyển xếp 2024'!$C$5:$W$328,17,0)</f>
        <v>6906000</v>
      </c>
      <c r="H116" s="774">
        <f>VLOOKUP(C116,'chuyển xếp 2024'!$C$5:$W$328,19,0)</f>
        <v>0</v>
      </c>
      <c r="I116" s="774">
        <f t="shared" si="5"/>
        <v>6906000</v>
      </c>
      <c r="J116" s="104" t="s">
        <v>32</v>
      </c>
      <c r="K116" s="63">
        <f t="shared" si="8"/>
        <v>1</v>
      </c>
      <c r="L116" s="63" t="s">
        <v>33</v>
      </c>
      <c r="M116" s="63" t="s">
        <v>489</v>
      </c>
      <c r="N116" s="104"/>
      <c r="O116" s="46" t="s">
        <v>621</v>
      </c>
      <c r="P116" s="106">
        <v>28787</v>
      </c>
      <c r="Q116" s="107">
        <v>38596</v>
      </c>
      <c r="R116" s="97" t="s">
        <v>36</v>
      </c>
      <c r="S116" s="56" t="s">
        <v>628</v>
      </c>
      <c r="T116" s="56" t="str">
        <f t="shared" ca="1" si="10"/>
        <v xml:space="preserve">20 NĂM 11 THÁNG 18 NGÀY </v>
      </c>
      <c r="U116" s="80" t="s">
        <v>629</v>
      </c>
      <c r="V116" s="80" t="str">
        <f>VLOOKUP(C116,Sheet5!$B$2:$G$253,6,0)</f>
        <v>024078000504</v>
      </c>
      <c r="W116" s="80" t="str">
        <f>VLOOKUP(C116,'Trang tính1'!$A$2:$N$281,5,0)</f>
        <v>024078000504</v>
      </c>
      <c r="X116" s="80" t="b">
        <f t="shared" si="7"/>
        <v>1</v>
      </c>
      <c r="Y116" s="75"/>
      <c r="Z116" s="75"/>
      <c r="AA116" s="46" t="s">
        <v>232</v>
      </c>
      <c r="AB116" s="108" t="s">
        <v>630</v>
      </c>
      <c r="AC116" s="108" t="str">
        <f>VLOOKUP(C116,'Trang tính1'!$A$2:$N$319,9,0)</f>
        <v>38/7B Mậu Thân, phường Cái Khế, Tp Cần Thơ</v>
      </c>
      <c r="AD116" s="46" t="s">
        <v>631</v>
      </c>
      <c r="AE116" s="46" t="s">
        <v>631</v>
      </c>
      <c r="AF116" s="66"/>
      <c r="AG116" s="97" t="s">
        <v>625</v>
      </c>
      <c r="AH116" s="97"/>
      <c r="AI116" s="56" t="s">
        <v>632</v>
      </c>
      <c r="AJ116" s="36">
        <f t="shared" ca="1" si="9"/>
        <v>47</v>
      </c>
    </row>
    <row r="117" spans="1:36" s="36" customFormat="1">
      <c r="A117" s="25">
        <f>IF(C117=0,"",SUBTOTAL(3,C$5:C117))</f>
        <v>113</v>
      </c>
      <c r="B117" s="856">
        <v>3</v>
      </c>
      <c r="C117" s="103" t="s">
        <v>633</v>
      </c>
      <c r="D117" s="25" t="str">
        <f>VLOOKUP(C117,Sheet4!$A$1:$B$300,2,0)</f>
        <v>5404002322</v>
      </c>
      <c r="E117" s="104" t="s">
        <v>634</v>
      </c>
      <c r="F117" s="63" t="str">
        <f>VLOOKUP(D117,'BHXH 4-2026'!$D$11:$F$327,3,0)</f>
        <v>DN4925404002322</v>
      </c>
      <c r="G117" s="774">
        <f>VLOOKUP(C117,'chuyển xếp 2024'!$C$5:$W$328,17,0)</f>
        <v>7873000</v>
      </c>
      <c r="H117" s="774">
        <f>VLOOKUP(C117,'chuyển xếp 2024'!$C$5:$W$328,19,0)</f>
        <v>0</v>
      </c>
      <c r="I117" s="774">
        <f t="shared" si="5"/>
        <v>7873000</v>
      </c>
      <c r="J117" s="104" t="s">
        <v>32</v>
      </c>
      <c r="K117" s="63">
        <f t="shared" si="8"/>
        <v>1</v>
      </c>
      <c r="L117" s="63" t="s">
        <v>33</v>
      </c>
      <c r="M117" s="63" t="s">
        <v>34</v>
      </c>
      <c r="N117" s="104"/>
      <c r="O117" s="46" t="s">
        <v>621</v>
      </c>
      <c r="P117" s="106">
        <v>30395</v>
      </c>
      <c r="Q117" s="107">
        <v>37803</v>
      </c>
      <c r="R117" s="97" t="s">
        <v>36</v>
      </c>
      <c r="S117" s="56" t="s">
        <v>635</v>
      </c>
      <c r="T117" s="56" t="str">
        <f t="shared" ca="1" si="10"/>
        <v xml:space="preserve">23 NĂM 1 THÁNG 18 NGÀY </v>
      </c>
      <c r="U117" s="523" t="s">
        <v>636</v>
      </c>
      <c r="V117" s="80" t="str">
        <f>VLOOKUP(C117,Sheet5!$B$2:$G$253,6,0)</f>
        <v>092083003624</v>
      </c>
      <c r="W117" s="80" t="str">
        <f>VLOOKUP(C117,'Trang tính1'!$A$2:$N$281,5,0)</f>
        <v>092083003624</v>
      </c>
      <c r="X117" s="80" t="b">
        <f t="shared" si="7"/>
        <v>1</v>
      </c>
      <c r="Y117" s="75">
        <v>42901</v>
      </c>
      <c r="Z117" s="75"/>
      <c r="AA117" s="46" t="s">
        <v>232</v>
      </c>
      <c r="AB117" s="108" t="s">
        <v>168</v>
      </c>
      <c r="AC117" s="108" t="str">
        <f>VLOOKUP(C117,'Trang tính1'!$A$2:$N$319,9,0)</f>
        <v>19B tổ 1 khu vực 4 phường thới an đông  TP CẦN THƠ</v>
      </c>
      <c r="AD117" s="46" t="s">
        <v>637</v>
      </c>
      <c r="AE117" s="46" t="s">
        <v>637</v>
      </c>
      <c r="AF117" s="66"/>
      <c r="AG117" s="97" t="s">
        <v>625</v>
      </c>
      <c r="AH117" s="97"/>
      <c r="AI117" s="56" t="s">
        <v>632</v>
      </c>
      <c r="AJ117" s="36">
        <f t="shared" ca="1" si="9"/>
        <v>43</v>
      </c>
    </row>
    <row r="118" spans="1:36" s="36" customFormat="1">
      <c r="A118" s="25">
        <f>IF(C118=0,"",SUBTOTAL(3,C$5:C118))</f>
        <v>114</v>
      </c>
      <c r="B118" s="856">
        <v>4</v>
      </c>
      <c r="C118" s="103" t="s">
        <v>638</v>
      </c>
      <c r="D118" s="25" t="str">
        <f>VLOOKUP(C118,Sheet4!$A$1:$B$300,2,0)</f>
        <v>9208016241</v>
      </c>
      <c r="E118" s="104" t="s">
        <v>1739</v>
      </c>
      <c r="F118" s="63" t="str">
        <f>VLOOKUP(D118,'BHXH 4-2026'!$D$11:$F$327,3,0)</f>
        <v>DN4929208016241</v>
      </c>
      <c r="G118" s="774">
        <f>VLOOKUP(C118,'chuyển xếp 2024'!$C$5:$W$328,17,0)</f>
        <v>6906000</v>
      </c>
      <c r="H118" s="774">
        <f>VLOOKUP(C118,'chuyển xếp 2024'!$C$5:$W$328,19,0)</f>
        <v>0</v>
      </c>
      <c r="I118" s="774">
        <f t="shared" si="5"/>
        <v>6906000</v>
      </c>
      <c r="J118" s="104" t="s">
        <v>32</v>
      </c>
      <c r="K118" s="63">
        <f t="shared" si="8"/>
        <v>1</v>
      </c>
      <c r="L118" s="63" t="s">
        <v>33</v>
      </c>
      <c r="M118" s="63" t="s">
        <v>34</v>
      </c>
      <c r="N118" s="104"/>
      <c r="O118" s="46" t="s">
        <v>621</v>
      </c>
      <c r="P118" s="106">
        <v>29666</v>
      </c>
      <c r="Q118" s="107">
        <v>39188</v>
      </c>
      <c r="R118" s="97" t="s">
        <v>36</v>
      </c>
      <c r="S118" s="56" t="s">
        <v>640</v>
      </c>
      <c r="T118" s="56" t="str">
        <f t="shared" ca="1" si="10"/>
        <v xml:space="preserve">19 NĂM 4 THÁNG 3 NGÀY </v>
      </c>
      <c r="U118" s="80" t="s">
        <v>641</v>
      </c>
      <c r="V118" s="80" t="str">
        <f>VLOOKUP(C118,Sheet5!$B$2:$G$253,6,0)</f>
        <v>089081008786</v>
      </c>
      <c r="W118" s="80" t="str">
        <f>VLOOKUP(C118,'Trang tính1'!$A$2:$N$281,5,0)</f>
        <v>089081008786</v>
      </c>
      <c r="X118" s="80" t="b">
        <f t="shared" si="7"/>
        <v>1</v>
      </c>
      <c r="Y118" s="75"/>
      <c r="Z118" s="75"/>
      <c r="AA118" s="46" t="s">
        <v>232</v>
      </c>
      <c r="AB118" s="108" t="s">
        <v>642</v>
      </c>
      <c r="AC118" s="108" t="str">
        <f>VLOOKUP(C118,'Trang tính1'!$A$2:$N$319,9,0)</f>
        <v>107 tổ 6, ấp Mỹ Đức, xã Nhơn Mỹ, tỉnh An Giang</v>
      </c>
      <c r="AD118" s="46" t="s">
        <v>643</v>
      </c>
      <c r="AE118" s="46" t="s">
        <v>643</v>
      </c>
      <c r="AF118" s="66"/>
      <c r="AG118" s="97" t="s">
        <v>625</v>
      </c>
      <c r="AH118" s="97"/>
      <c r="AI118" s="56" t="s">
        <v>632</v>
      </c>
      <c r="AJ118" s="36">
        <f t="shared" ca="1" si="9"/>
        <v>45</v>
      </c>
    </row>
    <row r="119" spans="1:36" s="36" customFormat="1">
      <c r="A119" s="25">
        <f>IF(C119=0,"",SUBTOTAL(3,C$5:C119))</f>
        <v>115</v>
      </c>
      <c r="B119" s="856">
        <v>5</v>
      </c>
      <c r="C119" s="66" t="s">
        <v>649</v>
      </c>
      <c r="D119" s="25" t="str">
        <f>VLOOKUP(C119,Sheet4!$A$1:$B$300,2,0)</f>
        <v>9216014087</v>
      </c>
      <c r="E119" s="67" t="s">
        <v>650</v>
      </c>
      <c r="F119" s="63" t="str">
        <f>VLOOKUP(D119,'BHXH 4-2026'!$D$11:$F$327,3,0)</f>
        <v>DN4929216014087</v>
      </c>
      <c r="G119" s="774">
        <f>VLOOKUP(C119,'chuyển xếp 2024'!$C$5:$W$328,17,0)</f>
        <v>6058000</v>
      </c>
      <c r="H119" s="774">
        <f>VLOOKUP(C119,'chuyển xếp 2024'!$C$5:$W$328,19,0)</f>
        <v>0</v>
      </c>
      <c r="I119" s="774">
        <f t="shared" si="5"/>
        <v>6058000</v>
      </c>
      <c r="J119" s="67" t="s">
        <v>32</v>
      </c>
      <c r="K119" s="63">
        <f t="shared" si="8"/>
        <v>1</v>
      </c>
      <c r="L119" s="63" t="s">
        <v>33</v>
      </c>
      <c r="M119" s="63" t="s">
        <v>34</v>
      </c>
      <c r="N119" s="108"/>
      <c r="O119" s="46" t="s">
        <v>621</v>
      </c>
      <c r="P119" s="106">
        <v>33444</v>
      </c>
      <c r="Q119" s="107">
        <v>42614</v>
      </c>
      <c r="R119" s="97" t="s">
        <v>36</v>
      </c>
      <c r="S119" s="56" t="s">
        <v>651</v>
      </c>
      <c r="T119" s="56" t="str">
        <f t="shared" ca="1" si="10"/>
        <v xml:space="preserve">9 NĂM 11 THÁNG 18 NGÀY </v>
      </c>
      <c r="U119" s="80" t="s">
        <v>652</v>
      </c>
      <c r="V119" s="80" t="str">
        <f>VLOOKUP(C119,Sheet5!$B$2:$G$253,6,0)</f>
        <v>091091008572</v>
      </c>
      <c r="W119" s="80" t="str">
        <f>VLOOKUP(C119,'Trang tính1'!$A$2:$N$281,5,0)</f>
        <v>091091008572</v>
      </c>
      <c r="X119" s="80" t="b">
        <f t="shared" si="7"/>
        <v>1</v>
      </c>
      <c r="Y119" s="75"/>
      <c r="Z119" s="75"/>
      <c r="AA119" s="46" t="s">
        <v>232</v>
      </c>
      <c r="AB119" s="108" t="s">
        <v>653</v>
      </c>
      <c r="AC119" s="108" t="str">
        <f>VLOOKUP(C119,'Trang tính1'!$A$2:$N$319,9,0)</f>
        <v>47 tổ 2 ấp Hai Tỷ xã Hòa Thuận tình An Giang</v>
      </c>
      <c r="AD119" s="46" t="s">
        <v>654</v>
      </c>
      <c r="AE119" s="46" t="s">
        <v>655</v>
      </c>
      <c r="AF119" s="66"/>
      <c r="AG119" s="46" t="s">
        <v>625</v>
      </c>
      <c r="AH119" s="46"/>
      <c r="AI119" s="56" t="s">
        <v>656</v>
      </c>
      <c r="AJ119" s="36">
        <f t="shared" ca="1" si="9"/>
        <v>35</v>
      </c>
    </row>
    <row r="120" spans="1:36" s="430" customFormat="1">
      <c r="A120" s="421">
        <f>IF(C120=0,"",SUBTOTAL(3,C$5:C120))</f>
        <v>116</v>
      </c>
      <c r="B120" s="645">
        <v>6</v>
      </c>
      <c r="C120" s="422" t="s">
        <v>657</v>
      </c>
      <c r="D120" s="421" t="str">
        <f>VLOOKUP(C120,Sheet4!$A$1:$B$300,2,0)</f>
        <v>9213007684</v>
      </c>
      <c r="E120" s="423" t="s">
        <v>658</v>
      </c>
      <c r="F120" s="63" t="str">
        <f>VLOOKUP(D120,'BHXH 4-2026'!$D$11:$F$327,3,0)</f>
        <v>DN4929213007684</v>
      </c>
      <c r="G120" s="766">
        <v>5599000</v>
      </c>
      <c r="H120" s="766"/>
      <c r="I120" s="774">
        <f t="shared" si="5"/>
        <v>5599000</v>
      </c>
      <c r="J120" s="423" t="s">
        <v>32</v>
      </c>
      <c r="K120" s="424">
        <f t="shared" si="8"/>
        <v>1</v>
      </c>
      <c r="L120" s="424" t="s">
        <v>33</v>
      </c>
      <c r="M120" s="424" t="s">
        <v>34</v>
      </c>
      <c r="N120" s="429"/>
      <c r="O120" s="443" t="s">
        <v>621</v>
      </c>
      <c r="P120" s="441">
        <v>26665</v>
      </c>
      <c r="Q120" s="441">
        <v>44342</v>
      </c>
      <c r="R120" s="426" t="s">
        <v>36</v>
      </c>
      <c r="S120" s="427" t="s">
        <v>659</v>
      </c>
      <c r="T120" s="427" t="str">
        <f t="shared" ca="1" si="10"/>
        <v xml:space="preserve">5 NĂM 2 THÁNG 24 NGÀY </v>
      </c>
      <c r="U120" s="428" t="s">
        <v>660</v>
      </c>
      <c r="V120" s="428" t="str">
        <f>VLOOKUP(C120,Sheet5!$B$2:$G$253,6,0)</f>
        <v>093073001313</v>
      </c>
      <c r="W120" s="80">
        <f>VLOOKUP(C120,'Trang tính1'!$A$2:$N$281,5,0)</f>
        <v>0</v>
      </c>
      <c r="X120" s="80" t="b">
        <f t="shared" si="7"/>
        <v>0</v>
      </c>
      <c r="Y120" s="425"/>
      <c r="Z120" s="425"/>
      <c r="AA120" s="443" t="s">
        <v>232</v>
      </c>
      <c r="AB120" s="443" t="s">
        <v>661</v>
      </c>
      <c r="AC120" s="108"/>
      <c r="AD120" s="443" t="s">
        <v>624</v>
      </c>
      <c r="AE120" s="443" t="s">
        <v>624</v>
      </c>
      <c r="AF120" s="422"/>
      <c r="AG120" s="443" t="s">
        <v>625</v>
      </c>
      <c r="AH120" s="443"/>
      <c r="AI120" s="427" t="s">
        <v>656</v>
      </c>
      <c r="AJ120" s="430">
        <f t="shared" ca="1" si="9"/>
        <v>53</v>
      </c>
    </row>
    <row r="121" spans="1:36" s="36" customFormat="1">
      <c r="A121" s="25">
        <f>IF(C121=0,"",SUBTOTAL(3,C$5:C121))</f>
        <v>117</v>
      </c>
      <c r="B121" s="856">
        <v>7</v>
      </c>
      <c r="C121" s="66" t="s">
        <v>2455</v>
      </c>
      <c r="D121" s="25" t="str">
        <f>VLOOKUP(C121,Sheet4!$A$1:$B$300,2,0)</f>
        <v>9222511659</v>
      </c>
      <c r="E121" s="67" t="s">
        <v>2454</v>
      </c>
      <c r="F121" s="63" t="str">
        <f>VLOOKUP(D121,'BHXH 4-2026'!$D$11:$F$327,3,0)</f>
        <v>DN4929222511659</v>
      </c>
      <c r="G121" s="774">
        <f>VLOOKUP(C121,'chuyển xếp 2024'!$C$5:$W$328,17,0)</f>
        <v>5061000</v>
      </c>
      <c r="H121" s="774">
        <f>VLOOKUP(C121,'chuyển xếp 2024'!$C$5:$W$328,19,0)</f>
        <v>0</v>
      </c>
      <c r="I121" s="774">
        <f t="shared" si="5"/>
        <v>5061000</v>
      </c>
      <c r="J121" s="67" t="s">
        <v>32</v>
      </c>
      <c r="K121" s="63">
        <f t="shared" si="8"/>
        <v>1</v>
      </c>
      <c r="L121" s="63" t="s">
        <v>33</v>
      </c>
      <c r="M121" s="63" t="s">
        <v>34</v>
      </c>
      <c r="N121" s="108"/>
      <c r="O121" s="46" t="s">
        <v>621</v>
      </c>
      <c r="P121" s="107">
        <v>28495</v>
      </c>
      <c r="Q121" s="107">
        <v>45453</v>
      </c>
      <c r="R121" s="67" t="s">
        <v>36</v>
      </c>
      <c r="S121" s="56" t="s">
        <v>2456</v>
      </c>
      <c r="T121" s="56" t="str">
        <f t="shared" ca="1" si="10"/>
        <v xml:space="preserve">2 NĂM 2 THÁNG 9 NGÀY </v>
      </c>
      <c r="U121" s="80" t="s">
        <v>2457</v>
      </c>
      <c r="V121" s="80" t="s">
        <v>2457</v>
      </c>
      <c r="W121" s="80">
        <f>VLOOKUP(C121,'Trang tính1'!$A$2:$N$281,5,0)</f>
        <v>0</v>
      </c>
      <c r="X121" s="80" t="b">
        <f t="shared" si="7"/>
        <v>0</v>
      </c>
      <c r="Y121" s="75">
        <v>44421</v>
      </c>
      <c r="Z121" s="75"/>
      <c r="AA121" s="46" t="s">
        <v>232</v>
      </c>
      <c r="AB121" s="46" t="s">
        <v>2458</v>
      </c>
      <c r="AC121" s="108"/>
      <c r="AD121" s="46" t="s">
        <v>2459</v>
      </c>
      <c r="AE121" s="46"/>
      <c r="AF121" s="66"/>
      <c r="AG121" s="46" t="s">
        <v>625</v>
      </c>
      <c r="AH121" s="46"/>
      <c r="AI121" s="56" t="s">
        <v>656</v>
      </c>
      <c r="AJ121" s="36">
        <f t="shared" ca="1" si="9"/>
        <v>48</v>
      </c>
    </row>
    <row r="122" spans="1:36" s="36" customFormat="1">
      <c r="A122" s="25">
        <f>IF(C122=0,"",SUBTOTAL(3,C$5:C122))</f>
        <v>118</v>
      </c>
      <c r="B122" s="856">
        <v>8</v>
      </c>
      <c r="C122" s="66" t="s">
        <v>2679</v>
      </c>
      <c r="D122" s="47" t="s">
        <v>2993</v>
      </c>
      <c r="E122" s="67" t="s">
        <v>2675</v>
      </c>
      <c r="F122" s="63" t="str">
        <f>VLOOKUP(D122,'BHXH 4-2026'!$D$11:$F$327,3,0)</f>
        <v>DN4924002006656</v>
      </c>
      <c r="G122" s="774">
        <f>VLOOKUP(C122,'chuyển xếp 2024'!$C$5:$W$328,17,0)</f>
        <v>7110000</v>
      </c>
      <c r="H122" s="774"/>
      <c r="I122" s="774">
        <f t="shared" si="5"/>
        <v>7110000</v>
      </c>
      <c r="J122" s="67" t="s">
        <v>32</v>
      </c>
      <c r="K122" s="63">
        <f t="shared" si="8"/>
        <v>1</v>
      </c>
      <c r="L122" s="63" t="s">
        <v>33</v>
      </c>
      <c r="M122" s="63" t="s">
        <v>34</v>
      </c>
      <c r="N122" s="108"/>
      <c r="O122" s="46" t="s">
        <v>621</v>
      </c>
      <c r="P122" s="107">
        <v>28131</v>
      </c>
      <c r="Q122" s="107">
        <v>37628</v>
      </c>
      <c r="R122" s="67" t="s">
        <v>36</v>
      </c>
      <c r="S122" s="56"/>
      <c r="T122" s="56" t="str">
        <f t="shared" ca="1" si="10"/>
        <v xml:space="preserve">23 NĂM 7 THÁNG 12 NGÀY </v>
      </c>
      <c r="U122" s="80" t="s">
        <v>2676</v>
      </c>
      <c r="V122" s="80" t="s">
        <v>2676</v>
      </c>
      <c r="W122" s="80" t="str">
        <f>VLOOKUP(C122,'Trang tính1'!$A$2:$N$281,5,0)</f>
        <v>091077015048</v>
      </c>
      <c r="X122" s="80" t="b">
        <f t="shared" si="7"/>
        <v>1</v>
      </c>
      <c r="Y122" s="75"/>
      <c r="Z122" s="75"/>
      <c r="AA122" s="46" t="s">
        <v>232</v>
      </c>
      <c r="AB122" s="46" t="s">
        <v>2677</v>
      </c>
      <c r="AC122" s="108" t="str">
        <f>VLOOKUP(C122,'Trang tính1'!$A$2:$N$319,9,0)</f>
        <v>54/7/7 HồTrung Thành. phường Thới An Đông.TP.Cần Thơ</v>
      </c>
      <c r="AD122" s="46" t="s">
        <v>2678</v>
      </c>
      <c r="AE122" s="46"/>
      <c r="AF122" s="66"/>
      <c r="AG122" s="46" t="s">
        <v>625</v>
      </c>
      <c r="AH122" s="46"/>
      <c r="AI122" s="56" t="s">
        <v>656</v>
      </c>
      <c r="AJ122" s="36">
        <f t="shared" ca="1" si="9"/>
        <v>49</v>
      </c>
    </row>
    <row r="123" spans="1:36" s="491" customFormat="1">
      <c r="A123" s="479">
        <f>IF(C123=0,"",SUBTOTAL(3,C$5:C123))</f>
        <v>119</v>
      </c>
      <c r="B123" s="675">
        <v>9</v>
      </c>
      <c r="C123" s="480" t="s">
        <v>4239</v>
      </c>
      <c r="D123" s="1254" t="s">
        <v>4285</v>
      </c>
      <c r="E123" s="481" t="s">
        <v>4238</v>
      </c>
      <c r="F123" s="483" t="str">
        <f>VLOOKUP(D123,'BHXH 4-2026'!$D$11:$F$327,3,0)</f>
        <v>DN4929222715706</v>
      </c>
      <c r="G123" s="872">
        <f>VLOOKUP(C123,'chuyển xếp 2024'!$C$5:$W$328,17,0)</f>
        <v>5061000</v>
      </c>
      <c r="H123" s="872"/>
      <c r="I123" s="872">
        <f t="shared" si="5"/>
        <v>5061000</v>
      </c>
      <c r="J123" s="481" t="s">
        <v>32</v>
      </c>
      <c r="K123" s="483"/>
      <c r="L123" s="483" t="s">
        <v>33</v>
      </c>
      <c r="M123" s="483" t="s">
        <v>34</v>
      </c>
      <c r="N123" s="489"/>
      <c r="O123" s="499" t="s">
        <v>621</v>
      </c>
      <c r="P123" s="486">
        <v>32395</v>
      </c>
      <c r="Q123" s="486">
        <v>46032</v>
      </c>
      <c r="R123" s="67" t="s">
        <v>117</v>
      </c>
      <c r="S123" s="484" t="s">
        <v>4242</v>
      </c>
      <c r="T123" s="484" t="str">
        <f t="shared" ca="1" si="10"/>
        <v xml:space="preserve">0 NĂM 7 THÁNG 9 NGÀY </v>
      </c>
      <c r="U123" s="487" t="s">
        <v>4244</v>
      </c>
      <c r="V123" s="487" t="s">
        <v>4244</v>
      </c>
      <c r="W123" s="487" t="e">
        <f>VLOOKUP(C123,'Trang tính1'!$A$2:$N$281,5,0)</f>
        <v>#N/A</v>
      </c>
      <c r="X123" s="487" t="e">
        <f t="shared" si="7"/>
        <v>#N/A</v>
      </c>
      <c r="Y123" s="488">
        <v>44421</v>
      </c>
      <c r="Z123" s="488"/>
      <c r="AA123" s="499" t="s">
        <v>232</v>
      </c>
      <c r="AB123" s="499" t="s">
        <v>4245</v>
      </c>
      <c r="AC123" s="489"/>
      <c r="AD123" s="499" t="s">
        <v>4246</v>
      </c>
      <c r="AE123" s="499"/>
      <c r="AF123" s="480"/>
      <c r="AG123" s="499" t="s">
        <v>625</v>
      </c>
      <c r="AH123" s="499"/>
      <c r="AI123" s="484" t="s">
        <v>656</v>
      </c>
      <c r="AJ123" s="491">
        <f t="shared" ca="1" si="9"/>
        <v>37</v>
      </c>
    </row>
    <row r="124" spans="1:36" s="491" customFormat="1">
      <c r="A124" s="479">
        <f>IF(C124=0,"",SUBTOTAL(3,C$5:C124))</f>
        <v>120</v>
      </c>
      <c r="B124" s="675">
        <v>10</v>
      </c>
      <c r="C124" s="480" t="s">
        <v>4240</v>
      </c>
      <c r="D124" s="1254" t="s">
        <v>4286</v>
      </c>
      <c r="E124" s="481" t="s">
        <v>4241</v>
      </c>
      <c r="F124" s="483" t="str">
        <f>VLOOKUP(D124,'BHXH 4-2026'!$D$11:$F$327,3,0)</f>
        <v>DN4929222392625</v>
      </c>
      <c r="G124" s="872">
        <f>VLOOKUP(C124,'chuyển xếp 2024'!$C$5:$W$328,17,0)</f>
        <v>5314000</v>
      </c>
      <c r="H124" s="872"/>
      <c r="I124" s="872">
        <f t="shared" si="5"/>
        <v>5314000</v>
      </c>
      <c r="J124" s="481" t="s">
        <v>32</v>
      </c>
      <c r="K124" s="483"/>
      <c r="L124" s="483" t="s">
        <v>33</v>
      </c>
      <c r="M124" s="483" t="s">
        <v>34</v>
      </c>
      <c r="N124" s="489"/>
      <c r="O124" s="499" t="s">
        <v>621</v>
      </c>
      <c r="P124" s="486">
        <v>36266</v>
      </c>
      <c r="Q124" s="486">
        <v>46032</v>
      </c>
      <c r="R124" s="67" t="s">
        <v>117</v>
      </c>
      <c r="S124" s="484" t="s">
        <v>4243</v>
      </c>
      <c r="T124" s="484" t="str">
        <f t="shared" ca="1" si="10"/>
        <v xml:space="preserve">0 NĂM 7 THÁNG 9 NGÀY </v>
      </c>
      <c r="U124" s="487" t="s">
        <v>4247</v>
      </c>
      <c r="V124" s="487" t="s">
        <v>4247</v>
      </c>
      <c r="W124" s="487" t="e">
        <f>VLOOKUP(C124,'Trang tính1'!$A$2:$N$281,5,0)</f>
        <v>#N/A</v>
      </c>
      <c r="X124" s="487" t="e">
        <f t="shared" si="7"/>
        <v>#N/A</v>
      </c>
      <c r="Y124" s="488">
        <v>44711</v>
      </c>
      <c r="Z124" s="488"/>
      <c r="AA124" s="499" t="s">
        <v>232</v>
      </c>
      <c r="AB124" s="499" t="s">
        <v>4248</v>
      </c>
      <c r="AC124" s="489"/>
      <c r="AD124" s="499" t="s">
        <v>4249</v>
      </c>
      <c r="AE124" s="499"/>
      <c r="AF124" s="480"/>
      <c r="AG124" s="499" t="s">
        <v>625</v>
      </c>
      <c r="AH124" s="499"/>
      <c r="AI124" s="484" t="s">
        <v>656</v>
      </c>
      <c r="AJ124" s="491">
        <f t="shared" ca="1" si="9"/>
        <v>27</v>
      </c>
    </row>
    <row r="125" spans="1:36" s="36" customFormat="1">
      <c r="A125" s="25">
        <f>IF(C125=0,"",SUBTOTAL(3,C$5:C125))</f>
        <v>121</v>
      </c>
      <c r="B125" s="86">
        <v>1</v>
      </c>
      <c r="C125" s="69" t="s">
        <v>668</v>
      </c>
      <c r="D125" s="25" t="str">
        <f>VLOOKUP(C125,Sheet4!$A$1:$B$300,2,0)</f>
        <v>6506006789</v>
      </c>
      <c r="E125" s="98" t="s">
        <v>669</v>
      </c>
      <c r="F125" s="63" t="str">
        <f>VLOOKUP(D125,'BHXH 4-2026'!$D$11:$F$327,3,0)</f>
        <v>DN4926506006789</v>
      </c>
      <c r="G125" s="774">
        <f>VLOOKUP(C125,'chuyển xếp 2024'!$C$5:$W$328,17,0)</f>
        <v>6885000</v>
      </c>
      <c r="H125" s="774">
        <f>VLOOKUP(C125,'chuyển xếp 2024'!$C$5:$W$328,19,0)</f>
        <v>1892000</v>
      </c>
      <c r="I125" s="774">
        <f t="shared" si="5"/>
        <v>8777000</v>
      </c>
      <c r="J125" s="67" t="s">
        <v>32</v>
      </c>
      <c r="K125" s="63">
        <f t="shared" si="8"/>
        <v>1</v>
      </c>
      <c r="L125" s="63" t="s">
        <v>33</v>
      </c>
      <c r="M125" s="63" t="s">
        <v>34</v>
      </c>
      <c r="N125" s="87" t="s">
        <v>670</v>
      </c>
      <c r="O125" s="46" t="s">
        <v>671</v>
      </c>
      <c r="P125" s="106">
        <v>29844</v>
      </c>
      <c r="Q125" s="107">
        <v>38768</v>
      </c>
      <c r="R125" s="67" t="s">
        <v>36</v>
      </c>
      <c r="S125" s="56" t="s">
        <v>672</v>
      </c>
      <c r="T125" s="56" t="str">
        <f t="shared" ca="1" si="10"/>
        <v xml:space="preserve">20 NĂM 5 THÁNG 30 NGÀY </v>
      </c>
      <c r="U125" s="80" t="s">
        <v>673</v>
      </c>
      <c r="V125" s="80" t="str">
        <f>VLOOKUP(C125,Sheet5!$B$2:$G$253,6,0)</f>
        <v>092081007863</v>
      </c>
      <c r="W125" s="80" t="str">
        <f>VLOOKUP(C125,'Trang tính1'!$A$2:$N$281,5,0)</f>
        <v>092081007863</v>
      </c>
      <c r="X125" s="80" t="b">
        <f t="shared" si="7"/>
        <v>1</v>
      </c>
      <c r="Y125" s="628"/>
      <c r="Z125" s="628"/>
      <c r="AA125" s="46" t="s">
        <v>232</v>
      </c>
      <c r="AB125" s="108" t="s">
        <v>92</v>
      </c>
      <c r="AC125" s="108" t="str">
        <f>VLOOKUP(C125,'Trang tính1'!$A$2:$N$319,9,0)</f>
        <v>KV Bình Thuận - Phường Phước Thới- TP Cần Thơ</v>
      </c>
      <c r="AD125" s="46" t="s">
        <v>674</v>
      </c>
      <c r="AE125" s="46"/>
      <c r="AF125" s="66"/>
      <c r="AG125" s="46" t="s">
        <v>182</v>
      </c>
      <c r="AH125" s="46" t="s">
        <v>675</v>
      </c>
      <c r="AI125" s="56" t="s">
        <v>676</v>
      </c>
      <c r="AJ125" s="36">
        <f t="shared" ca="1" si="9"/>
        <v>44</v>
      </c>
    </row>
    <row r="126" spans="1:36" s="36" customFormat="1">
      <c r="A126" s="25">
        <f>IF(C126=0,"",SUBTOTAL(3,C$5:C126))</f>
        <v>122</v>
      </c>
      <c r="B126" s="86">
        <v>2</v>
      </c>
      <c r="C126" s="86" t="s">
        <v>677</v>
      </c>
      <c r="D126" s="25" t="str">
        <f>VLOOKUP(C126,Sheet4!$A$1:$B$300,2,0)</f>
        <v>5496032564</v>
      </c>
      <c r="E126" s="87" t="s">
        <v>678</v>
      </c>
      <c r="F126" s="63" t="str">
        <f>VLOOKUP(D126,'BHXH 4-2026'!$D$11:$F$327,3,0)</f>
        <v>DN4925496032564</v>
      </c>
      <c r="G126" s="774">
        <f>VLOOKUP(C126,'chuyển xếp 2024'!$C$5:$W$328,17,0)</f>
        <v>7436000</v>
      </c>
      <c r="H126" s="774">
        <f>VLOOKUP(C126,'chuyển xếp 2024'!$C$5:$W$328,19,0)</f>
        <v>0</v>
      </c>
      <c r="I126" s="774">
        <f t="shared" si="5"/>
        <v>7436000</v>
      </c>
      <c r="J126" s="63" t="s">
        <v>63</v>
      </c>
      <c r="K126" s="63">
        <f t="shared" si="8"/>
        <v>0</v>
      </c>
      <c r="L126" s="63" t="s">
        <v>33</v>
      </c>
      <c r="M126" s="63" t="s">
        <v>34</v>
      </c>
      <c r="N126" s="87"/>
      <c r="O126" s="46" t="s">
        <v>386</v>
      </c>
      <c r="P126" s="106">
        <v>25578</v>
      </c>
      <c r="Q126" s="107">
        <v>34426</v>
      </c>
      <c r="R126" s="625" t="s">
        <v>36</v>
      </c>
      <c r="S126" s="56" t="s">
        <v>679</v>
      </c>
      <c r="T126" s="56" t="str">
        <f t="shared" ca="1" si="10"/>
        <v xml:space="preserve">32 NĂM 4 THÁNG 17 NGÀY </v>
      </c>
      <c r="U126" s="878" t="s">
        <v>680</v>
      </c>
      <c r="V126" s="80" t="str">
        <f>VLOOKUP(C126,Sheet5!$B$2:$G$253,6,0)</f>
        <v>092170000894</v>
      </c>
      <c r="W126" s="80" t="str">
        <f>VLOOKUP(C126,'Trang tính1'!$A$2:$N$281,5,0)</f>
        <v>092170000894</v>
      </c>
      <c r="X126" s="80" t="b">
        <f t="shared" si="7"/>
        <v>1</v>
      </c>
      <c r="Y126" s="75"/>
      <c r="Z126" s="75"/>
      <c r="AA126" s="46" t="s">
        <v>232</v>
      </c>
      <c r="AB126" s="108" t="s">
        <v>630</v>
      </c>
      <c r="AC126" s="108" t="str">
        <f>VLOOKUP(C126,'Trang tính1'!$A$2:$N$319,9,0)</f>
        <v>38/37A5 Mậu thân, cái khế , cần thơ</v>
      </c>
      <c r="AD126" s="46" t="s">
        <v>312</v>
      </c>
      <c r="AE126" s="46"/>
      <c r="AF126" s="66"/>
      <c r="AG126" s="625" t="s">
        <v>156</v>
      </c>
      <c r="AH126" s="625"/>
      <c r="AI126" s="56" t="s">
        <v>387</v>
      </c>
      <c r="AJ126" s="64">
        <f t="shared" ca="1" si="9"/>
        <v>56</v>
      </c>
    </row>
    <row r="127" spans="1:36" s="36" customFormat="1">
      <c r="A127" s="25">
        <f>IF(C127=0,"",SUBTOTAL(3,C$5:C127))</f>
        <v>123</v>
      </c>
      <c r="B127" s="86">
        <v>3</v>
      </c>
      <c r="C127" s="25" t="s">
        <v>681</v>
      </c>
      <c r="D127" s="25" t="str">
        <f>VLOOKUP(C127,Sheet4!$A$1:$B$300,2,0)</f>
        <v>9214012339</v>
      </c>
      <c r="E127" s="63" t="s">
        <v>682</v>
      </c>
      <c r="F127" s="63" t="str">
        <f>VLOOKUP(D127,'BHXH 4-2026'!$D$11:$F$327,3,0)</f>
        <v>DN4929214012339</v>
      </c>
      <c r="G127" s="774">
        <f>VLOOKUP(C127,'chuyển xếp 2024'!$C$5:$W$328,17,0)</f>
        <v>7673000</v>
      </c>
      <c r="H127" s="774">
        <f>VLOOKUP(C127,'chuyển xếp 2024'!$C$5:$W$328,19,0)</f>
        <v>2365000</v>
      </c>
      <c r="I127" s="774">
        <f t="shared" si="5"/>
        <v>10038000</v>
      </c>
      <c r="J127" s="63" t="s">
        <v>32</v>
      </c>
      <c r="K127" s="63">
        <f t="shared" si="8"/>
        <v>1</v>
      </c>
      <c r="L127" s="63" t="s">
        <v>33</v>
      </c>
      <c r="M127" s="63" t="s">
        <v>34</v>
      </c>
      <c r="N127" s="87" t="s">
        <v>670</v>
      </c>
      <c r="O127" s="46" t="s">
        <v>386</v>
      </c>
      <c r="P127" s="106">
        <v>33824</v>
      </c>
      <c r="Q127" s="107">
        <v>41913</v>
      </c>
      <c r="R127" s="625" t="s">
        <v>36</v>
      </c>
      <c r="S127" s="56" t="s">
        <v>683</v>
      </c>
      <c r="T127" s="56" t="str">
        <f t="shared" ca="1" si="10"/>
        <v xml:space="preserve">11 NĂM 10 THÁNG 18 NGÀY </v>
      </c>
      <c r="U127" s="80" t="s">
        <v>684</v>
      </c>
      <c r="V127" s="80" t="str">
        <f>VLOOKUP(C127,Sheet5!$B$2:$G$253,6,0)</f>
        <v>086092010101</v>
      </c>
      <c r="W127" s="80" t="str">
        <f>VLOOKUP(C127,'Trang tính1'!$A$2:$N$281,5,0)</f>
        <v>086092010101</v>
      </c>
      <c r="X127" s="80" t="b">
        <f t="shared" si="7"/>
        <v>1</v>
      </c>
      <c r="Y127" s="75"/>
      <c r="Z127" s="75"/>
      <c r="AA127" s="46" t="s">
        <v>232</v>
      </c>
      <c r="AB127" s="108" t="s">
        <v>685</v>
      </c>
      <c r="AC127" s="108" t="str">
        <f>VLOOKUP(C127,'Trang tính1'!$A$2:$N$319,9,0)</f>
        <v>148/274/11/15A - 3/2 - Phường Tân An - TP Cần Thơ</v>
      </c>
      <c r="AD127" s="46" t="s">
        <v>686</v>
      </c>
      <c r="AE127" s="46"/>
      <c r="AF127" s="66"/>
      <c r="AG127" s="56" t="s">
        <v>50</v>
      </c>
      <c r="AH127" s="56" t="s">
        <v>107</v>
      </c>
      <c r="AI127" s="56" t="s">
        <v>60</v>
      </c>
      <c r="AJ127" s="36">
        <f t="shared" ca="1" si="9"/>
        <v>34</v>
      </c>
    </row>
    <row r="128" spans="1:36" s="624" customFormat="1" ht="21.75" customHeight="1">
      <c r="A128" s="25">
        <f>IF(C128=0,"",SUBTOTAL(3,C$5:C128))</f>
        <v>124</v>
      </c>
      <c r="B128" s="86">
        <v>4</v>
      </c>
      <c r="C128" s="25" t="s">
        <v>1117</v>
      </c>
      <c r="D128" s="25" t="str">
        <f>VLOOKUP(C128,Sheet4!$A$1:$B$300,2,0)</f>
        <v>9522045066</v>
      </c>
      <c r="E128" s="46" t="s">
        <v>1118</v>
      </c>
      <c r="F128" s="63" t="e">
        <f>VLOOKUP(D128,'BHXH 4-2026'!$D$11:$F$327,3,0)</f>
        <v>#N/A</v>
      </c>
      <c r="G128" s="774">
        <f>VLOOKUP(C128,'chuyển xếp 2024'!$C$5:$W$328,17,0)</f>
        <v>6579000</v>
      </c>
      <c r="H128" s="774">
        <f>VLOOKUP(C128,'chuyển xếp 2024'!$C$5:$W$328,19,0)</f>
        <v>0</v>
      </c>
      <c r="I128" s="774">
        <f t="shared" si="5"/>
        <v>6579000</v>
      </c>
      <c r="J128" s="46" t="s">
        <v>63</v>
      </c>
      <c r="K128" s="63">
        <f t="shared" si="8"/>
        <v>0</v>
      </c>
      <c r="L128" s="56" t="s">
        <v>33</v>
      </c>
      <c r="M128" s="56" t="s">
        <v>34</v>
      </c>
      <c r="N128" s="46"/>
      <c r="O128" s="46" t="s">
        <v>1119</v>
      </c>
      <c r="P128" s="57">
        <v>36135</v>
      </c>
      <c r="Q128" s="75">
        <v>44347</v>
      </c>
      <c r="R128" s="625" t="s">
        <v>36</v>
      </c>
      <c r="S128" s="56" t="s">
        <v>1120</v>
      </c>
      <c r="T128" s="626" t="str">
        <f t="shared" ca="1" si="10"/>
        <v xml:space="preserve">5 NĂM 2 THÁNG 19 NGÀY </v>
      </c>
      <c r="U128" s="74" t="s">
        <v>1121</v>
      </c>
      <c r="V128" s="80" t="str">
        <f>VLOOKUP(C128,Sheet5!$B$2:$G$253,6,0)</f>
        <v>095198003363</v>
      </c>
      <c r="W128" s="80" t="str">
        <f>VLOOKUP(C128,'Trang tính1'!$A$2:$N$281,5,0)</f>
        <v>095198003363</v>
      </c>
      <c r="X128" s="80" t="b">
        <f t="shared" si="7"/>
        <v>1</v>
      </c>
      <c r="Y128" s="108">
        <v>42028</v>
      </c>
      <c r="Z128" s="108"/>
      <c r="AA128" s="46" t="s">
        <v>232</v>
      </c>
      <c r="AB128" s="108" t="s">
        <v>1122</v>
      </c>
      <c r="AC128" s="108" t="str">
        <f>VLOOKUP(C128,'Trang tính1'!$A$2:$N$319,9,0)</f>
        <v>Mậu Thân, Phường Cái Khế, TP. Cần Thơ</v>
      </c>
      <c r="AD128" s="46" t="s">
        <v>1123</v>
      </c>
      <c r="AE128" s="627" t="s">
        <v>1124</v>
      </c>
      <c r="AF128" s="628"/>
      <c r="AG128" s="108" t="s">
        <v>50</v>
      </c>
      <c r="AH128" s="108" t="s">
        <v>1125</v>
      </c>
      <c r="AI128" s="56" t="s">
        <v>1055</v>
      </c>
      <c r="AJ128" s="36">
        <f ca="1">DATEDIF(P128,TODAY(),"y")</f>
        <v>27</v>
      </c>
    </row>
    <row r="129" spans="1:36" s="36" customFormat="1">
      <c r="A129" s="25">
        <f>IF(C129=0,"",SUBTOTAL(3,C$5:C129))</f>
        <v>125</v>
      </c>
      <c r="B129" s="86">
        <v>5</v>
      </c>
      <c r="C129" s="25" t="s">
        <v>1849</v>
      </c>
      <c r="D129" s="25" t="str">
        <f>VLOOKUP(C129,Sheet4!$A$1:$B$300,2,0)</f>
        <v>9222564773</v>
      </c>
      <c r="E129" s="63" t="s">
        <v>1851</v>
      </c>
      <c r="F129" s="63" t="str">
        <f>VLOOKUP(D129,'BHXH 4-2026'!$D$11:$F$327,3,0)</f>
        <v>DN4929222564773</v>
      </c>
      <c r="G129" s="774">
        <f>VLOOKUP(C129,'chuyển xếp 2024'!$C$5:$W$328,17,0)</f>
        <v>6579000</v>
      </c>
      <c r="H129" s="774">
        <f>VLOOKUP(C129,'chuyển xếp 2024'!$C$5:$W$328,19,0)</f>
        <v>0</v>
      </c>
      <c r="I129" s="774">
        <f t="shared" si="5"/>
        <v>6579000</v>
      </c>
      <c r="J129" s="63" t="s">
        <v>63</v>
      </c>
      <c r="K129" s="63">
        <f t="shared" si="8"/>
        <v>0</v>
      </c>
      <c r="L129" s="63" t="s">
        <v>33</v>
      </c>
      <c r="M129" s="63" t="s">
        <v>34</v>
      </c>
      <c r="N129" s="63"/>
      <c r="O129" s="46" t="s">
        <v>386</v>
      </c>
      <c r="P129" s="106">
        <v>36528</v>
      </c>
      <c r="Q129" s="107">
        <v>45150</v>
      </c>
      <c r="R129" s="625" t="s">
        <v>36</v>
      </c>
      <c r="S129" s="56" t="s">
        <v>1852</v>
      </c>
      <c r="T129" s="56" t="str">
        <f t="shared" ca="1" si="10"/>
        <v xml:space="preserve">3 NĂM 0 THÁNG 7 NGÀY </v>
      </c>
      <c r="U129" s="80" t="s">
        <v>1853</v>
      </c>
      <c r="V129" s="80" t="s">
        <v>1853</v>
      </c>
      <c r="W129" s="80" t="str">
        <f>VLOOKUP(C129,'Trang tính1'!$A$2:$N$281,5,0)</f>
        <v>092300002233</v>
      </c>
      <c r="X129" s="80" t="b">
        <f t="shared" si="7"/>
        <v>1</v>
      </c>
      <c r="Y129" s="75"/>
      <c r="Z129" s="75"/>
      <c r="AA129" s="46" t="s">
        <v>232</v>
      </c>
      <c r="AB129" s="108" t="s">
        <v>1854</v>
      </c>
      <c r="AC129" s="108" t="str">
        <f>VLOOKUP(C129,'Trang tính1'!$A$2:$N$319,9,0)</f>
        <v>KV Bình Phước, Phường Phước Thới, TP Cần Thơ</v>
      </c>
      <c r="AD129" s="46" t="s">
        <v>1855</v>
      </c>
      <c r="AE129" s="46"/>
      <c r="AF129" s="66"/>
      <c r="AG129" s="46" t="s">
        <v>182</v>
      </c>
      <c r="AH129" s="56" t="s">
        <v>100</v>
      </c>
      <c r="AI129" s="56" t="s">
        <v>1055</v>
      </c>
      <c r="AJ129" s="36">
        <f t="shared" ca="1" si="9"/>
        <v>26</v>
      </c>
    </row>
    <row r="130" spans="1:36" s="36" customFormat="1">
      <c r="A130" s="25">
        <f>IF(C130=0,"",SUBTOTAL(3,C$5:C130))</f>
        <v>126</v>
      </c>
      <c r="B130" s="86">
        <v>6</v>
      </c>
      <c r="C130" s="369" t="s">
        <v>2844</v>
      </c>
      <c r="D130" s="25" t="s">
        <v>3285</v>
      </c>
      <c r="E130" s="370" t="s">
        <v>2843</v>
      </c>
      <c r="F130" s="63" t="str">
        <f>VLOOKUP(D130,'BHXH 4-2026'!$D$11:$F$327,3,0)</f>
        <v>DN4929222596904</v>
      </c>
      <c r="G130" s="774">
        <f>VLOOKUP(C130,'chuyển xếp 2024'!$C$5:$W$328,17,0)</f>
        <v>6579000</v>
      </c>
      <c r="H130" s="75"/>
      <c r="I130" s="774">
        <f t="shared" si="5"/>
        <v>6579000</v>
      </c>
      <c r="J130" s="63" t="s">
        <v>63</v>
      </c>
      <c r="K130" s="63">
        <f t="shared" si="8"/>
        <v>0</v>
      </c>
      <c r="L130" s="63" t="s">
        <v>33</v>
      </c>
      <c r="M130" s="63" t="s">
        <v>34</v>
      </c>
      <c r="N130" s="63"/>
      <c r="O130" s="46" t="s">
        <v>386</v>
      </c>
      <c r="P130" s="234">
        <v>37219</v>
      </c>
      <c r="Q130" s="75">
        <v>45809</v>
      </c>
      <c r="R130" s="625" t="s">
        <v>36</v>
      </c>
      <c r="S130" s="56" t="s">
        <v>2930</v>
      </c>
      <c r="T130" s="56" t="str">
        <f t="shared" ca="1" si="10"/>
        <v xml:space="preserve">1 NĂM 2 THÁNG 18 NGÀY </v>
      </c>
      <c r="U130" s="80" t="s">
        <v>2931</v>
      </c>
      <c r="V130" s="80" t="s">
        <v>2931</v>
      </c>
      <c r="W130" s="80" t="str">
        <f>VLOOKUP(C130,'Trang tính1'!$A$2:$N$281,5,0)</f>
        <v>092301002979</v>
      </c>
      <c r="X130" s="80" t="b">
        <f t="shared" si="7"/>
        <v>1</v>
      </c>
      <c r="Y130" s="75">
        <v>44421</v>
      </c>
      <c r="Z130" s="75"/>
      <c r="AA130" s="46" t="s">
        <v>232</v>
      </c>
      <c r="AB130" s="108" t="s">
        <v>2780</v>
      </c>
      <c r="AC130" s="108" t="str">
        <f>VLOOKUP(C130,'Trang tính1'!$A$2:$N$319,9,0)</f>
        <v>9/57C Nguyễn Văn Cừ, phường Cái Khế, Cần Thơ</v>
      </c>
      <c r="AD130" s="46" t="s">
        <v>2932</v>
      </c>
      <c r="AE130" s="46" t="s">
        <v>2932</v>
      </c>
      <c r="AF130" s="66"/>
      <c r="AG130" s="108" t="s">
        <v>50</v>
      </c>
      <c r="AH130" s="56" t="s">
        <v>434</v>
      </c>
      <c r="AI130" s="56"/>
    </row>
    <row r="131" spans="1:36" s="36" customFormat="1">
      <c r="A131" s="25">
        <f>IF(C131=0,"",SUBTOTAL(3,C$5:C131))</f>
        <v>127</v>
      </c>
      <c r="B131" s="86">
        <v>7</v>
      </c>
      <c r="C131" s="86" t="s">
        <v>692</v>
      </c>
      <c r="D131" s="25" t="str">
        <f>VLOOKUP(C131,Sheet4!$A$1:$B$300,2,0)</f>
        <v>9208016198</v>
      </c>
      <c r="E131" s="87" t="s">
        <v>693</v>
      </c>
      <c r="F131" s="63" t="str">
        <f>VLOOKUP(D131,'BHXH 4-2026'!$D$11:$F$327,3,0)</f>
        <v>DN4929208016198</v>
      </c>
      <c r="G131" s="774">
        <f>VLOOKUP(C131,'chuyển xếp 2024'!$C$5:$W$328,17,0)</f>
        <v>6694000</v>
      </c>
      <c r="H131" s="774">
        <f>VLOOKUP(C131,'chuyển xếp 2024'!$C$5:$W$328,19,0)</f>
        <v>0</v>
      </c>
      <c r="I131" s="774">
        <f t="shared" si="5"/>
        <v>6694000</v>
      </c>
      <c r="J131" s="87" t="s">
        <v>32</v>
      </c>
      <c r="K131" s="63">
        <f t="shared" si="8"/>
        <v>1</v>
      </c>
      <c r="L131" s="63" t="s">
        <v>33</v>
      </c>
      <c r="M131" s="63" t="s">
        <v>34</v>
      </c>
      <c r="N131" s="87"/>
      <c r="O131" s="46" t="s">
        <v>671</v>
      </c>
      <c r="P131" s="106">
        <v>24400</v>
      </c>
      <c r="Q131" s="107">
        <v>39188</v>
      </c>
      <c r="R131" s="625" t="s">
        <v>36</v>
      </c>
      <c r="S131" s="56" t="s">
        <v>694</v>
      </c>
      <c r="T131" s="56" t="str">
        <f t="shared" ca="1" si="10"/>
        <v xml:space="preserve">19 NĂM 4 THÁNG 3 NGÀY </v>
      </c>
      <c r="U131" s="80" t="s">
        <v>695</v>
      </c>
      <c r="V131" s="80" t="str">
        <f>VLOOKUP(C131,Sheet5!$B$2:$G$253,6,0)</f>
        <v>035066006365</v>
      </c>
      <c r="W131" s="80" t="str">
        <f>VLOOKUP(C131,'Trang tính1'!$A$2:$N$281,5,0)</f>
        <v>035066006365</v>
      </c>
      <c r="X131" s="80" t="b">
        <f t="shared" si="7"/>
        <v>1</v>
      </c>
      <c r="Y131" s="75"/>
      <c r="Z131" s="75"/>
      <c r="AA131" s="46" t="s">
        <v>232</v>
      </c>
      <c r="AB131" s="108" t="s">
        <v>696</v>
      </c>
      <c r="AC131" s="108" t="str">
        <f>VLOOKUP(C131,'Trang tính1'!$A$2:$N$319,9,0)</f>
        <v>Khu vực 2, Thới An Đông, Cần Thơ</v>
      </c>
      <c r="AD131" s="46" t="s">
        <v>697</v>
      </c>
      <c r="AE131" s="46"/>
      <c r="AF131" s="66"/>
      <c r="AG131" s="625" t="s">
        <v>156</v>
      </c>
      <c r="AH131" s="625"/>
      <c r="AI131" s="56" t="s">
        <v>503</v>
      </c>
      <c r="AJ131" s="64">
        <f t="shared" ca="1" si="9"/>
        <v>59</v>
      </c>
    </row>
    <row r="132" spans="1:36" s="36" customFormat="1">
      <c r="A132" s="25">
        <f>IF(C132=0,"",SUBTOTAL(3,C$5:C132))</f>
        <v>128</v>
      </c>
      <c r="B132" s="86">
        <v>8</v>
      </c>
      <c r="C132" s="86" t="s">
        <v>698</v>
      </c>
      <c r="D132" s="25" t="str">
        <f>VLOOKUP(C132,Sheet4!$A$1:$B$300,2,0)</f>
        <v>9208016199</v>
      </c>
      <c r="E132" s="87" t="s">
        <v>699</v>
      </c>
      <c r="F132" s="63" t="str">
        <f>VLOOKUP(D132,'BHXH 4-2026'!$D$11:$F$327,3,0)</f>
        <v>DN4929208016199</v>
      </c>
      <c r="G132" s="774">
        <f>VLOOKUP(C132,'chuyển xếp 2024'!$C$5:$W$328,17,0)</f>
        <v>6694000</v>
      </c>
      <c r="H132" s="774">
        <f>VLOOKUP(C132,'chuyển xếp 2024'!$C$5:$W$328,19,0)</f>
        <v>0</v>
      </c>
      <c r="I132" s="774">
        <f t="shared" si="5"/>
        <v>6694000</v>
      </c>
      <c r="J132" s="87" t="s">
        <v>32</v>
      </c>
      <c r="K132" s="63">
        <f t="shared" si="8"/>
        <v>1</v>
      </c>
      <c r="L132" s="63" t="s">
        <v>33</v>
      </c>
      <c r="M132" s="63" t="s">
        <v>700</v>
      </c>
      <c r="N132" s="87"/>
      <c r="O132" s="46" t="s">
        <v>671</v>
      </c>
      <c r="P132" s="106">
        <v>28810</v>
      </c>
      <c r="Q132" s="107">
        <v>39188</v>
      </c>
      <c r="R132" s="625" t="s">
        <v>36</v>
      </c>
      <c r="S132" s="56" t="s">
        <v>701</v>
      </c>
      <c r="T132" s="56" t="str">
        <f t="shared" ca="1" si="10"/>
        <v xml:space="preserve">19 NĂM 4 THÁNG 3 NGÀY </v>
      </c>
      <c r="U132" s="879">
        <v>331742561</v>
      </c>
      <c r="V132" s="80" t="str">
        <f>VLOOKUP(C132,Sheet5!$B$2:$G$253,6,0)</f>
        <v>092078005854</v>
      </c>
      <c r="W132" s="80">
        <f>VLOOKUP(C132,'Trang tính1'!$A$2:$N$281,5,0)</f>
        <v>0</v>
      </c>
      <c r="X132" s="80" t="b">
        <f t="shared" si="7"/>
        <v>0</v>
      </c>
      <c r="Y132" s="75">
        <v>40362</v>
      </c>
      <c r="Z132" s="75"/>
      <c r="AA132" s="46" t="s">
        <v>232</v>
      </c>
      <c r="AB132" s="108" t="s">
        <v>702</v>
      </c>
      <c r="AC132" s="108"/>
      <c r="AD132" s="46" t="s">
        <v>703</v>
      </c>
      <c r="AE132" s="46"/>
      <c r="AF132" s="66"/>
      <c r="AG132" s="625" t="s">
        <v>156</v>
      </c>
      <c r="AH132" s="625"/>
      <c r="AI132" s="56" t="s">
        <v>503</v>
      </c>
      <c r="AJ132" s="36">
        <f t="shared" ca="1" si="9"/>
        <v>47</v>
      </c>
    </row>
    <row r="133" spans="1:36" s="36" customFormat="1">
      <c r="A133" s="25">
        <f>IF(C133=0,"",SUBTOTAL(3,C$5:C133))</f>
        <v>129</v>
      </c>
      <c r="B133" s="86">
        <v>9</v>
      </c>
      <c r="C133" s="86" t="s">
        <v>704</v>
      </c>
      <c r="D133" s="25" t="str">
        <f>VLOOKUP(C133,Sheet4!$A$1:$B$300,2,0)</f>
        <v>9208016201</v>
      </c>
      <c r="E133" s="87" t="s">
        <v>705</v>
      </c>
      <c r="F133" s="63" t="str">
        <f>VLOOKUP(D133,'BHXH 4-2026'!$D$11:$F$327,3,0)</f>
        <v>DN4929208016201</v>
      </c>
      <c r="G133" s="774">
        <f>VLOOKUP(C133,'chuyển xếp 2024'!$C$5:$W$328,17,0)</f>
        <v>6694000</v>
      </c>
      <c r="H133" s="774">
        <f>VLOOKUP(C133,'chuyển xếp 2024'!$C$5:$W$328,19,0)</f>
        <v>0</v>
      </c>
      <c r="I133" s="774">
        <f t="shared" si="5"/>
        <v>6694000</v>
      </c>
      <c r="J133" s="87" t="s">
        <v>32</v>
      </c>
      <c r="K133" s="63">
        <f t="shared" si="8"/>
        <v>1</v>
      </c>
      <c r="L133" s="63" t="s">
        <v>33</v>
      </c>
      <c r="M133" s="63" t="s">
        <v>34</v>
      </c>
      <c r="N133" s="87"/>
      <c r="O133" s="46" t="s">
        <v>671</v>
      </c>
      <c r="P133" s="106" t="s">
        <v>350</v>
      </c>
      <c r="Q133" s="107">
        <v>39188</v>
      </c>
      <c r="R133" s="625" t="s">
        <v>36</v>
      </c>
      <c r="S133" s="56" t="s">
        <v>706</v>
      </c>
      <c r="T133" s="56" t="str">
        <f t="shared" ca="1" si="10"/>
        <v xml:space="preserve">19 NĂM 4 THÁNG 3 NGÀY </v>
      </c>
      <c r="U133" s="80" t="s">
        <v>707</v>
      </c>
      <c r="V133" s="80" t="str">
        <f>VLOOKUP(C133,Sheet5!$B$2:$G$253,6,0)</f>
        <v>092073002305</v>
      </c>
      <c r="W133" s="80" t="str">
        <f>VLOOKUP(C133,'Trang tính1'!$A$2:$N$281,5,0)</f>
        <v>092073002305</v>
      </c>
      <c r="X133" s="80" t="b">
        <f t="shared" si="7"/>
        <v>1</v>
      </c>
      <c r="Y133" s="75"/>
      <c r="Z133" s="75"/>
      <c r="AA133" s="46" t="s">
        <v>232</v>
      </c>
      <c r="AB133" s="108" t="s">
        <v>708</v>
      </c>
      <c r="AC133" s="108" t="str">
        <f>VLOOKUP(C133,'Trang tính1'!$A$2:$N$319,9,0)</f>
        <v>KV Trường Hưng Phước Thới, Cần Thơ</v>
      </c>
      <c r="AD133" s="46" t="s">
        <v>709</v>
      </c>
      <c r="AE133" s="46"/>
      <c r="AF133" s="66"/>
      <c r="AG133" s="625" t="s">
        <v>156</v>
      </c>
      <c r="AH133" s="625"/>
      <c r="AI133" s="56" t="s">
        <v>503</v>
      </c>
      <c r="AJ133" s="64">
        <f t="shared" ca="1" si="9"/>
        <v>53</v>
      </c>
    </row>
    <row r="134" spans="1:36" s="36" customFormat="1">
      <c r="A134" s="25">
        <f>IF(C134=0,"",SUBTOTAL(3,C$5:C134))</f>
        <v>130</v>
      </c>
      <c r="B134" s="86">
        <v>10</v>
      </c>
      <c r="C134" s="86" t="s">
        <v>710</v>
      </c>
      <c r="D134" s="25" t="str">
        <f>VLOOKUP(C134,Sheet4!$A$1:$B$300,2,0)</f>
        <v>9208016202</v>
      </c>
      <c r="E134" s="87" t="s">
        <v>711</v>
      </c>
      <c r="F134" s="63" t="str">
        <f>VLOOKUP(D134,'BHXH 4-2026'!$D$11:$F$327,3,0)</f>
        <v>DN4929208016202</v>
      </c>
      <c r="G134" s="774">
        <f>VLOOKUP(C134,'chuyển xếp 2024'!$C$5:$W$328,17,0)</f>
        <v>6694000</v>
      </c>
      <c r="H134" s="774">
        <f>VLOOKUP(C134,'chuyển xếp 2024'!$C$5:$W$328,19,0)</f>
        <v>0</v>
      </c>
      <c r="I134" s="774">
        <f t="shared" ref="I134:I196" si="11">+G134+H134</f>
        <v>6694000</v>
      </c>
      <c r="J134" s="63" t="s">
        <v>63</v>
      </c>
      <c r="K134" s="63">
        <f t="shared" si="8"/>
        <v>0</v>
      </c>
      <c r="L134" s="63" t="s">
        <v>33</v>
      </c>
      <c r="M134" s="63" t="s">
        <v>34</v>
      </c>
      <c r="N134" s="87"/>
      <c r="O134" s="46" t="s">
        <v>671</v>
      </c>
      <c r="P134" s="106">
        <v>28048</v>
      </c>
      <c r="Q134" s="107">
        <v>39188</v>
      </c>
      <c r="R134" s="625" t="s">
        <v>36</v>
      </c>
      <c r="S134" s="56" t="s">
        <v>712</v>
      </c>
      <c r="T134" s="56" t="str">
        <f t="shared" ca="1" si="10"/>
        <v xml:space="preserve">19 NĂM 4 THÁNG 3 NGÀY </v>
      </c>
      <c r="U134" s="523" t="s">
        <v>713</v>
      </c>
      <c r="V134" s="80" t="str">
        <f>VLOOKUP(C134,Sheet5!$B$2:$G$253,6,0)</f>
        <v>092176001154</v>
      </c>
      <c r="W134" s="80" t="str">
        <f>VLOOKUP(C134,'Trang tính1'!$A$2:$N$281,5,0)</f>
        <v>092176001154</v>
      </c>
      <c r="X134" s="80" t="b">
        <f t="shared" ref="X134:X196" si="12">EXACT(V134,W134)</f>
        <v>1</v>
      </c>
      <c r="Y134" s="75">
        <v>42668</v>
      </c>
      <c r="Z134" s="75"/>
      <c r="AA134" s="46" t="s">
        <v>232</v>
      </c>
      <c r="AB134" s="108" t="s">
        <v>708</v>
      </c>
      <c r="AC134" s="108" t="str">
        <f>VLOOKUP(C134,'Trang tính1'!$A$2:$N$319,9,0)</f>
        <v>KV Trường Hưng Phước Thới, Cần Thơ</v>
      </c>
      <c r="AD134" s="46" t="s">
        <v>709</v>
      </c>
      <c r="AE134" s="46"/>
      <c r="AF134" s="66"/>
      <c r="AG134" s="625" t="s">
        <v>156</v>
      </c>
      <c r="AH134" s="625"/>
      <c r="AI134" s="56" t="s">
        <v>503</v>
      </c>
      <c r="AJ134" s="36">
        <f t="shared" ca="1" si="9"/>
        <v>49</v>
      </c>
    </row>
    <row r="135" spans="1:36" s="36" customFormat="1">
      <c r="A135" s="25">
        <f>IF(C135=0,"",SUBTOTAL(3,C$5:C135))</f>
        <v>131</v>
      </c>
      <c r="B135" s="86">
        <v>11</v>
      </c>
      <c r="C135" s="86" t="s">
        <v>714</v>
      </c>
      <c r="D135" s="25" t="str">
        <f>VLOOKUP(C135,Sheet4!$A$1:$B$300,2,0)</f>
        <v>9208016209</v>
      </c>
      <c r="E135" s="87" t="s">
        <v>715</v>
      </c>
      <c r="F135" s="63" t="str">
        <f>VLOOKUP(D135,'BHXH 4-2026'!$D$11:$F$327,3,0)</f>
        <v>DN4929208016209</v>
      </c>
      <c r="G135" s="774">
        <f>VLOOKUP(C135,'chuyển xếp 2024'!$C$5:$W$328,17,0)</f>
        <v>6694000</v>
      </c>
      <c r="H135" s="774">
        <f>VLOOKUP(C135,'chuyển xếp 2024'!$C$5:$W$328,19,0)</f>
        <v>0</v>
      </c>
      <c r="I135" s="774">
        <f t="shared" si="11"/>
        <v>6694000</v>
      </c>
      <c r="J135" s="63" t="s">
        <v>63</v>
      </c>
      <c r="K135" s="63">
        <f t="shared" si="8"/>
        <v>0</v>
      </c>
      <c r="L135" s="63" t="s">
        <v>33</v>
      </c>
      <c r="M135" s="63" t="s">
        <v>34</v>
      </c>
      <c r="N135" s="87"/>
      <c r="O135" s="46" t="s">
        <v>671</v>
      </c>
      <c r="P135" s="106">
        <v>28491</v>
      </c>
      <c r="Q135" s="107">
        <v>39188</v>
      </c>
      <c r="R135" s="625" t="s">
        <v>36</v>
      </c>
      <c r="S135" s="56" t="s">
        <v>716</v>
      </c>
      <c r="T135" s="56" t="str">
        <f t="shared" ca="1" si="10"/>
        <v xml:space="preserve">19 NĂM 4 THÁNG 3 NGÀY </v>
      </c>
      <c r="U135" s="80" t="s">
        <v>717</v>
      </c>
      <c r="V135" s="80" t="str">
        <f>VLOOKUP(C135,Sheet5!$B$2:$G$253,6,0)</f>
        <v>094178003638</v>
      </c>
      <c r="W135" s="80" t="str">
        <f>VLOOKUP(C135,'Trang tính1'!$A$2:$N$281,5,0)</f>
        <v>094178003638</v>
      </c>
      <c r="X135" s="80" t="b">
        <f t="shared" si="12"/>
        <v>1</v>
      </c>
      <c r="Y135" s="75"/>
      <c r="Z135" s="75"/>
      <c r="AA135" s="46" t="s">
        <v>232</v>
      </c>
      <c r="AB135" s="108" t="s">
        <v>718</v>
      </c>
      <c r="AC135" s="108" t="str">
        <f>VLOOKUP(C135,'Trang tính1'!$A$2:$N$319,9,0)</f>
        <v>KV1 Thới An Đông, Cần Thơ</v>
      </c>
      <c r="AD135" s="46" t="s">
        <v>719</v>
      </c>
      <c r="AE135" s="46"/>
      <c r="AF135" s="66"/>
      <c r="AG135" s="625" t="s">
        <v>156</v>
      </c>
      <c r="AH135" s="625"/>
      <c r="AI135" s="56" t="s">
        <v>503</v>
      </c>
      <c r="AJ135" s="36">
        <f t="shared" ca="1" si="9"/>
        <v>48</v>
      </c>
    </row>
    <row r="136" spans="1:36" s="36" customFormat="1">
      <c r="A136" s="25">
        <f>IF(C136=0,"",SUBTOTAL(3,C$5:C136))</f>
        <v>132</v>
      </c>
      <c r="B136" s="86">
        <v>12</v>
      </c>
      <c r="C136" s="86" t="s">
        <v>720</v>
      </c>
      <c r="D136" s="25" t="str">
        <f>VLOOKUP(C136,Sheet4!$A$1:$B$300,2,0)</f>
        <v>9208016214</v>
      </c>
      <c r="E136" s="87" t="s">
        <v>721</v>
      </c>
      <c r="F136" s="63" t="str">
        <f>VLOOKUP(D136,'BHXH 4-2026'!$D$11:$F$327,3,0)</f>
        <v>DN4929208016214</v>
      </c>
      <c r="G136" s="774">
        <f>VLOOKUP(C136,'chuyển xếp 2024'!$C$5:$W$328,17,0)</f>
        <v>6694000</v>
      </c>
      <c r="H136" s="774">
        <f>VLOOKUP(C136,'chuyển xếp 2024'!$C$5:$W$328,19,0)</f>
        <v>0</v>
      </c>
      <c r="I136" s="774">
        <f t="shared" si="11"/>
        <v>6694000</v>
      </c>
      <c r="J136" s="63" t="s">
        <v>63</v>
      </c>
      <c r="K136" s="63">
        <f t="shared" si="8"/>
        <v>0</v>
      </c>
      <c r="L136" s="63" t="s">
        <v>33</v>
      </c>
      <c r="M136" s="63" t="s">
        <v>34</v>
      </c>
      <c r="N136" s="87"/>
      <c r="O136" s="46" t="s">
        <v>671</v>
      </c>
      <c r="P136" s="106">
        <v>31400</v>
      </c>
      <c r="Q136" s="107">
        <v>39188</v>
      </c>
      <c r="R136" s="625" t="s">
        <v>36</v>
      </c>
      <c r="S136" s="56" t="s">
        <v>722</v>
      </c>
      <c r="T136" s="56" t="str">
        <f t="shared" ca="1" si="10"/>
        <v xml:space="preserve">19 NĂM 4 THÁNG 3 NGÀY </v>
      </c>
      <c r="U136" s="523" t="s">
        <v>723</v>
      </c>
      <c r="V136" s="80" t="str">
        <f>VLOOKUP(C136,Sheet5!$B$2:$G$253,6,0)</f>
        <v>092185001179</v>
      </c>
      <c r="W136" s="80" t="str">
        <f>VLOOKUP(C136,'Trang tính1'!$A$2:$N$281,5,0)</f>
        <v>092185001179</v>
      </c>
      <c r="X136" s="80" t="b">
        <f t="shared" si="12"/>
        <v>1</v>
      </c>
      <c r="Y136" s="75">
        <v>42466</v>
      </c>
      <c r="Z136" s="75"/>
      <c r="AA136" s="46" t="s">
        <v>232</v>
      </c>
      <c r="AB136" s="108" t="s">
        <v>724</v>
      </c>
      <c r="AC136" s="108" t="str">
        <f>VLOOKUP(C136,'Trang tính1'!$A$2:$N$319,9,0)</f>
        <v>KV4 Thới An Đông, Cần Thơ</v>
      </c>
      <c r="AD136" s="46" t="s">
        <v>725</v>
      </c>
      <c r="AE136" s="46"/>
      <c r="AF136" s="66"/>
      <c r="AG136" s="625" t="s">
        <v>156</v>
      </c>
      <c r="AH136" s="625"/>
      <c r="AI136" s="56" t="s">
        <v>503</v>
      </c>
      <c r="AJ136" s="36">
        <f t="shared" ca="1" si="9"/>
        <v>40</v>
      </c>
    </row>
    <row r="137" spans="1:36" s="36" customFormat="1">
      <c r="A137" s="25">
        <f>IF(C137=0,"",SUBTOTAL(3,C$5:C137))</f>
        <v>133</v>
      </c>
      <c r="B137" s="86">
        <v>13</v>
      </c>
      <c r="C137" s="86" t="s">
        <v>726</v>
      </c>
      <c r="D137" s="25" t="str">
        <f>VLOOKUP(C137,Sheet4!$A$1:$B$300,2,0)</f>
        <v>9208016215</v>
      </c>
      <c r="E137" s="87" t="s">
        <v>727</v>
      </c>
      <c r="F137" s="63" t="str">
        <f>VLOOKUP(D137,'BHXH 4-2026'!$D$11:$F$327,3,0)</f>
        <v>DN4929208016215</v>
      </c>
      <c r="G137" s="774">
        <f>VLOOKUP(C137,'chuyển xếp 2024'!$C$5:$W$328,17,0)</f>
        <v>6694000</v>
      </c>
      <c r="H137" s="774">
        <f>VLOOKUP(C137,'chuyển xếp 2024'!$C$5:$W$328,19,0)</f>
        <v>0</v>
      </c>
      <c r="I137" s="774">
        <f t="shared" si="11"/>
        <v>6694000</v>
      </c>
      <c r="J137" s="63" t="s">
        <v>63</v>
      </c>
      <c r="K137" s="63">
        <f t="shared" si="8"/>
        <v>0</v>
      </c>
      <c r="L137" s="63" t="s">
        <v>33</v>
      </c>
      <c r="M137" s="63" t="s">
        <v>134</v>
      </c>
      <c r="N137" s="87"/>
      <c r="O137" s="46" t="s">
        <v>671</v>
      </c>
      <c r="P137" s="106">
        <v>32012</v>
      </c>
      <c r="Q137" s="107">
        <v>39188</v>
      </c>
      <c r="R137" s="625" t="s">
        <v>36</v>
      </c>
      <c r="S137" s="56" t="s">
        <v>728</v>
      </c>
      <c r="T137" s="56" t="str">
        <f t="shared" ca="1" si="10"/>
        <v xml:space="preserve">19 NĂM 4 THÁNG 3 NGÀY </v>
      </c>
      <c r="U137" s="74" t="s">
        <v>729</v>
      </c>
      <c r="V137" s="80" t="str">
        <f>VLOOKUP(C137,Sheet5!$B$2:$G$253,6,0)</f>
        <v>084187002652</v>
      </c>
      <c r="W137" s="80" t="str">
        <f>VLOOKUP(C137,'Trang tính1'!$A$2:$N$281,5,0)</f>
        <v>084187002652</v>
      </c>
      <c r="X137" s="80" t="b">
        <f t="shared" si="12"/>
        <v>1</v>
      </c>
      <c r="Y137" s="75">
        <v>44302</v>
      </c>
      <c r="Z137" s="75"/>
      <c r="AA137" s="46" t="s">
        <v>232</v>
      </c>
      <c r="AB137" s="108" t="s">
        <v>730</v>
      </c>
      <c r="AC137" s="108" t="str">
        <f>VLOOKUP(C137,'Trang tính1'!$A$2:$N$319,9,0)</f>
        <v>KV Bình Thuận, Phước Thới</v>
      </c>
      <c r="AD137" s="46" t="s">
        <v>731</v>
      </c>
      <c r="AE137" s="46"/>
      <c r="AF137" s="66"/>
      <c r="AG137" s="625" t="s">
        <v>156</v>
      </c>
      <c r="AH137" s="625"/>
      <c r="AI137" s="56" t="s">
        <v>503</v>
      </c>
      <c r="AJ137" s="36">
        <f t="shared" ca="1" si="9"/>
        <v>38</v>
      </c>
    </row>
    <row r="138" spans="1:36" s="36" customFormat="1">
      <c r="A138" s="25">
        <f>IF(C138=0,"",SUBTOTAL(3,C$5:C138))</f>
        <v>134</v>
      </c>
      <c r="B138" s="86">
        <v>14</v>
      </c>
      <c r="C138" s="86" t="s">
        <v>735</v>
      </c>
      <c r="D138" s="25" t="str">
        <f>VLOOKUP(C138,Sheet4!$A$1:$B$300,2,0)</f>
        <v>9208007820</v>
      </c>
      <c r="E138" s="87" t="s">
        <v>736</v>
      </c>
      <c r="F138" s="63" t="str">
        <f>VLOOKUP(D138,'BHXH 4-2026'!$D$11:$F$327,3,0)</f>
        <v>DN4929208007820</v>
      </c>
      <c r="G138" s="774">
        <f>VLOOKUP(C138,'chuyển xếp 2024'!$C$5:$W$328,17,0)</f>
        <v>6694000</v>
      </c>
      <c r="H138" s="774">
        <f>VLOOKUP(C138,'chuyển xếp 2024'!$C$5:$W$328,19,0)</f>
        <v>0</v>
      </c>
      <c r="I138" s="774">
        <f t="shared" si="11"/>
        <v>6694000</v>
      </c>
      <c r="J138" s="87" t="s">
        <v>32</v>
      </c>
      <c r="K138" s="63">
        <f t="shared" si="8"/>
        <v>1</v>
      </c>
      <c r="L138" s="63" t="s">
        <v>33</v>
      </c>
      <c r="M138" s="63" t="s">
        <v>34</v>
      </c>
      <c r="N138" s="87"/>
      <c r="O138" s="46" t="s">
        <v>671</v>
      </c>
      <c r="P138" s="106">
        <v>25861</v>
      </c>
      <c r="Q138" s="107">
        <v>39522</v>
      </c>
      <c r="R138" s="625" t="s">
        <v>36</v>
      </c>
      <c r="S138" s="56" t="s">
        <v>737</v>
      </c>
      <c r="T138" s="56" t="str">
        <f t="shared" ca="1" si="10"/>
        <v xml:space="preserve">18 NĂM 5 THÁNG 4 NGÀY </v>
      </c>
      <c r="U138" s="80" t="s">
        <v>738</v>
      </c>
      <c r="V138" s="80" t="str">
        <f>VLOOKUP(C138,Sheet5!$B$2:$G$253,6,0)</f>
        <v>092070004502</v>
      </c>
      <c r="W138" s="80" t="str">
        <f>VLOOKUP(C138,'Trang tính1'!$A$2:$N$281,5,0)</f>
        <v>092070004502</v>
      </c>
      <c r="X138" s="80" t="b">
        <f t="shared" si="12"/>
        <v>1</v>
      </c>
      <c r="Y138" s="75"/>
      <c r="Z138" s="75"/>
      <c r="AA138" s="46" t="s">
        <v>232</v>
      </c>
      <c r="AB138" s="108" t="s">
        <v>708</v>
      </c>
      <c r="AC138" s="108" t="str">
        <f>VLOOKUP(C138,'Trang tính1'!$A$2:$N$319,9,0)</f>
        <v>Phước Thới, Cần Thơ</v>
      </c>
      <c r="AD138" s="46" t="s">
        <v>739</v>
      </c>
      <c r="AE138" s="46"/>
      <c r="AF138" s="66"/>
      <c r="AG138" s="625" t="s">
        <v>156</v>
      </c>
      <c r="AH138" s="625"/>
      <c r="AI138" s="56" t="s">
        <v>503</v>
      </c>
      <c r="AJ138" s="64">
        <f t="shared" ca="1" si="9"/>
        <v>55</v>
      </c>
    </row>
    <row r="139" spans="1:36" s="36" customFormat="1">
      <c r="A139" s="25">
        <f>IF(C139=0,"",SUBTOTAL(3,C$5:C139))</f>
        <v>135</v>
      </c>
      <c r="B139" s="86">
        <v>15</v>
      </c>
      <c r="C139" s="86" t="s">
        <v>773</v>
      </c>
      <c r="D139" s="25" t="str">
        <f>VLOOKUP(C139,Sheet4!$A$1:$B$300,2,0)</f>
        <v>5400002448</v>
      </c>
      <c r="E139" s="87" t="s">
        <v>774</v>
      </c>
      <c r="F139" s="63" t="str">
        <f>VLOOKUP(D139,'BHXH 4-2026'!$D$11:$F$327,3,0)</f>
        <v>DN4925400002448</v>
      </c>
      <c r="G139" s="774">
        <f>VLOOKUP(C139,'chuyển xếp 2024'!$C$5:$W$328,17,0)</f>
        <v>7808000</v>
      </c>
      <c r="H139" s="774">
        <f>VLOOKUP(C139,'chuyển xếp 2024'!$C$5:$W$328,19,0)</f>
        <v>0</v>
      </c>
      <c r="I139" s="774">
        <f t="shared" si="11"/>
        <v>7808000</v>
      </c>
      <c r="J139" s="87" t="s">
        <v>32</v>
      </c>
      <c r="K139" s="63">
        <f t="shared" si="8"/>
        <v>1</v>
      </c>
      <c r="L139" s="63" t="s">
        <v>33</v>
      </c>
      <c r="M139" s="63" t="s">
        <v>34</v>
      </c>
      <c r="N139" s="87"/>
      <c r="O139" s="46" t="s">
        <v>671</v>
      </c>
      <c r="P139" s="106">
        <v>26331</v>
      </c>
      <c r="Q139" s="107">
        <v>33739</v>
      </c>
      <c r="R139" s="625" t="s">
        <v>36</v>
      </c>
      <c r="S139" s="56" t="s">
        <v>775</v>
      </c>
      <c r="T139" s="56" t="str">
        <f t="shared" ca="1" si="10"/>
        <v xml:space="preserve">34 NĂM 3 THÁNG 4 NGÀY </v>
      </c>
      <c r="U139" s="80" t="s">
        <v>776</v>
      </c>
      <c r="V139" s="80" t="str">
        <f>VLOOKUP(C139,Sheet5!$B$2:$G$253,6,0)</f>
        <v>036072002757</v>
      </c>
      <c r="W139" s="80" t="str">
        <f>VLOOKUP(C139,'Trang tính1'!$A$2:$N$281,5,0)</f>
        <v>036072002757</v>
      </c>
      <c r="X139" s="80" t="b">
        <f t="shared" si="12"/>
        <v>1</v>
      </c>
      <c r="Y139" s="75"/>
      <c r="Z139" s="75"/>
      <c r="AA139" s="46" t="s">
        <v>232</v>
      </c>
      <c r="AB139" s="108" t="s">
        <v>501</v>
      </c>
      <c r="AC139" s="108" t="str">
        <f>VLOOKUP(C139,'Trang tính1'!$A$2:$N$319,9,0)</f>
        <v>KV2, Thới An Đông, Cần Thơ</v>
      </c>
      <c r="AD139" s="46" t="s">
        <v>777</v>
      </c>
      <c r="AE139" s="46"/>
      <c r="AF139" s="66"/>
      <c r="AG139" s="880" t="s">
        <v>156</v>
      </c>
      <c r="AH139" s="880"/>
      <c r="AI139" s="56" t="s">
        <v>503</v>
      </c>
      <c r="AJ139" s="36">
        <f t="shared" ca="1" si="9"/>
        <v>54</v>
      </c>
    </row>
    <row r="140" spans="1:36" s="36" customFormat="1">
      <c r="A140" s="25">
        <f>IF(C140=0,"",SUBTOTAL(3,C$5:C140))</f>
        <v>136</v>
      </c>
      <c r="B140" s="86">
        <v>16</v>
      </c>
      <c r="C140" s="86" t="s">
        <v>779</v>
      </c>
      <c r="D140" s="25" t="str">
        <f>VLOOKUP(C140,Sheet4!$A$1:$B$300,2,0)</f>
        <v>9214004216</v>
      </c>
      <c r="E140" s="87" t="s">
        <v>780</v>
      </c>
      <c r="F140" s="63" t="str">
        <f>VLOOKUP(D140,'BHXH 4-2026'!$D$11:$F$327,3,0)</f>
        <v>DN4929214004216</v>
      </c>
      <c r="G140" s="774">
        <f>VLOOKUP(C140,'chuyển xếp 2024'!$C$5:$W$328,17,0)</f>
        <v>5739000</v>
      </c>
      <c r="H140" s="774">
        <f>VLOOKUP(C140,'chuyển xếp 2024'!$C$5:$W$328,19,0)</f>
        <v>0</v>
      </c>
      <c r="I140" s="774">
        <f t="shared" si="11"/>
        <v>5739000</v>
      </c>
      <c r="J140" s="87" t="s">
        <v>32</v>
      </c>
      <c r="K140" s="63">
        <f t="shared" si="8"/>
        <v>1</v>
      </c>
      <c r="L140" s="63" t="s">
        <v>33</v>
      </c>
      <c r="M140" s="63" t="s">
        <v>34</v>
      </c>
      <c r="N140" s="87"/>
      <c r="O140" s="46" t="s">
        <v>671</v>
      </c>
      <c r="P140" s="106">
        <v>34301</v>
      </c>
      <c r="Q140" s="107">
        <v>41722</v>
      </c>
      <c r="R140" s="625" t="s">
        <v>36</v>
      </c>
      <c r="S140" s="56" t="s">
        <v>781</v>
      </c>
      <c r="T140" s="56" t="str">
        <f t="shared" ca="1" si="10"/>
        <v xml:space="preserve">12 NĂM 4 THÁNG 26 NGÀY </v>
      </c>
      <c r="U140" s="523" t="s">
        <v>782</v>
      </c>
      <c r="V140" s="80" t="str">
        <f>VLOOKUP(C140,Sheet5!$B$2:$G$253,6,0)</f>
        <v>092093006062</v>
      </c>
      <c r="W140" s="80" t="str">
        <f>VLOOKUP(C140,'Trang tính1'!$A$2:$N$281,5,0)</f>
        <v>092093006062</v>
      </c>
      <c r="X140" s="80" t="b">
        <f t="shared" si="12"/>
        <v>1</v>
      </c>
      <c r="Y140" s="75"/>
      <c r="Z140" s="75"/>
      <c r="AA140" s="46" t="s">
        <v>232</v>
      </c>
      <c r="AB140" s="108" t="s">
        <v>708</v>
      </c>
      <c r="AC140" s="108" t="str">
        <f>VLOOKUP(C140,'Trang tính1'!$A$2:$N$319,9,0)</f>
        <v>Phước Thới, Cần Thơ</v>
      </c>
      <c r="AD140" s="46" t="s">
        <v>783</v>
      </c>
      <c r="AE140" s="46"/>
      <c r="AF140" s="66"/>
      <c r="AG140" s="880" t="s">
        <v>156</v>
      </c>
      <c r="AH140" s="880"/>
      <c r="AI140" s="56" t="s">
        <v>387</v>
      </c>
      <c r="AJ140" s="36">
        <f t="shared" ca="1" si="9"/>
        <v>32</v>
      </c>
    </row>
    <row r="141" spans="1:36" s="36" customFormat="1">
      <c r="A141" s="25">
        <f>IF(C141=0,"",SUBTOTAL(3,C$5:C141))</f>
        <v>137</v>
      </c>
      <c r="B141" s="86">
        <v>17</v>
      </c>
      <c r="C141" s="86" t="s">
        <v>784</v>
      </c>
      <c r="D141" s="25" t="str">
        <f>VLOOKUP(C141,Sheet4!$A$1:$B$300,2,0)</f>
        <v>9215005699</v>
      </c>
      <c r="E141" s="87" t="s">
        <v>785</v>
      </c>
      <c r="F141" s="63" t="str">
        <f>VLOOKUP(D141,'BHXH 4-2026'!$D$11:$F$327,3,0)</f>
        <v>DN4929215005699</v>
      </c>
      <c r="G141" s="774">
        <f>VLOOKUP(C141,'chuyển xếp 2024'!$C$5:$W$328,17,0)</f>
        <v>5739000</v>
      </c>
      <c r="H141" s="774">
        <f>VLOOKUP(C141,'chuyển xếp 2024'!$C$5:$W$328,19,0)</f>
        <v>0</v>
      </c>
      <c r="I141" s="774">
        <f t="shared" si="11"/>
        <v>5739000</v>
      </c>
      <c r="J141" s="87" t="s">
        <v>32</v>
      </c>
      <c r="K141" s="63">
        <f t="shared" ref="K141:K202" si="13">IF(J141="nữ",0,1)</f>
        <v>1</v>
      </c>
      <c r="L141" s="63" t="s">
        <v>33</v>
      </c>
      <c r="M141" s="63" t="s">
        <v>34</v>
      </c>
      <c r="N141" s="87"/>
      <c r="O141" s="46" t="s">
        <v>671</v>
      </c>
      <c r="P141" s="106">
        <v>31736</v>
      </c>
      <c r="Q141" s="107">
        <v>42095</v>
      </c>
      <c r="R141" s="625" t="s">
        <v>36</v>
      </c>
      <c r="S141" s="56" t="s">
        <v>787</v>
      </c>
      <c r="T141" s="56" t="str">
        <f t="shared" ca="1" si="10"/>
        <v xml:space="preserve">11 NĂM 4 THÁNG 18 NGÀY </v>
      </c>
      <c r="U141" s="80" t="s">
        <v>788</v>
      </c>
      <c r="V141" s="80" t="str">
        <f>VLOOKUP(C141,Sheet5!$B$2:$G$253,6,0)</f>
        <v>086086000524</v>
      </c>
      <c r="W141" s="80" t="str">
        <f>VLOOKUP(C141,'Trang tính1'!$A$2:$N$281,5,0)</f>
        <v>086086000524</v>
      </c>
      <c r="X141" s="80" t="b">
        <f t="shared" si="12"/>
        <v>1</v>
      </c>
      <c r="Y141" s="75"/>
      <c r="Z141" s="75"/>
      <c r="AA141" s="46" t="s">
        <v>232</v>
      </c>
      <c r="AB141" s="108" t="s">
        <v>789</v>
      </c>
      <c r="AC141" s="108" t="str">
        <f>VLOOKUP(C141,'Trang tính1'!$A$2:$N$319,9,0)</f>
        <v>Tân Lược, Vĩnh Long</v>
      </c>
      <c r="AD141" s="46" t="s">
        <v>790</v>
      </c>
      <c r="AE141" s="46"/>
      <c r="AF141" s="66"/>
      <c r="AG141" s="880" t="s">
        <v>156</v>
      </c>
      <c r="AH141" s="880"/>
      <c r="AI141" s="56" t="s">
        <v>387</v>
      </c>
      <c r="AJ141" s="36">
        <f t="shared" ca="1" si="9"/>
        <v>39</v>
      </c>
    </row>
    <row r="142" spans="1:36" s="36" customFormat="1">
      <c r="A142" s="25">
        <f>IF(C142=0,"",SUBTOTAL(3,C$5:C142))</f>
        <v>138</v>
      </c>
      <c r="B142" s="86">
        <v>18</v>
      </c>
      <c r="C142" s="69" t="s">
        <v>791</v>
      </c>
      <c r="D142" s="25" t="str">
        <f>VLOOKUP(C142,Sheet4!$A$1:$B$300,2,0)</f>
        <v>5499003347</v>
      </c>
      <c r="E142" s="98" t="s">
        <v>792</v>
      </c>
      <c r="F142" s="63" t="str">
        <f>VLOOKUP(D142,'BHXH 4-2026'!$D$11:$F$327,3,0)</f>
        <v>DN4925499003347</v>
      </c>
      <c r="G142" s="774">
        <f>VLOOKUP(C142,'chuyển xếp 2024'!$C$5:$W$328,17,0)</f>
        <v>7230000</v>
      </c>
      <c r="H142" s="774">
        <f>VLOOKUP(C142,'chuyển xếp 2024'!$C$5:$W$328,19,0)</f>
        <v>0</v>
      </c>
      <c r="I142" s="774">
        <f t="shared" si="11"/>
        <v>7230000</v>
      </c>
      <c r="J142" s="63" t="s">
        <v>63</v>
      </c>
      <c r="K142" s="63">
        <f t="shared" si="13"/>
        <v>0</v>
      </c>
      <c r="L142" s="63" t="s">
        <v>33</v>
      </c>
      <c r="M142" s="63" t="s">
        <v>700</v>
      </c>
      <c r="N142" s="67"/>
      <c r="O142" s="46" t="s">
        <v>671</v>
      </c>
      <c r="P142" s="106">
        <v>28715</v>
      </c>
      <c r="Q142" s="107">
        <v>35977</v>
      </c>
      <c r="R142" s="625" t="s">
        <v>36</v>
      </c>
      <c r="S142" s="56" t="s">
        <v>793</v>
      </c>
      <c r="T142" s="56" t="str">
        <f t="shared" ca="1" si="10"/>
        <v xml:space="preserve">28 NĂM 1 THÁNG 18 NGÀY </v>
      </c>
      <c r="U142" s="878" t="s">
        <v>794</v>
      </c>
      <c r="V142" s="80" t="str">
        <f>VLOOKUP(C142,Sheet5!$B$2:$G$253,6,0)</f>
        <v>092178003861</v>
      </c>
      <c r="W142" s="80" t="str">
        <f>VLOOKUP(C142,'Trang tính1'!$A$2:$N$281,5,0)</f>
        <v>092178003861</v>
      </c>
      <c r="X142" s="80" t="b">
        <f t="shared" si="12"/>
        <v>1</v>
      </c>
      <c r="Y142" s="75"/>
      <c r="Z142" s="75"/>
      <c r="AA142" s="46" t="s">
        <v>232</v>
      </c>
      <c r="AB142" s="108" t="s">
        <v>724</v>
      </c>
      <c r="AC142" s="108" t="str">
        <f>VLOOKUP(C142,'Trang tính1'!$A$2:$N$319,9,0)</f>
        <v>KV4 Thới An Đông, Cần Thơ</v>
      </c>
      <c r="AD142" s="46" t="s">
        <v>795</v>
      </c>
      <c r="AE142" s="46"/>
      <c r="AF142" s="66"/>
      <c r="AG142" s="46" t="s">
        <v>156</v>
      </c>
      <c r="AH142" s="46"/>
      <c r="AI142" s="56" t="s">
        <v>503</v>
      </c>
      <c r="AJ142" s="36">
        <f t="shared" ca="1" si="9"/>
        <v>48</v>
      </c>
    </row>
    <row r="143" spans="1:36" s="36" customFormat="1">
      <c r="A143" s="25">
        <f>IF(C143=0,"",SUBTOTAL(3,C$5:C143))</f>
        <v>139</v>
      </c>
      <c r="B143" s="86">
        <v>19</v>
      </c>
      <c r="C143" s="69" t="s">
        <v>796</v>
      </c>
      <c r="D143" s="25" t="str">
        <f>VLOOKUP(C143,Sheet4!$A$1:$B$300,2,0)</f>
        <v>9208007862</v>
      </c>
      <c r="E143" s="98" t="s">
        <v>797</v>
      </c>
      <c r="F143" s="63" t="str">
        <f>VLOOKUP(D143,'BHXH 4-2026'!$D$11:$F$327,3,0)</f>
        <v>DN4929208007862</v>
      </c>
      <c r="G143" s="774">
        <f>VLOOKUP(C143,'chuyển xếp 2024'!$C$5:$W$328,17,0)</f>
        <v>6694000</v>
      </c>
      <c r="H143" s="774">
        <f>VLOOKUP(C143,'chuyển xếp 2024'!$C$5:$W$328,19,0)</f>
        <v>0</v>
      </c>
      <c r="I143" s="774">
        <f t="shared" si="11"/>
        <v>6694000</v>
      </c>
      <c r="J143" s="63" t="s">
        <v>63</v>
      </c>
      <c r="K143" s="63">
        <f t="shared" si="13"/>
        <v>0</v>
      </c>
      <c r="L143" s="63" t="s">
        <v>33</v>
      </c>
      <c r="M143" s="63" t="s">
        <v>34</v>
      </c>
      <c r="N143" s="67"/>
      <c r="O143" s="46" t="s">
        <v>671</v>
      </c>
      <c r="P143" s="106">
        <v>28830</v>
      </c>
      <c r="Q143" s="107">
        <v>39531</v>
      </c>
      <c r="R143" s="625" t="s">
        <v>36</v>
      </c>
      <c r="S143" s="56" t="s">
        <v>798</v>
      </c>
      <c r="T143" s="56" t="str">
        <f t="shared" ca="1" si="10"/>
        <v xml:space="preserve">18 NĂM 4 THÁNG 26 NGÀY </v>
      </c>
      <c r="U143" s="80" t="s">
        <v>799</v>
      </c>
      <c r="V143" s="80" t="str">
        <f>VLOOKUP(C143,Sheet5!$B$2:$G$253,6,0)</f>
        <v>092178003635</v>
      </c>
      <c r="W143" s="80" t="str">
        <f>VLOOKUP(C143,'Trang tính1'!$A$2:$N$281,5,0)</f>
        <v>092178003635</v>
      </c>
      <c r="X143" s="80" t="b">
        <f t="shared" si="12"/>
        <v>1</v>
      </c>
      <c r="Y143" s="75"/>
      <c r="Z143" s="75"/>
      <c r="AA143" s="46" t="s">
        <v>232</v>
      </c>
      <c r="AB143" s="108" t="s">
        <v>800</v>
      </c>
      <c r="AC143" s="108" t="str">
        <f>VLOOKUP(C143,'Trang tính1'!$A$2:$N$319,9,0)</f>
        <v>Trường Thành, Thới Lai</v>
      </c>
      <c r="AD143" s="46" t="s">
        <v>801</v>
      </c>
      <c r="AE143" s="46"/>
      <c r="AF143" s="66"/>
      <c r="AG143" s="46" t="s">
        <v>156</v>
      </c>
      <c r="AH143" s="46"/>
      <c r="AI143" s="56" t="s">
        <v>503</v>
      </c>
      <c r="AJ143" s="36">
        <f t="shared" ca="1" si="9"/>
        <v>47</v>
      </c>
    </row>
    <row r="144" spans="1:36" s="36" customFormat="1">
      <c r="A144" s="25">
        <f>IF(C144=0,"",SUBTOTAL(3,C$5:C144))</f>
        <v>140</v>
      </c>
      <c r="B144" s="86">
        <v>20</v>
      </c>
      <c r="C144" s="69" t="s">
        <v>802</v>
      </c>
      <c r="D144" s="25" t="str">
        <f>VLOOKUP(C144,Sheet4!$A$1:$B$300,2,0)</f>
        <v>5400002892</v>
      </c>
      <c r="E144" s="98" t="s">
        <v>803</v>
      </c>
      <c r="F144" s="63" t="str">
        <f>VLOOKUP(D144,'BHXH 4-2026'!$D$11:$F$327,3,0)</f>
        <v>DN4925400002892</v>
      </c>
      <c r="G144" s="774">
        <f>VLOOKUP(C144,'chuyển xếp 2024'!$C$5:$W$328,17,0)</f>
        <v>7230000</v>
      </c>
      <c r="H144" s="774">
        <f>VLOOKUP(C144,'chuyển xếp 2024'!$C$5:$W$328,19,0)</f>
        <v>0</v>
      </c>
      <c r="I144" s="774">
        <f t="shared" si="11"/>
        <v>7230000</v>
      </c>
      <c r="J144" s="67" t="s">
        <v>32</v>
      </c>
      <c r="K144" s="63">
        <f t="shared" si="13"/>
        <v>1</v>
      </c>
      <c r="L144" s="63" t="s">
        <v>33</v>
      </c>
      <c r="M144" s="63" t="s">
        <v>34</v>
      </c>
      <c r="N144" s="67"/>
      <c r="O144" s="46" t="s">
        <v>671</v>
      </c>
      <c r="P144" s="106">
        <v>28382</v>
      </c>
      <c r="Q144" s="107">
        <v>36071</v>
      </c>
      <c r="R144" s="625" t="s">
        <v>36</v>
      </c>
      <c r="S144" s="56" t="s">
        <v>804</v>
      </c>
      <c r="T144" s="56" t="str">
        <f t="shared" ca="1" si="10"/>
        <v xml:space="preserve">27 NĂM 10 THÁNG 16 NGÀY </v>
      </c>
      <c r="U144" s="80" t="s">
        <v>805</v>
      </c>
      <c r="V144" s="80" t="str">
        <f>VLOOKUP(C144,Sheet5!$B$2:$G$253,6,0)</f>
        <v>051077000391</v>
      </c>
      <c r="W144" s="80" t="str">
        <f>VLOOKUP(C144,'Trang tính1'!$A$2:$N$281,5,0)</f>
        <v>051077000391</v>
      </c>
      <c r="X144" s="80" t="b">
        <f t="shared" si="12"/>
        <v>1</v>
      </c>
      <c r="Y144" s="75"/>
      <c r="Z144" s="75"/>
      <c r="AA144" s="46" t="s">
        <v>232</v>
      </c>
      <c r="AB144" s="108" t="s">
        <v>806</v>
      </c>
      <c r="AC144" s="108" t="str">
        <f>VLOOKUP(C144,'Trang tính1'!$A$2:$N$319,9,0)</f>
        <v>KV2, Thới An Đông, Cần Thơ</v>
      </c>
      <c r="AD144" s="46" t="s">
        <v>807</v>
      </c>
      <c r="AE144" s="46"/>
      <c r="AF144" s="66"/>
      <c r="AG144" s="46" t="s">
        <v>156</v>
      </c>
      <c r="AH144" s="46"/>
      <c r="AI144" s="56" t="s">
        <v>503</v>
      </c>
      <c r="AJ144" s="36">
        <f t="shared" ca="1" si="9"/>
        <v>48</v>
      </c>
    </row>
    <row r="145" spans="1:36" s="36" customFormat="1">
      <c r="A145" s="25">
        <f>IF(C145=0,"",SUBTOTAL(3,C$5:C145))</f>
        <v>141</v>
      </c>
      <c r="B145" s="86">
        <v>21</v>
      </c>
      <c r="C145" s="69" t="s">
        <v>808</v>
      </c>
      <c r="D145" s="25" t="str">
        <f>VLOOKUP(C145,Sheet4!$A$1:$B$300,2,0)</f>
        <v>6506006790</v>
      </c>
      <c r="E145" s="98" t="s">
        <v>809</v>
      </c>
      <c r="F145" s="63" t="str">
        <f>VLOOKUP(D145,'BHXH 4-2026'!$D$11:$F$327,3,0)</f>
        <v>DN4926506006790</v>
      </c>
      <c r="G145" s="774">
        <f>VLOOKUP(C145,'chuyển xếp 2024'!$C$5:$W$328,17,0)</f>
        <v>6694000</v>
      </c>
      <c r="H145" s="774">
        <f>VLOOKUP(C145,'chuyển xếp 2024'!$C$5:$W$328,19,0)</f>
        <v>0</v>
      </c>
      <c r="I145" s="774">
        <f t="shared" si="11"/>
        <v>6694000</v>
      </c>
      <c r="J145" s="67" t="s">
        <v>32</v>
      </c>
      <c r="K145" s="63">
        <f t="shared" si="13"/>
        <v>1</v>
      </c>
      <c r="L145" s="63" t="s">
        <v>33</v>
      </c>
      <c r="M145" s="63" t="s">
        <v>34</v>
      </c>
      <c r="N145" s="67"/>
      <c r="O145" s="46" t="s">
        <v>671</v>
      </c>
      <c r="P145" s="106">
        <v>29935</v>
      </c>
      <c r="Q145" s="107">
        <v>38768</v>
      </c>
      <c r="R145" s="625" t="s">
        <v>36</v>
      </c>
      <c r="S145" s="56" t="s">
        <v>810</v>
      </c>
      <c r="T145" s="56" t="str">
        <f t="shared" ca="1" si="10"/>
        <v xml:space="preserve">20 NĂM 5 THÁNG 30 NGÀY </v>
      </c>
      <c r="U145" s="878" t="s">
        <v>811</v>
      </c>
      <c r="V145" s="80" t="str">
        <f>VLOOKUP(C145,Sheet5!$B$2:$G$253,6,0)</f>
        <v>092081002189</v>
      </c>
      <c r="W145" s="80" t="str">
        <f>VLOOKUP(C145,'Trang tính1'!$A$2:$N$281,5,0)</f>
        <v>092081002189</v>
      </c>
      <c r="X145" s="80" t="b">
        <f t="shared" si="12"/>
        <v>1</v>
      </c>
      <c r="Y145" s="75"/>
      <c r="Z145" s="75"/>
      <c r="AA145" s="46" t="s">
        <v>232</v>
      </c>
      <c r="AB145" s="108" t="s">
        <v>812</v>
      </c>
      <c r="AC145" s="108" t="str">
        <f>VLOOKUP(C145,'Trang tính1'!$A$2:$N$319,9,0)</f>
        <v>Thới An Đông, Cần Thơ</v>
      </c>
      <c r="AD145" s="46" t="s">
        <v>813</v>
      </c>
      <c r="AE145" s="46"/>
      <c r="AF145" s="66"/>
      <c r="AG145" s="46" t="s">
        <v>156</v>
      </c>
      <c r="AH145" s="46"/>
      <c r="AI145" s="56" t="s">
        <v>503</v>
      </c>
      <c r="AJ145" s="36">
        <f t="shared" ca="1" si="9"/>
        <v>44</v>
      </c>
    </row>
    <row r="146" spans="1:36" s="36" customFormat="1">
      <c r="A146" s="25">
        <f>IF(C146=0,"",SUBTOTAL(3,C$5:C146))</f>
        <v>142</v>
      </c>
      <c r="B146" s="86">
        <v>22</v>
      </c>
      <c r="C146" s="69" t="s">
        <v>814</v>
      </c>
      <c r="D146" s="25" t="str">
        <f>VLOOKUP(C146,Sheet4!$A$1:$B$300,2,0)</f>
        <v>9208016231</v>
      </c>
      <c r="E146" s="98" t="s">
        <v>815</v>
      </c>
      <c r="F146" s="63" t="str">
        <f>VLOOKUP(D146,'BHXH 4-2026'!$D$11:$F$327,3,0)</f>
        <v>DN4929208016231</v>
      </c>
      <c r="G146" s="774">
        <f>VLOOKUP(C146,'chuyển xếp 2024'!$C$5:$W$328,17,0)</f>
        <v>6694000</v>
      </c>
      <c r="H146" s="774">
        <f>VLOOKUP(C146,'chuyển xếp 2024'!$C$5:$W$328,19,0)</f>
        <v>0</v>
      </c>
      <c r="I146" s="774">
        <f t="shared" si="11"/>
        <v>6694000</v>
      </c>
      <c r="J146" s="67" t="s">
        <v>32</v>
      </c>
      <c r="K146" s="63">
        <f t="shared" si="13"/>
        <v>1</v>
      </c>
      <c r="L146" s="63" t="s">
        <v>33</v>
      </c>
      <c r="M146" s="63" t="s">
        <v>34</v>
      </c>
      <c r="N146" s="67"/>
      <c r="O146" s="46" t="s">
        <v>671</v>
      </c>
      <c r="P146" s="106">
        <v>29835</v>
      </c>
      <c r="Q146" s="107">
        <v>39188</v>
      </c>
      <c r="R146" s="625" t="s">
        <v>36</v>
      </c>
      <c r="S146" s="56" t="s">
        <v>816</v>
      </c>
      <c r="T146" s="56" t="str">
        <f t="shared" ca="1" si="10"/>
        <v xml:space="preserve">19 NĂM 4 THÁNG 3 NGÀY </v>
      </c>
      <c r="U146" s="80" t="s">
        <v>817</v>
      </c>
      <c r="V146" s="80" t="str">
        <f>VLOOKUP(C146,Sheet5!$B$2:$G$253,6,0)</f>
        <v>086081006425</v>
      </c>
      <c r="W146" s="80" t="str">
        <f>VLOOKUP(C146,'Trang tính1'!$A$2:$N$281,5,0)</f>
        <v>086081006425</v>
      </c>
      <c r="X146" s="80" t="b">
        <f t="shared" si="12"/>
        <v>1</v>
      </c>
      <c r="Y146" s="75"/>
      <c r="Z146" s="75"/>
      <c r="AA146" s="46" t="s">
        <v>232</v>
      </c>
      <c r="AB146" s="108" t="s">
        <v>818</v>
      </c>
      <c r="AC146" s="108" t="str">
        <f>VLOOKUP(C146,'Trang tính1'!$A$2:$N$319,9,0)</f>
        <v>Ấp Khu Phố, Vĩnh Xuân, Vĩnh Long</v>
      </c>
      <c r="AD146" s="46" t="s">
        <v>819</v>
      </c>
      <c r="AE146" s="46"/>
      <c r="AF146" s="66"/>
      <c r="AG146" s="46" t="s">
        <v>156</v>
      </c>
      <c r="AH146" s="46"/>
      <c r="AI146" s="56" t="s">
        <v>503</v>
      </c>
      <c r="AJ146" s="36">
        <f t="shared" ca="1" si="9"/>
        <v>44</v>
      </c>
    </row>
    <row r="147" spans="1:36" s="36" customFormat="1">
      <c r="A147" s="25">
        <f>IF(C147=0,"",SUBTOTAL(3,C$5:C147))</f>
        <v>143</v>
      </c>
      <c r="B147" s="86">
        <v>23</v>
      </c>
      <c r="C147" s="69" t="s">
        <v>820</v>
      </c>
      <c r="D147" s="25" t="str">
        <f>VLOOKUP(C147,Sheet4!$A$1:$B$300,2,0)</f>
        <v>9208016252</v>
      </c>
      <c r="E147" s="116" t="s">
        <v>821</v>
      </c>
      <c r="F147" s="63" t="str">
        <f>VLOOKUP(D147,'BHXH 4-2026'!$D$11:$F$327,3,0)</f>
        <v>DN4929208016252</v>
      </c>
      <c r="G147" s="774">
        <f>VLOOKUP(C147,'chuyển xếp 2024'!$C$5:$W$328,17,0)</f>
        <v>6694000</v>
      </c>
      <c r="H147" s="774">
        <f>VLOOKUP(C147,'chuyển xếp 2024'!$C$5:$W$328,19,0)</f>
        <v>0</v>
      </c>
      <c r="I147" s="774">
        <f t="shared" si="11"/>
        <v>6694000</v>
      </c>
      <c r="J147" s="63" t="s">
        <v>63</v>
      </c>
      <c r="K147" s="63">
        <f t="shared" si="13"/>
        <v>0</v>
      </c>
      <c r="L147" s="63" t="s">
        <v>33</v>
      </c>
      <c r="M147" s="63" t="s">
        <v>34</v>
      </c>
      <c r="N147" s="67"/>
      <c r="O147" s="46" t="s">
        <v>671</v>
      </c>
      <c r="P147" s="106">
        <v>28863</v>
      </c>
      <c r="Q147" s="107">
        <v>39188</v>
      </c>
      <c r="R147" s="625" t="s">
        <v>36</v>
      </c>
      <c r="S147" s="56" t="s">
        <v>822</v>
      </c>
      <c r="T147" s="56" t="str">
        <f t="shared" ca="1" si="10"/>
        <v xml:space="preserve">19 NĂM 4 THÁNG 3 NGÀY </v>
      </c>
      <c r="U147" s="80" t="s">
        <v>823</v>
      </c>
      <c r="V147" s="80" t="str">
        <f>VLOOKUP(C147,Sheet5!$B$2:$G$253,6,0)</f>
        <v>092179014959</v>
      </c>
      <c r="W147" s="80" t="str">
        <f>VLOOKUP(C147,'Trang tính1'!$A$2:$N$281,5,0)</f>
        <v>092179014959</v>
      </c>
      <c r="X147" s="80" t="b">
        <f t="shared" si="12"/>
        <v>1</v>
      </c>
      <c r="Y147" s="75"/>
      <c r="Z147" s="75"/>
      <c r="AA147" s="46" t="s">
        <v>232</v>
      </c>
      <c r="AB147" s="108" t="s">
        <v>824</v>
      </c>
      <c r="AC147" s="108" t="str">
        <f>VLOOKUP(C147,'Trang tính1'!$A$2:$N$319,9,0)</f>
        <v>KV2, Thới An Đông, Cần Thơ</v>
      </c>
      <c r="AD147" s="46" t="s">
        <v>825</v>
      </c>
      <c r="AE147" s="46"/>
      <c r="AF147" s="66"/>
      <c r="AG147" s="46" t="s">
        <v>156</v>
      </c>
      <c r="AH147" s="46"/>
      <c r="AI147" s="56" t="s">
        <v>503</v>
      </c>
      <c r="AJ147" s="36">
        <f t="shared" ca="1" si="9"/>
        <v>47</v>
      </c>
    </row>
    <row r="148" spans="1:36" s="36" customFormat="1">
      <c r="A148" s="25">
        <f>IF(C148=0,"",SUBTOTAL(3,C$5:C148))</f>
        <v>144</v>
      </c>
      <c r="B148" s="86">
        <v>24</v>
      </c>
      <c r="C148" s="69" t="s">
        <v>826</v>
      </c>
      <c r="D148" s="25" t="str">
        <f>VLOOKUP(C148,Sheet4!$A$1:$B$300,2,0)</f>
        <v>9209006851</v>
      </c>
      <c r="E148" s="98" t="s">
        <v>827</v>
      </c>
      <c r="F148" s="63" t="str">
        <f>VLOOKUP(D148,'BHXH 4-2026'!$D$11:$F$327,3,0)</f>
        <v>DN4929209006851</v>
      </c>
      <c r="G148" s="774">
        <f>VLOOKUP(C148,'chuyển xếp 2024'!$C$5:$W$328,17,0)</f>
        <v>6198000</v>
      </c>
      <c r="H148" s="774">
        <f>VLOOKUP(C148,'chuyển xếp 2024'!$C$5:$W$328,19,0)</f>
        <v>0</v>
      </c>
      <c r="I148" s="774">
        <f t="shared" si="11"/>
        <v>6198000</v>
      </c>
      <c r="J148" s="67" t="s">
        <v>32</v>
      </c>
      <c r="K148" s="63">
        <f t="shared" si="13"/>
        <v>1</v>
      </c>
      <c r="L148" s="63" t="s">
        <v>828</v>
      </c>
      <c r="M148" s="63" t="s">
        <v>134</v>
      </c>
      <c r="N148" s="67"/>
      <c r="O148" s="46" t="s">
        <v>671</v>
      </c>
      <c r="P148" s="106">
        <v>27708</v>
      </c>
      <c r="Q148" s="107">
        <v>39923</v>
      </c>
      <c r="R148" s="625" t="s">
        <v>36</v>
      </c>
      <c r="S148" s="56" t="s">
        <v>829</v>
      </c>
      <c r="T148" s="56" t="str">
        <f t="shared" ca="1" si="10"/>
        <v xml:space="preserve">17 NĂM 3 THÁNG 30 NGÀY </v>
      </c>
      <c r="U148" s="80" t="s">
        <v>830</v>
      </c>
      <c r="V148" s="80" t="str">
        <f>VLOOKUP(C148,Sheet5!$B$2:$G$253,6,0)</f>
        <v>092075005983</v>
      </c>
      <c r="W148" s="80" t="str">
        <f>VLOOKUP(C148,'Trang tính1'!$A$2:$N$281,5,0)</f>
        <v>092075005983</v>
      </c>
      <c r="X148" s="80" t="b">
        <f t="shared" si="12"/>
        <v>1</v>
      </c>
      <c r="Y148" s="75"/>
      <c r="Z148" s="75"/>
      <c r="AA148" s="46" t="s">
        <v>232</v>
      </c>
      <c r="AB148" s="108" t="s">
        <v>831</v>
      </c>
      <c r="AC148" s="108" t="str">
        <f>VLOOKUP(C148,'Trang tính1'!$A$2:$N$319,9,0)</f>
        <v>KV T.Hòa, P. Ô Môn, Cần Thơ</v>
      </c>
      <c r="AD148" s="46" t="s">
        <v>832</v>
      </c>
      <c r="AE148" s="46"/>
      <c r="AF148" s="66"/>
      <c r="AG148" s="46" t="s">
        <v>156</v>
      </c>
      <c r="AH148" s="46"/>
      <c r="AI148" s="56" t="s">
        <v>387</v>
      </c>
      <c r="AJ148" s="36">
        <f t="shared" ca="1" si="9"/>
        <v>50</v>
      </c>
    </row>
    <row r="149" spans="1:36" s="36" customFormat="1">
      <c r="A149" s="25">
        <f>IF(C149=0,"",SUBTOTAL(3,C$5:C149))</f>
        <v>145</v>
      </c>
      <c r="B149" s="86">
        <v>25</v>
      </c>
      <c r="C149" s="69" t="s">
        <v>843</v>
      </c>
      <c r="D149" s="25" t="str">
        <f>VLOOKUP(C149,Sheet4!$A$1:$B$300,2,0)</f>
        <v>9212008042</v>
      </c>
      <c r="E149" s="98" t="s">
        <v>844</v>
      </c>
      <c r="F149" s="63" t="str">
        <f>VLOOKUP(D149,'BHXH 4-2026'!$D$11:$F$327,3,0)</f>
        <v>DN4929212008042</v>
      </c>
      <c r="G149" s="774">
        <f>VLOOKUP(C149,'chuyển xếp 2024'!$C$5:$W$328,17,0)</f>
        <v>5739000</v>
      </c>
      <c r="H149" s="774">
        <f>VLOOKUP(C149,'chuyển xếp 2024'!$C$5:$W$328,19,0)</f>
        <v>0</v>
      </c>
      <c r="I149" s="774">
        <f t="shared" si="11"/>
        <v>5739000</v>
      </c>
      <c r="J149" s="67" t="s">
        <v>32</v>
      </c>
      <c r="K149" s="63">
        <f t="shared" si="13"/>
        <v>1</v>
      </c>
      <c r="L149" s="63" t="s">
        <v>3403</v>
      </c>
      <c r="M149" s="63" t="s">
        <v>34</v>
      </c>
      <c r="N149" s="67"/>
      <c r="O149" s="46" t="s">
        <v>671</v>
      </c>
      <c r="P149" s="106">
        <v>33009</v>
      </c>
      <c r="Q149" s="107">
        <v>41061</v>
      </c>
      <c r="R149" s="625" t="s">
        <v>36</v>
      </c>
      <c r="S149" s="56" t="s">
        <v>845</v>
      </c>
      <c r="T149" s="56" t="str">
        <f t="shared" ca="1" si="10"/>
        <v xml:space="preserve">14 NĂM 2 THÁNG 18 NGÀY </v>
      </c>
      <c r="U149" s="74" t="s">
        <v>846</v>
      </c>
      <c r="V149" s="80" t="str">
        <f>VLOOKUP(C149,Sheet5!$B$2:$G$253,6,0)</f>
        <v>025090010697</v>
      </c>
      <c r="W149" s="80" t="str">
        <f>VLOOKUP(C149,'Trang tính1'!$A$2:$N$281,5,0)</f>
        <v>025090010697</v>
      </c>
      <c r="X149" s="80" t="b">
        <f t="shared" si="12"/>
        <v>1</v>
      </c>
      <c r="Y149" s="881">
        <v>44621</v>
      </c>
      <c r="Z149" s="881"/>
      <c r="AA149" s="46" t="s">
        <v>232</v>
      </c>
      <c r="AB149" s="108" t="s">
        <v>847</v>
      </c>
      <c r="AC149" s="108" t="str">
        <f>VLOOKUP(C149,'Trang tính1'!$A$2:$N$319,9,0)</f>
        <v>Khu Kim Thịnh , Xã Cự Đồng, Tỉnh Phú Thọ</v>
      </c>
      <c r="AD149" s="46" t="s">
        <v>848</v>
      </c>
      <c r="AE149" s="46"/>
      <c r="AF149" s="66"/>
      <c r="AG149" s="46" t="s">
        <v>93</v>
      </c>
      <c r="AH149" s="46" t="s">
        <v>768</v>
      </c>
      <c r="AI149" s="56" t="s">
        <v>387</v>
      </c>
      <c r="AJ149" s="36">
        <f t="shared" ca="1" si="9"/>
        <v>36</v>
      </c>
    </row>
    <row r="150" spans="1:36" s="36" customFormat="1">
      <c r="A150" s="25">
        <f>IF(C150=0,"",SUBTOTAL(3,C$5:C150))</f>
        <v>146</v>
      </c>
      <c r="B150" s="86">
        <v>26</v>
      </c>
      <c r="C150" s="69" t="s">
        <v>849</v>
      </c>
      <c r="D150" s="25" t="str">
        <f>VLOOKUP(C150,Sheet4!$A$1:$B$300,2,0)</f>
        <v>9209015402</v>
      </c>
      <c r="E150" s="98" t="s">
        <v>850</v>
      </c>
      <c r="F150" s="63" t="str">
        <f>VLOOKUP(D150,'BHXH 4-2026'!$D$11:$F$327,3,0)</f>
        <v>DN4929209015402</v>
      </c>
      <c r="G150" s="774">
        <f>VLOOKUP(C150,'chuyển xếp 2024'!$C$5:$W$328,17,0)</f>
        <v>5739000</v>
      </c>
      <c r="H150" s="774">
        <f>VLOOKUP(C150,'chuyển xếp 2024'!$C$5:$W$328,19,0)</f>
        <v>0</v>
      </c>
      <c r="I150" s="774">
        <f t="shared" si="11"/>
        <v>5739000</v>
      </c>
      <c r="J150" s="67" t="s">
        <v>32</v>
      </c>
      <c r="K150" s="63">
        <f t="shared" si="13"/>
        <v>1</v>
      </c>
      <c r="L150" s="63" t="s">
        <v>33</v>
      </c>
      <c r="M150" s="63" t="s">
        <v>34</v>
      </c>
      <c r="N150" s="67"/>
      <c r="O150" s="46" t="s">
        <v>671</v>
      </c>
      <c r="P150" s="106">
        <v>32174</v>
      </c>
      <c r="Q150" s="107">
        <v>41061</v>
      </c>
      <c r="R150" s="625" t="s">
        <v>36</v>
      </c>
      <c r="S150" s="56" t="s">
        <v>851</v>
      </c>
      <c r="T150" s="56" t="str">
        <f t="shared" ca="1" si="10"/>
        <v xml:space="preserve">14 NĂM 2 THÁNG 18 NGÀY </v>
      </c>
      <c r="U150" s="878" t="s">
        <v>852</v>
      </c>
      <c r="V150" s="80" t="str">
        <f>VLOOKUP(C150,Sheet5!$B$2:$G$253,6,0)</f>
        <v>092088007089</v>
      </c>
      <c r="W150" s="80" t="str">
        <f>VLOOKUP(C150,'Trang tính1'!$A$2:$N$281,5,0)</f>
        <v>092088007089</v>
      </c>
      <c r="X150" s="80" t="b">
        <f t="shared" si="12"/>
        <v>1</v>
      </c>
      <c r="Y150" s="75"/>
      <c r="Z150" s="75"/>
      <c r="AA150" s="46" t="s">
        <v>232</v>
      </c>
      <c r="AB150" s="108" t="s">
        <v>724</v>
      </c>
      <c r="AC150" s="108" t="str">
        <f>VLOOKUP(C150,'Trang tính1'!$A$2:$N$319,9,0)</f>
        <v>KV4 Thới An Đông, Cần Thơ</v>
      </c>
      <c r="AD150" s="46" t="s">
        <v>853</v>
      </c>
      <c r="AE150" s="46"/>
      <c r="AF150" s="66"/>
      <c r="AG150" s="46" t="s">
        <v>156</v>
      </c>
      <c r="AH150" s="46"/>
      <c r="AI150" s="56" t="s">
        <v>387</v>
      </c>
      <c r="AJ150" s="36">
        <f t="shared" ref="AJ150:AJ211" ca="1" si="14">DATEDIF(P150,TODAY(),"y")</f>
        <v>38</v>
      </c>
    </row>
    <row r="151" spans="1:36" s="36" customFormat="1">
      <c r="A151" s="25">
        <f>IF(C151=0,"",SUBTOTAL(3,C$5:C151))</f>
        <v>147</v>
      </c>
      <c r="B151" s="86">
        <v>27</v>
      </c>
      <c r="C151" s="857" t="s">
        <v>854</v>
      </c>
      <c r="D151" s="25" t="str">
        <f>VLOOKUP(C151,Sheet4!$A$1:$B$300,2,0)</f>
        <v>5397003583</v>
      </c>
      <c r="E151" s="790" t="s">
        <v>855</v>
      </c>
      <c r="F151" s="63" t="str">
        <f>VLOOKUP(D151,'BHXH 4-2026'!$D$11:$F$327,3,0)</f>
        <v>DN4925397003583</v>
      </c>
      <c r="G151" s="774">
        <f>VLOOKUP(C151,'chuyển xếp 2024'!$C$5:$W$328,17,0)</f>
        <v>6694000</v>
      </c>
      <c r="H151" s="774">
        <f>VLOOKUP(C151,'chuyển xếp 2024'!$C$5:$W$328,19,0)</f>
        <v>0</v>
      </c>
      <c r="I151" s="774">
        <f t="shared" si="11"/>
        <v>6694000</v>
      </c>
      <c r="J151" s="329" t="s">
        <v>32</v>
      </c>
      <c r="K151" s="63">
        <f t="shared" si="13"/>
        <v>1</v>
      </c>
      <c r="L151" s="552" t="s">
        <v>33</v>
      </c>
      <c r="M151" s="552" t="s">
        <v>34</v>
      </c>
      <c r="N151" s="329"/>
      <c r="O151" s="858" t="s">
        <v>671</v>
      </c>
      <c r="P151" s="859">
        <v>25606</v>
      </c>
      <c r="Q151" s="860">
        <v>35065</v>
      </c>
      <c r="R151" s="882" t="s">
        <v>36</v>
      </c>
      <c r="S151" s="883" t="s">
        <v>856</v>
      </c>
      <c r="T151" s="883" t="str">
        <f t="shared" ca="1" si="10"/>
        <v xml:space="preserve">30 NĂM 7 THÁNG 18 NGÀY </v>
      </c>
      <c r="U151" s="670" t="s">
        <v>857</v>
      </c>
      <c r="V151" s="80" t="str">
        <f>VLOOKUP(C151,Sheet5!$B$2:$G$253,6,0)</f>
        <v>036070008043</v>
      </c>
      <c r="W151" s="80" t="str">
        <f>VLOOKUP(C151,'Trang tính1'!$A$2:$N$281,5,0)</f>
        <v>036070008043</v>
      </c>
      <c r="X151" s="80" t="b">
        <f t="shared" si="12"/>
        <v>1</v>
      </c>
      <c r="Y151" s="213">
        <v>38600</v>
      </c>
      <c r="Z151" s="213"/>
      <c r="AA151" s="858" t="s">
        <v>232</v>
      </c>
      <c r="AB151" s="885" t="s">
        <v>858</v>
      </c>
      <c r="AC151" s="108" t="str">
        <f>VLOOKUP(C151,'Trang tính1'!$A$2:$N$319,9,0)</f>
        <v>KV4 phường Bình Thủy, Cần Thơ</v>
      </c>
      <c r="AD151" s="858" t="s">
        <v>859</v>
      </c>
      <c r="AE151" s="858"/>
      <c r="AF151" s="856"/>
      <c r="AG151" s="858" t="s">
        <v>156</v>
      </c>
      <c r="AH151" s="858"/>
      <c r="AI151" s="883" t="s">
        <v>503</v>
      </c>
      <c r="AJ151" s="64">
        <f t="shared" ca="1" si="14"/>
        <v>56</v>
      </c>
    </row>
    <row r="152" spans="1:36" s="36" customFormat="1">
      <c r="A152" s="25">
        <f>IF(C152=0,"",SUBTOTAL(3,C$5:C152))</f>
        <v>148</v>
      </c>
      <c r="B152" s="86">
        <v>28</v>
      </c>
      <c r="C152" s="69" t="s">
        <v>860</v>
      </c>
      <c r="D152" s="25" t="str">
        <f>VLOOKUP(C152,Sheet4!$A$1:$B$300,2,0)</f>
        <v>9213007224</v>
      </c>
      <c r="E152" s="98" t="s">
        <v>861</v>
      </c>
      <c r="F152" s="63" t="str">
        <f>VLOOKUP(D152,'BHXH 4-2026'!$D$11:$F$327,3,0)</f>
        <v>DN4929213007224</v>
      </c>
      <c r="G152" s="774">
        <f>VLOOKUP(C152,'chuyển xếp 2024'!$C$5:$W$328,17,0)</f>
        <v>5739000</v>
      </c>
      <c r="H152" s="774">
        <f>VLOOKUP(C152,'chuyển xếp 2024'!$C$5:$W$328,19,0)</f>
        <v>0</v>
      </c>
      <c r="I152" s="774">
        <f t="shared" si="11"/>
        <v>5739000</v>
      </c>
      <c r="J152" s="67" t="s">
        <v>32</v>
      </c>
      <c r="K152" s="63">
        <f t="shared" si="13"/>
        <v>1</v>
      </c>
      <c r="L152" s="63" t="s">
        <v>33</v>
      </c>
      <c r="M152" s="63" t="s">
        <v>700</v>
      </c>
      <c r="N152" s="67"/>
      <c r="O152" s="46" t="s">
        <v>671</v>
      </c>
      <c r="P152" s="106">
        <v>31477</v>
      </c>
      <c r="Q152" s="107">
        <v>41366</v>
      </c>
      <c r="R152" s="625" t="s">
        <v>36</v>
      </c>
      <c r="S152" s="56" t="s">
        <v>862</v>
      </c>
      <c r="T152" s="56" t="str">
        <f t="shared" ca="1" si="10"/>
        <v xml:space="preserve">13 NĂM 4 THÁNG 17 NGÀY </v>
      </c>
      <c r="U152" s="878" t="s">
        <v>863</v>
      </c>
      <c r="V152" s="80" t="str">
        <f>VLOOKUP(C152,Sheet5!$B$2:$G$253,6,0)</f>
        <v>092086001143</v>
      </c>
      <c r="W152" s="80" t="str">
        <f>VLOOKUP(C152,'Trang tính1'!$A$2:$N$281,5,0)</f>
        <v>092086001143</v>
      </c>
      <c r="X152" s="80" t="b">
        <f t="shared" si="12"/>
        <v>1</v>
      </c>
      <c r="Y152" s="75">
        <v>40133</v>
      </c>
      <c r="Z152" s="75"/>
      <c r="AA152" s="46" t="s">
        <v>232</v>
      </c>
      <c r="AB152" s="108" t="s">
        <v>831</v>
      </c>
      <c r="AC152" s="108" t="str">
        <f>VLOOKUP(C152,'Trang tính1'!$A$2:$N$319,9,0)</f>
        <v>KV Thới Hòa C, phường Ô Môn, Cần Thơ</v>
      </c>
      <c r="AD152" s="46" t="s">
        <v>864</v>
      </c>
      <c r="AE152" s="46"/>
      <c r="AF152" s="66"/>
      <c r="AG152" s="46" t="s">
        <v>156</v>
      </c>
      <c r="AH152" s="46"/>
      <c r="AI152" s="56" t="s">
        <v>387</v>
      </c>
      <c r="AJ152" s="36">
        <f t="shared" ca="1" si="14"/>
        <v>40</v>
      </c>
    </row>
    <row r="153" spans="1:36" s="36" customFormat="1">
      <c r="A153" s="25">
        <f>IF(C153=0,"",SUBTOTAL(3,C$5:C153))</f>
        <v>149</v>
      </c>
      <c r="B153" s="86">
        <v>29</v>
      </c>
      <c r="C153" s="69" t="s">
        <v>865</v>
      </c>
      <c r="D153" s="25" t="str">
        <f>VLOOKUP(C153,Sheet4!$A$1:$B$300,2,0)</f>
        <v>9208016237</v>
      </c>
      <c r="E153" s="98" t="s">
        <v>866</v>
      </c>
      <c r="F153" s="63" t="str">
        <f>VLOOKUP(D153,'BHXH 4-2026'!$D$11:$F$327,3,0)</f>
        <v>DN4929208016237</v>
      </c>
      <c r="G153" s="774">
        <f>VLOOKUP(C153,'chuyển xếp 2024'!$C$5:$W$328,17,0)</f>
        <v>6694000</v>
      </c>
      <c r="H153" s="774">
        <f>VLOOKUP(C153,'chuyển xếp 2024'!$C$5:$W$328,19,0)</f>
        <v>0</v>
      </c>
      <c r="I153" s="774">
        <f t="shared" si="11"/>
        <v>6694000</v>
      </c>
      <c r="J153" s="67" t="s">
        <v>32</v>
      </c>
      <c r="K153" s="63">
        <f t="shared" si="13"/>
        <v>1</v>
      </c>
      <c r="L153" s="63" t="s">
        <v>33</v>
      </c>
      <c r="M153" s="63" t="s">
        <v>34</v>
      </c>
      <c r="N153" s="67"/>
      <c r="O153" s="46" t="s">
        <v>671</v>
      </c>
      <c r="P153" s="106">
        <v>28053</v>
      </c>
      <c r="Q153" s="107">
        <v>39188</v>
      </c>
      <c r="R153" s="625" t="s">
        <v>36</v>
      </c>
      <c r="S153" s="56" t="s">
        <v>867</v>
      </c>
      <c r="T153" s="56" t="str">
        <f t="shared" ca="1" si="10"/>
        <v xml:space="preserve">19 NĂM 4 THÁNG 3 NGÀY </v>
      </c>
      <c r="U153" s="878" t="s">
        <v>868</v>
      </c>
      <c r="V153" s="80" t="str">
        <f>VLOOKUP(C153,Sheet5!$B$2:$G$253,6,0)</f>
        <v>092076000078</v>
      </c>
      <c r="W153" s="80" t="str">
        <f>VLOOKUP(C153,'Trang tính1'!$A$2:$N$281,5,0)</f>
        <v>092076000078</v>
      </c>
      <c r="X153" s="80" t="b">
        <f t="shared" si="12"/>
        <v>1</v>
      </c>
      <c r="Y153" s="75"/>
      <c r="Z153" s="75"/>
      <c r="AA153" s="46" t="s">
        <v>232</v>
      </c>
      <c r="AB153" s="108" t="s">
        <v>724</v>
      </c>
      <c r="AC153" s="108" t="str">
        <f>VLOOKUP(C153,'Trang tính1'!$A$2:$N$319,9,0)</f>
        <v>KV4 Thới An Đông, Cần Thơ</v>
      </c>
      <c r="AD153" s="46" t="s">
        <v>869</v>
      </c>
      <c r="AE153" s="46"/>
      <c r="AF153" s="66"/>
      <c r="AG153" s="46" t="s">
        <v>156</v>
      </c>
      <c r="AH153" s="46"/>
      <c r="AI153" s="56" t="s">
        <v>870</v>
      </c>
      <c r="AJ153" s="36">
        <f t="shared" ca="1" si="14"/>
        <v>49</v>
      </c>
    </row>
    <row r="154" spans="1:36" s="36" customFormat="1">
      <c r="A154" s="25">
        <f>IF(C154=0,"",SUBTOTAL(3,C$5:C154))</f>
        <v>150</v>
      </c>
      <c r="B154" s="86">
        <v>30</v>
      </c>
      <c r="C154" s="66" t="s">
        <v>887</v>
      </c>
      <c r="D154" s="25" t="str">
        <f>VLOOKUP(C154,Sheet4!$A$1:$B$300,2,0)</f>
        <v>9210000265</v>
      </c>
      <c r="E154" s="67" t="s">
        <v>888</v>
      </c>
      <c r="F154" s="63" t="str">
        <f>VLOOKUP(D154,'BHXH 4-2026'!$D$11:$F$327,3,0)</f>
        <v>DN4929210000265</v>
      </c>
      <c r="G154" s="774">
        <f>VLOOKUP(C154,'chuyển xếp 2024'!$C$5:$W$328,17,0)</f>
        <v>5739000</v>
      </c>
      <c r="H154" s="774">
        <f>VLOOKUP(C154,'chuyển xếp 2024'!$C$5:$W$328,19,0)</f>
        <v>0</v>
      </c>
      <c r="I154" s="774">
        <f t="shared" si="11"/>
        <v>5739000</v>
      </c>
      <c r="J154" s="67" t="s">
        <v>32</v>
      </c>
      <c r="K154" s="63">
        <f t="shared" si="13"/>
        <v>1</v>
      </c>
      <c r="L154" s="63" t="s">
        <v>33</v>
      </c>
      <c r="M154" s="63" t="s">
        <v>489</v>
      </c>
      <c r="N154" s="67"/>
      <c r="O154" s="46" t="s">
        <v>671</v>
      </c>
      <c r="P154" s="106">
        <v>31678</v>
      </c>
      <c r="Q154" s="107">
        <v>42552</v>
      </c>
      <c r="R154" s="625" t="s">
        <v>36</v>
      </c>
      <c r="S154" s="56" t="s">
        <v>889</v>
      </c>
      <c r="T154" s="56" t="str">
        <f t="shared" ref="T154:T215" ca="1" si="15">DATEDIF(Q154,TODAY(),"Y") &amp; " NĂM " &amp;DATEDIF(Q154,TODAY(),"YM") &amp; " THÁNG " &amp; DATEDIF(Q154,TODAY(), "MD") &amp; " NGÀY "</f>
        <v xml:space="preserve">10 NĂM 1 THÁNG 18 NGÀY </v>
      </c>
      <c r="U154" s="878" t="s">
        <v>890</v>
      </c>
      <c r="V154" s="80" t="str">
        <f>VLOOKUP(C154,Sheet5!$B$2:$G$253,6,0)</f>
        <v>092086009857</v>
      </c>
      <c r="W154" s="80" t="str">
        <f>VLOOKUP(C154,'Trang tính1'!$A$2:$N$281,5,0)</f>
        <v>092086009857</v>
      </c>
      <c r="X154" s="80" t="b">
        <f t="shared" si="12"/>
        <v>1</v>
      </c>
      <c r="Y154" s="75"/>
      <c r="Z154" s="75"/>
      <c r="AA154" s="46" t="s">
        <v>232</v>
      </c>
      <c r="AB154" s="108" t="s">
        <v>838</v>
      </c>
      <c r="AC154" s="108" t="str">
        <f>VLOOKUP(C154,'Trang tính1'!$A$2:$N$319,9,0)</f>
        <v>Ô Môn, Cần Thơ</v>
      </c>
      <c r="AD154" s="46" t="s">
        <v>839</v>
      </c>
      <c r="AE154" s="46"/>
      <c r="AF154" s="66"/>
      <c r="AG154" s="46" t="s">
        <v>156</v>
      </c>
      <c r="AH154" s="46"/>
      <c r="AI154" s="56" t="s">
        <v>886</v>
      </c>
      <c r="AJ154" s="36">
        <f t="shared" ca="1" si="14"/>
        <v>39</v>
      </c>
    </row>
    <row r="155" spans="1:36" s="36" customFormat="1">
      <c r="A155" s="25">
        <f>IF(C155=0,"",SUBTOTAL(3,C$5:C155))</f>
        <v>151</v>
      </c>
      <c r="B155" s="86">
        <v>31</v>
      </c>
      <c r="C155" s="66" t="s">
        <v>894</v>
      </c>
      <c r="D155" s="25" t="str">
        <f>VLOOKUP(C155,Sheet4!$A$1:$B$300,2,0)</f>
        <v>9210018099</v>
      </c>
      <c r="E155" s="67" t="s">
        <v>895</v>
      </c>
      <c r="F155" s="63" t="str">
        <f>VLOOKUP(D155,'BHXH 4-2026'!$D$11:$F$327,3,0)</f>
        <v>DN4929210018099</v>
      </c>
      <c r="G155" s="774">
        <f>VLOOKUP(C155,'chuyển xếp 2024'!$C$5:$W$328,17,0)</f>
        <v>5739000</v>
      </c>
      <c r="H155" s="774">
        <f>VLOOKUP(C155,'chuyển xếp 2024'!$C$5:$W$328,19,0)</f>
        <v>0</v>
      </c>
      <c r="I155" s="774">
        <f t="shared" si="11"/>
        <v>5739000</v>
      </c>
      <c r="J155" s="67" t="s">
        <v>32</v>
      </c>
      <c r="K155" s="63">
        <f t="shared" si="13"/>
        <v>1</v>
      </c>
      <c r="L155" s="63" t="s">
        <v>33</v>
      </c>
      <c r="M155" s="63" t="s">
        <v>34</v>
      </c>
      <c r="N155" s="67"/>
      <c r="O155" s="46" t="s">
        <v>671</v>
      </c>
      <c r="P155" s="57">
        <v>29221</v>
      </c>
      <c r="Q155" s="107">
        <v>42795</v>
      </c>
      <c r="R155" s="625" t="s">
        <v>36</v>
      </c>
      <c r="S155" s="56" t="s">
        <v>896</v>
      </c>
      <c r="T155" s="56" t="str">
        <f t="shared" ca="1" si="15"/>
        <v xml:space="preserve">9 NĂM 5 THÁNG 18 NGÀY </v>
      </c>
      <c r="U155" s="879" t="s">
        <v>897</v>
      </c>
      <c r="V155" s="80" t="str">
        <f>VLOOKUP(C155,Sheet5!$B$2:$G$253,6,0)</f>
        <v>092080004589</v>
      </c>
      <c r="W155" s="80" t="str">
        <f>VLOOKUP(C155,'Trang tính1'!$A$2:$N$281,5,0)</f>
        <v>092080004589</v>
      </c>
      <c r="X155" s="80" t="b">
        <f t="shared" si="12"/>
        <v>1</v>
      </c>
      <c r="Y155" s="75">
        <v>41928</v>
      </c>
      <c r="Z155" s="75"/>
      <c r="AA155" s="46" t="s">
        <v>232</v>
      </c>
      <c r="AB155" s="108" t="s">
        <v>898</v>
      </c>
      <c r="AC155" s="108" t="str">
        <f>VLOOKUP(C155,'Trang tính1'!$A$2:$N$319,9,0)</f>
        <v>Xã Phong Điền, Cần Thơ</v>
      </c>
      <c r="AD155" s="46" t="s">
        <v>899</v>
      </c>
      <c r="AE155" s="46"/>
      <c r="AF155" s="66"/>
      <c r="AG155" s="46" t="s">
        <v>156</v>
      </c>
      <c r="AH155" s="46"/>
      <c r="AI155" s="56" t="s">
        <v>886</v>
      </c>
      <c r="AJ155" s="36">
        <f t="shared" ca="1" si="14"/>
        <v>46</v>
      </c>
    </row>
    <row r="156" spans="1:36" s="36" customFormat="1">
      <c r="A156" s="25">
        <f>IF(C156=0,"",SUBTOTAL(3,C$5:C156))</f>
        <v>152</v>
      </c>
      <c r="B156" s="86">
        <v>32</v>
      </c>
      <c r="C156" s="66" t="s">
        <v>903</v>
      </c>
      <c r="D156" s="25" t="str">
        <f>VLOOKUP(C156,Sheet4!$A$1:$B$300,2,0)</f>
        <v>9216023993</v>
      </c>
      <c r="E156" s="67" t="s">
        <v>904</v>
      </c>
      <c r="F156" s="63" t="str">
        <f>VLOOKUP(D156,'BHXH 4-2026'!$D$11:$F$327,3,0)</f>
        <v>DN4929216023993</v>
      </c>
      <c r="G156" s="774">
        <f>VLOOKUP(C156,'chuyển xếp 2024'!$C$5:$W$328,17,0)</f>
        <v>5739000</v>
      </c>
      <c r="H156" s="774">
        <f>VLOOKUP(C156,'chuyển xếp 2024'!$C$5:$W$328,19,0)</f>
        <v>0</v>
      </c>
      <c r="I156" s="774">
        <f t="shared" si="11"/>
        <v>5739000</v>
      </c>
      <c r="J156" s="63" t="s">
        <v>63</v>
      </c>
      <c r="K156" s="63">
        <f t="shared" si="13"/>
        <v>0</v>
      </c>
      <c r="L156" s="63" t="s">
        <v>33</v>
      </c>
      <c r="M156" s="63" t="s">
        <v>34</v>
      </c>
      <c r="N156" s="118"/>
      <c r="O156" s="46" t="s">
        <v>671</v>
      </c>
      <c r="P156" s="75">
        <v>30682</v>
      </c>
      <c r="Q156" s="107">
        <v>42857</v>
      </c>
      <c r="R156" s="625" t="s">
        <v>36</v>
      </c>
      <c r="S156" s="56" t="s">
        <v>905</v>
      </c>
      <c r="T156" s="56" t="str">
        <f t="shared" ca="1" si="15"/>
        <v xml:space="preserve">9 NĂM 3 THÁNG 17 NGÀY </v>
      </c>
      <c r="U156" s="879" t="s">
        <v>906</v>
      </c>
      <c r="V156" s="80" t="str">
        <f>VLOOKUP(C156,Sheet5!$B$2:$G$253,6,0)</f>
        <v>092184005012</v>
      </c>
      <c r="W156" s="80" t="str">
        <f>VLOOKUP(C156,'Trang tính1'!$A$2:$N$281,5,0)</f>
        <v>092184005012</v>
      </c>
      <c r="X156" s="80" t="b">
        <f t="shared" si="12"/>
        <v>1</v>
      </c>
      <c r="Y156" s="75">
        <v>41694</v>
      </c>
      <c r="Z156" s="75"/>
      <c r="AA156" s="46" t="s">
        <v>232</v>
      </c>
      <c r="AB156" s="108" t="s">
        <v>907</v>
      </c>
      <c r="AC156" s="108" t="str">
        <f>VLOOKUP(C156,'Trang tính1'!$A$2:$N$319,9,0)</f>
        <v>Xã Phong Điền, Cần Thơ</v>
      </c>
      <c r="AD156" s="46" t="s">
        <v>899</v>
      </c>
      <c r="AE156" s="46"/>
      <c r="AF156" s="66"/>
      <c r="AG156" s="46" t="s">
        <v>156</v>
      </c>
      <c r="AH156" s="46"/>
      <c r="AI156" s="56" t="s">
        <v>908</v>
      </c>
      <c r="AJ156" s="36">
        <f t="shared" ca="1" si="14"/>
        <v>42</v>
      </c>
    </row>
    <row r="157" spans="1:36" s="36" customFormat="1" ht="19.5" customHeight="1">
      <c r="A157" s="25">
        <f>IF(C157=0,"",SUBTOTAL(3,C$5:C157))</f>
        <v>153</v>
      </c>
      <c r="B157" s="86">
        <v>33</v>
      </c>
      <c r="C157" s="66" t="s">
        <v>909</v>
      </c>
      <c r="D157" s="25" t="str">
        <f>VLOOKUP(C157,Sheet4!$A$1:$B$300,2,0)</f>
        <v>9216023994</v>
      </c>
      <c r="E157" s="67" t="s">
        <v>910</v>
      </c>
      <c r="F157" s="63" t="str">
        <f>VLOOKUP(D157,'BHXH 4-2026'!$D$11:$F$327,3,0)</f>
        <v>DN4929216023994</v>
      </c>
      <c r="G157" s="774">
        <f>VLOOKUP(C157,'chuyển xếp 2024'!$C$5:$W$328,17,0)</f>
        <v>5739000</v>
      </c>
      <c r="H157" s="774">
        <f>VLOOKUP(C157,'chuyển xếp 2024'!$C$5:$W$328,19,0)</f>
        <v>0</v>
      </c>
      <c r="I157" s="774">
        <f t="shared" si="11"/>
        <v>5739000</v>
      </c>
      <c r="J157" s="63" t="s">
        <v>63</v>
      </c>
      <c r="K157" s="63">
        <f t="shared" si="13"/>
        <v>0</v>
      </c>
      <c r="L157" s="63" t="s">
        <v>33</v>
      </c>
      <c r="M157" s="63" t="s">
        <v>34</v>
      </c>
      <c r="N157" s="118"/>
      <c r="O157" s="46" t="s">
        <v>671</v>
      </c>
      <c r="P157" s="75">
        <v>35110</v>
      </c>
      <c r="Q157" s="107">
        <v>42857</v>
      </c>
      <c r="R157" s="625" t="s">
        <v>36</v>
      </c>
      <c r="S157" s="56" t="s">
        <v>912</v>
      </c>
      <c r="T157" s="56" t="str">
        <f t="shared" ca="1" si="15"/>
        <v xml:space="preserve">9 NĂM 3 THÁNG 17 NGÀY </v>
      </c>
      <c r="U157" s="523" t="s">
        <v>913</v>
      </c>
      <c r="V157" s="80" t="str">
        <f>VLOOKUP(C157,Sheet5!$B$2:$G$253,6,0)</f>
        <v>091196000015</v>
      </c>
      <c r="W157" s="80">
        <f>VLOOKUP(C157,'Trang tính1'!$A$2:$N$281,5,0)</f>
        <v>0</v>
      </c>
      <c r="X157" s="80" t="b">
        <f t="shared" si="12"/>
        <v>0</v>
      </c>
      <c r="Y157" s="75">
        <v>42339</v>
      </c>
      <c r="Z157" s="75"/>
      <c r="AA157" s="46" t="s">
        <v>232</v>
      </c>
      <c r="AB157" s="108" t="s">
        <v>914</v>
      </c>
      <c r="AC157" s="108"/>
      <c r="AD157" s="46" t="s">
        <v>915</v>
      </c>
      <c r="AE157" s="46"/>
      <c r="AF157" s="66"/>
      <c r="AG157" s="46" t="s">
        <v>156</v>
      </c>
      <c r="AH157" s="46"/>
      <c r="AI157" s="56" t="s">
        <v>908</v>
      </c>
      <c r="AJ157" s="36">
        <f t="shared" ca="1" si="14"/>
        <v>30</v>
      </c>
    </row>
    <row r="158" spans="1:36" s="36" customFormat="1">
      <c r="A158" s="25">
        <f>IF(C158=0,"",SUBTOTAL(3,C$5:C158))</f>
        <v>154</v>
      </c>
      <c r="B158" s="86">
        <v>34</v>
      </c>
      <c r="C158" s="66" t="s">
        <v>916</v>
      </c>
      <c r="D158" s="25" t="str">
        <f>VLOOKUP(C158,Sheet4!$A$1:$B$300,2,0)</f>
        <v>8621439497</v>
      </c>
      <c r="E158" s="67" t="s">
        <v>917</v>
      </c>
      <c r="F158" s="63" t="str">
        <f>VLOOKUP(D158,'BHXH 4-2026'!$D$11:$F$327,3,0)</f>
        <v>DN4928621439497</v>
      </c>
      <c r="G158" s="774">
        <f>VLOOKUP(C158,'chuyển xếp 2024'!$C$5:$W$328,17,0)</f>
        <v>5739000</v>
      </c>
      <c r="H158" s="774">
        <f>VLOOKUP(C158,'chuyển xếp 2024'!$C$5:$W$328,19,0)</f>
        <v>0</v>
      </c>
      <c r="I158" s="774">
        <f t="shared" si="11"/>
        <v>5739000</v>
      </c>
      <c r="J158" s="67" t="s">
        <v>32</v>
      </c>
      <c r="K158" s="63">
        <f t="shared" si="13"/>
        <v>1</v>
      </c>
      <c r="L158" s="63" t="s">
        <v>33</v>
      </c>
      <c r="M158" s="63" t="s">
        <v>34</v>
      </c>
      <c r="N158" s="118"/>
      <c r="O158" s="46" t="s">
        <v>671</v>
      </c>
      <c r="P158" s="75">
        <v>30414</v>
      </c>
      <c r="Q158" s="107">
        <v>43040</v>
      </c>
      <c r="R158" s="625" t="s">
        <v>36</v>
      </c>
      <c r="S158" s="56" t="s">
        <v>918</v>
      </c>
      <c r="T158" s="56" t="str">
        <f t="shared" ca="1" si="15"/>
        <v xml:space="preserve">8 NĂM 9 THÁNG 18 NGÀY </v>
      </c>
      <c r="U158" s="80" t="s">
        <v>919</v>
      </c>
      <c r="V158" s="80" t="str">
        <f>VLOOKUP(C158,Sheet5!$B$2:$G$253,6,0)</f>
        <v>086083010078</v>
      </c>
      <c r="W158" s="80" t="str">
        <f>VLOOKUP(C158,'Trang tính1'!$A$2:$N$281,5,0)</f>
        <v>086083010078</v>
      </c>
      <c r="X158" s="80" t="b">
        <f t="shared" si="12"/>
        <v>1</v>
      </c>
      <c r="Y158" s="75"/>
      <c r="Z158" s="75"/>
      <c r="AA158" s="46" t="s">
        <v>232</v>
      </c>
      <c r="AB158" s="108" t="s">
        <v>920</v>
      </c>
      <c r="AC158" s="108" t="str">
        <f>VLOOKUP(C158,'Trang tính1'!$A$2:$N$319,9,0)</f>
        <v>Ấp An Phước, Cái Nhum, Vĩnh Long</v>
      </c>
      <c r="AD158" s="46" t="s">
        <v>921</v>
      </c>
      <c r="AE158" s="46"/>
      <c r="AF158" s="66"/>
      <c r="AG158" s="46" t="s">
        <v>156</v>
      </c>
      <c r="AH158" s="46"/>
      <c r="AI158" s="56" t="s">
        <v>908</v>
      </c>
      <c r="AJ158" s="36">
        <f t="shared" ca="1" si="14"/>
        <v>43</v>
      </c>
    </row>
    <row r="159" spans="1:36" s="36" customFormat="1" ht="21" customHeight="1">
      <c r="A159" s="25">
        <f>IF(C159=0,"",SUBTOTAL(3,C$5:C159))</f>
        <v>155</v>
      </c>
      <c r="B159" s="86">
        <v>35</v>
      </c>
      <c r="C159" s="66" t="s">
        <v>922</v>
      </c>
      <c r="D159" s="25" t="str">
        <f>VLOOKUP(C159,Sheet4!$A$1:$B$300,2,0)</f>
        <v>9222708768</v>
      </c>
      <c r="E159" s="67" t="s">
        <v>923</v>
      </c>
      <c r="F159" s="63" t="str">
        <f>VLOOKUP(D159,'BHXH 4-2026'!$D$11:$F$327,3,0)</f>
        <v>DN4929222708768</v>
      </c>
      <c r="G159" s="774">
        <f>VLOOKUP(C159,'chuyển xếp 2024'!$C$5:$W$328,17,0)</f>
        <v>5739000</v>
      </c>
      <c r="H159" s="774">
        <f>VLOOKUP(C159,'chuyển xếp 2024'!$C$5:$W$328,19,0)</f>
        <v>0</v>
      </c>
      <c r="I159" s="774">
        <f t="shared" si="11"/>
        <v>5739000</v>
      </c>
      <c r="J159" s="67" t="s">
        <v>32</v>
      </c>
      <c r="K159" s="63">
        <f t="shared" si="13"/>
        <v>1</v>
      </c>
      <c r="L159" s="63" t="s">
        <v>33</v>
      </c>
      <c r="M159" s="63" t="s">
        <v>34</v>
      </c>
      <c r="N159" s="118"/>
      <c r="O159" s="46" t="s">
        <v>671</v>
      </c>
      <c r="P159" s="75">
        <v>32289</v>
      </c>
      <c r="Q159" s="107">
        <v>43040</v>
      </c>
      <c r="R159" s="625" t="s">
        <v>36</v>
      </c>
      <c r="S159" s="56" t="s">
        <v>924</v>
      </c>
      <c r="T159" s="56" t="str">
        <f t="shared" ca="1" si="15"/>
        <v xml:space="preserve">8 NĂM 9 THÁNG 18 NGÀY </v>
      </c>
      <c r="U159" s="523" t="s">
        <v>925</v>
      </c>
      <c r="V159" s="80" t="str">
        <f>VLOOKUP(C159,Sheet5!$B$2:$G$253,6,0)</f>
        <v>092088003692</v>
      </c>
      <c r="W159" s="80" t="str">
        <f>VLOOKUP(C159,'Trang tính1'!$A$2:$N$281,5,0)</f>
        <v>092008003692</v>
      </c>
      <c r="X159" s="80" t="b">
        <f t="shared" si="12"/>
        <v>0</v>
      </c>
      <c r="Y159" s="75">
        <v>43129</v>
      </c>
      <c r="Z159" s="75"/>
      <c r="AA159" s="46" t="s">
        <v>232</v>
      </c>
      <c r="AB159" s="108" t="s">
        <v>742</v>
      </c>
      <c r="AC159" s="108" t="str">
        <f>VLOOKUP(C159,'Trang tính1'!$A$2:$N$319,9,0)</f>
        <v>Nhơn Lộc, Phong Điền, Cần Thơ</v>
      </c>
      <c r="AD159" s="46" t="s">
        <v>926</v>
      </c>
      <c r="AE159" s="46"/>
      <c r="AF159" s="66"/>
      <c r="AG159" s="46" t="s">
        <v>156</v>
      </c>
      <c r="AH159" s="46"/>
      <c r="AI159" s="56" t="s">
        <v>908</v>
      </c>
      <c r="AJ159" s="36">
        <f t="shared" ca="1" si="14"/>
        <v>38</v>
      </c>
    </row>
    <row r="160" spans="1:36" s="36" customFormat="1">
      <c r="A160" s="25">
        <f>IF(C160=0,"",SUBTOTAL(3,C$5:C160))</f>
        <v>156</v>
      </c>
      <c r="B160" s="86">
        <v>36</v>
      </c>
      <c r="C160" s="66" t="s">
        <v>927</v>
      </c>
      <c r="D160" s="25" t="str">
        <f>VLOOKUP(C160,Sheet4!$A$1:$B$300,2,0)</f>
        <v>9222344590</v>
      </c>
      <c r="E160" s="67" t="s">
        <v>928</v>
      </c>
      <c r="F160" s="63" t="str">
        <f>VLOOKUP(D160,'BHXH 4-2026'!$D$11:$F$327,3,0)</f>
        <v>DN4929222344590</v>
      </c>
      <c r="G160" s="774">
        <f>VLOOKUP(C160,'chuyển xếp 2024'!$C$5:$W$328,17,0)</f>
        <v>5739000</v>
      </c>
      <c r="H160" s="774">
        <f>VLOOKUP(C160,'chuyển xếp 2024'!$C$5:$W$328,19,0)</f>
        <v>0</v>
      </c>
      <c r="I160" s="774">
        <f t="shared" si="11"/>
        <v>5739000</v>
      </c>
      <c r="J160" s="67" t="s">
        <v>32</v>
      </c>
      <c r="K160" s="63">
        <f t="shared" si="13"/>
        <v>1</v>
      </c>
      <c r="L160" s="63" t="s">
        <v>33</v>
      </c>
      <c r="M160" s="63" t="s">
        <v>34</v>
      </c>
      <c r="N160" s="118"/>
      <c r="O160" s="46" t="s">
        <v>671</v>
      </c>
      <c r="P160" s="75">
        <v>29952</v>
      </c>
      <c r="Q160" s="107">
        <v>43040</v>
      </c>
      <c r="R160" s="625" t="s">
        <v>36</v>
      </c>
      <c r="S160" s="56" t="s">
        <v>929</v>
      </c>
      <c r="T160" s="56" t="str">
        <f t="shared" ca="1" si="15"/>
        <v xml:space="preserve">8 NĂM 9 THÁNG 18 NGÀY </v>
      </c>
      <c r="U160" s="878" t="s">
        <v>930</v>
      </c>
      <c r="V160" s="80" t="str">
        <f>VLOOKUP(C160,Sheet5!$B$2:$G$253,6,0)</f>
        <v>092082005535</v>
      </c>
      <c r="W160" s="80" t="str">
        <f>VLOOKUP(C160,'Trang tính1'!$A$2:$N$281,5,0)</f>
        <v>092082005535</v>
      </c>
      <c r="X160" s="80" t="b">
        <f t="shared" si="12"/>
        <v>1</v>
      </c>
      <c r="Y160" s="75"/>
      <c r="Z160" s="75"/>
      <c r="AA160" s="46" t="s">
        <v>232</v>
      </c>
      <c r="AB160" s="108" t="s">
        <v>898</v>
      </c>
      <c r="AC160" s="108" t="str">
        <f>VLOOKUP(C160,'Trang tính1'!$A$2:$N$319,9,0)</f>
        <v>Xã Phong Điền, Cần Thơ</v>
      </c>
      <c r="AD160" s="46" t="s">
        <v>899</v>
      </c>
      <c r="AE160" s="46"/>
      <c r="AF160" s="66"/>
      <c r="AG160" s="46" t="s">
        <v>156</v>
      </c>
      <c r="AH160" s="46"/>
      <c r="AI160" s="56" t="s">
        <v>908</v>
      </c>
      <c r="AJ160" s="36">
        <f t="shared" ca="1" si="14"/>
        <v>44</v>
      </c>
    </row>
    <row r="161" spans="1:36" s="36" customFormat="1">
      <c r="A161" s="25">
        <f>IF(C161=0,"",SUBTOTAL(3,C$5:C161))</f>
        <v>157</v>
      </c>
      <c r="B161" s="86">
        <v>37</v>
      </c>
      <c r="C161" s="66" t="s">
        <v>931</v>
      </c>
      <c r="D161" s="25" t="str">
        <f>VLOOKUP(C161,Sheet4!$A$1:$B$300,2,0)</f>
        <v>8723924817</v>
      </c>
      <c r="E161" s="67" t="s">
        <v>932</v>
      </c>
      <c r="F161" s="63" t="str">
        <f>VLOOKUP(D161,'BHXH 4-2026'!$D$11:$F$327,3,0)</f>
        <v>DN4928723924817</v>
      </c>
      <c r="G161" s="774">
        <f>VLOOKUP(C161,'chuyển xếp 2024'!$C$5:$W$328,17,0)</f>
        <v>5739000</v>
      </c>
      <c r="H161" s="774">
        <f>VLOOKUP(C161,'chuyển xếp 2024'!$C$5:$W$328,19,0)</f>
        <v>0</v>
      </c>
      <c r="I161" s="774">
        <f t="shared" si="11"/>
        <v>5739000</v>
      </c>
      <c r="J161" s="67" t="s">
        <v>32</v>
      </c>
      <c r="K161" s="63">
        <f t="shared" si="13"/>
        <v>1</v>
      </c>
      <c r="L161" s="63" t="s">
        <v>33</v>
      </c>
      <c r="M161" s="63" t="s">
        <v>34</v>
      </c>
      <c r="N161" s="67"/>
      <c r="O161" s="46" t="s">
        <v>671</v>
      </c>
      <c r="P161" s="75">
        <v>32509</v>
      </c>
      <c r="Q161" s="107">
        <v>43191</v>
      </c>
      <c r="R161" s="67" t="s">
        <v>933</v>
      </c>
      <c r="S161" s="56" t="s">
        <v>2983</v>
      </c>
      <c r="T161" s="56" t="str">
        <f t="shared" ca="1" si="15"/>
        <v xml:space="preserve">8 NĂM 4 THÁNG 18 NGÀY </v>
      </c>
      <c r="U161" s="523" t="s">
        <v>934</v>
      </c>
      <c r="V161" s="80" t="str">
        <f>VLOOKUP(C161,Sheet5!$B$2:$G$253,6,0)</f>
        <v>087089001910</v>
      </c>
      <c r="W161" s="80">
        <f>VLOOKUP(C161,'Trang tính1'!$A$2:$N$281,5,0)</f>
        <v>0</v>
      </c>
      <c r="X161" s="80" t="b">
        <f t="shared" si="12"/>
        <v>0</v>
      </c>
      <c r="Y161" s="75">
        <v>40449</v>
      </c>
      <c r="Z161" s="75"/>
      <c r="AA161" s="46" t="s">
        <v>232</v>
      </c>
      <c r="AB161" s="108" t="s">
        <v>935</v>
      </c>
      <c r="AC161" s="108"/>
      <c r="AD161" s="46" t="s">
        <v>936</v>
      </c>
      <c r="AE161" s="46"/>
      <c r="AF161" s="66"/>
      <c r="AG161" s="155" t="s">
        <v>156</v>
      </c>
      <c r="AH161" s="155"/>
      <c r="AI161" s="56" t="s">
        <v>908</v>
      </c>
      <c r="AJ161" s="36">
        <f t="shared" ca="1" si="14"/>
        <v>37</v>
      </c>
    </row>
    <row r="162" spans="1:36" s="916" customFormat="1">
      <c r="A162" s="903">
        <f>IF(C162=0,"",SUBTOTAL(3,C$5:C162))</f>
        <v>158</v>
      </c>
      <c r="B162" s="86">
        <v>38</v>
      </c>
      <c r="C162" s="904" t="s">
        <v>941</v>
      </c>
      <c r="D162" s="903" t="str">
        <f>VLOOKUP(C162,Sheet4!$A$1:$B$300,2,0)</f>
        <v>5404002328</v>
      </c>
      <c r="E162" s="905" t="s">
        <v>942</v>
      </c>
      <c r="F162" s="63" t="str">
        <f>VLOOKUP(D162,'BHXH 4-2026'!$D$11:$F$327,3,0)</f>
        <v>DN4925404002328</v>
      </c>
      <c r="G162" s="774">
        <f>VLOOKUP(C162,'chuyển xếp 2024'!$C$5:$W$328,17,0)</f>
        <v>6694000</v>
      </c>
      <c r="H162" s="889">
        <f>VLOOKUP(C162,'chuyển xếp 2024'!$C$5:$W$328,19,0)</f>
        <v>0</v>
      </c>
      <c r="I162" s="774">
        <f t="shared" si="11"/>
        <v>6694000</v>
      </c>
      <c r="J162" s="906" t="s">
        <v>63</v>
      </c>
      <c r="K162" s="63">
        <f t="shared" si="13"/>
        <v>0</v>
      </c>
      <c r="L162" s="906" t="s">
        <v>33</v>
      </c>
      <c r="M162" s="906" t="s">
        <v>34</v>
      </c>
      <c r="N162" s="892"/>
      <c r="O162" s="907" t="s">
        <v>671</v>
      </c>
      <c r="P162" s="908">
        <v>27885</v>
      </c>
      <c r="Q162" s="909">
        <v>37803</v>
      </c>
      <c r="R162" s="892" t="s">
        <v>36</v>
      </c>
      <c r="S162" s="910" t="s">
        <v>943</v>
      </c>
      <c r="T162" s="910" t="str">
        <f t="shared" ca="1" si="15"/>
        <v xml:space="preserve">23 NĂM 1 THÁNG 18 NGÀY </v>
      </c>
      <c r="U162" s="911">
        <v>183130486</v>
      </c>
      <c r="V162" s="912" t="str">
        <f>VLOOKUP(C162,Sheet5!$B$2:$G$253,6,0)</f>
        <v>042176011592</v>
      </c>
      <c r="W162" s="80" t="str">
        <f>VLOOKUP(C162,'Trang tính1'!$A$2:$N$281,5,0)</f>
        <v>042176011592</v>
      </c>
      <c r="X162" s="80" t="b">
        <f t="shared" si="12"/>
        <v>1</v>
      </c>
      <c r="Y162" s="913">
        <v>35338</v>
      </c>
      <c r="Z162" s="913"/>
      <c r="AA162" s="907" t="s">
        <v>232</v>
      </c>
      <c r="AB162" s="914" t="s">
        <v>750</v>
      </c>
      <c r="AC162" s="108" t="str">
        <f>VLOOKUP(C162,'Trang tính1'!$A$2:$N$319,9,0)</f>
        <v>Thới An Đông, Cần Thơ</v>
      </c>
      <c r="AD162" s="907" t="s">
        <v>944</v>
      </c>
      <c r="AE162" s="907"/>
      <c r="AF162" s="915"/>
      <c r="AG162" s="907" t="s">
        <v>156</v>
      </c>
      <c r="AH162" s="907"/>
      <c r="AI162" s="910" t="s">
        <v>870</v>
      </c>
      <c r="AJ162" s="916">
        <f t="shared" ca="1" si="14"/>
        <v>50</v>
      </c>
    </row>
    <row r="163" spans="1:36" s="916" customFormat="1">
      <c r="A163" s="903">
        <f>IF(C163=0,"",SUBTOTAL(3,C$5:C163))</f>
        <v>159</v>
      </c>
      <c r="B163" s="86">
        <v>39</v>
      </c>
      <c r="C163" s="904" t="s">
        <v>945</v>
      </c>
      <c r="D163" s="903" t="str">
        <f>VLOOKUP(C163,Sheet4!$A$1:$B$300,2,0)</f>
        <v>6506006797</v>
      </c>
      <c r="E163" s="905" t="s">
        <v>946</v>
      </c>
      <c r="F163" s="63" t="str">
        <f>VLOOKUP(D163,'BHXH 4-2026'!$D$11:$F$327,3,0)</f>
        <v>DN4926506006797</v>
      </c>
      <c r="G163" s="774">
        <f>VLOOKUP(C163,'chuyển xếp 2024'!$C$5:$W$328,17,0)</f>
        <v>6694000</v>
      </c>
      <c r="H163" s="889">
        <f>VLOOKUP(C163,'chuyển xếp 2024'!$C$5:$W$328,19,0)</f>
        <v>0</v>
      </c>
      <c r="I163" s="774">
        <f t="shared" si="11"/>
        <v>6694000</v>
      </c>
      <c r="J163" s="906" t="s">
        <v>63</v>
      </c>
      <c r="K163" s="63">
        <f t="shared" si="13"/>
        <v>0</v>
      </c>
      <c r="L163" s="906" t="s">
        <v>33</v>
      </c>
      <c r="M163" s="906" t="s">
        <v>34</v>
      </c>
      <c r="N163" s="892"/>
      <c r="O163" s="907" t="s">
        <v>671</v>
      </c>
      <c r="P163" s="908">
        <v>28495</v>
      </c>
      <c r="Q163" s="909">
        <v>38768</v>
      </c>
      <c r="R163" s="892" t="s">
        <v>36</v>
      </c>
      <c r="S163" s="910" t="s">
        <v>947</v>
      </c>
      <c r="T163" s="910" t="str">
        <f t="shared" ca="1" si="15"/>
        <v xml:space="preserve">20 NĂM 5 THÁNG 30 NGÀY </v>
      </c>
      <c r="U163" s="911">
        <v>183134107</v>
      </c>
      <c r="V163" s="912" t="str">
        <f>VLOOKUP(C163,Sheet5!$B$2:$G$253,6,0)</f>
        <v>042178000304</v>
      </c>
      <c r="W163" s="80">
        <f>VLOOKUP(C163,'Trang tính1'!$A$2:$N$281,5,0)</f>
        <v>0</v>
      </c>
      <c r="X163" s="80" t="b">
        <f t="shared" si="12"/>
        <v>0</v>
      </c>
      <c r="Y163" s="913">
        <v>35071</v>
      </c>
      <c r="Z163" s="913"/>
      <c r="AA163" s="907" t="s">
        <v>232</v>
      </c>
      <c r="AB163" s="914" t="s">
        <v>948</v>
      </c>
      <c r="AC163" s="108"/>
      <c r="AD163" s="907" t="s">
        <v>949</v>
      </c>
      <c r="AE163" s="907"/>
      <c r="AF163" s="915"/>
      <c r="AG163" s="907" t="s">
        <v>156</v>
      </c>
      <c r="AH163" s="907"/>
      <c r="AI163" s="910" t="s">
        <v>870</v>
      </c>
      <c r="AJ163" s="916">
        <f t="shared" ca="1" si="14"/>
        <v>48</v>
      </c>
    </row>
    <row r="164" spans="1:36" s="916" customFormat="1">
      <c r="A164" s="903">
        <f>IF(C164=0,"",SUBTOTAL(3,C$5:C164))</f>
        <v>160</v>
      </c>
      <c r="B164" s="86">
        <v>40</v>
      </c>
      <c r="C164" s="904" t="s">
        <v>950</v>
      </c>
      <c r="D164" s="903" t="str">
        <f>VLOOKUP(C164,Sheet4!$A$1:$B$300,2,0)</f>
        <v>9209021583</v>
      </c>
      <c r="E164" s="905" t="s">
        <v>951</v>
      </c>
      <c r="F164" s="63" t="str">
        <f>VLOOKUP(D164,'BHXH 4-2026'!$D$11:$F$327,3,0)</f>
        <v>DN4929209021583</v>
      </c>
      <c r="G164" s="774">
        <f>VLOOKUP(C164,'chuyển xếp 2024'!$C$5:$W$328,17,0)</f>
        <v>6694000</v>
      </c>
      <c r="H164" s="889">
        <f>VLOOKUP(C164,'chuyển xếp 2024'!$C$5:$W$328,19,0)</f>
        <v>0</v>
      </c>
      <c r="I164" s="774">
        <f t="shared" si="11"/>
        <v>6694000</v>
      </c>
      <c r="J164" s="906" t="s">
        <v>63</v>
      </c>
      <c r="K164" s="63">
        <f t="shared" si="13"/>
        <v>0</v>
      </c>
      <c r="L164" s="906" t="s">
        <v>33</v>
      </c>
      <c r="M164" s="906" t="s">
        <v>134</v>
      </c>
      <c r="N164" s="892"/>
      <c r="O164" s="907" t="s">
        <v>671</v>
      </c>
      <c r="P164" s="908">
        <v>28126</v>
      </c>
      <c r="Q164" s="909">
        <v>40118</v>
      </c>
      <c r="R164" s="892" t="s">
        <v>36</v>
      </c>
      <c r="S164" s="910" t="s">
        <v>952</v>
      </c>
      <c r="T164" s="910" t="str">
        <f t="shared" ca="1" si="15"/>
        <v xml:space="preserve">16 NĂM 9 THÁNG 18 NGÀY </v>
      </c>
      <c r="U164" s="911">
        <v>361697892</v>
      </c>
      <c r="V164" s="912" t="str">
        <f>VLOOKUP(C164,Sheet5!$B$2:$G$253,6,0)</f>
        <v>092177011505</v>
      </c>
      <c r="W164" s="80">
        <f>VLOOKUP(C164,'Trang tính1'!$A$2:$N$281,5,0)</f>
        <v>0</v>
      </c>
      <c r="X164" s="80" t="b">
        <f t="shared" si="12"/>
        <v>0</v>
      </c>
      <c r="Y164" s="913">
        <v>38687</v>
      </c>
      <c r="Z164" s="913"/>
      <c r="AA164" s="907" t="s">
        <v>232</v>
      </c>
      <c r="AB164" s="914" t="s">
        <v>708</v>
      </c>
      <c r="AC164" s="108"/>
      <c r="AD164" s="907" t="s">
        <v>953</v>
      </c>
      <c r="AE164" s="907"/>
      <c r="AF164" s="915"/>
      <c r="AG164" s="907" t="s">
        <v>156</v>
      </c>
      <c r="AH164" s="907"/>
      <c r="AI164" s="910" t="s">
        <v>870</v>
      </c>
      <c r="AJ164" s="916">
        <f t="shared" ca="1" si="14"/>
        <v>49</v>
      </c>
    </row>
    <row r="165" spans="1:36" s="36" customFormat="1">
      <c r="A165" s="25">
        <f>IF(C165=0,"",SUBTOTAL(3,C$5:C165))</f>
        <v>161</v>
      </c>
      <c r="B165" s="86">
        <v>41</v>
      </c>
      <c r="C165" s="69" t="s">
        <v>954</v>
      </c>
      <c r="D165" s="25" t="str">
        <f>VLOOKUP(C165,Sheet4!$A$1:$B$300,2,0)</f>
        <v>5496032492</v>
      </c>
      <c r="E165" s="98" t="s">
        <v>955</v>
      </c>
      <c r="F165" s="63" t="str">
        <f>VLOOKUP(D165,'BHXH 4-2026'!$D$11:$F$327,3,0)</f>
        <v>DN4925496032492</v>
      </c>
      <c r="G165" s="774">
        <f>VLOOKUP(C165,'chuyển xếp 2024'!$C$5:$W$328,17,0)</f>
        <v>7230000</v>
      </c>
      <c r="H165" s="774">
        <f>VLOOKUP(C165,'chuyển xếp 2024'!$C$5:$W$328,19,0)</f>
        <v>0</v>
      </c>
      <c r="I165" s="774">
        <f t="shared" si="11"/>
        <v>7230000</v>
      </c>
      <c r="J165" s="67" t="s">
        <v>32</v>
      </c>
      <c r="K165" s="63">
        <f t="shared" si="13"/>
        <v>1</v>
      </c>
      <c r="L165" s="63" t="s">
        <v>33</v>
      </c>
      <c r="M165" s="63" t="s">
        <v>34</v>
      </c>
      <c r="N165" s="67"/>
      <c r="O165" s="46" t="s">
        <v>671</v>
      </c>
      <c r="P165" s="106">
        <v>27395</v>
      </c>
      <c r="Q165" s="107">
        <v>34516</v>
      </c>
      <c r="R165" s="67" t="s">
        <v>36</v>
      </c>
      <c r="S165" s="56" t="s">
        <v>956</v>
      </c>
      <c r="T165" s="56" t="str">
        <f t="shared" ca="1" si="15"/>
        <v xml:space="preserve">32 NĂM 1 THÁNG 18 NGÀY </v>
      </c>
      <c r="U165" s="523">
        <v>361534646</v>
      </c>
      <c r="V165" s="80" t="str">
        <f>VLOOKUP(C165,Sheet5!$B$2:$G$253,6,0)</f>
        <v>093075006597</v>
      </c>
      <c r="W165" s="80" t="str">
        <f>VLOOKUP(C165,'Trang tính1'!$A$2:$N$281,5,0)</f>
        <v>093075006597</v>
      </c>
      <c r="X165" s="80" t="b">
        <f t="shared" si="12"/>
        <v>1</v>
      </c>
      <c r="Y165" s="75">
        <v>40828</v>
      </c>
      <c r="Z165" s="75"/>
      <c r="AA165" s="46" t="s">
        <v>232</v>
      </c>
      <c r="AB165" s="108" t="s">
        <v>957</v>
      </c>
      <c r="AC165" s="108" t="str">
        <f>VLOOKUP(C165,'Trang tính1'!$A$2:$N$319,9,0)</f>
        <v>KV Thới Thuận, P. Phước Thới, Cần Thơ</v>
      </c>
      <c r="AD165" s="46" t="s">
        <v>958</v>
      </c>
      <c r="AE165" s="46"/>
      <c r="AF165" s="66"/>
      <c r="AG165" s="46" t="s">
        <v>156</v>
      </c>
      <c r="AH165" s="46"/>
      <c r="AI165" s="56" t="s">
        <v>870</v>
      </c>
      <c r="AJ165" s="36">
        <f t="shared" ca="1" si="14"/>
        <v>51</v>
      </c>
    </row>
    <row r="166" spans="1:36" s="36" customFormat="1">
      <c r="A166" s="25">
        <f>IF(C166=0,"",SUBTOTAL(3,C$5:C166))</f>
        <v>162</v>
      </c>
      <c r="B166" s="86">
        <v>42</v>
      </c>
      <c r="C166" s="69" t="s">
        <v>963</v>
      </c>
      <c r="D166" s="25" t="str">
        <f>VLOOKUP(C166,Sheet4!$A$1:$B$300,2,0)</f>
        <v>9208016228</v>
      </c>
      <c r="E166" s="98" t="s">
        <v>964</v>
      </c>
      <c r="F166" s="63" t="str">
        <f>VLOOKUP(D166,'BHXH 4-2026'!$D$11:$F$327,3,0)</f>
        <v>DN4929208016228</v>
      </c>
      <c r="G166" s="774">
        <f>VLOOKUP(C166,'chuyển xếp 2024'!$C$5:$W$328,17,0)</f>
        <v>6694000</v>
      </c>
      <c r="H166" s="774">
        <f>VLOOKUP(C166,'chuyển xếp 2024'!$C$5:$W$328,19,0)</f>
        <v>0</v>
      </c>
      <c r="I166" s="774">
        <f t="shared" si="11"/>
        <v>6694000</v>
      </c>
      <c r="J166" s="63" t="s">
        <v>63</v>
      </c>
      <c r="K166" s="63">
        <f t="shared" si="13"/>
        <v>0</v>
      </c>
      <c r="L166" s="63" t="s">
        <v>33</v>
      </c>
      <c r="M166" s="63" t="s">
        <v>34</v>
      </c>
      <c r="N166" s="67"/>
      <c r="O166" s="46" t="s">
        <v>671</v>
      </c>
      <c r="P166" s="106">
        <v>29299</v>
      </c>
      <c r="Q166" s="107">
        <v>39188</v>
      </c>
      <c r="R166" s="67" t="s">
        <v>36</v>
      </c>
      <c r="S166" s="56" t="s">
        <v>965</v>
      </c>
      <c r="T166" s="56" t="str">
        <f t="shared" ca="1" si="15"/>
        <v xml:space="preserve">19 NĂM 4 THÁNG 3 NGÀY </v>
      </c>
      <c r="U166" s="523">
        <v>331283292</v>
      </c>
      <c r="V166" s="80" t="str">
        <f>VLOOKUP(C166,Sheet5!$B$2:$G$253,6,0)</f>
        <v>086180000012</v>
      </c>
      <c r="W166" s="80">
        <f>VLOOKUP(C166,'Trang tính1'!$A$2:$N$281,5,0)</f>
        <v>0</v>
      </c>
      <c r="X166" s="80" t="b">
        <f t="shared" si="12"/>
        <v>0</v>
      </c>
      <c r="Y166" s="75">
        <v>35604</v>
      </c>
      <c r="Z166" s="75"/>
      <c r="AA166" s="46" t="s">
        <v>232</v>
      </c>
      <c r="AB166" s="108" t="s">
        <v>966</v>
      </c>
      <c r="AC166" s="108"/>
      <c r="AD166" s="46" t="s">
        <v>962</v>
      </c>
      <c r="AE166" s="46"/>
      <c r="AF166" s="66"/>
      <c r="AG166" s="46" t="s">
        <v>156</v>
      </c>
      <c r="AH166" s="46"/>
      <c r="AI166" s="56" t="s">
        <v>870</v>
      </c>
      <c r="AJ166" s="36">
        <f t="shared" ca="1" si="14"/>
        <v>46</v>
      </c>
    </row>
    <row r="167" spans="1:36" s="36" customFormat="1">
      <c r="A167" s="25">
        <f>IF(C167=0,"",SUBTOTAL(3,C$5:C167))</f>
        <v>163</v>
      </c>
      <c r="B167" s="86">
        <v>43</v>
      </c>
      <c r="C167" s="69" t="s">
        <v>968</v>
      </c>
      <c r="D167" s="25" t="str">
        <f>VLOOKUP(C167,Sheet4!$A$1:$B$300,2,0)</f>
        <v>9208016248</v>
      </c>
      <c r="E167" s="98" t="s">
        <v>969</v>
      </c>
      <c r="F167" s="63" t="str">
        <f>VLOOKUP(D167,'BHXH 4-2026'!$D$11:$F$327,3,0)</f>
        <v>DN4929208016248</v>
      </c>
      <c r="G167" s="774">
        <f>VLOOKUP(C167,'chuyển xếp 2024'!$C$5:$W$328,17,0)</f>
        <v>6694000</v>
      </c>
      <c r="H167" s="774">
        <f>VLOOKUP(C167,'chuyển xếp 2024'!$C$5:$W$328,19,0)</f>
        <v>0</v>
      </c>
      <c r="I167" s="774">
        <f t="shared" si="11"/>
        <v>6694000</v>
      </c>
      <c r="J167" s="67" t="s">
        <v>32</v>
      </c>
      <c r="K167" s="63">
        <f t="shared" si="13"/>
        <v>1</v>
      </c>
      <c r="L167" s="63" t="s">
        <v>33</v>
      </c>
      <c r="M167" s="63" t="s">
        <v>34</v>
      </c>
      <c r="N167" s="67"/>
      <c r="O167" s="46" t="s">
        <v>671</v>
      </c>
      <c r="P167" s="106">
        <v>29192</v>
      </c>
      <c r="Q167" s="107">
        <v>39188</v>
      </c>
      <c r="R167" s="67" t="s">
        <v>36</v>
      </c>
      <c r="S167" s="56" t="s">
        <v>970</v>
      </c>
      <c r="T167" s="56" t="str">
        <f t="shared" ca="1" si="15"/>
        <v xml:space="preserve">19 NĂM 4 THÁNG 3 NGÀY </v>
      </c>
      <c r="U167" s="523">
        <v>361738776</v>
      </c>
      <c r="V167" s="80" t="str">
        <f>VLOOKUP(C167,Sheet5!$B$2:$G$253,6,0)</f>
        <v>092079007931</v>
      </c>
      <c r="W167" s="80" t="str">
        <f>VLOOKUP(C167,'Trang tính1'!$A$2:$N$281,5,0)</f>
        <v>092079007931</v>
      </c>
      <c r="X167" s="80" t="b">
        <f t="shared" si="12"/>
        <v>1</v>
      </c>
      <c r="Y167" s="75">
        <v>39057</v>
      </c>
      <c r="Z167" s="75"/>
      <c r="AA167" s="46" t="s">
        <v>232</v>
      </c>
      <c r="AB167" s="108" t="s">
        <v>812</v>
      </c>
      <c r="AC167" s="108" t="str">
        <f>VLOOKUP(C167,'Trang tính1'!$A$2:$N$319,9,0)</f>
        <v>KV Trường Hòa, Phước Thới</v>
      </c>
      <c r="AD167" s="46" t="s">
        <v>971</v>
      </c>
      <c r="AE167" s="46"/>
      <c r="AF167" s="66"/>
      <c r="AG167" s="46" t="s">
        <v>156</v>
      </c>
      <c r="AH167" s="46"/>
      <c r="AI167" s="56" t="s">
        <v>870</v>
      </c>
      <c r="AJ167" s="36">
        <f t="shared" ca="1" si="14"/>
        <v>46</v>
      </c>
    </row>
    <row r="168" spans="1:36" s="36" customFormat="1">
      <c r="A168" s="25">
        <f>IF(C168=0,"",SUBTOTAL(3,C$5:C168))</f>
        <v>164</v>
      </c>
      <c r="B168" s="86">
        <v>44</v>
      </c>
      <c r="C168" s="69" t="s">
        <v>972</v>
      </c>
      <c r="D168" s="25" t="str">
        <f>VLOOKUP(C168,Sheet4!$A$1:$B$300,2,0)</f>
        <v>9208016249</v>
      </c>
      <c r="E168" s="98" t="s">
        <v>973</v>
      </c>
      <c r="F168" s="63" t="str">
        <f>VLOOKUP(D168,'BHXH 4-2026'!$D$11:$F$327,3,0)</f>
        <v>DN4929208016249</v>
      </c>
      <c r="G168" s="774">
        <f>VLOOKUP(C168,'chuyển xếp 2024'!$C$5:$W$328,17,0)</f>
        <v>6694000</v>
      </c>
      <c r="H168" s="774">
        <f>VLOOKUP(C168,'chuyển xếp 2024'!$C$5:$W$328,19,0)</f>
        <v>0</v>
      </c>
      <c r="I168" s="774">
        <f t="shared" si="11"/>
        <v>6694000</v>
      </c>
      <c r="J168" s="67" t="s">
        <v>32</v>
      </c>
      <c r="K168" s="63">
        <f t="shared" si="13"/>
        <v>1</v>
      </c>
      <c r="L168" s="63" t="s">
        <v>33</v>
      </c>
      <c r="M168" s="63" t="s">
        <v>34</v>
      </c>
      <c r="N168" s="67"/>
      <c r="O168" s="46" t="s">
        <v>671</v>
      </c>
      <c r="P168" s="106">
        <v>29641</v>
      </c>
      <c r="Q168" s="107">
        <v>39188</v>
      </c>
      <c r="R168" s="67" t="s">
        <v>36</v>
      </c>
      <c r="S168" s="56" t="s">
        <v>974</v>
      </c>
      <c r="T168" s="56" t="str">
        <f t="shared" ca="1" si="15"/>
        <v xml:space="preserve">19 NĂM 4 THÁNG 3 NGÀY </v>
      </c>
      <c r="U168" s="523">
        <v>362062822</v>
      </c>
      <c r="V168" s="80" t="str">
        <f>VLOOKUP(C168,Sheet5!$B$2:$G$253,6,0)</f>
        <v>092081015650</v>
      </c>
      <c r="W168" s="80" t="str">
        <f>VLOOKUP(C168,'Trang tính1'!$A$2:$N$281,5,0)</f>
        <v>092081015650</v>
      </c>
      <c r="X168" s="80" t="b">
        <f t="shared" si="12"/>
        <v>1</v>
      </c>
      <c r="Y168" s="75">
        <v>37201</v>
      </c>
      <c r="Z168" s="75"/>
      <c r="AA168" s="46" t="s">
        <v>232</v>
      </c>
      <c r="AB168" s="108" t="s">
        <v>724</v>
      </c>
      <c r="AC168" s="108" t="str">
        <f>VLOOKUP(C168,'Trang tính1'!$A$2:$N$319,9,0)</f>
        <v>Thới An Đông, Cần Thơ</v>
      </c>
      <c r="AD168" s="46" t="s">
        <v>975</v>
      </c>
      <c r="AE168" s="46"/>
      <c r="AF168" s="66"/>
      <c r="AG168" s="46" t="s">
        <v>156</v>
      </c>
      <c r="AH168" s="46"/>
      <c r="AI168" s="56" t="s">
        <v>870</v>
      </c>
      <c r="AJ168" s="36">
        <f t="shared" ca="1" si="14"/>
        <v>45</v>
      </c>
    </row>
    <row r="169" spans="1:36" s="36" customFormat="1">
      <c r="A169" s="25">
        <f>IF(C169=0,"",SUBTOTAL(3,C$5:C169))</f>
        <v>165</v>
      </c>
      <c r="B169" s="86">
        <v>45</v>
      </c>
      <c r="C169" s="69" t="s">
        <v>976</v>
      </c>
      <c r="D169" s="25" t="str">
        <f>VLOOKUP(C169,Sheet4!$A$1:$B$300,2,0)</f>
        <v>9208010005</v>
      </c>
      <c r="E169" s="98" t="s">
        <v>977</v>
      </c>
      <c r="F169" s="63" t="str">
        <f>VLOOKUP(D169,'BHXH 4-2026'!$D$11:$F$327,3,0)</f>
        <v>DN4929208010005</v>
      </c>
      <c r="G169" s="774">
        <f>VLOOKUP(C169,'chuyển xếp 2024'!$C$5:$W$328,17,0)</f>
        <v>6694000</v>
      </c>
      <c r="H169" s="774">
        <f>VLOOKUP(C169,'chuyển xếp 2024'!$C$5:$W$328,19,0)</f>
        <v>0</v>
      </c>
      <c r="I169" s="774">
        <f t="shared" si="11"/>
        <v>6694000</v>
      </c>
      <c r="J169" s="67" t="s">
        <v>32</v>
      </c>
      <c r="K169" s="63">
        <f t="shared" si="13"/>
        <v>1</v>
      </c>
      <c r="L169" s="63" t="s">
        <v>33</v>
      </c>
      <c r="M169" s="63" t="s">
        <v>978</v>
      </c>
      <c r="N169" s="67"/>
      <c r="O169" s="46" t="s">
        <v>671</v>
      </c>
      <c r="P169" s="106" t="s">
        <v>350</v>
      </c>
      <c r="Q169" s="107">
        <v>39539</v>
      </c>
      <c r="R169" s="67" t="s">
        <v>36</v>
      </c>
      <c r="S169" s="56" t="s">
        <v>979</v>
      </c>
      <c r="T169" s="56" t="str">
        <f t="shared" ca="1" si="15"/>
        <v xml:space="preserve">18 NĂM 4 THÁNG 18 NGÀY </v>
      </c>
      <c r="U169" s="523">
        <v>361493409</v>
      </c>
      <c r="V169" s="80" t="str">
        <f>VLOOKUP(C169,Sheet5!$B$2:$G$253,6,0)</f>
        <v>092073001045</v>
      </c>
      <c r="W169" s="80" t="str">
        <f>VLOOKUP(C169,'Trang tính1'!$A$2:$N$281,5,0)</f>
        <v>092073001045</v>
      </c>
      <c r="X169" s="80" t="b">
        <f t="shared" si="12"/>
        <v>1</v>
      </c>
      <c r="Y169" s="75">
        <v>32868</v>
      </c>
      <c r="Z169" s="75"/>
      <c r="AA169" s="46" t="s">
        <v>232</v>
      </c>
      <c r="AB169" s="108" t="s">
        <v>831</v>
      </c>
      <c r="AC169" s="108" t="str">
        <f>VLOOKUP(C169,'Trang tính1'!$A$2:$N$319,9,0)</f>
        <v>P. Ô Môn, Cần Thơ</v>
      </c>
      <c r="AD169" s="46" t="s">
        <v>980</v>
      </c>
      <c r="AE169" s="46"/>
      <c r="AF169" s="66"/>
      <c r="AG169" s="46" t="s">
        <v>156</v>
      </c>
      <c r="AH169" s="46"/>
      <c r="AI169" s="56" t="s">
        <v>676</v>
      </c>
      <c r="AJ169" s="64">
        <f t="shared" ca="1" si="14"/>
        <v>53</v>
      </c>
    </row>
    <row r="170" spans="1:36" s="36" customFormat="1">
      <c r="A170" s="25">
        <f>IF(C170=0,"",SUBTOTAL(3,C$5:C170))</f>
        <v>166</v>
      </c>
      <c r="B170" s="86">
        <v>46</v>
      </c>
      <c r="C170" s="69" t="s">
        <v>990</v>
      </c>
      <c r="D170" s="25" t="str">
        <f>VLOOKUP(C170,Sheet4!$A$1:$B$300,2,0)</f>
        <v>9209021588</v>
      </c>
      <c r="E170" s="98" t="s">
        <v>991</v>
      </c>
      <c r="F170" s="63" t="str">
        <f>VLOOKUP(D170,'BHXH 4-2026'!$D$11:$F$327,3,0)</f>
        <v>DN4929209021588</v>
      </c>
      <c r="G170" s="774">
        <f>VLOOKUP(C170,'chuyển xếp 2024'!$C$5:$W$328,17,0)</f>
        <v>5739000</v>
      </c>
      <c r="H170" s="774">
        <f>VLOOKUP(C170,'chuyển xếp 2024'!$C$5:$W$328,19,0)</f>
        <v>0</v>
      </c>
      <c r="I170" s="774">
        <f t="shared" si="11"/>
        <v>5739000</v>
      </c>
      <c r="J170" s="67" t="s">
        <v>32</v>
      </c>
      <c r="K170" s="63">
        <f t="shared" si="13"/>
        <v>1</v>
      </c>
      <c r="L170" s="63" t="s">
        <v>33</v>
      </c>
      <c r="M170" s="63" t="s">
        <v>700</v>
      </c>
      <c r="N170" s="67"/>
      <c r="O170" s="46" t="s">
        <v>671</v>
      </c>
      <c r="P170" s="106">
        <v>28406</v>
      </c>
      <c r="Q170" s="107">
        <v>40087</v>
      </c>
      <c r="R170" s="67" t="s">
        <v>36</v>
      </c>
      <c r="S170" s="56" t="s">
        <v>992</v>
      </c>
      <c r="T170" s="56" t="str">
        <f t="shared" ca="1" si="15"/>
        <v xml:space="preserve">16 NĂM 10 THÁNG 18 NGÀY </v>
      </c>
      <c r="U170" s="523">
        <v>362122597</v>
      </c>
      <c r="V170" s="80" t="str">
        <f>VLOOKUP(C170,Sheet5!$B$2:$G$253,6,0)</f>
        <v>092077002679</v>
      </c>
      <c r="W170" s="80" t="str">
        <f>VLOOKUP(C170,'Trang tính1'!$A$2:$N$281,5,0)</f>
        <v>092077002679</v>
      </c>
      <c r="X170" s="80" t="b">
        <f t="shared" si="12"/>
        <v>1</v>
      </c>
      <c r="Y170" s="75">
        <v>37371</v>
      </c>
      <c r="Z170" s="75"/>
      <c r="AA170" s="46" t="s">
        <v>232</v>
      </c>
      <c r="AB170" s="108" t="s">
        <v>724</v>
      </c>
      <c r="AC170" s="108" t="str">
        <f>VLOOKUP(C170,'Trang tính1'!$A$2:$N$319,9,0)</f>
        <v>KV4 Thới An Đông, Cần Thơ</v>
      </c>
      <c r="AD170" s="46" t="s">
        <v>993</v>
      </c>
      <c r="AE170" s="46"/>
      <c r="AF170" s="66"/>
      <c r="AG170" s="46" t="s">
        <v>156</v>
      </c>
      <c r="AH170" s="46"/>
      <c r="AI170" s="56" t="s">
        <v>203</v>
      </c>
      <c r="AJ170" s="36">
        <f t="shared" ca="1" si="14"/>
        <v>48</v>
      </c>
    </row>
    <row r="171" spans="1:36" s="36" customFormat="1">
      <c r="A171" s="25">
        <f>IF(C171=0,"",SUBTOTAL(3,C$5:C171))</f>
        <v>167</v>
      </c>
      <c r="B171" s="86">
        <v>47</v>
      </c>
      <c r="C171" s="69" t="s">
        <v>999</v>
      </c>
      <c r="D171" s="25" t="str">
        <f>VLOOKUP(C171,Sheet4!$A$1:$B$300,2,0)</f>
        <v>9213007216</v>
      </c>
      <c r="E171" s="98" t="s">
        <v>1000</v>
      </c>
      <c r="F171" s="63" t="str">
        <f>VLOOKUP(D171,'BHXH 4-2026'!$D$11:$F$327,3,0)</f>
        <v>DN4929213007216</v>
      </c>
      <c r="G171" s="774">
        <f>VLOOKUP(C171,'chuyển xếp 2024'!$C$5:$W$328,17,0)</f>
        <v>5739000</v>
      </c>
      <c r="H171" s="774">
        <f>VLOOKUP(C171,'chuyển xếp 2024'!$C$5:$W$328,19,0)</f>
        <v>0</v>
      </c>
      <c r="I171" s="774">
        <f t="shared" si="11"/>
        <v>5739000</v>
      </c>
      <c r="J171" s="67" t="s">
        <v>32</v>
      </c>
      <c r="K171" s="63">
        <f t="shared" si="13"/>
        <v>1</v>
      </c>
      <c r="L171" s="63" t="s">
        <v>33</v>
      </c>
      <c r="M171" s="63" t="s">
        <v>34</v>
      </c>
      <c r="N171" s="67"/>
      <c r="O171" s="46" t="s">
        <v>671</v>
      </c>
      <c r="P171" s="106" t="s">
        <v>1001</v>
      </c>
      <c r="Q171" s="107">
        <v>41366</v>
      </c>
      <c r="R171" s="67" t="s">
        <v>36</v>
      </c>
      <c r="S171" s="56" t="s">
        <v>1002</v>
      </c>
      <c r="T171" s="56" t="str">
        <f t="shared" ca="1" si="15"/>
        <v xml:space="preserve">13 NĂM 4 THÁNG 17 NGÀY </v>
      </c>
      <c r="U171" s="523">
        <v>361625247</v>
      </c>
      <c r="V171" s="80" t="str">
        <f>VLOOKUP(C171,Sheet5!$B$2:$G$253,6,0)</f>
        <v>092077002034</v>
      </c>
      <c r="W171" s="80" t="str">
        <f>VLOOKUP(C171,'Trang tính1'!$A$2:$N$281,5,0)</f>
        <v>092077002034</v>
      </c>
      <c r="X171" s="80" t="b">
        <f t="shared" si="12"/>
        <v>1</v>
      </c>
      <c r="Y171" s="75">
        <v>40388</v>
      </c>
      <c r="Z171" s="75"/>
      <c r="AA171" s="46" t="s">
        <v>232</v>
      </c>
      <c r="AB171" s="108" t="s">
        <v>708</v>
      </c>
      <c r="AC171" s="108" t="str">
        <f>VLOOKUP(C171,'Trang tính1'!$A$2:$N$319,9,0)</f>
        <v>Phường Phước Thới, Cần Thơ</v>
      </c>
      <c r="AD171" s="46" t="s">
        <v>987</v>
      </c>
      <c r="AE171" s="46"/>
      <c r="AF171" s="66"/>
      <c r="AG171" s="46" t="s">
        <v>156</v>
      </c>
      <c r="AH171" s="46"/>
      <c r="AI171" s="56" t="s">
        <v>203</v>
      </c>
      <c r="AJ171" s="36">
        <f t="shared" ca="1" si="14"/>
        <v>49</v>
      </c>
    </row>
    <row r="172" spans="1:36" s="36" customFormat="1" ht="17.25" customHeight="1">
      <c r="A172" s="25">
        <f>IF(C172=0,"",SUBTOTAL(3,C$5:C172))</f>
        <v>168</v>
      </c>
      <c r="B172" s="86">
        <v>48</v>
      </c>
      <c r="C172" s="69" t="s">
        <v>1003</v>
      </c>
      <c r="D172" s="25" t="str">
        <f>VLOOKUP(C172,Sheet4!$A$1:$B$300,2,0)</f>
        <v>9213007218</v>
      </c>
      <c r="E172" s="98" t="s">
        <v>1004</v>
      </c>
      <c r="F172" s="63" t="str">
        <f>VLOOKUP(D172,'BHXH 4-2026'!$D$11:$F$327,3,0)</f>
        <v>DN4929213007218</v>
      </c>
      <c r="G172" s="774">
        <f>VLOOKUP(C172,'chuyển xếp 2024'!$C$5:$W$328,17,0)</f>
        <v>5739000</v>
      </c>
      <c r="H172" s="774">
        <f>VLOOKUP(C172,'chuyển xếp 2024'!$C$5:$W$328,19,0)</f>
        <v>0</v>
      </c>
      <c r="I172" s="774">
        <f t="shared" si="11"/>
        <v>5739000</v>
      </c>
      <c r="J172" s="67" t="s">
        <v>32</v>
      </c>
      <c r="K172" s="63">
        <f t="shared" si="13"/>
        <v>1</v>
      </c>
      <c r="L172" s="63" t="s">
        <v>33</v>
      </c>
      <c r="M172" s="63" t="s">
        <v>34</v>
      </c>
      <c r="N172" s="67"/>
      <c r="O172" s="46" t="s">
        <v>671</v>
      </c>
      <c r="P172" s="106">
        <v>32501</v>
      </c>
      <c r="Q172" s="107">
        <v>41366</v>
      </c>
      <c r="R172" s="67" t="s">
        <v>36</v>
      </c>
      <c r="S172" s="56" t="s">
        <v>1005</v>
      </c>
      <c r="T172" s="56" t="str">
        <f t="shared" ca="1" si="15"/>
        <v xml:space="preserve">13 NĂM 4 THÁNG 17 NGÀY </v>
      </c>
      <c r="U172" s="523" t="s">
        <v>1006</v>
      </c>
      <c r="V172" s="80" t="str">
        <f>VLOOKUP(C172,Sheet5!$B$2:$G$253,6,0)</f>
        <v>092088000530</v>
      </c>
      <c r="W172" s="80" t="str">
        <f>VLOOKUP(C172,'Trang tính1'!$A$2:$N$281,5,0)</f>
        <v>092088000530</v>
      </c>
      <c r="X172" s="80" t="b">
        <f t="shared" si="12"/>
        <v>1</v>
      </c>
      <c r="Y172" s="75">
        <v>42263</v>
      </c>
      <c r="Z172" s="75"/>
      <c r="AA172" s="46" t="s">
        <v>232</v>
      </c>
      <c r="AB172" s="108" t="s">
        <v>838</v>
      </c>
      <c r="AC172" s="108" t="str">
        <f>VLOOKUP(C172,'Trang tính1'!$A$2:$N$319,9,0)</f>
        <v>KV5 phường Ô Môn, Cần Thơ</v>
      </c>
      <c r="AD172" s="46" t="s">
        <v>1007</v>
      </c>
      <c r="AE172" s="46"/>
      <c r="AF172" s="66"/>
      <c r="AG172" s="46" t="s">
        <v>93</v>
      </c>
      <c r="AH172" s="46" t="s">
        <v>768</v>
      </c>
      <c r="AI172" s="56" t="s">
        <v>203</v>
      </c>
      <c r="AJ172" s="36">
        <f t="shared" ca="1" si="14"/>
        <v>37</v>
      </c>
    </row>
    <row r="173" spans="1:36" s="36" customFormat="1">
      <c r="A173" s="25">
        <f>IF(C173=0,"",SUBTOTAL(3,C$5:C173))</f>
        <v>169</v>
      </c>
      <c r="B173" s="86">
        <v>49</v>
      </c>
      <c r="C173" s="69" t="s">
        <v>1008</v>
      </c>
      <c r="D173" s="25" t="str">
        <f>VLOOKUP(C173,Sheet4!$A$1:$B$300,2,0)</f>
        <v>9213007222</v>
      </c>
      <c r="E173" s="98" t="s">
        <v>1009</v>
      </c>
      <c r="F173" s="63" t="str">
        <f>VLOOKUP(D173,'BHXH 4-2026'!$D$11:$F$327,3,0)</f>
        <v>DN4929213007222</v>
      </c>
      <c r="G173" s="774">
        <f>VLOOKUP(C173,'chuyển xếp 2024'!$C$5:$W$328,17,0)</f>
        <v>5739000</v>
      </c>
      <c r="H173" s="774">
        <f>VLOOKUP(C173,'chuyển xếp 2024'!$C$5:$W$328,19,0)</f>
        <v>0</v>
      </c>
      <c r="I173" s="774">
        <f t="shared" si="11"/>
        <v>5739000</v>
      </c>
      <c r="J173" s="67" t="s">
        <v>32</v>
      </c>
      <c r="K173" s="63">
        <f t="shared" si="13"/>
        <v>1</v>
      </c>
      <c r="L173" s="63" t="s">
        <v>33</v>
      </c>
      <c r="M173" s="63" t="s">
        <v>34</v>
      </c>
      <c r="N173" s="67"/>
      <c r="O173" s="46" t="s">
        <v>671</v>
      </c>
      <c r="P173" s="106" t="s">
        <v>771</v>
      </c>
      <c r="Q173" s="107">
        <v>41366</v>
      </c>
      <c r="R173" s="67" t="s">
        <v>36</v>
      </c>
      <c r="S173" s="56" t="s">
        <v>1010</v>
      </c>
      <c r="T173" s="56" t="str">
        <f t="shared" ca="1" si="15"/>
        <v xml:space="preserve">13 NĂM 4 THÁNG 17 NGÀY </v>
      </c>
      <c r="U173" s="523">
        <v>362397913</v>
      </c>
      <c r="V173" s="80" t="str">
        <f>VLOOKUP(C173,Sheet5!$B$2:$G$253,6,0)</f>
        <v>092079009739</v>
      </c>
      <c r="W173" s="80" t="str">
        <f>VLOOKUP(C173,'Trang tính1'!$A$2:$N$281,5,0)</f>
        <v>092079009739</v>
      </c>
      <c r="X173" s="80" t="b">
        <f t="shared" si="12"/>
        <v>1</v>
      </c>
      <c r="Y173" s="75">
        <v>40285</v>
      </c>
      <c r="Z173" s="75"/>
      <c r="AA173" s="46" t="s">
        <v>232</v>
      </c>
      <c r="AB173" s="108" t="s">
        <v>745</v>
      </c>
      <c r="AC173" s="108" t="str">
        <f>VLOOKUP(C173,'Trang tính1'!$A$2:$N$319,9,0)</f>
        <v>Phường Phước Thới, Cần Thơ</v>
      </c>
      <c r="AD173" s="46" t="s">
        <v>1011</v>
      </c>
      <c r="AE173" s="46"/>
      <c r="AF173" s="66"/>
      <c r="AG173" s="46" t="s">
        <v>156</v>
      </c>
      <c r="AH173" s="46"/>
      <c r="AI173" s="56" t="s">
        <v>203</v>
      </c>
      <c r="AJ173" s="36">
        <f t="shared" ca="1" si="14"/>
        <v>47</v>
      </c>
    </row>
    <row r="174" spans="1:36" s="36" customFormat="1">
      <c r="A174" s="25">
        <f>IF(C174=0,"",SUBTOTAL(3,C$5:C174))</f>
        <v>170</v>
      </c>
      <c r="B174" s="86">
        <v>50</v>
      </c>
      <c r="C174" s="66" t="s">
        <v>1014</v>
      </c>
      <c r="D174" s="25" t="str">
        <f>VLOOKUP(C174,Sheet4!$A$1:$B$300,2,0)</f>
        <v>9214005759</v>
      </c>
      <c r="E174" s="67" t="s">
        <v>1015</v>
      </c>
      <c r="F174" s="63" t="str">
        <f>VLOOKUP(D174,'BHXH 4-2026'!$D$11:$F$327,3,0)</f>
        <v>DN4929214005759</v>
      </c>
      <c r="G174" s="774">
        <f>VLOOKUP(C174,'chuyển xếp 2024'!$C$5:$W$328,17,0)</f>
        <v>5739000</v>
      </c>
      <c r="H174" s="774">
        <f>VLOOKUP(C174,'chuyển xếp 2024'!$C$5:$W$328,19,0)</f>
        <v>0</v>
      </c>
      <c r="I174" s="774">
        <f t="shared" si="11"/>
        <v>5739000</v>
      </c>
      <c r="J174" s="67" t="s">
        <v>32</v>
      </c>
      <c r="K174" s="63">
        <f t="shared" si="13"/>
        <v>1</v>
      </c>
      <c r="L174" s="63" t="s">
        <v>33</v>
      </c>
      <c r="M174" s="63" t="s">
        <v>34</v>
      </c>
      <c r="N174" s="67"/>
      <c r="O174" s="46" t="s">
        <v>671</v>
      </c>
      <c r="P174" s="106">
        <v>29375</v>
      </c>
      <c r="Q174" s="107">
        <v>41761</v>
      </c>
      <c r="R174" s="67" t="s">
        <v>36</v>
      </c>
      <c r="S174" s="56" t="s">
        <v>1016</v>
      </c>
      <c r="T174" s="56" t="str">
        <f t="shared" ca="1" si="15"/>
        <v xml:space="preserve">12 NĂM 3 THÁNG 17 NGÀY </v>
      </c>
      <c r="U174" s="523">
        <v>361854255</v>
      </c>
      <c r="V174" s="80" t="str">
        <f>VLOOKUP(C174,Sheet5!$B$2:$G$253,6,0)</f>
        <v>092080006215</v>
      </c>
      <c r="W174" s="80" t="str">
        <f>VLOOKUP(C174,'Trang tính1'!$A$2:$N$281,5,0)</f>
        <v>092080006215</v>
      </c>
      <c r="X174" s="80" t="b">
        <f t="shared" si="12"/>
        <v>1</v>
      </c>
      <c r="Y174" s="75">
        <v>35773</v>
      </c>
      <c r="Z174" s="75"/>
      <c r="AA174" s="46" t="s">
        <v>232</v>
      </c>
      <c r="AB174" s="108" t="s">
        <v>708</v>
      </c>
      <c r="AC174" s="108" t="str">
        <f>VLOOKUP(C174,'Trang tính1'!$A$2:$N$319,9,0)</f>
        <v>KV Trường Hưng, Phước Thới, Cần Thơ</v>
      </c>
      <c r="AD174" s="46" t="s">
        <v>709</v>
      </c>
      <c r="AE174" s="46"/>
      <c r="AF174" s="66"/>
      <c r="AG174" s="46" t="s">
        <v>156</v>
      </c>
      <c r="AH174" s="46"/>
      <c r="AI174" s="56" t="s">
        <v>203</v>
      </c>
      <c r="AJ174" s="36">
        <f t="shared" ca="1" si="14"/>
        <v>46</v>
      </c>
    </row>
    <row r="175" spans="1:36" s="36" customFormat="1">
      <c r="A175" s="25">
        <f>IF(C175=0,"",SUBTOTAL(3,C$5:C175))</f>
        <v>171</v>
      </c>
      <c r="B175" s="86">
        <v>51</v>
      </c>
      <c r="C175" s="66" t="s">
        <v>1017</v>
      </c>
      <c r="D175" s="25" t="str">
        <f>VLOOKUP(C175,Sheet4!$A$1:$B$300,2,0)</f>
        <v>9214005760</v>
      </c>
      <c r="E175" s="67" t="s">
        <v>1018</v>
      </c>
      <c r="F175" s="63" t="str">
        <f>VLOOKUP(D175,'BHXH 4-2026'!$D$11:$F$327,3,0)</f>
        <v>DN4929214005760</v>
      </c>
      <c r="G175" s="774">
        <f>VLOOKUP(C175,'chuyển xếp 2024'!$C$5:$W$328,17,0)</f>
        <v>5739000</v>
      </c>
      <c r="H175" s="774">
        <f>VLOOKUP(C175,'chuyển xếp 2024'!$C$5:$W$328,19,0)</f>
        <v>0</v>
      </c>
      <c r="I175" s="774">
        <f t="shared" si="11"/>
        <v>5739000</v>
      </c>
      <c r="J175" s="67" t="s">
        <v>32</v>
      </c>
      <c r="K175" s="63">
        <f t="shared" si="13"/>
        <v>1</v>
      </c>
      <c r="L175" s="63" t="s">
        <v>33</v>
      </c>
      <c r="M175" s="63" t="s">
        <v>34</v>
      </c>
      <c r="N175" s="67"/>
      <c r="O175" s="46" t="s">
        <v>671</v>
      </c>
      <c r="P175" s="106">
        <v>30869</v>
      </c>
      <c r="Q175" s="107">
        <v>41761</v>
      </c>
      <c r="R175" s="67" t="s">
        <v>36</v>
      </c>
      <c r="S175" s="56" t="s">
        <v>1019</v>
      </c>
      <c r="T175" s="56" t="str">
        <f t="shared" ca="1" si="15"/>
        <v xml:space="preserve">12 NĂM 3 THÁNG 17 NGÀY </v>
      </c>
      <c r="U175" s="523">
        <v>361990109</v>
      </c>
      <c r="V175" s="80" t="str">
        <f>VLOOKUP(C175,Sheet5!$B$2:$G$253,6,0)</f>
        <v>092084012862</v>
      </c>
      <c r="W175" s="80" t="str">
        <f>VLOOKUP(C175,'Trang tính1'!$A$2:$N$281,5,0)</f>
        <v>092084012862</v>
      </c>
      <c r="X175" s="80" t="b">
        <f t="shared" si="12"/>
        <v>1</v>
      </c>
      <c r="Y175" s="75">
        <v>41533</v>
      </c>
      <c r="Z175" s="75"/>
      <c r="AA175" s="46" t="s">
        <v>232</v>
      </c>
      <c r="AB175" s="108" t="s">
        <v>1020</v>
      </c>
      <c r="AC175" s="108" t="str">
        <f>VLOOKUP(C175,'Trang tính1'!$A$2:$N$319,9,0)</f>
        <v>KV Long Hòa, P. Thới Long, Cần Thơ</v>
      </c>
      <c r="AD175" s="46" t="s">
        <v>1021</v>
      </c>
      <c r="AE175" s="46"/>
      <c r="AF175" s="66"/>
      <c r="AG175" s="46" t="s">
        <v>156</v>
      </c>
      <c r="AH175" s="46"/>
      <c r="AI175" s="56" t="s">
        <v>203</v>
      </c>
      <c r="AJ175" s="36">
        <f t="shared" ca="1" si="14"/>
        <v>42</v>
      </c>
    </row>
    <row r="176" spans="1:36" s="36" customFormat="1">
      <c r="A176" s="25">
        <f>IF(C176=0,"",SUBTOTAL(3,C$5:C176))</f>
        <v>172</v>
      </c>
      <c r="B176" s="86">
        <v>52</v>
      </c>
      <c r="C176" s="66" t="s">
        <v>1027</v>
      </c>
      <c r="D176" s="25" t="str">
        <f>VLOOKUP(C176,Sheet4!$A$1:$B$300,2,0)</f>
        <v>9214005769</v>
      </c>
      <c r="E176" s="67" t="s">
        <v>1028</v>
      </c>
      <c r="F176" s="63" t="str">
        <f>VLOOKUP(D176,'BHXH 4-2026'!$D$11:$F$327,3,0)</f>
        <v>DN4929214005769</v>
      </c>
      <c r="G176" s="774">
        <f>VLOOKUP(C176,'chuyển xếp 2024'!$C$5:$W$328,17,0)</f>
        <v>5739000</v>
      </c>
      <c r="H176" s="774">
        <f>VLOOKUP(C176,'chuyển xếp 2024'!$C$5:$W$328,19,0)</f>
        <v>0</v>
      </c>
      <c r="I176" s="774">
        <f t="shared" si="11"/>
        <v>5739000</v>
      </c>
      <c r="J176" s="67" t="s">
        <v>32</v>
      </c>
      <c r="K176" s="63">
        <f t="shared" si="13"/>
        <v>1</v>
      </c>
      <c r="L176" s="63" t="s">
        <v>33</v>
      </c>
      <c r="M176" s="63" t="s">
        <v>34</v>
      </c>
      <c r="N176" s="67"/>
      <c r="O176" s="46" t="s">
        <v>671</v>
      </c>
      <c r="P176" s="106" t="s">
        <v>771</v>
      </c>
      <c r="Q176" s="107">
        <v>41761</v>
      </c>
      <c r="R176" s="67" t="s">
        <v>36</v>
      </c>
      <c r="S176" s="56" t="s">
        <v>1029</v>
      </c>
      <c r="T176" s="56" t="str">
        <f t="shared" ca="1" si="15"/>
        <v xml:space="preserve">12 NĂM 3 THÁNG 17 NGÀY </v>
      </c>
      <c r="U176" s="523">
        <v>361772594</v>
      </c>
      <c r="V176" s="80" t="str">
        <f>VLOOKUP(C176,Sheet5!$B$2:$G$253,6,0)</f>
        <v>092079003980</v>
      </c>
      <c r="W176" s="80">
        <f>VLOOKUP(C176,'Trang tính1'!$A$2:$N$281,5,0)</f>
        <v>0</v>
      </c>
      <c r="X176" s="80" t="b">
        <f t="shared" si="12"/>
        <v>0</v>
      </c>
      <c r="Y176" s="75">
        <v>39517</v>
      </c>
      <c r="Z176" s="75"/>
      <c r="AA176" s="46" t="s">
        <v>232</v>
      </c>
      <c r="AB176" s="108" t="s">
        <v>898</v>
      </c>
      <c r="AC176" s="108"/>
      <c r="AD176" s="46" t="s">
        <v>1030</v>
      </c>
      <c r="AE176" s="46"/>
      <c r="AF176" s="66"/>
      <c r="AG176" s="46" t="s">
        <v>156</v>
      </c>
      <c r="AH176" s="46"/>
      <c r="AI176" s="56" t="s">
        <v>203</v>
      </c>
      <c r="AJ176" s="36">
        <f t="shared" ca="1" si="14"/>
        <v>47</v>
      </c>
    </row>
    <row r="177" spans="1:36" s="36" customFormat="1">
      <c r="A177" s="25">
        <f>IF(C177=0,"",SUBTOTAL(3,C$5:C177))</f>
        <v>173</v>
      </c>
      <c r="B177" s="86">
        <v>53</v>
      </c>
      <c r="C177" s="66" t="s">
        <v>1031</v>
      </c>
      <c r="D177" s="25" t="str">
        <f>VLOOKUP(C177,Sheet4!$A$1:$B$300,2,0)</f>
        <v>9214005774</v>
      </c>
      <c r="E177" s="67" t="s">
        <v>1032</v>
      </c>
      <c r="F177" s="63" t="str">
        <f>VLOOKUP(D177,'BHXH 4-2026'!$D$11:$F$327,3,0)</f>
        <v>DN4929214005774</v>
      </c>
      <c r="G177" s="774">
        <f>VLOOKUP(C177,'chuyển xếp 2024'!$C$5:$W$328,17,0)</f>
        <v>5739000</v>
      </c>
      <c r="H177" s="774">
        <f>VLOOKUP(C177,'chuyển xếp 2024'!$C$5:$W$328,19,0)</f>
        <v>0</v>
      </c>
      <c r="I177" s="774">
        <f t="shared" si="11"/>
        <v>5739000</v>
      </c>
      <c r="J177" s="67" t="s">
        <v>32</v>
      </c>
      <c r="K177" s="63">
        <f t="shared" si="13"/>
        <v>1</v>
      </c>
      <c r="L177" s="63" t="s">
        <v>33</v>
      </c>
      <c r="M177" s="63" t="s">
        <v>34</v>
      </c>
      <c r="N177" s="67"/>
      <c r="O177" s="46" t="s">
        <v>671</v>
      </c>
      <c r="P177" s="106">
        <v>28011</v>
      </c>
      <c r="Q177" s="107">
        <v>41761</v>
      </c>
      <c r="R177" s="67" t="s">
        <v>36</v>
      </c>
      <c r="S177" s="56" t="s">
        <v>1033</v>
      </c>
      <c r="T177" s="56" t="str">
        <f t="shared" ca="1" si="15"/>
        <v xml:space="preserve">12 NĂM 3 THÁNG 17 NGÀY </v>
      </c>
      <c r="U177" s="523">
        <v>362525295</v>
      </c>
      <c r="V177" s="80" t="str">
        <f>VLOOKUP(C177,Sheet5!$B$2:$G$253,6,0)</f>
        <v>049076017643</v>
      </c>
      <c r="W177" s="80" t="str">
        <f>VLOOKUP(C177,'Trang tính1'!$A$2:$N$281,5,0)</f>
        <v>049076017643</v>
      </c>
      <c r="X177" s="80" t="b">
        <f t="shared" si="12"/>
        <v>1</v>
      </c>
      <c r="Y177" s="75">
        <v>41799</v>
      </c>
      <c r="Z177" s="75"/>
      <c r="AA177" s="46" t="s">
        <v>232</v>
      </c>
      <c r="AB177" s="108" t="s">
        <v>1034</v>
      </c>
      <c r="AC177" s="108" t="str">
        <f>VLOOKUP(C177,'Trang tính1'!$A$2:$N$319,9,0)</f>
        <v>Trà An, Bình Thủy, Cần Thơ</v>
      </c>
      <c r="AD177" s="46" t="s">
        <v>1035</v>
      </c>
      <c r="AE177" s="46"/>
      <c r="AF177" s="66"/>
      <c r="AG177" s="46" t="s">
        <v>156</v>
      </c>
      <c r="AH177" s="46"/>
      <c r="AI177" s="56" t="s">
        <v>203</v>
      </c>
      <c r="AJ177" s="36">
        <f t="shared" ca="1" si="14"/>
        <v>49</v>
      </c>
    </row>
    <row r="178" spans="1:36" s="36" customFormat="1">
      <c r="A178" s="25">
        <f>IF(C178=0,"",SUBTOTAL(3,C$5:C178))</f>
        <v>174</v>
      </c>
      <c r="B178" s="86">
        <v>54</v>
      </c>
      <c r="C178" s="119" t="s">
        <v>1036</v>
      </c>
      <c r="D178" s="25" t="str">
        <f>VLOOKUP(C178,Sheet4!$A$1:$B$300,2,0)</f>
        <v>9210020037</v>
      </c>
      <c r="E178" s="120" t="s">
        <v>1037</v>
      </c>
      <c r="F178" s="63" t="str">
        <f>VLOOKUP(D178,'BHXH 4-2026'!$D$11:$F$327,3,0)</f>
        <v>DN4929210020037</v>
      </c>
      <c r="G178" s="774">
        <f>VLOOKUP(C178,'chuyển xếp 2024'!$C$5:$W$328,17,0)</f>
        <v>5739000</v>
      </c>
      <c r="H178" s="774">
        <f>VLOOKUP(C178,'chuyển xếp 2024'!$C$5:$W$328,19,0)</f>
        <v>0</v>
      </c>
      <c r="I178" s="774">
        <f t="shared" si="11"/>
        <v>5739000</v>
      </c>
      <c r="J178" s="63" t="s">
        <v>63</v>
      </c>
      <c r="K178" s="63">
        <f t="shared" si="13"/>
        <v>0</v>
      </c>
      <c r="L178" s="63" t="s">
        <v>33</v>
      </c>
      <c r="M178" s="63" t="s">
        <v>34</v>
      </c>
      <c r="N178" s="67"/>
      <c r="O178" s="46" t="s">
        <v>671</v>
      </c>
      <c r="P178" s="106">
        <v>29225</v>
      </c>
      <c r="Q178" s="107">
        <v>40427</v>
      </c>
      <c r="R178" s="67" t="s">
        <v>36</v>
      </c>
      <c r="S178" s="56" t="s">
        <v>1038</v>
      </c>
      <c r="T178" s="56" t="str">
        <f t="shared" ca="1" si="15"/>
        <v xml:space="preserve">15 NĂM 11 THÁNG 13 NGÀY </v>
      </c>
      <c r="U178" s="523">
        <v>172605493</v>
      </c>
      <c r="V178" s="80" t="str">
        <f>VLOOKUP(C178,Sheet5!$B$2:$G$253,6,0)</f>
        <v>038180008311</v>
      </c>
      <c r="W178" s="80" t="str">
        <f>VLOOKUP(C178,'Trang tính1'!$A$2:$N$281,5,0)</f>
        <v>038180008311</v>
      </c>
      <c r="X178" s="80" t="b">
        <f t="shared" si="12"/>
        <v>1</v>
      </c>
      <c r="Y178" s="75">
        <v>37151</v>
      </c>
      <c r="Z178" s="75"/>
      <c r="AA178" s="46" t="s">
        <v>232</v>
      </c>
      <c r="AB178" s="108" t="s">
        <v>560</v>
      </c>
      <c r="AC178" s="108" t="str">
        <f>VLOOKUP(C178,'Trang tính1'!$A$2:$N$319,9,0)</f>
        <v>KV1 Thới An Đông, Cần Thơ</v>
      </c>
      <c r="AD178" s="46" t="s">
        <v>1039</v>
      </c>
      <c r="AE178" s="46"/>
      <c r="AF178" s="66"/>
      <c r="AG178" s="46" t="s">
        <v>156</v>
      </c>
      <c r="AH178" s="46"/>
      <c r="AI178" s="56" t="s">
        <v>203</v>
      </c>
      <c r="AJ178" s="36">
        <f t="shared" ca="1" si="14"/>
        <v>46</v>
      </c>
    </row>
    <row r="179" spans="1:36" s="36" customFormat="1">
      <c r="A179" s="25">
        <f>IF(C179=0,"",SUBTOTAL(3,C$5:C179))</f>
        <v>175</v>
      </c>
      <c r="B179" s="86">
        <v>55</v>
      </c>
      <c r="C179" s="66" t="s">
        <v>1040</v>
      </c>
      <c r="D179" s="25" t="str">
        <f>VLOOKUP(C179,Sheet4!$A$1:$B$300,2,0)</f>
        <v>9215006896</v>
      </c>
      <c r="E179" s="67" t="s">
        <v>1041</v>
      </c>
      <c r="F179" s="63" t="str">
        <f>VLOOKUP(D179,'BHXH 4-2026'!$D$11:$F$327,3,0)</f>
        <v>DN4929215006896</v>
      </c>
      <c r="G179" s="774">
        <f>VLOOKUP(C179,'chuyển xếp 2024'!$C$5:$W$328,17,0)</f>
        <v>5739000</v>
      </c>
      <c r="H179" s="774">
        <f>VLOOKUP(C179,'chuyển xếp 2024'!$C$5:$W$328,19,0)</f>
        <v>0</v>
      </c>
      <c r="I179" s="774">
        <f t="shared" si="11"/>
        <v>5739000</v>
      </c>
      <c r="J179" s="67" t="s">
        <v>32</v>
      </c>
      <c r="K179" s="63">
        <f t="shared" si="13"/>
        <v>1</v>
      </c>
      <c r="L179" s="63" t="s">
        <v>33</v>
      </c>
      <c r="M179" s="63" t="s">
        <v>34</v>
      </c>
      <c r="N179" s="67"/>
      <c r="O179" s="46" t="s">
        <v>671</v>
      </c>
      <c r="P179" s="106">
        <v>33672</v>
      </c>
      <c r="Q179" s="107">
        <v>42125</v>
      </c>
      <c r="R179" s="67" t="s">
        <v>36</v>
      </c>
      <c r="S179" s="56" t="s">
        <v>1042</v>
      </c>
      <c r="T179" s="56" t="str">
        <f t="shared" ca="1" si="15"/>
        <v xml:space="preserve">11 NĂM 3 THÁNG 18 NGÀY </v>
      </c>
      <c r="U179" s="74" t="s">
        <v>1043</v>
      </c>
      <c r="V179" s="80" t="str">
        <f>VLOOKUP(C179,Sheet5!$B$2:$G$253,6,0)</f>
        <v>092092010075</v>
      </c>
      <c r="W179" s="80" t="str">
        <f>VLOOKUP(C179,'Trang tính1'!$A$2:$N$281,5,0)</f>
        <v>092092010075</v>
      </c>
      <c r="X179" s="80" t="b">
        <f t="shared" si="12"/>
        <v>1</v>
      </c>
      <c r="Y179" s="75"/>
      <c r="Z179" s="75"/>
      <c r="AA179" s="46" t="s">
        <v>232</v>
      </c>
      <c r="AB179" s="108" t="s">
        <v>745</v>
      </c>
      <c r="AC179" s="108" t="str">
        <f>VLOOKUP(C179,'Trang tính1'!$A$2:$N$319,9,0)</f>
        <v>KV1 Thới An Đông, Cần Thơ</v>
      </c>
      <c r="AD179" s="46" t="s">
        <v>1044</v>
      </c>
      <c r="AE179" s="46"/>
      <c r="AF179" s="66"/>
      <c r="AG179" s="46" t="s">
        <v>156</v>
      </c>
      <c r="AH179" s="46"/>
      <c r="AI179" s="56" t="s">
        <v>203</v>
      </c>
      <c r="AJ179" s="36">
        <f t="shared" ca="1" si="14"/>
        <v>34</v>
      </c>
    </row>
    <row r="180" spans="1:36" s="36" customFormat="1">
      <c r="A180" s="25">
        <f>IF(C180=0,"",SUBTOTAL(3,C$5:C180))</f>
        <v>176</v>
      </c>
      <c r="B180" s="86">
        <v>56</v>
      </c>
      <c r="C180" s="66" t="s">
        <v>1047</v>
      </c>
      <c r="D180" s="25" t="str">
        <f>VLOOKUP(C180,Sheet4!$A$1:$B$300,2,0)</f>
        <v>9215008057</v>
      </c>
      <c r="E180" s="67" t="s">
        <v>1048</v>
      </c>
      <c r="F180" s="63" t="str">
        <f>VLOOKUP(D180,'BHXH 4-2026'!$D$11:$F$327,3,0)</f>
        <v>DN4929215008057</v>
      </c>
      <c r="G180" s="774">
        <f>VLOOKUP(C180,'chuyển xếp 2024'!$C$5:$W$328,17,0)</f>
        <v>5739000</v>
      </c>
      <c r="H180" s="774">
        <f>VLOOKUP(C180,'chuyển xếp 2024'!$C$5:$W$328,19,0)</f>
        <v>0</v>
      </c>
      <c r="I180" s="774">
        <f t="shared" si="11"/>
        <v>5739000</v>
      </c>
      <c r="J180" s="67" t="s">
        <v>32</v>
      </c>
      <c r="K180" s="63">
        <f t="shared" si="13"/>
        <v>1</v>
      </c>
      <c r="L180" s="63" t="s">
        <v>33</v>
      </c>
      <c r="M180" s="63" t="s">
        <v>34</v>
      </c>
      <c r="N180" s="67"/>
      <c r="O180" s="46" t="s">
        <v>671</v>
      </c>
      <c r="P180" s="106">
        <v>26299</v>
      </c>
      <c r="Q180" s="107">
        <v>42186</v>
      </c>
      <c r="R180" s="67" t="s">
        <v>36</v>
      </c>
      <c r="S180" s="56" t="s">
        <v>1049</v>
      </c>
      <c r="T180" s="56" t="str">
        <f t="shared" ca="1" si="15"/>
        <v xml:space="preserve">11 NĂM 1 THÁNG 18 NGÀY </v>
      </c>
      <c r="U180" s="523">
        <v>370690591</v>
      </c>
      <c r="V180" s="80" t="str">
        <f>VLOOKUP(C180,Sheet5!$B$2:$G$253,6,0)</f>
        <v>091072002468</v>
      </c>
      <c r="W180" s="80" t="str">
        <f>VLOOKUP(C180,'Trang tính1'!$A$2:$N$281,5,0)</f>
        <v>091072002468</v>
      </c>
      <c r="X180" s="80" t="b">
        <f t="shared" si="12"/>
        <v>1</v>
      </c>
      <c r="Y180" s="75">
        <v>40616</v>
      </c>
      <c r="Z180" s="75"/>
      <c r="AA180" s="46" t="s">
        <v>232</v>
      </c>
      <c r="AB180" s="108" t="s">
        <v>1050</v>
      </c>
      <c r="AC180" s="108" t="str">
        <f>VLOOKUP(C180,'Trang tính1'!$A$2:$N$319,9,0)</f>
        <v>Xã Ngọc Trúc An Giang</v>
      </c>
      <c r="AD180" s="46" t="s">
        <v>1051</v>
      </c>
      <c r="AE180" s="46"/>
      <c r="AF180" s="66"/>
      <c r="AG180" s="46" t="s">
        <v>156</v>
      </c>
      <c r="AH180" s="46"/>
      <c r="AI180" s="56" t="s">
        <v>203</v>
      </c>
      <c r="AJ180" s="64">
        <f t="shared" ca="1" si="14"/>
        <v>54</v>
      </c>
    </row>
    <row r="181" spans="1:36" s="36" customFormat="1" ht="18.75" customHeight="1">
      <c r="A181" s="25">
        <f>IF(C181=0,"",SUBTOTAL(3,C$5:C181))</f>
        <v>177</v>
      </c>
      <c r="B181" s="86">
        <v>57</v>
      </c>
      <c r="C181" s="69" t="s">
        <v>1060</v>
      </c>
      <c r="D181" s="25" t="str">
        <f>VLOOKUP(C181,Sheet4!$A$1:$B$300,2,0)</f>
        <v>9208007847</v>
      </c>
      <c r="E181" s="98" t="s">
        <v>1061</v>
      </c>
      <c r="F181" s="63" t="str">
        <f>VLOOKUP(D181,'BHXH 4-2026'!$D$11:$F$327,3,0)</f>
        <v>DN4929208007847</v>
      </c>
      <c r="G181" s="774">
        <f>VLOOKUP(C181,'chuyển xếp 2024'!$C$5:$W$328,17,0)</f>
        <v>6694000</v>
      </c>
      <c r="H181" s="774">
        <f>VLOOKUP(C181,'chuyển xếp 2024'!$C$5:$W$328,19,0)</f>
        <v>0</v>
      </c>
      <c r="I181" s="774">
        <f t="shared" si="11"/>
        <v>6694000</v>
      </c>
      <c r="J181" s="67" t="s">
        <v>32</v>
      </c>
      <c r="K181" s="63">
        <f t="shared" si="13"/>
        <v>1</v>
      </c>
      <c r="L181" s="63" t="s">
        <v>33</v>
      </c>
      <c r="M181" s="63" t="s">
        <v>34</v>
      </c>
      <c r="N181" s="67"/>
      <c r="O181" s="46" t="s">
        <v>671</v>
      </c>
      <c r="P181" s="106">
        <v>28969</v>
      </c>
      <c r="Q181" s="107">
        <v>39522</v>
      </c>
      <c r="R181" s="97" t="s">
        <v>36</v>
      </c>
      <c r="S181" s="56" t="s">
        <v>1062</v>
      </c>
      <c r="T181" s="56" t="str">
        <f t="shared" ca="1" si="15"/>
        <v xml:space="preserve">18 NĂM 5 THÁNG 4 NGÀY </v>
      </c>
      <c r="U181" s="523" t="s">
        <v>1063</v>
      </c>
      <c r="V181" s="80" t="str">
        <f>VLOOKUP(C181,Sheet5!$B$2:$G$253,6,0)</f>
        <v>045079000007</v>
      </c>
      <c r="W181" s="80" t="str">
        <f>VLOOKUP(C181,'Trang tính1'!$A$2:$N$281,5,0)</f>
        <v>045079000007</v>
      </c>
      <c r="X181" s="80" t="b">
        <f t="shared" si="12"/>
        <v>1</v>
      </c>
      <c r="Y181" s="75">
        <v>42160</v>
      </c>
      <c r="Z181" s="75"/>
      <c r="AA181" s="46" t="s">
        <v>232</v>
      </c>
      <c r="AB181" s="108" t="s">
        <v>1064</v>
      </c>
      <c r="AC181" s="108" t="str">
        <f>VLOOKUP(C181,'Trang tính1'!$A$2:$N$319,9,0)</f>
        <v>Bình Khánh, Phước Thới, Cần Thới</v>
      </c>
      <c r="AD181" s="46" t="s">
        <v>1065</v>
      </c>
      <c r="AE181" s="46"/>
      <c r="AF181" s="66"/>
      <c r="AG181" s="97" t="s">
        <v>156</v>
      </c>
      <c r="AH181" s="97"/>
      <c r="AI181" s="56" t="s">
        <v>1055</v>
      </c>
      <c r="AJ181" s="36">
        <f t="shared" ca="1" si="14"/>
        <v>47</v>
      </c>
    </row>
    <row r="182" spans="1:36" s="36" customFormat="1">
      <c r="A182" s="25">
        <f>IF(C182=0,"",SUBTOTAL(3,C$5:C182))</f>
        <v>178</v>
      </c>
      <c r="B182" s="86">
        <v>58</v>
      </c>
      <c r="C182" s="66" t="s">
        <v>1066</v>
      </c>
      <c r="D182" s="25" t="str">
        <f>VLOOKUP(C182,Sheet4!$A$1:$B$300,2,0)</f>
        <v>5400003677</v>
      </c>
      <c r="E182" s="67" t="s">
        <v>1067</v>
      </c>
      <c r="F182" s="63" t="str">
        <f>VLOOKUP(D182,'BHXH 4-2026'!$D$11:$F$327,3,0)</f>
        <v>DN4925400003677</v>
      </c>
      <c r="G182" s="774">
        <f>VLOOKUP(C182,'chuyển xếp 2024'!$C$5:$W$328,17,0)</f>
        <v>5739000</v>
      </c>
      <c r="H182" s="774">
        <f>VLOOKUP(C182,'chuyển xếp 2024'!$C$5:$W$328,19,0)</f>
        <v>0</v>
      </c>
      <c r="I182" s="774">
        <f t="shared" si="11"/>
        <v>5739000</v>
      </c>
      <c r="J182" s="63" t="s">
        <v>63</v>
      </c>
      <c r="K182" s="63">
        <f t="shared" si="13"/>
        <v>0</v>
      </c>
      <c r="L182" s="63" t="s">
        <v>33</v>
      </c>
      <c r="M182" s="63" t="s">
        <v>34</v>
      </c>
      <c r="N182" s="67"/>
      <c r="O182" s="46" t="s">
        <v>671</v>
      </c>
      <c r="P182" s="75">
        <v>28578</v>
      </c>
      <c r="Q182" s="75">
        <v>43647</v>
      </c>
      <c r="R182" s="97" t="s">
        <v>36</v>
      </c>
      <c r="S182" s="67" t="s">
        <v>1068</v>
      </c>
      <c r="T182" s="56" t="str">
        <f t="shared" ca="1" si="15"/>
        <v xml:space="preserve">7 NĂM 1 THÁNG 18 NGÀY </v>
      </c>
      <c r="U182" s="523" t="s">
        <v>1069</v>
      </c>
      <c r="V182" s="80" t="str">
        <f>VLOOKUP(C182,Sheet5!$B$2:$G$253,6,0)</f>
        <v>092178012261</v>
      </c>
      <c r="W182" s="80" t="str">
        <f>VLOOKUP(C182,'Trang tính1'!$A$2:$N$281,5,0)</f>
        <v>092178012261</v>
      </c>
      <c r="X182" s="80" t="b">
        <f t="shared" si="12"/>
        <v>1</v>
      </c>
      <c r="Y182" s="75">
        <v>40906</v>
      </c>
      <c r="Z182" s="75"/>
      <c r="AA182" s="46" t="s">
        <v>232</v>
      </c>
      <c r="AB182" s="108" t="s">
        <v>1070</v>
      </c>
      <c r="AC182" s="108" t="str">
        <f>VLOOKUP(C182,'Trang tính1'!$A$2:$N$319,9,0)</f>
        <v>KV4 Thới An Đông, Cần Thơ</v>
      </c>
      <c r="AD182" s="46" t="s">
        <v>1070</v>
      </c>
      <c r="AE182" s="46"/>
      <c r="AF182" s="66"/>
      <c r="AG182" s="97" t="s">
        <v>156</v>
      </c>
      <c r="AH182" s="97"/>
      <c r="AI182" s="56" t="s">
        <v>1055</v>
      </c>
      <c r="AJ182" s="36">
        <f t="shared" ca="1" si="14"/>
        <v>48</v>
      </c>
    </row>
    <row r="183" spans="1:36" s="916" customFormat="1" ht="20.25" customHeight="1">
      <c r="A183" s="903">
        <f>IF(C183=0,"",SUBTOTAL(3,C$5:C183))</f>
        <v>179</v>
      </c>
      <c r="B183" s="86">
        <v>59</v>
      </c>
      <c r="C183" s="915" t="s">
        <v>1071</v>
      </c>
      <c r="D183" s="903" t="str">
        <f>VLOOKUP(C183,Sheet4!$A$1:$B$300,2,0)</f>
        <v>9223163453</v>
      </c>
      <c r="E183" s="892" t="s">
        <v>1072</v>
      </c>
      <c r="F183" s="63" t="str">
        <f>VLOOKUP(D183,'BHXH 4-2026'!$D$11:$F$327,3,0)</f>
        <v>DN4929223163453</v>
      </c>
      <c r="G183" s="774">
        <f>VLOOKUP(C183,'chuyển xếp 2024'!$C$5:$W$328,17,0)</f>
        <v>5739000</v>
      </c>
      <c r="H183" s="889">
        <f>VLOOKUP(C183,'chuyển xếp 2024'!$C$5:$W$328,19,0)</f>
        <v>0</v>
      </c>
      <c r="I183" s="774">
        <f t="shared" si="11"/>
        <v>5739000</v>
      </c>
      <c r="J183" s="906" t="s">
        <v>63</v>
      </c>
      <c r="K183" s="63">
        <f t="shared" si="13"/>
        <v>0</v>
      </c>
      <c r="L183" s="906" t="s">
        <v>33</v>
      </c>
      <c r="M183" s="906" t="s">
        <v>34</v>
      </c>
      <c r="N183" s="892"/>
      <c r="O183" s="907" t="s">
        <v>671</v>
      </c>
      <c r="P183" s="913">
        <v>28126</v>
      </c>
      <c r="Q183" s="913">
        <v>43647</v>
      </c>
      <c r="R183" s="917" t="s">
        <v>36</v>
      </c>
      <c r="S183" s="892" t="s">
        <v>1073</v>
      </c>
      <c r="T183" s="910" t="str">
        <f t="shared" ca="1" si="15"/>
        <v xml:space="preserve">7 NĂM 1 THÁNG 18 NGÀY </v>
      </c>
      <c r="U183" s="911" t="s">
        <v>1074</v>
      </c>
      <c r="V183" s="912" t="str">
        <f>VLOOKUP(C183,Sheet5!$B$2:$G$253,6,0)</f>
        <v>092177002007</v>
      </c>
      <c r="W183" s="80" t="str">
        <f>VLOOKUP(C183,'Trang tính1'!$A$2:$N$281,5,0)</f>
        <v>092177002007</v>
      </c>
      <c r="X183" s="80" t="b">
        <f t="shared" si="12"/>
        <v>1</v>
      </c>
      <c r="Y183" s="913">
        <v>42886</v>
      </c>
      <c r="Z183" s="913"/>
      <c r="AA183" s="907" t="s">
        <v>232</v>
      </c>
      <c r="AB183" s="914" t="s">
        <v>1075</v>
      </c>
      <c r="AC183" s="108" t="str">
        <f>VLOOKUP(C183,'Trang tính1'!$A$2:$N$319,9,0)</f>
        <v>Thới An Đông, Cần Thơ</v>
      </c>
      <c r="AD183" s="907" t="s">
        <v>1076</v>
      </c>
      <c r="AE183" s="907"/>
      <c r="AF183" s="915"/>
      <c r="AG183" s="917" t="s">
        <v>156</v>
      </c>
      <c r="AH183" s="917"/>
      <c r="AI183" s="910" t="s">
        <v>1055</v>
      </c>
      <c r="AJ183" s="916">
        <f t="shared" ca="1" si="14"/>
        <v>49</v>
      </c>
    </row>
    <row r="184" spans="1:36" s="916" customFormat="1">
      <c r="A184" s="903">
        <f>IF(C184=0,"",SUBTOTAL(3,C$5:C184))</f>
        <v>180</v>
      </c>
      <c r="B184" s="86">
        <v>60</v>
      </c>
      <c r="C184" s="915" t="s">
        <v>1077</v>
      </c>
      <c r="D184" s="903" t="str">
        <f>VLOOKUP(C184,Sheet4!$A$1:$B$300,2,0)</f>
        <v>9221713834</v>
      </c>
      <c r="E184" s="892" t="s">
        <v>1078</v>
      </c>
      <c r="F184" s="63" t="str">
        <f>VLOOKUP(D184,'BHXH 4-2026'!$D$11:$F$327,3,0)</f>
        <v>DN4929221713834</v>
      </c>
      <c r="G184" s="774">
        <f>VLOOKUP(C184,'chuyển xếp 2024'!$C$5:$W$328,17,0)</f>
        <v>5739000</v>
      </c>
      <c r="H184" s="889">
        <f>VLOOKUP(C184,'chuyển xếp 2024'!$C$5:$W$328,19,0)</f>
        <v>0</v>
      </c>
      <c r="I184" s="774">
        <f t="shared" si="11"/>
        <v>5739000</v>
      </c>
      <c r="J184" s="906" t="s">
        <v>63</v>
      </c>
      <c r="K184" s="63">
        <f t="shared" si="13"/>
        <v>0</v>
      </c>
      <c r="L184" s="906" t="s">
        <v>33</v>
      </c>
      <c r="M184" s="906" t="s">
        <v>34</v>
      </c>
      <c r="N184" s="892"/>
      <c r="O184" s="907" t="s">
        <v>671</v>
      </c>
      <c r="P184" s="913">
        <v>27760</v>
      </c>
      <c r="Q184" s="913">
        <v>43647</v>
      </c>
      <c r="R184" s="917" t="s">
        <v>36</v>
      </c>
      <c r="S184" s="892" t="s">
        <v>1079</v>
      </c>
      <c r="T184" s="910" t="str">
        <f t="shared" ca="1" si="15"/>
        <v xml:space="preserve">7 NĂM 1 THÁNG 18 NGÀY </v>
      </c>
      <c r="U184" s="907">
        <v>92176003054</v>
      </c>
      <c r="V184" s="912" t="str">
        <f>VLOOKUP(C184,Sheet5!$B$2:$G$253,6,0)</f>
        <v>092176003054</v>
      </c>
      <c r="W184" s="80" t="str">
        <f>VLOOKUP(C184,'Trang tính1'!$A$2:$N$281,5,0)</f>
        <v>092176003054</v>
      </c>
      <c r="X184" s="80" t="b">
        <f t="shared" si="12"/>
        <v>1</v>
      </c>
      <c r="Y184" s="913">
        <v>43458</v>
      </c>
      <c r="Z184" s="913"/>
      <c r="AA184" s="907" t="s">
        <v>232</v>
      </c>
      <c r="AB184" s="914" t="s">
        <v>1080</v>
      </c>
      <c r="AC184" s="108" t="str">
        <f>VLOOKUP(C184,'Trang tính1'!$A$2:$N$319,9,0)</f>
        <v>Thới An Đông, Cần Thơ</v>
      </c>
      <c r="AD184" s="907" t="s">
        <v>1081</v>
      </c>
      <c r="AE184" s="907"/>
      <c r="AF184" s="915"/>
      <c r="AG184" s="917" t="s">
        <v>156</v>
      </c>
      <c r="AH184" s="917"/>
      <c r="AI184" s="910" t="s">
        <v>1055</v>
      </c>
      <c r="AJ184" s="916">
        <f t="shared" ca="1" si="14"/>
        <v>50</v>
      </c>
    </row>
    <row r="185" spans="1:36" s="36" customFormat="1">
      <c r="A185" s="25">
        <f>IF(C185=0,"",SUBTOTAL(3,C$5:C185))</f>
        <v>181</v>
      </c>
      <c r="B185" s="86">
        <v>61</v>
      </c>
      <c r="C185" s="66" t="s">
        <v>1092</v>
      </c>
      <c r="D185" s="25" t="str">
        <f>VLOOKUP(C185,Sheet4!$A$1:$B$300,2,0)</f>
        <v>9321583865</v>
      </c>
      <c r="E185" s="67" t="s">
        <v>1093</v>
      </c>
      <c r="F185" s="63" t="str">
        <f>VLOOKUP(D185,'BHXH 4-2026'!$D$11:$F$327,3,0)</f>
        <v>DN4929321583865</v>
      </c>
      <c r="G185" s="774">
        <f>VLOOKUP(C185,'chuyển xếp 2024'!$C$5:$W$328,17,0)</f>
        <v>5739000</v>
      </c>
      <c r="H185" s="774">
        <f>VLOOKUP(C185,'chuyển xếp 2024'!$C$5:$W$328,19,0)</f>
        <v>0</v>
      </c>
      <c r="I185" s="774">
        <f t="shared" si="11"/>
        <v>5739000</v>
      </c>
      <c r="J185" s="67" t="s">
        <v>32</v>
      </c>
      <c r="K185" s="63">
        <f t="shared" si="13"/>
        <v>1</v>
      </c>
      <c r="L185" s="63" t="s">
        <v>33</v>
      </c>
      <c r="M185" s="63" t="s">
        <v>34</v>
      </c>
      <c r="N185" s="67"/>
      <c r="O185" s="67" t="s">
        <v>671</v>
      </c>
      <c r="P185" s="75">
        <v>30317</v>
      </c>
      <c r="Q185" s="75">
        <v>43647</v>
      </c>
      <c r="R185" s="97" t="s">
        <v>36</v>
      </c>
      <c r="S185" s="67" t="s">
        <v>1094</v>
      </c>
      <c r="T185" s="56" t="str">
        <f t="shared" ca="1" si="15"/>
        <v xml:space="preserve">7 NĂM 1 THÁNG 18 NGÀY </v>
      </c>
      <c r="U185" s="46">
        <v>364001906</v>
      </c>
      <c r="V185" s="428" t="s">
        <v>4808</v>
      </c>
      <c r="W185" s="94" t="str">
        <f>VLOOKUP(C185,'Trang tính1'!$A$2:$N$281,5,0)</f>
        <v>093083002054</v>
      </c>
      <c r="X185" s="80" t="b">
        <f t="shared" si="12"/>
        <v>1</v>
      </c>
      <c r="Y185" s="75">
        <v>42087</v>
      </c>
      <c r="Z185" s="75"/>
      <c r="AA185" s="46" t="s">
        <v>232</v>
      </c>
      <c r="AB185" s="108" t="s">
        <v>1095</v>
      </c>
      <c r="AC185" s="108" t="str">
        <f>VLOOKUP(C185,'Trang tính1'!$A$2:$N$319,9,0)</f>
        <v>kv Bình Thuận , Phường Long Bình, TP Cần Thơ</v>
      </c>
      <c r="AD185" s="46" t="s">
        <v>1096</v>
      </c>
      <c r="AE185" s="46"/>
      <c r="AF185" s="66"/>
      <c r="AG185" s="97" t="s">
        <v>156</v>
      </c>
      <c r="AH185" s="97"/>
      <c r="AI185" s="56" t="s">
        <v>1055</v>
      </c>
      <c r="AJ185" s="36">
        <f t="shared" ca="1" si="14"/>
        <v>43</v>
      </c>
    </row>
    <row r="186" spans="1:36" s="36" customFormat="1">
      <c r="A186" s="25">
        <f>IF(C186=0,"",SUBTOTAL(3,C$5:C186))</f>
        <v>182</v>
      </c>
      <c r="B186" s="86">
        <v>62</v>
      </c>
      <c r="C186" s="66" t="s">
        <v>1099</v>
      </c>
      <c r="D186" s="25" t="str">
        <f>VLOOKUP(C186,Sheet4!$A$1:$B$300,2,0)</f>
        <v>9321558753</v>
      </c>
      <c r="E186" s="67" t="s">
        <v>1100</v>
      </c>
      <c r="F186" s="63" t="str">
        <f>VLOOKUP(D186,'BHXH 4-2026'!$D$11:$F$327,3,0)</f>
        <v>DN4929321558753</v>
      </c>
      <c r="G186" s="774">
        <f>VLOOKUP(C186,'chuyển xếp 2024'!$C$5:$W$328,17,0)</f>
        <v>5739000</v>
      </c>
      <c r="H186" s="774">
        <f>VLOOKUP(C186,'chuyển xếp 2024'!$C$5:$W$328,19,0)</f>
        <v>0</v>
      </c>
      <c r="I186" s="774">
        <f t="shared" si="11"/>
        <v>5739000</v>
      </c>
      <c r="J186" s="67" t="s">
        <v>32</v>
      </c>
      <c r="K186" s="63">
        <f t="shared" si="13"/>
        <v>1</v>
      </c>
      <c r="L186" s="63" t="s">
        <v>33</v>
      </c>
      <c r="M186" s="63" t="s">
        <v>34</v>
      </c>
      <c r="N186" s="67"/>
      <c r="O186" s="67" t="s">
        <v>671</v>
      </c>
      <c r="P186" s="75">
        <v>26764</v>
      </c>
      <c r="Q186" s="75">
        <v>43647</v>
      </c>
      <c r="R186" s="97" t="s">
        <v>36</v>
      </c>
      <c r="S186" s="67" t="s">
        <v>1101</v>
      </c>
      <c r="T186" s="56" t="str">
        <f t="shared" ca="1" si="15"/>
        <v xml:space="preserve">7 NĂM 1 THÁNG 18 NGÀY </v>
      </c>
      <c r="U186" s="46">
        <v>92176003054</v>
      </c>
      <c r="V186" s="80" t="str">
        <f>VLOOKUP(C186,Sheet5!$B$2:$G$253,6,0)</f>
        <v>093073006649</v>
      </c>
      <c r="W186" s="80" t="str">
        <f>VLOOKUP(C186,'Trang tính1'!$A$2:$N$281,5,0)</f>
        <v>093073006649</v>
      </c>
      <c r="X186" s="80" t="b">
        <f t="shared" si="12"/>
        <v>1</v>
      </c>
      <c r="Y186" s="75">
        <v>43458</v>
      </c>
      <c r="Z186" s="75"/>
      <c r="AA186" s="46" t="s">
        <v>232</v>
      </c>
      <c r="AB186" s="108" t="s">
        <v>1102</v>
      </c>
      <c r="AC186" s="108" t="str">
        <f>VLOOKUP(C186,'Trang tính1'!$A$2:$N$319,9,0)</f>
        <v>Vĩnh Tường, Long Mỹ, Hậu Giang</v>
      </c>
      <c r="AD186" s="46" t="s">
        <v>1103</v>
      </c>
      <c r="AE186" s="46"/>
      <c r="AF186" s="66"/>
      <c r="AG186" s="97" t="s">
        <v>156</v>
      </c>
      <c r="AH186" s="97"/>
      <c r="AI186" s="56" t="s">
        <v>1055</v>
      </c>
      <c r="AJ186" s="36">
        <f t="shared" ca="1" si="14"/>
        <v>53</v>
      </c>
    </row>
    <row r="187" spans="1:36" s="624" customFormat="1">
      <c r="A187" s="25">
        <f>IF(C187=0,"",SUBTOTAL(3,C$5:C187))</f>
        <v>183</v>
      </c>
      <c r="B187" s="86">
        <v>63</v>
      </c>
      <c r="C187" s="66" t="s">
        <v>1104</v>
      </c>
      <c r="D187" s="25" t="str">
        <f>VLOOKUP(C187,Sheet4!$A$1:$B$300,2,0)</f>
        <v>9222918749</v>
      </c>
      <c r="E187" s="46" t="s">
        <v>1105</v>
      </c>
      <c r="F187" s="63" t="str">
        <f>VLOOKUP(D187,'BHXH 4-2026'!$D$11:$F$327,3,0)</f>
        <v>DN4929222918749</v>
      </c>
      <c r="G187" s="774">
        <f>VLOOKUP(C187,'chuyển xếp 2024'!$C$5:$W$328,17,0)</f>
        <v>5314000</v>
      </c>
      <c r="H187" s="774">
        <f>VLOOKUP(C187,'chuyển xếp 2024'!$C$5:$W$328,19,0)</f>
        <v>0</v>
      </c>
      <c r="I187" s="774">
        <f t="shared" si="11"/>
        <v>5314000</v>
      </c>
      <c r="J187" s="63" t="s">
        <v>63</v>
      </c>
      <c r="K187" s="63">
        <f t="shared" si="13"/>
        <v>0</v>
      </c>
      <c r="L187" s="56" t="s">
        <v>33</v>
      </c>
      <c r="M187" s="56" t="s">
        <v>34</v>
      </c>
      <c r="N187" s="46"/>
      <c r="O187" s="46" t="s">
        <v>671</v>
      </c>
      <c r="P187" s="75">
        <v>29600</v>
      </c>
      <c r="Q187" s="75">
        <v>43892</v>
      </c>
      <c r="R187" s="97" t="s">
        <v>36</v>
      </c>
      <c r="S187" s="46" t="s">
        <v>1106</v>
      </c>
      <c r="T187" s="56" t="str">
        <f t="shared" ca="1" si="15"/>
        <v xml:space="preserve">6 NĂM 5 THÁNG 17 NGÀY </v>
      </c>
      <c r="U187" s="523" t="s">
        <v>1107</v>
      </c>
      <c r="V187" s="80" t="str">
        <f>VLOOKUP(C187,Sheet5!$B$2:$G$253,6,0)</f>
        <v>092181010807</v>
      </c>
      <c r="W187" s="80" t="str">
        <f>VLOOKUP(C187,'Trang tính1'!$A$2:$N$281,5,0)</f>
        <v>092181010807</v>
      </c>
      <c r="X187" s="80" t="b">
        <f t="shared" si="12"/>
        <v>1</v>
      </c>
      <c r="Y187" s="75">
        <v>39573</v>
      </c>
      <c r="Z187" s="75"/>
      <c r="AA187" s="46" t="s">
        <v>232</v>
      </c>
      <c r="AB187" s="108" t="s">
        <v>1108</v>
      </c>
      <c r="AC187" s="108" t="str">
        <f>VLOOKUP(C187,'Trang tính1'!$A$2:$N$319,9,0)</f>
        <v>kv 4, Phường Thới An Đông, TP Cần Thơ</v>
      </c>
      <c r="AD187" s="46" t="s">
        <v>1109</v>
      </c>
      <c r="AE187" s="46"/>
      <c r="AF187" s="66"/>
      <c r="AG187" s="46" t="s">
        <v>156</v>
      </c>
      <c r="AH187" s="46"/>
      <c r="AI187" s="56" t="s">
        <v>1055</v>
      </c>
      <c r="AJ187" s="36">
        <f t="shared" ca="1" si="14"/>
        <v>45</v>
      </c>
    </row>
    <row r="188" spans="1:36" s="624" customFormat="1">
      <c r="A188" s="25">
        <f>IF(C188=0,"",SUBTOTAL(3,C$5:C188))</f>
        <v>184</v>
      </c>
      <c r="B188" s="86">
        <v>64</v>
      </c>
      <c r="C188" s="66" t="s">
        <v>1110</v>
      </c>
      <c r="D188" s="25" t="str">
        <f>VLOOKUP(C188,Sheet4!$A$1:$B$300,2,0)</f>
        <v>9208010007</v>
      </c>
      <c r="E188" s="46" t="s">
        <v>1111</v>
      </c>
      <c r="F188" s="63" t="str">
        <f>VLOOKUP(D188,'BHXH 4-2026'!$D$11:$F$327,3,0)</f>
        <v>DN4929208010007</v>
      </c>
      <c r="G188" s="774">
        <f>VLOOKUP(C188,'chuyển xếp 2024'!$C$5:$W$328,17,0)</f>
        <v>5314000</v>
      </c>
      <c r="H188" s="774">
        <f>VLOOKUP(C188,'chuyển xếp 2024'!$C$5:$W$328,19,0)</f>
        <v>0</v>
      </c>
      <c r="I188" s="774">
        <f t="shared" si="11"/>
        <v>5314000</v>
      </c>
      <c r="J188" s="46" t="s">
        <v>32</v>
      </c>
      <c r="K188" s="63">
        <f t="shared" si="13"/>
        <v>1</v>
      </c>
      <c r="L188" s="56" t="s">
        <v>33</v>
      </c>
      <c r="M188" s="56" t="s">
        <v>34</v>
      </c>
      <c r="N188" s="46"/>
      <c r="O188" s="46" t="s">
        <v>671</v>
      </c>
      <c r="P188" s="57">
        <v>27395</v>
      </c>
      <c r="Q188" s="75">
        <v>43892</v>
      </c>
      <c r="R188" s="97" t="s">
        <v>36</v>
      </c>
      <c r="S188" s="46" t="s">
        <v>1113</v>
      </c>
      <c r="T188" s="626" t="str">
        <f t="shared" ca="1" si="15"/>
        <v xml:space="preserve">6 NĂM 5 THÁNG 17 NGÀY </v>
      </c>
      <c r="U188" s="523" t="s">
        <v>1114</v>
      </c>
      <c r="V188" s="80" t="str">
        <f>VLOOKUP(C188,Sheet5!$B$2:$G$253,6,0)</f>
        <v>092075010530</v>
      </c>
      <c r="W188" s="80" t="str">
        <f>VLOOKUP(C188,'Trang tính1'!$A$2:$N$281,5,0)</f>
        <v>092075010530</v>
      </c>
      <c r="X188" s="80" t="b">
        <f t="shared" si="12"/>
        <v>1</v>
      </c>
      <c r="Y188" s="108">
        <v>41303</v>
      </c>
      <c r="Z188" s="108"/>
      <c r="AA188" s="46" t="s">
        <v>232</v>
      </c>
      <c r="AB188" s="108" t="s">
        <v>1115</v>
      </c>
      <c r="AC188" s="108" t="str">
        <f>VLOOKUP(C188,'Trang tính1'!$A$2:$N$319,9,0)</f>
        <v>ấp Thới Đông, Phường Phước Thới, TP Cần Thơ</v>
      </c>
      <c r="AD188" s="108" t="s">
        <v>1116</v>
      </c>
      <c r="AE188" s="886"/>
      <c r="AF188" s="368"/>
      <c r="AG188" s="887" t="s">
        <v>156</v>
      </c>
      <c r="AH188" s="888"/>
      <c r="AI188" s="56" t="s">
        <v>1055</v>
      </c>
      <c r="AJ188" s="36">
        <f t="shared" ca="1" si="14"/>
        <v>51</v>
      </c>
    </row>
    <row r="189" spans="1:36" s="624" customFormat="1">
      <c r="A189" s="25">
        <f>IF(C189=0,"",SUBTOTAL(3,C$5:C189))</f>
        <v>185</v>
      </c>
      <c r="B189" s="86">
        <v>65</v>
      </c>
      <c r="C189" s="66" t="s">
        <v>1131</v>
      </c>
      <c r="D189" s="25" t="str">
        <f>VLOOKUP(C189,Sheet4!$A$1:$B$300,2,0)</f>
        <v>9222736590</v>
      </c>
      <c r="E189" s="46" t="s">
        <v>1132</v>
      </c>
      <c r="F189" s="63" t="str">
        <f>VLOOKUP(D189,'BHXH 4-2026'!$D$11:$F$327,3,0)</f>
        <v>DN4929222736590</v>
      </c>
      <c r="G189" s="774">
        <f>VLOOKUP(C189,'chuyển xếp 2024'!$C$5:$W$328,17,0)</f>
        <v>5314000</v>
      </c>
      <c r="H189" s="774">
        <f>VLOOKUP(C189,'chuyển xếp 2024'!$C$5:$W$328,19,0)</f>
        <v>0</v>
      </c>
      <c r="I189" s="774">
        <f t="shared" si="11"/>
        <v>5314000</v>
      </c>
      <c r="J189" s="46" t="s">
        <v>63</v>
      </c>
      <c r="K189" s="63">
        <f t="shared" si="13"/>
        <v>0</v>
      </c>
      <c r="L189" s="56" t="s">
        <v>33</v>
      </c>
      <c r="M189" s="56" t="s">
        <v>34</v>
      </c>
      <c r="N189" s="46"/>
      <c r="O189" s="46" t="s">
        <v>671</v>
      </c>
      <c r="P189" s="57">
        <v>36727</v>
      </c>
      <c r="Q189" s="75">
        <v>44641</v>
      </c>
      <c r="R189" s="97" t="s">
        <v>36</v>
      </c>
      <c r="S189" s="56" t="s">
        <v>1133</v>
      </c>
      <c r="T189" s="626" t="str">
        <f t="shared" ca="1" si="15"/>
        <v xml:space="preserve">4 NĂM 4 THÁNG 29 NGÀY </v>
      </c>
      <c r="U189" s="74" t="s">
        <v>1134</v>
      </c>
      <c r="V189" s="80" t="str">
        <f>VLOOKUP(C189,Sheet5!$B$2:$G$253,6,0)</f>
        <v>092300001623</v>
      </c>
      <c r="W189" s="80" t="str">
        <f>VLOOKUP(C189,'Trang tính1'!$A$2:$N$281,5,0)</f>
        <v>092300001623</v>
      </c>
      <c r="X189" s="80" t="b">
        <f t="shared" si="12"/>
        <v>1</v>
      </c>
      <c r="Y189" s="108">
        <v>44421</v>
      </c>
      <c r="Z189" s="108"/>
      <c r="AA189" s="46" t="s">
        <v>232</v>
      </c>
      <c r="AB189" s="627" t="s">
        <v>2660</v>
      </c>
      <c r="AC189" s="108" t="str">
        <f>VLOOKUP(C189,'Trang tính1'!$A$2:$N$319,9,0)</f>
        <v xml:space="preserve"> Ninh Kiều , Tp Cần Thơ</v>
      </c>
      <c r="AD189" s="627" t="s">
        <v>1135</v>
      </c>
      <c r="AE189" s="627"/>
      <c r="AF189" s="628" t="s">
        <v>1136</v>
      </c>
      <c r="AG189" s="108" t="s">
        <v>156</v>
      </c>
      <c r="AH189" s="108"/>
      <c r="AI189" s="56" t="s">
        <v>1055</v>
      </c>
      <c r="AJ189" s="36">
        <f t="shared" ca="1" si="14"/>
        <v>26</v>
      </c>
    </row>
    <row r="190" spans="1:36" s="624" customFormat="1">
      <c r="A190" s="25">
        <f>IF(C190=0,"",SUBTOTAL(3,C$5:C190))</f>
        <v>186</v>
      </c>
      <c r="B190" s="86">
        <v>66</v>
      </c>
      <c r="C190" s="66" t="s">
        <v>1140</v>
      </c>
      <c r="D190" s="25" t="str">
        <f>VLOOKUP(C190,Sheet4!$A$1:$B$300,2,0)</f>
        <v>9210016739</v>
      </c>
      <c r="E190" s="46" t="s">
        <v>1141</v>
      </c>
      <c r="F190" s="63" t="str">
        <f>VLOOKUP(D190,'BHXH 4-2026'!$D$11:$F$327,3,0)</f>
        <v>DN4929210016739</v>
      </c>
      <c r="G190" s="774">
        <f>VLOOKUP(C190,'chuyển xếp 2024'!$C$5:$W$328,17,0)</f>
        <v>5314000</v>
      </c>
      <c r="H190" s="774">
        <f>VLOOKUP(C190,'chuyển xếp 2024'!$C$5:$W$328,19,0)</f>
        <v>0</v>
      </c>
      <c r="I190" s="774">
        <f t="shared" si="11"/>
        <v>5314000</v>
      </c>
      <c r="J190" s="46" t="s">
        <v>63</v>
      </c>
      <c r="K190" s="63">
        <f t="shared" si="13"/>
        <v>0</v>
      </c>
      <c r="L190" s="56" t="s">
        <v>33</v>
      </c>
      <c r="M190" s="56" t="s">
        <v>34</v>
      </c>
      <c r="N190" s="46"/>
      <c r="O190" s="46" t="s">
        <v>671</v>
      </c>
      <c r="P190" s="57">
        <v>31613</v>
      </c>
      <c r="Q190" s="75">
        <v>44641</v>
      </c>
      <c r="R190" s="97" t="s">
        <v>36</v>
      </c>
      <c r="S190" s="56" t="s">
        <v>1142</v>
      </c>
      <c r="T190" s="626" t="str">
        <f t="shared" ca="1" si="15"/>
        <v xml:space="preserve">4 NĂM 4 THÁNG 29 NGÀY </v>
      </c>
      <c r="U190" s="74" t="s">
        <v>1143</v>
      </c>
      <c r="V190" s="487" t="str">
        <f>VLOOKUP(C190,Sheet5!$B$2:$G$253,6,0)</f>
        <v>092186002170</v>
      </c>
      <c r="W190" s="94" t="str">
        <f>VLOOKUP(C190,'Trang tính1'!$A$2:$N$281,5,0)</f>
        <v>092186002176</v>
      </c>
      <c r="X190" s="80" t="b">
        <f t="shared" si="12"/>
        <v>0</v>
      </c>
      <c r="Y190" s="108">
        <v>42850</v>
      </c>
      <c r="Z190" s="108"/>
      <c r="AA190" s="46" t="s">
        <v>232</v>
      </c>
      <c r="AB190" s="627" t="s">
        <v>2661</v>
      </c>
      <c r="AC190" s="108"/>
      <c r="AD190" s="627" t="s">
        <v>1144</v>
      </c>
      <c r="AE190" s="627"/>
      <c r="AF190" s="628" t="s">
        <v>1145</v>
      </c>
      <c r="AG190" s="108" t="s">
        <v>156</v>
      </c>
      <c r="AH190" s="108"/>
      <c r="AI190" s="56" t="s">
        <v>1055</v>
      </c>
      <c r="AJ190" s="36">
        <f t="shared" ca="1" si="14"/>
        <v>40</v>
      </c>
    </row>
    <row r="191" spans="1:36" s="624" customFormat="1">
      <c r="A191" s="25">
        <f>IF(C191=0,"",SUBTOTAL(3,C$5:C191))</f>
        <v>187</v>
      </c>
      <c r="B191" s="86">
        <v>67</v>
      </c>
      <c r="C191" s="66" t="s">
        <v>1149</v>
      </c>
      <c r="D191" s="25" t="str">
        <f>VLOOKUP(C191,Sheet4!$A$1:$B$300,2,0)</f>
        <v>9223011832</v>
      </c>
      <c r="E191" s="46" t="s">
        <v>1150</v>
      </c>
      <c r="F191" s="63" t="str">
        <f>VLOOKUP(D191,'BHXH 4-2026'!$D$11:$F$327,3,0)</f>
        <v>DN4929223011832</v>
      </c>
      <c r="G191" s="774">
        <f>VLOOKUP(C191,'chuyển xếp 2024'!$C$5:$W$328,17,0)</f>
        <v>5314000</v>
      </c>
      <c r="H191" s="774">
        <f>VLOOKUP(C191,'chuyển xếp 2024'!$C$5:$W$328,19,0)</f>
        <v>0</v>
      </c>
      <c r="I191" s="774">
        <f t="shared" si="11"/>
        <v>5314000</v>
      </c>
      <c r="J191" s="46" t="s">
        <v>32</v>
      </c>
      <c r="K191" s="63">
        <f t="shared" si="13"/>
        <v>1</v>
      </c>
      <c r="L191" s="56" t="s">
        <v>33</v>
      </c>
      <c r="M191" s="56" t="s">
        <v>34</v>
      </c>
      <c r="N191" s="46"/>
      <c r="O191" s="46" t="s">
        <v>671</v>
      </c>
      <c r="P191" s="57">
        <v>28856</v>
      </c>
      <c r="Q191" s="75">
        <v>44641</v>
      </c>
      <c r="R191" s="97" t="s">
        <v>36</v>
      </c>
      <c r="S191" s="56" t="s">
        <v>1151</v>
      </c>
      <c r="T191" s="626" t="str">
        <f t="shared" ca="1" si="15"/>
        <v xml:space="preserve">4 NĂM 4 THÁNG 29 NGÀY </v>
      </c>
      <c r="U191" s="74" t="s">
        <v>1152</v>
      </c>
      <c r="V191" s="80" t="str">
        <f>VLOOKUP(C191,Sheet5!$B$2:$G$253,6,0)</f>
        <v>092079005165</v>
      </c>
      <c r="W191" s="80" t="str">
        <f>VLOOKUP(C191,'Trang tính1'!$A$2:$N$281,5,0)</f>
        <v>092079005165</v>
      </c>
      <c r="X191" s="80" t="b">
        <f t="shared" si="12"/>
        <v>1</v>
      </c>
      <c r="Y191" s="108">
        <v>44417</v>
      </c>
      <c r="Z191" s="108"/>
      <c r="AA191" s="46" t="s">
        <v>232</v>
      </c>
      <c r="AB191" s="627" t="s">
        <v>2662</v>
      </c>
      <c r="AC191" s="108" t="str">
        <f>VLOOKUP(C191,'Trang tính1'!$A$2:$N$319,9,0)</f>
        <v>Phong Điền, TP Cần Thơ</v>
      </c>
      <c r="AD191" s="627" t="s">
        <v>1153</v>
      </c>
      <c r="AE191" s="627"/>
      <c r="AF191" s="628" t="s">
        <v>1154</v>
      </c>
      <c r="AG191" s="108" t="s">
        <v>156</v>
      </c>
      <c r="AH191" s="108"/>
      <c r="AI191" s="56" t="s">
        <v>1055</v>
      </c>
      <c r="AJ191" s="36">
        <f t="shared" ca="1" si="14"/>
        <v>47</v>
      </c>
    </row>
    <row r="192" spans="1:36" s="624" customFormat="1">
      <c r="A192" s="25">
        <f>IF(C192=0,"",SUBTOTAL(3,C$5:C192))</f>
        <v>188</v>
      </c>
      <c r="B192" s="86">
        <v>68</v>
      </c>
      <c r="C192" s="66" t="s">
        <v>1155</v>
      </c>
      <c r="D192" s="25" t="str">
        <f>VLOOKUP(C192,Sheet4!$A$1:$B$300,2,0)</f>
        <v>9222708767</v>
      </c>
      <c r="E192" s="46" t="s">
        <v>1156</v>
      </c>
      <c r="F192" s="63" t="str">
        <f>VLOOKUP(D192,'BHXH 4-2026'!$D$11:$F$327,3,0)</f>
        <v>DN4929222708767</v>
      </c>
      <c r="G192" s="774">
        <f>VLOOKUP(C192,'chuyển xếp 2024'!$C$5:$W$328,17,0)</f>
        <v>5314000</v>
      </c>
      <c r="H192" s="774">
        <f>VLOOKUP(C192,'chuyển xếp 2024'!$C$5:$W$328,19,0)</f>
        <v>0</v>
      </c>
      <c r="I192" s="774">
        <f t="shared" si="11"/>
        <v>5314000</v>
      </c>
      <c r="J192" s="46" t="s">
        <v>32</v>
      </c>
      <c r="K192" s="63">
        <f t="shared" si="13"/>
        <v>1</v>
      </c>
      <c r="L192" s="56" t="s">
        <v>33</v>
      </c>
      <c r="M192" s="56" t="s">
        <v>34</v>
      </c>
      <c r="N192" s="46"/>
      <c r="O192" s="46" t="s">
        <v>671</v>
      </c>
      <c r="P192" s="57">
        <v>34806</v>
      </c>
      <c r="Q192" s="75">
        <v>44641</v>
      </c>
      <c r="R192" s="97" t="s">
        <v>36</v>
      </c>
      <c r="S192" s="56" t="s">
        <v>1157</v>
      </c>
      <c r="T192" s="626" t="str">
        <f t="shared" ca="1" si="15"/>
        <v xml:space="preserve">4 NĂM 4 THÁNG 29 NGÀY </v>
      </c>
      <c r="U192" s="74" t="s">
        <v>1158</v>
      </c>
      <c r="V192" s="80" t="str">
        <f>VLOOKUP(C192,Sheet5!$B$2:$G$253,6,0)</f>
        <v>092095001414</v>
      </c>
      <c r="W192" s="80" t="str">
        <f>VLOOKUP(C192,'Trang tính1'!$A$2:$N$281,5,0)</f>
        <v>092095001414</v>
      </c>
      <c r="X192" s="80" t="b">
        <f t="shared" si="12"/>
        <v>1</v>
      </c>
      <c r="Y192" s="108">
        <v>42678</v>
      </c>
      <c r="Z192" s="108"/>
      <c r="AA192" s="46" t="s">
        <v>232</v>
      </c>
      <c r="AB192" s="627" t="s">
        <v>2663</v>
      </c>
      <c r="AC192" s="108" t="str">
        <f>VLOOKUP(C192,'Trang tính1'!$A$2:$N$319,9,0)</f>
        <v>Phong Điền, TP Cần Thơ</v>
      </c>
      <c r="AD192" s="627" t="s">
        <v>1159</v>
      </c>
      <c r="AE192" s="627"/>
      <c r="AF192" s="628" t="s">
        <v>1160</v>
      </c>
      <c r="AG192" s="108" t="s">
        <v>156</v>
      </c>
      <c r="AH192" s="108"/>
      <c r="AI192" s="56" t="s">
        <v>1055</v>
      </c>
      <c r="AJ192" s="36">
        <f t="shared" ca="1" si="14"/>
        <v>31</v>
      </c>
    </row>
    <row r="193" spans="1:36" s="624" customFormat="1">
      <c r="A193" s="25">
        <f>IF(C193=0,"",SUBTOTAL(3,C$5:C193))</f>
        <v>189</v>
      </c>
      <c r="B193" s="86">
        <v>69</v>
      </c>
      <c r="C193" s="66" t="s">
        <v>1161</v>
      </c>
      <c r="D193" s="25" t="str">
        <f>VLOOKUP(C193,Sheet4!$A$1:$B$300,2,0)</f>
        <v>9208007845</v>
      </c>
      <c r="E193" s="46" t="s">
        <v>1162</v>
      </c>
      <c r="F193" s="63" t="str">
        <f>VLOOKUP(D193,'BHXH 4-2026'!$D$11:$F$327,3,0)</f>
        <v>DN4929208007845</v>
      </c>
      <c r="G193" s="774">
        <f>VLOOKUP(C193,'chuyển xếp 2024'!$C$5:$W$328,17,0)</f>
        <v>5314000</v>
      </c>
      <c r="H193" s="774">
        <f>VLOOKUP(C193,'chuyển xếp 2024'!$C$5:$W$328,19,0)</f>
        <v>0</v>
      </c>
      <c r="I193" s="774">
        <f t="shared" si="11"/>
        <v>5314000</v>
      </c>
      <c r="J193" s="46" t="s">
        <v>32</v>
      </c>
      <c r="K193" s="63">
        <f t="shared" si="13"/>
        <v>1</v>
      </c>
      <c r="L193" s="56" t="s">
        <v>33</v>
      </c>
      <c r="M193" s="56" t="s">
        <v>34</v>
      </c>
      <c r="N193" s="46"/>
      <c r="O193" s="46" t="s">
        <v>671</v>
      </c>
      <c r="P193" s="57">
        <v>32429</v>
      </c>
      <c r="Q193" s="75">
        <v>44641</v>
      </c>
      <c r="R193" s="97" t="s">
        <v>36</v>
      </c>
      <c r="S193" s="56" t="s">
        <v>1163</v>
      </c>
      <c r="T193" s="626" t="str">
        <f t="shared" ca="1" si="15"/>
        <v xml:space="preserve">4 NĂM 4 THÁNG 29 NGÀY </v>
      </c>
      <c r="U193" s="74" t="s">
        <v>1164</v>
      </c>
      <c r="V193" s="80" t="str">
        <f>VLOOKUP(C193,Sheet5!$B$2:$G$253,6,0)</f>
        <v>092088012980</v>
      </c>
      <c r="W193" s="80" t="str">
        <f>VLOOKUP(C193,'Trang tính1'!$A$2:$N$281,5,0)</f>
        <v>092088012980</v>
      </c>
      <c r="X193" s="80" t="b">
        <f t="shared" si="12"/>
        <v>1</v>
      </c>
      <c r="Y193" s="108">
        <v>44518</v>
      </c>
      <c r="Z193" s="108"/>
      <c r="AA193" s="46" t="s">
        <v>232</v>
      </c>
      <c r="AB193" s="627" t="s">
        <v>2661</v>
      </c>
      <c r="AC193" s="108" t="str">
        <f>VLOOKUP(C193,'Trang tính1'!$A$2:$N$319,9,0)</f>
        <v>Phước Thới, TP Cần Thơ</v>
      </c>
      <c r="AD193" s="627" t="s">
        <v>1144</v>
      </c>
      <c r="AE193" s="627"/>
      <c r="AF193" s="628" t="s">
        <v>1165</v>
      </c>
      <c r="AG193" s="108" t="s">
        <v>156</v>
      </c>
      <c r="AH193" s="108"/>
      <c r="AI193" s="56" t="s">
        <v>1055</v>
      </c>
      <c r="AJ193" s="36">
        <f t="shared" ca="1" si="14"/>
        <v>37</v>
      </c>
    </row>
    <row r="194" spans="1:36" s="624" customFormat="1">
      <c r="A194" s="25">
        <f>IF(C194=0,"",SUBTOTAL(3,C$5:C194))</f>
        <v>190</v>
      </c>
      <c r="B194" s="86">
        <v>70</v>
      </c>
      <c r="C194" s="369" t="s">
        <v>1173</v>
      </c>
      <c r="D194" s="25" t="str">
        <f>VLOOKUP(C194,Sheet4!$A$1:$B$300,2,0)</f>
        <v>9221626158</v>
      </c>
      <c r="E194" s="370" t="s">
        <v>1174</v>
      </c>
      <c r="F194" s="63" t="str">
        <f>VLOOKUP(D194,'BHXH 4-2026'!$D$11:$F$327,3,0)</f>
        <v>DN4929221626158</v>
      </c>
      <c r="G194" s="774">
        <f>VLOOKUP(C194,'chuyển xếp 2024'!$C$5:$W$328,17,0)</f>
        <v>5314000</v>
      </c>
      <c r="H194" s="774">
        <f>VLOOKUP(C194,'chuyển xếp 2024'!$C$5:$W$328,19,0)</f>
        <v>0</v>
      </c>
      <c r="I194" s="774">
        <f t="shared" si="11"/>
        <v>5314000</v>
      </c>
      <c r="J194" s="46" t="s">
        <v>32</v>
      </c>
      <c r="K194" s="63">
        <f t="shared" si="13"/>
        <v>1</v>
      </c>
      <c r="L194" s="56" t="s">
        <v>33</v>
      </c>
      <c r="M194" s="56" t="s">
        <v>34</v>
      </c>
      <c r="N194" s="46"/>
      <c r="O194" s="46" t="s">
        <v>671</v>
      </c>
      <c r="P194" s="57">
        <v>27284</v>
      </c>
      <c r="Q194" s="75">
        <v>44768</v>
      </c>
      <c r="R194" s="97" t="s">
        <v>36</v>
      </c>
      <c r="S194" s="56" t="s">
        <v>1176</v>
      </c>
      <c r="T194" s="626" t="str">
        <f t="shared" ca="1" si="15"/>
        <v xml:space="preserve">4 NĂM 0 THÁNG 24 NGÀY </v>
      </c>
      <c r="U194" s="74" t="s">
        <v>1177</v>
      </c>
      <c r="V194" s="80" t="str">
        <f>VLOOKUP(C194,Sheet5!$B$2:$G$253,6,0)</f>
        <v>092074004968</v>
      </c>
      <c r="W194" s="80" t="str">
        <f>VLOOKUP(C194,'Trang tính1'!$A$2:$N$281,5,0)</f>
        <v>092074004968</v>
      </c>
      <c r="X194" s="80" t="b">
        <f t="shared" si="12"/>
        <v>1</v>
      </c>
      <c r="Y194" s="108">
        <v>41009</v>
      </c>
      <c r="Z194" s="108"/>
      <c r="AA194" s="46" t="s">
        <v>232</v>
      </c>
      <c r="AB194" s="108" t="s">
        <v>1178</v>
      </c>
      <c r="AC194" s="108" t="str">
        <f>VLOOKUP(C194,'Trang tính1'!$A$2:$N$319,9,0)</f>
        <v>Phước Thới, TP Cần Thơ</v>
      </c>
      <c r="AD194" s="627" t="s">
        <v>1179</v>
      </c>
      <c r="AE194" s="627"/>
      <c r="AF194" s="628" t="s">
        <v>1180</v>
      </c>
      <c r="AG194" s="108" t="s">
        <v>156</v>
      </c>
      <c r="AH194" s="108"/>
      <c r="AI194" s="56" t="s">
        <v>1055</v>
      </c>
      <c r="AJ194" s="36">
        <f t="shared" ca="1" si="14"/>
        <v>51</v>
      </c>
    </row>
    <row r="195" spans="1:36" s="624" customFormat="1">
      <c r="A195" s="25">
        <f>IF(C195=0,"",SUBTOTAL(3,C$5:C195))</f>
        <v>191</v>
      </c>
      <c r="B195" s="86">
        <v>71</v>
      </c>
      <c r="C195" s="369" t="s">
        <v>1181</v>
      </c>
      <c r="D195" s="25" t="str">
        <f>VLOOKUP(C195,Sheet4!$A$1:$B$300,2,0)</f>
        <v>9208009997</v>
      </c>
      <c r="E195" s="370" t="s">
        <v>1182</v>
      </c>
      <c r="F195" s="63" t="str">
        <f>VLOOKUP(D195,'BHXH 4-2026'!$D$11:$F$327,3,0)</f>
        <v>DN4929208009997</v>
      </c>
      <c r="G195" s="774">
        <f>VLOOKUP(C195,'chuyển xếp 2024'!$C$5:$W$328,17,0)</f>
        <v>5314000</v>
      </c>
      <c r="H195" s="774">
        <f>VLOOKUP(C195,'chuyển xếp 2024'!$C$5:$W$328,19,0)</f>
        <v>0</v>
      </c>
      <c r="I195" s="774">
        <f t="shared" si="11"/>
        <v>5314000</v>
      </c>
      <c r="J195" s="46" t="s">
        <v>32</v>
      </c>
      <c r="K195" s="63">
        <f t="shared" si="13"/>
        <v>1</v>
      </c>
      <c r="L195" s="56" t="s">
        <v>33</v>
      </c>
      <c r="M195" s="56" t="s">
        <v>34</v>
      </c>
      <c r="N195" s="46"/>
      <c r="O195" s="46" t="s">
        <v>671</v>
      </c>
      <c r="P195" s="57">
        <v>29260</v>
      </c>
      <c r="Q195" s="75">
        <v>44768</v>
      </c>
      <c r="R195" s="97" t="s">
        <v>36</v>
      </c>
      <c r="S195" s="56" t="s">
        <v>1183</v>
      </c>
      <c r="T195" s="626" t="str">
        <f t="shared" ca="1" si="15"/>
        <v xml:space="preserve">4 NĂM 0 THÁNG 24 NGÀY </v>
      </c>
      <c r="U195" s="74" t="s">
        <v>1184</v>
      </c>
      <c r="V195" s="80" t="str">
        <f>VLOOKUP(C195,Sheet5!$B$2:$G$253,6,0)</f>
        <v>092080002005</v>
      </c>
      <c r="W195" s="80" t="str">
        <f>VLOOKUP(C195,'Trang tính1'!$A$2:$N$281,5,0)</f>
        <v>092080002005</v>
      </c>
      <c r="X195" s="80" t="b">
        <f t="shared" si="12"/>
        <v>1</v>
      </c>
      <c r="Y195" s="108">
        <v>44317</v>
      </c>
      <c r="Z195" s="108"/>
      <c r="AA195" s="46" t="s">
        <v>232</v>
      </c>
      <c r="AB195" s="108" t="s">
        <v>1178</v>
      </c>
      <c r="AC195" s="108" t="str">
        <f>VLOOKUP(C195,'Trang tính1'!$A$2:$N$319,9,0)</f>
        <v>Phước Thới, TP Cần Thơ</v>
      </c>
      <c r="AD195" s="627" t="s">
        <v>953</v>
      </c>
      <c r="AE195" s="627"/>
      <c r="AF195" s="628" t="s">
        <v>1185</v>
      </c>
      <c r="AG195" s="108" t="s">
        <v>156</v>
      </c>
      <c r="AH195" s="108"/>
      <c r="AI195" s="56" t="s">
        <v>1055</v>
      </c>
      <c r="AJ195" s="36">
        <f t="shared" ca="1" si="14"/>
        <v>46</v>
      </c>
    </row>
    <row r="196" spans="1:36" s="624" customFormat="1">
      <c r="A196" s="25">
        <f>IF(C196=0,"",SUBTOTAL(3,C$5:C196))</f>
        <v>192</v>
      </c>
      <c r="B196" s="86">
        <v>72</v>
      </c>
      <c r="C196" s="369" t="s">
        <v>1193</v>
      </c>
      <c r="D196" s="25" t="str">
        <f>VLOOKUP(C196,Sheet4!$A$1:$B$300,2,0)</f>
        <v>8723383361</v>
      </c>
      <c r="E196" s="370" t="s">
        <v>1194</v>
      </c>
      <c r="F196" s="63" t="str">
        <f>VLOOKUP(D196,'BHXH 4-2026'!$D$11:$F$327,3,0)</f>
        <v>DN4928723383361</v>
      </c>
      <c r="G196" s="774">
        <f>VLOOKUP(C196,'chuyển xếp 2024'!$C$5:$W$328,17,0)</f>
        <v>5314000</v>
      </c>
      <c r="H196" s="774">
        <f>VLOOKUP(C196,'chuyển xếp 2024'!$C$5:$W$328,19,0)</f>
        <v>0</v>
      </c>
      <c r="I196" s="774">
        <f t="shared" si="11"/>
        <v>5314000</v>
      </c>
      <c r="J196" s="46" t="s">
        <v>32</v>
      </c>
      <c r="K196" s="63">
        <f t="shared" si="13"/>
        <v>1</v>
      </c>
      <c r="L196" s="56" t="s">
        <v>33</v>
      </c>
      <c r="M196" s="56" t="s">
        <v>34</v>
      </c>
      <c r="N196" s="46"/>
      <c r="O196" s="46" t="s">
        <v>671</v>
      </c>
      <c r="P196" s="57">
        <v>36768</v>
      </c>
      <c r="Q196" s="75">
        <v>44776</v>
      </c>
      <c r="R196" s="97" t="s">
        <v>36</v>
      </c>
      <c r="S196" s="56" t="s">
        <v>1195</v>
      </c>
      <c r="T196" s="626" t="str">
        <f t="shared" ca="1" si="15"/>
        <v xml:space="preserve">4 NĂM 0 THÁNG 16 NGÀY </v>
      </c>
      <c r="U196" s="74" t="s">
        <v>1196</v>
      </c>
      <c r="V196" s="80" t="str">
        <f>VLOOKUP(C196,Sheet5!$B$2:$G$253,6,0)</f>
        <v>087200014852</v>
      </c>
      <c r="W196" s="80" t="str">
        <f>VLOOKUP(C196,'Trang tính1'!$A$2:$N$281,5,0)</f>
        <v>087200014852</v>
      </c>
      <c r="X196" s="80" t="b">
        <f t="shared" si="12"/>
        <v>1</v>
      </c>
      <c r="Y196" s="108">
        <v>44326</v>
      </c>
      <c r="Z196" s="108"/>
      <c r="AA196" s="46" t="s">
        <v>232</v>
      </c>
      <c r="AB196" s="108" t="s">
        <v>1197</v>
      </c>
      <c r="AC196" s="108"/>
      <c r="AD196" s="627" t="s">
        <v>1198</v>
      </c>
      <c r="AE196" s="627"/>
      <c r="AF196" s="628" t="s">
        <v>1199</v>
      </c>
      <c r="AG196" s="108" t="s">
        <v>156</v>
      </c>
      <c r="AH196" s="108"/>
      <c r="AI196" s="56" t="s">
        <v>1055</v>
      </c>
      <c r="AJ196" s="36">
        <f t="shared" ca="1" si="14"/>
        <v>25</v>
      </c>
    </row>
    <row r="197" spans="1:36" s="624" customFormat="1">
      <c r="A197" s="25">
        <f>IF(C197=0,"",SUBTOTAL(3,C$5:C197))</f>
        <v>193</v>
      </c>
      <c r="B197" s="86">
        <v>73</v>
      </c>
      <c r="C197" s="369" t="s">
        <v>1486</v>
      </c>
      <c r="D197" s="25" t="str">
        <f>VLOOKUP(C197,Sheet4!$A$1:$B$300,2,0)</f>
        <v>9222137812</v>
      </c>
      <c r="E197" s="370" t="s">
        <v>1405</v>
      </c>
      <c r="F197" s="63" t="str">
        <f>VLOOKUP(D197,'BHXH 4-2026'!$D$11:$F$327,3,0)</f>
        <v>DN4929222137812</v>
      </c>
      <c r="G197" s="774">
        <f>VLOOKUP(C197,'chuyển xếp 2024'!$C$5:$W$328,17,0)</f>
        <v>5061000</v>
      </c>
      <c r="H197" s="774">
        <f>VLOOKUP(C197,'chuyển xếp 2024'!$C$5:$W$328,19,0)</f>
        <v>0</v>
      </c>
      <c r="I197" s="774">
        <f t="shared" ref="I197:I255" si="16">+G197+H197</f>
        <v>5061000</v>
      </c>
      <c r="J197" s="46" t="s">
        <v>32</v>
      </c>
      <c r="K197" s="63">
        <f t="shared" si="13"/>
        <v>1</v>
      </c>
      <c r="L197" s="56" t="s">
        <v>33</v>
      </c>
      <c r="M197" s="56" t="s">
        <v>34</v>
      </c>
      <c r="N197" s="46"/>
      <c r="O197" s="46" t="s">
        <v>671</v>
      </c>
      <c r="P197" s="107">
        <v>27395</v>
      </c>
      <c r="Q197" s="75">
        <v>44973</v>
      </c>
      <c r="R197" s="97" t="s">
        <v>36</v>
      </c>
      <c r="S197" s="56" t="s">
        <v>1406</v>
      </c>
      <c r="T197" s="626" t="str">
        <f t="shared" ca="1" si="15"/>
        <v xml:space="preserve">3 NĂM 6 THÁNG 3 NGÀY </v>
      </c>
      <c r="U197" s="74" t="s">
        <v>1437</v>
      </c>
      <c r="V197" s="80" t="str">
        <f>VLOOKUP(C197,Sheet5!$B$2:$G$253,6,0)</f>
        <v>092075008278</v>
      </c>
      <c r="W197" s="80" t="str">
        <f>VLOOKUP(C197,'Trang tính1'!$A$2:$N$281,5,0)</f>
        <v>092075008278</v>
      </c>
      <c r="X197" s="80" t="b">
        <f t="shared" ref="X197:X255" si="17">EXACT(V197,W197)</f>
        <v>1</v>
      </c>
      <c r="Y197" s="108">
        <v>44447</v>
      </c>
      <c r="Z197" s="108"/>
      <c r="AA197" s="46" t="s">
        <v>232</v>
      </c>
      <c r="AB197" s="108" t="s">
        <v>1178</v>
      </c>
      <c r="AC197" s="108" t="str">
        <f>VLOOKUP(C197,'Trang tính1'!$A$2:$N$319,9,0)</f>
        <v>Phước Thới, TP Cần Thơ</v>
      </c>
      <c r="AD197" s="627" t="s">
        <v>1179</v>
      </c>
      <c r="AE197" s="627"/>
      <c r="AF197" s="628"/>
      <c r="AG197" s="108" t="s">
        <v>156</v>
      </c>
      <c r="AH197" s="108"/>
      <c r="AI197" s="56" t="s">
        <v>1055</v>
      </c>
      <c r="AJ197" s="36">
        <f t="shared" ca="1" si="14"/>
        <v>51</v>
      </c>
    </row>
    <row r="198" spans="1:36" s="624" customFormat="1">
      <c r="A198" s="25">
        <f>IF(C198=0,"",SUBTOTAL(3,C$5:C198))</f>
        <v>194</v>
      </c>
      <c r="B198" s="86">
        <v>74</v>
      </c>
      <c r="C198" s="369" t="s">
        <v>1494</v>
      </c>
      <c r="D198" s="25" t="str">
        <f>VLOOKUP(C198,Sheet4!$A$1:$B$300,2,0)</f>
        <v>9214005754</v>
      </c>
      <c r="E198" s="370" t="s">
        <v>1420</v>
      </c>
      <c r="F198" s="63" t="str">
        <f>VLOOKUP(D198,'BHXH 4-2026'!$D$11:$F$327,3,0)</f>
        <v>DN4929214005754</v>
      </c>
      <c r="G198" s="774">
        <f>VLOOKUP(C198,'chuyển xếp 2024'!$C$5:$W$328,17,0)</f>
        <v>5061000</v>
      </c>
      <c r="H198" s="774">
        <f>VLOOKUP(C198,'chuyển xếp 2024'!$C$5:$W$328,19,0)</f>
        <v>0</v>
      </c>
      <c r="I198" s="774">
        <f t="shared" si="16"/>
        <v>5061000</v>
      </c>
      <c r="J198" s="46" t="s">
        <v>32</v>
      </c>
      <c r="K198" s="63">
        <f t="shared" si="13"/>
        <v>1</v>
      </c>
      <c r="L198" s="56" t="s">
        <v>33</v>
      </c>
      <c r="M198" s="56" t="s">
        <v>34</v>
      </c>
      <c r="N198" s="46"/>
      <c r="O198" s="46" t="s">
        <v>671</v>
      </c>
      <c r="P198" s="234">
        <v>30665</v>
      </c>
      <c r="Q198" s="75">
        <v>44980</v>
      </c>
      <c r="R198" s="97" t="s">
        <v>36</v>
      </c>
      <c r="S198" s="56" t="s">
        <v>1418</v>
      </c>
      <c r="T198" s="626" t="str">
        <f t="shared" ca="1" si="15"/>
        <v xml:space="preserve">3 NĂM 5 THÁNG 27 NGÀY </v>
      </c>
      <c r="U198" s="74" t="s">
        <v>1452</v>
      </c>
      <c r="V198" s="80" t="str">
        <f>VLOOKUP(C198,Sheet5!$B$2:$G$253,6,0)</f>
        <v>092083012314</v>
      </c>
      <c r="W198" s="80" t="str">
        <f>VLOOKUP(C198,'Trang tính1'!$A$2:$N$281,5,0)</f>
        <v>092083012314</v>
      </c>
      <c r="X198" s="80" t="b">
        <f t="shared" si="17"/>
        <v>1</v>
      </c>
      <c r="Y198" s="108">
        <v>44447</v>
      </c>
      <c r="Z198" s="108"/>
      <c r="AA198" s="46" t="s">
        <v>232</v>
      </c>
      <c r="AB198" s="108" t="s">
        <v>1453</v>
      </c>
      <c r="AC198" s="108" t="str">
        <f>VLOOKUP(C198,'Trang tính1'!$A$2:$N$319,9,0)</f>
        <v>Phước Thới, TP Cần Thơ</v>
      </c>
      <c r="AD198" s="627" t="s">
        <v>1011</v>
      </c>
      <c r="AE198" s="627"/>
      <c r="AF198" s="628" t="s">
        <v>1454</v>
      </c>
      <c r="AG198" s="108" t="s">
        <v>156</v>
      </c>
      <c r="AH198" s="108"/>
      <c r="AI198" s="56" t="s">
        <v>1055</v>
      </c>
      <c r="AJ198" s="36">
        <f t="shared" ca="1" si="14"/>
        <v>42</v>
      </c>
    </row>
    <row r="199" spans="1:36" s="624" customFormat="1">
      <c r="A199" s="25">
        <f>IF(C199=0,"",SUBTOTAL(3,C$5:C199))</f>
        <v>195</v>
      </c>
      <c r="B199" s="86">
        <v>75</v>
      </c>
      <c r="C199" s="369" t="s">
        <v>1928</v>
      </c>
      <c r="D199" s="25" t="str">
        <f>VLOOKUP(C199,Sheet4!$A$1:$B$300,2,0)</f>
        <v>9222463402</v>
      </c>
      <c r="E199" s="370" t="s">
        <v>1873</v>
      </c>
      <c r="F199" s="63" t="str">
        <f>VLOOKUP(D199,'BHXH 4-2026'!$D$11:$F$327,3,0)</f>
        <v>DN4929222463402</v>
      </c>
      <c r="G199" s="774">
        <f>VLOOKUP(C199,'chuyển xếp 2024'!$C$5:$W$328,17,0)</f>
        <v>5061000</v>
      </c>
      <c r="H199" s="774">
        <f>VLOOKUP(C199,'chuyển xếp 2024'!$C$5:$W$328,19,0)</f>
        <v>0</v>
      </c>
      <c r="I199" s="774">
        <f t="shared" si="16"/>
        <v>5061000</v>
      </c>
      <c r="J199" s="46" t="s">
        <v>1872</v>
      </c>
      <c r="K199" s="63">
        <f t="shared" si="13"/>
        <v>1</v>
      </c>
      <c r="L199" s="56" t="s">
        <v>33</v>
      </c>
      <c r="M199" s="56" t="s">
        <v>34</v>
      </c>
      <c r="N199" s="46"/>
      <c r="O199" s="46" t="s">
        <v>671</v>
      </c>
      <c r="P199" s="234">
        <v>33407</v>
      </c>
      <c r="Q199" s="75">
        <v>45170</v>
      </c>
      <c r="R199" s="97" t="s">
        <v>36</v>
      </c>
      <c r="S199" s="56" t="s">
        <v>1982</v>
      </c>
      <c r="T199" s="626" t="str">
        <f t="shared" ca="1" si="15"/>
        <v xml:space="preserve">2 NĂM 11 THÁNG 18 NGÀY </v>
      </c>
      <c r="U199" s="74" t="s">
        <v>1874</v>
      </c>
      <c r="V199" s="80" t="s">
        <v>1874</v>
      </c>
      <c r="W199" s="80" t="str">
        <f>VLOOKUP(C199,'Trang tính1'!$A$2:$N$281,5,0)</f>
        <v>092091005797</v>
      </c>
      <c r="X199" s="80" t="b">
        <f t="shared" si="17"/>
        <v>1</v>
      </c>
      <c r="Y199" s="108">
        <v>44270</v>
      </c>
      <c r="Z199" s="108"/>
      <c r="AA199" s="46" t="s">
        <v>232</v>
      </c>
      <c r="AB199" s="108" t="s">
        <v>1875</v>
      </c>
      <c r="AC199" s="108" t="str">
        <f>VLOOKUP(C199,'Trang tính1'!$A$2:$N$319,9,0)</f>
        <v>Trường Xuân, TP Cần Thơ</v>
      </c>
      <c r="AD199" s="627" t="s">
        <v>1876</v>
      </c>
      <c r="AE199" s="627"/>
      <c r="AF199" s="628"/>
      <c r="AG199" s="108" t="s">
        <v>156</v>
      </c>
      <c r="AH199" s="108"/>
      <c r="AI199" s="56" t="s">
        <v>1055</v>
      </c>
      <c r="AJ199" s="36">
        <f t="shared" ca="1" si="14"/>
        <v>35</v>
      </c>
    </row>
    <row r="200" spans="1:36" s="624" customFormat="1">
      <c r="A200" s="25">
        <f>IF(C200=0,"",SUBTOTAL(3,C$5:C200))</f>
        <v>196</v>
      </c>
      <c r="B200" s="86">
        <v>76</v>
      </c>
      <c r="C200" s="369" t="s">
        <v>1929</v>
      </c>
      <c r="D200" s="25" t="str">
        <f>VLOOKUP(C200,Sheet4!$A$1:$B$300,2,0)</f>
        <v>8724018696</v>
      </c>
      <c r="E200" s="370" t="s">
        <v>1715</v>
      </c>
      <c r="F200" s="63" t="str">
        <f>VLOOKUP(D200,'BHXH 4-2026'!$D$11:$F$327,3,0)</f>
        <v>DN4928724018696</v>
      </c>
      <c r="G200" s="774">
        <f>VLOOKUP(C200,'chuyển xếp 2024'!$C$5:$W$328,17,0)</f>
        <v>5061000</v>
      </c>
      <c r="H200" s="774">
        <f>VLOOKUP(C200,'chuyển xếp 2024'!$C$5:$W$328,19,0)</f>
        <v>0</v>
      </c>
      <c r="I200" s="774">
        <f t="shared" si="16"/>
        <v>5061000</v>
      </c>
      <c r="J200" s="46" t="s">
        <v>1872</v>
      </c>
      <c r="K200" s="63">
        <f t="shared" si="13"/>
        <v>1</v>
      </c>
      <c r="L200" s="56" t="s">
        <v>33</v>
      </c>
      <c r="M200" s="56" t="s">
        <v>34</v>
      </c>
      <c r="N200" s="46"/>
      <c r="O200" s="46" t="s">
        <v>671</v>
      </c>
      <c r="P200" s="234">
        <v>36823</v>
      </c>
      <c r="Q200" s="75">
        <v>45170</v>
      </c>
      <c r="R200" s="97" t="s">
        <v>36</v>
      </c>
      <c r="S200" s="56" t="s">
        <v>1983</v>
      </c>
      <c r="T200" s="626" t="str">
        <f t="shared" ca="1" si="15"/>
        <v xml:space="preserve">2 NĂM 11 THÁNG 18 NGÀY </v>
      </c>
      <c r="U200" s="74" t="s">
        <v>1877</v>
      </c>
      <c r="V200" s="487" t="s">
        <v>1877</v>
      </c>
      <c r="W200" s="94" t="str">
        <f>VLOOKUP(C200,'Trang tính1'!$A$2:$N$281,5,0)</f>
        <v>087200014852</v>
      </c>
      <c r="X200" s="80" t="b">
        <f t="shared" si="17"/>
        <v>0</v>
      </c>
      <c r="Y200" s="108">
        <v>44866</v>
      </c>
      <c r="Z200" s="108"/>
      <c r="AA200" s="46" t="s">
        <v>232</v>
      </c>
      <c r="AB200" s="108" t="s">
        <v>1878</v>
      </c>
      <c r="AC200" s="108" t="str">
        <f>VLOOKUP(C200,'Trang tính1'!$A$2:$N$319,9,0)</f>
        <v>Cờ Đỏ , TP Cần Thơ</v>
      </c>
      <c r="AD200" s="627" t="s">
        <v>1879</v>
      </c>
      <c r="AE200" s="627"/>
      <c r="AF200" s="628"/>
      <c r="AG200" s="108" t="s">
        <v>156</v>
      </c>
      <c r="AH200" s="108"/>
      <c r="AI200" s="56" t="s">
        <v>1055</v>
      </c>
      <c r="AJ200" s="36">
        <f t="shared" ca="1" si="14"/>
        <v>25</v>
      </c>
    </row>
    <row r="201" spans="1:36" s="624" customFormat="1">
      <c r="A201" s="25">
        <f>IF(C201=0,"",SUBTOTAL(3,C$5:C201))</f>
        <v>197</v>
      </c>
      <c r="B201" s="86">
        <v>77</v>
      </c>
      <c r="C201" s="369" t="s">
        <v>1933</v>
      </c>
      <c r="D201" s="25" t="str">
        <f>VLOOKUP(C201,Sheet4!$A$1:$B$300,2,0)</f>
        <v>6506006793</v>
      </c>
      <c r="E201" s="370" t="s">
        <v>1624</v>
      </c>
      <c r="F201" s="63" t="str">
        <f>VLOOKUP(D201,'BHXH 4-2026'!$D$11:$F$327,3,0)</f>
        <v>DN4926506006793</v>
      </c>
      <c r="G201" s="774">
        <f>VLOOKUP(C201,'chuyển xếp 2024'!$C$5:$W$328,17,0)</f>
        <v>5061000</v>
      </c>
      <c r="H201" s="774">
        <f>VLOOKUP(C201,'chuyển xếp 2024'!$C$5:$W$328,19,0)</f>
        <v>0</v>
      </c>
      <c r="I201" s="774">
        <f t="shared" si="16"/>
        <v>5061000</v>
      </c>
      <c r="J201" s="46" t="s">
        <v>1872</v>
      </c>
      <c r="K201" s="63">
        <f t="shared" si="13"/>
        <v>1</v>
      </c>
      <c r="L201" s="56" t="s">
        <v>33</v>
      </c>
      <c r="M201" s="56" t="s">
        <v>34</v>
      </c>
      <c r="N201" s="46"/>
      <c r="O201" s="46" t="s">
        <v>671</v>
      </c>
      <c r="P201" s="234">
        <v>30885</v>
      </c>
      <c r="Q201" s="75">
        <v>45170</v>
      </c>
      <c r="R201" s="97" t="s">
        <v>36</v>
      </c>
      <c r="S201" s="56" t="s">
        <v>1985</v>
      </c>
      <c r="T201" s="626" t="str">
        <f t="shared" ca="1" si="15"/>
        <v xml:space="preserve">2 NĂM 11 THÁNG 18 NGÀY </v>
      </c>
      <c r="U201" s="74" t="s">
        <v>1884</v>
      </c>
      <c r="V201" s="80" t="s">
        <v>1884</v>
      </c>
      <c r="W201" s="80" t="str">
        <f>VLOOKUP(C201,'Trang tính1'!$A$2:$N$281,5,0)</f>
        <v>092084002618</v>
      </c>
      <c r="X201" s="80" t="b">
        <f t="shared" si="17"/>
        <v>1</v>
      </c>
      <c r="Y201" s="108">
        <v>44326</v>
      </c>
      <c r="Z201" s="108"/>
      <c r="AA201" s="46" t="s">
        <v>232</v>
      </c>
      <c r="AB201" s="108" t="s">
        <v>1451</v>
      </c>
      <c r="AC201" s="108" t="str">
        <f>VLOOKUP(C201,'Trang tính1'!$A$2:$N$319,9,0)</f>
        <v>KV Bình Hòa B, Phước Thới, TP Cần Thơ</v>
      </c>
      <c r="AD201" s="627" t="s">
        <v>756</v>
      </c>
      <c r="AE201" s="627"/>
      <c r="AF201" s="628"/>
      <c r="AG201" s="108" t="s">
        <v>156</v>
      </c>
      <c r="AH201" s="108"/>
      <c r="AI201" s="56" t="s">
        <v>1055</v>
      </c>
      <c r="AJ201" s="36">
        <f t="shared" ca="1" si="14"/>
        <v>42</v>
      </c>
    </row>
    <row r="202" spans="1:36" s="624" customFormat="1">
      <c r="A202" s="25">
        <f>IF(C202=0,"",SUBTOTAL(3,C$5:C202))</f>
        <v>198</v>
      </c>
      <c r="B202" s="86">
        <v>78</v>
      </c>
      <c r="C202" s="369" t="s">
        <v>1934</v>
      </c>
      <c r="D202" s="25" t="str">
        <f>VLOOKUP(C202,Sheet4!$A$1:$B$300,2,0)</f>
        <v>9222817850</v>
      </c>
      <c r="E202" s="370" t="s">
        <v>1885</v>
      </c>
      <c r="F202" s="63" t="str">
        <f>VLOOKUP(D202,'BHXH 4-2026'!$D$11:$F$327,3,0)</f>
        <v>DN4929222817850</v>
      </c>
      <c r="G202" s="774">
        <f>VLOOKUP(C202,'chuyển xếp 2024'!$C$5:$W$328,17,0)</f>
        <v>5061000</v>
      </c>
      <c r="H202" s="774">
        <f>VLOOKUP(C202,'chuyển xếp 2024'!$C$5:$W$328,19,0)</f>
        <v>0</v>
      </c>
      <c r="I202" s="774">
        <f t="shared" si="16"/>
        <v>5061000</v>
      </c>
      <c r="J202" s="46" t="s">
        <v>1872</v>
      </c>
      <c r="K202" s="63">
        <f t="shared" si="13"/>
        <v>1</v>
      </c>
      <c r="L202" s="56" t="s">
        <v>33</v>
      </c>
      <c r="M202" s="56" t="s">
        <v>34</v>
      </c>
      <c r="N202" s="46"/>
      <c r="O202" s="46" t="s">
        <v>671</v>
      </c>
      <c r="P202" s="234">
        <v>34485</v>
      </c>
      <c r="Q202" s="75">
        <v>45170</v>
      </c>
      <c r="R202" s="97" t="s">
        <v>36</v>
      </c>
      <c r="S202" s="56" t="s">
        <v>1986</v>
      </c>
      <c r="T202" s="626" t="str">
        <f t="shared" ca="1" si="15"/>
        <v xml:space="preserve">2 NĂM 11 THÁNG 18 NGÀY </v>
      </c>
      <c r="U202" s="74" t="s">
        <v>1886</v>
      </c>
      <c r="V202" s="80" t="s">
        <v>1886</v>
      </c>
      <c r="W202" s="80" t="str">
        <f>VLOOKUP(C202,'Trang tính1'!$A$2:$N$281,5,0)</f>
        <v>092094001849</v>
      </c>
      <c r="X202" s="80" t="b">
        <f t="shared" si="17"/>
        <v>1</v>
      </c>
      <c r="Y202" s="108">
        <v>44428</v>
      </c>
      <c r="Z202" s="108"/>
      <c r="AA202" s="46" t="s">
        <v>232</v>
      </c>
      <c r="AB202" s="108" t="s">
        <v>1883</v>
      </c>
      <c r="AC202" s="108" t="str">
        <f>VLOOKUP(C202,'Trang tính1'!$A$2:$N$319,9,0)</f>
        <v>Phước Thới, TP Cần Thơ</v>
      </c>
      <c r="AD202" s="627" t="s">
        <v>1887</v>
      </c>
      <c r="AE202" s="627"/>
      <c r="AF202" s="628"/>
      <c r="AG202" s="108" t="s">
        <v>156</v>
      </c>
      <c r="AH202" s="108"/>
      <c r="AI202" s="56" t="s">
        <v>1055</v>
      </c>
      <c r="AJ202" s="36">
        <f t="shared" ca="1" si="14"/>
        <v>32</v>
      </c>
    </row>
    <row r="203" spans="1:36" s="624" customFormat="1">
      <c r="A203" s="25">
        <f>IF(C203=0,"",SUBTOTAL(3,C$5:C203))</f>
        <v>199</v>
      </c>
      <c r="B203" s="86">
        <v>79</v>
      </c>
      <c r="C203" s="369" t="s">
        <v>1935</v>
      </c>
      <c r="D203" s="25" t="str">
        <f>VLOOKUP(C203,Sheet4!$A$1:$B$300,2,0)</f>
        <v>9209006845</v>
      </c>
      <c r="E203" s="370" t="s">
        <v>1709</v>
      </c>
      <c r="F203" s="63" t="str">
        <f>VLOOKUP(D203,'BHXH 4-2026'!$D$11:$F$327,3,0)</f>
        <v>DN4929209006845</v>
      </c>
      <c r="G203" s="774">
        <f>VLOOKUP(C203,'chuyển xếp 2024'!$C$5:$W$328,17,0)</f>
        <v>5061000</v>
      </c>
      <c r="H203" s="774">
        <f>VLOOKUP(C203,'chuyển xếp 2024'!$C$5:$W$328,19,0)</f>
        <v>0</v>
      </c>
      <c r="I203" s="774">
        <f t="shared" si="16"/>
        <v>5061000</v>
      </c>
      <c r="J203" s="46" t="s">
        <v>1872</v>
      </c>
      <c r="K203" s="63">
        <f t="shared" ref="K203:K262" si="18">IF(J203="nữ",0,1)</f>
        <v>1</v>
      </c>
      <c r="L203" s="56" t="s">
        <v>33</v>
      </c>
      <c r="M203" s="56" t="s">
        <v>34</v>
      </c>
      <c r="N203" s="46"/>
      <c r="O203" s="46" t="s">
        <v>671</v>
      </c>
      <c r="P203" s="234">
        <v>33236</v>
      </c>
      <c r="Q203" s="75">
        <v>45170</v>
      </c>
      <c r="R203" s="97" t="s">
        <v>36</v>
      </c>
      <c r="S203" s="56" t="s">
        <v>1987</v>
      </c>
      <c r="T203" s="626" t="str">
        <f t="shared" ca="1" si="15"/>
        <v xml:space="preserve">2 NĂM 11 THÁNG 18 NGÀY </v>
      </c>
      <c r="U203" s="74" t="s">
        <v>1888</v>
      </c>
      <c r="V203" s="80" t="s">
        <v>1888</v>
      </c>
      <c r="W203" s="80" t="str">
        <f>VLOOKUP(C203,'Trang tính1'!$A$2:$N$281,5,0)</f>
        <v>092090015973</v>
      </c>
      <c r="X203" s="80" t="b">
        <f t="shared" si="17"/>
        <v>1</v>
      </c>
      <c r="Y203" s="108">
        <v>44522</v>
      </c>
      <c r="Z203" s="108"/>
      <c r="AA203" s="46" t="s">
        <v>232</v>
      </c>
      <c r="AB203" s="108" t="s">
        <v>1883</v>
      </c>
      <c r="AC203" s="108" t="str">
        <f>VLOOKUP(C203,'Trang tính1'!$A$2:$N$319,9,0)</f>
        <v>Phước Thới, TP Cần Thơ</v>
      </c>
      <c r="AD203" s="627" t="s">
        <v>953</v>
      </c>
      <c r="AE203" s="627"/>
      <c r="AF203" s="628"/>
      <c r="AG203" s="108" t="s">
        <v>156</v>
      </c>
      <c r="AH203" s="108"/>
      <c r="AI203" s="56" t="s">
        <v>1055</v>
      </c>
      <c r="AJ203" s="36">
        <f t="shared" ca="1" si="14"/>
        <v>35</v>
      </c>
    </row>
    <row r="204" spans="1:36" s="624" customFormat="1">
      <c r="A204" s="25">
        <f>IF(C204=0,"",SUBTOTAL(3,C$5:C204))</f>
        <v>200</v>
      </c>
      <c r="B204" s="86">
        <v>80</v>
      </c>
      <c r="C204" s="369" t="s">
        <v>1938</v>
      </c>
      <c r="D204" s="25" t="str">
        <f>VLOOKUP(C204,Sheet4!$A$1:$B$300,2,0)</f>
        <v>8622109756</v>
      </c>
      <c r="E204" s="370" t="s">
        <v>1646</v>
      </c>
      <c r="F204" s="63" t="str">
        <f>VLOOKUP(D204,'BHXH 4-2026'!$D$11:$F$327,3,0)</f>
        <v>DN4928622109756</v>
      </c>
      <c r="G204" s="774">
        <f>VLOOKUP(C204,'chuyển xếp 2024'!$C$5:$W$328,17,0)</f>
        <v>5061000</v>
      </c>
      <c r="H204" s="774">
        <f>VLOOKUP(C204,'chuyển xếp 2024'!$C$5:$W$328,19,0)</f>
        <v>0</v>
      </c>
      <c r="I204" s="774">
        <f t="shared" si="16"/>
        <v>5061000</v>
      </c>
      <c r="J204" s="46" t="s">
        <v>1872</v>
      </c>
      <c r="K204" s="63">
        <f t="shared" si="18"/>
        <v>1</v>
      </c>
      <c r="L204" s="56" t="s">
        <v>33</v>
      </c>
      <c r="M204" s="56" t="s">
        <v>34</v>
      </c>
      <c r="N204" s="46"/>
      <c r="O204" s="46" t="s">
        <v>671</v>
      </c>
      <c r="P204" s="234">
        <v>29426</v>
      </c>
      <c r="Q204" s="75">
        <v>45170</v>
      </c>
      <c r="R204" s="97" t="s">
        <v>36</v>
      </c>
      <c r="S204" s="56" t="s">
        <v>1990</v>
      </c>
      <c r="T204" s="626" t="str">
        <f t="shared" ca="1" si="15"/>
        <v xml:space="preserve">2 NĂM 11 THÁNG 18 NGÀY </v>
      </c>
      <c r="U204" s="74" t="s">
        <v>1895</v>
      </c>
      <c r="V204" s="80" t="s">
        <v>1895</v>
      </c>
      <c r="W204" s="80" t="str">
        <f>VLOOKUP(C204,'Trang tính1'!$A$2:$N$281,5,0)</f>
        <v>086080008469</v>
      </c>
      <c r="X204" s="80" t="b">
        <f t="shared" si="17"/>
        <v>1</v>
      </c>
      <c r="Y204" s="108">
        <v>44326</v>
      </c>
      <c r="Z204" s="108"/>
      <c r="AA204" s="46" t="s">
        <v>232</v>
      </c>
      <c r="AB204" s="108" t="s">
        <v>1896</v>
      </c>
      <c r="AC204" s="108" t="str">
        <f>VLOOKUP(C204,'Trang tính1'!$A$2:$N$319,9,0)</f>
        <v>khóm Tân Đông, Tân Quới, Vĩnh Long</v>
      </c>
      <c r="AD204" s="627" t="s">
        <v>1897</v>
      </c>
      <c r="AE204" s="627"/>
      <c r="AF204" s="628"/>
      <c r="AG204" s="108" t="s">
        <v>156</v>
      </c>
      <c r="AH204" s="108"/>
      <c r="AI204" s="56" t="s">
        <v>1055</v>
      </c>
      <c r="AJ204" s="36">
        <f t="shared" ca="1" si="14"/>
        <v>46</v>
      </c>
    </row>
    <row r="205" spans="1:36" s="624" customFormat="1">
      <c r="A205" s="25">
        <f>IF(C205=0,"",SUBTOTAL(3,C$5:C205))</f>
        <v>201</v>
      </c>
      <c r="B205" s="86">
        <v>81</v>
      </c>
      <c r="C205" s="369" t="s">
        <v>1939</v>
      </c>
      <c r="D205" s="25" t="str">
        <f>VLOOKUP(C205,Sheet4!$A$1:$B$300,2,0)</f>
        <v>8421678491</v>
      </c>
      <c r="E205" s="370" t="s">
        <v>1207</v>
      </c>
      <c r="F205" s="63" t="str">
        <f>VLOOKUP(D205,'BHXH 4-2026'!$D$11:$F$327,3,0)</f>
        <v>DN4928421678491</v>
      </c>
      <c r="G205" s="774">
        <f>VLOOKUP(C205,'chuyển xếp 2024'!$C$5:$W$328,17,0)</f>
        <v>5061000</v>
      </c>
      <c r="H205" s="774">
        <f>VLOOKUP(C205,'chuyển xếp 2024'!$C$5:$W$328,19,0)</f>
        <v>0</v>
      </c>
      <c r="I205" s="774">
        <f t="shared" si="16"/>
        <v>5061000</v>
      </c>
      <c r="J205" s="46" t="s">
        <v>1872</v>
      </c>
      <c r="K205" s="63">
        <f t="shared" si="18"/>
        <v>1</v>
      </c>
      <c r="L205" s="56" t="s">
        <v>33</v>
      </c>
      <c r="M205" s="56" t="s">
        <v>34</v>
      </c>
      <c r="N205" s="46"/>
      <c r="O205" s="46" t="s">
        <v>671</v>
      </c>
      <c r="P205" s="234">
        <v>35591</v>
      </c>
      <c r="Q205" s="75">
        <v>45170</v>
      </c>
      <c r="R205" s="97" t="s">
        <v>36</v>
      </c>
      <c r="S205" s="56" t="s">
        <v>1991</v>
      </c>
      <c r="T205" s="626" t="str">
        <f t="shared" ca="1" si="15"/>
        <v xml:space="preserve">2 NĂM 11 THÁNG 18 NGÀY </v>
      </c>
      <c r="U205" s="74" t="s">
        <v>1898</v>
      </c>
      <c r="V205" s="80" t="s">
        <v>1898</v>
      </c>
      <c r="W205" s="80" t="str">
        <f>VLOOKUP(C205,'Trang tính1'!$A$2:$N$281,5,0)</f>
        <v>084079003578</v>
      </c>
      <c r="X205" s="80" t="b">
        <f t="shared" si="17"/>
        <v>0</v>
      </c>
      <c r="Y205" s="108">
        <v>44765</v>
      </c>
      <c r="Z205" s="108"/>
      <c r="AA205" s="46" t="s">
        <v>232</v>
      </c>
      <c r="AB205" s="108" t="s">
        <v>1899</v>
      </c>
      <c r="AC205" s="108" t="str">
        <f>VLOOKUP(C205,'Trang tính1'!$A$2:$N$319,9,0)</f>
        <v>ấp Ô Dài, Châu Thành, Vĩnh Long</v>
      </c>
      <c r="AD205" s="627" t="s">
        <v>1900</v>
      </c>
      <c r="AE205" s="627"/>
      <c r="AF205" s="628"/>
      <c r="AG205" s="108" t="s">
        <v>156</v>
      </c>
      <c r="AH205" s="108"/>
      <c r="AI205" s="56" t="s">
        <v>1055</v>
      </c>
      <c r="AJ205" s="36">
        <f t="shared" ca="1" si="14"/>
        <v>29</v>
      </c>
    </row>
    <row r="206" spans="1:36" s="624" customFormat="1">
      <c r="A206" s="25">
        <f>IF(C206=0,"",SUBTOTAL(3,C$5:C206))</f>
        <v>202</v>
      </c>
      <c r="B206" s="86">
        <v>82</v>
      </c>
      <c r="C206" s="369" t="s">
        <v>1940</v>
      </c>
      <c r="D206" s="25" t="str">
        <f>VLOOKUP(C206,Sheet4!$A$1:$B$300,2,0)</f>
        <v>9216011742</v>
      </c>
      <c r="E206" s="370" t="s">
        <v>1685</v>
      </c>
      <c r="F206" s="63" t="str">
        <f>VLOOKUP(D206,'BHXH 4-2026'!$D$11:$F$327,3,0)</f>
        <v>DN4929216011742</v>
      </c>
      <c r="G206" s="774">
        <f>VLOOKUP(C206,'chuyển xếp 2024'!$C$5:$W$328,17,0)</f>
        <v>5061000</v>
      </c>
      <c r="H206" s="774">
        <f>VLOOKUP(C206,'chuyển xếp 2024'!$C$5:$W$328,19,0)</f>
        <v>0</v>
      </c>
      <c r="I206" s="774">
        <f t="shared" si="16"/>
        <v>5061000</v>
      </c>
      <c r="J206" s="46" t="s">
        <v>1872</v>
      </c>
      <c r="K206" s="63">
        <f t="shared" si="18"/>
        <v>1</v>
      </c>
      <c r="L206" s="56" t="s">
        <v>33</v>
      </c>
      <c r="M206" s="56" t="s">
        <v>34</v>
      </c>
      <c r="N206" s="46"/>
      <c r="O206" s="46" t="s">
        <v>671</v>
      </c>
      <c r="P206" s="234">
        <v>31413</v>
      </c>
      <c r="Q206" s="75">
        <v>45170</v>
      </c>
      <c r="R206" s="97" t="s">
        <v>36</v>
      </c>
      <c r="S206" s="56" t="s">
        <v>1992</v>
      </c>
      <c r="T206" s="626" t="str">
        <f t="shared" ca="1" si="15"/>
        <v xml:space="preserve">2 NĂM 11 THÁNG 18 NGÀY </v>
      </c>
      <c r="U206" s="74" t="s">
        <v>1901</v>
      </c>
      <c r="V206" s="80" t="s">
        <v>1901</v>
      </c>
      <c r="W206" s="80" t="str">
        <f>VLOOKUP(C206,'Trang tính1'!$A$2:$N$281,5,0)</f>
        <v>092086011459</v>
      </c>
      <c r="X206" s="80" t="b">
        <f t="shared" si="17"/>
        <v>1</v>
      </c>
      <c r="Y206" s="108">
        <v>44822</v>
      </c>
      <c r="Z206" s="108"/>
      <c r="AA206" s="46" t="s">
        <v>232</v>
      </c>
      <c r="AB206" s="108" t="s">
        <v>1902</v>
      </c>
      <c r="AC206" s="108" t="str">
        <f>VLOOKUP(C206,'Trang tính1'!$A$2:$N$319,9,0)</f>
        <v>KV Hòa Thạnh A, Ô Môn, TP Cấn Thơ</v>
      </c>
      <c r="AD206" s="627" t="s">
        <v>1903</v>
      </c>
      <c r="AE206" s="627"/>
      <c r="AF206" s="628"/>
      <c r="AG206" s="108" t="s">
        <v>156</v>
      </c>
      <c r="AH206" s="108"/>
      <c r="AI206" s="56" t="s">
        <v>1055</v>
      </c>
      <c r="AJ206" s="36">
        <f t="shared" ca="1" si="14"/>
        <v>40</v>
      </c>
    </row>
    <row r="207" spans="1:36" s="624" customFormat="1">
      <c r="A207" s="25">
        <f>IF(C207=0,"",SUBTOTAL(3,C$5:C207))</f>
        <v>203</v>
      </c>
      <c r="B207" s="86">
        <v>83</v>
      </c>
      <c r="C207" s="369" t="s">
        <v>1942</v>
      </c>
      <c r="D207" s="25" t="str">
        <f>VLOOKUP(C207,Sheet4!$A$1:$B$300,2,0)</f>
        <v>8622149482</v>
      </c>
      <c r="E207" s="370" t="s">
        <v>1904</v>
      </c>
      <c r="F207" s="63" t="str">
        <f>VLOOKUP(D207,'BHXH 4-2026'!$D$11:$F$327,3,0)</f>
        <v>DN4928622149482</v>
      </c>
      <c r="G207" s="774">
        <f>VLOOKUP(C207,'chuyển xếp 2024'!$C$5:$W$328,17,0)</f>
        <v>5061000</v>
      </c>
      <c r="H207" s="774">
        <f>VLOOKUP(C207,'chuyển xếp 2024'!$C$5:$W$328,19,0)</f>
        <v>0</v>
      </c>
      <c r="I207" s="774">
        <f t="shared" si="16"/>
        <v>5061000</v>
      </c>
      <c r="J207" s="46" t="s">
        <v>1872</v>
      </c>
      <c r="K207" s="63">
        <f t="shared" si="18"/>
        <v>1</v>
      </c>
      <c r="L207" s="56" t="s">
        <v>33</v>
      </c>
      <c r="M207" s="56" t="s">
        <v>34</v>
      </c>
      <c r="N207" s="46"/>
      <c r="O207" s="46" t="s">
        <v>671</v>
      </c>
      <c r="P207" s="234">
        <v>36874</v>
      </c>
      <c r="Q207" s="75">
        <v>45170</v>
      </c>
      <c r="R207" s="97" t="s">
        <v>36</v>
      </c>
      <c r="S207" s="56" t="s">
        <v>1993</v>
      </c>
      <c r="T207" s="626" t="str">
        <f t="shared" ca="1" si="15"/>
        <v xml:space="preserve">2 NĂM 11 THÁNG 18 NGÀY </v>
      </c>
      <c r="U207" s="74" t="s">
        <v>1905</v>
      </c>
      <c r="V207" s="487" t="s">
        <v>1905</v>
      </c>
      <c r="W207" s="94" t="str">
        <f>VLOOKUP(C207,'Trang tính1'!$A$2:$N$281,5,0)</f>
        <v>086200034340</v>
      </c>
      <c r="X207" s="80" t="b">
        <f t="shared" si="17"/>
        <v>0</v>
      </c>
      <c r="Y207" s="108">
        <v>44605</v>
      </c>
      <c r="Z207" s="108"/>
      <c r="AA207" s="46" t="s">
        <v>232</v>
      </c>
      <c r="AB207" s="108" t="s">
        <v>1906</v>
      </c>
      <c r="AC207" s="108" t="str">
        <f>VLOOKUP(C207,'Trang tính1'!$A$2:$N$319,9,0)</f>
        <v>Tân Quới, Vĩnh Long</v>
      </c>
      <c r="AD207" s="627" t="s">
        <v>1907</v>
      </c>
      <c r="AE207" s="627"/>
      <c r="AF207" s="628"/>
      <c r="AG207" s="108" t="s">
        <v>156</v>
      </c>
      <c r="AH207" s="108"/>
      <c r="AI207" s="56" t="s">
        <v>1055</v>
      </c>
      <c r="AJ207" s="36">
        <f t="shared" ca="1" si="14"/>
        <v>25</v>
      </c>
    </row>
    <row r="208" spans="1:36" s="624" customFormat="1">
      <c r="A208" s="25">
        <f>IF(C208=0,"",SUBTOTAL(3,C$5:C208))</f>
        <v>204</v>
      </c>
      <c r="B208" s="86">
        <v>84</v>
      </c>
      <c r="C208" s="369" t="s">
        <v>1943</v>
      </c>
      <c r="D208" s="25" t="str">
        <f>VLOOKUP(C208,Sheet4!$A$1:$B$300,2,0)</f>
        <v>8622095770</v>
      </c>
      <c r="E208" s="370" t="s">
        <v>1908</v>
      </c>
      <c r="F208" s="63" t="str">
        <f>VLOOKUP(D208,'BHXH 4-2026'!$D$11:$F$327,3,0)</f>
        <v>DN4928622095770</v>
      </c>
      <c r="G208" s="774">
        <f>VLOOKUP(C208,'chuyển xếp 2024'!$C$5:$W$328,17,0)</f>
        <v>5061000</v>
      </c>
      <c r="H208" s="774">
        <f>VLOOKUP(C208,'chuyển xếp 2024'!$C$5:$W$328,19,0)</f>
        <v>0</v>
      </c>
      <c r="I208" s="774">
        <f t="shared" si="16"/>
        <v>5061000</v>
      </c>
      <c r="J208" s="46" t="s">
        <v>1872</v>
      </c>
      <c r="K208" s="63">
        <f t="shared" si="18"/>
        <v>1</v>
      </c>
      <c r="L208" s="56" t="s">
        <v>33</v>
      </c>
      <c r="M208" s="56" t="s">
        <v>34</v>
      </c>
      <c r="N208" s="46"/>
      <c r="O208" s="46" t="s">
        <v>671</v>
      </c>
      <c r="P208" s="234">
        <v>36601</v>
      </c>
      <c r="Q208" s="75">
        <v>45170</v>
      </c>
      <c r="R208" s="97" t="s">
        <v>36</v>
      </c>
      <c r="S208" s="56" t="s">
        <v>1962</v>
      </c>
      <c r="T208" s="626" t="str">
        <f t="shared" ca="1" si="15"/>
        <v xml:space="preserve">2 NĂM 11 THÁNG 18 NGÀY </v>
      </c>
      <c r="U208" s="74" t="s">
        <v>1909</v>
      </c>
      <c r="V208" s="80" t="s">
        <v>1909</v>
      </c>
      <c r="W208" s="80" t="str">
        <f>VLOOKUP(C208,'Trang tính1'!$A$2:$N$281,5,0)</f>
        <v>086200009157</v>
      </c>
      <c r="X208" s="80" t="b">
        <f t="shared" si="17"/>
        <v>1</v>
      </c>
      <c r="Y208" s="108">
        <v>44439</v>
      </c>
      <c r="Z208" s="108"/>
      <c r="AA208" s="46" t="s">
        <v>232</v>
      </c>
      <c r="AB208" s="108" t="s">
        <v>1896</v>
      </c>
      <c r="AC208" s="108" t="str">
        <f>VLOOKUP(C208,'Trang tính1'!$A$2:$N$319,9,0)</f>
        <v>Tân Quới, Vĩnh Long</v>
      </c>
      <c r="AD208" s="627" t="s">
        <v>1897</v>
      </c>
      <c r="AE208" s="627"/>
      <c r="AF208" s="628"/>
      <c r="AG208" s="108" t="s">
        <v>156</v>
      </c>
      <c r="AH208" s="108"/>
      <c r="AI208" s="56" t="s">
        <v>1055</v>
      </c>
      <c r="AJ208" s="36">
        <f t="shared" ca="1" si="14"/>
        <v>26</v>
      </c>
    </row>
    <row r="209" spans="1:36" s="624" customFormat="1">
      <c r="A209" s="25">
        <f>IF(C209=0,"",SUBTOTAL(3,C$5:C209))</f>
        <v>205</v>
      </c>
      <c r="B209" s="86">
        <v>85</v>
      </c>
      <c r="C209" s="369" t="s">
        <v>1944</v>
      </c>
      <c r="D209" s="25" t="str">
        <f>VLOOKUP(C209,Sheet4!$A$1:$B$300,2,0)</f>
        <v>7423448397</v>
      </c>
      <c r="E209" s="370" t="s">
        <v>1719</v>
      </c>
      <c r="F209" s="63" t="str">
        <f>VLOOKUP(D209,'BHXH 4-2026'!$D$11:$F$327,3,0)</f>
        <v>DN4927423448397</v>
      </c>
      <c r="G209" s="774">
        <f>VLOOKUP(C209,'chuyển xếp 2024'!$C$5:$W$328,17,0)</f>
        <v>5061000</v>
      </c>
      <c r="H209" s="774">
        <f>VLOOKUP(C209,'chuyển xếp 2024'!$C$5:$W$328,19,0)</f>
        <v>0</v>
      </c>
      <c r="I209" s="774">
        <f t="shared" si="16"/>
        <v>5061000</v>
      </c>
      <c r="J209" s="46" t="s">
        <v>1872</v>
      </c>
      <c r="K209" s="63">
        <f t="shared" si="18"/>
        <v>1</v>
      </c>
      <c r="L209" s="56" t="s">
        <v>33</v>
      </c>
      <c r="M209" s="56" t="s">
        <v>34</v>
      </c>
      <c r="N209" s="46"/>
      <c r="O209" s="46" t="s">
        <v>671</v>
      </c>
      <c r="P209" s="234">
        <v>31895</v>
      </c>
      <c r="Q209" s="75">
        <v>45170</v>
      </c>
      <c r="R209" s="97" t="s">
        <v>36</v>
      </c>
      <c r="S209" s="56" t="s">
        <v>1994</v>
      </c>
      <c r="T209" s="626" t="str">
        <f t="shared" ca="1" si="15"/>
        <v xml:space="preserve">2 NĂM 11 THÁNG 18 NGÀY </v>
      </c>
      <c r="U209" s="74" t="s">
        <v>1910</v>
      </c>
      <c r="V209" s="80" t="s">
        <v>1910</v>
      </c>
      <c r="W209" s="80" t="str">
        <f>VLOOKUP(C209,'Trang tính1'!$A$2:$N$281,5,0)</f>
        <v>087087005350</v>
      </c>
      <c r="X209" s="80" t="b">
        <f t="shared" si="17"/>
        <v>1</v>
      </c>
      <c r="Y209" s="108">
        <v>44326</v>
      </c>
      <c r="Z209" s="108"/>
      <c r="AA209" s="46" t="s">
        <v>232</v>
      </c>
      <c r="AB209" s="108" t="s">
        <v>1878</v>
      </c>
      <c r="AC209" s="108" t="str">
        <f>VLOOKUP(C209,'Trang tính1'!$A$2:$N$319,9,0)</f>
        <v>Phong Hòa, Đồng Tháp</v>
      </c>
      <c r="AD209" s="627" t="s">
        <v>1911</v>
      </c>
      <c r="AE209" s="627"/>
      <c r="AF209" s="628"/>
      <c r="AG209" s="108" t="s">
        <v>156</v>
      </c>
      <c r="AH209" s="108"/>
      <c r="AI209" s="56" t="s">
        <v>1055</v>
      </c>
      <c r="AJ209" s="36">
        <f t="shared" ca="1" si="14"/>
        <v>39</v>
      </c>
    </row>
    <row r="210" spans="1:36" s="624" customFormat="1">
      <c r="A210" s="25">
        <f>IF(C210=0,"",SUBTOTAL(3,C$5:C210))</f>
        <v>206</v>
      </c>
      <c r="B210" s="86">
        <v>86</v>
      </c>
      <c r="C210" s="369" t="s">
        <v>1945</v>
      </c>
      <c r="D210" s="25" t="str">
        <f>VLOOKUP(C210,Sheet4!$A$1:$B$300,2,0)</f>
        <v>9222576999</v>
      </c>
      <c r="E210" s="370" t="s">
        <v>1912</v>
      </c>
      <c r="F210" s="63" t="str">
        <f>VLOOKUP(D210,'BHXH 4-2026'!$D$11:$F$327,3,0)</f>
        <v>DN4929222576999</v>
      </c>
      <c r="G210" s="774">
        <f>VLOOKUP(C210,'chuyển xếp 2024'!$C$5:$W$328,17,0)</f>
        <v>5061000</v>
      </c>
      <c r="H210" s="774">
        <f>VLOOKUP(C210,'chuyển xếp 2024'!$C$5:$W$328,19,0)</f>
        <v>0</v>
      </c>
      <c r="I210" s="774">
        <f t="shared" si="16"/>
        <v>5061000</v>
      </c>
      <c r="J210" s="63" t="s">
        <v>63</v>
      </c>
      <c r="K210" s="63">
        <f t="shared" si="18"/>
        <v>0</v>
      </c>
      <c r="L210" s="56" t="s">
        <v>33</v>
      </c>
      <c r="M210" s="56" t="s">
        <v>34</v>
      </c>
      <c r="N210" s="46"/>
      <c r="O210" s="46" t="s">
        <v>671</v>
      </c>
      <c r="P210" s="234">
        <v>38233</v>
      </c>
      <c r="Q210" s="75">
        <v>45170</v>
      </c>
      <c r="R210" s="97" t="s">
        <v>36</v>
      </c>
      <c r="S210" s="56" t="s">
        <v>1995</v>
      </c>
      <c r="T210" s="626" t="str">
        <f t="shared" ca="1" si="15"/>
        <v xml:space="preserve">2 NĂM 11 THÁNG 18 NGÀY </v>
      </c>
      <c r="U210" s="74" t="s">
        <v>1913</v>
      </c>
      <c r="V210" s="80" t="s">
        <v>1913</v>
      </c>
      <c r="W210" s="80" t="str">
        <f>VLOOKUP(C210,'Trang tính1'!$A$2:$N$281,5,0)</f>
        <v>092304001796</v>
      </c>
      <c r="X210" s="80" t="b">
        <f t="shared" si="17"/>
        <v>1</v>
      </c>
      <c r="Y210" s="108">
        <v>44422</v>
      </c>
      <c r="Z210" s="108"/>
      <c r="AA210" s="46" t="s">
        <v>232</v>
      </c>
      <c r="AB210" s="108" t="s">
        <v>1914</v>
      </c>
      <c r="AC210" s="108" t="str">
        <f>VLOOKUP(C210,'Trang tính1'!$A$2:$N$319,9,0)</f>
        <v>Ninh Kiều, TP Cần Thơ</v>
      </c>
      <c r="AD210" s="627" t="s">
        <v>1135</v>
      </c>
      <c r="AE210" s="627"/>
      <c r="AF210" s="628"/>
      <c r="AG210" s="108" t="s">
        <v>156</v>
      </c>
      <c r="AH210" s="108"/>
      <c r="AI210" s="56" t="s">
        <v>1055</v>
      </c>
      <c r="AJ210" s="36">
        <f t="shared" ca="1" si="14"/>
        <v>21</v>
      </c>
    </row>
    <row r="211" spans="1:36" s="624" customFormat="1">
      <c r="A211" s="25">
        <f>IF(C211=0,"",SUBTOTAL(3,C$5:C211))</f>
        <v>207</v>
      </c>
      <c r="B211" s="86">
        <v>87</v>
      </c>
      <c r="C211" s="369" t="s">
        <v>1946</v>
      </c>
      <c r="D211" s="25" t="str">
        <f>VLOOKUP(C211,Sheet4!$A$1:$B$300,2,0)</f>
        <v>9211012632</v>
      </c>
      <c r="E211" s="370" t="s">
        <v>1915</v>
      </c>
      <c r="F211" s="63" t="str">
        <f>VLOOKUP(D211,'BHXH 4-2026'!$D$11:$F$327,3,0)</f>
        <v>DN4929211012632</v>
      </c>
      <c r="G211" s="774">
        <f>VLOOKUP(C211,'chuyển xếp 2024'!$C$5:$W$328,17,0)</f>
        <v>5061000</v>
      </c>
      <c r="H211" s="774">
        <f>VLOOKUP(C211,'chuyển xếp 2024'!$C$5:$W$328,19,0)</f>
        <v>0</v>
      </c>
      <c r="I211" s="774">
        <f t="shared" si="16"/>
        <v>5061000</v>
      </c>
      <c r="J211" s="63" t="s">
        <v>63</v>
      </c>
      <c r="K211" s="63">
        <f t="shared" si="18"/>
        <v>0</v>
      </c>
      <c r="L211" s="56" t="s">
        <v>33</v>
      </c>
      <c r="M211" s="56" t="s">
        <v>34</v>
      </c>
      <c r="N211" s="46"/>
      <c r="O211" s="46" t="s">
        <v>671</v>
      </c>
      <c r="P211" s="234">
        <v>32092</v>
      </c>
      <c r="Q211" s="75">
        <v>45170</v>
      </c>
      <c r="R211" s="97" t="s">
        <v>36</v>
      </c>
      <c r="S211" s="56" t="s">
        <v>1996</v>
      </c>
      <c r="T211" s="626" t="str">
        <f t="shared" ca="1" si="15"/>
        <v xml:space="preserve">2 NĂM 11 THÁNG 18 NGÀY </v>
      </c>
      <c r="U211" s="74" t="s">
        <v>1916</v>
      </c>
      <c r="V211" s="80" t="s">
        <v>1916</v>
      </c>
      <c r="W211" s="80" t="str">
        <f>VLOOKUP(C211,'Trang tính1'!$A$2:$N$281,5,0)</f>
        <v>092187001438</v>
      </c>
      <c r="X211" s="80" t="b">
        <f t="shared" si="17"/>
        <v>1</v>
      </c>
      <c r="Y211" s="108">
        <v>44418</v>
      </c>
      <c r="Z211" s="108"/>
      <c r="AA211" s="46" t="s">
        <v>232</v>
      </c>
      <c r="AB211" s="108" t="s">
        <v>1883</v>
      </c>
      <c r="AC211" s="108" t="str">
        <f>VLOOKUP(C211,'Trang tính1'!$A$2:$N$319,9,0)</f>
        <v>Phước Thới, TP Cần Thơ</v>
      </c>
      <c r="AD211" s="627" t="s">
        <v>1179</v>
      </c>
      <c r="AE211" s="627"/>
      <c r="AF211" s="628"/>
      <c r="AG211" s="108" t="s">
        <v>156</v>
      </c>
      <c r="AH211" s="108"/>
      <c r="AI211" s="56" t="s">
        <v>1055</v>
      </c>
      <c r="AJ211" s="36">
        <f t="shared" ca="1" si="14"/>
        <v>38</v>
      </c>
    </row>
    <row r="212" spans="1:36" s="624" customFormat="1">
      <c r="A212" s="25">
        <f>IF(C212=0,"",SUBTOTAL(3,C$5:C212))</f>
        <v>208</v>
      </c>
      <c r="B212" s="86">
        <v>88</v>
      </c>
      <c r="C212" s="369" t="s">
        <v>1949</v>
      </c>
      <c r="D212" s="25" t="str">
        <f>VLOOKUP(C212,Sheet4!$A$1:$B$300,2,0)</f>
        <v>9208007856</v>
      </c>
      <c r="E212" s="370" t="s">
        <v>1630</v>
      </c>
      <c r="F212" s="63" t="str">
        <f>VLOOKUP(D212,'BHXH 4-2026'!$D$11:$F$327,3,0)</f>
        <v>DN4929208007856</v>
      </c>
      <c r="G212" s="774">
        <f>VLOOKUP(C212,'chuyển xếp 2024'!$C$5:$W$328,17,0)</f>
        <v>5061000</v>
      </c>
      <c r="H212" s="774">
        <f>VLOOKUP(C212,'chuyển xếp 2024'!$C$5:$W$328,19,0)</f>
        <v>0</v>
      </c>
      <c r="I212" s="774">
        <f t="shared" si="16"/>
        <v>5061000</v>
      </c>
      <c r="J212" s="46" t="s">
        <v>1872</v>
      </c>
      <c r="K212" s="63">
        <f t="shared" si="18"/>
        <v>1</v>
      </c>
      <c r="L212" s="56" t="s">
        <v>33</v>
      </c>
      <c r="M212" s="56" t="s">
        <v>34</v>
      </c>
      <c r="N212" s="46"/>
      <c r="O212" s="46" t="s">
        <v>671</v>
      </c>
      <c r="P212" s="234">
        <v>30736</v>
      </c>
      <c r="Q212" s="75">
        <v>45170</v>
      </c>
      <c r="R212" s="97" t="s">
        <v>36</v>
      </c>
      <c r="S212" s="56" t="s">
        <v>1998</v>
      </c>
      <c r="T212" s="626" t="str">
        <f t="shared" ca="1" si="15"/>
        <v xml:space="preserve">2 NĂM 11 THÁNG 18 NGÀY </v>
      </c>
      <c r="U212" s="74" t="s">
        <v>1922</v>
      </c>
      <c r="V212" s="80" t="s">
        <v>1922</v>
      </c>
      <c r="W212" s="80" t="str">
        <f>VLOOKUP(C212,'Trang tính1'!$A$2:$N$281,5,0)</f>
        <v>092084010519</v>
      </c>
      <c r="X212" s="80" t="b">
        <f t="shared" si="17"/>
        <v>1</v>
      </c>
      <c r="Y212" s="108">
        <v>44440</v>
      </c>
      <c r="Z212" s="108"/>
      <c r="AA212" s="46" t="s">
        <v>232</v>
      </c>
      <c r="AB212" s="108" t="s">
        <v>1923</v>
      </c>
      <c r="AC212" s="108" t="str">
        <f>VLOOKUP(C212,'Trang tính1'!$A$2:$N$319,9,0)</f>
        <v>13/1 KV Bình Yên, Phường Long Hòa, TP Cần Thơ</v>
      </c>
      <c r="AD212" s="627" t="s">
        <v>1924</v>
      </c>
      <c r="AE212" s="627"/>
      <c r="AF212" s="628"/>
      <c r="AG212" s="108" t="s">
        <v>156</v>
      </c>
      <c r="AH212" s="108"/>
      <c r="AI212" s="56" t="s">
        <v>1055</v>
      </c>
      <c r="AJ212" s="36">
        <f t="shared" ref="AJ212:AJ316" ca="1" si="19">DATEDIF(P212,TODAY(),"y")</f>
        <v>42</v>
      </c>
    </row>
    <row r="213" spans="1:36" s="624" customFormat="1">
      <c r="A213" s="25">
        <f>IF(C213=0,"",SUBTOTAL(3,C$5:C213))</f>
        <v>209</v>
      </c>
      <c r="B213" s="86">
        <v>89</v>
      </c>
      <c r="C213" s="369" t="s">
        <v>1960</v>
      </c>
      <c r="D213" s="25" t="str">
        <f>VLOOKUP(C213,Sheet4!$A$1:$B$300,2,0)</f>
        <v>9521066797</v>
      </c>
      <c r="E213" s="370" t="s">
        <v>1954</v>
      </c>
      <c r="F213" s="63" t="e">
        <f>VLOOKUP(D213,'BHXH 4-2026'!$D$11:$F$327,3,0)</f>
        <v>#N/A</v>
      </c>
      <c r="G213" s="774">
        <f>VLOOKUP(C213,'chuyển xếp 2024'!$C$5:$W$328,17,0)</f>
        <v>5061000</v>
      </c>
      <c r="H213" s="774">
        <f>VLOOKUP(C213,'chuyển xếp 2024'!$C$5:$W$328,19,0)</f>
        <v>0</v>
      </c>
      <c r="I213" s="774">
        <f t="shared" si="16"/>
        <v>5061000</v>
      </c>
      <c r="J213" s="46" t="s">
        <v>1872</v>
      </c>
      <c r="K213" s="63">
        <f t="shared" si="18"/>
        <v>1</v>
      </c>
      <c r="L213" s="56" t="s">
        <v>33</v>
      </c>
      <c r="M213" s="56" t="s">
        <v>34</v>
      </c>
      <c r="N213" s="46"/>
      <c r="O213" s="46" t="s">
        <v>671</v>
      </c>
      <c r="P213" s="234">
        <v>36778</v>
      </c>
      <c r="Q213" s="75">
        <v>45261</v>
      </c>
      <c r="R213" s="97" t="s">
        <v>36</v>
      </c>
      <c r="S213" s="56" t="s">
        <v>2003</v>
      </c>
      <c r="T213" s="626" t="str">
        <f t="shared" ca="1" si="15"/>
        <v xml:space="preserve">2 NĂM 8 THÁNG 18 NGÀY </v>
      </c>
      <c r="U213" s="74" t="s">
        <v>2005</v>
      </c>
      <c r="V213" s="487" t="s">
        <v>2005</v>
      </c>
      <c r="W213" s="94" t="str">
        <f>VLOOKUP(C213,'Trang tính1'!$A$2:$N$281,5,0)</f>
        <v>09520009561</v>
      </c>
      <c r="X213" s="80" t="b">
        <f t="shared" si="17"/>
        <v>0</v>
      </c>
      <c r="Y213" s="108">
        <v>44419</v>
      </c>
      <c r="Z213" s="108"/>
      <c r="AA213" s="46" t="s">
        <v>232</v>
      </c>
      <c r="AB213" s="108" t="s">
        <v>2007</v>
      </c>
      <c r="AC213" s="108" t="str">
        <f>VLOOKUP(C213,'Trang tính1'!$A$2:$N$319,9,0)</f>
        <v>Ấp Nội Ô, Hồng Dân, Cà Mau</v>
      </c>
      <c r="AD213" s="627" t="s">
        <v>2008</v>
      </c>
      <c r="AE213" s="627"/>
      <c r="AF213" s="628"/>
      <c r="AG213" s="108" t="s">
        <v>156</v>
      </c>
      <c r="AH213" s="108"/>
      <c r="AI213" s="56" t="s">
        <v>1055</v>
      </c>
      <c r="AJ213" s="36">
        <f t="shared" ca="1" si="19"/>
        <v>25</v>
      </c>
    </row>
    <row r="214" spans="1:36" s="624" customFormat="1">
      <c r="A214" s="25">
        <f>IF(C214=0,"",SUBTOTAL(3,C$5:C214))</f>
        <v>210</v>
      </c>
      <c r="B214" s="86">
        <v>90</v>
      </c>
      <c r="C214" s="369" t="s">
        <v>1961</v>
      </c>
      <c r="D214" s="25" t="str">
        <f>VLOOKUP(C214,Sheet4!$A$1:$B$300,2,0)</f>
        <v>9208016245</v>
      </c>
      <c r="E214" s="370" t="s">
        <v>1656</v>
      </c>
      <c r="F214" s="63" t="str">
        <f>VLOOKUP(D214,'BHXH 4-2026'!$D$11:$F$327,3,0)</f>
        <v>DN4929208016245</v>
      </c>
      <c r="G214" s="774">
        <f>VLOOKUP(C214,'chuyển xếp 2024'!$C$5:$W$328,17,0)</f>
        <v>5061000</v>
      </c>
      <c r="H214" s="774">
        <f>VLOOKUP(C214,'chuyển xếp 2024'!$C$5:$W$328,19,0)</f>
        <v>0</v>
      </c>
      <c r="I214" s="774">
        <f t="shared" si="16"/>
        <v>5061000</v>
      </c>
      <c r="J214" s="46" t="s">
        <v>1872</v>
      </c>
      <c r="K214" s="63">
        <f t="shared" si="18"/>
        <v>1</v>
      </c>
      <c r="L214" s="56" t="s">
        <v>33</v>
      </c>
      <c r="M214" s="56" t="s">
        <v>34</v>
      </c>
      <c r="N214" s="46"/>
      <c r="O214" s="46" t="s">
        <v>671</v>
      </c>
      <c r="P214" s="234">
        <v>28126</v>
      </c>
      <c r="Q214" s="75">
        <v>45261</v>
      </c>
      <c r="R214" s="97" t="s">
        <v>36</v>
      </c>
      <c r="S214" s="56" t="s">
        <v>2004</v>
      </c>
      <c r="T214" s="626" t="str">
        <f t="shared" ca="1" si="15"/>
        <v xml:space="preserve">2 NĂM 8 THÁNG 18 NGÀY </v>
      </c>
      <c r="U214" s="74" t="s">
        <v>2006</v>
      </c>
      <c r="V214" s="80" t="s">
        <v>2006</v>
      </c>
      <c r="W214" s="80" t="str">
        <f>VLOOKUP(C214,'Trang tính1'!$A$2:$N$281,5,0)</f>
        <v>092077002784</v>
      </c>
      <c r="X214" s="80" t="b">
        <f t="shared" si="17"/>
        <v>0</v>
      </c>
      <c r="Y214" s="108">
        <v>44326</v>
      </c>
      <c r="Z214" s="108"/>
      <c r="AA214" s="46" t="s">
        <v>232</v>
      </c>
      <c r="AB214" s="108" t="s">
        <v>2009</v>
      </c>
      <c r="AC214" s="108" t="str">
        <f>VLOOKUP(C214,'Trang tính1'!$A$2:$N$319,9,0)</f>
        <v>KV Thới Hưng, Thới An Đông, Cần Thơ</v>
      </c>
      <c r="AD214" s="627" t="s">
        <v>2010</v>
      </c>
      <c r="AE214" s="627"/>
      <c r="AF214" s="628"/>
      <c r="AG214" s="108" t="s">
        <v>156</v>
      </c>
      <c r="AH214" s="108"/>
      <c r="AI214" s="56" t="s">
        <v>1055</v>
      </c>
      <c r="AJ214" s="36">
        <f t="shared" ca="1" si="19"/>
        <v>49</v>
      </c>
    </row>
    <row r="215" spans="1:36" s="624" customFormat="1">
      <c r="A215" s="25">
        <f>IF(C215=0,"",SUBTOTAL(3,C$5:C215))</f>
        <v>211</v>
      </c>
      <c r="B215" s="86">
        <v>91</v>
      </c>
      <c r="C215" s="369" t="s">
        <v>2301</v>
      </c>
      <c r="D215" s="25" t="str">
        <f>VLOOKUP(C215,Sheet4!$A$1:$B$300,2,0)</f>
        <v>9212000757</v>
      </c>
      <c r="E215" s="370" t="s">
        <v>2295</v>
      </c>
      <c r="F215" s="63" t="str">
        <f>VLOOKUP(D215,'BHXH 4-2026'!$D$11:$F$327,3,0)</f>
        <v>DN4929212000757</v>
      </c>
      <c r="G215" s="774">
        <f>VLOOKUP(C215,'chuyển xếp 2024'!$C$5:$W$328,17,0)</f>
        <v>4730000</v>
      </c>
      <c r="H215" s="774">
        <f>VLOOKUP(C215,'chuyển xếp 2024'!$C$5:$W$328,19,0)</f>
        <v>0</v>
      </c>
      <c r="I215" s="774">
        <f t="shared" si="16"/>
        <v>4730000</v>
      </c>
      <c r="J215" s="46" t="s">
        <v>1872</v>
      </c>
      <c r="K215" s="63">
        <f t="shared" si="18"/>
        <v>1</v>
      </c>
      <c r="L215" s="56" t="s">
        <v>33</v>
      </c>
      <c r="M215" s="56" t="s">
        <v>34</v>
      </c>
      <c r="N215" s="46"/>
      <c r="O215" s="46" t="s">
        <v>671</v>
      </c>
      <c r="P215" s="234">
        <v>29484</v>
      </c>
      <c r="Q215" s="75">
        <v>45364</v>
      </c>
      <c r="R215" s="97" t="s">
        <v>36</v>
      </c>
      <c r="S215" s="56" t="s">
        <v>2300</v>
      </c>
      <c r="T215" s="626" t="str">
        <f t="shared" ca="1" si="15"/>
        <v xml:space="preserve">2 NĂM 5 THÁNG 6 NGÀY </v>
      </c>
      <c r="U215" s="523" t="s">
        <v>2296</v>
      </c>
      <c r="V215" s="80" t="s">
        <v>2296</v>
      </c>
      <c r="W215" s="80" t="str">
        <f>VLOOKUP(C215,'Trang tính1'!$A$2:$N$281,5,0)</f>
        <v>092080005739</v>
      </c>
      <c r="X215" s="80" t="b">
        <f t="shared" si="17"/>
        <v>1</v>
      </c>
      <c r="Y215" s="108">
        <v>44417</v>
      </c>
      <c r="Z215" s="108"/>
      <c r="AA215" s="46" t="s">
        <v>232</v>
      </c>
      <c r="AB215" s="108" t="s">
        <v>2297</v>
      </c>
      <c r="AC215" s="108" t="str">
        <f>VLOOKUP(C215,'Trang tính1'!$A$2:$N$319,9,0)</f>
        <v>Trường Thành, TP Cần Thơ</v>
      </c>
      <c r="AD215" s="108" t="s">
        <v>2298</v>
      </c>
      <c r="AE215" s="627"/>
      <c r="AF215" s="628"/>
      <c r="AG215" s="108" t="s">
        <v>156</v>
      </c>
      <c r="AH215" s="108"/>
      <c r="AI215" s="56" t="s">
        <v>1055</v>
      </c>
      <c r="AJ215" s="36">
        <f t="shared" ca="1" si="19"/>
        <v>45</v>
      </c>
    </row>
    <row r="216" spans="1:36" s="624" customFormat="1">
      <c r="A216" s="25">
        <f>IF(C216=0,"",SUBTOTAL(3,C$5:C216))</f>
        <v>212</v>
      </c>
      <c r="B216" s="86">
        <v>92</v>
      </c>
      <c r="C216" s="369" t="s">
        <v>2315</v>
      </c>
      <c r="D216" s="25" t="str">
        <f>VLOOKUP(C216,Sheet4!$A$1:$B$300,2,0)</f>
        <v>8622094713</v>
      </c>
      <c r="E216" s="370" t="s">
        <v>2303</v>
      </c>
      <c r="F216" s="63" t="str">
        <f>VLOOKUP(D216,'BHXH 4-2026'!$D$11:$F$327,3,0)</f>
        <v>DN4928622094713</v>
      </c>
      <c r="G216" s="774">
        <f>VLOOKUP(C216,'chuyển xếp 2024'!$C$5:$W$328,17,0)</f>
        <v>4730000</v>
      </c>
      <c r="H216" s="774">
        <f>VLOOKUP(C216,'chuyển xếp 2024'!$C$5:$W$328,19,0)</f>
        <v>0</v>
      </c>
      <c r="I216" s="774">
        <f t="shared" si="16"/>
        <v>4730000</v>
      </c>
      <c r="J216" s="46" t="s">
        <v>1872</v>
      </c>
      <c r="K216" s="63">
        <f t="shared" si="18"/>
        <v>1</v>
      </c>
      <c r="L216" s="56" t="s">
        <v>33</v>
      </c>
      <c r="M216" s="56" t="s">
        <v>34</v>
      </c>
      <c r="N216" s="46"/>
      <c r="O216" s="46" t="s">
        <v>671</v>
      </c>
      <c r="P216" s="234">
        <v>27030</v>
      </c>
      <c r="Q216" s="75">
        <v>45364</v>
      </c>
      <c r="R216" s="97" t="s">
        <v>36</v>
      </c>
      <c r="S216" s="56" t="s">
        <v>2304</v>
      </c>
      <c r="T216" s="626" t="str">
        <f ca="1">DATEDIF(Q216,TODAY(),"Y") &amp; " NĂM " &amp;DATEDIF(Q216,TODAY(),"YM") &amp; " THÁNG " &amp; DATEDIF(Q216,TODAY(), "MD") &amp; " NGÀY "</f>
        <v xml:space="preserve">2 NĂM 5 THÁNG 6 NGÀY </v>
      </c>
      <c r="U216" s="523" t="s">
        <v>2311</v>
      </c>
      <c r="V216" s="80" t="s">
        <v>2311</v>
      </c>
      <c r="W216" s="80" t="str">
        <f>VLOOKUP(C216,'Trang tính1'!$A$2:$N$281,5,0)</f>
        <v>086074007794</v>
      </c>
      <c r="X216" s="80" t="b">
        <f t="shared" si="17"/>
        <v>1</v>
      </c>
      <c r="Y216" s="108">
        <v>44550</v>
      </c>
      <c r="Z216" s="108"/>
      <c r="AA216" s="46" t="s">
        <v>232</v>
      </c>
      <c r="AB216" s="108" t="s">
        <v>2312</v>
      </c>
      <c r="AC216" s="108" t="str">
        <f>VLOOKUP(C216,'Trang tính1'!$A$2:$N$319,9,0)</f>
        <v>Ấp Tân Thạnh, Tân Lược, Vĩnh Long</v>
      </c>
      <c r="AD216" s="108" t="s">
        <v>2313</v>
      </c>
      <c r="AE216" s="627"/>
      <c r="AF216" s="628"/>
      <c r="AG216" s="108" t="s">
        <v>156</v>
      </c>
      <c r="AH216" s="108"/>
      <c r="AI216" s="56" t="s">
        <v>1055</v>
      </c>
      <c r="AJ216" s="36">
        <f t="shared" ca="1" si="19"/>
        <v>52</v>
      </c>
    </row>
    <row r="217" spans="1:36" s="624" customFormat="1">
      <c r="A217" s="25">
        <f>IF(C217=0,"",SUBTOTAL(3,C$5:C217))</f>
        <v>213</v>
      </c>
      <c r="B217" s="86">
        <v>93</v>
      </c>
      <c r="C217" s="369" t="s">
        <v>2317</v>
      </c>
      <c r="D217" s="25" t="str">
        <f>VLOOKUP(C217,Sheet4!$A$1:$B$300,2,0)</f>
        <v>9122411160</v>
      </c>
      <c r="E217" s="370" t="s">
        <v>2328</v>
      </c>
      <c r="F217" s="63" t="str">
        <f>VLOOKUP(D217,'BHXH 4-2026'!$D$11:$F$327,3,0)</f>
        <v>DN4929122411160</v>
      </c>
      <c r="G217" s="774">
        <f>VLOOKUP(C217,'chuyển xếp 2024'!$C$5:$W$328,17,0)</f>
        <v>4730000</v>
      </c>
      <c r="H217" s="774">
        <f>VLOOKUP(C217,'chuyển xếp 2024'!$C$5:$W$328,19,0)</f>
        <v>0</v>
      </c>
      <c r="I217" s="774">
        <f t="shared" si="16"/>
        <v>4730000</v>
      </c>
      <c r="J217" s="46" t="s">
        <v>1872</v>
      </c>
      <c r="K217" s="63">
        <f t="shared" si="18"/>
        <v>1</v>
      </c>
      <c r="L217" s="56" t="s">
        <v>33</v>
      </c>
      <c r="M217" s="56" t="s">
        <v>34</v>
      </c>
      <c r="N217" s="46"/>
      <c r="O217" s="46" t="s">
        <v>671</v>
      </c>
      <c r="P217" s="234">
        <v>32973</v>
      </c>
      <c r="Q217" s="75">
        <v>45364</v>
      </c>
      <c r="R217" s="97" t="s">
        <v>36</v>
      </c>
      <c r="S217" s="56" t="s">
        <v>2305</v>
      </c>
      <c r="T217" s="626" t="str">
        <f t="shared" ref="T217:T295" ca="1" si="20">DATEDIF(Q217,TODAY(),"Y") &amp; " NĂM " &amp;DATEDIF(Q217,TODAY(),"YM") &amp; " THÁNG " &amp; DATEDIF(Q217,TODAY(), "MD") &amp; " NGÀY "</f>
        <v xml:space="preserve">2 NĂM 5 THÁNG 6 NGÀY </v>
      </c>
      <c r="U217" s="523" t="s">
        <v>2329</v>
      </c>
      <c r="V217" s="80" t="s">
        <v>2329</v>
      </c>
      <c r="W217" s="80" t="str">
        <f>VLOOKUP(C217,'Trang tính1'!$A$2:$N$281,5,0)</f>
        <v>091090011078</v>
      </c>
      <c r="X217" s="80" t="b">
        <f t="shared" si="17"/>
        <v>1</v>
      </c>
      <c r="Y217" s="108">
        <v>44844</v>
      </c>
      <c r="Z217" s="108"/>
      <c r="AA217" s="46" t="s">
        <v>232</v>
      </c>
      <c r="AB217" s="108" t="s">
        <v>2330</v>
      </c>
      <c r="AC217" s="108" t="str">
        <f>VLOOKUP(C217,'Trang tính1'!$A$2:$N$319,9,0)</f>
        <v>Giồng Riềng, An Giang</v>
      </c>
      <c r="AD217" s="108" t="s">
        <v>2331</v>
      </c>
      <c r="AE217" s="627"/>
      <c r="AF217" s="628"/>
      <c r="AG217" s="108" t="s">
        <v>156</v>
      </c>
      <c r="AH217" s="108"/>
      <c r="AI217" s="56" t="s">
        <v>1055</v>
      </c>
      <c r="AJ217" s="36">
        <f t="shared" ca="1" si="19"/>
        <v>36</v>
      </c>
    </row>
    <row r="218" spans="1:36" s="624" customFormat="1">
      <c r="A218" s="25">
        <f>IF(C218=0,"",SUBTOTAL(3,C$5:C218))</f>
        <v>214</v>
      </c>
      <c r="B218" s="86">
        <v>94</v>
      </c>
      <c r="C218" s="369" t="s">
        <v>2318</v>
      </c>
      <c r="D218" s="25" t="str">
        <f>VLOOKUP(C218,Sheet4!$A$1:$B$300,2,0)</f>
        <v>8416005030</v>
      </c>
      <c r="E218" s="370" t="s">
        <v>2333</v>
      </c>
      <c r="F218" s="63" t="str">
        <f>VLOOKUP(D218,'BHXH 4-2026'!$D$11:$F$327,3,0)</f>
        <v>DN4928416005030</v>
      </c>
      <c r="G218" s="774">
        <f>VLOOKUP(C218,'chuyển xếp 2024'!$C$5:$W$328,17,0)</f>
        <v>4730000</v>
      </c>
      <c r="H218" s="774">
        <f>VLOOKUP(C218,'chuyển xếp 2024'!$C$5:$W$328,19,0)</f>
        <v>0</v>
      </c>
      <c r="I218" s="774">
        <f t="shared" si="16"/>
        <v>4730000</v>
      </c>
      <c r="J218" s="63" t="s">
        <v>63</v>
      </c>
      <c r="K218" s="63">
        <f t="shared" si="18"/>
        <v>0</v>
      </c>
      <c r="L218" s="56" t="s">
        <v>33</v>
      </c>
      <c r="M218" s="56" t="s">
        <v>34</v>
      </c>
      <c r="N218" s="46"/>
      <c r="O218" s="46" t="s">
        <v>671</v>
      </c>
      <c r="P218" s="234">
        <v>31048</v>
      </c>
      <c r="Q218" s="75">
        <v>45364</v>
      </c>
      <c r="R218" s="97" t="s">
        <v>36</v>
      </c>
      <c r="S218" s="56" t="s">
        <v>2306</v>
      </c>
      <c r="T218" s="626" t="str">
        <f t="shared" ca="1" si="20"/>
        <v xml:space="preserve">2 NĂM 5 THÁNG 6 NGÀY </v>
      </c>
      <c r="U218" s="523" t="s">
        <v>2334</v>
      </c>
      <c r="V218" s="80" t="s">
        <v>2334</v>
      </c>
      <c r="W218" s="80" t="str">
        <f>VLOOKUP(C218,'Trang tính1'!$A$2:$N$281,5,0)</f>
        <v>084185007263</v>
      </c>
      <c r="X218" s="80" t="b">
        <f t="shared" si="17"/>
        <v>1</v>
      </c>
      <c r="Y218" s="108">
        <v>44417</v>
      </c>
      <c r="Z218" s="108"/>
      <c r="AA218" s="46" t="s">
        <v>232</v>
      </c>
      <c r="AB218" s="108" t="s">
        <v>2335</v>
      </c>
      <c r="AC218" s="108" t="str">
        <f>VLOOKUP(C218,'Trang tính1'!$A$2:$N$319,9,0)</f>
        <v>Lưu Nghiệp Anh, Vĩnh Long</v>
      </c>
      <c r="AD218" s="108" t="s">
        <v>2336</v>
      </c>
      <c r="AE218" s="627"/>
      <c r="AF218" s="628"/>
      <c r="AG218" s="108" t="s">
        <v>156</v>
      </c>
      <c r="AH218" s="108"/>
      <c r="AI218" s="56" t="s">
        <v>1055</v>
      </c>
      <c r="AJ218" s="36">
        <f t="shared" ca="1" si="19"/>
        <v>41</v>
      </c>
    </row>
    <row r="219" spans="1:36" s="624" customFormat="1">
      <c r="A219" s="25">
        <f>IF(C219=0,"",SUBTOTAL(3,C$5:C219))</f>
        <v>215</v>
      </c>
      <c r="B219" s="86">
        <v>95</v>
      </c>
      <c r="C219" s="369" t="s">
        <v>2320</v>
      </c>
      <c r="D219" s="25" t="str">
        <f>VLOOKUP(C219,Sheet4!$A$1:$B$300,2,0)</f>
        <v>8622118525</v>
      </c>
      <c r="E219" s="370" t="s">
        <v>2340</v>
      </c>
      <c r="F219" s="63" t="str">
        <f>VLOOKUP(D219,'BHXH 4-2026'!$D$11:$F$327,3,0)</f>
        <v>DN4928622118525</v>
      </c>
      <c r="G219" s="774">
        <f>VLOOKUP(C219,'chuyển xếp 2024'!$C$5:$W$328,17,0)</f>
        <v>4730000</v>
      </c>
      <c r="H219" s="774">
        <f>VLOOKUP(C219,'chuyển xếp 2024'!$C$5:$W$328,19,0)</f>
        <v>0</v>
      </c>
      <c r="I219" s="774">
        <f t="shared" si="16"/>
        <v>4730000</v>
      </c>
      <c r="J219" s="46" t="s">
        <v>1872</v>
      </c>
      <c r="K219" s="63">
        <f t="shared" si="18"/>
        <v>1</v>
      </c>
      <c r="L219" s="56" t="s">
        <v>33</v>
      </c>
      <c r="M219" s="56" t="s">
        <v>34</v>
      </c>
      <c r="N219" s="46"/>
      <c r="O219" s="46" t="s">
        <v>671</v>
      </c>
      <c r="P219" s="234">
        <v>29168</v>
      </c>
      <c r="Q219" s="75">
        <v>45364</v>
      </c>
      <c r="R219" s="97" t="s">
        <v>36</v>
      </c>
      <c r="S219" s="56" t="s">
        <v>2308</v>
      </c>
      <c r="T219" s="626" t="str">
        <f t="shared" ca="1" si="20"/>
        <v xml:space="preserve">2 NĂM 5 THÁNG 6 NGÀY </v>
      </c>
      <c r="U219" s="523" t="s">
        <v>2341</v>
      </c>
      <c r="V219" s="80" t="s">
        <v>2341</v>
      </c>
      <c r="W219" s="80" t="str">
        <f>VLOOKUP(C219,'Trang tính1'!$A$2:$N$281,5,0)</f>
        <v>086079004438</v>
      </c>
      <c r="X219" s="80" t="b">
        <f t="shared" si="17"/>
        <v>1</v>
      </c>
      <c r="Y219" s="108">
        <v>44745</v>
      </c>
      <c r="Z219" s="108"/>
      <c r="AA219" s="46" t="s">
        <v>232</v>
      </c>
      <c r="AB219" s="108" t="s">
        <v>1896</v>
      </c>
      <c r="AC219" s="108" t="str">
        <f>VLOOKUP(C219,'Trang tính1'!$A$2:$N$319,9,0)</f>
        <v>Tân Quới, Vĩnh Long</v>
      </c>
      <c r="AD219" s="108" t="s">
        <v>2342</v>
      </c>
      <c r="AE219" s="627"/>
      <c r="AF219" s="628"/>
      <c r="AG219" s="108" t="s">
        <v>156</v>
      </c>
      <c r="AH219" s="108"/>
      <c r="AI219" s="56" t="s">
        <v>1055</v>
      </c>
      <c r="AJ219" s="36">
        <f t="shared" ca="1" si="19"/>
        <v>46</v>
      </c>
    </row>
    <row r="220" spans="1:36" s="624" customFormat="1">
      <c r="A220" s="25">
        <f>IF(C220=0,"",SUBTOTAL(3,C$5:C220))</f>
        <v>216</v>
      </c>
      <c r="B220" s="86">
        <v>96</v>
      </c>
      <c r="C220" s="369" t="s">
        <v>2322</v>
      </c>
      <c r="D220" s="25" t="str">
        <f>VLOOKUP(C220,Sheet4!$A$1:$B$300,2,0)</f>
        <v>7416171783</v>
      </c>
      <c r="E220" s="370" t="s">
        <v>2345</v>
      </c>
      <c r="F220" s="63" t="str">
        <f>VLOOKUP(D220,'BHXH 4-2026'!$D$11:$F$327,3,0)</f>
        <v>DN4927416171783</v>
      </c>
      <c r="G220" s="774">
        <f>VLOOKUP(C220,'chuyển xếp 2024'!$C$5:$W$328,17,0)</f>
        <v>4730000</v>
      </c>
      <c r="H220" s="774">
        <f>VLOOKUP(C220,'chuyển xếp 2024'!$C$5:$W$328,19,0)</f>
        <v>0</v>
      </c>
      <c r="I220" s="774">
        <f t="shared" si="16"/>
        <v>4730000</v>
      </c>
      <c r="J220" s="46" t="s">
        <v>1872</v>
      </c>
      <c r="K220" s="63">
        <f t="shared" si="18"/>
        <v>1</v>
      </c>
      <c r="L220" s="56" t="s">
        <v>33</v>
      </c>
      <c r="M220" s="56" t="s">
        <v>34</v>
      </c>
      <c r="N220" s="46"/>
      <c r="O220" s="46" t="s">
        <v>671</v>
      </c>
      <c r="P220" s="234">
        <v>31413</v>
      </c>
      <c r="Q220" s="75">
        <v>45364</v>
      </c>
      <c r="R220" s="97" t="s">
        <v>36</v>
      </c>
      <c r="S220" s="56" t="s">
        <v>2309</v>
      </c>
      <c r="T220" s="626" t="str">
        <f t="shared" ca="1" si="20"/>
        <v xml:space="preserve">2 NĂM 5 THÁNG 6 NGÀY </v>
      </c>
      <c r="U220" s="523" t="s">
        <v>2346</v>
      </c>
      <c r="V220" s="80" t="s">
        <v>2346</v>
      </c>
      <c r="W220" s="80" t="str">
        <f>VLOOKUP(C220,'Trang tính1'!$A$2:$N$281,5,0)</f>
        <v>092086014011</v>
      </c>
      <c r="X220" s="80" t="b">
        <f t="shared" si="17"/>
        <v>1</v>
      </c>
      <c r="Y220" s="108">
        <v>44434</v>
      </c>
      <c r="Z220" s="108"/>
      <c r="AA220" s="46" t="s">
        <v>232</v>
      </c>
      <c r="AB220" s="108" t="s">
        <v>2347</v>
      </c>
      <c r="AC220" s="108" t="str">
        <f>VLOOKUP(C220,'Trang tính1'!$A$2:$N$319,9,0)</f>
        <v>Đông Giang, Đông Thuận, Cần Thơ</v>
      </c>
      <c r="AD220" s="108" t="s">
        <v>2348</v>
      </c>
      <c r="AE220" s="627"/>
      <c r="AF220" s="628"/>
      <c r="AG220" s="108" t="s">
        <v>156</v>
      </c>
      <c r="AH220" s="108"/>
      <c r="AI220" s="56" t="s">
        <v>1055</v>
      </c>
      <c r="AJ220" s="36">
        <f t="shared" ca="1" si="19"/>
        <v>40</v>
      </c>
    </row>
    <row r="221" spans="1:36" s="624" customFormat="1">
      <c r="A221" s="25">
        <f>IF(C221=0,"",SUBTOTAL(3,C$5:C221))</f>
        <v>217</v>
      </c>
      <c r="B221" s="86">
        <v>97</v>
      </c>
      <c r="C221" s="369" t="s">
        <v>2323</v>
      </c>
      <c r="D221" s="25" t="str">
        <f>VLOOKUP(C221,Sheet4!$A$1:$B$300,2,0)</f>
        <v>8416005025</v>
      </c>
      <c r="E221" s="370" t="s">
        <v>2349</v>
      </c>
      <c r="F221" s="63" t="str">
        <f>VLOOKUP(D221,'BHXH 4-2026'!$D$11:$F$327,3,0)</f>
        <v>DN4928416005025</v>
      </c>
      <c r="G221" s="774">
        <f>VLOOKUP(C221,'chuyển xếp 2024'!$C$5:$W$328,17,0)</f>
        <v>4730000</v>
      </c>
      <c r="H221" s="774">
        <f>VLOOKUP(C221,'chuyển xếp 2024'!$C$5:$W$328,19,0)</f>
        <v>0</v>
      </c>
      <c r="I221" s="774">
        <f t="shared" si="16"/>
        <v>4730000</v>
      </c>
      <c r="J221" s="46" t="s">
        <v>1872</v>
      </c>
      <c r="K221" s="63">
        <f t="shared" si="18"/>
        <v>1</v>
      </c>
      <c r="L221" s="56" t="s">
        <v>33</v>
      </c>
      <c r="M221" s="56" t="s">
        <v>34</v>
      </c>
      <c r="N221" s="46"/>
      <c r="O221" s="46" t="s">
        <v>671</v>
      </c>
      <c r="P221" s="234">
        <v>29221</v>
      </c>
      <c r="Q221" s="75">
        <v>45364</v>
      </c>
      <c r="R221" s="97" t="s">
        <v>36</v>
      </c>
      <c r="S221" s="56" t="s">
        <v>2310</v>
      </c>
      <c r="T221" s="626" t="str">
        <f t="shared" ca="1" si="20"/>
        <v xml:space="preserve">2 NĂM 5 THÁNG 6 NGÀY </v>
      </c>
      <c r="U221" s="523" t="s">
        <v>2350</v>
      </c>
      <c r="V221" s="80" t="s">
        <v>2350</v>
      </c>
      <c r="W221" s="80" t="str">
        <f>VLOOKUP(C221,'Trang tính1'!$A$2:$N$281,5,0)</f>
        <v>084080008086</v>
      </c>
      <c r="X221" s="80" t="b">
        <f t="shared" si="17"/>
        <v>1</v>
      </c>
      <c r="Y221" s="108">
        <v>44417</v>
      </c>
      <c r="Z221" s="108"/>
      <c r="AA221" s="46" t="s">
        <v>232</v>
      </c>
      <c r="AB221" s="108" t="s">
        <v>2335</v>
      </c>
      <c r="AC221" s="108" t="str">
        <f>VLOOKUP(C221,'Trang tính1'!$A$2:$N$319,9,0)</f>
        <v>Lưu Nghiệp Anh, Vĩnh Long</v>
      </c>
      <c r="AD221" s="108" t="s">
        <v>2336</v>
      </c>
      <c r="AE221" s="627"/>
      <c r="AF221" s="628"/>
      <c r="AG221" s="108" t="s">
        <v>156</v>
      </c>
      <c r="AH221" s="108"/>
      <c r="AI221" s="56" t="s">
        <v>1055</v>
      </c>
      <c r="AJ221" s="36">
        <f t="shared" ca="1" si="19"/>
        <v>46</v>
      </c>
    </row>
    <row r="222" spans="1:36" s="624" customFormat="1">
      <c r="A222" s="25">
        <f>IF(C222=0,"",SUBTOTAL(3,C$5:C222))</f>
        <v>218</v>
      </c>
      <c r="B222" s="86">
        <v>98</v>
      </c>
      <c r="C222" s="369" t="s">
        <v>2324</v>
      </c>
      <c r="D222" s="25" t="str">
        <f>VLOOKUP(C222,Sheet4!$A$1:$B$300,2,0)</f>
        <v>9216001110</v>
      </c>
      <c r="E222" s="370" t="s">
        <v>2352</v>
      </c>
      <c r="F222" s="63" t="str">
        <f>VLOOKUP(D222,'BHXH 4-2026'!$D$11:$F$327,3,0)</f>
        <v>DN4929216001110</v>
      </c>
      <c r="G222" s="774">
        <f>VLOOKUP(C222,'chuyển xếp 2024'!$C$5:$W$328,17,0)</f>
        <v>4730000</v>
      </c>
      <c r="H222" s="774">
        <f>VLOOKUP(C222,'chuyển xếp 2024'!$C$5:$W$328,19,0)</f>
        <v>0</v>
      </c>
      <c r="I222" s="774">
        <f t="shared" si="16"/>
        <v>4730000</v>
      </c>
      <c r="J222" s="63" t="s">
        <v>63</v>
      </c>
      <c r="K222" s="63">
        <f t="shared" si="18"/>
        <v>0</v>
      </c>
      <c r="L222" s="56" t="s">
        <v>33</v>
      </c>
      <c r="M222" s="56" t="s">
        <v>34</v>
      </c>
      <c r="N222" s="46"/>
      <c r="O222" s="46" t="s">
        <v>671</v>
      </c>
      <c r="P222" s="234">
        <v>34316</v>
      </c>
      <c r="Q222" s="75">
        <v>45364</v>
      </c>
      <c r="R222" s="97" t="s">
        <v>36</v>
      </c>
      <c r="S222" s="56" t="s">
        <v>2353</v>
      </c>
      <c r="T222" s="626" t="str">
        <f t="shared" ca="1" si="20"/>
        <v xml:space="preserve">2 NĂM 5 THÁNG 6 NGÀY </v>
      </c>
      <c r="U222" s="523" t="s">
        <v>2371</v>
      </c>
      <c r="V222" s="80" t="s">
        <v>2371</v>
      </c>
      <c r="W222" s="80" t="str">
        <f>VLOOKUP(C222,'Trang tính1'!$A$2:$N$281,5,0)</f>
        <v>092193002689</v>
      </c>
      <c r="X222" s="80" t="b">
        <f t="shared" si="17"/>
        <v>1</v>
      </c>
      <c r="Y222" s="108">
        <v>44421</v>
      </c>
      <c r="Z222" s="108"/>
      <c r="AA222" s="46" t="s">
        <v>232</v>
      </c>
      <c r="AB222" s="108" t="s">
        <v>2372</v>
      </c>
      <c r="AC222" s="108" t="str">
        <f>VLOOKUP(C222,'Trang tính1'!$A$2:$N$319,9,0)</f>
        <v>Thới Long, TP Cần Thơ</v>
      </c>
      <c r="AD222" s="108" t="s">
        <v>2373</v>
      </c>
      <c r="AE222" s="627"/>
      <c r="AF222" s="628"/>
      <c r="AG222" s="108" t="s">
        <v>156</v>
      </c>
      <c r="AH222" s="108"/>
      <c r="AI222" s="56" t="s">
        <v>1055</v>
      </c>
      <c r="AJ222" s="36">
        <f t="shared" ca="1" si="19"/>
        <v>32</v>
      </c>
    </row>
    <row r="223" spans="1:36" s="624" customFormat="1">
      <c r="A223" s="25">
        <f>IF(C223=0,"",SUBTOTAL(3,C$5:C223))</f>
        <v>219</v>
      </c>
      <c r="B223" s="86">
        <v>99</v>
      </c>
      <c r="C223" s="369" t="s">
        <v>2325</v>
      </c>
      <c r="D223" s="25" t="str">
        <f>VLOOKUP(C223,Sheet4!$A$1:$B$300,2,0)</f>
        <v>9222222788</v>
      </c>
      <c r="E223" s="370" t="s">
        <v>2374</v>
      </c>
      <c r="F223" s="63" t="str">
        <f>VLOOKUP(D223,'BHXH 4-2026'!$D$11:$F$327,3,0)</f>
        <v>DN4929222222788</v>
      </c>
      <c r="G223" s="774">
        <f>VLOOKUP(C223,'chuyển xếp 2024'!$C$5:$W$328,17,0)</f>
        <v>4730000</v>
      </c>
      <c r="H223" s="774">
        <f>VLOOKUP(C223,'chuyển xếp 2024'!$C$5:$W$328,19,0)</f>
        <v>0</v>
      </c>
      <c r="I223" s="774">
        <f t="shared" si="16"/>
        <v>4730000</v>
      </c>
      <c r="J223" s="46" t="s">
        <v>1872</v>
      </c>
      <c r="K223" s="63">
        <f t="shared" si="18"/>
        <v>1</v>
      </c>
      <c r="L223" s="56" t="s">
        <v>33</v>
      </c>
      <c r="M223" s="56" t="s">
        <v>34</v>
      </c>
      <c r="N223" s="46"/>
      <c r="O223" s="46" t="s">
        <v>671</v>
      </c>
      <c r="P223" s="234">
        <v>35997</v>
      </c>
      <c r="Q223" s="75">
        <v>45364</v>
      </c>
      <c r="R223" s="97" t="s">
        <v>36</v>
      </c>
      <c r="S223" s="56" t="s">
        <v>2354</v>
      </c>
      <c r="T223" s="626" t="str">
        <f t="shared" ca="1" si="20"/>
        <v xml:space="preserve">2 NĂM 5 THÁNG 6 NGÀY </v>
      </c>
      <c r="U223" s="523" t="s">
        <v>2375</v>
      </c>
      <c r="V223" s="80" t="s">
        <v>2375</v>
      </c>
      <c r="W223" s="80" t="str">
        <f>VLOOKUP(C223,'Trang tính1'!$A$2:$N$281,5,0)</f>
        <v>092098003245</v>
      </c>
      <c r="X223" s="80" t="b">
        <f t="shared" si="17"/>
        <v>1</v>
      </c>
      <c r="Y223" s="108">
        <v>44879</v>
      </c>
      <c r="Z223" s="108"/>
      <c r="AA223" s="46" t="s">
        <v>232</v>
      </c>
      <c r="AB223" s="108" t="s">
        <v>2376</v>
      </c>
      <c r="AC223" s="108" t="str">
        <f>VLOOKUP(C223,'Trang tính1'!$A$2:$N$319,9,0)</f>
        <v>Ô Môn, TP Cần Thơ</v>
      </c>
      <c r="AD223" s="108" t="s">
        <v>2377</v>
      </c>
      <c r="AE223" s="627"/>
      <c r="AF223" s="628"/>
      <c r="AG223" s="108" t="s">
        <v>156</v>
      </c>
      <c r="AH223" s="108"/>
      <c r="AI223" s="56" t="s">
        <v>1055</v>
      </c>
      <c r="AJ223" s="36">
        <f t="shared" ca="1" si="19"/>
        <v>28</v>
      </c>
    </row>
    <row r="224" spans="1:36" s="624" customFormat="1">
      <c r="A224" s="25">
        <f>IF(C224=0,"",SUBTOTAL(3,C$5:C224))</f>
        <v>220</v>
      </c>
      <c r="B224" s="86">
        <v>100</v>
      </c>
      <c r="C224" s="369" t="s">
        <v>2381</v>
      </c>
      <c r="D224" s="25" t="str">
        <f>VLOOKUP(C224,Sheet4!$A$1:$B$300,2,0)</f>
        <v>7525438224</v>
      </c>
      <c r="E224" s="370" t="s">
        <v>1363</v>
      </c>
      <c r="F224" s="63" t="str">
        <f>VLOOKUP(D224,'BHXH 4-2026'!$D$11:$F$327,3,0)</f>
        <v>DN4927525438224</v>
      </c>
      <c r="G224" s="774">
        <f>VLOOKUP(C224,'chuyển xếp 2024'!$C$5:$W$328,17,0)</f>
        <v>4730000</v>
      </c>
      <c r="H224" s="774">
        <f>VLOOKUP(C224,'chuyển xếp 2024'!$C$5:$W$328,19,0)</f>
        <v>0</v>
      </c>
      <c r="I224" s="774">
        <f t="shared" si="16"/>
        <v>4730000</v>
      </c>
      <c r="J224" s="46" t="s">
        <v>1872</v>
      </c>
      <c r="K224" s="63">
        <f t="shared" si="18"/>
        <v>1</v>
      </c>
      <c r="L224" s="56" t="s">
        <v>33</v>
      </c>
      <c r="M224" s="56" t="s">
        <v>34</v>
      </c>
      <c r="N224" s="46"/>
      <c r="O224" s="46" t="s">
        <v>671</v>
      </c>
      <c r="P224" s="234">
        <v>30244</v>
      </c>
      <c r="Q224" s="75">
        <v>45364</v>
      </c>
      <c r="R224" s="97" t="s">
        <v>36</v>
      </c>
      <c r="S224" s="56" t="s">
        <v>2356</v>
      </c>
      <c r="T224" s="626" t="str">
        <f t="shared" ca="1" si="20"/>
        <v xml:space="preserve">2 NĂM 5 THÁNG 6 NGÀY </v>
      </c>
      <c r="U224" s="523" t="s">
        <v>2399</v>
      </c>
      <c r="V224" s="80" t="s">
        <v>2399</v>
      </c>
      <c r="W224" s="80" t="str">
        <f>VLOOKUP(C224,'Trang tính1'!$A$2:$N$281,5,0)</f>
        <v>087082011538</v>
      </c>
      <c r="X224" s="80" t="b">
        <f t="shared" si="17"/>
        <v>1</v>
      </c>
      <c r="Y224" s="108">
        <v>44816</v>
      </c>
      <c r="Z224" s="108"/>
      <c r="AA224" s="46" t="s">
        <v>232</v>
      </c>
      <c r="AB224" s="108" t="s">
        <v>2400</v>
      </c>
      <c r="AC224" s="108" t="str">
        <f>VLOOKUP(C224,'Trang tính1'!$A$2:$N$319,9,0)</f>
        <v>kv Thới Hòa, Ô Môn, TP Cần Thơ</v>
      </c>
      <c r="AD224" s="108" t="s">
        <v>2401</v>
      </c>
      <c r="AE224" s="627"/>
      <c r="AF224" s="628"/>
      <c r="AG224" s="108" t="s">
        <v>156</v>
      </c>
      <c r="AH224" s="108"/>
      <c r="AI224" s="56" t="s">
        <v>1055</v>
      </c>
      <c r="AJ224" s="36">
        <f t="shared" ca="1" si="19"/>
        <v>43</v>
      </c>
    </row>
    <row r="225" spans="1:36" s="624" customFormat="1">
      <c r="A225" s="25">
        <f>IF(C225=0,"",SUBTOTAL(3,C$5:C225))</f>
        <v>221</v>
      </c>
      <c r="B225" s="86">
        <v>101</v>
      </c>
      <c r="C225" s="369" t="s">
        <v>2384</v>
      </c>
      <c r="D225" s="25" t="str">
        <f>VLOOKUP(C225,Sheet4!$A$1:$B$300,2,0)</f>
        <v>8622140764</v>
      </c>
      <c r="E225" s="370" t="s">
        <v>1678</v>
      </c>
      <c r="F225" s="63" t="str">
        <f>VLOOKUP(D225,'BHXH 4-2026'!$D$11:$F$327,3,0)</f>
        <v>DN4928622140764</v>
      </c>
      <c r="G225" s="774">
        <f>VLOOKUP(C225,'chuyển xếp 2024'!$C$5:$W$328,17,0)</f>
        <v>4730000</v>
      </c>
      <c r="H225" s="774">
        <f>VLOOKUP(C225,'chuyển xếp 2024'!$C$5:$W$328,19,0)</f>
        <v>0</v>
      </c>
      <c r="I225" s="774">
        <f t="shared" si="16"/>
        <v>4730000</v>
      </c>
      <c r="J225" s="46" t="s">
        <v>1872</v>
      </c>
      <c r="K225" s="63">
        <f t="shared" si="18"/>
        <v>1</v>
      </c>
      <c r="L225" s="56" t="s">
        <v>33</v>
      </c>
      <c r="M225" s="56" t="s">
        <v>34</v>
      </c>
      <c r="N225" s="46"/>
      <c r="O225" s="46" t="s">
        <v>671</v>
      </c>
      <c r="P225" s="234">
        <v>30799</v>
      </c>
      <c r="Q225" s="75">
        <v>45364</v>
      </c>
      <c r="R225" s="97" t="s">
        <v>36</v>
      </c>
      <c r="S225" s="56" t="s">
        <v>2359</v>
      </c>
      <c r="T225" s="626" t="str">
        <f t="shared" ca="1" si="20"/>
        <v xml:space="preserve">2 NĂM 5 THÁNG 6 NGÀY </v>
      </c>
      <c r="U225" s="523" t="s">
        <v>2408</v>
      </c>
      <c r="V225" s="80" t="s">
        <v>2408</v>
      </c>
      <c r="W225" s="80" t="str">
        <f>VLOOKUP(C225,'Trang tính1'!$A$2:$N$281,5,0)</f>
        <v>086084014863</v>
      </c>
      <c r="X225" s="80" t="b">
        <f t="shared" si="17"/>
        <v>1</v>
      </c>
      <c r="Y225" s="108">
        <v>44326</v>
      </c>
      <c r="Z225" s="108"/>
      <c r="AA225" s="46" t="s">
        <v>232</v>
      </c>
      <c r="AB225" s="108" t="s">
        <v>2409</v>
      </c>
      <c r="AC225" s="108" t="str">
        <f>VLOOKUP(C225,'Trang tính1'!$A$2:$N$319,9,0)</f>
        <v>Tân Quới, Vĩnh Long</v>
      </c>
      <c r="AD225" s="108" t="s">
        <v>2410</v>
      </c>
      <c r="AE225" s="627"/>
      <c r="AF225" s="628"/>
      <c r="AG225" s="108" t="s">
        <v>156</v>
      </c>
      <c r="AH225" s="108"/>
      <c r="AI225" s="56" t="s">
        <v>1055</v>
      </c>
      <c r="AJ225" s="36">
        <f t="shared" ca="1" si="19"/>
        <v>42</v>
      </c>
    </row>
    <row r="226" spans="1:36" s="624" customFormat="1">
      <c r="A226" s="25">
        <f>IF(C226=0,"",SUBTOTAL(3,C$5:C226))</f>
        <v>222</v>
      </c>
      <c r="B226" s="86">
        <v>102</v>
      </c>
      <c r="C226" s="369" t="s">
        <v>2387</v>
      </c>
      <c r="D226" s="25" t="str">
        <f>VLOOKUP(C226,Sheet4!$A$1:$B$300,2,0)</f>
        <v>9208010002</v>
      </c>
      <c r="E226" s="370" t="s">
        <v>2418</v>
      </c>
      <c r="F226" s="63" t="str">
        <f>VLOOKUP(D226,'BHXH 4-2026'!$D$11:$F$327,3,0)</f>
        <v>DN4929208010002</v>
      </c>
      <c r="G226" s="774">
        <f>VLOOKUP(C226,'chuyển xếp 2024'!$C$5:$W$328,17,0)</f>
        <v>4730000</v>
      </c>
      <c r="H226" s="774">
        <f>VLOOKUP(C226,'chuyển xếp 2024'!$C$5:$W$328,19,0)</f>
        <v>0</v>
      </c>
      <c r="I226" s="774">
        <f t="shared" si="16"/>
        <v>4730000</v>
      </c>
      <c r="J226" s="46" t="s">
        <v>1872</v>
      </c>
      <c r="K226" s="63">
        <f t="shared" si="18"/>
        <v>1</v>
      </c>
      <c r="L226" s="56" t="s">
        <v>33</v>
      </c>
      <c r="M226" s="56" t="s">
        <v>34</v>
      </c>
      <c r="N226" s="46"/>
      <c r="O226" s="46" t="s">
        <v>671</v>
      </c>
      <c r="P226" s="234">
        <v>28564</v>
      </c>
      <c r="Q226" s="75">
        <v>45364</v>
      </c>
      <c r="R226" s="97" t="s">
        <v>36</v>
      </c>
      <c r="S226" s="56" t="s">
        <v>2362</v>
      </c>
      <c r="T226" s="626" t="str">
        <f t="shared" ca="1" si="20"/>
        <v xml:space="preserve">2 NĂM 5 THÁNG 6 NGÀY </v>
      </c>
      <c r="U226" s="523" t="s">
        <v>2419</v>
      </c>
      <c r="V226" s="80" t="s">
        <v>2419</v>
      </c>
      <c r="W226" s="80" t="str">
        <f>VLOOKUP(C226,'Trang tính1'!$A$2:$N$281,5,0)</f>
        <v>092078011885</v>
      </c>
      <c r="X226" s="80" t="b">
        <f t="shared" si="17"/>
        <v>1</v>
      </c>
      <c r="Y226" s="108">
        <v>44428</v>
      </c>
      <c r="Z226" s="108"/>
      <c r="AA226" s="46" t="s">
        <v>232</v>
      </c>
      <c r="AB226" s="108" t="s">
        <v>2332</v>
      </c>
      <c r="AC226" s="108" t="str">
        <f>VLOOKUP(C226,'Trang tính1'!$A$2:$N$319,9,0)</f>
        <v>Phước Thới, TP Cần Thơ</v>
      </c>
      <c r="AD226" s="108" t="s">
        <v>2420</v>
      </c>
      <c r="AE226" s="627"/>
      <c r="AF226" s="628"/>
      <c r="AG226" s="108" t="s">
        <v>156</v>
      </c>
      <c r="AH226" s="108"/>
      <c r="AI226" s="56" t="s">
        <v>1055</v>
      </c>
      <c r="AJ226" s="36">
        <f t="shared" ca="1" si="19"/>
        <v>48</v>
      </c>
    </row>
    <row r="227" spans="1:36" s="624" customFormat="1">
      <c r="A227" s="25">
        <f>IF(C227=0,"",SUBTOTAL(3,C$5:C227))</f>
        <v>223</v>
      </c>
      <c r="B227" s="86">
        <v>103</v>
      </c>
      <c r="C227" s="369" t="s">
        <v>2390</v>
      </c>
      <c r="D227" s="25" t="str">
        <f>VLOOKUP(C227,Sheet4!$A$1:$B$300,2,0)</f>
        <v>9208007832</v>
      </c>
      <c r="E227" s="370" t="s">
        <v>1739</v>
      </c>
      <c r="F227" s="63" t="str">
        <f>VLOOKUP(D227,'BHXH 4-2026'!$D$11:$F$327,3,0)</f>
        <v>DN4929208007832</v>
      </c>
      <c r="G227" s="774">
        <f>VLOOKUP(C227,'chuyển xếp 2024'!$C$5:$W$328,17,0)</f>
        <v>4730000</v>
      </c>
      <c r="H227" s="774">
        <f>VLOOKUP(C227,'chuyển xếp 2024'!$C$5:$W$328,19,0)</f>
        <v>0</v>
      </c>
      <c r="I227" s="774">
        <f t="shared" si="16"/>
        <v>4730000</v>
      </c>
      <c r="J227" s="46" t="s">
        <v>1872</v>
      </c>
      <c r="K227" s="63">
        <f t="shared" si="18"/>
        <v>1</v>
      </c>
      <c r="L227" s="56" t="s">
        <v>33</v>
      </c>
      <c r="M227" s="56" t="s">
        <v>34</v>
      </c>
      <c r="N227" s="46"/>
      <c r="O227" s="46" t="s">
        <v>671</v>
      </c>
      <c r="P227" s="234">
        <v>28691</v>
      </c>
      <c r="Q227" s="75">
        <v>45364</v>
      </c>
      <c r="R227" s="97" t="s">
        <v>36</v>
      </c>
      <c r="S227" s="56" t="s">
        <v>2364</v>
      </c>
      <c r="T227" s="626" t="str">
        <f t="shared" ca="1" si="20"/>
        <v xml:space="preserve">2 NĂM 5 THÁNG 6 NGÀY </v>
      </c>
      <c r="U227" s="523" t="s">
        <v>2426</v>
      </c>
      <c r="V227" s="80" t="s">
        <v>2426</v>
      </c>
      <c r="W227" s="80" t="str">
        <f>VLOOKUP(C227,'Trang tính1'!$A$2:$N$281,5,0)</f>
        <v>092078005520</v>
      </c>
      <c r="X227" s="80" t="b">
        <f t="shared" si="17"/>
        <v>1</v>
      </c>
      <c r="Y227" s="108">
        <v>45149</v>
      </c>
      <c r="Z227" s="108"/>
      <c r="AA227" s="46" t="s">
        <v>232</v>
      </c>
      <c r="AB227" s="108" t="s">
        <v>1854</v>
      </c>
      <c r="AC227" s="108" t="str">
        <f>VLOOKUP(C227,'Trang tính1'!$A$2:$N$319,9,0)</f>
        <v>Phước Thới, TP Cần Thơ</v>
      </c>
      <c r="AD227" s="108" t="s">
        <v>2427</v>
      </c>
      <c r="AE227" s="627"/>
      <c r="AF227" s="628"/>
      <c r="AG227" s="108" t="s">
        <v>156</v>
      </c>
      <c r="AH227" s="108"/>
      <c r="AI227" s="56" t="s">
        <v>1055</v>
      </c>
      <c r="AJ227" s="36">
        <f t="shared" ca="1" si="19"/>
        <v>48</v>
      </c>
    </row>
    <row r="228" spans="1:36" s="624" customFormat="1">
      <c r="A228" s="25">
        <f>IF(C228=0,"",SUBTOTAL(3,C$5:C228))</f>
        <v>224</v>
      </c>
      <c r="B228" s="86">
        <v>104</v>
      </c>
      <c r="C228" s="369" t="s">
        <v>2391</v>
      </c>
      <c r="D228" s="25" t="str">
        <f>VLOOKUP(C228,Sheet4!$A$1:$B$300,2,0)</f>
        <v>7412005768</v>
      </c>
      <c r="E228" s="370" t="s">
        <v>1708</v>
      </c>
      <c r="F228" s="63" t="str">
        <f>VLOOKUP(D228,'BHXH 4-2026'!$D$11:$F$327,3,0)</f>
        <v>DN4927412005768</v>
      </c>
      <c r="G228" s="774">
        <f>VLOOKUP(C228,'chuyển xếp 2024'!$C$5:$W$328,17,0)</f>
        <v>4730000</v>
      </c>
      <c r="H228" s="774">
        <f>VLOOKUP(C228,'chuyển xếp 2024'!$C$5:$W$328,19,0)</f>
        <v>0</v>
      </c>
      <c r="I228" s="774">
        <f t="shared" si="16"/>
        <v>4730000</v>
      </c>
      <c r="J228" s="46" t="s">
        <v>1872</v>
      </c>
      <c r="K228" s="63">
        <f t="shared" si="18"/>
        <v>1</v>
      </c>
      <c r="L228" s="56" t="s">
        <v>33</v>
      </c>
      <c r="M228" s="56" t="s">
        <v>34</v>
      </c>
      <c r="N228" s="46"/>
      <c r="O228" s="46" t="s">
        <v>671</v>
      </c>
      <c r="P228" s="234">
        <v>29741</v>
      </c>
      <c r="Q228" s="75">
        <v>45364</v>
      </c>
      <c r="R228" s="97" t="s">
        <v>36</v>
      </c>
      <c r="S228" s="56" t="s">
        <v>2365</v>
      </c>
      <c r="T228" s="626" t="str">
        <f t="shared" ca="1" si="20"/>
        <v xml:space="preserve">2 NĂM 5 THÁNG 6 NGÀY </v>
      </c>
      <c r="U228" s="523" t="s">
        <v>2428</v>
      </c>
      <c r="V228" s="80" t="s">
        <v>2428</v>
      </c>
      <c r="W228" s="80" t="str">
        <f>VLOOKUP(C228,'Trang tính1'!$A$2:$N$281,5,0)</f>
        <v>092081009268</v>
      </c>
      <c r="X228" s="80" t="b">
        <f t="shared" si="17"/>
        <v>1</v>
      </c>
      <c r="Y228" s="108">
        <v>44417</v>
      </c>
      <c r="Z228" s="108"/>
      <c r="AA228" s="46" t="s">
        <v>232</v>
      </c>
      <c r="AB228" s="108" t="s">
        <v>2297</v>
      </c>
      <c r="AC228" s="108" t="str">
        <f>VLOOKUP(C228,'Trang tính1'!$A$2:$N$319,9,0)</f>
        <v>Trường Thành, TP Cần Thơ</v>
      </c>
      <c r="AD228" s="108" t="s">
        <v>2429</v>
      </c>
      <c r="AE228" s="627"/>
      <c r="AF228" s="628"/>
      <c r="AG228" s="108" t="s">
        <v>156</v>
      </c>
      <c r="AH228" s="108"/>
      <c r="AI228" s="56" t="s">
        <v>1055</v>
      </c>
      <c r="AJ228" s="36">
        <f t="shared" ca="1" si="19"/>
        <v>45</v>
      </c>
    </row>
    <row r="229" spans="1:36" s="624" customFormat="1">
      <c r="A229" s="25">
        <f>IF(C229=0,"",SUBTOTAL(3,C$5:C229))</f>
        <v>225</v>
      </c>
      <c r="B229" s="86">
        <v>105</v>
      </c>
      <c r="C229" s="369" t="s">
        <v>2392</v>
      </c>
      <c r="D229" s="25" t="str">
        <f>VLOOKUP(C229,Sheet4!$A$1:$B$300,2,0)</f>
        <v>9121714489</v>
      </c>
      <c r="E229" s="370" t="s">
        <v>2430</v>
      </c>
      <c r="F229" s="63" t="str">
        <f>VLOOKUP(D229,'BHXH 4-2026'!$D$11:$F$327,3,0)</f>
        <v>DN4929121714489</v>
      </c>
      <c r="G229" s="774">
        <f>VLOOKUP(C229,'chuyển xếp 2024'!$C$5:$W$328,17,0)</f>
        <v>4730000</v>
      </c>
      <c r="H229" s="774">
        <f>VLOOKUP(C229,'chuyển xếp 2024'!$C$5:$W$328,19,0)</f>
        <v>0</v>
      </c>
      <c r="I229" s="774">
        <f t="shared" si="16"/>
        <v>4730000</v>
      </c>
      <c r="J229" s="46" t="s">
        <v>1872</v>
      </c>
      <c r="K229" s="63">
        <f t="shared" si="18"/>
        <v>1</v>
      </c>
      <c r="L229" s="56" t="s">
        <v>33</v>
      </c>
      <c r="M229" s="56" t="s">
        <v>34</v>
      </c>
      <c r="N229" s="46"/>
      <c r="O229" s="46" t="s">
        <v>671</v>
      </c>
      <c r="P229" s="234">
        <v>38209</v>
      </c>
      <c r="Q229" s="75">
        <v>45364</v>
      </c>
      <c r="R229" s="97" t="s">
        <v>36</v>
      </c>
      <c r="S229" s="56" t="s">
        <v>2366</v>
      </c>
      <c r="T229" s="626" t="str">
        <f t="shared" ca="1" si="20"/>
        <v xml:space="preserve">2 NĂM 5 THÁNG 6 NGÀY </v>
      </c>
      <c r="U229" s="523" t="s">
        <v>2431</v>
      </c>
      <c r="V229" s="80" t="s">
        <v>2431</v>
      </c>
      <c r="W229" s="94" t="str">
        <f>VLOOKUP(C229,'Trang tính1'!$A$2:$N$281,5,0)</f>
        <v>092104003300</v>
      </c>
      <c r="X229" s="80" t="b">
        <f t="shared" si="17"/>
        <v>0</v>
      </c>
      <c r="Y229" s="108">
        <v>44801</v>
      </c>
      <c r="Z229" s="108"/>
      <c r="AA229" s="46" t="s">
        <v>232</v>
      </c>
      <c r="AB229" s="108" t="s">
        <v>2432</v>
      </c>
      <c r="AC229" s="108" t="str">
        <f>VLOOKUP(C229,'Trang tính1'!$A$2:$N$319,9,0)</f>
        <v>Ngọc Chúc, An Giang</v>
      </c>
      <c r="AD229" s="108" t="s">
        <v>2433</v>
      </c>
      <c r="AE229" s="627"/>
      <c r="AF229" s="628"/>
      <c r="AG229" s="108" t="s">
        <v>156</v>
      </c>
      <c r="AH229" s="108"/>
      <c r="AI229" s="56" t="s">
        <v>1055</v>
      </c>
      <c r="AJ229" s="36">
        <f t="shared" ca="1" si="19"/>
        <v>22</v>
      </c>
    </row>
    <row r="230" spans="1:36" s="624" customFormat="1">
      <c r="A230" s="25">
        <f>IF(C230=0,"",SUBTOTAL(3,C$5:C230))</f>
        <v>226</v>
      </c>
      <c r="B230" s="86">
        <v>106</v>
      </c>
      <c r="C230" s="369" t="s">
        <v>2393</v>
      </c>
      <c r="D230" s="25" t="str">
        <f>VLOOKUP(C230,Sheet4!$A$1:$B$300,2,0)</f>
        <v>9122531018</v>
      </c>
      <c r="E230" s="370" t="s">
        <v>2434</v>
      </c>
      <c r="F230" s="63" t="str">
        <f>VLOOKUP(D230,'BHXH 4-2026'!$D$11:$F$327,3,0)</f>
        <v>DN4929122531018</v>
      </c>
      <c r="G230" s="774">
        <f>VLOOKUP(C230,'chuyển xếp 2024'!$C$5:$W$328,17,0)</f>
        <v>4730000</v>
      </c>
      <c r="H230" s="774">
        <f>VLOOKUP(C230,'chuyển xếp 2024'!$C$5:$W$328,19,0)</f>
        <v>0</v>
      </c>
      <c r="I230" s="774">
        <f t="shared" si="16"/>
        <v>4730000</v>
      </c>
      <c r="J230" s="46" t="s">
        <v>1872</v>
      </c>
      <c r="K230" s="63">
        <f t="shared" si="18"/>
        <v>1</v>
      </c>
      <c r="L230" s="56" t="s">
        <v>33</v>
      </c>
      <c r="M230" s="56" t="s">
        <v>34</v>
      </c>
      <c r="N230" s="46"/>
      <c r="O230" s="46" t="s">
        <v>671</v>
      </c>
      <c r="P230" s="234">
        <v>29950</v>
      </c>
      <c r="Q230" s="75">
        <v>45364</v>
      </c>
      <c r="R230" s="97" t="s">
        <v>36</v>
      </c>
      <c r="S230" s="56" t="s">
        <v>2367</v>
      </c>
      <c r="T230" s="626" t="str">
        <f t="shared" ca="1" si="20"/>
        <v xml:space="preserve">2 NĂM 5 THÁNG 6 NGÀY </v>
      </c>
      <c r="U230" s="523" t="s">
        <v>2435</v>
      </c>
      <c r="V230" s="80" t="s">
        <v>2435</v>
      </c>
      <c r="W230" s="80" t="str">
        <f>VLOOKUP(C230,'Trang tính1'!$A$2:$N$281,5,0)</f>
        <v>091081002826</v>
      </c>
      <c r="X230" s="80" t="b">
        <f t="shared" si="17"/>
        <v>1</v>
      </c>
      <c r="Y230" s="108">
        <v>44801</v>
      </c>
      <c r="Z230" s="108"/>
      <c r="AA230" s="46" t="s">
        <v>232</v>
      </c>
      <c r="AB230" s="108" t="s">
        <v>2432</v>
      </c>
      <c r="AC230" s="108" t="str">
        <f>VLOOKUP(C230,'Trang tính1'!$A$2:$N$319,9,0)</f>
        <v>Ngọc Chúc, An Giang</v>
      </c>
      <c r="AD230" s="108" t="s">
        <v>2433</v>
      </c>
      <c r="AE230" s="627"/>
      <c r="AF230" s="628"/>
      <c r="AG230" s="108" t="s">
        <v>156</v>
      </c>
      <c r="AH230" s="108"/>
      <c r="AI230" s="56" t="s">
        <v>1055</v>
      </c>
      <c r="AJ230" s="36">
        <f t="shared" ca="1" si="19"/>
        <v>44</v>
      </c>
    </row>
    <row r="231" spans="1:36" s="624" customFormat="1">
      <c r="A231" s="25">
        <f>IF(C231=0,"",SUBTOTAL(3,C$5:C231))</f>
        <v>227</v>
      </c>
      <c r="B231" s="86">
        <v>107</v>
      </c>
      <c r="C231" s="369" t="s">
        <v>2395</v>
      </c>
      <c r="D231" s="25" t="str">
        <f>VLOOKUP(C231,Sheet4!$A$1:$B$300,2,0)</f>
        <v>9221567493</v>
      </c>
      <c r="E231" s="370" t="s">
        <v>2437</v>
      </c>
      <c r="F231" s="63" t="str">
        <f>VLOOKUP(D231,'BHXH 4-2026'!$D$11:$F$327,3,0)</f>
        <v>DN4929221567493</v>
      </c>
      <c r="G231" s="774">
        <f>VLOOKUP(C231,'chuyển xếp 2024'!$C$5:$W$328,17,0)</f>
        <v>4730000</v>
      </c>
      <c r="H231" s="774">
        <f>VLOOKUP(C231,'chuyển xếp 2024'!$C$5:$W$328,19,0)</f>
        <v>0</v>
      </c>
      <c r="I231" s="774">
        <f t="shared" si="16"/>
        <v>4730000</v>
      </c>
      <c r="J231" s="46" t="s">
        <v>1872</v>
      </c>
      <c r="K231" s="63">
        <f t="shared" si="18"/>
        <v>1</v>
      </c>
      <c r="L231" s="56" t="s">
        <v>33</v>
      </c>
      <c r="M231" s="56" t="s">
        <v>34</v>
      </c>
      <c r="N231" s="46"/>
      <c r="O231" s="46" t="s">
        <v>671</v>
      </c>
      <c r="P231" s="234">
        <v>32153</v>
      </c>
      <c r="Q231" s="75">
        <v>45364</v>
      </c>
      <c r="R231" s="97" t="s">
        <v>36</v>
      </c>
      <c r="S231" s="56" t="s">
        <v>2368</v>
      </c>
      <c r="T231" s="626" t="str">
        <f t="shared" ca="1" si="20"/>
        <v xml:space="preserve">2 NĂM 5 THÁNG 6 NGÀY </v>
      </c>
      <c r="U231" s="523" t="s">
        <v>2438</v>
      </c>
      <c r="V231" s="80" t="s">
        <v>2438</v>
      </c>
      <c r="W231" s="80" t="str">
        <f>VLOOKUP(C231,'Trang tính1'!$A$2:$N$281,5,0)</f>
        <v>092088002861</v>
      </c>
      <c r="X231" s="80" t="b">
        <f t="shared" si="17"/>
        <v>1</v>
      </c>
      <c r="Y231" s="108">
        <v>44317</v>
      </c>
      <c r="Z231" s="108"/>
      <c r="AA231" s="46" t="s">
        <v>232</v>
      </c>
      <c r="AB231" s="108" t="s">
        <v>2332</v>
      </c>
      <c r="AC231" s="108" t="str">
        <f>VLOOKUP(C231,'Trang tính1'!$A$2:$N$319,9,0)</f>
        <v>Trường Lạc, TP Cần Thơ</v>
      </c>
      <c r="AD231" s="108" t="s">
        <v>2439</v>
      </c>
      <c r="AE231" s="627"/>
      <c r="AF231" s="628"/>
      <c r="AG231" s="108" t="s">
        <v>156</v>
      </c>
      <c r="AH231" s="108"/>
      <c r="AI231" s="56" t="s">
        <v>1055</v>
      </c>
      <c r="AJ231" s="36">
        <f t="shared" ca="1" si="19"/>
        <v>38</v>
      </c>
    </row>
    <row r="232" spans="1:36" s="624" customFormat="1">
      <c r="A232" s="25">
        <f>IF(C232=0,"",SUBTOTAL(3,C$5:C232))</f>
        <v>228</v>
      </c>
      <c r="B232" s="86">
        <v>108</v>
      </c>
      <c r="C232" s="369" t="s">
        <v>2467</v>
      </c>
      <c r="D232" s="25" t="str">
        <f>VLOOKUP(C232,Sheet4!$A$1:$B$300,2,0)</f>
        <v>7910320010</v>
      </c>
      <c r="E232" s="370" t="s">
        <v>2468</v>
      </c>
      <c r="F232" s="63" t="str">
        <f>VLOOKUP(D232,'BHXH 4-2026'!$D$11:$F$327,3,0)</f>
        <v>DN4927910320010</v>
      </c>
      <c r="G232" s="774">
        <f>VLOOKUP(C232,'chuyển xếp 2024'!$C$5:$W$328,17,0)</f>
        <v>4730000</v>
      </c>
      <c r="H232" s="774">
        <f>VLOOKUP(C232,'chuyển xếp 2024'!$C$5:$W$328,19,0)</f>
        <v>0</v>
      </c>
      <c r="I232" s="774">
        <f t="shared" si="16"/>
        <v>4730000</v>
      </c>
      <c r="J232" s="96" t="s">
        <v>32</v>
      </c>
      <c r="K232" s="63">
        <f t="shared" si="18"/>
        <v>1</v>
      </c>
      <c r="L232" s="56" t="s">
        <v>33</v>
      </c>
      <c r="M232" s="56" t="s">
        <v>34</v>
      </c>
      <c r="N232" s="46"/>
      <c r="O232" s="46" t="s">
        <v>671</v>
      </c>
      <c r="P232" s="234">
        <v>32031</v>
      </c>
      <c r="Q232" s="75">
        <v>45461</v>
      </c>
      <c r="R232" s="97" t="s">
        <v>36</v>
      </c>
      <c r="S232" s="106" t="s">
        <v>2482</v>
      </c>
      <c r="T232" s="626" t="str">
        <f t="shared" ca="1" si="20"/>
        <v xml:space="preserve">2 NĂM 2 THÁNG 1 NGÀY </v>
      </c>
      <c r="U232" s="74" t="s">
        <v>2491</v>
      </c>
      <c r="V232" s="80" t="s">
        <v>2491</v>
      </c>
      <c r="W232" s="80" t="str">
        <f>VLOOKUP(C232,'Trang tính1'!$A$2:$N$281,5,0)</f>
        <v>086087011492</v>
      </c>
      <c r="X232" s="80" t="b">
        <f t="shared" si="17"/>
        <v>1</v>
      </c>
      <c r="Y232" s="108">
        <v>44439</v>
      </c>
      <c r="Z232" s="108"/>
      <c r="AA232" s="46" t="s">
        <v>232</v>
      </c>
      <c r="AB232" s="108" t="s">
        <v>2343</v>
      </c>
      <c r="AC232" s="108" t="str">
        <f>VLOOKUP(C232,'Trang tính1'!$A$2:$N$319,9,0)</f>
        <v>Tân Lược, Vĩnh Long</v>
      </c>
      <c r="AD232" s="108" t="s">
        <v>2492</v>
      </c>
      <c r="AE232" s="627"/>
      <c r="AF232" s="628"/>
      <c r="AG232" s="108" t="s">
        <v>156</v>
      </c>
      <c r="AH232" s="108"/>
      <c r="AI232" s="56" t="s">
        <v>1055</v>
      </c>
      <c r="AJ232" s="36">
        <f t="shared" ca="1" si="19"/>
        <v>38</v>
      </c>
    </row>
    <row r="233" spans="1:36" s="624" customFormat="1">
      <c r="A233" s="25">
        <f>IF(C233=0,"",SUBTOTAL(3,C$5:C233))</f>
        <v>229</v>
      </c>
      <c r="B233" s="86">
        <v>109</v>
      </c>
      <c r="C233" s="369" t="s">
        <v>2470</v>
      </c>
      <c r="D233" s="25" t="str">
        <f>VLOOKUP(C233,Sheet4!$A$1:$B$300,2,0)</f>
        <v>9221345615</v>
      </c>
      <c r="E233" s="370" t="s">
        <v>2471</v>
      </c>
      <c r="F233" s="63" t="str">
        <f>VLOOKUP(D233,'BHXH 4-2026'!$D$11:$F$327,3,0)</f>
        <v>DN4929221345615</v>
      </c>
      <c r="G233" s="774">
        <f>VLOOKUP(C233,'chuyển xếp 2024'!$C$5:$W$328,17,0)</f>
        <v>4730000</v>
      </c>
      <c r="H233" s="774">
        <f>VLOOKUP(C233,'chuyển xếp 2024'!$C$5:$W$328,19,0)</f>
        <v>0</v>
      </c>
      <c r="I233" s="774">
        <f t="shared" si="16"/>
        <v>4730000</v>
      </c>
      <c r="J233" s="63" t="s">
        <v>63</v>
      </c>
      <c r="K233" s="63">
        <f t="shared" si="18"/>
        <v>0</v>
      </c>
      <c r="L233" s="56" t="s">
        <v>33</v>
      </c>
      <c r="M233" s="56" t="s">
        <v>34</v>
      </c>
      <c r="N233" s="46"/>
      <c r="O233" s="46" t="s">
        <v>671</v>
      </c>
      <c r="P233" s="234">
        <v>31133</v>
      </c>
      <c r="Q233" s="75">
        <v>45461</v>
      </c>
      <c r="R233" s="97" t="s">
        <v>36</v>
      </c>
      <c r="S233" s="106" t="s">
        <v>2484</v>
      </c>
      <c r="T233" s="626" t="str">
        <f t="shared" ca="1" si="20"/>
        <v xml:space="preserve">2 NĂM 2 THÁNG 1 NGÀY </v>
      </c>
      <c r="U233" s="74" t="s">
        <v>2501</v>
      </c>
      <c r="V233" s="80" t="s">
        <v>2501</v>
      </c>
      <c r="W233" s="80" t="str">
        <f>VLOOKUP(C233,'Trang tính1'!$A$2:$N$281,5,0)</f>
        <v>093185000004</v>
      </c>
      <c r="X233" s="80" t="b">
        <f t="shared" si="17"/>
        <v>1</v>
      </c>
      <c r="Y233" s="108">
        <v>44421</v>
      </c>
      <c r="Z233" s="108"/>
      <c r="AA233" s="46" t="s">
        <v>232</v>
      </c>
      <c r="AB233" s="108" t="s">
        <v>2502</v>
      </c>
      <c r="AC233" s="108" t="str">
        <f>VLOOKUP(C233,'Trang tính1'!$A$2:$N$319,9,0)</f>
        <v>Cái Khế, TP Cần Thơ</v>
      </c>
      <c r="AD233" s="108" t="s">
        <v>2503</v>
      </c>
      <c r="AE233" s="627"/>
      <c r="AF233" s="628"/>
      <c r="AG233" s="108" t="s">
        <v>50</v>
      </c>
      <c r="AH233" s="108" t="s">
        <v>2504</v>
      </c>
      <c r="AI233" s="56" t="s">
        <v>1055</v>
      </c>
      <c r="AJ233" s="36">
        <f t="shared" ca="1" si="19"/>
        <v>41</v>
      </c>
    </row>
    <row r="234" spans="1:36" s="624" customFormat="1">
      <c r="A234" s="25">
        <f>IF(C234=0,"",SUBTOTAL(3,C$5:C234))</f>
        <v>230</v>
      </c>
      <c r="B234" s="86">
        <v>110</v>
      </c>
      <c r="C234" s="369" t="s">
        <v>2474</v>
      </c>
      <c r="D234" s="25" t="str">
        <f>VLOOKUP(C234,Sheet4!$A$1:$B$300,2,0)</f>
        <v>8622290236</v>
      </c>
      <c r="E234" s="370" t="s">
        <v>1660</v>
      </c>
      <c r="F234" s="63" t="str">
        <f>VLOOKUP(D234,'BHXH 4-2026'!$D$11:$F$327,3,0)</f>
        <v>DN4928622290236</v>
      </c>
      <c r="G234" s="774">
        <f>VLOOKUP(C234,'chuyển xếp 2024'!$C$5:$W$328,17,0)</f>
        <v>4730000</v>
      </c>
      <c r="H234" s="774">
        <f>VLOOKUP(C234,'chuyển xếp 2024'!$C$5:$W$328,19,0)</f>
        <v>0</v>
      </c>
      <c r="I234" s="774">
        <f t="shared" si="16"/>
        <v>4730000</v>
      </c>
      <c r="J234" s="63" t="s">
        <v>63</v>
      </c>
      <c r="K234" s="63">
        <f t="shared" si="18"/>
        <v>0</v>
      </c>
      <c r="L234" s="56" t="s">
        <v>33</v>
      </c>
      <c r="M234" s="56" t="s">
        <v>34</v>
      </c>
      <c r="N234" s="46"/>
      <c r="O234" s="46" t="s">
        <v>671</v>
      </c>
      <c r="P234" s="234">
        <v>37905</v>
      </c>
      <c r="Q234" s="75">
        <v>45461</v>
      </c>
      <c r="R234" s="97" t="s">
        <v>36</v>
      </c>
      <c r="S234" s="106" t="s">
        <v>2485</v>
      </c>
      <c r="T234" s="626" t="str">
        <f t="shared" ca="1" si="20"/>
        <v xml:space="preserve">2 NĂM 2 THÁNG 1 NGÀY </v>
      </c>
      <c r="U234" s="74" t="s">
        <v>2493</v>
      </c>
      <c r="V234" s="428" t="s">
        <v>4921</v>
      </c>
      <c r="W234" s="94" t="str">
        <f>VLOOKUP(C234,'Trang tính1'!$A$2:$N$281,5,0)</f>
        <v>092303008784</v>
      </c>
      <c r="X234" s="80" t="b">
        <f t="shared" si="17"/>
        <v>1</v>
      </c>
      <c r="Y234" s="108">
        <v>44290</v>
      </c>
      <c r="Z234" s="108"/>
      <c r="AA234" s="46" t="s">
        <v>232</v>
      </c>
      <c r="AB234" s="108" t="s">
        <v>2664</v>
      </c>
      <c r="AC234" s="108" t="str">
        <f>VLOOKUP(C234,'Trang tính1'!$A$2:$N$319,9,0)</f>
        <v>Tân Quới, Vĩnh Long</v>
      </c>
      <c r="AD234" s="108" t="s">
        <v>2665</v>
      </c>
      <c r="AE234" s="627"/>
      <c r="AF234" s="628"/>
      <c r="AG234" s="108" t="s">
        <v>156</v>
      </c>
      <c r="AH234" s="108"/>
      <c r="AI234" s="56" t="s">
        <v>1055</v>
      </c>
      <c r="AJ234" s="36">
        <f t="shared" ca="1" si="19"/>
        <v>22</v>
      </c>
    </row>
    <row r="235" spans="1:36" s="624" customFormat="1">
      <c r="A235" s="25">
        <f>IF(C235=0,"",SUBTOTAL(3,C$5:C235))</f>
        <v>231</v>
      </c>
      <c r="B235" s="86">
        <v>111</v>
      </c>
      <c r="C235" s="369" t="s">
        <v>2475</v>
      </c>
      <c r="D235" s="25" t="str">
        <f>VLOOKUP(C235,Sheet4!$A$1:$B$300,2,0)</f>
        <v>9221667349</v>
      </c>
      <c r="E235" s="370" t="s">
        <v>1672</v>
      </c>
      <c r="F235" s="63" t="str">
        <f>VLOOKUP(D235,'BHXH 4-2026'!$D$11:$F$327,3,0)</f>
        <v>DN4929221667349</v>
      </c>
      <c r="G235" s="774">
        <f>VLOOKUP(C235,'chuyển xếp 2024'!$C$5:$W$328,17,0)</f>
        <v>4730000</v>
      </c>
      <c r="H235" s="774">
        <f>VLOOKUP(C235,'chuyển xếp 2024'!$C$5:$W$328,19,0)</f>
        <v>0</v>
      </c>
      <c r="I235" s="774">
        <f t="shared" si="16"/>
        <v>4730000</v>
      </c>
      <c r="J235" s="96" t="s">
        <v>32</v>
      </c>
      <c r="K235" s="63">
        <f t="shared" si="18"/>
        <v>1</v>
      </c>
      <c r="L235" s="56" t="s">
        <v>33</v>
      </c>
      <c r="M235" s="56" t="s">
        <v>34</v>
      </c>
      <c r="N235" s="46"/>
      <c r="O235" s="46" t="s">
        <v>671</v>
      </c>
      <c r="P235" s="234">
        <v>32143</v>
      </c>
      <c r="Q235" s="75">
        <v>45461</v>
      </c>
      <c r="R235" s="97" t="s">
        <v>36</v>
      </c>
      <c r="S235" s="106" t="s">
        <v>2486</v>
      </c>
      <c r="T235" s="626" t="str">
        <f t="shared" ca="1" si="20"/>
        <v xml:space="preserve">2 NĂM 2 THÁNG 1 NGÀY </v>
      </c>
      <c r="U235" s="74" t="s">
        <v>2494</v>
      </c>
      <c r="V235" s="80" t="s">
        <v>2494</v>
      </c>
      <c r="W235" s="80" t="str">
        <f>VLOOKUP(C235,'Trang tính1'!$A$2:$N$281,5,0)</f>
        <v>093088000067</v>
      </c>
      <c r="X235" s="80" t="b">
        <f t="shared" si="17"/>
        <v>1</v>
      </c>
      <c r="Y235" s="108">
        <v>44311</v>
      </c>
      <c r="Z235" s="108"/>
      <c r="AA235" s="46" t="s">
        <v>232</v>
      </c>
      <c r="AB235" s="108" t="s">
        <v>2666</v>
      </c>
      <c r="AC235" s="108" t="str">
        <f>VLOOKUP(C235,'Trang tính1'!$A$2:$N$319,9,0)</f>
        <v>Thới An Đông, TP Cấn Thơ</v>
      </c>
      <c r="AD235" s="108" t="s">
        <v>2667</v>
      </c>
      <c r="AE235" s="627"/>
      <c r="AF235" s="628"/>
      <c r="AG235" s="108" t="s">
        <v>156</v>
      </c>
      <c r="AH235" s="108"/>
      <c r="AI235" s="56" t="s">
        <v>1055</v>
      </c>
      <c r="AJ235" s="36">
        <f t="shared" ca="1" si="19"/>
        <v>38</v>
      </c>
    </row>
    <row r="236" spans="1:36" s="624" customFormat="1">
      <c r="A236" s="25">
        <f>IF(C236=0,"",SUBTOTAL(3,C$5:C236))</f>
        <v>232</v>
      </c>
      <c r="B236" s="86">
        <v>112</v>
      </c>
      <c r="C236" s="369" t="s">
        <v>2476</v>
      </c>
      <c r="D236" s="25" t="str">
        <f>VLOOKUP(C236,Sheet4!$A$1:$B$300,2,0)</f>
        <v>9215008809</v>
      </c>
      <c r="E236" s="370" t="s">
        <v>2478</v>
      </c>
      <c r="F236" s="63" t="str">
        <f>VLOOKUP(D236,'BHXH 4-2026'!$D$11:$F$327,3,0)</f>
        <v>DN4929215008809</v>
      </c>
      <c r="G236" s="774">
        <f>VLOOKUP(C236,'chuyển xếp 2024'!$C$5:$W$328,17,0)</f>
        <v>4730000</v>
      </c>
      <c r="H236" s="774">
        <f>VLOOKUP(C236,'chuyển xếp 2024'!$C$5:$W$328,19,0)</f>
        <v>0</v>
      </c>
      <c r="I236" s="774">
        <f t="shared" si="16"/>
        <v>4730000</v>
      </c>
      <c r="J236" s="96" t="s">
        <v>32</v>
      </c>
      <c r="K236" s="63">
        <f t="shared" si="18"/>
        <v>1</v>
      </c>
      <c r="L236" s="56" t="s">
        <v>33</v>
      </c>
      <c r="M236" s="56" t="s">
        <v>34</v>
      </c>
      <c r="N236" s="46"/>
      <c r="O236" s="46" t="s">
        <v>671</v>
      </c>
      <c r="P236" s="234">
        <v>29952</v>
      </c>
      <c r="Q236" s="75">
        <v>45461</v>
      </c>
      <c r="R236" s="97" t="s">
        <v>36</v>
      </c>
      <c r="S236" s="106" t="s">
        <v>2487</v>
      </c>
      <c r="T236" s="626" t="str">
        <f t="shared" ca="1" si="20"/>
        <v xml:space="preserve">2 NĂM 2 THÁNG 1 NGÀY </v>
      </c>
      <c r="U236" s="74" t="s">
        <v>2495</v>
      </c>
      <c r="V236" s="80" t="s">
        <v>2495</v>
      </c>
      <c r="W236" s="80" t="str">
        <f>VLOOKUP(C236,'Trang tính1'!$A$2:$N$281,5,0)</f>
        <v>092082000914</v>
      </c>
      <c r="X236" s="80" t="b">
        <f t="shared" si="17"/>
        <v>1</v>
      </c>
      <c r="Y236" s="108">
        <v>44311</v>
      </c>
      <c r="Z236" s="108"/>
      <c r="AA236" s="46" t="s">
        <v>232</v>
      </c>
      <c r="AB236" s="108" t="s">
        <v>2668</v>
      </c>
      <c r="AC236" s="108" t="str">
        <f>VLOOKUP(C236,'Trang tính1'!$A$2:$N$319,9,0)</f>
        <v>Ô Môn, TP Cần Thơ</v>
      </c>
      <c r="AD236" s="108" t="s">
        <v>2669</v>
      </c>
      <c r="AE236" s="627"/>
      <c r="AF236" s="628"/>
      <c r="AG236" s="108" t="s">
        <v>156</v>
      </c>
      <c r="AH236" s="108"/>
      <c r="AI236" s="56" t="s">
        <v>1055</v>
      </c>
      <c r="AJ236" s="36">
        <f t="shared" ca="1" si="19"/>
        <v>44</v>
      </c>
    </row>
    <row r="237" spans="1:36" s="624" customFormat="1">
      <c r="A237" s="25">
        <f>IF(C237=0,"",SUBTOTAL(3,C$5:C237))</f>
        <v>233</v>
      </c>
      <c r="B237" s="86">
        <v>113</v>
      </c>
      <c r="C237" s="369" t="s">
        <v>2479</v>
      </c>
      <c r="D237" s="25" t="s">
        <v>2883</v>
      </c>
      <c r="E237" s="370" t="s">
        <v>2747</v>
      </c>
      <c r="F237" s="63" t="str">
        <f>VLOOKUP(D237,'BHXH 4-2026'!$D$11:$F$327,3,0)</f>
        <v>DN4929212000761</v>
      </c>
      <c r="G237" s="774">
        <f>VLOOKUP(C237,'chuyển xếp 2024'!$C$5:$W$328,17,0)</f>
        <v>4730000</v>
      </c>
      <c r="H237" s="774">
        <f>VLOOKUP(C237,'chuyển xếp 2024'!$C$5:$W$328,19,0)</f>
        <v>0</v>
      </c>
      <c r="I237" s="774">
        <f t="shared" si="16"/>
        <v>4730000</v>
      </c>
      <c r="J237" s="96" t="s">
        <v>32</v>
      </c>
      <c r="K237" s="63">
        <f t="shared" si="18"/>
        <v>1</v>
      </c>
      <c r="L237" s="56" t="s">
        <v>33</v>
      </c>
      <c r="M237" s="56" t="s">
        <v>34</v>
      </c>
      <c r="N237" s="46"/>
      <c r="O237" s="46" t="s">
        <v>671</v>
      </c>
      <c r="P237" s="234">
        <v>30497</v>
      </c>
      <c r="Q237" s="75">
        <v>45748</v>
      </c>
      <c r="R237" s="97" t="s">
        <v>36</v>
      </c>
      <c r="S237" s="106" t="s">
        <v>2824</v>
      </c>
      <c r="T237" s="626" t="str">
        <f t="shared" ca="1" si="20"/>
        <v xml:space="preserve">1 NĂM 4 THÁNG 18 NGÀY </v>
      </c>
      <c r="U237" s="74" t="s">
        <v>2748</v>
      </c>
      <c r="V237" s="80" t="s">
        <v>2748</v>
      </c>
      <c r="W237" s="80" t="str">
        <f>VLOOKUP(C237,'Trang tính1'!$A$2:$N$281,5,0)</f>
        <v>092083014880</v>
      </c>
      <c r="X237" s="80" t="b">
        <f t="shared" si="17"/>
        <v>1</v>
      </c>
      <c r="Y237" s="108">
        <v>44426</v>
      </c>
      <c r="Z237" s="108"/>
      <c r="AA237" s="46" t="s">
        <v>232</v>
      </c>
      <c r="AB237" s="108" t="s">
        <v>2001</v>
      </c>
      <c r="AC237" s="108" t="str">
        <f>VLOOKUP(C237,'Trang tính1'!$A$2:$N$319,9,0)</f>
        <v xml:space="preserve">Phong Điền- TP Cần Thơ </v>
      </c>
      <c r="AD237" s="108" t="s">
        <v>2002</v>
      </c>
      <c r="AE237" s="627"/>
      <c r="AF237" s="628"/>
      <c r="AG237" s="108" t="s">
        <v>156</v>
      </c>
      <c r="AH237" s="108"/>
      <c r="AI237" s="56" t="s">
        <v>1055</v>
      </c>
      <c r="AJ237" s="36">
        <f t="shared" ca="1" si="19"/>
        <v>43</v>
      </c>
    </row>
    <row r="238" spans="1:36" s="624" customFormat="1">
      <c r="A238" s="25">
        <f>IF(C238=0,"",SUBTOTAL(3,C$5:C238))</f>
        <v>234</v>
      </c>
      <c r="B238" s="86">
        <v>114</v>
      </c>
      <c r="C238" s="369" t="s">
        <v>2791</v>
      </c>
      <c r="D238" s="25" t="s">
        <v>2884</v>
      </c>
      <c r="E238" s="370" t="s">
        <v>2749</v>
      </c>
      <c r="F238" s="63" t="str">
        <f>VLOOKUP(D238,'BHXH 4-2026'!$D$11:$F$327,3,0)</f>
        <v>DN4929216023891</v>
      </c>
      <c r="G238" s="774">
        <f>VLOOKUP(C238,'chuyển xếp 2024'!$C$5:$W$328,17,0)</f>
        <v>4730000</v>
      </c>
      <c r="H238" s="774">
        <f>VLOOKUP(C238,'chuyển xếp 2024'!$C$5:$W$328,19,0)</f>
        <v>0</v>
      </c>
      <c r="I238" s="774">
        <f t="shared" si="16"/>
        <v>4730000</v>
      </c>
      <c r="J238" s="96" t="s">
        <v>32</v>
      </c>
      <c r="K238" s="63">
        <f t="shared" si="18"/>
        <v>1</v>
      </c>
      <c r="L238" s="56" t="s">
        <v>33</v>
      </c>
      <c r="M238" s="56" t="s">
        <v>34</v>
      </c>
      <c r="N238" s="46"/>
      <c r="O238" s="46" t="s">
        <v>671</v>
      </c>
      <c r="P238" s="234">
        <v>35161</v>
      </c>
      <c r="Q238" s="75">
        <v>45748</v>
      </c>
      <c r="R238" s="97" t="s">
        <v>36</v>
      </c>
      <c r="S238" s="106" t="s">
        <v>2826</v>
      </c>
      <c r="T238" s="626" t="str">
        <f t="shared" ca="1" si="20"/>
        <v xml:space="preserve">1 NĂM 4 THÁNG 18 NGÀY </v>
      </c>
      <c r="U238" s="74" t="s">
        <v>2750</v>
      </c>
      <c r="V238" s="80" t="s">
        <v>2750</v>
      </c>
      <c r="W238" s="80" t="str">
        <f>VLOOKUP(C238,'Trang tính1'!$A$2:$N$281,5,0)</f>
        <v>092096004376</v>
      </c>
      <c r="X238" s="80" t="b">
        <f t="shared" si="17"/>
        <v>1</v>
      </c>
      <c r="Y238" s="108">
        <v>44994</v>
      </c>
      <c r="Z238" s="108"/>
      <c r="AA238" s="46" t="s">
        <v>232</v>
      </c>
      <c r="AB238" s="108" t="s">
        <v>2751</v>
      </c>
      <c r="AC238" s="108" t="str">
        <f>VLOOKUP(C238,'Trang tính1'!$A$2:$N$319,9,0)</f>
        <v>Thới Lai- Cần Thơ</v>
      </c>
      <c r="AD238" s="108" t="s">
        <v>2752</v>
      </c>
      <c r="AE238" s="627"/>
      <c r="AF238" s="628"/>
      <c r="AG238" s="108" t="s">
        <v>156</v>
      </c>
      <c r="AH238" s="108"/>
      <c r="AI238" s="56" t="s">
        <v>1055</v>
      </c>
      <c r="AJ238" s="36">
        <f t="shared" ca="1" si="19"/>
        <v>30</v>
      </c>
    </row>
    <row r="239" spans="1:36" s="624" customFormat="1">
      <c r="A239" s="25">
        <f>IF(C239=0,"",SUBTOTAL(3,C$5:C239))</f>
        <v>235</v>
      </c>
      <c r="B239" s="86">
        <v>115</v>
      </c>
      <c r="C239" s="369" t="s">
        <v>2792</v>
      </c>
      <c r="D239" s="25" t="s">
        <v>2885</v>
      </c>
      <c r="E239" s="370" t="s">
        <v>1656</v>
      </c>
      <c r="F239" s="63" t="str">
        <f>VLOOKUP(D239,'BHXH 4-2026'!$D$11:$F$327,3,0)</f>
        <v>DN4928722589587</v>
      </c>
      <c r="G239" s="774">
        <f>VLOOKUP(C239,'chuyển xếp 2024'!$C$5:$W$328,17,0)</f>
        <v>4730000</v>
      </c>
      <c r="H239" s="774">
        <f>VLOOKUP(C239,'chuyển xếp 2024'!$C$5:$W$328,19,0)</f>
        <v>0</v>
      </c>
      <c r="I239" s="774">
        <f t="shared" si="16"/>
        <v>4730000</v>
      </c>
      <c r="J239" s="96" t="s">
        <v>32</v>
      </c>
      <c r="K239" s="63">
        <f t="shared" si="18"/>
        <v>1</v>
      </c>
      <c r="L239" s="56" t="s">
        <v>33</v>
      </c>
      <c r="M239" s="56" t="s">
        <v>34</v>
      </c>
      <c r="N239" s="46"/>
      <c r="O239" s="46" t="s">
        <v>671</v>
      </c>
      <c r="P239" s="234">
        <v>30317</v>
      </c>
      <c r="Q239" s="75">
        <v>45748</v>
      </c>
      <c r="R239" s="97" t="s">
        <v>36</v>
      </c>
      <c r="S239" s="106" t="s">
        <v>2825</v>
      </c>
      <c r="T239" s="626" t="str">
        <f t="shared" ca="1" si="20"/>
        <v xml:space="preserve">1 NĂM 4 THÁNG 18 NGÀY </v>
      </c>
      <c r="U239" s="74" t="s">
        <v>2753</v>
      </c>
      <c r="V239" s="80" t="s">
        <v>2753</v>
      </c>
      <c r="W239" s="80" t="str">
        <f>VLOOKUP(C239,'Trang tính1'!$A$2:$N$281,5,0)</f>
        <v>087083004209</v>
      </c>
      <c r="X239" s="80" t="b">
        <f t="shared" si="17"/>
        <v>1</v>
      </c>
      <c r="Y239" s="108">
        <v>45285</v>
      </c>
      <c r="Z239" s="108"/>
      <c r="AA239" s="46" t="s">
        <v>232</v>
      </c>
      <c r="AB239" s="108" t="s">
        <v>2400</v>
      </c>
      <c r="AC239" s="108" t="str">
        <f>VLOOKUP(C239,'Trang tính1'!$A$2:$N$319,9,0)</f>
        <v>Phong Hòa- Đồng Tháp</v>
      </c>
      <c r="AD239" s="108" t="s">
        <v>2754</v>
      </c>
      <c r="AE239" s="627"/>
      <c r="AF239" s="628"/>
      <c r="AG239" s="108" t="s">
        <v>156</v>
      </c>
      <c r="AH239" s="108"/>
      <c r="AI239" s="56" t="s">
        <v>1055</v>
      </c>
      <c r="AJ239" s="36">
        <f t="shared" ca="1" si="19"/>
        <v>43</v>
      </c>
    </row>
    <row r="240" spans="1:36" s="624" customFormat="1">
      <c r="A240" s="25">
        <f>IF(C240=0,"",SUBTOTAL(3,C$5:C240))</f>
        <v>236</v>
      </c>
      <c r="B240" s="86">
        <v>116</v>
      </c>
      <c r="C240" s="369" t="s">
        <v>2793</v>
      </c>
      <c r="D240" s="25" t="s">
        <v>2886</v>
      </c>
      <c r="E240" s="370" t="s">
        <v>2755</v>
      </c>
      <c r="F240" s="63" t="str">
        <f>VLOOKUP(D240,'BHXH 4-2026'!$D$11:$F$327,3,0)</f>
        <v>DN4929122045734</v>
      </c>
      <c r="G240" s="774">
        <f>VLOOKUP(C240,'chuyển xếp 2024'!$C$5:$W$328,17,0)</f>
        <v>4730000</v>
      </c>
      <c r="H240" s="774">
        <f>VLOOKUP(C240,'chuyển xếp 2024'!$C$5:$W$328,19,0)</f>
        <v>0</v>
      </c>
      <c r="I240" s="774">
        <f t="shared" si="16"/>
        <v>4730000</v>
      </c>
      <c r="J240" s="96" t="s">
        <v>32</v>
      </c>
      <c r="K240" s="63">
        <f t="shared" si="18"/>
        <v>1</v>
      </c>
      <c r="L240" s="56" t="s">
        <v>33</v>
      </c>
      <c r="M240" s="56" t="s">
        <v>34</v>
      </c>
      <c r="N240" s="46"/>
      <c r="O240" s="46" t="s">
        <v>671</v>
      </c>
      <c r="P240" s="234">
        <v>32874</v>
      </c>
      <c r="Q240" s="75">
        <v>45748</v>
      </c>
      <c r="R240" s="97" t="s">
        <v>36</v>
      </c>
      <c r="S240" s="106" t="s">
        <v>2827</v>
      </c>
      <c r="T240" s="626" t="str">
        <f t="shared" ca="1" si="20"/>
        <v xml:space="preserve">1 NĂM 4 THÁNG 18 NGÀY </v>
      </c>
      <c r="U240" s="74" t="s">
        <v>2756</v>
      </c>
      <c r="V240" s="80" t="s">
        <v>2756</v>
      </c>
      <c r="W240" s="80" t="str">
        <f>VLOOKUP(C240,'Trang tính1'!$A$2:$N$281,5,0)</f>
        <v>091090006944</v>
      </c>
      <c r="X240" s="80" t="b">
        <f t="shared" si="17"/>
        <v>1</v>
      </c>
      <c r="Y240" s="108">
        <v>44756</v>
      </c>
      <c r="Z240" s="108"/>
      <c r="AA240" s="46" t="s">
        <v>232</v>
      </c>
      <c r="AB240" s="108" t="s">
        <v>2351</v>
      </c>
      <c r="AC240" s="108" t="str">
        <f>VLOOKUP(C240,'Trang tính1'!$A$2:$N$319,9,0)</f>
        <v>Ngọc Chúc- An Giang</v>
      </c>
      <c r="AD240" s="108" t="s">
        <v>2757</v>
      </c>
      <c r="AE240" s="627"/>
      <c r="AF240" s="628"/>
      <c r="AG240" s="108" t="s">
        <v>156</v>
      </c>
      <c r="AH240" s="108"/>
      <c r="AI240" s="56" t="s">
        <v>1055</v>
      </c>
      <c r="AJ240" s="36">
        <f t="shared" ca="1" si="19"/>
        <v>36</v>
      </c>
    </row>
    <row r="241" spans="1:36" s="624" customFormat="1">
      <c r="A241" s="25">
        <f>IF(C241=0,"",SUBTOTAL(3,C$5:C241))</f>
        <v>237</v>
      </c>
      <c r="B241" s="86">
        <v>117</v>
      </c>
      <c r="C241" s="369" t="s">
        <v>2794</v>
      </c>
      <c r="D241" s="25" t="s">
        <v>2887</v>
      </c>
      <c r="E241" s="370" t="s">
        <v>2758</v>
      </c>
      <c r="F241" s="63" t="str">
        <f>VLOOKUP(D241,'BHXH 4-2026'!$D$11:$F$327,3,0)</f>
        <v>DN4926506006801</v>
      </c>
      <c r="G241" s="774">
        <f>VLOOKUP(C241,'chuyển xếp 2024'!$C$5:$W$328,17,0)</f>
        <v>4730000</v>
      </c>
      <c r="H241" s="774">
        <f>VLOOKUP(C241,'chuyển xếp 2024'!$C$5:$W$328,19,0)</f>
        <v>0</v>
      </c>
      <c r="I241" s="774">
        <f t="shared" si="16"/>
        <v>4730000</v>
      </c>
      <c r="J241" s="96" t="s">
        <v>32</v>
      </c>
      <c r="K241" s="63">
        <f t="shared" si="18"/>
        <v>1</v>
      </c>
      <c r="L241" s="56" t="s">
        <v>33</v>
      </c>
      <c r="M241" s="56" t="s">
        <v>34</v>
      </c>
      <c r="N241" s="46"/>
      <c r="O241" s="46" t="s">
        <v>671</v>
      </c>
      <c r="P241" s="234">
        <v>31229</v>
      </c>
      <c r="Q241" s="75">
        <v>45748</v>
      </c>
      <c r="R241" s="97" t="s">
        <v>36</v>
      </c>
      <c r="S241" s="106" t="s">
        <v>2823</v>
      </c>
      <c r="T241" s="626" t="str">
        <f t="shared" ca="1" si="20"/>
        <v xml:space="preserve">1 NĂM 4 THÁNG 18 NGÀY </v>
      </c>
      <c r="U241" s="74" t="s">
        <v>2759</v>
      </c>
      <c r="V241" s="80" t="s">
        <v>2759</v>
      </c>
      <c r="W241" s="80" t="str">
        <f>VLOOKUP(C241,'Trang tính1'!$A$2:$N$281,5,0)</f>
        <v>092085002540</v>
      </c>
      <c r="X241" s="80" t="b">
        <f t="shared" si="17"/>
        <v>1</v>
      </c>
      <c r="Y241" s="108">
        <v>44326</v>
      </c>
      <c r="Z241" s="108"/>
      <c r="AA241" s="46" t="s">
        <v>232</v>
      </c>
      <c r="AB241" s="108" t="s">
        <v>2009</v>
      </c>
      <c r="AC241" s="108"/>
      <c r="AD241" s="108" t="s">
        <v>2760</v>
      </c>
      <c r="AE241" s="627"/>
      <c r="AF241" s="628"/>
      <c r="AG241" s="108" t="s">
        <v>156</v>
      </c>
      <c r="AH241" s="108"/>
      <c r="AI241" s="56" t="s">
        <v>1055</v>
      </c>
      <c r="AJ241" s="36">
        <f t="shared" ca="1" si="19"/>
        <v>41</v>
      </c>
    </row>
    <row r="242" spans="1:36" s="624" customFormat="1">
      <c r="A242" s="25">
        <f>IF(C242=0,"",SUBTOTAL(3,C$5:C242))</f>
        <v>238</v>
      </c>
      <c r="B242" s="86">
        <v>118</v>
      </c>
      <c r="C242" s="369" t="s">
        <v>2795</v>
      </c>
      <c r="D242" s="25" t="s">
        <v>2888</v>
      </c>
      <c r="E242" s="370" t="s">
        <v>901</v>
      </c>
      <c r="F242" s="63" t="str">
        <f>VLOOKUP(D242,'BHXH 4-2026'!$D$11:$F$327,3,0)</f>
        <v>DN4929212000752</v>
      </c>
      <c r="G242" s="774">
        <f>VLOOKUP(C242,'chuyển xếp 2024'!$C$5:$W$328,17,0)</f>
        <v>4730000</v>
      </c>
      <c r="H242" s="774">
        <f>VLOOKUP(C242,'chuyển xếp 2024'!$C$5:$W$328,19,0)</f>
        <v>0</v>
      </c>
      <c r="I242" s="774">
        <f t="shared" si="16"/>
        <v>4730000</v>
      </c>
      <c r="J242" s="96" t="s">
        <v>32</v>
      </c>
      <c r="K242" s="63">
        <f t="shared" si="18"/>
        <v>1</v>
      </c>
      <c r="L242" s="56" t="s">
        <v>33</v>
      </c>
      <c r="M242" s="56" t="s">
        <v>34</v>
      </c>
      <c r="N242" s="46"/>
      <c r="O242" s="46" t="s">
        <v>671</v>
      </c>
      <c r="P242" s="234">
        <v>34075</v>
      </c>
      <c r="Q242" s="75">
        <v>45748</v>
      </c>
      <c r="R242" s="97" t="s">
        <v>36</v>
      </c>
      <c r="S242" s="106" t="s">
        <v>2822</v>
      </c>
      <c r="T242" s="626" t="str">
        <f t="shared" ca="1" si="20"/>
        <v xml:space="preserve">1 NĂM 4 THÁNG 18 NGÀY </v>
      </c>
      <c r="U242" s="74" t="s">
        <v>902</v>
      </c>
      <c r="V242" s="80" t="s">
        <v>902</v>
      </c>
      <c r="W242" s="80" t="str">
        <f>VLOOKUP(C242,'Trang tính1'!$A$2:$N$281,5,0)</f>
        <v>092093000627</v>
      </c>
      <c r="X242" s="80" t="b">
        <f t="shared" si="17"/>
        <v>1</v>
      </c>
      <c r="Y242" s="108">
        <v>44988</v>
      </c>
      <c r="Z242" s="108"/>
      <c r="AA242" s="46" t="s">
        <v>232</v>
      </c>
      <c r="AB242" s="108" t="s">
        <v>2761</v>
      </c>
      <c r="AC242" s="108" t="str">
        <f>VLOOKUP(C242,'Trang tính1'!$A$2:$N$319,9,0)</f>
        <v>Trường Xuân -Cần Thơ</v>
      </c>
      <c r="AD242" s="108" t="s">
        <v>2762</v>
      </c>
      <c r="AE242" s="627"/>
      <c r="AF242" s="628"/>
      <c r="AG242" s="108" t="s">
        <v>156</v>
      </c>
      <c r="AH242" s="108"/>
      <c r="AI242" s="56" t="s">
        <v>1055</v>
      </c>
      <c r="AJ242" s="36">
        <f t="shared" ca="1" si="19"/>
        <v>33</v>
      </c>
    </row>
    <row r="243" spans="1:36" s="624" customFormat="1">
      <c r="A243" s="25">
        <f>IF(C243=0,"",SUBTOTAL(3,C$5:C243))</f>
        <v>239</v>
      </c>
      <c r="B243" s="86">
        <v>119</v>
      </c>
      <c r="C243" s="369" t="s">
        <v>2799</v>
      </c>
      <c r="D243" s="25" t="s">
        <v>3195</v>
      </c>
      <c r="E243" s="370" t="s">
        <v>2774</v>
      </c>
      <c r="F243" s="63" t="str">
        <f>VLOOKUP(D243,'BHXH 4-2026'!$D$11:$F$327,3,0)</f>
        <v>DN4929212008653</v>
      </c>
      <c r="G243" s="774">
        <f>VLOOKUP(C243,'chuyển xếp 2024'!$C$5:$W$328,17,0)</f>
        <v>4730000</v>
      </c>
      <c r="H243" s="774">
        <f>VLOOKUP(C243,'chuyển xếp 2024'!$C$5:$W$328,19,0)</f>
        <v>0</v>
      </c>
      <c r="I243" s="774">
        <f t="shared" si="16"/>
        <v>4730000</v>
      </c>
      <c r="J243" s="63" t="s">
        <v>63</v>
      </c>
      <c r="K243" s="63">
        <f t="shared" si="18"/>
        <v>0</v>
      </c>
      <c r="L243" s="56" t="s">
        <v>33</v>
      </c>
      <c r="M243" s="56" t="s">
        <v>34</v>
      </c>
      <c r="N243" s="46"/>
      <c r="O243" s="46" t="s">
        <v>671</v>
      </c>
      <c r="P243" s="234">
        <v>31573</v>
      </c>
      <c r="Q243" s="75">
        <v>45748</v>
      </c>
      <c r="R243" s="97" t="s">
        <v>36</v>
      </c>
      <c r="S243" s="106" t="s">
        <v>2833</v>
      </c>
      <c r="T243" s="626" t="str">
        <f t="shared" ca="1" si="20"/>
        <v xml:space="preserve">1 NĂM 4 THÁNG 18 NGÀY </v>
      </c>
      <c r="U243" s="74" t="s">
        <v>2775</v>
      </c>
      <c r="V243" s="80" t="s">
        <v>2775</v>
      </c>
      <c r="W243" s="80" t="str">
        <f>VLOOKUP(C243,'Trang tính1'!$A$2:$N$281,5,0)</f>
        <v>092186012101</v>
      </c>
      <c r="X243" s="80" t="b">
        <f t="shared" si="17"/>
        <v>1</v>
      </c>
      <c r="Y243" s="108">
        <v>44440</v>
      </c>
      <c r="Z243" s="108"/>
      <c r="AA243" s="46" t="s">
        <v>232</v>
      </c>
      <c r="AB243" s="108" t="s">
        <v>2772</v>
      </c>
      <c r="AC243" s="108" t="str">
        <f>VLOOKUP(C243,'Trang tính1'!$A$2:$N$319,9,0)</f>
        <v>KV Hòa Thành A</v>
      </c>
      <c r="AD243" s="108" t="s">
        <v>2776</v>
      </c>
      <c r="AE243" s="627"/>
      <c r="AF243" s="628"/>
      <c r="AG243" s="108" t="s">
        <v>156</v>
      </c>
      <c r="AH243" s="108"/>
      <c r="AI243" s="56" t="s">
        <v>1055</v>
      </c>
      <c r="AJ243" s="36">
        <f t="shared" ca="1" si="19"/>
        <v>40</v>
      </c>
    </row>
    <row r="244" spans="1:36" s="624" customFormat="1">
      <c r="A244" s="25">
        <f>IF(C244=0,"",SUBTOTAL(3,C$5:C244))</f>
        <v>240</v>
      </c>
      <c r="B244" s="86">
        <v>120</v>
      </c>
      <c r="C244" s="369" t="s">
        <v>2801</v>
      </c>
      <c r="D244" s="25" t="s">
        <v>2893</v>
      </c>
      <c r="E244" s="370" t="s">
        <v>2781</v>
      </c>
      <c r="F244" s="63" t="str">
        <f>VLOOKUP(D244,'BHXH 4-2026'!$D$11:$F$327,3,0)</f>
        <v>DN4929211007963</v>
      </c>
      <c r="G244" s="774">
        <f>VLOOKUP(C244,'chuyển xếp 2024'!$C$5:$W$328,17,0)</f>
        <v>4730000</v>
      </c>
      <c r="H244" s="774">
        <f>VLOOKUP(C244,'chuyển xếp 2024'!$C$5:$W$328,19,0)</f>
        <v>0</v>
      </c>
      <c r="I244" s="774">
        <f t="shared" si="16"/>
        <v>4730000</v>
      </c>
      <c r="J244" s="96" t="s">
        <v>32</v>
      </c>
      <c r="K244" s="63">
        <f t="shared" si="18"/>
        <v>1</v>
      </c>
      <c r="L244" s="56" t="s">
        <v>33</v>
      </c>
      <c r="M244" s="56" t="s">
        <v>34</v>
      </c>
      <c r="N244" s="46"/>
      <c r="O244" s="46" t="s">
        <v>671</v>
      </c>
      <c r="P244" s="234">
        <v>33190</v>
      </c>
      <c r="Q244" s="75">
        <v>45748</v>
      </c>
      <c r="R244" s="97" t="s">
        <v>36</v>
      </c>
      <c r="S244" s="106" t="s">
        <v>2832</v>
      </c>
      <c r="T244" s="626" t="str">
        <f t="shared" ca="1" si="20"/>
        <v xml:space="preserve">1 NĂM 4 THÁNG 18 NGÀY </v>
      </c>
      <c r="U244" s="74" t="s">
        <v>2782</v>
      </c>
      <c r="V244" s="80" t="s">
        <v>2782</v>
      </c>
      <c r="W244" s="80" t="str">
        <f>VLOOKUP(C244,'Trang tính1'!$A$2:$N$281,5,0)</f>
        <v>092090007805</v>
      </c>
      <c r="X244" s="80" t="b">
        <f t="shared" si="17"/>
        <v>1</v>
      </c>
      <c r="Y244" s="108">
        <v>44717</v>
      </c>
      <c r="Z244" s="108"/>
      <c r="AA244" s="46" t="s">
        <v>232</v>
      </c>
      <c r="AB244" s="108" t="s">
        <v>2376</v>
      </c>
      <c r="AC244" s="108"/>
      <c r="AD244" s="108" t="s">
        <v>2783</v>
      </c>
      <c r="AE244" s="627"/>
      <c r="AF244" s="628"/>
      <c r="AG244" s="108" t="s">
        <v>156</v>
      </c>
      <c r="AH244" s="108"/>
      <c r="AI244" s="56" t="s">
        <v>1055</v>
      </c>
      <c r="AJ244" s="36">
        <f t="shared" ca="1" si="19"/>
        <v>35</v>
      </c>
    </row>
    <row r="245" spans="1:36" s="624" customFormat="1">
      <c r="A245" s="25">
        <f>IF(C245=0,"",SUBTOTAL(3,C$5:C245))</f>
        <v>241</v>
      </c>
      <c r="B245" s="86">
        <v>121</v>
      </c>
      <c r="C245" s="369" t="s">
        <v>2802</v>
      </c>
      <c r="D245" s="25" t="s">
        <v>2894</v>
      </c>
      <c r="E245" s="370" t="s">
        <v>1616</v>
      </c>
      <c r="F245" s="63" t="str">
        <f>VLOOKUP(D245,'BHXH 4-2026'!$D$11:$F$327,3,0)</f>
        <v>DN4925403001600</v>
      </c>
      <c r="G245" s="774">
        <f>VLOOKUP(C245,'chuyển xếp 2024'!$C$5:$W$328,17,0)</f>
        <v>4730000</v>
      </c>
      <c r="H245" s="774">
        <f>VLOOKUP(C245,'chuyển xếp 2024'!$C$5:$W$328,19,0)</f>
        <v>0</v>
      </c>
      <c r="I245" s="774">
        <f t="shared" si="16"/>
        <v>4730000</v>
      </c>
      <c r="J245" s="63" t="s">
        <v>63</v>
      </c>
      <c r="K245" s="63">
        <f t="shared" si="18"/>
        <v>0</v>
      </c>
      <c r="L245" s="56" t="s">
        <v>33</v>
      </c>
      <c r="M245" s="56" t="s">
        <v>34</v>
      </c>
      <c r="N245" s="46"/>
      <c r="O245" s="46" t="s">
        <v>671</v>
      </c>
      <c r="P245" s="234">
        <v>26330</v>
      </c>
      <c r="Q245" s="75">
        <v>45748</v>
      </c>
      <c r="R245" s="97" t="s">
        <v>36</v>
      </c>
      <c r="S245" s="106" t="s">
        <v>2829</v>
      </c>
      <c r="T245" s="626" t="str">
        <f t="shared" ca="1" si="20"/>
        <v xml:space="preserve">1 NĂM 4 THÁNG 18 NGÀY </v>
      </c>
      <c r="U245" s="74" t="s">
        <v>2784</v>
      </c>
      <c r="V245" s="80" t="s">
        <v>2784</v>
      </c>
      <c r="W245" s="80" t="str">
        <f>VLOOKUP(C245,'Trang tính1'!$A$2:$N$281,5,0)</f>
        <v>079172000463</v>
      </c>
      <c r="X245" s="80" t="b">
        <f t="shared" si="17"/>
        <v>1</v>
      </c>
      <c r="Y245" s="108">
        <v>44624</v>
      </c>
      <c r="Z245" s="108"/>
      <c r="AA245" s="46" t="s">
        <v>232</v>
      </c>
      <c r="AB245" s="108" t="s">
        <v>2785</v>
      </c>
      <c r="AC245" s="108" t="str">
        <f>VLOOKUP(C245,'Trang tính1'!$A$2:$N$319,9,0)</f>
        <v>Gia Định- TP HCM</v>
      </c>
      <c r="AD245" s="108" t="s">
        <v>2786</v>
      </c>
      <c r="AE245" s="627"/>
      <c r="AF245" s="628"/>
      <c r="AG245" s="108" t="s">
        <v>156</v>
      </c>
      <c r="AH245" s="108"/>
      <c r="AI245" s="56" t="s">
        <v>1055</v>
      </c>
      <c r="AJ245" s="36">
        <f t="shared" ca="1" si="19"/>
        <v>54</v>
      </c>
    </row>
    <row r="246" spans="1:36" s="624" customFormat="1">
      <c r="A246" s="25">
        <f>IF(C246=0,"",SUBTOTAL(3,C$5:C246))</f>
        <v>242</v>
      </c>
      <c r="B246" s="86">
        <v>122</v>
      </c>
      <c r="C246" s="369" t="s">
        <v>2803</v>
      </c>
      <c r="D246" s="25" t="s">
        <v>2895</v>
      </c>
      <c r="E246" s="370" t="s">
        <v>2787</v>
      </c>
      <c r="F246" s="63" t="str">
        <f>VLOOKUP(D246,'BHXH 4-2026'!$D$11:$F$327,3,0)</f>
        <v>DN4929222469125</v>
      </c>
      <c r="G246" s="774">
        <f>VLOOKUP(C246,'chuyển xếp 2024'!$C$5:$W$328,17,0)</f>
        <v>4730000</v>
      </c>
      <c r="H246" s="774">
        <f>VLOOKUP(C246,'chuyển xếp 2024'!$C$5:$W$328,19,0)</f>
        <v>0</v>
      </c>
      <c r="I246" s="774">
        <f t="shared" si="16"/>
        <v>4730000</v>
      </c>
      <c r="J246" s="63" t="s">
        <v>63</v>
      </c>
      <c r="K246" s="63">
        <f t="shared" si="18"/>
        <v>0</v>
      </c>
      <c r="L246" s="56" t="s">
        <v>33</v>
      </c>
      <c r="M246" s="56" t="s">
        <v>34</v>
      </c>
      <c r="N246" s="46"/>
      <c r="O246" s="46" t="s">
        <v>671</v>
      </c>
      <c r="P246" s="234">
        <v>30682</v>
      </c>
      <c r="Q246" s="75">
        <v>45748</v>
      </c>
      <c r="R246" s="97" t="s">
        <v>36</v>
      </c>
      <c r="S246" s="106" t="s">
        <v>2828</v>
      </c>
      <c r="T246" s="626" t="str">
        <f t="shared" ca="1" si="20"/>
        <v xml:space="preserve">1 NĂM 4 THÁNG 18 NGÀY </v>
      </c>
      <c r="U246" s="74" t="s">
        <v>2788</v>
      </c>
      <c r="V246" s="80" t="s">
        <v>2788</v>
      </c>
      <c r="W246" s="80" t="str">
        <f>VLOOKUP(C246,'Trang tính1'!$A$2:$N$281,5,0)</f>
        <v>092184003801</v>
      </c>
      <c r="X246" s="80" t="b">
        <f t="shared" si="17"/>
        <v>1</v>
      </c>
      <c r="Y246" s="108">
        <v>45440</v>
      </c>
      <c r="Z246" s="108"/>
      <c r="AA246" s="46" t="s">
        <v>232</v>
      </c>
      <c r="AB246" s="108" t="s">
        <v>2789</v>
      </c>
      <c r="AC246" s="108" t="str">
        <f>VLOOKUP(C246,'Trang tính1'!$A$2:$N$319,9,0)</f>
        <v>Vĩnh Bình- An Giang</v>
      </c>
      <c r="AD246" s="108" t="s">
        <v>2790</v>
      </c>
      <c r="AE246" s="627"/>
      <c r="AF246" s="628"/>
      <c r="AG246" s="108" t="s">
        <v>156</v>
      </c>
      <c r="AH246" s="108"/>
      <c r="AI246" s="56" t="s">
        <v>1055</v>
      </c>
      <c r="AJ246" s="36">
        <f t="shared" ca="1" si="19"/>
        <v>42</v>
      </c>
    </row>
    <row r="247" spans="1:36" s="624" customFormat="1">
      <c r="A247" s="25">
        <f>IF(C247=0,"",SUBTOTAL(3,C$5:C247))</f>
        <v>243</v>
      </c>
      <c r="B247" s="86">
        <v>123</v>
      </c>
      <c r="C247" s="369" t="s">
        <v>2845</v>
      </c>
      <c r="D247" s="25" t="s">
        <v>3275</v>
      </c>
      <c r="E247" s="370" t="s">
        <v>2849</v>
      </c>
      <c r="F247" s="63" t="str">
        <f>VLOOKUP(D247,'BHXH 4-2026'!$D$11:$F$327,3,0)</f>
        <v>DN4929222455144</v>
      </c>
      <c r="G247" s="774">
        <f>VLOOKUP(C247,'chuyển xếp 2024'!$C$5:$W$328,17,0)</f>
        <v>4730000</v>
      </c>
      <c r="H247" s="774">
        <f>VLOOKUP(C247,'chuyển xếp 2024'!$C$5:$W$328,19,0)</f>
        <v>0</v>
      </c>
      <c r="I247" s="774">
        <f t="shared" si="16"/>
        <v>4730000</v>
      </c>
      <c r="J247" s="96" t="s">
        <v>32</v>
      </c>
      <c r="K247" s="63">
        <f t="shared" si="18"/>
        <v>1</v>
      </c>
      <c r="L247" s="56" t="s">
        <v>33</v>
      </c>
      <c r="M247" s="56" t="s">
        <v>34</v>
      </c>
      <c r="N247" s="46"/>
      <c r="O247" s="46" t="s">
        <v>671</v>
      </c>
      <c r="P247" s="234">
        <v>27961</v>
      </c>
      <c r="Q247" s="75">
        <v>45807</v>
      </c>
      <c r="R247" s="97" t="s">
        <v>36</v>
      </c>
      <c r="S247" s="106" t="s">
        <v>2933</v>
      </c>
      <c r="T247" s="626" t="str">
        <f t="shared" ca="1" si="20"/>
        <v xml:space="preserve">1 NĂM 2 THÁNG 20 NGÀY </v>
      </c>
      <c r="U247" s="74" t="s">
        <v>2934</v>
      </c>
      <c r="V247" s="80" t="s">
        <v>2934</v>
      </c>
      <c r="W247" s="80">
        <f>VLOOKUP(C247,'Trang tính1'!$A$2:$N$281,5,0)</f>
        <v>0</v>
      </c>
      <c r="X247" s="80" t="b">
        <f t="shared" si="17"/>
        <v>0</v>
      </c>
      <c r="Y247" s="108">
        <v>44587</v>
      </c>
      <c r="Z247" s="108"/>
      <c r="AA247" s="46" t="s">
        <v>232</v>
      </c>
      <c r="AB247" s="108" t="s">
        <v>2937</v>
      </c>
      <c r="AC247" s="108"/>
      <c r="AD247" s="108" t="s">
        <v>2935</v>
      </c>
      <c r="AE247" s="627"/>
      <c r="AF247" s="628"/>
      <c r="AG247" s="108" t="s">
        <v>156</v>
      </c>
      <c r="AH247" s="108"/>
      <c r="AI247" s="56" t="s">
        <v>1055</v>
      </c>
      <c r="AJ247" s="36">
        <f t="shared" ca="1" si="19"/>
        <v>50</v>
      </c>
    </row>
    <row r="248" spans="1:36" s="624" customFormat="1">
      <c r="A248" s="25">
        <f>IF(C248=0,"",SUBTOTAL(3,C$5:C248))</f>
        <v>244</v>
      </c>
      <c r="B248" s="86">
        <v>124</v>
      </c>
      <c r="C248" s="369" t="s">
        <v>2846</v>
      </c>
      <c r="D248" s="25" t="s">
        <v>2175</v>
      </c>
      <c r="E248" s="370" t="s">
        <v>2850</v>
      </c>
      <c r="F248" s="63" t="str">
        <f>VLOOKUP(D248,'BHXH 4-2026'!$D$11:$F$327,3,0)</f>
        <v>DN4929208010009</v>
      </c>
      <c r="G248" s="774">
        <f>VLOOKUP(C248,'chuyển xếp 2024'!$C$5:$W$328,17,0)</f>
        <v>4730000</v>
      </c>
      <c r="H248" s="774">
        <f>VLOOKUP(C248,'chuyển xếp 2024'!$C$5:$W$328,19,0)</f>
        <v>0</v>
      </c>
      <c r="I248" s="774">
        <f t="shared" si="16"/>
        <v>4730000</v>
      </c>
      <c r="J248" s="96" t="s">
        <v>32</v>
      </c>
      <c r="K248" s="63">
        <f t="shared" si="18"/>
        <v>1</v>
      </c>
      <c r="L248" s="56" t="s">
        <v>33</v>
      </c>
      <c r="M248" s="56" t="s">
        <v>34</v>
      </c>
      <c r="N248" s="46"/>
      <c r="O248" s="46" t="s">
        <v>671</v>
      </c>
      <c r="P248" s="234">
        <v>32806</v>
      </c>
      <c r="Q248" s="75">
        <v>45807</v>
      </c>
      <c r="R248" s="97" t="s">
        <v>36</v>
      </c>
      <c r="S248" s="106" t="s">
        <v>2936</v>
      </c>
      <c r="T248" s="626" t="str">
        <f t="shared" ca="1" si="20"/>
        <v xml:space="preserve">1 NĂM 2 THÁNG 20 NGÀY </v>
      </c>
      <c r="U248" s="74" t="s">
        <v>983</v>
      </c>
      <c r="V248" s="80" t="s">
        <v>983</v>
      </c>
      <c r="W248" s="80">
        <f>VLOOKUP(C248,'Trang tính1'!$A$2:$N$281,5,0)</f>
        <v>0</v>
      </c>
      <c r="X248" s="80" t="b">
        <f t="shared" si="17"/>
        <v>0</v>
      </c>
      <c r="Y248" s="108">
        <v>44522</v>
      </c>
      <c r="Z248" s="108"/>
      <c r="AA248" s="46" t="s">
        <v>232</v>
      </c>
      <c r="AB248" s="108" t="s">
        <v>2332</v>
      </c>
      <c r="AC248" s="108"/>
      <c r="AD248" s="108" t="s">
        <v>709</v>
      </c>
      <c r="AE248" s="627"/>
      <c r="AF248" s="628"/>
      <c r="AG248" s="108" t="s">
        <v>156</v>
      </c>
      <c r="AH248" s="108"/>
      <c r="AI248" s="56" t="s">
        <v>1055</v>
      </c>
      <c r="AJ248" s="36">
        <f t="shared" ca="1" si="19"/>
        <v>36</v>
      </c>
    </row>
    <row r="249" spans="1:36" s="624" customFormat="1">
      <c r="A249" s="25">
        <f>IF(C249=0,"",SUBTOTAL(3,C$5:C249))</f>
        <v>245</v>
      </c>
      <c r="B249" s="86">
        <v>125</v>
      </c>
      <c r="C249" s="369" t="s">
        <v>2847</v>
      </c>
      <c r="D249" s="25" t="s">
        <v>3220</v>
      </c>
      <c r="E249" s="370" t="s">
        <v>2851</v>
      </c>
      <c r="F249" s="63" t="str">
        <f>VLOOKUP(D249,'BHXH 4-2026'!$D$11:$F$327,3,0)</f>
        <v>DN4929215005698</v>
      </c>
      <c r="G249" s="774">
        <f>VLOOKUP(C249,'chuyển xếp 2024'!$C$5:$W$328,17,0)</f>
        <v>4730000</v>
      </c>
      <c r="H249" s="774">
        <f>VLOOKUP(C249,'chuyển xếp 2024'!$C$5:$W$328,19,0)</f>
        <v>0</v>
      </c>
      <c r="I249" s="774">
        <f t="shared" si="16"/>
        <v>4730000</v>
      </c>
      <c r="J249" s="96" t="s">
        <v>32</v>
      </c>
      <c r="K249" s="63">
        <f t="shared" si="18"/>
        <v>1</v>
      </c>
      <c r="L249" s="56" t="s">
        <v>33</v>
      </c>
      <c r="M249" s="56" t="s">
        <v>34</v>
      </c>
      <c r="N249" s="46"/>
      <c r="O249" s="46" t="s">
        <v>671</v>
      </c>
      <c r="P249" s="234">
        <v>29274</v>
      </c>
      <c r="Q249" s="75">
        <v>45807</v>
      </c>
      <c r="R249" s="97" t="s">
        <v>36</v>
      </c>
      <c r="S249" s="106" t="s">
        <v>2938</v>
      </c>
      <c r="T249" s="626" t="str">
        <f t="shared" ca="1" si="20"/>
        <v xml:space="preserve">1 NĂM 2 THÁNG 20 NGÀY </v>
      </c>
      <c r="U249" s="74" t="s">
        <v>2939</v>
      </c>
      <c r="V249" s="80" t="s">
        <v>2939</v>
      </c>
      <c r="W249" s="80" t="str">
        <f>VLOOKUP(C249,'Trang tính1'!$A$2:$N$281,5,0)</f>
        <v>089080014147</v>
      </c>
      <c r="X249" s="80" t="b">
        <f t="shared" si="17"/>
        <v>1</v>
      </c>
      <c r="Y249" s="108">
        <v>44830</v>
      </c>
      <c r="Z249" s="108"/>
      <c r="AA249" s="46" t="s">
        <v>232</v>
      </c>
      <c r="AB249" s="108" t="s">
        <v>2940</v>
      </c>
      <c r="AC249" s="108"/>
      <c r="AD249" s="108" t="s">
        <v>2941</v>
      </c>
      <c r="AE249" s="627"/>
      <c r="AF249" s="628"/>
      <c r="AG249" s="108" t="s">
        <v>156</v>
      </c>
      <c r="AH249" s="108"/>
      <c r="AI249" s="56" t="s">
        <v>1055</v>
      </c>
      <c r="AJ249" s="36">
        <f t="shared" ca="1" si="19"/>
        <v>46</v>
      </c>
    </row>
    <row r="250" spans="1:36" s="624" customFormat="1">
      <c r="A250" s="25">
        <f>IF(C250=0,"",SUBTOTAL(3,C$5:C250))</f>
        <v>246</v>
      </c>
      <c r="B250" s="86">
        <v>126</v>
      </c>
      <c r="C250" s="369" t="s">
        <v>2848</v>
      </c>
      <c r="D250" s="25" t="s">
        <v>2191</v>
      </c>
      <c r="E250" s="370" t="s">
        <v>1046</v>
      </c>
      <c r="F250" s="63" t="str">
        <f>VLOOKUP(D250,'BHXH 4-2026'!$D$11:$F$327,3,0)</f>
        <v>DN4929215006919</v>
      </c>
      <c r="G250" s="774">
        <f>VLOOKUP(C250,'chuyển xếp 2024'!$C$5:$W$328,17,0)</f>
        <v>4730000</v>
      </c>
      <c r="H250" s="774">
        <f>VLOOKUP(C250,'chuyển xếp 2024'!$C$5:$W$328,19,0)</f>
        <v>0</v>
      </c>
      <c r="I250" s="774">
        <f t="shared" si="16"/>
        <v>4730000</v>
      </c>
      <c r="J250" s="96" t="s">
        <v>32</v>
      </c>
      <c r="K250" s="63">
        <f t="shared" si="18"/>
        <v>1</v>
      </c>
      <c r="L250" s="56" t="s">
        <v>33</v>
      </c>
      <c r="M250" s="56" t="s">
        <v>34</v>
      </c>
      <c r="N250" s="46"/>
      <c r="O250" s="46" t="s">
        <v>671</v>
      </c>
      <c r="P250" s="234">
        <v>31685</v>
      </c>
      <c r="Q250" s="75">
        <v>45807</v>
      </c>
      <c r="R250" s="97" t="s">
        <v>36</v>
      </c>
      <c r="S250" s="106" t="s">
        <v>2942</v>
      </c>
      <c r="T250" s="626" t="str">
        <f t="shared" ca="1" si="20"/>
        <v xml:space="preserve">1 NĂM 2 THÁNG 20 NGÀY </v>
      </c>
      <c r="U250" s="74" t="s">
        <v>1822</v>
      </c>
      <c r="V250" s="80" t="s">
        <v>1822</v>
      </c>
      <c r="W250" s="80" t="str">
        <f>VLOOKUP(C250,'Trang tính1'!$A$2:$N$281,5,0)</f>
        <v>092086003616</v>
      </c>
      <c r="X250" s="80" t="b">
        <f t="shared" si="17"/>
        <v>1</v>
      </c>
      <c r="Y250" s="108">
        <v>45498</v>
      </c>
      <c r="Z250" s="108"/>
      <c r="AA250" s="46" t="s">
        <v>2779</v>
      </c>
      <c r="AB250" s="108" t="s">
        <v>2332</v>
      </c>
      <c r="AC250" s="108" t="str">
        <f>VLOOKUP(C250,'Trang tính1'!$A$2:$N$319,9,0)</f>
        <v>Phước Thới- Cần Thơ</v>
      </c>
      <c r="AD250" s="108" t="s">
        <v>1179</v>
      </c>
      <c r="AE250" s="627"/>
      <c r="AF250" s="628"/>
      <c r="AG250" s="108" t="s">
        <v>156</v>
      </c>
      <c r="AH250" s="108"/>
      <c r="AI250" s="56" t="s">
        <v>1055</v>
      </c>
      <c r="AJ250" s="36">
        <f t="shared" ca="1" si="19"/>
        <v>39</v>
      </c>
    </row>
    <row r="251" spans="1:36" s="624" customFormat="1" ht="17.25" customHeight="1">
      <c r="A251" s="25">
        <f>IF(C251=0,"",SUBTOTAL(3,C$5:C251))</f>
        <v>247</v>
      </c>
      <c r="B251" s="86">
        <v>127</v>
      </c>
      <c r="C251" s="369" t="s">
        <v>2852</v>
      </c>
      <c r="D251" s="25" t="s">
        <v>3231</v>
      </c>
      <c r="E251" s="370" t="s">
        <v>2856</v>
      </c>
      <c r="F251" s="63" t="str">
        <f>VLOOKUP(D251,'BHXH 4-2026'!$D$11:$F$327,3,0)</f>
        <v>DN4929216010560</v>
      </c>
      <c r="G251" s="774">
        <f>VLOOKUP(C251,'chuyển xếp 2024'!$C$5:$W$328,17,0)</f>
        <v>4730000</v>
      </c>
      <c r="H251" s="774">
        <f>VLOOKUP(C251,'chuyển xếp 2024'!$C$5:$W$328,19,0)</f>
        <v>0</v>
      </c>
      <c r="I251" s="774">
        <f t="shared" si="16"/>
        <v>4730000</v>
      </c>
      <c r="J251" s="96" t="s">
        <v>32</v>
      </c>
      <c r="K251" s="63">
        <f t="shared" si="18"/>
        <v>1</v>
      </c>
      <c r="L251" s="56" t="s">
        <v>33</v>
      </c>
      <c r="M251" s="56" t="s">
        <v>34</v>
      </c>
      <c r="N251" s="46"/>
      <c r="O251" s="46" t="s">
        <v>671</v>
      </c>
      <c r="P251" s="234">
        <v>29587</v>
      </c>
      <c r="Q251" s="75">
        <v>45807</v>
      </c>
      <c r="R251" s="97" t="s">
        <v>36</v>
      </c>
      <c r="S251" s="106" t="s">
        <v>2943</v>
      </c>
      <c r="T251" s="626" t="str">
        <f t="shared" ca="1" si="20"/>
        <v xml:space="preserve">1 NĂM 2 THÁNG 20 NGÀY </v>
      </c>
      <c r="U251" s="74" t="s">
        <v>2944</v>
      </c>
      <c r="V251" s="80" t="s">
        <v>2944</v>
      </c>
      <c r="W251" s="80" t="str">
        <f>VLOOKUP(C251,'Trang tính1'!$A$2:$N$281,5,0)</f>
        <v>095081009289</v>
      </c>
      <c r="X251" s="80" t="b">
        <f t="shared" si="17"/>
        <v>1</v>
      </c>
      <c r="Y251" s="108">
        <v>44419</v>
      </c>
      <c r="Z251" s="108"/>
      <c r="AA251" s="46" t="s">
        <v>232</v>
      </c>
      <c r="AB251" s="108" t="s">
        <v>2945</v>
      </c>
      <c r="AC251" s="108" t="str">
        <f>VLOOKUP(C251,'Trang tính1'!$A$2:$N$319,9,0)</f>
        <v>Âp Vĩnh Hội- Xã Hòa Bình- Tỉnh Cà Mau</v>
      </c>
      <c r="AD251" s="108" t="s">
        <v>2946</v>
      </c>
      <c r="AE251" s="627"/>
      <c r="AF251" s="628"/>
      <c r="AG251" s="108" t="s">
        <v>156</v>
      </c>
      <c r="AH251" s="108"/>
      <c r="AI251" s="56" t="s">
        <v>1055</v>
      </c>
      <c r="AJ251" s="36">
        <f t="shared" ca="1" si="19"/>
        <v>45</v>
      </c>
    </row>
    <row r="252" spans="1:36" s="624" customFormat="1">
      <c r="A252" s="25">
        <f>IF(C252=0,"",SUBTOTAL(3,C$5:C252))</f>
        <v>248</v>
      </c>
      <c r="B252" s="86">
        <v>128</v>
      </c>
      <c r="C252" s="369" t="s">
        <v>2853</v>
      </c>
      <c r="D252" s="25" t="s">
        <v>3295</v>
      </c>
      <c r="E252" s="370" t="s">
        <v>2857</v>
      </c>
      <c r="F252" s="63" t="str">
        <f>VLOOKUP(D252,'BHXH 4-2026'!$D$11:$F$327,3,0)</f>
        <v>DN4929222917395</v>
      </c>
      <c r="G252" s="774">
        <f>VLOOKUP(C252,'chuyển xếp 2024'!$C$5:$W$328,17,0)</f>
        <v>4730000</v>
      </c>
      <c r="H252" s="774">
        <f>VLOOKUP(C252,'chuyển xếp 2024'!$C$5:$W$328,19,0)</f>
        <v>0</v>
      </c>
      <c r="I252" s="774">
        <f t="shared" si="16"/>
        <v>4730000</v>
      </c>
      <c r="J252" s="63" t="s">
        <v>63</v>
      </c>
      <c r="K252" s="63">
        <f t="shared" si="18"/>
        <v>0</v>
      </c>
      <c r="L252" s="56" t="s">
        <v>33</v>
      </c>
      <c r="M252" s="56" t="s">
        <v>34</v>
      </c>
      <c r="N252" s="46"/>
      <c r="O252" s="46" t="s">
        <v>671</v>
      </c>
      <c r="P252" s="234">
        <v>35143</v>
      </c>
      <c r="Q252" s="75">
        <v>45807</v>
      </c>
      <c r="R252" s="97" t="s">
        <v>36</v>
      </c>
      <c r="S252" s="106" t="s">
        <v>2950</v>
      </c>
      <c r="T252" s="626" t="str">
        <f t="shared" ca="1" si="20"/>
        <v xml:space="preserve">1 NĂM 2 THÁNG 20 NGÀY </v>
      </c>
      <c r="U252" s="74" t="s">
        <v>2947</v>
      </c>
      <c r="V252" s="80" t="s">
        <v>2947</v>
      </c>
      <c r="W252" s="80">
        <f>VLOOKUP(C252,'Trang tính1'!$A$2:$N$281,5,0)</f>
        <v>0</v>
      </c>
      <c r="X252" s="80" t="b">
        <f t="shared" si="17"/>
        <v>0</v>
      </c>
      <c r="Y252" s="108">
        <v>44939</v>
      </c>
      <c r="Z252" s="108"/>
      <c r="AA252" s="46" t="s">
        <v>232</v>
      </c>
      <c r="AB252" s="108" t="s">
        <v>2948</v>
      </c>
      <c r="AC252" s="108"/>
      <c r="AD252" s="108" t="s">
        <v>2949</v>
      </c>
      <c r="AE252" s="627"/>
      <c r="AF252" s="628"/>
      <c r="AG252" s="108" t="s">
        <v>156</v>
      </c>
      <c r="AH252" s="108"/>
      <c r="AI252" s="56" t="s">
        <v>1055</v>
      </c>
      <c r="AJ252" s="36">
        <f t="shared" ca="1" si="19"/>
        <v>30</v>
      </c>
    </row>
    <row r="253" spans="1:36" s="624" customFormat="1">
      <c r="A253" s="25">
        <f>IF(C253=0,"",SUBTOTAL(3,C$5:C253))</f>
        <v>249</v>
      </c>
      <c r="B253" s="86">
        <v>129</v>
      </c>
      <c r="C253" s="369" t="s">
        <v>2854</v>
      </c>
      <c r="D253" s="25" t="s">
        <v>3309</v>
      </c>
      <c r="E253" s="370" t="s">
        <v>2858</v>
      </c>
      <c r="F253" s="63" t="str">
        <f>VLOOKUP(D253,'BHXH 4-2026'!$D$11:$F$327,3,0)</f>
        <v>DN4929321864093</v>
      </c>
      <c r="G253" s="774">
        <f>VLOOKUP(C253,'chuyển xếp 2024'!$C$5:$W$328,17,0)</f>
        <v>4730000</v>
      </c>
      <c r="H253" s="774">
        <f>VLOOKUP(C253,'chuyển xếp 2024'!$C$5:$W$328,19,0)</f>
        <v>0</v>
      </c>
      <c r="I253" s="774">
        <f t="shared" si="16"/>
        <v>4730000</v>
      </c>
      <c r="J253" s="96" t="s">
        <v>32</v>
      </c>
      <c r="K253" s="63">
        <f t="shared" si="18"/>
        <v>1</v>
      </c>
      <c r="L253" s="56" t="s">
        <v>33</v>
      </c>
      <c r="M253" s="56" t="s">
        <v>34</v>
      </c>
      <c r="N253" s="46"/>
      <c r="O253" s="46" t="s">
        <v>671</v>
      </c>
      <c r="P253" s="234">
        <v>27760</v>
      </c>
      <c r="Q253" s="75">
        <v>45807</v>
      </c>
      <c r="R253" s="97" t="s">
        <v>36</v>
      </c>
      <c r="S253" s="106" t="s">
        <v>2951</v>
      </c>
      <c r="T253" s="626" t="str">
        <f t="shared" ca="1" si="20"/>
        <v xml:space="preserve">1 NĂM 2 THÁNG 20 NGÀY </v>
      </c>
      <c r="U253" s="74" t="s">
        <v>2952</v>
      </c>
      <c r="V253" s="80" t="s">
        <v>2952</v>
      </c>
      <c r="W253" s="80" t="str">
        <f>VLOOKUP(C253,'Trang tính1'!$A$2:$N$281,5,0)</f>
        <v>093076010646</v>
      </c>
      <c r="X253" s="80" t="b">
        <f t="shared" si="17"/>
        <v>1</v>
      </c>
      <c r="Y253" s="108">
        <v>44631</v>
      </c>
      <c r="Z253" s="108"/>
      <c r="AA253" s="46" t="s">
        <v>232</v>
      </c>
      <c r="AB253" s="108" t="s">
        <v>2953</v>
      </c>
      <c r="AC253" s="108" t="str">
        <f>VLOOKUP(C253,'Trang tính1'!$A$2:$N$319,9,0)</f>
        <v xml:space="preserve"> Ấp 4- Vĩnh Thuận Tây- Hậu Giang</v>
      </c>
      <c r="AD253" s="108" t="s">
        <v>2954</v>
      </c>
      <c r="AE253" s="627"/>
      <c r="AF253" s="628"/>
      <c r="AG253" s="108" t="s">
        <v>156</v>
      </c>
      <c r="AH253" s="108"/>
      <c r="AI253" s="56" t="s">
        <v>1055</v>
      </c>
      <c r="AJ253" s="36">
        <f t="shared" ca="1" si="19"/>
        <v>50</v>
      </c>
    </row>
    <row r="254" spans="1:36" s="624" customFormat="1">
      <c r="A254" s="25">
        <f>IF(C254=0,"",SUBTOTAL(3,C$5:C254))</f>
        <v>250</v>
      </c>
      <c r="B254" s="86">
        <v>130</v>
      </c>
      <c r="C254" s="369" t="s">
        <v>2855</v>
      </c>
      <c r="D254" s="25" t="s">
        <v>3178</v>
      </c>
      <c r="E254" s="370" t="s">
        <v>2859</v>
      </c>
      <c r="F254" s="63" t="str">
        <f>VLOOKUP(D254,'BHXH 4-2026'!$D$11:$F$327,3,0)</f>
        <v>DN4929211004022</v>
      </c>
      <c r="G254" s="774">
        <f>VLOOKUP(C254,'chuyển xếp 2024'!$C$5:$W$328,17,0)</f>
        <v>4730000</v>
      </c>
      <c r="H254" s="774">
        <f>VLOOKUP(C254,'chuyển xếp 2024'!$C$5:$W$328,19,0)</f>
        <v>0</v>
      </c>
      <c r="I254" s="774">
        <f t="shared" si="16"/>
        <v>4730000</v>
      </c>
      <c r="J254" s="96" t="s">
        <v>32</v>
      </c>
      <c r="K254" s="63">
        <f t="shared" si="18"/>
        <v>1</v>
      </c>
      <c r="L254" s="56" t="s">
        <v>33</v>
      </c>
      <c r="M254" s="56" t="s">
        <v>34</v>
      </c>
      <c r="N254" s="46"/>
      <c r="O254" s="46" t="s">
        <v>671</v>
      </c>
      <c r="P254" s="234">
        <v>32392</v>
      </c>
      <c r="Q254" s="75">
        <v>45807</v>
      </c>
      <c r="R254" s="97" t="s">
        <v>36</v>
      </c>
      <c r="S254" s="106" t="s">
        <v>2955</v>
      </c>
      <c r="T254" s="626" t="str">
        <f t="shared" ca="1" si="20"/>
        <v xml:space="preserve">1 NĂM 2 THÁNG 20 NGÀY </v>
      </c>
      <c r="U254" s="74" t="s">
        <v>2956</v>
      </c>
      <c r="V254" s="80" t="s">
        <v>2956</v>
      </c>
      <c r="W254" s="80">
        <f>VLOOKUP(C254,'Trang tính1'!$A$2:$N$281,5,0)</f>
        <v>0</v>
      </c>
      <c r="X254" s="80" t="b">
        <f t="shared" si="17"/>
        <v>0</v>
      </c>
      <c r="Y254" s="108">
        <v>44521</v>
      </c>
      <c r="Z254" s="108"/>
      <c r="AA254" s="46" t="s">
        <v>232</v>
      </c>
      <c r="AB254" s="108" t="s">
        <v>2009</v>
      </c>
      <c r="AC254" s="108"/>
      <c r="AD254" s="108" t="s">
        <v>2957</v>
      </c>
      <c r="AE254" s="627"/>
      <c r="AF254" s="628"/>
      <c r="AG254" s="108" t="s">
        <v>156</v>
      </c>
      <c r="AH254" s="108"/>
      <c r="AI254" s="56" t="s">
        <v>1055</v>
      </c>
      <c r="AJ254" s="36">
        <f t="shared" ca="1" si="19"/>
        <v>37</v>
      </c>
    </row>
    <row r="255" spans="1:36" s="624" customFormat="1">
      <c r="A255" s="25">
        <f>IF(C255=0,"",SUBTOTAL(3,C$5:C255))</f>
        <v>251</v>
      </c>
      <c r="B255" s="86">
        <v>131</v>
      </c>
      <c r="C255" s="369" t="s">
        <v>2860</v>
      </c>
      <c r="D255" s="25" t="s">
        <v>3312</v>
      </c>
      <c r="E255" s="370" t="s">
        <v>2864</v>
      </c>
      <c r="F255" s="63" t="str">
        <f>VLOOKUP(D255,'BHXH 4-2026'!$D$11:$F$327,3,0)</f>
        <v>DN4929416008058</v>
      </c>
      <c r="G255" s="774">
        <f>VLOOKUP(C255,'chuyển xếp 2024'!$C$5:$W$328,17,0)</f>
        <v>4730000</v>
      </c>
      <c r="H255" s="774">
        <f>VLOOKUP(C255,'chuyển xếp 2024'!$C$5:$W$328,19,0)</f>
        <v>0</v>
      </c>
      <c r="I255" s="774">
        <f t="shared" si="16"/>
        <v>4730000</v>
      </c>
      <c r="J255" s="96" t="s">
        <v>32</v>
      </c>
      <c r="K255" s="63">
        <f t="shared" si="18"/>
        <v>1</v>
      </c>
      <c r="L255" s="56" t="s">
        <v>33</v>
      </c>
      <c r="M255" s="56" t="s">
        <v>34</v>
      </c>
      <c r="N255" s="46"/>
      <c r="O255" s="46" t="s">
        <v>671</v>
      </c>
      <c r="P255" s="234">
        <v>30176</v>
      </c>
      <c r="Q255" s="75">
        <v>45807</v>
      </c>
      <c r="R255" s="97" t="s">
        <v>36</v>
      </c>
      <c r="S255" s="106" t="s">
        <v>2958</v>
      </c>
      <c r="T255" s="626" t="str">
        <f t="shared" ca="1" si="20"/>
        <v xml:space="preserve">1 NĂM 2 THÁNG 20 NGÀY </v>
      </c>
      <c r="U255" s="74" t="s">
        <v>2959</v>
      </c>
      <c r="V255" s="80" t="s">
        <v>2959</v>
      </c>
      <c r="W255" s="80">
        <f>VLOOKUP(C255,'Trang tính1'!$A$2:$N$281,5,0)</f>
        <v>0</v>
      </c>
      <c r="X255" s="80" t="b">
        <f t="shared" si="17"/>
        <v>0</v>
      </c>
      <c r="Y255" s="108">
        <v>44736</v>
      </c>
      <c r="Z255" s="108"/>
      <c r="AA255" s="46" t="s">
        <v>232</v>
      </c>
      <c r="AB255" s="108" t="s">
        <v>2343</v>
      </c>
      <c r="AC255" s="108"/>
      <c r="AD255" s="108" t="s">
        <v>2492</v>
      </c>
      <c r="AE255" s="627"/>
      <c r="AF255" s="628"/>
      <c r="AG255" s="108" t="s">
        <v>156</v>
      </c>
      <c r="AH255" s="108"/>
      <c r="AI255" s="56" t="s">
        <v>1055</v>
      </c>
      <c r="AJ255" s="36">
        <f t="shared" ca="1" si="19"/>
        <v>44</v>
      </c>
    </row>
    <row r="256" spans="1:36" s="624" customFormat="1">
      <c r="A256" s="25">
        <f>IF(C256=0,"",SUBTOTAL(3,C$5:C256))</f>
        <v>252</v>
      </c>
      <c r="B256" s="86">
        <v>132</v>
      </c>
      <c r="C256" s="369" t="s">
        <v>2862</v>
      </c>
      <c r="D256" s="25" t="s">
        <v>3167</v>
      </c>
      <c r="E256" s="370" t="s">
        <v>1676</v>
      </c>
      <c r="F256" s="63" t="str">
        <f>VLOOKUP(D256,'BHXH 4-2026'!$D$11:$F$327,3,0)</f>
        <v>DN4929210001028</v>
      </c>
      <c r="G256" s="774">
        <f>VLOOKUP(C256,'chuyển xếp 2024'!$C$5:$W$328,17,0)</f>
        <v>4730000</v>
      </c>
      <c r="H256" s="774">
        <f>VLOOKUP(C256,'chuyển xếp 2024'!$C$5:$W$328,19,0)</f>
        <v>0</v>
      </c>
      <c r="I256" s="774">
        <f t="shared" ref="I256:I332" si="21">+G256+H256</f>
        <v>4730000</v>
      </c>
      <c r="J256" s="96" t="s">
        <v>32</v>
      </c>
      <c r="K256" s="63">
        <f t="shared" si="18"/>
        <v>1</v>
      </c>
      <c r="L256" s="56" t="s">
        <v>33</v>
      </c>
      <c r="M256" s="56" t="s">
        <v>34</v>
      </c>
      <c r="N256" s="46"/>
      <c r="O256" s="46" t="s">
        <v>671</v>
      </c>
      <c r="P256" s="234">
        <v>26297</v>
      </c>
      <c r="Q256" s="75">
        <v>45807</v>
      </c>
      <c r="R256" s="97" t="s">
        <v>36</v>
      </c>
      <c r="S256" s="106" t="s">
        <v>2962</v>
      </c>
      <c r="T256" s="626" t="str">
        <f t="shared" ca="1" si="20"/>
        <v xml:space="preserve">1 NĂM 2 THÁNG 20 NGÀY </v>
      </c>
      <c r="U256" s="74" t="s">
        <v>2963</v>
      </c>
      <c r="V256" s="80" t="s">
        <v>2963</v>
      </c>
      <c r="W256" s="80" t="str">
        <f>VLOOKUP(C256,'Trang tính1'!$A$2:$N$281,5,0)</f>
        <v>092071004278</v>
      </c>
      <c r="X256" s="80" t="b">
        <f t="shared" ref="X256:X332" si="22">EXACT(V256,W256)</f>
        <v>1</v>
      </c>
      <c r="Y256" s="108">
        <v>45131</v>
      </c>
      <c r="Z256" s="108"/>
      <c r="AA256" s="46" t="s">
        <v>232</v>
      </c>
      <c r="AB256" s="108" t="s">
        <v>1854</v>
      </c>
      <c r="AC256" s="108" t="str">
        <f>VLOOKUP(C256,'Trang tính1'!$A$2:$N$319,9,0)</f>
        <v>Phường Ô Môn- TP Cần Thơ</v>
      </c>
      <c r="AD256" s="108" t="s">
        <v>2964</v>
      </c>
      <c r="AE256" s="627"/>
      <c r="AF256" s="628"/>
      <c r="AG256" s="108" t="s">
        <v>156</v>
      </c>
      <c r="AH256" s="108"/>
      <c r="AI256" s="56" t="s">
        <v>1055</v>
      </c>
      <c r="AJ256" s="36">
        <f t="shared" ca="1" si="19"/>
        <v>54</v>
      </c>
    </row>
    <row r="257" spans="1:36" s="624" customFormat="1">
      <c r="A257" s="25">
        <f>IF(C257=0,"",SUBTOTAL(3,C$5:C257))</f>
        <v>253</v>
      </c>
      <c r="B257" s="86">
        <v>133</v>
      </c>
      <c r="C257" s="369" t="s">
        <v>2863</v>
      </c>
      <c r="D257" s="25" t="s">
        <v>3252</v>
      </c>
      <c r="E257" s="370" t="s">
        <v>2866</v>
      </c>
      <c r="F257" s="63" t="str">
        <f>VLOOKUP(D257,'BHXH 4-2026'!$D$11:$F$327,3,0)</f>
        <v>DN4929221501627</v>
      </c>
      <c r="G257" s="774">
        <f>VLOOKUP(C257,'chuyển xếp 2024'!$C$5:$W$328,17,0)</f>
        <v>4730000</v>
      </c>
      <c r="H257" s="774">
        <f>VLOOKUP(C257,'chuyển xếp 2024'!$C$5:$W$328,19,0)</f>
        <v>0</v>
      </c>
      <c r="I257" s="774">
        <f t="shared" si="21"/>
        <v>4730000</v>
      </c>
      <c r="J257" s="96" t="s">
        <v>32</v>
      </c>
      <c r="K257" s="63">
        <f t="shared" si="18"/>
        <v>1</v>
      </c>
      <c r="L257" s="56" t="s">
        <v>33</v>
      </c>
      <c r="M257" s="56" t="s">
        <v>34</v>
      </c>
      <c r="N257" s="46"/>
      <c r="O257" s="46" t="s">
        <v>671</v>
      </c>
      <c r="P257" s="234">
        <v>36406</v>
      </c>
      <c r="Q257" s="75">
        <v>45807</v>
      </c>
      <c r="R257" s="97" t="s">
        <v>36</v>
      </c>
      <c r="S257" s="106" t="s">
        <v>2965</v>
      </c>
      <c r="T257" s="626" t="str">
        <f t="shared" ca="1" si="20"/>
        <v xml:space="preserve">1 NĂM 2 THÁNG 20 NGÀY </v>
      </c>
      <c r="U257" s="74" t="s">
        <v>2966</v>
      </c>
      <c r="V257" s="80" t="s">
        <v>2966</v>
      </c>
      <c r="W257" s="94" t="str">
        <f>VLOOKUP(C257,'Trang tính1'!$A$2:$N$281,5,0)</f>
        <v>092099009176</v>
      </c>
      <c r="X257" s="80" t="b">
        <f t="shared" si="22"/>
        <v>0</v>
      </c>
      <c r="Y257" s="108">
        <v>45583</v>
      </c>
      <c r="Z257" s="108"/>
      <c r="AA257" s="46" t="s">
        <v>2779</v>
      </c>
      <c r="AB257" s="108" t="s">
        <v>2376</v>
      </c>
      <c r="AC257" s="108" t="str">
        <f>VLOOKUP(C257,'Trang tính1'!$A$2:$N$319,9,0)</f>
        <v>Phường Ô Môn- TP Cần Thơ</v>
      </c>
      <c r="AD257" s="108" t="s">
        <v>2967</v>
      </c>
      <c r="AE257" s="627"/>
      <c r="AF257" s="628"/>
      <c r="AG257" s="108" t="s">
        <v>156</v>
      </c>
      <c r="AH257" s="108"/>
      <c r="AI257" s="56" t="s">
        <v>1055</v>
      </c>
      <c r="AJ257" s="36">
        <f t="shared" ca="1" si="19"/>
        <v>26</v>
      </c>
    </row>
    <row r="258" spans="1:36" s="624" customFormat="1">
      <c r="A258" s="25">
        <f>IF(C258=0,"",SUBTOTAL(3,C$5:C258))</f>
        <v>254</v>
      </c>
      <c r="B258" s="86">
        <v>134</v>
      </c>
      <c r="C258" s="369" t="s">
        <v>2868</v>
      </c>
      <c r="D258" s="25" t="s">
        <v>2995</v>
      </c>
      <c r="E258" s="370" t="s">
        <v>2870</v>
      </c>
      <c r="F258" s="63" t="str">
        <f>VLOOKUP(D258,'BHXH 4-2026'!$D$11:$F$327,3,0)</f>
        <v>DN4924520616801</v>
      </c>
      <c r="G258" s="774">
        <f>VLOOKUP(C258,'chuyển xếp 2024'!$C$5:$W$328,17,0)</f>
        <v>4730000</v>
      </c>
      <c r="H258" s="774">
        <f>VLOOKUP(C258,'chuyển xếp 2024'!$C$5:$W$328,19,0)</f>
        <v>0</v>
      </c>
      <c r="I258" s="774">
        <f t="shared" si="21"/>
        <v>4730000</v>
      </c>
      <c r="J258" s="96" t="s">
        <v>32</v>
      </c>
      <c r="K258" s="63">
        <f t="shared" si="18"/>
        <v>1</v>
      </c>
      <c r="L258" s="56" t="s">
        <v>33</v>
      </c>
      <c r="M258" s="56" t="s">
        <v>34</v>
      </c>
      <c r="N258" s="46"/>
      <c r="O258" s="46" t="s">
        <v>671</v>
      </c>
      <c r="P258" s="234">
        <v>32845</v>
      </c>
      <c r="Q258" s="75">
        <v>45807</v>
      </c>
      <c r="R258" s="97" t="s">
        <v>36</v>
      </c>
      <c r="S258" s="106" t="s">
        <v>2972</v>
      </c>
      <c r="T258" s="626" t="str">
        <f t="shared" ca="1" si="20"/>
        <v xml:space="preserve">1 NĂM 2 THÁNG 20 NGÀY </v>
      </c>
      <c r="U258" s="74" t="s">
        <v>2973</v>
      </c>
      <c r="V258" s="80" t="s">
        <v>2973</v>
      </c>
      <c r="W258" s="80" t="str">
        <f>VLOOKUP(C258,'Trang tính1'!$A$2:$N$281,5,0)</f>
        <v>045089007134</v>
      </c>
      <c r="X258" s="80" t="b">
        <f t="shared" si="22"/>
        <v>1</v>
      </c>
      <c r="Y258" s="108">
        <v>32845</v>
      </c>
      <c r="Z258" s="108"/>
      <c r="AA258" s="46" t="s">
        <v>232</v>
      </c>
      <c r="AB258" s="108" t="s">
        <v>2974</v>
      </c>
      <c r="AC258" s="108" t="str">
        <f>VLOOKUP(C258,'Trang tính1'!$A$2:$N$319,9,0)</f>
        <v>Xã Diên Sanh- Quảng Trị</v>
      </c>
      <c r="AD258" s="108" t="s">
        <v>2975</v>
      </c>
      <c r="AE258" s="627"/>
      <c r="AF258" s="628"/>
      <c r="AG258" s="108" t="s">
        <v>156</v>
      </c>
      <c r="AH258" s="108"/>
      <c r="AI258" s="56" t="s">
        <v>1055</v>
      </c>
      <c r="AJ258" s="36">
        <f t="shared" ca="1" si="19"/>
        <v>36</v>
      </c>
    </row>
    <row r="259" spans="1:36" s="624" customFormat="1">
      <c r="A259" s="25">
        <f>IF(C259=0,"",SUBTOTAL(3,C$5:C259))</f>
        <v>255</v>
      </c>
      <c r="B259" s="86">
        <v>135</v>
      </c>
      <c r="C259" s="369" t="s">
        <v>2871</v>
      </c>
      <c r="D259" s="25" t="s">
        <v>3279</v>
      </c>
      <c r="E259" s="370" t="s">
        <v>2873</v>
      </c>
      <c r="F259" s="63" t="str">
        <f>VLOOKUP(D259,'BHXH 4-2026'!$D$11:$F$327,3,0)</f>
        <v>DN4929222481512</v>
      </c>
      <c r="G259" s="774">
        <f>VLOOKUP(C259,'chuyển xếp 2024'!$C$5:$W$328,17,0)</f>
        <v>4730000</v>
      </c>
      <c r="H259" s="774">
        <f>VLOOKUP(C259,'chuyển xếp 2024'!$C$5:$W$328,19,0)</f>
        <v>0</v>
      </c>
      <c r="I259" s="774">
        <f t="shared" si="21"/>
        <v>4730000</v>
      </c>
      <c r="J259" s="96" t="s">
        <v>32</v>
      </c>
      <c r="K259" s="63">
        <f t="shared" si="18"/>
        <v>1</v>
      </c>
      <c r="L259" s="56" t="s">
        <v>33</v>
      </c>
      <c r="M259" s="56" t="s">
        <v>489</v>
      </c>
      <c r="N259" s="46"/>
      <c r="O259" s="46" t="s">
        <v>671</v>
      </c>
      <c r="P259" s="234">
        <v>28814</v>
      </c>
      <c r="Q259" s="75">
        <v>45807</v>
      </c>
      <c r="R259" s="97" t="s">
        <v>36</v>
      </c>
      <c r="S259" s="106" t="s">
        <v>2976</v>
      </c>
      <c r="T259" s="626" t="str">
        <f t="shared" ca="1" si="20"/>
        <v xml:space="preserve">1 NĂM 2 THÁNG 20 NGÀY </v>
      </c>
      <c r="U259" s="74" t="s">
        <v>2977</v>
      </c>
      <c r="V259" s="80" t="s">
        <v>2977</v>
      </c>
      <c r="W259" s="80" t="str">
        <f>VLOOKUP(C259,'Trang tính1'!$A$2:$N$281,5,0)</f>
        <v>092078012485</v>
      </c>
      <c r="X259" s="80" t="b">
        <f t="shared" si="22"/>
        <v>1</v>
      </c>
      <c r="Y259" s="108">
        <v>44838</v>
      </c>
      <c r="Z259" s="108"/>
      <c r="AA259" s="46" t="s">
        <v>232</v>
      </c>
      <c r="AB259" s="108" t="s">
        <v>2978</v>
      </c>
      <c r="AC259" s="108" t="str">
        <f>VLOOKUP(C259,'Trang tính1'!$A$2:$N$319,9,0)</f>
        <v>Ấp Thới Lộc- Xã Đông Hiệp- TP Cần Thơ</v>
      </c>
      <c r="AD259" s="108" t="s">
        <v>2979</v>
      </c>
      <c r="AE259" s="627"/>
      <c r="AF259" s="628"/>
      <c r="AG259" s="108" t="s">
        <v>156</v>
      </c>
      <c r="AH259" s="108"/>
      <c r="AI259" s="56" t="s">
        <v>1055</v>
      </c>
      <c r="AJ259" s="36">
        <f t="shared" ca="1" si="19"/>
        <v>47</v>
      </c>
    </row>
    <row r="260" spans="1:36" s="624" customFormat="1">
      <c r="A260" s="25">
        <f>IF(C260=0,"",SUBTOTAL(3,C$5:C260))</f>
        <v>256</v>
      </c>
      <c r="B260" s="86">
        <v>136</v>
      </c>
      <c r="C260" s="369" t="s">
        <v>3324</v>
      </c>
      <c r="D260" s="25" t="s">
        <v>3404</v>
      </c>
      <c r="E260" s="937" t="s">
        <v>3325</v>
      </c>
      <c r="F260" s="63" t="str">
        <f>VLOOKUP(D260,'BHXH 4-2026'!$D$11:$F$327,3,0)</f>
        <v>DN4929213010640</v>
      </c>
      <c r="G260" s="774">
        <f>VLOOKUP(C260,'chuyển xếp 2024'!$C$5:$W$328,17,0)</f>
        <v>4730000</v>
      </c>
      <c r="H260" s="774">
        <f>VLOOKUP(C260,'chuyển xếp 2024'!$C$5:$W$328,19,0)</f>
        <v>0</v>
      </c>
      <c r="I260" s="774">
        <f t="shared" si="21"/>
        <v>4730000</v>
      </c>
      <c r="J260" s="96" t="s">
        <v>32</v>
      </c>
      <c r="K260" s="63">
        <f t="shared" si="18"/>
        <v>1</v>
      </c>
      <c r="L260" s="56" t="s">
        <v>33</v>
      </c>
      <c r="M260" s="56" t="s">
        <v>34</v>
      </c>
      <c r="N260" s="46"/>
      <c r="O260" s="46" t="s">
        <v>671</v>
      </c>
      <c r="P260" s="234">
        <v>31489</v>
      </c>
      <c r="Q260" s="75">
        <v>45903</v>
      </c>
      <c r="R260" s="625" t="s">
        <v>117</v>
      </c>
      <c r="S260" s="30" t="s">
        <v>3353</v>
      </c>
      <c r="T260" s="410" t="str">
        <f t="shared" ca="1" si="20"/>
        <v xml:space="preserve">0 NĂM 11 THÁNG 16 NGÀY </v>
      </c>
      <c r="U260" s="74" t="s">
        <v>3354</v>
      </c>
      <c r="V260" s="74" t="s">
        <v>3354</v>
      </c>
      <c r="W260" s="80" t="str">
        <f>VLOOKUP(C260,'Trang tính1'!$A$2:$N$281,5,0)</f>
        <v>092086004844</v>
      </c>
      <c r="X260" s="80" t="b">
        <f t="shared" si="22"/>
        <v>1</v>
      </c>
      <c r="Y260" s="108">
        <v>44428</v>
      </c>
      <c r="Z260" s="108"/>
      <c r="AA260" s="46" t="s">
        <v>232</v>
      </c>
      <c r="AB260" s="108" t="s">
        <v>2001</v>
      </c>
      <c r="AC260" s="108" t="str">
        <f>VLOOKUP(C260,'Trang tính1'!$A$2:$N$319,9,0)</f>
        <v>Tổ 9 Tân Bình- Phong Điền</v>
      </c>
      <c r="AD260" s="108" t="s">
        <v>2002</v>
      </c>
      <c r="AE260" s="627"/>
      <c r="AF260" s="628"/>
      <c r="AG260" s="108" t="s">
        <v>156</v>
      </c>
      <c r="AH260" s="108"/>
      <c r="AI260" s="56" t="s">
        <v>1055</v>
      </c>
      <c r="AJ260" s="36">
        <f t="shared" ca="1" si="19"/>
        <v>40</v>
      </c>
    </row>
    <row r="261" spans="1:36" s="624" customFormat="1">
      <c r="A261" s="25">
        <f>IF(C261=0,"",SUBTOTAL(3,C$5:C261))</f>
        <v>257</v>
      </c>
      <c r="B261" s="86">
        <v>137</v>
      </c>
      <c r="C261" s="369" t="s">
        <v>3326</v>
      </c>
      <c r="D261" s="25" t="s">
        <v>3405</v>
      </c>
      <c r="E261" s="937" t="s">
        <v>3327</v>
      </c>
      <c r="F261" s="63" t="str">
        <f>VLOOKUP(D261,'BHXH 4-2026'!$D$11:$F$327,3,0)</f>
        <v>DN4929221608335</v>
      </c>
      <c r="G261" s="774">
        <f>VLOOKUP(C261,'chuyển xếp 2024'!$C$5:$W$328,17,0)</f>
        <v>4730000</v>
      </c>
      <c r="H261" s="774">
        <f>VLOOKUP(C261,'chuyển xếp 2024'!$C$5:$W$328,19,0)</f>
        <v>0</v>
      </c>
      <c r="I261" s="774">
        <f t="shared" si="21"/>
        <v>4730000</v>
      </c>
      <c r="J261" s="96" t="s">
        <v>32</v>
      </c>
      <c r="K261" s="63">
        <f t="shared" si="18"/>
        <v>1</v>
      </c>
      <c r="L261" s="56" t="s">
        <v>33</v>
      </c>
      <c r="M261" s="56" t="s">
        <v>34</v>
      </c>
      <c r="N261" s="46"/>
      <c r="O261" s="46" t="s">
        <v>671</v>
      </c>
      <c r="P261" s="234">
        <v>36414</v>
      </c>
      <c r="Q261" s="75">
        <v>45903</v>
      </c>
      <c r="R261" s="625" t="s">
        <v>117</v>
      </c>
      <c r="S261" s="30" t="s">
        <v>3355</v>
      </c>
      <c r="T261" s="626" t="str">
        <f t="shared" ca="1" si="20"/>
        <v xml:space="preserve">0 NĂM 11 THÁNG 16 NGÀY </v>
      </c>
      <c r="U261" s="74" t="s">
        <v>3356</v>
      </c>
      <c r="V261" s="74" t="s">
        <v>3356</v>
      </c>
      <c r="W261" s="80" t="str">
        <f>VLOOKUP(C261,'Trang tính1'!$A$2:$N$281,5,0)</f>
        <v>087099008205</v>
      </c>
      <c r="X261" s="80" t="b">
        <f t="shared" si="22"/>
        <v>1</v>
      </c>
      <c r="Y261" s="108">
        <v>45549</v>
      </c>
      <c r="Z261" s="108"/>
      <c r="AA261" s="46" t="s">
        <v>2779</v>
      </c>
      <c r="AB261" s="108" t="s">
        <v>3357</v>
      </c>
      <c r="AC261" s="108" t="str">
        <f>VLOOKUP(C261,'Trang tính1'!$A$2:$N$319,9,0)</f>
        <v>Xã Bình Hàng Trung- Đồng Tháp</v>
      </c>
      <c r="AD261" s="108" t="s">
        <v>3358</v>
      </c>
      <c r="AE261" s="627"/>
      <c r="AF261" s="628"/>
      <c r="AG261" s="108" t="s">
        <v>156</v>
      </c>
      <c r="AH261" s="108"/>
      <c r="AI261" s="56" t="s">
        <v>1055</v>
      </c>
      <c r="AJ261" s="36">
        <f t="shared" ca="1" si="19"/>
        <v>26</v>
      </c>
    </row>
    <row r="262" spans="1:36" s="624" customFormat="1">
      <c r="A262" s="25">
        <f>IF(C262=0,"",SUBTOTAL(3,C$5:C262))</f>
        <v>258</v>
      </c>
      <c r="B262" s="86">
        <v>138</v>
      </c>
      <c r="C262" s="369" t="s">
        <v>3328</v>
      </c>
      <c r="D262" s="25" t="s">
        <v>3406</v>
      </c>
      <c r="E262" s="938" t="s">
        <v>3329</v>
      </c>
      <c r="F262" s="63" t="str">
        <f>VLOOKUP(D262,'BHXH 4-2026'!$D$11:$F$327,3,0)</f>
        <v>DN4929222427498</v>
      </c>
      <c r="G262" s="774">
        <f>VLOOKUP(C262,'chuyển xếp 2024'!$C$5:$W$328,17,0)</f>
        <v>4730000</v>
      </c>
      <c r="H262" s="774">
        <f>VLOOKUP(C262,'chuyển xếp 2024'!$C$5:$W$328,19,0)</f>
        <v>0</v>
      </c>
      <c r="I262" s="774">
        <f t="shared" si="21"/>
        <v>4730000</v>
      </c>
      <c r="J262" s="96" t="s">
        <v>63</v>
      </c>
      <c r="K262" s="63">
        <f t="shared" si="18"/>
        <v>0</v>
      </c>
      <c r="L262" s="56" t="s">
        <v>33</v>
      </c>
      <c r="M262" s="56" t="s">
        <v>34</v>
      </c>
      <c r="N262" s="46"/>
      <c r="O262" s="46" t="s">
        <v>671</v>
      </c>
      <c r="P262" s="234">
        <v>37348</v>
      </c>
      <c r="Q262" s="75">
        <v>45903</v>
      </c>
      <c r="R262" s="625" t="s">
        <v>117</v>
      </c>
      <c r="S262" s="30" t="s">
        <v>3359</v>
      </c>
      <c r="T262" s="626" t="str">
        <f t="shared" ca="1" si="20"/>
        <v xml:space="preserve">0 NĂM 11 THÁNG 16 NGÀY </v>
      </c>
      <c r="U262" s="74" t="s">
        <v>3360</v>
      </c>
      <c r="V262" s="74" t="s">
        <v>3360</v>
      </c>
      <c r="W262" s="80" t="str">
        <f>VLOOKUP(C262,'Trang tính1'!$A$2:$N$281,5,0)</f>
        <v>092302005984</v>
      </c>
      <c r="X262" s="80" t="b">
        <f t="shared" si="22"/>
        <v>1</v>
      </c>
      <c r="Y262" s="108">
        <v>44326</v>
      </c>
      <c r="Z262" s="108"/>
      <c r="AA262" s="46" t="s">
        <v>232</v>
      </c>
      <c r="AB262" s="108" t="s">
        <v>3361</v>
      </c>
      <c r="AC262" s="108" t="str">
        <f>VLOOKUP(C262,'Trang tính1'!$A$2:$N$319,9,0)</f>
        <v>Ô Môn- Cần Thơ</v>
      </c>
      <c r="AD262" s="108" t="s">
        <v>3362</v>
      </c>
      <c r="AE262" s="627"/>
      <c r="AF262" s="628"/>
      <c r="AG262" s="108" t="s">
        <v>182</v>
      </c>
      <c r="AH262" s="108"/>
      <c r="AI262" s="56" t="s">
        <v>1055</v>
      </c>
      <c r="AJ262" s="36">
        <f t="shared" ca="1" si="19"/>
        <v>24</v>
      </c>
    </row>
    <row r="263" spans="1:36" s="624" customFormat="1">
      <c r="A263" s="25">
        <f>IF(C263=0,"",SUBTOTAL(3,C$5:C263))</f>
        <v>259</v>
      </c>
      <c r="B263" s="86">
        <v>139</v>
      </c>
      <c r="C263" s="369" t="s">
        <v>3332</v>
      </c>
      <c r="D263" s="25" t="s">
        <v>3408</v>
      </c>
      <c r="E263" s="937" t="s">
        <v>3333</v>
      </c>
      <c r="F263" s="63" t="str">
        <f>VLOOKUP(D263,'BHXH 4-2026'!$D$11:$F$327,3,0)</f>
        <v>DN4929221464624</v>
      </c>
      <c r="G263" s="774">
        <f>VLOOKUP(C263,'chuyển xếp 2024'!$C$5:$W$328,17,0)</f>
        <v>4730000</v>
      </c>
      <c r="H263" s="774">
        <f>VLOOKUP(C263,'chuyển xếp 2024'!$C$5:$W$328,19,0)</f>
        <v>0</v>
      </c>
      <c r="I263" s="774">
        <f t="shared" si="21"/>
        <v>4730000</v>
      </c>
      <c r="J263" s="96" t="s">
        <v>32</v>
      </c>
      <c r="K263" s="63">
        <f t="shared" ref="K263:K332" si="23">IF(J263="nữ",0,1)</f>
        <v>1</v>
      </c>
      <c r="L263" s="56" t="s">
        <v>33</v>
      </c>
      <c r="M263" s="56" t="s">
        <v>34</v>
      </c>
      <c r="N263" s="46"/>
      <c r="O263" s="46" t="s">
        <v>671</v>
      </c>
      <c r="P263" s="234">
        <v>35591</v>
      </c>
      <c r="Q263" s="75">
        <v>45903</v>
      </c>
      <c r="R263" s="625" t="s">
        <v>117</v>
      </c>
      <c r="S263" s="30" t="s">
        <v>3366</v>
      </c>
      <c r="T263" s="626" t="str">
        <f t="shared" ca="1" si="20"/>
        <v xml:space="preserve">0 NĂM 11 THÁNG 16 NGÀY </v>
      </c>
      <c r="U263" s="74" t="s">
        <v>3367</v>
      </c>
      <c r="V263" s="74" t="s">
        <v>3367</v>
      </c>
      <c r="W263" s="80">
        <f>VLOOKUP(C263,'Trang tính1'!$A$2:$N$281,5,0)</f>
        <v>0</v>
      </c>
      <c r="X263" s="80" t="b">
        <f t="shared" si="22"/>
        <v>0</v>
      </c>
      <c r="Y263" s="108">
        <v>44522</v>
      </c>
      <c r="Z263" s="108"/>
      <c r="AA263" s="46" t="s">
        <v>232</v>
      </c>
      <c r="AB263" s="108" t="s">
        <v>3368</v>
      </c>
      <c r="AC263" s="108">
        <f>VLOOKUP(C263,'Trang tính1'!$A$2:$N$319,9,0)</f>
        <v>0</v>
      </c>
      <c r="AD263" s="108" t="s">
        <v>3369</v>
      </c>
      <c r="AE263" s="627"/>
      <c r="AF263" s="628"/>
      <c r="AG263" s="108" t="s">
        <v>156</v>
      </c>
      <c r="AH263" s="108"/>
      <c r="AI263" s="56" t="s">
        <v>1055</v>
      </c>
      <c r="AJ263" s="36">
        <f t="shared" ca="1" si="19"/>
        <v>29</v>
      </c>
    </row>
    <row r="264" spans="1:36" s="624" customFormat="1">
      <c r="A264" s="25">
        <f>IF(C264=0,"",SUBTOTAL(3,C$5:C264))</f>
        <v>260</v>
      </c>
      <c r="B264" s="86">
        <v>140</v>
      </c>
      <c r="C264" s="369" t="s">
        <v>3334</v>
      </c>
      <c r="D264" s="25" t="s">
        <v>3409</v>
      </c>
      <c r="E264" s="937" t="s">
        <v>3335</v>
      </c>
      <c r="F264" s="63" t="str">
        <f>VLOOKUP(D264,'BHXH 4-2026'!$D$11:$F$327,3,0)</f>
        <v>DN4929212008053</v>
      </c>
      <c r="G264" s="774">
        <f>VLOOKUP(C264,'chuyển xếp 2024'!$C$5:$W$328,17,0)</f>
        <v>4730000</v>
      </c>
      <c r="H264" s="774">
        <f>VLOOKUP(C264,'chuyển xếp 2024'!$C$5:$W$328,19,0)</f>
        <v>0</v>
      </c>
      <c r="I264" s="774">
        <f t="shared" si="21"/>
        <v>4730000</v>
      </c>
      <c r="J264" s="96" t="s">
        <v>32</v>
      </c>
      <c r="K264" s="63">
        <f t="shared" si="23"/>
        <v>1</v>
      </c>
      <c r="L264" s="56" t="s">
        <v>33</v>
      </c>
      <c r="M264" s="56" t="s">
        <v>34</v>
      </c>
      <c r="N264" s="46"/>
      <c r="O264" s="46" t="s">
        <v>671</v>
      </c>
      <c r="P264" s="234">
        <v>29587</v>
      </c>
      <c r="Q264" s="75">
        <v>45903</v>
      </c>
      <c r="R264" s="625" t="s">
        <v>117</v>
      </c>
      <c r="S264" s="30" t="s">
        <v>3370</v>
      </c>
      <c r="T264" s="626" t="str">
        <f t="shared" ca="1" si="20"/>
        <v xml:space="preserve">0 NĂM 11 THÁNG 16 NGÀY </v>
      </c>
      <c r="U264" s="74" t="s">
        <v>3371</v>
      </c>
      <c r="V264" s="74" t="s">
        <v>3371</v>
      </c>
      <c r="W264" s="80" t="str">
        <f>VLOOKUP(C264,'Trang tính1'!$A$2:$N$281,5,0)</f>
        <v>092081005716</v>
      </c>
      <c r="X264" s="80" t="b">
        <f t="shared" si="22"/>
        <v>1</v>
      </c>
      <c r="Y264" s="108">
        <v>44311</v>
      </c>
      <c r="Z264" s="108"/>
      <c r="AA264" s="46" t="s">
        <v>232</v>
      </c>
      <c r="AB264" s="108" t="s">
        <v>1854</v>
      </c>
      <c r="AC264" s="108" t="str">
        <f>VLOOKUP(C264,'Trang tính1'!$A$2:$N$319,9,0)</f>
        <v>KV Bình Thuận</v>
      </c>
      <c r="AD264" s="108" t="s">
        <v>3372</v>
      </c>
      <c r="AE264" s="627"/>
      <c r="AF264" s="628"/>
      <c r="AG264" s="108" t="s">
        <v>156</v>
      </c>
      <c r="AH264" s="108"/>
      <c r="AI264" s="56" t="s">
        <v>1055</v>
      </c>
      <c r="AJ264" s="36">
        <f t="shared" ca="1" si="19"/>
        <v>45</v>
      </c>
    </row>
    <row r="265" spans="1:36" s="624" customFormat="1">
      <c r="A265" s="25">
        <f>IF(C265=0,"",SUBTOTAL(3,C$5:C265))</f>
        <v>261</v>
      </c>
      <c r="B265" s="86">
        <v>141</v>
      </c>
      <c r="C265" s="369" t="s">
        <v>3336</v>
      </c>
      <c r="D265" s="25" t="s">
        <v>3410</v>
      </c>
      <c r="E265" s="937" t="s">
        <v>3337</v>
      </c>
      <c r="F265" s="63" t="str">
        <f>VLOOKUP(D265,'BHXH 4-2026'!$D$11:$F$327,3,0)</f>
        <v>DN4927215004191</v>
      </c>
      <c r="G265" s="774">
        <f>VLOOKUP(C265,'chuyển xếp 2024'!$C$5:$W$328,17,0)</f>
        <v>4730000</v>
      </c>
      <c r="H265" s="774">
        <f>VLOOKUP(C265,'chuyển xếp 2024'!$C$5:$W$328,19,0)</f>
        <v>0</v>
      </c>
      <c r="I265" s="774">
        <f t="shared" si="21"/>
        <v>4730000</v>
      </c>
      <c r="J265" s="96" t="s">
        <v>32</v>
      </c>
      <c r="K265" s="63">
        <f t="shared" si="23"/>
        <v>1</v>
      </c>
      <c r="L265" s="56" t="s">
        <v>3376</v>
      </c>
      <c r="M265" s="56" t="s">
        <v>34</v>
      </c>
      <c r="N265" s="46"/>
      <c r="O265" s="46" t="s">
        <v>671</v>
      </c>
      <c r="P265" s="234">
        <v>30435</v>
      </c>
      <c r="Q265" s="75">
        <v>45903</v>
      </c>
      <c r="R265" s="625" t="s">
        <v>117</v>
      </c>
      <c r="S265" s="30" t="s">
        <v>3373</v>
      </c>
      <c r="T265" s="626" t="str">
        <f t="shared" ca="1" si="20"/>
        <v xml:space="preserve">0 NĂM 11 THÁNG 16 NGÀY </v>
      </c>
      <c r="U265" s="74" t="s">
        <v>3374</v>
      </c>
      <c r="V265" s="74" t="s">
        <v>3374</v>
      </c>
      <c r="W265" s="80" t="str">
        <f>VLOOKUP(C265,'Trang tính1'!$A$2:$N$281,5,0)</f>
        <v>092083002120</v>
      </c>
      <c r="X265" s="80" t="b">
        <f t="shared" si="22"/>
        <v>1</v>
      </c>
      <c r="Y265" s="108">
        <v>44418</v>
      </c>
      <c r="Z265" s="108"/>
      <c r="AA265" s="46" t="s">
        <v>232</v>
      </c>
      <c r="AB265" s="108" t="s">
        <v>2751</v>
      </c>
      <c r="AC265" s="108" t="str">
        <f>VLOOKUP(C265,'Trang tính1'!$A$2:$N$319,9,0)</f>
        <v>Ấp Đinh Mỹ- Xã Trường Thành- Cần Thơ</v>
      </c>
      <c r="AD265" s="108" t="s">
        <v>3375</v>
      </c>
      <c r="AE265" s="627"/>
      <c r="AF265" s="628"/>
      <c r="AG265" s="108" t="s">
        <v>156</v>
      </c>
      <c r="AH265" s="108"/>
      <c r="AI265" s="56" t="s">
        <v>1055</v>
      </c>
      <c r="AJ265" s="36">
        <f t="shared" ca="1" si="19"/>
        <v>43</v>
      </c>
    </row>
    <row r="266" spans="1:36" s="624" customFormat="1">
      <c r="A266" s="25">
        <f>IF(C266=0,"",SUBTOTAL(3,C$5:C266))</f>
        <v>262</v>
      </c>
      <c r="B266" s="86">
        <v>142</v>
      </c>
      <c r="C266" s="369" t="s">
        <v>3340</v>
      </c>
      <c r="D266" s="25" t="s">
        <v>3412</v>
      </c>
      <c r="E266" s="937" t="s">
        <v>3341</v>
      </c>
      <c r="F266" s="63" t="str">
        <f>VLOOKUP(D266,'BHXH 4-2026'!$D$11:$F$327,3,0)</f>
        <v>DN4929222376020</v>
      </c>
      <c r="G266" s="774">
        <f>VLOOKUP(C266,'chuyển xếp 2024'!$C$5:$W$328,17,0)</f>
        <v>4730000</v>
      </c>
      <c r="H266" s="774">
        <f>VLOOKUP(C266,'chuyển xếp 2024'!$C$5:$W$328,19,0)</f>
        <v>0</v>
      </c>
      <c r="I266" s="774">
        <f t="shared" si="21"/>
        <v>4730000</v>
      </c>
      <c r="J266" s="96" t="s">
        <v>32</v>
      </c>
      <c r="K266" s="63">
        <f t="shared" si="23"/>
        <v>1</v>
      </c>
      <c r="L266" s="56" t="s">
        <v>33</v>
      </c>
      <c r="M266" s="56" t="s">
        <v>34</v>
      </c>
      <c r="N266" s="46"/>
      <c r="O266" s="46" t="s">
        <v>671</v>
      </c>
      <c r="P266" s="234">
        <v>29608</v>
      </c>
      <c r="Q266" s="75">
        <v>45903</v>
      </c>
      <c r="R266" s="625" t="s">
        <v>117</v>
      </c>
      <c r="S266" s="30" t="s">
        <v>3381</v>
      </c>
      <c r="T266" s="626" t="str">
        <f t="shared" ca="1" si="20"/>
        <v xml:space="preserve">0 NĂM 11 THÁNG 16 NGÀY </v>
      </c>
      <c r="U266" s="74" t="s">
        <v>3382</v>
      </c>
      <c r="V266" s="74" t="s">
        <v>3382</v>
      </c>
      <c r="W266" s="80" t="str">
        <f>VLOOKUP(C266,'Trang tính1'!$A$2:$N$281,5,0)</f>
        <v>092081000922</v>
      </c>
      <c r="X266" s="80" t="b">
        <f t="shared" si="22"/>
        <v>1</v>
      </c>
      <c r="Y266" s="108">
        <v>44417</v>
      </c>
      <c r="Z266" s="108"/>
      <c r="AA266" s="46" t="s">
        <v>232</v>
      </c>
      <c r="AB266" s="108" t="s">
        <v>2297</v>
      </c>
      <c r="AC266" s="108" t="str">
        <f>VLOOKUP(C266,'Trang tính1'!$A$2:$N$319,9,0)</f>
        <v>Thới Lai- Cần Thơ</v>
      </c>
      <c r="AD266" s="108" t="s">
        <v>801</v>
      </c>
      <c r="AE266" s="627"/>
      <c r="AF266" s="628"/>
      <c r="AG266" s="108" t="s">
        <v>156</v>
      </c>
      <c r="AH266" s="108"/>
      <c r="AI266" s="56" t="s">
        <v>1055</v>
      </c>
      <c r="AJ266" s="36">
        <f t="shared" ca="1" si="19"/>
        <v>45</v>
      </c>
    </row>
    <row r="267" spans="1:36" s="624" customFormat="1">
      <c r="A267" s="25">
        <f>IF(C267=0,"",SUBTOTAL(3,C$5:C267))</f>
        <v>263</v>
      </c>
      <c r="B267" s="86">
        <v>143</v>
      </c>
      <c r="C267" s="369" t="s">
        <v>3345</v>
      </c>
      <c r="D267" s="25" t="s">
        <v>3415</v>
      </c>
      <c r="E267" s="939" t="s">
        <v>3346</v>
      </c>
      <c r="F267" s="63" t="str">
        <f>VLOOKUP(D267,'BHXH 4-2026'!$D$11:$F$327,3,0)</f>
        <v>DN4929222439525</v>
      </c>
      <c r="G267" s="774">
        <f>VLOOKUP(C267,'chuyển xếp 2024'!$C$5:$W$328,17,0)</f>
        <v>4730000</v>
      </c>
      <c r="H267" s="774">
        <f>VLOOKUP(C267,'chuyển xếp 2024'!$C$5:$W$328,19,0)</f>
        <v>0</v>
      </c>
      <c r="I267" s="774">
        <f t="shared" si="21"/>
        <v>4730000</v>
      </c>
      <c r="J267" s="96" t="s">
        <v>32</v>
      </c>
      <c r="K267" s="63">
        <f t="shared" si="23"/>
        <v>1</v>
      </c>
      <c r="L267" s="56" t="s">
        <v>33</v>
      </c>
      <c r="M267" s="56" t="s">
        <v>34</v>
      </c>
      <c r="N267" s="46"/>
      <c r="O267" s="46" t="s">
        <v>671</v>
      </c>
      <c r="P267" s="234">
        <v>33239</v>
      </c>
      <c r="Q267" s="75">
        <v>45903</v>
      </c>
      <c r="R267" s="625" t="s">
        <v>117</v>
      </c>
      <c r="S267" s="30" t="s">
        <v>3391</v>
      </c>
      <c r="T267" s="626" t="str">
        <f t="shared" ca="1" si="20"/>
        <v xml:space="preserve">0 NĂM 11 THÁNG 16 NGÀY </v>
      </c>
      <c r="U267" s="74" t="s">
        <v>3392</v>
      </c>
      <c r="V267" s="74" t="s">
        <v>3392</v>
      </c>
      <c r="W267" s="80">
        <f>VLOOKUP(C267,'Trang tính1'!$A$2:$N$281,5,0)</f>
        <v>0</v>
      </c>
      <c r="X267" s="80" t="b">
        <f t="shared" si="22"/>
        <v>0</v>
      </c>
      <c r="Y267" s="108">
        <v>45344</v>
      </c>
      <c r="Z267" s="108"/>
      <c r="AA267" s="46" t="s">
        <v>232</v>
      </c>
      <c r="AB267" s="108" t="s">
        <v>2297</v>
      </c>
      <c r="AC267" s="108" t="str">
        <f>VLOOKUP(C267,'Trang tính1'!$A$2:$N$319,9,0)</f>
        <v>Thới Lai- Cần Thơ</v>
      </c>
      <c r="AD267" s="108" t="s">
        <v>3393</v>
      </c>
      <c r="AE267" s="627"/>
      <c r="AF267" s="628"/>
      <c r="AG267" s="108" t="s">
        <v>156</v>
      </c>
      <c r="AH267" s="108"/>
      <c r="AI267" s="56" t="s">
        <v>1055</v>
      </c>
      <c r="AJ267" s="36">
        <f t="shared" ca="1" si="19"/>
        <v>35</v>
      </c>
    </row>
    <row r="268" spans="1:36" s="624" customFormat="1">
      <c r="A268" s="25">
        <f>IF(C268=0,"",SUBTOTAL(3,C$5:C268))</f>
        <v>264</v>
      </c>
      <c r="B268" s="86">
        <v>144</v>
      </c>
      <c r="C268" s="369" t="s">
        <v>3347</v>
      </c>
      <c r="D268" s="25" t="s">
        <v>3416</v>
      </c>
      <c r="E268" s="940" t="s">
        <v>3348</v>
      </c>
      <c r="F268" s="63" t="str">
        <f>VLOOKUP(D268,'BHXH 4-2026'!$D$11:$F$327,3,0)</f>
        <v>DN4929210020044</v>
      </c>
      <c r="G268" s="774">
        <f>VLOOKUP(C268,'chuyển xếp 2024'!$C$5:$W$328,17,0)</f>
        <v>4730000</v>
      </c>
      <c r="H268" s="774">
        <f>VLOOKUP(C268,'chuyển xếp 2024'!$C$5:$W$328,19,0)</f>
        <v>0</v>
      </c>
      <c r="I268" s="774">
        <f t="shared" si="21"/>
        <v>4730000</v>
      </c>
      <c r="J268" s="96" t="s">
        <v>32</v>
      </c>
      <c r="K268" s="63">
        <f t="shared" si="23"/>
        <v>1</v>
      </c>
      <c r="L268" s="56" t="s">
        <v>33</v>
      </c>
      <c r="M268" s="56" t="s">
        <v>34</v>
      </c>
      <c r="N268" s="46"/>
      <c r="O268" s="46" t="s">
        <v>671</v>
      </c>
      <c r="P268" s="234">
        <v>32791</v>
      </c>
      <c r="Q268" s="75">
        <v>45903</v>
      </c>
      <c r="R268" s="625" t="s">
        <v>117</v>
      </c>
      <c r="S268" s="30" t="s">
        <v>3394</v>
      </c>
      <c r="T268" s="626" t="str">
        <f t="shared" ca="1" si="20"/>
        <v xml:space="preserve">0 NĂM 11 THÁNG 16 NGÀY </v>
      </c>
      <c r="U268" s="74" t="s">
        <v>3395</v>
      </c>
      <c r="V268" s="74" t="s">
        <v>3395</v>
      </c>
      <c r="W268" s="80" t="str">
        <f>VLOOKUP(C268,'Trang tính1'!$A$2:$N$281,5,0)</f>
        <v>092089004026</v>
      </c>
      <c r="X268" s="80" t="b">
        <f t="shared" si="22"/>
        <v>1</v>
      </c>
      <c r="Y268" s="108">
        <v>44311</v>
      </c>
      <c r="Z268" s="108"/>
      <c r="AA268" s="46" t="s">
        <v>232</v>
      </c>
      <c r="AB268" s="108" t="s">
        <v>2332</v>
      </c>
      <c r="AC268" s="108" t="str">
        <f>VLOOKUP(C268,'Trang tính1'!$A$2:$N$319,9,0)</f>
        <v>KV Bình Thuận- Phước Thới- Cần Thơ</v>
      </c>
      <c r="AD268" s="108" t="s">
        <v>2420</v>
      </c>
      <c r="AE268" s="627"/>
      <c r="AF268" s="628"/>
      <c r="AG268" s="108" t="s">
        <v>156</v>
      </c>
      <c r="AH268" s="108"/>
      <c r="AI268" s="56" t="s">
        <v>1055</v>
      </c>
      <c r="AJ268" s="36">
        <f t="shared" ca="1" si="19"/>
        <v>36</v>
      </c>
    </row>
    <row r="269" spans="1:36" s="624" customFormat="1">
      <c r="A269" s="25">
        <f>IF(C269=0,"",SUBTOTAL(3,C$5:C269))</f>
        <v>265</v>
      </c>
      <c r="B269" s="86">
        <v>145</v>
      </c>
      <c r="C269" s="369" t="s">
        <v>3349</v>
      </c>
      <c r="D269" s="25" t="s">
        <v>3417</v>
      </c>
      <c r="E269" s="937" t="s">
        <v>3350</v>
      </c>
      <c r="F269" s="63" t="str">
        <f>VLOOKUP(D269,'BHXH 4-2026'!$D$11:$F$327,3,0)</f>
        <v>DN4928722387496</v>
      </c>
      <c r="G269" s="774">
        <f>VLOOKUP(C269,'chuyển xếp 2024'!$C$5:$W$328,17,0)</f>
        <v>4730000</v>
      </c>
      <c r="H269" s="774">
        <f>VLOOKUP(C269,'chuyển xếp 2024'!$C$5:$W$328,19,0)</f>
        <v>0</v>
      </c>
      <c r="I269" s="774">
        <f t="shared" si="21"/>
        <v>4730000</v>
      </c>
      <c r="J269" s="96" t="s">
        <v>32</v>
      </c>
      <c r="K269" s="63">
        <f t="shared" si="23"/>
        <v>1</v>
      </c>
      <c r="L269" s="56" t="s">
        <v>33</v>
      </c>
      <c r="M269" s="56" t="s">
        <v>34</v>
      </c>
      <c r="N269" s="46"/>
      <c r="O269" s="46" t="s">
        <v>671</v>
      </c>
      <c r="P269" s="234">
        <v>37535</v>
      </c>
      <c r="Q269" s="75">
        <v>45903</v>
      </c>
      <c r="R269" s="625" t="s">
        <v>117</v>
      </c>
      <c r="S269" s="30" t="s">
        <v>3401</v>
      </c>
      <c r="T269" s="626" t="str">
        <f t="shared" ca="1" si="20"/>
        <v xml:space="preserve">0 NĂM 11 THÁNG 16 NGÀY </v>
      </c>
      <c r="U269" s="74" t="s">
        <v>3396</v>
      </c>
      <c r="V269" s="74" t="s">
        <v>3396</v>
      </c>
      <c r="W269" s="80" t="str">
        <f>VLOOKUP(C269,'Trang tính1'!$A$2:$N$281,5,0)</f>
        <v>087202002064</v>
      </c>
      <c r="X269" s="80" t="b">
        <f t="shared" si="22"/>
        <v>1</v>
      </c>
      <c r="Y269" s="108">
        <v>44665</v>
      </c>
      <c r="Z269" s="108"/>
      <c r="AA269" s="46" t="s">
        <v>232</v>
      </c>
      <c r="AB269" s="108" t="s">
        <v>3397</v>
      </c>
      <c r="AC269" s="108" t="str">
        <f>VLOOKUP(C269,'Trang tính1'!$A$2:$N$319,9,0)</f>
        <v>Xã Bình Sơn- An Giang</v>
      </c>
      <c r="AD269" s="108" t="s">
        <v>3398</v>
      </c>
      <c r="AE269" s="627"/>
      <c r="AF269" s="628"/>
      <c r="AG269" s="108" t="s">
        <v>50</v>
      </c>
      <c r="AH269" s="108" t="s">
        <v>3399</v>
      </c>
      <c r="AI269" s="56" t="s">
        <v>1055</v>
      </c>
      <c r="AJ269" s="36">
        <f t="shared" ca="1" si="19"/>
        <v>23</v>
      </c>
    </row>
    <row r="270" spans="1:36" s="624" customFormat="1">
      <c r="A270" s="25">
        <f>IF(C270=0,"",SUBTOTAL(3,C$5:C270))</f>
        <v>266</v>
      </c>
      <c r="B270" s="86">
        <v>146</v>
      </c>
      <c r="C270" s="369" t="s">
        <v>3351</v>
      </c>
      <c r="D270" s="25" t="s">
        <v>3418</v>
      </c>
      <c r="E270" s="937" t="s">
        <v>3352</v>
      </c>
      <c r="F270" s="63" t="str">
        <f>VLOOKUP(D270,'BHXH 4-2026'!$D$11:$F$327,3,0)</f>
        <v>DN4929222403331</v>
      </c>
      <c r="G270" s="774">
        <f>VLOOKUP(C270,'chuyển xếp 2024'!$C$5:$W$328,17,0)</f>
        <v>4730000</v>
      </c>
      <c r="H270" s="774">
        <f>VLOOKUP(C270,'chuyển xếp 2024'!$C$5:$W$328,19,0)</f>
        <v>0</v>
      </c>
      <c r="I270" s="774">
        <f t="shared" si="21"/>
        <v>4730000</v>
      </c>
      <c r="J270" s="96" t="s">
        <v>32</v>
      </c>
      <c r="K270" s="63">
        <f t="shared" si="23"/>
        <v>1</v>
      </c>
      <c r="L270" s="56" t="s">
        <v>33</v>
      </c>
      <c r="M270" s="56" t="s">
        <v>34</v>
      </c>
      <c r="N270" s="46"/>
      <c r="O270" s="46" t="s">
        <v>671</v>
      </c>
      <c r="P270" s="234">
        <v>39198</v>
      </c>
      <c r="Q270" s="75">
        <v>45903</v>
      </c>
      <c r="R270" s="625" t="s">
        <v>117</v>
      </c>
      <c r="S270" s="30" t="s">
        <v>3400</v>
      </c>
      <c r="T270" s="626" t="str">
        <f t="shared" ca="1" si="20"/>
        <v xml:space="preserve">0 NĂM 11 THÁNG 16 NGÀY </v>
      </c>
      <c r="U270" s="74" t="s">
        <v>3402</v>
      </c>
      <c r="V270" s="74" t="s">
        <v>3402</v>
      </c>
      <c r="W270" s="80" t="str">
        <f>VLOOKUP(C270,'Trang tính1'!$A$2:$N$281,5,0)</f>
        <v>092207000642</v>
      </c>
      <c r="X270" s="80" t="b">
        <f t="shared" si="22"/>
        <v>1</v>
      </c>
      <c r="Y270" s="108">
        <v>44900</v>
      </c>
      <c r="Z270" s="108"/>
      <c r="AA270" s="46" t="s">
        <v>232</v>
      </c>
      <c r="AB270" s="108" t="s">
        <v>3361</v>
      </c>
      <c r="AC270" s="108" t="str">
        <f>VLOOKUP(C270,'Trang tính1'!$A$2:$N$319,9,0)</f>
        <v>Ô Môn- Cần Thơ</v>
      </c>
      <c r="AD270" s="108" t="s">
        <v>3362</v>
      </c>
      <c r="AE270" s="627"/>
      <c r="AF270" s="628"/>
      <c r="AG270" s="108" t="s">
        <v>156</v>
      </c>
      <c r="AH270" s="108"/>
      <c r="AI270" s="56" t="s">
        <v>1055</v>
      </c>
      <c r="AJ270" s="36">
        <f t="shared" ca="1" si="19"/>
        <v>19</v>
      </c>
    </row>
    <row r="271" spans="1:36" s="624" customFormat="1">
      <c r="A271" s="25">
        <f>IF(C271=0,"",SUBTOTAL(3,C$5:C271))</f>
        <v>267</v>
      </c>
      <c r="B271" s="86">
        <v>147</v>
      </c>
      <c r="C271" s="369" t="s">
        <v>3431</v>
      </c>
      <c r="D271" s="25" t="s">
        <v>3507</v>
      </c>
      <c r="E271" s="133" t="s">
        <v>3427</v>
      </c>
      <c r="F271" s="63" t="str">
        <f>VLOOKUP(D271,'BHXH 4-2026'!$D$11:$F$327,3,0)</f>
        <v>DN4929221509558</v>
      </c>
      <c r="G271" s="774">
        <f>VLOOKUP(C271,'chuyển xếp 2024'!$C$5:$W$328,17,0)</f>
        <v>4730000</v>
      </c>
      <c r="H271" s="774">
        <f>VLOOKUP(C271,'chuyển xếp 2024'!$C$5:$W$328,19,0)</f>
        <v>0</v>
      </c>
      <c r="I271" s="774">
        <f t="shared" si="21"/>
        <v>4730000</v>
      </c>
      <c r="J271" s="96" t="s">
        <v>32</v>
      </c>
      <c r="K271" s="56"/>
      <c r="L271" s="56" t="s">
        <v>33</v>
      </c>
      <c r="M271" s="56" t="s">
        <v>34</v>
      </c>
      <c r="N271" s="46"/>
      <c r="O271" s="46" t="s">
        <v>671</v>
      </c>
      <c r="P271" s="234">
        <v>32143</v>
      </c>
      <c r="Q271" s="75">
        <v>45962</v>
      </c>
      <c r="R271" s="625" t="s">
        <v>117</v>
      </c>
      <c r="S271" s="30" t="s">
        <v>3452</v>
      </c>
      <c r="T271" s="626" t="str">
        <f t="shared" ca="1" si="20"/>
        <v xml:space="preserve">0 NĂM 9 THÁNG 18 NGÀY </v>
      </c>
      <c r="U271" s="74" t="s">
        <v>3453</v>
      </c>
      <c r="V271" s="74" t="s">
        <v>3453</v>
      </c>
      <c r="W271" s="80" t="e">
        <f>VLOOKUP(C271,'Trang tính1'!$A$2:$N$281,5,0)</f>
        <v>#N/A</v>
      </c>
      <c r="X271" s="80" t="e">
        <f t="shared" si="22"/>
        <v>#N/A</v>
      </c>
      <c r="Y271" s="108">
        <v>44421</v>
      </c>
      <c r="Z271" s="108"/>
      <c r="AA271" s="46" t="s">
        <v>232</v>
      </c>
      <c r="AB271" s="108" t="s">
        <v>2332</v>
      </c>
      <c r="AC271" s="108">
        <f>VLOOKUP(C271,'Trang tính1'!$A$2:$N$319,9,0)</f>
        <v>0</v>
      </c>
      <c r="AD271" s="108" t="s">
        <v>3454</v>
      </c>
      <c r="AE271" s="108" t="s">
        <v>3454</v>
      </c>
      <c r="AF271" s="628"/>
      <c r="AG271" s="108" t="s">
        <v>156</v>
      </c>
      <c r="AH271" s="108"/>
      <c r="AI271" s="56" t="s">
        <v>1055</v>
      </c>
      <c r="AJ271" s="36">
        <f t="shared" ca="1" si="19"/>
        <v>38</v>
      </c>
    </row>
    <row r="272" spans="1:36" s="624" customFormat="1">
      <c r="A272" s="25">
        <f>IF(C272=0,"",SUBTOTAL(3,C$5:C272))</f>
        <v>268</v>
      </c>
      <c r="B272" s="86">
        <v>148</v>
      </c>
      <c r="C272" s="369" t="s">
        <v>3432</v>
      </c>
      <c r="D272" s="25" t="s">
        <v>3508</v>
      </c>
      <c r="E272" s="127" t="s">
        <v>3428</v>
      </c>
      <c r="F272" s="63" t="str">
        <f>VLOOKUP(D272,'BHXH 4-2026'!$D$11:$F$327,3,0)</f>
        <v>DN4929221565373</v>
      </c>
      <c r="G272" s="774">
        <f>VLOOKUP(C272,'chuyển xếp 2024'!$C$5:$W$328,17,0)</f>
        <v>4730000</v>
      </c>
      <c r="H272" s="774">
        <f>VLOOKUP(C272,'chuyển xếp 2024'!$C$5:$W$328,19,0)</f>
        <v>0</v>
      </c>
      <c r="I272" s="774">
        <f t="shared" si="21"/>
        <v>4730000</v>
      </c>
      <c r="J272" s="63" t="s">
        <v>63</v>
      </c>
      <c r="K272" s="56"/>
      <c r="L272" s="56" t="s">
        <v>33</v>
      </c>
      <c r="M272" s="56" t="s">
        <v>34</v>
      </c>
      <c r="N272" s="46"/>
      <c r="O272" s="46" t="s">
        <v>671</v>
      </c>
      <c r="P272" s="234">
        <v>35878</v>
      </c>
      <c r="Q272" s="75">
        <v>45962</v>
      </c>
      <c r="R272" s="625" t="s">
        <v>117</v>
      </c>
      <c r="S272" s="30" t="s">
        <v>3455</v>
      </c>
      <c r="T272" s="626" t="str">
        <f t="shared" ca="1" si="20"/>
        <v xml:space="preserve">0 NĂM 9 THÁNG 18 NGÀY </v>
      </c>
      <c r="U272" s="74" t="s">
        <v>3456</v>
      </c>
      <c r="V272" s="74" t="s">
        <v>3456</v>
      </c>
      <c r="W272" s="80" t="e">
        <f>VLOOKUP(C272,'Trang tính1'!$A$2:$N$281,5,0)</f>
        <v>#N/A</v>
      </c>
      <c r="X272" s="80" t="e">
        <f t="shared" si="22"/>
        <v>#N/A</v>
      </c>
      <c r="Y272" s="108">
        <v>44740</v>
      </c>
      <c r="Z272" s="108"/>
      <c r="AA272" s="46" t="s">
        <v>232</v>
      </c>
      <c r="AB272" s="108" t="s">
        <v>1020</v>
      </c>
      <c r="AC272" s="108" t="e">
        <f>VLOOKUP(C272,'Trang tính1'!$A$2:$N$319,9,0)</f>
        <v>#N/A</v>
      </c>
      <c r="AD272" s="108" t="s">
        <v>3457</v>
      </c>
      <c r="AE272" s="627" t="s">
        <v>3458</v>
      </c>
      <c r="AF272" s="628"/>
      <c r="AG272" s="108" t="s">
        <v>156</v>
      </c>
      <c r="AH272" s="108"/>
      <c r="AI272" s="56" t="s">
        <v>1055</v>
      </c>
      <c r="AJ272" s="36">
        <f t="shared" ca="1" si="19"/>
        <v>28</v>
      </c>
    </row>
    <row r="273" spans="1:36" s="624" customFormat="1">
      <c r="A273" s="25">
        <f>IF(C273=0,"",SUBTOTAL(3,C$5:C273))</f>
        <v>269</v>
      </c>
      <c r="B273" s="86">
        <v>149</v>
      </c>
      <c r="C273" s="369" t="s">
        <v>3433</v>
      </c>
      <c r="D273" s="25" t="s">
        <v>3509</v>
      </c>
      <c r="E273" s="127" t="s">
        <v>3429</v>
      </c>
      <c r="F273" s="63" t="str">
        <f>VLOOKUP(D273,'BHXH 4-2026'!$D$11:$F$327,3,0)</f>
        <v>DN4927214009744</v>
      </c>
      <c r="G273" s="774">
        <f>VLOOKUP(C273,'chuyển xếp 2024'!$C$5:$W$328,17,0)</f>
        <v>4730000</v>
      </c>
      <c r="H273" s="774">
        <f>VLOOKUP(C273,'chuyển xếp 2024'!$C$5:$W$328,19,0)</f>
        <v>0</v>
      </c>
      <c r="I273" s="774">
        <f t="shared" si="21"/>
        <v>4730000</v>
      </c>
      <c r="J273" s="63" t="s">
        <v>63</v>
      </c>
      <c r="K273" s="56"/>
      <c r="L273" s="56" t="s">
        <v>3376</v>
      </c>
      <c r="M273" s="56" t="s">
        <v>34</v>
      </c>
      <c r="N273" s="46"/>
      <c r="O273" s="46" t="s">
        <v>671</v>
      </c>
      <c r="P273" s="234">
        <v>34799</v>
      </c>
      <c r="Q273" s="75">
        <v>45962</v>
      </c>
      <c r="R273" s="625" t="s">
        <v>117</v>
      </c>
      <c r="S273" s="30" t="s">
        <v>3459</v>
      </c>
      <c r="T273" s="626" t="str">
        <f t="shared" ca="1" si="20"/>
        <v xml:space="preserve">0 NĂM 9 THÁNG 18 NGÀY </v>
      </c>
      <c r="U273" s="74" t="s">
        <v>3464</v>
      </c>
      <c r="V273" s="74" t="s">
        <v>3464</v>
      </c>
      <c r="W273" s="80" t="e">
        <f>VLOOKUP(C273,'Trang tính1'!$A$2:$N$281,5,0)</f>
        <v>#N/A</v>
      </c>
      <c r="X273" s="80" t="e">
        <f t="shared" si="22"/>
        <v>#N/A</v>
      </c>
      <c r="Y273" s="108">
        <v>44522</v>
      </c>
      <c r="Z273" s="108"/>
      <c r="AA273" s="46" t="s">
        <v>232</v>
      </c>
      <c r="AB273" s="108" t="s">
        <v>3460</v>
      </c>
      <c r="AC273" s="108" t="e">
        <f>VLOOKUP(C273,'Trang tính1'!$A$2:$N$319,9,0)</f>
        <v>#N/A</v>
      </c>
      <c r="AD273" s="108" t="s">
        <v>3375</v>
      </c>
      <c r="AE273" s="108" t="s">
        <v>3461</v>
      </c>
      <c r="AF273" s="628"/>
      <c r="AG273" s="108" t="s">
        <v>156</v>
      </c>
      <c r="AH273" s="108"/>
      <c r="AI273" s="56" t="s">
        <v>1055</v>
      </c>
      <c r="AJ273" s="36">
        <f t="shared" ca="1" si="19"/>
        <v>31</v>
      </c>
    </row>
    <row r="274" spans="1:36" s="624" customFormat="1">
      <c r="A274" s="25">
        <f>IF(C274=0,"",SUBTOTAL(3,C$5:C274))</f>
        <v>270</v>
      </c>
      <c r="B274" s="86">
        <v>150</v>
      </c>
      <c r="C274" s="369" t="s">
        <v>3435</v>
      </c>
      <c r="D274" s="25" t="s">
        <v>2148</v>
      </c>
      <c r="E274" s="127" t="s">
        <v>841</v>
      </c>
      <c r="F274" s="63" t="str">
        <f>VLOOKUP(D274,'BHXH 4-2026'!$D$11:$F$327,3,0)</f>
        <v>DN4929212000755</v>
      </c>
      <c r="G274" s="774">
        <f>VLOOKUP(C274,'chuyển xếp 2024'!$C$5:$W$328,17,0)</f>
        <v>4730000</v>
      </c>
      <c r="H274" s="774">
        <f>VLOOKUP(C274,'chuyển xếp 2024'!$C$5:$W$328,19,0)</f>
        <v>0</v>
      </c>
      <c r="I274" s="774">
        <f t="shared" si="21"/>
        <v>4730000</v>
      </c>
      <c r="J274" s="96" t="s">
        <v>32</v>
      </c>
      <c r="K274" s="56"/>
      <c r="L274" s="56" t="s">
        <v>33</v>
      </c>
      <c r="M274" s="56" t="s">
        <v>34</v>
      </c>
      <c r="N274" s="46"/>
      <c r="O274" s="46" t="s">
        <v>671</v>
      </c>
      <c r="P274" s="234">
        <v>33390</v>
      </c>
      <c r="Q274" s="75">
        <v>45962</v>
      </c>
      <c r="R274" s="625" t="s">
        <v>117</v>
      </c>
      <c r="S274" s="30" t="s">
        <v>3466</v>
      </c>
      <c r="T274" s="626" t="str">
        <f t="shared" ca="1" si="20"/>
        <v xml:space="preserve">0 NĂM 9 THÁNG 18 NGÀY </v>
      </c>
      <c r="U274" s="74" t="s">
        <v>842</v>
      </c>
      <c r="V274" s="74" t="s">
        <v>842</v>
      </c>
      <c r="W274" s="80" t="e">
        <f>VLOOKUP(C274,'Trang tính1'!$A$2:$N$281,5,0)</f>
        <v>#N/A</v>
      </c>
      <c r="X274" s="80" t="e">
        <f t="shared" si="22"/>
        <v>#N/A</v>
      </c>
      <c r="Y274" s="108">
        <v>45296</v>
      </c>
      <c r="Z274" s="108"/>
      <c r="AA274" s="46" t="s">
        <v>232</v>
      </c>
      <c r="AB274" s="108" t="s">
        <v>5026</v>
      </c>
      <c r="AC274" s="108" t="e">
        <f>VLOOKUP(C274,'Trang tính1'!$A$2:$N$319,9,0)</f>
        <v>#N/A</v>
      </c>
      <c r="AD274" s="108" t="s">
        <v>3468</v>
      </c>
      <c r="AE274" s="108" t="s">
        <v>3468</v>
      </c>
      <c r="AF274" s="628"/>
      <c r="AG274" s="108" t="s">
        <v>156</v>
      </c>
      <c r="AH274" s="108"/>
      <c r="AI274" s="56" t="s">
        <v>1055</v>
      </c>
      <c r="AJ274" s="36">
        <f t="shared" ca="1" si="19"/>
        <v>35</v>
      </c>
    </row>
    <row r="275" spans="1:36" s="928" customFormat="1">
      <c r="A275" s="479">
        <f>IF(C275=0,"",SUBTOTAL(3,C$5:C275))</f>
        <v>271</v>
      </c>
      <c r="B275" s="86">
        <v>151</v>
      </c>
      <c r="C275" s="920" t="s">
        <v>3436</v>
      </c>
      <c r="D275" s="479"/>
      <c r="E275" s="534" t="s">
        <v>1606</v>
      </c>
      <c r="F275" s="483"/>
      <c r="G275" s="872">
        <v>4730000</v>
      </c>
      <c r="H275" s="872"/>
      <c r="I275" s="872">
        <f t="shared" si="21"/>
        <v>4730000</v>
      </c>
      <c r="J275" s="924" t="s">
        <v>32</v>
      </c>
      <c r="K275" s="484"/>
      <c r="L275" s="484" t="s">
        <v>33</v>
      </c>
      <c r="M275" s="484" t="s">
        <v>34</v>
      </c>
      <c r="N275" s="499"/>
      <c r="O275" s="499" t="s">
        <v>671</v>
      </c>
      <c r="P275" s="921">
        <v>25912</v>
      </c>
      <c r="Q275" s="488">
        <v>46146</v>
      </c>
      <c r="R275" s="535" t="s">
        <v>117</v>
      </c>
      <c r="S275" s="485" t="s">
        <v>5024</v>
      </c>
      <c r="T275" s="925" t="str">
        <f t="shared" ca="1" si="20"/>
        <v xml:space="preserve">0 NĂM 3 THÁNG 15 NGÀY </v>
      </c>
      <c r="U275" s="527" t="s">
        <v>5025</v>
      </c>
      <c r="V275" s="527" t="s">
        <v>5025</v>
      </c>
      <c r="W275" s="487" t="e">
        <f>VLOOKUP(C275,'Trang tính1'!$A$2:$N$281,5,0)</f>
        <v>#N/A</v>
      </c>
      <c r="X275" s="487"/>
      <c r="Y275" s="489">
        <v>44522</v>
      </c>
      <c r="Z275" s="489"/>
      <c r="AA275" s="499" t="s">
        <v>232</v>
      </c>
      <c r="AB275" s="489" t="s">
        <v>5027</v>
      </c>
      <c r="AC275" s="489" t="e">
        <f>VLOOKUP(C275,'Trang tính1'!$A$2:$N$319,9,0)</f>
        <v>#N/A</v>
      </c>
      <c r="AD275" s="489" t="s">
        <v>5028</v>
      </c>
      <c r="AE275" s="489"/>
      <c r="AF275" s="927"/>
      <c r="AG275" s="489" t="s">
        <v>156</v>
      </c>
      <c r="AH275" s="489"/>
      <c r="AI275" s="484"/>
      <c r="AJ275" s="491"/>
    </row>
    <row r="276" spans="1:36" s="928" customFormat="1">
      <c r="A276" s="479">
        <f>IF(C276=0,"",SUBTOTAL(3,C$5:C276))</f>
        <v>272</v>
      </c>
      <c r="B276" s="86">
        <v>152</v>
      </c>
      <c r="C276" s="920" t="s">
        <v>5086</v>
      </c>
      <c r="D276" s="479"/>
      <c r="E276" s="534" t="s">
        <v>5029</v>
      </c>
      <c r="F276" s="483"/>
      <c r="G276" s="872">
        <v>4730000</v>
      </c>
      <c r="H276" s="872"/>
      <c r="I276" s="872">
        <f t="shared" si="21"/>
        <v>4730000</v>
      </c>
      <c r="J276" s="924" t="s">
        <v>32</v>
      </c>
      <c r="K276" s="484"/>
      <c r="L276" s="484" t="s">
        <v>33</v>
      </c>
      <c r="M276" s="484" t="s">
        <v>34</v>
      </c>
      <c r="N276" s="499"/>
      <c r="O276" s="499" t="s">
        <v>671</v>
      </c>
      <c r="P276" s="921">
        <v>37998</v>
      </c>
      <c r="Q276" s="488">
        <v>46146</v>
      </c>
      <c r="R276" s="535" t="s">
        <v>117</v>
      </c>
      <c r="S276" s="485" t="s">
        <v>5104</v>
      </c>
      <c r="T276" s="925" t="str">
        <f t="shared" ca="1" si="20"/>
        <v xml:space="preserve">0 NĂM 3 THÁNG 15 NGÀY </v>
      </c>
      <c r="U276" s="527" t="s">
        <v>5030</v>
      </c>
      <c r="V276" s="527" t="s">
        <v>5030</v>
      </c>
      <c r="W276" s="487" t="e">
        <f>VLOOKUP(C276,'Trang tính1'!$A$2:$N$281,5,0)</f>
        <v>#N/A</v>
      </c>
      <c r="X276" s="487"/>
      <c r="Y276" s="489">
        <v>44421</v>
      </c>
      <c r="Z276" s="489"/>
      <c r="AA276" s="499" t="s">
        <v>232</v>
      </c>
      <c r="AB276" s="489" t="s">
        <v>5031</v>
      </c>
      <c r="AC276" s="489" t="e">
        <f>VLOOKUP(C276,'Trang tính1'!$A$2:$N$319,9,0)</f>
        <v>#N/A</v>
      </c>
      <c r="AD276" s="489" t="s">
        <v>5032</v>
      </c>
      <c r="AE276" s="489"/>
      <c r="AF276" s="927"/>
      <c r="AG276" s="489" t="s">
        <v>156</v>
      </c>
      <c r="AH276" s="489"/>
      <c r="AI276" s="484"/>
      <c r="AJ276" s="491"/>
    </row>
    <row r="277" spans="1:36" s="928" customFormat="1">
      <c r="A277" s="479">
        <f>IF(C277=0,"",SUBTOTAL(3,C$5:C277))</f>
        <v>273</v>
      </c>
      <c r="B277" s="86">
        <v>153</v>
      </c>
      <c r="C277" s="920" t="s">
        <v>5087</v>
      </c>
      <c r="D277" s="479"/>
      <c r="E277" s="534" t="s">
        <v>5033</v>
      </c>
      <c r="F277" s="483"/>
      <c r="G277" s="872">
        <v>4730000</v>
      </c>
      <c r="H277" s="872"/>
      <c r="I277" s="872">
        <f t="shared" si="21"/>
        <v>4730000</v>
      </c>
      <c r="J277" s="924" t="s">
        <v>32</v>
      </c>
      <c r="K277" s="484"/>
      <c r="L277" s="484" t="s">
        <v>33</v>
      </c>
      <c r="M277" s="484" t="s">
        <v>34</v>
      </c>
      <c r="N277" s="499"/>
      <c r="O277" s="499" t="s">
        <v>671</v>
      </c>
      <c r="P277" s="921">
        <v>24108</v>
      </c>
      <c r="Q277" s="488">
        <v>46146</v>
      </c>
      <c r="R277" s="535" t="s">
        <v>117</v>
      </c>
      <c r="S277" s="485" t="s">
        <v>5105</v>
      </c>
      <c r="T277" s="925" t="str">
        <f t="shared" ca="1" si="20"/>
        <v xml:space="preserve">0 NĂM 3 THÁNG 15 NGÀY </v>
      </c>
      <c r="U277" s="527" t="s">
        <v>5034</v>
      </c>
      <c r="V277" s="527" t="s">
        <v>5034</v>
      </c>
      <c r="W277" s="487" t="e">
        <f>VLOOKUP(C277,'Trang tính1'!$A$2:$N$281,5,0)</f>
        <v>#N/A</v>
      </c>
      <c r="X277" s="487"/>
      <c r="Y277" s="489">
        <v>46055</v>
      </c>
      <c r="Z277" s="489"/>
      <c r="AA277" s="499" t="s">
        <v>232</v>
      </c>
      <c r="AB277" s="489" t="s">
        <v>5035</v>
      </c>
      <c r="AC277" s="489" t="e">
        <f>VLOOKUP(C277,'Trang tính1'!$A$2:$N$319,9,0)</f>
        <v>#N/A</v>
      </c>
      <c r="AD277" s="489" t="s">
        <v>5036</v>
      </c>
      <c r="AE277" s="489"/>
      <c r="AF277" s="927"/>
      <c r="AG277" s="489" t="s">
        <v>156</v>
      </c>
      <c r="AH277" s="489"/>
      <c r="AI277" s="484"/>
      <c r="AJ277" s="491"/>
    </row>
    <row r="278" spans="1:36" s="928" customFormat="1">
      <c r="A278" s="479">
        <f>IF(C278=0,"",SUBTOTAL(3,C$5:C278))</f>
        <v>274</v>
      </c>
      <c r="B278" s="86">
        <v>154</v>
      </c>
      <c r="C278" s="920" t="s">
        <v>5088</v>
      </c>
      <c r="D278" s="479"/>
      <c r="E278" s="534" t="s">
        <v>5037</v>
      </c>
      <c r="F278" s="483"/>
      <c r="G278" s="872">
        <v>4730000</v>
      </c>
      <c r="H278" s="872"/>
      <c r="I278" s="872">
        <f t="shared" si="21"/>
        <v>4730000</v>
      </c>
      <c r="J278" s="924" t="s">
        <v>32</v>
      </c>
      <c r="K278" s="484"/>
      <c r="L278" s="484" t="s">
        <v>33</v>
      </c>
      <c r="M278" s="484" t="s">
        <v>34</v>
      </c>
      <c r="N278" s="499"/>
      <c r="O278" s="499" t="s">
        <v>671</v>
      </c>
      <c r="P278" s="921">
        <v>32309</v>
      </c>
      <c r="Q278" s="488">
        <v>46146</v>
      </c>
      <c r="R278" s="535" t="s">
        <v>117</v>
      </c>
      <c r="S278" s="485" t="s">
        <v>5106</v>
      </c>
      <c r="T278" s="925" t="str">
        <f t="shared" ca="1" si="20"/>
        <v xml:space="preserve">0 NĂM 3 THÁNG 15 NGÀY </v>
      </c>
      <c r="U278" s="527" t="s">
        <v>5038</v>
      </c>
      <c r="V278" s="527" t="s">
        <v>5038</v>
      </c>
      <c r="W278" s="487" t="e">
        <f>VLOOKUP(C278,'Trang tính1'!$A$2:$N$281,5,0)</f>
        <v>#N/A</v>
      </c>
      <c r="X278" s="487"/>
      <c r="Y278" s="489">
        <v>44783</v>
      </c>
      <c r="Z278" s="489"/>
      <c r="AA278" s="499" t="s">
        <v>232</v>
      </c>
      <c r="AB278" s="489" t="s">
        <v>5035</v>
      </c>
      <c r="AC278" s="489" t="e">
        <f>VLOOKUP(C278,'Trang tính1'!$A$2:$N$319,9,0)</f>
        <v>#N/A</v>
      </c>
      <c r="AD278" s="489" t="s">
        <v>5036</v>
      </c>
      <c r="AE278" s="489"/>
      <c r="AF278" s="927"/>
      <c r="AG278" s="489" t="s">
        <v>156</v>
      </c>
      <c r="AH278" s="489"/>
      <c r="AI278" s="484"/>
      <c r="AJ278" s="491"/>
    </row>
    <row r="279" spans="1:36" s="928" customFormat="1">
      <c r="A279" s="479">
        <f>IF(C279=0,"",SUBTOTAL(3,C$5:C279))</f>
        <v>275</v>
      </c>
      <c r="B279" s="86">
        <v>155</v>
      </c>
      <c r="C279" s="920" t="s">
        <v>5089</v>
      </c>
      <c r="D279" s="479"/>
      <c r="E279" s="534" t="s">
        <v>5039</v>
      </c>
      <c r="F279" s="483"/>
      <c r="G279" s="872">
        <v>4730000</v>
      </c>
      <c r="H279" s="872"/>
      <c r="I279" s="872">
        <f t="shared" si="21"/>
        <v>4730000</v>
      </c>
      <c r="J279" s="924" t="s">
        <v>32</v>
      </c>
      <c r="K279" s="484"/>
      <c r="L279" s="484" t="s">
        <v>33</v>
      </c>
      <c r="M279" s="484" t="s">
        <v>34</v>
      </c>
      <c r="N279" s="499"/>
      <c r="O279" s="499" t="s">
        <v>671</v>
      </c>
      <c r="P279" s="921">
        <v>29507</v>
      </c>
      <c r="Q279" s="488">
        <v>46146</v>
      </c>
      <c r="R279" s="535" t="s">
        <v>117</v>
      </c>
      <c r="S279" s="485" t="s">
        <v>5107</v>
      </c>
      <c r="T279" s="925" t="str">
        <f t="shared" ca="1" si="20"/>
        <v xml:space="preserve">0 NĂM 3 THÁNG 15 NGÀY </v>
      </c>
      <c r="U279" s="527" t="s">
        <v>5040</v>
      </c>
      <c r="V279" s="527" t="s">
        <v>5040</v>
      </c>
      <c r="W279" s="487" t="e">
        <f>VLOOKUP(C279,'Trang tính1'!$A$2:$N$281,5,0)</f>
        <v>#N/A</v>
      </c>
      <c r="X279" s="487"/>
      <c r="Y279" s="489">
        <v>44439</v>
      </c>
      <c r="Z279" s="489"/>
      <c r="AA279" s="499" t="s">
        <v>232</v>
      </c>
      <c r="AB279" s="489" t="s">
        <v>5041</v>
      </c>
      <c r="AC279" s="489" t="e">
        <f>VLOOKUP(C279,'Trang tính1'!$A$2:$N$319,9,0)</f>
        <v>#N/A</v>
      </c>
      <c r="AD279" s="489" t="s">
        <v>5042</v>
      </c>
      <c r="AE279" s="489"/>
      <c r="AF279" s="927"/>
      <c r="AG279" s="489"/>
      <c r="AH279" s="489"/>
      <c r="AI279" s="484"/>
      <c r="AJ279" s="491"/>
    </row>
    <row r="280" spans="1:36" s="928" customFormat="1">
      <c r="A280" s="479">
        <f>IF(C280=0,"",SUBTOTAL(3,C$5:C280))</f>
        <v>276</v>
      </c>
      <c r="B280" s="86">
        <v>156</v>
      </c>
      <c r="C280" s="920" t="s">
        <v>5090</v>
      </c>
      <c r="D280" s="479"/>
      <c r="E280" s="534" t="s">
        <v>744</v>
      </c>
      <c r="F280" s="483"/>
      <c r="G280" s="872">
        <v>4730000</v>
      </c>
      <c r="H280" s="872"/>
      <c r="I280" s="872">
        <f t="shared" si="21"/>
        <v>4730000</v>
      </c>
      <c r="J280" s="924" t="s">
        <v>32</v>
      </c>
      <c r="K280" s="484"/>
      <c r="L280" s="484" t="s">
        <v>33</v>
      </c>
      <c r="M280" s="484" t="s">
        <v>34</v>
      </c>
      <c r="N280" s="499"/>
      <c r="O280" s="499" t="s">
        <v>671</v>
      </c>
      <c r="P280" s="921">
        <v>44413</v>
      </c>
      <c r="Q280" s="488">
        <v>46146</v>
      </c>
      <c r="R280" s="535" t="s">
        <v>117</v>
      </c>
      <c r="S280" s="485" t="s">
        <v>5108</v>
      </c>
      <c r="T280" s="925" t="str">
        <f t="shared" ca="1" si="20"/>
        <v xml:space="preserve">0 NĂM 3 THÁNG 15 NGÀY </v>
      </c>
      <c r="U280" s="527" t="s">
        <v>5043</v>
      </c>
      <c r="V280" s="527" t="s">
        <v>5043</v>
      </c>
      <c r="W280" s="487" t="e">
        <f>VLOOKUP(C280,'Trang tính1'!$A$2:$N$281,5,0)</f>
        <v>#N/A</v>
      </c>
      <c r="X280" s="487"/>
      <c r="Y280" s="489">
        <v>44461</v>
      </c>
      <c r="Z280" s="489"/>
      <c r="AA280" s="499" t="s">
        <v>232</v>
      </c>
      <c r="AB280" s="489" t="s">
        <v>5044</v>
      </c>
      <c r="AC280" s="489" t="e">
        <f>VLOOKUP(C280,'Trang tính1'!$A$2:$N$319,9,0)</f>
        <v>#N/A</v>
      </c>
      <c r="AD280" s="489" t="s">
        <v>5045</v>
      </c>
      <c r="AE280" s="489"/>
      <c r="AF280" s="927"/>
      <c r="AG280" s="489"/>
      <c r="AH280" s="489"/>
      <c r="AI280" s="484"/>
      <c r="AJ280" s="491"/>
    </row>
    <row r="281" spans="1:36" s="928" customFormat="1">
      <c r="A281" s="479">
        <f>IF(C281=0,"",SUBTOTAL(3,C$5:C281))</f>
        <v>277</v>
      </c>
      <c r="B281" s="86">
        <v>157</v>
      </c>
      <c r="C281" s="920" t="s">
        <v>5091</v>
      </c>
      <c r="D281" s="479"/>
      <c r="E281" s="534" t="s">
        <v>5046</v>
      </c>
      <c r="F281" s="483"/>
      <c r="G281" s="872">
        <v>4730000</v>
      </c>
      <c r="H281" s="872"/>
      <c r="I281" s="872">
        <f t="shared" si="21"/>
        <v>4730000</v>
      </c>
      <c r="J281" s="924" t="s">
        <v>32</v>
      </c>
      <c r="K281" s="484"/>
      <c r="L281" s="484" t="s">
        <v>33</v>
      </c>
      <c r="M281" s="484" t="s">
        <v>34</v>
      </c>
      <c r="N281" s="499"/>
      <c r="O281" s="499" t="s">
        <v>671</v>
      </c>
      <c r="P281" s="921">
        <v>25921</v>
      </c>
      <c r="Q281" s="488">
        <v>46146</v>
      </c>
      <c r="R281" s="535" t="s">
        <v>117</v>
      </c>
      <c r="S281" s="485" t="s">
        <v>5109</v>
      </c>
      <c r="T281" s="925" t="str">
        <f t="shared" ca="1" si="20"/>
        <v xml:space="preserve">0 NĂM 3 THÁNG 15 NGÀY </v>
      </c>
      <c r="U281" s="527" t="s">
        <v>5047</v>
      </c>
      <c r="V281" s="527" t="s">
        <v>5047</v>
      </c>
      <c r="W281" s="487" t="e">
        <f>VLOOKUP(C281,'Trang tính1'!$A$2:$N$281,5,0)</f>
        <v>#N/A</v>
      </c>
      <c r="X281" s="487"/>
      <c r="Y281" s="489">
        <v>44326</v>
      </c>
      <c r="Z281" s="489"/>
      <c r="AA281" s="499" t="s">
        <v>232</v>
      </c>
      <c r="AB281" s="489" t="s">
        <v>5048</v>
      </c>
      <c r="AC281" s="489" t="e">
        <f>VLOOKUP(C281,'Trang tính1'!$A$2:$N$319,9,0)</f>
        <v>#N/A</v>
      </c>
      <c r="AD281" s="489" t="s">
        <v>5049</v>
      </c>
      <c r="AE281" s="489"/>
      <c r="AF281" s="927"/>
      <c r="AG281" s="489"/>
      <c r="AH281" s="489"/>
      <c r="AI281" s="484"/>
      <c r="AJ281" s="491"/>
    </row>
    <row r="282" spans="1:36" s="928" customFormat="1">
      <c r="A282" s="479">
        <f>IF(C282=0,"",SUBTOTAL(3,C$5:C282))</f>
        <v>278</v>
      </c>
      <c r="B282" s="86">
        <v>158</v>
      </c>
      <c r="C282" s="920" t="s">
        <v>5092</v>
      </c>
      <c r="D282" s="479"/>
      <c r="E282" s="534" t="s">
        <v>5050</v>
      </c>
      <c r="F282" s="483"/>
      <c r="G282" s="872">
        <v>4730000</v>
      </c>
      <c r="H282" s="872"/>
      <c r="I282" s="872">
        <f t="shared" si="21"/>
        <v>4730000</v>
      </c>
      <c r="J282" s="924" t="s">
        <v>32</v>
      </c>
      <c r="K282" s="484"/>
      <c r="L282" s="484" t="s">
        <v>33</v>
      </c>
      <c r="M282" s="484" t="s">
        <v>34</v>
      </c>
      <c r="N282" s="499"/>
      <c r="O282" s="499" t="s">
        <v>671</v>
      </c>
      <c r="P282" s="921">
        <v>35134</v>
      </c>
      <c r="Q282" s="488">
        <v>46146</v>
      </c>
      <c r="R282" s="535" t="s">
        <v>117</v>
      </c>
      <c r="S282" s="485" t="s">
        <v>5110</v>
      </c>
      <c r="T282" s="925" t="str">
        <f t="shared" ca="1" si="20"/>
        <v xml:space="preserve">0 NĂM 3 THÁNG 15 NGÀY </v>
      </c>
      <c r="U282" s="527" t="s">
        <v>5051</v>
      </c>
      <c r="V282" s="527" t="s">
        <v>5051</v>
      </c>
      <c r="W282" s="487" t="e">
        <f>VLOOKUP(C282,'Trang tính1'!$A$2:$N$281,5,0)</f>
        <v>#N/A</v>
      </c>
      <c r="X282" s="487"/>
      <c r="Y282" s="489">
        <v>44872</v>
      </c>
      <c r="Z282" s="489"/>
      <c r="AA282" s="499" t="s">
        <v>232</v>
      </c>
      <c r="AB282" s="489" t="s">
        <v>5052</v>
      </c>
      <c r="AC282" s="489" t="e">
        <f>VLOOKUP(C282,'Trang tính1'!$A$2:$N$319,9,0)</f>
        <v>#N/A</v>
      </c>
      <c r="AD282" s="489" t="s">
        <v>5053</v>
      </c>
      <c r="AE282" s="489"/>
      <c r="AF282" s="927"/>
      <c r="AG282" s="489"/>
      <c r="AH282" s="489"/>
      <c r="AI282" s="484"/>
      <c r="AJ282" s="491"/>
    </row>
    <row r="283" spans="1:36" s="928" customFormat="1">
      <c r="A283" s="479">
        <f>IF(C283=0,"",SUBTOTAL(3,C$5:C283))</f>
        <v>279</v>
      </c>
      <c r="B283" s="86">
        <v>159</v>
      </c>
      <c r="C283" s="920" t="s">
        <v>5093</v>
      </c>
      <c r="D283" s="479"/>
      <c r="E283" s="534" t="s">
        <v>5054</v>
      </c>
      <c r="F283" s="483"/>
      <c r="G283" s="872">
        <v>4730000</v>
      </c>
      <c r="H283" s="872"/>
      <c r="I283" s="872">
        <f t="shared" si="21"/>
        <v>4730000</v>
      </c>
      <c r="J283" s="924" t="s">
        <v>32</v>
      </c>
      <c r="K283" s="484"/>
      <c r="L283" s="484" t="s">
        <v>33</v>
      </c>
      <c r="M283" s="484" t="s">
        <v>34</v>
      </c>
      <c r="N283" s="499"/>
      <c r="O283" s="499" t="s">
        <v>671</v>
      </c>
      <c r="P283" s="921">
        <v>29655</v>
      </c>
      <c r="Q283" s="488">
        <v>46146</v>
      </c>
      <c r="R283" s="535" t="s">
        <v>117</v>
      </c>
      <c r="S283" s="485" t="s">
        <v>5111</v>
      </c>
      <c r="T283" s="925" t="str">
        <f t="shared" ca="1" si="20"/>
        <v xml:space="preserve">0 NĂM 3 THÁNG 15 NGÀY </v>
      </c>
      <c r="U283" s="527" t="s">
        <v>5055</v>
      </c>
      <c r="V283" s="527" t="s">
        <v>5055</v>
      </c>
      <c r="W283" s="487" t="e">
        <f>VLOOKUP(C283,'Trang tính1'!$A$2:$N$281,5,0)</f>
        <v>#N/A</v>
      </c>
      <c r="X283" s="487"/>
      <c r="Y283" s="489">
        <v>44923</v>
      </c>
      <c r="Z283" s="489"/>
      <c r="AA283" s="499" t="s">
        <v>232</v>
      </c>
      <c r="AB283" s="489" t="s">
        <v>5041</v>
      </c>
      <c r="AC283" s="489" t="e">
        <f>VLOOKUP(C283,'Trang tính1'!$A$2:$N$319,9,0)</f>
        <v>#N/A</v>
      </c>
      <c r="AD283" s="489" t="s">
        <v>5042</v>
      </c>
      <c r="AE283" s="489"/>
      <c r="AF283" s="927"/>
      <c r="AG283" s="489"/>
      <c r="AH283" s="489"/>
      <c r="AI283" s="484"/>
      <c r="AJ283" s="491"/>
    </row>
    <row r="284" spans="1:36" s="928" customFormat="1">
      <c r="A284" s="479">
        <f>IF(C284=0,"",SUBTOTAL(3,C$5:C284))</f>
        <v>280</v>
      </c>
      <c r="B284" s="86">
        <v>160</v>
      </c>
      <c r="C284" s="920" t="s">
        <v>5094</v>
      </c>
      <c r="D284" s="479"/>
      <c r="E284" s="534" t="s">
        <v>5056</v>
      </c>
      <c r="F284" s="483"/>
      <c r="G284" s="872">
        <v>4730000</v>
      </c>
      <c r="H284" s="872"/>
      <c r="I284" s="872">
        <f t="shared" si="21"/>
        <v>4730000</v>
      </c>
      <c r="J284" s="924" t="s">
        <v>32</v>
      </c>
      <c r="K284" s="484"/>
      <c r="L284" s="484" t="s">
        <v>33</v>
      </c>
      <c r="M284" s="484" t="s">
        <v>34</v>
      </c>
      <c r="N284" s="499"/>
      <c r="O284" s="499" t="s">
        <v>671</v>
      </c>
      <c r="P284" s="921">
        <v>39117</v>
      </c>
      <c r="Q284" s="488">
        <v>46146</v>
      </c>
      <c r="R284" s="535" t="s">
        <v>117</v>
      </c>
      <c r="S284" s="485" t="s">
        <v>5112</v>
      </c>
      <c r="T284" s="925" t="str">
        <f t="shared" ca="1" si="20"/>
        <v xml:space="preserve">0 NĂM 3 THÁNG 15 NGÀY </v>
      </c>
      <c r="U284" s="527" t="s">
        <v>5057</v>
      </c>
      <c r="V284" s="527" t="s">
        <v>5057</v>
      </c>
      <c r="W284" s="487" t="e">
        <f>VLOOKUP(C284,'Trang tính1'!$A$2:$N$281,5,0)</f>
        <v>#N/A</v>
      </c>
      <c r="X284" s="487"/>
      <c r="Y284" s="489">
        <v>44792</v>
      </c>
      <c r="Z284" s="489"/>
      <c r="AA284" s="499" t="s">
        <v>232</v>
      </c>
      <c r="AB284" s="489" t="s">
        <v>5058</v>
      </c>
      <c r="AC284" s="489" t="e">
        <f>VLOOKUP(C284,'Trang tính1'!$A$2:$N$319,9,0)</f>
        <v>#N/A</v>
      </c>
      <c r="AD284" s="489" t="s">
        <v>5059</v>
      </c>
      <c r="AE284" s="489"/>
      <c r="AF284" s="927"/>
      <c r="AG284" s="489"/>
      <c r="AH284" s="489"/>
      <c r="AI284" s="484"/>
      <c r="AJ284" s="491"/>
    </row>
    <row r="285" spans="1:36" s="928" customFormat="1">
      <c r="A285" s="479">
        <f>IF(C285=0,"",SUBTOTAL(3,C$5:C285))</f>
        <v>281</v>
      </c>
      <c r="B285" s="86">
        <v>161</v>
      </c>
      <c r="C285" s="920" t="s">
        <v>5095</v>
      </c>
      <c r="D285" s="479"/>
      <c r="E285" s="534" t="s">
        <v>5060</v>
      </c>
      <c r="F285" s="483"/>
      <c r="G285" s="872">
        <v>4730000</v>
      </c>
      <c r="H285" s="872"/>
      <c r="I285" s="872">
        <f t="shared" si="21"/>
        <v>4730000</v>
      </c>
      <c r="J285" s="924" t="s">
        <v>32</v>
      </c>
      <c r="K285" s="484"/>
      <c r="L285" s="484" t="s">
        <v>33</v>
      </c>
      <c r="M285" s="484" t="s">
        <v>34</v>
      </c>
      <c r="N285" s="499"/>
      <c r="O285" s="499" t="s">
        <v>671</v>
      </c>
      <c r="P285" s="921">
        <v>39129</v>
      </c>
      <c r="Q285" s="488">
        <v>46146</v>
      </c>
      <c r="R285" s="535" t="s">
        <v>117</v>
      </c>
      <c r="S285" s="485" t="s">
        <v>5113</v>
      </c>
      <c r="T285" s="925" t="str">
        <f t="shared" ca="1" si="20"/>
        <v xml:space="preserve">0 NĂM 3 THÁNG 15 NGÀY </v>
      </c>
      <c r="U285" s="527" t="s">
        <v>5061</v>
      </c>
      <c r="V285" s="527" t="s">
        <v>5061</v>
      </c>
      <c r="W285" s="487" t="e">
        <f>VLOOKUP(C285,'Trang tính1'!$A$2:$N$281,5,0)</f>
        <v>#N/A</v>
      </c>
      <c r="X285" s="487"/>
      <c r="Y285" s="489">
        <v>44888</v>
      </c>
      <c r="Z285" s="489"/>
      <c r="AA285" s="499" t="s">
        <v>232</v>
      </c>
      <c r="AB285" s="489" t="s">
        <v>5062</v>
      </c>
      <c r="AC285" s="489" t="e">
        <f>VLOOKUP(C285,'Trang tính1'!$A$2:$N$319,9,0)</f>
        <v>#N/A</v>
      </c>
      <c r="AD285" s="489" t="s">
        <v>5063</v>
      </c>
      <c r="AE285" s="489"/>
      <c r="AF285" s="927"/>
      <c r="AG285" s="489"/>
      <c r="AH285" s="489"/>
      <c r="AI285" s="484"/>
      <c r="AJ285" s="491"/>
    </row>
    <row r="286" spans="1:36" s="928" customFormat="1">
      <c r="A286" s="479">
        <f>IF(C286=0,"",SUBTOTAL(3,C$5:C286))</f>
        <v>282</v>
      </c>
      <c r="B286" s="86">
        <v>162</v>
      </c>
      <c r="C286" s="920" t="s">
        <v>5096</v>
      </c>
      <c r="D286" s="479"/>
      <c r="E286" s="534" t="s">
        <v>5064</v>
      </c>
      <c r="F286" s="483"/>
      <c r="G286" s="872">
        <v>4730000</v>
      </c>
      <c r="H286" s="872"/>
      <c r="I286" s="872">
        <f t="shared" si="21"/>
        <v>4730000</v>
      </c>
      <c r="J286" s="924" t="s">
        <v>32</v>
      </c>
      <c r="K286" s="484"/>
      <c r="L286" s="484" t="s">
        <v>33</v>
      </c>
      <c r="M286" s="484" t="s">
        <v>34</v>
      </c>
      <c r="N286" s="499"/>
      <c r="O286" s="499" t="s">
        <v>671</v>
      </c>
      <c r="P286" s="921">
        <v>37986</v>
      </c>
      <c r="Q286" s="488">
        <v>46146</v>
      </c>
      <c r="R286" s="535" t="s">
        <v>117</v>
      </c>
      <c r="S286" s="485" t="s">
        <v>5114</v>
      </c>
      <c r="T286" s="925" t="str">
        <f t="shared" ca="1" si="20"/>
        <v xml:space="preserve">0 NĂM 3 THÁNG 15 NGÀY </v>
      </c>
      <c r="U286" s="527" t="s">
        <v>5065</v>
      </c>
      <c r="V286" s="527" t="s">
        <v>5065</v>
      </c>
      <c r="W286" s="487" t="e">
        <f>VLOOKUP(C286,'Trang tính1'!$A$2:$N$281,5,0)</f>
        <v>#N/A</v>
      </c>
      <c r="X286" s="487"/>
      <c r="Y286" s="489">
        <v>44280</v>
      </c>
      <c r="Z286" s="489"/>
      <c r="AA286" s="499" t="s">
        <v>232</v>
      </c>
      <c r="AB286" s="489" t="s">
        <v>4296</v>
      </c>
      <c r="AC286" s="489" t="e">
        <f>VLOOKUP(C286,'Trang tính1'!$A$2:$N$319,9,0)</f>
        <v>#N/A</v>
      </c>
      <c r="AD286" s="489" t="s">
        <v>5066</v>
      </c>
      <c r="AE286" s="489"/>
      <c r="AF286" s="927"/>
      <c r="AG286" s="489"/>
      <c r="AH286" s="489"/>
      <c r="AI286" s="484"/>
      <c r="AJ286" s="491"/>
    </row>
    <row r="287" spans="1:36" s="928" customFormat="1">
      <c r="A287" s="479">
        <f>IF(C287=0,"",SUBTOTAL(3,C$5:C287))</f>
        <v>283</v>
      </c>
      <c r="B287" s="86">
        <v>163</v>
      </c>
      <c r="C287" s="920" t="s">
        <v>5097</v>
      </c>
      <c r="D287" s="479"/>
      <c r="E287" s="534" t="s">
        <v>5067</v>
      </c>
      <c r="F287" s="483"/>
      <c r="G287" s="872">
        <v>4730000</v>
      </c>
      <c r="H287" s="872"/>
      <c r="I287" s="872">
        <f t="shared" si="21"/>
        <v>4730000</v>
      </c>
      <c r="J287" s="924" t="s">
        <v>32</v>
      </c>
      <c r="K287" s="484"/>
      <c r="L287" s="484" t="s">
        <v>33</v>
      </c>
      <c r="M287" s="484" t="s">
        <v>34</v>
      </c>
      <c r="N287" s="499"/>
      <c r="O287" s="499" t="s">
        <v>671</v>
      </c>
      <c r="P287" s="921">
        <v>38853</v>
      </c>
      <c r="Q287" s="488">
        <v>46146</v>
      </c>
      <c r="R287" s="535" t="s">
        <v>117</v>
      </c>
      <c r="S287" s="485" t="s">
        <v>5115</v>
      </c>
      <c r="T287" s="925" t="str">
        <f t="shared" ca="1" si="20"/>
        <v xml:space="preserve">0 NĂM 3 THÁNG 15 NGÀY </v>
      </c>
      <c r="U287" s="527" t="s">
        <v>5068</v>
      </c>
      <c r="V287" s="527" t="s">
        <v>5068</v>
      </c>
      <c r="W287" s="487" t="e">
        <f>VLOOKUP(C287,'Trang tính1'!$A$2:$N$281,5,0)</f>
        <v>#N/A</v>
      </c>
      <c r="X287" s="487"/>
      <c r="Y287" s="489">
        <v>44645</v>
      </c>
      <c r="Z287" s="489"/>
      <c r="AA287" s="499" t="s">
        <v>232</v>
      </c>
      <c r="AB287" s="489" t="s">
        <v>4296</v>
      </c>
      <c r="AC287" s="489" t="e">
        <f>VLOOKUP(C287,'Trang tính1'!$A$2:$N$319,9,0)</f>
        <v>#N/A</v>
      </c>
      <c r="AD287" s="489" t="s">
        <v>5066</v>
      </c>
      <c r="AE287" s="489"/>
      <c r="AF287" s="927"/>
      <c r="AG287" s="489"/>
      <c r="AH287" s="489"/>
      <c r="AI287" s="484"/>
      <c r="AJ287" s="491"/>
    </row>
    <row r="288" spans="1:36" s="928" customFormat="1">
      <c r="A288" s="479">
        <f>IF(C288=0,"",SUBTOTAL(3,C$5:C288))</f>
        <v>284</v>
      </c>
      <c r="B288" s="86">
        <v>164</v>
      </c>
      <c r="C288" s="920" t="s">
        <v>5098</v>
      </c>
      <c r="D288" s="479"/>
      <c r="E288" s="534" t="s">
        <v>1678</v>
      </c>
      <c r="F288" s="483"/>
      <c r="G288" s="872">
        <v>4730000</v>
      </c>
      <c r="H288" s="872"/>
      <c r="I288" s="872">
        <f t="shared" si="21"/>
        <v>4730000</v>
      </c>
      <c r="J288" s="924" t="s">
        <v>32</v>
      </c>
      <c r="K288" s="484"/>
      <c r="L288" s="484" t="s">
        <v>33</v>
      </c>
      <c r="M288" s="484" t="s">
        <v>34</v>
      </c>
      <c r="N288" s="499"/>
      <c r="O288" s="499" t="s">
        <v>671</v>
      </c>
      <c r="P288" s="921">
        <v>26299</v>
      </c>
      <c r="Q288" s="488">
        <v>46146</v>
      </c>
      <c r="R288" s="535" t="s">
        <v>117</v>
      </c>
      <c r="S288" s="485" t="s">
        <v>5116</v>
      </c>
      <c r="T288" s="925" t="str">
        <f t="shared" ca="1" si="20"/>
        <v xml:space="preserve">0 NĂM 3 THÁNG 15 NGÀY </v>
      </c>
      <c r="U288" s="527" t="s">
        <v>5069</v>
      </c>
      <c r="V288" s="527" t="s">
        <v>5069</v>
      </c>
      <c r="W288" s="487" t="e">
        <f>VLOOKUP(C288,'Trang tính1'!$A$2:$N$281,5,0)</f>
        <v>#N/A</v>
      </c>
      <c r="X288" s="487"/>
      <c r="Y288" s="489">
        <v>44421</v>
      </c>
      <c r="Z288" s="489"/>
      <c r="AA288" s="499" t="s">
        <v>232</v>
      </c>
      <c r="AB288" s="489" t="s">
        <v>5044</v>
      </c>
      <c r="AC288" s="489" t="e">
        <f>VLOOKUP(C288,'Trang tính1'!$A$2:$N$319,9,0)</f>
        <v>#N/A</v>
      </c>
      <c r="AD288" s="489" t="s">
        <v>5070</v>
      </c>
      <c r="AE288" s="489"/>
      <c r="AF288" s="927"/>
      <c r="AG288" s="489"/>
      <c r="AH288" s="489"/>
      <c r="AI288" s="484"/>
      <c r="AJ288" s="491"/>
    </row>
    <row r="289" spans="1:36" s="928" customFormat="1">
      <c r="A289" s="479">
        <f>IF(C289=0,"",SUBTOTAL(3,C$5:C289))</f>
        <v>285</v>
      </c>
      <c r="B289" s="86">
        <v>165</v>
      </c>
      <c r="C289" s="920" t="s">
        <v>5099</v>
      </c>
      <c r="D289" s="479"/>
      <c r="E289" s="534" t="s">
        <v>5071</v>
      </c>
      <c r="F289" s="483"/>
      <c r="G289" s="872">
        <v>4730000</v>
      </c>
      <c r="H289" s="872"/>
      <c r="I289" s="872">
        <f t="shared" si="21"/>
        <v>4730000</v>
      </c>
      <c r="J289" s="924" t="s">
        <v>32</v>
      </c>
      <c r="K289" s="484"/>
      <c r="L289" s="484" t="s">
        <v>33</v>
      </c>
      <c r="M289" s="484" t="s">
        <v>34</v>
      </c>
      <c r="N289" s="499"/>
      <c r="O289" s="499" t="s">
        <v>671</v>
      </c>
      <c r="P289" s="921">
        <v>39608</v>
      </c>
      <c r="Q289" s="488">
        <v>46146</v>
      </c>
      <c r="R289" s="535" t="s">
        <v>117</v>
      </c>
      <c r="S289" s="485" t="s">
        <v>5117</v>
      </c>
      <c r="T289" s="925" t="str">
        <f t="shared" ca="1" si="20"/>
        <v xml:space="preserve">0 NĂM 3 THÁNG 15 NGÀY </v>
      </c>
      <c r="U289" s="527" t="s">
        <v>5072</v>
      </c>
      <c r="V289" s="527" t="s">
        <v>5072</v>
      </c>
      <c r="W289" s="487" t="e">
        <f>VLOOKUP(C289,'Trang tính1'!$A$2:$N$281,5,0)</f>
        <v>#N/A</v>
      </c>
      <c r="X289" s="487"/>
      <c r="Y289" s="489">
        <v>44862</v>
      </c>
      <c r="Z289" s="489"/>
      <c r="AA289" s="499" t="s">
        <v>232</v>
      </c>
      <c r="AB289" s="489" t="s">
        <v>5073</v>
      </c>
      <c r="AC289" s="489" t="e">
        <f>VLOOKUP(C289,'Trang tính1'!$A$2:$N$319,9,0)</f>
        <v>#N/A</v>
      </c>
      <c r="AD289" s="489" t="s">
        <v>5074</v>
      </c>
      <c r="AE289" s="489"/>
      <c r="AF289" s="927"/>
      <c r="AG289" s="489"/>
      <c r="AH289" s="489"/>
      <c r="AI289" s="484"/>
      <c r="AJ289" s="491"/>
    </row>
    <row r="290" spans="1:36" s="928" customFormat="1">
      <c r="A290" s="479">
        <f>IF(C290=0,"",SUBTOTAL(3,C$5:C290))</f>
        <v>286</v>
      </c>
      <c r="B290" s="86">
        <v>166</v>
      </c>
      <c r="C290" s="920" t="s">
        <v>5100</v>
      </c>
      <c r="D290" s="479"/>
      <c r="E290" s="534" t="s">
        <v>5075</v>
      </c>
      <c r="F290" s="483"/>
      <c r="G290" s="872">
        <v>4730000</v>
      </c>
      <c r="H290" s="872"/>
      <c r="I290" s="872">
        <f t="shared" si="21"/>
        <v>4730000</v>
      </c>
      <c r="J290" s="924" t="s">
        <v>32</v>
      </c>
      <c r="K290" s="484"/>
      <c r="L290" s="484" t="s">
        <v>33</v>
      </c>
      <c r="M290" s="484" t="s">
        <v>34</v>
      </c>
      <c r="N290" s="499"/>
      <c r="O290" s="499" t="s">
        <v>671</v>
      </c>
      <c r="P290" s="921">
        <v>30680</v>
      </c>
      <c r="Q290" s="488">
        <v>46146</v>
      </c>
      <c r="R290" s="535" t="s">
        <v>117</v>
      </c>
      <c r="S290" s="485" t="s">
        <v>5118</v>
      </c>
      <c r="T290" s="925" t="str">
        <f t="shared" ca="1" si="20"/>
        <v xml:space="preserve">0 NĂM 3 THÁNG 15 NGÀY </v>
      </c>
      <c r="U290" s="527" t="s">
        <v>5076</v>
      </c>
      <c r="V290" s="527" t="s">
        <v>5076</v>
      </c>
      <c r="W290" s="487" t="e">
        <f>VLOOKUP(C290,'Trang tính1'!$A$2:$N$281,5,0)</f>
        <v>#N/A</v>
      </c>
      <c r="X290" s="487"/>
      <c r="Y290" s="489">
        <v>44522</v>
      </c>
      <c r="Z290" s="489"/>
      <c r="AA290" s="499" t="s">
        <v>232</v>
      </c>
      <c r="AB290" s="489" t="s">
        <v>5044</v>
      </c>
      <c r="AC290" s="489" t="e">
        <f>VLOOKUP(C290,'Trang tính1'!$A$2:$N$319,9,0)</f>
        <v>#N/A</v>
      </c>
      <c r="AD290" s="489" t="s">
        <v>5077</v>
      </c>
      <c r="AE290" s="489"/>
      <c r="AF290" s="927"/>
      <c r="AG290" s="489"/>
      <c r="AH290" s="489"/>
      <c r="AI290" s="484"/>
      <c r="AJ290" s="491"/>
    </row>
    <row r="291" spans="1:36" s="928" customFormat="1">
      <c r="A291" s="479">
        <f>IF(C291=0,"",SUBTOTAL(3,C$5:C291))</f>
        <v>287</v>
      </c>
      <c r="B291" s="86">
        <v>167</v>
      </c>
      <c r="C291" s="920" t="s">
        <v>5101</v>
      </c>
      <c r="D291" s="479"/>
      <c r="E291" s="534" t="s">
        <v>1695</v>
      </c>
      <c r="F291" s="483"/>
      <c r="G291" s="872">
        <v>4730000</v>
      </c>
      <c r="H291" s="872"/>
      <c r="I291" s="872">
        <f t="shared" si="21"/>
        <v>4730000</v>
      </c>
      <c r="J291" s="924" t="s">
        <v>32</v>
      </c>
      <c r="K291" s="484"/>
      <c r="L291" s="484" t="s">
        <v>33</v>
      </c>
      <c r="M291" s="484" t="s">
        <v>34</v>
      </c>
      <c r="N291" s="499"/>
      <c r="O291" s="499" t="s">
        <v>671</v>
      </c>
      <c r="P291" s="921">
        <v>28231</v>
      </c>
      <c r="Q291" s="488">
        <v>46146</v>
      </c>
      <c r="R291" s="535" t="s">
        <v>117</v>
      </c>
      <c r="S291" s="485" t="s">
        <v>5119</v>
      </c>
      <c r="T291" s="925" t="str">
        <f t="shared" ca="1" si="20"/>
        <v xml:space="preserve">0 NĂM 3 THÁNG 15 NGÀY </v>
      </c>
      <c r="U291" s="527" t="s">
        <v>5078</v>
      </c>
      <c r="V291" s="527" t="s">
        <v>5078</v>
      </c>
      <c r="W291" s="487" t="e">
        <f>VLOOKUP(C291,'Trang tính1'!$A$2:$N$281,5,0)</f>
        <v>#N/A</v>
      </c>
      <c r="X291" s="487"/>
      <c r="Y291" s="489">
        <v>44439</v>
      </c>
      <c r="Z291" s="489"/>
      <c r="AA291" s="499" t="s">
        <v>232</v>
      </c>
      <c r="AB291" s="489" t="s">
        <v>5041</v>
      </c>
      <c r="AC291" s="489" t="e">
        <f>VLOOKUP(C291,'Trang tính1'!$A$2:$N$319,9,0)</f>
        <v>#N/A</v>
      </c>
      <c r="AD291" s="489" t="s">
        <v>5042</v>
      </c>
      <c r="AE291" s="489"/>
      <c r="AF291" s="927"/>
      <c r="AG291" s="489"/>
      <c r="AH291" s="489"/>
      <c r="AI291" s="484"/>
      <c r="AJ291" s="491"/>
    </row>
    <row r="292" spans="1:36" s="928" customFormat="1">
      <c r="A292" s="479">
        <f>IF(C292=0,"",SUBTOTAL(3,C$5:C292))</f>
        <v>288</v>
      </c>
      <c r="B292" s="86">
        <v>168</v>
      </c>
      <c r="C292" s="920" t="s">
        <v>5102</v>
      </c>
      <c r="D292" s="479"/>
      <c r="E292" s="534" t="s">
        <v>5079</v>
      </c>
      <c r="F292" s="483"/>
      <c r="G292" s="872">
        <v>4730000</v>
      </c>
      <c r="H292" s="872"/>
      <c r="I292" s="872">
        <f t="shared" si="21"/>
        <v>4730000</v>
      </c>
      <c r="J292" s="924" t="s">
        <v>32</v>
      </c>
      <c r="K292" s="484"/>
      <c r="L292" s="484" t="s">
        <v>33</v>
      </c>
      <c r="M292" s="484" t="s">
        <v>34</v>
      </c>
      <c r="N292" s="499"/>
      <c r="O292" s="499" t="s">
        <v>671</v>
      </c>
      <c r="P292" s="921">
        <v>37154</v>
      </c>
      <c r="Q292" s="488">
        <v>46146</v>
      </c>
      <c r="R292" s="535" t="s">
        <v>117</v>
      </c>
      <c r="S292" s="485" t="s">
        <v>5120</v>
      </c>
      <c r="T292" s="925" t="str">
        <f t="shared" ca="1" si="20"/>
        <v xml:space="preserve">0 NĂM 3 THÁNG 15 NGÀY </v>
      </c>
      <c r="U292" s="527" t="s">
        <v>5080</v>
      </c>
      <c r="V292" s="527" t="s">
        <v>5080</v>
      </c>
      <c r="W292" s="487" t="e">
        <f>VLOOKUP(C292,'Trang tính1'!$A$2:$N$281,5,0)</f>
        <v>#N/A</v>
      </c>
      <c r="X292" s="487"/>
      <c r="Y292" s="489">
        <v>44292</v>
      </c>
      <c r="Z292" s="489"/>
      <c r="AA292" s="499" t="s">
        <v>232</v>
      </c>
      <c r="AB292" s="489" t="s">
        <v>5081</v>
      </c>
      <c r="AC292" s="489" t="e">
        <f>VLOOKUP(C292,'Trang tính1'!$A$2:$N$319,9,0)</f>
        <v>#N/A</v>
      </c>
      <c r="AD292" s="489" t="s">
        <v>5082</v>
      </c>
      <c r="AE292" s="489"/>
      <c r="AF292" s="927"/>
      <c r="AG292" s="489"/>
      <c r="AH292" s="489"/>
      <c r="AI292" s="484"/>
      <c r="AJ292" s="491"/>
    </row>
    <row r="293" spans="1:36" s="928" customFormat="1">
      <c r="A293" s="479">
        <f>IF(C293=0,"",SUBTOTAL(3,C$5:C293))</f>
        <v>289</v>
      </c>
      <c r="B293" s="86">
        <v>169</v>
      </c>
      <c r="C293" s="920" t="s">
        <v>5103</v>
      </c>
      <c r="D293" s="479"/>
      <c r="E293" s="534" t="s">
        <v>5083</v>
      </c>
      <c r="F293" s="483"/>
      <c r="G293" s="872">
        <v>4730000</v>
      </c>
      <c r="H293" s="872"/>
      <c r="I293" s="872">
        <f t="shared" si="21"/>
        <v>4730000</v>
      </c>
      <c r="J293" s="924" t="s">
        <v>32</v>
      </c>
      <c r="K293" s="484"/>
      <c r="L293" s="484" t="s">
        <v>33</v>
      </c>
      <c r="M293" s="484" t="s">
        <v>34</v>
      </c>
      <c r="N293" s="499"/>
      <c r="O293" s="499" t="s">
        <v>671</v>
      </c>
      <c r="P293" s="921">
        <v>26665</v>
      </c>
      <c r="Q293" s="488">
        <v>46146</v>
      </c>
      <c r="R293" s="535" t="s">
        <v>117</v>
      </c>
      <c r="S293" s="485" t="s">
        <v>5121</v>
      </c>
      <c r="T293" s="925" t="str">
        <f t="shared" ca="1" si="20"/>
        <v xml:space="preserve">0 NĂM 3 THÁNG 15 NGÀY </v>
      </c>
      <c r="U293" s="527" t="s">
        <v>5084</v>
      </c>
      <c r="V293" s="527" t="s">
        <v>5084</v>
      </c>
      <c r="W293" s="487" t="e">
        <f>VLOOKUP(C293,'Trang tính1'!$A$2:$N$281,5,0)</f>
        <v>#N/A</v>
      </c>
      <c r="X293" s="487"/>
      <c r="Y293" s="489">
        <v>44792</v>
      </c>
      <c r="Z293" s="489"/>
      <c r="AA293" s="499" t="s">
        <v>232</v>
      </c>
      <c r="AB293" s="489" t="s">
        <v>5058</v>
      </c>
      <c r="AC293" s="489" t="e">
        <f>VLOOKUP(C293,'Trang tính1'!$A$2:$N$319,9,0)</f>
        <v>#N/A</v>
      </c>
      <c r="AD293" s="489" t="s">
        <v>5059</v>
      </c>
      <c r="AE293" s="489"/>
      <c r="AF293" s="927"/>
      <c r="AG293" s="489"/>
      <c r="AH293" s="489"/>
      <c r="AI293" s="484"/>
      <c r="AJ293" s="491"/>
    </row>
    <row r="294" spans="1:36" s="36" customFormat="1">
      <c r="A294" s="25">
        <f>IF(C294=0,"",SUBTOTAL(3,C$5:C294))</f>
        <v>290</v>
      </c>
      <c r="B294" s="86">
        <v>1</v>
      </c>
      <c r="C294" s="95" t="s">
        <v>1200</v>
      </c>
      <c r="D294" s="25" t="str">
        <f>VLOOKUP(C294,Sheet4!$A$1:$B$300,2,0)</f>
        <v>9208016260</v>
      </c>
      <c r="E294" s="96" t="s">
        <v>1201</v>
      </c>
      <c r="F294" s="63" t="str">
        <f>VLOOKUP(D294,'BHXH 4-2026'!$D$11:$F$327,3,0)</f>
        <v>DN4929208016260</v>
      </c>
      <c r="G294" s="774">
        <f>VLOOKUP(C294,'chuyển xếp 2024'!$C$5:$W$328,17,0)</f>
        <v>6198000</v>
      </c>
      <c r="H294" s="774">
        <f>VLOOKUP(C294,'chuyển xếp 2024'!$C$5:$W$328,19,0)</f>
        <v>0</v>
      </c>
      <c r="I294" s="774">
        <f t="shared" si="21"/>
        <v>6198000</v>
      </c>
      <c r="J294" s="96" t="s">
        <v>32</v>
      </c>
      <c r="K294" s="63">
        <f t="shared" si="23"/>
        <v>1</v>
      </c>
      <c r="L294" s="63" t="s">
        <v>33</v>
      </c>
      <c r="M294" s="63" t="s">
        <v>34</v>
      </c>
      <c r="N294" s="96" t="s">
        <v>1202</v>
      </c>
      <c r="O294" s="136" t="s">
        <v>1203</v>
      </c>
      <c r="P294" s="106">
        <v>27476</v>
      </c>
      <c r="Q294" s="107">
        <v>39188</v>
      </c>
      <c r="R294" s="97" t="s">
        <v>36</v>
      </c>
      <c r="S294" s="56" t="s">
        <v>1204</v>
      </c>
      <c r="T294" s="56" t="str">
        <f t="shared" ca="1" si="20"/>
        <v xml:space="preserve">19 NĂM 4 THÁNG 3 NGÀY </v>
      </c>
      <c r="U294" s="523">
        <v>361593887</v>
      </c>
      <c r="V294" s="80" t="str">
        <f>VLOOKUP(C294,Sheet5!$B$2:$G$253,6,0)</f>
        <v>092075000708</v>
      </c>
      <c r="W294" s="80" t="e">
        <f>VLOOKUP(C294,'Trang tính1'!$A$2:$N$281,5,0)</f>
        <v>#N/A</v>
      </c>
      <c r="X294" s="80" t="e">
        <f t="shared" si="22"/>
        <v>#N/A</v>
      </c>
      <c r="Y294" s="75">
        <v>33894</v>
      </c>
      <c r="Z294" s="75"/>
      <c r="AA294" s="46" t="s">
        <v>232</v>
      </c>
      <c r="AB294" s="108" t="s">
        <v>724</v>
      </c>
      <c r="AC294" s="108">
        <f>VLOOKUP(C294,'Trang tính1'!$A$2:$N$319,9,0)</f>
        <v>0</v>
      </c>
      <c r="AD294" s="46" t="s">
        <v>1205</v>
      </c>
      <c r="AE294" s="46" t="s">
        <v>1205</v>
      </c>
      <c r="AF294" s="66"/>
      <c r="AG294" s="97" t="s">
        <v>156</v>
      </c>
      <c r="AH294" s="97"/>
      <c r="AI294" s="56" t="s">
        <v>349</v>
      </c>
      <c r="AJ294" s="36">
        <f t="shared" ca="1" si="19"/>
        <v>51</v>
      </c>
    </row>
    <row r="295" spans="1:36" s="934" customFormat="1" ht="17.25" customHeight="1">
      <c r="A295" s="459">
        <f>IF(C295=0,"",SUBTOTAL(3,C$5:C295))</f>
        <v>291</v>
      </c>
      <c r="B295" s="532">
        <v>2</v>
      </c>
      <c r="C295" s="931" t="s">
        <v>1206</v>
      </c>
      <c r="D295" s="459" t="str">
        <f>VLOOKUP(C295,Sheet4!$A$1:$B$300,2,0)</f>
        <v>9211010340</v>
      </c>
      <c r="E295" s="932" t="s">
        <v>1207</v>
      </c>
      <c r="F295" s="63" t="str">
        <f>VLOOKUP(D295,'BHXH 4-2026'!$D$11:$F$327,3,0)</f>
        <v>DN4929211010340</v>
      </c>
      <c r="G295" s="774">
        <f>VLOOKUP(C295,'chuyển xếp 2024'!$C$5:$W$328,17,0)</f>
        <v>5739000</v>
      </c>
      <c r="H295" s="774">
        <f>VLOOKUP(C295,'chuyển xếp 2024'!$C$5:$W$328,19,0)</f>
        <v>0</v>
      </c>
      <c r="I295" s="774">
        <f t="shared" si="21"/>
        <v>5739000</v>
      </c>
      <c r="J295" s="932" t="s">
        <v>32</v>
      </c>
      <c r="K295" s="63">
        <f t="shared" si="23"/>
        <v>1</v>
      </c>
      <c r="L295" s="463" t="s">
        <v>33</v>
      </c>
      <c r="M295" s="463" t="s">
        <v>34</v>
      </c>
      <c r="N295" s="932"/>
      <c r="O295" s="933" t="s">
        <v>1203</v>
      </c>
      <c r="P295" s="496" t="s">
        <v>1024</v>
      </c>
      <c r="Q295" s="497">
        <v>40686</v>
      </c>
      <c r="R295" s="933" t="s">
        <v>36</v>
      </c>
      <c r="S295" s="464" t="s">
        <v>1208</v>
      </c>
      <c r="T295" s="464" t="str">
        <f t="shared" ca="1" si="20"/>
        <v xml:space="preserve">15 NĂM 2 THÁNG 27 NGÀY </v>
      </c>
      <c r="U295" s="513" t="s">
        <v>1209</v>
      </c>
      <c r="V295" s="467" t="str">
        <f>VLOOKUP(C295,Sheet5!$B$2:$G$253,6,0)</f>
        <v>092072000276</v>
      </c>
      <c r="W295" s="80" t="e">
        <f>VLOOKUP(C295,'Trang tính1'!$A$2:$N$281,5,0)</f>
        <v>#N/A</v>
      </c>
      <c r="X295" s="80" t="e">
        <f t="shared" si="22"/>
        <v>#N/A</v>
      </c>
      <c r="Y295" s="465">
        <v>0</v>
      </c>
      <c r="Z295" s="465"/>
      <c r="AA295" s="469" t="s">
        <v>232</v>
      </c>
      <c r="AB295" s="468" t="s">
        <v>745</v>
      </c>
      <c r="AC295" s="108">
        <f>VLOOKUP(C295,'Trang tính1'!$A$2:$N$319,9,0)</f>
        <v>0</v>
      </c>
      <c r="AD295" s="469" t="s">
        <v>1210</v>
      </c>
      <c r="AE295" s="469" t="s">
        <v>1210</v>
      </c>
      <c r="AF295" s="460"/>
      <c r="AG295" s="933" t="s">
        <v>156</v>
      </c>
      <c r="AH295" s="933"/>
      <c r="AI295" s="464" t="s">
        <v>349</v>
      </c>
      <c r="AJ295" s="470">
        <f t="shared" ca="1" si="19"/>
        <v>54</v>
      </c>
    </row>
    <row r="296" spans="1:36" s="515" customFormat="1">
      <c r="A296" s="25">
        <f>IF(C296=0,"",SUBTOTAL(3,C$5:C296))</f>
        <v>292</v>
      </c>
      <c r="B296" s="532">
        <v>1</v>
      </c>
      <c r="C296" s="66" t="s">
        <v>1220</v>
      </c>
      <c r="D296" s="25" t="str">
        <f>VLOOKUP(C296,Sheet4!$A$1:$B$300,2,0)</f>
        <v>9216023774</v>
      </c>
      <c r="E296" s="135" t="s">
        <v>1221</v>
      </c>
      <c r="F296" s="63" t="str">
        <f>VLOOKUP(D296,'BHXH 4-2026'!$D$11:$F$327,3,0)</f>
        <v>DN4929216023774</v>
      </c>
      <c r="G296" s="774">
        <f>VLOOKUP(C296,'chuyển xếp 2024'!$C$5:$W$328,17,0)</f>
        <v>4730000</v>
      </c>
      <c r="H296" s="774">
        <f>VLOOKUP(C296,'chuyển xếp 2024'!$C$5:$W$328,19,0)</f>
        <v>0</v>
      </c>
      <c r="I296" s="774">
        <f t="shared" si="21"/>
        <v>4730000</v>
      </c>
      <c r="J296" s="67" t="s">
        <v>32</v>
      </c>
      <c r="K296" s="63">
        <f t="shared" si="23"/>
        <v>1</v>
      </c>
      <c r="L296" s="63" t="s">
        <v>33</v>
      </c>
      <c r="M296" s="63" t="s">
        <v>34</v>
      </c>
      <c r="N296" s="130"/>
      <c r="O296" s="136" t="s">
        <v>1213</v>
      </c>
      <c r="P296" s="75">
        <v>30760</v>
      </c>
      <c r="Q296" s="137">
        <v>42614</v>
      </c>
      <c r="R296" s="136" t="s">
        <v>36</v>
      </c>
      <c r="S296" s="140" t="s">
        <v>1222</v>
      </c>
      <c r="T296" s="56" t="str">
        <f t="shared" ref="T296:T332" ca="1" si="24">DATEDIF(Q296,TODAY(),"Y") &amp; " NĂM " &amp;DATEDIF(Q296,TODAY(),"YM") &amp; " THÁNG " &amp; DATEDIF(Q296,TODAY(), "MD") &amp; " NGÀY "</f>
        <v xml:space="preserve">9 NĂM 11 THÁNG 18 NGÀY </v>
      </c>
      <c r="U296" s="540" t="s">
        <v>1223</v>
      </c>
      <c r="V296" s="80" t="str">
        <f>VLOOKUP(C296,Sheet5!$B$2:$G$253,6,0)</f>
        <v>075084010329</v>
      </c>
      <c r="W296" s="80" t="e">
        <f>VLOOKUP(C296,'Trang tính1'!$A$2:$N$281,5,0)</f>
        <v>#N/A</v>
      </c>
      <c r="X296" s="80" t="e">
        <f t="shared" si="22"/>
        <v>#N/A</v>
      </c>
      <c r="Y296" s="137">
        <v>37282</v>
      </c>
      <c r="Z296" s="137"/>
      <c r="AA296" s="46" t="s">
        <v>232</v>
      </c>
      <c r="AB296" s="108" t="s">
        <v>1224</v>
      </c>
      <c r="AC296" s="108">
        <f>VLOOKUP(C296,'Trang tính1'!$A$2:$N$319,9,0)</f>
        <v>0</v>
      </c>
      <c r="AD296" s="108" t="s">
        <v>1224</v>
      </c>
      <c r="AE296" s="108"/>
      <c r="AF296" s="75"/>
      <c r="AG296" s="136" t="s">
        <v>1214</v>
      </c>
      <c r="AH296" s="136"/>
      <c r="AI296" s="56" t="s">
        <v>349</v>
      </c>
      <c r="AJ296" s="36">
        <f t="shared" ca="1" si="19"/>
        <v>42</v>
      </c>
    </row>
    <row r="297" spans="1:36" s="515" customFormat="1">
      <c r="A297" s="25">
        <f>IF(C297=0,"",SUBTOTAL(3,C$5:C297))</f>
        <v>293</v>
      </c>
      <c r="B297" s="532">
        <v>2</v>
      </c>
      <c r="C297" s="66" t="s">
        <v>1225</v>
      </c>
      <c r="D297" s="25" t="str">
        <f>VLOOKUP(C297,Sheet4!$A$1:$B$300,2,0)</f>
        <v>9216023775</v>
      </c>
      <c r="E297" s="135" t="s">
        <v>1226</v>
      </c>
      <c r="F297" s="63" t="str">
        <f>VLOOKUP(D297,'BHXH 4-2026'!$D$11:$F$327,3,0)</f>
        <v>DN4929216023775</v>
      </c>
      <c r="G297" s="774">
        <f>VLOOKUP(C297,'chuyển xếp 2024'!$C$5:$W$328,17,0)</f>
        <v>4730000</v>
      </c>
      <c r="H297" s="774">
        <f>VLOOKUP(C297,'chuyển xếp 2024'!$C$5:$W$328,19,0)</f>
        <v>0</v>
      </c>
      <c r="I297" s="774">
        <f t="shared" si="21"/>
        <v>4730000</v>
      </c>
      <c r="J297" s="67" t="s">
        <v>32</v>
      </c>
      <c r="K297" s="63">
        <f t="shared" si="23"/>
        <v>1</v>
      </c>
      <c r="L297" s="63" t="s">
        <v>33</v>
      </c>
      <c r="M297" s="63" t="s">
        <v>34</v>
      </c>
      <c r="N297" s="130"/>
      <c r="O297" s="136" t="s">
        <v>1213</v>
      </c>
      <c r="P297" s="75">
        <v>32029</v>
      </c>
      <c r="Q297" s="137">
        <v>42614</v>
      </c>
      <c r="R297" s="136" t="s">
        <v>36</v>
      </c>
      <c r="S297" s="140" t="s">
        <v>76</v>
      </c>
      <c r="T297" s="56" t="str">
        <f t="shared" ca="1" si="24"/>
        <v xml:space="preserve">9 NĂM 11 THÁNG 18 NGÀY </v>
      </c>
      <c r="U297" s="540" t="s">
        <v>1227</v>
      </c>
      <c r="V297" s="80" t="str">
        <f>VLOOKUP(C297,Sheet5!$B$2:$G$253,6,0)</f>
        <v>060087002663</v>
      </c>
      <c r="W297" s="80" t="e">
        <f>VLOOKUP(C297,'Trang tính1'!$A$2:$N$281,5,0)</f>
        <v>#N/A</v>
      </c>
      <c r="X297" s="80" t="e">
        <f t="shared" si="22"/>
        <v>#N/A</v>
      </c>
      <c r="Y297" s="137">
        <v>37322</v>
      </c>
      <c r="Z297" s="137"/>
      <c r="AA297" s="46" t="s">
        <v>232</v>
      </c>
      <c r="AB297" s="108" t="s">
        <v>1228</v>
      </c>
      <c r="AC297" s="108">
        <f>VLOOKUP(C297,'Trang tính1'!$A$2:$N$319,9,0)</f>
        <v>0</v>
      </c>
      <c r="AD297" s="108" t="s">
        <v>1228</v>
      </c>
      <c r="AE297" s="108"/>
      <c r="AF297" s="75"/>
      <c r="AG297" s="136" t="s">
        <v>1214</v>
      </c>
      <c r="AH297" s="136"/>
      <c r="AI297" s="56" t="s">
        <v>349</v>
      </c>
      <c r="AJ297" s="36">
        <f t="shared" ca="1" si="19"/>
        <v>38</v>
      </c>
    </row>
    <row r="298" spans="1:36" s="515" customFormat="1">
      <c r="A298" s="25">
        <f>IF(C298=0,"",SUBTOTAL(3,C$5:C298))</f>
        <v>294</v>
      </c>
      <c r="B298" s="532">
        <v>3</v>
      </c>
      <c r="C298" s="66" t="s">
        <v>1231</v>
      </c>
      <c r="D298" s="25" t="str">
        <f>VLOOKUP(C298,Sheet4!$A$1:$B$300,2,0)</f>
        <v>9213009432</v>
      </c>
      <c r="E298" s="135" t="s">
        <v>1232</v>
      </c>
      <c r="F298" s="63" t="str">
        <f>VLOOKUP(D298,'BHXH 4-2026'!$D$11:$F$327,3,0)</f>
        <v>DN4929213009432</v>
      </c>
      <c r="G298" s="774">
        <f>VLOOKUP(C298,'chuyển xếp 2024'!$C$5:$W$328,17,0)</f>
        <v>4730000</v>
      </c>
      <c r="H298" s="774">
        <f>VLOOKUP(C298,'chuyển xếp 2024'!$C$5:$W$328,19,0)</f>
        <v>0</v>
      </c>
      <c r="I298" s="774">
        <f t="shared" si="21"/>
        <v>4730000</v>
      </c>
      <c r="J298" s="63" t="s">
        <v>63</v>
      </c>
      <c r="K298" s="63">
        <f t="shared" si="23"/>
        <v>0</v>
      </c>
      <c r="L298" s="63" t="s">
        <v>33</v>
      </c>
      <c r="M298" s="63" t="s">
        <v>34</v>
      </c>
      <c r="N298" s="130"/>
      <c r="O298" s="136" t="s">
        <v>1213</v>
      </c>
      <c r="P298" s="75">
        <v>31797</v>
      </c>
      <c r="Q298" s="137">
        <v>42614</v>
      </c>
      <c r="R298" s="136" t="s">
        <v>36</v>
      </c>
      <c r="S298" s="140" t="s">
        <v>1233</v>
      </c>
      <c r="T298" s="56" t="str">
        <f t="shared" ca="1" si="24"/>
        <v xml:space="preserve">9 NĂM 11 THÁNG 18 NGÀY </v>
      </c>
      <c r="U298" s="540" t="s">
        <v>1234</v>
      </c>
      <c r="V298" s="80" t="str">
        <f>VLOOKUP(C298,Sheet5!$B$2:$G$253,6,0)</f>
        <v>096187017825</v>
      </c>
      <c r="W298" s="80" t="e">
        <f>VLOOKUP(C298,'Trang tính1'!$A$2:$N$281,5,0)</f>
        <v>#N/A</v>
      </c>
      <c r="X298" s="80" t="e">
        <f t="shared" si="22"/>
        <v>#N/A</v>
      </c>
      <c r="Y298" s="137">
        <v>39491</v>
      </c>
      <c r="Z298" s="137"/>
      <c r="AA298" s="46" t="s">
        <v>232</v>
      </c>
      <c r="AB298" s="108" t="s">
        <v>1235</v>
      </c>
      <c r="AC298" s="108">
        <f>VLOOKUP(C298,'Trang tính1'!$A$2:$N$319,9,0)</f>
        <v>0</v>
      </c>
      <c r="AD298" s="108" t="s">
        <v>1235</v>
      </c>
      <c r="AE298" s="108"/>
      <c r="AF298" s="75"/>
      <c r="AG298" s="136" t="s">
        <v>1214</v>
      </c>
      <c r="AH298" s="136"/>
      <c r="AI298" s="56" t="s">
        <v>349</v>
      </c>
      <c r="AJ298" s="36">
        <f t="shared" ca="1" si="19"/>
        <v>39</v>
      </c>
    </row>
    <row r="299" spans="1:36" s="515" customFormat="1">
      <c r="A299" s="25">
        <f>IF(C299=0,"",SUBTOTAL(3,C$5:C299))</f>
        <v>295</v>
      </c>
      <c r="B299" s="532">
        <v>4</v>
      </c>
      <c r="C299" s="66" t="s">
        <v>1236</v>
      </c>
      <c r="D299" s="25" t="str">
        <f>VLOOKUP(C299,Sheet4!$A$1:$B$300,2,0)</f>
        <v>9216023786</v>
      </c>
      <c r="E299" s="135" t="s">
        <v>1237</v>
      </c>
      <c r="F299" s="63" t="str">
        <f>VLOOKUP(D299,'BHXH 4-2026'!$D$11:$F$327,3,0)</f>
        <v>DN4929216023786</v>
      </c>
      <c r="G299" s="774">
        <f>VLOOKUP(C299,'chuyển xếp 2024'!$C$5:$W$328,17,0)</f>
        <v>4730000</v>
      </c>
      <c r="H299" s="774">
        <f>VLOOKUP(C299,'chuyển xếp 2024'!$C$5:$W$328,19,0)</f>
        <v>0</v>
      </c>
      <c r="I299" s="774">
        <f t="shared" si="21"/>
        <v>4730000</v>
      </c>
      <c r="J299" s="67" t="s">
        <v>32</v>
      </c>
      <c r="K299" s="63">
        <f t="shared" si="23"/>
        <v>1</v>
      </c>
      <c r="L299" s="63" t="s">
        <v>33</v>
      </c>
      <c r="M299" s="63" t="s">
        <v>34</v>
      </c>
      <c r="N299" s="130"/>
      <c r="O299" s="136" t="s">
        <v>1213</v>
      </c>
      <c r="P299" s="75">
        <v>32828</v>
      </c>
      <c r="Q299" s="137">
        <v>42614</v>
      </c>
      <c r="R299" s="136" t="s">
        <v>36</v>
      </c>
      <c r="S299" s="140" t="s">
        <v>137</v>
      </c>
      <c r="T299" s="56" t="str">
        <f t="shared" ca="1" si="24"/>
        <v xml:space="preserve">9 NĂM 11 THÁNG 18 NGÀY </v>
      </c>
      <c r="U299" s="540" t="s">
        <v>1238</v>
      </c>
      <c r="V299" s="80" t="str">
        <f>VLOOKUP(C299,Sheet5!$B$2:$G$253,6,0)</f>
        <v>094089000955</v>
      </c>
      <c r="W299" s="80" t="e">
        <f>VLOOKUP(C299,'Trang tính1'!$A$2:$N$281,5,0)</f>
        <v>#N/A</v>
      </c>
      <c r="X299" s="80" t="e">
        <f t="shared" si="22"/>
        <v>#N/A</v>
      </c>
      <c r="Y299" s="137">
        <v>37725</v>
      </c>
      <c r="Z299" s="137"/>
      <c r="AA299" s="46" t="s">
        <v>232</v>
      </c>
      <c r="AB299" s="108" t="s">
        <v>1239</v>
      </c>
      <c r="AC299" s="108">
        <f>VLOOKUP(C299,'Trang tính1'!$A$2:$N$319,9,0)</f>
        <v>0</v>
      </c>
      <c r="AD299" s="108" t="s">
        <v>1239</v>
      </c>
      <c r="AE299" s="108"/>
      <c r="AF299" s="75"/>
      <c r="AG299" s="136" t="s">
        <v>1214</v>
      </c>
      <c r="AH299" s="136"/>
      <c r="AI299" s="56" t="s">
        <v>349</v>
      </c>
      <c r="AJ299" s="36">
        <f t="shared" ca="1" si="19"/>
        <v>36</v>
      </c>
    </row>
    <row r="300" spans="1:36" s="515" customFormat="1">
      <c r="A300" s="25">
        <f>IF(C300=0,"",SUBTOTAL(3,C$5:C300))</f>
        <v>296</v>
      </c>
      <c r="B300" s="532">
        <v>5</v>
      </c>
      <c r="C300" s="66" t="s">
        <v>1242</v>
      </c>
      <c r="D300" s="25" t="str">
        <f>VLOOKUP(C300,Sheet4!$A$1:$B$300,2,0)</f>
        <v>9216023784</v>
      </c>
      <c r="E300" s="135" t="s">
        <v>1243</v>
      </c>
      <c r="F300" s="63" t="str">
        <f>VLOOKUP(D300,'BHXH 4-2026'!$D$11:$F$327,3,0)</f>
        <v>DN4929216023784</v>
      </c>
      <c r="G300" s="774">
        <f>VLOOKUP(C300,'chuyển xếp 2024'!$C$5:$W$328,17,0)</f>
        <v>4730000</v>
      </c>
      <c r="H300" s="774">
        <f>VLOOKUP(C300,'chuyển xếp 2024'!$C$5:$W$328,19,0)</f>
        <v>0</v>
      </c>
      <c r="I300" s="774">
        <f t="shared" si="21"/>
        <v>4730000</v>
      </c>
      <c r="J300" s="67" t="s">
        <v>32</v>
      </c>
      <c r="K300" s="63">
        <f t="shared" si="23"/>
        <v>1</v>
      </c>
      <c r="L300" s="63" t="s">
        <v>33</v>
      </c>
      <c r="M300" s="63" t="s">
        <v>34</v>
      </c>
      <c r="N300" s="130"/>
      <c r="O300" s="136" t="s">
        <v>1213</v>
      </c>
      <c r="P300" s="75">
        <v>31560</v>
      </c>
      <c r="Q300" s="137">
        <v>42675</v>
      </c>
      <c r="R300" s="136" t="s">
        <v>36</v>
      </c>
      <c r="S300" s="140" t="s">
        <v>1244</v>
      </c>
      <c r="T300" s="56" t="str">
        <f t="shared" ca="1" si="24"/>
        <v xml:space="preserve">9 NĂM 9 THÁNG 18 NGÀY </v>
      </c>
      <c r="U300" s="540" t="s">
        <v>1245</v>
      </c>
      <c r="V300" s="80" t="str">
        <f>VLOOKUP(C300,Sheet5!$B$2:$G$253,6,0)</f>
        <v>040086016405</v>
      </c>
      <c r="W300" s="80" t="e">
        <f>VLOOKUP(C300,'Trang tính1'!$A$2:$N$281,5,0)</f>
        <v>#N/A</v>
      </c>
      <c r="X300" s="80" t="e">
        <f t="shared" si="22"/>
        <v>#N/A</v>
      </c>
      <c r="Y300" s="137">
        <v>42459</v>
      </c>
      <c r="Z300" s="137"/>
      <c r="AA300" s="46" t="s">
        <v>232</v>
      </c>
      <c r="AB300" s="108" t="s">
        <v>1246</v>
      </c>
      <c r="AC300" s="108">
        <f>VLOOKUP(C300,'Trang tính1'!$A$2:$N$319,9,0)</f>
        <v>0</v>
      </c>
      <c r="AD300" s="108" t="s">
        <v>1247</v>
      </c>
      <c r="AE300" s="108"/>
      <c r="AF300" s="75"/>
      <c r="AG300" s="136" t="s">
        <v>1214</v>
      </c>
      <c r="AH300" s="136"/>
      <c r="AI300" s="56" t="s">
        <v>349</v>
      </c>
      <c r="AJ300" s="36">
        <f t="shared" ca="1" si="19"/>
        <v>40</v>
      </c>
    </row>
    <row r="301" spans="1:36" s="515" customFormat="1">
      <c r="A301" s="25">
        <f>IF(C301=0,"",SUBTOTAL(3,C$5:C301))</f>
        <v>297</v>
      </c>
      <c r="B301" s="532">
        <v>6</v>
      </c>
      <c r="C301" s="66" t="s">
        <v>1248</v>
      </c>
      <c r="D301" s="25" t="str">
        <f>VLOOKUP(C301,Sheet4!$A$1:$B$300,2,0)</f>
        <v>9214007371</v>
      </c>
      <c r="E301" s="135" t="s">
        <v>1249</v>
      </c>
      <c r="F301" s="63" t="str">
        <f>VLOOKUP(D301,'BHXH 4-2026'!$D$11:$F$327,3,0)</f>
        <v>DN4929214007371</v>
      </c>
      <c r="G301" s="774">
        <f>VLOOKUP(C301,'chuyển xếp 2024'!$C$5:$W$328,17,0)</f>
        <v>4730000</v>
      </c>
      <c r="H301" s="774">
        <f>VLOOKUP(C301,'chuyển xếp 2024'!$C$5:$W$328,19,0)</f>
        <v>0</v>
      </c>
      <c r="I301" s="774">
        <f t="shared" si="21"/>
        <v>4730000</v>
      </c>
      <c r="J301" s="67" t="s">
        <v>32</v>
      </c>
      <c r="K301" s="63">
        <f t="shared" si="23"/>
        <v>1</v>
      </c>
      <c r="L301" s="63" t="s">
        <v>33</v>
      </c>
      <c r="M301" s="63" t="s">
        <v>34</v>
      </c>
      <c r="N301" s="130"/>
      <c r="O301" s="136" t="s">
        <v>1213</v>
      </c>
      <c r="P301" s="75">
        <v>31157</v>
      </c>
      <c r="Q301" s="137">
        <v>42614</v>
      </c>
      <c r="R301" s="136" t="s">
        <v>36</v>
      </c>
      <c r="S301" s="140" t="s">
        <v>1250</v>
      </c>
      <c r="T301" s="56" t="str">
        <f t="shared" ca="1" si="24"/>
        <v xml:space="preserve">9 NĂM 11 THÁNG 18 NGÀY </v>
      </c>
      <c r="U301" s="540" t="s">
        <v>1251</v>
      </c>
      <c r="V301" s="80" t="str">
        <f>VLOOKUP(C301,Sheet5!$B$2:$G$253,6,0)</f>
        <v>083085015239</v>
      </c>
      <c r="W301" s="80" t="e">
        <f>VLOOKUP(C301,'Trang tính1'!$A$2:$N$281,5,0)</f>
        <v>#N/A</v>
      </c>
      <c r="X301" s="80" t="e">
        <f t="shared" si="22"/>
        <v>#N/A</v>
      </c>
      <c r="Y301" s="137">
        <v>39689</v>
      </c>
      <c r="Z301" s="137"/>
      <c r="AA301" s="46" t="s">
        <v>232</v>
      </c>
      <c r="AB301" s="108" t="s">
        <v>1253</v>
      </c>
      <c r="AC301" s="108">
        <f>VLOOKUP(C301,'Trang tính1'!$A$2:$N$319,9,0)</f>
        <v>0</v>
      </c>
      <c r="AD301" s="108" t="s">
        <v>1253</v>
      </c>
      <c r="AE301" s="108"/>
      <c r="AF301" s="75"/>
      <c r="AG301" s="136" t="s">
        <v>1214</v>
      </c>
      <c r="AH301" s="136"/>
      <c r="AI301" s="56" t="s">
        <v>349</v>
      </c>
      <c r="AJ301" s="36">
        <f t="shared" ca="1" si="19"/>
        <v>41</v>
      </c>
    </row>
    <row r="302" spans="1:36" s="515" customFormat="1">
      <c r="A302" s="25">
        <f>IF(C302=0,"",SUBTOTAL(3,C$5:C302))</f>
        <v>298</v>
      </c>
      <c r="B302" s="532">
        <v>7</v>
      </c>
      <c r="C302" s="66" t="s">
        <v>1737</v>
      </c>
      <c r="D302" s="25" t="str">
        <f>VLOOKUP(C302,Sheet4!$A$1:$B$300,2,0)</f>
        <v>7525662012</v>
      </c>
      <c r="E302" s="135" t="s">
        <v>1254</v>
      </c>
      <c r="F302" s="63" t="str">
        <f>VLOOKUP(D302,'BHXH 4-2026'!$D$11:$F$327,3,0)</f>
        <v>DN4927525662012</v>
      </c>
      <c r="G302" s="774">
        <f>VLOOKUP(C302,'chuyển xếp 2024'!$C$5:$W$328,17,0)</f>
        <v>4730000</v>
      </c>
      <c r="H302" s="774">
        <f>VLOOKUP(C302,'chuyển xếp 2024'!$C$5:$W$328,19,0)</f>
        <v>0</v>
      </c>
      <c r="I302" s="774">
        <f t="shared" si="21"/>
        <v>4730000</v>
      </c>
      <c r="J302" s="63" t="s">
        <v>63</v>
      </c>
      <c r="K302" s="63">
        <f t="shared" si="23"/>
        <v>0</v>
      </c>
      <c r="L302" s="63" t="s">
        <v>33</v>
      </c>
      <c r="M302" s="63" t="s">
        <v>34</v>
      </c>
      <c r="N302" s="130"/>
      <c r="O302" s="136" t="s">
        <v>1213</v>
      </c>
      <c r="P302" s="75">
        <v>32565</v>
      </c>
      <c r="Q302" s="137">
        <v>42979</v>
      </c>
      <c r="R302" s="136" t="s">
        <v>36</v>
      </c>
      <c r="S302" s="140" t="s">
        <v>1255</v>
      </c>
      <c r="T302" s="56" t="str">
        <f t="shared" ca="1" si="24"/>
        <v xml:space="preserve">8 NĂM 11 THÁNG 18 NGÀY </v>
      </c>
      <c r="U302" s="540" t="s">
        <v>1256</v>
      </c>
      <c r="V302" s="80" t="str">
        <f>VLOOKUP(C302,Sheet5!$B$2:$G$253,6,0)</f>
        <v>075189014253</v>
      </c>
      <c r="W302" s="80" t="e">
        <f>VLOOKUP(C302,'Trang tính1'!$A$2:$N$281,5,0)</f>
        <v>#N/A</v>
      </c>
      <c r="X302" s="80" t="e">
        <f t="shared" si="22"/>
        <v>#N/A</v>
      </c>
      <c r="Y302" s="137">
        <v>41936</v>
      </c>
      <c r="Z302" s="137"/>
      <c r="AA302" s="46" t="s">
        <v>232</v>
      </c>
      <c r="AB302" s="108" t="s">
        <v>1257</v>
      </c>
      <c r="AC302" s="108">
        <f>VLOOKUP(C302,'Trang tính1'!$A$2:$N$319,9,0)</f>
        <v>0</v>
      </c>
      <c r="AD302" s="108" t="s">
        <v>1257</v>
      </c>
      <c r="AE302" s="108"/>
      <c r="AF302" s="75"/>
      <c r="AG302" s="136" t="s">
        <v>1214</v>
      </c>
      <c r="AH302" s="136"/>
      <c r="AI302" s="56" t="s">
        <v>349</v>
      </c>
      <c r="AJ302" s="36">
        <f t="shared" ca="1" si="19"/>
        <v>37</v>
      </c>
    </row>
    <row r="303" spans="1:36" s="515" customFormat="1">
      <c r="A303" s="25">
        <f>IF(C303=0,"",SUBTOTAL(3,C$5:C303))</f>
        <v>299</v>
      </c>
      <c r="B303" s="532">
        <v>8</v>
      </c>
      <c r="C303" s="66" t="s">
        <v>1258</v>
      </c>
      <c r="D303" s="25" t="str">
        <f>VLOOKUP(C303,Sheet4!$A$1:$B$300,2,0)</f>
        <v>8322303134</v>
      </c>
      <c r="E303" s="135" t="s">
        <v>1259</v>
      </c>
      <c r="F303" s="63" t="str">
        <f>VLOOKUP(D303,'BHXH 4-2026'!$D$11:$F$327,3,0)</f>
        <v>DN4928322303134</v>
      </c>
      <c r="G303" s="774">
        <f>VLOOKUP(C303,'chuyển xếp 2024'!$C$5:$W$328,17,0)</f>
        <v>4730000</v>
      </c>
      <c r="H303" s="774">
        <f>VLOOKUP(C303,'chuyển xếp 2024'!$C$5:$W$328,19,0)</f>
        <v>0</v>
      </c>
      <c r="I303" s="774">
        <f t="shared" si="21"/>
        <v>4730000</v>
      </c>
      <c r="J303" s="67" t="s">
        <v>32</v>
      </c>
      <c r="K303" s="63">
        <f t="shared" si="23"/>
        <v>1</v>
      </c>
      <c r="L303" s="63" t="s">
        <v>33</v>
      </c>
      <c r="M303" s="63" t="s">
        <v>34</v>
      </c>
      <c r="N303" s="130"/>
      <c r="O303" s="136" t="s">
        <v>1213</v>
      </c>
      <c r="P303" s="75">
        <v>30369</v>
      </c>
      <c r="Q303" s="137">
        <v>43070</v>
      </c>
      <c r="R303" s="136" t="s">
        <v>36</v>
      </c>
      <c r="S303" s="140" t="s">
        <v>1260</v>
      </c>
      <c r="T303" s="56" t="str">
        <f t="shared" ca="1" si="24"/>
        <v xml:space="preserve">8 NĂM 8 THÁNG 18 NGÀY </v>
      </c>
      <c r="U303" s="540" t="s">
        <v>1261</v>
      </c>
      <c r="V303" s="80" t="str">
        <f>VLOOKUP(C303,Sheet5!$B$2:$G$253,6,0)</f>
        <v>083083022043</v>
      </c>
      <c r="W303" s="80" t="e">
        <f>VLOOKUP(C303,'Trang tính1'!$A$2:$N$281,5,0)</f>
        <v>#N/A</v>
      </c>
      <c r="X303" s="80" t="e">
        <f t="shared" si="22"/>
        <v>#N/A</v>
      </c>
      <c r="Y303" s="137">
        <v>40868</v>
      </c>
      <c r="Z303" s="137"/>
      <c r="AA303" s="46" t="s">
        <v>232</v>
      </c>
      <c r="AB303" s="108" t="s">
        <v>1262</v>
      </c>
      <c r="AC303" s="108">
        <f>VLOOKUP(C303,'Trang tính1'!$A$2:$N$319,9,0)</f>
        <v>0</v>
      </c>
      <c r="AD303" s="108" t="s">
        <v>1262</v>
      </c>
      <c r="AE303" s="108"/>
      <c r="AF303" s="75"/>
      <c r="AG303" s="136" t="s">
        <v>1214</v>
      </c>
      <c r="AH303" s="136"/>
      <c r="AI303" s="56" t="s">
        <v>349</v>
      </c>
      <c r="AJ303" s="36">
        <f t="shared" ca="1" si="19"/>
        <v>43</v>
      </c>
    </row>
    <row r="304" spans="1:36" s="515" customFormat="1">
      <c r="A304" s="25">
        <f>IF(C304=0,"",SUBTOTAL(3,C$5:C304))</f>
        <v>300</v>
      </c>
      <c r="B304" s="532">
        <v>9</v>
      </c>
      <c r="C304" s="66" t="s">
        <v>1263</v>
      </c>
      <c r="D304" s="25" t="str">
        <f>VLOOKUP(C304,Sheet4!$A$1:$B$300,2,0)</f>
        <v>7911537089</v>
      </c>
      <c r="E304" s="135" t="s">
        <v>1264</v>
      </c>
      <c r="F304" s="63" t="str">
        <f>VLOOKUP(D304,'BHXH 4-2026'!$D$11:$F$327,3,0)</f>
        <v>DN4927911537089</v>
      </c>
      <c r="G304" s="774">
        <f>VLOOKUP(C304,'chuyển xếp 2024'!$C$5:$W$328,17,0)</f>
        <v>4730000</v>
      </c>
      <c r="H304" s="774">
        <f>VLOOKUP(C304,'chuyển xếp 2024'!$C$5:$W$328,19,0)</f>
        <v>0</v>
      </c>
      <c r="I304" s="774">
        <f t="shared" si="21"/>
        <v>4730000</v>
      </c>
      <c r="J304" s="67" t="s">
        <v>32</v>
      </c>
      <c r="K304" s="63">
        <f t="shared" si="23"/>
        <v>1</v>
      </c>
      <c r="L304" s="63" t="s">
        <v>33</v>
      </c>
      <c r="M304" s="63" t="s">
        <v>34</v>
      </c>
      <c r="N304" s="130"/>
      <c r="O304" s="136" t="s">
        <v>1213</v>
      </c>
      <c r="P304" s="57">
        <v>31257</v>
      </c>
      <c r="Q304" s="137">
        <v>43070</v>
      </c>
      <c r="R304" s="136" t="s">
        <v>36</v>
      </c>
      <c r="S304" s="140" t="s">
        <v>1266</v>
      </c>
      <c r="T304" s="56" t="str">
        <f t="shared" ca="1" si="24"/>
        <v xml:space="preserve">8 NĂM 8 THÁNG 18 NGÀY </v>
      </c>
      <c r="U304" s="540" t="s">
        <v>1267</v>
      </c>
      <c r="V304" s="80" t="str">
        <f>VLOOKUP(C304,Sheet5!$B$2:$G$253,6,0)</f>
        <v>087085019052</v>
      </c>
      <c r="W304" s="80" t="e">
        <f>VLOOKUP(C304,'Trang tính1'!$A$2:$N$281,5,0)</f>
        <v>#N/A</v>
      </c>
      <c r="X304" s="80" t="e">
        <f t="shared" si="22"/>
        <v>#N/A</v>
      </c>
      <c r="Y304" s="137">
        <v>42073</v>
      </c>
      <c r="Z304" s="137"/>
      <c r="AA304" s="46" t="s">
        <v>232</v>
      </c>
      <c r="AB304" s="108" t="s">
        <v>1268</v>
      </c>
      <c r="AC304" s="108">
        <f>VLOOKUP(C304,'Trang tính1'!$A$2:$N$319,9,0)</f>
        <v>0</v>
      </c>
      <c r="AD304" s="138" t="s">
        <v>1268</v>
      </c>
      <c r="AE304" s="108"/>
      <c r="AF304" s="75"/>
      <c r="AG304" s="136" t="s">
        <v>1214</v>
      </c>
      <c r="AH304" s="136"/>
      <c r="AI304" s="56" t="s">
        <v>349</v>
      </c>
      <c r="AJ304" s="36">
        <f t="shared" ca="1" si="19"/>
        <v>41</v>
      </c>
    </row>
    <row r="305" spans="1:36" s="515" customFormat="1">
      <c r="A305" s="25">
        <f>IF(C305=0,"",SUBTOTAL(3,C$5:C305))</f>
        <v>301</v>
      </c>
      <c r="B305" s="532">
        <v>10</v>
      </c>
      <c r="C305" s="66" t="s">
        <v>1269</v>
      </c>
      <c r="D305" s="25" t="str">
        <f>VLOOKUP(C305,Sheet4!$A$1:$B$300,2,0)</f>
        <v>7221202736</v>
      </c>
      <c r="E305" s="135" t="s">
        <v>1270</v>
      </c>
      <c r="F305" s="63" t="str">
        <f>VLOOKUP(D305,'BHXH 4-2026'!$D$11:$F$327,3,0)</f>
        <v>DN4927221202736</v>
      </c>
      <c r="G305" s="774">
        <f>VLOOKUP(C305,'chuyển xếp 2024'!$C$5:$W$328,17,0)</f>
        <v>4730000</v>
      </c>
      <c r="H305" s="774">
        <f>VLOOKUP(C305,'chuyển xếp 2024'!$C$5:$W$328,19,0)</f>
        <v>0</v>
      </c>
      <c r="I305" s="774">
        <f t="shared" si="21"/>
        <v>4730000</v>
      </c>
      <c r="J305" s="67" t="s">
        <v>32</v>
      </c>
      <c r="K305" s="63">
        <f t="shared" si="23"/>
        <v>1</v>
      </c>
      <c r="L305" s="63" t="s">
        <v>33</v>
      </c>
      <c r="M305" s="63" t="s">
        <v>34</v>
      </c>
      <c r="N305" s="130"/>
      <c r="O305" s="136" t="s">
        <v>1213</v>
      </c>
      <c r="P305" s="75">
        <v>32040</v>
      </c>
      <c r="Q305" s="137">
        <v>43304</v>
      </c>
      <c r="R305" s="136" t="s">
        <v>36</v>
      </c>
      <c r="S305" s="140" t="s">
        <v>1271</v>
      </c>
      <c r="T305" s="56" t="str">
        <f t="shared" ca="1" si="24"/>
        <v xml:space="preserve">8 NĂM 0 THÁNG 27 NGÀY </v>
      </c>
      <c r="U305" s="541" t="s">
        <v>1272</v>
      </c>
      <c r="V305" s="80" t="str">
        <f>VLOOKUP(C305,Sheet5!$B$2:$G$253,6,0)</f>
        <v>072087008984</v>
      </c>
      <c r="W305" s="80" t="e">
        <f>VLOOKUP(C305,'Trang tính1'!$A$2:$N$281,5,0)</f>
        <v>#N/A</v>
      </c>
      <c r="X305" s="80" t="e">
        <f t="shared" si="22"/>
        <v>#N/A</v>
      </c>
      <c r="Y305" s="137">
        <v>38022</v>
      </c>
      <c r="Z305" s="137"/>
      <c r="AA305" s="46" t="s">
        <v>232</v>
      </c>
      <c r="AB305" s="108" t="s">
        <v>1273</v>
      </c>
      <c r="AC305" s="108">
        <f>VLOOKUP(C305,'Trang tính1'!$A$2:$N$319,9,0)</f>
        <v>0</v>
      </c>
      <c r="AD305" s="108" t="s">
        <v>1273</v>
      </c>
      <c r="AE305" s="108"/>
      <c r="AF305" s="75"/>
      <c r="AG305" s="136" t="s">
        <v>1214</v>
      </c>
      <c r="AH305" s="136"/>
      <c r="AI305" s="56" t="s">
        <v>349</v>
      </c>
      <c r="AJ305" s="36">
        <f t="shared" ca="1" si="19"/>
        <v>38</v>
      </c>
    </row>
    <row r="306" spans="1:36" s="515" customFormat="1">
      <c r="A306" s="25">
        <f>IF(C306=0,"",SUBTOTAL(3,C$5:C306))</f>
        <v>302</v>
      </c>
      <c r="B306" s="532">
        <v>11</v>
      </c>
      <c r="C306" s="66" t="s">
        <v>1274</v>
      </c>
      <c r="D306" s="25" t="str">
        <f>VLOOKUP(C306,Sheet4!$A$1:$B$300,2,0)</f>
        <v>3821546640</v>
      </c>
      <c r="E306" s="135" t="s">
        <v>1275</v>
      </c>
      <c r="F306" s="63" t="str">
        <f>VLOOKUP(D306,'BHXH 4-2026'!$D$11:$F$327,3,0)</f>
        <v>DN4923821546640</v>
      </c>
      <c r="G306" s="774">
        <f>VLOOKUP(C306,'chuyển xếp 2024'!$C$5:$W$328,17,0)</f>
        <v>4730000</v>
      </c>
      <c r="H306" s="774">
        <f>VLOOKUP(C306,'chuyển xếp 2024'!$C$5:$W$328,19,0)</f>
        <v>0</v>
      </c>
      <c r="I306" s="774">
        <f t="shared" si="21"/>
        <v>4730000</v>
      </c>
      <c r="J306" s="67" t="s">
        <v>32</v>
      </c>
      <c r="K306" s="63">
        <f t="shared" si="23"/>
        <v>1</v>
      </c>
      <c r="L306" s="63" t="s">
        <v>33</v>
      </c>
      <c r="M306" s="63" t="s">
        <v>34</v>
      </c>
      <c r="N306" s="130"/>
      <c r="O306" s="136" t="s">
        <v>1213</v>
      </c>
      <c r="P306" s="75">
        <v>32888</v>
      </c>
      <c r="Q306" s="137">
        <v>43304</v>
      </c>
      <c r="R306" s="136" t="s">
        <v>36</v>
      </c>
      <c r="S306" s="140" t="s">
        <v>1276</v>
      </c>
      <c r="T306" s="56" t="str">
        <f t="shared" ca="1" si="24"/>
        <v xml:space="preserve">8 NĂM 0 THÁNG 27 NGÀY </v>
      </c>
      <c r="U306" s="141">
        <v>38090009745</v>
      </c>
      <c r="V306" s="80" t="str">
        <f>VLOOKUP(C306,Sheet5!$B$2:$G$253,6,0)</f>
        <v>038090009745</v>
      </c>
      <c r="W306" s="80" t="e">
        <f>VLOOKUP(C306,'Trang tính1'!$A$2:$N$281,5,0)</f>
        <v>#N/A</v>
      </c>
      <c r="X306" s="80" t="e">
        <f t="shared" si="22"/>
        <v>#N/A</v>
      </c>
      <c r="Y306" s="137">
        <v>43068</v>
      </c>
      <c r="Z306" s="137"/>
      <c r="AA306" s="46" t="s">
        <v>232</v>
      </c>
      <c r="AB306" s="108" t="s">
        <v>1277</v>
      </c>
      <c r="AC306" s="108">
        <f>VLOOKUP(C306,'Trang tính1'!$A$2:$N$319,9,0)</f>
        <v>0</v>
      </c>
      <c r="AD306" s="108" t="s">
        <v>1277</v>
      </c>
      <c r="AE306" s="108"/>
      <c r="AF306" s="75"/>
      <c r="AG306" s="136" t="s">
        <v>1214</v>
      </c>
      <c r="AH306" s="136"/>
      <c r="AI306" s="56" t="s">
        <v>349</v>
      </c>
      <c r="AJ306" s="36">
        <f t="shared" ca="1" si="19"/>
        <v>36</v>
      </c>
    </row>
    <row r="307" spans="1:36" s="500" customFormat="1">
      <c r="A307" s="479">
        <f>IF(C307=0,"",SUBTOTAL(3,C$5:C307))</f>
        <v>303</v>
      </c>
      <c r="B307" s="532">
        <v>12</v>
      </c>
      <c r="C307" s="479" t="s">
        <v>1282</v>
      </c>
      <c r="D307" s="479" t="str">
        <f>VLOOKUP(C307,Sheet4!$A$1:$B$300,2,0)</f>
        <v>6506006800</v>
      </c>
      <c r="E307" s="614" t="s">
        <v>1283</v>
      </c>
      <c r="F307" s="63" t="str">
        <f>VLOOKUP(D307,'BHXH 4-2026'!$D$11:$F$327,3,0)</f>
        <v>DN4926506006800</v>
      </c>
      <c r="G307" s="774">
        <f>VLOOKUP(C307,'chuyển xếp 2024'!$C$5:$W$328,17,0)</f>
        <v>4730000</v>
      </c>
      <c r="H307" s="774">
        <f>VLOOKUP(C307,'chuyển xếp 2024'!$C$5:$W$328,19,0)</f>
        <v>0</v>
      </c>
      <c r="I307" s="774">
        <f t="shared" si="21"/>
        <v>4730000</v>
      </c>
      <c r="J307" s="481" t="s">
        <v>32</v>
      </c>
      <c r="K307" s="483">
        <f t="shared" si="23"/>
        <v>1</v>
      </c>
      <c r="L307" s="483" t="s">
        <v>33</v>
      </c>
      <c r="M307" s="483" t="s">
        <v>34</v>
      </c>
      <c r="N307" s="871"/>
      <c r="O307" s="873" t="s">
        <v>1213</v>
      </c>
      <c r="P307" s="485">
        <v>30934</v>
      </c>
      <c r="Q307" s="672">
        <v>43617</v>
      </c>
      <c r="R307" s="873" t="s">
        <v>36</v>
      </c>
      <c r="S307" s="484" t="s">
        <v>1284</v>
      </c>
      <c r="T307" s="484" t="str">
        <f t="shared" ca="1" si="24"/>
        <v xml:space="preserve">7 NĂM 2 THÁNG 18 NGÀY </v>
      </c>
      <c r="U307" s="671">
        <v>362073972</v>
      </c>
      <c r="V307" s="487" t="str">
        <f>VLOOKUP(C307,Sheet5!$B$2:$G$253,6,0)</f>
        <v>092084015051</v>
      </c>
      <c r="W307" s="80" t="e">
        <f>VLOOKUP(C307,'Trang tính1'!$A$2:$N$281,5,0)</f>
        <v>#N/A</v>
      </c>
      <c r="X307" s="80" t="e">
        <f t="shared" si="22"/>
        <v>#N/A</v>
      </c>
      <c r="Y307" s="672">
        <v>37287</v>
      </c>
      <c r="Z307" s="672"/>
      <c r="AA307" s="499" t="s">
        <v>232</v>
      </c>
      <c r="AB307" s="489" t="s">
        <v>1285</v>
      </c>
      <c r="AC307" s="108">
        <f>VLOOKUP(C307,'Trang tính1'!$A$2:$N$319,9,0)</f>
        <v>0</v>
      </c>
      <c r="AD307" s="955" t="s">
        <v>1286</v>
      </c>
      <c r="AE307" s="489"/>
      <c r="AF307" s="488"/>
      <c r="AG307" s="873" t="s">
        <v>1214</v>
      </c>
      <c r="AH307" s="873"/>
      <c r="AI307" s="484" t="s">
        <v>349</v>
      </c>
      <c r="AJ307" s="491">
        <f t="shared" ca="1" si="19"/>
        <v>41</v>
      </c>
    </row>
    <row r="308" spans="1:36" s="515" customFormat="1">
      <c r="A308" s="25">
        <f>IF(C308=0,"",SUBTOTAL(3,C$5:C308))</f>
        <v>304</v>
      </c>
      <c r="B308" s="532">
        <v>13</v>
      </c>
      <c r="C308" s="66" t="s">
        <v>1291</v>
      </c>
      <c r="D308" s="25" t="str">
        <f>VLOOKUP(C308,Sheet4!$A$1:$B$300,2,0)</f>
        <v>8924183079</v>
      </c>
      <c r="E308" s="135" t="s">
        <v>1292</v>
      </c>
      <c r="F308" s="63" t="str">
        <f>VLOOKUP(D308,'BHXH 4-2026'!$D$11:$F$327,3,0)</f>
        <v>DN4928924183079</v>
      </c>
      <c r="G308" s="774">
        <f>VLOOKUP(C308,'chuyển xếp 2024'!$C$5:$W$328,17,0)</f>
        <v>4730000</v>
      </c>
      <c r="H308" s="774">
        <f>VLOOKUP(C308,'chuyển xếp 2024'!$C$5:$W$328,19,0)</f>
        <v>0</v>
      </c>
      <c r="I308" s="774">
        <f t="shared" si="21"/>
        <v>4730000</v>
      </c>
      <c r="J308" s="67" t="s">
        <v>32</v>
      </c>
      <c r="K308" s="63">
        <f t="shared" si="23"/>
        <v>1</v>
      </c>
      <c r="L308" s="63" t="s">
        <v>33</v>
      </c>
      <c r="M308" s="63" t="s">
        <v>34</v>
      </c>
      <c r="N308" s="130"/>
      <c r="O308" s="136" t="s">
        <v>1213</v>
      </c>
      <c r="P308" s="75">
        <v>32456</v>
      </c>
      <c r="Q308" s="75">
        <v>43617</v>
      </c>
      <c r="R308" s="136" t="s">
        <v>36</v>
      </c>
      <c r="S308" s="67" t="s">
        <v>1293</v>
      </c>
      <c r="T308" s="56" t="str">
        <f t="shared" ca="1" si="24"/>
        <v xml:space="preserve">7 NĂM 2 THÁNG 18 NGÀY </v>
      </c>
      <c r="U308" s="523" t="s">
        <v>1294</v>
      </c>
      <c r="V308" s="80" t="str">
        <f>VLOOKUP(C308,Sheet5!$B$2:$G$253,6,0)</f>
        <v>089088018620</v>
      </c>
      <c r="W308" s="80" t="e">
        <f>VLOOKUP(C308,'Trang tính1'!$A$2:$N$281,5,0)</f>
        <v>#N/A</v>
      </c>
      <c r="X308" s="80" t="e">
        <f t="shared" si="22"/>
        <v>#N/A</v>
      </c>
      <c r="Y308" s="75">
        <v>40694</v>
      </c>
      <c r="Z308" s="75"/>
      <c r="AA308" s="46" t="s">
        <v>232</v>
      </c>
      <c r="AB308" s="108" t="s">
        <v>1295</v>
      </c>
      <c r="AC308" s="108">
        <f>VLOOKUP(C308,'Trang tính1'!$A$2:$N$319,9,0)</f>
        <v>0</v>
      </c>
      <c r="AD308" s="108" t="s">
        <v>1296</v>
      </c>
      <c r="AE308" s="108"/>
      <c r="AF308" s="75"/>
      <c r="AG308" s="136" t="s">
        <v>1214</v>
      </c>
      <c r="AH308" s="136"/>
      <c r="AI308" s="56" t="s">
        <v>349</v>
      </c>
      <c r="AJ308" s="36">
        <f t="shared" ca="1" si="19"/>
        <v>37</v>
      </c>
    </row>
    <row r="309" spans="1:36" s="515" customFormat="1">
      <c r="A309" s="25">
        <f>IF(C309=0,"",SUBTOTAL(3,C$5:C309))</f>
        <v>305</v>
      </c>
      <c r="B309" s="532">
        <v>14</v>
      </c>
      <c r="C309" s="66" t="s">
        <v>1297</v>
      </c>
      <c r="D309" s="25" t="str">
        <f>VLOOKUP(C309,Sheet4!$A$1:$B$300,2,0)</f>
        <v>7424466411</v>
      </c>
      <c r="E309" s="142" t="s">
        <v>1298</v>
      </c>
      <c r="F309" s="63" t="str">
        <f>VLOOKUP(D309,'BHXH 4-2026'!$D$11:$F$327,3,0)</f>
        <v>DN4927424466411</v>
      </c>
      <c r="G309" s="774">
        <f>VLOOKUP(C309,'chuyển xếp 2024'!$C$5:$W$328,17,0)</f>
        <v>4730000</v>
      </c>
      <c r="H309" s="774">
        <f>VLOOKUP(C309,'chuyển xếp 2024'!$C$5:$W$328,19,0)</f>
        <v>0</v>
      </c>
      <c r="I309" s="774">
        <f t="shared" si="21"/>
        <v>4730000</v>
      </c>
      <c r="J309" s="67" t="s">
        <v>32</v>
      </c>
      <c r="K309" s="63">
        <f t="shared" si="23"/>
        <v>1</v>
      </c>
      <c r="L309" s="63" t="s">
        <v>33</v>
      </c>
      <c r="M309" s="63" t="s">
        <v>34</v>
      </c>
      <c r="N309" s="130"/>
      <c r="O309" s="136" t="s">
        <v>1213</v>
      </c>
      <c r="P309" s="106">
        <v>30883</v>
      </c>
      <c r="Q309" s="75">
        <v>43648</v>
      </c>
      <c r="R309" s="136" t="s">
        <v>36</v>
      </c>
      <c r="S309" s="67" t="s">
        <v>1299</v>
      </c>
      <c r="T309" s="56" t="str">
        <f t="shared" ca="1" si="24"/>
        <v xml:space="preserve">7 NĂM 1 THÁNG 17 NGÀY </v>
      </c>
      <c r="U309" s="46">
        <v>280822572</v>
      </c>
      <c r="V309" s="80" t="str">
        <f>VLOOKUP(C309,Sheet5!$B$2:$G$253,6,0)</f>
        <v>074084007189</v>
      </c>
      <c r="W309" s="80" t="e">
        <f>VLOOKUP(C309,'Trang tính1'!$A$2:$N$281,5,0)</f>
        <v>#N/A</v>
      </c>
      <c r="X309" s="80" t="e">
        <f t="shared" si="22"/>
        <v>#N/A</v>
      </c>
      <c r="Y309" s="75" t="s">
        <v>1300</v>
      </c>
      <c r="Z309" s="75"/>
      <c r="AA309" s="46" t="s">
        <v>232</v>
      </c>
      <c r="AB309" s="108" t="s">
        <v>1301</v>
      </c>
      <c r="AC309" s="108">
        <f>VLOOKUP(C309,'Trang tính1'!$A$2:$N$319,9,0)</f>
        <v>0</v>
      </c>
      <c r="AD309" s="108" t="s">
        <v>1301</v>
      </c>
      <c r="AE309" s="108"/>
      <c r="AF309" s="75"/>
      <c r="AG309" s="136" t="s">
        <v>1214</v>
      </c>
      <c r="AH309" s="136"/>
      <c r="AI309" s="56" t="s">
        <v>349</v>
      </c>
      <c r="AJ309" s="36">
        <f t="shared" ca="1" si="19"/>
        <v>42</v>
      </c>
    </row>
    <row r="310" spans="1:36" s="515" customFormat="1">
      <c r="A310" s="25">
        <f>IF(C310=0,"",SUBTOTAL(3,C$5:C310))</f>
        <v>306</v>
      </c>
      <c r="B310" s="532">
        <v>15</v>
      </c>
      <c r="C310" s="66" t="s">
        <v>1302</v>
      </c>
      <c r="D310" s="25" t="str">
        <f>VLOOKUP(C310,Sheet4!$A$1:$B$300,2,0)</f>
        <v>6012002400</v>
      </c>
      <c r="E310" s="142" t="s">
        <v>1303</v>
      </c>
      <c r="F310" s="63" t="str">
        <f>VLOOKUP(D310,'BHXH 4-2026'!$D$11:$F$327,3,0)</f>
        <v>DN4926012002400</v>
      </c>
      <c r="G310" s="774">
        <f>VLOOKUP(C310,'chuyển xếp 2024'!$C$5:$W$328,17,0)</f>
        <v>4730000</v>
      </c>
      <c r="H310" s="774">
        <f>VLOOKUP(C310,'chuyển xếp 2024'!$C$5:$W$328,19,0)</f>
        <v>0</v>
      </c>
      <c r="I310" s="774">
        <f t="shared" si="21"/>
        <v>4730000</v>
      </c>
      <c r="J310" s="63" t="s">
        <v>63</v>
      </c>
      <c r="K310" s="63">
        <f t="shared" si="23"/>
        <v>0</v>
      </c>
      <c r="L310" s="63" t="s">
        <v>33</v>
      </c>
      <c r="M310" s="63" t="s">
        <v>34</v>
      </c>
      <c r="N310" s="130"/>
      <c r="O310" s="136" t="s">
        <v>1213</v>
      </c>
      <c r="P310" s="106">
        <v>33470</v>
      </c>
      <c r="Q310" s="75">
        <v>44014</v>
      </c>
      <c r="R310" s="136" t="s">
        <v>36</v>
      </c>
      <c r="S310" s="67" t="s">
        <v>1304</v>
      </c>
      <c r="T310" s="56" t="str">
        <f t="shared" ca="1" si="24"/>
        <v xml:space="preserve">6 NĂM 1 THÁNG 17 NGÀY </v>
      </c>
      <c r="U310" s="46">
        <v>261198283</v>
      </c>
      <c r="V310" s="80" t="str">
        <f>VLOOKUP(C310,Sheet5!$B$2:$G$253,6,0)</f>
        <v>060191004088</v>
      </c>
      <c r="W310" s="80" t="e">
        <f>VLOOKUP(C310,'Trang tính1'!$A$2:$N$281,5,0)</f>
        <v>#N/A</v>
      </c>
      <c r="X310" s="80" t="e">
        <f t="shared" si="22"/>
        <v>#N/A</v>
      </c>
      <c r="Y310" s="75">
        <v>38990</v>
      </c>
      <c r="Z310" s="75"/>
      <c r="AA310" s="46" t="s">
        <v>232</v>
      </c>
      <c r="AB310" s="108" t="s">
        <v>1305</v>
      </c>
      <c r="AC310" s="108">
        <f>VLOOKUP(C310,'Trang tính1'!$A$2:$N$319,9,0)</f>
        <v>0</v>
      </c>
      <c r="AD310" s="108" t="s">
        <v>1306</v>
      </c>
      <c r="AE310" s="108"/>
      <c r="AF310" s="75"/>
      <c r="AG310" s="136" t="s">
        <v>1214</v>
      </c>
      <c r="AH310" s="136"/>
      <c r="AI310" s="56" t="s">
        <v>349</v>
      </c>
      <c r="AJ310" s="36">
        <f t="shared" ca="1" si="19"/>
        <v>34</v>
      </c>
    </row>
    <row r="311" spans="1:36" s="330" customFormat="1">
      <c r="A311" s="25">
        <f>IF(C311=0,"",SUBTOTAL(3,C$5:C311))</f>
        <v>307</v>
      </c>
      <c r="B311" s="532">
        <v>16</v>
      </c>
      <c r="C311" s="66" t="s">
        <v>1309</v>
      </c>
      <c r="D311" s="25" t="str">
        <f>VLOOKUP(C311,Sheet4!$A$1:$B$300,2,0)</f>
        <v>8222321223</v>
      </c>
      <c r="E311" s="142" t="s">
        <v>1310</v>
      </c>
      <c r="F311" s="63" t="str">
        <f>VLOOKUP(D311,'BHXH 4-2026'!$D$11:$F$327,3,0)</f>
        <v>DN4928222321223</v>
      </c>
      <c r="G311" s="774">
        <f>VLOOKUP(C311,'chuyển xếp 2024'!$C$5:$W$328,17,0)</f>
        <v>4730000</v>
      </c>
      <c r="H311" s="774">
        <f>VLOOKUP(C311,'chuyển xếp 2024'!$C$5:$W$328,19,0)</f>
        <v>0</v>
      </c>
      <c r="I311" s="774">
        <f t="shared" si="21"/>
        <v>4730000</v>
      </c>
      <c r="J311" s="67" t="s">
        <v>32</v>
      </c>
      <c r="K311" s="63">
        <f t="shared" si="23"/>
        <v>1</v>
      </c>
      <c r="L311" s="63" t="s">
        <v>33</v>
      </c>
      <c r="M311" s="63" t="s">
        <v>34</v>
      </c>
      <c r="N311" s="130"/>
      <c r="O311" s="136" t="s">
        <v>1213</v>
      </c>
      <c r="P311" s="75">
        <v>28420</v>
      </c>
      <c r="Q311" s="75">
        <v>44044</v>
      </c>
      <c r="R311" s="136" t="s">
        <v>36</v>
      </c>
      <c r="S311" s="67" t="s">
        <v>1311</v>
      </c>
      <c r="T311" s="56" t="str">
        <f t="shared" ca="1" si="24"/>
        <v xml:space="preserve">6 NĂM 0 THÁNG 18 NGÀY </v>
      </c>
      <c r="U311" s="514">
        <v>311481935</v>
      </c>
      <c r="V311" s="80" t="str">
        <f>VLOOKUP(C311,Sheet5!$B$2:$G$253,6,0)</f>
        <v>082077011608</v>
      </c>
      <c r="W311" s="80" t="e">
        <f>VLOOKUP(C311,'Trang tính1'!$A$2:$N$281,5,0)</f>
        <v>#N/A</v>
      </c>
      <c r="X311" s="80" t="e">
        <f t="shared" si="22"/>
        <v>#N/A</v>
      </c>
      <c r="Y311" s="75">
        <v>41909</v>
      </c>
      <c r="Z311" s="75"/>
      <c r="AA311" s="46" t="s">
        <v>232</v>
      </c>
      <c r="AB311" s="143" t="s">
        <v>1312</v>
      </c>
      <c r="AC311" s="108">
        <f>VLOOKUP(C311,'Trang tính1'!$A$2:$N$319,9,0)</f>
        <v>0</v>
      </c>
      <c r="AD311" s="145" t="s">
        <v>1312</v>
      </c>
      <c r="AE311" s="143"/>
      <c r="AF311" s="144"/>
      <c r="AG311" s="136" t="s">
        <v>1214</v>
      </c>
      <c r="AH311" s="143"/>
      <c r="AI311" s="56" t="s">
        <v>349</v>
      </c>
      <c r="AJ311" s="36">
        <f t="shared" ca="1" si="19"/>
        <v>48</v>
      </c>
    </row>
    <row r="312" spans="1:36" s="330" customFormat="1" ht="17.25" customHeight="1">
      <c r="A312" s="25">
        <f>IF(C312=0,"",SUBTOTAL(3,C$5:C312))</f>
        <v>308</v>
      </c>
      <c r="B312" s="532">
        <v>17</v>
      </c>
      <c r="C312" s="66" t="s">
        <v>1313</v>
      </c>
      <c r="D312" s="25" t="str">
        <f>VLOOKUP(C312,Sheet4!$A$1:$B$300,2,0)</f>
        <v>9221781339</v>
      </c>
      <c r="E312" s="146" t="s">
        <v>1314</v>
      </c>
      <c r="F312" s="63" t="str">
        <f>VLOOKUP(D312,'BHXH 4-2026'!$D$11:$F$327,3,0)</f>
        <v>DN4929221781339</v>
      </c>
      <c r="G312" s="774">
        <f>VLOOKUP(C312,'chuyển xếp 2024'!$C$5:$W$328,17,0)</f>
        <v>4730000</v>
      </c>
      <c r="H312" s="774">
        <f>VLOOKUP(C312,'chuyển xếp 2024'!$C$5:$W$328,19,0)</f>
        <v>0</v>
      </c>
      <c r="I312" s="774">
        <f t="shared" si="21"/>
        <v>4730000</v>
      </c>
      <c r="J312" s="63" t="s">
        <v>63</v>
      </c>
      <c r="K312" s="63">
        <f t="shared" si="23"/>
        <v>0</v>
      </c>
      <c r="L312" s="147" t="s">
        <v>33</v>
      </c>
      <c r="M312" s="147" t="s">
        <v>34</v>
      </c>
      <c r="N312" s="148"/>
      <c r="O312" s="149" t="s">
        <v>1213</v>
      </c>
      <c r="P312" s="75">
        <v>30091</v>
      </c>
      <c r="Q312" s="75">
        <v>44044</v>
      </c>
      <c r="R312" s="136" t="s">
        <v>36</v>
      </c>
      <c r="S312" s="67" t="s">
        <v>1315</v>
      </c>
      <c r="T312" s="56" t="str">
        <f t="shared" ca="1" si="24"/>
        <v xml:space="preserve">6 NĂM 0 THÁNG 18 NGÀY </v>
      </c>
      <c r="U312" s="514" t="s">
        <v>1316</v>
      </c>
      <c r="V312" s="80" t="str">
        <f>VLOOKUP(C312,Sheet5!$B$2:$G$253,6,0)</f>
        <v>083182000740</v>
      </c>
      <c r="W312" s="80" t="e">
        <f>VLOOKUP(C312,'Trang tính1'!$A$2:$N$281,5,0)</f>
        <v>#N/A</v>
      </c>
      <c r="X312" s="80" t="e">
        <f t="shared" si="22"/>
        <v>#N/A</v>
      </c>
      <c r="Y312" s="75">
        <v>43741</v>
      </c>
      <c r="Z312" s="75"/>
      <c r="AA312" s="46" t="s">
        <v>232</v>
      </c>
      <c r="AB312" s="108" t="s">
        <v>1252</v>
      </c>
      <c r="AC312" s="108">
        <f>VLOOKUP(C312,'Trang tính1'!$A$2:$N$319,9,0)</f>
        <v>0</v>
      </c>
      <c r="AD312" s="150" t="s">
        <v>1317</v>
      </c>
      <c r="AE312" s="143"/>
      <c r="AF312" s="144"/>
      <c r="AG312" s="136" t="s">
        <v>1214</v>
      </c>
      <c r="AH312" s="143"/>
      <c r="AI312" s="56" t="s">
        <v>349</v>
      </c>
      <c r="AJ312" s="36">
        <f t="shared" ca="1" si="19"/>
        <v>44</v>
      </c>
    </row>
    <row r="313" spans="1:36" s="330" customFormat="1">
      <c r="A313" s="25">
        <f>IF(C313=0,"",SUBTOTAL(3,C$5:C313))</f>
        <v>309</v>
      </c>
      <c r="B313" s="532">
        <v>18</v>
      </c>
      <c r="C313" s="66" t="s">
        <v>1318</v>
      </c>
      <c r="D313" s="25" t="str">
        <f>VLOOKUP(C313,Sheet4!$A$1:$B$300,2,0)</f>
        <v>8621881809</v>
      </c>
      <c r="E313" s="142" t="s">
        <v>1319</v>
      </c>
      <c r="F313" s="63" t="str">
        <f>VLOOKUP(D313,'BHXH 4-2026'!$D$11:$F$327,3,0)</f>
        <v>DN4928621881809</v>
      </c>
      <c r="G313" s="774">
        <f>VLOOKUP(C313,'chuyển xếp 2024'!$C$5:$W$328,17,0)</f>
        <v>4730000</v>
      </c>
      <c r="H313" s="774">
        <f>VLOOKUP(C313,'chuyển xếp 2024'!$C$5:$W$328,19,0)</f>
        <v>0</v>
      </c>
      <c r="I313" s="774">
        <f t="shared" si="21"/>
        <v>4730000</v>
      </c>
      <c r="J313" s="63" t="s">
        <v>63</v>
      </c>
      <c r="K313" s="63">
        <f t="shared" si="23"/>
        <v>0</v>
      </c>
      <c r="L313" s="63" t="s">
        <v>33</v>
      </c>
      <c r="M313" s="63" t="s">
        <v>34</v>
      </c>
      <c r="N313" s="130"/>
      <c r="O313" s="136" t="s">
        <v>1213</v>
      </c>
      <c r="P313" s="75">
        <v>29397</v>
      </c>
      <c r="Q313" s="75">
        <v>44044</v>
      </c>
      <c r="R313" s="136" t="s">
        <v>36</v>
      </c>
      <c r="S313" s="67" t="s">
        <v>1320</v>
      </c>
      <c r="T313" s="56" t="str">
        <f t="shared" ca="1" si="24"/>
        <v xml:space="preserve">6 NĂM 0 THÁNG 18 NGÀY </v>
      </c>
      <c r="U313" s="514">
        <v>331286747</v>
      </c>
      <c r="V313" s="80" t="str">
        <f>VLOOKUP(C313,Sheet5!$B$2:$G$253,6,0)</f>
        <v>086180014333</v>
      </c>
      <c r="W313" s="80" t="e">
        <f>VLOOKUP(C313,'Trang tính1'!$A$2:$N$281,5,0)</f>
        <v>#N/A</v>
      </c>
      <c r="X313" s="80" t="e">
        <f t="shared" si="22"/>
        <v>#N/A</v>
      </c>
      <c r="Y313" s="75">
        <v>40978</v>
      </c>
      <c r="Z313" s="75"/>
      <c r="AA313" s="46" t="s">
        <v>232</v>
      </c>
      <c r="AB313" s="143" t="s">
        <v>1321</v>
      </c>
      <c r="AC313" s="108">
        <f>VLOOKUP(C313,'Trang tính1'!$A$2:$N$319,9,0)</f>
        <v>0</v>
      </c>
      <c r="AD313" s="145" t="s">
        <v>1321</v>
      </c>
      <c r="AE313" s="143"/>
      <c r="AF313" s="144"/>
      <c r="AG313" s="136" t="s">
        <v>1214</v>
      </c>
      <c r="AH313" s="143"/>
      <c r="AI313" s="56" t="s">
        <v>349</v>
      </c>
      <c r="AJ313" s="36">
        <f t="shared" ca="1" si="19"/>
        <v>46</v>
      </c>
    </row>
    <row r="314" spans="1:36" s="330" customFormat="1">
      <c r="A314" s="25">
        <f>IF(C314=0,"",SUBTOTAL(3,C$5:C314))</f>
        <v>310</v>
      </c>
      <c r="B314" s="532">
        <v>19</v>
      </c>
      <c r="C314" s="66" t="s">
        <v>1326</v>
      </c>
      <c r="D314" s="25" t="str">
        <f>VLOOKUP(C314,Sheet4!$A$1:$B$300,2,0)</f>
        <v>7021362362</v>
      </c>
      <c r="E314" s="142" t="s">
        <v>1327</v>
      </c>
      <c r="F314" s="63" t="str">
        <f>VLOOKUP(D314,'BHXH 4-2026'!$D$11:$F$327,3,0)</f>
        <v>DN4927021362362</v>
      </c>
      <c r="G314" s="774">
        <f>VLOOKUP(C314,'chuyển xếp 2024'!$C$5:$W$328,17,0)</f>
        <v>4730000</v>
      </c>
      <c r="H314" s="774">
        <f>VLOOKUP(C314,'chuyển xếp 2024'!$C$5:$W$328,19,0)</f>
        <v>0</v>
      </c>
      <c r="I314" s="774">
        <f t="shared" si="21"/>
        <v>4730000</v>
      </c>
      <c r="J314" s="67" t="s">
        <v>32</v>
      </c>
      <c r="K314" s="63">
        <f t="shared" si="23"/>
        <v>1</v>
      </c>
      <c r="L314" s="63" t="s">
        <v>33</v>
      </c>
      <c r="M314" s="63" t="s">
        <v>34</v>
      </c>
      <c r="N314" s="130"/>
      <c r="O314" s="136" t="s">
        <v>1213</v>
      </c>
      <c r="P314" s="75">
        <v>33433</v>
      </c>
      <c r="Q314" s="75">
        <v>44105</v>
      </c>
      <c r="R314" s="136" t="s">
        <v>36</v>
      </c>
      <c r="S314" s="67" t="s">
        <v>1328</v>
      </c>
      <c r="T314" s="56" t="str">
        <f t="shared" ca="1" si="24"/>
        <v xml:space="preserve">5 NĂM 10 THÁNG 18 NGÀY </v>
      </c>
      <c r="U314" s="514">
        <v>285241042</v>
      </c>
      <c r="V314" s="80" t="str">
        <f>VLOOKUP(C314,Sheet5!$B$2:$G$253,6,0)</f>
        <v>040091043004</v>
      </c>
      <c r="W314" s="80" t="e">
        <f>VLOOKUP(C314,'Trang tính1'!$A$2:$N$281,5,0)</f>
        <v>#N/A</v>
      </c>
      <c r="X314" s="80" t="e">
        <f t="shared" si="22"/>
        <v>#N/A</v>
      </c>
      <c r="Y314" s="75">
        <v>43682</v>
      </c>
      <c r="Z314" s="75"/>
      <c r="AA314" s="46" t="s">
        <v>232</v>
      </c>
      <c r="AB314" s="108" t="s">
        <v>541</v>
      </c>
      <c r="AC314" s="108">
        <f>VLOOKUP(C314,'Trang tính1'!$A$2:$N$319,9,0)</f>
        <v>0</v>
      </c>
      <c r="AD314" s="143" t="s">
        <v>1329</v>
      </c>
      <c r="AE314" s="143"/>
      <c r="AF314" s="144"/>
      <c r="AG314" s="136" t="s">
        <v>1214</v>
      </c>
      <c r="AH314" s="143"/>
      <c r="AI314" s="56" t="s">
        <v>349</v>
      </c>
      <c r="AJ314" s="36">
        <f t="shared" ca="1" si="19"/>
        <v>35</v>
      </c>
    </row>
    <row r="315" spans="1:36" s="330" customFormat="1">
      <c r="A315" s="25">
        <f>IF(C315=0,"",SUBTOTAL(3,C$5:C315))</f>
        <v>311</v>
      </c>
      <c r="B315" s="532">
        <v>20</v>
      </c>
      <c r="C315" s="66" t="s">
        <v>1330</v>
      </c>
      <c r="D315" s="25" t="str">
        <f>VLOOKUP(C315,Sheet4!$A$1:$B$300,2,0)</f>
        <v>8924461488</v>
      </c>
      <c r="E315" s="142" t="s">
        <v>1331</v>
      </c>
      <c r="F315" s="63" t="str">
        <f>VLOOKUP(D315,'BHXH 4-2026'!$D$11:$F$327,3,0)</f>
        <v>DN4928924461488</v>
      </c>
      <c r="G315" s="774">
        <f>VLOOKUP(C315,'chuyển xếp 2024'!$C$5:$W$328,17,0)</f>
        <v>4730000</v>
      </c>
      <c r="H315" s="774">
        <f>VLOOKUP(C315,'chuyển xếp 2024'!$C$5:$W$328,19,0)</f>
        <v>0</v>
      </c>
      <c r="I315" s="774">
        <f t="shared" si="21"/>
        <v>4730000</v>
      </c>
      <c r="J315" s="63" t="s">
        <v>63</v>
      </c>
      <c r="K315" s="63">
        <f t="shared" si="23"/>
        <v>0</v>
      </c>
      <c r="L315" s="63" t="s">
        <v>33</v>
      </c>
      <c r="M315" s="63" t="s">
        <v>34</v>
      </c>
      <c r="N315" s="130"/>
      <c r="O315" s="136" t="s">
        <v>1213</v>
      </c>
      <c r="P315" s="75">
        <v>33313</v>
      </c>
      <c r="Q315" s="75">
        <v>44105</v>
      </c>
      <c r="R315" s="136" t="s">
        <v>36</v>
      </c>
      <c r="S315" s="67" t="s">
        <v>1332</v>
      </c>
      <c r="T315" s="56" t="str">
        <f t="shared" ca="1" si="24"/>
        <v xml:space="preserve">5 NĂM 10 THÁNG 18 NGÀY </v>
      </c>
      <c r="U315" s="514">
        <v>352096758</v>
      </c>
      <c r="V315" s="80" t="str">
        <f>VLOOKUP(C315,Sheet5!$B$2:$G$253,6,0)</f>
        <v>089191022714</v>
      </c>
      <c r="W315" s="80" t="e">
        <f>VLOOKUP(C315,'Trang tính1'!$A$2:$N$281,5,0)</f>
        <v>#N/A</v>
      </c>
      <c r="X315" s="80" t="e">
        <f t="shared" si="22"/>
        <v>#N/A</v>
      </c>
      <c r="Y315" s="75">
        <v>39387</v>
      </c>
      <c r="Z315" s="75"/>
      <c r="AA315" s="46" t="s">
        <v>232</v>
      </c>
      <c r="AB315" s="143" t="s">
        <v>1296</v>
      </c>
      <c r="AC315" s="108">
        <f>VLOOKUP(C315,'Trang tính1'!$A$2:$N$319,9,0)</f>
        <v>0</v>
      </c>
      <c r="AD315" s="143" t="s">
        <v>1296</v>
      </c>
      <c r="AE315" s="143"/>
      <c r="AF315" s="144"/>
      <c r="AG315" s="136" t="s">
        <v>1214</v>
      </c>
      <c r="AH315" s="143"/>
      <c r="AI315" s="56" t="s">
        <v>349</v>
      </c>
      <c r="AJ315" s="36">
        <f t="shared" ca="1" si="19"/>
        <v>35</v>
      </c>
    </row>
    <row r="316" spans="1:36" s="542" customFormat="1">
      <c r="A316" s="25">
        <f>IF(C316=0,"",SUBTOTAL(3,C$5:C316))</f>
        <v>312</v>
      </c>
      <c r="B316" s="532">
        <v>21</v>
      </c>
      <c r="C316" s="66" t="s">
        <v>1334</v>
      </c>
      <c r="D316" s="25" t="str">
        <f>VLOOKUP(C316,Sheet4!$A$1:$B$300,2,0)</f>
        <v>5820525014</v>
      </c>
      <c r="E316" s="142" t="s">
        <v>1335</v>
      </c>
      <c r="F316" s="63" t="str">
        <f>VLOOKUP(D316,'BHXH 4-2026'!$D$11:$F$327,3,0)</f>
        <v>DN4925820525014</v>
      </c>
      <c r="G316" s="774">
        <f>VLOOKUP(C316,'chuyển xếp 2024'!$C$5:$W$328,17,0)</f>
        <v>4730000</v>
      </c>
      <c r="H316" s="774">
        <f>VLOOKUP(C316,'chuyển xếp 2024'!$C$5:$W$328,19,0)</f>
        <v>0</v>
      </c>
      <c r="I316" s="774">
        <f t="shared" si="21"/>
        <v>4730000</v>
      </c>
      <c r="J316" s="67" t="s">
        <v>32</v>
      </c>
      <c r="K316" s="63">
        <f t="shared" si="23"/>
        <v>1</v>
      </c>
      <c r="L316" s="63" t="s">
        <v>1336</v>
      </c>
      <c r="M316" s="63" t="s">
        <v>1337</v>
      </c>
      <c r="N316" s="130"/>
      <c r="O316" s="136" t="s">
        <v>1213</v>
      </c>
      <c r="P316" s="75">
        <v>32874</v>
      </c>
      <c r="Q316" s="75">
        <v>44130</v>
      </c>
      <c r="R316" s="136" t="s">
        <v>36</v>
      </c>
      <c r="S316" s="67" t="s">
        <v>1338</v>
      </c>
      <c r="T316" s="56" t="str">
        <f t="shared" ca="1" si="24"/>
        <v xml:space="preserve">5 NĂM 9 THÁNG 24 NGÀY </v>
      </c>
      <c r="U316" s="514">
        <v>264408543</v>
      </c>
      <c r="V316" s="80" t="str">
        <f>VLOOKUP(C316,Sheet5!$B$2:$G$253,6,0)</f>
        <v>058090006430</v>
      </c>
      <c r="W316" s="80" t="e">
        <f>VLOOKUP(C316,'Trang tính1'!$A$2:$N$281,5,0)</f>
        <v>#N/A</v>
      </c>
      <c r="X316" s="80" t="e">
        <f t="shared" si="22"/>
        <v>#N/A</v>
      </c>
      <c r="Y316" s="75">
        <v>40707</v>
      </c>
      <c r="Z316" s="75"/>
      <c r="AA316" s="46" t="s">
        <v>232</v>
      </c>
      <c r="AB316" s="143" t="s">
        <v>1333</v>
      </c>
      <c r="AC316" s="108">
        <f>VLOOKUP(C316,'Trang tính1'!$A$2:$N$319,9,0)</f>
        <v>0</v>
      </c>
      <c r="AD316" s="143" t="s">
        <v>1339</v>
      </c>
      <c r="AE316" s="143"/>
      <c r="AF316" s="144"/>
      <c r="AG316" s="136" t="s">
        <v>1214</v>
      </c>
      <c r="AH316" s="143"/>
      <c r="AI316" s="56" t="s">
        <v>349</v>
      </c>
      <c r="AJ316" s="36">
        <f t="shared" ca="1" si="19"/>
        <v>36</v>
      </c>
    </row>
    <row r="317" spans="1:36" s="960" customFormat="1">
      <c r="A317" s="479">
        <f>IF(C317=0,"",SUBTOTAL(3,C$5:C317))</f>
        <v>313</v>
      </c>
      <c r="B317" s="532">
        <v>22</v>
      </c>
      <c r="C317" s="480" t="s">
        <v>1340</v>
      </c>
      <c r="D317" s="479" t="str">
        <f>VLOOKUP(C317,Sheet4!$A$1:$B$300,2,0)</f>
        <v>0204220818</v>
      </c>
      <c r="E317" s="958" t="s">
        <v>1341</v>
      </c>
      <c r="F317" s="63" t="str">
        <f>VLOOKUP(D317,'BHXH 4-2026'!$D$11:$F$327,3,0)</f>
        <v>DN4920204220818</v>
      </c>
      <c r="G317" s="774">
        <f>VLOOKUP(C317,'chuyển xếp 2024'!$C$5:$W$328,17,0)</f>
        <v>5382000</v>
      </c>
      <c r="H317" s="774">
        <f>VLOOKUP(C317,'chuyển xếp 2024'!$C$5:$W$328,19,0)</f>
        <v>0</v>
      </c>
      <c r="I317" s="774">
        <f t="shared" si="21"/>
        <v>5382000</v>
      </c>
      <c r="J317" s="959" t="s">
        <v>32</v>
      </c>
      <c r="K317" s="483">
        <f t="shared" si="23"/>
        <v>1</v>
      </c>
      <c r="L317" s="484" t="s">
        <v>33</v>
      </c>
      <c r="M317" s="484" t="s">
        <v>34</v>
      </c>
      <c r="N317" s="959"/>
      <c r="O317" s="873" t="s">
        <v>1213</v>
      </c>
      <c r="P317" s="485">
        <v>30198</v>
      </c>
      <c r="Q317" s="486" t="s">
        <v>1342</v>
      </c>
      <c r="R317" s="499" t="s">
        <v>36</v>
      </c>
      <c r="S317" s="484" t="s">
        <v>1343</v>
      </c>
      <c r="T317" s="484" t="str">
        <f t="shared" ca="1" si="24"/>
        <v xml:space="preserve">12 NĂM 5 THÁNG 18 NGÀY </v>
      </c>
      <c r="U317" s="528">
        <v>362477440</v>
      </c>
      <c r="V317" s="487" t="str">
        <f>VLOOKUP(C317,Sheet5!$B$2:$G$253,6,0)</f>
        <v>075082021164</v>
      </c>
      <c r="W317" s="80" t="e">
        <f>VLOOKUP(C317,'Trang tính1'!$A$2:$N$281,5,0)</f>
        <v>#N/A</v>
      </c>
      <c r="X317" s="80" t="e">
        <f t="shared" si="22"/>
        <v>#N/A</v>
      </c>
      <c r="Y317" s="488">
        <v>41071</v>
      </c>
      <c r="Z317" s="488"/>
      <c r="AA317" s="499" t="s">
        <v>232</v>
      </c>
      <c r="AB317" s="489" t="s">
        <v>1344</v>
      </c>
      <c r="AC317" s="108">
        <f>VLOOKUP(C317,'Trang tính1'!$A$2:$N$319,9,0)</f>
        <v>0</v>
      </c>
      <c r="AD317" s="954" t="s">
        <v>1345</v>
      </c>
      <c r="AE317" s="499"/>
      <c r="AF317" s="480"/>
      <c r="AG317" s="499" t="s">
        <v>93</v>
      </c>
      <c r="AH317" s="499" t="s">
        <v>1346</v>
      </c>
      <c r="AI317" s="484" t="s">
        <v>60</v>
      </c>
      <c r="AJ317" s="491">
        <f ca="1">DATEDIF(P317,TODAY(),"y")</f>
        <v>43</v>
      </c>
    </row>
    <row r="318" spans="1:36" s="330" customFormat="1">
      <c r="A318" s="25">
        <f>IF(C318=0,"",SUBTOTAL(3,C$5:C318))</f>
        <v>314</v>
      </c>
      <c r="B318" s="532">
        <v>23</v>
      </c>
      <c r="C318" s="66" t="s">
        <v>1347</v>
      </c>
      <c r="D318" s="25" t="str">
        <f>VLOOKUP(C318,Sheet4!$A$1:$B$300,2,0)</f>
        <v>5120283864</v>
      </c>
      <c r="E318" s="153" t="s">
        <v>1348</v>
      </c>
      <c r="F318" s="63" t="str">
        <f>VLOOKUP(D318,'BHXH 4-2026'!$D$11:$F$327,3,0)</f>
        <v>DN4925120283864</v>
      </c>
      <c r="G318" s="774">
        <f>VLOOKUP(C318,'chuyển xếp 2024'!$C$5:$W$328,17,0)</f>
        <v>4730000</v>
      </c>
      <c r="H318" s="774">
        <f>VLOOKUP(C318,'chuyển xếp 2024'!$C$5:$W$328,19,0)</f>
        <v>0</v>
      </c>
      <c r="I318" s="774">
        <f t="shared" si="21"/>
        <v>4730000</v>
      </c>
      <c r="J318" s="155" t="s">
        <v>32</v>
      </c>
      <c r="K318" s="63">
        <f t="shared" si="23"/>
        <v>1</v>
      </c>
      <c r="L318" s="56" t="s">
        <v>33</v>
      </c>
      <c r="M318" s="56" t="s">
        <v>34</v>
      </c>
      <c r="N318" s="155"/>
      <c r="O318" s="136" t="s">
        <v>1213</v>
      </c>
      <c r="P318" s="106">
        <v>33502</v>
      </c>
      <c r="Q318" s="107">
        <v>44287</v>
      </c>
      <c r="R318" s="46" t="s">
        <v>36</v>
      </c>
      <c r="S318" s="56" t="s">
        <v>1349</v>
      </c>
      <c r="T318" s="56" t="str">
        <f t="shared" ca="1" si="24"/>
        <v xml:space="preserve">5 NĂM 4 THÁNG 18 NGÀY </v>
      </c>
      <c r="U318" s="523" t="s">
        <v>1350</v>
      </c>
      <c r="V318" s="80" t="str">
        <f>VLOOKUP(C318,Sheet5!$B$2:$G$253,6,0)</f>
        <v>051091011678</v>
      </c>
      <c r="W318" s="80" t="e">
        <f>VLOOKUP(C318,'Trang tính1'!$A$2:$N$281,5,0)</f>
        <v>#N/A</v>
      </c>
      <c r="X318" s="80" t="e">
        <f t="shared" si="22"/>
        <v>#N/A</v>
      </c>
      <c r="Y318" s="75">
        <v>43640</v>
      </c>
      <c r="Z318" s="75"/>
      <c r="AA318" s="46" t="s">
        <v>232</v>
      </c>
      <c r="AB318" s="108" t="s">
        <v>1351</v>
      </c>
      <c r="AC318" s="108">
        <f>VLOOKUP(C318,'Trang tính1'!$A$2:$N$319,9,0)</f>
        <v>0</v>
      </c>
      <c r="AD318" s="46" t="s">
        <v>1352</v>
      </c>
      <c r="AE318" s="46"/>
      <c r="AF318" s="66"/>
      <c r="AG318" s="46" t="s">
        <v>156</v>
      </c>
      <c r="AH318" s="46"/>
      <c r="AI318" s="56" t="s">
        <v>60</v>
      </c>
      <c r="AJ318" s="36">
        <f ca="1">DATEDIF(P318,TODAY(),"y")</f>
        <v>34</v>
      </c>
    </row>
    <row r="319" spans="1:36" s="330" customFormat="1">
      <c r="A319" s="25">
        <f>IF(C319=0,"",SUBTOTAL(3,C$5:C319))</f>
        <v>315</v>
      </c>
      <c r="B319" s="532">
        <v>24</v>
      </c>
      <c r="C319" s="66" t="s">
        <v>1504</v>
      </c>
      <c r="D319" s="25" t="str">
        <f>VLOOKUP(C319,Sheet4!$A$1:$B$300,2,0)</f>
        <v>7416120872</v>
      </c>
      <c r="E319" s="414" t="s">
        <v>1497</v>
      </c>
      <c r="F319" s="63" t="str">
        <f>VLOOKUP(D319,'BHXH 4-2026'!$D$11:$F$327,3,0)</f>
        <v>DN4927416120872</v>
      </c>
      <c r="G319" s="774">
        <f>VLOOKUP(C319,'chuyển xếp 2024'!$C$5:$W$328,17,0)</f>
        <v>4730000</v>
      </c>
      <c r="H319" s="774">
        <f>VLOOKUP(C319,'chuyển xếp 2024'!$C$5:$W$328,19,0)</f>
        <v>0</v>
      </c>
      <c r="I319" s="774">
        <f t="shared" si="21"/>
        <v>4730000</v>
      </c>
      <c r="J319" s="155" t="s">
        <v>32</v>
      </c>
      <c r="K319" s="63">
        <f t="shared" si="23"/>
        <v>1</v>
      </c>
      <c r="L319" s="56" t="s">
        <v>33</v>
      </c>
      <c r="M319" s="56" t="s">
        <v>34</v>
      </c>
      <c r="N319" s="155"/>
      <c r="O319" s="136" t="s">
        <v>1213</v>
      </c>
      <c r="P319" s="106">
        <v>32774</v>
      </c>
      <c r="Q319" s="107">
        <v>44986</v>
      </c>
      <c r="R319" s="46" t="s">
        <v>36</v>
      </c>
      <c r="S319" s="56" t="s">
        <v>1498</v>
      </c>
      <c r="T319" s="56" t="str">
        <f t="shared" ca="1" si="24"/>
        <v xml:space="preserve">3 NĂM 5 THÁNG 18 NGÀY </v>
      </c>
      <c r="U319" s="74" t="s">
        <v>1514</v>
      </c>
      <c r="V319" s="80" t="str">
        <f>VLOOKUP(C319,Sheet5!$B$2:$G$253,6,0)</f>
        <v>068089003221</v>
      </c>
      <c r="W319" s="80" t="e">
        <f>VLOOKUP(C319,'Trang tính1'!$A$2:$N$281,5,0)</f>
        <v>#N/A</v>
      </c>
      <c r="X319" s="80" t="e">
        <f t="shared" si="22"/>
        <v>#N/A</v>
      </c>
      <c r="Y319" s="75">
        <v>44418</v>
      </c>
      <c r="Z319" s="75"/>
      <c r="AA319" s="46" t="s">
        <v>232</v>
      </c>
      <c r="AB319" s="108" t="s">
        <v>1515</v>
      </c>
      <c r="AC319" s="108">
        <f>VLOOKUP(C319,'Trang tính1'!$A$2:$N$319,9,0)</f>
        <v>0</v>
      </c>
      <c r="AD319" s="46" t="s">
        <v>1516</v>
      </c>
      <c r="AE319" s="46"/>
      <c r="AF319" s="66" t="s">
        <v>1517</v>
      </c>
      <c r="AG319" s="46" t="s">
        <v>156</v>
      </c>
      <c r="AH319" s="46"/>
      <c r="AI319" s="56" t="s">
        <v>60</v>
      </c>
      <c r="AJ319" s="36">
        <f t="shared" ref="AJ319:AJ332" ca="1" si="25">DATEDIF(P319,TODAY(),"y")</f>
        <v>36</v>
      </c>
    </row>
    <row r="320" spans="1:36" s="548" customFormat="1">
      <c r="A320" s="25">
        <f>IF(C320=0,"",SUBTOTAL(3,C$5:C320))</f>
        <v>316</v>
      </c>
      <c r="B320" s="532">
        <v>25</v>
      </c>
      <c r="C320" s="66" t="s">
        <v>1505</v>
      </c>
      <c r="D320" s="25" t="str">
        <f>VLOOKUP(C320,Sheet4!$A$1:$B$300,2,0)</f>
        <v>5621753982</v>
      </c>
      <c r="E320" s="435" t="s">
        <v>1501</v>
      </c>
      <c r="F320" s="63" t="str">
        <f>VLOOKUP(D320,'BHXH 4-2026'!$D$11:$F$327,3,0)</f>
        <v>DN4925621753982</v>
      </c>
      <c r="G320" s="774">
        <f>VLOOKUP(C320,'chuyển xếp 2024'!$C$5:$W$328,17,0)</f>
        <v>4730000</v>
      </c>
      <c r="H320" s="774">
        <f>VLOOKUP(C320,'chuyển xếp 2024'!$C$5:$W$328,19,0)</f>
        <v>0</v>
      </c>
      <c r="I320" s="774">
        <f t="shared" si="21"/>
        <v>4730000</v>
      </c>
      <c r="J320" s="415" t="s">
        <v>32</v>
      </c>
      <c r="K320" s="63">
        <f t="shared" si="23"/>
        <v>1</v>
      </c>
      <c r="L320" s="416" t="s">
        <v>33</v>
      </c>
      <c r="M320" s="416" t="s">
        <v>34</v>
      </c>
      <c r="N320" s="415"/>
      <c r="O320" s="417" t="s">
        <v>1213</v>
      </c>
      <c r="P320" s="418">
        <v>33887</v>
      </c>
      <c r="Q320" s="419">
        <v>44986</v>
      </c>
      <c r="R320" s="46" t="s">
        <v>36</v>
      </c>
      <c r="S320" s="416" t="s">
        <v>1499</v>
      </c>
      <c r="T320" s="416" t="str">
        <f t="shared" ca="1" si="24"/>
        <v xml:space="preserve">3 NĂM 5 THÁNG 18 NGÀY </v>
      </c>
      <c r="U320" s="543" t="s">
        <v>1510</v>
      </c>
      <c r="V320" s="80" t="str">
        <f>VLOOKUP(C320,Sheet5!$B$2:$G$253,6,0)</f>
        <v>056092002798</v>
      </c>
      <c r="W320" s="80" t="e">
        <f>VLOOKUP(C320,'Trang tính1'!$A$2:$N$281,5,0)</f>
        <v>#N/A</v>
      </c>
      <c r="X320" s="80" t="e">
        <f t="shared" si="22"/>
        <v>#N/A</v>
      </c>
      <c r="Y320" s="545">
        <v>40446</v>
      </c>
      <c r="Z320" s="545"/>
      <c r="AA320" s="46" t="s">
        <v>232</v>
      </c>
      <c r="AB320" s="546" t="s">
        <v>1511</v>
      </c>
      <c r="AC320" s="108">
        <f>VLOOKUP(C320,'Trang tính1'!$A$2:$N$319,9,0)</f>
        <v>0</v>
      </c>
      <c r="AD320" s="435" t="s">
        <v>1512</v>
      </c>
      <c r="AE320" s="435"/>
      <c r="AF320" s="547" t="s">
        <v>1513</v>
      </c>
      <c r="AG320" s="435" t="s">
        <v>156</v>
      </c>
      <c r="AH320" s="435"/>
      <c r="AI320" s="56" t="s">
        <v>60</v>
      </c>
      <c r="AJ320" s="36">
        <f t="shared" ca="1" si="25"/>
        <v>33</v>
      </c>
    </row>
    <row r="321" spans="1:36" s="330" customFormat="1">
      <c r="A321" s="25">
        <f>IF(C321=0,"",SUBTOTAL(3,C$5:C321))</f>
        <v>317</v>
      </c>
      <c r="B321" s="532">
        <v>26</v>
      </c>
      <c r="C321" s="66" t="s">
        <v>1506</v>
      </c>
      <c r="D321" s="25" t="str">
        <f>VLOOKUP(C321,Sheet4!$A$1:$B$300,2,0)</f>
        <v>7721683417</v>
      </c>
      <c r="E321" s="414" t="s">
        <v>1502</v>
      </c>
      <c r="F321" s="63" t="str">
        <f>VLOOKUP(D321,'BHXH 4-2026'!$D$11:$F$327,3,0)</f>
        <v>DN4927721683417</v>
      </c>
      <c r="G321" s="774">
        <f>VLOOKUP(C321,'chuyển xếp 2024'!$C$5:$W$328,17,0)</f>
        <v>4730000</v>
      </c>
      <c r="H321" s="774">
        <f>VLOOKUP(C321,'chuyển xếp 2024'!$C$5:$W$328,19,0)</f>
        <v>0</v>
      </c>
      <c r="I321" s="774">
        <f t="shared" si="21"/>
        <v>4730000</v>
      </c>
      <c r="J321" s="415" t="s">
        <v>32</v>
      </c>
      <c r="K321" s="63">
        <f t="shared" si="23"/>
        <v>1</v>
      </c>
      <c r="L321" s="56" t="s">
        <v>33</v>
      </c>
      <c r="M321" s="56" t="s">
        <v>34</v>
      </c>
      <c r="N321" s="155"/>
      <c r="O321" s="136" t="s">
        <v>1213</v>
      </c>
      <c r="P321" s="106">
        <v>34971</v>
      </c>
      <c r="Q321" s="107">
        <v>44986</v>
      </c>
      <c r="R321" s="46" t="s">
        <v>36</v>
      </c>
      <c r="S321" s="56" t="s">
        <v>1500</v>
      </c>
      <c r="T321" s="56" t="str">
        <f t="shared" ca="1" si="24"/>
        <v xml:space="preserve">3 NĂM 5 THÁNG 18 NGÀY </v>
      </c>
      <c r="U321" s="74" t="s">
        <v>1507</v>
      </c>
      <c r="V321" s="80" t="str">
        <f>VLOOKUP(C321,Sheet5!$B$2:$G$253,6,0)</f>
        <v>077095000480</v>
      </c>
      <c r="W321" s="80" t="e">
        <f>VLOOKUP(C321,'Trang tính1'!$A$2:$N$281,5,0)</f>
        <v>#N/A</v>
      </c>
      <c r="X321" s="80" t="e">
        <f t="shared" si="22"/>
        <v>#N/A</v>
      </c>
      <c r="Y321" s="75">
        <v>44102</v>
      </c>
      <c r="Z321" s="75"/>
      <c r="AA321" s="46" t="s">
        <v>232</v>
      </c>
      <c r="AB321" s="108" t="s">
        <v>1508</v>
      </c>
      <c r="AC321" s="108">
        <f>VLOOKUP(C321,'Trang tính1'!$A$2:$N$319,9,0)</f>
        <v>0</v>
      </c>
      <c r="AD321" s="46" t="s">
        <v>1509</v>
      </c>
      <c r="AE321" s="46"/>
      <c r="AF321" s="66"/>
      <c r="AG321" s="46" t="s">
        <v>156</v>
      </c>
      <c r="AH321" s="46"/>
      <c r="AI321" s="56" t="s">
        <v>60</v>
      </c>
      <c r="AJ321" s="36">
        <f t="shared" ca="1" si="25"/>
        <v>30</v>
      </c>
    </row>
    <row r="322" spans="1:36" s="330" customFormat="1">
      <c r="A322" s="25">
        <f>IF(C322=0,"",SUBTOTAL(3,C$5:C322))</f>
        <v>318</v>
      </c>
      <c r="B322" s="532">
        <v>27</v>
      </c>
      <c r="C322" s="66" t="s">
        <v>2015</v>
      </c>
      <c r="D322" s="25" t="str">
        <f>VLOOKUP(C322,Sheet4!$A$1:$B$300,2,0)</f>
        <v>4820223800</v>
      </c>
      <c r="E322" s="414" t="s">
        <v>2012</v>
      </c>
      <c r="F322" s="63" t="str">
        <f>VLOOKUP(D322,'BHXH 4-2026'!$D$11:$F$327,3,0)</f>
        <v>DN4924820223800</v>
      </c>
      <c r="G322" s="774">
        <f>VLOOKUP(C322,'chuyển xếp 2024'!$C$5:$W$328,17,0)</f>
        <v>4730000</v>
      </c>
      <c r="H322" s="774">
        <f>VLOOKUP(C322,'chuyển xếp 2024'!$C$5:$W$328,19,0)</f>
        <v>0</v>
      </c>
      <c r="I322" s="774">
        <f t="shared" si="21"/>
        <v>4730000</v>
      </c>
      <c r="J322" s="63" t="s">
        <v>63</v>
      </c>
      <c r="K322" s="63">
        <f t="shared" si="23"/>
        <v>0</v>
      </c>
      <c r="L322" s="56" t="s">
        <v>33</v>
      </c>
      <c r="M322" s="56" t="s">
        <v>34</v>
      </c>
      <c r="N322" s="155"/>
      <c r="O322" s="136" t="s">
        <v>1213</v>
      </c>
      <c r="P322" s="106">
        <v>34335</v>
      </c>
      <c r="Q322" s="107">
        <v>45242</v>
      </c>
      <c r="R322" s="46" t="s">
        <v>36</v>
      </c>
      <c r="S322" s="56" t="s">
        <v>2017</v>
      </c>
      <c r="T322" s="56" t="str">
        <f t="shared" ca="1" si="24"/>
        <v xml:space="preserve">2 NĂM 9 THÁNG 7 NGÀY </v>
      </c>
      <c r="U322" s="74"/>
      <c r="V322" s="80" t="s">
        <v>2020</v>
      </c>
      <c r="W322" s="80" t="e">
        <f>VLOOKUP(C322,'Trang tính1'!$A$2:$N$281,5,0)</f>
        <v>#N/A</v>
      </c>
      <c r="X322" s="80" t="e">
        <f t="shared" si="22"/>
        <v>#N/A</v>
      </c>
      <c r="Y322" s="75">
        <v>44418</v>
      </c>
      <c r="Z322" s="75"/>
      <c r="AA322" s="46" t="s">
        <v>232</v>
      </c>
      <c r="AB322" s="108"/>
      <c r="AC322" s="108">
        <f>VLOOKUP(C322,'Trang tính1'!$A$2:$N$319,9,0)</f>
        <v>0</v>
      </c>
      <c r="AD322" s="46"/>
      <c r="AE322" s="46"/>
      <c r="AF322" s="66"/>
      <c r="AG322" s="46" t="s">
        <v>156</v>
      </c>
      <c r="AH322" s="46"/>
      <c r="AI322" s="56" t="s">
        <v>60</v>
      </c>
      <c r="AJ322" s="36">
        <f t="shared" ca="1" si="25"/>
        <v>32</v>
      </c>
    </row>
    <row r="323" spans="1:36" s="330" customFormat="1">
      <c r="A323" s="25">
        <f>IF(C323=0,"",SUBTOTAL(3,C$5:C323))</f>
        <v>319</v>
      </c>
      <c r="B323" s="532">
        <v>28</v>
      </c>
      <c r="C323" s="369" t="s">
        <v>2567</v>
      </c>
      <c r="D323" s="25" t="str">
        <f>VLOOKUP(C323,Sheet4!$A$1:$B$302,2,0)</f>
        <v>7413243360</v>
      </c>
      <c r="E323" s="414" t="s">
        <v>2505</v>
      </c>
      <c r="F323" s="63" t="str">
        <f>VLOOKUP(D323,'BHXH 4-2026'!$D$11:$F$327,3,0)</f>
        <v>DN4927413243360</v>
      </c>
      <c r="G323" s="774">
        <f>VLOOKUP(C323,'chuyển xếp 2024'!$C$5:$W$328,17,0)</f>
        <v>4730000</v>
      </c>
      <c r="H323" s="774">
        <f>VLOOKUP(C323,'chuyển xếp 2024'!$C$5:$W$328,19,0)</f>
        <v>0</v>
      </c>
      <c r="I323" s="774">
        <f t="shared" si="21"/>
        <v>4730000</v>
      </c>
      <c r="J323" s="63" t="s">
        <v>63</v>
      </c>
      <c r="K323" s="63">
        <f t="shared" si="23"/>
        <v>0</v>
      </c>
      <c r="L323" s="56" t="s">
        <v>33</v>
      </c>
      <c r="M323" s="56" t="s">
        <v>34</v>
      </c>
      <c r="N323" s="155"/>
      <c r="O323" s="136" t="s">
        <v>1213</v>
      </c>
      <c r="P323" s="106">
        <v>32733</v>
      </c>
      <c r="Q323" s="107">
        <v>45474</v>
      </c>
      <c r="R323" s="46" t="s">
        <v>36</v>
      </c>
      <c r="S323" s="56" t="s">
        <v>2506</v>
      </c>
      <c r="T323" s="56" t="str">
        <f t="shared" ca="1" si="24"/>
        <v xml:space="preserve">2 NĂM 1 THÁNG 18 NGÀY </v>
      </c>
      <c r="U323" s="523" t="s">
        <v>2507</v>
      </c>
      <c r="V323" s="80" t="s">
        <v>2507</v>
      </c>
      <c r="W323" s="80" t="e">
        <f>VLOOKUP(C323,'Trang tính1'!$A$2:$N$281,5,0)</f>
        <v>#N/A</v>
      </c>
      <c r="X323" s="80" t="e">
        <f t="shared" si="22"/>
        <v>#N/A</v>
      </c>
      <c r="Y323" s="75">
        <v>44297</v>
      </c>
      <c r="Z323" s="75"/>
      <c r="AA323" s="46" t="s">
        <v>232</v>
      </c>
      <c r="AB323" s="46"/>
      <c r="AC323" s="108">
        <f>VLOOKUP(C323,'Trang tính1'!$A$2:$N$319,9,0)</f>
        <v>0</v>
      </c>
      <c r="AD323" s="46" t="s">
        <v>2508</v>
      </c>
      <c r="AE323" s="46"/>
      <c r="AF323" s="66"/>
      <c r="AG323" s="46" t="s">
        <v>50</v>
      </c>
      <c r="AH323" s="46" t="s">
        <v>2509</v>
      </c>
      <c r="AI323" s="56" t="s">
        <v>60</v>
      </c>
      <c r="AJ323" s="36">
        <f t="shared" ca="1" si="25"/>
        <v>37</v>
      </c>
    </row>
    <row r="324" spans="1:36" s="330" customFormat="1">
      <c r="A324" s="25">
        <f>IF(C324=0,"",SUBTOTAL(3,C$5:C324))</f>
        <v>320</v>
      </c>
      <c r="B324" s="532">
        <v>29</v>
      </c>
      <c r="C324" s="369" t="s">
        <v>2808</v>
      </c>
      <c r="D324" s="25" t="s">
        <v>2897</v>
      </c>
      <c r="E324" s="370" t="s">
        <v>2745</v>
      </c>
      <c r="F324" s="63" t="str">
        <f>VLOOKUP(D324,'BHXH 4-2026'!$D$11:$F$327,3,0)</f>
        <v>DN4927721973560</v>
      </c>
      <c r="G324" s="774">
        <f>VLOOKUP(C324,'chuyển xếp 2024'!$C$5:$W$328,17,0)</f>
        <v>4730000</v>
      </c>
      <c r="H324" s="774">
        <f>VLOOKUP(C324,'chuyển xếp 2024'!$C$5:$W$328,19,0)</f>
        <v>0</v>
      </c>
      <c r="I324" s="774">
        <f t="shared" si="21"/>
        <v>4730000</v>
      </c>
      <c r="J324" s="155" t="s">
        <v>32</v>
      </c>
      <c r="K324" s="63">
        <f t="shared" si="23"/>
        <v>1</v>
      </c>
      <c r="L324" s="56" t="s">
        <v>33</v>
      </c>
      <c r="M324" s="56" t="s">
        <v>34</v>
      </c>
      <c r="N324" s="155"/>
      <c r="O324" s="136" t="s">
        <v>1213</v>
      </c>
      <c r="P324" s="106">
        <v>33596</v>
      </c>
      <c r="Q324" s="107">
        <v>45748</v>
      </c>
      <c r="R324" s="46" t="s">
        <v>36</v>
      </c>
      <c r="S324" s="56" t="s">
        <v>2804</v>
      </c>
      <c r="T324" s="56" t="str">
        <f t="shared" ca="1" si="24"/>
        <v xml:space="preserve">1 NĂM 4 THÁNG 18 NGÀY </v>
      </c>
      <c r="U324" s="523" t="s">
        <v>2805</v>
      </c>
      <c r="V324" s="80" t="s">
        <v>2805</v>
      </c>
      <c r="W324" s="80" t="e">
        <f>VLOOKUP(C324,'Trang tính1'!$A$2:$N$281,5,0)</f>
        <v>#N/A</v>
      </c>
      <c r="X324" s="80" t="e">
        <f t="shared" si="22"/>
        <v>#N/A</v>
      </c>
      <c r="Y324" s="75">
        <v>44622</v>
      </c>
      <c r="Z324" s="75"/>
      <c r="AA324" s="46" t="s">
        <v>232</v>
      </c>
      <c r="AB324" s="46" t="s">
        <v>2806</v>
      </c>
      <c r="AC324" s="108">
        <f>VLOOKUP(C324,'Trang tính1'!$A$2:$N$319,9,0)</f>
        <v>0</v>
      </c>
      <c r="AD324" s="46" t="s">
        <v>2807</v>
      </c>
      <c r="AE324" s="46"/>
      <c r="AF324" s="66"/>
      <c r="AG324" s="136" t="s">
        <v>1214</v>
      </c>
      <c r="AH324" s="46"/>
      <c r="AI324" s="56" t="s">
        <v>60</v>
      </c>
      <c r="AJ324" s="36">
        <f t="shared" ca="1" si="25"/>
        <v>34</v>
      </c>
    </row>
    <row r="325" spans="1:36" s="330" customFormat="1">
      <c r="A325" s="25">
        <f>IF(C325=0,"",SUBTOTAL(3,C$5:C325))</f>
        <v>321</v>
      </c>
      <c r="B325" s="532">
        <v>30</v>
      </c>
      <c r="C325" s="369" t="s">
        <v>2842</v>
      </c>
      <c r="D325" s="25" t="s">
        <v>2898</v>
      </c>
      <c r="E325" s="370" t="s">
        <v>2837</v>
      </c>
      <c r="F325" s="63" t="str">
        <f>VLOOKUP(D325,'BHXH 4-2026'!$D$11:$F$327,3,0)</f>
        <v>DN4925620953925</v>
      </c>
      <c r="G325" s="774">
        <f>VLOOKUP(C325,'chuyển xếp 2024'!$C$5:$W$328,17,0)</f>
        <v>4730000</v>
      </c>
      <c r="H325" s="774">
        <f>VLOOKUP(C325,'chuyển xếp 2024'!$C$5:$W$328,19,0)</f>
        <v>0</v>
      </c>
      <c r="I325" s="774">
        <f t="shared" si="21"/>
        <v>4730000</v>
      </c>
      <c r="J325" s="155" t="s">
        <v>32</v>
      </c>
      <c r="K325" s="63">
        <f t="shared" si="23"/>
        <v>1</v>
      </c>
      <c r="L325" s="56" t="s">
        <v>33</v>
      </c>
      <c r="M325" s="56" t="s">
        <v>34</v>
      </c>
      <c r="N325" s="155"/>
      <c r="O325" s="136" t="s">
        <v>1213</v>
      </c>
      <c r="P325" s="106">
        <v>33553</v>
      </c>
      <c r="Q325" s="107">
        <v>45789</v>
      </c>
      <c r="R325" s="46" t="s">
        <v>36</v>
      </c>
      <c r="S325" s="56" t="s">
        <v>2838</v>
      </c>
      <c r="T325" s="56" t="str">
        <f t="shared" ca="1" si="24"/>
        <v xml:space="preserve">1 NĂM 3 THÁNG 7 NGÀY </v>
      </c>
      <c r="U325" s="74" t="s">
        <v>2839</v>
      </c>
      <c r="V325" s="80" t="s">
        <v>2839</v>
      </c>
      <c r="W325" s="80" t="e">
        <f>VLOOKUP(C325,'Trang tính1'!$A$2:$N$281,5,0)</f>
        <v>#N/A</v>
      </c>
      <c r="X325" s="80" t="e">
        <f t="shared" si="22"/>
        <v>#N/A</v>
      </c>
      <c r="Y325" s="75">
        <v>44921</v>
      </c>
      <c r="Z325" s="75"/>
      <c r="AA325" s="46" t="s">
        <v>232</v>
      </c>
      <c r="AB325" s="46" t="s">
        <v>2840</v>
      </c>
      <c r="AC325" s="108">
        <f>VLOOKUP(C325,'Trang tính1'!$A$2:$N$319,9,0)</f>
        <v>0</v>
      </c>
      <c r="AD325" s="46" t="s">
        <v>2841</v>
      </c>
      <c r="AE325" s="46"/>
      <c r="AF325" s="66"/>
      <c r="AG325" s="136" t="s">
        <v>1214</v>
      </c>
      <c r="AH325" s="46"/>
      <c r="AI325" s="56" t="s">
        <v>60</v>
      </c>
      <c r="AJ325" s="36">
        <f t="shared" ca="1" si="25"/>
        <v>34</v>
      </c>
    </row>
    <row r="326" spans="1:36" s="330" customFormat="1">
      <c r="A326" s="25">
        <f>IF(C326=0,"",SUBTOTAL(3,C$5:C326))</f>
        <v>322</v>
      </c>
      <c r="B326" s="532">
        <v>31</v>
      </c>
      <c r="C326" s="369" t="s">
        <v>3424</v>
      </c>
      <c r="D326" s="25" t="s">
        <v>3506</v>
      </c>
      <c r="E326" s="154" t="s">
        <v>3419</v>
      </c>
      <c r="F326" s="63" t="str">
        <f>VLOOKUP(D326,'BHXH 4-2026'!$D$11:$F$327,3,0)</f>
        <v>DN4928016063676</v>
      </c>
      <c r="G326" s="774">
        <f>VLOOKUP(C326,'chuyển xếp 2024'!$C$5:$W$328,17,0)</f>
        <v>4730000</v>
      </c>
      <c r="H326" s="774">
        <f>VLOOKUP(C326,'chuyển xếp 2024'!$C$5:$W$328,19,0)</f>
        <v>0</v>
      </c>
      <c r="I326" s="774">
        <f t="shared" si="21"/>
        <v>4730000</v>
      </c>
      <c r="J326" s="155" t="s">
        <v>32</v>
      </c>
      <c r="K326" s="63">
        <f t="shared" si="23"/>
        <v>1</v>
      </c>
      <c r="L326" s="56" t="s">
        <v>33</v>
      </c>
      <c r="M326" s="56" t="s">
        <v>34</v>
      </c>
      <c r="N326" s="155"/>
      <c r="O326" s="136" t="s">
        <v>1213</v>
      </c>
      <c r="P326" s="106">
        <v>33279</v>
      </c>
      <c r="Q326" s="107">
        <v>45658</v>
      </c>
      <c r="R326" s="46" t="s">
        <v>36</v>
      </c>
      <c r="S326" s="56" t="s">
        <v>3420</v>
      </c>
      <c r="T326" s="56" t="str">
        <f t="shared" ca="1" si="24"/>
        <v xml:space="preserve">1 NĂM 7 THÁNG 18 NGÀY </v>
      </c>
      <c r="U326" s="523"/>
      <c r="V326" s="80" t="s">
        <v>3421</v>
      </c>
      <c r="W326" s="80" t="e">
        <f>VLOOKUP(C326,'Trang tính1'!$A$2:$N$281,5,0)</f>
        <v>#N/A</v>
      </c>
      <c r="X326" s="80" t="e">
        <f t="shared" si="22"/>
        <v>#N/A</v>
      </c>
      <c r="Y326" s="75">
        <v>44866</v>
      </c>
      <c r="Z326" s="75"/>
      <c r="AA326" s="46" t="s">
        <v>232</v>
      </c>
      <c r="AB326" s="108" t="s">
        <v>3422</v>
      </c>
      <c r="AC326" s="108" t="e">
        <f>VLOOKUP(C326,'Trang tính1'!$A$2:$N$319,9,0)</f>
        <v>#N/A</v>
      </c>
      <c r="AD326" s="46" t="s">
        <v>3423</v>
      </c>
      <c r="AE326" s="46"/>
      <c r="AF326" s="66"/>
      <c r="AG326" s="136" t="s">
        <v>1214</v>
      </c>
      <c r="AH326" s="46"/>
      <c r="AI326" s="56" t="s">
        <v>60</v>
      </c>
      <c r="AJ326" s="36">
        <f t="shared" ca="1" si="25"/>
        <v>35</v>
      </c>
    </row>
    <row r="327" spans="1:36" s="330" customFormat="1">
      <c r="A327" s="25">
        <f>IF(C327=0,"",SUBTOTAL(3,C$5:C327))</f>
        <v>323</v>
      </c>
      <c r="B327" s="532">
        <v>32</v>
      </c>
      <c r="C327" s="369" t="s">
        <v>3438</v>
      </c>
      <c r="D327" s="25" t="s">
        <v>3504</v>
      </c>
      <c r="E327" s="127" t="s">
        <v>3437</v>
      </c>
      <c r="F327" s="63" t="e">
        <f>VLOOKUP(D327,'BHXH 4-2026'!$D$11:$F$327,3,0)</f>
        <v>#N/A</v>
      </c>
      <c r="G327" s="774">
        <f>VLOOKUP(C327,'chuyển xếp 2024'!$C$5:$W$328,17,0)</f>
        <v>4730000</v>
      </c>
      <c r="H327" s="774">
        <f>VLOOKUP(C327,'chuyển xếp 2024'!$C$5:$W$328,19,0)</f>
        <v>0</v>
      </c>
      <c r="I327" s="774">
        <f t="shared" si="21"/>
        <v>4730000</v>
      </c>
      <c r="J327" s="63" t="s">
        <v>63</v>
      </c>
      <c r="K327" s="63"/>
      <c r="L327" s="56" t="s">
        <v>33</v>
      </c>
      <c r="M327" s="56" t="s">
        <v>34</v>
      </c>
      <c r="N327" s="155"/>
      <c r="O327" s="136" t="s">
        <v>1213</v>
      </c>
      <c r="P327" s="106">
        <v>36177</v>
      </c>
      <c r="Q327" s="107">
        <v>45962</v>
      </c>
      <c r="R327" s="46" t="s">
        <v>117</v>
      </c>
      <c r="S327" s="56" t="s">
        <v>3477</v>
      </c>
      <c r="T327" s="56" t="str">
        <f t="shared" ca="1" si="24"/>
        <v xml:space="preserve">0 NĂM 9 THÁNG 18 NGÀY </v>
      </c>
      <c r="U327" s="74" t="s">
        <v>3471</v>
      </c>
      <c r="V327" s="74" t="s">
        <v>3471</v>
      </c>
      <c r="W327" s="80" t="e">
        <f>VLOOKUP(C327,'Trang tính1'!$A$2:$N$281,5,0)</f>
        <v>#N/A</v>
      </c>
      <c r="X327" s="80" t="e">
        <f t="shared" si="22"/>
        <v>#N/A</v>
      </c>
      <c r="Y327" s="75">
        <v>45328</v>
      </c>
      <c r="Z327" s="75"/>
      <c r="AA327" s="46" t="s">
        <v>232</v>
      </c>
      <c r="AB327" s="108" t="s">
        <v>3472</v>
      </c>
      <c r="AC327" s="108" t="e">
        <f>VLOOKUP(C327,'Trang tính1'!$A$2:$N$319,9,0)</f>
        <v>#N/A</v>
      </c>
      <c r="AD327" s="46" t="s">
        <v>3473</v>
      </c>
      <c r="AE327" s="46" t="s">
        <v>3473</v>
      </c>
      <c r="AF327" s="66"/>
      <c r="AG327" s="136" t="s">
        <v>182</v>
      </c>
      <c r="AH327" s="46" t="s">
        <v>100</v>
      </c>
      <c r="AI327" s="56" t="s">
        <v>60</v>
      </c>
      <c r="AJ327" s="36">
        <f t="shared" ca="1" si="25"/>
        <v>27</v>
      </c>
    </row>
    <row r="328" spans="1:36" s="330" customFormat="1">
      <c r="A328" s="25">
        <f>IF(C328=0,"",SUBTOTAL(3,C$5:C328))</f>
        <v>324</v>
      </c>
      <c r="B328" s="532">
        <v>33</v>
      </c>
      <c r="C328" s="369" t="s">
        <v>3440</v>
      </c>
      <c r="D328" s="25" t="s">
        <v>3505</v>
      </c>
      <c r="E328" s="127" t="s">
        <v>3439</v>
      </c>
      <c r="F328" s="63" t="str">
        <f>VLOOKUP(D328,'BHXH 4-2026'!$D$11:$F$327,3,0)</f>
        <v>DN4927915228501</v>
      </c>
      <c r="G328" s="774">
        <f>VLOOKUP(C328,'chuyển xếp 2024'!$C$5:$W$328,17,0)</f>
        <v>4730000</v>
      </c>
      <c r="H328" s="774">
        <f>VLOOKUP(C328,'chuyển xếp 2024'!$C$5:$W$328,19,0)</f>
        <v>0</v>
      </c>
      <c r="I328" s="774">
        <f t="shared" si="21"/>
        <v>4730000</v>
      </c>
      <c r="J328" s="155" t="s">
        <v>32</v>
      </c>
      <c r="K328" s="63"/>
      <c r="L328" s="56" t="s">
        <v>33</v>
      </c>
      <c r="M328" s="56" t="s">
        <v>34</v>
      </c>
      <c r="N328" s="155"/>
      <c r="O328" s="136" t="s">
        <v>1213</v>
      </c>
      <c r="P328" s="106">
        <v>34885</v>
      </c>
      <c r="Q328" s="107">
        <v>45963</v>
      </c>
      <c r="R328" s="46" t="s">
        <v>117</v>
      </c>
      <c r="S328" s="56" t="s">
        <v>3478</v>
      </c>
      <c r="T328" s="56" t="str">
        <f t="shared" ca="1" si="24"/>
        <v xml:space="preserve">0 NĂM 9 THÁNG 17 NGÀY </v>
      </c>
      <c r="U328" s="74" t="s">
        <v>3474</v>
      </c>
      <c r="V328" s="74" t="s">
        <v>3474</v>
      </c>
      <c r="W328" s="80" t="e">
        <f>VLOOKUP(C328,'Trang tính1'!$A$2:$N$281,5,0)</f>
        <v>#N/A</v>
      </c>
      <c r="X328" s="80" t="e">
        <f t="shared" si="22"/>
        <v>#N/A</v>
      </c>
      <c r="Y328" s="75">
        <v>44375</v>
      </c>
      <c r="Z328" s="75"/>
      <c r="AA328" s="46" t="s">
        <v>232</v>
      </c>
      <c r="AB328" s="108" t="s">
        <v>3475</v>
      </c>
      <c r="AC328" s="108" t="e">
        <f>VLOOKUP(C328,'Trang tính1'!$A$2:$N$319,9,0)</f>
        <v>#N/A</v>
      </c>
      <c r="AD328" s="46" t="s">
        <v>3476</v>
      </c>
      <c r="AE328" s="46" t="s">
        <v>3476</v>
      </c>
      <c r="AF328" s="66"/>
      <c r="AG328" s="136" t="s">
        <v>1214</v>
      </c>
      <c r="AH328" s="46"/>
      <c r="AI328" s="56" t="s">
        <v>60</v>
      </c>
      <c r="AJ328" s="36">
        <f t="shared" ca="1" si="25"/>
        <v>31</v>
      </c>
    </row>
    <row r="329" spans="1:36" s="330" customFormat="1">
      <c r="A329" s="25">
        <f>IF(C329=0,"",SUBTOTAL(3,C$5:C329))</f>
        <v>325</v>
      </c>
      <c r="B329" s="532">
        <v>34</v>
      </c>
      <c r="C329" s="369" t="s">
        <v>3441</v>
      </c>
      <c r="D329" s="25" t="s">
        <v>3503</v>
      </c>
      <c r="E329" s="127" t="s">
        <v>3442</v>
      </c>
      <c r="F329" s="63" t="str">
        <f>VLOOKUP(D329,'BHXH 4-2026'!$D$11:$F$327,3,0)</f>
        <v>DN4926020284095</v>
      </c>
      <c r="G329" s="774">
        <f>VLOOKUP(C329,'chuyển xếp 2024'!$C$5:$W$328,17,0)</f>
        <v>4730000</v>
      </c>
      <c r="H329" s="774">
        <f>VLOOKUP(C329,'chuyển xếp 2024'!$C$5:$W$328,19,0)</f>
        <v>0</v>
      </c>
      <c r="I329" s="774">
        <f t="shared" si="21"/>
        <v>4730000</v>
      </c>
      <c r="J329" s="155" t="s">
        <v>32</v>
      </c>
      <c r="K329" s="63"/>
      <c r="L329" s="56" t="s">
        <v>33</v>
      </c>
      <c r="M329" s="56" t="s">
        <v>34</v>
      </c>
      <c r="N329" s="155"/>
      <c r="O329" s="136" t="s">
        <v>1213</v>
      </c>
      <c r="P329" s="106">
        <v>31844</v>
      </c>
      <c r="Q329" s="107">
        <v>45964</v>
      </c>
      <c r="R329" s="46" t="s">
        <v>117</v>
      </c>
      <c r="S329" s="56" t="s">
        <v>3479</v>
      </c>
      <c r="T329" s="56" t="str">
        <f t="shared" ca="1" si="24"/>
        <v xml:space="preserve">0 NĂM 9 THÁNG 16 NGÀY </v>
      </c>
      <c r="U329" s="74" t="s">
        <v>3481</v>
      </c>
      <c r="V329" s="74" t="s">
        <v>3481</v>
      </c>
      <c r="W329" s="80" t="e">
        <f>VLOOKUP(C329,'Trang tính1'!$A$2:$N$281,5,0)</f>
        <v>#N/A</v>
      </c>
      <c r="X329" s="80" t="e">
        <f t="shared" si="22"/>
        <v>#N/A</v>
      </c>
      <c r="Y329" s="75">
        <v>44375</v>
      </c>
      <c r="Z329" s="75"/>
      <c r="AA329" s="46" t="s">
        <v>232</v>
      </c>
      <c r="AB329" s="108" t="s">
        <v>3482</v>
      </c>
      <c r="AC329" s="108" t="e">
        <f>VLOOKUP(C329,'Trang tính1'!$A$2:$N$319,9,0)</f>
        <v>#N/A</v>
      </c>
      <c r="AD329" s="108" t="s">
        <v>3483</v>
      </c>
      <c r="AE329" s="108" t="s">
        <v>3483</v>
      </c>
      <c r="AF329" s="66"/>
      <c r="AG329" s="136" t="s">
        <v>1214</v>
      </c>
      <c r="AH329" s="46"/>
      <c r="AI329" s="56" t="s">
        <v>60</v>
      </c>
      <c r="AJ329" s="36">
        <f t="shared" ca="1" si="25"/>
        <v>39</v>
      </c>
    </row>
    <row r="330" spans="1:36" s="330" customFormat="1">
      <c r="A330" s="25">
        <f>IF(C330=0,"",SUBTOTAL(3,C$5:C330))</f>
        <v>326</v>
      </c>
      <c r="B330" s="532">
        <v>35</v>
      </c>
      <c r="C330" s="369" t="s">
        <v>3444</v>
      </c>
      <c r="D330" s="25" t="s">
        <v>3502</v>
      </c>
      <c r="E330" s="505" t="s">
        <v>3443</v>
      </c>
      <c r="F330" s="63" t="str">
        <f>VLOOKUP(D330,'BHXH 4-2026'!$D$11:$F$327,3,0)</f>
        <v>DN4928321558284</v>
      </c>
      <c r="G330" s="774">
        <f>VLOOKUP(C330,'chuyển xếp 2024'!$C$5:$W$328,17,0)</f>
        <v>4730000</v>
      </c>
      <c r="H330" s="774">
        <f>VLOOKUP(C330,'chuyển xếp 2024'!$C$5:$W$328,19,0)</f>
        <v>0</v>
      </c>
      <c r="I330" s="774">
        <f t="shared" si="21"/>
        <v>4730000</v>
      </c>
      <c r="J330" s="63" t="s">
        <v>63</v>
      </c>
      <c r="K330" s="63"/>
      <c r="L330" s="56" t="s">
        <v>33</v>
      </c>
      <c r="M330" s="56" t="s">
        <v>34</v>
      </c>
      <c r="N330" s="155"/>
      <c r="O330" s="136" t="s">
        <v>1213</v>
      </c>
      <c r="P330" s="106">
        <v>34982</v>
      </c>
      <c r="Q330" s="107">
        <v>45965</v>
      </c>
      <c r="R330" s="46" t="s">
        <v>117</v>
      </c>
      <c r="S330" s="56" t="s">
        <v>3480</v>
      </c>
      <c r="T330" s="56" t="str">
        <f t="shared" ca="1" si="24"/>
        <v xml:space="preserve">0 NĂM 9 THÁNG 15 NGÀY </v>
      </c>
      <c r="U330" s="74" t="s">
        <v>4254</v>
      </c>
      <c r="V330" s="74" t="s">
        <v>4254</v>
      </c>
      <c r="W330" s="80" t="e">
        <f>VLOOKUP(C330,'Trang tính1'!$A$2:$N$281,5,0)</f>
        <v>#N/A</v>
      </c>
      <c r="X330" s="80" t="e">
        <f t="shared" si="22"/>
        <v>#N/A</v>
      </c>
      <c r="Y330" s="75">
        <v>44570</v>
      </c>
      <c r="Z330" s="75"/>
      <c r="AA330" s="46" t="s">
        <v>232</v>
      </c>
      <c r="AB330" s="108" t="s">
        <v>4255</v>
      </c>
      <c r="AC330" s="108" t="e">
        <f>VLOOKUP(C330,'Trang tính1'!$A$2:$N$319,9,0)</f>
        <v>#N/A</v>
      </c>
      <c r="AD330" s="46" t="s">
        <v>2669</v>
      </c>
      <c r="AE330" s="46"/>
      <c r="AF330" s="66"/>
      <c r="AG330" s="136" t="s">
        <v>1214</v>
      </c>
      <c r="AH330" s="46"/>
      <c r="AI330" s="56" t="s">
        <v>60</v>
      </c>
      <c r="AJ330" s="36">
        <f t="shared" ca="1" si="25"/>
        <v>30</v>
      </c>
    </row>
    <row r="331" spans="1:36" s="330" customFormat="1">
      <c r="A331" s="25">
        <f>IF(C331=0,"",SUBTOTAL(3,C$5:C331))</f>
        <v>327</v>
      </c>
      <c r="B331" s="157">
        <v>1</v>
      </c>
      <c r="C331" s="66" t="s">
        <v>1353</v>
      </c>
      <c r="D331" s="25" t="str">
        <f>VLOOKUP(C331,Sheet4!$A$1:$B$300,2,0)</f>
        <v>7415149939</v>
      </c>
      <c r="E331" s="154" t="s">
        <v>1354</v>
      </c>
      <c r="F331" s="63" t="str">
        <f>VLOOKUP(D331,'BHXH 4-2026'!$D$11:$F$327,3,0)</f>
        <v>DN4927415149939</v>
      </c>
      <c r="G331" s="774">
        <f>VLOOKUP(C331,'chuyển xếp 2024'!$C$5:$W$328,17,0)</f>
        <v>4730000</v>
      </c>
      <c r="H331" s="774">
        <f>VLOOKUP(C331,'chuyển xếp 2024'!$C$5:$W$328,19,0)</f>
        <v>0</v>
      </c>
      <c r="I331" s="774">
        <f t="shared" si="21"/>
        <v>4730000</v>
      </c>
      <c r="J331" s="155" t="s">
        <v>32</v>
      </c>
      <c r="K331" s="63">
        <f t="shared" si="23"/>
        <v>1</v>
      </c>
      <c r="L331" s="56" t="s">
        <v>33</v>
      </c>
      <c r="M331" s="56" t="s">
        <v>34</v>
      </c>
      <c r="N331" s="155"/>
      <c r="O331" s="136" t="s">
        <v>1355</v>
      </c>
      <c r="P331" s="106">
        <v>34433</v>
      </c>
      <c r="Q331" s="107">
        <v>44287</v>
      </c>
      <c r="R331" s="56" t="s">
        <v>36</v>
      </c>
      <c r="S331" s="56" t="s">
        <v>1356</v>
      </c>
      <c r="T331" s="56" t="str">
        <f t="shared" ca="1" si="24"/>
        <v xml:space="preserve">5 NĂM 4 THÁNG 18 NGÀY </v>
      </c>
      <c r="U331" s="523" t="s">
        <v>1357</v>
      </c>
      <c r="V331" s="80" t="str">
        <f>VLOOKUP(C331,Sheet5!$B$2:$G$253,6,0)</f>
        <v>060092011362</v>
      </c>
      <c r="W331" s="80" t="e">
        <f>VLOOKUP(C331,'Trang tính1'!$A$2:$N$281,5,0)</f>
        <v>#N/A</v>
      </c>
      <c r="X331" s="80" t="e">
        <f t="shared" si="22"/>
        <v>#N/A</v>
      </c>
      <c r="Y331" s="75">
        <v>42061</v>
      </c>
      <c r="Z331" s="75"/>
      <c r="AA331" s="46" t="s">
        <v>232</v>
      </c>
      <c r="AB331" s="108" t="s">
        <v>1358</v>
      </c>
      <c r="AC331" s="108" t="e">
        <f>VLOOKUP(C331,'Trang tính1'!$A$2:$N$319,9,0)</f>
        <v>#N/A</v>
      </c>
      <c r="AD331" s="46" t="s">
        <v>1359</v>
      </c>
      <c r="AE331" s="46"/>
      <c r="AF331" s="66"/>
      <c r="AG331" s="46" t="s">
        <v>50</v>
      </c>
      <c r="AH331" s="46" t="s">
        <v>434</v>
      </c>
      <c r="AI331" s="56" t="s">
        <v>349</v>
      </c>
      <c r="AJ331" s="36">
        <f t="shared" ca="1" si="25"/>
        <v>32</v>
      </c>
    </row>
    <row r="332" spans="1:36" s="330" customFormat="1">
      <c r="A332" s="25">
        <f>IF(C332=0,"",SUBTOTAL(3,C$5:C332))</f>
        <v>328</v>
      </c>
      <c r="B332" s="157">
        <v>3</v>
      </c>
      <c r="C332" s="66" t="s">
        <v>1364</v>
      </c>
      <c r="D332" s="25" t="str">
        <f>VLOOKUP(C332,Sheet4!$A$1:$B$300,2,0)</f>
        <v>9214001306</v>
      </c>
      <c r="E332" s="154" t="s">
        <v>1365</v>
      </c>
      <c r="F332" s="63" t="str">
        <f>VLOOKUP(D332,'BHXH 4-2026'!$D$11:$F$327,3,0)</f>
        <v>DN4929214001306</v>
      </c>
      <c r="G332" s="774">
        <f>VLOOKUP(C332,'chuyển xếp 2024'!$C$5:$W$328,17,0)</f>
        <v>4730000</v>
      </c>
      <c r="H332" s="774">
        <f>VLOOKUP(C332,'chuyển xếp 2024'!$C$5:$W$328,19,0)</f>
        <v>0</v>
      </c>
      <c r="I332" s="774">
        <f t="shared" si="21"/>
        <v>4730000</v>
      </c>
      <c r="J332" s="155" t="s">
        <v>32</v>
      </c>
      <c r="K332" s="63">
        <f t="shared" si="23"/>
        <v>1</v>
      </c>
      <c r="L332" s="56" t="s">
        <v>33</v>
      </c>
      <c r="M332" s="56" t="s">
        <v>34</v>
      </c>
      <c r="N332" s="155"/>
      <c r="O332" s="136" t="s">
        <v>1355</v>
      </c>
      <c r="P332" s="106">
        <v>33902</v>
      </c>
      <c r="Q332" s="107">
        <v>44290</v>
      </c>
      <c r="R332" s="56" t="s">
        <v>36</v>
      </c>
      <c r="S332" s="56" t="s">
        <v>1366</v>
      </c>
      <c r="T332" s="56" t="str">
        <f t="shared" ca="1" si="24"/>
        <v xml:space="preserve">5 NĂM 4 THÁNG 15 NGÀY </v>
      </c>
      <c r="U332" s="523" t="s">
        <v>1367</v>
      </c>
      <c r="V332" s="80" t="str">
        <f>VLOOKUP(C332,Sheet5!$B$2:$G$253,6,0)</f>
        <v>087092005534</v>
      </c>
      <c r="W332" s="80" t="e">
        <f>VLOOKUP(C332,'Trang tính1'!$A$2:$N$281,5,0)</f>
        <v>#N/A</v>
      </c>
      <c r="X332" s="80" t="e">
        <f t="shared" si="22"/>
        <v>#N/A</v>
      </c>
      <c r="Y332" s="75">
        <v>42217</v>
      </c>
      <c r="Z332" s="75"/>
      <c r="AA332" s="46" t="s">
        <v>232</v>
      </c>
      <c r="AB332" s="108" t="s">
        <v>1368</v>
      </c>
      <c r="AC332" s="108" t="e">
        <f>VLOOKUP(C332,'Trang tính1'!$A$2:$N$319,9,0)</f>
        <v>#N/A</v>
      </c>
      <c r="AD332" s="46" t="s">
        <v>1369</v>
      </c>
      <c r="AE332" s="46" t="s">
        <v>1369</v>
      </c>
      <c r="AF332" s="66"/>
      <c r="AG332" s="46" t="s">
        <v>50</v>
      </c>
      <c r="AH332" s="46" t="s">
        <v>1370</v>
      </c>
      <c r="AI332" s="56" t="s">
        <v>349</v>
      </c>
      <c r="AJ332" s="36">
        <f t="shared" ca="1" si="25"/>
        <v>33</v>
      </c>
    </row>
    <row r="333" spans="1:36">
      <c r="A333" s="1163"/>
      <c r="B333" s="1163"/>
      <c r="C333" s="1163"/>
      <c r="D333" s="1163"/>
      <c r="E333" s="791"/>
      <c r="F333" s="791"/>
      <c r="G333" s="874">
        <f>SUM(G5:G332)</f>
        <v>1988725000</v>
      </c>
      <c r="H333" s="874">
        <f>SUM(H5:H332)</f>
        <v>44699000</v>
      </c>
      <c r="I333" s="874">
        <f>SUM(I5:I332)</f>
        <v>2033424000</v>
      </c>
      <c r="J333" s="162"/>
      <c r="K333" s="162"/>
      <c r="L333" s="162"/>
      <c r="M333" s="168"/>
      <c r="N333" s="1164"/>
      <c r="O333" s="170"/>
      <c r="P333" s="171"/>
      <c r="R333" s="506">
        <v>30590</v>
      </c>
      <c r="S333" s="56"/>
      <c r="U333" s="6"/>
      <c r="V333" s="6"/>
      <c r="W333" s="6"/>
      <c r="X333" s="6"/>
      <c r="AA333" s="6"/>
      <c r="AD333" s="172"/>
      <c r="AE333" s="172"/>
      <c r="AF333" s="162"/>
      <c r="AG333" s="172"/>
      <c r="AH333" s="172"/>
      <c r="AI333" s="165"/>
    </row>
    <row r="334" spans="1:36" ht="17.25">
      <c r="A334" s="1439" t="s">
        <v>1374</v>
      </c>
      <c r="B334" s="1439"/>
      <c r="C334" s="173">
        <f>+A332-C335</f>
        <v>248</v>
      </c>
      <c r="D334" s="173"/>
      <c r="E334" s="792" t="s">
        <v>1950</v>
      </c>
      <c r="F334" s="792"/>
      <c r="G334" s="165" t="e">
        <f>+G333/#REF!</f>
        <v>#REF!</v>
      </c>
      <c r="J334" s="174"/>
      <c r="K334" s="174"/>
      <c r="L334" s="174"/>
      <c r="M334" s="174"/>
      <c r="P334" s="175"/>
      <c r="Q334" s="175"/>
      <c r="R334" s="506">
        <v>30926</v>
      </c>
      <c r="S334" s="56"/>
      <c r="U334" s="6"/>
      <c r="V334" s="6"/>
      <c r="W334" s="6"/>
      <c r="X334" s="6"/>
      <c r="AA334" s="6"/>
      <c r="AD334" s="172"/>
      <c r="AE334" s="172"/>
      <c r="AF334" s="162"/>
      <c r="AG334" s="172"/>
      <c r="AH334" s="172"/>
      <c r="AI334" s="165"/>
    </row>
    <row r="335" spans="1:36" ht="17.25">
      <c r="A335" s="1393" t="s">
        <v>1375</v>
      </c>
      <c r="B335" s="1393"/>
      <c r="C335" s="173">
        <f>COUNTIF(J5:J332,"Nữ")</f>
        <v>80</v>
      </c>
      <c r="D335" s="173"/>
      <c r="G335" s="875">
        <f>SUM(G296:G332)</f>
        <v>175662000</v>
      </c>
      <c r="J335" s="174"/>
      <c r="K335" s="174"/>
      <c r="L335" s="174"/>
      <c r="M335" s="174"/>
      <c r="N335" s="8"/>
      <c r="P335" s="175"/>
      <c r="Q335" s="175"/>
      <c r="R335" s="506">
        <v>31291</v>
      </c>
      <c r="U335" s="6"/>
      <c r="V335" s="6"/>
      <c r="W335" s="6"/>
      <c r="X335" s="6"/>
      <c r="AA335" s="6"/>
      <c r="AD335" s="172"/>
      <c r="AE335" s="172"/>
      <c r="AF335" s="162"/>
      <c r="AG335" s="172"/>
      <c r="AH335" s="172"/>
      <c r="AI335" s="165"/>
    </row>
    <row r="336" spans="1:36">
      <c r="G336" s="875" t="e">
        <f>+G335-#REF!-#REF!-#REF!</f>
        <v>#REF!</v>
      </c>
      <c r="M336" s="174"/>
      <c r="N336" s="8"/>
      <c r="R336" s="507">
        <v>31291</v>
      </c>
      <c r="S336" s="176">
        <v>1</v>
      </c>
      <c r="T336" s="8"/>
      <c r="U336" s="6"/>
      <c r="V336" s="6"/>
      <c r="W336" s="6"/>
      <c r="X336" s="6"/>
      <c r="AA336" s="6"/>
      <c r="AI336" s="6"/>
    </row>
    <row r="337" spans="3:35">
      <c r="E337" s="793" t="s">
        <v>1951</v>
      </c>
      <c r="F337" s="793"/>
      <c r="G337" s="504" t="e">
        <f>+#REF!+60</f>
        <v>#REF!</v>
      </c>
      <c r="H337" s="504"/>
      <c r="I337" s="504"/>
      <c r="M337" s="174"/>
      <c r="N337" s="8"/>
      <c r="R337" s="507">
        <v>32021</v>
      </c>
      <c r="S337" s="176">
        <v>2</v>
      </c>
      <c r="T337" s="8"/>
      <c r="U337" s="6"/>
      <c r="V337" s="6"/>
      <c r="W337" s="6"/>
      <c r="X337" s="6"/>
      <c r="AA337" s="6"/>
      <c r="AI337" s="6"/>
    </row>
    <row r="338" spans="3:35">
      <c r="M338" s="174"/>
      <c r="N338" s="8"/>
      <c r="R338" s="507">
        <v>32387</v>
      </c>
      <c r="S338" s="176">
        <v>3</v>
      </c>
      <c r="T338" s="8"/>
      <c r="U338" s="6"/>
      <c r="V338" s="6"/>
      <c r="W338" s="6"/>
      <c r="X338" s="6"/>
      <c r="AA338" s="6"/>
      <c r="AI338" s="6"/>
    </row>
    <row r="339" spans="3:35">
      <c r="C339" s="162" t="e">
        <f>+A332+#REF!+#REF!+#REF!+#REF!+#REF!+#REF!+#REF!+#REF!+#REF!</f>
        <v>#REF!</v>
      </c>
      <c r="I339" s="165">
        <f>+I333/A332</f>
        <v>6199463.4146341467</v>
      </c>
      <c r="M339" s="174"/>
      <c r="N339" s="8"/>
      <c r="R339" s="507">
        <v>32752</v>
      </c>
      <c r="S339" s="176">
        <v>4</v>
      </c>
      <c r="T339" s="8"/>
      <c r="U339" s="6"/>
      <c r="V339" s="6"/>
      <c r="W339" s="6"/>
      <c r="X339" s="6"/>
      <c r="AA339" s="6"/>
      <c r="AI339" s="6"/>
    </row>
    <row r="340" spans="3:35">
      <c r="C340" s="162" t="e">
        <f>+C339/10</f>
        <v>#REF!</v>
      </c>
      <c r="M340" s="174"/>
      <c r="N340" s="8"/>
      <c r="R340" s="507">
        <v>33117</v>
      </c>
      <c r="S340" s="176">
        <v>5</v>
      </c>
      <c r="T340" s="8"/>
      <c r="U340" s="6"/>
      <c r="V340" s="6"/>
      <c r="W340" s="6"/>
      <c r="X340" s="6"/>
      <c r="AA340" s="6"/>
      <c r="AI340" s="6"/>
    </row>
    <row r="341" spans="3:35">
      <c r="M341" s="174"/>
      <c r="N341" s="8"/>
      <c r="R341" s="507">
        <v>33482</v>
      </c>
      <c r="S341" s="176">
        <v>6</v>
      </c>
      <c r="T341" s="8"/>
      <c r="U341" s="6"/>
      <c r="V341" s="6"/>
      <c r="W341" s="6"/>
      <c r="X341" s="6"/>
      <c r="AA341" s="6"/>
      <c r="AI341" s="6"/>
    </row>
    <row r="342" spans="3:35">
      <c r="M342" s="174"/>
      <c r="N342" s="8"/>
      <c r="R342" s="507">
        <v>33848</v>
      </c>
      <c r="S342" s="176">
        <v>7</v>
      </c>
      <c r="T342" s="8"/>
      <c r="U342" s="6"/>
      <c r="V342" s="6"/>
      <c r="W342" s="6"/>
      <c r="X342" s="6"/>
      <c r="AA342" s="6"/>
      <c r="AI342" s="6"/>
    </row>
    <row r="343" spans="3:35">
      <c r="M343" s="174"/>
      <c r="N343" s="8"/>
      <c r="R343" s="507">
        <v>34213</v>
      </c>
      <c r="S343" s="176">
        <v>8</v>
      </c>
      <c r="T343" s="8"/>
      <c r="U343" s="6"/>
      <c r="V343" s="6"/>
      <c r="W343" s="6"/>
      <c r="X343" s="6"/>
      <c r="AA343" s="6"/>
      <c r="AI343" s="6"/>
    </row>
    <row r="344" spans="3:35">
      <c r="M344" s="174"/>
      <c r="N344" s="8"/>
      <c r="R344" s="507">
        <v>34578</v>
      </c>
      <c r="S344" s="176">
        <v>9</v>
      </c>
      <c r="T344" s="8"/>
      <c r="U344" s="6"/>
      <c r="V344" s="6"/>
      <c r="W344" s="6"/>
      <c r="X344" s="6"/>
      <c r="AA344" s="6"/>
      <c r="AI344" s="6"/>
    </row>
    <row r="345" spans="3:35">
      <c r="M345" s="174"/>
      <c r="N345" s="8"/>
      <c r="R345" s="507">
        <v>34943</v>
      </c>
      <c r="S345" s="176">
        <v>10</v>
      </c>
      <c r="T345" s="8"/>
      <c r="U345" s="6"/>
      <c r="V345" s="6"/>
      <c r="W345" s="6"/>
      <c r="X345" s="6"/>
      <c r="AA345" s="6"/>
      <c r="AI345" s="6"/>
    </row>
    <row r="346" spans="3:35">
      <c r="M346" s="174"/>
      <c r="N346" s="8"/>
      <c r="R346" s="507">
        <v>35125</v>
      </c>
      <c r="S346" s="176">
        <v>11</v>
      </c>
      <c r="T346" s="8"/>
      <c r="U346" s="6"/>
      <c r="V346" s="6"/>
      <c r="W346" s="6"/>
      <c r="X346" s="6"/>
      <c r="AA346" s="6"/>
      <c r="AI346" s="6"/>
    </row>
    <row r="347" spans="3:35">
      <c r="M347" s="174"/>
      <c r="N347" s="8"/>
      <c r="R347" s="507">
        <v>35490</v>
      </c>
      <c r="S347" s="176">
        <v>12</v>
      </c>
      <c r="T347" s="8"/>
      <c r="U347" s="6"/>
      <c r="V347" s="6"/>
      <c r="W347" s="6"/>
      <c r="X347" s="6"/>
      <c r="AA347" s="6"/>
      <c r="AI347" s="6"/>
    </row>
    <row r="348" spans="3:35">
      <c r="M348" s="174"/>
      <c r="N348" s="8"/>
      <c r="R348" s="507">
        <v>35855</v>
      </c>
      <c r="S348" s="176"/>
      <c r="T348" s="8"/>
      <c r="U348" s="6"/>
      <c r="V348" s="6"/>
      <c r="W348" s="6"/>
      <c r="X348" s="6"/>
      <c r="AA348" s="6"/>
      <c r="AI348" s="6"/>
    </row>
    <row r="349" spans="3:35">
      <c r="M349" s="174"/>
      <c r="N349" s="8"/>
      <c r="O349" s="456">
        <f>+(6359000*15)/2</f>
        <v>47692500</v>
      </c>
      <c r="R349" s="507">
        <v>36220</v>
      </c>
      <c r="S349" s="176">
        <v>1</v>
      </c>
      <c r="T349" s="8"/>
      <c r="U349" s="6"/>
      <c r="V349" s="6"/>
      <c r="W349" s="6"/>
      <c r="X349" s="6"/>
      <c r="AA349" s="6"/>
      <c r="AI349" s="6"/>
    </row>
    <row r="350" spans="3:35">
      <c r="M350" s="174"/>
      <c r="R350" s="507">
        <v>43891</v>
      </c>
      <c r="S350" s="176">
        <v>2</v>
      </c>
      <c r="T350" s="8"/>
      <c r="U350" s="6"/>
      <c r="V350" s="6"/>
      <c r="W350" s="6"/>
      <c r="X350" s="6"/>
      <c r="AA350" s="6"/>
      <c r="AI350" s="6"/>
    </row>
    <row r="351" spans="3:35">
      <c r="M351" s="174"/>
      <c r="R351" s="507">
        <v>44256</v>
      </c>
      <c r="S351" s="176">
        <v>3</v>
      </c>
      <c r="T351" s="8"/>
      <c r="U351" s="6"/>
      <c r="V351" s="6"/>
      <c r="W351" s="6"/>
      <c r="X351" s="6"/>
      <c r="AA351" s="6"/>
      <c r="AI351" s="6"/>
    </row>
    <row r="352" spans="3:35">
      <c r="R352" s="507">
        <v>44621</v>
      </c>
      <c r="S352" s="176">
        <v>4</v>
      </c>
      <c r="T352" s="8"/>
      <c r="U352" s="6"/>
      <c r="V352" s="6"/>
      <c r="W352" s="6"/>
      <c r="X352" s="6"/>
      <c r="AA352" s="6"/>
      <c r="AI352" s="6"/>
    </row>
    <row r="353" spans="18:35">
      <c r="R353" s="507">
        <v>44986</v>
      </c>
      <c r="S353" s="176">
        <v>5</v>
      </c>
      <c r="T353" s="8"/>
      <c r="U353" s="6"/>
      <c r="V353" s="6"/>
      <c r="W353" s="6"/>
      <c r="X353" s="6"/>
      <c r="AA353" s="6"/>
      <c r="AI353" s="6"/>
    </row>
    <row r="354" spans="18:35">
      <c r="R354" s="507">
        <v>45352</v>
      </c>
      <c r="S354" s="176">
        <v>6</v>
      </c>
      <c r="T354" s="8"/>
      <c r="U354" s="6"/>
      <c r="V354" s="6"/>
      <c r="W354" s="6"/>
      <c r="X354" s="6"/>
      <c r="AA354" s="6"/>
      <c r="AI354" s="6"/>
    </row>
    <row r="355" spans="18:35">
      <c r="R355" s="507">
        <v>45717</v>
      </c>
      <c r="S355" s="176">
        <v>7</v>
      </c>
      <c r="T355" s="8"/>
      <c r="U355" s="6"/>
      <c r="V355" s="6"/>
      <c r="W355" s="6"/>
      <c r="X355" s="6"/>
      <c r="AA355" s="6"/>
      <c r="AI355" s="6"/>
    </row>
    <row r="356" spans="18:35">
      <c r="R356" s="507">
        <v>46082</v>
      </c>
      <c r="S356" s="176">
        <v>8</v>
      </c>
      <c r="T356" s="8"/>
      <c r="U356" s="6"/>
      <c r="V356" s="6"/>
      <c r="W356" s="6"/>
      <c r="X356" s="6"/>
      <c r="AA356" s="6"/>
      <c r="AI356" s="6"/>
    </row>
    <row r="357" spans="18:35">
      <c r="R357" s="507">
        <v>46447</v>
      </c>
      <c r="S357" s="176">
        <v>9</v>
      </c>
      <c r="T357" s="8"/>
      <c r="U357" s="6"/>
      <c r="V357" s="6"/>
      <c r="W357" s="6"/>
      <c r="X357" s="6"/>
      <c r="AA357" s="6"/>
      <c r="AI357" s="6"/>
    </row>
    <row r="358" spans="18:35">
      <c r="R358" s="507">
        <v>39508</v>
      </c>
      <c r="S358" s="176">
        <v>10</v>
      </c>
      <c r="T358" s="8"/>
      <c r="U358" s="519">
        <f>+T358/4</f>
        <v>0</v>
      </c>
      <c r="V358" s="6"/>
      <c r="W358" s="6"/>
      <c r="X358" s="6"/>
      <c r="AA358" s="6"/>
      <c r="AI358" s="6"/>
    </row>
    <row r="359" spans="18:35">
      <c r="R359" s="8"/>
      <c r="S359" s="176">
        <v>11</v>
      </c>
      <c r="T359" s="508">
        <v>6495000</v>
      </c>
      <c r="U359" s="6"/>
      <c r="V359" s="6"/>
      <c r="W359" s="6"/>
      <c r="X359" s="6"/>
      <c r="AA359" s="6"/>
      <c r="AI359" s="6"/>
    </row>
    <row r="360" spans="18:35">
      <c r="R360" s="8"/>
      <c r="S360" s="176">
        <v>12</v>
      </c>
      <c r="T360" s="8">
        <f>+T359*S361</f>
        <v>84435000</v>
      </c>
      <c r="U360" s="6"/>
      <c r="V360" s="6"/>
      <c r="W360" s="6"/>
      <c r="X360" s="6"/>
      <c r="AA360" s="6"/>
      <c r="AI360" s="6"/>
    </row>
    <row r="361" spans="18:35">
      <c r="R361" s="8"/>
      <c r="S361" s="13">
        <v>13</v>
      </c>
      <c r="T361" s="508">
        <f>+T360/2</f>
        <v>42217500</v>
      </c>
      <c r="U361" s="6"/>
      <c r="V361" s="6"/>
      <c r="W361" s="6"/>
      <c r="X361" s="6"/>
      <c r="AA361" s="6"/>
      <c r="AI361" s="6"/>
    </row>
    <row r="362" spans="18:35">
      <c r="R362" s="8"/>
      <c r="S362" s="13"/>
      <c r="T362" s="8">
        <f>+T359*S361/2</f>
        <v>42217500</v>
      </c>
      <c r="U362" s="6"/>
      <c r="V362" s="6"/>
      <c r="W362" s="6"/>
      <c r="X362" s="6"/>
      <c r="AA362" s="6"/>
      <c r="AI362" s="6"/>
    </row>
    <row r="363" spans="18:35">
      <c r="R363" s="8"/>
      <c r="S363" s="13"/>
      <c r="T363" s="8"/>
      <c r="U363" s="6"/>
      <c r="V363" s="6"/>
      <c r="W363" s="6"/>
      <c r="X363" s="6"/>
      <c r="AA363" s="6"/>
      <c r="AI363" s="6"/>
    </row>
    <row r="364" spans="18:35">
      <c r="R364" s="8"/>
      <c r="S364" s="13"/>
      <c r="T364" s="8"/>
      <c r="U364" s="6"/>
      <c r="V364" s="6"/>
      <c r="W364" s="6"/>
      <c r="X364" s="6"/>
      <c r="AA364" s="6"/>
      <c r="AI364" s="6"/>
    </row>
    <row r="365" spans="18:35">
      <c r="R365" s="8"/>
      <c r="S365" s="13"/>
      <c r="T365" s="8"/>
      <c r="U365" s="6"/>
      <c r="V365" s="6"/>
      <c r="W365" s="6"/>
      <c r="X365" s="6"/>
      <c r="AA365" s="6"/>
      <c r="AI365" s="6"/>
    </row>
    <row r="366" spans="18:35">
      <c r="R366" s="8"/>
      <c r="S366" s="13"/>
      <c r="T366" s="8"/>
      <c r="U366" s="6"/>
      <c r="V366" s="6"/>
      <c r="W366" s="6"/>
      <c r="X366" s="6"/>
      <c r="AA366" s="6"/>
      <c r="AI366" s="6"/>
    </row>
    <row r="367" spans="18:35">
      <c r="R367" s="8"/>
      <c r="S367" s="13"/>
      <c r="T367" s="8"/>
      <c r="U367" s="6"/>
      <c r="V367" s="6"/>
      <c r="W367" s="6"/>
      <c r="X367" s="6"/>
      <c r="AA367" s="6"/>
      <c r="AI367" s="6"/>
    </row>
    <row r="368" spans="18:35">
      <c r="R368" s="8"/>
      <c r="S368" s="13"/>
      <c r="T368" s="8"/>
      <c r="U368" s="6"/>
      <c r="V368" s="6"/>
      <c r="W368" s="6"/>
      <c r="X368" s="6"/>
      <c r="AA368" s="6"/>
      <c r="AI368" s="6"/>
    </row>
    <row r="369" spans="18:35">
      <c r="R369" s="8"/>
      <c r="S369" s="13"/>
      <c r="T369" s="8"/>
      <c r="U369" s="6"/>
      <c r="V369" s="6"/>
      <c r="W369" s="6"/>
      <c r="X369" s="6"/>
      <c r="AA369" s="6"/>
      <c r="AI369" s="6"/>
    </row>
    <row r="370" spans="18:35">
      <c r="R370" s="8"/>
      <c r="S370" s="13"/>
      <c r="T370" s="8"/>
      <c r="U370" s="6"/>
      <c r="V370" s="6"/>
      <c r="W370" s="6"/>
      <c r="X370" s="6"/>
      <c r="AA370" s="6"/>
      <c r="AI370" s="6"/>
    </row>
    <row r="371" spans="18:35">
      <c r="R371" s="8"/>
      <c r="S371" s="13"/>
      <c r="T371" s="8"/>
      <c r="U371" s="6"/>
      <c r="V371" s="6"/>
      <c r="W371" s="6"/>
      <c r="X371" s="6"/>
      <c r="AA371" s="6"/>
      <c r="AI371" s="6"/>
    </row>
    <row r="372" spans="18:35">
      <c r="R372" s="8"/>
      <c r="S372" s="13"/>
      <c r="T372" s="8"/>
      <c r="U372" s="6"/>
      <c r="V372" s="6"/>
      <c r="W372" s="6"/>
      <c r="X372" s="6"/>
      <c r="AA372" s="6"/>
      <c r="AI372" s="6"/>
    </row>
    <row r="373" spans="18:35">
      <c r="R373" s="8"/>
      <c r="S373" s="13"/>
      <c r="T373" s="8"/>
      <c r="U373" s="6"/>
      <c r="V373" s="6"/>
      <c r="W373" s="6"/>
      <c r="X373" s="6"/>
      <c r="AA373" s="6"/>
      <c r="AI373" s="6"/>
    </row>
    <row r="374" spans="18:35">
      <c r="R374" s="8"/>
      <c r="S374" s="13"/>
      <c r="T374" s="8"/>
      <c r="U374" s="6"/>
      <c r="V374" s="6"/>
      <c r="W374" s="6"/>
      <c r="X374" s="6"/>
      <c r="AA374" s="6"/>
      <c r="AI374" s="6"/>
    </row>
    <row r="375" spans="18:35">
      <c r="R375" s="8"/>
      <c r="S375" s="13"/>
      <c r="T375" s="8"/>
      <c r="U375" s="6"/>
      <c r="V375" s="6"/>
      <c r="W375" s="6"/>
      <c r="X375" s="6"/>
      <c r="AA375" s="6"/>
      <c r="AI375" s="6"/>
    </row>
    <row r="376" spans="18:35">
      <c r="R376" s="8"/>
      <c r="S376" s="13"/>
      <c r="T376" s="8"/>
      <c r="U376" s="6"/>
      <c r="V376" s="6"/>
      <c r="W376" s="6"/>
      <c r="X376" s="6"/>
      <c r="AA376" s="6"/>
      <c r="AI376" s="6"/>
    </row>
    <row r="377" spans="18:35">
      <c r="R377" s="8"/>
      <c r="S377" s="13"/>
      <c r="T377" s="8"/>
      <c r="U377" s="6"/>
      <c r="V377" s="6"/>
      <c r="W377" s="6"/>
      <c r="X377" s="6"/>
      <c r="AA377" s="6"/>
      <c r="AI377" s="6"/>
    </row>
    <row r="378" spans="18:35">
      <c r="R378" s="8"/>
      <c r="S378" s="13"/>
      <c r="T378" s="8"/>
      <c r="U378" s="6"/>
      <c r="V378" s="6"/>
      <c r="W378" s="6"/>
      <c r="X378" s="6"/>
      <c r="AA378" s="6"/>
      <c r="AI378" s="6"/>
    </row>
    <row r="379" spans="18:35">
      <c r="R379" s="8"/>
      <c r="S379" s="13"/>
      <c r="T379" s="8"/>
      <c r="U379" s="6"/>
      <c r="V379" s="6"/>
      <c r="W379" s="6"/>
      <c r="X379" s="6"/>
      <c r="AA379" s="6"/>
      <c r="AI379" s="6"/>
    </row>
    <row r="380" spans="18:35">
      <c r="R380" s="8"/>
      <c r="S380" s="13"/>
      <c r="T380" s="8"/>
      <c r="U380" s="6"/>
      <c r="V380" s="6"/>
      <c r="W380" s="6"/>
      <c r="X380" s="6"/>
      <c r="AA380" s="6"/>
      <c r="AI380" s="6"/>
    </row>
    <row r="381" spans="18:35">
      <c r="R381" s="8"/>
      <c r="S381" s="13"/>
      <c r="T381" s="8"/>
      <c r="U381" s="6"/>
      <c r="V381" s="6"/>
      <c r="W381" s="6"/>
      <c r="X381" s="6"/>
      <c r="AA381" s="6"/>
      <c r="AI381" s="6"/>
    </row>
    <row r="382" spans="18:35">
      <c r="R382" s="8"/>
      <c r="S382" s="13"/>
      <c r="T382" s="8"/>
      <c r="U382" s="6"/>
      <c r="V382" s="6"/>
      <c r="W382" s="6"/>
      <c r="X382" s="6"/>
      <c r="AA382" s="6"/>
      <c r="AI382" s="6"/>
    </row>
    <row r="383" spans="18:35">
      <c r="R383" s="8"/>
      <c r="S383" s="13"/>
      <c r="T383" s="8"/>
      <c r="U383" s="6"/>
      <c r="V383" s="6"/>
      <c r="W383" s="6"/>
      <c r="X383" s="6"/>
      <c r="AA383" s="6"/>
      <c r="AI383" s="6"/>
    </row>
    <row r="384" spans="18:35">
      <c r="R384" s="8"/>
      <c r="S384" s="13"/>
      <c r="T384" s="8"/>
      <c r="U384" s="6"/>
      <c r="V384" s="6"/>
      <c r="W384" s="6"/>
      <c r="X384" s="6"/>
      <c r="AA384" s="6"/>
      <c r="AI384" s="6"/>
    </row>
    <row r="385" spans="18:35">
      <c r="R385" s="8"/>
      <c r="S385" s="13"/>
      <c r="T385" s="8"/>
      <c r="U385" s="6"/>
      <c r="V385" s="6"/>
      <c r="W385" s="6"/>
      <c r="X385" s="6"/>
      <c r="AA385" s="6"/>
      <c r="AI385" s="6"/>
    </row>
    <row r="386" spans="18:35">
      <c r="R386" s="8"/>
      <c r="S386" s="13"/>
      <c r="T386" s="8"/>
      <c r="U386" s="6"/>
      <c r="V386" s="6"/>
      <c r="W386" s="6"/>
      <c r="X386" s="6"/>
      <c r="AA386" s="6"/>
      <c r="AI386" s="6"/>
    </row>
    <row r="387" spans="18:35">
      <c r="R387" s="8"/>
      <c r="S387" s="13"/>
      <c r="T387" s="8"/>
      <c r="U387" s="6"/>
      <c r="V387" s="6"/>
      <c r="W387" s="6"/>
      <c r="X387" s="6"/>
      <c r="AA387" s="6"/>
      <c r="AI387" s="6"/>
    </row>
    <row r="388" spans="18:35">
      <c r="R388" s="8"/>
      <c r="S388" s="13"/>
      <c r="T388" s="8"/>
      <c r="U388" s="6"/>
      <c r="V388" s="6"/>
      <c r="W388" s="6"/>
      <c r="X388" s="6"/>
      <c r="AA388" s="6"/>
      <c r="AI388" s="6"/>
    </row>
    <row r="389" spans="18:35">
      <c r="R389" s="8"/>
      <c r="S389" s="13"/>
      <c r="T389" s="8"/>
      <c r="U389" s="6"/>
      <c r="V389" s="6"/>
      <c r="W389" s="6"/>
      <c r="X389" s="6"/>
      <c r="AA389" s="6"/>
      <c r="AI389" s="6"/>
    </row>
    <row r="390" spans="18:35">
      <c r="R390" s="8"/>
      <c r="S390" s="13"/>
      <c r="T390" s="8"/>
      <c r="U390" s="6"/>
      <c r="V390" s="6"/>
      <c r="W390" s="6"/>
      <c r="X390" s="6"/>
      <c r="AA390" s="6"/>
      <c r="AI390" s="6"/>
    </row>
    <row r="391" spans="18:35">
      <c r="R391" s="8"/>
      <c r="S391" s="13"/>
      <c r="T391" s="8"/>
      <c r="U391" s="6"/>
      <c r="V391" s="6"/>
      <c r="W391" s="6"/>
      <c r="X391" s="6"/>
      <c r="AA391" s="6"/>
      <c r="AI391" s="6"/>
    </row>
    <row r="392" spans="18:35">
      <c r="R392" s="8"/>
      <c r="S392" s="13"/>
      <c r="T392" s="8"/>
      <c r="U392" s="6"/>
      <c r="V392" s="6"/>
      <c r="W392" s="6"/>
      <c r="X392" s="6"/>
      <c r="AA392" s="6"/>
      <c r="AI392" s="6"/>
    </row>
    <row r="393" spans="18:35">
      <c r="R393" s="8"/>
      <c r="S393" s="13"/>
      <c r="T393" s="8"/>
      <c r="U393" s="6"/>
      <c r="V393" s="6"/>
      <c r="W393" s="6"/>
      <c r="X393" s="6"/>
      <c r="AA393" s="6"/>
      <c r="AI393" s="6"/>
    </row>
    <row r="394" spans="18:35">
      <c r="R394" s="8"/>
      <c r="S394" s="13"/>
      <c r="T394" s="8"/>
      <c r="U394" s="6"/>
      <c r="V394" s="6"/>
      <c r="W394" s="6"/>
      <c r="X394" s="6"/>
      <c r="AA394" s="6"/>
      <c r="AI394" s="6"/>
    </row>
    <row r="395" spans="18:35">
      <c r="R395" s="8"/>
      <c r="S395" s="13"/>
      <c r="T395" s="8"/>
      <c r="U395" s="6"/>
      <c r="V395" s="6"/>
      <c r="W395" s="6"/>
      <c r="X395" s="6"/>
      <c r="AA395" s="6"/>
      <c r="AI395" s="6"/>
    </row>
    <row r="396" spans="18:35">
      <c r="R396" s="8"/>
      <c r="S396" s="13"/>
      <c r="T396" s="8"/>
      <c r="U396" s="6"/>
      <c r="V396" s="6"/>
      <c r="W396" s="6"/>
      <c r="X396" s="6"/>
      <c r="AA396" s="6"/>
      <c r="AI396" s="6"/>
    </row>
    <row r="397" spans="18:35">
      <c r="R397" s="8"/>
      <c r="S397" s="13"/>
      <c r="T397" s="8"/>
      <c r="U397" s="6"/>
      <c r="V397" s="6"/>
      <c r="W397" s="6"/>
      <c r="X397" s="6"/>
      <c r="AA397" s="6"/>
      <c r="AI397" s="6"/>
    </row>
    <row r="398" spans="18:35">
      <c r="R398" s="8"/>
      <c r="S398" s="13"/>
      <c r="T398" s="8"/>
      <c r="U398" s="6"/>
      <c r="V398" s="6"/>
      <c r="W398" s="6"/>
      <c r="X398" s="6"/>
      <c r="AA398" s="6"/>
      <c r="AI398" s="6"/>
    </row>
    <row r="399" spans="18:35">
      <c r="R399" s="8"/>
      <c r="S399" s="13"/>
      <c r="T399" s="8"/>
      <c r="U399" s="6"/>
      <c r="V399" s="6"/>
      <c r="W399" s="6"/>
      <c r="X399" s="6"/>
      <c r="AA399" s="6"/>
      <c r="AI399" s="6"/>
    </row>
    <row r="400" spans="18:35">
      <c r="R400" s="8"/>
      <c r="S400" s="13"/>
      <c r="T400" s="8"/>
      <c r="U400" s="6"/>
      <c r="V400" s="6"/>
      <c r="W400" s="6"/>
      <c r="X400" s="6"/>
      <c r="AA400" s="6"/>
      <c r="AI400" s="6"/>
    </row>
    <row r="401" spans="18:35">
      <c r="R401" s="8"/>
      <c r="S401" s="13"/>
      <c r="T401" s="8"/>
      <c r="U401" s="6"/>
      <c r="V401" s="6"/>
      <c r="W401" s="6"/>
      <c r="X401" s="6"/>
      <c r="AA401" s="6"/>
      <c r="AI401" s="6"/>
    </row>
    <row r="402" spans="18:35">
      <c r="R402" s="8"/>
      <c r="S402" s="13"/>
      <c r="T402" s="8"/>
      <c r="U402" s="6"/>
      <c r="V402" s="6"/>
      <c r="W402" s="6"/>
      <c r="X402" s="6"/>
      <c r="AA402" s="6"/>
      <c r="AI402" s="6"/>
    </row>
    <row r="403" spans="18:35">
      <c r="R403" s="8"/>
      <c r="S403" s="13"/>
      <c r="T403" s="8"/>
      <c r="U403" s="6"/>
      <c r="V403" s="6"/>
      <c r="W403" s="6"/>
      <c r="X403" s="6"/>
      <c r="AA403" s="6"/>
      <c r="AI403" s="6"/>
    </row>
    <row r="404" spans="18:35">
      <c r="R404" s="8"/>
      <c r="S404" s="13"/>
      <c r="T404" s="8"/>
      <c r="U404" s="6"/>
      <c r="V404" s="6"/>
      <c r="W404" s="6"/>
      <c r="X404" s="6"/>
      <c r="AA404" s="6"/>
      <c r="AI404" s="6"/>
    </row>
    <row r="405" spans="18:35">
      <c r="R405" s="8"/>
      <c r="S405" s="13"/>
      <c r="T405" s="8"/>
      <c r="U405" s="6"/>
      <c r="V405" s="6"/>
      <c r="W405" s="6"/>
      <c r="X405" s="6"/>
      <c r="AA405" s="6"/>
      <c r="AI405" s="6"/>
    </row>
    <row r="406" spans="18:35">
      <c r="R406" s="8"/>
      <c r="S406" s="13"/>
      <c r="T406" s="8"/>
      <c r="U406" s="6"/>
      <c r="V406" s="6"/>
      <c r="W406" s="6"/>
      <c r="X406" s="6"/>
      <c r="AA406" s="6"/>
      <c r="AI406" s="6"/>
    </row>
    <row r="407" spans="18:35">
      <c r="R407" s="8"/>
      <c r="S407" s="13"/>
      <c r="T407" s="8"/>
      <c r="U407" s="6"/>
      <c r="V407" s="6"/>
      <c r="W407" s="6"/>
      <c r="X407" s="6"/>
      <c r="AA407" s="6"/>
      <c r="AI407" s="6"/>
    </row>
    <row r="408" spans="18:35">
      <c r="R408" s="8"/>
      <c r="S408" s="13"/>
      <c r="T408" s="8"/>
      <c r="U408" s="6"/>
      <c r="V408" s="6"/>
      <c r="W408" s="6"/>
      <c r="X408" s="6"/>
      <c r="AA408" s="6"/>
      <c r="AI408" s="6"/>
    </row>
    <row r="409" spans="18:35">
      <c r="R409" s="8"/>
      <c r="S409" s="13"/>
      <c r="T409" s="8"/>
      <c r="U409" s="6"/>
      <c r="V409" s="6"/>
      <c r="W409" s="6"/>
      <c r="X409" s="6"/>
      <c r="AA409" s="6"/>
      <c r="AI409" s="6"/>
    </row>
    <row r="410" spans="18:35">
      <c r="R410" s="8"/>
      <c r="S410" s="13"/>
      <c r="T410" s="8"/>
      <c r="U410" s="6"/>
      <c r="V410" s="6"/>
      <c r="W410" s="6"/>
      <c r="X410" s="6"/>
      <c r="AA410" s="6"/>
      <c r="AI410" s="6"/>
    </row>
    <row r="411" spans="18:35">
      <c r="R411" s="8"/>
      <c r="S411" s="13"/>
      <c r="T411" s="8"/>
      <c r="U411" s="6"/>
      <c r="V411" s="6"/>
      <c r="W411" s="6"/>
      <c r="X411" s="6"/>
      <c r="AA411" s="6"/>
      <c r="AI411" s="6"/>
    </row>
    <row r="412" spans="18:35">
      <c r="R412" s="8"/>
      <c r="S412" s="13"/>
      <c r="T412" s="8"/>
      <c r="U412" s="6"/>
      <c r="V412" s="6"/>
      <c r="W412" s="6"/>
      <c r="X412" s="6"/>
      <c r="AA412" s="6"/>
      <c r="AI412" s="6"/>
    </row>
    <row r="413" spans="18:35">
      <c r="R413" s="8"/>
      <c r="S413" s="13"/>
      <c r="T413" s="8"/>
      <c r="U413" s="6"/>
      <c r="V413" s="6"/>
      <c r="W413" s="6"/>
      <c r="X413" s="6"/>
      <c r="AA413" s="6"/>
      <c r="AI413" s="6"/>
    </row>
    <row r="414" spans="18:35">
      <c r="R414" s="8"/>
      <c r="S414" s="13"/>
      <c r="T414" s="8"/>
      <c r="U414" s="6"/>
      <c r="V414" s="6"/>
      <c r="W414" s="6"/>
      <c r="X414" s="6"/>
      <c r="AA414" s="6"/>
      <c r="AI414" s="6"/>
    </row>
    <row r="415" spans="18:35">
      <c r="R415" s="8"/>
      <c r="S415" s="13"/>
      <c r="T415" s="8"/>
      <c r="U415" s="6"/>
      <c r="V415" s="6"/>
      <c r="W415" s="6"/>
      <c r="X415" s="6"/>
      <c r="AA415" s="6"/>
      <c r="AI415" s="6"/>
    </row>
    <row r="416" spans="18:35">
      <c r="R416" s="8"/>
      <c r="S416" s="13"/>
      <c r="T416" s="8"/>
      <c r="U416" s="6"/>
      <c r="V416" s="6"/>
      <c r="W416" s="6"/>
      <c r="X416" s="6"/>
      <c r="AA416" s="6"/>
      <c r="AI416" s="6"/>
    </row>
    <row r="417" spans="13:35">
      <c r="R417" s="8"/>
      <c r="S417" s="13"/>
      <c r="T417" s="8"/>
      <c r="U417" s="6"/>
      <c r="V417" s="6"/>
      <c r="W417" s="6"/>
      <c r="X417" s="6"/>
      <c r="AA417" s="6"/>
      <c r="AI417" s="6"/>
    </row>
    <row r="418" spans="13:35">
      <c r="R418" s="8"/>
      <c r="S418" s="13"/>
      <c r="T418" s="8"/>
      <c r="U418" s="6"/>
      <c r="V418" s="6"/>
      <c r="W418" s="6"/>
      <c r="X418" s="6"/>
      <c r="AA418" s="6"/>
      <c r="AI418" s="6"/>
    </row>
    <row r="419" spans="13:35">
      <c r="R419" s="8"/>
      <c r="S419" s="13"/>
      <c r="T419" s="8"/>
      <c r="U419" s="6"/>
      <c r="V419" s="6"/>
      <c r="W419" s="6"/>
      <c r="X419" s="6"/>
      <c r="AA419" s="6"/>
      <c r="AI419" s="6"/>
    </row>
    <row r="420" spans="13:35">
      <c r="R420" s="8"/>
      <c r="S420" s="13"/>
      <c r="T420" s="8"/>
      <c r="U420" s="6"/>
      <c r="V420" s="6"/>
      <c r="W420" s="6"/>
      <c r="X420" s="6"/>
      <c r="AA420" s="6"/>
      <c r="AI420" s="6"/>
    </row>
    <row r="421" spans="13:35">
      <c r="R421" s="8"/>
      <c r="S421" s="13"/>
      <c r="T421" s="8"/>
      <c r="U421" s="6"/>
      <c r="V421" s="6"/>
      <c r="W421" s="6"/>
      <c r="X421" s="6"/>
      <c r="AA421" s="6"/>
      <c r="AI421" s="6"/>
    </row>
    <row r="422" spans="13:35">
      <c r="R422" s="8"/>
      <c r="S422" s="13"/>
      <c r="T422" s="8"/>
      <c r="U422" s="6"/>
      <c r="V422" s="6"/>
      <c r="W422" s="6"/>
      <c r="X422" s="6"/>
      <c r="AA422" s="6"/>
      <c r="AI422" s="6"/>
    </row>
    <row r="423" spans="13:35">
      <c r="R423" s="8"/>
      <c r="S423" s="13"/>
      <c r="T423" s="8"/>
      <c r="U423" s="6"/>
      <c r="V423" s="6"/>
      <c r="W423" s="6"/>
      <c r="X423" s="6"/>
      <c r="AA423" s="6"/>
      <c r="AI423" s="6"/>
    </row>
    <row r="424" spans="13:35">
      <c r="R424" s="8"/>
      <c r="S424" s="13"/>
      <c r="T424" s="8"/>
      <c r="U424" s="6"/>
      <c r="V424" s="6"/>
      <c r="W424" s="6"/>
      <c r="X424" s="6"/>
      <c r="AA424" s="6"/>
      <c r="AI424" s="6"/>
    </row>
    <row r="425" spans="13:35">
      <c r="R425" s="8"/>
      <c r="S425" s="13"/>
      <c r="T425" s="8"/>
      <c r="U425" s="6"/>
      <c r="V425" s="6"/>
      <c r="W425" s="6"/>
      <c r="X425" s="6"/>
      <c r="AA425" s="6"/>
      <c r="AI425" s="6"/>
    </row>
    <row r="426" spans="13:35">
      <c r="M426" s="165">
        <f>2.5*60</f>
        <v>150</v>
      </c>
      <c r="R426" s="8"/>
      <c r="S426" s="13"/>
      <c r="T426" s="8"/>
      <c r="U426" s="6"/>
      <c r="V426" s="6"/>
      <c r="W426" s="6"/>
      <c r="X426" s="6"/>
      <c r="AA426" s="6"/>
      <c r="AI426" s="6"/>
    </row>
    <row r="427" spans="13:35">
      <c r="R427" s="8"/>
      <c r="S427" s="13"/>
      <c r="T427" s="8"/>
      <c r="U427" s="6"/>
      <c r="V427" s="6"/>
      <c r="W427" s="6"/>
      <c r="X427" s="6"/>
      <c r="AA427" s="6"/>
      <c r="AI427" s="6"/>
    </row>
    <row r="428" spans="13:35">
      <c r="R428" s="8"/>
      <c r="S428" s="13"/>
      <c r="T428" s="8"/>
      <c r="U428" s="6"/>
      <c r="V428" s="6"/>
      <c r="W428" s="6"/>
      <c r="X428" s="6"/>
      <c r="AA428" s="6"/>
      <c r="AI428" s="6"/>
    </row>
    <row r="429" spans="13:35">
      <c r="R429" s="8"/>
      <c r="S429" s="13"/>
      <c r="T429" s="8"/>
      <c r="U429" s="6"/>
      <c r="V429" s="6"/>
      <c r="W429" s="6"/>
      <c r="X429" s="6"/>
      <c r="AA429" s="6"/>
      <c r="AI429" s="6"/>
    </row>
    <row r="430" spans="13:35">
      <c r="R430" s="8"/>
      <c r="S430" s="13"/>
      <c r="T430" s="8"/>
      <c r="U430" s="6"/>
      <c r="V430" s="6"/>
      <c r="W430" s="6"/>
      <c r="X430" s="6"/>
      <c r="AA430" s="6"/>
      <c r="AI430" s="6"/>
    </row>
    <row r="431" spans="13:35">
      <c r="R431" s="8"/>
      <c r="S431" s="13"/>
      <c r="T431" s="8"/>
      <c r="U431" s="6"/>
      <c r="V431" s="6"/>
      <c r="W431" s="6"/>
      <c r="X431" s="6"/>
      <c r="AA431" s="6"/>
      <c r="AI431" s="6"/>
    </row>
    <row r="432" spans="13:35">
      <c r="R432" s="8"/>
      <c r="S432" s="13"/>
      <c r="T432" s="8"/>
      <c r="U432" s="6"/>
      <c r="V432" s="6"/>
      <c r="W432" s="6"/>
      <c r="X432" s="6"/>
      <c r="AA432" s="6"/>
      <c r="AI432" s="6"/>
    </row>
    <row r="433" spans="18:35">
      <c r="R433" s="8"/>
      <c r="S433" s="13"/>
      <c r="T433" s="8"/>
      <c r="AI433" s="6"/>
    </row>
    <row r="434" spans="18:35">
      <c r="R434" s="8"/>
      <c r="S434" s="13"/>
      <c r="T434" s="8"/>
      <c r="AI434" s="6"/>
    </row>
    <row r="435" spans="18:35">
      <c r="R435" s="8"/>
      <c r="S435" s="13"/>
      <c r="T435" s="8"/>
      <c r="AI435" s="6"/>
    </row>
    <row r="436" spans="18:35">
      <c r="R436" s="8"/>
      <c r="S436" s="13"/>
      <c r="T436" s="8"/>
      <c r="AI436" s="6"/>
    </row>
    <row r="437" spans="18:35">
      <c r="R437" s="8"/>
      <c r="S437" s="13"/>
      <c r="T437" s="8"/>
      <c r="AI437" s="6"/>
    </row>
    <row r="438" spans="18:35">
      <c r="R438" s="8"/>
      <c r="S438" s="13"/>
      <c r="T438" s="8"/>
      <c r="AI438" s="6"/>
    </row>
    <row r="439" spans="18:35">
      <c r="R439" s="8"/>
      <c r="S439" s="13"/>
      <c r="T439" s="8"/>
      <c r="AI439" s="6"/>
    </row>
    <row r="440" spans="18:35">
      <c r="R440" s="8"/>
      <c r="S440" s="13"/>
      <c r="T440" s="8"/>
      <c r="AI440" s="6"/>
    </row>
    <row r="441" spans="18:35">
      <c r="R441" s="8"/>
      <c r="S441" s="13"/>
      <c r="T441" s="8"/>
      <c r="AI441" s="6"/>
    </row>
    <row r="442" spans="18:35">
      <c r="R442" s="8"/>
      <c r="S442" s="13"/>
      <c r="T442" s="8"/>
      <c r="AI442" s="6"/>
    </row>
    <row r="443" spans="18:35">
      <c r="R443" s="8"/>
      <c r="S443" s="13"/>
      <c r="T443" s="8"/>
      <c r="AI443" s="6"/>
    </row>
    <row r="444" spans="18:35">
      <c r="R444" s="8"/>
      <c r="S444" s="13"/>
      <c r="T444" s="8"/>
      <c r="AI444" s="6"/>
    </row>
    <row r="445" spans="18:35">
      <c r="R445" s="8"/>
      <c r="S445" s="13"/>
      <c r="T445" s="8"/>
      <c r="AI445" s="6"/>
    </row>
    <row r="446" spans="18:35">
      <c r="R446" s="8"/>
      <c r="S446" s="13"/>
      <c r="T446" s="8"/>
      <c r="AI446" s="6"/>
    </row>
    <row r="447" spans="18:35">
      <c r="R447" s="8"/>
      <c r="S447" s="13"/>
      <c r="T447" s="8"/>
      <c r="AI447" s="6"/>
    </row>
    <row r="448" spans="18:35">
      <c r="R448" s="8"/>
      <c r="S448" s="13"/>
      <c r="T448" s="8"/>
      <c r="AI448" s="6"/>
    </row>
    <row r="449" spans="18:35">
      <c r="R449" s="8"/>
      <c r="S449" s="13"/>
      <c r="T449" s="8"/>
      <c r="AI449" s="6"/>
    </row>
    <row r="450" spans="18:35">
      <c r="R450" s="8"/>
      <c r="S450" s="13"/>
      <c r="T450" s="8"/>
      <c r="AI450" s="6"/>
    </row>
    <row r="451" spans="18:35">
      <c r="R451" s="8"/>
      <c r="S451" s="13"/>
      <c r="T451" s="8"/>
      <c r="AI451" s="6"/>
    </row>
    <row r="452" spans="18:35">
      <c r="R452" s="8"/>
      <c r="S452" s="13"/>
      <c r="T452" s="8"/>
      <c r="AI452" s="6"/>
    </row>
    <row r="453" spans="18:35">
      <c r="R453" s="8"/>
      <c r="S453" s="13"/>
      <c r="T453" s="8"/>
      <c r="AI453" s="6"/>
    </row>
    <row r="454" spans="18:35">
      <c r="R454" s="8"/>
      <c r="S454" s="13"/>
      <c r="T454" s="8"/>
      <c r="AI454" s="6"/>
    </row>
    <row r="455" spans="18:35">
      <c r="R455" s="8"/>
      <c r="S455" s="13"/>
      <c r="T455" s="8"/>
      <c r="AI455" s="6"/>
    </row>
    <row r="456" spans="18:35">
      <c r="R456" s="8"/>
      <c r="S456" s="13"/>
      <c r="T456" s="8"/>
      <c r="AI456" s="6"/>
    </row>
    <row r="457" spans="18:35">
      <c r="R457" s="8"/>
      <c r="S457" s="13"/>
      <c r="T457" s="8"/>
      <c r="AI457" s="6"/>
    </row>
    <row r="458" spans="18:35">
      <c r="R458" s="8"/>
      <c r="S458" s="13"/>
      <c r="T458" s="8"/>
      <c r="AI458" s="6"/>
    </row>
    <row r="459" spans="18:35">
      <c r="R459" s="8"/>
      <c r="S459" s="13"/>
      <c r="T459" s="8"/>
      <c r="AI459" s="6"/>
    </row>
    <row r="460" spans="18:35">
      <c r="R460" s="8"/>
      <c r="S460" s="13"/>
      <c r="T460" s="8"/>
      <c r="AI460" s="6"/>
    </row>
    <row r="461" spans="18:35">
      <c r="R461" s="8"/>
      <c r="S461" s="13"/>
      <c r="T461" s="8"/>
      <c r="AI461" s="6"/>
    </row>
    <row r="462" spans="18:35">
      <c r="R462" s="8"/>
      <c r="S462" s="13"/>
      <c r="T462" s="8"/>
      <c r="AI462" s="6"/>
    </row>
    <row r="463" spans="18:35">
      <c r="R463" s="8"/>
      <c r="S463" s="13"/>
      <c r="T463" s="8"/>
      <c r="AI463" s="6"/>
    </row>
    <row r="464" spans="18:35">
      <c r="R464" s="8"/>
      <c r="S464" s="13"/>
      <c r="T464" s="8"/>
      <c r="AI464" s="6"/>
    </row>
    <row r="465" spans="18:35">
      <c r="R465" s="8"/>
      <c r="S465" s="13"/>
      <c r="T465" s="8"/>
      <c r="AI465" s="6"/>
    </row>
    <row r="466" spans="18:35">
      <c r="R466" s="8"/>
      <c r="S466" s="13"/>
      <c r="T466" s="8"/>
      <c r="AI466" s="6"/>
    </row>
    <row r="467" spans="18:35">
      <c r="R467" s="8"/>
      <c r="S467" s="13"/>
      <c r="T467" s="8"/>
      <c r="AI467" s="6"/>
    </row>
    <row r="468" spans="18:35">
      <c r="R468" s="8"/>
      <c r="S468" s="13"/>
      <c r="T468" s="8"/>
      <c r="AI468" s="6"/>
    </row>
    <row r="469" spans="18:35">
      <c r="R469" s="8"/>
      <c r="S469" s="13"/>
      <c r="T469" s="8"/>
      <c r="AI469" s="6"/>
    </row>
    <row r="470" spans="18:35">
      <c r="R470" s="8"/>
      <c r="S470" s="13"/>
      <c r="T470" s="8"/>
      <c r="AI470" s="6"/>
    </row>
    <row r="471" spans="18:35">
      <c r="R471" s="8"/>
      <c r="S471" s="13"/>
      <c r="T471" s="8"/>
      <c r="AI471" s="6"/>
    </row>
    <row r="472" spans="18:35">
      <c r="R472" s="8"/>
      <c r="S472" s="13"/>
      <c r="T472" s="8"/>
      <c r="AI472" s="6"/>
    </row>
    <row r="473" spans="18:35">
      <c r="R473" s="8"/>
      <c r="S473" s="13"/>
      <c r="T473" s="8"/>
      <c r="AI473" s="6"/>
    </row>
    <row r="474" spans="18:35">
      <c r="R474" s="8"/>
      <c r="S474" s="13"/>
      <c r="T474" s="8"/>
      <c r="AI474" s="6"/>
    </row>
    <row r="475" spans="18:35">
      <c r="R475" s="8"/>
      <c r="S475" s="13"/>
      <c r="T475" s="8"/>
      <c r="AI475" s="6"/>
    </row>
    <row r="476" spans="18:35">
      <c r="R476" s="8"/>
      <c r="S476" s="13"/>
      <c r="T476" s="8"/>
      <c r="AI476" s="6"/>
    </row>
    <row r="477" spans="18:35">
      <c r="R477" s="8"/>
      <c r="S477" s="13"/>
      <c r="T477" s="8"/>
      <c r="AI477" s="6"/>
    </row>
    <row r="478" spans="18:35">
      <c r="R478" s="8"/>
      <c r="S478" s="13"/>
      <c r="T478" s="8"/>
      <c r="AI478" s="6"/>
    </row>
    <row r="479" spans="18:35">
      <c r="R479" s="8"/>
      <c r="S479" s="13"/>
      <c r="T479" s="8"/>
      <c r="AI479" s="6"/>
    </row>
    <row r="480" spans="18:35">
      <c r="R480" s="8"/>
      <c r="S480" s="13"/>
      <c r="T480" s="8"/>
      <c r="AI480" s="6"/>
    </row>
    <row r="481" spans="18:35">
      <c r="R481" s="8"/>
      <c r="S481" s="13"/>
      <c r="T481" s="8"/>
      <c r="AI481" s="6"/>
    </row>
    <row r="482" spans="18:35">
      <c r="R482" s="8"/>
      <c r="S482" s="13"/>
      <c r="T482" s="8"/>
      <c r="AI482" s="6"/>
    </row>
    <row r="483" spans="18:35">
      <c r="R483" s="8"/>
      <c r="S483" s="13"/>
      <c r="T483" s="8"/>
      <c r="AI483" s="6"/>
    </row>
    <row r="484" spans="18:35">
      <c r="R484" s="8"/>
      <c r="S484" s="13"/>
      <c r="T484" s="8"/>
      <c r="AI484" s="6"/>
    </row>
    <row r="485" spans="18:35">
      <c r="R485" s="8"/>
      <c r="S485" s="13"/>
      <c r="T485" s="8"/>
      <c r="AI485" s="6"/>
    </row>
    <row r="486" spans="18:35">
      <c r="R486" s="8"/>
      <c r="S486" s="13"/>
      <c r="T486" s="8"/>
      <c r="AI486" s="6"/>
    </row>
    <row r="487" spans="18:35">
      <c r="R487" s="8"/>
      <c r="S487" s="13"/>
      <c r="T487" s="8"/>
      <c r="AI487" s="6"/>
    </row>
    <row r="488" spans="18:35">
      <c r="R488" s="8"/>
      <c r="S488" s="13"/>
      <c r="T488" s="8"/>
      <c r="AI488" s="6"/>
    </row>
    <row r="489" spans="18:35">
      <c r="R489" s="8"/>
      <c r="S489" s="13"/>
      <c r="T489" s="8"/>
      <c r="AI489" s="6"/>
    </row>
    <row r="490" spans="18:35">
      <c r="R490" s="8"/>
      <c r="S490" s="13"/>
      <c r="T490" s="8"/>
      <c r="AI490" s="6"/>
    </row>
    <row r="491" spans="18:35">
      <c r="R491" s="8"/>
      <c r="S491" s="13"/>
      <c r="T491" s="8"/>
      <c r="AI491" s="6"/>
    </row>
    <row r="492" spans="18:35">
      <c r="R492" s="8"/>
      <c r="S492" s="13"/>
      <c r="T492" s="8"/>
      <c r="AI492" s="6"/>
    </row>
    <row r="493" spans="18:35">
      <c r="R493" s="8"/>
      <c r="S493" s="13"/>
      <c r="T493" s="8"/>
      <c r="AI493" s="6"/>
    </row>
    <row r="494" spans="18:35">
      <c r="R494" s="8"/>
      <c r="S494" s="13"/>
      <c r="T494" s="8"/>
      <c r="AI494" s="6"/>
    </row>
    <row r="495" spans="18:35">
      <c r="R495" s="8"/>
      <c r="S495" s="13"/>
      <c r="T495" s="8"/>
      <c r="AI495" s="6"/>
    </row>
    <row r="496" spans="18:35">
      <c r="R496" s="8"/>
      <c r="S496" s="13"/>
      <c r="T496" s="8"/>
      <c r="AI496" s="6"/>
    </row>
    <row r="497" spans="18:35">
      <c r="R497" s="8"/>
      <c r="S497" s="13"/>
      <c r="T497" s="8"/>
      <c r="AI497" s="6"/>
    </row>
    <row r="498" spans="18:35">
      <c r="R498" s="8"/>
      <c r="S498" s="13"/>
      <c r="T498" s="8"/>
      <c r="AI498" s="6"/>
    </row>
    <row r="499" spans="18:35">
      <c r="R499" s="8"/>
      <c r="S499" s="13"/>
      <c r="T499" s="8"/>
      <c r="AI499" s="6"/>
    </row>
    <row r="500" spans="18:35">
      <c r="R500" s="8"/>
      <c r="S500" s="13"/>
      <c r="T500" s="8"/>
      <c r="AI500" s="6"/>
    </row>
    <row r="501" spans="18:35">
      <c r="R501" s="8"/>
      <c r="S501" s="13"/>
      <c r="T501" s="8"/>
      <c r="AI501" s="6"/>
    </row>
    <row r="502" spans="18:35">
      <c r="R502" s="8"/>
      <c r="S502" s="13"/>
      <c r="T502" s="8"/>
      <c r="AI502" s="6"/>
    </row>
    <row r="503" spans="18:35">
      <c r="R503" s="8"/>
      <c r="S503" s="13"/>
      <c r="T503" s="8"/>
      <c r="AI503" s="6"/>
    </row>
    <row r="504" spans="18:35">
      <c r="R504" s="8"/>
      <c r="S504" s="13"/>
      <c r="T504" s="8"/>
      <c r="AI504" s="6"/>
    </row>
    <row r="505" spans="18:35">
      <c r="R505" s="8"/>
      <c r="S505" s="13"/>
      <c r="T505" s="8"/>
      <c r="AI505" s="6"/>
    </row>
    <row r="506" spans="18:35">
      <c r="R506" s="8"/>
      <c r="S506" s="13"/>
      <c r="T506" s="8"/>
      <c r="AI506" s="6"/>
    </row>
    <row r="507" spans="18:35">
      <c r="R507" s="8"/>
      <c r="S507" s="13"/>
      <c r="T507" s="8"/>
      <c r="AI507" s="6"/>
    </row>
    <row r="508" spans="18:35">
      <c r="R508" s="8"/>
      <c r="S508" s="13"/>
      <c r="T508" s="8"/>
      <c r="AI508" s="6"/>
    </row>
    <row r="509" spans="18:35">
      <c r="R509" s="8"/>
      <c r="S509" s="13"/>
      <c r="T509" s="8"/>
      <c r="AI509" s="6"/>
    </row>
    <row r="510" spans="18:35">
      <c r="R510" s="8"/>
      <c r="S510" s="13"/>
      <c r="T510" s="8"/>
      <c r="AI510" s="6"/>
    </row>
    <row r="511" spans="18:35">
      <c r="R511" s="8"/>
      <c r="S511" s="13"/>
      <c r="T511" s="8"/>
      <c r="AI511" s="6"/>
    </row>
    <row r="512" spans="18:35">
      <c r="R512" s="8"/>
      <c r="S512" s="13"/>
      <c r="T512" s="8"/>
      <c r="AI512" s="6"/>
    </row>
    <row r="513" spans="18:35">
      <c r="R513" s="8"/>
      <c r="S513" s="13"/>
      <c r="T513" s="8"/>
      <c r="AI513" s="6"/>
    </row>
    <row r="514" spans="18:35">
      <c r="R514" s="8"/>
      <c r="S514" s="13"/>
      <c r="T514" s="8"/>
      <c r="AI514" s="6"/>
    </row>
    <row r="515" spans="18:35">
      <c r="R515" s="8"/>
      <c r="S515" s="13"/>
      <c r="T515" s="8"/>
      <c r="AI515" s="6"/>
    </row>
    <row r="516" spans="18:35">
      <c r="R516" s="8"/>
      <c r="S516" s="13"/>
      <c r="T516" s="8"/>
      <c r="AI516" s="6"/>
    </row>
    <row r="517" spans="18:35">
      <c r="R517" s="8"/>
      <c r="S517" s="13"/>
      <c r="T517" s="8"/>
      <c r="AI517" s="6"/>
    </row>
    <row r="518" spans="18:35">
      <c r="R518" s="8"/>
      <c r="S518" s="13"/>
      <c r="T518" s="8"/>
      <c r="AI518" s="6"/>
    </row>
    <row r="519" spans="18:35">
      <c r="R519" s="8"/>
      <c r="S519" s="13"/>
      <c r="T519" s="8"/>
      <c r="AI519" s="6"/>
    </row>
    <row r="520" spans="18:35">
      <c r="R520" s="8"/>
      <c r="S520" s="13"/>
      <c r="T520" s="8"/>
      <c r="AI520" s="6"/>
    </row>
    <row r="521" spans="18:35">
      <c r="R521" s="8"/>
      <c r="S521" s="13"/>
      <c r="T521" s="8"/>
      <c r="AI521" s="6"/>
    </row>
    <row r="522" spans="18:35">
      <c r="R522" s="8"/>
      <c r="S522" s="13"/>
      <c r="T522" s="8"/>
      <c r="AI522" s="6"/>
    </row>
    <row r="523" spans="18:35">
      <c r="R523" s="8"/>
      <c r="S523" s="13"/>
      <c r="T523" s="8"/>
      <c r="AI523" s="6"/>
    </row>
    <row r="524" spans="18:35">
      <c r="R524" s="8"/>
      <c r="S524" s="13"/>
      <c r="T524" s="8"/>
      <c r="AI524" s="6"/>
    </row>
    <row r="525" spans="18:35">
      <c r="R525" s="8"/>
      <c r="S525" s="13"/>
      <c r="T525" s="8"/>
      <c r="AI525" s="6"/>
    </row>
    <row r="526" spans="18:35">
      <c r="R526" s="8"/>
      <c r="S526" s="13"/>
      <c r="T526" s="8"/>
      <c r="AI526" s="6"/>
    </row>
    <row r="527" spans="18:35">
      <c r="R527" s="8"/>
      <c r="S527" s="13"/>
      <c r="T527" s="8"/>
      <c r="AI527" s="6"/>
    </row>
    <row r="528" spans="18:35">
      <c r="R528" s="8"/>
      <c r="S528" s="13"/>
      <c r="T528" s="8"/>
      <c r="AI528" s="6"/>
    </row>
    <row r="529" spans="5:35">
      <c r="R529" s="8"/>
      <c r="S529" s="13"/>
      <c r="T529" s="8"/>
      <c r="AI529" s="6"/>
    </row>
    <row r="530" spans="5:35">
      <c r="R530" s="8"/>
      <c r="S530" s="13"/>
      <c r="T530" s="8"/>
      <c r="AI530" s="6"/>
    </row>
    <row r="531" spans="5:35">
      <c r="R531" s="8"/>
      <c r="S531" s="13"/>
      <c r="T531" s="8"/>
      <c r="AI531" s="6"/>
    </row>
    <row r="532" spans="5:35">
      <c r="R532" s="8"/>
      <c r="S532" s="13"/>
      <c r="T532" s="8"/>
      <c r="AI532" s="6"/>
    </row>
    <row r="533" spans="5:35">
      <c r="R533" s="8"/>
      <c r="S533" s="13"/>
      <c r="T533" s="8"/>
      <c r="AI533" s="6"/>
    </row>
    <row r="534" spans="5:35">
      <c r="R534" s="8"/>
      <c r="S534" s="13"/>
      <c r="T534" s="8"/>
      <c r="AI534" s="6"/>
    </row>
    <row r="535" spans="5:35">
      <c r="R535" s="8"/>
      <c r="S535" s="13"/>
      <c r="T535" s="8"/>
      <c r="AI535" s="6"/>
    </row>
    <row r="536" spans="5:35">
      <c r="R536" s="8"/>
      <c r="S536" s="13"/>
      <c r="T536" s="8"/>
      <c r="AI536" s="6"/>
    </row>
    <row r="537" spans="5:35">
      <c r="R537" s="8"/>
      <c r="S537" s="13"/>
      <c r="T537" s="8"/>
      <c r="AI537" s="6"/>
    </row>
    <row r="538" spans="5:35">
      <c r="R538" s="8"/>
      <c r="S538" s="13"/>
      <c r="T538" s="8"/>
      <c r="AI538" s="6"/>
    </row>
    <row r="539" spans="5:35">
      <c r="R539" s="8"/>
      <c r="S539" s="13"/>
      <c r="T539" s="8"/>
      <c r="AI539" s="6"/>
    </row>
    <row r="540" spans="5:35">
      <c r="R540" s="8"/>
      <c r="S540" s="13"/>
      <c r="T540" s="8"/>
      <c r="AI540" s="6"/>
    </row>
    <row r="541" spans="5:35">
      <c r="E541" s="331" t="s">
        <v>1376</v>
      </c>
      <c r="R541" s="8"/>
      <c r="S541" s="13"/>
      <c r="T541" s="8"/>
      <c r="AI541" s="6"/>
    </row>
    <row r="542" spans="5:35">
      <c r="R542" s="8"/>
      <c r="S542" s="13"/>
      <c r="T542" s="8"/>
      <c r="AI542" s="6"/>
    </row>
    <row r="543" spans="5:35">
      <c r="R543" s="8"/>
      <c r="S543" s="13"/>
      <c r="T543" s="8"/>
      <c r="AI543" s="6"/>
    </row>
    <row r="544" spans="5:35">
      <c r="R544" s="8"/>
      <c r="S544" s="13"/>
      <c r="T544" s="8"/>
      <c r="AI544" s="6"/>
    </row>
    <row r="545" spans="18:35">
      <c r="R545" s="8"/>
      <c r="S545" s="13"/>
      <c r="T545" s="8"/>
      <c r="AI545" s="6"/>
    </row>
    <row r="546" spans="18:35">
      <c r="R546" s="8"/>
      <c r="S546" s="13"/>
      <c r="T546" s="8"/>
      <c r="AI546" s="6"/>
    </row>
    <row r="547" spans="18:35">
      <c r="R547" s="8"/>
      <c r="S547" s="13"/>
      <c r="T547" s="8"/>
      <c r="AI547" s="6"/>
    </row>
    <row r="548" spans="18:35">
      <c r="R548" s="8"/>
      <c r="S548" s="13"/>
      <c r="T548" s="8"/>
      <c r="AI548" s="6"/>
    </row>
    <row r="549" spans="18:35">
      <c r="R549" s="8"/>
      <c r="S549" s="13"/>
      <c r="T549" s="8"/>
      <c r="AI549" s="6"/>
    </row>
    <row r="550" spans="18:35">
      <c r="R550" s="8"/>
      <c r="S550" s="13"/>
      <c r="T550" s="8"/>
      <c r="AI550" s="6"/>
    </row>
    <row r="551" spans="18:35">
      <c r="R551" s="8"/>
      <c r="S551" s="13"/>
      <c r="T551" s="8"/>
      <c r="AI551" s="6"/>
    </row>
    <row r="552" spans="18:35">
      <c r="R552" s="8"/>
      <c r="S552" s="13"/>
      <c r="T552" s="8"/>
      <c r="AI552" s="6"/>
    </row>
    <row r="553" spans="18:35">
      <c r="R553" s="8"/>
      <c r="S553" s="13"/>
      <c r="T553" s="8"/>
      <c r="AI553" s="6"/>
    </row>
    <row r="554" spans="18:35">
      <c r="R554" s="8"/>
      <c r="S554" s="13"/>
      <c r="T554" s="8"/>
      <c r="AI554" s="6"/>
    </row>
    <row r="555" spans="18:35">
      <c r="R555" s="8"/>
      <c r="S555" s="13"/>
      <c r="T555" s="8"/>
      <c r="AI555" s="6"/>
    </row>
    <row r="556" spans="18:35">
      <c r="R556" s="8"/>
      <c r="S556" s="13"/>
      <c r="T556" s="8"/>
      <c r="AI556" s="6"/>
    </row>
    <row r="557" spans="18:35">
      <c r="R557" s="8"/>
      <c r="S557" s="13"/>
      <c r="T557" s="8"/>
      <c r="AI557" s="6"/>
    </row>
    <row r="558" spans="18:35">
      <c r="R558" s="8"/>
      <c r="S558" s="13"/>
      <c r="T558" s="8"/>
      <c r="AI558" s="6"/>
    </row>
    <row r="559" spans="18:35">
      <c r="R559" s="8"/>
      <c r="S559" s="13"/>
      <c r="T559" s="8"/>
      <c r="AI559" s="6"/>
    </row>
    <row r="560" spans="18:35">
      <c r="R560" s="8"/>
      <c r="S560" s="13"/>
      <c r="T560" s="8"/>
      <c r="AI560" s="6"/>
    </row>
    <row r="561" spans="18:35">
      <c r="R561" s="8"/>
      <c r="S561" s="13"/>
      <c r="T561" s="8"/>
      <c r="AI561" s="6"/>
    </row>
    <row r="562" spans="18:35">
      <c r="R562" s="8"/>
      <c r="S562" s="13"/>
      <c r="T562" s="8"/>
      <c r="AI562" s="6"/>
    </row>
    <row r="563" spans="18:35">
      <c r="R563" s="8"/>
      <c r="S563" s="13"/>
      <c r="T563" s="8"/>
      <c r="AI563" s="6"/>
    </row>
    <row r="564" spans="18:35">
      <c r="R564" s="8"/>
      <c r="S564" s="13"/>
      <c r="T564" s="8"/>
      <c r="AI564" s="6"/>
    </row>
    <row r="565" spans="18:35">
      <c r="R565" s="8"/>
      <c r="S565" s="13"/>
      <c r="T565" s="8"/>
      <c r="AI565" s="6"/>
    </row>
    <row r="566" spans="18:35">
      <c r="R566" s="8"/>
      <c r="S566" s="13"/>
      <c r="T566" s="8"/>
      <c r="AI566" s="6"/>
    </row>
    <row r="567" spans="18:35">
      <c r="R567" s="8"/>
      <c r="S567" s="13"/>
      <c r="T567" s="8"/>
      <c r="AI567" s="6"/>
    </row>
    <row r="568" spans="18:35">
      <c r="R568" s="8"/>
      <c r="S568" s="13"/>
      <c r="T568" s="8"/>
      <c r="AI568" s="6"/>
    </row>
    <row r="569" spans="18:35">
      <c r="R569" s="8"/>
      <c r="S569" s="13"/>
      <c r="T569" s="8"/>
      <c r="AI569" s="6"/>
    </row>
    <row r="570" spans="18:35">
      <c r="R570" s="8"/>
      <c r="S570" s="13"/>
      <c r="T570" s="8"/>
      <c r="AI570" s="6"/>
    </row>
    <row r="571" spans="18:35">
      <c r="R571" s="8"/>
      <c r="S571" s="13"/>
      <c r="T571" s="8"/>
      <c r="AI571" s="6"/>
    </row>
    <row r="572" spans="18:35">
      <c r="R572" s="8"/>
      <c r="S572" s="13"/>
      <c r="T572" s="8"/>
      <c r="AI572" s="6"/>
    </row>
    <row r="573" spans="18:35">
      <c r="R573" s="8"/>
      <c r="S573" s="13"/>
      <c r="T573" s="8"/>
      <c r="AI573" s="6"/>
    </row>
    <row r="574" spans="18:35">
      <c r="R574" s="8"/>
      <c r="S574" s="13"/>
      <c r="T574" s="8"/>
      <c r="AI574" s="6"/>
    </row>
    <row r="575" spans="18:35">
      <c r="R575" s="8"/>
      <c r="S575" s="13"/>
      <c r="T575" s="8"/>
      <c r="AI575" s="6"/>
    </row>
    <row r="576" spans="18:35">
      <c r="R576" s="8"/>
      <c r="S576" s="13"/>
      <c r="T576" s="8"/>
      <c r="AI576" s="6"/>
    </row>
    <row r="577" spans="18:35">
      <c r="R577" s="8"/>
      <c r="S577" s="13"/>
      <c r="T577" s="8"/>
      <c r="AI577" s="6"/>
    </row>
    <row r="578" spans="18:35">
      <c r="R578" s="8"/>
      <c r="S578" s="13"/>
      <c r="T578" s="8"/>
      <c r="AI578" s="6"/>
    </row>
    <row r="579" spans="18:35">
      <c r="R579" s="8"/>
      <c r="S579" s="13"/>
      <c r="T579" s="8"/>
      <c r="AI579" s="6"/>
    </row>
    <row r="580" spans="18:35">
      <c r="R580" s="8"/>
      <c r="S580" s="13"/>
      <c r="T580" s="8"/>
      <c r="AI580" s="6"/>
    </row>
    <row r="581" spans="18:35">
      <c r="R581" s="8"/>
      <c r="S581" s="13"/>
      <c r="T581" s="8"/>
      <c r="AI581" s="6"/>
    </row>
    <row r="582" spans="18:35">
      <c r="R582" s="8"/>
      <c r="S582" s="13"/>
      <c r="T582" s="8"/>
      <c r="AI582" s="6"/>
    </row>
    <row r="583" spans="18:35">
      <c r="R583" s="8"/>
      <c r="S583" s="13"/>
      <c r="T583" s="8"/>
      <c r="AI583" s="6"/>
    </row>
    <row r="584" spans="18:35">
      <c r="R584" s="8"/>
      <c r="S584" s="13"/>
      <c r="T584" s="8"/>
      <c r="AI584" s="6"/>
    </row>
    <row r="585" spans="18:35">
      <c r="R585" s="8"/>
      <c r="S585" s="13"/>
      <c r="T585" s="8"/>
      <c r="AI585" s="6"/>
    </row>
    <row r="586" spans="18:35">
      <c r="R586" s="8"/>
      <c r="S586" s="13"/>
      <c r="T586" s="8"/>
      <c r="AI586" s="6"/>
    </row>
    <row r="587" spans="18:35">
      <c r="R587" s="8"/>
      <c r="S587" s="13"/>
      <c r="T587" s="8"/>
      <c r="AI587" s="6"/>
    </row>
    <row r="588" spans="18:35">
      <c r="R588" s="8"/>
      <c r="S588" s="13"/>
      <c r="T588" s="8"/>
      <c r="AI588" s="6"/>
    </row>
    <row r="589" spans="18:35">
      <c r="R589" s="8"/>
      <c r="S589" s="13"/>
      <c r="T589" s="8"/>
      <c r="AI589" s="6"/>
    </row>
    <row r="590" spans="18:35">
      <c r="R590" s="8"/>
      <c r="S590" s="13"/>
      <c r="T590" s="8"/>
      <c r="AI590" s="6"/>
    </row>
    <row r="591" spans="18:35">
      <c r="R591" s="8"/>
      <c r="S591" s="13"/>
      <c r="T591" s="8"/>
      <c r="AI591" s="6"/>
    </row>
    <row r="592" spans="18:35">
      <c r="R592" s="8"/>
      <c r="S592" s="13"/>
      <c r="T592" s="8"/>
      <c r="AI592" s="6"/>
    </row>
    <row r="593" spans="18:35">
      <c r="R593" s="8"/>
      <c r="S593" s="13"/>
      <c r="T593" s="8"/>
      <c r="AI593" s="6"/>
    </row>
    <row r="594" spans="18:35">
      <c r="R594" s="8"/>
      <c r="S594" s="13"/>
      <c r="T594" s="8"/>
      <c r="AI594" s="6"/>
    </row>
    <row r="595" spans="18:35">
      <c r="R595" s="8"/>
      <c r="S595" s="13"/>
      <c r="T595" s="8"/>
      <c r="AI595" s="6"/>
    </row>
    <row r="596" spans="18:35">
      <c r="R596" s="8"/>
      <c r="S596" s="13"/>
      <c r="T596" s="8"/>
      <c r="AI596" s="6"/>
    </row>
    <row r="597" spans="18:35">
      <c r="R597" s="8"/>
      <c r="S597" s="13"/>
      <c r="T597" s="8"/>
      <c r="AI597" s="6"/>
    </row>
    <row r="598" spans="18:35">
      <c r="R598" s="8"/>
      <c r="S598" s="13"/>
      <c r="T598" s="8"/>
      <c r="AI598" s="6"/>
    </row>
    <row r="599" spans="18:35">
      <c r="R599" s="8"/>
      <c r="S599" s="13"/>
      <c r="T599" s="8"/>
      <c r="AI599" s="6"/>
    </row>
    <row r="600" spans="18:35">
      <c r="R600" s="8"/>
      <c r="S600" s="13"/>
      <c r="T600" s="8"/>
      <c r="AI600" s="6"/>
    </row>
    <row r="601" spans="18:35">
      <c r="R601" s="8"/>
      <c r="S601" s="13"/>
      <c r="T601" s="8"/>
      <c r="AI601" s="6"/>
    </row>
    <row r="602" spans="18:35">
      <c r="R602" s="8"/>
      <c r="S602" s="13"/>
      <c r="T602" s="8"/>
      <c r="AI602" s="6"/>
    </row>
    <row r="603" spans="18:35">
      <c r="R603" s="8"/>
      <c r="S603" s="13"/>
      <c r="T603" s="8"/>
      <c r="AI603" s="6"/>
    </row>
    <row r="604" spans="18:35">
      <c r="R604" s="8"/>
      <c r="S604" s="13"/>
      <c r="T604" s="8"/>
      <c r="AI604" s="6"/>
    </row>
    <row r="605" spans="18:35">
      <c r="R605" s="8"/>
      <c r="S605" s="13"/>
      <c r="T605" s="8"/>
      <c r="AI605" s="6"/>
    </row>
    <row r="606" spans="18:35">
      <c r="R606" s="8"/>
      <c r="S606" s="13"/>
      <c r="T606" s="8"/>
      <c r="AI606" s="6"/>
    </row>
    <row r="607" spans="18:35">
      <c r="R607" s="8"/>
      <c r="S607" s="13"/>
      <c r="T607" s="8"/>
      <c r="AI607" s="6"/>
    </row>
    <row r="608" spans="18:35">
      <c r="R608" s="8"/>
      <c r="S608" s="13"/>
      <c r="T608" s="8"/>
      <c r="AI608" s="6"/>
    </row>
    <row r="609" spans="18:35">
      <c r="R609" s="8"/>
      <c r="S609" s="13"/>
      <c r="T609" s="8"/>
      <c r="AI609" s="6"/>
    </row>
    <row r="610" spans="18:35">
      <c r="R610" s="8"/>
      <c r="S610" s="13"/>
      <c r="T610" s="8"/>
      <c r="AI610" s="6"/>
    </row>
    <row r="611" spans="18:35">
      <c r="R611" s="8"/>
      <c r="S611" s="13"/>
      <c r="T611" s="8"/>
      <c r="AI611" s="6"/>
    </row>
    <row r="612" spans="18:35">
      <c r="R612" s="8"/>
      <c r="S612" s="13"/>
      <c r="T612" s="8"/>
      <c r="AI612" s="6"/>
    </row>
    <row r="613" spans="18:35">
      <c r="R613" s="8"/>
      <c r="S613" s="13"/>
      <c r="T613" s="8"/>
      <c r="AI613" s="6"/>
    </row>
    <row r="614" spans="18:35">
      <c r="R614" s="8"/>
      <c r="S614" s="13"/>
      <c r="T614" s="8"/>
      <c r="AI614" s="6"/>
    </row>
    <row r="615" spans="18:35">
      <c r="R615" s="8"/>
      <c r="S615" s="13"/>
      <c r="T615" s="8"/>
      <c r="AI615" s="6"/>
    </row>
    <row r="616" spans="18:35">
      <c r="R616" s="8"/>
      <c r="S616" s="13"/>
      <c r="T616" s="8"/>
      <c r="AI616" s="6"/>
    </row>
    <row r="617" spans="18:35">
      <c r="S617" s="13"/>
    </row>
    <row r="618" spans="18:35">
      <c r="R618" s="8"/>
      <c r="S618" s="13"/>
      <c r="T618" s="8"/>
      <c r="AI618" s="6"/>
    </row>
    <row r="619" spans="18:35">
      <c r="R619" s="8"/>
      <c r="T619" s="8"/>
      <c r="AI619" s="6"/>
    </row>
    <row r="620" spans="18:35">
      <c r="R620" s="8"/>
      <c r="S620" s="13"/>
      <c r="T620" s="8"/>
      <c r="AI620" s="6"/>
    </row>
    <row r="621" spans="18:35">
      <c r="R621" s="8"/>
      <c r="S621" s="13"/>
      <c r="T621" s="8"/>
      <c r="AI621" s="6"/>
    </row>
    <row r="622" spans="18:35">
      <c r="R622" s="8"/>
      <c r="S622" s="13"/>
      <c r="T622" s="8"/>
      <c r="AI622" s="6"/>
    </row>
    <row r="623" spans="18:35">
      <c r="R623" s="8"/>
      <c r="S623" s="13"/>
      <c r="T623" s="8"/>
      <c r="AI623" s="6"/>
    </row>
    <row r="624" spans="18:35">
      <c r="R624" s="8"/>
      <c r="S624" s="13"/>
      <c r="T624" s="8"/>
      <c r="AI624" s="6"/>
    </row>
    <row r="625" spans="18:35">
      <c r="R625" s="8"/>
      <c r="S625" s="13"/>
      <c r="T625" s="8"/>
      <c r="AI625" s="6"/>
    </row>
    <row r="626" spans="18:35">
      <c r="R626" s="8"/>
      <c r="S626" s="13"/>
      <c r="T626" s="8"/>
      <c r="AI626" s="6"/>
    </row>
    <row r="627" spans="18:35">
      <c r="R627" s="8"/>
      <c r="S627" s="13"/>
      <c r="T627" s="8"/>
      <c r="AI627" s="6"/>
    </row>
    <row r="628" spans="18:35">
      <c r="R628" s="8"/>
      <c r="S628" s="13"/>
      <c r="T628" s="8"/>
      <c r="AI628" s="6"/>
    </row>
    <row r="629" spans="18:35">
      <c r="R629" s="8"/>
      <c r="S629" s="13"/>
      <c r="T629" s="8"/>
      <c r="AI629" s="6"/>
    </row>
    <row r="630" spans="18:35">
      <c r="R630" s="8"/>
      <c r="S630" s="13"/>
      <c r="T630" s="8"/>
      <c r="AI630" s="6"/>
    </row>
    <row r="631" spans="18:35">
      <c r="R631" s="8"/>
      <c r="S631" s="13"/>
      <c r="T631" s="8"/>
      <c r="AI631" s="6"/>
    </row>
    <row r="632" spans="18:35">
      <c r="R632" s="8"/>
      <c r="S632" s="13"/>
      <c r="T632" s="8"/>
      <c r="AI632" s="6"/>
    </row>
    <row r="633" spans="18:35">
      <c r="R633" s="8"/>
      <c r="S633" s="13"/>
      <c r="T633" s="8"/>
      <c r="AI633" s="6"/>
    </row>
    <row r="634" spans="18:35">
      <c r="R634" s="8"/>
      <c r="S634" s="13"/>
      <c r="T634" s="8"/>
      <c r="AI634" s="6"/>
    </row>
    <row r="635" spans="18:35">
      <c r="R635" s="8"/>
      <c r="S635" s="13"/>
      <c r="T635" s="8"/>
      <c r="AI635" s="6"/>
    </row>
    <row r="636" spans="18:35">
      <c r="R636" s="8"/>
      <c r="S636" s="13"/>
      <c r="T636" s="8"/>
      <c r="AI636" s="6"/>
    </row>
    <row r="637" spans="18:35">
      <c r="R637" s="8"/>
      <c r="S637" s="13"/>
      <c r="T637" s="8"/>
      <c r="AI637" s="6"/>
    </row>
    <row r="638" spans="18:35">
      <c r="R638" s="8"/>
      <c r="S638" s="13"/>
      <c r="T638" s="8"/>
      <c r="AI638" s="6"/>
    </row>
    <row r="639" spans="18:35">
      <c r="R639" s="8"/>
      <c r="S639" s="13"/>
      <c r="T639" s="8"/>
      <c r="AI639" s="6"/>
    </row>
    <row r="640" spans="18:35">
      <c r="R640" s="8"/>
      <c r="S640" s="13"/>
      <c r="T640" s="8"/>
      <c r="AI640" s="6"/>
    </row>
    <row r="641" spans="18:35">
      <c r="R641" s="8"/>
      <c r="S641" s="13"/>
      <c r="T641" s="8"/>
      <c r="AI641" s="6"/>
    </row>
    <row r="642" spans="18:35">
      <c r="R642" s="8"/>
      <c r="S642" s="13"/>
      <c r="T642" s="8"/>
      <c r="AI642" s="6"/>
    </row>
    <row r="643" spans="18:35">
      <c r="R643" s="8"/>
      <c r="S643" s="13"/>
      <c r="T643" s="8"/>
      <c r="AI643" s="6"/>
    </row>
    <row r="644" spans="18:35">
      <c r="R644" s="8"/>
      <c r="S644" s="13"/>
      <c r="T644" s="8"/>
      <c r="AI644" s="6"/>
    </row>
    <row r="645" spans="18:35">
      <c r="R645" s="8"/>
      <c r="S645" s="13"/>
      <c r="T645" s="8"/>
      <c r="AI645" s="6"/>
    </row>
    <row r="646" spans="18:35">
      <c r="R646" s="8"/>
      <c r="S646" s="13"/>
      <c r="T646" s="8"/>
      <c r="AI646" s="6"/>
    </row>
    <row r="647" spans="18:35">
      <c r="R647" s="8"/>
      <c r="S647" s="13"/>
      <c r="T647" s="8"/>
      <c r="AI647" s="6"/>
    </row>
    <row r="648" spans="18:35">
      <c r="R648" s="8"/>
      <c r="S648" s="13"/>
      <c r="T648" s="8"/>
      <c r="AI648" s="6"/>
    </row>
    <row r="649" spans="18:35">
      <c r="R649" s="8"/>
      <c r="S649" s="13"/>
      <c r="T649" s="8"/>
      <c r="AI649" s="6"/>
    </row>
    <row r="650" spans="18:35">
      <c r="R650" s="8"/>
      <c r="S650" s="13"/>
      <c r="T650" s="8"/>
      <c r="AI650" s="6"/>
    </row>
    <row r="651" spans="18:35">
      <c r="R651" s="8"/>
      <c r="S651" s="13"/>
      <c r="T651" s="8"/>
      <c r="AI651" s="6"/>
    </row>
    <row r="652" spans="18:35">
      <c r="R652" s="8"/>
      <c r="S652" s="13"/>
      <c r="T652" s="8"/>
      <c r="AI652" s="6"/>
    </row>
    <row r="653" spans="18:35">
      <c r="R653" s="8"/>
      <c r="S653" s="13"/>
      <c r="T653" s="8"/>
      <c r="AI653" s="6"/>
    </row>
    <row r="654" spans="18:35">
      <c r="R654" s="8"/>
      <c r="S654" s="13"/>
      <c r="T654" s="8"/>
      <c r="AI654" s="6"/>
    </row>
    <row r="655" spans="18:35">
      <c r="R655" s="8"/>
      <c r="S655" s="13"/>
      <c r="T655" s="8"/>
      <c r="AI655" s="6"/>
    </row>
    <row r="656" spans="18:35">
      <c r="R656" s="8"/>
      <c r="S656" s="13"/>
      <c r="T656" s="8"/>
      <c r="AI656" s="6"/>
    </row>
    <row r="657" spans="18:35">
      <c r="R657" s="8"/>
      <c r="S657" s="13"/>
      <c r="T657" s="8"/>
      <c r="AI657" s="6"/>
    </row>
    <row r="658" spans="18:35">
      <c r="R658" s="8"/>
      <c r="S658" s="13"/>
      <c r="T658" s="8"/>
      <c r="AI658" s="6"/>
    </row>
    <row r="659" spans="18:35">
      <c r="R659" s="8"/>
      <c r="S659" s="13"/>
      <c r="T659" s="8"/>
      <c r="AI659" s="6"/>
    </row>
    <row r="660" spans="18:35">
      <c r="R660" s="8"/>
      <c r="S660" s="13"/>
      <c r="T660" s="8"/>
      <c r="AI660" s="6"/>
    </row>
    <row r="661" spans="18:35">
      <c r="R661" s="8"/>
      <c r="S661" s="13"/>
      <c r="T661" s="8"/>
      <c r="AI661" s="6"/>
    </row>
    <row r="662" spans="18:35">
      <c r="R662" s="8"/>
      <c r="S662" s="13"/>
      <c r="T662" s="8"/>
      <c r="AI662" s="6"/>
    </row>
    <row r="663" spans="18:35">
      <c r="R663" s="8"/>
      <c r="S663" s="13"/>
      <c r="T663" s="8"/>
      <c r="AI663" s="6"/>
    </row>
    <row r="664" spans="18:35">
      <c r="R664" s="8"/>
      <c r="S664" s="13"/>
      <c r="T664" s="8"/>
      <c r="AI664" s="6"/>
    </row>
    <row r="665" spans="18:35">
      <c r="R665" s="8"/>
      <c r="S665" s="13"/>
      <c r="T665" s="8"/>
      <c r="AI665" s="6"/>
    </row>
    <row r="666" spans="18:35">
      <c r="R666" s="8"/>
      <c r="S666" s="13"/>
      <c r="T666" s="8"/>
      <c r="AI666" s="6"/>
    </row>
    <row r="667" spans="18:35">
      <c r="R667" s="8"/>
      <c r="S667" s="13"/>
      <c r="T667" s="8"/>
      <c r="AI667" s="6"/>
    </row>
    <row r="668" spans="18:35">
      <c r="R668" s="8"/>
      <c r="S668" s="13"/>
      <c r="T668" s="8"/>
      <c r="AI668" s="6"/>
    </row>
    <row r="669" spans="18:35">
      <c r="R669" s="8"/>
      <c r="S669" s="13"/>
      <c r="T669" s="8"/>
      <c r="AI669" s="6"/>
    </row>
    <row r="670" spans="18:35">
      <c r="R670" s="8"/>
      <c r="S670" s="13"/>
      <c r="T670" s="8"/>
      <c r="AI670" s="6"/>
    </row>
    <row r="671" spans="18:35">
      <c r="R671" s="8"/>
      <c r="S671" s="13"/>
      <c r="T671" s="8"/>
      <c r="AI671" s="6"/>
    </row>
    <row r="672" spans="18:35">
      <c r="R672" s="8"/>
      <c r="S672" s="13"/>
      <c r="T672" s="8"/>
      <c r="AI672" s="6"/>
    </row>
    <row r="673" spans="18:35">
      <c r="R673" s="8"/>
      <c r="S673" s="13"/>
      <c r="T673" s="8"/>
      <c r="AI673" s="6"/>
    </row>
    <row r="674" spans="18:35">
      <c r="R674" s="8"/>
      <c r="S674" s="13"/>
      <c r="T674" s="8"/>
      <c r="AI674" s="6"/>
    </row>
    <row r="675" spans="18:35">
      <c r="R675" s="8"/>
      <c r="S675" s="13"/>
      <c r="T675" s="8"/>
      <c r="AI675" s="6"/>
    </row>
    <row r="676" spans="18:35">
      <c r="R676" s="8"/>
      <c r="S676" s="13"/>
      <c r="T676" s="8"/>
      <c r="AI676" s="6"/>
    </row>
    <row r="677" spans="18:35">
      <c r="R677" s="8"/>
      <c r="S677" s="13"/>
      <c r="T677" s="8"/>
      <c r="AI677" s="6"/>
    </row>
    <row r="678" spans="18:35">
      <c r="R678" s="8"/>
      <c r="S678" s="13"/>
      <c r="T678" s="8"/>
      <c r="AI678" s="6"/>
    </row>
    <row r="679" spans="18:35">
      <c r="R679" s="8"/>
      <c r="S679" s="13"/>
      <c r="T679" s="8"/>
      <c r="AI679" s="6"/>
    </row>
    <row r="680" spans="18:35">
      <c r="R680" s="8"/>
      <c r="S680" s="13"/>
      <c r="T680" s="8"/>
      <c r="AI680" s="6"/>
    </row>
    <row r="681" spans="18:35">
      <c r="R681" s="8"/>
      <c r="S681" s="13"/>
      <c r="T681" s="8"/>
      <c r="AI681" s="6"/>
    </row>
    <row r="682" spans="18:35">
      <c r="R682" s="8"/>
      <c r="S682" s="13"/>
      <c r="T682" s="8"/>
      <c r="AI682" s="6"/>
    </row>
    <row r="683" spans="18:35">
      <c r="R683" s="8"/>
      <c r="S683" s="13"/>
      <c r="T683" s="8"/>
      <c r="AI683" s="6"/>
    </row>
    <row r="684" spans="18:35">
      <c r="R684" s="8"/>
      <c r="S684" s="13"/>
      <c r="T684" s="8"/>
      <c r="AI684" s="6"/>
    </row>
    <row r="685" spans="18:35">
      <c r="R685" s="8"/>
      <c r="S685" s="13"/>
      <c r="T685" s="8"/>
      <c r="AI685" s="6"/>
    </row>
    <row r="686" spans="18:35">
      <c r="R686" s="8"/>
      <c r="S686" s="13"/>
      <c r="T686" s="8"/>
      <c r="AI686" s="6"/>
    </row>
    <row r="687" spans="18:35">
      <c r="R687" s="8"/>
      <c r="S687" s="13"/>
      <c r="T687" s="8"/>
      <c r="AI687" s="6"/>
    </row>
    <row r="688" spans="18:35">
      <c r="R688" s="8"/>
      <c r="S688" s="13"/>
      <c r="T688" s="8"/>
      <c r="AI688" s="6"/>
    </row>
    <row r="689" spans="18:35">
      <c r="R689" s="8"/>
      <c r="S689" s="13"/>
      <c r="T689" s="8"/>
      <c r="AI689" s="6"/>
    </row>
    <row r="690" spans="18:35">
      <c r="R690" s="8"/>
      <c r="S690" s="13"/>
      <c r="T690" s="8"/>
      <c r="AI690" s="6"/>
    </row>
    <row r="691" spans="18:35">
      <c r="R691" s="8"/>
      <c r="S691" s="13"/>
      <c r="T691" s="8"/>
      <c r="AI691" s="6"/>
    </row>
    <row r="692" spans="18:35">
      <c r="R692" s="8"/>
      <c r="S692" s="13"/>
      <c r="T692" s="8"/>
      <c r="AI692" s="6"/>
    </row>
    <row r="693" spans="18:35">
      <c r="R693" s="8"/>
      <c r="S693" s="13"/>
      <c r="T693" s="8"/>
      <c r="AI693" s="6"/>
    </row>
    <row r="694" spans="18:35">
      <c r="R694" s="8"/>
      <c r="S694" s="13"/>
      <c r="T694" s="8"/>
      <c r="AI694" s="6"/>
    </row>
    <row r="695" spans="18:35">
      <c r="R695" s="8"/>
      <c r="S695" s="13"/>
      <c r="T695" s="8"/>
      <c r="AI695" s="6"/>
    </row>
    <row r="696" spans="18:35">
      <c r="R696" s="8"/>
      <c r="S696" s="13"/>
      <c r="T696" s="8"/>
      <c r="AI696" s="6"/>
    </row>
    <row r="697" spans="18:35">
      <c r="R697" s="8"/>
      <c r="S697" s="13"/>
      <c r="T697" s="8"/>
      <c r="AI697" s="6"/>
    </row>
    <row r="698" spans="18:35">
      <c r="R698" s="8"/>
      <c r="S698" s="13"/>
      <c r="T698" s="8"/>
      <c r="AI698" s="6"/>
    </row>
    <row r="699" spans="18:35">
      <c r="R699" s="8"/>
      <c r="S699" s="13"/>
      <c r="T699" s="8"/>
      <c r="AI699" s="6"/>
    </row>
    <row r="700" spans="18:35">
      <c r="R700" s="8"/>
      <c r="S700" s="13"/>
      <c r="T700" s="8"/>
      <c r="AI700" s="6"/>
    </row>
    <row r="701" spans="18:35">
      <c r="R701" s="8"/>
      <c r="S701" s="13"/>
      <c r="T701" s="8"/>
      <c r="AI701" s="6"/>
    </row>
    <row r="702" spans="18:35">
      <c r="S702" s="13"/>
    </row>
    <row r="703" spans="18:35">
      <c r="S703" s="13"/>
    </row>
    <row r="706" spans="1:35" ht="15">
      <c r="A706" s="165"/>
      <c r="B706" s="165"/>
      <c r="C706" s="165"/>
      <c r="D706" s="165"/>
      <c r="O706" s="165"/>
      <c r="P706" s="762"/>
      <c r="U706" s="165"/>
      <c r="V706" s="165"/>
      <c r="W706" s="165"/>
      <c r="X706" s="165"/>
      <c r="Y706" s="165"/>
      <c r="Z706" s="165"/>
      <c r="AA706" s="165"/>
      <c r="AB706" s="165"/>
      <c r="AC706" s="165"/>
      <c r="AD706" s="165"/>
      <c r="AE706" s="165"/>
      <c r="AF706" s="162"/>
      <c r="AG706" s="165"/>
      <c r="AH706" s="165"/>
      <c r="AI706" s="165"/>
    </row>
    <row r="707" spans="1:35" ht="15">
      <c r="A707" s="165"/>
      <c r="B707" s="165"/>
      <c r="C707" s="165"/>
      <c r="D707" s="165"/>
      <c r="O707" s="165"/>
      <c r="P707" s="762"/>
      <c r="U707" s="165"/>
      <c r="V707" s="165"/>
      <c r="W707" s="165"/>
      <c r="X707" s="165"/>
      <c r="Y707" s="165"/>
      <c r="Z707" s="165"/>
      <c r="AA707" s="165"/>
      <c r="AB707" s="165"/>
      <c r="AC707" s="165"/>
      <c r="AD707" s="165"/>
      <c r="AE707" s="165"/>
      <c r="AF707" s="162"/>
      <c r="AG707" s="165"/>
      <c r="AH707" s="165"/>
      <c r="AI707" s="165"/>
    </row>
    <row r="708" spans="1:35" ht="15">
      <c r="A708" s="165"/>
      <c r="B708" s="165"/>
      <c r="C708" s="165"/>
      <c r="D708" s="165"/>
      <c r="O708" s="165"/>
      <c r="P708" s="762"/>
      <c r="S708" s="165"/>
      <c r="U708" s="165"/>
      <c r="V708" s="165"/>
      <c r="W708" s="165"/>
      <c r="X708" s="165"/>
      <c r="Y708" s="165"/>
      <c r="Z708" s="165"/>
      <c r="AA708" s="165"/>
      <c r="AB708" s="165"/>
      <c r="AC708" s="165"/>
      <c r="AD708" s="165"/>
      <c r="AE708" s="165"/>
      <c r="AF708" s="162"/>
      <c r="AG708" s="165"/>
      <c r="AH708" s="165"/>
      <c r="AI708" s="165"/>
    </row>
    <row r="709" spans="1:35" ht="15">
      <c r="A709" s="165"/>
      <c r="B709" s="165"/>
      <c r="C709" s="165"/>
      <c r="D709" s="165"/>
      <c r="O709" s="165"/>
      <c r="P709" s="762"/>
      <c r="S709" s="165"/>
      <c r="U709" s="165"/>
      <c r="V709" s="165"/>
      <c r="W709" s="165"/>
      <c r="X709" s="165"/>
      <c r="Y709" s="165"/>
      <c r="Z709" s="165"/>
      <c r="AA709" s="165"/>
      <c r="AB709" s="165"/>
      <c r="AC709" s="165"/>
      <c r="AD709" s="165"/>
      <c r="AE709" s="165"/>
      <c r="AF709" s="162"/>
      <c r="AG709" s="165"/>
      <c r="AH709" s="165"/>
      <c r="AI709" s="165"/>
    </row>
    <row r="710" spans="1:35" ht="15">
      <c r="A710" s="165"/>
      <c r="B710" s="165"/>
      <c r="C710" s="165"/>
      <c r="D710" s="165"/>
      <c r="O710" s="165"/>
      <c r="P710" s="762"/>
      <c r="S710" s="165"/>
      <c r="U710" s="165"/>
      <c r="V710" s="165"/>
      <c r="W710" s="165"/>
      <c r="X710" s="165"/>
      <c r="Y710" s="165"/>
      <c r="Z710" s="165"/>
      <c r="AA710" s="165"/>
      <c r="AB710" s="165"/>
      <c r="AC710" s="165"/>
      <c r="AD710" s="165"/>
      <c r="AE710" s="165"/>
      <c r="AF710" s="162"/>
      <c r="AG710" s="165"/>
      <c r="AH710" s="165"/>
      <c r="AI710" s="165"/>
    </row>
    <row r="711" spans="1:35" ht="15">
      <c r="A711" s="165"/>
      <c r="B711" s="165"/>
      <c r="C711" s="165"/>
      <c r="D711" s="165"/>
      <c r="O711" s="165"/>
      <c r="P711" s="762"/>
      <c r="S711" s="165"/>
      <c r="U711" s="165"/>
      <c r="V711" s="165"/>
      <c r="W711" s="165"/>
      <c r="X711" s="165"/>
      <c r="Y711" s="165"/>
      <c r="Z711" s="165"/>
      <c r="AA711" s="165"/>
      <c r="AB711" s="165"/>
      <c r="AC711" s="165"/>
      <c r="AD711" s="165"/>
      <c r="AE711" s="165"/>
      <c r="AF711" s="162"/>
      <c r="AG711" s="165"/>
      <c r="AH711" s="165"/>
      <c r="AI711" s="165"/>
    </row>
    <row r="712" spans="1:35" ht="15">
      <c r="A712" s="165"/>
      <c r="B712" s="165"/>
      <c r="C712" s="165"/>
      <c r="D712" s="165"/>
      <c r="O712" s="165"/>
      <c r="P712" s="762"/>
      <c r="S712" s="165"/>
      <c r="U712" s="165"/>
      <c r="V712" s="165"/>
      <c r="W712" s="165"/>
      <c r="X712" s="165"/>
      <c r="Y712" s="165"/>
      <c r="Z712" s="165"/>
      <c r="AA712" s="165"/>
      <c r="AB712" s="165"/>
      <c r="AC712" s="165"/>
      <c r="AD712" s="165"/>
      <c r="AE712" s="165"/>
      <c r="AF712" s="162"/>
      <c r="AG712" s="165"/>
      <c r="AH712" s="165"/>
      <c r="AI712" s="165"/>
    </row>
    <row r="713" spans="1:35" ht="15">
      <c r="A713" s="165"/>
      <c r="B713" s="165"/>
      <c r="C713" s="165"/>
      <c r="D713" s="165"/>
      <c r="O713" s="165"/>
      <c r="P713" s="762"/>
      <c r="S713" s="165"/>
      <c r="U713" s="165"/>
      <c r="V713" s="165"/>
      <c r="W713" s="165"/>
      <c r="X713" s="165"/>
      <c r="Y713" s="165"/>
      <c r="Z713" s="165"/>
      <c r="AA713" s="165"/>
      <c r="AB713" s="165"/>
      <c r="AC713" s="165"/>
      <c r="AD713" s="165"/>
      <c r="AE713" s="165"/>
      <c r="AF713" s="162"/>
      <c r="AG713" s="165"/>
      <c r="AH713" s="165"/>
      <c r="AI713" s="165"/>
    </row>
    <row r="714" spans="1:35" ht="15">
      <c r="A714" s="165"/>
      <c r="B714" s="165"/>
      <c r="C714" s="165"/>
      <c r="D714" s="165"/>
      <c r="O714" s="165"/>
      <c r="P714" s="762"/>
      <c r="S714" s="165"/>
      <c r="U714" s="165"/>
      <c r="V714" s="165"/>
      <c r="W714" s="165"/>
      <c r="X714" s="165"/>
      <c r="Y714" s="165"/>
      <c r="Z714" s="165"/>
      <c r="AA714" s="165"/>
      <c r="AB714" s="165"/>
      <c r="AC714" s="165"/>
      <c r="AD714" s="165"/>
      <c r="AE714" s="165"/>
      <c r="AF714" s="162"/>
      <c r="AG714" s="165"/>
      <c r="AH714" s="165"/>
      <c r="AI714" s="165"/>
    </row>
    <row r="715" spans="1:35" ht="15">
      <c r="A715" s="165"/>
      <c r="B715" s="165"/>
      <c r="C715" s="165"/>
      <c r="D715" s="165"/>
      <c r="O715" s="165"/>
      <c r="P715" s="762"/>
      <c r="S715" s="165"/>
      <c r="U715" s="165"/>
      <c r="V715" s="165"/>
      <c r="W715" s="165"/>
      <c r="X715" s="165"/>
      <c r="Y715" s="165"/>
      <c r="Z715" s="165"/>
      <c r="AA715" s="165"/>
      <c r="AB715" s="165"/>
      <c r="AC715" s="165"/>
      <c r="AD715" s="165"/>
      <c r="AE715" s="165"/>
      <c r="AF715" s="162"/>
      <c r="AG715" s="165"/>
      <c r="AH715" s="165"/>
      <c r="AI715" s="165"/>
    </row>
    <row r="716" spans="1:35" ht="15">
      <c r="A716" s="165"/>
      <c r="B716" s="165"/>
      <c r="C716" s="165"/>
      <c r="D716" s="165"/>
      <c r="O716" s="165"/>
      <c r="P716" s="762"/>
      <c r="S716" s="165"/>
      <c r="U716" s="165"/>
      <c r="V716" s="165"/>
      <c r="W716" s="165"/>
      <c r="X716" s="165"/>
      <c r="Y716" s="165"/>
      <c r="Z716" s="165"/>
      <c r="AA716" s="165"/>
      <c r="AB716" s="165"/>
      <c r="AC716" s="165"/>
      <c r="AD716" s="165"/>
      <c r="AE716" s="165"/>
      <c r="AF716" s="162"/>
      <c r="AG716" s="165"/>
      <c r="AH716" s="165"/>
      <c r="AI716" s="165"/>
    </row>
    <row r="717" spans="1:35" ht="15">
      <c r="A717" s="165"/>
      <c r="B717" s="165"/>
      <c r="C717" s="165"/>
      <c r="D717" s="165"/>
      <c r="O717" s="165"/>
      <c r="P717" s="762"/>
      <c r="S717" s="165"/>
      <c r="U717" s="165"/>
      <c r="V717" s="165"/>
      <c r="W717" s="165"/>
      <c r="X717" s="165"/>
      <c r="Y717" s="165"/>
      <c r="Z717" s="165"/>
      <c r="AA717" s="165"/>
      <c r="AB717" s="165"/>
      <c r="AC717" s="165"/>
      <c r="AD717" s="165"/>
      <c r="AE717" s="165"/>
      <c r="AF717" s="162"/>
      <c r="AG717" s="165"/>
      <c r="AH717" s="165"/>
      <c r="AI717" s="165"/>
    </row>
    <row r="718" spans="1:35">
      <c r="S718" s="165"/>
    </row>
    <row r="719" spans="1:35">
      <c r="S719" s="165"/>
    </row>
  </sheetData>
  <autoFilter ref="A4:CO361"/>
  <mergeCells count="4">
    <mergeCell ref="B1:R1"/>
    <mergeCell ref="B2:R2"/>
    <mergeCell ref="A334:B334"/>
    <mergeCell ref="A335:B335"/>
  </mergeCells>
  <pageMargins left="0.7" right="0.7" top="0.75" bottom="0.75" header="0.3" footer="0.3"/>
  <pageSetup orientation="portrait" verticalDpi="12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R723"/>
  <sheetViews>
    <sheetView topLeftCell="A314" workbookViewId="0">
      <pane xSplit="5" topLeftCell="F1" activePane="topRight" state="frozen"/>
      <selection activeCell="A4" sqref="A4"/>
      <selection pane="topRight" activeCell="C331" sqref="C331:C334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16.140625" style="162" customWidth="1"/>
    <col min="5" max="5" width="29.7109375" style="331" customWidth="1"/>
    <col min="6" max="6" width="21.85546875" style="331" customWidth="1"/>
    <col min="7" max="7" width="17.85546875" style="165" bestFit="1" customWidth="1"/>
    <col min="8" max="8" width="14.5703125" style="165" customWidth="1"/>
    <col min="9" max="9" width="17.85546875" style="165" bestFit="1" customWidth="1"/>
    <col min="10" max="10" width="7" style="165" customWidth="1"/>
    <col min="11" max="11" width="7.140625" style="165" customWidth="1"/>
    <col min="12" max="12" width="8.42578125" style="165" customWidth="1"/>
    <col min="13" max="13" width="11.5703125" style="165" customWidth="1"/>
    <col min="14" max="14" width="35.28515625" style="165" customWidth="1"/>
    <col min="15" max="16" width="21.140625" style="172" customWidth="1"/>
    <col min="17" max="17" width="14.5703125" style="164" customWidth="1"/>
    <col min="18" max="20" width="14.28515625" style="164" customWidth="1"/>
    <col min="21" max="21" width="19.140625" style="165" customWidth="1"/>
    <col min="22" max="22" width="24.7109375" style="45" customWidth="1"/>
    <col min="23" max="23" width="33.140625" style="165" customWidth="1"/>
    <col min="24" max="27" width="16.85546875" style="172" customWidth="1"/>
    <col min="28" max="29" width="13.7109375" style="5" customWidth="1"/>
    <col min="30" max="30" width="42.42578125" style="7" customWidth="1"/>
    <col min="31" max="32" width="57.42578125" style="6" customWidth="1"/>
    <col min="33" max="34" width="75.7109375" style="6" customWidth="1"/>
    <col min="35" max="35" width="24" style="7" customWidth="1"/>
    <col min="36" max="36" width="20" style="6" customWidth="1"/>
    <col min="37" max="37" width="51.85546875" style="6" bestFit="1" customWidth="1"/>
    <col min="38" max="38" width="53.42578125" style="172" customWidth="1"/>
    <col min="39" max="39" width="20.28515625" style="165" customWidth="1"/>
    <col min="40" max="16384" width="9.140625" style="165"/>
  </cols>
  <sheetData>
    <row r="1" spans="1:39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1436"/>
      <c r="S1" s="1436"/>
      <c r="T1" s="1436"/>
      <c r="U1" s="1436"/>
      <c r="V1" s="2" t="s">
        <v>1</v>
      </c>
      <c r="W1" s="3" t="s">
        <v>2</v>
      </c>
      <c r="X1" s="4" t="s">
        <v>3</v>
      </c>
      <c r="Y1" s="4"/>
      <c r="Z1" s="4"/>
      <c r="AA1" s="4"/>
      <c r="AB1" s="5"/>
      <c r="AC1" s="5"/>
      <c r="AD1" s="6"/>
      <c r="AE1" s="6"/>
      <c r="AF1" s="6"/>
      <c r="AG1" s="6"/>
      <c r="AH1" s="6"/>
      <c r="AI1" s="7"/>
      <c r="AJ1" s="6"/>
      <c r="AK1" s="6"/>
      <c r="AL1" s="6"/>
    </row>
    <row r="2" spans="1:39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7"/>
      <c r="Q2" s="1437"/>
      <c r="R2" s="1437"/>
      <c r="S2" s="1437"/>
      <c r="T2" s="1437"/>
      <c r="U2" s="1438"/>
      <c r="V2" s="9">
        <v>38231</v>
      </c>
      <c r="W2" s="10" t="str">
        <f>DATEDIF(V2,X2,"Y") &amp; " NĂM " &amp;DATEDIF(V2,X2,"YM") &amp; " THÁNG " &amp; DATEDIF(V2,X2, "MD") &amp; " NGÀY "</f>
        <v xml:space="preserve">4 NĂM 3 THÁNG 30 NGÀY </v>
      </c>
      <c r="X2" s="11">
        <v>39813</v>
      </c>
      <c r="Y2" s="11"/>
      <c r="Z2" s="11"/>
      <c r="AA2" s="11"/>
      <c r="AB2" s="5"/>
      <c r="AC2" s="5"/>
      <c r="AD2" s="6"/>
      <c r="AE2" s="6"/>
      <c r="AF2" s="6"/>
      <c r="AG2" s="6"/>
      <c r="AH2" s="6"/>
      <c r="AI2" s="7"/>
      <c r="AJ2" s="6"/>
      <c r="AK2" s="6"/>
      <c r="AL2" s="6"/>
    </row>
    <row r="3" spans="1:39" s="8" customFormat="1" ht="10.5" customHeight="1">
      <c r="A3" s="7"/>
      <c r="B3" s="12"/>
      <c r="C3" s="7"/>
      <c r="D3" s="7"/>
      <c r="E3" s="789"/>
      <c r="F3" s="789"/>
      <c r="G3" s="7"/>
      <c r="H3" s="7"/>
      <c r="I3" s="7"/>
      <c r="J3" s="7"/>
      <c r="K3" s="7"/>
      <c r="L3" s="7"/>
      <c r="M3" s="7" t="s">
        <v>5</v>
      </c>
      <c r="N3" s="7"/>
      <c r="O3" s="6"/>
      <c r="P3" s="6"/>
      <c r="Q3" s="5"/>
      <c r="R3" s="5"/>
      <c r="S3" s="5"/>
      <c r="T3" s="5"/>
      <c r="V3" s="13"/>
      <c r="X3" s="6"/>
      <c r="Y3" s="6"/>
      <c r="Z3" s="6"/>
      <c r="AA3" s="6"/>
      <c r="AB3" s="5"/>
      <c r="AC3" s="5"/>
      <c r="AD3" s="6"/>
      <c r="AE3" s="6"/>
      <c r="AF3" s="6"/>
      <c r="AG3" s="6"/>
      <c r="AH3" s="6"/>
      <c r="AI3" s="7"/>
      <c r="AJ3" s="6"/>
      <c r="AK3" s="6"/>
      <c r="AL3" s="6"/>
    </row>
    <row r="4" spans="1:39" s="24" customFormat="1" ht="76.5" customHeight="1">
      <c r="A4" s="14" t="s">
        <v>6</v>
      </c>
      <c r="B4" s="14" t="s">
        <v>6</v>
      </c>
      <c r="C4" s="15" t="s">
        <v>7</v>
      </c>
      <c r="D4" s="15" t="s">
        <v>4291</v>
      </c>
      <c r="E4" s="317" t="s">
        <v>8</v>
      </c>
      <c r="F4" s="317" t="s">
        <v>5085</v>
      </c>
      <c r="G4" s="15" t="s">
        <v>498</v>
      </c>
      <c r="H4" s="15" t="s">
        <v>2576</v>
      </c>
      <c r="I4" s="15"/>
      <c r="J4" s="16" t="s">
        <v>9</v>
      </c>
      <c r="K4" s="16"/>
      <c r="L4" s="17" t="s">
        <v>10</v>
      </c>
      <c r="M4" s="17" t="s">
        <v>11</v>
      </c>
      <c r="N4" s="17" t="s">
        <v>12</v>
      </c>
      <c r="O4" s="17" t="s">
        <v>13</v>
      </c>
      <c r="P4" s="17" t="s">
        <v>5481</v>
      </c>
      <c r="Q4" s="18" t="s">
        <v>14</v>
      </c>
      <c r="R4" s="18" t="s">
        <v>15</v>
      </c>
      <c r="S4" s="18"/>
      <c r="T4" s="18"/>
      <c r="U4" s="15" t="s">
        <v>16</v>
      </c>
      <c r="V4" s="15" t="s">
        <v>17</v>
      </c>
      <c r="W4" s="19" t="s">
        <v>18</v>
      </c>
      <c r="X4" s="20" t="s">
        <v>19</v>
      </c>
      <c r="Y4" s="20" t="s">
        <v>2465</v>
      </c>
      <c r="Z4" s="20"/>
      <c r="AA4" s="20" t="s">
        <v>2646</v>
      </c>
      <c r="AB4" s="21" t="s">
        <v>20</v>
      </c>
      <c r="AC4" s="1276" t="s">
        <v>5226</v>
      </c>
      <c r="AD4" s="20" t="s">
        <v>21</v>
      </c>
      <c r="AE4" s="20" t="s">
        <v>22</v>
      </c>
      <c r="AF4" s="1236"/>
      <c r="AG4" s="22" t="s">
        <v>23</v>
      </c>
      <c r="AH4" s="22" t="s">
        <v>24</v>
      </c>
      <c r="AI4" s="22" t="s">
        <v>25</v>
      </c>
      <c r="AJ4" s="23" t="s">
        <v>26</v>
      </c>
      <c r="AK4" s="23" t="s">
        <v>27</v>
      </c>
      <c r="AL4" s="20" t="s">
        <v>28</v>
      </c>
      <c r="AM4" s="24" t="s">
        <v>29</v>
      </c>
    </row>
    <row r="5" spans="1:39" s="36" customFormat="1" ht="18" customHeight="1">
      <c r="A5" s="25">
        <f>IF(C5=0,"",SUBTOTAL(3,C$5:C5))</f>
        <v>1</v>
      </c>
      <c r="B5" s="343">
        <v>1</v>
      </c>
      <c r="C5" s="25" t="s">
        <v>30</v>
      </c>
      <c r="D5" s="25" t="str">
        <f>VLOOKUP(C5,Sheet4!$A$1:$B$300,2,0)</f>
        <v>9213003755</v>
      </c>
      <c r="E5" s="63" t="s">
        <v>31</v>
      </c>
      <c r="F5" s="63" t="str">
        <f>VLOOKUP(D5,'BHXH 4-2026'!$D$11:$F$337,3,0)</f>
        <v>DN4929213003755</v>
      </c>
      <c r="G5" s="774">
        <f>VLOOKUP(C5,'chuyển xếp 2024'!$C$5:$W$328,17,0)</f>
        <v>26000000</v>
      </c>
      <c r="H5" s="774">
        <f>VLOOKUP(C5,'chuyển xếp 2024'!$C$5:$W$328,19,0)</f>
        <v>0</v>
      </c>
      <c r="I5" s="774">
        <f>+G5+H5</f>
        <v>26000000</v>
      </c>
      <c r="J5" s="63" t="s">
        <v>32</v>
      </c>
      <c r="K5" s="63">
        <f>IF(J5="nữ",0,1)</f>
        <v>1</v>
      </c>
      <c r="L5" s="63" t="s">
        <v>33</v>
      </c>
      <c r="M5" s="63" t="s">
        <v>34</v>
      </c>
      <c r="N5" s="63" t="s">
        <v>1519</v>
      </c>
      <c r="O5" s="63" t="s">
        <v>1519</v>
      </c>
      <c r="P5" s="63"/>
      <c r="Q5" s="106">
        <v>31483</v>
      </c>
      <c r="R5" s="107">
        <v>41379</v>
      </c>
      <c r="S5" s="107">
        <f>+R5</f>
        <v>41379</v>
      </c>
      <c r="T5" s="107"/>
      <c r="U5" s="56" t="s">
        <v>36</v>
      </c>
      <c r="V5" s="56" t="s">
        <v>37</v>
      </c>
      <c r="W5" s="56" t="str">
        <f t="shared" ref="W5:W90" ca="1" si="0">DATEDIF(R5,TODAY(),"Y") &amp; " NĂM " &amp;DATEDIF(R5,TODAY(),"YM") &amp; " THÁNG " &amp; DATEDIF(R5,TODAY(), "MD") &amp; " NGÀY "</f>
        <v xml:space="preserve">13 NĂM 4 THÁNG 4 NGÀY </v>
      </c>
      <c r="X5" s="80" t="s">
        <v>38</v>
      </c>
      <c r="Y5" s="80" t="str">
        <f>VLOOKUP(C5,Sheet5!$B$2:$G$253,6,0)</f>
        <v>092086007417</v>
      </c>
      <c r="Z5" s="80" t="e">
        <f>VLOOKUP(C5,'Trang tính1'!$A$2:$N$281,5,0)</f>
        <v>#N/A</v>
      </c>
      <c r="AA5" s="80" t="e">
        <f>EXACT(Y5,Z5)</f>
        <v>#N/A</v>
      </c>
      <c r="AB5" s="75">
        <v>44743</v>
      </c>
      <c r="AC5" s="75" t="s">
        <v>5227</v>
      </c>
      <c r="AD5" s="46" t="s">
        <v>232</v>
      </c>
      <c r="AE5" s="108" t="s">
        <v>39</v>
      </c>
      <c r="AF5" s="108"/>
      <c r="AG5" s="108" t="s">
        <v>40</v>
      </c>
      <c r="AH5" s="108" t="s">
        <v>41</v>
      </c>
      <c r="AI5" s="75"/>
      <c r="AJ5" s="56" t="s">
        <v>42</v>
      </c>
      <c r="AK5" s="56" t="s">
        <v>43</v>
      </c>
      <c r="AL5" s="56"/>
      <c r="AM5" s="36">
        <f t="shared" ref="AM5:AM84" ca="1" si="1">DATEDIF(Q5,TODAY(),"y")</f>
        <v>40</v>
      </c>
    </row>
    <row r="6" spans="1:39" s="36" customFormat="1" ht="32.25" customHeight="1">
      <c r="A6" s="25">
        <f>IF(C6=0,"",SUBTOTAL(3,C$5:C6))</f>
        <v>2</v>
      </c>
      <c r="B6" s="343">
        <v>2</v>
      </c>
      <c r="C6" s="25" t="s">
        <v>44</v>
      </c>
      <c r="D6" s="25" t="str">
        <f>VLOOKUP(C6,Sheet4!$A$1:$B$300,2,0)</f>
        <v>5496032611</v>
      </c>
      <c r="E6" s="63" t="s">
        <v>45</v>
      </c>
      <c r="F6" s="63" t="str">
        <f>VLOOKUP(D6,'BHXH 4-2026'!$D$11:$F$337,3,0)</f>
        <v>DN4925496032611</v>
      </c>
      <c r="G6" s="774">
        <f>VLOOKUP(C6,'chuyển xếp 2024'!$C$5:$W$328,17,0)</f>
        <v>23000000</v>
      </c>
      <c r="H6" s="774">
        <f>VLOOKUP(C6,'chuyển xếp 2024'!$C$5:$W$328,19,0)</f>
        <v>0</v>
      </c>
      <c r="I6" s="774">
        <f t="shared" ref="I6:I71" si="2">+G6+H6</f>
        <v>23000000</v>
      </c>
      <c r="J6" s="63" t="s">
        <v>32</v>
      </c>
      <c r="K6" s="63">
        <f t="shared" ref="K6:K75" si="3">IF(J6="nữ",0,1)</f>
        <v>1</v>
      </c>
      <c r="L6" s="63" t="s">
        <v>33</v>
      </c>
      <c r="M6" s="63" t="s">
        <v>34</v>
      </c>
      <c r="N6" s="854" t="s">
        <v>4292</v>
      </c>
      <c r="O6" s="63" t="s">
        <v>3588</v>
      </c>
      <c r="P6" s="63"/>
      <c r="Q6" s="106">
        <v>26344</v>
      </c>
      <c r="R6" s="107">
        <v>34243</v>
      </c>
      <c r="S6" s="107">
        <f t="shared" ref="S6:S40" si="4">+R6</f>
        <v>34243</v>
      </c>
      <c r="T6" s="107"/>
      <c r="U6" s="56" t="s">
        <v>36</v>
      </c>
      <c r="V6" s="56"/>
      <c r="W6" s="56" t="str">
        <f t="shared" ca="1" si="0"/>
        <v xml:space="preserve">32 NĂM 10 THÁNG 18 NGÀY </v>
      </c>
      <c r="X6" s="80" t="s">
        <v>47</v>
      </c>
      <c r="Y6" s="80" t="str">
        <f>VLOOKUP(C6,Sheet5!$B$2:$G$253,6,0)</f>
        <v>034072016055</v>
      </c>
      <c r="Z6" s="80" t="e">
        <f>VLOOKUP(C6,'Trang tính1'!$A$2:$N$281,5,0)</f>
        <v>#N/A</v>
      </c>
      <c r="AA6" s="80" t="e">
        <f t="shared" ref="AA6:AA71" si="5">EXACT(Y6,Z6)</f>
        <v>#N/A</v>
      </c>
      <c r="AB6" s="75">
        <v>44522</v>
      </c>
      <c r="AC6" s="75" t="s">
        <v>5227</v>
      </c>
      <c r="AD6" s="46" t="s">
        <v>232</v>
      </c>
      <c r="AE6" s="108" t="s">
        <v>48</v>
      </c>
      <c r="AF6" s="108"/>
      <c r="AG6" s="108" t="s">
        <v>49</v>
      </c>
      <c r="AH6" s="108" t="s">
        <v>49</v>
      </c>
      <c r="AI6" s="75"/>
      <c r="AJ6" s="56" t="s">
        <v>50</v>
      </c>
      <c r="AK6" s="56" t="s">
        <v>51</v>
      </c>
      <c r="AL6" s="56"/>
      <c r="AM6" s="36">
        <f t="shared" ca="1" si="1"/>
        <v>54</v>
      </c>
    </row>
    <row r="7" spans="1:39" s="36" customFormat="1" ht="18" customHeight="1">
      <c r="A7" s="25">
        <f>IF(C7=0,"",SUBTOTAL(3,C$5:C7))</f>
        <v>3</v>
      </c>
      <c r="B7" s="343">
        <v>3</v>
      </c>
      <c r="C7" s="25" t="s">
        <v>132</v>
      </c>
      <c r="D7" s="25" t="str">
        <f>VLOOKUP(C7,Sheet4!$A$1:$B$300,2,0)</f>
        <v>5402005143</v>
      </c>
      <c r="E7" s="63" t="s">
        <v>133</v>
      </c>
      <c r="F7" s="63" t="str">
        <f>VLOOKUP(D7,'BHXH 4-2026'!$D$11:$F$337,3,0)</f>
        <v>DN4925402005143</v>
      </c>
      <c r="G7" s="774">
        <f>VLOOKUP(C7,'chuyển xếp 2024'!$C$5:$W$328,17,0)</f>
        <v>21850000</v>
      </c>
      <c r="H7" s="774"/>
      <c r="I7" s="774">
        <f t="shared" si="2"/>
        <v>21850000</v>
      </c>
      <c r="J7" s="63" t="s">
        <v>32</v>
      </c>
      <c r="K7" s="63">
        <f t="shared" si="3"/>
        <v>1</v>
      </c>
      <c r="L7" s="63" t="s">
        <v>33</v>
      </c>
      <c r="M7" s="63" t="s">
        <v>134</v>
      </c>
      <c r="N7" s="63" t="s">
        <v>3588</v>
      </c>
      <c r="O7" s="63" t="s">
        <v>3588</v>
      </c>
      <c r="P7" s="63"/>
      <c r="Q7" s="106">
        <v>28775</v>
      </c>
      <c r="R7" s="107">
        <v>37104</v>
      </c>
      <c r="S7" s="107">
        <f t="shared" si="4"/>
        <v>37104</v>
      </c>
      <c r="T7" s="107"/>
      <c r="U7" s="56" t="s">
        <v>36</v>
      </c>
      <c r="V7" s="56" t="s">
        <v>137</v>
      </c>
      <c r="W7" s="56" t="str">
        <f t="shared" ca="1" si="0"/>
        <v xml:space="preserve">25 NĂM 0 THÁNG 18 NGÀY </v>
      </c>
      <c r="X7" s="80" t="s">
        <v>138</v>
      </c>
      <c r="Y7" s="80" t="str">
        <f>VLOOKUP(C7,Sheet5!$B$2:$G$253,6,0)</f>
        <v>089078019969</v>
      </c>
      <c r="Z7" s="80">
        <f>VLOOKUP(C7,'Trang tính1'!$A$2:$N$281,5,0)</f>
        <v>0</v>
      </c>
      <c r="AA7" s="80" t="b">
        <f t="shared" si="5"/>
        <v>0</v>
      </c>
      <c r="AB7" s="75"/>
      <c r="AC7" s="75" t="s">
        <v>5227</v>
      </c>
      <c r="AD7" s="46" t="s">
        <v>232</v>
      </c>
      <c r="AE7" s="108" t="s">
        <v>139</v>
      </c>
      <c r="AF7" s="108"/>
      <c r="AG7" s="46" t="s">
        <v>140</v>
      </c>
      <c r="AH7" s="46" t="s">
        <v>141</v>
      </c>
      <c r="AI7" s="332" t="s">
        <v>142</v>
      </c>
      <c r="AJ7" s="56" t="s">
        <v>50</v>
      </c>
      <c r="AK7" s="56" t="s">
        <v>143</v>
      </c>
      <c r="AL7" s="56" t="s">
        <v>73</v>
      </c>
      <c r="AM7" s="36">
        <f t="shared" ca="1" si="1"/>
        <v>47</v>
      </c>
    </row>
    <row r="8" spans="1:39" s="36" customFormat="1">
      <c r="A8" s="25">
        <f>IF(C8=0,"",SUBTOTAL(3,C$5:C8))</f>
        <v>4</v>
      </c>
      <c r="B8" s="343">
        <v>4</v>
      </c>
      <c r="C8" s="86" t="s">
        <v>662</v>
      </c>
      <c r="D8" s="25" t="str">
        <f>VLOOKUP(C8,Sheet4!$A$1:$B$300,2,0)</f>
        <v>6506006858</v>
      </c>
      <c r="E8" s="87" t="s">
        <v>663</v>
      </c>
      <c r="F8" s="63" t="str">
        <f>VLOOKUP(D8,'BHXH 4-2026'!$D$11:$F$337,3,0)</f>
        <v>DN4926506006858</v>
      </c>
      <c r="G8" s="774">
        <f>VLOOKUP(C8,'chuyển xếp 2024'!$C$5:$W$328,17,0)</f>
        <v>21850000</v>
      </c>
      <c r="H8" s="774"/>
      <c r="I8" s="774">
        <f t="shared" si="2"/>
        <v>21850000</v>
      </c>
      <c r="J8" s="87" t="s">
        <v>32</v>
      </c>
      <c r="K8" s="63">
        <f t="shared" si="3"/>
        <v>1</v>
      </c>
      <c r="L8" s="63" t="s">
        <v>33</v>
      </c>
      <c r="M8" s="63" t="s">
        <v>34</v>
      </c>
      <c r="N8" s="63" t="s">
        <v>3588</v>
      </c>
      <c r="O8" s="63" t="s">
        <v>3588</v>
      </c>
      <c r="P8" s="63"/>
      <c r="Q8" s="106">
        <v>29335</v>
      </c>
      <c r="R8" s="107">
        <v>39052</v>
      </c>
      <c r="S8" s="107">
        <f t="shared" si="4"/>
        <v>39052</v>
      </c>
      <c r="T8" s="107"/>
      <c r="U8" s="625" t="s">
        <v>36</v>
      </c>
      <c r="V8" s="56" t="s">
        <v>665</v>
      </c>
      <c r="W8" s="56" t="str">
        <f t="shared" ca="1" si="0"/>
        <v xml:space="preserve">19 NĂM 8 THÁNG 18 NGÀY </v>
      </c>
      <c r="X8" s="523">
        <v>212021584</v>
      </c>
      <c r="Y8" s="80" t="str">
        <f>VLOOKUP(C8,Sheet5!$B$2:$G$253,6,0)</f>
        <v>051080007405</v>
      </c>
      <c r="Z8" s="80">
        <f>VLOOKUP(C8,'Trang tính1'!$A$2:$N$281,5,0)</f>
        <v>0</v>
      </c>
      <c r="AA8" s="80" t="b">
        <f t="shared" si="5"/>
        <v>0</v>
      </c>
      <c r="AB8" s="75">
        <v>40938</v>
      </c>
      <c r="AC8" s="75" t="s">
        <v>5227</v>
      </c>
      <c r="AD8" s="46" t="s">
        <v>232</v>
      </c>
      <c r="AE8" s="108" t="s">
        <v>666</v>
      </c>
      <c r="AF8" s="108"/>
      <c r="AG8" s="46" t="s">
        <v>667</v>
      </c>
      <c r="AH8" s="46"/>
      <c r="AI8" s="66"/>
      <c r="AJ8" s="625" t="s">
        <v>50</v>
      </c>
      <c r="AK8" s="625" t="s">
        <v>72</v>
      </c>
      <c r="AL8" s="56" t="s">
        <v>510</v>
      </c>
      <c r="AM8" s="36">
        <f t="shared" ca="1" si="1"/>
        <v>46</v>
      </c>
    </row>
    <row r="9" spans="1:39" s="1250" customFormat="1">
      <c r="A9" s="1237">
        <f>IF(C9=0,"",SUBTOTAL(3,C$5:C9))</f>
        <v>5</v>
      </c>
      <c r="B9" s="1237">
        <v>5</v>
      </c>
      <c r="C9" s="1238" t="s">
        <v>293</v>
      </c>
      <c r="D9" s="1237" t="str">
        <f>VLOOKUP(C9,Sheet4!$A$1:$B$300,2,0)</f>
        <v>8616014612</v>
      </c>
      <c r="E9" s="1239" t="s">
        <v>294</v>
      </c>
      <c r="F9" s="63" t="str">
        <f>VLOOKUP(D9,'BHXH 4-2026'!$D$11:$F$337,3,0)</f>
        <v>DN4928616014612</v>
      </c>
      <c r="G9" s="1241">
        <f>VLOOKUP(C9,'chuyển xếp 2024'!$C$5:$W$328,17,0)</f>
        <v>6579000</v>
      </c>
      <c r="H9" s="1241">
        <f>VLOOKUP(C9,'chuyển xếp 2024'!$C$5:$W$328,19,0)</f>
        <v>0</v>
      </c>
      <c r="I9" s="1241">
        <f t="shared" si="2"/>
        <v>6579000</v>
      </c>
      <c r="J9" s="1239" t="s">
        <v>63</v>
      </c>
      <c r="K9" s="1240">
        <f t="shared" si="3"/>
        <v>0</v>
      </c>
      <c r="L9" s="1242" t="s">
        <v>33</v>
      </c>
      <c r="M9" s="1242" t="s">
        <v>34</v>
      </c>
      <c r="N9" s="1240" t="s">
        <v>4274</v>
      </c>
      <c r="O9" s="1242" t="s">
        <v>4274</v>
      </c>
      <c r="P9" s="1242"/>
      <c r="Q9" s="1243">
        <v>34643</v>
      </c>
      <c r="R9" s="1244">
        <v>44713</v>
      </c>
      <c r="S9" s="107">
        <f t="shared" si="4"/>
        <v>44713</v>
      </c>
      <c r="T9" s="1244"/>
      <c r="U9" s="1242" t="s">
        <v>36</v>
      </c>
      <c r="V9" s="1242" t="s">
        <v>295</v>
      </c>
      <c r="W9" s="1242" t="str">
        <f t="shared" ca="1" si="0"/>
        <v xml:space="preserve">4 NĂM 2 THÁNG 18 NGÀY </v>
      </c>
      <c r="X9" s="1245" t="s">
        <v>296</v>
      </c>
      <c r="Y9" s="1246" t="str">
        <f>VLOOKUP(C9,Sheet5!$B$2:$G$253,6,0)</f>
        <v>087194013763</v>
      </c>
      <c r="Z9" s="1246" t="str">
        <f>VLOOKUP(C9,'Trang tính1'!$A$2:$N$281,5,0)</f>
        <v>087194013763</v>
      </c>
      <c r="AA9" s="1246" t="b">
        <f t="shared" si="5"/>
        <v>1</v>
      </c>
      <c r="AB9" s="1243">
        <v>40353</v>
      </c>
      <c r="AC9" s="75" t="s">
        <v>5227</v>
      </c>
      <c r="AD9" s="1239" t="s">
        <v>232</v>
      </c>
      <c r="AE9" s="1247" t="s">
        <v>297</v>
      </c>
      <c r="AF9" s="1247" t="str">
        <f>VLOOKUP(C9,'Trang tính1'!$A$2:$N$319,9,0)</f>
        <v>Ấp An Lợi, xã Tân Nhuận Đông, tỉnh Đồng Tháp</v>
      </c>
      <c r="AG9" s="1247" t="s">
        <v>297</v>
      </c>
      <c r="AH9" s="1239"/>
      <c r="AI9" s="1238" t="s">
        <v>298</v>
      </c>
      <c r="AJ9" s="1248" t="s">
        <v>50</v>
      </c>
      <c r="AK9" s="1248" t="s">
        <v>299</v>
      </c>
      <c r="AL9" s="1242" t="s">
        <v>60</v>
      </c>
      <c r="AM9" s="1249">
        <f t="shared" ca="1" si="1"/>
        <v>31</v>
      </c>
    </row>
    <row r="10" spans="1:39" s="36" customFormat="1" ht="18" customHeight="1">
      <c r="A10" s="25">
        <f>IF(C10=0,"",SUBTOTAL(3,C$5:C10))</f>
        <v>6</v>
      </c>
      <c r="B10" s="25">
        <v>1</v>
      </c>
      <c r="C10" s="25" t="s">
        <v>52</v>
      </c>
      <c r="D10" s="25" t="str">
        <f>VLOOKUP(C10,Sheet4!$A$1:$B$300,2,0)</f>
        <v>9212004554</v>
      </c>
      <c r="E10" s="63" t="s">
        <v>53</v>
      </c>
      <c r="F10" s="63" t="str">
        <f>VLOOKUP(D10,'BHXH 4-2026'!$D$11:$F$337,3,0)</f>
        <v>DN4929212004554</v>
      </c>
      <c r="G10" s="774">
        <f>VLOOKUP(C10,'chuyển xếp 2024'!$C$5:$W$328,17,0)</f>
        <v>7673000</v>
      </c>
      <c r="H10" s="774">
        <f>VLOOKUP(C10,'chuyển xếp 2024'!$C$5:$W$328,19,0)</f>
        <v>2365000</v>
      </c>
      <c r="I10" s="774">
        <f t="shared" si="2"/>
        <v>10038000</v>
      </c>
      <c r="J10" s="63" t="s">
        <v>32</v>
      </c>
      <c r="K10" s="63">
        <f t="shared" si="3"/>
        <v>1</v>
      </c>
      <c r="L10" s="63" t="s">
        <v>33</v>
      </c>
      <c r="M10" s="63" t="s">
        <v>34</v>
      </c>
      <c r="N10" s="63" t="s">
        <v>5152</v>
      </c>
      <c r="O10" s="56" t="s">
        <v>5184</v>
      </c>
      <c r="P10" s="56"/>
      <c r="Q10" s="106">
        <v>32952</v>
      </c>
      <c r="R10" s="107">
        <v>41609</v>
      </c>
      <c r="S10" s="107">
        <f t="shared" si="4"/>
        <v>41609</v>
      </c>
      <c r="T10" s="107"/>
      <c r="U10" s="56" t="s">
        <v>36</v>
      </c>
      <c r="V10" s="56" t="s">
        <v>54</v>
      </c>
      <c r="W10" s="56" t="str">
        <f t="shared" ca="1" si="0"/>
        <v xml:space="preserve">12 NĂM 8 THÁNG 18 NGÀY </v>
      </c>
      <c r="X10" s="80" t="s">
        <v>55</v>
      </c>
      <c r="Y10" s="80" t="str">
        <f>VLOOKUP(C10,Sheet5!$B$2:$G$253,6,0)</f>
        <v>092090014793</v>
      </c>
      <c r="Z10" s="80" t="str">
        <f>VLOOKUP(C10,'Trang tính1'!$A$2:$N$281,5,0)</f>
        <v>092090014793</v>
      </c>
      <c r="AA10" s="80" t="b">
        <f t="shared" si="5"/>
        <v>1</v>
      </c>
      <c r="AB10" s="75"/>
      <c r="AC10" s="75" t="s">
        <v>5227</v>
      </c>
      <c r="AD10" s="46" t="s">
        <v>232</v>
      </c>
      <c r="AE10" s="108" t="s">
        <v>56</v>
      </c>
      <c r="AF10" s="108" t="str">
        <f>VLOOKUP(C10,'Trang tính1'!$A$2:$N$319,9,0)</f>
        <v>228/74A Phạm Ngũ Lão, P. Cái Khế, TP. Cần Thơ</v>
      </c>
      <c r="AG10" s="46" t="s">
        <v>57</v>
      </c>
      <c r="AH10" s="46" t="s">
        <v>57</v>
      </c>
      <c r="AI10" s="47" t="s">
        <v>58</v>
      </c>
      <c r="AJ10" s="56" t="s">
        <v>50</v>
      </c>
      <c r="AK10" s="56" t="s">
        <v>59</v>
      </c>
      <c r="AL10" s="56" t="s">
        <v>60</v>
      </c>
      <c r="AM10" s="36">
        <f t="shared" ca="1" si="1"/>
        <v>36</v>
      </c>
    </row>
    <row r="11" spans="1:39" s="36" customFormat="1" ht="18" customHeight="1">
      <c r="A11" s="25">
        <f>IF(C11=0,"",SUBTOTAL(3,C$5:C11))</f>
        <v>7</v>
      </c>
      <c r="B11" s="25">
        <v>2</v>
      </c>
      <c r="C11" s="25" t="s">
        <v>61</v>
      </c>
      <c r="D11" s="25" t="str">
        <f>VLOOKUP(C11,Sheet4!$A$1:$B$300,2,0)</f>
        <v>9212004139</v>
      </c>
      <c r="E11" s="63" t="s">
        <v>62</v>
      </c>
      <c r="F11" s="63" t="str">
        <f>VLOOKUP(D11,'BHXH 4-2026'!$D$11:$F$337,3,0)</f>
        <v>DN4929212004139</v>
      </c>
      <c r="G11" s="774">
        <f>VLOOKUP(C11,'chuyển xếp 2024'!$C$5:$W$328,17,0)</f>
        <v>7673000</v>
      </c>
      <c r="H11" s="774">
        <f>VLOOKUP(C11,'chuyển xếp 2024'!$C$5:$W$328,19,0)</f>
        <v>1892000</v>
      </c>
      <c r="I11" s="697">
        <f t="shared" si="2"/>
        <v>9565000</v>
      </c>
      <c r="J11" s="63" t="s">
        <v>63</v>
      </c>
      <c r="K11" s="63">
        <f t="shared" si="3"/>
        <v>0</v>
      </c>
      <c r="L11" s="63" t="s">
        <v>33</v>
      </c>
      <c r="M11" s="63" t="s">
        <v>34</v>
      </c>
      <c r="N11" s="63" t="s">
        <v>5153</v>
      </c>
      <c r="O11" s="56" t="s">
        <v>5184</v>
      </c>
      <c r="P11" s="56"/>
      <c r="Q11" s="106">
        <v>32616</v>
      </c>
      <c r="R11" s="107">
        <v>40977</v>
      </c>
      <c r="S11" s="107">
        <f t="shared" si="4"/>
        <v>40977</v>
      </c>
      <c r="T11" s="107"/>
      <c r="U11" s="56" t="s">
        <v>36</v>
      </c>
      <c r="V11" s="56" t="s">
        <v>66</v>
      </c>
      <c r="W11" s="56" t="str">
        <f t="shared" ca="1" si="0"/>
        <v xml:space="preserve">14 NĂM 5 THÁNG 10 NGÀY </v>
      </c>
      <c r="X11" s="80" t="s">
        <v>67</v>
      </c>
      <c r="Y11" s="80" t="str">
        <f>VLOOKUP(C11,Sheet5!$B$2:$G$253,6,0)</f>
        <v>094189000207</v>
      </c>
      <c r="Z11" s="80" t="str">
        <f>VLOOKUP(C11,'Trang tính1'!$A$2:$N$281,5,0)</f>
        <v>094189000207</v>
      </c>
      <c r="AA11" s="80" t="b">
        <f t="shared" si="5"/>
        <v>1</v>
      </c>
      <c r="AB11" s="75">
        <v>38540</v>
      </c>
      <c r="AC11" s="75" t="s">
        <v>5227</v>
      </c>
      <c r="AD11" s="46" t="s">
        <v>232</v>
      </c>
      <c r="AE11" s="108" t="s">
        <v>69</v>
      </c>
      <c r="AF11" s="108" t="str">
        <f>VLOOKUP(C11,'Trang tính1'!$A$2:$N$319,9,0)</f>
        <v>63A Hẻm 3 đường Mậu Thân, Phường Ninh Kiều, TP.Cần Thơ</v>
      </c>
      <c r="AG11" s="46" t="s">
        <v>70</v>
      </c>
      <c r="AH11" s="46" t="s">
        <v>70</v>
      </c>
      <c r="AI11" s="332" t="s">
        <v>71</v>
      </c>
      <c r="AJ11" s="56" t="s">
        <v>50</v>
      </c>
      <c r="AK11" s="56" t="s">
        <v>72</v>
      </c>
      <c r="AL11" s="56" t="s">
        <v>73</v>
      </c>
      <c r="AM11" s="36">
        <f t="shared" ca="1" si="1"/>
        <v>37</v>
      </c>
    </row>
    <row r="12" spans="1:39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25" t="str">
        <f>VLOOKUP(C12,Sheet4!$A$1:$B$300,2,0)</f>
        <v>9221356007</v>
      </c>
      <c r="E12" s="67" t="s">
        <v>102</v>
      </c>
      <c r="F12" s="63" t="str">
        <f>VLOOKUP(D12,'BHXH 4-2026'!$D$11:$F$337,3,0)</f>
        <v>DN4929221356007</v>
      </c>
      <c r="G12" s="774">
        <f>VLOOKUP(C12,'chuyển xếp 2024'!$C$5:$W$328,17,0)</f>
        <v>7105000</v>
      </c>
      <c r="H12" s="774">
        <f>VLOOKUP(C12,'chuyển xếp 2024'!$C$5:$W$328,19,0)</f>
        <v>0</v>
      </c>
      <c r="I12" s="697">
        <f t="shared" si="2"/>
        <v>7105000</v>
      </c>
      <c r="J12" s="63" t="s">
        <v>63</v>
      </c>
      <c r="K12" s="63">
        <f t="shared" si="3"/>
        <v>0</v>
      </c>
      <c r="L12" s="63" t="s">
        <v>33</v>
      </c>
      <c r="M12" s="63" t="s">
        <v>34</v>
      </c>
      <c r="N12" s="63" t="s">
        <v>5187</v>
      </c>
      <c r="O12" s="56" t="s">
        <v>5184</v>
      </c>
      <c r="P12" s="56"/>
      <c r="Q12" s="75">
        <v>34769</v>
      </c>
      <c r="R12" s="75">
        <v>43282</v>
      </c>
      <c r="S12" s="107">
        <f t="shared" si="4"/>
        <v>43282</v>
      </c>
      <c r="T12" s="75"/>
      <c r="U12" s="56" t="s">
        <v>36</v>
      </c>
      <c r="V12" s="66" t="s">
        <v>103</v>
      </c>
      <c r="W12" s="56" t="str">
        <f t="shared" ca="1" si="0"/>
        <v xml:space="preserve">8 NĂM 1 THÁNG 18 NGÀY </v>
      </c>
      <c r="X12" s="523" t="s">
        <v>104</v>
      </c>
      <c r="Y12" s="80" t="str">
        <f>VLOOKUP(C12,Sheet5!$B$2:$G$253,6,0)</f>
        <v>092195009932</v>
      </c>
      <c r="Z12" s="80" t="str">
        <f>VLOOKUP(C12,'Trang tính1'!$A$2:$N$281,5,0)</f>
        <v>092195009932</v>
      </c>
      <c r="AA12" s="80" t="b">
        <f t="shared" si="5"/>
        <v>1</v>
      </c>
      <c r="AB12" s="75">
        <v>41193</v>
      </c>
      <c r="AC12" s="75" t="s">
        <v>5227</v>
      </c>
      <c r="AD12" s="46" t="s">
        <v>232</v>
      </c>
      <c r="AE12" s="108" t="s">
        <v>97</v>
      </c>
      <c r="AF12" s="108" t="str">
        <f>VLOOKUP(C12,'Trang tính1'!$A$2:$N$319,9,0)</f>
        <v>126 Lê Anh Xuân, P. Cái Khế, TP. Cần Thơ</v>
      </c>
      <c r="AG12" s="46" t="s">
        <v>105</v>
      </c>
      <c r="AH12" s="46" t="s">
        <v>105</v>
      </c>
      <c r="AI12" s="332" t="s">
        <v>106</v>
      </c>
      <c r="AJ12" s="56" t="s">
        <v>50</v>
      </c>
      <c r="AK12" s="56" t="s">
        <v>107</v>
      </c>
      <c r="AL12" s="56" t="s">
        <v>60</v>
      </c>
      <c r="AM12" s="36">
        <f t="shared" ca="1" si="1"/>
        <v>31</v>
      </c>
    </row>
    <row r="13" spans="1:39" s="36" customFormat="1" ht="18" customHeight="1">
      <c r="A13" s="25">
        <f>IF(C13=0,"",SUBTOTAL(3,C$5:C13))</f>
        <v>9</v>
      </c>
      <c r="B13" s="25">
        <v>4</v>
      </c>
      <c r="C13" s="66" t="s">
        <v>108</v>
      </c>
      <c r="D13" s="25" t="str">
        <f>VLOOKUP(C13,Sheet4!$A$1:$B$300,2,0)</f>
        <v>8722989947</v>
      </c>
      <c r="E13" s="67" t="s">
        <v>109</v>
      </c>
      <c r="F13" s="63" t="str">
        <f>VLOOKUP(D13,'BHXH 4-2026'!$D$11:$F$337,3,0)</f>
        <v>DN4928722989947</v>
      </c>
      <c r="G13" s="774">
        <f>VLOOKUP(C13,'chuyển xếp 2024'!$C$5:$W$328,17,0)</f>
        <v>7105000</v>
      </c>
      <c r="H13" s="774">
        <v>1892000</v>
      </c>
      <c r="I13" s="697">
        <f t="shared" si="2"/>
        <v>8997000</v>
      </c>
      <c r="J13" s="63" t="s">
        <v>32</v>
      </c>
      <c r="K13" s="63">
        <f t="shared" si="3"/>
        <v>1</v>
      </c>
      <c r="L13" s="63" t="s">
        <v>33</v>
      </c>
      <c r="M13" s="63" t="s">
        <v>34</v>
      </c>
      <c r="N13" s="63" t="s">
        <v>5187</v>
      </c>
      <c r="O13" s="56" t="s">
        <v>5184</v>
      </c>
      <c r="P13" s="56"/>
      <c r="Q13" s="75">
        <v>35312</v>
      </c>
      <c r="R13" s="75">
        <v>43647</v>
      </c>
      <c r="S13" s="107">
        <f t="shared" si="4"/>
        <v>43647</v>
      </c>
      <c r="T13" s="75"/>
      <c r="U13" s="67" t="s">
        <v>36</v>
      </c>
      <c r="V13" s="67" t="s">
        <v>110</v>
      </c>
      <c r="W13" s="56" t="str">
        <f t="shared" ca="1" si="0"/>
        <v xml:space="preserve">7 NĂM 1 THÁNG 18 NGÀY </v>
      </c>
      <c r="X13" s="46">
        <v>341841411</v>
      </c>
      <c r="Y13" s="80" t="str">
        <f>VLOOKUP(C13,Sheet5!$B$2:$G$253,6,0)</f>
        <v>087096014501</v>
      </c>
      <c r="Z13" s="80" t="str">
        <f>VLOOKUP(C13,'Trang tính1'!$A$2:$N$281,5,0)</f>
        <v>087096014501</v>
      </c>
      <c r="AA13" s="80" t="b">
        <f t="shared" si="5"/>
        <v>1</v>
      </c>
      <c r="AB13" s="75">
        <v>41081</v>
      </c>
      <c r="AC13" s="75" t="s">
        <v>5227</v>
      </c>
      <c r="AD13" s="46" t="s">
        <v>232</v>
      </c>
      <c r="AE13" s="108" t="s">
        <v>111</v>
      </c>
      <c r="AF13" s="108" t="str">
        <f>VLOOKUP(C13,'Trang tính1'!$A$2:$N$319,9,0)</f>
        <v>61/26 Hùng Vương, P.Ninh Kiều, TP.Cần Thơ</v>
      </c>
      <c r="AG13" s="46" t="s">
        <v>112</v>
      </c>
      <c r="AH13" s="46" t="s">
        <v>112</v>
      </c>
      <c r="AI13" s="332" t="s">
        <v>113</v>
      </c>
      <c r="AJ13" s="56" t="s">
        <v>50</v>
      </c>
      <c r="AK13" s="56" t="s">
        <v>114</v>
      </c>
      <c r="AL13" s="56" t="s">
        <v>60</v>
      </c>
      <c r="AM13" s="36">
        <f t="shared" ca="1" si="1"/>
        <v>29</v>
      </c>
    </row>
    <row r="14" spans="1:39" s="36" customFormat="1" ht="18" customHeight="1">
      <c r="A14" s="25">
        <f>IF(C14=0,"",SUBTOTAL(3,C$5:C14))</f>
        <v>10</v>
      </c>
      <c r="B14" s="25">
        <v>5</v>
      </c>
      <c r="C14" s="66" t="s">
        <v>115</v>
      </c>
      <c r="D14" s="25" t="s">
        <v>2031</v>
      </c>
      <c r="E14" s="67" t="s">
        <v>116</v>
      </c>
      <c r="F14" s="63" t="str">
        <f>VLOOKUP(D14,'BHXH 4-2026'!$D$11:$F$337,3,0)</f>
        <v>DN4928923922038</v>
      </c>
      <c r="G14" s="774">
        <f>VLOOKUP(C14,'chuyển xếp 2024'!$C$5:$W$328,17,0)</f>
        <v>7105000</v>
      </c>
      <c r="H14" s="774">
        <f>VLOOKUP(C14,'chuyển xếp 2024'!$C$5:$W$328,19,0)</f>
        <v>0</v>
      </c>
      <c r="I14" s="697">
        <f t="shared" si="2"/>
        <v>7105000</v>
      </c>
      <c r="J14" s="63" t="s">
        <v>63</v>
      </c>
      <c r="K14" s="63">
        <f t="shared" si="3"/>
        <v>0</v>
      </c>
      <c r="L14" s="63" t="s">
        <v>33</v>
      </c>
      <c r="M14" s="63" t="s">
        <v>34</v>
      </c>
      <c r="N14" s="63" t="s">
        <v>5187</v>
      </c>
      <c r="O14" s="56" t="s">
        <v>5184</v>
      </c>
      <c r="P14" s="56"/>
      <c r="Q14" s="75">
        <v>35554</v>
      </c>
      <c r="R14" s="75">
        <v>44349</v>
      </c>
      <c r="S14" s="107">
        <f t="shared" si="4"/>
        <v>44349</v>
      </c>
      <c r="T14" s="75"/>
      <c r="U14" s="67" t="s">
        <v>36</v>
      </c>
      <c r="V14" s="67" t="s">
        <v>118</v>
      </c>
      <c r="W14" s="56" t="str">
        <f t="shared" ca="1" si="0"/>
        <v xml:space="preserve">5 NĂM 2 THÁNG 17 NGÀY </v>
      </c>
      <c r="X14" s="514" t="s">
        <v>1397</v>
      </c>
      <c r="Y14" s="80" t="str">
        <f>VLOOKUP(C14,Sheet5!$B$2:$G$253,6,0)</f>
        <v>089197013110</v>
      </c>
      <c r="Z14" s="80" t="str">
        <f>VLOOKUP(C14,'Trang tính1'!$A$2:$N$281,5,0)</f>
        <v>089197013110</v>
      </c>
      <c r="AA14" s="80" t="b">
        <f t="shared" si="5"/>
        <v>1</v>
      </c>
      <c r="AB14" s="75">
        <v>44916</v>
      </c>
      <c r="AC14" s="75" t="s">
        <v>5227</v>
      </c>
      <c r="AD14" s="46" t="s">
        <v>232</v>
      </c>
      <c r="AE14" s="108" t="s">
        <v>119</v>
      </c>
      <c r="AF14" s="108" t="str">
        <f>VLOOKUP(C14,'Trang tính1'!$A$2:$N$319,9,0)</f>
        <v>473, Tổ 19, Ấp Long Quới 1, Xã Long Điền, Tỉnh An Giang</v>
      </c>
      <c r="AG14" s="46" t="s">
        <v>120</v>
      </c>
      <c r="AH14" s="46" t="s">
        <v>121</v>
      </c>
      <c r="AI14" s="332" t="s">
        <v>122</v>
      </c>
      <c r="AJ14" s="56" t="s">
        <v>50</v>
      </c>
      <c r="AK14" s="56" t="s">
        <v>123</v>
      </c>
      <c r="AL14" s="56" t="s">
        <v>60</v>
      </c>
      <c r="AM14" s="36">
        <f t="shared" ca="1" si="1"/>
        <v>29</v>
      </c>
    </row>
    <row r="15" spans="1:39" s="36" customFormat="1" ht="18" customHeight="1">
      <c r="A15" s="25">
        <f>IF(C15=0,"",SUBTOTAL(3,C$5:C15))</f>
        <v>11</v>
      </c>
      <c r="B15" s="25">
        <v>6</v>
      </c>
      <c r="C15" s="25" t="s">
        <v>164</v>
      </c>
      <c r="D15" s="25" t="str">
        <f>VLOOKUP(C15,Sheet4!$A$1:$B$300,2,0)</f>
        <v>5499003403</v>
      </c>
      <c r="E15" s="63" t="s">
        <v>165</v>
      </c>
      <c r="F15" s="63" t="str">
        <f>VLOOKUP(D15,'BHXH 4-2026'!$D$11:$F$337,3,0)</f>
        <v>DN4925499003403</v>
      </c>
      <c r="G15" s="774">
        <f>VLOOKUP(C15,'chuyển xếp 2024'!$C$5:$W$328,17,0)</f>
        <v>6375000</v>
      </c>
      <c r="H15" s="774">
        <f>VLOOKUP(C15,'chuyển xếp 2024'!$C$5:$W$328,19,0)</f>
        <v>0</v>
      </c>
      <c r="I15" s="697">
        <f t="shared" si="2"/>
        <v>6375000</v>
      </c>
      <c r="J15" s="63" t="s">
        <v>63</v>
      </c>
      <c r="K15" s="63">
        <f t="shared" si="3"/>
        <v>0</v>
      </c>
      <c r="L15" s="63" t="s">
        <v>33</v>
      </c>
      <c r="M15" s="63" t="s">
        <v>34</v>
      </c>
      <c r="N15" s="63" t="s">
        <v>5187</v>
      </c>
      <c r="O15" s="56" t="s">
        <v>5184</v>
      </c>
      <c r="P15" s="56"/>
      <c r="Q15" s="106">
        <v>29150</v>
      </c>
      <c r="R15" s="107">
        <v>41744</v>
      </c>
      <c r="S15" s="107">
        <f t="shared" si="4"/>
        <v>41744</v>
      </c>
      <c r="T15" s="107"/>
      <c r="U15" s="56" t="s">
        <v>36</v>
      </c>
      <c r="V15" s="56" t="s">
        <v>166</v>
      </c>
      <c r="W15" s="56" t="str">
        <f t="shared" ca="1" si="0"/>
        <v xml:space="preserve">12 NĂM 4 THÁNG 4 NGÀY </v>
      </c>
      <c r="X15" s="80" t="s">
        <v>167</v>
      </c>
      <c r="Y15" s="80" t="str">
        <f>VLOOKUP(C15,Sheet5!$B$2:$G$253,6,0)</f>
        <v>036179013255</v>
      </c>
      <c r="Z15" s="80">
        <f>VLOOKUP(C15,'Trang tính1'!$A$2:$N$281,5,0)</f>
        <v>0</v>
      </c>
      <c r="AA15" s="80" t="b">
        <f t="shared" si="5"/>
        <v>0</v>
      </c>
      <c r="AB15" s="75"/>
      <c r="AC15" s="75" t="s">
        <v>5227</v>
      </c>
      <c r="AD15" s="46" t="s">
        <v>232</v>
      </c>
      <c r="AE15" s="108" t="s">
        <v>168</v>
      </c>
      <c r="AF15" s="108" t="str">
        <f>VLOOKUP(C15,'Trang tính1'!$A$2:$N$319,9,0)</f>
        <v>B11 Nguyễn Thông- Phường Bình Thủy - Tp. Cần Thơ</v>
      </c>
      <c r="AG15" s="46" t="s">
        <v>169</v>
      </c>
      <c r="AH15" s="46" t="s">
        <v>169</v>
      </c>
      <c r="AI15" s="332" t="s">
        <v>170</v>
      </c>
      <c r="AJ15" s="56" t="s">
        <v>93</v>
      </c>
      <c r="AK15" s="56" t="s">
        <v>100</v>
      </c>
      <c r="AL15" s="56" t="s">
        <v>60</v>
      </c>
      <c r="AM15" s="36">
        <f t="shared" ca="1" si="1"/>
        <v>46</v>
      </c>
    </row>
    <row r="16" spans="1:39" s="36" customFormat="1" ht="18" customHeight="1">
      <c r="A16" s="25">
        <f>IF(C16=0,"",SUBTOTAL(3,C$5:C16))</f>
        <v>12</v>
      </c>
      <c r="B16" s="25">
        <v>7</v>
      </c>
      <c r="C16" s="69" t="s">
        <v>197</v>
      </c>
      <c r="D16" s="25" t="str">
        <f>VLOOKUP(C16,Sheet4!$A$1:$B$300,2,0)</f>
        <v>9208007865</v>
      </c>
      <c r="E16" s="70" t="s">
        <v>198</v>
      </c>
      <c r="F16" s="63" t="str">
        <f>VLOOKUP(D16,'BHXH 4-2026'!$D$11:$F$337,3,0)</f>
        <v>DN4929208007865</v>
      </c>
      <c r="G16" s="774">
        <f>VLOOKUP(C16,'chuyển xếp 2024'!$C$5:$W$328,17,0)</f>
        <v>8287000</v>
      </c>
      <c r="H16" s="774">
        <f>VLOOKUP(C16,'chuyển xếp 2024'!$C$5:$W$328,19,0)</f>
        <v>0</v>
      </c>
      <c r="I16" s="697">
        <f t="shared" si="2"/>
        <v>8287000</v>
      </c>
      <c r="J16" s="63" t="s">
        <v>63</v>
      </c>
      <c r="K16" s="63">
        <f t="shared" si="3"/>
        <v>0</v>
      </c>
      <c r="L16" s="63" t="s">
        <v>33</v>
      </c>
      <c r="M16" s="63" t="s">
        <v>34</v>
      </c>
      <c r="N16" s="63" t="s">
        <v>5187</v>
      </c>
      <c r="O16" s="56" t="s">
        <v>5184</v>
      </c>
      <c r="P16" s="56"/>
      <c r="Q16" s="106">
        <v>30333</v>
      </c>
      <c r="R16" s="107">
        <v>39539</v>
      </c>
      <c r="S16" s="107">
        <f t="shared" si="4"/>
        <v>39539</v>
      </c>
      <c r="T16" s="107"/>
      <c r="U16" s="67" t="s">
        <v>36</v>
      </c>
      <c r="V16" s="56" t="s">
        <v>199</v>
      </c>
      <c r="W16" s="56" t="str">
        <f t="shared" ca="1" si="0"/>
        <v xml:space="preserve">18 NĂM 4 THÁNG 18 NGÀY </v>
      </c>
      <c r="X16" s="80" t="s">
        <v>200</v>
      </c>
      <c r="Y16" s="80" t="str">
        <f>VLOOKUP(C16,Sheet5!$B$2:$G$253,6,0)</f>
        <v>093183000309</v>
      </c>
      <c r="Z16" s="80" t="str">
        <f>VLOOKUP(C16,'Trang tính1'!$A$2:$N$281,5,0)</f>
        <v>093183000309</v>
      </c>
      <c r="AA16" s="80" t="b">
        <f t="shared" si="5"/>
        <v>1</v>
      </c>
      <c r="AB16" s="75"/>
      <c r="AC16" s="75" t="s">
        <v>5227</v>
      </c>
      <c r="AD16" s="46" t="s">
        <v>232</v>
      </c>
      <c r="AE16" s="108" t="s">
        <v>201</v>
      </c>
      <c r="AF16" s="108" t="str">
        <f>VLOOKUP(C16,'Trang tính1'!$A$2:$N$319,9,0)</f>
        <v>18/56 Hòa Bình - P Ninh Kiều -TP Cần Thơ</v>
      </c>
      <c r="AG16" s="46" t="s">
        <v>202</v>
      </c>
      <c r="AH16" s="46" t="s">
        <v>202</v>
      </c>
      <c r="AI16" s="66"/>
      <c r="AJ16" s="46" t="s">
        <v>50</v>
      </c>
      <c r="AK16" s="46" t="s">
        <v>72</v>
      </c>
      <c r="AL16" s="56" t="s">
        <v>60</v>
      </c>
      <c r="AM16" s="36">
        <f t="shared" ca="1" si="1"/>
        <v>43</v>
      </c>
    </row>
    <row r="17" spans="1:39" s="36" customFormat="1" ht="18" customHeight="1">
      <c r="A17" s="25">
        <f>IF(C17=0,"",SUBTOTAL(3,C$5:C17))</f>
        <v>13</v>
      </c>
      <c r="B17" s="25">
        <v>8</v>
      </c>
      <c r="C17" s="69" t="s">
        <v>1956</v>
      </c>
      <c r="D17" s="25" t="str">
        <f>VLOOKUP(C17,Sheet4!$A$1:$B$300,2,0)</f>
        <v>9222378283</v>
      </c>
      <c r="E17" s="70" t="s">
        <v>1952</v>
      </c>
      <c r="F17" s="63" t="str">
        <f>VLOOKUP(D17,'BHXH 4-2026'!$D$11:$F$337,3,0)</f>
        <v>DN4929222378283</v>
      </c>
      <c r="G17" s="774">
        <f>VLOOKUP(C17,'chuyển xếp 2024'!$C$5:$W$328,17,0)</f>
        <v>6579000</v>
      </c>
      <c r="H17" s="774">
        <f>VLOOKUP(C17,'chuyển xếp 2024'!$C$5:$W$328,19,0)</f>
        <v>0</v>
      </c>
      <c r="I17" s="697">
        <f t="shared" si="2"/>
        <v>6579000</v>
      </c>
      <c r="J17" s="63" t="s">
        <v>32</v>
      </c>
      <c r="K17" s="63">
        <f t="shared" si="3"/>
        <v>1</v>
      </c>
      <c r="L17" s="63" t="s">
        <v>33</v>
      </c>
      <c r="M17" s="63" t="s">
        <v>34</v>
      </c>
      <c r="N17" s="63" t="s">
        <v>5187</v>
      </c>
      <c r="O17" s="56" t="s">
        <v>5184</v>
      </c>
      <c r="P17" s="56"/>
      <c r="Q17" s="106">
        <v>36024</v>
      </c>
      <c r="R17" s="107">
        <v>45231</v>
      </c>
      <c r="S17" s="107">
        <f t="shared" si="4"/>
        <v>45231</v>
      </c>
      <c r="T17" s="107"/>
      <c r="U17" s="67" t="s">
        <v>36</v>
      </c>
      <c r="V17" s="56" t="s">
        <v>1972</v>
      </c>
      <c r="W17" s="56" t="str">
        <f t="shared" ca="1" si="0"/>
        <v xml:space="preserve">2 NĂM 9 THÁNG 18 NGÀY </v>
      </c>
      <c r="X17" s="80" t="s">
        <v>1973</v>
      </c>
      <c r="Y17" s="80" t="s">
        <v>1973</v>
      </c>
      <c r="Z17" s="80" t="str">
        <f>VLOOKUP(C17,'Trang tính1'!$A$2:$N$281,5,0)</f>
        <v>092098000305</v>
      </c>
      <c r="AA17" s="80" t="b">
        <f t="shared" si="5"/>
        <v>1</v>
      </c>
      <c r="AB17" s="75" t="s">
        <v>1974</v>
      </c>
      <c r="AC17" s="75" t="s">
        <v>5227</v>
      </c>
      <c r="AD17" s="46" t="s">
        <v>232</v>
      </c>
      <c r="AE17" s="108" t="s">
        <v>1975</v>
      </c>
      <c r="AF17" s="108" t="str">
        <f>VLOOKUP(C17,'Trang tính1'!$A$2:$N$319,9,0)</f>
        <v>Ấp Trường Tây, Xã Trường Thành, TP.Cần Thơ</v>
      </c>
      <c r="AG17" s="46" t="s">
        <v>1976</v>
      </c>
      <c r="AH17" s="46"/>
      <c r="AI17" s="66"/>
      <c r="AJ17" s="46" t="s">
        <v>50</v>
      </c>
      <c r="AK17" s="46" t="s">
        <v>434</v>
      </c>
      <c r="AL17" s="56" t="s">
        <v>60</v>
      </c>
      <c r="AM17" s="36">
        <f t="shared" ca="1" si="1"/>
        <v>28</v>
      </c>
    </row>
    <row r="18" spans="1:39" s="36" customFormat="1" ht="18" customHeight="1">
      <c r="A18" s="25">
        <f>IF(C18=0,"",SUBTOTAL(3,C$5:C18))</f>
        <v>14</v>
      </c>
      <c r="B18" s="25">
        <v>9</v>
      </c>
      <c r="C18" s="69" t="s">
        <v>2460</v>
      </c>
      <c r="D18" s="25" t="str">
        <f>VLOOKUP(C18,Sheet4!$A$1:$B$300,2,0)</f>
        <v>9320886452</v>
      </c>
      <c r="E18" s="70" t="s">
        <v>1221</v>
      </c>
      <c r="F18" s="63" t="str">
        <f>VLOOKUP(D18,'BHXH 4-2026'!$D$11:$F$337,3,0)</f>
        <v>DN4929320886452</v>
      </c>
      <c r="G18" s="774">
        <f>VLOOKUP(C18,'chuyển xếp 2024'!$C$5:$W$328,17,0)</f>
        <v>5466000</v>
      </c>
      <c r="H18" s="774">
        <f>VLOOKUP(C18,'chuyển xếp 2024'!$C$5:$W$328,19,0)</f>
        <v>0</v>
      </c>
      <c r="I18" s="697">
        <f t="shared" si="2"/>
        <v>5466000</v>
      </c>
      <c r="J18" s="63" t="s">
        <v>32</v>
      </c>
      <c r="K18" s="63">
        <f t="shared" si="3"/>
        <v>1</v>
      </c>
      <c r="L18" s="63" t="s">
        <v>33</v>
      </c>
      <c r="M18" s="63" t="s">
        <v>34</v>
      </c>
      <c r="N18" s="63" t="s">
        <v>5187</v>
      </c>
      <c r="O18" s="56" t="s">
        <v>5184</v>
      </c>
      <c r="P18" s="56"/>
      <c r="Q18" s="106">
        <v>37034</v>
      </c>
      <c r="R18" s="107">
        <v>45444</v>
      </c>
      <c r="S18" s="107">
        <f t="shared" si="4"/>
        <v>45444</v>
      </c>
      <c r="T18" s="107"/>
      <c r="U18" s="67" t="s">
        <v>36</v>
      </c>
      <c r="V18" s="56" t="s">
        <v>2461</v>
      </c>
      <c r="W18" s="56" t="str">
        <f t="shared" ca="1" si="0"/>
        <v xml:space="preserve">2 NĂM 2 THÁNG 18 NGÀY </v>
      </c>
      <c r="X18" s="80">
        <v>93201003354</v>
      </c>
      <c r="Y18" s="80" t="s">
        <v>2466</v>
      </c>
      <c r="Z18" s="80" t="str">
        <f>VLOOKUP(C18,'Trang tính1'!$A$2:$N$281,5,0)</f>
        <v>093201003354</v>
      </c>
      <c r="AA18" s="80" t="b">
        <f t="shared" si="5"/>
        <v>1</v>
      </c>
      <c r="AB18" s="75">
        <v>44326</v>
      </c>
      <c r="AC18" s="75" t="s">
        <v>5227</v>
      </c>
      <c r="AD18" s="46" t="s">
        <v>232</v>
      </c>
      <c r="AE18" s="108" t="s">
        <v>2462</v>
      </c>
      <c r="AF18" s="108" t="str">
        <f>VLOOKUP(C18,'Trang tính1'!$A$2:$N$319,9,0)</f>
        <v>Ấp Sơn Phú, P, Đại Thành, TP, Cần Thơ</v>
      </c>
      <c r="AG18" s="46" t="s">
        <v>2463</v>
      </c>
      <c r="AH18" s="46"/>
      <c r="AI18" s="66"/>
      <c r="AJ18" s="46" t="s">
        <v>130</v>
      </c>
      <c r="AK18" s="46" t="s">
        <v>2464</v>
      </c>
      <c r="AL18" s="56" t="s">
        <v>60</v>
      </c>
      <c r="AM18" s="36">
        <f t="shared" ca="1" si="1"/>
        <v>25</v>
      </c>
    </row>
    <row r="19" spans="1:39" s="36" customFormat="1" ht="18" customHeight="1">
      <c r="A19" s="25">
        <f>IF(C19=0,"",SUBTOTAL(3,C$5:C19))</f>
        <v>15</v>
      </c>
      <c r="B19" s="25">
        <v>10</v>
      </c>
      <c r="C19" s="25" t="s">
        <v>74</v>
      </c>
      <c r="D19" s="25" t="str">
        <f>VLOOKUP(C19,Sheet4!$A$1:$B$300,2,0)</f>
        <v>5496032498</v>
      </c>
      <c r="E19" s="63" t="s">
        <v>75</v>
      </c>
      <c r="F19" s="63" t="str">
        <f>VLOOKUP(D19,'BHXH 4-2026'!$D$11:$F$337,3,0)</f>
        <v>DN4925496032498</v>
      </c>
      <c r="G19" s="774">
        <f>VLOOKUP(C19,'chuyển xếp 2024'!$C$5:$W$328,17,0)</f>
        <v>8287000</v>
      </c>
      <c r="H19" s="774">
        <f>VLOOKUP(C19,'chuyển xếp 2024'!$C$5:$W$328,19,0)</f>
        <v>1892000</v>
      </c>
      <c r="I19" s="697">
        <f t="shared" si="2"/>
        <v>10179000</v>
      </c>
      <c r="J19" s="63" t="s">
        <v>32</v>
      </c>
      <c r="K19" s="63">
        <f t="shared" si="3"/>
        <v>1</v>
      </c>
      <c r="L19" s="63" t="s">
        <v>33</v>
      </c>
      <c r="M19" s="63" t="s">
        <v>34</v>
      </c>
      <c r="N19" s="63" t="s">
        <v>5153</v>
      </c>
      <c r="O19" s="56" t="s">
        <v>5184</v>
      </c>
      <c r="P19" s="56"/>
      <c r="Q19" s="106">
        <v>28537</v>
      </c>
      <c r="R19" s="107">
        <v>34824</v>
      </c>
      <c r="S19" s="107">
        <f t="shared" si="4"/>
        <v>34824</v>
      </c>
      <c r="T19" s="107"/>
      <c r="U19" s="56" t="s">
        <v>36</v>
      </c>
      <c r="V19" s="56" t="s">
        <v>76</v>
      </c>
      <c r="W19" s="56" t="str">
        <f t="shared" ca="1" si="0"/>
        <v xml:space="preserve">31 NĂM 3 THÁNG 14 NGÀY </v>
      </c>
      <c r="X19" s="80" t="s">
        <v>77</v>
      </c>
      <c r="Y19" s="80" t="str">
        <f>VLOOKUP(C19,Sheet5!$B$2:$G$253,6,0)</f>
        <v>038078000972</v>
      </c>
      <c r="Z19" s="80" t="str">
        <f>VLOOKUP(C19,'Trang tính1'!$A$2:$N$281,5,0)</f>
        <v>038078000972</v>
      </c>
      <c r="AA19" s="80" t="b">
        <f t="shared" si="5"/>
        <v>1</v>
      </c>
      <c r="AB19" s="75">
        <v>36572</v>
      </c>
      <c r="AC19" s="75" t="s">
        <v>5227</v>
      </c>
      <c r="AD19" s="46" t="s">
        <v>232</v>
      </c>
      <c r="AE19" s="108" t="s">
        <v>78</v>
      </c>
      <c r="AF19" s="108" t="str">
        <f>VLOOKUP(C19,'Trang tính1'!$A$2:$N$319,9,0)</f>
        <v>183/6, tổ 6, Kv4, Phường Thới An Đông, Tp.Cần Thơ</v>
      </c>
      <c r="AG19" s="46" t="s">
        <v>79</v>
      </c>
      <c r="AH19" s="46" t="s">
        <v>79</v>
      </c>
      <c r="AI19" s="332" t="s">
        <v>80</v>
      </c>
      <c r="AJ19" s="56" t="s">
        <v>50</v>
      </c>
      <c r="AK19" s="56" t="s">
        <v>81</v>
      </c>
      <c r="AL19" s="56" t="s">
        <v>60</v>
      </c>
      <c r="AM19" s="36">
        <f t="shared" ca="1" si="1"/>
        <v>48</v>
      </c>
    </row>
    <row r="20" spans="1:39" s="430" customFormat="1" ht="18" customHeight="1">
      <c r="A20" s="421">
        <f>IF(C20=0,"",SUBTOTAL(3,C$5:C20))</f>
        <v>16</v>
      </c>
      <c r="B20" s="421">
        <v>11</v>
      </c>
      <c r="C20" s="421" t="s">
        <v>82</v>
      </c>
      <c r="D20" s="421" t="str">
        <f>VLOOKUP(C20,Sheet4!$A$1:$B$300,2,0)</f>
        <v>9214004739</v>
      </c>
      <c r="E20" s="424" t="s">
        <v>83</v>
      </c>
      <c r="F20" s="63" t="str">
        <f>VLOOKUP(D20,'BHXH 4-2026'!$D$11:$F$337,3,0)</f>
        <v>DN4929214004739</v>
      </c>
      <c r="G20" s="766">
        <v>7156000</v>
      </c>
      <c r="H20" s="766"/>
      <c r="I20" s="697">
        <f t="shared" si="2"/>
        <v>7156000</v>
      </c>
      <c r="J20" s="424" t="s">
        <v>32</v>
      </c>
      <c r="K20" s="424">
        <f t="shared" si="3"/>
        <v>1</v>
      </c>
      <c r="L20" s="424" t="s">
        <v>33</v>
      </c>
      <c r="M20" s="424" t="s">
        <v>34</v>
      </c>
      <c r="N20" s="63" t="s">
        <v>5187</v>
      </c>
      <c r="O20" s="56" t="s">
        <v>5184</v>
      </c>
      <c r="P20" s="56"/>
      <c r="Q20" s="444">
        <v>33156</v>
      </c>
      <c r="R20" s="441">
        <v>41730</v>
      </c>
      <c r="S20" s="107">
        <f t="shared" si="4"/>
        <v>41730</v>
      </c>
      <c r="T20" s="441"/>
      <c r="U20" s="427" t="s">
        <v>36</v>
      </c>
      <c r="V20" s="427" t="s">
        <v>84</v>
      </c>
      <c r="W20" s="427" t="str">
        <f t="shared" ca="1" si="0"/>
        <v xml:space="preserve">12 NĂM 4 THÁNG 18 NGÀY </v>
      </c>
      <c r="X20" s="428" t="s">
        <v>85</v>
      </c>
      <c r="Y20" s="428" t="str">
        <f>VLOOKUP(C20,Sheet5!$B$2:$G$253,6,0)</f>
        <v>093090005260</v>
      </c>
      <c r="Z20" s="80" t="e">
        <f>VLOOKUP(C20,'Trang tính1'!$A$2:$N$281,5,0)</f>
        <v>#N/A</v>
      </c>
      <c r="AA20" s="80" t="e">
        <f t="shared" si="5"/>
        <v>#N/A</v>
      </c>
      <c r="AB20" s="425"/>
      <c r="AC20" s="75" t="s">
        <v>5227</v>
      </c>
      <c r="AD20" s="443" t="s">
        <v>232</v>
      </c>
      <c r="AE20" s="429" t="s">
        <v>86</v>
      </c>
      <c r="AF20" s="108"/>
      <c r="AG20" s="443" t="s">
        <v>87</v>
      </c>
      <c r="AH20" s="443" t="s">
        <v>87</v>
      </c>
      <c r="AI20" s="902" t="s">
        <v>88</v>
      </c>
      <c r="AJ20" s="427" t="s">
        <v>50</v>
      </c>
      <c r="AK20" s="427" t="s">
        <v>81</v>
      </c>
      <c r="AL20" s="427" t="s">
        <v>60</v>
      </c>
      <c r="AM20" s="430">
        <f t="shared" ca="1" si="1"/>
        <v>35</v>
      </c>
    </row>
    <row r="21" spans="1:39" s="36" customFormat="1" ht="18" customHeight="1">
      <c r="A21" s="25">
        <f>IF(C21=0,"",SUBTOTAL(3,C$5:C21))</f>
        <v>17</v>
      </c>
      <c r="B21" s="25">
        <v>12</v>
      </c>
      <c r="C21" s="66" t="s">
        <v>94</v>
      </c>
      <c r="D21" s="25" t="str">
        <f>VLOOKUP(C21,Sheet4!$A$1:$B$300,2,0)</f>
        <v>9216023928</v>
      </c>
      <c r="E21" s="67" t="s">
        <v>95</v>
      </c>
      <c r="F21" s="63" t="str">
        <f>VLOOKUP(D21,'BHXH 4-2026'!$D$11:$F$337,3,0)</f>
        <v>DN4929216023928</v>
      </c>
      <c r="G21" s="774">
        <f>VLOOKUP(C21,'chuyển xếp 2024'!$C$5:$W$328,17,0)</f>
        <v>6647000</v>
      </c>
      <c r="H21" s="774">
        <f>VLOOKUP(C21,'chuyển xếp 2024'!$C$5:$W$328,19,0)</f>
        <v>1892000</v>
      </c>
      <c r="I21" s="697">
        <f t="shared" si="2"/>
        <v>8539000</v>
      </c>
      <c r="J21" s="67" t="s">
        <v>32</v>
      </c>
      <c r="K21" s="63">
        <f t="shared" si="3"/>
        <v>1</v>
      </c>
      <c r="L21" s="63" t="s">
        <v>33</v>
      </c>
      <c r="M21" s="63" t="s">
        <v>34</v>
      </c>
      <c r="N21" s="63" t="s">
        <v>5153</v>
      </c>
      <c r="O21" s="56" t="s">
        <v>5184</v>
      </c>
      <c r="P21" s="56"/>
      <c r="Q21" s="106">
        <v>33063</v>
      </c>
      <c r="R21" s="107">
        <v>42675</v>
      </c>
      <c r="S21" s="107">
        <f t="shared" si="4"/>
        <v>42675</v>
      </c>
      <c r="T21" s="107"/>
      <c r="U21" s="56" t="s">
        <v>36</v>
      </c>
      <c r="V21" s="56" t="s">
        <v>2699</v>
      </c>
      <c r="W21" s="56" t="str">
        <f t="shared" ca="1" si="0"/>
        <v xml:space="preserve">9 NĂM 9 THÁNG 18 NGÀY </v>
      </c>
      <c r="X21" s="523" t="s">
        <v>96</v>
      </c>
      <c r="Y21" s="80" t="str">
        <f>VLOOKUP(C21,Sheet5!$B$2:$G$253,6,0)</f>
        <v>092090001386</v>
      </c>
      <c r="Z21" s="80" t="str">
        <f>VLOOKUP(C21,'Trang tính1'!$A$2:$N$281,5,0)</f>
        <v>092090001386</v>
      </c>
      <c r="AA21" s="80" t="b">
        <f t="shared" si="5"/>
        <v>1</v>
      </c>
      <c r="AB21" s="75">
        <v>42543</v>
      </c>
      <c r="AC21" s="75" t="s">
        <v>5227</v>
      </c>
      <c r="AD21" s="46" t="s">
        <v>232</v>
      </c>
      <c r="AE21" s="108" t="s">
        <v>97</v>
      </c>
      <c r="AF21" s="108" t="str">
        <f>VLOOKUP(C21,'Trang tính1'!$A$2:$N$319,9,0)</f>
        <v>9/126 khu dân cư số 9 đường 30/4. P.Ninh Kiều. TP.Cần Thơ</v>
      </c>
      <c r="AG21" s="46" t="s">
        <v>98</v>
      </c>
      <c r="AH21" s="46" t="s">
        <v>98</v>
      </c>
      <c r="AI21" s="332" t="s">
        <v>99</v>
      </c>
      <c r="AJ21" s="56" t="s">
        <v>50</v>
      </c>
      <c r="AK21" s="56" t="s">
        <v>100</v>
      </c>
      <c r="AL21" s="56" t="s">
        <v>60</v>
      </c>
      <c r="AM21" s="36">
        <f t="shared" ca="1" si="1"/>
        <v>36</v>
      </c>
    </row>
    <row r="22" spans="1:39" s="624" customFormat="1" ht="18" customHeight="1">
      <c r="A22" s="25">
        <f>IF(C22=0,"",SUBTOTAL(3,C$5:C22))</f>
        <v>18</v>
      </c>
      <c r="B22" s="25">
        <v>13</v>
      </c>
      <c r="C22" s="46" t="s">
        <v>1126</v>
      </c>
      <c r="D22" s="25" t="str">
        <f>VLOOKUP(C22,Sheet4!$A$1:$B$300,2,0)</f>
        <v>9121911947</v>
      </c>
      <c r="E22" s="46" t="s">
        <v>125</v>
      </c>
      <c r="F22" s="63" t="str">
        <f>VLOOKUP(D22,'BHXH 4-2026'!$D$11:$F$337,3,0)</f>
        <v>DN4929121911947</v>
      </c>
      <c r="G22" s="774">
        <f>VLOOKUP(C22,'chuyển xếp 2024'!$C$5:$W$328,17,0)</f>
        <v>6647000</v>
      </c>
      <c r="H22" s="774">
        <f>VLOOKUP(C22,'chuyển xếp 2024'!$C$5:$W$328,19,0)</f>
        <v>0</v>
      </c>
      <c r="I22" s="697">
        <f t="shared" si="2"/>
        <v>6647000</v>
      </c>
      <c r="J22" s="46" t="s">
        <v>32</v>
      </c>
      <c r="K22" s="63">
        <f t="shared" si="3"/>
        <v>1</v>
      </c>
      <c r="L22" s="56" t="s">
        <v>33</v>
      </c>
      <c r="M22" s="56" t="s">
        <v>34</v>
      </c>
      <c r="N22" s="63" t="s">
        <v>5187</v>
      </c>
      <c r="O22" s="56" t="s">
        <v>5184</v>
      </c>
      <c r="P22" s="56"/>
      <c r="Q22" s="57">
        <v>34773</v>
      </c>
      <c r="R22" s="75">
        <v>44501</v>
      </c>
      <c r="S22" s="107">
        <f t="shared" si="4"/>
        <v>44501</v>
      </c>
      <c r="T22" s="75"/>
      <c r="U22" s="56" t="s">
        <v>36</v>
      </c>
      <c r="V22" s="56" t="s">
        <v>126</v>
      </c>
      <c r="W22" s="626" t="str">
        <f t="shared" ca="1" si="0"/>
        <v xml:space="preserve">4 NĂM 9 THÁNG 18 NGÀY </v>
      </c>
      <c r="X22" s="74" t="s">
        <v>127</v>
      </c>
      <c r="Y22" s="80" t="s">
        <v>1746</v>
      </c>
      <c r="Z22" s="80">
        <f>VLOOKUP(C22,'Trang tính1'!$A$2:$N$281,5,0)</f>
        <v>0</v>
      </c>
      <c r="AA22" s="80" t="b">
        <f t="shared" si="5"/>
        <v>0</v>
      </c>
      <c r="AB22" s="108">
        <v>43109</v>
      </c>
      <c r="AC22" s="75" t="s">
        <v>5227</v>
      </c>
      <c r="AD22" s="46" t="s">
        <v>232</v>
      </c>
      <c r="AE22" s="108" t="s">
        <v>2659</v>
      </c>
      <c r="AF22" s="108"/>
      <c r="AG22" s="627" t="s">
        <v>128</v>
      </c>
      <c r="AH22" s="627"/>
      <c r="AI22" s="628" t="s">
        <v>129</v>
      </c>
      <c r="AJ22" s="108" t="s">
        <v>130</v>
      </c>
      <c r="AK22" s="108" t="s">
        <v>131</v>
      </c>
      <c r="AL22" s="56" t="s">
        <v>60</v>
      </c>
      <c r="AM22" s="36">
        <f t="shared" ca="1" si="1"/>
        <v>31</v>
      </c>
    </row>
    <row r="23" spans="1:39" s="36" customFormat="1" ht="18" customHeight="1">
      <c r="A23" s="25">
        <f>IF(C23=0,"",SUBTOTAL(3,C$5:C23))</f>
        <v>19</v>
      </c>
      <c r="B23" s="25">
        <v>14</v>
      </c>
      <c r="C23" s="69" t="s">
        <v>2724</v>
      </c>
      <c r="D23" s="25" t="s">
        <v>2877</v>
      </c>
      <c r="E23" s="70" t="s">
        <v>2723</v>
      </c>
      <c r="F23" s="63" t="str">
        <f>VLOOKUP(D23,'BHXH 4-2026'!$D$11:$F$337,3,0)</f>
        <v>DN4929221326375</v>
      </c>
      <c r="G23" s="774">
        <f>VLOOKUP(C23,'chuyển xếp 2024'!$C$5:$W$328,17,0)</f>
        <v>6271000</v>
      </c>
      <c r="H23" s="774"/>
      <c r="I23" s="697">
        <f t="shared" si="2"/>
        <v>6271000</v>
      </c>
      <c r="J23" s="46" t="s">
        <v>32</v>
      </c>
      <c r="K23" s="63">
        <f t="shared" si="3"/>
        <v>1</v>
      </c>
      <c r="L23" s="56" t="s">
        <v>33</v>
      </c>
      <c r="M23" s="56" t="s">
        <v>34</v>
      </c>
      <c r="N23" s="63" t="s">
        <v>5187</v>
      </c>
      <c r="O23" s="56" t="s">
        <v>5184</v>
      </c>
      <c r="P23" s="56"/>
      <c r="Q23" s="106">
        <v>37611</v>
      </c>
      <c r="R23" s="107">
        <v>45709</v>
      </c>
      <c r="S23" s="107">
        <f t="shared" si="4"/>
        <v>45709</v>
      </c>
      <c r="T23" s="107"/>
      <c r="U23" s="56" t="s">
        <v>36</v>
      </c>
      <c r="V23" s="56" t="s">
        <v>2740</v>
      </c>
      <c r="W23" s="56" t="str">
        <f t="shared" ca="1" si="0"/>
        <v xml:space="preserve">1 NĂM 5 THÁNG 29 NGÀY </v>
      </c>
      <c r="X23" s="80" t="s">
        <v>2741</v>
      </c>
      <c r="Y23" s="80" t="s">
        <v>2741</v>
      </c>
      <c r="Z23" s="80" t="str">
        <f>VLOOKUP(C23,'Trang tính1'!$A$2:$N$281,5,0)</f>
        <v>092202006332</v>
      </c>
      <c r="AA23" s="80" t="b">
        <f t="shared" si="5"/>
        <v>1</v>
      </c>
      <c r="AB23" s="75">
        <v>44816</v>
      </c>
      <c r="AC23" s="75" t="s">
        <v>5227</v>
      </c>
      <c r="AD23" s="46" t="s">
        <v>232</v>
      </c>
      <c r="AE23" s="108" t="s">
        <v>2742</v>
      </c>
      <c r="AF23" s="108" t="str">
        <f>VLOOKUP(C23,'Trang tính1'!$A$2:$N$319,9,0)</f>
        <v>U5 Nguyễn Ngọc Trai, phường Ninh Kiều, TP Cần Thơ</v>
      </c>
      <c r="AG23" s="46" t="s">
        <v>49</v>
      </c>
      <c r="AH23" s="46" t="s">
        <v>49</v>
      </c>
      <c r="AI23" s="66">
        <v>962973361</v>
      </c>
      <c r="AJ23" s="56" t="s">
        <v>50</v>
      </c>
      <c r="AK23" s="46" t="s">
        <v>1971</v>
      </c>
      <c r="AL23" s="56" t="s">
        <v>60</v>
      </c>
      <c r="AM23" s="36">
        <f t="shared" ca="1" si="1"/>
        <v>23</v>
      </c>
    </row>
    <row r="24" spans="1:39" s="330" customFormat="1">
      <c r="A24" s="25">
        <f>IF(C24=0,"",SUBTOTAL(3,C$5:C24))</f>
        <v>20</v>
      </c>
      <c r="B24" s="25">
        <v>15</v>
      </c>
      <c r="C24" s="66" t="s">
        <v>2639</v>
      </c>
      <c r="D24" s="47" t="s">
        <v>3322</v>
      </c>
      <c r="E24" s="154" t="s">
        <v>2631</v>
      </c>
      <c r="F24" s="63" t="str">
        <f>VLOOKUP(D24,'BHXH 4-2026'!$D$11:$F$338,3,0)</f>
        <v>DN4929897325409</v>
      </c>
      <c r="G24" s="774">
        <f>VLOOKUP(C24,'chuyển xếp 2024'!$C$5:$W$328,17,0)</f>
        <v>6271000</v>
      </c>
      <c r="H24" s="774"/>
      <c r="I24" s="697">
        <f t="shared" si="2"/>
        <v>6271000</v>
      </c>
      <c r="J24" s="155" t="s">
        <v>32</v>
      </c>
      <c r="K24" s="63">
        <f t="shared" si="3"/>
        <v>1</v>
      </c>
      <c r="L24" s="56" t="s">
        <v>33</v>
      </c>
      <c r="M24" s="56" t="s">
        <v>34</v>
      </c>
      <c r="N24" s="63" t="s">
        <v>5187</v>
      </c>
      <c r="O24" s="56" t="s">
        <v>5184</v>
      </c>
      <c r="P24" s="56"/>
      <c r="Q24" s="106">
        <v>36873</v>
      </c>
      <c r="R24" s="107">
        <v>45505</v>
      </c>
      <c r="S24" s="107">
        <f t="shared" si="4"/>
        <v>45505</v>
      </c>
      <c r="T24" s="107"/>
      <c r="U24" s="56" t="s">
        <v>36</v>
      </c>
      <c r="V24" s="56" t="s">
        <v>2634</v>
      </c>
      <c r="W24" s="56" t="str">
        <f t="shared" ca="1" si="0"/>
        <v xml:space="preserve">2 NĂM 0 THÁNG 18 NGÀY </v>
      </c>
      <c r="X24" s="74" t="s">
        <v>2985</v>
      </c>
      <c r="Y24" s="80" t="s">
        <v>2985</v>
      </c>
      <c r="Z24" s="80">
        <f>VLOOKUP(C24,'Trang tính1'!$A$2:$N$281,5,0)</f>
        <v>0</v>
      </c>
      <c r="AA24" s="80" t="b">
        <f t="shared" si="5"/>
        <v>0</v>
      </c>
      <c r="AB24" s="75" t="s">
        <v>2636</v>
      </c>
      <c r="AC24" s="75" t="s">
        <v>5227</v>
      </c>
      <c r="AD24" s="46" t="s">
        <v>232</v>
      </c>
      <c r="AE24" s="108" t="s">
        <v>2637</v>
      </c>
      <c r="AF24" s="108"/>
      <c r="AG24" s="46" t="s">
        <v>2638</v>
      </c>
      <c r="AH24" s="46" t="s">
        <v>2638</v>
      </c>
      <c r="AI24" s="66"/>
      <c r="AJ24" s="136" t="s">
        <v>1214</v>
      </c>
      <c r="AK24" s="46"/>
      <c r="AL24" s="56" t="s">
        <v>349</v>
      </c>
      <c r="AM24" s="36">
        <f t="shared" ca="1" si="1"/>
        <v>25</v>
      </c>
    </row>
    <row r="25" spans="1:39" s="36" customFormat="1" ht="18" customHeight="1">
      <c r="A25" s="25">
        <f>IF(C25=0,"",SUBTOTAL(3,C$5:C25))</f>
        <v>21</v>
      </c>
      <c r="B25" s="25">
        <v>16</v>
      </c>
      <c r="C25" s="69" t="s">
        <v>2816</v>
      </c>
      <c r="D25" s="25" t="s">
        <v>2878</v>
      </c>
      <c r="E25" s="70" t="s">
        <v>2811</v>
      </c>
      <c r="F25" s="63" t="str">
        <f>VLOOKUP(D25,'BHXH 4-2026'!$D$11:$F$337,3,0)</f>
        <v>DN4929321782052</v>
      </c>
      <c r="G25" s="774">
        <f>VLOOKUP(C25,'chuyển xếp 2024'!$C$5:$W$328,17,0)</f>
        <v>6579000</v>
      </c>
      <c r="H25" s="774"/>
      <c r="I25" s="697">
        <f t="shared" si="2"/>
        <v>6579000</v>
      </c>
      <c r="J25" s="63" t="s">
        <v>63</v>
      </c>
      <c r="K25" s="63">
        <f t="shared" si="3"/>
        <v>0</v>
      </c>
      <c r="L25" s="56" t="s">
        <v>33</v>
      </c>
      <c r="M25" s="56" t="s">
        <v>34</v>
      </c>
      <c r="N25" s="63" t="s">
        <v>5187</v>
      </c>
      <c r="O25" s="56" t="s">
        <v>5184</v>
      </c>
      <c r="P25" s="56"/>
      <c r="Q25" s="106">
        <v>37460</v>
      </c>
      <c r="R25" s="107">
        <v>45748</v>
      </c>
      <c r="S25" s="107">
        <f t="shared" si="4"/>
        <v>45748</v>
      </c>
      <c r="T25" s="107"/>
      <c r="U25" s="56" t="s">
        <v>36</v>
      </c>
      <c r="V25" s="56" t="s">
        <v>2906</v>
      </c>
      <c r="W25" s="56" t="str">
        <f t="shared" ca="1" si="0"/>
        <v xml:space="preserve">1 NĂM 4 THÁNG 18 NGÀY </v>
      </c>
      <c r="X25" s="80" t="s">
        <v>2812</v>
      </c>
      <c r="Y25" s="80" t="s">
        <v>2812</v>
      </c>
      <c r="Z25" s="80" t="str">
        <f>VLOOKUP(C25,'Trang tính1'!$A$2:$N$281,5,0)</f>
        <v>093302001656</v>
      </c>
      <c r="AA25" s="80" t="b">
        <f t="shared" si="5"/>
        <v>1</v>
      </c>
      <c r="AB25" s="75">
        <v>45434</v>
      </c>
      <c r="AC25" s="75" t="s">
        <v>5227</v>
      </c>
      <c r="AD25" s="46" t="s">
        <v>232</v>
      </c>
      <c r="AE25" s="108" t="s">
        <v>2813</v>
      </c>
      <c r="AF25" s="108" t="str">
        <f>VLOOKUP(C25,'Trang tính1'!$A$2:$N$319,9,0)</f>
        <v>Phường Long Phú 1, TP Cần Thơ</v>
      </c>
      <c r="AG25" s="46" t="s">
        <v>2814</v>
      </c>
      <c r="AH25" s="46"/>
      <c r="AI25" s="66"/>
      <c r="AJ25" s="56" t="s">
        <v>50</v>
      </c>
      <c r="AK25" s="46" t="s">
        <v>2815</v>
      </c>
      <c r="AL25" s="56" t="s">
        <v>60</v>
      </c>
      <c r="AM25" s="36">
        <f t="shared" ca="1" si="1"/>
        <v>24</v>
      </c>
    </row>
    <row r="26" spans="1:39" s="36" customFormat="1" ht="18" customHeight="1">
      <c r="A26" s="25">
        <f>IF(C26=0,"",SUBTOTAL(3,C$5:C26))</f>
        <v>22</v>
      </c>
      <c r="B26" s="25">
        <v>17</v>
      </c>
      <c r="C26" s="369" t="s">
        <v>2899</v>
      </c>
      <c r="D26" s="25" t="s">
        <v>3101</v>
      </c>
      <c r="E26" s="370" t="s">
        <v>2900</v>
      </c>
      <c r="F26" s="63" t="str">
        <f>VLOOKUP(D26,'BHXH 4-2026'!$D$11:$F$337,3,0)</f>
        <v>DN4928721741812</v>
      </c>
      <c r="G26" s="774">
        <f>VLOOKUP(C26,'chuyển xếp 2024'!$C$5:$W$328,17,0)</f>
        <v>6579000</v>
      </c>
      <c r="H26" s="774"/>
      <c r="I26" s="697">
        <f t="shared" si="2"/>
        <v>6579000</v>
      </c>
      <c r="J26" s="63" t="s">
        <v>63</v>
      </c>
      <c r="K26" s="63">
        <f t="shared" si="3"/>
        <v>0</v>
      </c>
      <c r="L26" s="56" t="s">
        <v>33</v>
      </c>
      <c r="M26" s="56" t="s">
        <v>34</v>
      </c>
      <c r="N26" s="63" t="s">
        <v>5187</v>
      </c>
      <c r="O26" s="56" t="s">
        <v>5184</v>
      </c>
      <c r="P26" s="56"/>
      <c r="Q26" s="106">
        <v>44710</v>
      </c>
      <c r="R26" s="107">
        <v>45809</v>
      </c>
      <c r="S26" s="107">
        <f t="shared" si="4"/>
        <v>45809</v>
      </c>
      <c r="T26" s="107"/>
      <c r="U26" s="56" t="s">
        <v>36</v>
      </c>
      <c r="V26" s="56" t="s">
        <v>2907</v>
      </c>
      <c r="W26" s="56" t="str">
        <f t="shared" ca="1" si="0"/>
        <v xml:space="preserve">1 NĂM 2 THÁNG 18 NGÀY </v>
      </c>
      <c r="X26" s="80" t="s">
        <v>2908</v>
      </c>
      <c r="Y26" s="80" t="s">
        <v>2908</v>
      </c>
      <c r="Z26" s="80" t="str">
        <f>VLOOKUP(C26,'Trang tính1'!$A$2:$N$281,5,0)</f>
        <v>087302004502</v>
      </c>
      <c r="AA26" s="80" t="b">
        <f t="shared" si="5"/>
        <v>1</v>
      </c>
      <c r="AB26" s="75">
        <v>44371</v>
      </c>
      <c r="AC26" s="75" t="s">
        <v>5227</v>
      </c>
      <c r="AD26" s="46" t="s">
        <v>232</v>
      </c>
      <c r="AE26" s="108" t="s">
        <v>2909</v>
      </c>
      <c r="AF26" s="108" t="str">
        <f>VLOOKUP(C26,'Trang tính1'!$A$2:$N$319,9,0)</f>
        <v>Tổ 2, Khóm Tân Hậu, Phường Cao Lãnh, Tỉnh Đồng Tháp</v>
      </c>
      <c r="AG26" s="46" t="s">
        <v>2910</v>
      </c>
      <c r="AH26" s="46" t="s">
        <v>2910</v>
      </c>
      <c r="AI26" s="66" t="s">
        <v>2911</v>
      </c>
      <c r="AJ26" s="56" t="s">
        <v>50</v>
      </c>
      <c r="AK26" s="56" t="s">
        <v>2912</v>
      </c>
      <c r="AL26" s="56" t="s">
        <v>60</v>
      </c>
      <c r="AM26" s="36">
        <f t="shared" ca="1" si="1"/>
        <v>4</v>
      </c>
    </row>
    <row r="27" spans="1:39" s="36" customFormat="1" ht="18" customHeight="1">
      <c r="A27" s="25">
        <f>IF(C27=0,"",SUBTOTAL(3,C$5:C27))</f>
        <v>23</v>
      </c>
      <c r="B27" s="25">
        <v>18</v>
      </c>
      <c r="C27" s="369" t="s">
        <v>5216</v>
      </c>
      <c r="D27" s="25"/>
      <c r="E27" s="370" t="s">
        <v>5209</v>
      </c>
      <c r="F27" s="63"/>
      <c r="G27" s="774">
        <v>6579000</v>
      </c>
      <c r="H27" s="774"/>
      <c r="I27" s="697">
        <f t="shared" si="2"/>
        <v>6579000</v>
      </c>
      <c r="J27" s="155" t="s">
        <v>32</v>
      </c>
      <c r="K27" s="63">
        <f t="shared" si="3"/>
        <v>1</v>
      </c>
      <c r="L27" s="56" t="s">
        <v>33</v>
      </c>
      <c r="M27" s="56" t="s">
        <v>34</v>
      </c>
      <c r="N27" s="63" t="s">
        <v>5187</v>
      </c>
      <c r="O27" s="56" t="s">
        <v>5184</v>
      </c>
      <c r="P27" s="56"/>
      <c r="Q27" s="106">
        <v>36831</v>
      </c>
      <c r="R27" s="107">
        <v>46174</v>
      </c>
      <c r="S27" s="107">
        <f t="shared" si="4"/>
        <v>46174</v>
      </c>
      <c r="T27" s="107"/>
      <c r="U27" s="56" t="s">
        <v>117</v>
      </c>
      <c r="V27" s="56" t="s">
        <v>5217</v>
      </c>
      <c r="W27" s="56" t="str">
        <f t="shared" ca="1" si="0"/>
        <v xml:space="preserve">0 NĂM 2 THÁNG 18 NGÀY </v>
      </c>
      <c r="X27" s="80" t="s">
        <v>5218</v>
      </c>
      <c r="Y27" s="80"/>
      <c r="Z27" s="80"/>
      <c r="AA27" s="80"/>
      <c r="AB27" s="75">
        <v>45938</v>
      </c>
      <c r="AC27" s="75" t="s">
        <v>5227</v>
      </c>
      <c r="AD27" s="46" t="s">
        <v>2779</v>
      </c>
      <c r="AE27" s="108" t="s">
        <v>5219</v>
      </c>
      <c r="AF27" s="108" t="s">
        <v>5220</v>
      </c>
      <c r="AG27" s="108" t="s">
        <v>5220</v>
      </c>
      <c r="AH27" s="46"/>
      <c r="AI27" s="66"/>
      <c r="AJ27" s="56" t="s">
        <v>50</v>
      </c>
      <c r="AK27" s="56" t="s">
        <v>5221</v>
      </c>
      <c r="AL27" s="56"/>
      <c r="AM27" s="36">
        <f t="shared" ca="1" si="1"/>
        <v>25</v>
      </c>
    </row>
    <row r="28" spans="1:39" s="36" customFormat="1" ht="18" customHeight="1">
      <c r="A28" s="25">
        <f>IF(C28=0,"",SUBTOTAL(3,C$5:C28))</f>
        <v>24</v>
      </c>
      <c r="B28" s="25">
        <v>19</v>
      </c>
      <c r="C28" s="369" t="s">
        <v>5210</v>
      </c>
      <c r="D28" s="25"/>
      <c r="E28" s="370" t="s">
        <v>5211</v>
      </c>
      <c r="F28" s="63"/>
      <c r="G28" s="774">
        <v>6579000</v>
      </c>
      <c r="H28" s="774"/>
      <c r="I28" s="697">
        <f t="shared" si="2"/>
        <v>6579000</v>
      </c>
      <c r="J28" s="63" t="s">
        <v>63</v>
      </c>
      <c r="K28" s="63">
        <f t="shared" si="3"/>
        <v>0</v>
      </c>
      <c r="L28" s="56" t="s">
        <v>33</v>
      </c>
      <c r="M28" s="56" t="s">
        <v>34</v>
      </c>
      <c r="N28" s="63" t="s">
        <v>5187</v>
      </c>
      <c r="O28" s="56" t="s">
        <v>5184</v>
      </c>
      <c r="P28" s="56"/>
      <c r="Q28" s="106">
        <v>36570</v>
      </c>
      <c r="R28" s="107">
        <v>46174</v>
      </c>
      <c r="S28" s="107">
        <f t="shared" si="4"/>
        <v>46174</v>
      </c>
      <c r="T28" s="107"/>
      <c r="U28" s="56" t="s">
        <v>117</v>
      </c>
      <c r="V28" s="56" t="s">
        <v>5222</v>
      </c>
      <c r="W28" s="56" t="str">
        <f t="shared" ca="1" si="0"/>
        <v xml:space="preserve">0 NĂM 2 THÁNG 18 NGÀY </v>
      </c>
      <c r="X28" s="80" t="s">
        <v>5223</v>
      </c>
      <c r="Y28" s="80"/>
      <c r="Z28" s="80"/>
      <c r="AA28" s="80"/>
      <c r="AB28" s="75">
        <v>45701</v>
      </c>
      <c r="AC28" s="75" t="s">
        <v>5227</v>
      </c>
      <c r="AD28" s="46" t="s">
        <v>2779</v>
      </c>
      <c r="AE28" s="108" t="s">
        <v>5224</v>
      </c>
      <c r="AF28" s="108" t="s">
        <v>5225</v>
      </c>
      <c r="AG28" s="46"/>
      <c r="AH28" s="46"/>
      <c r="AI28" s="66"/>
      <c r="AJ28" s="56" t="s">
        <v>50</v>
      </c>
      <c r="AK28" s="56" t="s">
        <v>4523</v>
      </c>
      <c r="AL28" s="56"/>
      <c r="AM28" s="36">
        <f t="shared" ca="1" si="1"/>
        <v>26</v>
      </c>
    </row>
    <row r="29" spans="1:39" s="36" customFormat="1">
      <c r="A29" s="25">
        <f>IF(C29=0,"",SUBTOTAL(3,C$5:C29))</f>
        <v>25</v>
      </c>
      <c r="B29" s="25">
        <v>1</v>
      </c>
      <c r="C29" s="25" t="s">
        <v>144</v>
      </c>
      <c r="D29" s="25" t="str">
        <f>VLOOKUP(C29,Sheet4!$A$1:$B$300,2,0)</f>
        <v>9210002398</v>
      </c>
      <c r="E29" s="63" t="s">
        <v>145</v>
      </c>
      <c r="F29" s="63" t="str">
        <f>VLOOKUP(D29,'BHXH 4-2026'!$D$11:$F$337,3,0)</f>
        <v>DN4929210002398</v>
      </c>
      <c r="G29" s="774">
        <f>VLOOKUP(C29,'chuyển xếp 2024'!$C$5:$W$328,17,0)</f>
        <v>7046000</v>
      </c>
      <c r="H29" s="774">
        <f>VLOOKUP(C29,'chuyển xếp 2024'!$C$5:$W$328,19,0)</f>
        <v>0</v>
      </c>
      <c r="I29" s="774">
        <f t="shared" si="2"/>
        <v>7046000</v>
      </c>
      <c r="J29" s="63" t="s">
        <v>32</v>
      </c>
      <c r="K29" s="63">
        <f t="shared" si="3"/>
        <v>1</v>
      </c>
      <c r="L29" s="63" t="s">
        <v>33</v>
      </c>
      <c r="M29" s="56" t="s">
        <v>34</v>
      </c>
      <c r="N29" s="63" t="s">
        <v>5189</v>
      </c>
      <c r="O29" s="56" t="s">
        <v>5185</v>
      </c>
      <c r="P29" s="56"/>
      <c r="Q29" s="106">
        <v>30348</v>
      </c>
      <c r="R29" s="107">
        <v>40665</v>
      </c>
      <c r="S29" s="107">
        <f t="shared" si="4"/>
        <v>40665</v>
      </c>
      <c r="T29" s="107"/>
      <c r="U29" s="56" t="s">
        <v>36</v>
      </c>
      <c r="V29" s="56" t="s">
        <v>146</v>
      </c>
      <c r="W29" s="56" t="str">
        <f t="shared" ca="1" si="0"/>
        <v xml:space="preserve">15 NĂM 3 THÁNG 17 NGÀY </v>
      </c>
      <c r="X29" s="80" t="s">
        <v>147</v>
      </c>
      <c r="Y29" s="80" t="str">
        <f>VLOOKUP(C29,Sheet5!$B$2:$G$253,6,0)</f>
        <v>092083009975</v>
      </c>
      <c r="Z29" s="80">
        <f>VLOOKUP(C29,'Trang tính1'!$A$2:$N$281,5,0)</f>
        <v>0</v>
      </c>
      <c r="AA29" s="80" t="b">
        <f t="shared" si="5"/>
        <v>0</v>
      </c>
      <c r="AB29" s="75"/>
      <c r="AC29" s="75" t="s">
        <v>5227</v>
      </c>
      <c r="AD29" s="46" t="s">
        <v>232</v>
      </c>
      <c r="AE29" s="108" t="s">
        <v>148</v>
      </c>
      <c r="AF29" s="108"/>
      <c r="AG29" s="46" t="s">
        <v>149</v>
      </c>
      <c r="AH29" s="46" t="s">
        <v>150</v>
      </c>
      <c r="AI29" s="332" t="s">
        <v>151</v>
      </c>
      <c r="AJ29" s="56" t="s">
        <v>50</v>
      </c>
      <c r="AK29" s="56" t="s">
        <v>152</v>
      </c>
      <c r="AL29" s="56" t="s">
        <v>60</v>
      </c>
      <c r="AM29" s="36">
        <f t="shared" ca="1" si="1"/>
        <v>43</v>
      </c>
    </row>
    <row r="30" spans="1:39" s="36" customFormat="1">
      <c r="A30" s="25">
        <f>IF(C30=0,"",SUBTOTAL(3,C$5:C30))</f>
        <v>26</v>
      </c>
      <c r="B30" s="25">
        <v>2</v>
      </c>
      <c r="C30" s="66" t="s">
        <v>174</v>
      </c>
      <c r="D30" s="25" t="str">
        <f>VLOOKUP(C30,Sheet4!$A$1:$B$300,2,0)</f>
        <v>7912294379</v>
      </c>
      <c r="E30" s="67" t="s">
        <v>175</v>
      </c>
      <c r="F30" s="63" t="str">
        <f>VLOOKUP(D30,'BHXH 4-2026'!$D$11:$F$337,3,0)</f>
        <v>DN4927912294379</v>
      </c>
      <c r="G30" s="774">
        <f>VLOOKUP(C30,'chuyển xếp 2024'!$C$5:$W$328,17,0)</f>
        <v>6647000</v>
      </c>
      <c r="H30" s="774">
        <f>VLOOKUP(C30,'chuyển xếp 2024'!$C$5:$W$328,19,0)</f>
        <v>0</v>
      </c>
      <c r="I30" s="774">
        <f t="shared" si="2"/>
        <v>6647000</v>
      </c>
      <c r="J30" s="63" t="s">
        <v>32</v>
      </c>
      <c r="K30" s="63">
        <f t="shared" si="3"/>
        <v>1</v>
      </c>
      <c r="L30" s="63" t="s">
        <v>33</v>
      </c>
      <c r="M30" s="63" t="s">
        <v>34</v>
      </c>
      <c r="N30" s="63" t="s">
        <v>5189</v>
      </c>
      <c r="O30" s="56" t="s">
        <v>5185</v>
      </c>
      <c r="P30" s="56"/>
      <c r="Q30" s="106">
        <v>32620</v>
      </c>
      <c r="R30" s="107">
        <v>42370</v>
      </c>
      <c r="S30" s="107">
        <f t="shared" si="4"/>
        <v>42370</v>
      </c>
      <c r="T30" s="107"/>
      <c r="U30" s="56" t="s">
        <v>36</v>
      </c>
      <c r="V30" s="56" t="s">
        <v>176</v>
      </c>
      <c r="W30" s="56" t="str">
        <f t="shared" ca="1" si="0"/>
        <v xml:space="preserve">10 NĂM 7 THÁNG 18 NGÀY </v>
      </c>
      <c r="X30" s="80" t="s">
        <v>177</v>
      </c>
      <c r="Y30" s="80" t="str">
        <f>VLOOKUP(C30,Sheet5!$B$2:$G$253,6,0)</f>
        <v>086089010769</v>
      </c>
      <c r="Z30" s="80">
        <f>VLOOKUP(C30,'Trang tính1'!$A$2:$N$281,5,0)</f>
        <v>0</v>
      </c>
      <c r="AA30" s="80" t="b">
        <f t="shared" si="5"/>
        <v>0</v>
      </c>
      <c r="AB30" s="75"/>
      <c r="AC30" s="75" t="s">
        <v>5227</v>
      </c>
      <c r="AD30" s="46" t="s">
        <v>232</v>
      </c>
      <c r="AE30" s="108" t="s">
        <v>178</v>
      </c>
      <c r="AF30" s="108"/>
      <c r="AG30" s="46" t="s">
        <v>179</v>
      </c>
      <c r="AH30" s="46" t="s">
        <v>180</v>
      </c>
      <c r="AI30" s="332" t="s">
        <v>181</v>
      </c>
      <c r="AJ30" s="56" t="s">
        <v>182</v>
      </c>
      <c r="AK30" s="56" t="s">
        <v>72</v>
      </c>
      <c r="AL30" s="56" t="s">
        <v>60</v>
      </c>
      <c r="AM30" s="36">
        <f t="shared" ca="1" si="1"/>
        <v>37</v>
      </c>
    </row>
    <row r="31" spans="1:39" s="36" customFormat="1">
      <c r="A31" s="25">
        <f>IF(C31=0,"",SUBTOTAL(3,C$5:C31))</f>
        <v>27</v>
      </c>
      <c r="B31" s="25">
        <v>3</v>
      </c>
      <c r="C31" s="66" t="s">
        <v>183</v>
      </c>
      <c r="D31" s="25" t="str">
        <f>VLOOKUP(C31,Sheet4!$A$1:$B$300,2,0)</f>
        <v>9213008128</v>
      </c>
      <c r="E31" s="67" t="s">
        <v>184</v>
      </c>
      <c r="F31" s="63" t="str">
        <f>VLOOKUP(D31,'BHXH 4-2026'!$D$11:$F$337,3,0)</f>
        <v>DN4929213008128</v>
      </c>
      <c r="G31" s="774">
        <f>VLOOKUP(C31,'chuyển xếp 2024'!$C$5:$W$328,17,0)</f>
        <v>6647000</v>
      </c>
      <c r="H31" s="774">
        <f>VLOOKUP(C31,'chuyển xếp 2024'!$C$5:$W$328,19,0)</f>
        <v>0</v>
      </c>
      <c r="I31" s="774">
        <f t="shared" si="2"/>
        <v>6647000</v>
      </c>
      <c r="J31" s="67" t="s">
        <v>32</v>
      </c>
      <c r="K31" s="63">
        <f t="shared" si="3"/>
        <v>1</v>
      </c>
      <c r="L31" s="63" t="s">
        <v>33</v>
      </c>
      <c r="M31" s="63" t="s">
        <v>34</v>
      </c>
      <c r="N31" s="63" t="s">
        <v>5189</v>
      </c>
      <c r="O31" s="56" t="s">
        <v>5185</v>
      </c>
      <c r="P31" s="56"/>
      <c r="Q31" s="106">
        <v>31643</v>
      </c>
      <c r="R31" s="107">
        <v>42156</v>
      </c>
      <c r="S31" s="107">
        <f t="shared" si="4"/>
        <v>42156</v>
      </c>
      <c r="T31" s="107"/>
      <c r="U31" s="56" t="s">
        <v>36</v>
      </c>
      <c r="V31" s="56" t="s">
        <v>185</v>
      </c>
      <c r="W31" s="56" t="str">
        <f t="shared" ca="1" si="0"/>
        <v xml:space="preserve">11 NĂM 2 THÁNG 18 NGÀY </v>
      </c>
      <c r="X31" s="80" t="s">
        <v>186</v>
      </c>
      <c r="Y31" s="80" t="str">
        <f>VLOOKUP(C31,Sheet5!$B$2:$G$253,6,0)</f>
        <v>093086003738</v>
      </c>
      <c r="Z31" s="80">
        <f>VLOOKUP(C31,'Trang tính1'!$A$2:$N$281,5,0)</f>
        <v>0</v>
      </c>
      <c r="AA31" s="80" t="b">
        <f t="shared" si="5"/>
        <v>0</v>
      </c>
      <c r="AB31" s="75"/>
      <c r="AC31" s="75" t="s">
        <v>5227</v>
      </c>
      <c r="AD31" s="46" t="s">
        <v>232</v>
      </c>
      <c r="AE31" s="108" t="s">
        <v>187</v>
      </c>
      <c r="AF31" s="108"/>
      <c r="AG31" s="46" t="s">
        <v>188</v>
      </c>
      <c r="AH31" s="46" t="s">
        <v>189</v>
      </c>
      <c r="AI31" s="66"/>
      <c r="AJ31" s="155" t="s">
        <v>50</v>
      </c>
      <c r="AK31" s="155" t="s">
        <v>190</v>
      </c>
      <c r="AL31" s="56" t="s">
        <v>60</v>
      </c>
      <c r="AM31" s="36">
        <f t="shared" ca="1" si="1"/>
        <v>40</v>
      </c>
    </row>
    <row r="32" spans="1:39" s="1267" customFormat="1">
      <c r="A32" s="1255">
        <f>IF(C32=0,"",SUBTOTAL(3,C$5:C32))</f>
        <v>28</v>
      </c>
      <c r="B32" s="1255">
        <v>4</v>
      </c>
      <c r="C32" s="1256" t="s">
        <v>191</v>
      </c>
      <c r="D32" s="1255" t="str">
        <f>VLOOKUP(C32,Sheet4!$A$1:$B$300,2,0)</f>
        <v>9216001664</v>
      </c>
      <c r="E32" s="1257" t="s">
        <v>192</v>
      </c>
      <c r="F32" s="63" t="str">
        <f>VLOOKUP(D32,'BHXH 4-2026'!$D$11:$F$337,3,0)</f>
        <v>DN4929216001664</v>
      </c>
      <c r="G32" s="1259">
        <f>VLOOKUP(C32,'chuyển xếp 2024'!$C$5:$W$328,17,0)</f>
        <v>7046000</v>
      </c>
      <c r="H32" s="1259">
        <v>1892000</v>
      </c>
      <c r="I32" s="1259">
        <f t="shared" si="2"/>
        <v>8938000</v>
      </c>
      <c r="J32" s="1258" t="s">
        <v>32</v>
      </c>
      <c r="K32" s="1258">
        <f t="shared" si="3"/>
        <v>1</v>
      </c>
      <c r="L32" s="1258" t="s">
        <v>33</v>
      </c>
      <c r="M32" s="1258" t="s">
        <v>34</v>
      </c>
      <c r="N32" s="63" t="s">
        <v>5190</v>
      </c>
      <c r="O32" s="56" t="s">
        <v>5185</v>
      </c>
      <c r="P32" s="56"/>
      <c r="Q32" s="1261">
        <v>34633</v>
      </c>
      <c r="R32" s="1262">
        <v>42370</v>
      </c>
      <c r="S32" s="107">
        <f t="shared" si="4"/>
        <v>42370</v>
      </c>
      <c r="T32" s="1262"/>
      <c r="U32" s="1260" t="s">
        <v>36</v>
      </c>
      <c r="V32" s="1260" t="s">
        <v>193</v>
      </c>
      <c r="W32" s="1260" t="str">
        <f t="shared" ca="1" si="0"/>
        <v xml:space="preserve">10 NĂM 7 THÁNG 18 NGÀY </v>
      </c>
      <c r="X32" s="1263" t="s">
        <v>194</v>
      </c>
      <c r="Y32" s="1263" t="str">
        <f>VLOOKUP(C32,Sheet5!$B$2:$G$253,6,0)</f>
        <v>092094005136</v>
      </c>
      <c r="Z32" s="1263" t="str">
        <f>VLOOKUP(C32,'Trang tính1'!$A$2:$N$281,5,0)</f>
        <v>092094005136</v>
      </c>
      <c r="AA32" s="1263" t="b">
        <f t="shared" si="5"/>
        <v>1</v>
      </c>
      <c r="AB32" s="1264"/>
      <c r="AC32" s="75" t="s">
        <v>5227</v>
      </c>
      <c r="AD32" s="1265" t="s">
        <v>232</v>
      </c>
      <c r="AE32" s="1266" t="s">
        <v>92</v>
      </c>
      <c r="AF32" s="1266" t="str">
        <f>VLOOKUP(C32,'Trang tính1'!$A$2:$N$319,9,0)</f>
        <v>57 kv Bình Thuận Phường Phước Thới, tp Cần Thơ</v>
      </c>
      <c r="AG32" s="1265" t="s">
        <v>195</v>
      </c>
      <c r="AH32" s="1265" t="s">
        <v>195</v>
      </c>
      <c r="AI32" s="1256"/>
      <c r="AJ32" s="1260" t="s">
        <v>130</v>
      </c>
      <c r="AK32" s="1260" t="s">
        <v>196</v>
      </c>
      <c r="AL32" s="1260" t="s">
        <v>60</v>
      </c>
      <c r="AM32" s="1267">
        <f t="shared" ca="1" si="1"/>
        <v>31</v>
      </c>
    </row>
    <row r="33" spans="1:39" s="36" customFormat="1">
      <c r="A33" s="25">
        <f>IF(C33=0,"",SUBTOTAL(3,C$5:C33))</f>
        <v>29</v>
      </c>
      <c r="B33" s="25">
        <v>5</v>
      </c>
      <c r="C33" s="66" t="s">
        <v>204</v>
      </c>
      <c r="D33" s="25" t="str">
        <f>VLOOKUP(C33,Sheet4!$A$1:$B$300,2,0)</f>
        <v>9222306746</v>
      </c>
      <c r="E33" s="67" t="s">
        <v>205</v>
      </c>
      <c r="F33" s="63" t="str">
        <f>VLOOKUP(D33,'BHXH 4-2026'!$D$11:$F$337,3,0)</f>
        <v>DN4929222306746</v>
      </c>
      <c r="G33" s="774">
        <f>VLOOKUP(C33,'chuyển xếp 2024'!$C$5:$W$328,17,0)</f>
        <v>6647000</v>
      </c>
      <c r="H33" s="774">
        <f>VLOOKUP(C33,'chuyển xếp 2024'!$C$5:$W$328,19,0)</f>
        <v>0</v>
      </c>
      <c r="I33" s="774">
        <f t="shared" si="2"/>
        <v>6647000</v>
      </c>
      <c r="J33" s="63" t="s">
        <v>32</v>
      </c>
      <c r="K33" s="63">
        <f t="shared" si="3"/>
        <v>1</v>
      </c>
      <c r="L33" s="63" t="s">
        <v>33</v>
      </c>
      <c r="M33" s="63" t="s">
        <v>34</v>
      </c>
      <c r="N33" s="63" t="s">
        <v>5189</v>
      </c>
      <c r="O33" s="56" t="s">
        <v>5185</v>
      </c>
      <c r="P33" s="56"/>
      <c r="Q33" s="75">
        <v>33917</v>
      </c>
      <c r="R33" s="75">
        <v>43405</v>
      </c>
      <c r="S33" s="107">
        <f t="shared" si="4"/>
        <v>43405</v>
      </c>
      <c r="T33" s="75"/>
      <c r="U33" s="67" t="s">
        <v>36</v>
      </c>
      <c r="V33" s="46" t="s">
        <v>206</v>
      </c>
      <c r="W33" s="56" t="str">
        <f t="shared" ca="1" si="0"/>
        <v xml:space="preserve">7 NĂM 9 THÁNG 18 NGÀY </v>
      </c>
      <c r="X33" s="80" t="s">
        <v>207</v>
      </c>
      <c r="Y33" s="80" t="str">
        <f>VLOOKUP(C33,Sheet5!$B$2:$G$253,6,0)</f>
        <v>092092010946</v>
      </c>
      <c r="Z33" s="80">
        <f>VLOOKUP(C33,'Trang tính1'!$A$2:$N$281,5,0)</f>
        <v>0</v>
      </c>
      <c r="AA33" s="80" t="b">
        <f t="shared" si="5"/>
        <v>0</v>
      </c>
      <c r="AB33" s="75"/>
      <c r="AC33" s="75" t="s">
        <v>5227</v>
      </c>
      <c r="AD33" s="46" t="s">
        <v>232</v>
      </c>
      <c r="AE33" s="108" t="s">
        <v>208</v>
      </c>
      <c r="AF33" s="108"/>
      <c r="AG33" s="46" t="s">
        <v>209</v>
      </c>
      <c r="AH33" s="46"/>
      <c r="AI33" s="66"/>
      <c r="AJ33" s="46" t="s">
        <v>50</v>
      </c>
      <c r="AK33" s="46" t="s">
        <v>107</v>
      </c>
      <c r="AL33" s="56" t="s">
        <v>203</v>
      </c>
      <c r="AM33" s="36">
        <f t="shared" ca="1" si="1"/>
        <v>33</v>
      </c>
    </row>
    <row r="34" spans="1:39" s="36" customFormat="1">
      <c r="A34" s="25">
        <f>IF(C34=0,"",SUBTOTAL(3,C$5:C34))</f>
        <v>30</v>
      </c>
      <c r="B34" s="25">
        <v>6</v>
      </c>
      <c r="C34" s="66" t="s">
        <v>214</v>
      </c>
      <c r="D34" s="25" t="str">
        <f>VLOOKUP(C34,Sheet4!$A$1:$B$300,2,0)</f>
        <v>8721755467</v>
      </c>
      <c r="E34" s="67" t="s">
        <v>215</v>
      </c>
      <c r="F34" s="63" t="str">
        <f>VLOOKUP(D34,'BHXH 4-2026'!$D$11:$F$337,3,0)</f>
        <v>DN4928721755467</v>
      </c>
      <c r="G34" s="774">
        <f>VLOOKUP(C34,'chuyển xếp 2024'!$C$5:$W$328,17,0)</f>
        <v>6647000</v>
      </c>
      <c r="H34" s="774">
        <f>VLOOKUP(C34,'chuyển xếp 2024'!$C$5:$W$328,19,0)</f>
        <v>0</v>
      </c>
      <c r="I34" s="774">
        <f t="shared" si="2"/>
        <v>6647000</v>
      </c>
      <c r="J34" s="63" t="s">
        <v>32</v>
      </c>
      <c r="K34" s="63">
        <f t="shared" si="3"/>
        <v>1</v>
      </c>
      <c r="L34" s="63" t="s">
        <v>33</v>
      </c>
      <c r="M34" s="63" t="s">
        <v>34</v>
      </c>
      <c r="N34" s="63" t="s">
        <v>5189</v>
      </c>
      <c r="O34" s="56" t="s">
        <v>5185</v>
      </c>
      <c r="P34" s="56"/>
      <c r="Q34" s="75">
        <v>35117</v>
      </c>
      <c r="R34" s="75">
        <v>44044</v>
      </c>
      <c r="S34" s="107">
        <f t="shared" si="4"/>
        <v>44044</v>
      </c>
      <c r="T34" s="75"/>
      <c r="U34" s="67" t="s">
        <v>36</v>
      </c>
      <c r="V34" s="46" t="s">
        <v>216</v>
      </c>
      <c r="W34" s="56" t="str">
        <f t="shared" ca="1" si="0"/>
        <v xml:space="preserve">6 NĂM 0 THÁNG 18 NGÀY </v>
      </c>
      <c r="X34" s="46">
        <v>341792633</v>
      </c>
      <c r="Y34" s="80" t="str">
        <f>VLOOKUP(C34,Sheet5!$B$2:$G$253,6,0)</f>
        <v>089096016279</v>
      </c>
      <c r="Z34" s="80" t="str">
        <f>VLOOKUP(C34,'Trang tính1'!$A$2:$N$281,5,0)</f>
        <v>089096016279</v>
      </c>
      <c r="AA34" s="80" t="b">
        <f t="shared" si="5"/>
        <v>1</v>
      </c>
      <c r="AB34" s="75">
        <v>40840</v>
      </c>
      <c r="AC34" s="75" t="s">
        <v>5227</v>
      </c>
      <c r="AD34" s="46" t="s">
        <v>232</v>
      </c>
      <c r="AE34" s="108" t="s">
        <v>217</v>
      </c>
      <c r="AF34" s="108" t="str">
        <f>VLOOKUP(C34,'Trang tính1'!$A$2:$N$319,9,0)</f>
        <v>SN 697 Nguyễn Hữu Kiến, Tổ 22, Ấp Hòa Long, Phường Cao Lãnh, Tỉnh Đồng Tháp</v>
      </c>
      <c r="AG34" s="46" t="s">
        <v>218</v>
      </c>
      <c r="AH34" s="46" t="s">
        <v>219</v>
      </c>
      <c r="AI34" s="66"/>
      <c r="AJ34" s="56" t="s">
        <v>50</v>
      </c>
      <c r="AK34" s="56" t="s">
        <v>220</v>
      </c>
      <c r="AL34" s="56" t="s">
        <v>60</v>
      </c>
      <c r="AM34" s="36">
        <f t="shared" ca="1" si="1"/>
        <v>30</v>
      </c>
    </row>
    <row r="35" spans="1:39" s="36" customFormat="1">
      <c r="A35" s="25">
        <f>IF(C35=0,"",SUBTOTAL(3,C$5:C35))</f>
        <v>31</v>
      </c>
      <c r="B35" s="25">
        <v>7</v>
      </c>
      <c r="C35" s="66" t="s">
        <v>221</v>
      </c>
      <c r="D35" s="25" t="str">
        <f>VLOOKUP(C35,Sheet4!$A$1:$B$300,2,0)</f>
        <v>9216023766</v>
      </c>
      <c r="E35" s="67" t="s">
        <v>222</v>
      </c>
      <c r="F35" s="63" t="str">
        <f>VLOOKUP(D35,'BHXH 4-2026'!$D$11:$F$337,3,0)</f>
        <v>DN4929216023766</v>
      </c>
      <c r="G35" s="774">
        <f>VLOOKUP(C35,'chuyển xếp 2024'!$C$5:$W$328,17,0)</f>
        <v>7105000</v>
      </c>
      <c r="H35" s="774">
        <f>VLOOKUP(C35,'chuyển xếp 2024'!$C$5:$W$328,19,0)</f>
        <v>2365000</v>
      </c>
      <c r="I35" s="774">
        <f t="shared" si="2"/>
        <v>9470000</v>
      </c>
      <c r="J35" s="63" t="s">
        <v>32</v>
      </c>
      <c r="K35" s="63">
        <f t="shared" si="3"/>
        <v>1</v>
      </c>
      <c r="L35" s="63" t="s">
        <v>33</v>
      </c>
      <c r="M35" s="63" t="s">
        <v>34</v>
      </c>
      <c r="N35" s="63" t="s">
        <v>5188</v>
      </c>
      <c r="O35" s="56" t="s">
        <v>5185</v>
      </c>
      <c r="P35" s="56"/>
      <c r="Q35" s="75">
        <v>33633</v>
      </c>
      <c r="R35" s="107">
        <v>42736</v>
      </c>
      <c r="S35" s="107">
        <f t="shared" si="4"/>
        <v>42736</v>
      </c>
      <c r="T35" s="107"/>
      <c r="U35" s="67" t="s">
        <v>36</v>
      </c>
      <c r="V35" s="56" t="s">
        <v>223</v>
      </c>
      <c r="W35" s="56" t="str">
        <f t="shared" ca="1" si="0"/>
        <v xml:space="preserve">9 NĂM 7 THÁNG 18 NGÀY </v>
      </c>
      <c r="X35" s="80" t="s">
        <v>224</v>
      </c>
      <c r="Y35" s="80" t="str">
        <f>VLOOKUP(C35,Sheet5!$B$2:$G$253,6,0)</f>
        <v>087092017349</v>
      </c>
      <c r="Z35" s="80" t="str">
        <f>VLOOKUP(C35,'Trang tính1'!$A$2:$N$281,5,0)</f>
        <v>087092017349</v>
      </c>
      <c r="AA35" s="80" t="b">
        <f t="shared" si="5"/>
        <v>1</v>
      </c>
      <c r="AB35" s="75"/>
      <c r="AC35" s="75" t="s">
        <v>5227</v>
      </c>
      <c r="AD35" s="46" t="s">
        <v>232</v>
      </c>
      <c r="AE35" s="108" t="s">
        <v>225</v>
      </c>
      <c r="AF35" s="108" t="str">
        <f>VLOOKUP(C35,'Trang tính1'!$A$2:$N$319,9,0)</f>
        <v>1312 Khu Dân Cư Hòa Định, ấp Hòa Định 1, xã Phong Hòa, Đồng Tháp</v>
      </c>
      <c r="AG35" s="46" t="s">
        <v>226</v>
      </c>
      <c r="AH35" s="46" t="s">
        <v>226</v>
      </c>
      <c r="AI35" s="332" t="s">
        <v>227</v>
      </c>
      <c r="AJ35" s="56" t="s">
        <v>50</v>
      </c>
      <c r="AK35" s="56" t="s">
        <v>72</v>
      </c>
      <c r="AL35" s="56" t="s">
        <v>60</v>
      </c>
      <c r="AM35" s="36">
        <f t="shared" ca="1" si="1"/>
        <v>34</v>
      </c>
    </row>
    <row r="36" spans="1:39" s="37" customFormat="1">
      <c r="A36" s="27">
        <f>IF(C36=0,"",SUBTOTAL(3,C$5:C36))</f>
        <v>32</v>
      </c>
      <c r="B36" s="27">
        <v>8</v>
      </c>
      <c r="C36" s="73" t="s">
        <v>228</v>
      </c>
      <c r="D36" s="27" t="str">
        <f>VLOOKUP(C36,Sheet4!$A$1:$B$300,2,0)</f>
        <v>9222451383</v>
      </c>
      <c r="E36" s="133" t="s">
        <v>229</v>
      </c>
      <c r="F36" s="63" t="str">
        <f>VLOOKUP(D36,'BHXH 4-2026'!$D$11:$F$337,3,0)</f>
        <v>DN4929222451383</v>
      </c>
      <c r="G36" s="697">
        <f>VLOOKUP(C36,'chuyển xếp 2024'!$C$5:$W$328,17,0)</f>
        <v>5466000</v>
      </c>
      <c r="H36" s="697">
        <f>VLOOKUP(C36,'chuyển xếp 2024'!$C$5:$W$328,19,0)</f>
        <v>0</v>
      </c>
      <c r="I36" s="697">
        <f t="shared" si="2"/>
        <v>5466000</v>
      </c>
      <c r="J36" s="28" t="s">
        <v>63</v>
      </c>
      <c r="K36" s="28">
        <f t="shared" si="3"/>
        <v>0</v>
      </c>
      <c r="L36" s="28" t="s">
        <v>33</v>
      </c>
      <c r="M36" s="28" t="s">
        <v>34</v>
      </c>
      <c r="N36" s="28" t="s">
        <v>5189</v>
      </c>
      <c r="O36" s="32" t="s">
        <v>5185</v>
      </c>
      <c r="P36" s="32"/>
      <c r="Q36" s="34">
        <v>35524</v>
      </c>
      <c r="R36" s="31">
        <v>44805</v>
      </c>
      <c r="S36" s="31">
        <f t="shared" si="4"/>
        <v>44805</v>
      </c>
      <c r="T36" s="31"/>
      <c r="U36" s="133" t="s">
        <v>36</v>
      </c>
      <c r="V36" s="32" t="s">
        <v>230</v>
      </c>
      <c r="W36" s="32" t="str">
        <f t="shared" ca="1" si="0"/>
        <v xml:space="preserve">3 NĂM 11 THÁNG 18 NGÀY </v>
      </c>
      <c r="X36" s="79" t="s">
        <v>231</v>
      </c>
      <c r="Y36" s="94" t="str">
        <f>VLOOKUP(C36,Sheet5!$B$2:$G$253,6,0)</f>
        <v>092197011285</v>
      </c>
      <c r="Z36" s="94">
        <f>VLOOKUP(C36,'Trang tính1'!$A$2:$N$281,5,0)</f>
        <v>0</v>
      </c>
      <c r="AA36" s="94" t="b">
        <f t="shared" si="5"/>
        <v>0</v>
      </c>
      <c r="AB36" s="34">
        <v>44440</v>
      </c>
      <c r="AC36" s="75" t="s">
        <v>5227</v>
      </c>
      <c r="AD36" s="48" t="s">
        <v>232</v>
      </c>
      <c r="AE36" s="35" t="s">
        <v>233</v>
      </c>
      <c r="AF36" s="35"/>
      <c r="AG36" s="48" t="s">
        <v>234</v>
      </c>
      <c r="AH36" s="48" t="s">
        <v>234</v>
      </c>
      <c r="AI36" s="49" t="s">
        <v>235</v>
      </c>
      <c r="AJ36" s="32" t="s">
        <v>130</v>
      </c>
      <c r="AK36" s="32" t="s">
        <v>236</v>
      </c>
      <c r="AL36" s="32" t="s">
        <v>60</v>
      </c>
      <c r="AM36" s="37">
        <f t="shared" ca="1" si="1"/>
        <v>29</v>
      </c>
    </row>
    <row r="37" spans="1:39" s="491" customFormat="1">
      <c r="A37" s="479">
        <f>IF(C37=0,"",SUBTOTAL(3,C$5:C37))</f>
        <v>33</v>
      </c>
      <c r="B37" s="479">
        <v>9</v>
      </c>
      <c r="C37" s="480" t="s">
        <v>237</v>
      </c>
      <c r="D37" s="479" t="str">
        <f>VLOOKUP(C37,Sheet4!$A$1:$B$300,2,0)</f>
        <v>9208016265</v>
      </c>
      <c r="E37" s="481" t="s">
        <v>238</v>
      </c>
      <c r="F37" s="63" t="str">
        <f>VLOOKUP(D37,'BHXH 4-2026'!$D$11:$F$337,3,0)</f>
        <v>DN4929208016265</v>
      </c>
      <c r="G37" s="872">
        <v>10971000</v>
      </c>
      <c r="H37" s="872">
        <v>1656000</v>
      </c>
      <c r="I37" s="872">
        <f t="shared" si="2"/>
        <v>12627000</v>
      </c>
      <c r="J37" s="482" t="s">
        <v>32</v>
      </c>
      <c r="K37" s="483">
        <f t="shared" si="3"/>
        <v>1</v>
      </c>
      <c r="L37" s="483" t="s">
        <v>33</v>
      </c>
      <c r="M37" s="483" t="s">
        <v>34</v>
      </c>
      <c r="N37" s="482" t="s">
        <v>5124</v>
      </c>
      <c r="O37" s="56" t="s">
        <v>5185</v>
      </c>
      <c r="P37" s="56"/>
      <c r="Q37" s="485">
        <v>30482</v>
      </c>
      <c r="R37" s="486">
        <v>44866</v>
      </c>
      <c r="S37" s="107">
        <f t="shared" si="4"/>
        <v>44866</v>
      </c>
      <c r="T37" s="486"/>
      <c r="U37" s="481" t="s">
        <v>36</v>
      </c>
      <c r="V37" s="484" t="s">
        <v>239</v>
      </c>
      <c r="W37" s="484" t="str">
        <f t="shared" ca="1" si="0"/>
        <v xml:space="preserve">3 NĂM 9 THÁNG 18 NGÀY </v>
      </c>
      <c r="X37" s="527" t="s">
        <v>240</v>
      </c>
      <c r="Y37" s="487" t="str">
        <f>VLOOKUP(C37,Sheet5!$B$2:$G$253,6,0)</f>
        <v>086083000292</v>
      </c>
      <c r="Z37" s="487" t="str">
        <f>VLOOKUP(C37,'Trang tính1'!$A$2:$N$281,5,0)</f>
        <v>086083000292</v>
      </c>
      <c r="AA37" s="487" t="b">
        <f t="shared" si="5"/>
        <v>1</v>
      </c>
      <c r="AB37" s="488">
        <v>44326</v>
      </c>
      <c r="AC37" s="75" t="s">
        <v>5227</v>
      </c>
      <c r="AD37" s="499" t="s">
        <v>232</v>
      </c>
      <c r="AE37" s="489" t="s">
        <v>241</v>
      </c>
      <c r="AF37" s="489" t="str">
        <f>VLOOKUP(C37,'Trang tính1'!$A$2:$N$319,9,0)</f>
        <v>KV Tân Quới, Phường Thới Long, TP Cần Thơ</v>
      </c>
      <c r="AG37" s="489" t="s">
        <v>242</v>
      </c>
      <c r="AH37" s="489" t="s">
        <v>242</v>
      </c>
      <c r="AI37" s="490"/>
      <c r="AJ37" s="484" t="s">
        <v>50</v>
      </c>
      <c r="AK37" s="484" t="s">
        <v>72</v>
      </c>
      <c r="AL37" s="484" t="s">
        <v>60</v>
      </c>
      <c r="AM37" s="491">
        <f t="shared" ca="1" si="1"/>
        <v>43</v>
      </c>
    </row>
    <row r="38" spans="1:39" s="36" customFormat="1">
      <c r="A38" s="25">
        <f>IF(C38=0,"",SUBTOTAL(3,C$5:C38))</f>
        <v>34</v>
      </c>
      <c r="B38" s="25">
        <v>10</v>
      </c>
      <c r="C38" s="66" t="s">
        <v>1842</v>
      </c>
      <c r="D38" s="25" t="str">
        <f>VLOOKUP(C38,Sheet4!$A$1:$B$300,2,0)</f>
        <v>8922957383</v>
      </c>
      <c r="E38" s="67" t="s">
        <v>1844</v>
      </c>
      <c r="F38" s="63" t="str">
        <f>VLOOKUP(D38,'BHXH 4-2026'!$D$11:$F$337,3,0)</f>
        <v>DN4928922957383</v>
      </c>
      <c r="G38" s="774">
        <f>VLOOKUP(C38,'chuyển xếp 2024'!$C$5:$W$328,17,0)</f>
        <v>6271000</v>
      </c>
      <c r="H38" s="774">
        <f>VLOOKUP(C38,'chuyển xếp 2024'!$C$5:$W$328,19,0)</f>
        <v>0</v>
      </c>
      <c r="I38" s="774">
        <f t="shared" si="2"/>
        <v>6271000</v>
      </c>
      <c r="J38" s="329" t="s">
        <v>32</v>
      </c>
      <c r="K38" s="63">
        <f t="shared" si="3"/>
        <v>1</v>
      </c>
      <c r="L38" s="63" t="s">
        <v>33</v>
      </c>
      <c r="M38" s="63" t="s">
        <v>34</v>
      </c>
      <c r="N38" s="63" t="s">
        <v>5189</v>
      </c>
      <c r="O38" s="56" t="s">
        <v>5185</v>
      </c>
      <c r="P38" s="56"/>
      <c r="Q38" s="106">
        <v>35231</v>
      </c>
      <c r="R38" s="107">
        <v>45113</v>
      </c>
      <c r="S38" s="107">
        <f t="shared" si="4"/>
        <v>45113</v>
      </c>
      <c r="T38" s="107"/>
      <c r="U38" s="67" t="s">
        <v>36</v>
      </c>
      <c r="V38" s="56" t="s">
        <v>1845</v>
      </c>
      <c r="W38" s="56" t="str">
        <f t="shared" ca="1" si="0"/>
        <v xml:space="preserve">3 NĂM 1 THÁNG 13 NGÀY </v>
      </c>
      <c r="X38" s="74" t="s">
        <v>1846</v>
      </c>
      <c r="Y38" s="80" t="s">
        <v>1846</v>
      </c>
      <c r="Z38" s="80" t="str">
        <f>VLOOKUP(C38,'Trang tính1'!$A$2:$N$281,5,0)</f>
        <v>089096013188</v>
      </c>
      <c r="AA38" s="80" t="b">
        <f t="shared" si="5"/>
        <v>1</v>
      </c>
      <c r="AB38" s="75">
        <v>44421</v>
      </c>
      <c r="AC38" s="75" t="s">
        <v>5227</v>
      </c>
      <c r="AD38" s="46" t="s">
        <v>232</v>
      </c>
      <c r="AE38" s="108" t="s">
        <v>1847</v>
      </c>
      <c r="AF38" s="108" t="str">
        <f>VLOOKUP(C38,'Trang tính1'!$A$2:$N$319,9,0)</f>
        <v>số nhà 864, tổ 17, Ấp Phú Mỹ Hạ, Xã Phú An, tỉnh An Giang</v>
      </c>
      <c r="AG38" s="108" t="s">
        <v>1847</v>
      </c>
      <c r="AH38" s="108" t="s">
        <v>1847</v>
      </c>
      <c r="AI38" s="332"/>
      <c r="AJ38" s="56" t="s">
        <v>50</v>
      </c>
      <c r="AK38" s="56"/>
      <c r="AL38" s="56" t="s">
        <v>60</v>
      </c>
      <c r="AM38" s="36">
        <f t="shared" ca="1" si="1"/>
        <v>30</v>
      </c>
    </row>
    <row r="39" spans="1:39" s="36" customFormat="1" ht="16.5" customHeight="1">
      <c r="A39" s="25">
        <f>IF(C39=0,"",SUBTOTAL(3,C$5:C39))</f>
        <v>35</v>
      </c>
      <c r="B39" s="25">
        <v>11</v>
      </c>
      <c r="C39" s="25" t="s">
        <v>359</v>
      </c>
      <c r="D39" s="25" t="str">
        <f>VLOOKUP(C39,Sheet4!$A$1:$B$300,2,0)</f>
        <v>9214000894</v>
      </c>
      <c r="E39" s="63" t="s">
        <v>360</v>
      </c>
      <c r="F39" s="63" t="str">
        <f>VLOOKUP(D39,'BHXH 4-2026'!$D$11:$F$337,3,0)</f>
        <v>DN4929214000894</v>
      </c>
      <c r="G39" s="774">
        <f>VLOOKUP(C39,'chuyển xếp 2024'!$C$5:$W$328,17,0)</f>
        <v>6785000</v>
      </c>
      <c r="H39" s="774">
        <f>VLOOKUP(C39,'chuyển xếp 2024'!$C$5:$W$328,19,0)</f>
        <v>0</v>
      </c>
      <c r="I39" s="774">
        <f t="shared" si="2"/>
        <v>6785000</v>
      </c>
      <c r="J39" s="56" t="s">
        <v>32</v>
      </c>
      <c r="K39" s="63">
        <f t="shared" si="3"/>
        <v>1</v>
      </c>
      <c r="L39" s="63" t="s">
        <v>33</v>
      </c>
      <c r="M39" s="63" t="s">
        <v>34</v>
      </c>
      <c r="N39" s="63" t="s">
        <v>5189</v>
      </c>
      <c r="O39" s="56" t="s">
        <v>5185</v>
      </c>
      <c r="P39" s="56"/>
      <c r="Q39" s="106">
        <v>32488</v>
      </c>
      <c r="R39" s="107">
        <v>41641</v>
      </c>
      <c r="S39" s="107">
        <f t="shared" si="4"/>
        <v>41641</v>
      </c>
      <c r="T39" s="107"/>
      <c r="U39" s="56" t="s">
        <v>36</v>
      </c>
      <c r="V39" s="56" t="s">
        <v>361</v>
      </c>
      <c r="W39" s="56" t="str">
        <f t="shared" ca="1" si="0"/>
        <v xml:space="preserve">12 NĂM 7 THÁNG 17 NGÀY </v>
      </c>
      <c r="X39" s="74" t="s">
        <v>1536</v>
      </c>
      <c r="Y39" s="80" t="str">
        <f>VLOOKUP(C39,Sheet5!$B$2:$G$253,6,0)</f>
        <v>092088000675</v>
      </c>
      <c r="Z39" s="80">
        <f>VLOOKUP(C39,'Trang tính1'!$A$2:$N$281,5,0)</f>
        <v>0</v>
      </c>
      <c r="AA39" s="80" t="b">
        <f t="shared" si="5"/>
        <v>0</v>
      </c>
      <c r="AB39" s="75">
        <v>42299</v>
      </c>
      <c r="AC39" s="75" t="s">
        <v>5227</v>
      </c>
      <c r="AD39" s="46" t="s">
        <v>232</v>
      </c>
      <c r="AE39" s="108" t="s">
        <v>362</v>
      </c>
      <c r="AF39" s="108"/>
      <c r="AG39" s="46" t="s">
        <v>363</v>
      </c>
      <c r="AH39" s="46" t="s">
        <v>364</v>
      </c>
      <c r="AI39" s="66"/>
      <c r="AJ39" s="56" t="s">
        <v>50</v>
      </c>
      <c r="AK39" s="56" t="s">
        <v>59</v>
      </c>
      <c r="AL39" s="56" t="s">
        <v>349</v>
      </c>
      <c r="AM39" s="36">
        <f t="shared" ca="1" si="1"/>
        <v>37</v>
      </c>
    </row>
    <row r="40" spans="1:39" s="36" customFormat="1">
      <c r="A40" s="25">
        <f>IF(C40=0,"",SUBTOTAL(3,C$5:C40))</f>
        <v>36</v>
      </c>
      <c r="B40" s="25">
        <v>12</v>
      </c>
      <c r="C40" s="66" t="s">
        <v>2700</v>
      </c>
      <c r="D40" s="25" t="s">
        <v>2876</v>
      </c>
      <c r="E40" s="67" t="s">
        <v>2701</v>
      </c>
      <c r="F40" s="63" t="str">
        <f>VLOOKUP(D40,'BHXH 4-2026'!$D$11:$F$337,3,0)</f>
        <v>DN4928913009900</v>
      </c>
      <c r="G40" s="774">
        <f>VLOOKUP(C40,'chuyển xếp 2024'!$C$5:$W$328,17,0)</f>
        <v>6271000</v>
      </c>
      <c r="H40" s="774"/>
      <c r="I40" s="774">
        <f t="shared" si="2"/>
        <v>6271000</v>
      </c>
      <c r="J40" s="329" t="s">
        <v>32</v>
      </c>
      <c r="K40" s="63">
        <f t="shared" si="3"/>
        <v>1</v>
      </c>
      <c r="L40" s="63" t="s">
        <v>33</v>
      </c>
      <c r="M40" s="63" t="s">
        <v>34</v>
      </c>
      <c r="N40" s="63" t="s">
        <v>5189</v>
      </c>
      <c r="O40" s="56" t="s">
        <v>5185</v>
      </c>
      <c r="P40" s="56"/>
      <c r="Q40" s="621">
        <v>31692</v>
      </c>
      <c r="R40" s="621">
        <v>45627</v>
      </c>
      <c r="S40" s="107">
        <f t="shared" si="4"/>
        <v>45627</v>
      </c>
      <c r="T40" s="621"/>
      <c r="U40" s="56" t="s">
        <v>36</v>
      </c>
      <c r="V40" s="56" t="s">
        <v>2703</v>
      </c>
      <c r="W40" s="56" t="str">
        <f t="shared" ca="1" si="0"/>
        <v xml:space="preserve">1 NĂM 8 THÁNG 18 NGÀY </v>
      </c>
      <c r="X40" s="523" t="s">
        <v>2704</v>
      </c>
      <c r="Y40" s="80" t="s">
        <v>2704</v>
      </c>
      <c r="Z40" s="80">
        <f>VLOOKUP(C40,'Trang tính1'!$A$2:$N$281,5,0)</f>
        <v>0</v>
      </c>
      <c r="AA40" s="80" t="b">
        <f t="shared" si="5"/>
        <v>0</v>
      </c>
      <c r="AB40" s="75">
        <v>44205</v>
      </c>
      <c r="AC40" s="75" t="s">
        <v>5227</v>
      </c>
      <c r="AD40" s="46" t="s">
        <v>232</v>
      </c>
      <c r="AE40" s="108" t="s">
        <v>2705</v>
      </c>
      <c r="AF40" s="108"/>
      <c r="AG40" s="108" t="s">
        <v>2706</v>
      </c>
      <c r="AH40" s="108" t="s">
        <v>2705</v>
      </c>
      <c r="AI40" s="332" t="s">
        <v>2707</v>
      </c>
      <c r="AJ40" s="56" t="s">
        <v>50</v>
      </c>
      <c r="AK40" s="56" t="s">
        <v>220</v>
      </c>
      <c r="AL40" s="56" t="s">
        <v>60</v>
      </c>
      <c r="AM40" s="36">
        <f t="shared" ca="1" si="1"/>
        <v>39</v>
      </c>
    </row>
    <row r="41" spans="1:39" s="491" customFormat="1">
      <c r="A41" s="479">
        <f>IF(C41=0,"",SUBTOTAL(3,C$5:C41))</f>
        <v>37</v>
      </c>
      <c r="B41" s="479">
        <v>13</v>
      </c>
      <c r="C41" s="480" t="s">
        <v>4269</v>
      </c>
      <c r="D41" s="479" t="s">
        <v>4317</v>
      </c>
      <c r="E41" s="481" t="s">
        <v>4266</v>
      </c>
      <c r="F41" s="63" t="str">
        <f>VLOOKUP(D41,'BHXH 4-2026'!$D$11:$F$337,3,0)</f>
        <v>DN4929221708534</v>
      </c>
      <c r="G41" s="872">
        <v>6271000</v>
      </c>
      <c r="H41" s="872"/>
      <c r="I41" s="872">
        <f t="shared" si="2"/>
        <v>6271000</v>
      </c>
      <c r="J41" s="482" t="s">
        <v>32</v>
      </c>
      <c r="K41" s="483">
        <f t="shared" si="3"/>
        <v>1</v>
      </c>
      <c r="L41" s="483" t="s">
        <v>33</v>
      </c>
      <c r="M41" s="483" t="s">
        <v>34</v>
      </c>
      <c r="N41" s="63" t="s">
        <v>5189</v>
      </c>
      <c r="O41" s="56" t="s">
        <v>5185</v>
      </c>
      <c r="P41" s="56"/>
      <c r="Q41" s="531">
        <v>34973</v>
      </c>
      <c r="R41" s="531">
        <v>46082</v>
      </c>
      <c r="S41" s="531"/>
      <c r="T41" s="531">
        <f>+R41</f>
        <v>46082</v>
      </c>
      <c r="U41" s="56" t="s">
        <v>117</v>
      </c>
      <c r="V41" s="484" t="s">
        <v>4294</v>
      </c>
      <c r="W41" s="484" t="str">
        <f t="shared" ca="1" si="0"/>
        <v xml:space="preserve">0 NĂM 5 THÁNG 18 NGÀY </v>
      </c>
      <c r="X41" s="527" t="s">
        <v>4295</v>
      </c>
      <c r="Y41" s="487" t="s">
        <v>4295</v>
      </c>
      <c r="Z41" s="487" t="e">
        <f>VLOOKUP(C41,'Trang tính1'!$A$2:$N$281,5,0)</f>
        <v>#N/A</v>
      </c>
      <c r="AA41" s="487" t="e">
        <f t="shared" si="5"/>
        <v>#N/A</v>
      </c>
      <c r="AB41" s="488">
        <v>44753</v>
      </c>
      <c r="AC41" s="75" t="s">
        <v>5227</v>
      </c>
      <c r="AD41" s="499" t="s">
        <v>232</v>
      </c>
      <c r="AE41" s="489" t="s">
        <v>4296</v>
      </c>
      <c r="AF41" s="489"/>
      <c r="AG41" s="489" t="s">
        <v>4297</v>
      </c>
      <c r="AH41" s="489"/>
      <c r="AI41" s="490" t="s">
        <v>4298</v>
      </c>
      <c r="AJ41" s="484" t="s">
        <v>50</v>
      </c>
      <c r="AK41" s="484" t="s">
        <v>4299</v>
      </c>
      <c r="AL41" s="484"/>
      <c r="AM41" s="491">
        <f t="shared" ca="1" si="1"/>
        <v>30</v>
      </c>
    </row>
    <row r="42" spans="1:39" s="491" customFormat="1">
      <c r="A42" s="479">
        <f>IF(C42=0,"",SUBTOTAL(3,C$5:C42))</f>
        <v>38</v>
      </c>
      <c r="B42" s="479">
        <v>14</v>
      </c>
      <c r="C42" s="480" t="s">
        <v>4270</v>
      </c>
      <c r="D42" s="479" t="s">
        <v>4316</v>
      </c>
      <c r="E42" s="481" t="s">
        <v>4267</v>
      </c>
      <c r="F42" s="63" t="str">
        <f>VLOOKUP(D42,'BHXH 4-2026'!$D$11:$F$337,3,0)</f>
        <v>DN4928622091109</v>
      </c>
      <c r="G42" s="872">
        <v>6271000</v>
      </c>
      <c r="H42" s="872"/>
      <c r="I42" s="872">
        <f t="shared" si="2"/>
        <v>6271000</v>
      </c>
      <c r="J42" s="482" t="s">
        <v>32</v>
      </c>
      <c r="K42" s="483">
        <f t="shared" si="3"/>
        <v>1</v>
      </c>
      <c r="L42" s="483" t="s">
        <v>33</v>
      </c>
      <c r="M42" s="483" t="s">
        <v>34</v>
      </c>
      <c r="N42" s="63" t="s">
        <v>5189</v>
      </c>
      <c r="O42" s="56" t="s">
        <v>5185</v>
      </c>
      <c r="P42" s="56"/>
      <c r="Q42" s="531">
        <v>36892</v>
      </c>
      <c r="R42" s="531">
        <v>46082</v>
      </c>
      <c r="S42" s="531"/>
      <c r="T42" s="531">
        <f>+R42</f>
        <v>46082</v>
      </c>
      <c r="U42" s="56" t="s">
        <v>117</v>
      </c>
      <c r="V42" s="484" t="s">
        <v>4300</v>
      </c>
      <c r="W42" s="484" t="str">
        <f t="shared" ca="1" si="0"/>
        <v xml:space="preserve">0 NĂM 5 THÁNG 18 NGÀY </v>
      </c>
      <c r="X42" s="527" t="s">
        <v>4302</v>
      </c>
      <c r="Y42" s="487" t="s">
        <v>4302</v>
      </c>
      <c r="Z42" s="487" t="e">
        <f>VLOOKUP(C42,'Trang tính1'!$A$2:$N$281,5,0)</f>
        <v>#N/A</v>
      </c>
      <c r="AA42" s="487" t="e">
        <f t="shared" si="5"/>
        <v>#N/A</v>
      </c>
      <c r="AB42" s="488">
        <v>44439</v>
      </c>
      <c r="AC42" s="75" t="s">
        <v>5227</v>
      </c>
      <c r="AD42" s="499" t="s">
        <v>232</v>
      </c>
      <c r="AE42" s="489" t="s">
        <v>4296</v>
      </c>
      <c r="AF42" s="489"/>
      <c r="AG42" s="489" t="s">
        <v>4303</v>
      </c>
      <c r="AH42" s="489"/>
      <c r="AI42" s="490" t="s">
        <v>4304</v>
      </c>
      <c r="AJ42" s="484" t="s">
        <v>50</v>
      </c>
      <c r="AK42" s="484" t="s">
        <v>196</v>
      </c>
      <c r="AL42" s="484"/>
    </row>
    <row r="43" spans="1:39" s="957" customFormat="1">
      <c r="A43" s="944">
        <f>IF(C43=0,"",SUBTOTAL(3,C$5:C43))</f>
        <v>39</v>
      </c>
      <c r="B43" s="944">
        <v>15</v>
      </c>
      <c r="C43" s="1251" t="s">
        <v>4271</v>
      </c>
      <c r="D43" s="479" t="s">
        <v>4318</v>
      </c>
      <c r="E43" s="539" t="s">
        <v>4268</v>
      </c>
      <c r="F43" s="63" t="str">
        <f>VLOOKUP(D43,'BHXH 4-2026'!$D$11:$F$337,3,0)</f>
        <v>DN4929221299353</v>
      </c>
      <c r="G43" s="947">
        <v>6271000</v>
      </c>
      <c r="H43" s="947"/>
      <c r="I43" s="872">
        <f t="shared" si="2"/>
        <v>6271000</v>
      </c>
      <c r="J43" s="539" t="s">
        <v>32</v>
      </c>
      <c r="K43" s="614">
        <f t="shared" si="3"/>
        <v>1</v>
      </c>
      <c r="L43" s="614" t="s">
        <v>33</v>
      </c>
      <c r="M43" s="614" t="s">
        <v>34</v>
      </c>
      <c r="N43" s="63" t="s">
        <v>5189</v>
      </c>
      <c r="O43" s="56" t="s">
        <v>5185</v>
      </c>
      <c r="P43" s="56"/>
      <c r="Q43" s="1252">
        <v>37985</v>
      </c>
      <c r="R43" s="531">
        <v>46082</v>
      </c>
      <c r="S43" s="531"/>
      <c r="T43" s="531">
        <f>+R43</f>
        <v>46082</v>
      </c>
      <c r="U43" s="56" t="s">
        <v>117</v>
      </c>
      <c r="V43" s="484" t="s">
        <v>4301</v>
      </c>
      <c r="W43" s="484" t="str">
        <f t="shared" ca="1" si="0"/>
        <v xml:space="preserve">0 NĂM 5 THÁNG 18 NGÀY </v>
      </c>
      <c r="X43" s="1253" t="s">
        <v>4305</v>
      </c>
      <c r="Y43" s="487" t="s">
        <v>4305</v>
      </c>
      <c r="Z43" s="487" t="e">
        <f>VLOOKUP(C43,'Trang tính1'!$A$2:$N$281,5,0)</f>
        <v>#N/A</v>
      </c>
      <c r="AA43" s="487" t="e">
        <f t="shared" si="5"/>
        <v>#N/A</v>
      </c>
      <c r="AB43" s="953">
        <v>44326</v>
      </c>
      <c r="AC43" s="75" t="s">
        <v>5227</v>
      </c>
      <c r="AD43" s="499" t="s">
        <v>232</v>
      </c>
      <c r="AE43" s="955" t="s">
        <v>4306</v>
      </c>
      <c r="AF43" s="489"/>
      <c r="AG43" s="955" t="s">
        <v>4307</v>
      </c>
      <c r="AH43" s="955"/>
      <c r="AI43" s="956" t="s">
        <v>4308</v>
      </c>
      <c r="AJ43" s="484" t="s">
        <v>50</v>
      </c>
      <c r="AK43" s="951" t="s">
        <v>4309</v>
      </c>
      <c r="AL43" s="951"/>
    </row>
    <row r="44" spans="1:39" s="36" customFormat="1">
      <c r="A44" s="25">
        <f>IF(C44=0,"",SUBTOTAL(3,C$5:C44))</f>
        <v>40</v>
      </c>
      <c r="B44" s="25">
        <v>16</v>
      </c>
      <c r="C44" s="66" t="s">
        <v>2731</v>
      </c>
      <c r="D44" s="25" t="s">
        <v>2875</v>
      </c>
      <c r="E44" s="67" t="s">
        <v>2725</v>
      </c>
      <c r="F44" s="63" t="str">
        <f>VLOOKUP(D44,'BHXH 4-2026'!$D$11:$F$337,3,0)</f>
        <v>DN4929622993923</v>
      </c>
      <c r="G44" s="774">
        <f>VLOOKUP(C44,'chuyển xếp 2024'!$C$5:$W$328,17,0)</f>
        <v>6579000</v>
      </c>
      <c r="H44" s="774"/>
      <c r="I44" s="774">
        <f t="shared" si="2"/>
        <v>6579000</v>
      </c>
      <c r="J44" s="63" t="s">
        <v>63</v>
      </c>
      <c r="K44" s="63">
        <f t="shared" si="3"/>
        <v>0</v>
      </c>
      <c r="L44" s="63" t="s">
        <v>33</v>
      </c>
      <c r="M44" s="63" t="s">
        <v>34</v>
      </c>
      <c r="N44" s="63" t="s">
        <v>5189</v>
      </c>
      <c r="O44" s="56" t="s">
        <v>5185</v>
      </c>
      <c r="P44" s="56"/>
      <c r="Q44" s="621">
        <v>35107</v>
      </c>
      <c r="R44" s="621">
        <v>45717</v>
      </c>
      <c r="S44" s="107">
        <f t="shared" ref="S44:S74" si="6">+R44</f>
        <v>45717</v>
      </c>
      <c r="T44" s="621"/>
      <c r="U44" s="56" t="s">
        <v>36</v>
      </c>
      <c r="V44" s="56" t="s">
        <v>2726</v>
      </c>
      <c r="W44" s="56" t="str">
        <f t="shared" ca="1" si="0"/>
        <v xml:space="preserve">1 NĂM 5 THÁNG 18 NGÀY </v>
      </c>
      <c r="X44" s="74" t="s">
        <v>2727</v>
      </c>
      <c r="Y44" s="80" t="s">
        <v>2727</v>
      </c>
      <c r="Z44" s="80">
        <f>VLOOKUP(C44,'Trang tính1'!$A$2:$N$281,5,0)</f>
        <v>0</v>
      </c>
      <c r="AA44" s="80" t="b">
        <f t="shared" si="5"/>
        <v>0</v>
      </c>
      <c r="AB44" s="75">
        <v>44853</v>
      </c>
      <c r="AC44" s="75" t="s">
        <v>5227</v>
      </c>
      <c r="AD44" s="46" t="s">
        <v>232</v>
      </c>
      <c r="AE44" s="108" t="s">
        <v>2728</v>
      </c>
      <c r="AF44" s="108"/>
      <c r="AG44" s="108" t="s">
        <v>2729</v>
      </c>
      <c r="AH44" s="108" t="s">
        <v>2729</v>
      </c>
      <c r="AI44" s="332">
        <v>944194914</v>
      </c>
      <c r="AJ44" s="56" t="s">
        <v>50</v>
      </c>
      <c r="AK44" s="56" t="s">
        <v>2730</v>
      </c>
      <c r="AL44" s="56" t="s">
        <v>60</v>
      </c>
    </row>
    <row r="45" spans="1:39" s="36" customFormat="1">
      <c r="A45" s="25">
        <f>IF(C45=0,"",SUBTOTAL(3,C$5:C45))</f>
        <v>41</v>
      </c>
      <c r="B45" s="25">
        <v>1</v>
      </c>
      <c r="C45" s="25" t="s">
        <v>243</v>
      </c>
      <c r="D45" s="25" t="str">
        <f>VLOOKUP(C45,Sheet4!$A$1:$B$300,2,0)</f>
        <v>5803003379</v>
      </c>
      <c r="E45" s="63" t="s">
        <v>244</v>
      </c>
      <c r="F45" s="63" t="str">
        <f>VLOOKUP(D45,'BHXH 4-2026'!$D$11:$F$337,3,0)</f>
        <v>DN4925803003379</v>
      </c>
      <c r="G45" s="774">
        <f>VLOOKUP(C45,'chuyển xếp 2024'!$C$5:$W$328,17,0)</f>
        <v>19950000</v>
      </c>
      <c r="H45" s="774">
        <f>VLOOKUP(C45,'chuyển xếp 2024'!$C$5:$W$328,19,0)</f>
        <v>0</v>
      </c>
      <c r="I45" s="774">
        <f t="shared" si="2"/>
        <v>19950000</v>
      </c>
      <c r="J45" s="63" t="s">
        <v>32</v>
      </c>
      <c r="K45" s="63">
        <f t="shared" si="3"/>
        <v>1</v>
      </c>
      <c r="L45" s="63" t="s">
        <v>33</v>
      </c>
      <c r="M45" s="63" t="s">
        <v>34</v>
      </c>
      <c r="N45" s="63" t="s">
        <v>245</v>
      </c>
      <c r="O45" s="56" t="s">
        <v>245</v>
      </c>
      <c r="P45" s="56"/>
      <c r="Q45" s="106">
        <v>28767</v>
      </c>
      <c r="R45" s="107">
        <v>39265</v>
      </c>
      <c r="S45" s="107">
        <f t="shared" si="6"/>
        <v>39265</v>
      </c>
      <c r="T45" s="107"/>
      <c r="U45" s="56" t="s">
        <v>36</v>
      </c>
      <c r="V45" s="56" t="s">
        <v>247</v>
      </c>
      <c r="W45" s="56" t="str">
        <f t="shared" ca="1" si="0"/>
        <v xml:space="preserve">19 NĂM 1 THÁNG 17 NGÀY </v>
      </c>
      <c r="X45" s="80" t="s">
        <v>248</v>
      </c>
      <c r="Y45" s="80" t="str">
        <f>VLOOKUP(C45,Sheet5!$B$2:$G$253,6,0)</f>
        <v>082078026532</v>
      </c>
      <c r="Z45" s="80" t="str">
        <f>VLOOKUP(C45,'Trang tính1'!$A$2:$N$281,5,0)</f>
        <v>082078026532</v>
      </c>
      <c r="AA45" s="80" t="b">
        <f t="shared" si="5"/>
        <v>1</v>
      </c>
      <c r="AB45" s="75"/>
      <c r="AC45" s="75" t="s">
        <v>5227</v>
      </c>
      <c r="AD45" s="46" t="s">
        <v>232</v>
      </c>
      <c r="AE45" s="108" t="s">
        <v>249</v>
      </c>
      <c r="AF45" s="108" t="str">
        <f>VLOOKUP(C45,'Trang tính1'!$A$2:$N$319,9,0)</f>
        <v>L51-56 Đường số 32, KV5, Khu dân cư Ngân Thuận, Phường Bình Thủy, TP.Cần Thơ</v>
      </c>
      <c r="AG45" s="46" t="s">
        <v>250</v>
      </c>
      <c r="AH45" s="46" t="s">
        <v>251</v>
      </c>
      <c r="AI45" s="66"/>
      <c r="AJ45" s="56" t="s">
        <v>50</v>
      </c>
      <c r="AK45" s="56" t="s">
        <v>81</v>
      </c>
      <c r="AL45" s="56" t="s">
        <v>60</v>
      </c>
      <c r="AM45" s="36">
        <f t="shared" ca="1" si="1"/>
        <v>47</v>
      </c>
    </row>
    <row r="46" spans="1:39" s="624" customFormat="1">
      <c r="A46" s="25">
        <f>IF(C46=0,"",SUBTOTAL(3,C$5:C46))</f>
        <v>42</v>
      </c>
      <c r="B46" s="25">
        <v>2</v>
      </c>
      <c r="C46" s="25" t="s">
        <v>259</v>
      </c>
      <c r="D46" s="25" t="str">
        <f>VLOOKUP(C46,Sheet4!$A$1:$B$300,2,0)</f>
        <v>9210009440</v>
      </c>
      <c r="E46" s="63" t="s">
        <v>260</v>
      </c>
      <c r="F46" s="63" t="str">
        <f>VLOOKUP(D46,'BHXH 4-2026'!$D$11:$F$337,3,0)</f>
        <v>DN4929210009440</v>
      </c>
      <c r="G46" s="774">
        <f>VLOOKUP(C46,'chuyển xếp 2024'!$C$5:$W$328,17,0)</f>
        <v>7673000</v>
      </c>
      <c r="H46" s="774">
        <f>VLOOKUP(C46,'chuyển xếp 2024'!$C$5:$W$328,19,0)</f>
        <v>1892000</v>
      </c>
      <c r="I46" s="774">
        <f t="shared" si="2"/>
        <v>9565000</v>
      </c>
      <c r="J46" s="63" t="s">
        <v>63</v>
      </c>
      <c r="K46" s="63">
        <f t="shared" si="3"/>
        <v>0</v>
      </c>
      <c r="L46" s="63" t="s">
        <v>33</v>
      </c>
      <c r="M46" s="63" t="s">
        <v>34</v>
      </c>
      <c r="N46" s="56" t="s">
        <v>1526</v>
      </c>
      <c r="O46" s="56" t="s">
        <v>5186</v>
      </c>
      <c r="P46" s="56"/>
      <c r="Q46" s="106">
        <v>31943</v>
      </c>
      <c r="R46" s="107">
        <v>40340</v>
      </c>
      <c r="S46" s="107">
        <f t="shared" si="6"/>
        <v>40340</v>
      </c>
      <c r="T46" s="107"/>
      <c r="U46" s="56" t="s">
        <v>36</v>
      </c>
      <c r="V46" s="56" t="s">
        <v>261</v>
      </c>
      <c r="W46" s="56" t="str">
        <f t="shared" ca="1" si="0"/>
        <v xml:space="preserve">16 NĂM 2 THÁNG 8 NGÀY </v>
      </c>
      <c r="X46" s="80" t="s">
        <v>262</v>
      </c>
      <c r="Y46" s="80" t="str">
        <f>VLOOKUP(C46,Sheet5!$B$2:$G$253,6,0)</f>
        <v>092187005527</v>
      </c>
      <c r="Z46" s="80" t="str">
        <f>VLOOKUP(C46,'Trang tính1'!$A$2:$N$281,5,0)</f>
        <v>092187005527</v>
      </c>
      <c r="AA46" s="80" t="b">
        <f t="shared" si="5"/>
        <v>1</v>
      </c>
      <c r="AB46" s="75"/>
      <c r="AC46" s="75" t="s">
        <v>5227</v>
      </c>
      <c r="AD46" s="46" t="s">
        <v>232</v>
      </c>
      <c r="AE46" s="108" t="s">
        <v>168</v>
      </c>
      <c r="AF46" s="108" t="str">
        <f>VLOOKUP(C46,'Trang tính1'!$A$2:$N$319,9,0)</f>
        <v>96B/8, hẻm 8A, Nguyễn Chí Thanh, Phường Thới An Đông, TP. Cần Thơ</v>
      </c>
      <c r="AG46" s="46" t="s">
        <v>263</v>
      </c>
      <c r="AH46" s="46" t="s">
        <v>263</v>
      </c>
      <c r="AI46" s="66"/>
      <c r="AJ46" s="56" t="s">
        <v>50</v>
      </c>
      <c r="AK46" s="56" t="s">
        <v>51</v>
      </c>
      <c r="AL46" s="56" t="s">
        <v>60</v>
      </c>
      <c r="AM46" s="36">
        <f t="shared" ca="1" si="1"/>
        <v>39</v>
      </c>
    </row>
    <row r="47" spans="1:39" s="624" customFormat="1">
      <c r="A47" s="25">
        <f>IF(C47=0,"",SUBTOTAL(3,C$5:C47))</f>
        <v>43</v>
      </c>
      <c r="B47" s="25">
        <v>3</v>
      </c>
      <c r="C47" s="25" t="s">
        <v>264</v>
      </c>
      <c r="D47" s="25" t="str">
        <f>VLOOKUP(C47,Sheet4!$A$1:$B$300,2,0)</f>
        <v>9211007268</v>
      </c>
      <c r="E47" s="56" t="s">
        <v>265</v>
      </c>
      <c r="F47" s="63" t="str">
        <f>VLOOKUP(D47,'BHXH 4-2026'!$D$11:$F$337,3,0)</f>
        <v>DN4929211007268</v>
      </c>
      <c r="G47" s="774">
        <f>VLOOKUP(C47,'chuyển xếp 2024'!$C$5:$W$328,17,0)</f>
        <v>5903000</v>
      </c>
      <c r="H47" s="774">
        <f>VLOOKUP(C47,'chuyển xếp 2024'!$C$5:$W$328,19,0)</f>
        <v>473000</v>
      </c>
      <c r="I47" s="774">
        <f t="shared" si="2"/>
        <v>6376000</v>
      </c>
      <c r="J47" s="63" t="s">
        <v>63</v>
      </c>
      <c r="K47" s="63">
        <f t="shared" si="3"/>
        <v>0</v>
      </c>
      <c r="L47" s="56" t="s">
        <v>33</v>
      </c>
      <c r="M47" s="56" t="s">
        <v>34</v>
      </c>
      <c r="N47" s="56" t="s">
        <v>5123</v>
      </c>
      <c r="O47" s="56" t="s">
        <v>5186</v>
      </c>
      <c r="P47" s="56"/>
      <c r="Q47" s="106">
        <v>32193</v>
      </c>
      <c r="R47" s="107">
        <v>40634</v>
      </c>
      <c r="S47" s="107">
        <f t="shared" si="6"/>
        <v>40634</v>
      </c>
      <c r="T47" s="107"/>
      <c r="U47" s="56" t="s">
        <v>36</v>
      </c>
      <c r="V47" s="56" t="s">
        <v>266</v>
      </c>
      <c r="W47" s="56" t="str">
        <f t="shared" ca="1" si="0"/>
        <v xml:space="preserve">15 NĂM 4 THÁNG 18 NGÀY </v>
      </c>
      <c r="X47" s="74" t="s">
        <v>267</v>
      </c>
      <c r="Y47" s="80" t="str">
        <f>VLOOKUP(C47,Sheet5!$B$2:$G$253,6,0)</f>
        <v>051188000559</v>
      </c>
      <c r="Z47" s="80" t="str">
        <f>VLOOKUP(C47,'Trang tính1'!$A$2:$N$281,5,0)</f>
        <v>051188000559</v>
      </c>
      <c r="AA47" s="80" t="b">
        <f t="shared" si="5"/>
        <v>1</v>
      </c>
      <c r="AB47" s="75">
        <v>43685</v>
      </c>
      <c r="AC47" s="75" t="s">
        <v>5227</v>
      </c>
      <c r="AD47" s="46" t="s">
        <v>232</v>
      </c>
      <c r="AE47" s="108" t="s">
        <v>268</v>
      </c>
      <c r="AF47" s="108" t="str">
        <f>VLOOKUP(C47,'Trang tính1'!$A$2:$N$319,9,0)</f>
        <v>196 đường số 05, KTĐC TN2,KV1, Phường Tân AN, TP. Cần Thơ</v>
      </c>
      <c r="AG47" s="46" t="s">
        <v>269</v>
      </c>
      <c r="AH47" s="46" t="s">
        <v>269</v>
      </c>
      <c r="AI47" s="66"/>
      <c r="AJ47" s="56" t="s">
        <v>93</v>
      </c>
      <c r="AK47" s="56" t="s">
        <v>100</v>
      </c>
      <c r="AL47" s="56" t="s">
        <v>60</v>
      </c>
      <c r="AM47" s="36">
        <f t="shared" ca="1" si="1"/>
        <v>38</v>
      </c>
    </row>
    <row r="48" spans="1:39" s="624" customFormat="1">
      <c r="A48" s="25">
        <f>IF(C48=0,"",SUBTOTAL(3,C$5:C48))</f>
        <v>44</v>
      </c>
      <c r="B48" s="25">
        <v>4</v>
      </c>
      <c r="C48" s="66" t="s">
        <v>274</v>
      </c>
      <c r="D48" s="25" t="str">
        <f>VLOOKUP(C48,Sheet4!$A$1:$B$300,2,0)</f>
        <v>9221280985</v>
      </c>
      <c r="E48" s="46" t="s">
        <v>275</v>
      </c>
      <c r="F48" s="63" t="str">
        <f>VLOOKUP(D48,'BHXH 4-2026'!$D$11:$F$337,3,0)</f>
        <v>DN4929221280985</v>
      </c>
      <c r="G48" s="774">
        <f>VLOOKUP(C48,'chuyển xếp 2024'!$C$5:$W$328,17,0)</f>
        <v>7105000</v>
      </c>
      <c r="H48" s="774">
        <f>VLOOKUP(C48,'chuyển xếp 2024'!$C$5:$W$328,19,0)</f>
        <v>0</v>
      </c>
      <c r="I48" s="774">
        <f t="shared" si="2"/>
        <v>7105000</v>
      </c>
      <c r="J48" s="63" t="s">
        <v>63</v>
      </c>
      <c r="K48" s="63">
        <f t="shared" si="3"/>
        <v>0</v>
      </c>
      <c r="L48" s="56" t="s">
        <v>33</v>
      </c>
      <c r="M48" s="56" t="s">
        <v>34</v>
      </c>
      <c r="N48" s="56" t="s">
        <v>5191</v>
      </c>
      <c r="O48" s="56" t="s">
        <v>5186</v>
      </c>
      <c r="P48" s="56"/>
      <c r="Q48" s="75">
        <v>33223</v>
      </c>
      <c r="R48" s="75">
        <v>43313</v>
      </c>
      <c r="S48" s="107">
        <f t="shared" si="6"/>
        <v>43313</v>
      </c>
      <c r="T48" s="75"/>
      <c r="U48" s="56" t="s">
        <v>36</v>
      </c>
      <c r="V48" s="46" t="s">
        <v>276</v>
      </c>
      <c r="W48" s="56" t="str">
        <f t="shared" ca="1" si="0"/>
        <v xml:space="preserve">8 NĂM 0 THÁNG 18 NGÀY </v>
      </c>
      <c r="X48" s="80" t="s">
        <v>277</v>
      </c>
      <c r="Y48" s="80" t="str">
        <f>VLOOKUP(C48,Sheet5!$B$2:$G$253,6,0)</f>
        <v>092190008576</v>
      </c>
      <c r="Z48" s="80" t="str">
        <f>VLOOKUP(C48,'Trang tính1'!$A$2:$N$281,5,0)</f>
        <v>092190008576</v>
      </c>
      <c r="AA48" s="80" t="b">
        <f t="shared" si="5"/>
        <v>1</v>
      </c>
      <c r="AB48" s="75"/>
      <c r="AC48" s="75" t="s">
        <v>5227</v>
      </c>
      <c r="AD48" s="46" t="s">
        <v>232</v>
      </c>
      <c r="AE48" s="108" t="s">
        <v>278</v>
      </c>
      <c r="AF48" s="108" t="str">
        <f>VLOOKUP(C48,'Trang tính1'!$A$2:$N$319,9,0)</f>
        <v>68/39 đường 3/2, phường Tân An, TP. Cần Thơ</v>
      </c>
      <c r="AG48" s="46" t="s">
        <v>279</v>
      </c>
      <c r="AH48" s="46" t="s">
        <v>279</v>
      </c>
      <c r="AI48" s="66"/>
      <c r="AJ48" s="56" t="s">
        <v>50</v>
      </c>
      <c r="AK48" s="143" t="s">
        <v>273</v>
      </c>
      <c r="AL48" s="56" t="s">
        <v>60</v>
      </c>
      <c r="AM48" s="36">
        <f t="shared" ca="1" si="1"/>
        <v>35</v>
      </c>
    </row>
    <row r="49" spans="1:39" s="515" customFormat="1">
      <c r="A49" s="25">
        <f>IF(C49=0,"",SUBTOTAL(3,C$5:C49))</f>
        <v>45</v>
      </c>
      <c r="B49" s="25">
        <v>5</v>
      </c>
      <c r="C49" s="66" t="s">
        <v>280</v>
      </c>
      <c r="D49" s="25" t="str">
        <f>VLOOKUP(C49,Sheet4!$A$1:$B$300,2,0)</f>
        <v>9221417204</v>
      </c>
      <c r="E49" s="67" t="s">
        <v>281</v>
      </c>
      <c r="F49" s="63" t="str">
        <f>VLOOKUP(D49,'BHXH 4-2026'!$D$11:$F$337,3,0)</f>
        <v>DN4929221417204</v>
      </c>
      <c r="G49" s="774">
        <f>VLOOKUP(C49,'chuyển xếp 2024'!$C$5:$W$328,17,0)</f>
        <v>7105000</v>
      </c>
      <c r="H49" s="774">
        <f>VLOOKUP(C49,'chuyển xếp 2024'!$C$5:$W$328,19,0)</f>
        <v>0</v>
      </c>
      <c r="I49" s="774">
        <f t="shared" si="2"/>
        <v>7105000</v>
      </c>
      <c r="J49" s="63" t="s">
        <v>63</v>
      </c>
      <c r="K49" s="63">
        <f t="shared" si="3"/>
        <v>0</v>
      </c>
      <c r="L49" s="56" t="s">
        <v>33</v>
      </c>
      <c r="M49" s="56" t="s">
        <v>34</v>
      </c>
      <c r="N49" s="56" t="s">
        <v>5191</v>
      </c>
      <c r="O49" s="56" t="s">
        <v>5186</v>
      </c>
      <c r="P49" s="56"/>
      <c r="Q49" s="75">
        <v>35559</v>
      </c>
      <c r="R49" s="75">
        <v>44013</v>
      </c>
      <c r="S49" s="107">
        <f t="shared" si="6"/>
        <v>44013</v>
      </c>
      <c r="T49" s="75"/>
      <c r="U49" s="56" t="s">
        <v>36</v>
      </c>
      <c r="V49" s="67" t="s">
        <v>282</v>
      </c>
      <c r="W49" s="56" t="str">
        <f t="shared" ca="1" si="0"/>
        <v xml:space="preserve">6 NĂM 1 THÁNG 18 NGÀY </v>
      </c>
      <c r="X49" s="514" t="s">
        <v>283</v>
      </c>
      <c r="Y49" s="80" t="str">
        <f>VLOOKUP(C49,Sheet5!$B$2:$G$253,6,0)</f>
        <v>092197003248</v>
      </c>
      <c r="Z49" s="80" t="str">
        <f>VLOOKUP(C49,'Trang tính1'!$A$2:$N$281,5,0)</f>
        <v>092197003248</v>
      </c>
      <c r="AA49" s="80" t="b">
        <f t="shared" si="5"/>
        <v>1</v>
      </c>
      <c r="AB49" s="75">
        <v>44317</v>
      </c>
      <c r="AC49" s="75" t="s">
        <v>5227</v>
      </c>
      <c r="AD49" s="46" t="s">
        <v>232</v>
      </c>
      <c r="AE49" s="108" t="s">
        <v>284</v>
      </c>
      <c r="AF49" s="108" t="str">
        <f>VLOOKUP(C49,'Trang tính1'!$A$2:$N$319,9,0)</f>
        <v>456A KV Thạnh Hoà, Phường Hưng Phú, TP. Cần Thơ</v>
      </c>
      <c r="AG49" s="46" t="s">
        <v>285</v>
      </c>
      <c r="AH49" s="46" t="s">
        <v>285</v>
      </c>
      <c r="AI49" s="66"/>
      <c r="AJ49" s="56" t="s">
        <v>50</v>
      </c>
      <c r="AK49" s="56" t="s">
        <v>100</v>
      </c>
      <c r="AL49" s="56" t="s">
        <v>60</v>
      </c>
      <c r="AM49" s="36">
        <f t="shared" ca="1" si="1"/>
        <v>29</v>
      </c>
    </row>
    <row r="50" spans="1:39" s="515" customFormat="1">
      <c r="A50" s="25">
        <f>IF(C50=0,"",SUBTOTAL(3,C$5:C50))</f>
        <v>46</v>
      </c>
      <c r="B50" s="25">
        <v>6</v>
      </c>
      <c r="C50" s="66" t="s">
        <v>2054</v>
      </c>
      <c r="D50" s="25" t="str">
        <f>VLOOKUP(C50,Sheet4!$A$1:$B$300,2,0)</f>
        <v>8422038337</v>
      </c>
      <c r="E50" s="67" t="s">
        <v>1857</v>
      </c>
      <c r="F50" s="63" t="str">
        <f>VLOOKUP(D50,'BHXH 4-2026'!$D$11:$F$337,3,0)</f>
        <v>DN4928422038337</v>
      </c>
      <c r="G50" s="774">
        <f>VLOOKUP(C50,'chuyển xếp 2024'!$C$5:$W$328,17,0)</f>
        <v>6579000</v>
      </c>
      <c r="H50" s="774">
        <f>VLOOKUP(C50,'chuyển xếp 2024'!$C$5:$W$328,19,0)</f>
        <v>0</v>
      </c>
      <c r="I50" s="774">
        <f t="shared" si="2"/>
        <v>6579000</v>
      </c>
      <c r="J50" s="63" t="s">
        <v>32</v>
      </c>
      <c r="K50" s="63">
        <f t="shared" si="3"/>
        <v>1</v>
      </c>
      <c r="L50" s="56" t="s">
        <v>33</v>
      </c>
      <c r="M50" s="56" t="s">
        <v>34</v>
      </c>
      <c r="N50" s="56" t="s">
        <v>5191</v>
      </c>
      <c r="O50" s="56" t="s">
        <v>5186</v>
      </c>
      <c r="P50" s="56"/>
      <c r="Q50" s="75">
        <v>36290</v>
      </c>
      <c r="R50" s="75">
        <v>45170</v>
      </c>
      <c r="S50" s="107">
        <f t="shared" si="6"/>
        <v>45170</v>
      </c>
      <c r="T50" s="75"/>
      <c r="U50" s="56" t="s">
        <v>36</v>
      </c>
      <c r="V50" s="56" t="s">
        <v>1977</v>
      </c>
      <c r="W50" s="56" t="str">
        <f t="shared" ca="1" si="0"/>
        <v xml:space="preserve">2 NĂM 11 THÁNG 18 NGÀY </v>
      </c>
      <c r="X50" s="514" t="s">
        <v>1860</v>
      </c>
      <c r="Y50" s="80" t="s">
        <v>1860</v>
      </c>
      <c r="Z50" s="80" t="str">
        <f>VLOOKUP(C50,'Trang tính1'!$A$2:$N$281,5,0)</f>
        <v>084099000465</v>
      </c>
      <c r="AA50" s="80" t="b">
        <f t="shared" si="5"/>
        <v>1</v>
      </c>
      <c r="AB50" s="75">
        <v>44286</v>
      </c>
      <c r="AC50" s="75" t="s">
        <v>5227</v>
      </c>
      <c r="AD50" s="46" t="s">
        <v>232</v>
      </c>
      <c r="AE50" s="108" t="s">
        <v>1863</v>
      </c>
      <c r="AF50" s="108" t="str">
        <f>VLOOKUP(C50,'Trang tính1'!$A$2:$N$319,9,0)</f>
        <v>Ấp 5, Xã Long Thành, tỉnh Vĩnh Long</v>
      </c>
      <c r="AG50" s="108" t="s">
        <v>1864</v>
      </c>
      <c r="AH50" s="108" t="s">
        <v>1864</v>
      </c>
      <c r="AI50" s="66"/>
      <c r="AJ50" s="56" t="s">
        <v>50</v>
      </c>
      <c r="AK50" s="56" t="s">
        <v>100</v>
      </c>
      <c r="AL50" s="56" t="s">
        <v>60</v>
      </c>
      <c r="AM50" s="36">
        <f t="shared" ca="1" si="1"/>
        <v>27</v>
      </c>
    </row>
    <row r="51" spans="1:39" s="515" customFormat="1">
      <c r="A51" s="25">
        <f>IF(C51=0,"",SUBTOTAL(3,C$5:C51))</f>
        <v>47</v>
      </c>
      <c r="B51" s="25">
        <v>7</v>
      </c>
      <c r="C51" s="66" t="s">
        <v>2056</v>
      </c>
      <c r="D51" s="25" t="str">
        <f>VLOOKUP(C51,Sheet4!$A$1:$B$300,2,0)</f>
        <v>9315000203</v>
      </c>
      <c r="E51" s="67" t="s">
        <v>1858</v>
      </c>
      <c r="F51" s="63" t="str">
        <f>VLOOKUP(D51,'BHXH 4-2026'!$D$11:$F$337,3,0)</f>
        <v>DN4929315000203</v>
      </c>
      <c r="G51" s="774">
        <f>VLOOKUP(C51,'chuyển xếp 2024'!$C$5:$W$328,17,0)</f>
        <v>6579000</v>
      </c>
      <c r="H51" s="774">
        <f>VLOOKUP(C51,'chuyển xếp 2024'!$C$5:$W$328,19,0)</f>
        <v>0</v>
      </c>
      <c r="I51" s="774">
        <f t="shared" si="2"/>
        <v>6579000</v>
      </c>
      <c r="J51" s="63" t="s">
        <v>63</v>
      </c>
      <c r="K51" s="63">
        <f t="shared" si="3"/>
        <v>0</v>
      </c>
      <c r="L51" s="56" t="s">
        <v>33</v>
      </c>
      <c r="M51" s="56" t="s">
        <v>34</v>
      </c>
      <c r="N51" s="56" t="s">
        <v>5191</v>
      </c>
      <c r="O51" s="56" t="s">
        <v>5186</v>
      </c>
      <c r="P51" s="56"/>
      <c r="Q51" s="75">
        <v>33605</v>
      </c>
      <c r="R51" s="75">
        <v>45170</v>
      </c>
      <c r="S51" s="107">
        <f t="shared" si="6"/>
        <v>45170</v>
      </c>
      <c r="T51" s="75"/>
      <c r="U51" s="56" t="s">
        <v>36</v>
      </c>
      <c r="V51" s="56" t="s">
        <v>1978</v>
      </c>
      <c r="W51" s="56" t="str">
        <f t="shared" ca="1" si="0"/>
        <v xml:space="preserve">2 NĂM 11 THÁNG 18 NGÀY </v>
      </c>
      <c r="X51" s="514" t="s">
        <v>1859</v>
      </c>
      <c r="Y51" s="80" t="s">
        <v>1859</v>
      </c>
      <c r="Z51" s="80" t="str">
        <f>VLOOKUP(C51,'Trang tính1'!$A$2:$N$281,5,0)</f>
        <v>092192007009</v>
      </c>
      <c r="AA51" s="80" t="b">
        <f t="shared" si="5"/>
        <v>1</v>
      </c>
      <c r="AB51" s="75">
        <v>44421</v>
      </c>
      <c r="AC51" s="75" t="s">
        <v>5227</v>
      </c>
      <c r="AD51" s="46" t="s">
        <v>232</v>
      </c>
      <c r="AE51" s="108" t="s">
        <v>1861</v>
      </c>
      <c r="AF51" s="108" t="str">
        <f>VLOOKUP(C51,'Trang tính1'!$A$2:$N$319,9,0)</f>
        <v>46/8 Lê Anh Xuân, P. Ninh Kiều, Tp. Cần Thơ</v>
      </c>
      <c r="AG51" s="46" t="s">
        <v>1862</v>
      </c>
      <c r="AH51" s="46" t="s">
        <v>1862</v>
      </c>
      <c r="AI51" s="66"/>
      <c r="AJ51" s="56" t="s">
        <v>50</v>
      </c>
      <c r="AK51" s="56" t="s">
        <v>100</v>
      </c>
      <c r="AL51" s="56" t="s">
        <v>60</v>
      </c>
      <c r="AM51" s="36">
        <f t="shared" ca="1" si="1"/>
        <v>34</v>
      </c>
    </row>
    <row r="52" spans="1:39" s="515" customFormat="1">
      <c r="A52" s="25">
        <f>IF(C52=0,"",SUBTOTAL(3,C$5:C52))</f>
        <v>48</v>
      </c>
      <c r="B52" s="25">
        <v>8</v>
      </c>
      <c r="C52" s="66" t="s">
        <v>1959</v>
      </c>
      <c r="D52" s="25" t="str">
        <f>VLOOKUP(C52,Sheet4!$A$1:$B$300,2,0)</f>
        <v>9212006618</v>
      </c>
      <c r="E52" s="67" t="s">
        <v>1953</v>
      </c>
      <c r="F52" s="63" t="str">
        <f>VLOOKUP(D52,'BHXH 4-2026'!$D$11:$F$337,3,0)</f>
        <v>DN4929212006618</v>
      </c>
      <c r="G52" s="774">
        <f>VLOOKUP(C52,'chuyển xếp 2024'!$C$5:$W$328,17,0)</f>
        <v>6579000</v>
      </c>
      <c r="H52" s="774">
        <f>VLOOKUP(C52,'chuyển xếp 2024'!$C$5:$W$328,19,0)</f>
        <v>0</v>
      </c>
      <c r="I52" s="774">
        <f t="shared" si="2"/>
        <v>6579000</v>
      </c>
      <c r="J52" s="63" t="s">
        <v>63</v>
      </c>
      <c r="K52" s="63">
        <f t="shared" si="3"/>
        <v>0</v>
      </c>
      <c r="L52" s="56" t="s">
        <v>33</v>
      </c>
      <c r="M52" s="56" t="s">
        <v>34</v>
      </c>
      <c r="N52" s="56" t="s">
        <v>5191</v>
      </c>
      <c r="O52" s="56" t="s">
        <v>5186</v>
      </c>
      <c r="P52" s="56"/>
      <c r="Q52" s="75">
        <v>33216</v>
      </c>
      <c r="R52" s="75">
        <v>45254</v>
      </c>
      <c r="S52" s="107">
        <f t="shared" si="6"/>
        <v>45254</v>
      </c>
      <c r="T52" s="75"/>
      <c r="U52" s="56" t="s">
        <v>36</v>
      </c>
      <c r="V52" s="56" t="s">
        <v>1999</v>
      </c>
      <c r="W52" s="56" t="str">
        <f t="shared" ca="1" si="0"/>
        <v xml:space="preserve">2 NĂM 8 THÁNG 26 NGÀY </v>
      </c>
      <c r="X52" s="514" t="s">
        <v>2000</v>
      </c>
      <c r="Y52" s="80" t="s">
        <v>2000</v>
      </c>
      <c r="Z52" s="80" t="str">
        <f>VLOOKUP(C52,'Trang tính1'!$A$2:$N$281,5,0)</f>
        <v>089190008954</v>
      </c>
      <c r="AA52" s="80" t="b">
        <f t="shared" si="5"/>
        <v>1</v>
      </c>
      <c r="AB52" s="75">
        <v>44866</v>
      </c>
      <c r="AC52" s="75" t="s">
        <v>5227</v>
      </c>
      <c r="AD52" s="46" t="s">
        <v>232</v>
      </c>
      <c r="AE52" s="108" t="s">
        <v>2001</v>
      </c>
      <c r="AF52" s="108" t="str">
        <f>VLOOKUP(C52,'Trang tính1'!$A$2:$N$319,9,0)</f>
        <v>Tân Bình, Phong Điền, TP Cần Thơ</v>
      </c>
      <c r="AG52" s="46" t="s">
        <v>2002</v>
      </c>
      <c r="AH52" s="46"/>
      <c r="AI52" s="66"/>
      <c r="AJ52" s="56" t="s">
        <v>50</v>
      </c>
      <c r="AK52" s="56" t="s">
        <v>100</v>
      </c>
      <c r="AL52" s="56" t="s">
        <v>60</v>
      </c>
      <c r="AM52" s="36">
        <f t="shared" ca="1" si="1"/>
        <v>35</v>
      </c>
    </row>
    <row r="53" spans="1:39" s="624" customFormat="1">
      <c r="A53" s="25">
        <f>IF(C53=0,"",SUBTOTAL(3,C$5:C53))</f>
        <v>49</v>
      </c>
      <c r="B53" s="479">
        <v>1</v>
      </c>
      <c r="C53" s="25" t="s">
        <v>286</v>
      </c>
      <c r="D53" s="25" t="str">
        <f>VLOOKUP(C53,Sheet4!$A$1:$B$300,2,0)</f>
        <v>5400002895</v>
      </c>
      <c r="E53" s="56" t="s">
        <v>287</v>
      </c>
      <c r="F53" s="63" t="str">
        <f>VLOOKUP(D53,'BHXH 4-2026'!$D$11:$F$337,3,0)</f>
        <v>DN4925400002895</v>
      </c>
      <c r="G53" s="774">
        <f>VLOOKUP(C53,'chuyển xếp 2024'!$C$5:$W$328,17,0)</f>
        <v>8950000</v>
      </c>
      <c r="H53" s="774">
        <f>VLOOKUP(C53,'chuyển xếp 2024'!$C$5:$W$328,19,0)</f>
        <v>2365000</v>
      </c>
      <c r="I53" s="774">
        <f t="shared" si="2"/>
        <v>11315000</v>
      </c>
      <c r="J53" s="63" t="s">
        <v>63</v>
      </c>
      <c r="K53" s="63">
        <f t="shared" si="3"/>
        <v>0</v>
      </c>
      <c r="L53" s="56" t="s">
        <v>33</v>
      </c>
      <c r="M53" s="56" t="s">
        <v>34</v>
      </c>
      <c r="N53" s="56" t="s">
        <v>1528</v>
      </c>
      <c r="O53" s="56" t="s">
        <v>288</v>
      </c>
      <c r="P53" s="56"/>
      <c r="Q53" s="106">
        <v>26439</v>
      </c>
      <c r="R53" s="107">
        <v>36418</v>
      </c>
      <c r="S53" s="107">
        <f t="shared" si="6"/>
        <v>36418</v>
      </c>
      <c r="T53" s="107"/>
      <c r="U53" s="56" t="s">
        <v>36</v>
      </c>
      <c r="V53" s="56" t="s">
        <v>289</v>
      </c>
      <c r="W53" s="56" t="str">
        <f t="shared" ca="1" si="0"/>
        <v xml:space="preserve">26 NĂM 11 THÁNG 4 NGÀY </v>
      </c>
      <c r="X53" s="80" t="s">
        <v>290</v>
      </c>
      <c r="Y53" s="80" t="str">
        <f>VLOOKUP(C53,Sheet5!$B$2:$G$253,6,0)</f>
        <v>086172005389</v>
      </c>
      <c r="Z53" s="80" t="str">
        <f>VLOOKUP(C53,'Trang tính1'!$A$2:$N$281,5,0)</f>
        <v>086172005389</v>
      </c>
      <c r="AA53" s="80" t="b">
        <f t="shared" si="5"/>
        <v>1</v>
      </c>
      <c r="AB53" s="75"/>
      <c r="AC53" s="75" t="s">
        <v>5227</v>
      </c>
      <c r="AD53" s="46" t="s">
        <v>232</v>
      </c>
      <c r="AE53" s="108" t="s">
        <v>97</v>
      </c>
      <c r="AF53" s="108" t="str">
        <f>VLOOKUP(C53,'Trang tính1'!$A$2:$N$319,9,0)</f>
        <v>385B/14B Khu vực 2, Phường Tân An, TP. Cần Thơ</v>
      </c>
      <c r="AG53" s="46" t="s">
        <v>291</v>
      </c>
      <c r="AH53" s="46" t="s">
        <v>291</v>
      </c>
      <c r="AI53" s="66"/>
      <c r="AJ53" s="56" t="s">
        <v>50</v>
      </c>
      <c r="AK53" s="56" t="s">
        <v>292</v>
      </c>
      <c r="AL53" s="56" t="s">
        <v>73</v>
      </c>
      <c r="AM53" s="36">
        <f t="shared" ca="1" si="1"/>
        <v>54</v>
      </c>
    </row>
    <row r="54" spans="1:39" s="624" customFormat="1">
      <c r="A54" s="25">
        <f>IF(C54=0,"",SUBTOTAL(3,C$5:C54))</f>
        <v>50</v>
      </c>
      <c r="B54" s="479">
        <v>2</v>
      </c>
      <c r="C54" s="66" t="s">
        <v>300</v>
      </c>
      <c r="D54" s="25" t="str">
        <f>VLOOKUP(C54,Sheet4!$A$1:$B$300,2,0)</f>
        <v>9222599442</v>
      </c>
      <c r="E54" s="46" t="s">
        <v>301</v>
      </c>
      <c r="F54" s="63" t="str">
        <f>VLOOKUP(D54,'BHXH 4-2026'!$D$11:$F$337,3,0)</f>
        <v>DN4929222599442</v>
      </c>
      <c r="G54" s="774">
        <f>VLOOKUP(C54,'chuyển xếp 2024'!$C$5:$W$328,17,0)</f>
        <v>6579000</v>
      </c>
      <c r="H54" s="774">
        <f>VLOOKUP(C54,'chuyển xếp 2024'!$C$5:$W$328,19,0)</f>
        <v>0</v>
      </c>
      <c r="I54" s="774">
        <f t="shared" si="2"/>
        <v>6579000</v>
      </c>
      <c r="J54" s="46" t="s">
        <v>63</v>
      </c>
      <c r="K54" s="63">
        <f t="shared" si="3"/>
        <v>0</v>
      </c>
      <c r="L54" s="56" t="s">
        <v>33</v>
      </c>
      <c r="M54" s="56" t="s">
        <v>34</v>
      </c>
      <c r="N54" s="108" t="s">
        <v>5192</v>
      </c>
      <c r="O54" s="56" t="s">
        <v>288</v>
      </c>
      <c r="P54" s="56"/>
      <c r="Q54" s="75">
        <v>36882</v>
      </c>
      <c r="R54" s="107">
        <v>44805</v>
      </c>
      <c r="S54" s="107">
        <f t="shared" si="6"/>
        <v>44805</v>
      </c>
      <c r="T54" s="107"/>
      <c r="U54" s="56" t="s">
        <v>36</v>
      </c>
      <c r="V54" s="56" t="s">
        <v>302</v>
      </c>
      <c r="W54" s="56" t="str">
        <f t="shared" ca="1" si="0"/>
        <v xml:space="preserve">3 NĂM 11 THÁNG 18 NGÀY </v>
      </c>
      <c r="X54" s="74" t="s">
        <v>303</v>
      </c>
      <c r="Y54" s="80" t="str">
        <f>VLOOKUP(C54,Sheet5!$B$2:$G$253,6,0)</f>
        <v>092300000192</v>
      </c>
      <c r="Z54" s="80" t="str">
        <f>VLOOKUP(C54,'Trang tính1'!$A$2:$N$281,5,0)</f>
        <v>092300000192</v>
      </c>
      <c r="AA54" s="80" t="b">
        <f t="shared" si="5"/>
        <v>1</v>
      </c>
      <c r="AB54" s="75">
        <v>44306</v>
      </c>
      <c r="AC54" s="75" t="s">
        <v>5227</v>
      </c>
      <c r="AD54" s="46" t="s">
        <v>232</v>
      </c>
      <c r="AE54" s="108" t="s">
        <v>304</v>
      </c>
      <c r="AF54" s="108" t="str">
        <f>VLOOKUP(C54,'Trang tính1'!$A$2:$N$319,9,0)</f>
        <v>385K Khu vực 2, Phường Tân An, TP. Cần Thơ</v>
      </c>
      <c r="AG54" s="108" t="s">
        <v>305</v>
      </c>
      <c r="AH54" s="108" t="s">
        <v>305</v>
      </c>
      <c r="AI54" s="66" t="s">
        <v>306</v>
      </c>
      <c r="AJ54" s="155" t="s">
        <v>50</v>
      </c>
      <c r="AK54" s="155" t="s">
        <v>307</v>
      </c>
      <c r="AL54" s="56" t="s">
        <v>60</v>
      </c>
      <c r="AM54" s="36">
        <f t="shared" ca="1" si="1"/>
        <v>25</v>
      </c>
    </row>
    <row r="55" spans="1:39" s="36" customFormat="1">
      <c r="A55" s="25">
        <f>IF(C55=0,"",SUBTOTAL(3,C$5:C55))</f>
        <v>51</v>
      </c>
      <c r="B55" s="25">
        <v>1</v>
      </c>
      <c r="C55" s="25" t="s">
        <v>252</v>
      </c>
      <c r="D55" s="25" t="str">
        <f>VLOOKUP(C55,Sheet4!$A$1:$B$300,2,0)</f>
        <v>6504006864</v>
      </c>
      <c r="E55" s="63" t="s">
        <v>253</v>
      </c>
      <c r="F55" s="63" t="str">
        <f>VLOOKUP(D55,'BHXH 4-2026'!$D$11:$F$337,3,0)</f>
        <v>DN4926504006864</v>
      </c>
      <c r="G55" s="774">
        <f>VLOOKUP(C55,'chuyển xếp 2024'!$C$5:$W$328,17,0)</f>
        <v>8950000</v>
      </c>
      <c r="H55" s="774">
        <f>VLOOKUP(C55,'chuyển xếp 2024'!$C$5:$W$328,19,0)</f>
        <v>2365000</v>
      </c>
      <c r="I55" s="774">
        <f t="shared" si="2"/>
        <v>11315000</v>
      </c>
      <c r="J55" s="63" t="s">
        <v>63</v>
      </c>
      <c r="K55" s="63">
        <f t="shared" si="3"/>
        <v>0</v>
      </c>
      <c r="L55" s="63" t="s">
        <v>33</v>
      </c>
      <c r="M55" s="63" t="s">
        <v>34</v>
      </c>
      <c r="N55" s="63" t="s">
        <v>1530</v>
      </c>
      <c r="O55" s="56" t="s">
        <v>310</v>
      </c>
      <c r="P55" s="56"/>
      <c r="Q55" s="106">
        <v>29531</v>
      </c>
      <c r="R55" s="107">
        <v>38078</v>
      </c>
      <c r="S55" s="107">
        <f t="shared" si="6"/>
        <v>38078</v>
      </c>
      <c r="T55" s="107"/>
      <c r="U55" s="56" t="s">
        <v>36</v>
      </c>
      <c r="V55" s="56" t="s">
        <v>254</v>
      </c>
      <c r="W55" s="56" t="str">
        <f t="shared" ca="1" si="0"/>
        <v xml:space="preserve">22 NĂM 4 THÁNG 18 NGÀY </v>
      </c>
      <c r="X55" s="74" t="s">
        <v>255</v>
      </c>
      <c r="Y55" s="80" t="str">
        <f>VLOOKUP(C55,Sheet5!$B$2:$G$253,6,0)</f>
        <v>045180000015</v>
      </c>
      <c r="Z55" s="80" t="str">
        <f>VLOOKUP(C55,'Trang tính1'!$A$2:$N$281,5,0)</f>
        <v>045180000015</v>
      </c>
      <c r="AA55" s="80" t="b">
        <f t="shared" si="5"/>
        <v>1</v>
      </c>
      <c r="AB55" s="75">
        <v>44699</v>
      </c>
      <c r="AC55" s="75" t="s">
        <v>5227</v>
      </c>
      <c r="AD55" s="46" t="s">
        <v>232</v>
      </c>
      <c r="AE55" s="108" t="s">
        <v>256</v>
      </c>
      <c r="AF55" s="108" t="str">
        <f>VLOOKUP(C55,'Trang tính1'!$A$2:$N$319,9,0)</f>
        <v>A3/10 đường số 5 KDC Ngân Thuận, Bình Thuỷ, Cần Thơ</v>
      </c>
      <c r="AG55" s="46" t="s">
        <v>257</v>
      </c>
      <c r="AH55" s="46" t="s">
        <v>257</v>
      </c>
      <c r="AI55" s="66"/>
      <c r="AJ55" s="56" t="s">
        <v>50</v>
      </c>
      <c r="AK55" s="56" t="s">
        <v>258</v>
      </c>
      <c r="AL55" s="56" t="s">
        <v>60</v>
      </c>
      <c r="AM55" s="36">
        <f t="shared" ca="1" si="1"/>
        <v>45</v>
      </c>
    </row>
    <row r="56" spans="1:39" s="624" customFormat="1">
      <c r="A56" s="25">
        <f>IF(C56=0,"",SUBTOTAL(3,C$5:C56))</f>
        <v>52</v>
      </c>
      <c r="B56" s="25">
        <v>2</v>
      </c>
      <c r="C56" s="25" t="s">
        <v>313</v>
      </c>
      <c r="D56" s="25" t="str">
        <f>VLOOKUP(C56,Sheet4!$A$1:$B$300,2,0)</f>
        <v>5303001410</v>
      </c>
      <c r="E56" s="56" t="s">
        <v>314</v>
      </c>
      <c r="F56" s="63" t="str">
        <f>VLOOKUP(D56,'BHXH 4-2026'!$D$11:$F$337,3,0)</f>
        <v>DN4925303001410</v>
      </c>
      <c r="G56" s="774">
        <f>VLOOKUP(C56,'chuyển xếp 2024'!$C$5:$W$328,17,0)</f>
        <v>8950000</v>
      </c>
      <c r="H56" s="774">
        <f>VLOOKUP(C56,'chuyển xếp 2024'!$C$5:$W$328,19,0)</f>
        <v>2365000</v>
      </c>
      <c r="I56" s="774">
        <f t="shared" si="2"/>
        <v>11315000</v>
      </c>
      <c r="J56" s="56" t="s">
        <v>32</v>
      </c>
      <c r="K56" s="63">
        <f t="shared" si="3"/>
        <v>1</v>
      </c>
      <c r="L56" s="56" t="s">
        <v>33</v>
      </c>
      <c r="M56" s="56" t="s">
        <v>34</v>
      </c>
      <c r="N56" s="56" t="s">
        <v>1531</v>
      </c>
      <c r="O56" s="56" t="s">
        <v>310</v>
      </c>
      <c r="P56" s="56"/>
      <c r="Q56" s="106">
        <v>26764</v>
      </c>
      <c r="R56" s="107">
        <v>40781</v>
      </c>
      <c r="S56" s="107">
        <f t="shared" si="6"/>
        <v>40781</v>
      </c>
      <c r="T56" s="107"/>
      <c r="U56" s="46" t="s">
        <v>36</v>
      </c>
      <c r="V56" s="56" t="s">
        <v>315</v>
      </c>
      <c r="W56" s="56" t="str">
        <f t="shared" ca="1" si="0"/>
        <v xml:space="preserve">14 NĂM 11 THÁNG 24 NGÀY </v>
      </c>
      <c r="X56" s="80" t="s">
        <v>311</v>
      </c>
      <c r="Y56" s="80" t="str">
        <f>VLOOKUP(C56,Sheet5!$B$2:$G$253,6,0)</f>
        <v>092073008774</v>
      </c>
      <c r="Z56" s="80" t="str">
        <f>VLOOKUP(C56,'Trang tính1'!$A$2:$N$281,5,0)</f>
        <v>092073008774</v>
      </c>
      <c r="AA56" s="80" t="b">
        <f t="shared" si="5"/>
        <v>1</v>
      </c>
      <c r="AB56" s="75"/>
      <c r="AC56" s="75" t="s">
        <v>5227</v>
      </c>
      <c r="AD56" s="46" t="s">
        <v>232</v>
      </c>
      <c r="AE56" s="108" t="s">
        <v>316</v>
      </c>
      <c r="AF56" s="108" t="str">
        <f>VLOOKUP(C56,'Trang tính1'!$A$2:$N$319,9,0)</f>
        <v>213 Ngô Thì Nhậm, KV 1, phường Tân, Tp Cần Thơ.</v>
      </c>
      <c r="AG56" s="46" t="s">
        <v>317</v>
      </c>
      <c r="AH56" s="46"/>
      <c r="AI56" s="66"/>
      <c r="AJ56" s="56" t="s">
        <v>50</v>
      </c>
      <c r="AK56" s="56" t="s">
        <v>81</v>
      </c>
      <c r="AL56" s="56" t="s">
        <v>60</v>
      </c>
      <c r="AM56" s="36">
        <f t="shared" ca="1" si="1"/>
        <v>53</v>
      </c>
    </row>
    <row r="57" spans="1:39" s="624" customFormat="1">
      <c r="A57" s="25">
        <f>IF(C57=0,"",SUBTOTAL(3,C$5:C57))</f>
        <v>53</v>
      </c>
      <c r="B57" s="25">
        <v>3</v>
      </c>
      <c r="C57" s="25" t="s">
        <v>318</v>
      </c>
      <c r="D57" s="25" t="str">
        <f>VLOOKUP(C57,Sheet4!$A$1:$B$300,2,0)</f>
        <v>9313001993</v>
      </c>
      <c r="E57" s="56" t="s">
        <v>319</v>
      </c>
      <c r="F57" s="63" t="str">
        <f>VLOOKUP(D57,'BHXH 4-2026'!$D$11:$F$337,3,0)</f>
        <v>DN4929313001993</v>
      </c>
      <c r="G57" s="774">
        <f>VLOOKUP(C57,'chuyển xếp 2024'!$C$5:$W$328,17,0)</f>
        <v>7105000</v>
      </c>
      <c r="H57" s="774">
        <f>VLOOKUP(C57,'chuyển xếp 2024'!$C$5:$W$328,19,0)</f>
        <v>0</v>
      </c>
      <c r="I57" s="774">
        <f t="shared" si="2"/>
        <v>7105000</v>
      </c>
      <c r="J57" s="63" t="s">
        <v>63</v>
      </c>
      <c r="K57" s="63">
        <f t="shared" si="3"/>
        <v>0</v>
      </c>
      <c r="L57" s="56" t="s">
        <v>33</v>
      </c>
      <c r="M57" s="56" t="s">
        <v>34</v>
      </c>
      <c r="N57" s="56" t="s">
        <v>5193</v>
      </c>
      <c r="O57" s="56" t="s">
        <v>310</v>
      </c>
      <c r="P57" s="56"/>
      <c r="Q57" s="106">
        <v>32979</v>
      </c>
      <c r="R57" s="107">
        <v>44287</v>
      </c>
      <c r="S57" s="107">
        <f t="shared" si="6"/>
        <v>44287</v>
      </c>
      <c r="T57" s="107"/>
      <c r="U57" s="46" t="s">
        <v>36</v>
      </c>
      <c r="V57" s="56" t="s">
        <v>320</v>
      </c>
      <c r="W57" s="56" t="str">
        <f t="shared" ca="1" si="0"/>
        <v xml:space="preserve">5 NĂM 4 THÁNG 18 NGÀY </v>
      </c>
      <c r="X57" s="523" t="s">
        <v>321</v>
      </c>
      <c r="Y57" s="80" t="str">
        <f>VLOOKUP(C57,Sheet5!$B$2:$G$253,6,0)</f>
        <v>092190007202</v>
      </c>
      <c r="Z57" s="80" t="str">
        <f>VLOOKUP(C57,'Trang tính1'!$A$2:$N$281,5,0)</f>
        <v>092190007202</v>
      </c>
      <c r="AA57" s="80" t="b">
        <f t="shared" si="5"/>
        <v>1</v>
      </c>
      <c r="AB57" s="75">
        <v>44421</v>
      </c>
      <c r="AC57" s="75" t="s">
        <v>5227</v>
      </c>
      <c r="AD57" s="46" t="s">
        <v>232</v>
      </c>
      <c r="AE57" s="108" t="s">
        <v>322</v>
      </c>
      <c r="AF57" s="108" t="str">
        <f>VLOOKUP(C57,'Trang tính1'!$A$2:$N$319,9,0)</f>
        <v>95 đường số 4, KTĐC TN2, KV1, phườnng Tân An, Tp. Cần Thơ</v>
      </c>
      <c r="AG57" s="46" t="s">
        <v>323</v>
      </c>
      <c r="AH57" s="46"/>
      <c r="AI57" s="66"/>
      <c r="AJ57" s="56" t="s">
        <v>50</v>
      </c>
      <c r="AK57" s="56" t="s">
        <v>59</v>
      </c>
      <c r="AL57" s="56" t="s">
        <v>60</v>
      </c>
      <c r="AM57" s="36">
        <f t="shared" ca="1" si="1"/>
        <v>36</v>
      </c>
    </row>
    <row r="58" spans="1:39" s="624" customFormat="1">
      <c r="A58" s="25">
        <f>IF(C58=0,"",SUBTOTAL(3,C$5:C58))</f>
        <v>54</v>
      </c>
      <c r="B58" s="25">
        <v>4</v>
      </c>
      <c r="C58" s="622" t="s">
        <v>1957</v>
      </c>
      <c r="D58" s="25" t="str">
        <f>VLOOKUP(C58,Sheet4!$A$1:$B$300,2,0)</f>
        <v>9520882642</v>
      </c>
      <c r="E58" s="623" t="s">
        <v>1963</v>
      </c>
      <c r="F58" s="63" t="str">
        <f>VLOOKUP(D58,'BHXH 4-2026'!$D$11:$F$337,3,0)</f>
        <v>DN4929520882642</v>
      </c>
      <c r="G58" s="774">
        <f>VLOOKUP(C58,'chuyển xếp 2024'!$C$5:$W$328,17,0)</f>
        <v>6579000</v>
      </c>
      <c r="H58" s="774">
        <f>VLOOKUP(C58,'chuyển xếp 2024'!$C$5:$W$328,19,0)</f>
        <v>0</v>
      </c>
      <c r="I58" s="774">
        <f t="shared" si="2"/>
        <v>6579000</v>
      </c>
      <c r="J58" s="63" t="s">
        <v>63</v>
      </c>
      <c r="K58" s="63">
        <f t="shared" si="3"/>
        <v>0</v>
      </c>
      <c r="L58" s="56" t="s">
        <v>33</v>
      </c>
      <c r="M58" s="56" t="s">
        <v>34</v>
      </c>
      <c r="N58" s="56" t="s">
        <v>5193</v>
      </c>
      <c r="O58" s="56" t="s">
        <v>310</v>
      </c>
      <c r="P58" s="56"/>
      <c r="Q58" s="621">
        <v>36755</v>
      </c>
      <c r="R58" s="621">
        <v>45231</v>
      </c>
      <c r="S58" s="107">
        <f t="shared" si="6"/>
        <v>45231</v>
      </c>
      <c r="T58" s="621"/>
      <c r="U58" s="46" t="s">
        <v>36</v>
      </c>
      <c r="V58" s="56" t="s">
        <v>1965</v>
      </c>
      <c r="W58" s="56" t="str">
        <f t="shared" ca="1" si="0"/>
        <v xml:space="preserve">2 NĂM 9 THÁNG 18 NGÀY </v>
      </c>
      <c r="X58" s="523" t="s">
        <v>1966</v>
      </c>
      <c r="Y58" s="80" t="s">
        <v>1966</v>
      </c>
      <c r="Z58" s="80" t="str">
        <f>VLOOKUP(C58,'Trang tính1'!$A$2:$N$281,5,0)</f>
        <v>095300000727</v>
      </c>
      <c r="AA58" s="80" t="b">
        <f t="shared" si="5"/>
        <v>1</v>
      </c>
      <c r="AB58" s="75"/>
      <c r="AC58" s="75" t="s">
        <v>5227</v>
      </c>
      <c r="AD58" s="46"/>
      <c r="AE58" s="108"/>
      <c r="AF58" s="108" t="str">
        <f>VLOOKUP(C58,'Trang tính1'!$A$2:$N$319,9,0)</f>
        <v>Số 41/201, khóm 4, phường Bạc Liêu, Cà Mau</v>
      </c>
      <c r="AG58" s="46"/>
      <c r="AH58" s="46"/>
      <c r="AI58" s="66"/>
      <c r="AJ58" s="56" t="s">
        <v>50</v>
      </c>
      <c r="AK58" s="56" t="s">
        <v>5239</v>
      </c>
      <c r="AL58" s="56"/>
      <c r="AM58" s="36">
        <f t="shared" ca="1" si="1"/>
        <v>26</v>
      </c>
    </row>
    <row r="59" spans="1:39" s="624" customFormat="1">
      <c r="A59" s="25">
        <f>IF(C59=0,"",SUBTOTAL(3,C$5:C59))</f>
        <v>55</v>
      </c>
      <c r="B59" s="25">
        <v>5</v>
      </c>
      <c r="C59" s="25" t="s">
        <v>327</v>
      </c>
      <c r="D59" s="25" t="str">
        <f>VLOOKUP(C59,Sheet4!$A$1:$B$300,2,0)</f>
        <v>6505000284</v>
      </c>
      <c r="E59" s="56" t="s">
        <v>328</v>
      </c>
      <c r="F59" s="63" t="str">
        <f>VLOOKUP(D59,'BHXH 4-2026'!$D$11:$F$337,3,0)</f>
        <v>DN4926505000284</v>
      </c>
      <c r="G59" s="774">
        <f>VLOOKUP(C59,'chuyển xếp 2024'!$C$5:$W$328,17,0)</f>
        <v>5466000</v>
      </c>
      <c r="H59" s="774">
        <f>VLOOKUP(C59,'chuyển xếp 2024'!$C$5:$W$328,19,0)</f>
        <v>0</v>
      </c>
      <c r="I59" s="774">
        <f t="shared" si="2"/>
        <v>5466000</v>
      </c>
      <c r="J59" s="63" t="s">
        <v>32</v>
      </c>
      <c r="K59" s="63">
        <f t="shared" si="3"/>
        <v>1</v>
      </c>
      <c r="L59" s="56" t="s">
        <v>33</v>
      </c>
      <c r="M59" s="56" t="s">
        <v>34</v>
      </c>
      <c r="N59" s="56" t="s">
        <v>329</v>
      </c>
      <c r="O59" s="56" t="s">
        <v>329</v>
      </c>
      <c r="P59" s="56"/>
      <c r="Q59" s="106">
        <v>28559</v>
      </c>
      <c r="R59" s="107">
        <v>44562</v>
      </c>
      <c r="S59" s="107">
        <f t="shared" si="6"/>
        <v>44562</v>
      </c>
      <c r="T59" s="107"/>
      <c r="U59" s="46" t="s">
        <v>36</v>
      </c>
      <c r="V59" s="56" t="s">
        <v>330</v>
      </c>
      <c r="W59" s="56" t="str">
        <f t="shared" ca="1" si="0"/>
        <v xml:space="preserve">4 NĂM 7 THÁNG 18 NGÀY </v>
      </c>
      <c r="X59" s="74" t="s">
        <v>331</v>
      </c>
      <c r="Y59" s="80" t="str">
        <f>VLOOKUP(C59,Sheet5!$B$2:$G$253,6,0)</f>
        <v>030078000895</v>
      </c>
      <c r="Z59" s="80" t="str">
        <f>VLOOKUP(C59,'Trang tính1'!$A$2:$N$281,5,0)</f>
        <v>030078000895</v>
      </c>
      <c r="AA59" s="80" t="b">
        <f t="shared" si="5"/>
        <v>1</v>
      </c>
      <c r="AB59" s="75">
        <v>44269</v>
      </c>
      <c r="AC59" s="75" t="s">
        <v>5227</v>
      </c>
      <c r="AD59" s="46" t="s">
        <v>232</v>
      </c>
      <c r="AE59" s="108"/>
      <c r="AF59" s="108" t="str">
        <f>VLOOKUP(C59,'Trang tính1'!$A$2:$N$319,9,0)</f>
        <v>153A Lê Hồng Phong,Tổ 12, KV 3, phường, Thới An Đông, Tp Cần Thơ</v>
      </c>
      <c r="AG59" s="46" t="s">
        <v>332</v>
      </c>
      <c r="AH59" s="46"/>
      <c r="AI59" s="66" t="s">
        <v>333</v>
      </c>
      <c r="AJ59" s="56" t="s">
        <v>50</v>
      </c>
      <c r="AK59" s="56" t="s">
        <v>334</v>
      </c>
      <c r="AL59" s="56" t="s">
        <v>335</v>
      </c>
      <c r="AM59" s="36">
        <f t="shared" ca="1" si="1"/>
        <v>48</v>
      </c>
    </row>
    <row r="60" spans="1:39" s="624" customFormat="1">
      <c r="A60" s="25">
        <f>IF(C60=0,"",SUBTOTAL(3,C$5:C60))</f>
        <v>56</v>
      </c>
      <c r="B60" s="25">
        <v>1</v>
      </c>
      <c r="C60" s="25" t="s">
        <v>336</v>
      </c>
      <c r="D60" s="25" t="str">
        <f>VLOOKUP(C60,Sheet4!$A$1:$B$300,2,0)</f>
        <v>5499003407</v>
      </c>
      <c r="E60" s="63" t="s">
        <v>337</v>
      </c>
      <c r="F60" s="63" t="str">
        <f>VLOOKUP(D60,'BHXH 4-2026'!$D$11:$F$337,3,0)</f>
        <v>DN4925499003407</v>
      </c>
      <c r="G60" s="774">
        <f>VLOOKUP(C60,'chuyển xếp 2024'!$C$5:$W$328,17,0)</f>
        <v>7780000</v>
      </c>
      <c r="H60" s="774">
        <f>VLOOKUP(C60,'chuyển xếp 2024'!$C$5:$W$328,19,0)</f>
        <v>1419000</v>
      </c>
      <c r="I60" s="774">
        <f t="shared" si="2"/>
        <v>9199000</v>
      </c>
      <c r="J60" s="63" t="s">
        <v>63</v>
      </c>
      <c r="K60" s="63">
        <f t="shared" si="3"/>
        <v>0</v>
      </c>
      <c r="L60" s="63" t="s">
        <v>33</v>
      </c>
      <c r="M60" s="63" t="s">
        <v>34</v>
      </c>
      <c r="N60" s="63" t="s">
        <v>338</v>
      </c>
      <c r="O60" s="56" t="s">
        <v>339</v>
      </c>
      <c r="P60" s="56"/>
      <c r="Q60" s="106">
        <v>27748</v>
      </c>
      <c r="R60" s="107">
        <v>35948</v>
      </c>
      <c r="S60" s="107">
        <f t="shared" si="6"/>
        <v>35948</v>
      </c>
      <c r="T60" s="107"/>
      <c r="U60" s="56" t="s">
        <v>36</v>
      </c>
      <c r="V60" s="56" t="s">
        <v>340</v>
      </c>
      <c r="W60" s="56" t="str">
        <f t="shared" ca="1" si="0"/>
        <v xml:space="preserve">28 NĂM 2 THÁNG 17 NGÀY </v>
      </c>
      <c r="X60" s="74" t="s">
        <v>1532</v>
      </c>
      <c r="Y60" s="80" t="str">
        <f>VLOOKUP(C60,Sheet5!$B$2:$G$253,6,0)</f>
        <v>054175000014</v>
      </c>
      <c r="Z60" s="80" t="str">
        <f>VLOOKUP(C60,'Trang tính1'!$A$2:$N$281,5,0)</f>
        <v>054175000014</v>
      </c>
      <c r="AA60" s="80" t="b">
        <f t="shared" si="5"/>
        <v>1</v>
      </c>
      <c r="AB60" s="75">
        <v>42690</v>
      </c>
      <c r="AC60" s="75" t="s">
        <v>5227</v>
      </c>
      <c r="AD60" s="46" t="s">
        <v>232</v>
      </c>
      <c r="AE60" s="108" t="s">
        <v>341</v>
      </c>
      <c r="AF60" s="108" t="str">
        <f>VLOOKUP(C60,'Trang tính1'!$A$2:$N$319,9,0)</f>
        <v>B42 Nguyễn Thông KV 8, Phường Bình Thủy. Tp . Cần Thơ</v>
      </c>
      <c r="AG60" s="46" t="s">
        <v>342</v>
      </c>
      <c r="AH60" s="46" t="s">
        <v>343</v>
      </c>
      <c r="AI60" s="66"/>
      <c r="AJ60" s="56" t="s">
        <v>156</v>
      </c>
      <c r="AK60" s="56"/>
      <c r="AL60" s="56" t="s">
        <v>73</v>
      </c>
      <c r="AM60" s="36">
        <f t="shared" ca="1" si="1"/>
        <v>50</v>
      </c>
    </row>
    <row r="61" spans="1:39" s="430" customFormat="1">
      <c r="A61" s="421">
        <f>IF(C61=0,"",SUBTOTAL(3,C$5:C61))</f>
        <v>57</v>
      </c>
      <c r="B61" s="421">
        <v>2</v>
      </c>
      <c r="C61" s="421" t="s">
        <v>344</v>
      </c>
      <c r="D61" s="421" t="str">
        <f>VLOOKUP(C61,Sheet4!$A$1:$B$300,2,0)</f>
        <v>6505002767</v>
      </c>
      <c r="E61" s="424" t="s">
        <v>345</v>
      </c>
      <c r="F61" s="63" t="str">
        <f>VLOOKUP(D61,'BHXH 4-2026'!$D$11:$F$337,3,0)</f>
        <v>DN4926505002767</v>
      </c>
      <c r="G61" s="766">
        <v>7164000</v>
      </c>
      <c r="H61" s="766"/>
      <c r="I61" s="774">
        <f t="shared" si="2"/>
        <v>7164000</v>
      </c>
      <c r="J61" s="424" t="s">
        <v>63</v>
      </c>
      <c r="K61" s="424">
        <f t="shared" si="3"/>
        <v>0</v>
      </c>
      <c r="L61" s="424" t="s">
        <v>33</v>
      </c>
      <c r="M61" s="424" t="s">
        <v>34</v>
      </c>
      <c r="N61" s="424" t="s">
        <v>5194</v>
      </c>
      <c r="O61" s="427" t="s">
        <v>339</v>
      </c>
      <c r="P61" s="427"/>
      <c r="Q61" s="444">
        <v>26944</v>
      </c>
      <c r="R61" s="441">
        <v>38169</v>
      </c>
      <c r="S61" s="107">
        <f t="shared" si="6"/>
        <v>38169</v>
      </c>
      <c r="T61" s="441"/>
      <c r="U61" s="427" t="s">
        <v>36</v>
      </c>
      <c r="V61" s="427" t="s">
        <v>346</v>
      </c>
      <c r="W61" s="427" t="str">
        <f t="shared" ca="1" si="0"/>
        <v xml:space="preserve">22 NĂM 1 THÁNG 18 NGÀY </v>
      </c>
      <c r="X61" s="442" t="s">
        <v>1533</v>
      </c>
      <c r="Y61" s="428" t="str">
        <f>VLOOKUP(C61,Sheet5!$B$2:$G$253,6,0)</f>
        <v>093173012731</v>
      </c>
      <c r="Z61" s="80" t="e">
        <f>VLOOKUP(C61,'Trang tính1'!$A$2:$N$281,5,0)</f>
        <v>#N/A</v>
      </c>
      <c r="AA61" s="80" t="e">
        <f t="shared" si="5"/>
        <v>#N/A</v>
      </c>
      <c r="AB61" s="425"/>
      <c r="AC61" s="75" t="s">
        <v>5227</v>
      </c>
      <c r="AD61" s="443" t="s">
        <v>232</v>
      </c>
      <c r="AE61" s="429" t="s">
        <v>347</v>
      </c>
      <c r="AF61" s="108"/>
      <c r="AG61" s="443" t="s">
        <v>348</v>
      </c>
      <c r="AH61" s="443" t="s">
        <v>348</v>
      </c>
      <c r="AI61" s="422"/>
      <c r="AJ61" s="427" t="s">
        <v>156</v>
      </c>
      <c r="AK61" s="427"/>
      <c r="AL61" s="427" t="s">
        <v>349</v>
      </c>
      <c r="AM61" s="430">
        <f t="shared" ca="1" si="1"/>
        <v>52</v>
      </c>
    </row>
    <row r="62" spans="1:39" s="36" customFormat="1">
      <c r="A62" s="25">
        <f>IF(C62=0,"",SUBTOTAL(3,C$5:C62))</f>
        <v>58</v>
      </c>
      <c r="B62" s="25">
        <v>3</v>
      </c>
      <c r="C62" s="25" t="s">
        <v>351</v>
      </c>
      <c r="D62" s="25" t="str">
        <f>VLOOKUP(C62,Sheet4!$A$1:$B$300,2,0)</f>
        <v>5496032602</v>
      </c>
      <c r="E62" s="63" t="s">
        <v>352</v>
      </c>
      <c r="F62" s="63" t="str">
        <f>VLOOKUP(D62,'BHXH 4-2026'!$D$11:$F$337,3,0)</f>
        <v>DN4925496032602</v>
      </c>
      <c r="G62" s="774">
        <f>VLOOKUP(C62,'chuyển xếp 2024'!$C$5:$W$328,17,0)</f>
        <v>7780000</v>
      </c>
      <c r="H62" s="774">
        <f>VLOOKUP(C62,'chuyển xếp 2024'!$C$5:$W$328,19,0)</f>
        <v>0</v>
      </c>
      <c r="I62" s="774">
        <f t="shared" si="2"/>
        <v>7780000</v>
      </c>
      <c r="J62" s="63" t="s">
        <v>32</v>
      </c>
      <c r="K62" s="63">
        <f t="shared" si="3"/>
        <v>1</v>
      </c>
      <c r="L62" s="63" t="s">
        <v>33</v>
      </c>
      <c r="M62" s="63" t="s">
        <v>34</v>
      </c>
      <c r="N62" s="63" t="s">
        <v>2555</v>
      </c>
      <c r="O62" s="56" t="s">
        <v>339</v>
      </c>
      <c r="P62" s="56"/>
      <c r="Q62" s="106">
        <v>26308</v>
      </c>
      <c r="R62" s="107">
        <v>34403</v>
      </c>
      <c r="S62" s="107">
        <f t="shared" si="6"/>
        <v>34403</v>
      </c>
      <c r="T62" s="107"/>
      <c r="U62" s="56" t="s">
        <v>36</v>
      </c>
      <c r="V62" s="56" t="s">
        <v>353</v>
      </c>
      <c r="W62" s="56" t="str">
        <f t="shared" ca="1" si="0"/>
        <v xml:space="preserve">32 NĂM 5 THÁNG 9 NGÀY </v>
      </c>
      <c r="X62" s="74" t="s">
        <v>1534</v>
      </c>
      <c r="Y62" s="80" t="str">
        <f>VLOOKUP(C62,Sheet5!$B$2:$G$253,6,0)</f>
        <v>052072013074</v>
      </c>
      <c r="Z62" s="80" t="str">
        <f>VLOOKUP(C62,'Trang tính1'!$A$2:$N$281,5,0)</f>
        <v>092072005273</v>
      </c>
      <c r="AA62" s="80" t="b">
        <f t="shared" si="5"/>
        <v>0</v>
      </c>
      <c r="AB62" s="75">
        <v>41949</v>
      </c>
      <c r="AC62" s="75" t="s">
        <v>5227</v>
      </c>
      <c r="AD62" s="46" t="s">
        <v>232</v>
      </c>
      <c r="AE62" s="108" t="s">
        <v>322</v>
      </c>
      <c r="AF62" s="108" t="str">
        <f>VLOOKUP(C62,'Trang tính1'!$A$2:$N$319,9,0)</f>
        <v>B42 Nguyễn Thông KV 8, Phường Bình Thủy. Tp . Cần Thơ</v>
      </c>
      <c r="AG62" s="46" t="s">
        <v>342</v>
      </c>
      <c r="AH62" s="46" t="s">
        <v>343</v>
      </c>
      <c r="AI62" s="66"/>
      <c r="AJ62" s="56" t="s">
        <v>156</v>
      </c>
      <c r="AK62" s="56"/>
      <c r="AL62" s="56" t="s">
        <v>349</v>
      </c>
      <c r="AM62" s="36">
        <f t="shared" ca="1" si="1"/>
        <v>54</v>
      </c>
    </row>
    <row r="63" spans="1:39" s="36" customFormat="1" ht="19.5" customHeight="1">
      <c r="A63" s="25">
        <f>IF(C63=0,"",SUBTOTAL(3,C$5:C63))</f>
        <v>59</v>
      </c>
      <c r="B63" s="25">
        <v>4</v>
      </c>
      <c r="C63" s="25" t="s">
        <v>354</v>
      </c>
      <c r="D63" s="25" t="str">
        <f>VLOOKUP(C63,Sheet4!$A$1:$B$300,2,0)</f>
        <v>9208026155</v>
      </c>
      <c r="E63" s="56" t="s">
        <v>355</v>
      </c>
      <c r="F63" s="63" t="str">
        <f>VLOOKUP(D63,'BHXH 4-2026'!$D$11:$F$337,3,0)</f>
        <v>DN4929208026155</v>
      </c>
      <c r="G63" s="774">
        <f>VLOOKUP(C63,'chuyển xếp 2024'!$C$5:$W$328,17,0)</f>
        <v>7073000</v>
      </c>
      <c r="H63" s="774">
        <f>VLOOKUP(C63,'chuyển xếp 2024'!$C$5:$W$328,19,0)</f>
        <v>946000</v>
      </c>
      <c r="I63" s="774">
        <f t="shared" si="2"/>
        <v>8019000</v>
      </c>
      <c r="J63" s="56" t="s">
        <v>32</v>
      </c>
      <c r="K63" s="63">
        <f t="shared" si="3"/>
        <v>1</v>
      </c>
      <c r="L63" s="63" t="s">
        <v>33</v>
      </c>
      <c r="M63" s="63" t="s">
        <v>34</v>
      </c>
      <c r="N63" s="63" t="s">
        <v>5122</v>
      </c>
      <c r="O63" s="56" t="s">
        <v>339</v>
      </c>
      <c r="P63" s="56"/>
      <c r="Q63" s="106">
        <v>29383</v>
      </c>
      <c r="R63" s="107">
        <v>39742</v>
      </c>
      <c r="S63" s="107">
        <f t="shared" si="6"/>
        <v>39742</v>
      </c>
      <c r="T63" s="107"/>
      <c r="U63" s="56" t="s">
        <v>36</v>
      </c>
      <c r="V63" s="56" t="s">
        <v>356</v>
      </c>
      <c r="W63" s="56" t="str">
        <f t="shared" ca="1" si="0"/>
        <v xml:space="preserve">17 NĂM 9 THÁNG 29 NGÀY </v>
      </c>
      <c r="X63" s="74" t="s">
        <v>1535</v>
      </c>
      <c r="Y63" s="80" t="str">
        <f>VLOOKUP(C63,Sheet5!$B$2:$G$253,6,0)</f>
        <v>083080000109</v>
      </c>
      <c r="Z63" s="80" t="str">
        <f>VLOOKUP(C63,'Trang tính1'!$A$2:$N$281,5,0)</f>
        <v>083080000109</v>
      </c>
      <c r="AA63" s="80" t="b">
        <f t="shared" si="5"/>
        <v>1</v>
      </c>
      <c r="AB63" s="75">
        <v>42691</v>
      </c>
      <c r="AC63" s="75" t="s">
        <v>5227</v>
      </c>
      <c r="AD63" s="46" t="s">
        <v>232</v>
      </c>
      <c r="AE63" s="108" t="s">
        <v>357</v>
      </c>
      <c r="AF63" s="108" t="str">
        <f>VLOOKUP(C63,'Trang tính1'!$A$2:$N$319,9,0)</f>
        <v>135/4 , 3/2 Kv1,Phường An Bình , Thành Phố Cần Thơ</v>
      </c>
      <c r="AG63" s="46" t="s">
        <v>358</v>
      </c>
      <c r="AH63" s="46" t="s">
        <v>358</v>
      </c>
      <c r="AI63" s="66"/>
      <c r="AJ63" s="56" t="s">
        <v>156</v>
      </c>
      <c r="AK63" s="56"/>
      <c r="AL63" s="56" t="s">
        <v>349</v>
      </c>
      <c r="AM63" s="36">
        <f t="shared" ca="1" si="1"/>
        <v>46</v>
      </c>
    </row>
    <row r="64" spans="1:39" s="36" customFormat="1">
      <c r="A64" s="25">
        <f>IF(C64=0,"",SUBTOTAL(3,C$5:C64))</f>
        <v>60</v>
      </c>
      <c r="B64" s="25">
        <v>5</v>
      </c>
      <c r="C64" s="25" t="s">
        <v>365</v>
      </c>
      <c r="D64" s="25" t="str">
        <f>VLOOKUP(C64,Sheet4!$A$1:$B$300,2,0)</f>
        <v>5496032620</v>
      </c>
      <c r="E64" s="63" t="s">
        <v>366</v>
      </c>
      <c r="F64" s="63" t="str">
        <f>VLOOKUP(D64,'BHXH 4-2026'!$D$11:$F$337,3,0)</f>
        <v>DN4925496032620</v>
      </c>
      <c r="G64" s="774">
        <f>VLOOKUP(C64,'chuyển xếp 2024'!$C$5:$W$328,17,0)</f>
        <v>7780000</v>
      </c>
      <c r="H64" s="774">
        <f>VLOOKUP(C64,'chuyển xếp 2024'!$C$5:$W$328,19,0)</f>
        <v>0</v>
      </c>
      <c r="I64" s="774">
        <f t="shared" si="2"/>
        <v>7780000</v>
      </c>
      <c r="J64" s="56" t="s">
        <v>32</v>
      </c>
      <c r="K64" s="63">
        <f t="shared" si="3"/>
        <v>1</v>
      </c>
      <c r="L64" s="63" t="s">
        <v>33</v>
      </c>
      <c r="M64" s="63" t="s">
        <v>34</v>
      </c>
      <c r="N64" s="63" t="s">
        <v>2555</v>
      </c>
      <c r="O64" s="56" t="s">
        <v>339</v>
      </c>
      <c r="P64" s="56"/>
      <c r="Q64" s="106">
        <v>25112</v>
      </c>
      <c r="R64" s="107">
        <v>33055</v>
      </c>
      <c r="S64" s="107">
        <f t="shared" si="6"/>
        <v>33055</v>
      </c>
      <c r="T64" s="107"/>
      <c r="U64" s="56" t="s">
        <v>36</v>
      </c>
      <c r="V64" s="56" t="s">
        <v>367</v>
      </c>
      <c r="W64" s="56" t="str">
        <f t="shared" ca="1" si="0"/>
        <v xml:space="preserve">36 NĂM 1 THÁNG 18 NGÀY </v>
      </c>
      <c r="X64" s="74" t="s">
        <v>1537</v>
      </c>
      <c r="Y64" s="80" t="str">
        <f>VLOOKUP(C64,Sheet5!$B$2:$G$253,6,0)</f>
        <v>025068011796</v>
      </c>
      <c r="Z64" s="80" t="str">
        <f>VLOOKUP(C64,'Trang tính1'!$A$2:$N$281,5,0)</f>
        <v>025068011796</v>
      </c>
      <c r="AA64" s="80" t="b">
        <f t="shared" si="5"/>
        <v>1</v>
      </c>
      <c r="AB64" s="75"/>
      <c r="AC64" s="75" t="s">
        <v>5227</v>
      </c>
      <c r="AD64" s="46" t="s">
        <v>232</v>
      </c>
      <c r="AE64" s="108" t="s">
        <v>368</v>
      </c>
      <c r="AF64" s="108" t="str">
        <f>VLOOKUP(C64,'Trang tính1'!$A$2:$N$319,9,0)</f>
        <v>74 Nguyễn chí Thanh . tổ 1, kv2 Thới An Đông , Tp. Cần Thơ</v>
      </c>
      <c r="AG64" s="46" t="s">
        <v>369</v>
      </c>
      <c r="AH64" s="46" t="s">
        <v>369</v>
      </c>
      <c r="AI64" s="66"/>
      <c r="AJ64" s="56" t="s">
        <v>156</v>
      </c>
      <c r="AK64" s="56"/>
      <c r="AL64" s="56" t="s">
        <v>349</v>
      </c>
      <c r="AM64" s="36">
        <f t="shared" ca="1" si="1"/>
        <v>57</v>
      </c>
    </row>
    <row r="65" spans="1:39" s="36" customFormat="1" ht="20.25" customHeight="1">
      <c r="A65" s="25">
        <f>IF(C65=0,"",SUBTOTAL(3,C$5:C65))</f>
        <v>61</v>
      </c>
      <c r="B65" s="25">
        <v>6</v>
      </c>
      <c r="C65" s="25" t="s">
        <v>419</v>
      </c>
      <c r="D65" s="25" t="str">
        <f>VLOOKUP(C65,Sheet4!$A$1:$B$300,2,0)</f>
        <v>6506006784</v>
      </c>
      <c r="E65" s="63" t="s">
        <v>420</v>
      </c>
      <c r="F65" s="63" t="str">
        <f>VLOOKUP(D65,'BHXH 4-2026'!$D$11:$F$337,3,0)</f>
        <v>DN4926506006784</v>
      </c>
      <c r="G65" s="774">
        <f>VLOOKUP(C65,'chuyển xếp 2024'!$C$5:$W$328,17,0)</f>
        <v>8287000</v>
      </c>
      <c r="H65" s="774">
        <f>VLOOKUP(C65,'chuyển xếp 2024'!$C$5:$W$328,19,0)</f>
        <v>0</v>
      </c>
      <c r="I65" s="774">
        <f t="shared" si="2"/>
        <v>8287000</v>
      </c>
      <c r="J65" s="63" t="s">
        <v>63</v>
      </c>
      <c r="K65" s="63">
        <f t="shared" si="3"/>
        <v>0</v>
      </c>
      <c r="L65" s="63" t="s">
        <v>33</v>
      </c>
      <c r="M65" s="63" t="s">
        <v>34</v>
      </c>
      <c r="N65" s="63" t="s">
        <v>2555</v>
      </c>
      <c r="O65" s="56" t="s">
        <v>339</v>
      </c>
      <c r="P65" s="56"/>
      <c r="Q65" s="106">
        <v>29613</v>
      </c>
      <c r="R65" s="107">
        <v>38657</v>
      </c>
      <c r="S65" s="107">
        <f t="shared" si="6"/>
        <v>38657</v>
      </c>
      <c r="T65" s="107"/>
      <c r="U65" s="56" t="s">
        <v>36</v>
      </c>
      <c r="V65" s="56" t="s">
        <v>421</v>
      </c>
      <c r="W65" s="56" t="str">
        <f t="shared" ca="1" si="0"/>
        <v xml:space="preserve">20 NĂM 9 THÁNG 18 NGÀY </v>
      </c>
      <c r="X65" s="877" t="s">
        <v>422</v>
      </c>
      <c r="Y65" s="80" t="str">
        <f>VLOOKUP(C65,Sheet5!$B$2:$G$253,6,0)</f>
        <v>042181000294</v>
      </c>
      <c r="Z65" s="80" t="str">
        <f>VLOOKUP(C65,'Trang tính1'!$A$2:$N$281,5,0)</f>
        <v>042181000294</v>
      </c>
      <c r="AA65" s="80" t="b">
        <f t="shared" si="5"/>
        <v>1</v>
      </c>
      <c r="AB65" s="75">
        <v>42843</v>
      </c>
      <c r="AC65" s="75" t="s">
        <v>5227</v>
      </c>
      <c r="AD65" s="46" t="s">
        <v>232</v>
      </c>
      <c r="AE65" s="108" t="s">
        <v>423</v>
      </c>
      <c r="AF65" s="108" t="str">
        <f>VLOOKUP(C65,'Trang tính1'!$A$2:$N$319,9,0)</f>
        <v>24 Đường Phạm Hữu lầu, Bình Thủy, Cần Thơ</v>
      </c>
      <c r="AG65" s="46" t="s">
        <v>213</v>
      </c>
      <c r="AH65" s="46" t="s">
        <v>424</v>
      </c>
      <c r="AI65" s="332" t="s">
        <v>425</v>
      </c>
      <c r="AJ65" s="56" t="s">
        <v>50</v>
      </c>
      <c r="AK65" s="56" t="s">
        <v>72</v>
      </c>
      <c r="AL65" s="56" t="s">
        <v>60</v>
      </c>
      <c r="AM65" s="36">
        <f t="shared" ca="1" si="1"/>
        <v>45</v>
      </c>
    </row>
    <row r="66" spans="1:39" s="36" customFormat="1">
      <c r="A66" s="25">
        <f>IF(C66=0,"",SUBTOTAL(3,C$5:C66))</f>
        <v>62</v>
      </c>
      <c r="B66" s="25">
        <v>7</v>
      </c>
      <c r="C66" s="25" t="s">
        <v>435</v>
      </c>
      <c r="D66" s="25" t="str">
        <f>VLOOKUP(C66,Sheet4!$A$1:$B$300,2,0)</f>
        <v>5404002323</v>
      </c>
      <c r="E66" s="63" t="s">
        <v>436</v>
      </c>
      <c r="F66" s="63" t="str">
        <f>VLOOKUP(D66,'BHXH 4-2026'!$D$11:$F$337,3,0)</f>
        <v>DN4925404002323</v>
      </c>
      <c r="G66" s="774">
        <f>VLOOKUP(C66,'chuyển xếp 2024'!$C$5:$W$328,17,0)</f>
        <v>7929000</v>
      </c>
      <c r="H66" s="774">
        <f>VLOOKUP(C66,'chuyển xếp 2024'!$C$5:$W$328,19,0)</f>
        <v>0</v>
      </c>
      <c r="I66" s="774">
        <f t="shared" si="2"/>
        <v>7929000</v>
      </c>
      <c r="J66" s="63" t="s">
        <v>63</v>
      </c>
      <c r="K66" s="63">
        <f t="shared" si="3"/>
        <v>0</v>
      </c>
      <c r="L66" s="63" t="s">
        <v>33</v>
      </c>
      <c r="M66" s="63" t="s">
        <v>34</v>
      </c>
      <c r="N66" s="63" t="s">
        <v>2555</v>
      </c>
      <c r="O66" s="56" t="s">
        <v>339</v>
      </c>
      <c r="P66" s="56"/>
      <c r="Q66" s="106">
        <v>30126</v>
      </c>
      <c r="R66" s="107">
        <v>37803</v>
      </c>
      <c r="S66" s="107">
        <f t="shared" si="6"/>
        <v>37803</v>
      </c>
      <c r="T66" s="107"/>
      <c r="U66" s="56" t="s">
        <v>36</v>
      </c>
      <c r="V66" s="56" t="s">
        <v>437</v>
      </c>
      <c r="W66" s="56" t="str">
        <f t="shared" ca="1" si="0"/>
        <v xml:space="preserve">23 NĂM 1 THÁNG 18 NGÀY </v>
      </c>
      <c r="X66" s="80" t="s">
        <v>438</v>
      </c>
      <c r="Y66" s="80" t="str">
        <f>VLOOKUP(C66,Sheet5!$B$2:$G$253,6,0)</f>
        <v>089182013259</v>
      </c>
      <c r="Z66" s="80" t="str">
        <f>VLOOKUP(C66,'Trang tính1'!$A$2:$N$281,5,0)</f>
        <v>089182013259</v>
      </c>
      <c r="AA66" s="80" t="b">
        <f t="shared" si="5"/>
        <v>1</v>
      </c>
      <c r="AB66" s="75"/>
      <c r="AC66" s="75" t="s">
        <v>5227</v>
      </c>
      <c r="AD66" s="46" t="s">
        <v>232</v>
      </c>
      <c r="AE66" s="108" t="s">
        <v>439</v>
      </c>
      <c r="AF66" s="108" t="str">
        <f>VLOOKUP(C66,'Trang tính1'!$A$2:$N$319,9,0)</f>
        <v>D6 KV4, phường Thới An Đông, Bình Thuỷ, TP Cần Thơ</v>
      </c>
      <c r="AG66" s="46" t="s">
        <v>440</v>
      </c>
      <c r="AH66" s="46" t="s">
        <v>440</v>
      </c>
      <c r="AI66" s="332" t="s">
        <v>441</v>
      </c>
      <c r="AJ66" s="56" t="s">
        <v>156</v>
      </c>
      <c r="AK66" s="56"/>
      <c r="AL66" s="56" t="s">
        <v>60</v>
      </c>
      <c r="AM66" s="36">
        <f t="shared" ca="1" si="1"/>
        <v>44</v>
      </c>
    </row>
    <row r="67" spans="1:39" s="36" customFormat="1">
      <c r="A67" s="25">
        <f>IF(C67=0,"",SUBTOTAL(3,C$5:C67))</f>
        <v>63</v>
      </c>
      <c r="B67" s="25">
        <v>8</v>
      </c>
      <c r="C67" s="25" t="s">
        <v>2732</v>
      </c>
      <c r="D67" s="25" t="s">
        <v>2879</v>
      </c>
      <c r="E67" s="63" t="s">
        <v>2733</v>
      </c>
      <c r="F67" s="63" t="str">
        <f>VLOOKUP(D67,'BHXH 4-2026'!$D$11:$F$337,3,0)</f>
        <v>DN4929221465790</v>
      </c>
      <c r="G67" s="774">
        <f>VLOOKUP(C67,'chuyển xếp 2024'!$C$5:$W$328,17,0)</f>
        <v>5314000</v>
      </c>
      <c r="H67" s="774"/>
      <c r="I67" s="774">
        <f t="shared" si="2"/>
        <v>5314000</v>
      </c>
      <c r="J67" s="56" t="s">
        <v>32</v>
      </c>
      <c r="K67" s="63">
        <f t="shared" si="3"/>
        <v>1</v>
      </c>
      <c r="L67" s="63" t="s">
        <v>33</v>
      </c>
      <c r="M67" s="63" t="s">
        <v>34</v>
      </c>
      <c r="N67" s="63" t="s">
        <v>2555</v>
      </c>
      <c r="O67" s="56" t="s">
        <v>339</v>
      </c>
      <c r="P67" s="56"/>
      <c r="Q67" s="106">
        <v>34869</v>
      </c>
      <c r="R67" s="107">
        <v>45717</v>
      </c>
      <c r="S67" s="107">
        <f t="shared" si="6"/>
        <v>45717</v>
      </c>
      <c r="T67" s="107"/>
      <c r="U67" s="56" t="s">
        <v>36</v>
      </c>
      <c r="V67" s="56" t="s">
        <v>2734</v>
      </c>
      <c r="W67" s="56" t="str">
        <f t="shared" ca="1" si="0"/>
        <v xml:space="preserve">1 NĂM 5 THÁNG 18 NGÀY </v>
      </c>
      <c r="X67" s="74" t="s">
        <v>2735</v>
      </c>
      <c r="Y67" s="80" t="s">
        <v>2735</v>
      </c>
      <c r="Z67" s="80" t="str">
        <f>VLOOKUP(C67,'Trang tính1'!$A$2:$N$281,5,0)</f>
        <v>092095006638</v>
      </c>
      <c r="AA67" s="80" t="b">
        <f t="shared" si="5"/>
        <v>1</v>
      </c>
      <c r="AB67" s="75">
        <v>44460</v>
      </c>
      <c r="AC67" s="75" t="s">
        <v>5227</v>
      </c>
      <c r="AD67" s="46" t="s">
        <v>232</v>
      </c>
      <c r="AE67" s="108" t="s">
        <v>2736</v>
      </c>
      <c r="AF67" s="108" t="str">
        <f>VLOOKUP(C67,'Trang tính1'!$A$2:$N$319,9,0)</f>
        <v>D15/8, KV4, Phường Trà Nóc, Quận Bình Thủy, Thành Phố Cần Thơ</v>
      </c>
      <c r="AG67" s="46" t="s">
        <v>2737</v>
      </c>
      <c r="AH67" s="46" t="s">
        <v>2737</v>
      </c>
      <c r="AI67" s="332" t="s">
        <v>2738</v>
      </c>
      <c r="AJ67" s="56" t="s">
        <v>50</v>
      </c>
      <c r="AK67" s="56" t="s">
        <v>2739</v>
      </c>
      <c r="AL67" s="56" t="s">
        <v>349</v>
      </c>
      <c r="AM67" s="36">
        <f t="shared" ca="1" si="1"/>
        <v>31</v>
      </c>
    </row>
    <row r="68" spans="1:39" s="36" customFormat="1">
      <c r="A68" s="25">
        <f>IF(C68=0,"",SUBTOTAL(3,C$5:C68))</f>
        <v>64</v>
      </c>
      <c r="B68" s="25">
        <v>9</v>
      </c>
      <c r="C68" s="369" t="s">
        <v>2905</v>
      </c>
      <c r="D68" s="25" t="s">
        <v>3259</v>
      </c>
      <c r="E68" s="370" t="s">
        <v>3261</v>
      </c>
      <c r="F68" s="63" t="str">
        <f>VLOOKUP(D68,'BHXH 4-2026'!$D$11:$F$337,3,0)</f>
        <v>DN4929221705195</v>
      </c>
      <c r="G68" s="774">
        <f>VLOOKUP(C68,'chuyển xếp 2024'!$C$5:$W$328,17,0)</f>
        <v>5314000</v>
      </c>
      <c r="H68" s="774"/>
      <c r="I68" s="774">
        <f t="shared" si="2"/>
        <v>5314000</v>
      </c>
      <c r="J68" s="56" t="s">
        <v>32</v>
      </c>
      <c r="K68" s="63">
        <f t="shared" si="3"/>
        <v>1</v>
      </c>
      <c r="L68" s="63" t="s">
        <v>33</v>
      </c>
      <c r="M68" s="63" t="s">
        <v>34</v>
      </c>
      <c r="N68" s="63" t="s">
        <v>2555</v>
      </c>
      <c r="O68" s="56" t="s">
        <v>339</v>
      </c>
      <c r="P68" s="56"/>
      <c r="Q68" s="106">
        <v>36759</v>
      </c>
      <c r="R68" s="107">
        <v>45809</v>
      </c>
      <c r="S68" s="107">
        <f t="shared" si="6"/>
        <v>45809</v>
      </c>
      <c r="T68" s="107"/>
      <c r="U68" s="56" t="s">
        <v>36</v>
      </c>
      <c r="V68" s="56" t="s">
        <v>2913</v>
      </c>
      <c r="W68" s="56" t="str">
        <f t="shared" ca="1" si="0"/>
        <v xml:space="preserve">1 NĂM 2 THÁNG 18 NGÀY </v>
      </c>
      <c r="X68" s="74" t="s">
        <v>2914</v>
      </c>
      <c r="Y68" s="80" t="s">
        <v>2914</v>
      </c>
      <c r="Z68" s="80" t="str">
        <f>VLOOKUP(C68,'Trang tính1'!$A$2:$N$281,5,0)</f>
        <v>092200006884</v>
      </c>
      <c r="AA68" s="80" t="b">
        <f t="shared" si="5"/>
        <v>1</v>
      </c>
      <c r="AB68" s="75">
        <v>44422</v>
      </c>
      <c r="AC68" s="75" t="s">
        <v>5227</v>
      </c>
      <c r="AD68" s="46" t="s">
        <v>232</v>
      </c>
      <c r="AE68" s="108" t="s">
        <v>2915</v>
      </c>
      <c r="AF68" s="108" t="str">
        <f>VLOOKUP(C68,'Trang tính1'!$A$2:$N$319,9,0)</f>
        <v>132 CMT8, Bùi Hữu Nghĩa, Bình Thủy, Cần Thơ</v>
      </c>
      <c r="AG68" s="46" t="s">
        <v>2916</v>
      </c>
      <c r="AH68" s="46" t="s">
        <v>2917</v>
      </c>
      <c r="AI68" s="332"/>
      <c r="AJ68" s="56" t="s">
        <v>50</v>
      </c>
      <c r="AK68" s="56" t="s">
        <v>2918</v>
      </c>
      <c r="AL68" s="56" t="s">
        <v>349</v>
      </c>
      <c r="AM68" s="36">
        <f t="shared" ca="1" si="1"/>
        <v>25</v>
      </c>
    </row>
    <row r="69" spans="1:39" s="491" customFormat="1">
      <c r="A69" s="479">
        <f>IF(C69=0,"",SUBTOTAL(3,C$5:C69))</f>
        <v>65</v>
      </c>
      <c r="B69" s="479">
        <v>10</v>
      </c>
      <c r="C69" s="920" t="s">
        <v>4272</v>
      </c>
      <c r="D69" s="479" t="s">
        <v>4319</v>
      </c>
      <c r="E69" s="534" t="s">
        <v>4265</v>
      </c>
      <c r="F69" s="63" t="str">
        <f>VLOOKUP(D69,'BHXH 4-2026'!$D$11:$F$337,3,0)</f>
        <v>DN4929422216113</v>
      </c>
      <c r="G69" s="872">
        <v>5314000</v>
      </c>
      <c r="H69" s="872"/>
      <c r="I69" s="872">
        <f t="shared" si="2"/>
        <v>5314000</v>
      </c>
      <c r="J69" s="484" t="s">
        <v>32</v>
      </c>
      <c r="K69" s="483">
        <f t="shared" si="3"/>
        <v>1</v>
      </c>
      <c r="L69" s="483" t="s">
        <v>33</v>
      </c>
      <c r="M69" s="483" t="s">
        <v>34</v>
      </c>
      <c r="N69" s="63" t="s">
        <v>2555</v>
      </c>
      <c r="O69" s="484" t="s">
        <v>339</v>
      </c>
      <c r="P69" s="484"/>
      <c r="Q69" s="485">
        <v>37690</v>
      </c>
      <c r="R69" s="486">
        <v>46082</v>
      </c>
      <c r="S69" s="107">
        <f t="shared" si="6"/>
        <v>46082</v>
      </c>
      <c r="T69" s="486"/>
      <c r="U69" s="486" t="s">
        <v>117</v>
      </c>
      <c r="V69" s="484" t="s">
        <v>4310</v>
      </c>
      <c r="W69" s="484" t="str">
        <f t="shared" ca="1" si="0"/>
        <v xml:space="preserve">0 NĂM 5 THÁNG 18 NGÀY </v>
      </c>
      <c r="X69" s="527" t="s">
        <v>4311</v>
      </c>
      <c r="Y69" s="487" t="s">
        <v>4311</v>
      </c>
      <c r="Z69" s="487" t="e">
        <f>VLOOKUP(C69,'Trang tính1'!$A$2:$N$281,5,0)</f>
        <v>#N/A</v>
      </c>
      <c r="AA69" s="487" t="e">
        <f t="shared" si="5"/>
        <v>#N/A</v>
      </c>
      <c r="AB69" s="488">
        <v>44347</v>
      </c>
      <c r="AC69" s="75" t="s">
        <v>5227</v>
      </c>
      <c r="AD69" s="499" t="s">
        <v>232</v>
      </c>
      <c r="AE69" s="489" t="s">
        <v>4312</v>
      </c>
      <c r="AF69" s="489"/>
      <c r="AG69" s="499" t="s">
        <v>4313</v>
      </c>
      <c r="AH69" s="499"/>
      <c r="AI69" s="490" t="s">
        <v>4315</v>
      </c>
      <c r="AJ69" s="484" t="s">
        <v>50</v>
      </c>
      <c r="AK69" s="484" t="s">
        <v>4314</v>
      </c>
      <c r="AL69" s="484"/>
      <c r="AM69" s="491">
        <f t="shared" ca="1" si="1"/>
        <v>23</v>
      </c>
    </row>
    <row r="70" spans="1:39" s="36" customFormat="1">
      <c r="A70" s="25">
        <f>IF(C70=0,"",SUBTOTAL(3,C$5:C70))</f>
        <v>66</v>
      </c>
      <c r="B70" s="25">
        <v>1</v>
      </c>
      <c r="C70" s="95" t="s">
        <v>377</v>
      </c>
      <c r="D70" s="25" t="str">
        <f>VLOOKUP(C70,Sheet4!$A$1:$B$300,2,0)</f>
        <v>5499003400</v>
      </c>
      <c r="E70" s="96" t="s">
        <v>378</v>
      </c>
      <c r="F70" s="63" t="str">
        <f>VLOOKUP(D70,'BHXH 4-2026'!$D$11:$F$337,3,0)</f>
        <v>DN4925499003400</v>
      </c>
      <c r="G70" s="774">
        <f>VLOOKUP(C70,'chuyển xếp 2024'!$C$5:$W$328,17,0)</f>
        <v>7673000</v>
      </c>
      <c r="H70" s="774">
        <f>VLOOKUP(C70,'chuyển xếp 2024'!$C$5:$W$328,19,0)</f>
        <v>2365000</v>
      </c>
      <c r="I70" s="774">
        <f t="shared" si="2"/>
        <v>10038000</v>
      </c>
      <c r="J70" s="96" t="s">
        <v>32</v>
      </c>
      <c r="K70" s="63">
        <f t="shared" si="3"/>
        <v>1</v>
      </c>
      <c r="L70" s="63" t="s">
        <v>33</v>
      </c>
      <c r="M70" s="63" t="s">
        <v>34</v>
      </c>
      <c r="N70" s="63" t="s">
        <v>5195</v>
      </c>
      <c r="O70" s="56" t="s">
        <v>379</v>
      </c>
      <c r="P70" s="56"/>
      <c r="Q70" s="106">
        <v>27881</v>
      </c>
      <c r="R70" s="107">
        <v>35744</v>
      </c>
      <c r="S70" s="107">
        <f t="shared" si="6"/>
        <v>35744</v>
      </c>
      <c r="T70" s="107"/>
      <c r="U70" s="56" t="s">
        <v>36</v>
      </c>
      <c r="V70" s="56" t="s">
        <v>380</v>
      </c>
      <c r="W70" s="56" t="str">
        <f t="shared" ca="1" si="0"/>
        <v xml:space="preserve">28 NĂM 9 THÁNG 9 NGÀY </v>
      </c>
      <c r="X70" s="523" t="s">
        <v>381</v>
      </c>
      <c r="Y70" s="80" t="str">
        <f>VLOOKUP(C70,Sheet5!$B$2:$G$253,6,0)</f>
        <v>045076010149</v>
      </c>
      <c r="Z70" s="80">
        <f>VLOOKUP(C70,'Trang tính1'!$A$2:$N$281,5,0)</f>
        <v>0</v>
      </c>
      <c r="AA70" s="80" t="b">
        <f t="shared" si="5"/>
        <v>0</v>
      </c>
      <c r="AB70" s="75">
        <v>42070</v>
      </c>
      <c r="AC70" s="75" t="s">
        <v>5227</v>
      </c>
      <c r="AD70" s="46" t="s">
        <v>232</v>
      </c>
      <c r="AE70" s="108" t="s">
        <v>382</v>
      </c>
      <c r="AF70" s="108"/>
      <c r="AG70" s="46" t="s">
        <v>383</v>
      </c>
      <c r="AH70" s="46" t="s">
        <v>383</v>
      </c>
      <c r="AI70" s="66"/>
      <c r="AJ70" s="97" t="s">
        <v>50</v>
      </c>
      <c r="AK70" s="97" t="s">
        <v>100</v>
      </c>
      <c r="AL70" s="56" t="s">
        <v>73</v>
      </c>
      <c r="AM70" s="36">
        <f t="shared" ca="1" si="1"/>
        <v>50</v>
      </c>
    </row>
    <row r="71" spans="1:39" s="36" customFormat="1">
      <c r="A71" s="25">
        <f>IF(C71=0,"",SUBTOTAL(3,C$5:C71))</f>
        <v>67</v>
      </c>
      <c r="B71" s="25">
        <v>2</v>
      </c>
      <c r="C71" s="86" t="s">
        <v>1396</v>
      </c>
      <c r="D71" s="25" t="str">
        <f>VLOOKUP(C71,Sheet4!$A$1:$B$300,2,0)</f>
        <v>9521124449</v>
      </c>
      <c r="E71" s="87" t="s">
        <v>1390</v>
      </c>
      <c r="F71" s="63" t="str">
        <f>VLOOKUP(D71,'BHXH 4-2026'!$D$11:$F$337,3,0)</f>
        <v>DN4929521124449</v>
      </c>
      <c r="G71" s="774">
        <f>VLOOKUP(C71,'chuyển xếp 2024'!$C$5:$W$328,17,0)</f>
        <v>6579000</v>
      </c>
      <c r="H71" s="774">
        <f>VLOOKUP(C71,'chuyển xếp 2024'!$C$5:$W$328,19,0)</f>
        <v>0</v>
      </c>
      <c r="I71" s="774">
        <f t="shared" si="2"/>
        <v>6579000</v>
      </c>
      <c r="J71" s="87" t="s">
        <v>32</v>
      </c>
      <c r="K71" s="63">
        <f t="shared" si="3"/>
        <v>1</v>
      </c>
      <c r="L71" s="63" t="s">
        <v>33</v>
      </c>
      <c r="M71" s="63" t="s">
        <v>34</v>
      </c>
      <c r="N71" s="87" t="s">
        <v>2594</v>
      </c>
      <c r="O71" s="56" t="s">
        <v>379</v>
      </c>
      <c r="P71" s="56"/>
      <c r="Q71" s="106">
        <v>36231</v>
      </c>
      <c r="R71" s="107">
        <v>44927</v>
      </c>
      <c r="S71" s="107">
        <f t="shared" si="6"/>
        <v>44927</v>
      </c>
      <c r="T71" s="107"/>
      <c r="U71" s="56" t="s">
        <v>36</v>
      </c>
      <c r="V71" s="56" t="s">
        <v>1391</v>
      </c>
      <c r="W71" s="56" t="str">
        <f t="shared" ca="1" si="0"/>
        <v xml:space="preserve">3 NĂM 7 THÁNG 18 NGÀY </v>
      </c>
      <c r="X71" s="80">
        <v>385774419</v>
      </c>
      <c r="Y71" s="80" t="str">
        <f>VLOOKUP(C71,Sheet5!$B$2:$G$253,6,0)</f>
        <v>095099006186</v>
      </c>
      <c r="Z71" s="80" t="str">
        <f>VLOOKUP(C71,'Trang tính1'!$A$2:$N$281,5,0)</f>
        <v>095099006186</v>
      </c>
      <c r="AA71" s="80" t="b">
        <f t="shared" si="5"/>
        <v>1</v>
      </c>
      <c r="AB71" s="75">
        <v>42105</v>
      </c>
      <c r="AC71" s="75" t="s">
        <v>5227</v>
      </c>
      <c r="AD71" s="46" t="s">
        <v>232</v>
      </c>
      <c r="AE71" s="108" t="s">
        <v>1392</v>
      </c>
      <c r="AF71" s="108" t="str">
        <f>VLOOKUP(C71,'Trang tính1'!$A$2:$N$319,9,0)</f>
        <v>Ấp Long Thành, xà Phước Long, Tỉnh Cà Mau</v>
      </c>
      <c r="AG71" s="46" t="s">
        <v>1393</v>
      </c>
      <c r="AH71" s="46" t="s">
        <v>1394</v>
      </c>
      <c r="AI71" s="66" t="s">
        <v>1395</v>
      </c>
      <c r="AJ71" s="625" t="s">
        <v>50</v>
      </c>
      <c r="AK71" s="46" t="s">
        <v>384</v>
      </c>
      <c r="AL71" s="56" t="s">
        <v>385</v>
      </c>
      <c r="AM71" s="36">
        <f t="shared" ca="1" si="1"/>
        <v>27</v>
      </c>
    </row>
    <row r="72" spans="1:39" s="36" customFormat="1">
      <c r="A72" s="25">
        <f>IF(C72=0,"",SUBTOTAL(3,C$5:C72))</f>
        <v>68</v>
      </c>
      <c r="B72" s="25">
        <v>3</v>
      </c>
      <c r="C72" s="86" t="s">
        <v>1421</v>
      </c>
      <c r="D72" s="25" t="str">
        <f>VLOOKUP(C72,Sheet4!$A$1:$B$300,2,0)</f>
        <v>8014003136</v>
      </c>
      <c r="E72" s="87" t="s">
        <v>1416</v>
      </c>
      <c r="F72" s="63" t="str">
        <f>VLOOKUP(D72,'BHXH 4-2026'!$D$11:$F$337,3,0)</f>
        <v>DN4928014003136</v>
      </c>
      <c r="G72" s="774">
        <f>VLOOKUP(C72,'chuyển xếp 2024'!$C$5:$W$328,17,0)</f>
        <v>6579000</v>
      </c>
      <c r="H72" s="774">
        <f>VLOOKUP(C72,'chuyển xếp 2024'!$C$5:$W$328,19,0)</f>
        <v>0</v>
      </c>
      <c r="I72" s="774">
        <f t="shared" ref="I72:I134" si="7">+G72+H72</f>
        <v>6579000</v>
      </c>
      <c r="J72" s="87" t="s">
        <v>32</v>
      </c>
      <c r="K72" s="63">
        <f t="shared" si="3"/>
        <v>1</v>
      </c>
      <c r="L72" s="63" t="s">
        <v>33</v>
      </c>
      <c r="M72" s="63" t="s">
        <v>34</v>
      </c>
      <c r="N72" s="87" t="s">
        <v>2594</v>
      </c>
      <c r="O72" s="56" t="s">
        <v>379</v>
      </c>
      <c r="P72" s="56"/>
      <c r="Q72" s="106">
        <v>30021</v>
      </c>
      <c r="R72" s="106">
        <v>44977</v>
      </c>
      <c r="S72" s="107">
        <f t="shared" si="6"/>
        <v>44977</v>
      </c>
      <c r="T72" s="106"/>
      <c r="U72" s="56" t="s">
        <v>36</v>
      </c>
      <c r="V72" s="56" t="s">
        <v>1415</v>
      </c>
      <c r="W72" s="56" t="str">
        <f ca="1">DATEDIF(R72,TODAY(),"Y") &amp; " NĂM " &amp;DATEDIF(R72,TODAY(),"YM") &amp; " THÁNG " &amp; DATEDIF(R72,TODAY(), "MD") &amp; " NGÀY "</f>
        <v xml:space="preserve">3 NĂM 5 THÁNG 30 NGÀY </v>
      </c>
      <c r="X72" s="80" t="s">
        <v>1422</v>
      </c>
      <c r="Y72" s="80" t="str">
        <f>VLOOKUP(C72,Sheet5!$B$2:$G$253,6,0)</f>
        <v>084082000086</v>
      </c>
      <c r="Z72" s="80" t="str">
        <f>VLOOKUP(C72,'Trang tính1'!$A$2:$N$281,5,0)</f>
        <v>084082000086</v>
      </c>
      <c r="AA72" s="80" t="b">
        <f t="shared" ref="AA72:AA134" si="8">EXACT(Y72,Z72)</f>
        <v>1</v>
      </c>
      <c r="AB72" s="75">
        <v>44705</v>
      </c>
      <c r="AC72" s="75" t="s">
        <v>5227</v>
      </c>
      <c r="AD72" s="46" t="s">
        <v>232</v>
      </c>
      <c r="AE72" s="108" t="s">
        <v>1423</v>
      </c>
      <c r="AF72" s="108" t="str">
        <f>VLOOKUP(C72,'Trang tính1'!$A$2:$N$319,9,0)</f>
        <v>146/61 Hoàng Quốc Việt, KV4, Phường An Bình, Thành Phố Cần Thơ</v>
      </c>
      <c r="AG72" s="46" t="s">
        <v>1424</v>
      </c>
      <c r="AH72" s="46"/>
      <c r="AI72" s="66"/>
      <c r="AJ72" s="625" t="s">
        <v>50</v>
      </c>
      <c r="AK72" s="46"/>
      <c r="AL72" s="56" t="s">
        <v>385</v>
      </c>
      <c r="AM72" s="36">
        <f t="shared" ca="1" si="1"/>
        <v>44</v>
      </c>
    </row>
    <row r="73" spans="1:39" s="36" customFormat="1">
      <c r="A73" s="25">
        <f>IF(C73=0,"",SUBTOTAL(3,C$5:C73))</f>
        <v>69</v>
      </c>
      <c r="B73" s="25">
        <v>4</v>
      </c>
      <c r="C73" s="86" t="s">
        <v>1567</v>
      </c>
      <c r="D73" s="25" t="str">
        <f>VLOOKUP(C73,Sheet4!$A$1:$B$300,2,0)</f>
        <v>8723454959</v>
      </c>
      <c r="E73" s="87" t="s">
        <v>1564</v>
      </c>
      <c r="F73" s="63" t="str">
        <f>VLOOKUP(D73,'BHXH 4-2026'!$D$11:$F$337,3,0)</f>
        <v>DN4928723454959</v>
      </c>
      <c r="G73" s="774">
        <f>VLOOKUP(C73,'chuyển xếp 2024'!$C$5:$W$328,17,0)</f>
        <v>6579000</v>
      </c>
      <c r="H73" s="774">
        <f>VLOOKUP(C73,'chuyển xếp 2024'!$C$5:$W$328,19,0)</f>
        <v>0</v>
      </c>
      <c r="I73" s="774">
        <f t="shared" si="7"/>
        <v>6579000</v>
      </c>
      <c r="J73" s="87" t="s">
        <v>32</v>
      </c>
      <c r="K73" s="63">
        <f t="shared" si="3"/>
        <v>1</v>
      </c>
      <c r="L73" s="63" t="s">
        <v>33</v>
      </c>
      <c r="M73" s="63" t="s">
        <v>34</v>
      </c>
      <c r="N73" s="87" t="s">
        <v>2594</v>
      </c>
      <c r="O73" s="56" t="s">
        <v>379</v>
      </c>
      <c r="P73" s="56"/>
      <c r="Q73" s="106">
        <v>36802</v>
      </c>
      <c r="R73" s="106">
        <v>45017</v>
      </c>
      <c r="S73" s="107">
        <f t="shared" si="6"/>
        <v>45017</v>
      </c>
      <c r="T73" s="106"/>
      <c r="U73" s="56" t="s">
        <v>36</v>
      </c>
      <c r="V73" s="56" t="s">
        <v>1722</v>
      </c>
      <c r="W73" s="56" t="str">
        <f ca="1">DATEDIF(R73,TODAY(),"Y") &amp; " NĂM " &amp;DATEDIF(R73,TODAY(),"YM") &amp; " THÁNG " &amp; DATEDIF(R73,TODAY(), "MD") &amp; " NGÀY "</f>
        <v xml:space="preserve">3 NĂM 4 THÁNG 18 NGÀY </v>
      </c>
      <c r="X73" s="80" t="s">
        <v>1565</v>
      </c>
      <c r="Y73" s="80" t="str">
        <f>VLOOKUP(C73,Sheet5!$B$2:$G$253,6,0)</f>
        <v>087200003497</v>
      </c>
      <c r="Z73" s="80" t="str">
        <f>VLOOKUP(C73,'Trang tính1'!$A$2:$N$281,5,0)</f>
        <v>087200003497</v>
      </c>
      <c r="AA73" s="80" t="b">
        <f t="shared" si="8"/>
        <v>1</v>
      </c>
      <c r="AB73" s="75">
        <v>44420</v>
      </c>
      <c r="AC73" s="75" t="s">
        <v>5227</v>
      </c>
      <c r="AD73" s="46" t="s">
        <v>232</v>
      </c>
      <c r="AE73" s="108" t="s">
        <v>111</v>
      </c>
      <c r="AF73" s="108" t="str">
        <f>VLOOKUP(C73,'Trang tính1'!$A$2:$N$319,9,0)</f>
        <v>Số 250/5, Ấp Long Hòa, Xã Hòa Long, Tỉnh Đồng Tháp</v>
      </c>
      <c r="AG73" s="46" t="s">
        <v>1724</v>
      </c>
      <c r="AH73" s="46"/>
      <c r="AI73" s="66" t="s">
        <v>1725</v>
      </c>
      <c r="AJ73" s="625" t="s">
        <v>50</v>
      </c>
      <c r="AK73" s="46" t="s">
        <v>1726</v>
      </c>
      <c r="AL73" s="56"/>
      <c r="AM73" s="36">
        <f t="shared" ca="1" si="1"/>
        <v>25</v>
      </c>
    </row>
    <row r="74" spans="1:39" s="36" customFormat="1">
      <c r="A74" s="25">
        <f>IF(C74=0,"",SUBTOTAL(3,C$5:C74))</f>
        <v>70</v>
      </c>
      <c r="B74" s="25">
        <v>5</v>
      </c>
      <c r="C74" s="86" t="s">
        <v>2450</v>
      </c>
      <c r="D74" s="25" t="str">
        <f>VLOOKUP(C74,Sheet4!$A$1:$B$300,2,0)</f>
        <v>9621892771</v>
      </c>
      <c r="E74" s="87" t="s">
        <v>2449</v>
      </c>
      <c r="F74" s="63" t="str">
        <f>VLOOKUP(D74,'BHXH 4-2026'!$D$11:$F$337,3,0)</f>
        <v>DN4929621892771</v>
      </c>
      <c r="G74" s="774">
        <f>VLOOKUP(C74,'chuyển xếp 2024'!$C$5:$W$328,17,0)</f>
        <v>6579000</v>
      </c>
      <c r="H74" s="774">
        <f>VLOOKUP(C74,'chuyển xếp 2024'!$C$5:$W$328,19,0)</f>
        <v>0</v>
      </c>
      <c r="I74" s="774">
        <f t="shared" si="7"/>
        <v>6579000</v>
      </c>
      <c r="J74" s="87" t="s">
        <v>32</v>
      </c>
      <c r="K74" s="63">
        <f t="shared" si="3"/>
        <v>1</v>
      </c>
      <c r="L74" s="63" t="s">
        <v>33</v>
      </c>
      <c r="M74" s="63" t="s">
        <v>34</v>
      </c>
      <c r="N74" s="87" t="s">
        <v>2594</v>
      </c>
      <c r="O74" s="56" t="s">
        <v>379</v>
      </c>
      <c r="P74" s="56"/>
      <c r="Q74" s="106">
        <v>34221</v>
      </c>
      <c r="R74" s="106">
        <v>45413</v>
      </c>
      <c r="S74" s="107">
        <f t="shared" si="6"/>
        <v>45413</v>
      </c>
      <c r="T74" s="106"/>
      <c r="U74" s="56" t="s">
        <v>36</v>
      </c>
      <c r="V74" s="56" t="s">
        <v>2451</v>
      </c>
      <c r="W74" s="56" t="str">
        <f ca="1">DATEDIF(R74,TODAY(),"Y") &amp; " NĂM " &amp;DATEDIF(R74,TODAY(),"YM") &amp; " THÁNG " &amp; DATEDIF(R74,TODAY(), "MD") &amp; " NGÀY "</f>
        <v xml:space="preserve">2 NĂM 3 THÁNG 18 NGÀY </v>
      </c>
      <c r="X74" s="80" t="s">
        <v>2452</v>
      </c>
      <c r="Y74" s="80" t="s">
        <v>2452</v>
      </c>
      <c r="Z74" s="80" t="str">
        <f>VLOOKUP(C74,'Trang tính1'!$A$2:$N$281,5,0)</f>
        <v>096093010554</v>
      </c>
      <c r="AA74" s="80" t="b">
        <f t="shared" si="8"/>
        <v>1</v>
      </c>
      <c r="AB74" s="75">
        <v>44798</v>
      </c>
      <c r="AC74" s="75" t="s">
        <v>5227</v>
      </c>
      <c r="AD74" s="46" t="s">
        <v>232</v>
      </c>
      <c r="AE74" s="108" t="s">
        <v>2671</v>
      </c>
      <c r="AF74" s="108" t="str">
        <f>VLOOKUP(C74,'Trang tính1'!$A$2:$N$319,9,0)</f>
        <v>Số 023, Ấp Nhơn Thọ 1, xã Nhơn Ái, Tp Cần Thơ</v>
      </c>
      <c r="AG74" s="46" t="s">
        <v>2674</v>
      </c>
      <c r="AH74" s="46"/>
      <c r="AI74" s="66"/>
      <c r="AJ74" s="625" t="s">
        <v>50</v>
      </c>
      <c r="AK74" s="46"/>
      <c r="AL74" s="56"/>
      <c r="AM74" s="36">
        <f t="shared" ca="1" si="1"/>
        <v>32</v>
      </c>
    </row>
    <row r="75" spans="1:39" s="36" customFormat="1">
      <c r="A75" s="25">
        <f>IF(C75=0,"",SUBTOTAL(3,C$5:C75))</f>
        <v>71</v>
      </c>
      <c r="B75" s="25">
        <v>7</v>
      </c>
      <c r="C75" s="126" t="s">
        <v>3485</v>
      </c>
      <c r="D75" s="25" t="s">
        <v>3512</v>
      </c>
      <c r="E75" s="127" t="s">
        <v>3446</v>
      </c>
      <c r="F75" s="63" t="str">
        <f>VLOOKUP(D75,'BHXH 4-2026'!$D$11:$F$337,3,0)</f>
        <v>DN4929621345332</v>
      </c>
      <c r="G75" s="774">
        <f>VLOOKUP(C75,'chuyển xếp 2024'!$C$5:$W$328,17,0)</f>
        <v>6579000</v>
      </c>
      <c r="H75" s="774"/>
      <c r="I75" s="774">
        <f t="shared" si="7"/>
        <v>6579000</v>
      </c>
      <c r="J75" s="87" t="s">
        <v>32</v>
      </c>
      <c r="K75" s="63">
        <f t="shared" si="3"/>
        <v>1</v>
      </c>
      <c r="L75" s="63" t="s">
        <v>33</v>
      </c>
      <c r="M75" s="63" t="s">
        <v>34</v>
      </c>
      <c r="N75" s="87" t="s">
        <v>2594</v>
      </c>
      <c r="O75" s="56" t="s">
        <v>379</v>
      </c>
      <c r="P75" s="56"/>
      <c r="Q75" s="106">
        <v>36898</v>
      </c>
      <c r="R75" s="106">
        <v>45992</v>
      </c>
      <c r="S75" s="106"/>
      <c r="T75" s="106">
        <f>+R75</f>
        <v>45992</v>
      </c>
      <c r="U75" s="486" t="s">
        <v>117</v>
      </c>
      <c r="V75" s="56"/>
      <c r="W75" s="56" t="str">
        <f ca="1">DATEDIF(R75,TODAY(),"Y") &amp; " NĂM " &amp;DATEDIF(R75,TODAY(),"YM") &amp; " THÁNG " &amp; DATEDIF(R75,TODAY(), "MD") &amp; " NGÀY "</f>
        <v xml:space="preserve">0 NĂM 8 THÁNG 18 NGÀY </v>
      </c>
      <c r="X75" s="80" t="s">
        <v>4260</v>
      </c>
      <c r="Y75" s="80" t="s">
        <v>4260</v>
      </c>
      <c r="Z75" s="80" t="e">
        <f>VLOOKUP(C75,'Trang tính1'!$A$2:$N$281,5,0)</f>
        <v>#N/A</v>
      </c>
      <c r="AA75" s="80" t="e">
        <f t="shared" si="8"/>
        <v>#N/A</v>
      </c>
      <c r="AB75" s="75">
        <v>44720</v>
      </c>
      <c r="AC75" s="75" t="s">
        <v>5227</v>
      </c>
      <c r="AD75" s="46" t="s">
        <v>232</v>
      </c>
      <c r="AE75" s="108" t="s">
        <v>4261</v>
      </c>
      <c r="AF75" s="108"/>
      <c r="AG75" s="46" t="s">
        <v>4262</v>
      </c>
      <c r="AH75" s="46"/>
      <c r="AI75" s="66"/>
      <c r="AJ75" s="625" t="s">
        <v>50</v>
      </c>
      <c r="AK75" s="46" t="s">
        <v>384</v>
      </c>
      <c r="AL75" s="56"/>
      <c r="AM75" s="36">
        <f t="shared" ca="1" si="1"/>
        <v>25</v>
      </c>
    </row>
    <row r="76" spans="1:39" s="491" customFormat="1">
      <c r="A76" s="479">
        <f>IF(C76=0,"",SUBTOTAL(3,C$5:C76))</f>
        <v>72</v>
      </c>
      <c r="B76" s="479">
        <v>8</v>
      </c>
      <c r="C76" s="920" t="s">
        <v>4237</v>
      </c>
      <c r="D76" s="479" t="s">
        <v>4281</v>
      </c>
      <c r="E76" s="534" t="s">
        <v>4236</v>
      </c>
      <c r="F76" s="63" t="str">
        <f>VLOOKUP(D76,'BHXH 4-2026'!$D$11:$F$337,3,0)</f>
        <v>DN4928723780534</v>
      </c>
      <c r="G76" s="872">
        <f>VLOOKUP(C76,'chuyển xếp 2024'!$C$5:$W$328,17,0)</f>
        <v>6579000</v>
      </c>
      <c r="H76" s="872">
        <v>1892000</v>
      </c>
      <c r="I76" s="872">
        <f t="shared" si="7"/>
        <v>8471000</v>
      </c>
      <c r="J76" s="537" t="s">
        <v>32</v>
      </c>
      <c r="K76" s="63">
        <f>IF(J76="nữ",0,1)</f>
        <v>1</v>
      </c>
      <c r="L76" s="483" t="s">
        <v>33</v>
      </c>
      <c r="M76" s="483" t="s">
        <v>34</v>
      </c>
      <c r="N76" s="63" t="s">
        <v>5159</v>
      </c>
      <c r="O76" s="484" t="s">
        <v>379</v>
      </c>
      <c r="P76" s="484"/>
      <c r="Q76" s="485">
        <v>29477</v>
      </c>
      <c r="R76" s="485">
        <v>46022</v>
      </c>
      <c r="S76" s="485"/>
      <c r="T76" s="106">
        <f>+R76</f>
        <v>46022</v>
      </c>
      <c r="U76" s="486" t="s">
        <v>117</v>
      </c>
      <c r="V76" s="484" t="s">
        <v>4250</v>
      </c>
      <c r="W76" s="484" t="str">
        <f ca="1">DATEDIF(R76,TODAY(),"Y") &amp; " NĂM " &amp;DATEDIF(R76,TODAY(),"YM") &amp; " THÁNG " &amp; DATEDIF(R76,TODAY(), "MD") &amp; " NGÀY "</f>
        <v xml:space="preserve">0 NĂM 7 THÁNG 19 NGÀY </v>
      </c>
      <c r="X76" s="487" t="s">
        <v>4251</v>
      </c>
      <c r="Y76" s="487" t="s">
        <v>4251</v>
      </c>
      <c r="Z76" s="487" t="e">
        <f>VLOOKUP(C76,'Trang tính1'!$A$2:$N$281,5,0)</f>
        <v>#N/A</v>
      </c>
      <c r="AA76" s="487" t="e">
        <f t="shared" si="8"/>
        <v>#N/A</v>
      </c>
      <c r="AB76" s="488">
        <v>44417</v>
      </c>
      <c r="AC76" s="75" t="s">
        <v>5227</v>
      </c>
      <c r="AD76" s="499" t="s">
        <v>232</v>
      </c>
      <c r="AE76" s="489" t="s">
        <v>4252</v>
      </c>
      <c r="AF76" s="489"/>
      <c r="AG76" s="499" t="s">
        <v>4253</v>
      </c>
      <c r="AH76" s="499"/>
      <c r="AI76" s="480"/>
      <c r="AJ76" s="535" t="s">
        <v>50</v>
      </c>
      <c r="AK76" s="499"/>
      <c r="AL76" s="484"/>
    </row>
    <row r="77" spans="1:39" s="36" customFormat="1">
      <c r="A77" s="25">
        <f>IF(C77=0,"",SUBTOTAL(3,C$5:C77))</f>
        <v>73</v>
      </c>
      <c r="B77" s="479">
        <v>1</v>
      </c>
      <c r="C77" s="25" t="s">
        <v>388</v>
      </c>
      <c r="D77" s="25" t="str">
        <f>VLOOKUP(C77,Sheet4!$A$1:$B$300,2,0)</f>
        <v>9212008058</v>
      </c>
      <c r="E77" s="63" t="s">
        <v>389</v>
      </c>
      <c r="F77" s="63" t="str">
        <f>VLOOKUP(D77,'BHXH 4-2026'!$D$11:$F$337,3,0)</f>
        <v>DN4929212008058</v>
      </c>
      <c r="G77" s="774">
        <f>VLOOKUP(C77,'chuyển xếp 2024'!$C$5:$W$328,17,0)</f>
        <v>7673000</v>
      </c>
      <c r="H77" s="774">
        <f>VLOOKUP(C77,'chuyển xếp 2024'!$C$5:$W$328,19,0)</f>
        <v>2365000</v>
      </c>
      <c r="I77" s="774">
        <f t="shared" si="7"/>
        <v>10038000</v>
      </c>
      <c r="J77" s="63" t="s">
        <v>32</v>
      </c>
      <c r="K77" s="63">
        <f t="shared" ref="K77:K141" si="9">IF(J77="nữ",0,1)</f>
        <v>1</v>
      </c>
      <c r="L77" s="63" t="s">
        <v>33</v>
      </c>
      <c r="M77" s="63" t="s">
        <v>34</v>
      </c>
      <c r="N77" s="63" t="s">
        <v>5160</v>
      </c>
      <c r="O77" s="56" t="s">
        <v>5164</v>
      </c>
      <c r="P77" s="56"/>
      <c r="Q77" s="106">
        <v>32053</v>
      </c>
      <c r="R77" s="107">
        <v>41071</v>
      </c>
      <c r="S77" s="107">
        <f>+R77</f>
        <v>41071</v>
      </c>
      <c r="T77" s="107"/>
      <c r="U77" s="56" t="s">
        <v>36</v>
      </c>
      <c r="V77" s="56" t="s">
        <v>391</v>
      </c>
      <c r="W77" s="56" t="str">
        <f t="shared" ca="1" si="0"/>
        <v xml:space="preserve">14 NĂM 2 THÁNG 8 NGÀY </v>
      </c>
      <c r="X77" s="80" t="s">
        <v>392</v>
      </c>
      <c r="Y77" s="80" t="str">
        <f>VLOOKUP(C77,Sheet5!$B$2:$G$253,6,0)</f>
        <v>091087000155</v>
      </c>
      <c r="Z77" s="80" t="str">
        <f>VLOOKUP(C77,'Trang tính1'!$A$2:$N$281,5,0)</f>
        <v>091087000155</v>
      </c>
      <c r="AA77" s="80" t="b">
        <f t="shared" si="8"/>
        <v>1</v>
      </c>
      <c r="AB77" s="75"/>
      <c r="AC77" s="75" t="s">
        <v>5227</v>
      </c>
      <c r="AD77" s="46" t="s">
        <v>232</v>
      </c>
      <c r="AE77" s="108" t="s">
        <v>393</v>
      </c>
      <c r="AF77" s="108" t="str">
        <f>VLOOKUP(C77,'Trang tính1'!$A$2:$N$319,9,0)</f>
        <v>63A, Hẻm 3, Mậu Thân, Phường Ninh Kiều, Thành phố Cần Thơ</v>
      </c>
      <c r="AG77" s="46" t="s">
        <v>70</v>
      </c>
      <c r="AH77" s="46" t="s">
        <v>70</v>
      </c>
      <c r="AI77" s="332" t="s">
        <v>394</v>
      </c>
      <c r="AJ77" s="56" t="s">
        <v>50</v>
      </c>
      <c r="AK77" s="56" t="s">
        <v>72</v>
      </c>
      <c r="AL77" s="56" t="s">
        <v>73</v>
      </c>
      <c r="AM77" s="36">
        <f t="shared" ca="1" si="1"/>
        <v>38</v>
      </c>
    </row>
    <row r="78" spans="1:39" s="36" customFormat="1">
      <c r="A78" s="25">
        <f>IF(C78=0,"",SUBTOTAL(3,C$5:C78))</f>
        <v>74</v>
      </c>
      <c r="B78" s="479">
        <v>2</v>
      </c>
      <c r="C78" s="25" t="s">
        <v>395</v>
      </c>
      <c r="D78" s="25" t="str">
        <f>VLOOKUP(C78,Sheet4!$A$1:$B$300,2,0)</f>
        <v>6506006786</v>
      </c>
      <c r="E78" s="63" t="s">
        <v>396</v>
      </c>
      <c r="F78" s="63" t="str">
        <f>VLOOKUP(D78,'BHXH 4-2026'!$D$11:$F$337,3,0)</f>
        <v>DN4926506006786</v>
      </c>
      <c r="G78" s="774">
        <f>VLOOKUP(C78,'chuyển xếp 2024'!$C$5:$W$328,17,0)</f>
        <v>8287000</v>
      </c>
      <c r="H78" s="774">
        <f>VLOOKUP(C78,'chuyển xếp 2024'!$C$5:$W$328,19,0)</f>
        <v>1892000</v>
      </c>
      <c r="I78" s="774">
        <f t="shared" si="7"/>
        <v>10179000</v>
      </c>
      <c r="J78" s="63" t="s">
        <v>63</v>
      </c>
      <c r="K78" s="63">
        <f t="shared" si="9"/>
        <v>0</v>
      </c>
      <c r="L78" s="63" t="s">
        <v>33</v>
      </c>
      <c r="M78" s="63" t="s">
        <v>34</v>
      </c>
      <c r="N78" s="63" t="s">
        <v>5196</v>
      </c>
      <c r="O78" s="56" t="s">
        <v>5164</v>
      </c>
      <c r="P78" s="56"/>
      <c r="Q78" s="106">
        <v>30254</v>
      </c>
      <c r="R78" s="107">
        <v>38657</v>
      </c>
      <c r="S78" s="107">
        <f t="shared" ref="S78:S123" si="10">+R78</f>
        <v>38657</v>
      </c>
      <c r="T78" s="107"/>
      <c r="U78" s="56" t="s">
        <v>36</v>
      </c>
      <c r="V78" s="56" t="s">
        <v>397</v>
      </c>
      <c r="W78" s="56" t="str">
        <f t="shared" ca="1" si="0"/>
        <v xml:space="preserve">20 NĂM 9 THÁNG 18 NGÀY </v>
      </c>
      <c r="X78" s="80" t="s">
        <v>398</v>
      </c>
      <c r="Y78" s="80" t="str">
        <f>VLOOKUP(C78,Sheet5!$B$2:$G$253,6,0)</f>
        <v>092182003607</v>
      </c>
      <c r="Z78" s="80" t="str">
        <f>VLOOKUP(C78,'Trang tính1'!$A$2:$N$281,5,0)</f>
        <v>092182003607</v>
      </c>
      <c r="AA78" s="80" t="b">
        <f t="shared" si="8"/>
        <v>1</v>
      </c>
      <c r="AB78" s="75"/>
      <c r="AC78" s="75" t="s">
        <v>5227</v>
      </c>
      <c r="AD78" s="46" t="s">
        <v>232</v>
      </c>
      <c r="AE78" s="108" t="s">
        <v>399</v>
      </c>
      <c r="AF78" s="108" t="str">
        <f>VLOOKUP(C78,'Trang tính1'!$A$2:$N$319,9,0)</f>
        <v>249 Trần Hưng Đạo, KV13, Phường Ô Môn, TP Cần Thơ</v>
      </c>
      <c r="AG78" s="46" t="s">
        <v>400</v>
      </c>
      <c r="AH78" s="46" t="s">
        <v>400</v>
      </c>
      <c r="AI78" s="332" t="s">
        <v>401</v>
      </c>
      <c r="AJ78" s="56" t="s">
        <v>50</v>
      </c>
      <c r="AK78" s="56" t="s">
        <v>72</v>
      </c>
      <c r="AL78" s="56" t="s">
        <v>73</v>
      </c>
      <c r="AM78" s="36">
        <f t="shared" ca="1" si="1"/>
        <v>43</v>
      </c>
    </row>
    <row r="79" spans="1:39" s="36" customFormat="1">
      <c r="A79" s="25">
        <f>IF(C79=0,"",SUBTOTAL(3,C$5:C79))</f>
        <v>75</v>
      </c>
      <c r="B79" s="479">
        <v>3</v>
      </c>
      <c r="C79" s="25" t="s">
        <v>402</v>
      </c>
      <c r="D79" s="25" t="str">
        <f>VLOOKUP(C79,Sheet4!$A$1:$B$300,2,0)</f>
        <v>5496032516</v>
      </c>
      <c r="E79" s="63" t="s">
        <v>403</v>
      </c>
      <c r="F79" s="63" t="str">
        <f>VLOOKUP(D79,'BHXH 4-2026'!$D$11:$F$337,3,0)</f>
        <v>DN4925496032516</v>
      </c>
      <c r="G79" s="774">
        <f>VLOOKUP(C79,'chuyển xếp 2024'!$C$5:$W$328,17,0)</f>
        <v>7929000</v>
      </c>
      <c r="H79" s="774">
        <f>VLOOKUP(C79,'chuyển xếp 2024'!$C$5:$W$328,19,0)</f>
        <v>0</v>
      </c>
      <c r="I79" s="774">
        <f t="shared" si="7"/>
        <v>7929000</v>
      </c>
      <c r="J79" s="63" t="s">
        <v>63</v>
      </c>
      <c r="K79" s="63">
        <f t="shared" si="9"/>
        <v>0</v>
      </c>
      <c r="L79" s="63" t="s">
        <v>33</v>
      </c>
      <c r="M79" s="63" t="s">
        <v>34</v>
      </c>
      <c r="N79" s="63" t="s">
        <v>5197</v>
      </c>
      <c r="O79" s="56" t="s">
        <v>5164</v>
      </c>
      <c r="P79" s="56"/>
      <c r="Q79" s="106">
        <v>25965</v>
      </c>
      <c r="R79" s="107">
        <v>34035</v>
      </c>
      <c r="S79" s="107">
        <f t="shared" si="10"/>
        <v>34035</v>
      </c>
      <c r="T79" s="107"/>
      <c r="U79" s="56" t="s">
        <v>36</v>
      </c>
      <c r="V79" s="56" t="s">
        <v>404</v>
      </c>
      <c r="W79" s="56" t="str">
        <f t="shared" ca="1" si="0"/>
        <v xml:space="preserve">33 NĂM 5 THÁNG 12 NGÀY </v>
      </c>
      <c r="X79" s="80" t="s">
        <v>405</v>
      </c>
      <c r="Y79" s="80" t="str">
        <f>VLOOKUP(C79,Sheet5!$B$2:$G$253,6,0)</f>
        <v>092171003980</v>
      </c>
      <c r="Z79" s="80" t="str">
        <f>VLOOKUP(C79,'Trang tính1'!$A$2:$N$281,5,0)</f>
        <v>0921711003980</v>
      </c>
      <c r="AA79" s="80" t="b">
        <f t="shared" si="8"/>
        <v>0</v>
      </c>
      <c r="AB79" s="75"/>
      <c r="AC79" s="75" t="s">
        <v>5227</v>
      </c>
      <c r="AD79" s="46" t="s">
        <v>232</v>
      </c>
      <c r="AE79" s="108" t="s">
        <v>322</v>
      </c>
      <c r="AF79" s="108" t="str">
        <f>VLOOKUP(C79,'Trang tính1'!$A$2:$N$319,9,0)</f>
        <v>70/60/2. ĐCMT8 P Ninh Kiều TP Cần Thơ</v>
      </c>
      <c r="AG79" s="46" t="s">
        <v>406</v>
      </c>
      <c r="AH79" s="46" t="s">
        <v>406</v>
      </c>
      <c r="AI79" s="66" t="s">
        <v>407</v>
      </c>
      <c r="AJ79" s="56" t="s">
        <v>93</v>
      </c>
      <c r="AK79" s="56" t="s">
        <v>408</v>
      </c>
      <c r="AL79" s="56" t="s">
        <v>60</v>
      </c>
      <c r="AM79" s="36">
        <f t="shared" ca="1" si="1"/>
        <v>55</v>
      </c>
    </row>
    <row r="80" spans="1:39" s="36" customFormat="1">
      <c r="A80" s="25">
        <f>IF(C80=0,"",SUBTOTAL(3,C$5:C80))</f>
        <v>76</v>
      </c>
      <c r="B80" s="479">
        <v>4</v>
      </c>
      <c r="C80" s="25" t="s">
        <v>412</v>
      </c>
      <c r="D80" s="25" t="str">
        <f>VLOOKUP(C80,Sheet4!$A$1:$B$300,2,0)</f>
        <v>5499003379</v>
      </c>
      <c r="E80" s="63" t="s">
        <v>413</v>
      </c>
      <c r="F80" s="63" t="str">
        <f>VLOOKUP(D80,'BHXH 4-2026'!$D$11:$F$337,3,0)</f>
        <v>DN4925499003379</v>
      </c>
      <c r="G80" s="774">
        <f>VLOOKUP(C80,'chuyển xếp 2024'!$C$5:$W$328,17,0)</f>
        <v>9666000</v>
      </c>
      <c r="H80" s="774">
        <f>VLOOKUP(C80,'chuyển xếp 2024'!$C$5:$W$328,19,0)</f>
        <v>0</v>
      </c>
      <c r="I80" s="774">
        <f t="shared" si="7"/>
        <v>9666000</v>
      </c>
      <c r="J80" s="63" t="s">
        <v>63</v>
      </c>
      <c r="K80" s="63">
        <f t="shared" si="9"/>
        <v>0</v>
      </c>
      <c r="L80" s="63" t="s">
        <v>33</v>
      </c>
      <c r="M80" s="63" t="s">
        <v>34</v>
      </c>
      <c r="N80" s="63" t="s">
        <v>5197</v>
      </c>
      <c r="O80" s="56" t="s">
        <v>5164</v>
      </c>
      <c r="P80" s="56"/>
      <c r="Q80" s="106">
        <v>27398</v>
      </c>
      <c r="R80" s="107">
        <v>36114</v>
      </c>
      <c r="S80" s="107">
        <f t="shared" si="10"/>
        <v>36114</v>
      </c>
      <c r="T80" s="107"/>
      <c r="U80" s="56" t="s">
        <v>36</v>
      </c>
      <c r="V80" s="56" t="s">
        <v>414</v>
      </c>
      <c r="W80" s="56" t="str">
        <f t="shared" ca="1" si="0"/>
        <v xml:space="preserve">27 NĂM 9 THÁNG 4 NGÀY </v>
      </c>
      <c r="X80" s="80" t="s">
        <v>415</v>
      </c>
      <c r="Y80" s="80" t="str">
        <f>VLOOKUP(C80,Sheet5!$B$2:$G$253,6,0)</f>
        <v>045175000238</v>
      </c>
      <c r="Z80" s="80" t="str">
        <f>VLOOKUP(C80,'Trang tính1'!$A$2:$N$281,5,0)</f>
        <v>045175000238</v>
      </c>
      <c r="AA80" s="80" t="b">
        <f t="shared" si="8"/>
        <v>1</v>
      </c>
      <c r="AB80" s="75"/>
      <c r="AC80" s="75" t="s">
        <v>5227</v>
      </c>
      <c r="AD80" s="46" t="s">
        <v>232</v>
      </c>
      <c r="AE80" s="108" t="s">
        <v>256</v>
      </c>
      <c r="AF80" s="108" t="str">
        <f>VLOOKUP(C80,'Trang tính1'!$A$2:$N$319,9,0)</f>
        <v>B13 tổ 7 KV4 phường Thới An Đông</v>
      </c>
      <c r="AG80" s="46" t="s">
        <v>416</v>
      </c>
      <c r="AH80" s="46" t="s">
        <v>416</v>
      </c>
      <c r="AI80" s="332" t="s">
        <v>417</v>
      </c>
      <c r="AJ80" s="56" t="s">
        <v>50</v>
      </c>
      <c r="AK80" s="56" t="s">
        <v>418</v>
      </c>
      <c r="AL80" s="56" t="s">
        <v>60</v>
      </c>
      <c r="AM80" s="36">
        <f t="shared" ca="1" si="1"/>
        <v>51</v>
      </c>
    </row>
    <row r="81" spans="1:39" s="36" customFormat="1">
      <c r="A81" s="25">
        <f>IF(C81=0,"",SUBTOTAL(3,C$5:C81))</f>
        <v>77</v>
      </c>
      <c r="B81" s="479">
        <v>5</v>
      </c>
      <c r="C81" s="25" t="s">
        <v>426</v>
      </c>
      <c r="D81" s="25" t="str">
        <f>VLOOKUP(C81,Sheet4!$A$1:$B$300,2,0)</f>
        <v>9210009441</v>
      </c>
      <c r="E81" s="63" t="s">
        <v>427</v>
      </c>
      <c r="F81" s="63" t="str">
        <f>VLOOKUP(D81,'BHXH 4-2026'!$D$11:$F$337,3,0)</f>
        <v>DN4929210009441</v>
      </c>
      <c r="G81" s="774">
        <f>VLOOKUP(C81,'chuyển xếp 2024'!$C$5:$W$328,17,0)</f>
        <v>7673000</v>
      </c>
      <c r="H81" s="774">
        <f>VLOOKUP(C81,'chuyển xếp 2024'!$C$5:$W$328,19,0)</f>
        <v>0</v>
      </c>
      <c r="I81" s="774">
        <f t="shared" si="7"/>
        <v>7673000</v>
      </c>
      <c r="J81" s="63" t="s">
        <v>63</v>
      </c>
      <c r="K81" s="63">
        <f t="shared" si="9"/>
        <v>0</v>
      </c>
      <c r="L81" s="63" t="s">
        <v>33</v>
      </c>
      <c r="M81" s="63" t="s">
        <v>34</v>
      </c>
      <c r="N81" s="63" t="s">
        <v>5197</v>
      </c>
      <c r="O81" s="56" t="s">
        <v>5164</v>
      </c>
      <c r="P81" s="56"/>
      <c r="Q81" s="106">
        <v>31248</v>
      </c>
      <c r="R81" s="107">
        <v>40315</v>
      </c>
      <c r="S81" s="107">
        <f t="shared" si="10"/>
        <v>40315</v>
      </c>
      <c r="T81" s="107"/>
      <c r="U81" s="56" t="s">
        <v>36</v>
      </c>
      <c r="V81" s="56" t="s">
        <v>428</v>
      </c>
      <c r="W81" s="56" t="str">
        <f t="shared" ca="1" si="0"/>
        <v xml:space="preserve">16 NĂM 3 THÁNG 2 NGÀY </v>
      </c>
      <c r="X81" s="80" t="s">
        <v>429</v>
      </c>
      <c r="Y81" s="80" t="str">
        <f>VLOOKUP(C81,Sheet5!$B$2:$G$253,6,0)</f>
        <v>082185024771</v>
      </c>
      <c r="Z81" s="80" t="str">
        <f>VLOOKUP(C81,'Trang tính1'!$A$2:$N$281,5,0)</f>
        <v>082185024771</v>
      </c>
      <c r="AA81" s="80" t="b">
        <f t="shared" si="8"/>
        <v>1</v>
      </c>
      <c r="AB81" s="75"/>
      <c r="AC81" s="75" t="s">
        <v>5227</v>
      </c>
      <c r="AD81" s="46" t="s">
        <v>232</v>
      </c>
      <c r="AE81" s="108" t="s">
        <v>430</v>
      </c>
      <c r="AF81" s="108" t="str">
        <f>VLOOKUP(C81,'Trang tính1'!$A$2:$N$319,9,0)</f>
        <v>Ấp Phú Khương C, xã Lương Hoà Lạc, Đồng Tháp</v>
      </c>
      <c r="AG81" s="46" t="s">
        <v>431</v>
      </c>
      <c r="AH81" s="46" t="s">
        <v>432</v>
      </c>
      <c r="AI81" s="332" t="s">
        <v>433</v>
      </c>
      <c r="AJ81" s="56" t="s">
        <v>50</v>
      </c>
      <c r="AK81" s="56" t="s">
        <v>434</v>
      </c>
      <c r="AL81" s="56" t="s">
        <v>60</v>
      </c>
      <c r="AM81" s="36">
        <f t="shared" ca="1" si="1"/>
        <v>41</v>
      </c>
    </row>
    <row r="82" spans="1:39" s="36" customFormat="1">
      <c r="A82" s="25">
        <f>IF(C82=0,"",SUBTOTAL(3,C$5:C82))</f>
        <v>78</v>
      </c>
      <c r="B82" s="479">
        <v>6</v>
      </c>
      <c r="C82" s="25" t="s">
        <v>442</v>
      </c>
      <c r="D82" s="25" t="str">
        <f>VLOOKUP(C82,Sheet4!$A$1:$B$300,2,0)</f>
        <v>9214012340</v>
      </c>
      <c r="E82" s="63" t="s">
        <v>443</v>
      </c>
      <c r="F82" s="63" t="str">
        <f>VLOOKUP(D82,'BHXH 4-2026'!$D$11:$F$337,3,0)</f>
        <v>DN4929214012340</v>
      </c>
      <c r="G82" s="774">
        <f>VLOOKUP(C82,'chuyển xếp 2024'!$C$5:$W$328,17,0)</f>
        <v>7673000</v>
      </c>
      <c r="H82" s="774">
        <f>VLOOKUP(C82,'chuyển xếp 2024'!$C$5:$W$328,19,0)</f>
        <v>1892000</v>
      </c>
      <c r="I82" s="774">
        <f t="shared" si="7"/>
        <v>9565000</v>
      </c>
      <c r="J82" s="63" t="s">
        <v>32</v>
      </c>
      <c r="K82" s="63">
        <f t="shared" si="9"/>
        <v>1</v>
      </c>
      <c r="L82" s="63" t="s">
        <v>33</v>
      </c>
      <c r="M82" s="63" t="s">
        <v>34</v>
      </c>
      <c r="N82" s="63" t="s">
        <v>5196</v>
      </c>
      <c r="O82" s="56" t="s">
        <v>5164</v>
      </c>
      <c r="P82" s="56"/>
      <c r="Q82" s="106">
        <v>33604</v>
      </c>
      <c r="R82" s="107">
        <v>41913</v>
      </c>
      <c r="S82" s="107">
        <f t="shared" si="10"/>
        <v>41913</v>
      </c>
      <c r="T82" s="107"/>
      <c r="U82" s="56" t="s">
        <v>36</v>
      </c>
      <c r="V82" s="56" t="s">
        <v>444</v>
      </c>
      <c r="W82" s="56" t="str">
        <f t="shared" ca="1" si="0"/>
        <v xml:space="preserve">11 NĂM 10 THÁNG 18 NGÀY </v>
      </c>
      <c r="X82" s="80" t="s">
        <v>445</v>
      </c>
      <c r="Y82" s="80" t="str">
        <f>VLOOKUP(C82,Sheet5!$B$2:$G$253,6,0)</f>
        <v>087092009654</v>
      </c>
      <c r="Z82" s="80" t="str">
        <f>VLOOKUP(C82,'Trang tính1'!$A$2:$N$281,5,0)</f>
        <v>087092009654</v>
      </c>
      <c r="AA82" s="80" t="b">
        <f t="shared" si="8"/>
        <v>1</v>
      </c>
      <c r="AB82" s="75"/>
      <c r="AC82" s="75" t="s">
        <v>5227</v>
      </c>
      <c r="AD82" s="46" t="s">
        <v>232</v>
      </c>
      <c r="AE82" s="108" t="s">
        <v>446</v>
      </c>
      <c r="AF82" s="108" t="str">
        <f>VLOOKUP(C82,'Trang tính1'!$A$2:$N$319,9,0)</f>
        <v>17/4, ấp Định Phú, xã Phong Hòa, Tỉnh Đồng Tháp</v>
      </c>
      <c r="AG82" s="46" t="s">
        <v>447</v>
      </c>
      <c r="AH82" s="46" t="s">
        <v>448</v>
      </c>
      <c r="AI82" s="332" t="s">
        <v>449</v>
      </c>
      <c r="AJ82" s="56" t="s">
        <v>50</v>
      </c>
      <c r="AK82" s="56" t="s">
        <v>107</v>
      </c>
      <c r="AL82" s="56" t="s">
        <v>60</v>
      </c>
      <c r="AM82" s="36">
        <f t="shared" ca="1" si="1"/>
        <v>34</v>
      </c>
    </row>
    <row r="83" spans="1:39" s="36" customFormat="1">
      <c r="A83" s="25">
        <f>IF(C83=0,"",SUBTOTAL(3,C$5:C83))</f>
        <v>79</v>
      </c>
      <c r="B83" s="479">
        <v>7</v>
      </c>
      <c r="C83" s="66" t="s">
        <v>450</v>
      </c>
      <c r="D83" s="25" t="str">
        <f>VLOOKUP(C83,Sheet4!$A$1:$B$300,2,0)</f>
        <v>9216014083</v>
      </c>
      <c r="E83" s="67" t="s">
        <v>451</v>
      </c>
      <c r="F83" s="63" t="str">
        <f>VLOOKUP(D83,'BHXH 4-2026'!$D$11:$F$337,3,0)</f>
        <v>DN4929216014083</v>
      </c>
      <c r="G83" s="774">
        <f>VLOOKUP(C83,'chuyển xếp 2024'!$C$5:$W$328,17,0)</f>
        <v>7673000</v>
      </c>
      <c r="H83" s="774">
        <f>VLOOKUP(C83,'chuyển xếp 2024'!$C$5:$W$328,19,0)</f>
        <v>0</v>
      </c>
      <c r="I83" s="774">
        <f t="shared" si="7"/>
        <v>7673000</v>
      </c>
      <c r="J83" s="63" t="s">
        <v>63</v>
      </c>
      <c r="K83" s="63">
        <f t="shared" si="9"/>
        <v>0</v>
      </c>
      <c r="L83" s="63" t="s">
        <v>33</v>
      </c>
      <c r="M83" s="63" t="s">
        <v>34</v>
      </c>
      <c r="N83" s="63" t="s">
        <v>5197</v>
      </c>
      <c r="O83" s="56" t="s">
        <v>5164</v>
      </c>
      <c r="P83" s="56"/>
      <c r="Q83" s="106">
        <v>32903</v>
      </c>
      <c r="R83" s="107">
        <v>42583</v>
      </c>
      <c r="S83" s="107">
        <f t="shared" si="10"/>
        <v>42583</v>
      </c>
      <c r="T83" s="107"/>
      <c r="U83" s="56" t="s">
        <v>36</v>
      </c>
      <c r="V83" s="56" t="s">
        <v>452</v>
      </c>
      <c r="W83" s="56" t="str">
        <f t="shared" ca="1" si="0"/>
        <v xml:space="preserve">10 NĂM 0 THÁNG 18 NGÀY </v>
      </c>
      <c r="X83" s="80" t="s">
        <v>453</v>
      </c>
      <c r="Y83" s="80" t="str">
        <f>VLOOKUP(C83,Sheet5!$B$2:$G$253,6,0)</f>
        <v>092190005881</v>
      </c>
      <c r="Z83" s="80" t="str">
        <f>VLOOKUP(C83,'Trang tính1'!$A$2:$N$281,5,0)</f>
        <v>092190005881</v>
      </c>
      <c r="AA83" s="80" t="b">
        <f t="shared" si="8"/>
        <v>1</v>
      </c>
      <c r="AB83" s="75"/>
      <c r="AC83" s="75" t="s">
        <v>5227</v>
      </c>
      <c r="AD83" s="46" t="s">
        <v>232</v>
      </c>
      <c r="AE83" s="108" t="s">
        <v>454</v>
      </c>
      <c r="AF83" s="108" t="str">
        <f>VLOOKUP(C83,'Trang tính1'!$A$2:$N$319,9,0)</f>
        <v>Khu vực phúc Lộc 2, phường Thạnh Hoà, Thốt Nốt, Cần Thơ</v>
      </c>
      <c r="AG83" s="46" t="s">
        <v>455</v>
      </c>
      <c r="AH83" s="46" t="s">
        <v>456</v>
      </c>
      <c r="AI83" s="332" t="s">
        <v>457</v>
      </c>
      <c r="AJ83" s="56" t="s">
        <v>50</v>
      </c>
      <c r="AK83" s="56" t="s">
        <v>458</v>
      </c>
      <c r="AL83" s="56" t="s">
        <v>459</v>
      </c>
      <c r="AM83" s="36">
        <f t="shared" ca="1" si="1"/>
        <v>36</v>
      </c>
    </row>
    <row r="84" spans="1:39" s="36" customFormat="1">
      <c r="A84" s="25">
        <f>IF(C84=0,"",SUBTOTAL(3,C$5:C84))</f>
        <v>80</v>
      </c>
      <c r="B84" s="479">
        <v>8</v>
      </c>
      <c r="C84" s="433" t="s">
        <v>460</v>
      </c>
      <c r="D84" s="25" t="str">
        <f>VLOOKUP(C84,Sheet4!$A$1:$B$300,2,0)</f>
        <v>8723073381</v>
      </c>
      <c r="E84" s="67" t="s">
        <v>461</v>
      </c>
      <c r="F84" s="63" t="str">
        <f>VLOOKUP(D84,'BHXH 4-2026'!$D$11:$F$337,3,0)</f>
        <v>DN4928723073381</v>
      </c>
      <c r="G84" s="774">
        <f>VLOOKUP(C84,'chuyển xếp 2024'!$C$5:$W$328,17,0)</f>
        <v>6579000</v>
      </c>
      <c r="H84" s="774">
        <f>VLOOKUP(C84,'chuyển xếp 2024'!$C$5:$W$328,19,0)</f>
        <v>0</v>
      </c>
      <c r="I84" s="774">
        <f t="shared" si="7"/>
        <v>6579000</v>
      </c>
      <c r="J84" s="63" t="s">
        <v>32</v>
      </c>
      <c r="K84" s="63">
        <f t="shared" si="9"/>
        <v>1</v>
      </c>
      <c r="L84" s="63" t="s">
        <v>33</v>
      </c>
      <c r="M84" s="63" t="s">
        <v>34</v>
      </c>
      <c r="N84" s="63" t="s">
        <v>5197</v>
      </c>
      <c r="O84" s="56" t="s">
        <v>5164</v>
      </c>
      <c r="P84" s="56"/>
      <c r="Q84" s="75">
        <v>36750</v>
      </c>
      <c r="R84" s="107">
        <v>44785</v>
      </c>
      <c r="S84" s="107">
        <f t="shared" si="10"/>
        <v>44785</v>
      </c>
      <c r="T84" s="107"/>
      <c r="U84" s="56" t="s">
        <v>36</v>
      </c>
      <c r="V84" s="56" t="s">
        <v>462</v>
      </c>
      <c r="W84" s="56" t="str">
        <f t="shared" ca="1" si="0"/>
        <v xml:space="preserve">4 NĂM 0 THÁNG 7 NGÀY </v>
      </c>
      <c r="X84" s="74" t="s">
        <v>463</v>
      </c>
      <c r="Y84" s="80" t="str">
        <f>VLOOKUP(C84,Sheet5!$B$2:$G$253,6,0)</f>
        <v>087200004261</v>
      </c>
      <c r="Z84" s="80" t="str">
        <f>VLOOKUP(C84,'Trang tính1'!$A$2:$N$281,5,0)</f>
        <v>087200004261</v>
      </c>
      <c r="AA84" s="80" t="b">
        <f t="shared" si="8"/>
        <v>1</v>
      </c>
      <c r="AB84" s="75">
        <v>44421</v>
      </c>
      <c r="AC84" s="75" t="s">
        <v>5227</v>
      </c>
      <c r="AD84" s="46" t="s">
        <v>232</v>
      </c>
      <c r="AE84" s="108" t="s">
        <v>464</v>
      </c>
      <c r="AF84" s="108" t="str">
        <f>VLOOKUP(C84,'Trang tính1'!$A$2:$N$319,9,0)</f>
        <v>Số 59a/4, Định Phú, Phong Hoà, Đồng Tháp</v>
      </c>
      <c r="AG84" s="46" t="s">
        <v>465</v>
      </c>
      <c r="AH84" s="46"/>
      <c r="AI84" s="332" t="s">
        <v>466</v>
      </c>
      <c r="AJ84" s="56" t="s">
        <v>50</v>
      </c>
      <c r="AK84" s="56" t="s">
        <v>123</v>
      </c>
      <c r="AL84" s="56" t="s">
        <v>459</v>
      </c>
      <c r="AM84" s="36">
        <f t="shared" ca="1" si="1"/>
        <v>26</v>
      </c>
    </row>
    <row r="85" spans="1:39" s="36" customFormat="1">
      <c r="A85" s="25">
        <f>IF(C85=0,"",SUBTOTAL(3,C$5:C85))</f>
        <v>81</v>
      </c>
      <c r="B85" s="479">
        <v>9</v>
      </c>
      <c r="C85" s="66" t="s">
        <v>1733</v>
      </c>
      <c r="D85" s="25" t="str">
        <f>VLOOKUP(C85,Sheet4!$A$1:$B$300,2,0)</f>
        <v>9321446020</v>
      </c>
      <c r="E85" s="458" t="s">
        <v>1579</v>
      </c>
      <c r="F85" s="63" t="str">
        <f>VLOOKUP(D85,'BHXH 4-2026'!$D$11:$F$337,3,0)</f>
        <v>DN4929321446020</v>
      </c>
      <c r="G85" s="774">
        <f>VLOOKUP(C85,'chuyển xếp 2024'!$C$5:$W$328,17,0)</f>
        <v>6579000</v>
      </c>
      <c r="H85" s="774">
        <f>VLOOKUP(C85,'chuyển xếp 2024'!$C$5:$W$328,19,0)</f>
        <v>0</v>
      </c>
      <c r="I85" s="774">
        <f t="shared" si="7"/>
        <v>6579000</v>
      </c>
      <c r="J85" s="63" t="s">
        <v>32</v>
      </c>
      <c r="K85" s="63">
        <f t="shared" si="9"/>
        <v>1</v>
      </c>
      <c r="L85" s="63" t="s">
        <v>33</v>
      </c>
      <c r="M85" s="63" t="s">
        <v>34</v>
      </c>
      <c r="N85" s="63" t="s">
        <v>5197</v>
      </c>
      <c r="O85" s="56" t="s">
        <v>5164</v>
      </c>
      <c r="P85" s="56"/>
      <c r="Q85" s="75">
        <v>35447</v>
      </c>
      <c r="R85" s="75">
        <v>45064</v>
      </c>
      <c r="S85" s="107">
        <f t="shared" si="10"/>
        <v>45064</v>
      </c>
      <c r="T85" s="75"/>
      <c r="U85" s="56" t="s">
        <v>36</v>
      </c>
      <c r="V85" s="107" t="s">
        <v>1734</v>
      </c>
      <c r="W85" s="56" t="str">
        <f t="shared" ca="1" si="0"/>
        <v xml:space="preserve">3 NĂM 3 THÁNG 1 NGÀY </v>
      </c>
      <c r="X85" s="74" t="s">
        <v>1740</v>
      </c>
      <c r="Y85" s="80" t="s">
        <v>1740</v>
      </c>
      <c r="Z85" s="80" t="str">
        <f>VLOOKUP(C85,'Trang tính1'!$A$2:$N$281,5,0)</f>
        <v>093097005054</v>
      </c>
      <c r="AA85" s="80" t="b">
        <f t="shared" si="8"/>
        <v>1</v>
      </c>
      <c r="AB85" s="108"/>
      <c r="AC85" s="75" t="s">
        <v>5227</v>
      </c>
      <c r="AD85" s="108" t="s">
        <v>232</v>
      </c>
      <c r="AE85" s="46" t="s">
        <v>1741</v>
      </c>
      <c r="AF85" s="108" t="str">
        <f>VLOOKUP(C85,'Trang tính1'!$A$2:$N$319,9,0)</f>
        <v>103/92/26/1, Võ Văn Kiệt, Cái Khế, Cần Thơ</v>
      </c>
      <c r="AG85" s="46" t="s">
        <v>1741</v>
      </c>
      <c r="AH85" s="46" t="s">
        <v>1741</v>
      </c>
      <c r="AI85" s="56"/>
      <c r="AJ85" s="56" t="s">
        <v>50</v>
      </c>
      <c r="AK85" s="56" t="s">
        <v>123</v>
      </c>
      <c r="AL85" s="56" t="s">
        <v>459</v>
      </c>
      <c r="AM85" s="36">
        <f t="shared" ref="AM85:AM150" ca="1" si="11">DATEDIF(Q85,TODAY(),"y")</f>
        <v>29</v>
      </c>
    </row>
    <row r="86" spans="1:39" s="36" customFormat="1">
      <c r="A86" s="25">
        <f>IF(C86=0,"",SUBTOTAL(3,C$5:C86))</f>
        <v>82</v>
      </c>
      <c r="B86" s="479">
        <v>10</v>
      </c>
      <c r="C86" s="66" t="s">
        <v>2684</v>
      </c>
      <c r="D86" s="25" t="s">
        <v>2881</v>
      </c>
      <c r="E86" s="458" t="s">
        <v>2682</v>
      </c>
      <c r="F86" s="63" t="str">
        <f>VLOOKUP(D86,'BHXH 4-2026'!$D$11:$F$337,3,0)</f>
        <v>DN4928621557609</v>
      </c>
      <c r="G86" s="774">
        <f>VLOOKUP(C86,'chuyển xếp 2024'!$C$5:$W$328,17,0)</f>
        <v>6579000</v>
      </c>
      <c r="H86" s="774"/>
      <c r="I86" s="774">
        <f t="shared" si="7"/>
        <v>6579000</v>
      </c>
      <c r="J86" s="63" t="s">
        <v>63</v>
      </c>
      <c r="K86" s="63">
        <f t="shared" si="9"/>
        <v>0</v>
      </c>
      <c r="L86" s="63" t="s">
        <v>33</v>
      </c>
      <c r="M86" s="63" t="s">
        <v>34</v>
      </c>
      <c r="N86" s="63" t="s">
        <v>5197</v>
      </c>
      <c r="O86" s="56" t="s">
        <v>5164</v>
      </c>
      <c r="P86" s="56"/>
      <c r="Q86" s="75">
        <v>37274</v>
      </c>
      <c r="R86" s="75">
        <v>45567</v>
      </c>
      <c r="S86" s="107">
        <f t="shared" si="10"/>
        <v>45567</v>
      </c>
      <c r="T86" s="75"/>
      <c r="U86" s="56" t="s">
        <v>36</v>
      </c>
      <c r="V86" s="56" t="s">
        <v>2686</v>
      </c>
      <c r="W86" s="56" t="str">
        <f t="shared" ca="1" si="0"/>
        <v xml:space="preserve">1 NĂM 10 THÁNG 17 NGÀY </v>
      </c>
      <c r="X86" s="74" t="s">
        <v>2687</v>
      </c>
      <c r="Y86" s="80" t="s">
        <v>2687</v>
      </c>
      <c r="Z86" s="80" t="str">
        <f>VLOOKUP(C86,'Trang tính1'!$A$2:$N$281,5,0)</f>
        <v>086302003493</v>
      </c>
      <c r="AA86" s="80" t="b">
        <f t="shared" si="8"/>
        <v>1</v>
      </c>
      <c r="AB86" s="108" t="s">
        <v>2688</v>
      </c>
      <c r="AC86" s="75" t="s">
        <v>5227</v>
      </c>
      <c r="AD86" s="108" t="s">
        <v>232</v>
      </c>
      <c r="AE86" s="46" t="s">
        <v>2689</v>
      </c>
      <c r="AF86" s="108" t="str">
        <f>VLOOKUP(C86,'Trang tính1'!$A$2:$N$319,9,0)</f>
        <v xml:space="preserve">Ấp An Hậu, Xã Hiếu Phụng, Tĩnh Vĩnh Long </v>
      </c>
      <c r="AG86" s="46" t="s">
        <v>2690</v>
      </c>
      <c r="AH86" s="46" t="s">
        <v>2690</v>
      </c>
      <c r="AI86" s="56"/>
      <c r="AJ86" s="56" t="s">
        <v>50</v>
      </c>
      <c r="AK86" s="56" t="s">
        <v>123</v>
      </c>
      <c r="AL86" s="56" t="s">
        <v>459</v>
      </c>
      <c r="AM86" s="36">
        <f t="shared" ca="1" si="11"/>
        <v>24</v>
      </c>
    </row>
    <row r="87" spans="1:39" s="36" customFormat="1">
      <c r="A87" s="25">
        <f>IF(C87=0,"",SUBTOTAL(3,C$5:C87))</f>
        <v>83</v>
      </c>
      <c r="B87" s="25">
        <v>11</v>
      </c>
      <c r="C87" s="369" t="s">
        <v>2901</v>
      </c>
      <c r="D87" s="25" t="s">
        <v>3088</v>
      </c>
      <c r="E87" s="370" t="s">
        <v>2902</v>
      </c>
      <c r="F87" s="63" t="str">
        <f>VLOOKUP(D87,'BHXH 4-2026'!$D$11:$F$337,3,0)</f>
        <v>DN4928621667859</v>
      </c>
      <c r="G87" s="774">
        <f>VLOOKUP(C87,'chuyển xếp 2024'!$C$5:$W$328,17,0)</f>
        <v>6579000</v>
      </c>
      <c r="H87" s="774"/>
      <c r="I87" s="774">
        <f t="shared" si="7"/>
        <v>6579000</v>
      </c>
      <c r="J87" s="63" t="s">
        <v>32</v>
      </c>
      <c r="K87" s="63">
        <f t="shared" si="9"/>
        <v>1</v>
      </c>
      <c r="L87" s="63" t="s">
        <v>33</v>
      </c>
      <c r="M87" s="63" t="s">
        <v>34</v>
      </c>
      <c r="N87" s="63" t="s">
        <v>5197</v>
      </c>
      <c r="O87" s="56" t="s">
        <v>5164</v>
      </c>
      <c r="P87" s="56"/>
      <c r="Q87" s="75">
        <v>34881</v>
      </c>
      <c r="R87" s="75">
        <v>45809</v>
      </c>
      <c r="S87" s="107">
        <f t="shared" si="10"/>
        <v>45809</v>
      </c>
      <c r="T87" s="75"/>
      <c r="U87" s="56" t="s">
        <v>36</v>
      </c>
      <c r="V87" s="56" t="s">
        <v>2919</v>
      </c>
      <c r="W87" s="56" t="str">
        <f t="shared" ca="1" si="0"/>
        <v xml:space="preserve">1 NĂM 2 THÁNG 18 NGÀY </v>
      </c>
      <c r="X87" s="74" t="s">
        <v>2920</v>
      </c>
      <c r="Y87" s="80" t="s">
        <v>2920</v>
      </c>
      <c r="Z87" s="80" t="str">
        <f>VLOOKUP(C87,'Trang tính1'!$A$2:$N$281,5,0)</f>
        <v>086095008521</v>
      </c>
      <c r="AA87" s="80" t="b">
        <f t="shared" si="8"/>
        <v>1</v>
      </c>
      <c r="AB87" s="108">
        <v>44587</v>
      </c>
      <c r="AC87" s="75" t="s">
        <v>5227</v>
      </c>
      <c r="AD87" s="108" t="s">
        <v>232</v>
      </c>
      <c r="AE87" s="46" t="s">
        <v>2921</v>
      </c>
      <c r="AF87" s="108" t="str">
        <f>VLOOKUP(C87,'Trang tính1'!$A$2:$N$319,9,0)</f>
        <v>ấp Hiếu Liên, xã Hiếu Thành, tỉnh Vĩnh Long</v>
      </c>
      <c r="AG87" s="46" t="s">
        <v>2922</v>
      </c>
      <c r="AH87" s="46" t="s">
        <v>2922</v>
      </c>
      <c r="AI87" s="562" t="s">
        <v>2923</v>
      </c>
      <c r="AJ87" s="56" t="s">
        <v>50</v>
      </c>
      <c r="AK87" s="56" t="s">
        <v>2924</v>
      </c>
      <c r="AL87" s="56" t="s">
        <v>459</v>
      </c>
      <c r="AM87" s="36">
        <f t="shared" ca="1" si="11"/>
        <v>31</v>
      </c>
    </row>
    <row r="88" spans="1:39" s="36" customFormat="1">
      <c r="A88" s="25">
        <f>IF(C88=0,"",SUBTOTAL(3,C$5:C88))</f>
        <v>84</v>
      </c>
      <c r="B88" s="25">
        <v>12</v>
      </c>
      <c r="C88" s="369" t="s">
        <v>2903</v>
      </c>
      <c r="D88" s="25" t="s">
        <v>3317</v>
      </c>
      <c r="E88" s="370" t="s">
        <v>2904</v>
      </c>
      <c r="F88" s="63" t="str">
        <f>VLOOKUP(D88,'BHXH 4-2026'!$D$11:$F$337,3,0)</f>
        <v>DN4929521688203</v>
      </c>
      <c r="G88" s="774">
        <f>VLOOKUP(C88,'chuyển xếp 2024'!$C$5:$W$328,17,0)</f>
        <v>6579000</v>
      </c>
      <c r="H88" s="774"/>
      <c r="I88" s="774">
        <f t="shared" si="7"/>
        <v>6579000</v>
      </c>
      <c r="J88" s="63" t="s">
        <v>63</v>
      </c>
      <c r="K88" s="63">
        <f t="shared" si="9"/>
        <v>0</v>
      </c>
      <c r="L88" s="63" t="s">
        <v>33</v>
      </c>
      <c r="M88" s="63" t="s">
        <v>34</v>
      </c>
      <c r="N88" s="63" t="s">
        <v>5197</v>
      </c>
      <c r="O88" s="56" t="s">
        <v>5164</v>
      </c>
      <c r="P88" s="56"/>
      <c r="Q88" s="75">
        <v>36467</v>
      </c>
      <c r="R88" s="75">
        <v>45809</v>
      </c>
      <c r="S88" s="107">
        <f t="shared" si="10"/>
        <v>45809</v>
      </c>
      <c r="T88" s="75"/>
      <c r="U88" s="56" t="s">
        <v>36</v>
      </c>
      <c r="V88" s="56" t="s">
        <v>2925</v>
      </c>
      <c r="W88" s="56" t="str">
        <f t="shared" ca="1" si="0"/>
        <v xml:space="preserve">1 NĂM 2 THÁNG 18 NGÀY </v>
      </c>
      <c r="X88" s="74" t="s">
        <v>2926</v>
      </c>
      <c r="Y88" s="80" t="s">
        <v>2926</v>
      </c>
      <c r="Z88" s="80" t="str">
        <f>VLOOKUP(C88,'Trang tính1'!$A$2:$N$281,5,0)</f>
        <v>095199006558</v>
      </c>
      <c r="AA88" s="80" t="b">
        <f t="shared" si="8"/>
        <v>1</v>
      </c>
      <c r="AB88" s="108">
        <v>44923</v>
      </c>
      <c r="AC88" s="75" t="s">
        <v>5227</v>
      </c>
      <c r="AD88" s="108" t="s">
        <v>232</v>
      </c>
      <c r="AE88" s="46" t="s">
        <v>2927</v>
      </c>
      <c r="AF88" s="108" t="str">
        <f>VLOOKUP(C88,'Trang tính1'!$A$2:$N$319,9,0)</f>
        <v>Ấp Tường II, Hưng Phú, Phước Long, Cà Mau</v>
      </c>
      <c r="AG88" s="46" t="s">
        <v>2928</v>
      </c>
      <c r="AH88" s="46" t="s">
        <v>2928</v>
      </c>
      <c r="AI88" s="562" t="s">
        <v>2929</v>
      </c>
      <c r="AJ88" s="56" t="s">
        <v>50</v>
      </c>
      <c r="AK88" s="56" t="s">
        <v>123</v>
      </c>
      <c r="AL88" s="56" t="s">
        <v>459</v>
      </c>
      <c r="AM88" s="36">
        <f t="shared" ca="1" si="11"/>
        <v>26</v>
      </c>
    </row>
    <row r="89" spans="1:39" s="36" customFormat="1">
      <c r="A89" s="25">
        <f>IF(C89=0,"",SUBTOTAL(3,C$5:C89))</f>
        <v>85</v>
      </c>
      <c r="B89" s="25">
        <v>13</v>
      </c>
      <c r="C89" s="369" t="s">
        <v>5212</v>
      </c>
      <c r="D89" s="413"/>
      <c r="E89" s="413" t="s">
        <v>5213</v>
      </c>
      <c r="F89" s="63"/>
      <c r="G89" s="774">
        <v>6579000</v>
      </c>
      <c r="H89" s="774"/>
      <c r="I89" s="774"/>
      <c r="J89" s="63" t="s">
        <v>63</v>
      </c>
      <c r="K89" s="63">
        <f t="shared" si="9"/>
        <v>0</v>
      </c>
      <c r="L89" s="63" t="s">
        <v>33</v>
      </c>
      <c r="M89" s="63" t="s">
        <v>34</v>
      </c>
      <c r="N89" s="63" t="s">
        <v>5197</v>
      </c>
      <c r="O89" s="56" t="s">
        <v>5164</v>
      </c>
      <c r="P89" s="56"/>
      <c r="Q89" s="75">
        <v>38321</v>
      </c>
      <c r="R89" s="75">
        <v>46185</v>
      </c>
      <c r="S89" s="107">
        <f t="shared" si="10"/>
        <v>46185</v>
      </c>
      <c r="T89" s="75"/>
      <c r="U89" s="56" t="s">
        <v>36</v>
      </c>
      <c r="V89" s="56" t="s">
        <v>5233</v>
      </c>
      <c r="W89" s="56" t="str">
        <f t="shared" ca="1" si="0"/>
        <v xml:space="preserve">0 NĂM 2 THÁNG 7 NGÀY </v>
      </c>
      <c r="X89" s="74" t="s">
        <v>5229</v>
      </c>
      <c r="Y89" s="80"/>
      <c r="Z89" s="80"/>
      <c r="AA89" s="80"/>
      <c r="AB89" s="108">
        <v>44522</v>
      </c>
      <c r="AC89" s="75" t="s">
        <v>5227</v>
      </c>
      <c r="AD89" s="108" t="s">
        <v>232</v>
      </c>
      <c r="AE89" s="46" t="s">
        <v>5230</v>
      </c>
      <c r="AF89" s="108" t="s">
        <v>5231</v>
      </c>
      <c r="AG89" s="46"/>
      <c r="AH89" s="46"/>
      <c r="AI89" s="562"/>
      <c r="AJ89" s="56" t="s">
        <v>50</v>
      </c>
      <c r="AK89" s="56" t="s">
        <v>5232</v>
      </c>
      <c r="AL89" s="56" t="s">
        <v>459</v>
      </c>
      <c r="AM89" s="36">
        <f t="shared" ca="1" si="11"/>
        <v>21</v>
      </c>
    </row>
    <row r="90" spans="1:39" s="36" customFormat="1">
      <c r="A90" s="25">
        <f>IF(C90=0,"",SUBTOTAL(3,C$5:C90))</f>
        <v>86</v>
      </c>
      <c r="B90" s="25">
        <v>14</v>
      </c>
      <c r="C90" s="369" t="s">
        <v>5214</v>
      </c>
      <c r="D90" s="370"/>
      <c r="E90" s="370" t="s">
        <v>5215</v>
      </c>
      <c r="F90" s="63"/>
      <c r="G90" s="774">
        <v>6579001</v>
      </c>
      <c r="H90" s="774"/>
      <c r="I90" s="774"/>
      <c r="J90" s="63" t="s">
        <v>32</v>
      </c>
      <c r="K90" s="63">
        <f t="shared" si="9"/>
        <v>1</v>
      </c>
      <c r="L90" s="63" t="s">
        <v>33</v>
      </c>
      <c r="M90" s="63" t="s">
        <v>34</v>
      </c>
      <c r="N90" s="63" t="s">
        <v>5197</v>
      </c>
      <c r="O90" s="56" t="s">
        <v>5164</v>
      </c>
      <c r="P90" s="56"/>
      <c r="Q90" s="75">
        <v>37916</v>
      </c>
      <c r="R90" s="75">
        <v>46185</v>
      </c>
      <c r="S90" s="107"/>
      <c r="T90" s="75"/>
      <c r="U90" s="56" t="s">
        <v>36</v>
      </c>
      <c r="V90" s="56" t="s">
        <v>5234</v>
      </c>
      <c r="W90" s="56" t="str">
        <f t="shared" ca="1" si="0"/>
        <v xml:space="preserve">0 NĂM 2 THÁNG 7 NGÀY </v>
      </c>
      <c r="X90" s="74" t="s">
        <v>5235</v>
      </c>
      <c r="Y90" s="80"/>
      <c r="Z90" s="80"/>
      <c r="AA90" s="80"/>
      <c r="AB90" s="108">
        <v>44289</v>
      </c>
      <c r="AC90" s="75" t="s">
        <v>5227</v>
      </c>
      <c r="AD90" s="108" t="s">
        <v>232</v>
      </c>
      <c r="AE90" s="46" t="s">
        <v>5236</v>
      </c>
      <c r="AF90" s="108" t="s">
        <v>5237</v>
      </c>
      <c r="AG90" s="46"/>
      <c r="AH90" s="46"/>
      <c r="AI90" s="562"/>
      <c r="AJ90" s="56" t="s">
        <v>50</v>
      </c>
      <c r="AK90" s="56" t="s">
        <v>4397</v>
      </c>
      <c r="AL90" s="56" t="s">
        <v>459</v>
      </c>
      <c r="AM90" s="36">
        <f t="shared" ca="1" si="11"/>
        <v>22</v>
      </c>
    </row>
    <row r="91" spans="1:39" s="36" customFormat="1">
      <c r="A91" s="25">
        <f>IF(C91=0,"",SUBTOTAL(3,C$5:C91))</f>
        <v>87</v>
      </c>
      <c r="B91" s="25">
        <v>1</v>
      </c>
      <c r="C91" s="25" t="s">
        <v>471</v>
      </c>
      <c r="D91" s="25" t="str">
        <f>VLOOKUP(C91,Sheet4!$A$1:$B$300,2,0)</f>
        <v>5496032573</v>
      </c>
      <c r="E91" s="63" t="s">
        <v>472</v>
      </c>
      <c r="F91" s="63" t="str">
        <f>VLOOKUP(D91,'BHXH 4-2026'!$D$11:$F$337,3,0)</f>
        <v>DN4925496032573</v>
      </c>
      <c r="G91" s="774">
        <f>VLOOKUP(C91,'chuyển xếp 2024'!$C$5:$W$328,17,0)</f>
        <v>6152000</v>
      </c>
      <c r="H91" s="774">
        <f>VLOOKUP(C91,'chuyển xếp 2024'!$C$5:$W$328,19,0)</f>
        <v>0</v>
      </c>
      <c r="I91" s="774">
        <f t="shared" si="7"/>
        <v>6152000</v>
      </c>
      <c r="J91" s="63" t="s">
        <v>32</v>
      </c>
      <c r="K91" s="63">
        <f t="shared" si="9"/>
        <v>1</v>
      </c>
      <c r="L91" s="63" t="s">
        <v>33</v>
      </c>
      <c r="M91" s="63" t="s">
        <v>34</v>
      </c>
      <c r="N91" s="63" t="s">
        <v>5198</v>
      </c>
      <c r="O91" s="56" t="s">
        <v>470</v>
      </c>
      <c r="P91" s="56"/>
      <c r="Q91" s="106">
        <v>25851</v>
      </c>
      <c r="R91" s="107">
        <v>34391</v>
      </c>
      <c r="S91" s="107">
        <f t="shared" si="10"/>
        <v>34391</v>
      </c>
      <c r="T91" s="107"/>
      <c r="U91" s="56" t="s">
        <v>36</v>
      </c>
      <c r="V91" s="56" t="s">
        <v>473</v>
      </c>
      <c r="W91" s="56" t="str">
        <f t="shared" ref="W91:W154" ca="1" si="12">DATEDIF(R91,TODAY(),"Y") &amp; " NĂM " &amp;DATEDIF(R91,TODAY(),"YM") &amp; " THÁNG " &amp; DATEDIF(R91,TODAY(), "MD") &amp; " NGÀY "</f>
        <v xml:space="preserve">32 NĂM 5 THÁNG 24 NGÀY </v>
      </c>
      <c r="X91" s="523">
        <v>361219884</v>
      </c>
      <c r="Y91" s="80" t="str">
        <f>VLOOKUP(C91,Sheet5!$B$2:$G$253,6,0)</f>
        <v>092070003195</v>
      </c>
      <c r="Z91" s="80">
        <f>VLOOKUP(C91,'Trang tính1'!$A$2:$N$281,5,0)</f>
        <v>0</v>
      </c>
      <c r="AA91" s="80" t="b">
        <f t="shared" si="8"/>
        <v>0</v>
      </c>
      <c r="AB91" s="75">
        <v>38097</v>
      </c>
      <c r="AC91" s="75" t="s">
        <v>5227</v>
      </c>
      <c r="AD91" s="46" t="s">
        <v>232</v>
      </c>
      <c r="AE91" s="108" t="s">
        <v>474</v>
      </c>
      <c r="AF91" s="108"/>
      <c r="AG91" s="46" t="s">
        <v>475</v>
      </c>
      <c r="AH91" s="46" t="s">
        <v>475</v>
      </c>
      <c r="AI91" s="66"/>
      <c r="AJ91" s="56" t="s">
        <v>156</v>
      </c>
      <c r="AK91" s="56"/>
      <c r="AL91" s="56" t="s">
        <v>476</v>
      </c>
      <c r="AM91" s="36">
        <f t="shared" ca="1" si="11"/>
        <v>55</v>
      </c>
    </row>
    <row r="92" spans="1:39" s="36" customFormat="1" ht="17.25" customHeight="1">
      <c r="A92" s="25">
        <f>IF(C92=0,"",SUBTOTAL(3,C$5:C92))</f>
        <v>88</v>
      </c>
      <c r="B92" s="338">
        <v>2</v>
      </c>
      <c r="C92" s="86" t="s">
        <v>496</v>
      </c>
      <c r="D92" s="25" t="str">
        <f>VLOOKUP(C92,Sheet4!$A$1:$B$300,2,0)</f>
        <v>5400002916</v>
      </c>
      <c r="E92" s="87" t="s">
        <v>497</v>
      </c>
      <c r="F92" s="63" t="str">
        <f>VLOOKUP(D92,'BHXH 4-2026'!$D$11:$F$337,3,0)</f>
        <v>DN4925400002916</v>
      </c>
      <c r="G92" s="774">
        <f>VLOOKUP(C92,'chuyển xếp 2024'!$C$5:$W$328,17,0)</f>
        <v>6152000</v>
      </c>
      <c r="H92" s="774">
        <f>VLOOKUP(C92,'chuyển xếp 2024'!$C$5:$W$328,19,0)</f>
        <v>0</v>
      </c>
      <c r="I92" s="774">
        <f t="shared" si="7"/>
        <v>6152000</v>
      </c>
      <c r="J92" s="87" t="s">
        <v>32</v>
      </c>
      <c r="K92" s="63">
        <f t="shared" si="9"/>
        <v>1</v>
      </c>
      <c r="L92" s="63" t="s">
        <v>33</v>
      </c>
      <c r="M92" s="63" t="s">
        <v>498</v>
      </c>
      <c r="N92" s="63" t="s">
        <v>5198</v>
      </c>
      <c r="O92" s="56" t="s">
        <v>470</v>
      </c>
      <c r="P92" s="56"/>
      <c r="Q92" s="106">
        <v>29469</v>
      </c>
      <c r="R92" s="107">
        <v>36434</v>
      </c>
      <c r="S92" s="107">
        <f t="shared" si="10"/>
        <v>36434</v>
      </c>
      <c r="T92" s="107"/>
      <c r="U92" s="56" t="s">
        <v>36</v>
      </c>
      <c r="V92" s="56" t="s">
        <v>499</v>
      </c>
      <c r="W92" s="56" t="str">
        <f t="shared" ca="1" si="12"/>
        <v xml:space="preserve">26 NĂM 10 THÁNG 18 NGÀY </v>
      </c>
      <c r="X92" s="523" t="s">
        <v>500</v>
      </c>
      <c r="Y92" s="80" t="str">
        <f>VLOOKUP(C92,Sheet5!$B$2:$G$253,6,0)</f>
        <v>036080003347</v>
      </c>
      <c r="Z92" s="80">
        <f>VLOOKUP(C92,'Trang tính1'!$A$2:$N$281,5,0)</f>
        <v>0</v>
      </c>
      <c r="AA92" s="80" t="b">
        <f t="shared" si="8"/>
        <v>0</v>
      </c>
      <c r="AB92" s="75">
        <v>42663</v>
      </c>
      <c r="AC92" s="75" t="s">
        <v>5227</v>
      </c>
      <c r="AD92" s="46" t="s">
        <v>232</v>
      </c>
      <c r="AE92" s="108" t="s">
        <v>501</v>
      </c>
      <c r="AF92" s="108"/>
      <c r="AG92" s="46" t="s">
        <v>502</v>
      </c>
      <c r="AH92" s="46" t="s">
        <v>502</v>
      </c>
      <c r="AI92" s="66"/>
      <c r="AJ92" s="625" t="s">
        <v>156</v>
      </c>
      <c r="AK92" s="625"/>
      <c r="AL92" s="56" t="s">
        <v>503</v>
      </c>
      <c r="AM92" s="36">
        <f t="shared" ca="1" si="11"/>
        <v>45</v>
      </c>
    </row>
    <row r="93" spans="1:39" s="36" customFormat="1">
      <c r="A93" s="25">
        <f>IF(C93=0,"",SUBTOTAL(3,C$5:C93))</f>
        <v>89</v>
      </c>
      <c r="B93" s="95">
        <v>1</v>
      </c>
      <c r="C93" s="95" t="s">
        <v>504</v>
      </c>
      <c r="D93" s="25" t="str">
        <f>VLOOKUP(C93,Sheet4!$A$1:$B$300,2,0)</f>
        <v>5496032575</v>
      </c>
      <c r="E93" s="96" t="s">
        <v>505</v>
      </c>
      <c r="F93" s="63" t="str">
        <f>VLOOKUP(D93,'BHXH 4-2026'!$D$11:$F$337,3,0)</f>
        <v>DN4925496032575</v>
      </c>
      <c r="G93" s="774">
        <f>VLOOKUP(C93,'chuyển xếp 2024'!$C$5:$W$328,17,0)</f>
        <v>7976000</v>
      </c>
      <c r="H93" s="774">
        <f>VLOOKUP(C93,'chuyển xếp 2024'!$C$5:$W$328,19,0)</f>
        <v>0</v>
      </c>
      <c r="I93" s="774">
        <f t="shared" si="7"/>
        <v>7976000</v>
      </c>
      <c r="J93" s="96" t="s">
        <v>32</v>
      </c>
      <c r="K93" s="63">
        <f t="shared" si="9"/>
        <v>1</v>
      </c>
      <c r="L93" s="63" t="s">
        <v>33</v>
      </c>
      <c r="M93" s="63" t="s">
        <v>134</v>
      </c>
      <c r="N93" s="96" t="s">
        <v>3919</v>
      </c>
      <c r="O93" s="46" t="s">
        <v>506</v>
      </c>
      <c r="P93" s="46"/>
      <c r="Q93" s="106">
        <v>27459</v>
      </c>
      <c r="R93" s="107">
        <v>34509</v>
      </c>
      <c r="S93" s="107">
        <f t="shared" si="10"/>
        <v>34509</v>
      </c>
      <c r="T93" s="107"/>
      <c r="U93" s="97" t="s">
        <v>36</v>
      </c>
      <c r="V93" s="56" t="s">
        <v>507</v>
      </c>
      <c r="W93" s="56" t="str">
        <f t="shared" ca="1" si="12"/>
        <v xml:space="preserve">32 NĂM 1 THÁNG 26 NGÀY </v>
      </c>
      <c r="X93" s="74" t="s">
        <v>508</v>
      </c>
      <c r="Y93" s="80" t="str">
        <f>VLOOKUP(C93,Sheet5!$B$2:$G$253,6,0)</f>
        <v>092075008999</v>
      </c>
      <c r="Z93" s="80" t="str">
        <f>VLOOKUP(C93,'Trang tính1'!$A$2:$N$281,5,0)</f>
        <v>092075008999</v>
      </c>
      <c r="AA93" s="80" t="b">
        <f t="shared" si="8"/>
        <v>1</v>
      </c>
      <c r="AB93" s="75">
        <v>44440</v>
      </c>
      <c r="AC93" s="75" t="s">
        <v>5228</v>
      </c>
      <c r="AD93" s="46" t="s">
        <v>232</v>
      </c>
      <c r="AE93" s="108" t="s">
        <v>168</v>
      </c>
      <c r="AF93" s="108" t="str">
        <f>VLOOKUP(C93,'Trang tính1'!$A$2:$N$319,9,0)</f>
        <v>36a/6, tổ 6, KV6, phường Thới An Đông, TP Cần Thơ</v>
      </c>
      <c r="AG93" s="46" t="s">
        <v>509</v>
      </c>
      <c r="AH93" s="46" t="s">
        <v>509</v>
      </c>
      <c r="AI93" s="66"/>
      <c r="AJ93" s="97" t="s">
        <v>156</v>
      </c>
      <c r="AK93" s="97"/>
      <c r="AL93" s="56" t="s">
        <v>510</v>
      </c>
      <c r="AM93" s="36">
        <f t="shared" ca="1" si="11"/>
        <v>51</v>
      </c>
    </row>
    <row r="94" spans="1:39" s="36" customFormat="1">
      <c r="A94" s="25">
        <f>IF(C94=0,"",SUBTOTAL(3,C$5:C94))</f>
        <v>90</v>
      </c>
      <c r="B94" s="95">
        <v>2</v>
      </c>
      <c r="C94" s="95" t="s">
        <v>511</v>
      </c>
      <c r="D94" s="25" t="str">
        <f>VLOOKUP(C94,Sheet4!$A$1:$B$300,2,0)</f>
        <v>5499003350</v>
      </c>
      <c r="E94" s="96" t="s">
        <v>512</v>
      </c>
      <c r="F94" s="63" t="str">
        <f>VLOOKUP(D94,'BHXH 4-2026'!$D$11:$F$337,3,0)</f>
        <v>DN4925499003350</v>
      </c>
      <c r="G94" s="774">
        <f>VLOOKUP(C94,'chuyển xếp 2024'!$C$5:$W$328,17,0)</f>
        <v>7454000</v>
      </c>
      <c r="H94" s="774">
        <f>VLOOKUP(C94,'chuyển xếp 2024'!$C$5:$W$328,19,0)</f>
        <v>0</v>
      </c>
      <c r="I94" s="774">
        <f t="shared" si="7"/>
        <v>7454000</v>
      </c>
      <c r="J94" s="96" t="s">
        <v>32</v>
      </c>
      <c r="K94" s="63">
        <f t="shared" si="9"/>
        <v>1</v>
      </c>
      <c r="L94" s="63" t="s">
        <v>33</v>
      </c>
      <c r="M94" s="63" t="s">
        <v>34</v>
      </c>
      <c r="N94" s="96" t="s">
        <v>3919</v>
      </c>
      <c r="O94" s="97" t="s">
        <v>513</v>
      </c>
      <c r="P94" s="97"/>
      <c r="Q94" s="106">
        <v>28665</v>
      </c>
      <c r="R94" s="107">
        <v>35432</v>
      </c>
      <c r="S94" s="107">
        <f t="shared" si="10"/>
        <v>35432</v>
      </c>
      <c r="T94" s="107"/>
      <c r="U94" s="97" t="s">
        <v>36</v>
      </c>
      <c r="V94" s="56" t="s">
        <v>514</v>
      </c>
      <c r="W94" s="56" t="str">
        <f t="shared" ca="1" si="12"/>
        <v xml:space="preserve">29 NĂM 7 THÁNG 17 NGÀY </v>
      </c>
      <c r="X94" s="80" t="s">
        <v>515</v>
      </c>
      <c r="Y94" s="80" t="str">
        <f>VLOOKUP(C94,Sheet5!$B$2:$G$253,6,0)</f>
        <v>035078008434</v>
      </c>
      <c r="Z94" s="80" t="str">
        <f>VLOOKUP(C94,'Trang tính1'!$A$2:$N$281,5,0)</f>
        <v>035078008434</v>
      </c>
      <c r="AA94" s="80" t="b">
        <f t="shared" si="8"/>
        <v>1</v>
      </c>
      <c r="AB94" s="75">
        <v>44905</v>
      </c>
      <c r="AC94" s="75" t="s">
        <v>5228</v>
      </c>
      <c r="AD94" s="46" t="s">
        <v>232</v>
      </c>
      <c r="AE94" s="108" t="s">
        <v>516</v>
      </c>
      <c r="AF94" s="108" t="str">
        <f>VLOOKUP(C94,'Trang tính1'!$A$2:$N$319,9,0)</f>
        <v>183A/6 tổ 6, KV4, Thới An Đông Cần Thơ</v>
      </c>
      <c r="AG94" s="46" t="s">
        <v>517</v>
      </c>
      <c r="AH94" s="46"/>
      <c r="AI94" s="66"/>
      <c r="AJ94" s="97" t="s">
        <v>156</v>
      </c>
      <c r="AK94" s="97"/>
      <c r="AL94" s="56" t="s">
        <v>518</v>
      </c>
      <c r="AM94" s="36">
        <f t="shared" ca="1" si="11"/>
        <v>48</v>
      </c>
    </row>
    <row r="95" spans="1:39" s="36" customFormat="1" ht="19.5" customHeight="1">
      <c r="A95" s="25">
        <f>IF(C95=0,"",SUBTOTAL(3,C$5:C95))</f>
        <v>91</v>
      </c>
      <c r="B95" s="95">
        <v>3</v>
      </c>
      <c r="C95" s="95" t="s">
        <v>519</v>
      </c>
      <c r="D95" s="25" t="str">
        <f>VLOOKUP(C95,Sheet4!$A$1:$B$300,2,0)</f>
        <v>5496032594</v>
      </c>
      <c r="E95" s="96" t="s">
        <v>520</v>
      </c>
      <c r="F95" s="63" t="str">
        <f>VLOOKUP(D95,'BHXH 4-2026'!$D$11:$F$337,3,0)</f>
        <v>DN4925496032594</v>
      </c>
      <c r="G95" s="774">
        <f>VLOOKUP(C95,'chuyển xếp 2024'!$C$5:$W$328,17,0)</f>
        <v>7976000</v>
      </c>
      <c r="H95" s="774">
        <f>VLOOKUP(C95,'chuyển xếp 2024'!$C$5:$W$328,19,0)</f>
        <v>0</v>
      </c>
      <c r="I95" s="774">
        <f t="shared" si="7"/>
        <v>7976000</v>
      </c>
      <c r="J95" s="96" t="s">
        <v>32</v>
      </c>
      <c r="K95" s="63">
        <f t="shared" si="9"/>
        <v>1</v>
      </c>
      <c r="L95" s="63" t="s">
        <v>33</v>
      </c>
      <c r="M95" s="63" t="s">
        <v>34</v>
      </c>
      <c r="N95" s="96" t="s">
        <v>3919</v>
      </c>
      <c r="O95" s="97" t="s">
        <v>513</v>
      </c>
      <c r="P95" s="97"/>
      <c r="Q95" s="106">
        <v>26216</v>
      </c>
      <c r="R95" s="107">
        <v>34274</v>
      </c>
      <c r="S95" s="107">
        <f t="shared" si="10"/>
        <v>34274</v>
      </c>
      <c r="T95" s="107"/>
      <c r="U95" s="97" t="s">
        <v>36</v>
      </c>
      <c r="V95" s="56" t="s">
        <v>521</v>
      </c>
      <c r="W95" s="56" t="str">
        <f t="shared" ca="1" si="12"/>
        <v xml:space="preserve">32 NĂM 9 THÁNG 18 NGÀY </v>
      </c>
      <c r="X95" s="523" t="s">
        <v>522</v>
      </c>
      <c r="Y95" s="80" t="str">
        <f>VLOOKUP(C95,Sheet5!$B$2:$G$253,6,0)</f>
        <v>040071000082</v>
      </c>
      <c r="Z95" s="80" t="str">
        <f>VLOOKUP(C95,'Trang tính1'!$A$2:$N$281,5,0)</f>
        <v>040071000082</v>
      </c>
      <c r="AA95" s="80" t="b">
        <f t="shared" si="8"/>
        <v>1</v>
      </c>
      <c r="AB95" s="75">
        <v>42384</v>
      </c>
      <c r="AC95" s="75" t="s">
        <v>5228</v>
      </c>
      <c r="AD95" s="46" t="s">
        <v>232</v>
      </c>
      <c r="AE95" s="108" t="s">
        <v>523</v>
      </c>
      <c r="AF95" s="108" t="str">
        <f>VLOOKUP(C95,'Trang tính1'!$A$2:$N$319,9,0)</f>
        <v>20/8, p.Thới An Đông, Cần Thơ</v>
      </c>
      <c r="AG95" s="46" t="s">
        <v>524</v>
      </c>
      <c r="AH95" s="46"/>
      <c r="AI95" s="66"/>
      <c r="AJ95" s="97" t="s">
        <v>156</v>
      </c>
      <c r="AK95" s="97"/>
      <c r="AL95" s="56" t="s">
        <v>518</v>
      </c>
      <c r="AM95" s="36">
        <f t="shared" ca="1" si="11"/>
        <v>54</v>
      </c>
    </row>
    <row r="96" spans="1:39" s="36" customFormat="1">
      <c r="A96" s="25">
        <f>IF(C96=0,"",SUBTOTAL(3,C$5:C96))</f>
        <v>92</v>
      </c>
      <c r="B96" s="95">
        <v>4</v>
      </c>
      <c r="C96" s="95" t="s">
        <v>525</v>
      </c>
      <c r="D96" s="25" t="str">
        <f>VLOOKUP(C96,Sheet4!$A$1:$B$300,2,0)</f>
        <v>5496032624</v>
      </c>
      <c r="E96" s="96" t="s">
        <v>526</v>
      </c>
      <c r="F96" s="63" t="str">
        <f>VLOOKUP(D96,'BHXH 4-2026'!$D$11:$F$337,3,0)</f>
        <v>DN4925496032624</v>
      </c>
      <c r="G96" s="774">
        <f>VLOOKUP(C96,'chuyển xếp 2024'!$C$5:$W$328,17,0)</f>
        <v>7976000</v>
      </c>
      <c r="H96" s="774">
        <f>VLOOKUP(C96,'chuyển xếp 2024'!$C$5:$W$328,19,0)</f>
        <v>1892000</v>
      </c>
      <c r="I96" s="774">
        <f t="shared" si="7"/>
        <v>9868000</v>
      </c>
      <c r="J96" s="96" t="s">
        <v>32</v>
      </c>
      <c r="K96" s="63">
        <f t="shared" si="9"/>
        <v>1</v>
      </c>
      <c r="L96" s="63" t="s">
        <v>33</v>
      </c>
      <c r="M96" s="63" t="s">
        <v>34</v>
      </c>
      <c r="N96" s="96" t="s">
        <v>5199</v>
      </c>
      <c r="O96" s="97" t="s">
        <v>513</v>
      </c>
      <c r="P96" s="97"/>
      <c r="Q96" s="106">
        <v>27885</v>
      </c>
      <c r="R96" s="107">
        <v>34589</v>
      </c>
      <c r="S96" s="107">
        <f t="shared" si="10"/>
        <v>34589</v>
      </c>
      <c r="T96" s="107"/>
      <c r="U96" s="97" t="s">
        <v>36</v>
      </c>
      <c r="V96" s="56" t="s">
        <v>528</v>
      </c>
      <c r="W96" s="56" t="str">
        <f t="shared" ca="1" si="12"/>
        <v xml:space="preserve">31 NĂM 11 THÁNG 7 NGÀY </v>
      </c>
      <c r="X96" s="80" t="s">
        <v>529</v>
      </c>
      <c r="Y96" s="80" t="str">
        <f>VLOOKUP(C96,Sheet5!$B$2:$G$253,6,0)</f>
        <v>036076021714</v>
      </c>
      <c r="Z96" s="80" t="str">
        <f>VLOOKUP(C96,'Trang tính1'!$A$2:$N$281,5,0)</f>
        <v>036076021714</v>
      </c>
      <c r="AA96" s="80" t="b">
        <f t="shared" si="8"/>
        <v>1</v>
      </c>
      <c r="AB96" s="75"/>
      <c r="AC96" s="75" t="s">
        <v>5228</v>
      </c>
      <c r="AD96" s="46" t="s">
        <v>232</v>
      </c>
      <c r="AE96" s="108" t="s">
        <v>530</v>
      </c>
      <c r="AF96" s="108" t="str">
        <f>VLOOKUP(C96,'Trang tính1'!$A$2:$N$319,9,0)</f>
        <v>121/8/126 Nguyễn Thông, phường Bình Thuỷ, Thành phố Cần Thơ</v>
      </c>
      <c r="AG96" s="46" t="s">
        <v>531</v>
      </c>
      <c r="AH96" s="46"/>
      <c r="AI96" s="66"/>
      <c r="AJ96" s="97" t="s">
        <v>156</v>
      </c>
      <c r="AK96" s="97" t="s">
        <v>1721</v>
      </c>
      <c r="AL96" s="56" t="s">
        <v>510</v>
      </c>
      <c r="AM96" s="36">
        <f t="shared" ca="1" si="11"/>
        <v>50</v>
      </c>
    </row>
    <row r="97" spans="1:96" s="36" customFormat="1">
      <c r="A97" s="25">
        <f>IF(C97=0,"",SUBTOTAL(3,C$5:C97))</f>
        <v>93</v>
      </c>
      <c r="B97" s="95">
        <v>5</v>
      </c>
      <c r="C97" s="95" t="s">
        <v>532</v>
      </c>
      <c r="D97" s="25" t="str">
        <f>VLOOKUP(C97,Sheet4!$A$1:$B$300,2,0)</f>
        <v>5400002875</v>
      </c>
      <c r="E97" s="96" t="s">
        <v>533</v>
      </c>
      <c r="F97" s="63" t="str">
        <f>VLOOKUP(D97,'BHXH 4-2026'!$D$11:$F$337,3,0)</f>
        <v>DN4925400002875</v>
      </c>
      <c r="G97" s="774">
        <f>VLOOKUP(C97,'chuyển xếp 2024'!$C$5:$W$328,17,0)</f>
        <v>7454000</v>
      </c>
      <c r="H97" s="774">
        <f>VLOOKUP(C97,'chuyển xếp 2024'!$C$5:$W$328,19,0)</f>
        <v>0</v>
      </c>
      <c r="I97" s="774">
        <f t="shared" si="7"/>
        <v>7454000</v>
      </c>
      <c r="J97" s="96" t="s">
        <v>32</v>
      </c>
      <c r="K97" s="63">
        <f t="shared" si="9"/>
        <v>1</v>
      </c>
      <c r="L97" s="63" t="s">
        <v>33</v>
      </c>
      <c r="M97" s="63" t="s">
        <v>34</v>
      </c>
      <c r="N97" s="96" t="s">
        <v>3919</v>
      </c>
      <c r="O97" s="97" t="s">
        <v>513</v>
      </c>
      <c r="P97" s="97"/>
      <c r="Q97" s="106">
        <v>26781</v>
      </c>
      <c r="R97" s="107">
        <v>36161</v>
      </c>
      <c r="S97" s="107">
        <f t="shared" si="10"/>
        <v>36161</v>
      </c>
      <c r="T97" s="107"/>
      <c r="U97" s="97" t="s">
        <v>36</v>
      </c>
      <c r="V97" s="56" t="s">
        <v>534</v>
      </c>
      <c r="W97" s="56" t="str">
        <f t="shared" ca="1" si="12"/>
        <v xml:space="preserve">27 NĂM 7 THÁNG 18 NGÀY </v>
      </c>
      <c r="X97" s="80" t="s">
        <v>535</v>
      </c>
      <c r="Y97" s="80" t="str">
        <f>VLOOKUP(C97,Sheet5!$B$2:$G$253,6,0)</f>
        <v>091073000022</v>
      </c>
      <c r="Z97" s="80" t="str">
        <f>VLOOKUP(C97,'Trang tính1'!$A$2:$N$281,5,0)</f>
        <v>091073000022</v>
      </c>
      <c r="AA97" s="80" t="b">
        <f t="shared" si="8"/>
        <v>1</v>
      </c>
      <c r="AB97" s="75"/>
      <c r="AC97" s="75" t="s">
        <v>5228</v>
      </c>
      <c r="AD97" s="46" t="s">
        <v>232</v>
      </c>
      <c r="AE97" s="108" t="s">
        <v>536</v>
      </c>
      <c r="AF97" s="108" t="str">
        <f>VLOOKUP(C97,'Trang tính1'!$A$2:$N$319,9,0)</f>
        <v>D7 tổ 8, phường Thới An Đông, Cần Thơ</v>
      </c>
      <c r="AG97" s="46" t="s">
        <v>531</v>
      </c>
      <c r="AH97" s="46"/>
      <c r="AI97" s="66"/>
      <c r="AJ97" s="97" t="s">
        <v>156</v>
      </c>
      <c r="AK97" s="97"/>
      <c r="AL97" s="56" t="s">
        <v>518</v>
      </c>
      <c r="AM97" s="36">
        <f t="shared" ca="1" si="11"/>
        <v>53</v>
      </c>
    </row>
    <row r="98" spans="1:96" s="36" customFormat="1">
      <c r="A98" s="25">
        <f>IF(C98=0,"",SUBTOTAL(3,C$5:C98))</f>
        <v>94</v>
      </c>
      <c r="B98" s="95">
        <v>6</v>
      </c>
      <c r="C98" s="95" t="s">
        <v>545</v>
      </c>
      <c r="D98" s="25" t="str">
        <f>VLOOKUP(C98,Sheet4!$A$1:$B$300,2,0)</f>
        <v>6504006865</v>
      </c>
      <c r="E98" s="96" t="s">
        <v>546</v>
      </c>
      <c r="F98" s="63" t="str">
        <f>VLOOKUP(D98,'BHXH 4-2026'!$D$11:$F$337,3,0)</f>
        <v>DN4926504006865</v>
      </c>
      <c r="G98" s="774">
        <f>VLOOKUP(C98,'chuyển xếp 2024'!$C$5:$W$328,17,0)</f>
        <v>6966000</v>
      </c>
      <c r="H98" s="774">
        <f>VLOOKUP(C98,'chuyển xếp 2024'!$C$5:$W$328,19,0)</f>
        <v>1419000</v>
      </c>
      <c r="I98" s="774">
        <f t="shared" si="7"/>
        <v>8385000</v>
      </c>
      <c r="J98" s="96" t="s">
        <v>32</v>
      </c>
      <c r="K98" s="63">
        <f t="shared" si="9"/>
        <v>1</v>
      </c>
      <c r="L98" s="63" t="s">
        <v>33</v>
      </c>
      <c r="M98" s="63" t="s">
        <v>34</v>
      </c>
      <c r="N98" s="96" t="s">
        <v>5200</v>
      </c>
      <c r="O98" s="97" t="s">
        <v>513</v>
      </c>
      <c r="P98" s="97"/>
      <c r="Q98" s="106">
        <v>30177</v>
      </c>
      <c r="R98" s="107">
        <v>37987</v>
      </c>
      <c r="S98" s="107">
        <f t="shared" si="10"/>
        <v>37987</v>
      </c>
      <c r="T98" s="107"/>
      <c r="U98" s="97" t="s">
        <v>36</v>
      </c>
      <c r="V98" s="56" t="s">
        <v>547</v>
      </c>
      <c r="W98" s="56" t="str">
        <f t="shared" ca="1" si="12"/>
        <v xml:space="preserve">22 NĂM 7 THÁNG 18 NGÀY </v>
      </c>
      <c r="X98" s="80" t="s">
        <v>548</v>
      </c>
      <c r="Y98" s="80" t="str">
        <f>VLOOKUP(C98,Sheet5!$B$2:$G$253,6,0)</f>
        <v>092082005430</v>
      </c>
      <c r="Z98" s="80" t="str">
        <f>VLOOKUP(C98,'Trang tính1'!$A$2:$N$281,5,0)</f>
        <v>09208005430</v>
      </c>
      <c r="AA98" s="80" t="b">
        <f t="shared" si="8"/>
        <v>0</v>
      </c>
      <c r="AB98" s="75"/>
      <c r="AC98" s="75" t="s">
        <v>5228</v>
      </c>
      <c r="AD98" s="46" t="s">
        <v>232</v>
      </c>
      <c r="AE98" s="108" t="s">
        <v>168</v>
      </c>
      <c r="AF98" s="108" t="str">
        <f>VLOOKUP(C98,'Trang tính1'!$A$2:$N$319,9,0)</f>
        <v>A7 tổ 8, phường Thới An Đông, Cần Thơ</v>
      </c>
      <c r="AG98" s="46" t="s">
        <v>531</v>
      </c>
      <c r="AH98" s="46"/>
      <c r="AI98" s="66"/>
      <c r="AJ98" s="97" t="s">
        <v>50</v>
      </c>
      <c r="AK98" s="97" t="s">
        <v>549</v>
      </c>
      <c r="AL98" s="56" t="s">
        <v>518</v>
      </c>
      <c r="AM98" s="36">
        <f t="shared" ca="1" si="11"/>
        <v>44</v>
      </c>
    </row>
    <row r="99" spans="1:96" s="36" customFormat="1">
      <c r="A99" s="25">
        <f>IF(C99=0,"",SUBTOTAL(3,C$5:C99))</f>
        <v>95</v>
      </c>
      <c r="B99" s="95">
        <v>7</v>
      </c>
      <c r="C99" s="95" t="s">
        <v>550</v>
      </c>
      <c r="D99" s="25" t="str">
        <f>VLOOKUP(C99,Sheet4!$A$1:$B$300,2,0)</f>
        <v>9208016258</v>
      </c>
      <c r="E99" s="96" t="s">
        <v>551</v>
      </c>
      <c r="F99" s="63" t="str">
        <f>VLOOKUP(D99,'BHXH 4-2026'!$D$11:$F$337,3,0)</f>
        <v>DN4929208016258</v>
      </c>
      <c r="G99" s="774">
        <f>VLOOKUP(C99,'chuyển xếp 2024'!$C$5:$W$328,17,0)</f>
        <v>6966000</v>
      </c>
      <c r="H99" s="774">
        <f>VLOOKUP(C99,'chuyển xếp 2024'!$C$5:$W$328,19,0)</f>
        <v>0</v>
      </c>
      <c r="I99" s="774">
        <f t="shared" si="7"/>
        <v>6966000</v>
      </c>
      <c r="J99" s="96" t="s">
        <v>32</v>
      </c>
      <c r="K99" s="63">
        <f t="shared" si="9"/>
        <v>1</v>
      </c>
      <c r="L99" s="63" t="s">
        <v>33</v>
      </c>
      <c r="M99" s="63" t="s">
        <v>34</v>
      </c>
      <c r="N99" s="96" t="s">
        <v>3919</v>
      </c>
      <c r="O99" s="97" t="s">
        <v>513</v>
      </c>
      <c r="P99" s="97"/>
      <c r="Q99" s="106">
        <v>29575</v>
      </c>
      <c r="R99" s="107">
        <v>39188</v>
      </c>
      <c r="S99" s="107">
        <f t="shared" si="10"/>
        <v>39188</v>
      </c>
      <c r="T99" s="107"/>
      <c r="U99" s="97" t="s">
        <v>36</v>
      </c>
      <c r="V99" s="56" t="s">
        <v>552</v>
      </c>
      <c r="W99" s="56" t="str">
        <f t="shared" ca="1" si="12"/>
        <v xml:space="preserve">19 NĂM 4 THÁNG 3 NGÀY </v>
      </c>
      <c r="X99" s="80" t="s">
        <v>553</v>
      </c>
      <c r="Y99" s="80" t="str">
        <f>VLOOKUP(C99,Sheet5!$B$2:$G$253,6,0)</f>
        <v>042080000443</v>
      </c>
      <c r="Z99" s="80" t="str">
        <f>VLOOKUP(C99,'Trang tính1'!$A$2:$N$281,5,0)</f>
        <v>042080000443</v>
      </c>
      <c r="AA99" s="80" t="b">
        <f t="shared" si="8"/>
        <v>1</v>
      </c>
      <c r="AB99" s="75"/>
      <c r="AC99" s="75" t="s">
        <v>5228</v>
      </c>
      <c r="AD99" s="46" t="s">
        <v>232</v>
      </c>
      <c r="AE99" s="108" t="s">
        <v>554</v>
      </c>
      <c r="AF99" s="108" t="str">
        <f>VLOOKUP(C99,'Trang tính1'!$A$2:$N$319,9,0)</f>
        <v>94/1 tổ 1, KV1, phường Thới An Đông, Cần Thơ</v>
      </c>
      <c r="AG99" s="46" t="s">
        <v>531</v>
      </c>
      <c r="AH99" s="46"/>
      <c r="AI99" s="66"/>
      <c r="AJ99" s="97" t="s">
        <v>50</v>
      </c>
      <c r="AK99" s="97" t="s">
        <v>555</v>
      </c>
      <c r="AL99" s="56" t="s">
        <v>518</v>
      </c>
      <c r="AM99" s="36">
        <f t="shared" ca="1" si="11"/>
        <v>45</v>
      </c>
    </row>
    <row r="100" spans="1:96" s="36" customFormat="1">
      <c r="A100" s="25">
        <f>IF(C100=0,"",SUBTOTAL(3,C$5:C100))</f>
        <v>96</v>
      </c>
      <c r="B100" s="95">
        <v>8</v>
      </c>
      <c r="C100" s="95" t="s">
        <v>562</v>
      </c>
      <c r="D100" s="25" t="str">
        <f>VLOOKUP(C100,Sheet4!$A$1:$B$300,2,0)</f>
        <v>9212008062</v>
      </c>
      <c r="E100" s="96" t="s">
        <v>563</v>
      </c>
      <c r="F100" s="63" t="str">
        <f>VLOOKUP(D100,'BHXH 4-2026'!$D$11:$F$337,3,0)</f>
        <v>DN4929212008062</v>
      </c>
      <c r="G100" s="774">
        <f>VLOOKUP(C100,'chuyển xếp 2024'!$C$5:$W$328,17,0)</f>
        <v>6510000</v>
      </c>
      <c r="H100" s="774">
        <f>VLOOKUP(C100,'chuyển xếp 2024'!$C$5:$W$328,19,0)</f>
        <v>0</v>
      </c>
      <c r="I100" s="774">
        <f t="shared" si="7"/>
        <v>6510000</v>
      </c>
      <c r="J100" s="96" t="s">
        <v>32</v>
      </c>
      <c r="K100" s="63">
        <f t="shared" si="9"/>
        <v>1</v>
      </c>
      <c r="L100" s="63" t="s">
        <v>33</v>
      </c>
      <c r="M100" s="63" t="s">
        <v>34</v>
      </c>
      <c r="N100" s="96" t="s">
        <v>3919</v>
      </c>
      <c r="O100" s="97" t="s">
        <v>513</v>
      </c>
      <c r="P100" s="97"/>
      <c r="Q100" s="106">
        <v>28992</v>
      </c>
      <c r="R100" s="107">
        <v>41092</v>
      </c>
      <c r="S100" s="107">
        <f t="shared" si="10"/>
        <v>41092</v>
      </c>
      <c r="T100" s="107"/>
      <c r="U100" s="97" t="s">
        <v>36</v>
      </c>
      <c r="V100" s="56" t="s">
        <v>564</v>
      </c>
      <c r="W100" s="56" t="str">
        <f t="shared" ca="1" si="12"/>
        <v xml:space="preserve">14 NĂM 1 THÁNG 17 NGÀY </v>
      </c>
      <c r="X100" s="80" t="s">
        <v>565</v>
      </c>
      <c r="Y100" s="80" t="str">
        <f>VLOOKUP(C100,Sheet5!$B$2:$G$253,6,0)</f>
        <v>037079000810</v>
      </c>
      <c r="Z100" s="80" t="str">
        <f>VLOOKUP(C100,'Trang tính1'!$A$2:$N$281,5,0)</f>
        <v>037079000810</v>
      </c>
      <c r="AA100" s="80" t="b">
        <f t="shared" si="8"/>
        <v>1</v>
      </c>
      <c r="AB100" s="75"/>
      <c r="AC100" s="75" t="s">
        <v>5228</v>
      </c>
      <c r="AD100" s="46" t="s">
        <v>232</v>
      </c>
      <c r="AE100" s="108" t="s">
        <v>566</v>
      </c>
      <c r="AF100" s="108" t="str">
        <f>VLOOKUP(C100,'Trang tính1'!$A$2:$N$319,9,0)</f>
        <v>12/4 Thới An Đông, Cần Thơ</v>
      </c>
      <c r="AG100" s="46" t="s">
        <v>567</v>
      </c>
      <c r="AH100" s="46"/>
      <c r="AI100" s="66"/>
      <c r="AJ100" s="97" t="s">
        <v>156</v>
      </c>
      <c r="AK100" s="97"/>
      <c r="AL100" s="56" t="s">
        <v>518</v>
      </c>
      <c r="AM100" s="36">
        <f t="shared" ca="1" si="11"/>
        <v>47</v>
      </c>
    </row>
    <row r="101" spans="1:96" s="36" customFormat="1">
      <c r="A101" s="25">
        <f>IF(C101=0,"",SUBTOTAL(3,C$5:C101))</f>
        <v>97</v>
      </c>
      <c r="B101" s="95">
        <v>9</v>
      </c>
      <c r="C101" s="95" t="s">
        <v>568</v>
      </c>
      <c r="D101" s="25" t="str">
        <f>VLOOKUP(C101,Sheet4!$A$1:$B$300,2,0)</f>
        <v>9213003751</v>
      </c>
      <c r="E101" s="96" t="s">
        <v>569</v>
      </c>
      <c r="F101" s="63" t="str">
        <f>VLOOKUP(D101,'BHXH 4-2026'!$D$11:$F$337,3,0)</f>
        <v>DN4929213003751</v>
      </c>
      <c r="G101" s="774">
        <f>VLOOKUP(C101,'chuyển xếp 2024'!$C$5:$W$328,17,0)</f>
        <v>6966000</v>
      </c>
      <c r="H101" s="774">
        <f>VLOOKUP(C101,'chuyển xếp 2024'!$C$5:$W$328,19,0)</f>
        <v>0</v>
      </c>
      <c r="I101" s="774">
        <f t="shared" si="7"/>
        <v>6966000</v>
      </c>
      <c r="J101" s="96" t="s">
        <v>32</v>
      </c>
      <c r="K101" s="63">
        <f t="shared" si="9"/>
        <v>1</v>
      </c>
      <c r="L101" s="63" t="s">
        <v>33</v>
      </c>
      <c r="M101" s="63" t="s">
        <v>34</v>
      </c>
      <c r="N101" s="96" t="s">
        <v>3919</v>
      </c>
      <c r="O101" s="97" t="s">
        <v>513</v>
      </c>
      <c r="P101" s="97"/>
      <c r="Q101" s="106">
        <v>32311</v>
      </c>
      <c r="R101" s="107">
        <v>41339</v>
      </c>
      <c r="S101" s="107">
        <f t="shared" si="10"/>
        <v>41339</v>
      </c>
      <c r="T101" s="107"/>
      <c r="U101" s="97" t="s">
        <v>36</v>
      </c>
      <c r="V101" s="56" t="s">
        <v>570</v>
      </c>
      <c r="W101" s="56" t="str">
        <f t="shared" ca="1" si="12"/>
        <v xml:space="preserve">13 NĂM 5 THÁNG 13 NGÀY </v>
      </c>
      <c r="X101" s="80" t="s">
        <v>571</v>
      </c>
      <c r="Y101" s="80" t="str">
        <f>VLOOKUP(C101,Sheet5!$B$2:$G$253,6,0)</f>
        <v>092088014526</v>
      </c>
      <c r="Z101" s="80" t="str">
        <f>VLOOKUP(C101,'Trang tính1'!$A$2:$N$281,5,0)</f>
        <v>092088014526</v>
      </c>
      <c r="AA101" s="80" t="b">
        <f t="shared" si="8"/>
        <v>1</v>
      </c>
      <c r="AB101" s="75"/>
      <c r="AC101" s="75" t="s">
        <v>5228</v>
      </c>
      <c r="AD101" s="46" t="s">
        <v>232</v>
      </c>
      <c r="AE101" s="108" t="s">
        <v>486</v>
      </c>
      <c r="AF101" s="108" t="str">
        <f>VLOOKUP(C101,'Trang tính1'!$A$2:$N$319,9,0)</f>
        <v>ấp Nhơn Lộc 2A, xã Phong Điền, Cần Thơ</v>
      </c>
      <c r="AG101" s="46" t="s">
        <v>572</v>
      </c>
      <c r="AH101" s="46"/>
      <c r="AI101" s="66"/>
      <c r="AJ101" s="97" t="s">
        <v>182</v>
      </c>
      <c r="AK101" s="97" t="s">
        <v>573</v>
      </c>
      <c r="AL101" s="56" t="s">
        <v>518</v>
      </c>
      <c r="AM101" s="36">
        <f t="shared" ca="1" si="11"/>
        <v>38</v>
      </c>
    </row>
    <row r="102" spans="1:96" s="36" customFormat="1">
      <c r="A102" s="25">
        <f>IF(C102=0,"",SUBTOTAL(3,C$5:C102))</f>
        <v>98</v>
      </c>
      <c r="B102" s="95">
        <v>10</v>
      </c>
      <c r="C102" s="95" t="s">
        <v>578</v>
      </c>
      <c r="D102" s="25" t="str">
        <f>VLOOKUP(C102,Sheet4!$A$1:$B$300,2,0)</f>
        <v>6506006806</v>
      </c>
      <c r="E102" s="96" t="s">
        <v>579</v>
      </c>
      <c r="F102" s="63" t="str">
        <f>VLOOKUP(D102,'BHXH 4-2026'!$D$11:$F$337,3,0)</f>
        <v>DN4926506006806</v>
      </c>
      <c r="G102" s="774">
        <f>VLOOKUP(C102,'chuyển xếp 2024'!$C$5:$W$328,17,0)</f>
        <v>6634000</v>
      </c>
      <c r="H102" s="774">
        <f>VLOOKUP(C102,'chuyển xếp 2024'!$C$5:$W$328,19,0)</f>
        <v>0</v>
      </c>
      <c r="I102" s="774">
        <f t="shared" si="7"/>
        <v>6634000</v>
      </c>
      <c r="J102" s="96" t="s">
        <v>32</v>
      </c>
      <c r="K102" s="63">
        <f t="shared" si="9"/>
        <v>1</v>
      </c>
      <c r="L102" s="63" t="s">
        <v>33</v>
      </c>
      <c r="M102" s="63" t="s">
        <v>34</v>
      </c>
      <c r="N102" s="96" t="s">
        <v>3919</v>
      </c>
      <c r="O102" s="46" t="s">
        <v>506</v>
      </c>
      <c r="P102" s="46"/>
      <c r="Q102" s="106">
        <v>24326</v>
      </c>
      <c r="R102" s="107">
        <v>38768</v>
      </c>
      <c r="S102" s="107">
        <f t="shared" si="10"/>
        <v>38768</v>
      </c>
      <c r="T102" s="107"/>
      <c r="U102" s="97" t="s">
        <v>36</v>
      </c>
      <c r="V102" s="56" t="s">
        <v>580</v>
      </c>
      <c r="W102" s="56" t="str">
        <f t="shared" ca="1" si="12"/>
        <v xml:space="preserve">20 NĂM 5 THÁNG 30 NGÀY </v>
      </c>
      <c r="X102" s="80" t="s">
        <v>581</v>
      </c>
      <c r="Y102" s="80" t="str">
        <f>VLOOKUP(C102,Sheet5!$B$2:$G$253,6,0)</f>
        <v>036066001127</v>
      </c>
      <c r="Z102" s="80" t="str">
        <f>VLOOKUP(C102,'Trang tính1'!$A$2:$N$281,5,0)</f>
        <v>036066001127</v>
      </c>
      <c r="AA102" s="80" t="b">
        <f t="shared" si="8"/>
        <v>1</v>
      </c>
      <c r="AB102" s="75"/>
      <c r="AC102" s="75" t="s">
        <v>5227</v>
      </c>
      <c r="AD102" s="46" t="s">
        <v>232</v>
      </c>
      <c r="AE102" s="108" t="s">
        <v>582</v>
      </c>
      <c r="AF102" s="108" t="str">
        <f>VLOOKUP(C102,'Trang tính1'!$A$2:$N$319,9,0)</f>
        <v>32/6 KV4, Thới An Đông, Cần Thơ</v>
      </c>
      <c r="AG102" s="46" t="s">
        <v>583</v>
      </c>
      <c r="AH102" s="46"/>
      <c r="AI102" s="66"/>
      <c r="AJ102" s="97" t="s">
        <v>93</v>
      </c>
      <c r="AK102" s="97" t="s">
        <v>584</v>
      </c>
      <c r="AL102" s="56" t="s">
        <v>585</v>
      </c>
      <c r="AM102" s="64">
        <f t="shared" ca="1" si="11"/>
        <v>60</v>
      </c>
      <c r="AO102" s="36" t="s">
        <v>2447</v>
      </c>
      <c r="AP102" s="36">
        <v>1</v>
      </c>
      <c r="AQ102" s="36">
        <v>2</v>
      </c>
      <c r="AR102" s="36">
        <v>3</v>
      </c>
      <c r="AS102" s="36">
        <v>4</v>
      </c>
      <c r="AT102" s="36">
        <v>5</v>
      </c>
      <c r="AU102" s="36">
        <v>6</v>
      </c>
      <c r="AV102" s="36">
        <v>7</v>
      </c>
      <c r="AW102" s="36">
        <v>8</v>
      </c>
      <c r="AX102" s="36">
        <v>9</v>
      </c>
      <c r="AY102" s="36">
        <v>10</v>
      </c>
      <c r="AZ102" s="36">
        <v>11</v>
      </c>
      <c r="BA102" s="36">
        <v>12</v>
      </c>
      <c r="BB102" s="36">
        <v>13</v>
      </c>
      <c r="BC102" s="36">
        <v>14</v>
      </c>
      <c r="BD102" s="36">
        <v>15</v>
      </c>
      <c r="BE102" s="36">
        <v>16</v>
      </c>
      <c r="BF102" s="36">
        <v>17</v>
      </c>
      <c r="BG102" s="36">
        <v>18</v>
      </c>
      <c r="BH102" s="36">
        <v>19</v>
      </c>
      <c r="BI102" s="36">
        <v>20</v>
      </c>
      <c r="BJ102" s="36">
        <v>21</v>
      </c>
      <c r="BK102" s="36">
        <v>22</v>
      </c>
      <c r="BL102" s="36">
        <v>23</v>
      </c>
      <c r="BM102" s="36">
        <v>24</v>
      </c>
      <c r="BN102" s="36">
        <v>25</v>
      </c>
      <c r="BO102" s="36">
        <v>26</v>
      </c>
      <c r="BP102" s="36">
        <v>27</v>
      </c>
      <c r="BQ102" s="36">
        <v>28</v>
      </c>
      <c r="BR102" s="36">
        <v>29</v>
      </c>
      <c r="BS102" s="36">
        <v>30</v>
      </c>
      <c r="BT102" s="36">
        <v>31</v>
      </c>
      <c r="BU102" s="36">
        <v>32</v>
      </c>
      <c r="BV102" s="36">
        <v>33</v>
      </c>
      <c r="BW102" s="36">
        <v>34</v>
      </c>
      <c r="BX102" s="36">
        <v>35</v>
      </c>
      <c r="BY102" s="36">
        <v>36</v>
      </c>
      <c r="BZ102" s="36">
        <v>37</v>
      </c>
      <c r="CA102" s="36">
        <v>38</v>
      </c>
      <c r="CB102" s="36">
        <v>39</v>
      </c>
      <c r="CC102" s="36">
        <v>40</v>
      </c>
      <c r="CD102" s="36">
        <v>41</v>
      </c>
      <c r="CE102" s="36">
        <v>42</v>
      </c>
      <c r="CF102" s="36">
        <v>43</v>
      </c>
      <c r="CG102" s="36">
        <v>44</v>
      </c>
      <c r="CH102" s="36">
        <v>45</v>
      </c>
      <c r="CI102" s="36">
        <v>46</v>
      </c>
      <c r="CJ102" s="36">
        <v>47</v>
      </c>
      <c r="CK102" s="36">
        <v>48</v>
      </c>
      <c r="CL102" s="36">
        <v>49</v>
      </c>
      <c r="CM102" s="36">
        <v>50</v>
      </c>
      <c r="CN102" s="36">
        <v>51</v>
      </c>
      <c r="CO102" s="36">
        <v>52</v>
      </c>
      <c r="CP102" s="36">
        <v>53</v>
      </c>
      <c r="CQ102" s="36">
        <v>54</v>
      </c>
      <c r="CR102" s="36" t="s">
        <v>2448</v>
      </c>
    </row>
    <row r="103" spans="1:96" s="36" customFormat="1">
      <c r="A103" s="25">
        <f>IF(C103=0,"",SUBTOTAL(3,C$5:C103))</f>
        <v>99</v>
      </c>
      <c r="B103" s="95">
        <v>11</v>
      </c>
      <c r="C103" s="66" t="s">
        <v>586</v>
      </c>
      <c r="D103" s="25" t="str">
        <f>VLOOKUP(C103,Sheet4!$A$1:$B$300,2,0)</f>
        <v>9215006914</v>
      </c>
      <c r="E103" s="67" t="s">
        <v>587</v>
      </c>
      <c r="F103" s="63" t="str">
        <f>VLOOKUP(D103,'BHXH 4-2026'!$D$11:$F$337,3,0)</f>
        <v>DN4929215006914</v>
      </c>
      <c r="G103" s="774">
        <f>VLOOKUP(C103,'chuyển xếp 2024'!$C$5:$W$328,17,0)</f>
        <v>6200000</v>
      </c>
      <c r="H103" s="774">
        <f>VLOOKUP(C103,'chuyển xếp 2024'!$C$5:$W$328,19,0)</f>
        <v>0</v>
      </c>
      <c r="I103" s="774">
        <f t="shared" si="7"/>
        <v>6200000</v>
      </c>
      <c r="J103" s="96" t="s">
        <v>32</v>
      </c>
      <c r="K103" s="63">
        <f t="shared" si="9"/>
        <v>1</v>
      </c>
      <c r="L103" s="63" t="s">
        <v>33</v>
      </c>
      <c r="M103" s="63" t="s">
        <v>34</v>
      </c>
      <c r="N103" s="96" t="s">
        <v>3919</v>
      </c>
      <c r="O103" s="46" t="s">
        <v>506</v>
      </c>
      <c r="P103" s="46"/>
      <c r="Q103" s="106">
        <v>32241</v>
      </c>
      <c r="R103" s="107">
        <v>42125</v>
      </c>
      <c r="S103" s="107">
        <f t="shared" si="10"/>
        <v>42125</v>
      </c>
      <c r="T103" s="107"/>
      <c r="U103" s="97" t="s">
        <v>36</v>
      </c>
      <c r="V103" s="56" t="s">
        <v>588</v>
      </c>
      <c r="W103" s="56" t="str">
        <f t="shared" ca="1" si="12"/>
        <v xml:space="preserve">11 NĂM 3 THÁNG 18 NGÀY </v>
      </c>
      <c r="X103" s="80" t="s">
        <v>589</v>
      </c>
      <c r="Y103" s="80" t="str">
        <f>VLOOKUP(C103,Sheet5!$B$2:$G$253,6,0)</f>
        <v>092088006085</v>
      </c>
      <c r="Z103" s="80" t="str">
        <f>VLOOKUP(C103,'Trang tính1'!$A$2:$N$281,5,0)</f>
        <v>092088006085</v>
      </c>
      <c r="AA103" s="80" t="b">
        <f t="shared" si="8"/>
        <v>1</v>
      </c>
      <c r="AB103" s="75"/>
      <c r="AC103" s="75" t="s">
        <v>5227</v>
      </c>
      <c r="AD103" s="46" t="s">
        <v>232</v>
      </c>
      <c r="AE103" s="108" t="s">
        <v>168</v>
      </c>
      <c r="AF103" s="108" t="str">
        <f>VLOOKUP(C103,'Trang tính1'!$A$2:$N$319,9,0)</f>
        <v>93 tổ 3, KV Thới Bình, Thới An Đông, Cần Thơ</v>
      </c>
      <c r="AG103" s="46" t="s">
        <v>590</v>
      </c>
      <c r="AH103" s="46"/>
      <c r="AI103" s="66"/>
      <c r="AJ103" s="97" t="s">
        <v>182</v>
      </c>
      <c r="AK103" s="97" t="s">
        <v>591</v>
      </c>
      <c r="AL103" s="56" t="s">
        <v>585</v>
      </c>
      <c r="AM103" s="36">
        <f t="shared" ca="1" si="11"/>
        <v>38</v>
      </c>
    </row>
    <row r="104" spans="1:96" s="36" customFormat="1">
      <c r="A104" s="25">
        <f>IF(C104=0,"",SUBTOTAL(3,C$5:C104))</f>
        <v>100</v>
      </c>
      <c r="B104" s="95">
        <v>12</v>
      </c>
      <c r="C104" s="69" t="s">
        <v>592</v>
      </c>
      <c r="D104" s="25" t="str">
        <f>VLOOKUP(C104,Sheet4!$A$1:$B$300,2,0)</f>
        <v>9210016730</v>
      </c>
      <c r="E104" s="98" t="s">
        <v>593</v>
      </c>
      <c r="F104" s="63" t="str">
        <f>VLOOKUP(D104,'BHXH 4-2026'!$D$11:$F$337,3,0)</f>
        <v>DN4929210016730</v>
      </c>
      <c r="G104" s="774">
        <f>VLOOKUP(C104,'chuyển xếp 2024'!$C$5:$W$328,17,0)</f>
        <v>6084000</v>
      </c>
      <c r="H104" s="774">
        <f>VLOOKUP(C104,'chuyển xếp 2024'!$C$5:$W$328,19,0)</f>
        <v>0</v>
      </c>
      <c r="I104" s="774">
        <f t="shared" si="7"/>
        <v>6084000</v>
      </c>
      <c r="J104" s="67" t="s">
        <v>32</v>
      </c>
      <c r="K104" s="63">
        <f t="shared" si="9"/>
        <v>1</v>
      </c>
      <c r="L104" s="63" t="s">
        <v>33</v>
      </c>
      <c r="M104" s="63" t="s">
        <v>34</v>
      </c>
      <c r="N104" s="96" t="s">
        <v>3919</v>
      </c>
      <c r="O104" s="46" t="s">
        <v>506</v>
      </c>
      <c r="P104" s="46"/>
      <c r="Q104" s="106">
        <v>29063</v>
      </c>
      <c r="R104" s="107">
        <v>40427</v>
      </c>
      <c r="S104" s="107">
        <f t="shared" si="10"/>
        <v>40427</v>
      </c>
      <c r="T104" s="107"/>
      <c r="U104" s="67" t="s">
        <v>36</v>
      </c>
      <c r="V104" s="56" t="s">
        <v>595</v>
      </c>
      <c r="W104" s="56" t="str">
        <f t="shared" ca="1" si="12"/>
        <v xml:space="preserve">15 NĂM 11 THÁNG 13 NGÀY </v>
      </c>
      <c r="X104" s="80" t="s">
        <v>596</v>
      </c>
      <c r="Y104" s="80" t="str">
        <f>VLOOKUP(C104,Sheet5!$B$2:$G$253,6,0)</f>
        <v>092079008699</v>
      </c>
      <c r="Z104" s="80" t="str">
        <f>VLOOKUP(C104,'Trang tính1'!$A$2:$N$281,5,0)</f>
        <v>092079008699</v>
      </c>
      <c r="AA104" s="80" t="b">
        <f t="shared" si="8"/>
        <v>1</v>
      </c>
      <c r="AB104" s="75"/>
      <c r="AC104" s="75" t="s">
        <v>5228</v>
      </c>
      <c r="AD104" s="46" t="s">
        <v>232</v>
      </c>
      <c r="AE104" s="108" t="s">
        <v>597</v>
      </c>
      <c r="AF104" s="108" t="str">
        <f>VLOOKUP(C104,'Trang tính1'!$A$2:$N$319,9,0)</f>
        <v>KV Thới Hòa, P Ô Môn</v>
      </c>
      <c r="AG104" s="46" t="s">
        <v>598</v>
      </c>
      <c r="AH104" s="46"/>
      <c r="AI104" s="66"/>
      <c r="AJ104" s="46" t="s">
        <v>156</v>
      </c>
      <c r="AK104" s="46"/>
      <c r="AL104" s="56" t="s">
        <v>518</v>
      </c>
      <c r="AM104" s="36">
        <f t="shared" ca="1" si="11"/>
        <v>47</v>
      </c>
    </row>
    <row r="105" spans="1:96" s="36" customFormat="1">
      <c r="A105" s="25">
        <f>IF(C105=0,"",SUBTOTAL(3,C$5:C105))</f>
        <v>101</v>
      </c>
      <c r="B105" s="95">
        <v>13</v>
      </c>
      <c r="C105" s="66" t="s">
        <v>599</v>
      </c>
      <c r="D105" s="25" t="str">
        <f>VLOOKUP(C105,Sheet4!$A$1:$B$300,2,0)</f>
        <v>9210016716</v>
      </c>
      <c r="E105" s="67" t="s">
        <v>600</v>
      </c>
      <c r="F105" s="63" t="str">
        <f>VLOOKUP(D105,'BHXH 4-2026'!$D$11:$F$337,3,0)</f>
        <v>DN4929210016716</v>
      </c>
      <c r="G105" s="774">
        <f>VLOOKUP(C105,'chuyển xếp 2024'!$C$5:$W$328,17,0)</f>
        <v>6084000</v>
      </c>
      <c r="H105" s="774">
        <f>VLOOKUP(C105,'chuyển xếp 2024'!$C$5:$W$328,19,0)</f>
        <v>0</v>
      </c>
      <c r="I105" s="774">
        <f t="shared" si="7"/>
        <v>6084000</v>
      </c>
      <c r="J105" s="67" t="s">
        <v>32</v>
      </c>
      <c r="K105" s="63">
        <f t="shared" si="9"/>
        <v>1</v>
      </c>
      <c r="L105" s="63" t="s">
        <v>33</v>
      </c>
      <c r="M105" s="63" t="s">
        <v>34</v>
      </c>
      <c r="N105" s="96" t="s">
        <v>3919</v>
      </c>
      <c r="O105" s="46" t="s">
        <v>506</v>
      </c>
      <c r="P105" s="46"/>
      <c r="Q105" s="107">
        <v>29305</v>
      </c>
      <c r="R105" s="75">
        <v>43817</v>
      </c>
      <c r="S105" s="107">
        <f t="shared" si="10"/>
        <v>43817</v>
      </c>
      <c r="T105" s="75"/>
      <c r="U105" s="67" t="s">
        <v>36</v>
      </c>
      <c r="V105" s="67" t="s">
        <v>601</v>
      </c>
      <c r="W105" s="56" t="str">
        <f t="shared" ca="1" si="12"/>
        <v xml:space="preserve">6 NĂM 8 THÁNG 1 NGÀY </v>
      </c>
      <c r="X105" s="80" t="s">
        <v>602</v>
      </c>
      <c r="Y105" s="80" t="str">
        <f>VLOOKUP(C105,Sheet5!$B$2:$G$253,6,0)</f>
        <v>092080005871</v>
      </c>
      <c r="Z105" s="80" t="str">
        <f>VLOOKUP(C105,'Trang tính1'!$A$2:$N$281,5,0)</f>
        <v>092080005871</v>
      </c>
      <c r="AA105" s="80" t="b">
        <f t="shared" si="8"/>
        <v>1</v>
      </c>
      <c r="AB105" s="75"/>
      <c r="AC105" s="75" t="s">
        <v>5228</v>
      </c>
      <c r="AD105" s="46" t="s">
        <v>232</v>
      </c>
      <c r="AE105" s="108" t="s">
        <v>92</v>
      </c>
      <c r="AF105" s="108" t="str">
        <f>VLOOKUP(C105,'Trang tính1'!$A$2:$N$319,9,0)</f>
        <v>KV Tân Bình, Phước Thới, Cần thơ</v>
      </c>
      <c r="AG105" s="46" t="s">
        <v>603</v>
      </c>
      <c r="AH105" s="46"/>
      <c r="AI105" s="66"/>
      <c r="AJ105" s="46" t="s">
        <v>156</v>
      </c>
      <c r="AK105" s="46"/>
      <c r="AL105" s="56" t="s">
        <v>518</v>
      </c>
      <c r="AM105" s="36">
        <f t="shared" ca="1" si="11"/>
        <v>46</v>
      </c>
    </row>
    <row r="106" spans="1:96" s="36" customFormat="1">
      <c r="A106" s="25">
        <f>IF(C106=0,"",SUBTOTAL(3,C$5:C106))</f>
        <v>102</v>
      </c>
      <c r="B106" s="95">
        <v>14</v>
      </c>
      <c r="C106" s="66" t="s">
        <v>604</v>
      </c>
      <c r="D106" s="25" t="str">
        <f>VLOOKUP(C106,Sheet4!$A$1:$B$300,2,0)</f>
        <v>9212001006</v>
      </c>
      <c r="E106" s="67" t="s">
        <v>605</v>
      </c>
      <c r="F106" s="63" t="str">
        <f>VLOOKUP(D106,'BHXH 4-2026'!$D$11:$F$337,3,0)</f>
        <v>DN4929212001006</v>
      </c>
      <c r="G106" s="774">
        <f>VLOOKUP(C106,'chuyển xếp 2024'!$C$5:$W$328,17,0)</f>
        <v>5415000</v>
      </c>
      <c r="H106" s="774">
        <f>VLOOKUP(C106,'chuyển xếp 2024'!$C$5:$W$328,19,0)</f>
        <v>0</v>
      </c>
      <c r="I106" s="774">
        <f t="shared" si="7"/>
        <v>5415000</v>
      </c>
      <c r="J106" s="67" t="s">
        <v>32</v>
      </c>
      <c r="K106" s="63">
        <f t="shared" si="9"/>
        <v>1</v>
      </c>
      <c r="L106" s="63" t="s">
        <v>33</v>
      </c>
      <c r="M106" s="63" t="s">
        <v>34</v>
      </c>
      <c r="N106" s="96" t="s">
        <v>3919</v>
      </c>
      <c r="O106" s="46" t="s">
        <v>506</v>
      </c>
      <c r="P106" s="46"/>
      <c r="Q106" s="106">
        <v>32771</v>
      </c>
      <c r="R106" s="75">
        <v>43817</v>
      </c>
      <c r="S106" s="107">
        <f t="shared" si="10"/>
        <v>43817</v>
      </c>
      <c r="T106" s="75"/>
      <c r="U106" s="67" t="s">
        <v>36</v>
      </c>
      <c r="V106" s="67" t="s">
        <v>606</v>
      </c>
      <c r="W106" s="56" t="str">
        <f t="shared" ca="1" si="12"/>
        <v xml:space="preserve">6 NĂM 8 THÁNG 1 NGÀY </v>
      </c>
      <c r="X106" s="80" t="s">
        <v>607</v>
      </c>
      <c r="Y106" s="80" t="str">
        <f>VLOOKUP(C106,Sheet5!$B$2:$G$253,6,0)</f>
        <v>092089006543</v>
      </c>
      <c r="Z106" s="80" t="str">
        <f>VLOOKUP(C106,'Trang tính1'!$A$2:$N$281,5,0)</f>
        <v>092089006543</v>
      </c>
      <c r="AA106" s="80" t="b">
        <f t="shared" si="8"/>
        <v>1</v>
      </c>
      <c r="AB106" s="75"/>
      <c r="AC106" s="75" t="s">
        <v>5227</v>
      </c>
      <c r="AD106" s="46" t="s">
        <v>232</v>
      </c>
      <c r="AE106" s="108" t="s">
        <v>92</v>
      </c>
      <c r="AF106" s="108" t="str">
        <f>VLOOKUP(C106,'Trang tính1'!$A$2:$N$319,9,0)</f>
        <v>Bình Thuận, Phước Thới, Cần Thơ</v>
      </c>
      <c r="AG106" s="46" t="s">
        <v>608</v>
      </c>
      <c r="AH106" s="46"/>
      <c r="AI106" s="66"/>
      <c r="AJ106" s="46" t="s">
        <v>156</v>
      </c>
      <c r="AK106" s="46"/>
      <c r="AL106" s="56" t="s">
        <v>518</v>
      </c>
      <c r="AM106" s="36">
        <f t="shared" ca="1" si="11"/>
        <v>36</v>
      </c>
    </row>
    <row r="107" spans="1:96" s="36" customFormat="1">
      <c r="A107" s="25">
        <f>IF(C107=0,"",SUBTOTAL(3,C$5:C107))</f>
        <v>103</v>
      </c>
      <c r="B107" s="95">
        <v>15</v>
      </c>
      <c r="C107" s="66" t="s">
        <v>609</v>
      </c>
      <c r="D107" s="25" t="str">
        <f>VLOOKUP(C107,Sheet4!$A$1:$B$300,2,0)</f>
        <v>7515142557</v>
      </c>
      <c r="E107" s="67" t="s">
        <v>610</v>
      </c>
      <c r="F107" s="63" t="str">
        <f>VLOOKUP(D107,'BHXH 4-2026'!$D$11:$F$337,3,0)</f>
        <v>DN4927515142557</v>
      </c>
      <c r="G107" s="774">
        <f>VLOOKUP(C107,'chuyển xếp 2024'!$C$5:$W$328,17,0)</f>
        <v>5686000</v>
      </c>
      <c r="H107" s="774">
        <f>VLOOKUP(C107,'chuyển xếp 2024'!$C$5:$W$328,19,0)</f>
        <v>0</v>
      </c>
      <c r="I107" s="774">
        <f t="shared" si="7"/>
        <v>5686000</v>
      </c>
      <c r="J107" s="67" t="s">
        <v>32</v>
      </c>
      <c r="K107" s="63">
        <f t="shared" si="9"/>
        <v>1</v>
      </c>
      <c r="L107" s="63" t="s">
        <v>33</v>
      </c>
      <c r="M107" s="63" t="s">
        <v>34</v>
      </c>
      <c r="N107" s="96" t="s">
        <v>3919</v>
      </c>
      <c r="O107" s="46" t="s">
        <v>513</v>
      </c>
      <c r="P107" s="46"/>
      <c r="Q107" s="106">
        <v>35280</v>
      </c>
      <c r="R107" s="75">
        <v>44768</v>
      </c>
      <c r="S107" s="107">
        <f t="shared" si="10"/>
        <v>44768</v>
      </c>
      <c r="T107" s="75"/>
      <c r="U107" s="67" t="s">
        <v>36</v>
      </c>
      <c r="V107" s="67" t="s">
        <v>611</v>
      </c>
      <c r="W107" s="56" t="str">
        <f t="shared" ca="1" si="12"/>
        <v xml:space="preserve">4 NĂM 0 THÁNG 24 NGÀY </v>
      </c>
      <c r="X107" s="74" t="s">
        <v>612</v>
      </c>
      <c r="Y107" s="80" t="str">
        <f>VLOOKUP(C107,Sheet5!$B$2:$G$253,6,0)</f>
        <v>089096010155</v>
      </c>
      <c r="Z107" s="80" t="str">
        <f>VLOOKUP(C107,'Trang tính1'!$A$2:$N$281,5,0)</f>
        <v>089096010155</v>
      </c>
      <c r="AA107" s="80" t="b">
        <f t="shared" si="8"/>
        <v>1</v>
      </c>
      <c r="AB107" s="75">
        <v>42972</v>
      </c>
      <c r="AC107" s="75" t="s">
        <v>5228</v>
      </c>
      <c r="AD107" s="46" t="s">
        <v>232</v>
      </c>
      <c r="AE107" s="108" t="s">
        <v>613</v>
      </c>
      <c r="AF107" s="108" t="str">
        <f>VLOOKUP(C107,'Trang tính1'!$A$2:$N$319,9,0)</f>
        <v>KV Trường Trung, Phước Thới, Cần thơ</v>
      </c>
      <c r="AG107" s="46" t="s">
        <v>614</v>
      </c>
      <c r="AH107" s="46"/>
      <c r="AI107" s="66" t="s">
        <v>615</v>
      </c>
      <c r="AJ107" s="46" t="s">
        <v>156</v>
      </c>
      <c r="AK107" s="46"/>
      <c r="AL107" s="56" t="s">
        <v>518</v>
      </c>
      <c r="AM107" s="36">
        <f t="shared" ca="1" si="11"/>
        <v>30</v>
      </c>
    </row>
    <row r="108" spans="1:96" s="36" customFormat="1">
      <c r="A108" s="25">
        <f>IF(C108=0,"",SUBTOTAL(3,C$5:C108))</f>
        <v>104</v>
      </c>
      <c r="B108" s="95">
        <v>16</v>
      </c>
      <c r="C108" s="66" t="s">
        <v>1925</v>
      </c>
      <c r="D108" s="25" t="str">
        <f>VLOOKUP(C108,Sheet4!$A$1:$B$300,2,0)</f>
        <v>9321867019</v>
      </c>
      <c r="E108" s="67" t="s">
        <v>1865</v>
      </c>
      <c r="F108" s="63" t="str">
        <f>VLOOKUP(D108,'BHXH 4-2026'!$D$11:$F$337,3,0)</f>
        <v>DN4929321867019</v>
      </c>
      <c r="G108" s="774">
        <f>VLOOKUP(C108,'chuyển xếp 2024'!$C$5:$W$328,17,0)</f>
        <v>5061000</v>
      </c>
      <c r="H108" s="774">
        <f>VLOOKUP(C108,'chuyển xếp 2024'!$C$5:$W$328,19,0)</f>
        <v>0</v>
      </c>
      <c r="I108" s="774">
        <f t="shared" si="7"/>
        <v>5061000</v>
      </c>
      <c r="J108" s="67" t="s">
        <v>32</v>
      </c>
      <c r="K108" s="63">
        <f t="shared" si="9"/>
        <v>1</v>
      </c>
      <c r="L108" s="63" t="s">
        <v>33</v>
      </c>
      <c r="M108" s="63" t="s">
        <v>34</v>
      </c>
      <c r="N108" s="96" t="s">
        <v>3919</v>
      </c>
      <c r="O108" s="46" t="s">
        <v>513</v>
      </c>
      <c r="P108" s="46"/>
      <c r="Q108" s="106">
        <v>35677</v>
      </c>
      <c r="R108" s="75">
        <v>45170</v>
      </c>
      <c r="S108" s="107">
        <f t="shared" si="10"/>
        <v>45170</v>
      </c>
      <c r="T108" s="75"/>
      <c r="U108" s="67" t="s">
        <v>36</v>
      </c>
      <c r="V108" s="56" t="s">
        <v>1980</v>
      </c>
      <c r="W108" s="56" t="str">
        <f t="shared" ca="1" si="12"/>
        <v xml:space="preserve">2 NĂM 11 THÁNG 18 NGÀY </v>
      </c>
      <c r="X108" s="74" t="s">
        <v>1866</v>
      </c>
      <c r="Y108" s="80" t="s">
        <v>1866</v>
      </c>
      <c r="Z108" s="80" t="str">
        <f>VLOOKUP(C108,'Trang tính1'!$A$2:$N$281,5,0)</f>
        <v>093097002445</v>
      </c>
      <c r="AA108" s="80" t="b">
        <f t="shared" si="8"/>
        <v>1</v>
      </c>
      <c r="AB108" s="75">
        <v>44847</v>
      </c>
      <c r="AC108" s="75" t="s">
        <v>5227</v>
      </c>
      <c r="AD108" s="46" t="s">
        <v>232</v>
      </c>
      <c r="AE108" s="108" t="s">
        <v>1867</v>
      </c>
      <c r="AF108" s="108" t="str">
        <f>VLOOKUP(C108,'Trang tính1'!$A$2:$N$319,9,0)</f>
        <v>366 KV Yên Trung, phường Cái Răng, Cần Thơ</v>
      </c>
      <c r="AG108" s="46" t="s">
        <v>1868</v>
      </c>
      <c r="AH108" s="46"/>
      <c r="AI108" s="66"/>
      <c r="AJ108" s="46" t="s">
        <v>93</v>
      </c>
      <c r="AK108" s="46"/>
      <c r="AL108" s="56" t="s">
        <v>518</v>
      </c>
      <c r="AM108" s="36">
        <f t="shared" ca="1" si="11"/>
        <v>28</v>
      </c>
    </row>
    <row r="109" spans="1:96" s="36" customFormat="1">
      <c r="A109" s="25">
        <f>IF(C109=0,"",SUBTOTAL(3,C$5:C109))</f>
        <v>105</v>
      </c>
      <c r="B109" s="95">
        <v>17</v>
      </c>
      <c r="C109" s="66" t="s">
        <v>1926</v>
      </c>
      <c r="D109" s="25" t="str">
        <f>VLOOKUP(C109,Sheet4!$A$1:$B$300,2,0)</f>
        <v>9222360426</v>
      </c>
      <c r="E109" s="67" t="s">
        <v>1869</v>
      </c>
      <c r="F109" s="63" t="str">
        <f>VLOOKUP(D109,'BHXH 4-2026'!$D$11:$F$337,3,0)</f>
        <v>DN4929222360426</v>
      </c>
      <c r="G109" s="774">
        <f>VLOOKUP(C109,'chuyển xếp 2024'!$C$5:$W$328,17,0)</f>
        <v>5314000</v>
      </c>
      <c r="H109" s="774">
        <f>VLOOKUP(C109,'chuyển xếp 2024'!$C$5:$W$328,19,0)</f>
        <v>0</v>
      </c>
      <c r="I109" s="774">
        <f t="shared" si="7"/>
        <v>5314000</v>
      </c>
      <c r="J109" s="67" t="s">
        <v>32</v>
      </c>
      <c r="K109" s="63">
        <f t="shared" si="9"/>
        <v>1</v>
      </c>
      <c r="L109" s="63" t="s">
        <v>33</v>
      </c>
      <c r="M109" s="63" t="s">
        <v>34</v>
      </c>
      <c r="N109" s="96" t="s">
        <v>3919</v>
      </c>
      <c r="O109" s="46" t="s">
        <v>513</v>
      </c>
      <c r="P109" s="46"/>
      <c r="Q109" s="106">
        <v>28126</v>
      </c>
      <c r="R109" s="75">
        <v>45170</v>
      </c>
      <c r="S109" s="107">
        <f t="shared" si="10"/>
        <v>45170</v>
      </c>
      <c r="T109" s="75"/>
      <c r="U109" s="67" t="s">
        <v>36</v>
      </c>
      <c r="V109" s="56" t="s">
        <v>1981</v>
      </c>
      <c r="W109" s="56" t="str">
        <f t="shared" ca="1" si="12"/>
        <v xml:space="preserve">2 NĂM 11 THÁNG 18 NGÀY </v>
      </c>
      <c r="X109" s="523" t="s">
        <v>1870</v>
      </c>
      <c r="Y109" s="80" t="s">
        <v>1870</v>
      </c>
      <c r="Z109" s="80" t="str">
        <f>VLOOKUP(C109,'Trang tính1'!$A$2:$N$281,5,0)</f>
        <v>092077006051</v>
      </c>
      <c r="AA109" s="80" t="b">
        <f t="shared" si="8"/>
        <v>1</v>
      </c>
      <c r="AB109" s="75">
        <v>44941</v>
      </c>
      <c r="AC109" s="75" t="s">
        <v>5228</v>
      </c>
      <c r="AD109" s="46" t="s">
        <v>232</v>
      </c>
      <c r="AE109" s="108" t="s">
        <v>745</v>
      </c>
      <c r="AF109" s="108" t="str">
        <f>VLOOKUP(C109,'Trang tính1'!$A$2:$N$319,9,0)</f>
        <v>KV Thới Thuận, Phước Thới, Cần Thơ</v>
      </c>
      <c r="AG109" s="108" t="s">
        <v>1210</v>
      </c>
      <c r="AH109" s="46"/>
      <c r="AI109" s="66"/>
      <c r="AJ109" s="46" t="s">
        <v>93</v>
      </c>
      <c r="AK109" s="46"/>
      <c r="AL109" s="56" t="s">
        <v>518</v>
      </c>
      <c r="AM109" s="36">
        <f t="shared" ca="1" si="11"/>
        <v>49</v>
      </c>
    </row>
    <row r="110" spans="1:96" s="36" customFormat="1">
      <c r="A110" s="25">
        <f>IF(C110=0,"",SUBTOTAL(3,C$5:C110))</f>
        <v>106</v>
      </c>
      <c r="B110" s="95">
        <v>18</v>
      </c>
      <c r="C110" s="66" t="s">
        <v>1927</v>
      </c>
      <c r="D110" s="25" t="str">
        <f>VLOOKUP(C110,Sheet4!$A$1:$B$300,2,0)</f>
        <v>9208005476</v>
      </c>
      <c r="E110" s="67" t="s">
        <v>1597</v>
      </c>
      <c r="F110" s="63" t="str">
        <f>VLOOKUP(D110,'BHXH 4-2026'!$D$11:$F$337,3,0)</f>
        <v>DN4929208005476</v>
      </c>
      <c r="G110" s="774">
        <f>VLOOKUP(C110,'chuyển xếp 2024'!$C$5:$W$328,17,0)</f>
        <v>5314000</v>
      </c>
      <c r="H110" s="774">
        <f>VLOOKUP(C110,'chuyển xếp 2024'!$C$5:$W$328,19,0)</f>
        <v>0</v>
      </c>
      <c r="I110" s="774">
        <f t="shared" si="7"/>
        <v>5314000</v>
      </c>
      <c r="J110" s="67" t="s">
        <v>32</v>
      </c>
      <c r="K110" s="63">
        <f t="shared" si="9"/>
        <v>1</v>
      </c>
      <c r="L110" s="63" t="s">
        <v>33</v>
      </c>
      <c r="M110" s="63" t="s">
        <v>34</v>
      </c>
      <c r="N110" s="96" t="s">
        <v>3919</v>
      </c>
      <c r="O110" s="46" t="s">
        <v>513</v>
      </c>
      <c r="P110" s="46"/>
      <c r="Q110" s="106">
        <v>31581</v>
      </c>
      <c r="R110" s="75">
        <v>45170</v>
      </c>
      <c r="S110" s="107">
        <f t="shared" si="10"/>
        <v>45170</v>
      </c>
      <c r="T110" s="75"/>
      <c r="U110" s="67" t="s">
        <v>36</v>
      </c>
      <c r="V110" s="56" t="s">
        <v>1979</v>
      </c>
      <c r="W110" s="56" t="str">
        <f t="shared" ca="1" si="12"/>
        <v xml:space="preserve">2 NĂM 11 THÁNG 18 NGÀY </v>
      </c>
      <c r="X110" s="74" t="s">
        <v>1871</v>
      </c>
      <c r="Y110" s="80" t="s">
        <v>1871</v>
      </c>
      <c r="Z110" s="80" t="str">
        <f>VLOOKUP(C110,'Trang tính1'!$A$2:$N$281,5,0)</f>
        <v>092086005911</v>
      </c>
      <c r="AA110" s="80" t="b">
        <f t="shared" si="8"/>
        <v>1</v>
      </c>
      <c r="AB110" s="75">
        <v>44345</v>
      </c>
      <c r="AC110" s="75" t="s">
        <v>5228</v>
      </c>
      <c r="AD110" s="46" t="s">
        <v>232</v>
      </c>
      <c r="AE110" s="108" t="s">
        <v>745</v>
      </c>
      <c r="AF110" s="108" t="str">
        <f>VLOOKUP(C110,'Trang tính1'!$A$2:$N$319,9,0)</f>
        <v>KV Thới Ngươn A, Phước Thới, Cần Thơ</v>
      </c>
      <c r="AG110" s="108" t="s">
        <v>1011</v>
      </c>
      <c r="AH110" s="46"/>
      <c r="AI110" s="66"/>
      <c r="AJ110" s="46" t="s">
        <v>93</v>
      </c>
      <c r="AK110" s="46"/>
      <c r="AL110" s="56" t="s">
        <v>518</v>
      </c>
      <c r="AM110" s="36">
        <f t="shared" ca="1" si="11"/>
        <v>40</v>
      </c>
    </row>
    <row r="111" spans="1:96" s="36" customFormat="1">
      <c r="A111" s="25">
        <f>IF(C111=0,"",SUBTOTAL(3,C$5:C111))</f>
        <v>107</v>
      </c>
      <c r="B111" s="95">
        <v>19</v>
      </c>
      <c r="C111" s="66" t="s">
        <v>2290</v>
      </c>
      <c r="D111" s="25" t="str">
        <f>VLOOKUP(C111,Sheet4!$A$1:$B$300,2,0)</f>
        <v>9223148427</v>
      </c>
      <c r="E111" s="67" t="s">
        <v>2291</v>
      </c>
      <c r="F111" s="63" t="str">
        <f>VLOOKUP(D111,'BHXH 4-2026'!$D$11:$F$337,3,0)</f>
        <v>DN4929223148427</v>
      </c>
      <c r="G111" s="774">
        <f>VLOOKUP(C111,'chuyển xếp 2024'!$C$5:$W$328,17,0)</f>
        <v>5314000</v>
      </c>
      <c r="H111" s="774">
        <f>VLOOKUP(C111,'chuyển xếp 2024'!$C$5:$W$328,19,0)</f>
        <v>0</v>
      </c>
      <c r="I111" s="774">
        <f t="shared" si="7"/>
        <v>5314000</v>
      </c>
      <c r="J111" s="67" t="s">
        <v>32</v>
      </c>
      <c r="K111" s="63">
        <f t="shared" si="9"/>
        <v>1</v>
      </c>
      <c r="L111" s="63" t="s">
        <v>33</v>
      </c>
      <c r="M111" s="63" t="s">
        <v>34</v>
      </c>
      <c r="N111" s="96" t="s">
        <v>3919</v>
      </c>
      <c r="O111" s="46" t="s">
        <v>513</v>
      </c>
      <c r="P111" s="46"/>
      <c r="Q111" s="106">
        <v>31397</v>
      </c>
      <c r="R111" s="75">
        <v>45261</v>
      </c>
      <c r="S111" s="107">
        <f t="shared" si="10"/>
        <v>45261</v>
      </c>
      <c r="T111" s="75"/>
      <c r="U111" s="67" t="s">
        <v>36</v>
      </c>
      <c r="V111" s="56" t="s">
        <v>2292</v>
      </c>
      <c r="W111" s="56" t="str">
        <f t="shared" ca="1" si="12"/>
        <v xml:space="preserve">2 NĂM 8 THÁNG 18 NGÀY </v>
      </c>
      <c r="X111" s="523" t="s">
        <v>2293</v>
      </c>
      <c r="Y111" s="80" t="s">
        <v>2293</v>
      </c>
      <c r="Z111" s="80" t="str">
        <f>VLOOKUP(C111,'Trang tính1'!$A$2:$N$281,5,0)</f>
        <v>087085018724</v>
      </c>
      <c r="AA111" s="80" t="b">
        <f t="shared" si="8"/>
        <v>1</v>
      </c>
      <c r="AB111" s="75">
        <v>44853</v>
      </c>
      <c r="AC111" s="75" t="s">
        <v>5228</v>
      </c>
      <c r="AD111" s="46" t="s">
        <v>232</v>
      </c>
      <c r="AE111" s="108" t="s">
        <v>2294</v>
      </c>
      <c r="AF111" s="108" t="str">
        <f>VLOOKUP(C111,'Trang tính1'!$A$2:$N$319,9,0)</f>
        <v>ấp Long Hậu, xã Long Khánh A, Hồng Ngự, Đồng Tháp</v>
      </c>
      <c r="AG111" s="108" t="s">
        <v>2294</v>
      </c>
      <c r="AH111" s="46"/>
      <c r="AI111" s="66"/>
      <c r="AJ111" s="46" t="s">
        <v>93</v>
      </c>
      <c r="AK111" s="46"/>
      <c r="AL111" s="56" t="s">
        <v>518</v>
      </c>
      <c r="AM111" s="36">
        <f t="shared" ca="1" si="11"/>
        <v>40</v>
      </c>
    </row>
    <row r="112" spans="1:96" s="36" customFormat="1">
      <c r="A112" s="25">
        <f>IF(C112=0,"",SUBTOTAL(3,C$5:C112))</f>
        <v>108</v>
      </c>
      <c r="B112" s="95">
        <v>20</v>
      </c>
      <c r="C112" s="66" t="s">
        <v>2708</v>
      </c>
      <c r="D112" s="25" t="s">
        <v>2882</v>
      </c>
      <c r="E112" s="67" t="s">
        <v>2702</v>
      </c>
      <c r="F112" s="63" t="str">
        <f>VLOOKUP(D112,'BHXH 4-2026'!$D$11:$F$337,3,0)</f>
        <v>DN4929210017919</v>
      </c>
      <c r="G112" s="774">
        <f>VLOOKUP(C112,'chuyển xếp 2024'!$C$5:$W$328,17,0)</f>
        <v>5061000</v>
      </c>
      <c r="H112" s="774"/>
      <c r="I112" s="774">
        <f t="shared" si="7"/>
        <v>5061000</v>
      </c>
      <c r="J112" s="67" t="s">
        <v>32</v>
      </c>
      <c r="K112" s="63">
        <f t="shared" si="9"/>
        <v>1</v>
      </c>
      <c r="L112" s="63" t="s">
        <v>33</v>
      </c>
      <c r="M112" s="63" t="s">
        <v>34</v>
      </c>
      <c r="N112" s="96" t="s">
        <v>3919</v>
      </c>
      <c r="O112" s="46" t="s">
        <v>513</v>
      </c>
      <c r="P112" s="46"/>
      <c r="Q112" s="106">
        <v>31271</v>
      </c>
      <c r="R112" s="75">
        <v>45632</v>
      </c>
      <c r="S112" s="107">
        <f t="shared" si="10"/>
        <v>45632</v>
      </c>
      <c r="T112" s="75"/>
      <c r="U112" s="67" t="s">
        <v>36</v>
      </c>
      <c r="V112" s="56" t="s">
        <v>2709</v>
      </c>
      <c r="W112" s="56" t="str">
        <f t="shared" ca="1" si="12"/>
        <v xml:space="preserve">1 NĂM 8 THÁNG 13 NGÀY </v>
      </c>
      <c r="X112" s="74" t="s">
        <v>2710</v>
      </c>
      <c r="Y112" s="80" t="s">
        <v>2710</v>
      </c>
      <c r="Z112" s="80" t="str">
        <f>VLOOKUP(C112,'Trang tính1'!$A$2:$N$281,5,0)</f>
        <v>037085010267</v>
      </c>
      <c r="AA112" s="80" t="b">
        <f t="shared" si="8"/>
        <v>1</v>
      </c>
      <c r="AB112" s="75" t="s">
        <v>2711</v>
      </c>
      <c r="AC112" s="75" t="s">
        <v>5227</v>
      </c>
      <c r="AD112" s="46" t="s">
        <v>232</v>
      </c>
      <c r="AE112" s="108" t="s">
        <v>2712</v>
      </c>
      <c r="AF112" s="108" t="str">
        <f>VLOOKUP(C112,'Trang tính1'!$A$2:$N$319,9,0)</f>
        <v>44/6 Huỳnh Phan Hộ, KV4 Thới An Đông, Cần Thơ</v>
      </c>
      <c r="AG112" s="108" t="s">
        <v>2713</v>
      </c>
      <c r="AH112" s="46"/>
      <c r="AI112" s="66"/>
      <c r="AJ112" s="46" t="s">
        <v>130</v>
      </c>
      <c r="AK112" s="46" t="s">
        <v>2714</v>
      </c>
      <c r="AL112" s="56" t="s">
        <v>518</v>
      </c>
      <c r="AM112" s="36">
        <f t="shared" ca="1" si="11"/>
        <v>41</v>
      </c>
    </row>
    <row r="113" spans="1:39" s="36" customFormat="1">
      <c r="A113" s="25">
        <f>IF(C113=0,"",SUBTOTAL(3,C$5:C113))</f>
        <v>109</v>
      </c>
      <c r="B113" s="95">
        <v>21</v>
      </c>
      <c r="C113" s="66" t="s">
        <v>2818</v>
      </c>
      <c r="D113" s="47" t="s">
        <v>3157</v>
      </c>
      <c r="E113" s="67" t="s">
        <v>2817</v>
      </c>
      <c r="F113" s="63" t="str">
        <f>VLOOKUP(D113,'BHXH 4-2026'!$D$11:$F$337,3,0)</f>
        <v>DN4929208016263</v>
      </c>
      <c r="G113" s="774">
        <f>VLOOKUP(C113,'chuyển xếp 2024'!$C$5:$W$328,17,0)</f>
        <v>5314000</v>
      </c>
      <c r="H113" s="774"/>
      <c r="I113" s="774">
        <f t="shared" si="7"/>
        <v>5314000</v>
      </c>
      <c r="J113" s="67" t="s">
        <v>32</v>
      </c>
      <c r="K113" s="63">
        <f t="shared" si="9"/>
        <v>1</v>
      </c>
      <c r="L113" s="63" t="s">
        <v>33</v>
      </c>
      <c r="M113" s="63" t="s">
        <v>34</v>
      </c>
      <c r="N113" s="96" t="s">
        <v>3919</v>
      </c>
      <c r="O113" s="46" t="s">
        <v>513</v>
      </c>
      <c r="P113" s="46"/>
      <c r="Q113" s="106">
        <v>30201</v>
      </c>
      <c r="R113" s="75">
        <v>45767</v>
      </c>
      <c r="S113" s="107">
        <f t="shared" si="10"/>
        <v>45767</v>
      </c>
      <c r="T113" s="75"/>
      <c r="U113" s="67" t="s">
        <v>36</v>
      </c>
      <c r="V113" s="56" t="s">
        <v>2819</v>
      </c>
      <c r="W113" s="56" t="str">
        <f t="shared" ca="1" si="12"/>
        <v xml:space="preserve">1 NĂM 3 THÁNG 30 NGÀY </v>
      </c>
      <c r="X113" s="74" t="s">
        <v>2820</v>
      </c>
      <c r="Y113" s="80" t="s">
        <v>2820</v>
      </c>
      <c r="Z113" s="80" t="str">
        <f>VLOOKUP(C113,'Trang tính1'!$A$2:$N$281,5,0)</f>
        <v>092082013457</v>
      </c>
      <c r="AA113" s="80" t="b">
        <f t="shared" si="8"/>
        <v>1</v>
      </c>
      <c r="AB113" s="75">
        <v>44440</v>
      </c>
      <c r="AC113" s="75" t="s">
        <v>5228</v>
      </c>
      <c r="AD113" s="46" t="s">
        <v>232</v>
      </c>
      <c r="AE113" s="108" t="s">
        <v>2736</v>
      </c>
      <c r="AF113" s="108" t="str">
        <f>VLOOKUP(C113,'Trang tính1'!$A$2:$N$319,9,0)</f>
        <v>60A/8 tổ 8, KV1, Thới An Đông, Cần Thơ</v>
      </c>
      <c r="AG113" s="108" t="s">
        <v>2821</v>
      </c>
      <c r="AH113" s="46"/>
      <c r="AI113" s="66"/>
      <c r="AJ113" s="46" t="s">
        <v>93</v>
      </c>
      <c r="AK113" s="46"/>
      <c r="AL113" s="56" t="s">
        <v>518</v>
      </c>
      <c r="AM113" s="36">
        <f t="shared" ca="1" si="11"/>
        <v>43</v>
      </c>
    </row>
    <row r="114" spans="1:39" s="36" customFormat="1">
      <c r="A114" s="25">
        <f>IF(C114=0,"",SUBTOTAL(3,C$5:C114))</f>
        <v>110</v>
      </c>
      <c r="B114" s="95">
        <v>22</v>
      </c>
      <c r="C114" s="66" t="s">
        <v>2988</v>
      </c>
      <c r="D114" s="47" t="s">
        <v>3154</v>
      </c>
      <c r="E114" s="67" t="s">
        <v>2986</v>
      </c>
      <c r="F114" s="63" t="str">
        <f>VLOOKUP(D114,'BHXH 4-2026'!$D$11:$F$337,3,0)</f>
        <v>DN4929208016259</v>
      </c>
      <c r="G114" s="774">
        <f>VLOOKUP(C114,'chuyển xếp 2024'!$C$5:$W$328,17,0)</f>
        <v>5314000</v>
      </c>
      <c r="H114" s="774"/>
      <c r="I114" s="774">
        <f t="shared" si="7"/>
        <v>5314000</v>
      </c>
      <c r="J114" s="67" t="s">
        <v>32</v>
      </c>
      <c r="K114" s="63">
        <f t="shared" si="9"/>
        <v>1</v>
      </c>
      <c r="L114" s="63" t="s">
        <v>33</v>
      </c>
      <c r="M114" s="63" t="s">
        <v>34</v>
      </c>
      <c r="N114" s="96" t="s">
        <v>3919</v>
      </c>
      <c r="O114" s="46" t="s">
        <v>513</v>
      </c>
      <c r="P114" s="46"/>
      <c r="Q114" s="106">
        <v>30317</v>
      </c>
      <c r="R114" s="75">
        <v>45868</v>
      </c>
      <c r="S114" s="107">
        <f t="shared" si="10"/>
        <v>45868</v>
      </c>
      <c r="T114" s="75"/>
      <c r="U114" s="625" t="s">
        <v>117</v>
      </c>
      <c r="V114" s="56" t="s">
        <v>2989</v>
      </c>
      <c r="W114" s="56" t="str">
        <f t="shared" ca="1" si="12"/>
        <v xml:space="preserve">1 NĂM 0 THÁNG 20 NGÀY </v>
      </c>
      <c r="X114" s="74" t="s">
        <v>2987</v>
      </c>
      <c r="Y114" s="74" t="s">
        <v>2987</v>
      </c>
      <c r="Z114" s="80" t="str">
        <f>VLOOKUP(C114,'Trang tính1'!$A$2:$N$281,5,0)</f>
        <v>092083014745</v>
      </c>
      <c r="AA114" s="80" t="b">
        <f t="shared" si="8"/>
        <v>1</v>
      </c>
      <c r="AB114" s="75">
        <v>44421</v>
      </c>
      <c r="AC114" s="75" t="s">
        <v>5228</v>
      </c>
      <c r="AD114" s="46" t="s">
        <v>232</v>
      </c>
      <c r="AE114" s="108" t="s">
        <v>2990</v>
      </c>
      <c r="AF114" s="108" t="str">
        <f>VLOOKUP(C114,'Trang tính1'!$A$2:$N$319,9,0)</f>
        <v>KV Thới Ngươn A, Phước Thới, Cần Thơ</v>
      </c>
      <c r="AG114" s="108" t="s">
        <v>2990</v>
      </c>
      <c r="AH114" s="108" t="s">
        <v>2990</v>
      </c>
      <c r="AI114" s="66"/>
      <c r="AJ114" s="46" t="s">
        <v>156</v>
      </c>
      <c r="AK114" s="46"/>
      <c r="AL114" s="56" t="s">
        <v>518</v>
      </c>
      <c r="AM114" s="36">
        <f t="shared" ca="1" si="11"/>
        <v>43</v>
      </c>
    </row>
    <row r="115" spans="1:39" s="36" customFormat="1">
      <c r="A115" s="25">
        <f>IF(C115=0,"",SUBTOTAL(3,C$5:C115))</f>
        <v>111</v>
      </c>
      <c r="B115" s="95">
        <v>23</v>
      </c>
      <c r="C115" s="369" t="s">
        <v>3484</v>
      </c>
      <c r="D115" s="47" t="s">
        <v>3511</v>
      </c>
      <c r="E115" s="370" t="s">
        <v>4096</v>
      </c>
      <c r="F115" s="63" t="str">
        <f>VLOOKUP(D115,'BHXH 4-2026'!$D$11:$F$337,3,0)</f>
        <v>DN4929221745084</v>
      </c>
      <c r="G115" s="774">
        <f>VLOOKUP(C115,'chuyển xếp 2024'!$C$5:$W$328,17,0)</f>
        <v>5466000</v>
      </c>
      <c r="H115" s="774"/>
      <c r="I115" s="774">
        <f t="shared" si="7"/>
        <v>5466000</v>
      </c>
      <c r="J115" s="63" t="s">
        <v>63</v>
      </c>
      <c r="K115" s="63">
        <f t="shared" si="9"/>
        <v>0</v>
      </c>
      <c r="L115" s="63" t="s">
        <v>33</v>
      </c>
      <c r="M115" s="63" t="s">
        <v>34</v>
      </c>
      <c r="N115" s="96" t="s">
        <v>3919</v>
      </c>
      <c r="O115" s="46" t="s">
        <v>513</v>
      </c>
      <c r="P115" s="46"/>
      <c r="Q115" s="106">
        <v>37262</v>
      </c>
      <c r="R115" s="106">
        <v>45988</v>
      </c>
      <c r="S115" s="106"/>
      <c r="T115" s="106">
        <f>+R115</f>
        <v>45988</v>
      </c>
      <c r="U115" s="625" t="s">
        <v>117</v>
      </c>
      <c r="V115" s="56" t="s">
        <v>4256</v>
      </c>
      <c r="W115" s="56" t="str">
        <f t="shared" ca="1" si="12"/>
        <v xml:space="preserve">0 NĂM 8 THÁNG 23 NGÀY </v>
      </c>
      <c r="X115" s="74" t="s">
        <v>4257</v>
      </c>
      <c r="Y115" s="74" t="s">
        <v>4257</v>
      </c>
      <c r="Z115" s="80" t="e">
        <f>VLOOKUP(C115,'Trang tính1'!$A$2:$N$281,5,0)</f>
        <v>#N/A</v>
      </c>
      <c r="AA115" s="80" t="e">
        <f t="shared" si="8"/>
        <v>#N/A</v>
      </c>
      <c r="AB115" s="75">
        <v>44440</v>
      </c>
      <c r="AC115" s="75" t="s">
        <v>5227</v>
      </c>
      <c r="AD115" s="46" t="s">
        <v>232</v>
      </c>
      <c r="AE115" s="108" t="s">
        <v>4258</v>
      </c>
      <c r="AF115" s="108"/>
      <c r="AG115" s="108" t="s">
        <v>4259</v>
      </c>
      <c r="AH115" s="108"/>
      <c r="AI115" s="66"/>
      <c r="AJ115" s="46" t="s">
        <v>50</v>
      </c>
      <c r="AK115" s="46" t="s">
        <v>5238</v>
      </c>
      <c r="AL115" s="56" t="s">
        <v>518</v>
      </c>
      <c r="AM115" s="36">
        <f t="shared" ca="1" si="11"/>
        <v>24</v>
      </c>
    </row>
    <row r="116" spans="1:39" s="36" customFormat="1">
      <c r="A116" s="25">
        <f>IF(C116=0,"",SUBTOTAL(3,C$5:C116))</f>
        <v>112</v>
      </c>
      <c r="B116" s="856">
        <v>1</v>
      </c>
      <c r="C116" s="103" t="s">
        <v>619</v>
      </c>
      <c r="D116" s="25" t="str">
        <f>VLOOKUP(C116,Sheet4!$A$1:$B$300,2,0)</f>
        <v>5496032622</v>
      </c>
      <c r="E116" s="104" t="s">
        <v>620</v>
      </c>
      <c r="F116" s="63" t="str">
        <f>VLOOKUP(D116,'BHXH 4-2026'!$D$11:$F$337,3,0)</f>
        <v>DN4925496032622</v>
      </c>
      <c r="G116" s="774">
        <f>VLOOKUP(C116,'chuyển xếp 2024'!$C$5:$W$328,17,0)</f>
        <v>7873000</v>
      </c>
      <c r="H116" s="774">
        <f>VLOOKUP(C116,'chuyển xếp 2024'!$C$5:$W$328,19,0)</f>
        <v>1419000</v>
      </c>
      <c r="I116" s="774">
        <f t="shared" si="7"/>
        <v>9292000</v>
      </c>
      <c r="J116" s="104" t="s">
        <v>32</v>
      </c>
      <c r="K116" s="63">
        <f t="shared" si="9"/>
        <v>1</v>
      </c>
      <c r="L116" s="63" t="s">
        <v>33</v>
      </c>
      <c r="M116" s="63" t="s">
        <v>34</v>
      </c>
      <c r="N116" s="104" t="s">
        <v>5201</v>
      </c>
      <c r="O116" s="46" t="s">
        <v>621</v>
      </c>
      <c r="P116" s="46"/>
      <c r="Q116" s="106">
        <v>24660</v>
      </c>
      <c r="R116" s="107">
        <v>32024</v>
      </c>
      <c r="S116" s="107">
        <f t="shared" si="10"/>
        <v>32024</v>
      </c>
      <c r="T116" s="107"/>
      <c r="U116" s="97" t="s">
        <v>36</v>
      </c>
      <c r="V116" s="56" t="s">
        <v>622</v>
      </c>
      <c r="W116" s="56" t="str">
        <f t="shared" ca="1" si="12"/>
        <v xml:space="preserve">38 NĂM 11 THÁNG 15 NGÀY </v>
      </c>
      <c r="X116" s="80" t="s">
        <v>623</v>
      </c>
      <c r="Y116" s="80" t="str">
        <f>VLOOKUP(C116,Sheet5!$B$2:$G$253,6,0)</f>
        <v>045067001245</v>
      </c>
      <c r="Z116" s="80">
        <f>VLOOKUP(C116,'Trang tính1'!$A$2:$N$281,5,0)</f>
        <v>0</v>
      </c>
      <c r="AA116" s="80" t="b">
        <f t="shared" si="8"/>
        <v>0</v>
      </c>
      <c r="AB116" s="75"/>
      <c r="AC116" s="75" t="s">
        <v>5228</v>
      </c>
      <c r="AD116" s="46" t="s">
        <v>232</v>
      </c>
      <c r="AE116" s="108" t="s">
        <v>382</v>
      </c>
      <c r="AF116" s="108">
        <f>VLOOKUP(C116,'Trang tính1'!$A$2:$N$319,9,0)</f>
        <v>0</v>
      </c>
      <c r="AG116" s="46" t="s">
        <v>624</v>
      </c>
      <c r="AH116" s="46" t="s">
        <v>624</v>
      </c>
      <c r="AI116" s="66"/>
      <c r="AJ116" s="97" t="s">
        <v>625</v>
      </c>
      <c r="AK116" s="97"/>
      <c r="AL116" s="56" t="s">
        <v>73</v>
      </c>
      <c r="AM116" s="64">
        <f t="shared" ca="1" si="11"/>
        <v>59</v>
      </c>
    </row>
    <row r="117" spans="1:39" s="36" customFormat="1">
      <c r="A117" s="25">
        <f>IF(C117=0,"",SUBTOTAL(3,C$5:C117))</f>
        <v>113</v>
      </c>
      <c r="B117" s="856">
        <v>2</v>
      </c>
      <c r="C117" s="103" t="s">
        <v>626</v>
      </c>
      <c r="D117" s="25" t="str">
        <f>VLOOKUP(C117,Sheet4!$A$1:$B$300,2,0)</f>
        <v>6506006779</v>
      </c>
      <c r="E117" s="104" t="s">
        <v>627</v>
      </c>
      <c r="F117" s="63" t="str">
        <f>VLOOKUP(D117,'BHXH 4-2026'!$D$11:$F$337,3,0)</f>
        <v>DN4926506006779</v>
      </c>
      <c r="G117" s="774">
        <f>VLOOKUP(C117,'chuyển xếp 2024'!$C$5:$W$328,17,0)</f>
        <v>6906000</v>
      </c>
      <c r="H117" s="774">
        <f>VLOOKUP(C117,'chuyển xếp 2024'!$C$5:$W$328,19,0)</f>
        <v>0</v>
      </c>
      <c r="I117" s="774">
        <f t="shared" si="7"/>
        <v>6906000</v>
      </c>
      <c r="J117" s="104" t="s">
        <v>32</v>
      </c>
      <c r="K117" s="63">
        <f t="shared" si="9"/>
        <v>1</v>
      </c>
      <c r="L117" s="63" t="s">
        <v>33</v>
      </c>
      <c r="M117" s="63" t="s">
        <v>489</v>
      </c>
      <c r="N117" s="104" t="s">
        <v>5207</v>
      </c>
      <c r="O117" s="46" t="s">
        <v>621</v>
      </c>
      <c r="P117" s="46"/>
      <c r="Q117" s="106">
        <v>28787</v>
      </c>
      <c r="R117" s="107">
        <v>38596</v>
      </c>
      <c r="S117" s="107">
        <f t="shared" si="10"/>
        <v>38596</v>
      </c>
      <c r="T117" s="107"/>
      <c r="U117" s="97" t="s">
        <v>36</v>
      </c>
      <c r="V117" s="56" t="s">
        <v>628</v>
      </c>
      <c r="W117" s="56" t="str">
        <f t="shared" ca="1" si="12"/>
        <v xml:space="preserve">20 NĂM 11 THÁNG 18 NGÀY </v>
      </c>
      <c r="X117" s="80" t="s">
        <v>629</v>
      </c>
      <c r="Y117" s="80" t="str">
        <f>VLOOKUP(C117,Sheet5!$B$2:$G$253,6,0)</f>
        <v>024078000504</v>
      </c>
      <c r="Z117" s="80" t="str">
        <f>VLOOKUP(C117,'Trang tính1'!$A$2:$N$281,5,0)</f>
        <v>024078000504</v>
      </c>
      <c r="AA117" s="80" t="b">
        <f t="shared" si="8"/>
        <v>1</v>
      </c>
      <c r="AB117" s="75"/>
      <c r="AC117" s="75" t="s">
        <v>5228</v>
      </c>
      <c r="AD117" s="46" t="s">
        <v>232</v>
      </c>
      <c r="AE117" s="108" t="s">
        <v>630</v>
      </c>
      <c r="AF117" s="108" t="str">
        <f>VLOOKUP(C117,'Trang tính1'!$A$2:$N$319,9,0)</f>
        <v>38/7B Mậu Thân, phường Cái Khế, Tp Cần Thơ</v>
      </c>
      <c r="AG117" s="46" t="s">
        <v>631</v>
      </c>
      <c r="AH117" s="46" t="s">
        <v>631</v>
      </c>
      <c r="AI117" s="66"/>
      <c r="AJ117" s="97" t="s">
        <v>625</v>
      </c>
      <c r="AK117" s="97"/>
      <c r="AL117" s="56" t="s">
        <v>632</v>
      </c>
      <c r="AM117" s="36">
        <f t="shared" ca="1" si="11"/>
        <v>47</v>
      </c>
    </row>
    <row r="118" spans="1:39" s="1385" customFormat="1">
      <c r="A118" s="1369">
        <f>IF(C118=0,"",SUBTOTAL(3,C$5:C118))</f>
        <v>114</v>
      </c>
      <c r="B118" s="1370">
        <v>3</v>
      </c>
      <c r="C118" s="1371" t="s">
        <v>633</v>
      </c>
      <c r="D118" s="1369" t="str">
        <f>VLOOKUP(C118,Sheet4!$A$1:$B$300,2,0)</f>
        <v>5404002322</v>
      </c>
      <c r="E118" s="1372" t="s">
        <v>634</v>
      </c>
      <c r="F118" s="1373" t="str">
        <f>VLOOKUP(D118,'BHXH 4-2026'!$D$11:$F$337,3,0)</f>
        <v>DN4925404002322</v>
      </c>
      <c r="G118" s="1374">
        <f>VLOOKUP(C118,'chuyển xếp 2024'!$C$5:$W$328,17,0)</f>
        <v>7873000</v>
      </c>
      <c r="H118" s="1374">
        <f>VLOOKUP(C118,'chuyển xếp 2024'!$C$5:$W$328,19,0)</f>
        <v>0</v>
      </c>
      <c r="I118" s="1374">
        <f t="shared" si="7"/>
        <v>7873000</v>
      </c>
      <c r="J118" s="1372" t="s">
        <v>32</v>
      </c>
      <c r="K118" s="1373">
        <f t="shared" si="9"/>
        <v>1</v>
      </c>
      <c r="L118" s="1373" t="s">
        <v>33</v>
      </c>
      <c r="M118" s="1373" t="s">
        <v>34</v>
      </c>
      <c r="N118" s="1372" t="s">
        <v>5207</v>
      </c>
      <c r="O118" s="1375" t="s">
        <v>621</v>
      </c>
      <c r="P118" s="1375"/>
      <c r="Q118" s="1376">
        <v>30395</v>
      </c>
      <c r="R118" s="1377">
        <v>37803</v>
      </c>
      <c r="S118" s="1377">
        <f t="shared" si="10"/>
        <v>37803</v>
      </c>
      <c r="T118" s="1377"/>
      <c r="U118" s="1378" t="s">
        <v>36</v>
      </c>
      <c r="V118" s="1379" t="s">
        <v>635</v>
      </c>
      <c r="W118" s="1379" t="str">
        <f t="shared" ca="1" si="12"/>
        <v xml:space="preserve">23 NĂM 1 THÁNG 18 NGÀY </v>
      </c>
      <c r="X118" s="1380" t="s">
        <v>636</v>
      </c>
      <c r="Y118" s="1381" t="str">
        <f>VLOOKUP(C118,Sheet5!$B$2:$G$253,6,0)</f>
        <v>092083003624</v>
      </c>
      <c r="Z118" s="1381" t="str">
        <f>VLOOKUP(C118,'Trang tính1'!$A$2:$N$281,5,0)</f>
        <v>092083003624</v>
      </c>
      <c r="AA118" s="1381" t="b">
        <f t="shared" si="8"/>
        <v>1</v>
      </c>
      <c r="AB118" s="1382">
        <v>42901</v>
      </c>
      <c r="AC118" s="1382" t="s">
        <v>5228</v>
      </c>
      <c r="AD118" s="1375" t="s">
        <v>232</v>
      </c>
      <c r="AE118" s="1383" t="s">
        <v>168</v>
      </c>
      <c r="AF118" s="1383" t="str">
        <f>VLOOKUP(C118,'Trang tính1'!$A$2:$N$319,9,0)</f>
        <v>19B tổ 1 khu vực 4 phường thới an đông  TP CẦN THƠ</v>
      </c>
      <c r="AG118" s="1375" t="s">
        <v>637</v>
      </c>
      <c r="AH118" s="1375" t="s">
        <v>637</v>
      </c>
      <c r="AI118" s="1384"/>
      <c r="AJ118" s="1378" t="s">
        <v>625</v>
      </c>
      <c r="AK118" s="1378"/>
      <c r="AL118" s="1379" t="s">
        <v>632</v>
      </c>
      <c r="AM118" s="1385">
        <f t="shared" ca="1" si="11"/>
        <v>43</v>
      </c>
    </row>
    <row r="119" spans="1:39" s="36" customFormat="1">
      <c r="A119" s="25">
        <f>IF(C119=0,"",SUBTOTAL(3,C$5:C119))</f>
        <v>115</v>
      </c>
      <c r="B119" s="856">
        <v>4</v>
      </c>
      <c r="C119" s="103" t="s">
        <v>638</v>
      </c>
      <c r="D119" s="25" t="str">
        <f>VLOOKUP(C119,Sheet4!$A$1:$B$300,2,0)</f>
        <v>9208016241</v>
      </c>
      <c r="E119" s="104" t="s">
        <v>1739</v>
      </c>
      <c r="F119" s="63" t="str">
        <f>VLOOKUP(D119,'BHXH 4-2026'!$D$11:$F$337,3,0)</f>
        <v>DN4929208016241</v>
      </c>
      <c r="G119" s="774">
        <f>VLOOKUP(C119,'chuyển xếp 2024'!$C$5:$W$328,17,0)</f>
        <v>6906000</v>
      </c>
      <c r="H119" s="774">
        <f>VLOOKUP(C119,'chuyển xếp 2024'!$C$5:$W$328,19,0)</f>
        <v>0</v>
      </c>
      <c r="I119" s="774">
        <f t="shared" si="7"/>
        <v>6906000</v>
      </c>
      <c r="J119" s="104" t="s">
        <v>32</v>
      </c>
      <c r="K119" s="63">
        <f t="shared" si="9"/>
        <v>1</v>
      </c>
      <c r="L119" s="63" t="s">
        <v>33</v>
      </c>
      <c r="M119" s="63" t="s">
        <v>34</v>
      </c>
      <c r="N119" s="104" t="s">
        <v>5207</v>
      </c>
      <c r="O119" s="46" t="s">
        <v>621</v>
      </c>
      <c r="P119" s="46"/>
      <c r="Q119" s="106">
        <v>29666</v>
      </c>
      <c r="R119" s="107">
        <v>39188</v>
      </c>
      <c r="S119" s="107">
        <f t="shared" si="10"/>
        <v>39188</v>
      </c>
      <c r="T119" s="107"/>
      <c r="U119" s="97" t="s">
        <v>36</v>
      </c>
      <c r="V119" s="56" t="s">
        <v>640</v>
      </c>
      <c r="W119" s="56" t="str">
        <f t="shared" ca="1" si="12"/>
        <v xml:space="preserve">19 NĂM 4 THÁNG 3 NGÀY </v>
      </c>
      <c r="X119" s="80" t="s">
        <v>641</v>
      </c>
      <c r="Y119" s="80" t="str">
        <f>VLOOKUP(C119,Sheet5!$B$2:$G$253,6,0)</f>
        <v>089081008786</v>
      </c>
      <c r="Z119" s="80" t="str">
        <f>VLOOKUP(C119,'Trang tính1'!$A$2:$N$281,5,0)</f>
        <v>089081008786</v>
      </c>
      <c r="AA119" s="80" t="b">
        <f t="shared" si="8"/>
        <v>1</v>
      </c>
      <c r="AB119" s="75"/>
      <c r="AC119" s="75" t="s">
        <v>5228</v>
      </c>
      <c r="AD119" s="46" t="s">
        <v>232</v>
      </c>
      <c r="AE119" s="108" t="s">
        <v>642</v>
      </c>
      <c r="AF119" s="108" t="str">
        <f>VLOOKUP(C119,'Trang tính1'!$A$2:$N$319,9,0)</f>
        <v>107 tổ 6, ấp Mỹ Đức, xã Nhơn Mỹ, tỉnh An Giang</v>
      </c>
      <c r="AG119" s="46" t="s">
        <v>643</v>
      </c>
      <c r="AH119" s="46" t="s">
        <v>643</v>
      </c>
      <c r="AI119" s="66"/>
      <c r="AJ119" s="97" t="s">
        <v>625</v>
      </c>
      <c r="AK119" s="97"/>
      <c r="AL119" s="56" t="s">
        <v>632</v>
      </c>
      <c r="AM119" s="36">
        <f t="shared" ca="1" si="11"/>
        <v>45</v>
      </c>
    </row>
    <row r="120" spans="1:39" s="36" customFormat="1">
      <c r="A120" s="25">
        <f>IF(C120=0,"",SUBTOTAL(3,C$5:C120))</f>
        <v>116</v>
      </c>
      <c r="B120" s="856">
        <v>5</v>
      </c>
      <c r="C120" s="66" t="s">
        <v>649</v>
      </c>
      <c r="D120" s="25" t="str">
        <f>VLOOKUP(C120,Sheet4!$A$1:$B$300,2,0)</f>
        <v>9216014087</v>
      </c>
      <c r="E120" s="67" t="s">
        <v>650</v>
      </c>
      <c r="F120" s="63" t="str">
        <f>VLOOKUP(D120,'BHXH 4-2026'!$D$11:$F$337,3,0)</f>
        <v>DN4929216014087</v>
      </c>
      <c r="G120" s="774">
        <f>VLOOKUP(C120,'chuyển xếp 2024'!$C$5:$W$328,17,0)</f>
        <v>6058000</v>
      </c>
      <c r="H120" s="774">
        <f>VLOOKUP(C120,'chuyển xếp 2024'!$C$5:$W$328,19,0)</f>
        <v>0</v>
      </c>
      <c r="I120" s="774">
        <f t="shared" si="7"/>
        <v>6058000</v>
      </c>
      <c r="J120" s="67" t="s">
        <v>32</v>
      </c>
      <c r="K120" s="63">
        <f t="shared" si="9"/>
        <v>1</v>
      </c>
      <c r="L120" s="63" t="s">
        <v>33</v>
      </c>
      <c r="M120" s="63" t="s">
        <v>34</v>
      </c>
      <c r="N120" s="104" t="s">
        <v>5207</v>
      </c>
      <c r="O120" s="46" t="s">
        <v>621</v>
      </c>
      <c r="P120" s="46"/>
      <c r="Q120" s="106">
        <v>33444</v>
      </c>
      <c r="R120" s="107">
        <v>42614</v>
      </c>
      <c r="S120" s="107">
        <f t="shared" si="10"/>
        <v>42614</v>
      </c>
      <c r="T120" s="107"/>
      <c r="U120" s="97" t="s">
        <v>36</v>
      </c>
      <c r="V120" s="56" t="s">
        <v>651</v>
      </c>
      <c r="W120" s="56" t="str">
        <f t="shared" ca="1" si="12"/>
        <v xml:space="preserve">9 NĂM 11 THÁNG 18 NGÀY </v>
      </c>
      <c r="X120" s="80" t="s">
        <v>652</v>
      </c>
      <c r="Y120" s="80" t="str">
        <f>VLOOKUP(C120,Sheet5!$B$2:$G$253,6,0)</f>
        <v>091091008572</v>
      </c>
      <c r="Z120" s="80" t="str">
        <f>VLOOKUP(C120,'Trang tính1'!$A$2:$N$281,5,0)</f>
        <v>091091008572</v>
      </c>
      <c r="AA120" s="80" t="b">
        <f t="shared" si="8"/>
        <v>1</v>
      </c>
      <c r="AB120" s="75"/>
      <c r="AC120" s="75" t="s">
        <v>5228</v>
      </c>
      <c r="AD120" s="46" t="s">
        <v>232</v>
      </c>
      <c r="AE120" s="108" t="s">
        <v>653</v>
      </c>
      <c r="AF120" s="108" t="str">
        <f>VLOOKUP(C120,'Trang tính1'!$A$2:$N$319,9,0)</f>
        <v>47 tổ 2 ấp Hai Tỷ xã Hòa Thuận tình An Giang</v>
      </c>
      <c r="AG120" s="46" t="s">
        <v>654</v>
      </c>
      <c r="AH120" s="46" t="s">
        <v>655</v>
      </c>
      <c r="AI120" s="66"/>
      <c r="AJ120" s="46" t="s">
        <v>625</v>
      </c>
      <c r="AK120" s="46"/>
      <c r="AL120" s="56" t="s">
        <v>656</v>
      </c>
      <c r="AM120" s="36">
        <f t="shared" ca="1" si="11"/>
        <v>35</v>
      </c>
    </row>
    <row r="121" spans="1:39" s="430" customFormat="1">
      <c r="A121" s="421">
        <f>IF(C121=0,"",SUBTOTAL(3,C$5:C121))</f>
        <v>117</v>
      </c>
      <c r="B121" s="645">
        <v>6</v>
      </c>
      <c r="C121" s="422" t="s">
        <v>657</v>
      </c>
      <c r="D121" s="421" t="str">
        <f>VLOOKUP(C121,Sheet4!$A$1:$B$300,2,0)</f>
        <v>9213007684</v>
      </c>
      <c r="E121" s="423" t="s">
        <v>658</v>
      </c>
      <c r="F121" s="63" t="str">
        <f>VLOOKUP(D121,'BHXH 4-2026'!$D$11:$F$337,3,0)</f>
        <v>DN4929213007684</v>
      </c>
      <c r="G121" s="766">
        <v>5599000</v>
      </c>
      <c r="H121" s="766"/>
      <c r="I121" s="774">
        <f t="shared" si="7"/>
        <v>5599000</v>
      </c>
      <c r="J121" s="423" t="s">
        <v>32</v>
      </c>
      <c r="K121" s="424">
        <f t="shared" si="9"/>
        <v>1</v>
      </c>
      <c r="L121" s="424" t="s">
        <v>33</v>
      </c>
      <c r="M121" s="424" t="s">
        <v>34</v>
      </c>
      <c r="N121" s="104" t="s">
        <v>5207</v>
      </c>
      <c r="O121" s="443" t="s">
        <v>621</v>
      </c>
      <c r="P121" s="443"/>
      <c r="Q121" s="441">
        <v>26665</v>
      </c>
      <c r="R121" s="441">
        <v>44342</v>
      </c>
      <c r="S121" s="107">
        <f t="shared" si="10"/>
        <v>44342</v>
      </c>
      <c r="T121" s="441"/>
      <c r="U121" s="426" t="s">
        <v>36</v>
      </c>
      <c r="V121" s="427" t="s">
        <v>659</v>
      </c>
      <c r="W121" s="427" t="str">
        <f t="shared" ca="1" si="12"/>
        <v xml:space="preserve">5 NĂM 2 THÁNG 24 NGÀY </v>
      </c>
      <c r="X121" s="428" t="s">
        <v>660</v>
      </c>
      <c r="Y121" s="428" t="str">
        <f>VLOOKUP(C121,Sheet5!$B$2:$G$253,6,0)</f>
        <v>093073001313</v>
      </c>
      <c r="Z121" s="80">
        <f>VLOOKUP(C121,'Trang tính1'!$A$2:$N$281,5,0)</f>
        <v>0</v>
      </c>
      <c r="AA121" s="80" t="b">
        <f t="shared" si="8"/>
        <v>0</v>
      </c>
      <c r="AB121" s="425"/>
      <c r="AC121" s="425"/>
      <c r="AD121" s="443" t="s">
        <v>232</v>
      </c>
      <c r="AE121" s="443" t="s">
        <v>661</v>
      </c>
      <c r="AF121" s="108"/>
      <c r="AG121" s="443" t="s">
        <v>624</v>
      </c>
      <c r="AH121" s="443" t="s">
        <v>624</v>
      </c>
      <c r="AI121" s="422"/>
      <c r="AJ121" s="443" t="s">
        <v>625</v>
      </c>
      <c r="AK121" s="443"/>
      <c r="AL121" s="427" t="s">
        <v>656</v>
      </c>
      <c r="AM121" s="430">
        <f t="shared" ca="1" si="11"/>
        <v>53</v>
      </c>
    </row>
    <row r="122" spans="1:39" s="36" customFormat="1">
      <c r="A122" s="25">
        <f>IF(C122=0,"",SUBTOTAL(3,C$5:C122))</f>
        <v>118</v>
      </c>
      <c r="B122" s="856">
        <v>7</v>
      </c>
      <c r="C122" s="66" t="s">
        <v>2455</v>
      </c>
      <c r="D122" s="25" t="str">
        <f>VLOOKUP(C122,Sheet4!$A$1:$B$300,2,0)</f>
        <v>9222511659</v>
      </c>
      <c r="E122" s="67" t="s">
        <v>2454</v>
      </c>
      <c r="F122" s="63" t="str">
        <f>VLOOKUP(D122,'BHXH 4-2026'!$D$11:$F$337,3,0)</f>
        <v>DN4929222511659</v>
      </c>
      <c r="G122" s="774">
        <f>VLOOKUP(C122,'chuyển xếp 2024'!$C$5:$W$328,17,0)</f>
        <v>5061000</v>
      </c>
      <c r="H122" s="774">
        <f>VLOOKUP(C122,'chuyển xếp 2024'!$C$5:$W$328,19,0)</f>
        <v>0</v>
      </c>
      <c r="I122" s="774">
        <f t="shared" si="7"/>
        <v>5061000</v>
      </c>
      <c r="J122" s="67" t="s">
        <v>32</v>
      </c>
      <c r="K122" s="63">
        <f t="shared" si="9"/>
        <v>1</v>
      </c>
      <c r="L122" s="63" t="s">
        <v>33</v>
      </c>
      <c r="M122" s="63" t="s">
        <v>34</v>
      </c>
      <c r="N122" s="104" t="s">
        <v>5207</v>
      </c>
      <c r="O122" s="46" t="s">
        <v>621</v>
      </c>
      <c r="P122" s="46"/>
      <c r="Q122" s="107">
        <v>28495</v>
      </c>
      <c r="R122" s="107">
        <v>45453</v>
      </c>
      <c r="S122" s="107">
        <f t="shared" si="10"/>
        <v>45453</v>
      </c>
      <c r="T122" s="107"/>
      <c r="U122" s="426" t="s">
        <v>36</v>
      </c>
      <c r="V122" s="56" t="s">
        <v>2456</v>
      </c>
      <c r="W122" s="56" t="str">
        <f t="shared" ca="1" si="12"/>
        <v xml:space="preserve">2 NĂM 2 THÁNG 9 NGÀY </v>
      </c>
      <c r="X122" s="80" t="s">
        <v>2457</v>
      </c>
      <c r="Y122" s="80" t="s">
        <v>2457</v>
      </c>
      <c r="Z122" s="80">
        <f>VLOOKUP(C122,'Trang tính1'!$A$2:$N$281,5,0)</f>
        <v>0</v>
      </c>
      <c r="AA122" s="80" t="b">
        <f t="shared" si="8"/>
        <v>0</v>
      </c>
      <c r="AB122" s="75">
        <v>44421</v>
      </c>
      <c r="AC122" s="75" t="s">
        <v>5227</v>
      </c>
      <c r="AD122" s="46" t="s">
        <v>232</v>
      </c>
      <c r="AE122" s="46" t="s">
        <v>2458</v>
      </c>
      <c r="AF122" s="108"/>
      <c r="AG122" s="46" t="s">
        <v>2459</v>
      </c>
      <c r="AH122" s="46"/>
      <c r="AI122" s="66"/>
      <c r="AJ122" s="46" t="s">
        <v>625</v>
      </c>
      <c r="AK122" s="46"/>
      <c r="AL122" s="56" t="s">
        <v>656</v>
      </c>
      <c r="AM122" s="36">
        <f t="shared" ca="1" si="11"/>
        <v>48</v>
      </c>
    </row>
    <row r="123" spans="1:39" s="36" customFormat="1">
      <c r="A123" s="25">
        <f>IF(C123=0,"",SUBTOTAL(3,C$5:C123))</f>
        <v>119</v>
      </c>
      <c r="B123" s="856">
        <v>8</v>
      </c>
      <c r="C123" s="66" t="s">
        <v>2679</v>
      </c>
      <c r="D123" s="47" t="s">
        <v>2993</v>
      </c>
      <c r="E123" s="67" t="s">
        <v>2675</v>
      </c>
      <c r="F123" s="63" t="str">
        <f>VLOOKUP(D123,'BHXH 4-2026'!$D$11:$F$337,3,0)</f>
        <v>DN4924002006656</v>
      </c>
      <c r="G123" s="774">
        <f>VLOOKUP(C123,'chuyển xếp 2024'!$C$5:$W$328,17,0)</f>
        <v>7110000</v>
      </c>
      <c r="H123" s="774"/>
      <c r="I123" s="774">
        <f t="shared" si="7"/>
        <v>7110000</v>
      </c>
      <c r="J123" s="67" t="s">
        <v>32</v>
      </c>
      <c r="K123" s="63">
        <f t="shared" si="9"/>
        <v>1</v>
      </c>
      <c r="L123" s="63" t="s">
        <v>33</v>
      </c>
      <c r="M123" s="63" t="s">
        <v>34</v>
      </c>
      <c r="N123" s="104" t="s">
        <v>5207</v>
      </c>
      <c r="O123" s="46" t="s">
        <v>621</v>
      </c>
      <c r="P123" s="46"/>
      <c r="Q123" s="107">
        <v>28131</v>
      </c>
      <c r="R123" s="107">
        <v>37628</v>
      </c>
      <c r="S123" s="107">
        <f t="shared" si="10"/>
        <v>37628</v>
      </c>
      <c r="T123" s="107"/>
      <c r="U123" s="426" t="s">
        <v>36</v>
      </c>
      <c r="V123" s="56"/>
      <c r="W123" s="56" t="str">
        <f t="shared" ca="1" si="12"/>
        <v xml:space="preserve">23 NĂM 7 THÁNG 12 NGÀY </v>
      </c>
      <c r="X123" s="80" t="s">
        <v>2676</v>
      </c>
      <c r="Y123" s="80" t="s">
        <v>2676</v>
      </c>
      <c r="Z123" s="80" t="str">
        <f>VLOOKUP(C123,'Trang tính1'!$A$2:$N$281,5,0)</f>
        <v>091077015048</v>
      </c>
      <c r="AA123" s="80" t="b">
        <f t="shared" si="8"/>
        <v>1</v>
      </c>
      <c r="AB123" s="75"/>
      <c r="AC123" s="75" t="s">
        <v>5228</v>
      </c>
      <c r="AD123" s="46" t="s">
        <v>232</v>
      </c>
      <c r="AE123" s="46" t="s">
        <v>2677</v>
      </c>
      <c r="AF123" s="108" t="str">
        <f>VLOOKUP(C123,'Trang tính1'!$A$2:$N$319,9,0)</f>
        <v>54/7/7 HồTrung Thành. phường Thới An Đông.TP.Cần Thơ</v>
      </c>
      <c r="AG123" s="46" t="s">
        <v>2678</v>
      </c>
      <c r="AH123" s="46"/>
      <c r="AI123" s="66"/>
      <c r="AJ123" s="46" t="s">
        <v>625</v>
      </c>
      <c r="AK123" s="46"/>
      <c r="AL123" s="56" t="s">
        <v>656</v>
      </c>
      <c r="AM123" s="36">
        <f t="shared" ca="1" si="11"/>
        <v>49</v>
      </c>
    </row>
    <row r="124" spans="1:39" s="491" customFormat="1">
      <c r="A124" s="479">
        <f>IF(C124=0,"",SUBTOTAL(3,C$5:C124))</f>
        <v>120</v>
      </c>
      <c r="B124" s="675">
        <v>9</v>
      </c>
      <c r="C124" s="480" t="s">
        <v>4239</v>
      </c>
      <c r="D124" s="1254" t="s">
        <v>4285</v>
      </c>
      <c r="E124" s="481" t="s">
        <v>4238</v>
      </c>
      <c r="F124" s="63" t="str">
        <f>VLOOKUP(D124,'BHXH 4-2026'!$D$11:$F$337,3,0)</f>
        <v>DN4929222715706</v>
      </c>
      <c r="G124" s="872">
        <f>VLOOKUP(C124,'chuyển xếp 2024'!$C$5:$W$328,17,0)</f>
        <v>5061000</v>
      </c>
      <c r="H124" s="872"/>
      <c r="I124" s="872">
        <f t="shared" si="7"/>
        <v>5061000</v>
      </c>
      <c r="J124" s="481" t="s">
        <v>32</v>
      </c>
      <c r="K124" s="63">
        <f t="shared" si="9"/>
        <v>1</v>
      </c>
      <c r="L124" s="483" t="s">
        <v>33</v>
      </c>
      <c r="M124" s="483" t="s">
        <v>34</v>
      </c>
      <c r="N124" s="104" t="s">
        <v>5207</v>
      </c>
      <c r="O124" s="499" t="s">
        <v>621</v>
      </c>
      <c r="P124" s="499"/>
      <c r="Q124" s="486">
        <v>32395</v>
      </c>
      <c r="R124" s="486">
        <v>46032</v>
      </c>
      <c r="S124" s="486"/>
      <c r="T124" s="486">
        <f>+R124</f>
        <v>46032</v>
      </c>
      <c r="U124" s="97" t="s">
        <v>117</v>
      </c>
      <c r="V124" s="484" t="s">
        <v>4242</v>
      </c>
      <c r="W124" s="484" t="str">
        <f t="shared" ca="1" si="12"/>
        <v xml:space="preserve">0 NĂM 7 THÁNG 9 NGÀY </v>
      </c>
      <c r="X124" s="487" t="s">
        <v>4244</v>
      </c>
      <c r="Y124" s="487" t="s">
        <v>4244</v>
      </c>
      <c r="Z124" s="487" t="e">
        <f>VLOOKUP(C124,'Trang tính1'!$A$2:$N$281,5,0)</f>
        <v>#N/A</v>
      </c>
      <c r="AA124" s="487" t="e">
        <f t="shared" si="8"/>
        <v>#N/A</v>
      </c>
      <c r="AB124" s="488">
        <v>44421</v>
      </c>
      <c r="AC124" s="75" t="s">
        <v>5227</v>
      </c>
      <c r="AD124" s="499" t="s">
        <v>232</v>
      </c>
      <c r="AE124" s="499" t="s">
        <v>4245</v>
      </c>
      <c r="AF124" s="489"/>
      <c r="AG124" s="499" t="s">
        <v>4246</v>
      </c>
      <c r="AH124" s="499"/>
      <c r="AI124" s="480"/>
      <c r="AJ124" s="499" t="s">
        <v>625</v>
      </c>
      <c r="AK124" s="499"/>
      <c r="AL124" s="484" t="s">
        <v>656</v>
      </c>
      <c r="AM124" s="491">
        <f t="shared" ca="1" si="11"/>
        <v>37</v>
      </c>
    </row>
    <row r="125" spans="1:39" s="491" customFormat="1">
      <c r="A125" s="479">
        <f>IF(C125=0,"",SUBTOTAL(3,C$5:C125))</f>
        <v>121</v>
      </c>
      <c r="B125" s="675">
        <v>10</v>
      </c>
      <c r="C125" s="480" t="s">
        <v>4240</v>
      </c>
      <c r="D125" s="1254" t="s">
        <v>4286</v>
      </c>
      <c r="E125" s="481" t="s">
        <v>4241</v>
      </c>
      <c r="F125" s="63" t="str">
        <f>VLOOKUP(D125,'BHXH 4-2026'!$D$11:$F$337,3,0)</f>
        <v>DN4929222392625</v>
      </c>
      <c r="G125" s="872">
        <f>VLOOKUP(C125,'chuyển xếp 2024'!$C$5:$W$328,17,0)</f>
        <v>5314000</v>
      </c>
      <c r="H125" s="872"/>
      <c r="I125" s="872">
        <f t="shared" si="7"/>
        <v>5314000</v>
      </c>
      <c r="J125" s="481" t="s">
        <v>32</v>
      </c>
      <c r="K125" s="63">
        <f t="shared" si="9"/>
        <v>1</v>
      </c>
      <c r="L125" s="483" t="s">
        <v>33</v>
      </c>
      <c r="M125" s="483" t="s">
        <v>34</v>
      </c>
      <c r="N125" s="104" t="s">
        <v>5207</v>
      </c>
      <c r="O125" s="499" t="s">
        <v>621</v>
      </c>
      <c r="P125" s="499"/>
      <c r="Q125" s="486">
        <v>36266</v>
      </c>
      <c r="R125" s="486">
        <v>46032</v>
      </c>
      <c r="S125" s="486"/>
      <c r="T125" s="486">
        <f>+R125</f>
        <v>46032</v>
      </c>
      <c r="U125" s="97" t="s">
        <v>117</v>
      </c>
      <c r="V125" s="484" t="s">
        <v>4243</v>
      </c>
      <c r="W125" s="484" t="str">
        <f t="shared" ca="1" si="12"/>
        <v xml:space="preserve">0 NĂM 7 THÁNG 9 NGÀY </v>
      </c>
      <c r="X125" s="487" t="s">
        <v>4247</v>
      </c>
      <c r="Y125" s="487" t="s">
        <v>4247</v>
      </c>
      <c r="Z125" s="487" t="e">
        <f>VLOOKUP(C125,'Trang tính1'!$A$2:$N$281,5,0)</f>
        <v>#N/A</v>
      </c>
      <c r="AA125" s="487" t="e">
        <f t="shared" si="8"/>
        <v>#N/A</v>
      </c>
      <c r="AB125" s="488">
        <v>44711</v>
      </c>
      <c r="AC125" s="75" t="s">
        <v>5228</v>
      </c>
      <c r="AD125" s="499" t="s">
        <v>232</v>
      </c>
      <c r="AE125" s="499" t="s">
        <v>4248</v>
      </c>
      <c r="AF125" s="489"/>
      <c r="AG125" s="499" t="s">
        <v>4249</v>
      </c>
      <c r="AH125" s="499"/>
      <c r="AI125" s="480"/>
      <c r="AJ125" s="499" t="s">
        <v>625</v>
      </c>
      <c r="AK125" s="499"/>
      <c r="AL125" s="484" t="s">
        <v>656</v>
      </c>
      <c r="AM125" s="491">
        <f t="shared" ca="1" si="11"/>
        <v>27</v>
      </c>
    </row>
    <row r="126" spans="1:39" s="36" customFormat="1">
      <c r="A126" s="25">
        <f>IF(C126=0,"",SUBTOTAL(3,C$5:C126))</f>
        <v>122</v>
      </c>
      <c r="B126" s="86">
        <v>1</v>
      </c>
      <c r="C126" s="69" t="s">
        <v>668</v>
      </c>
      <c r="D126" s="25" t="str">
        <f>VLOOKUP(C126,Sheet4!$A$1:$B$300,2,0)</f>
        <v>6506006789</v>
      </c>
      <c r="E126" s="98" t="s">
        <v>669</v>
      </c>
      <c r="F126" s="63" t="str">
        <f>VLOOKUP(D126,'BHXH 4-2026'!$D$11:$F$337,3,0)</f>
        <v>DN4926506006789</v>
      </c>
      <c r="G126" s="774">
        <f>VLOOKUP(C126,'chuyển xếp 2024'!$C$5:$W$328,17,0)</f>
        <v>6885000</v>
      </c>
      <c r="H126" s="774">
        <f>VLOOKUP(C126,'chuyển xếp 2024'!$C$5:$W$328,19,0)</f>
        <v>1892000</v>
      </c>
      <c r="I126" s="774">
        <f t="shared" si="7"/>
        <v>8777000</v>
      </c>
      <c r="J126" s="67" t="s">
        <v>32</v>
      </c>
      <c r="K126" s="63">
        <f t="shared" si="9"/>
        <v>1</v>
      </c>
      <c r="L126" s="63" t="s">
        <v>33</v>
      </c>
      <c r="M126" s="63" t="s">
        <v>34</v>
      </c>
      <c r="N126" s="87" t="s">
        <v>5163</v>
      </c>
      <c r="O126" s="46" t="s">
        <v>671</v>
      </c>
      <c r="P126" s="46"/>
      <c r="Q126" s="106">
        <v>29844</v>
      </c>
      <c r="R126" s="107">
        <v>38768</v>
      </c>
      <c r="S126" s="107">
        <f>+R126</f>
        <v>38768</v>
      </c>
      <c r="T126" s="107"/>
      <c r="U126" s="67" t="s">
        <v>36</v>
      </c>
      <c r="V126" s="56" t="s">
        <v>672</v>
      </c>
      <c r="W126" s="56" t="str">
        <f t="shared" ca="1" si="12"/>
        <v xml:space="preserve">20 NĂM 5 THÁNG 30 NGÀY </v>
      </c>
      <c r="X126" s="80" t="s">
        <v>673</v>
      </c>
      <c r="Y126" s="80" t="str">
        <f>VLOOKUP(C126,Sheet5!$B$2:$G$253,6,0)</f>
        <v>092081007863</v>
      </c>
      <c r="Z126" s="80" t="str">
        <f>VLOOKUP(C126,'Trang tính1'!$A$2:$N$281,5,0)</f>
        <v>092081007863</v>
      </c>
      <c r="AA126" s="80" t="b">
        <f t="shared" si="8"/>
        <v>1</v>
      </c>
      <c r="AB126" s="628"/>
      <c r="AC126" s="75" t="s">
        <v>5228</v>
      </c>
      <c r="AD126" s="46" t="s">
        <v>232</v>
      </c>
      <c r="AE126" s="108" t="s">
        <v>92</v>
      </c>
      <c r="AF126" s="108" t="str">
        <f>VLOOKUP(C126,'Trang tính1'!$A$2:$N$319,9,0)</f>
        <v>KV Bình Thuận - Phường Phước Thới- TP Cần Thơ</v>
      </c>
      <c r="AG126" s="46" t="s">
        <v>674</v>
      </c>
      <c r="AH126" s="46"/>
      <c r="AI126" s="66"/>
      <c r="AJ126" s="46" t="s">
        <v>182</v>
      </c>
      <c r="AK126" s="46" t="s">
        <v>675</v>
      </c>
      <c r="AL126" s="56" t="s">
        <v>676</v>
      </c>
      <c r="AM126" s="36">
        <f t="shared" ca="1" si="11"/>
        <v>44</v>
      </c>
    </row>
    <row r="127" spans="1:39" s="36" customFormat="1">
      <c r="A127" s="25">
        <f>IF(C127=0,"",SUBTOTAL(3,C$5:C127))</f>
        <v>123</v>
      </c>
      <c r="B127" s="86">
        <v>2</v>
      </c>
      <c r="C127" s="86" t="s">
        <v>677</v>
      </c>
      <c r="D127" s="25" t="str">
        <f>VLOOKUP(C127,Sheet4!$A$1:$B$300,2,0)</f>
        <v>5496032564</v>
      </c>
      <c r="E127" s="87" t="s">
        <v>678</v>
      </c>
      <c r="F127" s="63" t="str">
        <f>VLOOKUP(D127,'BHXH 4-2026'!$D$11:$F$337,3,0)</f>
        <v>DN4925496032564</v>
      </c>
      <c r="G127" s="774">
        <f>VLOOKUP(C127,'chuyển xếp 2024'!$C$5:$W$328,17,0)</f>
        <v>7436000</v>
      </c>
      <c r="H127" s="774">
        <f>VLOOKUP(C127,'chuyển xếp 2024'!$C$5:$W$328,19,0)</f>
        <v>0</v>
      </c>
      <c r="I127" s="774">
        <f t="shared" si="7"/>
        <v>7436000</v>
      </c>
      <c r="J127" s="63" t="s">
        <v>63</v>
      </c>
      <c r="K127" s="63">
        <f t="shared" si="9"/>
        <v>0</v>
      </c>
      <c r="L127" s="63" t="s">
        <v>33</v>
      </c>
      <c r="M127" s="63" t="s">
        <v>34</v>
      </c>
      <c r="N127" s="87" t="s">
        <v>5202</v>
      </c>
      <c r="O127" s="46" t="s">
        <v>386</v>
      </c>
      <c r="P127" s="46"/>
      <c r="Q127" s="106">
        <v>25578</v>
      </c>
      <c r="R127" s="107">
        <v>34426</v>
      </c>
      <c r="S127" s="107">
        <f t="shared" ref="S127:S190" si="13">+R127</f>
        <v>34426</v>
      </c>
      <c r="T127" s="107"/>
      <c r="U127" s="625" t="s">
        <v>36</v>
      </c>
      <c r="V127" s="56" t="s">
        <v>679</v>
      </c>
      <c r="W127" s="56" t="str">
        <f t="shared" ca="1" si="12"/>
        <v xml:space="preserve">32 NĂM 4 THÁNG 17 NGÀY </v>
      </c>
      <c r="X127" s="878" t="s">
        <v>680</v>
      </c>
      <c r="Y127" s="80" t="str">
        <f>VLOOKUP(C127,Sheet5!$B$2:$G$253,6,0)</f>
        <v>092170000894</v>
      </c>
      <c r="Z127" s="80" t="str">
        <f>VLOOKUP(C127,'Trang tính1'!$A$2:$N$281,5,0)</f>
        <v>092170000894</v>
      </c>
      <c r="AA127" s="80" t="b">
        <f t="shared" si="8"/>
        <v>1</v>
      </c>
      <c r="AB127" s="75"/>
      <c r="AC127" s="75" t="s">
        <v>5227</v>
      </c>
      <c r="AD127" s="46" t="s">
        <v>232</v>
      </c>
      <c r="AE127" s="108" t="s">
        <v>630</v>
      </c>
      <c r="AF127" s="108" t="str">
        <f>VLOOKUP(C127,'Trang tính1'!$A$2:$N$319,9,0)</f>
        <v>38/37A5 Mậu thân, cái khế , cần thơ</v>
      </c>
      <c r="AG127" s="46" t="s">
        <v>312</v>
      </c>
      <c r="AH127" s="46"/>
      <c r="AI127" s="66"/>
      <c r="AJ127" s="625" t="s">
        <v>156</v>
      </c>
      <c r="AK127" s="625"/>
      <c r="AL127" s="56" t="s">
        <v>387</v>
      </c>
      <c r="AM127" s="64">
        <f t="shared" ca="1" si="11"/>
        <v>56</v>
      </c>
    </row>
    <row r="128" spans="1:39" s="36" customFormat="1">
      <c r="A128" s="25">
        <f>IF(C128=0,"",SUBTOTAL(3,C$5:C128))</f>
        <v>124</v>
      </c>
      <c r="B128" s="86">
        <v>3</v>
      </c>
      <c r="C128" s="25" t="s">
        <v>681</v>
      </c>
      <c r="D128" s="25" t="str">
        <f>VLOOKUP(C128,Sheet4!$A$1:$B$300,2,0)</f>
        <v>9214012339</v>
      </c>
      <c r="E128" s="63" t="s">
        <v>682</v>
      </c>
      <c r="F128" s="63" t="str">
        <f>VLOOKUP(D128,'BHXH 4-2026'!$D$11:$F$337,3,0)</f>
        <v>DN4929214012339</v>
      </c>
      <c r="G128" s="774">
        <f>VLOOKUP(C128,'chuyển xếp 2024'!$C$5:$W$328,17,0)</f>
        <v>7673000</v>
      </c>
      <c r="H128" s="774">
        <f>VLOOKUP(C128,'chuyển xếp 2024'!$C$5:$W$328,19,0)</f>
        <v>2365000</v>
      </c>
      <c r="I128" s="774">
        <f t="shared" si="7"/>
        <v>10038000</v>
      </c>
      <c r="J128" s="63" t="s">
        <v>32</v>
      </c>
      <c r="K128" s="63">
        <f t="shared" si="9"/>
        <v>1</v>
      </c>
      <c r="L128" s="63" t="s">
        <v>33</v>
      </c>
      <c r="M128" s="63" t="s">
        <v>34</v>
      </c>
      <c r="N128" s="87" t="s">
        <v>5203</v>
      </c>
      <c r="O128" s="46" t="s">
        <v>386</v>
      </c>
      <c r="P128" s="46"/>
      <c r="Q128" s="106">
        <v>33824</v>
      </c>
      <c r="R128" s="107">
        <v>41913</v>
      </c>
      <c r="S128" s="107">
        <f t="shared" si="13"/>
        <v>41913</v>
      </c>
      <c r="T128" s="107"/>
      <c r="U128" s="625" t="s">
        <v>36</v>
      </c>
      <c r="V128" s="56" t="s">
        <v>683</v>
      </c>
      <c r="W128" s="56" t="str">
        <f t="shared" ca="1" si="12"/>
        <v xml:space="preserve">11 NĂM 10 THÁNG 18 NGÀY </v>
      </c>
      <c r="X128" s="80" t="s">
        <v>684</v>
      </c>
      <c r="Y128" s="80" t="str">
        <f>VLOOKUP(C128,Sheet5!$B$2:$G$253,6,0)</f>
        <v>086092010101</v>
      </c>
      <c r="Z128" s="80" t="str">
        <f>VLOOKUP(C128,'Trang tính1'!$A$2:$N$281,5,0)</f>
        <v>086092010101</v>
      </c>
      <c r="AA128" s="80" t="b">
        <f t="shared" si="8"/>
        <v>1</v>
      </c>
      <c r="AB128" s="75"/>
      <c r="AC128" s="75" t="s">
        <v>5227</v>
      </c>
      <c r="AD128" s="46" t="s">
        <v>232</v>
      </c>
      <c r="AE128" s="108" t="s">
        <v>685</v>
      </c>
      <c r="AF128" s="108" t="str">
        <f>VLOOKUP(C128,'Trang tính1'!$A$2:$N$319,9,0)</f>
        <v>148/274/11/15A - 3/2 - Phường Tân An - TP Cần Thơ</v>
      </c>
      <c r="AG128" s="46" t="s">
        <v>686</v>
      </c>
      <c r="AH128" s="46"/>
      <c r="AI128" s="66"/>
      <c r="AJ128" s="56" t="s">
        <v>50</v>
      </c>
      <c r="AK128" s="56" t="s">
        <v>107</v>
      </c>
      <c r="AL128" s="56" t="s">
        <v>60</v>
      </c>
      <c r="AM128" s="36">
        <f t="shared" ca="1" si="11"/>
        <v>34</v>
      </c>
    </row>
    <row r="129" spans="1:39" s="624" customFormat="1" ht="21.75" customHeight="1">
      <c r="A129" s="25">
        <f>IF(C129=0,"",SUBTOTAL(3,C$5:C129))</f>
        <v>125</v>
      </c>
      <c r="B129" s="86">
        <v>4</v>
      </c>
      <c r="C129" s="25" t="s">
        <v>1117</v>
      </c>
      <c r="D129" s="25" t="str">
        <f>VLOOKUP(C129,Sheet4!$A$1:$B$300,2,0)</f>
        <v>9522045066</v>
      </c>
      <c r="E129" s="46" t="s">
        <v>1118</v>
      </c>
      <c r="F129" s="63" t="str">
        <f>VLOOKUP(D129,'BHXH 4-2026'!$D$11:$F$337,3,0)</f>
        <v>DN4929522045066</v>
      </c>
      <c r="G129" s="774">
        <f>VLOOKUP(C129,'chuyển xếp 2024'!$C$5:$W$328,17,0)</f>
        <v>6579000</v>
      </c>
      <c r="H129" s="774">
        <f>VLOOKUP(C129,'chuyển xếp 2024'!$C$5:$W$328,19,0)</f>
        <v>0</v>
      </c>
      <c r="I129" s="774">
        <f t="shared" si="7"/>
        <v>6579000</v>
      </c>
      <c r="J129" s="46" t="s">
        <v>63</v>
      </c>
      <c r="K129" s="63">
        <f t="shared" si="9"/>
        <v>0</v>
      </c>
      <c r="L129" s="56" t="s">
        <v>33</v>
      </c>
      <c r="M129" s="56" t="s">
        <v>34</v>
      </c>
      <c r="N129" s="87" t="s">
        <v>5202</v>
      </c>
      <c r="O129" s="46" t="s">
        <v>1119</v>
      </c>
      <c r="P129" s="46"/>
      <c r="Q129" s="57">
        <v>36135</v>
      </c>
      <c r="R129" s="75">
        <v>44347</v>
      </c>
      <c r="S129" s="107">
        <f t="shared" si="13"/>
        <v>44347</v>
      </c>
      <c r="T129" s="75"/>
      <c r="U129" s="625" t="s">
        <v>36</v>
      </c>
      <c r="V129" s="56" t="s">
        <v>1120</v>
      </c>
      <c r="W129" s="626" t="str">
        <f t="shared" ca="1" si="12"/>
        <v xml:space="preserve">5 NĂM 2 THÁNG 19 NGÀY </v>
      </c>
      <c r="X129" s="74" t="s">
        <v>1121</v>
      </c>
      <c r="Y129" s="80" t="str">
        <f>VLOOKUP(C129,Sheet5!$B$2:$G$253,6,0)</f>
        <v>095198003363</v>
      </c>
      <c r="Z129" s="80" t="str">
        <f>VLOOKUP(C129,'Trang tính1'!$A$2:$N$281,5,0)</f>
        <v>095198003363</v>
      </c>
      <c r="AA129" s="80" t="b">
        <f t="shared" si="8"/>
        <v>1</v>
      </c>
      <c r="AB129" s="108">
        <v>42028</v>
      </c>
      <c r="AC129" s="75" t="s">
        <v>5227</v>
      </c>
      <c r="AD129" s="46" t="s">
        <v>232</v>
      </c>
      <c r="AE129" s="108" t="s">
        <v>1122</v>
      </c>
      <c r="AF129" s="108" t="str">
        <f>VLOOKUP(C129,'Trang tính1'!$A$2:$N$319,9,0)</f>
        <v>Mậu Thân, Phường Cái Khế, TP. Cần Thơ</v>
      </c>
      <c r="AG129" s="46" t="s">
        <v>1123</v>
      </c>
      <c r="AH129" s="627" t="s">
        <v>1124</v>
      </c>
      <c r="AI129" s="628"/>
      <c r="AJ129" s="108" t="s">
        <v>50</v>
      </c>
      <c r="AK129" s="108" t="s">
        <v>1125</v>
      </c>
      <c r="AL129" s="56" t="s">
        <v>1055</v>
      </c>
      <c r="AM129" s="36">
        <f ca="1">DATEDIF(Q129,TODAY(),"y")</f>
        <v>27</v>
      </c>
    </row>
    <row r="130" spans="1:39" s="36" customFormat="1">
      <c r="A130" s="25">
        <f>IF(C130=0,"",SUBTOTAL(3,C$5:C130))</f>
        <v>126</v>
      </c>
      <c r="B130" s="86">
        <v>5</v>
      </c>
      <c r="C130" s="25" t="s">
        <v>1849</v>
      </c>
      <c r="D130" s="25" t="str">
        <f>VLOOKUP(C130,Sheet4!$A$1:$B$300,2,0)</f>
        <v>9222564773</v>
      </c>
      <c r="E130" s="63" t="s">
        <v>1851</v>
      </c>
      <c r="F130" s="63" t="str">
        <f>VLOOKUP(D130,'BHXH 4-2026'!$D$11:$F$337,3,0)</f>
        <v>DN4929222564773</v>
      </c>
      <c r="G130" s="774">
        <f>VLOOKUP(C130,'chuyển xếp 2024'!$C$5:$W$328,17,0)</f>
        <v>6579000</v>
      </c>
      <c r="H130" s="774">
        <f>VLOOKUP(C130,'chuyển xếp 2024'!$C$5:$W$328,19,0)</f>
        <v>0</v>
      </c>
      <c r="I130" s="774">
        <f t="shared" si="7"/>
        <v>6579000</v>
      </c>
      <c r="J130" s="63" t="s">
        <v>63</v>
      </c>
      <c r="K130" s="63">
        <f t="shared" si="9"/>
        <v>0</v>
      </c>
      <c r="L130" s="63" t="s">
        <v>33</v>
      </c>
      <c r="M130" s="63" t="s">
        <v>34</v>
      </c>
      <c r="N130" s="87" t="s">
        <v>5202</v>
      </c>
      <c r="O130" s="46" t="s">
        <v>386</v>
      </c>
      <c r="P130" s="46"/>
      <c r="Q130" s="106">
        <v>36528</v>
      </c>
      <c r="R130" s="107">
        <v>45150</v>
      </c>
      <c r="S130" s="107">
        <f t="shared" si="13"/>
        <v>45150</v>
      </c>
      <c r="T130" s="107"/>
      <c r="U130" s="625" t="s">
        <v>36</v>
      </c>
      <c r="V130" s="56" t="s">
        <v>1852</v>
      </c>
      <c r="W130" s="56" t="str">
        <f t="shared" ca="1" si="12"/>
        <v xml:space="preserve">3 NĂM 0 THÁNG 7 NGÀY </v>
      </c>
      <c r="X130" s="80" t="s">
        <v>1853</v>
      </c>
      <c r="Y130" s="80" t="s">
        <v>1853</v>
      </c>
      <c r="Z130" s="80" t="str">
        <f>VLOOKUP(C130,'Trang tính1'!$A$2:$N$281,5,0)</f>
        <v>092300002233</v>
      </c>
      <c r="AA130" s="80" t="b">
        <f t="shared" si="8"/>
        <v>1</v>
      </c>
      <c r="AB130" s="75"/>
      <c r="AC130" s="75" t="s">
        <v>5227</v>
      </c>
      <c r="AD130" s="46" t="s">
        <v>232</v>
      </c>
      <c r="AE130" s="108" t="s">
        <v>1854</v>
      </c>
      <c r="AF130" s="108" t="str">
        <f>VLOOKUP(C130,'Trang tính1'!$A$2:$N$319,9,0)</f>
        <v>KV Bình Phước, Phường Phước Thới, TP Cần Thơ</v>
      </c>
      <c r="AG130" s="46" t="s">
        <v>1855</v>
      </c>
      <c r="AH130" s="46"/>
      <c r="AI130" s="66"/>
      <c r="AJ130" s="46" t="s">
        <v>182</v>
      </c>
      <c r="AK130" s="56" t="s">
        <v>100</v>
      </c>
      <c r="AL130" s="56" t="s">
        <v>1055</v>
      </c>
      <c r="AM130" s="36">
        <f t="shared" ca="1" si="11"/>
        <v>26</v>
      </c>
    </row>
    <row r="131" spans="1:39" s="36" customFormat="1">
      <c r="A131" s="25">
        <f>IF(C131=0,"",SUBTOTAL(3,C$5:C131))</f>
        <v>127</v>
      </c>
      <c r="B131" s="86">
        <v>6</v>
      </c>
      <c r="C131" s="369" t="s">
        <v>2844</v>
      </c>
      <c r="D131" s="25" t="s">
        <v>3285</v>
      </c>
      <c r="E131" s="370" t="s">
        <v>2843</v>
      </c>
      <c r="F131" s="63" t="str">
        <f>VLOOKUP(D131,'BHXH 4-2026'!$D$11:$F$337,3,0)</f>
        <v>DN4929222596904</v>
      </c>
      <c r="G131" s="774">
        <f>VLOOKUP(C131,'chuyển xếp 2024'!$C$5:$W$328,17,0)</f>
        <v>6579000</v>
      </c>
      <c r="H131" s="75"/>
      <c r="I131" s="774">
        <f t="shared" si="7"/>
        <v>6579000</v>
      </c>
      <c r="J131" s="63" t="s">
        <v>63</v>
      </c>
      <c r="K131" s="63">
        <f t="shared" si="9"/>
        <v>0</v>
      </c>
      <c r="L131" s="63" t="s">
        <v>33</v>
      </c>
      <c r="M131" s="63" t="s">
        <v>34</v>
      </c>
      <c r="N131" s="87" t="s">
        <v>5202</v>
      </c>
      <c r="O131" s="46" t="s">
        <v>386</v>
      </c>
      <c r="P131" s="46"/>
      <c r="Q131" s="234">
        <v>37219</v>
      </c>
      <c r="R131" s="75">
        <v>45809</v>
      </c>
      <c r="S131" s="107">
        <f t="shared" si="13"/>
        <v>45809</v>
      </c>
      <c r="T131" s="75"/>
      <c r="U131" s="625" t="s">
        <v>36</v>
      </c>
      <c r="V131" s="56" t="s">
        <v>2930</v>
      </c>
      <c r="W131" s="56" t="str">
        <f t="shared" ca="1" si="12"/>
        <v xml:space="preserve">1 NĂM 2 THÁNG 18 NGÀY </v>
      </c>
      <c r="X131" s="80" t="s">
        <v>2931</v>
      </c>
      <c r="Y131" s="80" t="s">
        <v>2931</v>
      </c>
      <c r="Z131" s="80" t="str">
        <f>VLOOKUP(C131,'Trang tính1'!$A$2:$N$281,5,0)</f>
        <v>092301002979</v>
      </c>
      <c r="AA131" s="80" t="b">
        <f t="shared" si="8"/>
        <v>1</v>
      </c>
      <c r="AB131" s="75">
        <v>44421</v>
      </c>
      <c r="AC131" s="75" t="s">
        <v>5227</v>
      </c>
      <c r="AD131" s="46" t="s">
        <v>232</v>
      </c>
      <c r="AE131" s="108" t="s">
        <v>2780</v>
      </c>
      <c r="AF131" s="108" t="str">
        <f>VLOOKUP(C131,'Trang tính1'!$A$2:$N$319,9,0)</f>
        <v>9/57C Nguyễn Văn Cừ, phường Cái Khế, Cần Thơ</v>
      </c>
      <c r="AG131" s="46" t="s">
        <v>2932</v>
      </c>
      <c r="AH131" s="46" t="s">
        <v>2932</v>
      </c>
      <c r="AI131" s="66"/>
      <c r="AJ131" s="108" t="s">
        <v>50</v>
      </c>
      <c r="AK131" s="56" t="s">
        <v>434</v>
      </c>
      <c r="AL131" s="56"/>
      <c r="AM131" s="36">
        <f t="shared" ca="1" si="11"/>
        <v>24</v>
      </c>
    </row>
    <row r="132" spans="1:39" s="36" customFormat="1">
      <c r="A132" s="25">
        <f>IF(C132=0,"",SUBTOTAL(3,C$5:C132))</f>
        <v>128</v>
      </c>
      <c r="B132" s="86">
        <v>7</v>
      </c>
      <c r="C132" s="86" t="s">
        <v>692</v>
      </c>
      <c r="D132" s="25" t="str">
        <f>VLOOKUP(C132,Sheet4!$A$1:$B$300,2,0)</f>
        <v>9208016198</v>
      </c>
      <c r="E132" s="87" t="s">
        <v>693</v>
      </c>
      <c r="F132" s="63" t="str">
        <f>VLOOKUP(D132,'BHXH 4-2026'!$D$11:$F$337,3,0)</f>
        <v>DN4929208016198</v>
      </c>
      <c r="G132" s="774">
        <f>VLOOKUP(C132,'chuyển xếp 2024'!$C$5:$W$328,17,0)</f>
        <v>6694000</v>
      </c>
      <c r="H132" s="774">
        <f>VLOOKUP(C132,'chuyển xếp 2024'!$C$5:$W$328,19,0)</f>
        <v>0</v>
      </c>
      <c r="I132" s="774">
        <f t="shared" si="7"/>
        <v>6694000</v>
      </c>
      <c r="J132" s="87" t="s">
        <v>32</v>
      </c>
      <c r="K132" s="63">
        <f t="shared" si="9"/>
        <v>1</v>
      </c>
      <c r="L132" s="63" t="s">
        <v>33</v>
      </c>
      <c r="M132" s="63" t="s">
        <v>34</v>
      </c>
      <c r="N132" s="87" t="s">
        <v>5204</v>
      </c>
      <c r="O132" s="46" t="s">
        <v>671</v>
      </c>
      <c r="P132" s="46"/>
      <c r="Q132" s="106">
        <v>24400</v>
      </c>
      <c r="R132" s="107">
        <v>39188</v>
      </c>
      <c r="S132" s="107">
        <f t="shared" si="13"/>
        <v>39188</v>
      </c>
      <c r="T132" s="107"/>
      <c r="U132" s="625" t="s">
        <v>36</v>
      </c>
      <c r="V132" s="56" t="s">
        <v>694</v>
      </c>
      <c r="W132" s="56" t="str">
        <f t="shared" ca="1" si="12"/>
        <v xml:space="preserve">19 NĂM 4 THÁNG 3 NGÀY </v>
      </c>
      <c r="X132" s="80" t="s">
        <v>695</v>
      </c>
      <c r="Y132" s="80" t="str">
        <f>VLOOKUP(C132,Sheet5!$B$2:$G$253,6,0)</f>
        <v>035066006365</v>
      </c>
      <c r="Z132" s="80" t="str">
        <f>VLOOKUP(C132,'Trang tính1'!$A$2:$N$281,5,0)</f>
        <v>035066006365</v>
      </c>
      <c r="AA132" s="80" t="b">
        <f t="shared" si="8"/>
        <v>1</v>
      </c>
      <c r="AB132" s="75"/>
      <c r="AC132" s="75" t="s">
        <v>5228</v>
      </c>
      <c r="AD132" s="46" t="s">
        <v>232</v>
      </c>
      <c r="AE132" s="108" t="s">
        <v>696</v>
      </c>
      <c r="AF132" s="108" t="str">
        <f>VLOOKUP(C132,'Trang tính1'!$A$2:$N$319,9,0)</f>
        <v>Khu vực 2, Thới An Đông, Cần Thơ</v>
      </c>
      <c r="AG132" s="46" t="s">
        <v>697</v>
      </c>
      <c r="AH132" s="46"/>
      <c r="AI132" s="66"/>
      <c r="AJ132" s="625" t="s">
        <v>156</v>
      </c>
      <c r="AK132" s="625"/>
      <c r="AL132" s="56" t="s">
        <v>503</v>
      </c>
      <c r="AM132" s="64">
        <f t="shared" ca="1" si="11"/>
        <v>59</v>
      </c>
    </row>
    <row r="133" spans="1:39" s="36" customFormat="1">
      <c r="A133" s="25">
        <f>IF(C133=0,"",SUBTOTAL(3,C$5:C133))</f>
        <v>129</v>
      </c>
      <c r="B133" s="86">
        <v>8</v>
      </c>
      <c r="C133" s="86" t="s">
        <v>698</v>
      </c>
      <c r="D133" s="25" t="str">
        <f>VLOOKUP(C133,Sheet4!$A$1:$B$300,2,0)</f>
        <v>9208016199</v>
      </c>
      <c r="E133" s="87" t="s">
        <v>699</v>
      </c>
      <c r="F133" s="63" t="str">
        <f>VLOOKUP(D133,'BHXH 4-2026'!$D$11:$F$337,3,0)</f>
        <v>DN4929208016199</v>
      </c>
      <c r="G133" s="774">
        <f>VLOOKUP(C133,'chuyển xếp 2024'!$C$5:$W$328,17,0)</f>
        <v>6694000</v>
      </c>
      <c r="H133" s="774">
        <f>VLOOKUP(C133,'chuyển xếp 2024'!$C$5:$W$328,19,0)</f>
        <v>0</v>
      </c>
      <c r="I133" s="774">
        <f t="shared" si="7"/>
        <v>6694000</v>
      </c>
      <c r="J133" s="87" t="s">
        <v>32</v>
      </c>
      <c r="K133" s="63">
        <f t="shared" si="9"/>
        <v>1</v>
      </c>
      <c r="L133" s="63" t="s">
        <v>33</v>
      </c>
      <c r="M133" s="63" t="s">
        <v>700</v>
      </c>
      <c r="N133" s="87" t="s">
        <v>5204</v>
      </c>
      <c r="O133" s="46" t="s">
        <v>671</v>
      </c>
      <c r="P133" s="46"/>
      <c r="Q133" s="106">
        <v>28810</v>
      </c>
      <c r="R133" s="107">
        <v>39188</v>
      </c>
      <c r="S133" s="107">
        <f t="shared" si="13"/>
        <v>39188</v>
      </c>
      <c r="T133" s="107"/>
      <c r="U133" s="625" t="s">
        <v>36</v>
      </c>
      <c r="V133" s="56" t="s">
        <v>701</v>
      </c>
      <c r="W133" s="56" t="str">
        <f t="shared" ca="1" si="12"/>
        <v xml:space="preserve">19 NĂM 4 THÁNG 3 NGÀY </v>
      </c>
      <c r="X133" s="879">
        <v>331742561</v>
      </c>
      <c r="Y133" s="80" t="str">
        <f>VLOOKUP(C133,Sheet5!$B$2:$G$253,6,0)</f>
        <v>092078005854</v>
      </c>
      <c r="Z133" s="80">
        <f>VLOOKUP(C133,'Trang tính1'!$A$2:$N$281,5,0)</f>
        <v>0</v>
      </c>
      <c r="AA133" s="80" t="b">
        <f t="shared" si="8"/>
        <v>0</v>
      </c>
      <c r="AB133" s="75">
        <v>40362</v>
      </c>
      <c r="AC133" s="75" t="s">
        <v>5228</v>
      </c>
      <c r="AD133" s="46" t="s">
        <v>232</v>
      </c>
      <c r="AE133" s="108" t="s">
        <v>702</v>
      </c>
      <c r="AF133" s="108"/>
      <c r="AG133" s="46" t="s">
        <v>703</v>
      </c>
      <c r="AH133" s="46"/>
      <c r="AI133" s="66"/>
      <c r="AJ133" s="625" t="s">
        <v>156</v>
      </c>
      <c r="AK133" s="625"/>
      <c r="AL133" s="56" t="s">
        <v>503</v>
      </c>
      <c r="AM133" s="36">
        <f t="shared" ca="1" si="11"/>
        <v>47</v>
      </c>
    </row>
    <row r="134" spans="1:39" s="36" customFormat="1">
      <c r="A134" s="25">
        <f>IF(C134=0,"",SUBTOTAL(3,C$5:C134))</f>
        <v>130</v>
      </c>
      <c r="B134" s="86">
        <v>9</v>
      </c>
      <c r="C134" s="86" t="s">
        <v>704</v>
      </c>
      <c r="D134" s="25" t="str">
        <f>VLOOKUP(C134,Sheet4!$A$1:$B$300,2,0)</f>
        <v>9208016201</v>
      </c>
      <c r="E134" s="87" t="s">
        <v>705</v>
      </c>
      <c r="F134" s="63" t="str">
        <f>VLOOKUP(D134,'BHXH 4-2026'!$D$11:$F$337,3,0)</f>
        <v>DN4929208016201</v>
      </c>
      <c r="G134" s="774">
        <f>VLOOKUP(C134,'chuyển xếp 2024'!$C$5:$W$328,17,0)</f>
        <v>6694000</v>
      </c>
      <c r="H134" s="774">
        <f>VLOOKUP(C134,'chuyển xếp 2024'!$C$5:$W$328,19,0)</f>
        <v>0</v>
      </c>
      <c r="I134" s="774">
        <f t="shared" si="7"/>
        <v>6694000</v>
      </c>
      <c r="J134" s="87" t="s">
        <v>32</v>
      </c>
      <c r="K134" s="63">
        <f t="shared" si="9"/>
        <v>1</v>
      </c>
      <c r="L134" s="63" t="s">
        <v>33</v>
      </c>
      <c r="M134" s="63" t="s">
        <v>34</v>
      </c>
      <c r="N134" s="87" t="s">
        <v>5204</v>
      </c>
      <c r="O134" s="46" t="s">
        <v>671</v>
      </c>
      <c r="P134" s="46"/>
      <c r="Q134" s="106" t="s">
        <v>350</v>
      </c>
      <c r="R134" s="107">
        <v>39188</v>
      </c>
      <c r="S134" s="107">
        <f t="shared" si="13"/>
        <v>39188</v>
      </c>
      <c r="T134" s="107"/>
      <c r="U134" s="625" t="s">
        <v>36</v>
      </c>
      <c r="V134" s="56" t="s">
        <v>706</v>
      </c>
      <c r="W134" s="56" t="str">
        <f t="shared" ca="1" si="12"/>
        <v xml:space="preserve">19 NĂM 4 THÁNG 3 NGÀY </v>
      </c>
      <c r="X134" s="80" t="s">
        <v>707</v>
      </c>
      <c r="Y134" s="80" t="str">
        <f>VLOOKUP(C134,Sheet5!$B$2:$G$253,6,0)</f>
        <v>092073002305</v>
      </c>
      <c r="Z134" s="80" t="str">
        <f>VLOOKUP(C134,'Trang tính1'!$A$2:$N$281,5,0)</f>
        <v>092073002305</v>
      </c>
      <c r="AA134" s="80" t="b">
        <f t="shared" si="8"/>
        <v>1</v>
      </c>
      <c r="AB134" s="75"/>
      <c r="AC134" s="75" t="s">
        <v>5228</v>
      </c>
      <c r="AD134" s="46" t="s">
        <v>232</v>
      </c>
      <c r="AE134" s="108" t="s">
        <v>708</v>
      </c>
      <c r="AF134" s="108" t="str">
        <f>VLOOKUP(C134,'Trang tính1'!$A$2:$N$319,9,0)</f>
        <v>KV Trường Hưng Phước Thới, Cần Thơ</v>
      </c>
      <c r="AG134" s="46" t="s">
        <v>709</v>
      </c>
      <c r="AH134" s="46"/>
      <c r="AI134" s="66"/>
      <c r="AJ134" s="625" t="s">
        <v>156</v>
      </c>
      <c r="AK134" s="625"/>
      <c r="AL134" s="56" t="s">
        <v>503</v>
      </c>
      <c r="AM134" s="64">
        <f t="shared" ca="1" si="11"/>
        <v>53</v>
      </c>
    </row>
    <row r="135" spans="1:39" s="36" customFormat="1">
      <c r="A135" s="25">
        <f>IF(C135=0,"",SUBTOTAL(3,C$5:C135))</f>
        <v>131</v>
      </c>
      <c r="B135" s="86">
        <v>10</v>
      </c>
      <c r="C135" s="86" t="s">
        <v>710</v>
      </c>
      <c r="D135" s="25" t="str">
        <f>VLOOKUP(C135,Sheet4!$A$1:$B$300,2,0)</f>
        <v>9208016202</v>
      </c>
      <c r="E135" s="87" t="s">
        <v>711</v>
      </c>
      <c r="F135" s="63" t="str">
        <f>VLOOKUP(D135,'BHXH 4-2026'!$D$11:$F$337,3,0)</f>
        <v>DN4929208016202</v>
      </c>
      <c r="G135" s="774">
        <f>VLOOKUP(C135,'chuyển xếp 2024'!$C$5:$W$328,17,0)</f>
        <v>6694000</v>
      </c>
      <c r="H135" s="774">
        <f>VLOOKUP(C135,'chuyển xếp 2024'!$C$5:$W$328,19,0)</f>
        <v>0</v>
      </c>
      <c r="I135" s="774">
        <f t="shared" ref="I135:I198" si="14">+G135+H135</f>
        <v>6694000</v>
      </c>
      <c r="J135" s="63" t="s">
        <v>63</v>
      </c>
      <c r="K135" s="63">
        <f t="shared" si="9"/>
        <v>0</v>
      </c>
      <c r="L135" s="63" t="s">
        <v>33</v>
      </c>
      <c r="M135" s="63" t="s">
        <v>34</v>
      </c>
      <c r="N135" s="87" t="s">
        <v>5204</v>
      </c>
      <c r="O135" s="46" t="s">
        <v>671</v>
      </c>
      <c r="P135" s="46"/>
      <c r="Q135" s="106">
        <v>28048</v>
      </c>
      <c r="R135" s="107">
        <v>39188</v>
      </c>
      <c r="S135" s="107">
        <f t="shared" si="13"/>
        <v>39188</v>
      </c>
      <c r="T135" s="107"/>
      <c r="U135" s="625" t="s">
        <v>36</v>
      </c>
      <c r="V135" s="56" t="s">
        <v>712</v>
      </c>
      <c r="W135" s="56" t="str">
        <f t="shared" ca="1" si="12"/>
        <v xml:space="preserve">19 NĂM 4 THÁNG 3 NGÀY </v>
      </c>
      <c r="X135" s="523" t="s">
        <v>713</v>
      </c>
      <c r="Y135" s="80" t="str">
        <f>VLOOKUP(C135,Sheet5!$B$2:$G$253,6,0)</f>
        <v>092176001154</v>
      </c>
      <c r="Z135" s="80" t="str">
        <f>VLOOKUP(C135,'Trang tính1'!$A$2:$N$281,5,0)</f>
        <v>092176001154</v>
      </c>
      <c r="AA135" s="80" t="b">
        <f t="shared" ref="AA135:AA198" si="15">EXACT(Y135,Z135)</f>
        <v>1</v>
      </c>
      <c r="AB135" s="75">
        <v>42668</v>
      </c>
      <c r="AC135" s="75" t="s">
        <v>5228</v>
      </c>
      <c r="AD135" s="46" t="s">
        <v>232</v>
      </c>
      <c r="AE135" s="108" t="s">
        <v>708</v>
      </c>
      <c r="AF135" s="108" t="str">
        <f>VLOOKUP(C135,'Trang tính1'!$A$2:$N$319,9,0)</f>
        <v>KV Trường Hưng Phước Thới, Cần Thơ</v>
      </c>
      <c r="AG135" s="46" t="s">
        <v>709</v>
      </c>
      <c r="AH135" s="46"/>
      <c r="AI135" s="66"/>
      <c r="AJ135" s="625" t="s">
        <v>156</v>
      </c>
      <c r="AK135" s="625"/>
      <c r="AL135" s="56" t="s">
        <v>503</v>
      </c>
      <c r="AM135" s="36">
        <f t="shared" ca="1" si="11"/>
        <v>49</v>
      </c>
    </row>
    <row r="136" spans="1:39" s="36" customFormat="1">
      <c r="A136" s="25">
        <f>IF(C136=0,"",SUBTOTAL(3,C$5:C136))</f>
        <v>132</v>
      </c>
      <c r="B136" s="86">
        <v>11</v>
      </c>
      <c r="C136" s="86" t="s">
        <v>714</v>
      </c>
      <c r="D136" s="25" t="str">
        <f>VLOOKUP(C136,Sheet4!$A$1:$B$300,2,0)</f>
        <v>9208016209</v>
      </c>
      <c r="E136" s="87" t="s">
        <v>715</v>
      </c>
      <c r="F136" s="63" t="str">
        <f>VLOOKUP(D136,'BHXH 4-2026'!$D$11:$F$337,3,0)</f>
        <v>DN4929208016209</v>
      </c>
      <c r="G136" s="774">
        <f>VLOOKUP(C136,'chuyển xếp 2024'!$C$5:$W$328,17,0)</f>
        <v>6694000</v>
      </c>
      <c r="H136" s="774">
        <f>VLOOKUP(C136,'chuyển xếp 2024'!$C$5:$W$328,19,0)</f>
        <v>0</v>
      </c>
      <c r="I136" s="774">
        <f t="shared" si="14"/>
        <v>6694000</v>
      </c>
      <c r="J136" s="63" t="s">
        <v>63</v>
      </c>
      <c r="K136" s="63">
        <f t="shared" si="9"/>
        <v>0</v>
      </c>
      <c r="L136" s="63" t="s">
        <v>33</v>
      </c>
      <c r="M136" s="63" t="s">
        <v>34</v>
      </c>
      <c r="N136" s="87" t="s">
        <v>5204</v>
      </c>
      <c r="O136" s="46" t="s">
        <v>671</v>
      </c>
      <c r="P136" s="46"/>
      <c r="Q136" s="106">
        <v>28491</v>
      </c>
      <c r="R136" s="107">
        <v>39188</v>
      </c>
      <c r="S136" s="107">
        <f t="shared" si="13"/>
        <v>39188</v>
      </c>
      <c r="T136" s="107"/>
      <c r="U136" s="625" t="s">
        <v>36</v>
      </c>
      <c r="V136" s="56" t="s">
        <v>716</v>
      </c>
      <c r="W136" s="56" t="str">
        <f t="shared" ca="1" si="12"/>
        <v xml:space="preserve">19 NĂM 4 THÁNG 3 NGÀY </v>
      </c>
      <c r="X136" s="80" t="s">
        <v>717</v>
      </c>
      <c r="Y136" s="80" t="str">
        <f>VLOOKUP(C136,Sheet5!$B$2:$G$253,6,0)</f>
        <v>094178003638</v>
      </c>
      <c r="Z136" s="80" t="str">
        <f>VLOOKUP(C136,'Trang tính1'!$A$2:$N$281,5,0)</f>
        <v>094178003638</v>
      </c>
      <c r="AA136" s="80" t="b">
        <f t="shared" si="15"/>
        <v>1</v>
      </c>
      <c r="AB136" s="75"/>
      <c r="AC136" s="75" t="s">
        <v>5228</v>
      </c>
      <c r="AD136" s="46" t="s">
        <v>232</v>
      </c>
      <c r="AE136" s="108" t="s">
        <v>718</v>
      </c>
      <c r="AF136" s="108" t="str">
        <f>VLOOKUP(C136,'Trang tính1'!$A$2:$N$319,9,0)</f>
        <v>KV1 Thới An Đông, Cần Thơ</v>
      </c>
      <c r="AG136" s="46" t="s">
        <v>719</v>
      </c>
      <c r="AH136" s="46"/>
      <c r="AI136" s="66"/>
      <c r="AJ136" s="625" t="s">
        <v>156</v>
      </c>
      <c r="AK136" s="625"/>
      <c r="AL136" s="56" t="s">
        <v>503</v>
      </c>
      <c r="AM136" s="36">
        <f t="shared" ca="1" si="11"/>
        <v>48</v>
      </c>
    </row>
    <row r="137" spans="1:39" s="36" customFormat="1">
      <c r="A137" s="25">
        <f>IF(C137=0,"",SUBTOTAL(3,C$5:C137))</f>
        <v>133</v>
      </c>
      <c r="B137" s="86">
        <v>12</v>
      </c>
      <c r="C137" s="86" t="s">
        <v>720</v>
      </c>
      <c r="D137" s="25" t="str">
        <f>VLOOKUP(C137,Sheet4!$A$1:$B$300,2,0)</f>
        <v>9208016214</v>
      </c>
      <c r="E137" s="87" t="s">
        <v>721</v>
      </c>
      <c r="F137" s="63" t="str">
        <f>VLOOKUP(D137,'BHXH 4-2026'!$D$11:$F$337,3,0)</f>
        <v>DN4929208016214</v>
      </c>
      <c r="G137" s="774">
        <f>VLOOKUP(C137,'chuyển xếp 2024'!$C$5:$W$328,17,0)</f>
        <v>6694000</v>
      </c>
      <c r="H137" s="774">
        <f>VLOOKUP(C137,'chuyển xếp 2024'!$C$5:$W$328,19,0)</f>
        <v>0</v>
      </c>
      <c r="I137" s="774">
        <f t="shared" si="14"/>
        <v>6694000</v>
      </c>
      <c r="J137" s="63" t="s">
        <v>63</v>
      </c>
      <c r="K137" s="63">
        <f t="shared" si="9"/>
        <v>0</v>
      </c>
      <c r="L137" s="63" t="s">
        <v>33</v>
      </c>
      <c r="M137" s="63" t="s">
        <v>34</v>
      </c>
      <c r="N137" s="87" t="s">
        <v>5204</v>
      </c>
      <c r="O137" s="46" t="s">
        <v>671</v>
      </c>
      <c r="P137" s="46"/>
      <c r="Q137" s="106">
        <v>31400</v>
      </c>
      <c r="R137" s="107">
        <v>39188</v>
      </c>
      <c r="S137" s="107">
        <f t="shared" si="13"/>
        <v>39188</v>
      </c>
      <c r="T137" s="107"/>
      <c r="U137" s="625" t="s">
        <v>36</v>
      </c>
      <c r="V137" s="56" t="s">
        <v>722</v>
      </c>
      <c r="W137" s="56" t="str">
        <f t="shared" ca="1" si="12"/>
        <v xml:space="preserve">19 NĂM 4 THÁNG 3 NGÀY </v>
      </c>
      <c r="X137" s="523" t="s">
        <v>723</v>
      </c>
      <c r="Y137" s="80" t="str">
        <f>VLOOKUP(C137,Sheet5!$B$2:$G$253,6,0)</f>
        <v>092185001179</v>
      </c>
      <c r="Z137" s="80" t="str">
        <f>VLOOKUP(C137,'Trang tính1'!$A$2:$N$281,5,0)</f>
        <v>092185001179</v>
      </c>
      <c r="AA137" s="80" t="b">
        <f t="shared" si="15"/>
        <v>1</v>
      </c>
      <c r="AB137" s="75">
        <v>42466</v>
      </c>
      <c r="AC137" s="75" t="s">
        <v>5228</v>
      </c>
      <c r="AD137" s="46" t="s">
        <v>232</v>
      </c>
      <c r="AE137" s="108" t="s">
        <v>724</v>
      </c>
      <c r="AF137" s="108" t="str">
        <f>VLOOKUP(C137,'Trang tính1'!$A$2:$N$319,9,0)</f>
        <v>KV4 Thới An Đông, Cần Thơ</v>
      </c>
      <c r="AG137" s="46" t="s">
        <v>725</v>
      </c>
      <c r="AH137" s="46"/>
      <c r="AI137" s="66"/>
      <c r="AJ137" s="625" t="s">
        <v>156</v>
      </c>
      <c r="AK137" s="625"/>
      <c r="AL137" s="56" t="s">
        <v>503</v>
      </c>
      <c r="AM137" s="36">
        <f t="shared" ca="1" si="11"/>
        <v>40</v>
      </c>
    </row>
    <row r="138" spans="1:39" s="36" customFormat="1">
      <c r="A138" s="25">
        <f>IF(C138=0,"",SUBTOTAL(3,C$5:C138))</f>
        <v>134</v>
      </c>
      <c r="B138" s="86">
        <v>13</v>
      </c>
      <c r="C138" s="86" t="s">
        <v>726</v>
      </c>
      <c r="D138" s="25" t="str">
        <f>VLOOKUP(C138,Sheet4!$A$1:$B$300,2,0)</f>
        <v>9208016215</v>
      </c>
      <c r="E138" s="87" t="s">
        <v>727</v>
      </c>
      <c r="F138" s="63" t="str">
        <f>VLOOKUP(D138,'BHXH 4-2026'!$D$11:$F$337,3,0)</f>
        <v>DN4929208016215</v>
      </c>
      <c r="G138" s="774">
        <f>VLOOKUP(C138,'chuyển xếp 2024'!$C$5:$W$328,17,0)</f>
        <v>6694000</v>
      </c>
      <c r="H138" s="774">
        <f>VLOOKUP(C138,'chuyển xếp 2024'!$C$5:$W$328,19,0)</f>
        <v>0</v>
      </c>
      <c r="I138" s="774">
        <f t="shared" si="14"/>
        <v>6694000</v>
      </c>
      <c r="J138" s="63" t="s">
        <v>63</v>
      </c>
      <c r="K138" s="63">
        <f t="shared" si="9"/>
        <v>0</v>
      </c>
      <c r="L138" s="63" t="s">
        <v>33</v>
      </c>
      <c r="M138" s="63" t="s">
        <v>134</v>
      </c>
      <c r="N138" s="87" t="s">
        <v>5204</v>
      </c>
      <c r="O138" s="46" t="s">
        <v>671</v>
      </c>
      <c r="P138" s="46"/>
      <c r="Q138" s="106">
        <v>32012</v>
      </c>
      <c r="R138" s="107">
        <v>39188</v>
      </c>
      <c r="S138" s="107">
        <f t="shared" si="13"/>
        <v>39188</v>
      </c>
      <c r="T138" s="107"/>
      <c r="U138" s="625" t="s">
        <v>36</v>
      </c>
      <c r="V138" s="56" t="s">
        <v>728</v>
      </c>
      <c r="W138" s="56" t="str">
        <f t="shared" ca="1" si="12"/>
        <v xml:space="preserve">19 NĂM 4 THÁNG 3 NGÀY </v>
      </c>
      <c r="X138" s="74" t="s">
        <v>729</v>
      </c>
      <c r="Y138" s="80" t="str">
        <f>VLOOKUP(C138,Sheet5!$B$2:$G$253,6,0)</f>
        <v>084187002652</v>
      </c>
      <c r="Z138" s="80" t="str">
        <f>VLOOKUP(C138,'Trang tính1'!$A$2:$N$281,5,0)</f>
        <v>084187002652</v>
      </c>
      <c r="AA138" s="80" t="b">
        <f t="shared" si="15"/>
        <v>1</v>
      </c>
      <c r="AB138" s="75">
        <v>44302</v>
      </c>
      <c r="AC138" s="75" t="s">
        <v>5228</v>
      </c>
      <c r="AD138" s="46" t="s">
        <v>232</v>
      </c>
      <c r="AE138" s="108" t="s">
        <v>730</v>
      </c>
      <c r="AF138" s="108" t="str">
        <f>VLOOKUP(C138,'Trang tính1'!$A$2:$N$319,9,0)</f>
        <v>KV Bình Thuận, Phước Thới</v>
      </c>
      <c r="AG138" s="46" t="s">
        <v>731</v>
      </c>
      <c r="AH138" s="46"/>
      <c r="AI138" s="66"/>
      <c r="AJ138" s="625" t="s">
        <v>156</v>
      </c>
      <c r="AK138" s="625"/>
      <c r="AL138" s="56" t="s">
        <v>503</v>
      </c>
      <c r="AM138" s="36">
        <f t="shared" ca="1" si="11"/>
        <v>38</v>
      </c>
    </row>
    <row r="139" spans="1:39" s="36" customFormat="1">
      <c r="A139" s="25">
        <f>IF(C139=0,"",SUBTOTAL(3,C$5:C139))</f>
        <v>135</v>
      </c>
      <c r="B139" s="86">
        <v>14</v>
      </c>
      <c r="C139" s="86" t="s">
        <v>735</v>
      </c>
      <c r="D139" s="25" t="str">
        <f>VLOOKUP(C139,Sheet4!$A$1:$B$300,2,0)</f>
        <v>9208007820</v>
      </c>
      <c r="E139" s="87" t="s">
        <v>736</v>
      </c>
      <c r="F139" s="63" t="str">
        <f>VLOOKUP(D139,'BHXH 4-2026'!$D$11:$F$337,3,0)</f>
        <v>DN4929208007820</v>
      </c>
      <c r="G139" s="774">
        <f>VLOOKUP(C139,'chuyển xếp 2024'!$C$5:$W$328,17,0)</f>
        <v>6694000</v>
      </c>
      <c r="H139" s="774">
        <f>VLOOKUP(C139,'chuyển xếp 2024'!$C$5:$W$328,19,0)</f>
        <v>0</v>
      </c>
      <c r="I139" s="774">
        <f t="shared" si="14"/>
        <v>6694000</v>
      </c>
      <c r="J139" s="87" t="s">
        <v>32</v>
      </c>
      <c r="K139" s="63">
        <f t="shared" si="9"/>
        <v>1</v>
      </c>
      <c r="L139" s="63" t="s">
        <v>33</v>
      </c>
      <c r="M139" s="63" t="s">
        <v>34</v>
      </c>
      <c r="N139" s="87" t="s">
        <v>5204</v>
      </c>
      <c r="O139" s="46" t="s">
        <v>671</v>
      </c>
      <c r="P139" s="46"/>
      <c r="Q139" s="106">
        <v>25861</v>
      </c>
      <c r="R139" s="107">
        <v>39522</v>
      </c>
      <c r="S139" s="107">
        <f t="shared" si="13"/>
        <v>39522</v>
      </c>
      <c r="T139" s="107"/>
      <c r="U139" s="625" t="s">
        <v>36</v>
      </c>
      <c r="V139" s="56" t="s">
        <v>737</v>
      </c>
      <c r="W139" s="56" t="str">
        <f t="shared" ca="1" si="12"/>
        <v xml:space="preserve">18 NĂM 5 THÁNG 4 NGÀY </v>
      </c>
      <c r="X139" s="80" t="s">
        <v>738</v>
      </c>
      <c r="Y139" s="80" t="str">
        <f>VLOOKUP(C139,Sheet5!$B$2:$G$253,6,0)</f>
        <v>092070004502</v>
      </c>
      <c r="Z139" s="80" t="str">
        <f>VLOOKUP(C139,'Trang tính1'!$A$2:$N$281,5,0)</f>
        <v>092070004502</v>
      </c>
      <c r="AA139" s="80" t="b">
        <f t="shared" si="15"/>
        <v>1</v>
      </c>
      <c r="AB139" s="75"/>
      <c r="AC139" s="75" t="s">
        <v>5228</v>
      </c>
      <c r="AD139" s="46" t="s">
        <v>232</v>
      </c>
      <c r="AE139" s="108" t="s">
        <v>708</v>
      </c>
      <c r="AF139" s="108" t="str">
        <f>VLOOKUP(C139,'Trang tính1'!$A$2:$N$319,9,0)</f>
        <v>Phước Thới, Cần Thơ</v>
      </c>
      <c r="AG139" s="46" t="s">
        <v>739</v>
      </c>
      <c r="AH139" s="46"/>
      <c r="AI139" s="66"/>
      <c r="AJ139" s="625" t="s">
        <v>156</v>
      </c>
      <c r="AK139" s="625"/>
      <c r="AL139" s="56" t="s">
        <v>503</v>
      </c>
      <c r="AM139" s="64">
        <f t="shared" ca="1" si="11"/>
        <v>55</v>
      </c>
    </row>
    <row r="140" spans="1:39" s="36" customFormat="1">
      <c r="A140" s="25">
        <f>IF(C140=0,"",SUBTOTAL(3,C$5:C140))</f>
        <v>136</v>
      </c>
      <c r="B140" s="86">
        <v>15</v>
      </c>
      <c r="C140" s="86" t="s">
        <v>773</v>
      </c>
      <c r="D140" s="25" t="str">
        <f>VLOOKUP(C140,Sheet4!$A$1:$B$300,2,0)</f>
        <v>5400002448</v>
      </c>
      <c r="E140" s="87" t="s">
        <v>774</v>
      </c>
      <c r="F140" s="63" t="str">
        <f>VLOOKUP(D140,'BHXH 4-2026'!$D$11:$F$337,3,0)</f>
        <v>DN4925400002448</v>
      </c>
      <c r="G140" s="774">
        <f>VLOOKUP(C140,'chuyển xếp 2024'!$C$5:$W$328,17,0)</f>
        <v>7808000</v>
      </c>
      <c r="H140" s="774">
        <f>VLOOKUP(C140,'chuyển xếp 2024'!$C$5:$W$328,19,0)</f>
        <v>0</v>
      </c>
      <c r="I140" s="774">
        <f t="shared" si="14"/>
        <v>7808000</v>
      </c>
      <c r="J140" s="87" t="s">
        <v>32</v>
      </c>
      <c r="K140" s="63">
        <f t="shared" si="9"/>
        <v>1</v>
      </c>
      <c r="L140" s="63" t="s">
        <v>33</v>
      </c>
      <c r="M140" s="63" t="s">
        <v>34</v>
      </c>
      <c r="N140" s="87" t="s">
        <v>5204</v>
      </c>
      <c r="O140" s="46" t="s">
        <v>671</v>
      </c>
      <c r="P140" s="46"/>
      <c r="Q140" s="106">
        <v>26331</v>
      </c>
      <c r="R140" s="107">
        <v>33739</v>
      </c>
      <c r="S140" s="107">
        <f t="shared" si="13"/>
        <v>33739</v>
      </c>
      <c r="T140" s="107"/>
      <c r="U140" s="625" t="s">
        <v>36</v>
      </c>
      <c r="V140" s="56" t="s">
        <v>775</v>
      </c>
      <c r="W140" s="56" t="str">
        <f t="shared" ca="1" si="12"/>
        <v xml:space="preserve">34 NĂM 3 THÁNG 4 NGÀY </v>
      </c>
      <c r="X140" s="80" t="s">
        <v>776</v>
      </c>
      <c r="Y140" s="80" t="str">
        <f>VLOOKUP(C140,Sheet5!$B$2:$G$253,6,0)</f>
        <v>036072002757</v>
      </c>
      <c r="Z140" s="80" t="str">
        <f>VLOOKUP(C140,'Trang tính1'!$A$2:$N$281,5,0)</f>
        <v>036072002757</v>
      </c>
      <c r="AA140" s="80" t="b">
        <f t="shared" si="15"/>
        <v>1</v>
      </c>
      <c r="AB140" s="75"/>
      <c r="AC140" s="75" t="s">
        <v>5228</v>
      </c>
      <c r="AD140" s="46" t="s">
        <v>232</v>
      </c>
      <c r="AE140" s="108" t="s">
        <v>501</v>
      </c>
      <c r="AF140" s="108" t="str">
        <f>VLOOKUP(C140,'Trang tính1'!$A$2:$N$319,9,0)</f>
        <v>KV2, Thới An Đông, Cần Thơ</v>
      </c>
      <c r="AG140" s="46" t="s">
        <v>777</v>
      </c>
      <c r="AH140" s="46"/>
      <c r="AI140" s="66"/>
      <c r="AJ140" s="880" t="s">
        <v>156</v>
      </c>
      <c r="AK140" s="880"/>
      <c r="AL140" s="56" t="s">
        <v>503</v>
      </c>
      <c r="AM140" s="36">
        <f t="shared" ca="1" si="11"/>
        <v>54</v>
      </c>
    </row>
    <row r="141" spans="1:39" s="36" customFormat="1">
      <c r="A141" s="25">
        <f>IF(C141=0,"",SUBTOTAL(3,C$5:C141))</f>
        <v>137</v>
      </c>
      <c r="B141" s="86">
        <v>16</v>
      </c>
      <c r="C141" s="86" t="s">
        <v>779</v>
      </c>
      <c r="D141" s="25" t="str">
        <f>VLOOKUP(C141,Sheet4!$A$1:$B$300,2,0)</f>
        <v>9214004216</v>
      </c>
      <c r="E141" s="87" t="s">
        <v>780</v>
      </c>
      <c r="F141" s="63" t="str">
        <f>VLOOKUP(D141,'BHXH 4-2026'!$D$11:$F$337,3,0)</f>
        <v>DN4929214004216</v>
      </c>
      <c r="G141" s="774">
        <f>VLOOKUP(C141,'chuyển xếp 2024'!$C$5:$W$328,17,0)</f>
        <v>5739000</v>
      </c>
      <c r="H141" s="774">
        <f>VLOOKUP(C141,'chuyển xếp 2024'!$C$5:$W$328,19,0)</f>
        <v>0</v>
      </c>
      <c r="I141" s="774">
        <f t="shared" si="14"/>
        <v>5739000</v>
      </c>
      <c r="J141" s="87" t="s">
        <v>32</v>
      </c>
      <c r="K141" s="63">
        <f t="shared" si="9"/>
        <v>1</v>
      </c>
      <c r="L141" s="63" t="s">
        <v>33</v>
      </c>
      <c r="M141" s="63" t="s">
        <v>34</v>
      </c>
      <c r="N141" s="87" t="s">
        <v>5204</v>
      </c>
      <c r="O141" s="46" t="s">
        <v>671</v>
      </c>
      <c r="P141" s="46"/>
      <c r="Q141" s="106">
        <v>34301</v>
      </c>
      <c r="R141" s="107">
        <v>41722</v>
      </c>
      <c r="S141" s="107">
        <f t="shared" si="13"/>
        <v>41722</v>
      </c>
      <c r="T141" s="107"/>
      <c r="U141" s="625" t="s">
        <v>36</v>
      </c>
      <c r="V141" s="56" t="s">
        <v>781</v>
      </c>
      <c r="W141" s="56" t="str">
        <f t="shared" ca="1" si="12"/>
        <v xml:space="preserve">12 NĂM 4 THÁNG 26 NGÀY </v>
      </c>
      <c r="X141" s="523" t="s">
        <v>782</v>
      </c>
      <c r="Y141" s="80" t="str">
        <f>VLOOKUP(C141,Sheet5!$B$2:$G$253,6,0)</f>
        <v>092093006062</v>
      </c>
      <c r="Z141" s="80" t="str">
        <f>VLOOKUP(C141,'Trang tính1'!$A$2:$N$281,5,0)</f>
        <v>092093006062</v>
      </c>
      <c r="AA141" s="80" t="b">
        <f t="shared" si="15"/>
        <v>1</v>
      </c>
      <c r="AB141" s="75"/>
      <c r="AC141" s="75" t="s">
        <v>5228</v>
      </c>
      <c r="AD141" s="46" t="s">
        <v>232</v>
      </c>
      <c r="AE141" s="108" t="s">
        <v>708</v>
      </c>
      <c r="AF141" s="108" t="str">
        <f>VLOOKUP(C141,'Trang tính1'!$A$2:$N$319,9,0)</f>
        <v>Phước Thới, Cần Thơ</v>
      </c>
      <c r="AG141" s="46" t="s">
        <v>783</v>
      </c>
      <c r="AH141" s="46"/>
      <c r="AI141" s="66"/>
      <c r="AJ141" s="880" t="s">
        <v>156</v>
      </c>
      <c r="AK141" s="880"/>
      <c r="AL141" s="56" t="s">
        <v>387</v>
      </c>
      <c r="AM141" s="36">
        <f t="shared" ca="1" si="11"/>
        <v>32</v>
      </c>
    </row>
    <row r="142" spans="1:39" s="36" customFormat="1">
      <c r="A142" s="25">
        <f>IF(C142=0,"",SUBTOTAL(3,C$5:C142))</f>
        <v>138</v>
      </c>
      <c r="B142" s="86">
        <v>17</v>
      </c>
      <c r="C142" s="86" t="s">
        <v>784</v>
      </c>
      <c r="D142" s="25" t="str">
        <f>VLOOKUP(C142,Sheet4!$A$1:$B$300,2,0)</f>
        <v>9215005699</v>
      </c>
      <c r="E142" s="87" t="s">
        <v>785</v>
      </c>
      <c r="F142" s="63" t="str">
        <f>VLOOKUP(D142,'BHXH 4-2026'!$D$11:$F$337,3,0)</f>
        <v>DN4929215005699</v>
      </c>
      <c r="G142" s="774">
        <f>VLOOKUP(C142,'chuyển xếp 2024'!$C$5:$W$328,17,0)</f>
        <v>5739000</v>
      </c>
      <c r="H142" s="774">
        <f>VLOOKUP(C142,'chuyển xếp 2024'!$C$5:$W$328,19,0)</f>
        <v>0</v>
      </c>
      <c r="I142" s="774">
        <f t="shared" si="14"/>
        <v>5739000</v>
      </c>
      <c r="J142" s="87" t="s">
        <v>32</v>
      </c>
      <c r="K142" s="63">
        <f t="shared" ref="K142:K205" si="16">IF(J142="nữ",0,1)</f>
        <v>1</v>
      </c>
      <c r="L142" s="63" t="s">
        <v>33</v>
      </c>
      <c r="M142" s="63" t="s">
        <v>34</v>
      </c>
      <c r="N142" s="87" t="s">
        <v>5204</v>
      </c>
      <c r="O142" s="46" t="s">
        <v>671</v>
      </c>
      <c r="P142" s="46"/>
      <c r="Q142" s="106">
        <v>31736</v>
      </c>
      <c r="R142" s="107">
        <v>42095</v>
      </c>
      <c r="S142" s="107">
        <f t="shared" si="13"/>
        <v>42095</v>
      </c>
      <c r="T142" s="107"/>
      <c r="U142" s="625" t="s">
        <v>36</v>
      </c>
      <c r="V142" s="56" t="s">
        <v>787</v>
      </c>
      <c r="W142" s="56" t="str">
        <f t="shared" ca="1" si="12"/>
        <v xml:space="preserve">11 NĂM 4 THÁNG 18 NGÀY </v>
      </c>
      <c r="X142" s="80" t="s">
        <v>788</v>
      </c>
      <c r="Y142" s="80" t="str">
        <f>VLOOKUP(C142,Sheet5!$B$2:$G$253,6,0)</f>
        <v>086086000524</v>
      </c>
      <c r="Z142" s="80" t="str">
        <f>VLOOKUP(C142,'Trang tính1'!$A$2:$N$281,5,0)</f>
        <v>086086000524</v>
      </c>
      <c r="AA142" s="80" t="b">
        <f t="shared" si="15"/>
        <v>1</v>
      </c>
      <c r="AB142" s="75"/>
      <c r="AC142" s="75" t="s">
        <v>5228</v>
      </c>
      <c r="AD142" s="46" t="s">
        <v>232</v>
      </c>
      <c r="AE142" s="108" t="s">
        <v>789</v>
      </c>
      <c r="AF142" s="108" t="str">
        <f>VLOOKUP(C142,'Trang tính1'!$A$2:$N$319,9,0)</f>
        <v>Tân Lược, Vĩnh Long</v>
      </c>
      <c r="AG142" s="46" t="s">
        <v>790</v>
      </c>
      <c r="AH142" s="46"/>
      <c r="AI142" s="66"/>
      <c r="AJ142" s="880" t="s">
        <v>156</v>
      </c>
      <c r="AK142" s="880"/>
      <c r="AL142" s="56" t="s">
        <v>387</v>
      </c>
      <c r="AM142" s="36">
        <f t="shared" ca="1" si="11"/>
        <v>39</v>
      </c>
    </row>
    <row r="143" spans="1:39" s="36" customFormat="1">
      <c r="A143" s="25">
        <f>IF(C143=0,"",SUBTOTAL(3,C$5:C143))</f>
        <v>139</v>
      </c>
      <c r="B143" s="86">
        <v>18</v>
      </c>
      <c r="C143" s="69" t="s">
        <v>791</v>
      </c>
      <c r="D143" s="25" t="str">
        <f>VLOOKUP(C143,Sheet4!$A$1:$B$300,2,0)</f>
        <v>5499003347</v>
      </c>
      <c r="E143" s="98" t="s">
        <v>792</v>
      </c>
      <c r="F143" s="63" t="str">
        <f>VLOOKUP(D143,'BHXH 4-2026'!$D$11:$F$337,3,0)</f>
        <v>DN4925499003347</v>
      </c>
      <c r="G143" s="774">
        <f>VLOOKUP(C143,'chuyển xếp 2024'!$C$5:$W$328,17,0)</f>
        <v>7230000</v>
      </c>
      <c r="H143" s="774">
        <f>VLOOKUP(C143,'chuyển xếp 2024'!$C$5:$W$328,19,0)</f>
        <v>0</v>
      </c>
      <c r="I143" s="774">
        <f t="shared" si="14"/>
        <v>7230000</v>
      </c>
      <c r="J143" s="63" t="s">
        <v>63</v>
      </c>
      <c r="K143" s="63">
        <f t="shared" si="16"/>
        <v>0</v>
      </c>
      <c r="L143" s="63" t="s">
        <v>33</v>
      </c>
      <c r="M143" s="63" t="s">
        <v>700</v>
      </c>
      <c r="N143" s="87" t="s">
        <v>5204</v>
      </c>
      <c r="O143" s="46" t="s">
        <v>671</v>
      </c>
      <c r="P143" s="46"/>
      <c r="Q143" s="106">
        <v>28715</v>
      </c>
      <c r="R143" s="107">
        <v>35977</v>
      </c>
      <c r="S143" s="107">
        <f t="shared" si="13"/>
        <v>35977</v>
      </c>
      <c r="T143" s="107"/>
      <c r="U143" s="625" t="s">
        <v>36</v>
      </c>
      <c r="V143" s="56" t="s">
        <v>793</v>
      </c>
      <c r="W143" s="56" t="str">
        <f t="shared" ca="1" si="12"/>
        <v xml:space="preserve">28 NĂM 1 THÁNG 18 NGÀY </v>
      </c>
      <c r="X143" s="878" t="s">
        <v>794</v>
      </c>
      <c r="Y143" s="80" t="str">
        <f>VLOOKUP(C143,Sheet5!$B$2:$G$253,6,0)</f>
        <v>092178003861</v>
      </c>
      <c r="Z143" s="80" t="str">
        <f>VLOOKUP(C143,'Trang tính1'!$A$2:$N$281,5,0)</f>
        <v>092178003861</v>
      </c>
      <c r="AA143" s="80" t="b">
        <f t="shared" si="15"/>
        <v>1</v>
      </c>
      <c r="AB143" s="75"/>
      <c r="AC143" s="75" t="s">
        <v>5228</v>
      </c>
      <c r="AD143" s="46" t="s">
        <v>232</v>
      </c>
      <c r="AE143" s="108" t="s">
        <v>724</v>
      </c>
      <c r="AF143" s="108" t="str">
        <f>VLOOKUP(C143,'Trang tính1'!$A$2:$N$319,9,0)</f>
        <v>KV4 Thới An Đông, Cần Thơ</v>
      </c>
      <c r="AG143" s="46" t="s">
        <v>795</v>
      </c>
      <c r="AH143" s="46"/>
      <c r="AI143" s="66"/>
      <c r="AJ143" s="46" t="s">
        <v>156</v>
      </c>
      <c r="AK143" s="46"/>
      <c r="AL143" s="56" t="s">
        <v>503</v>
      </c>
      <c r="AM143" s="36">
        <f t="shared" ca="1" si="11"/>
        <v>48</v>
      </c>
    </row>
    <row r="144" spans="1:39" s="36" customFormat="1">
      <c r="A144" s="25">
        <f>IF(C144=0,"",SUBTOTAL(3,C$5:C144))</f>
        <v>140</v>
      </c>
      <c r="B144" s="86">
        <v>19</v>
      </c>
      <c r="C144" s="69" t="s">
        <v>796</v>
      </c>
      <c r="D144" s="25" t="str">
        <f>VLOOKUP(C144,Sheet4!$A$1:$B$300,2,0)</f>
        <v>9208007862</v>
      </c>
      <c r="E144" s="98" t="s">
        <v>797</v>
      </c>
      <c r="F144" s="63" t="str">
        <f>VLOOKUP(D144,'BHXH 4-2026'!$D$11:$F$337,3,0)</f>
        <v>DN4929208007862</v>
      </c>
      <c r="G144" s="774">
        <f>VLOOKUP(C144,'chuyển xếp 2024'!$C$5:$W$328,17,0)</f>
        <v>6694000</v>
      </c>
      <c r="H144" s="774">
        <f>VLOOKUP(C144,'chuyển xếp 2024'!$C$5:$W$328,19,0)</f>
        <v>0</v>
      </c>
      <c r="I144" s="774">
        <f t="shared" si="14"/>
        <v>6694000</v>
      </c>
      <c r="J144" s="63" t="s">
        <v>63</v>
      </c>
      <c r="K144" s="63">
        <f t="shared" si="16"/>
        <v>0</v>
      </c>
      <c r="L144" s="63" t="s">
        <v>33</v>
      </c>
      <c r="M144" s="63" t="s">
        <v>34</v>
      </c>
      <c r="N144" s="87" t="s">
        <v>5204</v>
      </c>
      <c r="O144" s="46" t="s">
        <v>671</v>
      </c>
      <c r="P144" s="46"/>
      <c r="Q144" s="106">
        <v>28830</v>
      </c>
      <c r="R144" s="107">
        <v>39531</v>
      </c>
      <c r="S144" s="107">
        <f t="shared" si="13"/>
        <v>39531</v>
      </c>
      <c r="T144" s="107"/>
      <c r="U144" s="625" t="s">
        <v>36</v>
      </c>
      <c r="V144" s="56" t="s">
        <v>798</v>
      </c>
      <c r="W144" s="56" t="str">
        <f t="shared" ca="1" si="12"/>
        <v xml:space="preserve">18 NĂM 4 THÁNG 26 NGÀY </v>
      </c>
      <c r="X144" s="80" t="s">
        <v>799</v>
      </c>
      <c r="Y144" s="80" t="str">
        <f>VLOOKUP(C144,Sheet5!$B$2:$G$253,6,0)</f>
        <v>092178003635</v>
      </c>
      <c r="Z144" s="80" t="str">
        <f>VLOOKUP(C144,'Trang tính1'!$A$2:$N$281,5,0)</f>
        <v>092178003635</v>
      </c>
      <c r="AA144" s="80" t="b">
        <f t="shared" si="15"/>
        <v>1</v>
      </c>
      <c r="AB144" s="75"/>
      <c r="AC144" s="75" t="s">
        <v>5228</v>
      </c>
      <c r="AD144" s="46" t="s">
        <v>232</v>
      </c>
      <c r="AE144" s="108" t="s">
        <v>800</v>
      </c>
      <c r="AF144" s="108" t="str">
        <f>VLOOKUP(C144,'Trang tính1'!$A$2:$N$319,9,0)</f>
        <v>Trường Thành, Thới Lai</v>
      </c>
      <c r="AG144" s="46" t="s">
        <v>801</v>
      </c>
      <c r="AH144" s="46"/>
      <c r="AI144" s="66"/>
      <c r="AJ144" s="46" t="s">
        <v>156</v>
      </c>
      <c r="AK144" s="46"/>
      <c r="AL144" s="56" t="s">
        <v>503</v>
      </c>
      <c r="AM144" s="36">
        <f t="shared" ca="1" si="11"/>
        <v>47</v>
      </c>
    </row>
    <row r="145" spans="1:39" s="36" customFormat="1">
      <c r="A145" s="25">
        <f>IF(C145=0,"",SUBTOTAL(3,C$5:C145))</f>
        <v>141</v>
      </c>
      <c r="B145" s="86">
        <v>20</v>
      </c>
      <c r="C145" s="69" t="s">
        <v>802</v>
      </c>
      <c r="D145" s="25" t="str">
        <f>VLOOKUP(C145,Sheet4!$A$1:$B$300,2,0)</f>
        <v>5400002892</v>
      </c>
      <c r="E145" s="98" t="s">
        <v>803</v>
      </c>
      <c r="F145" s="63" t="str">
        <f>VLOOKUP(D145,'BHXH 4-2026'!$D$11:$F$337,3,0)</f>
        <v>DN4925400002892</v>
      </c>
      <c r="G145" s="774">
        <f>VLOOKUP(C145,'chuyển xếp 2024'!$C$5:$W$328,17,0)</f>
        <v>7230000</v>
      </c>
      <c r="H145" s="774">
        <f>VLOOKUP(C145,'chuyển xếp 2024'!$C$5:$W$328,19,0)</f>
        <v>0</v>
      </c>
      <c r="I145" s="774">
        <f t="shared" si="14"/>
        <v>7230000</v>
      </c>
      <c r="J145" s="67" t="s">
        <v>32</v>
      </c>
      <c r="K145" s="63">
        <f t="shared" si="16"/>
        <v>1</v>
      </c>
      <c r="L145" s="63" t="s">
        <v>33</v>
      </c>
      <c r="M145" s="63" t="s">
        <v>34</v>
      </c>
      <c r="N145" s="87" t="s">
        <v>5204</v>
      </c>
      <c r="O145" s="46" t="s">
        <v>671</v>
      </c>
      <c r="P145" s="46"/>
      <c r="Q145" s="106">
        <v>28382</v>
      </c>
      <c r="R145" s="107">
        <v>36071</v>
      </c>
      <c r="S145" s="107">
        <f t="shared" si="13"/>
        <v>36071</v>
      </c>
      <c r="T145" s="107"/>
      <c r="U145" s="625" t="s">
        <v>36</v>
      </c>
      <c r="V145" s="56" t="s">
        <v>804</v>
      </c>
      <c r="W145" s="56" t="str">
        <f t="shared" ca="1" si="12"/>
        <v xml:space="preserve">27 NĂM 10 THÁNG 16 NGÀY </v>
      </c>
      <c r="X145" s="80" t="s">
        <v>805</v>
      </c>
      <c r="Y145" s="80" t="str">
        <f>VLOOKUP(C145,Sheet5!$B$2:$G$253,6,0)</f>
        <v>051077000391</v>
      </c>
      <c r="Z145" s="80" t="str">
        <f>VLOOKUP(C145,'Trang tính1'!$A$2:$N$281,5,0)</f>
        <v>051077000391</v>
      </c>
      <c r="AA145" s="80" t="b">
        <f t="shared" si="15"/>
        <v>1</v>
      </c>
      <c r="AB145" s="75"/>
      <c r="AC145" s="75" t="s">
        <v>5228</v>
      </c>
      <c r="AD145" s="46" t="s">
        <v>232</v>
      </c>
      <c r="AE145" s="108" t="s">
        <v>806</v>
      </c>
      <c r="AF145" s="108" t="str">
        <f>VLOOKUP(C145,'Trang tính1'!$A$2:$N$319,9,0)</f>
        <v>KV2, Thới An Đông, Cần Thơ</v>
      </c>
      <c r="AG145" s="46" t="s">
        <v>807</v>
      </c>
      <c r="AH145" s="46"/>
      <c r="AI145" s="66"/>
      <c r="AJ145" s="46" t="s">
        <v>156</v>
      </c>
      <c r="AK145" s="46"/>
      <c r="AL145" s="56" t="s">
        <v>503</v>
      </c>
      <c r="AM145" s="36">
        <f t="shared" ca="1" si="11"/>
        <v>48</v>
      </c>
    </row>
    <row r="146" spans="1:39" s="36" customFormat="1">
      <c r="A146" s="25">
        <f>IF(C146=0,"",SUBTOTAL(3,C$5:C146))</f>
        <v>142</v>
      </c>
      <c r="B146" s="86">
        <v>21</v>
      </c>
      <c r="C146" s="69" t="s">
        <v>808</v>
      </c>
      <c r="D146" s="25" t="str">
        <f>VLOOKUP(C146,Sheet4!$A$1:$B$300,2,0)</f>
        <v>6506006790</v>
      </c>
      <c r="E146" s="98" t="s">
        <v>809</v>
      </c>
      <c r="F146" s="63" t="str">
        <f>VLOOKUP(D146,'BHXH 4-2026'!$D$11:$F$337,3,0)</f>
        <v>DN4926506006790</v>
      </c>
      <c r="G146" s="774">
        <f>VLOOKUP(C146,'chuyển xếp 2024'!$C$5:$W$328,17,0)</f>
        <v>6694000</v>
      </c>
      <c r="H146" s="774">
        <f>VLOOKUP(C146,'chuyển xếp 2024'!$C$5:$W$328,19,0)</f>
        <v>0</v>
      </c>
      <c r="I146" s="774">
        <f t="shared" si="14"/>
        <v>6694000</v>
      </c>
      <c r="J146" s="67" t="s">
        <v>32</v>
      </c>
      <c r="K146" s="63">
        <f t="shared" si="16"/>
        <v>1</v>
      </c>
      <c r="L146" s="63" t="s">
        <v>33</v>
      </c>
      <c r="M146" s="63" t="s">
        <v>34</v>
      </c>
      <c r="N146" s="87" t="s">
        <v>5204</v>
      </c>
      <c r="O146" s="46" t="s">
        <v>671</v>
      </c>
      <c r="P146" s="46"/>
      <c r="Q146" s="106">
        <v>29935</v>
      </c>
      <c r="R146" s="107">
        <v>38768</v>
      </c>
      <c r="S146" s="107">
        <f t="shared" si="13"/>
        <v>38768</v>
      </c>
      <c r="T146" s="107"/>
      <c r="U146" s="625" t="s">
        <v>36</v>
      </c>
      <c r="V146" s="56" t="s">
        <v>810</v>
      </c>
      <c r="W146" s="56" t="str">
        <f t="shared" ca="1" si="12"/>
        <v xml:space="preserve">20 NĂM 5 THÁNG 30 NGÀY </v>
      </c>
      <c r="X146" s="878" t="s">
        <v>811</v>
      </c>
      <c r="Y146" s="80" t="str">
        <f>VLOOKUP(C146,Sheet5!$B$2:$G$253,6,0)</f>
        <v>092081002189</v>
      </c>
      <c r="Z146" s="80" t="str">
        <f>VLOOKUP(C146,'Trang tính1'!$A$2:$N$281,5,0)</f>
        <v>092081002189</v>
      </c>
      <c r="AA146" s="80" t="b">
        <f t="shared" si="15"/>
        <v>1</v>
      </c>
      <c r="AB146" s="75"/>
      <c r="AC146" s="75" t="s">
        <v>5228</v>
      </c>
      <c r="AD146" s="46" t="s">
        <v>232</v>
      </c>
      <c r="AE146" s="108" t="s">
        <v>812</v>
      </c>
      <c r="AF146" s="108" t="str">
        <f>VLOOKUP(C146,'Trang tính1'!$A$2:$N$319,9,0)</f>
        <v>Thới An Đông, Cần Thơ</v>
      </c>
      <c r="AG146" s="46" t="s">
        <v>813</v>
      </c>
      <c r="AH146" s="46"/>
      <c r="AI146" s="66"/>
      <c r="AJ146" s="46" t="s">
        <v>156</v>
      </c>
      <c r="AK146" s="46"/>
      <c r="AL146" s="56" t="s">
        <v>503</v>
      </c>
      <c r="AM146" s="36">
        <f t="shared" ca="1" si="11"/>
        <v>44</v>
      </c>
    </row>
    <row r="147" spans="1:39" s="36" customFormat="1">
      <c r="A147" s="25">
        <f>IF(C147=0,"",SUBTOTAL(3,C$5:C147))</f>
        <v>143</v>
      </c>
      <c r="B147" s="86">
        <v>22</v>
      </c>
      <c r="C147" s="69" t="s">
        <v>814</v>
      </c>
      <c r="D147" s="25" t="str">
        <f>VLOOKUP(C147,Sheet4!$A$1:$B$300,2,0)</f>
        <v>9208016231</v>
      </c>
      <c r="E147" s="98" t="s">
        <v>815</v>
      </c>
      <c r="F147" s="63" t="str">
        <f>VLOOKUP(D147,'BHXH 4-2026'!$D$11:$F$337,3,0)</f>
        <v>DN4929208016231</v>
      </c>
      <c r="G147" s="774">
        <f>VLOOKUP(C147,'chuyển xếp 2024'!$C$5:$W$328,17,0)</f>
        <v>6694000</v>
      </c>
      <c r="H147" s="774">
        <f>VLOOKUP(C147,'chuyển xếp 2024'!$C$5:$W$328,19,0)</f>
        <v>0</v>
      </c>
      <c r="I147" s="774">
        <f t="shared" si="14"/>
        <v>6694000</v>
      </c>
      <c r="J147" s="67" t="s">
        <v>32</v>
      </c>
      <c r="K147" s="63">
        <f t="shared" si="16"/>
        <v>1</v>
      </c>
      <c r="L147" s="63" t="s">
        <v>33</v>
      </c>
      <c r="M147" s="63" t="s">
        <v>34</v>
      </c>
      <c r="N147" s="87" t="s">
        <v>5204</v>
      </c>
      <c r="O147" s="46" t="s">
        <v>671</v>
      </c>
      <c r="P147" s="46"/>
      <c r="Q147" s="106">
        <v>29835</v>
      </c>
      <c r="R147" s="107">
        <v>39188</v>
      </c>
      <c r="S147" s="107">
        <f t="shared" si="13"/>
        <v>39188</v>
      </c>
      <c r="T147" s="107"/>
      <c r="U147" s="625" t="s">
        <v>36</v>
      </c>
      <c r="V147" s="56" t="s">
        <v>816</v>
      </c>
      <c r="W147" s="56" t="str">
        <f t="shared" ca="1" si="12"/>
        <v xml:space="preserve">19 NĂM 4 THÁNG 3 NGÀY </v>
      </c>
      <c r="X147" s="80" t="s">
        <v>817</v>
      </c>
      <c r="Y147" s="80" t="str">
        <f>VLOOKUP(C147,Sheet5!$B$2:$G$253,6,0)</f>
        <v>086081006425</v>
      </c>
      <c r="Z147" s="80" t="str">
        <f>VLOOKUP(C147,'Trang tính1'!$A$2:$N$281,5,0)</f>
        <v>086081006425</v>
      </c>
      <c r="AA147" s="80" t="b">
        <f t="shared" si="15"/>
        <v>1</v>
      </c>
      <c r="AB147" s="75"/>
      <c r="AC147" s="75" t="s">
        <v>5228</v>
      </c>
      <c r="AD147" s="46" t="s">
        <v>232</v>
      </c>
      <c r="AE147" s="108" t="s">
        <v>818</v>
      </c>
      <c r="AF147" s="108" t="str">
        <f>VLOOKUP(C147,'Trang tính1'!$A$2:$N$319,9,0)</f>
        <v>Ấp Khu Phố, Vĩnh Xuân, Vĩnh Long</v>
      </c>
      <c r="AG147" s="46" t="s">
        <v>819</v>
      </c>
      <c r="AH147" s="46"/>
      <c r="AI147" s="66"/>
      <c r="AJ147" s="46" t="s">
        <v>156</v>
      </c>
      <c r="AK147" s="46"/>
      <c r="AL147" s="56" t="s">
        <v>503</v>
      </c>
      <c r="AM147" s="36">
        <f t="shared" ca="1" si="11"/>
        <v>44</v>
      </c>
    </row>
    <row r="148" spans="1:39" s="36" customFormat="1">
      <c r="A148" s="25">
        <f>IF(C148=0,"",SUBTOTAL(3,C$5:C148))</f>
        <v>144</v>
      </c>
      <c r="B148" s="86">
        <v>23</v>
      </c>
      <c r="C148" s="69" t="s">
        <v>820</v>
      </c>
      <c r="D148" s="25" t="str">
        <f>VLOOKUP(C148,Sheet4!$A$1:$B$300,2,0)</f>
        <v>9208016252</v>
      </c>
      <c r="E148" s="116" t="s">
        <v>821</v>
      </c>
      <c r="F148" s="63" t="str">
        <f>VLOOKUP(D148,'BHXH 4-2026'!$D$11:$F$337,3,0)</f>
        <v>DN4929208016252</v>
      </c>
      <c r="G148" s="774">
        <f>VLOOKUP(C148,'chuyển xếp 2024'!$C$5:$W$328,17,0)</f>
        <v>6694000</v>
      </c>
      <c r="H148" s="774">
        <f>VLOOKUP(C148,'chuyển xếp 2024'!$C$5:$W$328,19,0)</f>
        <v>0</v>
      </c>
      <c r="I148" s="774">
        <f t="shared" si="14"/>
        <v>6694000</v>
      </c>
      <c r="J148" s="63" t="s">
        <v>63</v>
      </c>
      <c r="K148" s="63">
        <f t="shared" si="16"/>
        <v>0</v>
      </c>
      <c r="L148" s="63" t="s">
        <v>33</v>
      </c>
      <c r="M148" s="63" t="s">
        <v>34</v>
      </c>
      <c r="N148" s="87" t="s">
        <v>5204</v>
      </c>
      <c r="O148" s="46" t="s">
        <v>671</v>
      </c>
      <c r="P148" s="46"/>
      <c r="Q148" s="106">
        <v>28863</v>
      </c>
      <c r="R148" s="107">
        <v>39188</v>
      </c>
      <c r="S148" s="107">
        <f t="shared" si="13"/>
        <v>39188</v>
      </c>
      <c r="T148" s="107"/>
      <c r="U148" s="625" t="s">
        <v>36</v>
      </c>
      <c r="V148" s="56" t="s">
        <v>822</v>
      </c>
      <c r="W148" s="56" t="str">
        <f t="shared" ca="1" si="12"/>
        <v xml:space="preserve">19 NĂM 4 THÁNG 3 NGÀY </v>
      </c>
      <c r="X148" s="80" t="s">
        <v>823</v>
      </c>
      <c r="Y148" s="80" t="str">
        <f>VLOOKUP(C148,Sheet5!$B$2:$G$253,6,0)</f>
        <v>092179014959</v>
      </c>
      <c r="Z148" s="80" t="str">
        <f>VLOOKUP(C148,'Trang tính1'!$A$2:$N$281,5,0)</f>
        <v>092179014959</v>
      </c>
      <c r="AA148" s="80" t="b">
        <f t="shared" si="15"/>
        <v>1</v>
      </c>
      <c r="AB148" s="75"/>
      <c r="AC148" s="75" t="s">
        <v>5228</v>
      </c>
      <c r="AD148" s="46" t="s">
        <v>232</v>
      </c>
      <c r="AE148" s="108" t="s">
        <v>824</v>
      </c>
      <c r="AF148" s="108" t="str">
        <f>VLOOKUP(C148,'Trang tính1'!$A$2:$N$319,9,0)</f>
        <v>KV2, Thới An Đông, Cần Thơ</v>
      </c>
      <c r="AG148" s="46" t="s">
        <v>825</v>
      </c>
      <c r="AH148" s="46"/>
      <c r="AI148" s="66"/>
      <c r="AJ148" s="46" t="s">
        <v>156</v>
      </c>
      <c r="AK148" s="46"/>
      <c r="AL148" s="56" t="s">
        <v>503</v>
      </c>
      <c r="AM148" s="36">
        <f t="shared" ca="1" si="11"/>
        <v>47</v>
      </c>
    </row>
    <row r="149" spans="1:39" s="36" customFormat="1">
      <c r="A149" s="25">
        <f>IF(C149=0,"",SUBTOTAL(3,C$5:C149))</f>
        <v>145</v>
      </c>
      <c r="B149" s="86">
        <v>24</v>
      </c>
      <c r="C149" s="69" t="s">
        <v>826</v>
      </c>
      <c r="D149" s="25" t="str">
        <f>VLOOKUP(C149,Sheet4!$A$1:$B$300,2,0)</f>
        <v>9209006851</v>
      </c>
      <c r="E149" s="98" t="s">
        <v>827</v>
      </c>
      <c r="F149" s="63" t="str">
        <f>VLOOKUP(D149,'BHXH 4-2026'!$D$11:$F$337,3,0)</f>
        <v>DN4929209006851</v>
      </c>
      <c r="G149" s="774">
        <f>VLOOKUP(C149,'chuyển xếp 2024'!$C$5:$W$328,17,0)</f>
        <v>6198000</v>
      </c>
      <c r="H149" s="774">
        <f>VLOOKUP(C149,'chuyển xếp 2024'!$C$5:$W$328,19,0)</f>
        <v>0</v>
      </c>
      <c r="I149" s="774">
        <f t="shared" si="14"/>
        <v>6198000</v>
      </c>
      <c r="J149" s="67" t="s">
        <v>32</v>
      </c>
      <c r="K149" s="63">
        <f t="shared" si="16"/>
        <v>1</v>
      </c>
      <c r="L149" s="63" t="s">
        <v>828</v>
      </c>
      <c r="M149" s="63" t="s">
        <v>134</v>
      </c>
      <c r="N149" s="87" t="s">
        <v>5204</v>
      </c>
      <c r="O149" s="46" t="s">
        <v>671</v>
      </c>
      <c r="P149" s="46"/>
      <c r="Q149" s="106">
        <v>27708</v>
      </c>
      <c r="R149" s="107">
        <v>39923</v>
      </c>
      <c r="S149" s="107">
        <f t="shared" si="13"/>
        <v>39923</v>
      </c>
      <c r="T149" s="107"/>
      <c r="U149" s="625" t="s">
        <v>36</v>
      </c>
      <c r="V149" s="56" t="s">
        <v>829</v>
      </c>
      <c r="W149" s="56" t="str">
        <f t="shared" ca="1" si="12"/>
        <v xml:space="preserve">17 NĂM 3 THÁNG 30 NGÀY </v>
      </c>
      <c r="X149" s="80" t="s">
        <v>830</v>
      </c>
      <c r="Y149" s="80" t="str">
        <f>VLOOKUP(C149,Sheet5!$B$2:$G$253,6,0)</f>
        <v>092075005983</v>
      </c>
      <c r="Z149" s="80" t="str">
        <f>VLOOKUP(C149,'Trang tính1'!$A$2:$N$281,5,0)</f>
        <v>092075005983</v>
      </c>
      <c r="AA149" s="80" t="b">
        <f t="shared" si="15"/>
        <v>1</v>
      </c>
      <c r="AB149" s="75"/>
      <c r="AC149" s="75" t="s">
        <v>5228</v>
      </c>
      <c r="AD149" s="46" t="s">
        <v>232</v>
      </c>
      <c r="AE149" s="108" t="s">
        <v>831</v>
      </c>
      <c r="AF149" s="108" t="str">
        <f>VLOOKUP(C149,'Trang tính1'!$A$2:$N$319,9,0)</f>
        <v>KV T.Hòa, P. Ô Môn, Cần Thơ</v>
      </c>
      <c r="AG149" s="46" t="s">
        <v>832</v>
      </c>
      <c r="AH149" s="46"/>
      <c r="AI149" s="66"/>
      <c r="AJ149" s="46" t="s">
        <v>156</v>
      </c>
      <c r="AK149" s="46"/>
      <c r="AL149" s="56" t="s">
        <v>387</v>
      </c>
      <c r="AM149" s="36">
        <f t="shared" ca="1" si="11"/>
        <v>50</v>
      </c>
    </row>
    <row r="150" spans="1:39" s="36" customFormat="1">
      <c r="A150" s="25">
        <f>IF(C150=0,"",SUBTOTAL(3,C$5:C150))</f>
        <v>146</v>
      </c>
      <c r="B150" s="86">
        <v>25</v>
      </c>
      <c r="C150" s="69" t="s">
        <v>843</v>
      </c>
      <c r="D150" s="25" t="str">
        <f>VLOOKUP(C150,Sheet4!$A$1:$B$300,2,0)</f>
        <v>9212008042</v>
      </c>
      <c r="E150" s="98" t="s">
        <v>844</v>
      </c>
      <c r="F150" s="63" t="str">
        <f>VLOOKUP(D150,'BHXH 4-2026'!$D$11:$F$337,3,0)</f>
        <v>DN4929212008042</v>
      </c>
      <c r="G150" s="774">
        <f>VLOOKUP(C150,'chuyển xếp 2024'!$C$5:$W$328,17,0)</f>
        <v>5739000</v>
      </c>
      <c r="H150" s="774">
        <f>VLOOKUP(C150,'chuyển xếp 2024'!$C$5:$W$328,19,0)</f>
        <v>0</v>
      </c>
      <c r="I150" s="774">
        <f t="shared" si="14"/>
        <v>5739000</v>
      </c>
      <c r="J150" s="67" t="s">
        <v>32</v>
      </c>
      <c r="K150" s="63">
        <f t="shared" si="16"/>
        <v>1</v>
      </c>
      <c r="L150" s="63" t="s">
        <v>3403</v>
      </c>
      <c r="M150" s="63" t="s">
        <v>34</v>
      </c>
      <c r="N150" s="87" t="s">
        <v>5204</v>
      </c>
      <c r="O150" s="46" t="s">
        <v>671</v>
      </c>
      <c r="P150" s="46"/>
      <c r="Q150" s="106">
        <v>33009</v>
      </c>
      <c r="R150" s="107">
        <v>41061</v>
      </c>
      <c r="S150" s="107">
        <f t="shared" si="13"/>
        <v>41061</v>
      </c>
      <c r="T150" s="107"/>
      <c r="U150" s="625" t="s">
        <v>36</v>
      </c>
      <c r="V150" s="56" t="s">
        <v>845</v>
      </c>
      <c r="W150" s="56" t="str">
        <f t="shared" ca="1" si="12"/>
        <v xml:space="preserve">14 NĂM 2 THÁNG 18 NGÀY </v>
      </c>
      <c r="X150" s="74" t="s">
        <v>846</v>
      </c>
      <c r="Y150" s="80" t="str">
        <f>VLOOKUP(C150,Sheet5!$B$2:$G$253,6,0)</f>
        <v>025090010697</v>
      </c>
      <c r="Z150" s="80" t="str">
        <f>VLOOKUP(C150,'Trang tính1'!$A$2:$N$281,5,0)</f>
        <v>025090010697</v>
      </c>
      <c r="AA150" s="80" t="b">
        <f t="shared" si="15"/>
        <v>1</v>
      </c>
      <c r="AB150" s="881">
        <v>44621</v>
      </c>
      <c r="AC150" s="75" t="s">
        <v>5228</v>
      </c>
      <c r="AD150" s="46" t="s">
        <v>232</v>
      </c>
      <c r="AE150" s="108" t="s">
        <v>847</v>
      </c>
      <c r="AF150" s="108" t="str">
        <f>VLOOKUP(C150,'Trang tính1'!$A$2:$N$319,9,0)</f>
        <v>Khu Kim Thịnh , Xã Cự Đồng, Tỉnh Phú Thọ</v>
      </c>
      <c r="AG150" s="46" t="s">
        <v>848</v>
      </c>
      <c r="AH150" s="46"/>
      <c r="AI150" s="66"/>
      <c r="AJ150" s="46" t="s">
        <v>93</v>
      </c>
      <c r="AK150" s="46" t="s">
        <v>768</v>
      </c>
      <c r="AL150" s="56" t="s">
        <v>387</v>
      </c>
      <c r="AM150" s="36">
        <f t="shared" ca="1" si="11"/>
        <v>36</v>
      </c>
    </row>
    <row r="151" spans="1:39" s="36" customFormat="1">
      <c r="A151" s="25">
        <f>IF(C151=0,"",SUBTOTAL(3,C$5:C151))</f>
        <v>147</v>
      </c>
      <c r="B151" s="86">
        <v>26</v>
      </c>
      <c r="C151" s="69" t="s">
        <v>849</v>
      </c>
      <c r="D151" s="25" t="str">
        <f>VLOOKUP(C151,Sheet4!$A$1:$B$300,2,0)</f>
        <v>9209015402</v>
      </c>
      <c r="E151" s="98" t="s">
        <v>850</v>
      </c>
      <c r="F151" s="63" t="str">
        <f>VLOOKUP(D151,'BHXH 4-2026'!$D$11:$F$337,3,0)</f>
        <v>DN4929209015402</v>
      </c>
      <c r="G151" s="774">
        <f>VLOOKUP(C151,'chuyển xếp 2024'!$C$5:$W$328,17,0)</f>
        <v>5739000</v>
      </c>
      <c r="H151" s="774">
        <f>VLOOKUP(C151,'chuyển xếp 2024'!$C$5:$W$328,19,0)</f>
        <v>0</v>
      </c>
      <c r="I151" s="774">
        <f t="shared" si="14"/>
        <v>5739000</v>
      </c>
      <c r="J151" s="67" t="s">
        <v>32</v>
      </c>
      <c r="K151" s="63">
        <f t="shared" si="16"/>
        <v>1</v>
      </c>
      <c r="L151" s="63" t="s">
        <v>33</v>
      </c>
      <c r="M151" s="63" t="s">
        <v>34</v>
      </c>
      <c r="N151" s="87" t="s">
        <v>5204</v>
      </c>
      <c r="O151" s="46" t="s">
        <v>671</v>
      </c>
      <c r="P151" s="46"/>
      <c r="Q151" s="106">
        <v>32174</v>
      </c>
      <c r="R151" s="107">
        <v>41061</v>
      </c>
      <c r="S151" s="107">
        <f t="shared" si="13"/>
        <v>41061</v>
      </c>
      <c r="T151" s="107"/>
      <c r="U151" s="625" t="s">
        <v>36</v>
      </c>
      <c r="V151" s="56" t="s">
        <v>851</v>
      </c>
      <c r="W151" s="56" t="str">
        <f t="shared" ca="1" si="12"/>
        <v xml:space="preserve">14 NĂM 2 THÁNG 18 NGÀY </v>
      </c>
      <c r="X151" s="878" t="s">
        <v>852</v>
      </c>
      <c r="Y151" s="80" t="str">
        <f>VLOOKUP(C151,Sheet5!$B$2:$G$253,6,0)</f>
        <v>092088007089</v>
      </c>
      <c r="Z151" s="80" t="str">
        <f>VLOOKUP(C151,'Trang tính1'!$A$2:$N$281,5,0)</f>
        <v>092088007089</v>
      </c>
      <c r="AA151" s="80" t="b">
        <f t="shared" si="15"/>
        <v>1</v>
      </c>
      <c r="AB151" s="75"/>
      <c r="AC151" s="75" t="s">
        <v>5228</v>
      </c>
      <c r="AD151" s="46" t="s">
        <v>232</v>
      </c>
      <c r="AE151" s="108" t="s">
        <v>724</v>
      </c>
      <c r="AF151" s="108" t="str">
        <f>VLOOKUP(C151,'Trang tính1'!$A$2:$N$319,9,0)</f>
        <v>KV4 Thới An Đông, Cần Thơ</v>
      </c>
      <c r="AG151" s="46" t="s">
        <v>853</v>
      </c>
      <c r="AH151" s="46"/>
      <c r="AI151" s="66"/>
      <c r="AJ151" s="46" t="s">
        <v>156</v>
      </c>
      <c r="AK151" s="46"/>
      <c r="AL151" s="56" t="s">
        <v>387</v>
      </c>
      <c r="AM151" s="36">
        <f t="shared" ref="AM151:AM214" ca="1" si="17">DATEDIF(Q151,TODAY(),"y")</f>
        <v>38</v>
      </c>
    </row>
    <row r="152" spans="1:39" s="36" customFormat="1">
      <c r="A152" s="25">
        <f>IF(C152=0,"",SUBTOTAL(3,C$5:C152))</f>
        <v>148</v>
      </c>
      <c r="B152" s="86">
        <v>27</v>
      </c>
      <c r="C152" s="857" t="s">
        <v>854</v>
      </c>
      <c r="D152" s="25" t="str">
        <f>VLOOKUP(C152,Sheet4!$A$1:$B$300,2,0)</f>
        <v>5397003583</v>
      </c>
      <c r="E152" s="790" t="s">
        <v>855</v>
      </c>
      <c r="F152" s="63" t="str">
        <f>VLOOKUP(D152,'BHXH 4-2026'!$D$11:$F$337,3,0)</f>
        <v>DN4925397003583</v>
      </c>
      <c r="G152" s="774">
        <f>VLOOKUP(C152,'chuyển xếp 2024'!$C$5:$W$328,17,0)</f>
        <v>6694000</v>
      </c>
      <c r="H152" s="774">
        <f>VLOOKUP(C152,'chuyển xếp 2024'!$C$5:$W$328,19,0)</f>
        <v>0</v>
      </c>
      <c r="I152" s="774">
        <f t="shared" si="14"/>
        <v>6694000</v>
      </c>
      <c r="J152" s="329" t="s">
        <v>32</v>
      </c>
      <c r="K152" s="63">
        <f t="shared" si="16"/>
        <v>1</v>
      </c>
      <c r="L152" s="552" t="s">
        <v>33</v>
      </c>
      <c r="M152" s="552" t="s">
        <v>34</v>
      </c>
      <c r="N152" s="87" t="s">
        <v>5204</v>
      </c>
      <c r="O152" s="858" t="s">
        <v>671</v>
      </c>
      <c r="P152" s="858"/>
      <c r="Q152" s="859">
        <v>25606</v>
      </c>
      <c r="R152" s="860">
        <v>35065</v>
      </c>
      <c r="S152" s="107">
        <f t="shared" si="13"/>
        <v>35065</v>
      </c>
      <c r="T152" s="860"/>
      <c r="U152" s="882" t="s">
        <v>36</v>
      </c>
      <c r="V152" s="883" t="s">
        <v>856</v>
      </c>
      <c r="W152" s="883" t="str">
        <f t="shared" ca="1" si="12"/>
        <v xml:space="preserve">30 NĂM 7 THÁNG 18 NGÀY </v>
      </c>
      <c r="X152" s="670" t="s">
        <v>857</v>
      </c>
      <c r="Y152" s="80" t="str">
        <f>VLOOKUP(C152,Sheet5!$B$2:$G$253,6,0)</f>
        <v>036070008043</v>
      </c>
      <c r="Z152" s="80" t="str">
        <f>VLOOKUP(C152,'Trang tính1'!$A$2:$N$281,5,0)</f>
        <v>036070008043</v>
      </c>
      <c r="AA152" s="80" t="b">
        <f t="shared" si="15"/>
        <v>1</v>
      </c>
      <c r="AB152" s="213">
        <v>38600</v>
      </c>
      <c r="AC152" s="75" t="s">
        <v>5228</v>
      </c>
      <c r="AD152" s="858" t="s">
        <v>232</v>
      </c>
      <c r="AE152" s="885" t="s">
        <v>858</v>
      </c>
      <c r="AF152" s="108" t="str">
        <f>VLOOKUP(C152,'Trang tính1'!$A$2:$N$319,9,0)</f>
        <v>KV4 phường Bình Thủy, Cần Thơ</v>
      </c>
      <c r="AG152" s="858" t="s">
        <v>859</v>
      </c>
      <c r="AH152" s="858"/>
      <c r="AI152" s="856"/>
      <c r="AJ152" s="858" t="s">
        <v>156</v>
      </c>
      <c r="AK152" s="858"/>
      <c r="AL152" s="883" t="s">
        <v>503</v>
      </c>
      <c r="AM152" s="64">
        <f t="shared" ca="1" si="17"/>
        <v>56</v>
      </c>
    </row>
    <row r="153" spans="1:39" s="36" customFormat="1">
      <c r="A153" s="25">
        <f>IF(C153=0,"",SUBTOTAL(3,C$5:C153))</f>
        <v>149</v>
      </c>
      <c r="B153" s="86">
        <v>28</v>
      </c>
      <c r="C153" s="69" t="s">
        <v>860</v>
      </c>
      <c r="D153" s="25" t="str">
        <f>VLOOKUP(C153,Sheet4!$A$1:$B$300,2,0)</f>
        <v>9213007224</v>
      </c>
      <c r="E153" s="98" t="s">
        <v>861</v>
      </c>
      <c r="F153" s="63" t="str">
        <f>VLOOKUP(D153,'BHXH 4-2026'!$D$11:$F$337,3,0)</f>
        <v>DN4929213007224</v>
      </c>
      <c r="G153" s="774">
        <f>VLOOKUP(C153,'chuyển xếp 2024'!$C$5:$W$328,17,0)</f>
        <v>5739000</v>
      </c>
      <c r="H153" s="774">
        <f>VLOOKUP(C153,'chuyển xếp 2024'!$C$5:$W$328,19,0)</f>
        <v>0</v>
      </c>
      <c r="I153" s="774">
        <f t="shared" si="14"/>
        <v>5739000</v>
      </c>
      <c r="J153" s="67" t="s">
        <v>32</v>
      </c>
      <c r="K153" s="63">
        <f t="shared" si="16"/>
        <v>1</v>
      </c>
      <c r="L153" s="63" t="s">
        <v>33</v>
      </c>
      <c r="M153" s="63" t="s">
        <v>700</v>
      </c>
      <c r="N153" s="87" t="s">
        <v>5204</v>
      </c>
      <c r="O153" s="46" t="s">
        <v>671</v>
      </c>
      <c r="P153" s="46"/>
      <c r="Q153" s="106">
        <v>31477</v>
      </c>
      <c r="R153" s="107">
        <v>41366</v>
      </c>
      <c r="S153" s="107">
        <f t="shared" si="13"/>
        <v>41366</v>
      </c>
      <c r="T153" s="107"/>
      <c r="U153" s="625" t="s">
        <v>36</v>
      </c>
      <c r="V153" s="56" t="s">
        <v>862</v>
      </c>
      <c r="W153" s="56" t="str">
        <f t="shared" ca="1" si="12"/>
        <v xml:space="preserve">13 NĂM 4 THÁNG 17 NGÀY </v>
      </c>
      <c r="X153" s="878" t="s">
        <v>863</v>
      </c>
      <c r="Y153" s="80" t="str">
        <f>VLOOKUP(C153,Sheet5!$B$2:$G$253,6,0)</f>
        <v>092086001143</v>
      </c>
      <c r="Z153" s="80" t="str">
        <f>VLOOKUP(C153,'Trang tính1'!$A$2:$N$281,5,0)</f>
        <v>092086001143</v>
      </c>
      <c r="AA153" s="80" t="b">
        <f t="shared" si="15"/>
        <v>1</v>
      </c>
      <c r="AB153" s="75">
        <v>40133</v>
      </c>
      <c r="AC153" s="75" t="s">
        <v>5228</v>
      </c>
      <c r="AD153" s="46" t="s">
        <v>232</v>
      </c>
      <c r="AE153" s="108" t="s">
        <v>831</v>
      </c>
      <c r="AF153" s="108" t="str">
        <f>VLOOKUP(C153,'Trang tính1'!$A$2:$N$319,9,0)</f>
        <v>KV Thới Hòa C, phường Ô Môn, Cần Thơ</v>
      </c>
      <c r="AG153" s="46" t="s">
        <v>864</v>
      </c>
      <c r="AH153" s="46"/>
      <c r="AI153" s="66"/>
      <c r="AJ153" s="46" t="s">
        <v>156</v>
      </c>
      <c r="AK153" s="46"/>
      <c r="AL153" s="56" t="s">
        <v>387</v>
      </c>
      <c r="AM153" s="36">
        <f t="shared" ca="1" si="17"/>
        <v>40</v>
      </c>
    </row>
    <row r="154" spans="1:39" s="36" customFormat="1">
      <c r="A154" s="25">
        <f>IF(C154=0,"",SUBTOTAL(3,C$5:C154))</f>
        <v>150</v>
      </c>
      <c r="B154" s="86">
        <v>29</v>
      </c>
      <c r="C154" s="69" t="s">
        <v>865</v>
      </c>
      <c r="D154" s="25" t="str">
        <f>VLOOKUP(C154,Sheet4!$A$1:$B$300,2,0)</f>
        <v>9208016237</v>
      </c>
      <c r="E154" s="98" t="s">
        <v>866</v>
      </c>
      <c r="F154" s="63" t="str">
        <f>VLOOKUP(D154,'BHXH 4-2026'!$D$11:$F$337,3,0)</f>
        <v>DN4929208016237</v>
      </c>
      <c r="G154" s="774">
        <f>VLOOKUP(C154,'chuyển xếp 2024'!$C$5:$W$328,17,0)</f>
        <v>6694000</v>
      </c>
      <c r="H154" s="774">
        <f>VLOOKUP(C154,'chuyển xếp 2024'!$C$5:$W$328,19,0)</f>
        <v>0</v>
      </c>
      <c r="I154" s="774">
        <f t="shared" si="14"/>
        <v>6694000</v>
      </c>
      <c r="J154" s="67" t="s">
        <v>32</v>
      </c>
      <c r="K154" s="63">
        <f t="shared" si="16"/>
        <v>1</v>
      </c>
      <c r="L154" s="63" t="s">
        <v>33</v>
      </c>
      <c r="M154" s="63" t="s">
        <v>34</v>
      </c>
      <c r="N154" s="87" t="s">
        <v>5204</v>
      </c>
      <c r="O154" s="46" t="s">
        <v>671</v>
      </c>
      <c r="P154" s="46"/>
      <c r="Q154" s="106">
        <v>28053</v>
      </c>
      <c r="R154" s="107">
        <v>39188</v>
      </c>
      <c r="S154" s="107">
        <f t="shared" si="13"/>
        <v>39188</v>
      </c>
      <c r="T154" s="107"/>
      <c r="U154" s="625" t="s">
        <v>36</v>
      </c>
      <c r="V154" s="56" t="s">
        <v>867</v>
      </c>
      <c r="W154" s="56" t="str">
        <f t="shared" ca="1" si="12"/>
        <v xml:space="preserve">19 NĂM 4 THÁNG 3 NGÀY </v>
      </c>
      <c r="X154" s="878" t="s">
        <v>868</v>
      </c>
      <c r="Y154" s="80" t="str">
        <f>VLOOKUP(C154,Sheet5!$B$2:$G$253,6,0)</f>
        <v>092076000078</v>
      </c>
      <c r="Z154" s="80" t="str">
        <f>VLOOKUP(C154,'Trang tính1'!$A$2:$N$281,5,0)</f>
        <v>092076000078</v>
      </c>
      <c r="AA154" s="80" t="b">
        <f t="shared" si="15"/>
        <v>1</v>
      </c>
      <c r="AB154" s="75"/>
      <c r="AC154" s="75" t="s">
        <v>5228</v>
      </c>
      <c r="AD154" s="46" t="s">
        <v>232</v>
      </c>
      <c r="AE154" s="108" t="s">
        <v>724</v>
      </c>
      <c r="AF154" s="108" t="str">
        <f>VLOOKUP(C154,'Trang tính1'!$A$2:$N$319,9,0)</f>
        <v>KV4 Thới An Đông, Cần Thơ</v>
      </c>
      <c r="AG154" s="46" t="s">
        <v>869</v>
      </c>
      <c r="AH154" s="46"/>
      <c r="AI154" s="66"/>
      <c r="AJ154" s="46" t="s">
        <v>156</v>
      </c>
      <c r="AK154" s="46"/>
      <c r="AL154" s="56" t="s">
        <v>870</v>
      </c>
      <c r="AM154" s="36">
        <f t="shared" ca="1" si="17"/>
        <v>49</v>
      </c>
    </row>
    <row r="155" spans="1:39" s="36" customFormat="1">
      <c r="A155" s="25">
        <f>IF(C155=0,"",SUBTOTAL(3,C$5:C155))</f>
        <v>151</v>
      </c>
      <c r="B155" s="86">
        <v>30</v>
      </c>
      <c r="C155" s="66" t="s">
        <v>887</v>
      </c>
      <c r="D155" s="25" t="str">
        <f>VLOOKUP(C155,Sheet4!$A$1:$B$300,2,0)</f>
        <v>9210000265</v>
      </c>
      <c r="E155" s="67" t="s">
        <v>888</v>
      </c>
      <c r="F155" s="63" t="str">
        <f>VLOOKUP(D155,'BHXH 4-2026'!$D$11:$F$337,3,0)</f>
        <v>DN4929210000265</v>
      </c>
      <c r="G155" s="774">
        <f>VLOOKUP(C155,'chuyển xếp 2024'!$C$5:$W$328,17,0)</f>
        <v>5739000</v>
      </c>
      <c r="H155" s="774">
        <f>VLOOKUP(C155,'chuyển xếp 2024'!$C$5:$W$328,19,0)</f>
        <v>0</v>
      </c>
      <c r="I155" s="774">
        <f t="shared" si="14"/>
        <v>5739000</v>
      </c>
      <c r="J155" s="67" t="s">
        <v>32</v>
      </c>
      <c r="K155" s="63">
        <f t="shared" si="16"/>
        <v>1</v>
      </c>
      <c r="L155" s="63" t="s">
        <v>33</v>
      </c>
      <c r="M155" s="63" t="s">
        <v>489</v>
      </c>
      <c r="N155" s="87" t="s">
        <v>5204</v>
      </c>
      <c r="O155" s="46" t="s">
        <v>671</v>
      </c>
      <c r="P155" s="46"/>
      <c r="Q155" s="106">
        <v>31678</v>
      </c>
      <c r="R155" s="107">
        <v>42552</v>
      </c>
      <c r="S155" s="107">
        <f t="shared" si="13"/>
        <v>42552</v>
      </c>
      <c r="T155" s="107"/>
      <c r="U155" s="625" t="s">
        <v>36</v>
      </c>
      <c r="V155" s="56" t="s">
        <v>889</v>
      </c>
      <c r="W155" s="56" t="str">
        <f t="shared" ref="W155:W216" ca="1" si="18">DATEDIF(R155,TODAY(),"Y") &amp; " NĂM " &amp;DATEDIF(R155,TODAY(),"YM") &amp; " THÁNG " &amp; DATEDIF(R155,TODAY(), "MD") &amp; " NGÀY "</f>
        <v xml:space="preserve">10 NĂM 1 THÁNG 18 NGÀY </v>
      </c>
      <c r="X155" s="878" t="s">
        <v>890</v>
      </c>
      <c r="Y155" s="80" t="str">
        <f>VLOOKUP(C155,Sheet5!$B$2:$G$253,6,0)</f>
        <v>092086009857</v>
      </c>
      <c r="Z155" s="80" t="str">
        <f>VLOOKUP(C155,'Trang tính1'!$A$2:$N$281,5,0)</f>
        <v>092086009857</v>
      </c>
      <c r="AA155" s="80" t="b">
        <f t="shared" si="15"/>
        <v>1</v>
      </c>
      <c r="AB155" s="75"/>
      <c r="AC155" s="75" t="s">
        <v>5228</v>
      </c>
      <c r="AD155" s="46" t="s">
        <v>232</v>
      </c>
      <c r="AE155" s="108" t="s">
        <v>838</v>
      </c>
      <c r="AF155" s="108" t="str">
        <f>VLOOKUP(C155,'Trang tính1'!$A$2:$N$319,9,0)</f>
        <v>Ô Môn, Cần Thơ</v>
      </c>
      <c r="AG155" s="46" t="s">
        <v>839</v>
      </c>
      <c r="AH155" s="46"/>
      <c r="AI155" s="66"/>
      <c r="AJ155" s="46" t="s">
        <v>156</v>
      </c>
      <c r="AK155" s="46"/>
      <c r="AL155" s="56" t="s">
        <v>886</v>
      </c>
      <c r="AM155" s="36">
        <f t="shared" ca="1" si="17"/>
        <v>39</v>
      </c>
    </row>
    <row r="156" spans="1:39" s="36" customFormat="1">
      <c r="A156" s="25">
        <f>IF(C156=0,"",SUBTOTAL(3,C$5:C156))</f>
        <v>152</v>
      </c>
      <c r="B156" s="86">
        <v>31</v>
      </c>
      <c r="C156" s="66" t="s">
        <v>894</v>
      </c>
      <c r="D156" s="25" t="str">
        <f>VLOOKUP(C156,Sheet4!$A$1:$B$300,2,0)</f>
        <v>9210018099</v>
      </c>
      <c r="E156" s="67" t="s">
        <v>895</v>
      </c>
      <c r="F156" s="63" t="str">
        <f>VLOOKUP(D156,'BHXH 4-2026'!$D$11:$F$337,3,0)</f>
        <v>DN4929210018099</v>
      </c>
      <c r="G156" s="774">
        <f>VLOOKUP(C156,'chuyển xếp 2024'!$C$5:$W$328,17,0)</f>
        <v>5739000</v>
      </c>
      <c r="H156" s="774">
        <f>VLOOKUP(C156,'chuyển xếp 2024'!$C$5:$W$328,19,0)</f>
        <v>0</v>
      </c>
      <c r="I156" s="774">
        <f t="shared" si="14"/>
        <v>5739000</v>
      </c>
      <c r="J156" s="67" t="s">
        <v>32</v>
      </c>
      <c r="K156" s="63">
        <f t="shared" si="16"/>
        <v>1</v>
      </c>
      <c r="L156" s="63" t="s">
        <v>33</v>
      </c>
      <c r="M156" s="63" t="s">
        <v>34</v>
      </c>
      <c r="N156" s="87" t="s">
        <v>5204</v>
      </c>
      <c r="O156" s="46" t="s">
        <v>671</v>
      </c>
      <c r="P156" s="46"/>
      <c r="Q156" s="57">
        <v>29221</v>
      </c>
      <c r="R156" s="107">
        <v>42795</v>
      </c>
      <c r="S156" s="107">
        <f t="shared" si="13"/>
        <v>42795</v>
      </c>
      <c r="T156" s="107"/>
      <c r="U156" s="625" t="s">
        <v>36</v>
      </c>
      <c r="V156" s="56" t="s">
        <v>896</v>
      </c>
      <c r="W156" s="56" t="str">
        <f t="shared" ca="1" si="18"/>
        <v xml:space="preserve">9 NĂM 5 THÁNG 18 NGÀY </v>
      </c>
      <c r="X156" s="879" t="s">
        <v>897</v>
      </c>
      <c r="Y156" s="80" t="str">
        <f>VLOOKUP(C156,Sheet5!$B$2:$G$253,6,0)</f>
        <v>092080004589</v>
      </c>
      <c r="Z156" s="80" t="str">
        <f>VLOOKUP(C156,'Trang tính1'!$A$2:$N$281,5,0)</f>
        <v>092080004589</v>
      </c>
      <c r="AA156" s="80" t="b">
        <f t="shared" si="15"/>
        <v>1</v>
      </c>
      <c r="AB156" s="75">
        <v>41928</v>
      </c>
      <c r="AC156" s="75" t="s">
        <v>5228</v>
      </c>
      <c r="AD156" s="46" t="s">
        <v>232</v>
      </c>
      <c r="AE156" s="108" t="s">
        <v>898</v>
      </c>
      <c r="AF156" s="108" t="str">
        <f>VLOOKUP(C156,'Trang tính1'!$A$2:$N$319,9,0)</f>
        <v>Xã Phong Điền, Cần Thơ</v>
      </c>
      <c r="AG156" s="46" t="s">
        <v>899</v>
      </c>
      <c r="AH156" s="46"/>
      <c r="AI156" s="66"/>
      <c r="AJ156" s="46" t="s">
        <v>156</v>
      </c>
      <c r="AK156" s="46"/>
      <c r="AL156" s="56" t="s">
        <v>886</v>
      </c>
      <c r="AM156" s="36">
        <f t="shared" ca="1" si="17"/>
        <v>46</v>
      </c>
    </row>
    <row r="157" spans="1:39" s="36" customFormat="1">
      <c r="A157" s="25">
        <f>IF(C157=0,"",SUBTOTAL(3,C$5:C157))</f>
        <v>153</v>
      </c>
      <c r="B157" s="86">
        <v>32</v>
      </c>
      <c r="C157" s="66" t="s">
        <v>903</v>
      </c>
      <c r="D157" s="25" t="str">
        <f>VLOOKUP(C157,Sheet4!$A$1:$B$300,2,0)</f>
        <v>9216023993</v>
      </c>
      <c r="E157" s="67" t="s">
        <v>904</v>
      </c>
      <c r="F157" s="63" t="str">
        <f>VLOOKUP(D157,'BHXH 4-2026'!$D$11:$F$337,3,0)</f>
        <v>DN4929216023993</v>
      </c>
      <c r="G157" s="774">
        <f>VLOOKUP(C157,'chuyển xếp 2024'!$C$5:$W$328,17,0)</f>
        <v>5739000</v>
      </c>
      <c r="H157" s="774">
        <f>VLOOKUP(C157,'chuyển xếp 2024'!$C$5:$W$328,19,0)</f>
        <v>0</v>
      </c>
      <c r="I157" s="774">
        <f t="shared" si="14"/>
        <v>5739000</v>
      </c>
      <c r="J157" s="63" t="s">
        <v>63</v>
      </c>
      <c r="K157" s="63">
        <f t="shared" si="16"/>
        <v>0</v>
      </c>
      <c r="L157" s="63" t="s">
        <v>33</v>
      </c>
      <c r="M157" s="63" t="s">
        <v>34</v>
      </c>
      <c r="N157" s="87" t="s">
        <v>5204</v>
      </c>
      <c r="O157" s="46" t="s">
        <v>671</v>
      </c>
      <c r="P157" s="46"/>
      <c r="Q157" s="75">
        <v>30682</v>
      </c>
      <c r="R157" s="107">
        <v>42857</v>
      </c>
      <c r="S157" s="107">
        <f t="shared" si="13"/>
        <v>42857</v>
      </c>
      <c r="T157" s="107"/>
      <c r="U157" s="625" t="s">
        <v>36</v>
      </c>
      <c r="V157" s="56" t="s">
        <v>905</v>
      </c>
      <c r="W157" s="56" t="str">
        <f t="shared" ca="1" si="18"/>
        <v xml:space="preserve">9 NĂM 3 THÁNG 17 NGÀY </v>
      </c>
      <c r="X157" s="879" t="s">
        <v>906</v>
      </c>
      <c r="Y157" s="80" t="str">
        <f>VLOOKUP(C157,Sheet5!$B$2:$G$253,6,0)</f>
        <v>092184005012</v>
      </c>
      <c r="Z157" s="80" t="str">
        <f>VLOOKUP(C157,'Trang tính1'!$A$2:$N$281,5,0)</f>
        <v>092184005012</v>
      </c>
      <c r="AA157" s="80" t="b">
        <f t="shared" si="15"/>
        <v>1</v>
      </c>
      <c r="AB157" s="75">
        <v>41694</v>
      </c>
      <c r="AC157" s="75" t="s">
        <v>5228</v>
      </c>
      <c r="AD157" s="46" t="s">
        <v>232</v>
      </c>
      <c r="AE157" s="108" t="s">
        <v>907</v>
      </c>
      <c r="AF157" s="108" t="str">
        <f>VLOOKUP(C157,'Trang tính1'!$A$2:$N$319,9,0)</f>
        <v>Xã Phong Điền, Cần Thơ</v>
      </c>
      <c r="AG157" s="46" t="s">
        <v>899</v>
      </c>
      <c r="AH157" s="46"/>
      <c r="AI157" s="66"/>
      <c r="AJ157" s="46" t="s">
        <v>156</v>
      </c>
      <c r="AK157" s="46"/>
      <c r="AL157" s="56" t="s">
        <v>908</v>
      </c>
      <c r="AM157" s="36">
        <f t="shared" ca="1" si="17"/>
        <v>42</v>
      </c>
    </row>
    <row r="158" spans="1:39" s="36" customFormat="1" ht="19.5" customHeight="1">
      <c r="A158" s="25">
        <f>IF(C158=0,"",SUBTOTAL(3,C$5:C158))</f>
        <v>154</v>
      </c>
      <c r="B158" s="86">
        <v>33</v>
      </c>
      <c r="C158" s="66" t="s">
        <v>909</v>
      </c>
      <c r="D158" s="25" t="str">
        <f>VLOOKUP(C158,Sheet4!$A$1:$B$300,2,0)</f>
        <v>9216023994</v>
      </c>
      <c r="E158" s="67" t="s">
        <v>910</v>
      </c>
      <c r="F158" s="63" t="str">
        <f>VLOOKUP(D158,'BHXH 4-2026'!$D$11:$F$337,3,0)</f>
        <v>DN4929216023994</v>
      </c>
      <c r="G158" s="774">
        <f>VLOOKUP(C158,'chuyển xếp 2024'!$C$5:$W$328,17,0)</f>
        <v>5739000</v>
      </c>
      <c r="H158" s="774">
        <f>VLOOKUP(C158,'chuyển xếp 2024'!$C$5:$W$328,19,0)</f>
        <v>0</v>
      </c>
      <c r="I158" s="774">
        <f t="shared" si="14"/>
        <v>5739000</v>
      </c>
      <c r="J158" s="63" t="s">
        <v>63</v>
      </c>
      <c r="K158" s="63">
        <f t="shared" si="16"/>
        <v>0</v>
      </c>
      <c r="L158" s="63" t="s">
        <v>33</v>
      </c>
      <c r="M158" s="63" t="s">
        <v>34</v>
      </c>
      <c r="N158" s="87" t="s">
        <v>5204</v>
      </c>
      <c r="O158" s="46" t="s">
        <v>671</v>
      </c>
      <c r="P158" s="46"/>
      <c r="Q158" s="75">
        <v>35110</v>
      </c>
      <c r="R158" s="107">
        <v>42857</v>
      </c>
      <c r="S158" s="107">
        <f t="shared" si="13"/>
        <v>42857</v>
      </c>
      <c r="T158" s="107"/>
      <c r="U158" s="625" t="s">
        <v>36</v>
      </c>
      <c r="V158" s="56" t="s">
        <v>912</v>
      </c>
      <c r="W158" s="56" t="str">
        <f t="shared" ca="1" si="18"/>
        <v xml:space="preserve">9 NĂM 3 THÁNG 17 NGÀY </v>
      </c>
      <c r="X158" s="523" t="s">
        <v>913</v>
      </c>
      <c r="Y158" s="80" t="str">
        <f>VLOOKUP(C158,Sheet5!$B$2:$G$253,6,0)</f>
        <v>091196000015</v>
      </c>
      <c r="Z158" s="80">
        <f>VLOOKUP(C158,'Trang tính1'!$A$2:$N$281,5,0)</f>
        <v>0</v>
      </c>
      <c r="AA158" s="80" t="b">
        <f t="shared" si="15"/>
        <v>0</v>
      </c>
      <c r="AB158" s="75">
        <v>42339</v>
      </c>
      <c r="AC158" s="75" t="s">
        <v>5228</v>
      </c>
      <c r="AD158" s="46" t="s">
        <v>232</v>
      </c>
      <c r="AE158" s="108" t="s">
        <v>914</v>
      </c>
      <c r="AF158" s="108"/>
      <c r="AG158" s="46" t="s">
        <v>915</v>
      </c>
      <c r="AH158" s="46"/>
      <c r="AI158" s="66"/>
      <c r="AJ158" s="46" t="s">
        <v>156</v>
      </c>
      <c r="AK158" s="46"/>
      <c r="AL158" s="56" t="s">
        <v>908</v>
      </c>
      <c r="AM158" s="36">
        <f t="shared" ca="1" si="17"/>
        <v>30</v>
      </c>
    </row>
    <row r="159" spans="1:39" s="36" customFormat="1">
      <c r="A159" s="25">
        <f>IF(C159=0,"",SUBTOTAL(3,C$5:C159))</f>
        <v>155</v>
      </c>
      <c r="B159" s="86">
        <v>34</v>
      </c>
      <c r="C159" s="66" t="s">
        <v>916</v>
      </c>
      <c r="D159" s="25" t="str">
        <f>VLOOKUP(C159,Sheet4!$A$1:$B$300,2,0)</f>
        <v>8621439497</v>
      </c>
      <c r="E159" s="67" t="s">
        <v>917</v>
      </c>
      <c r="F159" s="63" t="str">
        <f>VLOOKUP(D159,'BHXH 4-2026'!$D$11:$F$337,3,0)</f>
        <v>DN4928621439497</v>
      </c>
      <c r="G159" s="774">
        <f>VLOOKUP(C159,'chuyển xếp 2024'!$C$5:$W$328,17,0)</f>
        <v>5739000</v>
      </c>
      <c r="H159" s="774">
        <f>VLOOKUP(C159,'chuyển xếp 2024'!$C$5:$W$328,19,0)</f>
        <v>0</v>
      </c>
      <c r="I159" s="774">
        <f t="shared" si="14"/>
        <v>5739000</v>
      </c>
      <c r="J159" s="67" t="s">
        <v>32</v>
      </c>
      <c r="K159" s="63">
        <f t="shared" si="16"/>
        <v>1</v>
      </c>
      <c r="L159" s="63" t="s">
        <v>33</v>
      </c>
      <c r="M159" s="63" t="s">
        <v>34</v>
      </c>
      <c r="N159" s="87" t="s">
        <v>5204</v>
      </c>
      <c r="O159" s="46" t="s">
        <v>671</v>
      </c>
      <c r="P159" s="46"/>
      <c r="Q159" s="75">
        <v>30414</v>
      </c>
      <c r="R159" s="107">
        <v>43040</v>
      </c>
      <c r="S159" s="107">
        <f t="shared" si="13"/>
        <v>43040</v>
      </c>
      <c r="T159" s="107"/>
      <c r="U159" s="625" t="s">
        <v>36</v>
      </c>
      <c r="V159" s="56" t="s">
        <v>918</v>
      </c>
      <c r="W159" s="56" t="str">
        <f t="shared" ca="1" si="18"/>
        <v xml:space="preserve">8 NĂM 9 THÁNG 18 NGÀY </v>
      </c>
      <c r="X159" s="80" t="s">
        <v>919</v>
      </c>
      <c r="Y159" s="80" t="str">
        <f>VLOOKUP(C159,Sheet5!$B$2:$G$253,6,0)</f>
        <v>086083010078</v>
      </c>
      <c r="Z159" s="80" t="str">
        <f>VLOOKUP(C159,'Trang tính1'!$A$2:$N$281,5,0)</f>
        <v>086083010078</v>
      </c>
      <c r="AA159" s="80" t="b">
        <f t="shared" si="15"/>
        <v>1</v>
      </c>
      <c r="AB159" s="75"/>
      <c r="AC159" s="75" t="s">
        <v>5228</v>
      </c>
      <c r="AD159" s="46" t="s">
        <v>232</v>
      </c>
      <c r="AE159" s="108" t="s">
        <v>920</v>
      </c>
      <c r="AF159" s="108" t="str">
        <f>VLOOKUP(C159,'Trang tính1'!$A$2:$N$319,9,0)</f>
        <v>Ấp An Phước, Cái Nhum, Vĩnh Long</v>
      </c>
      <c r="AG159" s="46" t="s">
        <v>921</v>
      </c>
      <c r="AH159" s="46"/>
      <c r="AI159" s="66"/>
      <c r="AJ159" s="46" t="s">
        <v>156</v>
      </c>
      <c r="AK159" s="46"/>
      <c r="AL159" s="56" t="s">
        <v>908</v>
      </c>
      <c r="AM159" s="36">
        <f t="shared" ca="1" si="17"/>
        <v>43</v>
      </c>
    </row>
    <row r="160" spans="1:39" s="36" customFormat="1" ht="21" customHeight="1">
      <c r="A160" s="25">
        <f>IF(C160=0,"",SUBTOTAL(3,C$5:C160))</f>
        <v>156</v>
      </c>
      <c r="B160" s="86">
        <v>35</v>
      </c>
      <c r="C160" s="66" t="s">
        <v>922</v>
      </c>
      <c r="D160" s="25" t="str">
        <f>VLOOKUP(C160,Sheet4!$A$1:$B$300,2,0)</f>
        <v>9222708768</v>
      </c>
      <c r="E160" s="67" t="s">
        <v>923</v>
      </c>
      <c r="F160" s="63" t="str">
        <f>VLOOKUP(D160,'BHXH 4-2026'!$D$11:$F$337,3,0)</f>
        <v>DN4929222708768</v>
      </c>
      <c r="G160" s="774">
        <f>VLOOKUP(C160,'chuyển xếp 2024'!$C$5:$W$328,17,0)</f>
        <v>5739000</v>
      </c>
      <c r="H160" s="774">
        <f>VLOOKUP(C160,'chuyển xếp 2024'!$C$5:$W$328,19,0)</f>
        <v>0</v>
      </c>
      <c r="I160" s="774">
        <f t="shared" si="14"/>
        <v>5739000</v>
      </c>
      <c r="J160" s="67" t="s">
        <v>32</v>
      </c>
      <c r="K160" s="63">
        <f t="shared" si="16"/>
        <v>1</v>
      </c>
      <c r="L160" s="63" t="s">
        <v>33</v>
      </c>
      <c r="M160" s="63" t="s">
        <v>34</v>
      </c>
      <c r="N160" s="87" t="s">
        <v>5204</v>
      </c>
      <c r="O160" s="46" t="s">
        <v>671</v>
      </c>
      <c r="P160" s="46"/>
      <c r="Q160" s="75">
        <v>32289</v>
      </c>
      <c r="R160" s="107">
        <v>43040</v>
      </c>
      <c r="S160" s="107">
        <f t="shared" si="13"/>
        <v>43040</v>
      </c>
      <c r="T160" s="107"/>
      <c r="U160" s="625" t="s">
        <v>36</v>
      </c>
      <c r="V160" s="56" t="s">
        <v>924</v>
      </c>
      <c r="W160" s="56" t="str">
        <f t="shared" ca="1" si="18"/>
        <v xml:space="preserve">8 NĂM 9 THÁNG 18 NGÀY </v>
      </c>
      <c r="X160" s="523" t="s">
        <v>925</v>
      </c>
      <c r="Y160" s="80" t="str">
        <f>VLOOKUP(C160,Sheet5!$B$2:$G$253,6,0)</f>
        <v>092088003692</v>
      </c>
      <c r="Z160" s="80" t="str">
        <f>VLOOKUP(C160,'Trang tính1'!$A$2:$N$281,5,0)</f>
        <v>092008003692</v>
      </c>
      <c r="AA160" s="80" t="b">
        <f t="shared" si="15"/>
        <v>0</v>
      </c>
      <c r="AB160" s="75">
        <v>43129</v>
      </c>
      <c r="AC160" s="75" t="s">
        <v>5228</v>
      </c>
      <c r="AD160" s="46" t="s">
        <v>232</v>
      </c>
      <c r="AE160" s="108" t="s">
        <v>742</v>
      </c>
      <c r="AF160" s="108" t="str">
        <f>VLOOKUP(C160,'Trang tính1'!$A$2:$N$319,9,0)</f>
        <v>Nhơn Lộc, Phong Điền, Cần Thơ</v>
      </c>
      <c r="AG160" s="46" t="s">
        <v>926</v>
      </c>
      <c r="AH160" s="46"/>
      <c r="AI160" s="66"/>
      <c r="AJ160" s="46" t="s">
        <v>156</v>
      </c>
      <c r="AK160" s="46"/>
      <c r="AL160" s="56" t="s">
        <v>908</v>
      </c>
      <c r="AM160" s="36">
        <f t="shared" ca="1" si="17"/>
        <v>38</v>
      </c>
    </row>
    <row r="161" spans="1:39" s="36" customFormat="1">
      <c r="A161" s="25">
        <f>IF(C161=0,"",SUBTOTAL(3,C$5:C161))</f>
        <v>157</v>
      </c>
      <c r="B161" s="86">
        <v>36</v>
      </c>
      <c r="C161" s="66" t="s">
        <v>927</v>
      </c>
      <c r="D161" s="25" t="str">
        <f>VLOOKUP(C161,Sheet4!$A$1:$B$300,2,0)</f>
        <v>9222344590</v>
      </c>
      <c r="E161" s="67" t="s">
        <v>928</v>
      </c>
      <c r="F161" s="63" t="str">
        <f>VLOOKUP(D161,'BHXH 4-2026'!$D$11:$F$337,3,0)</f>
        <v>DN4929222344590</v>
      </c>
      <c r="G161" s="774">
        <f>VLOOKUP(C161,'chuyển xếp 2024'!$C$5:$W$328,17,0)</f>
        <v>5739000</v>
      </c>
      <c r="H161" s="774">
        <f>VLOOKUP(C161,'chuyển xếp 2024'!$C$5:$W$328,19,0)</f>
        <v>0</v>
      </c>
      <c r="I161" s="774">
        <f t="shared" si="14"/>
        <v>5739000</v>
      </c>
      <c r="J161" s="67" t="s">
        <v>32</v>
      </c>
      <c r="K161" s="63">
        <f t="shared" si="16"/>
        <v>1</v>
      </c>
      <c r="L161" s="63" t="s">
        <v>33</v>
      </c>
      <c r="M161" s="63" t="s">
        <v>34</v>
      </c>
      <c r="N161" s="87" t="s">
        <v>5204</v>
      </c>
      <c r="O161" s="46" t="s">
        <v>671</v>
      </c>
      <c r="P161" s="46"/>
      <c r="Q161" s="75">
        <v>29952</v>
      </c>
      <c r="R161" s="107">
        <v>43040</v>
      </c>
      <c r="S161" s="107">
        <f t="shared" si="13"/>
        <v>43040</v>
      </c>
      <c r="T161" s="107"/>
      <c r="U161" s="625" t="s">
        <v>36</v>
      </c>
      <c r="V161" s="56" t="s">
        <v>929</v>
      </c>
      <c r="W161" s="56" t="str">
        <f t="shared" ca="1" si="18"/>
        <v xml:space="preserve">8 NĂM 9 THÁNG 18 NGÀY </v>
      </c>
      <c r="X161" s="878" t="s">
        <v>930</v>
      </c>
      <c r="Y161" s="80" t="str">
        <f>VLOOKUP(C161,Sheet5!$B$2:$G$253,6,0)</f>
        <v>092082005535</v>
      </c>
      <c r="Z161" s="80" t="str">
        <f>VLOOKUP(C161,'Trang tính1'!$A$2:$N$281,5,0)</f>
        <v>092082005535</v>
      </c>
      <c r="AA161" s="80" t="b">
        <f t="shared" si="15"/>
        <v>1</v>
      </c>
      <c r="AB161" s="75"/>
      <c r="AC161" s="75" t="s">
        <v>5228</v>
      </c>
      <c r="AD161" s="46" t="s">
        <v>232</v>
      </c>
      <c r="AE161" s="108" t="s">
        <v>898</v>
      </c>
      <c r="AF161" s="108" t="str">
        <f>VLOOKUP(C161,'Trang tính1'!$A$2:$N$319,9,0)</f>
        <v>Xã Phong Điền, Cần Thơ</v>
      </c>
      <c r="AG161" s="46" t="s">
        <v>899</v>
      </c>
      <c r="AH161" s="46"/>
      <c r="AI161" s="66"/>
      <c r="AJ161" s="46" t="s">
        <v>156</v>
      </c>
      <c r="AK161" s="46"/>
      <c r="AL161" s="56" t="s">
        <v>908</v>
      </c>
      <c r="AM161" s="36">
        <f t="shared" ca="1" si="17"/>
        <v>44</v>
      </c>
    </row>
    <row r="162" spans="1:39" s="36" customFormat="1">
      <c r="A162" s="25">
        <f>IF(C162=0,"",SUBTOTAL(3,C$5:C162))</f>
        <v>158</v>
      </c>
      <c r="B162" s="86">
        <v>37</v>
      </c>
      <c r="C162" s="66" t="s">
        <v>931</v>
      </c>
      <c r="D162" s="25" t="str">
        <f>VLOOKUP(C162,Sheet4!$A$1:$B$300,2,0)</f>
        <v>8723924817</v>
      </c>
      <c r="E162" s="67" t="s">
        <v>932</v>
      </c>
      <c r="F162" s="63" t="str">
        <f>VLOOKUP(D162,'BHXH 4-2026'!$D$11:$F$337,3,0)</f>
        <v>DN4928723924817</v>
      </c>
      <c r="G162" s="774">
        <f>VLOOKUP(C162,'chuyển xếp 2024'!$C$5:$W$328,17,0)</f>
        <v>5739000</v>
      </c>
      <c r="H162" s="774">
        <f>VLOOKUP(C162,'chuyển xếp 2024'!$C$5:$W$328,19,0)</f>
        <v>0</v>
      </c>
      <c r="I162" s="774">
        <f t="shared" si="14"/>
        <v>5739000</v>
      </c>
      <c r="J162" s="67" t="s">
        <v>32</v>
      </c>
      <c r="K162" s="63">
        <f t="shared" si="16"/>
        <v>1</v>
      </c>
      <c r="L162" s="63" t="s">
        <v>33</v>
      </c>
      <c r="M162" s="63" t="s">
        <v>34</v>
      </c>
      <c r="N162" s="87" t="s">
        <v>5204</v>
      </c>
      <c r="O162" s="46" t="s">
        <v>671</v>
      </c>
      <c r="P162" s="46"/>
      <c r="Q162" s="75">
        <v>32509</v>
      </c>
      <c r="R162" s="107">
        <v>43191</v>
      </c>
      <c r="S162" s="107">
        <f t="shared" si="13"/>
        <v>43191</v>
      </c>
      <c r="T162" s="107"/>
      <c r="U162" s="67" t="s">
        <v>933</v>
      </c>
      <c r="V162" s="56" t="s">
        <v>2983</v>
      </c>
      <c r="W162" s="56" t="str">
        <f t="shared" ca="1" si="18"/>
        <v xml:space="preserve">8 NĂM 4 THÁNG 18 NGÀY </v>
      </c>
      <c r="X162" s="523" t="s">
        <v>934</v>
      </c>
      <c r="Y162" s="80" t="str">
        <f>VLOOKUP(C162,Sheet5!$B$2:$G$253,6,0)</f>
        <v>087089001910</v>
      </c>
      <c r="Z162" s="80">
        <f>VLOOKUP(C162,'Trang tính1'!$A$2:$N$281,5,0)</f>
        <v>0</v>
      </c>
      <c r="AA162" s="80" t="b">
        <f t="shared" si="15"/>
        <v>0</v>
      </c>
      <c r="AB162" s="75">
        <v>40449</v>
      </c>
      <c r="AC162" s="75" t="s">
        <v>5228</v>
      </c>
      <c r="AD162" s="46" t="s">
        <v>232</v>
      </c>
      <c r="AE162" s="108" t="s">
        <v>935</v>
      </c>
      <c r="AF162" s="108"/>
      <c r="AG162" s="46" t="s">
        <v>936</v>
      </c>
      <c r="AH162" s="46"/>
      <c r="AI162" s="66"/>
      <c r="AJ162" s="155" t="s">
        <v>156</v>
      </c>
      <c r="AK162" s="155"/>
      <c r="AL162" s="56" t="s">
        <v>908</v>
      </c>
      <c r="AM162" s="36">
        <f t="shared" ca="1" si="17"/>
        <v>37</v>
      </c>
    </row>
    <row r="163" spans="1:39" s="916" customFormat="1">
      <c r="A163" s="903">
        <f>IF(C163=0,"",SUBTOTAL(3,C$5:C163))</f>
        <v>159</v>
      </c>
      <c r="B163" s="86">
        <v>38</v>
      </c>
      <c r="C163" s="904" t="s">
        <v>941</v>
      </c>
      <c r="D163" s="903" t="str">
        <f>VLOOKUP(C163,Sheet4!$A$1:$B$300,2,0)</f>
        <v>5404002328</v>
      </c>
      <c r="E163" s="905" t="s">
        <v>942</v>
      </c>
      <c r="F163" s="63" t="str">
        <f>VLOOKUP(D163,'BHXH 4-2026'!$D$11:$F$337,3,0)</f>
        <v>DN4925404002328</v>
      </c>
      <c r="G163" s="774">
        <f>VLOOKUP(C163,'chuyển xếp 2024'!$C$5:$W$328,17,0)</f>
        <v>6694000</v>
      </c>
      <c r="H163" s="889">
        <f>VLOOKUP(C163,'chuyển xếp 2024'!$C$5:$W$328,19,0)</f>
        <v>0</v>
      </c>
      <c r="I163" s="774">
        <f t="shared" si="14"/>
        <v>6694000</v>
      </c>
      <c r="J163" s="906" t="s">
        <v>63</v>
      </c>
      <c r="K163" s="63">
        <f t="shared" si="16"/>
        <v>0</v>
      </c>
      <c r="L163" s="906" t="s">
        <v>33</v>
      </c>
      <c r="M163" s="906" t="s">
        <v>34</v>
      </c>
      <c r="N163" s="87" t="s">
        <v>5204</v>
      </c>
      <c r="O163" s="907" t="s">
        <v>671</v>
      </c>
      <c r="P163" s="907"/>
      <c r="Q163" s="908">
        <v>27885</v>
      </c>
      <c r="R163" s="909">
        <v>37803</v>
      </c>
      <c r="S163" s="107">
        <f t="shared" si="13"/>
        <v>37803</v>
      </c>
      <c r="T163" s="909"/>
      <c r="U163" s="892" t="s">
        <v>36</v>
      </c>
      <c r="V163" s="910" t="s">
        <v>943</v>
      </c>
      <c r="W163" s="910" t="str">
        <f t="shared" ca="1" si="18"/>
        <v xml:space="preserve">23 NĂM 1 THÁNG 18 NGÀY </v>
      </c>
      <c r="X163" s="911">
        <v>183130486</v>
      </c>
      <c r="Y163" s="912" t="str">
        <f>VLOOKUP(C163,Sheet5!$B$2:$G$253,6,0)</f>
        <v>042176011592</v>
      </c>
      <c r="Z163" s="80" t="str">
        <f>VLOOKUP(C163,'Trang tính1'!$A$2:$N$281,5,0)</f>
        <v>042176011592</v>
      </c>
      <c r="AA163" s="80" t="b">
        <f t="shared" si="15"/>
        <v>1</v>
      </c>
      <c r="AB163" s="913">
        <v>35338</v>
      </c>
      <c r="AC163" s="75" t="s">
        <v>5228</v>
      </c>
      <c r="AD163" s="907" t="s">
        <v>232</v>
      </c>
      <c r="AE163" s="914" t="s">
        <v>750</v>
      </c>
      <c r="AF163" s="108" t="str">
        <f>VLOOKUP(C163,'Trang tính1'!$A$2:$N$319,9,0)</f>
        <v>Thới An Đông, Cần Thơ</v>
      </c>
      <c r="AG163" s="907" t="s">
        <v>944</v>
      </c>
      <c r="AH163" s="907"/>
      <c r="AI163" s="915"/>
      <c r="AJ163" s="907" t="s">
        <v>156</v>
      </c>
      <c r="AK163" s="907"/>
      <c r="AL163" s="910" t="s">
        <v>870</v>
      </c>
      <c r="AM163" s="916">
        <f t="shared" ca="1" si="17"/>
        <v>50</v>
      </c>
    </row>
    <row r="164" spans="1:39" s="916" customFormat="1">
      <c r="A164" s="903">
        <f>IF(C164=0,"",SUBTOTAL(3,C$5:C164))</f>
        <v>160</v>
      </c>
      <c r="B164" s="86">
        <v>39</v>
      </c>
      <c r="C164" s="904" t="s">
        <v>945</v>
      </c>
      <c r="D164" s="903" t="str">
        <f>VLOOKUP(C164,Sheet4!$A$1:$B$300,2,0)</f>
        <v>6506006797</v>
      </c>
      <c r="E164" s="905" t="s">
        <v>946</v>
      </c>
      <c r="F164" s="63" t="str">
        <f>VLOOKUP(D164,'BHXH 4-2026'!$D$11:$F$337,3,0)</f>
        <v>DN4926506006797</v>
      </c>
      <c r="G164" s="774">
        <f>VLOOKUP(C164,'chuyển xếp 2024'!$C$5:$W$328,17,0)</f>
        <v>6694000</v>
      </c>
      <c r="H164" s="889">
        <f>VLOOKUP(C164,'chuyển xếp 2024'!$C$5:$W$328,19,0)</f>
        <v>0</v>
      </c>
      <c r="I164" s="774">
        <f t="shared" si="14"/>
        <v>6694000</v>
      </c>
      <c r="J164" s="906" t="s">
        <v>63</v>
      </c>
      <c r="K164" s="63">
        <f t="shared" si="16"/>
        <v>0</v>
      </c>
      <c r="L164" s="906" t="s">
        <v>33</v>
      </c>
      <c r="M164" s="906" t="s">
        <v>34</v>
      </c>
      <c r="N164" s="87" t="s">
        <v>5204</v>
      </c>
      <c r="O164" s="907" t="s">
        <v>671</v>
      </c>
      <c r="P164" s="907"/>
      <c r="Q164" s="908">
        <v>28495</v>
      </c>
      <c r="R164" s="909">
        <v>38768</v>
      </c>
      <c r="S164" s="107">
        <f t="shared" si="13"/>
        <v>38768</v>
      </c>
      <c r="T164" s="909"/>
      <c r="U164" s="892" t="s">
        <v>36</v>
      </c>
      <c r="V164" s="910" t="s">
        <v>947</v>
      </c>
      <c r="W164" s="910" t="str">
        <f t="shared" ca="1" si="18"/>
        <v xml:space="preserve">20 NĂM 5 THÁNG 30 NGÀY </v>
      </c>
      <c r="X164" s="911">
        <v>183134107</v>
      </c>
      <c r="Y164" s="912" t="str">
        <f>VLOOKUP(C164,Sheet5!$B$2:$G$253,6,0)</f>
        <v>042178000304</v>
      </c>
      <c r="Z164" s="80">
        <f>VLOOKUP(C164,'Trang tính1'!$A$2:$N$281,5,0)</f>
        <v>0</v>
      </c>
      <c r="AA164" s="80" t="b">
        <f t="shared" si="15"/>
        <v>0</v>
      </c>
      <c r="AB164" s="913">
        <v>35071</v>
      </c>
      <c r="AC164" s="75" t="s">
        <v>5228</v>
      </c>
      <c r="AD164" s="907" t="s">
        <v>232</v>
      </c>
      <c r="AE164" s="914" t="s">
        <v>948</v>
      </c>
      <c r="AF164" s="108"/>
      <c r="AG164" s="907" t="s">
        <v>949</v>
      </c>
      <c r="AH164" s="907"/>
      <c r="AI164" s="915"/>
      <c r="AJ164" s="907" t="s">
        <v>156</v>
      </c>
      <c r="AK164" s="907"/>
      <c r="AL164" s="910" t="s">
        <v>870</v>
      </c>
      <c r="AM164" s="916">
        <f t="shared" ca="1" si="17"/>
        <v>48</v>
      </c>
    </row>
    <row r="165" spans="1:39" s="916" customFormat="1">
      <c r="A165" s="903">
        <f>IF(C165=0,"",SUBTOTAL(3,C$5:C165))</f>
        <v>161</v>
      </c>
      <c r="B165" s="86">
        <v>40</v>
      </c>
      <c r="C165" s="904" t="s">
        <v>950</v>
      </c>
      <c r="D165" s="903" t="str">
        <f>VLOOKUP(C165,Sheet4!$A$1:$B$300,2,0)</f>
        <v>9209021583</v>
      </c>
      <c r="E165" s="905" t="s">
        <v>951</v>
      </c>
      <c r="F165" s="63" t="str">
        <f>VLOOKUP(D165,'BHXH 4-2026'!$D$11:$F$337,3,0)</f>
        <v>DN4929209021583</v>
      </c>
      <c r="G165" s="774">
        <f>VLOOKUP(C165,'chuyển xếp 2024'!$C$5:$W$328,17,0)</f>
        <v>6694000</v>
      </c>
      <c r="H165" s="889">
        <f>VLOOKUP(C165,'chuyển xếp 2024'!$C$5:$W$328,19,0)</f>
        <v>0</v>
      </c>
      <c r="I165" s="774">
        <f t="shared" si="14"/>
        <v>6694000</v>
      </c>
      <c r="J165" s="906" t="s">
        <v>63</v>
      </c>
      <c r="K165" s="63">
        <f t="shared" si="16"/>
        <v>0</v>
      </c>
      <c r="L165" s="906" t="s">
        <v>33</v>
      </c>
      <c r="M165" s="906" t="s">
        <v>134</v>
      </c>
      <c r="N165" s="87" t="s">
        <v>5204</v>
      </c>
      <c r="O165" s="907" t="s">
        <v>671</v>
      </c>
      <c r="P165" s="907"/>
      <c r="Q165" s="908">
        <v>28126</v>
      </c>
      <c r="R165" s="909">
        <v>40118</v>
      </c>
      <c r="S165" s="107">
        <f t="shared" si="13"/>
        <v>40118</v>
      </c>
      <c r="T165" s="909"/>
      <c r="U165" s="892" t="s">
        <v>36</v>
      </c>
      <c r="V165" s="910" t="s">
        <v>952</v>
      </c>
      <c r="W165" s="910" t="str">
        <f t="shared" ca="1" si="18"/>
        <v xml:space="preserve">16 NĂM 9 THÁNG 18 NGÀY </v>
      </c>
      <c r="X165" s="911">
        <v>361697892</v>
      </c>
      <c r="Y165" s="912" t="str">
        <f>VLOOKUP(C165,Sheet5!$B$2:$G$253,6,0)</f>
        <v>092177011505</v>
      </c>
      <c r="Z165" s="80">
        <f>VLOOKUP(C165,'Trang tính1'!$A$2:$N$281,5,0)</f>
        <v>0</v>
      </c>
      <c r="AA165" s="80" t="b">
        <f t="shared" si="15"/>
        <v>0</v>
      </c>
      <c r="AB165" s="913">
        <v>38687</v>
      </c>
      <c r="AC165" s="75" t="s">
        <v>5228</v>
      </c>
      <c r="AD165" s="907" t="s">
        <v>232</v>
      </c>
      <c r="AE165" s="914" t="s">
        <v>708</v>
      </c>
      <c r="AF165" s="108"/>
      <c r="AG165" s="907" t="s">
        <v>953</v>
      </c>
      <c r="AH165" s="907"/>
      <c r="AI165" s="915"/>
      <c r="AJ165" s="907" t="s">
        <v>156</v>
      </c>
      <c r="AK165" s="907"/>
      <c r="AL165" s="910" t="s">
        <v>870</v>
      </c>
      <c r="AM165" s="916">
        <f t="shared" ca="1" si="17"/>
        <v>49</v>
      </c>
    </row>
    <row r="166" spans="1:39" s="36" customFormat="1">
      <c r="A166" s="25">
        <f>IF(C166=0,"",SUBTOTAL(3,C$5:C166))</f>
        <v>162</v>
      </c>
      <c r="B166" s="86">
        <v>41</v>
      </c>
      <c r="C166" s="69" t="s">
        <v>954</v>
      </c>
      <c r="D166" s="25" t="str">
        <f>VLOOKUP(C166,Sheet4!$A$1:$B$300,2,0)</f>
        <v>5496032492</v>
      </c>
      <c r="E166" s="98" t="s">
        <v>955</v>
      </c>
      <c r="F166" s="63" t="str">
        <f>VLOOKUP(D166,'BHXH 4-2026'!$D$11:$F$337,3,0)</f>
        <v>DN4925496032492</v>
      </c>
      <c r="G166" s="774">
        <f>VLOOKUP(C166,'chuyển xếp 2024'!$C$5:$W$328,17,0)</f>
        <v>7230000</v>
      </c>
      <c r="H166" s="774">
        <f>VLOOKUP(C166,'chuyển xếp 2024'!$C$5:$W$328,19,0)</f>
        <v>0</v>
      </c>
      <c r="I166" s="774">
        <f t="shared" si="14"/>
        <v>7230000</v>
      </c>
      <c r="J166" s="67" t="s">
        <v>32</v>
      </c>
      <c r="K166" s="63">
        <f t="shared" si="16"/>
        <v>1</v>
      </c>
      <c r="L166" s="63" t="s">
        <v>33</v>
      </c>
      <c r="M166" s="63" t="s">
        <v>34</v>
      </c>
      <c r="N166" s="87" t="s">
        <v>5204</v>
      </c>
      <c r="O166" s="46" t="s">
        <v>671</v>
      </c>
      <c r="P166" s="46"/>
      <c r="Q166" s="106">
        <v>27395</v>
      </c>
      <c r="R166" s="107">
        <v>34516</v>
      </c>
      <c r="S166" s="107">
        <f t="shared" si="13"/>
        <v>34516</v>
      </c>
      <c r="T166" s="107"/>
      <c r="U166" s="67" t="s">
        <v>36</v>
      </c>
      <c r="V166" s="56" t="s">
        <v>956</v>
      </c>
      <c r="W166" s="56" t="str">
        <f t="shared" ca="1" si="18"/>
        <v xml:space="preserve">32 NĂM 1 THÁNG 18 NGÀY </v>
      </c>
      <c r="X166" s="523">
        <v>361534646</v>
      </c>
      <c r="Y166" s="80" t="str">
        <f>VLOOKUP(C166,Sheet5!$B$2:$G$253,6,0)</f>
        <v>093075006597</v>
      </c>
      <c r="Z166" s="80" t="str">
        <f>VLOOKUP(C166,'Trang tính1'!$A$2:$N$281,5,0)</f>
        <v>093075006597</v>
      </c>
      <c r="AA166" s="80" t="b">
        <f t="shared" si="15"/>
        <v>1</v>
      </c>
      <c r="AB166" s="75">
        <v>40828</v>
      </c>
      <c r="AC166" s="75" t="s">
        <v>5228</v>
      </c>
      <c r="AD166" s="46" t="s">
        <v>232</v>
      </c>
      <c r="AE166" s="108" t="s">
        <v>957</v>
      </c>
      <c r="AF166" s="108" t="str">
        <f>VLOOKUP(C166,'Trang tính1'!$A$2:$N$319,9,0)</f>
        <v>KV Thới Thuận, P. Phước Thới, Cần Thơ</v>
      </c>
      <c r="AG166" s="46" t="s">
        <v>958</v>
      </c>
      <c r="AH166" s="46"/>
      <c r="AI166" s="66"/>
      <c r="AJ166" s="46" t="s">
        <v>156</v>
      </c>
      <c r="AK166" s="46"/>
      <c r="AL166" s="56" t="s">
        <v>870</v>
      </c>
      <c r="AM166" s="36">
        <f t="shared" ca="1" si="17"/>
        <v>51</v>
      </c>
    </row>
    <row r="167" spans="1:39" s="36" customFormat="1">
      <c r="A167" s="25">
        <f>IF(C167=0,"",SUBTOTAL(3,C$5:C167))</f>
        <v>163</v>
      </c>
      <c r="B167" s="86">
        <v>42</v>
      </c>
      <c r="C167" s="69" t="s">
        <v>963</v>
      </c>
      <c r="D167" s="25" t="str">
        <f>VLOOKUP(C167,Sheet4!$A$1:$B$300,2,0)</f>
        <v>9208016228</v>
      </c>
      <c r="E167" s="98" t="s">
        <v>964</v>
      </c>
      <c r="F167" s="63" t="str">
        <f>VLOOKUP(D167,'BHXH 4-2026'!$D$11:$F$337,3,0)</f>
        <v>DN4929208016228</v>
      </c>
      <c r="G167" s="774">
        <f>VLOOKUP(C167,'chuyển xếp 2024'!$C$5:$W$328,17,0)</f>
        <v>6694000</v>
      </c>
      <c r="H167" s="774">
        <f>VLOOKUP(C167,'chuyển xếp 2024'!$C$5:$W$328,19,0)</f>
        <v>0</v>
      </c>
      <c r="I167" s="774">
        <f t="shared" si="14"/>
        <v>6694000</v>
      </c>
      <c r="J167" s="63" t="s">
        <v>63</v>
      </c>
      <c r="K167" s="63">
        <f t="shared" si="16"/>
        <v>0</v>
      </c>
      <c r="L167" s="63" t="s">
        <v>33</v>
      </c>
      <c r="M167" s="63" t="s">
        <v>34</v>
      </c>
      <c r="N167" s="87" t="s">
        <v>5204</v>
      </c>
      <c r="O167" s="46" t="s">
        <v>671</v>
      </c>
      <c r="P167" s="46"/>
      <c r="Q167" s="106">
        <v>29299</v>
      </c>
      <c r="R167" s="107">
        <v>39188</v>
      </c>
      <c r="S167" s="107">
        <f t="shared" si="13"/>
        <v>39188</v>
      </c>
      <c r="T167" s="107"/>
      <c r="U167" s="67" t="s">
        <v>36</v>
      </c>
      <c r="V167" s="56" t="s">
        <v>965</v>
      </c>
      <c r="W167" s="56" t="str">
        <f t="shared" ca="1" si="18"/>
        <v xml:space="preserve">19 NĂM 4 THÁNG 3 NGÀY </v>
      </c>
      <c r="X167" s="523">
        <v>331283292</v>
      </c>
      <c r="Y167" s="80" t="str">
        <f>VLOOKUP(C167,Sheet5!$B$2:$G$253,6,0)</f>
        <v>086180000012</v>
      </c>
      <c r="Z167" s="80">
        <f>VLOOKUP(C167,'Trang tính1'!$A$2:$N$281,5,0)</f>
        <v>0</v>
      </c>
      <c r="AA167" s="80" t="b">
        <f t="shared" si="15"/>
        <v>0</v>
      </c>
      <c r="AB167" s="75">
        <v>35604</v>
      </c>
      <c r="AC167" s="75" t="s">
        <v>5228</v>
      </c>
      <c r="AD167" s="46" t="s">
        <v>232</v>
      </c>
      <c r="AE167" s="108" t="s">
        <v>966</v>
      </c>
      <c r="AF167" s="108"/>
      <c r="AG167" s="46" t="s">
        <v>962</v>
      </c>
      <c r="AH167" s="46"/>
      <c r="AI167" s="66"/>
      <c r="AJ167" s="46" t="s">
        <v>156</v>
      </c>
      <c r="AK167" s="46"/>
      <c r="AL167" s="56" t="s">
        <v>870</v>
      </c>
      <c r="AM167" s="36">
        <f t="shared" ca="1" si="17"/>
        <v>46</v>
      </c>
    </row>
    <row r="168" spans="1:39" s="36" customFormat="1">
      <c r="A168" s="25">
        <f>IF(C168=0,"",SUBTOTAL(3,C$5:C168))</f>
        <v>164</v>
      </c>
      <c r="B168" s="86">
        <v>43</v>
      </c>
      <c r="C168" s="69" t="s">
        <v>968</v>
      </c>
      <c r="D168" s="25" t="str">
        <f>VLOOKUP(C168,Sheet4!$A$1:$B$300,2,0)</f>
        <v>9208016248</v>
      </c>
      <c r="E168" s="98" t="s">
        <v>969</v>
      </c>
      <c r="F168" s="63" t="str">
        <f>VLOOKUP(D168,'BHXH 4-2026'!$D$11:$F$337,3,0)</f>
        <v>DN4929208016248</v>
      </c>
      <c r="G168" s="774">
        <f>VLOOKUP(C168,'chuyển xếp 2024'!$C$5:$W$328,17,0)</f>
        <v>6694000</v>
      </c>
      <c r="H168" s="774">
        <f>VLOOKUP(C168,'chuyển xếp 2024'!$C$5:$W$328,19,0)</f>
        <v>0</v>
      </c>
      <c r="I168" s="774">
        <f t="shared" si="14"/>
        <v>6694000</v>
      </c>
      <c r="J168" s="67" t="s">
        <v>32</v>
      </c>
      <c r="K168" s="63">
        <f t="shared" si="16"/>
        <v>1</v>
      </c>
      <c r="L168" s="63" t="s">
        <v>33</v>
      </c>
      <c r="M168" s="63" t="s">
        <v>34</v>
      </c>
      <c r="N168" s="87" t="s">
        <v>5204</v>
      </c>
      <c r="O168" s="46" t="s">
        <v>671</v>
      </c>
      <c r="P168" s="46"/>
      <c r="Q168" s="106">
        <v>29192</v>
      </c>
      <c r="R168" s="107">
        <v>39188</v>
      </c>
      <c r="S168" s="107">
        <f t="shared" si="13"/>
        <v>39188</v>
      </c>
      <c r="T168" s="107"/>
      <c r="U168" s="67" t="s">
        <v>36</v>
      </c>
      <c r="V168" s="56" t="s">
        <v>970</v>
      </c>
      <c r="W168" s="56" t="str">
        <f t="shared" ca="1" si="18"/>
        <v xml:space="preserve">19 NĂM 4 THÁNG 3 NGÀY </v>
      </c>
      <c r="X168" s="523">
        <v>361738776</v>
      </c>
      <c r="Y168" s="80" t="str">
        <f>VLOOKUP(C168,Sheet5!$B$2:$G$253,6,0)</f>
        <v>092079007931</v>
      </c>
      <c r="Z168" s="80" t="str">
        <f>VLOOKUP(C168,'Trang tính1'!$A$2:$N$281,5,0)</f>
        <v>092079007931</v>
      </c>
      <c r="AA168" s="80" t="b">
        <f t="shared" si="15"/>
        <v>1</v>
      </c>
      <c r="AB168" s="75">
        <v>39057</v>
      </c>
      <c r="AC168" s="75" t="s">
        <v>5228</v>
      </c>
      <c r="AD168" s="46" t="s">
        <v>232</v>
      </c>
      <c r="AE168" s="108" t="s">
        <v>812</v>
      </c>
      <c r="AF168" s="108" t="str">
        <f>VLOOKUP(C168,'Trang tính1'!$A$2:$N$319,9,0)</f>
        <v>KV Trường Hòa, Phước Thới</v>
      </c>
      <c r="AG168" s="46" t="s">
        <v>971</v>
      </c>
      <c r="AH168" s="46"/>
      <c r="AI168" s="66"/>
      <c r="AJ168" s="46" t="s">
        <v>156</v>
      </c>
      <c r="AK168" s="46"/>
      <c r="AL168" s="56" t="s">
        <v>870</v>
      </c>
      <c r="AM168" s="36">
        <f t="shared" ca="1" si="17"/>
        <v>46</v>
      </c>
    </row>
    <row r="169" spans="1:39" s="36" customFormat="1">
      <c r="A169" s="25">
        <f>IF(C169=0,"",SUBTOTAL(3,C$5:C169))</f>
        <v>165</v>
      </c>
      <c r="B169" s="86">
        <v>44</v>
      </c>
      <c r="C169" s="69" t="s">
        <v>972</v>
      </c>
      <c r="D169" s="25" t="str">
        <f>VLOOKUP(C169,Sheet4!$A$1:$B$300,2,0)</f>
        <v>9208016249</v>
      </c>
      <c r="E169" s="98" t="s">
        <v>973</v>
      </c>
      <c r="F169" s="63" t="str">
        <f>VLOOKUP(D169,'BHXH 4-2026'!$D$11:$F$337,3,0)</f>
        <v>DN4929208016249</v>
      </c>
      <c r="G169" s="774">
        <f>VLOOKUP(C169,'chuyển xếp 2024'!$C$5:$W$328,17,0)</f>
        <v>6694000</v>
      </c>
      <c r="H169" s="774">
        <f>VLOOKUP(C169,'chuyển xếp 2024'!$C$5:$W$328,19,0)</f>
        <v>0</v>
      </c>
      <c r="I169" s="774">
        <f t="shared" si="14"/>
        <v>6694000</v>
      </c>
      <c r="J169" s="67" t="s">
        <v>32</v>
      </c>
      <c r="K169" s="63">
        <f t="shared" si="16"/>
        <v>1</v>
      </c>
      <c r="L169" s="63" t="s">
        <v>33</v>
      </c>
      <c r="M169" s="63" t="s">
        <v>34</v>
      </c>
      <c r="N169" s="87" t="s">
        <v>5204</v>
      </c>
      <c r="O169" s="46" t="s">
        <v>671</v>
      </c>
      <c r="P169" s="46"/>
      <c r="Q169" s="106">
        <v>29641</v>
      </c>
      <c r="R169" s="107">
        <v>39188</v>
      </c>
      <c r="S169" s="107">
        <f t="shared" si="13"/>
        <v>39188</v>
      </c>
      <c r="T169" s="107"/>
      <c r="U169" s="67" t="s">
        <v>36</v>
      </c>
      <c r="V169" s="56" t="s">
        <v>974</v>
      </c>
      <c r="W169" s="56" t="str">
        <f t="shared" ca="1" si="18"/>
        <v xml:space="preserve">19 NĂM 4 THÁNG 3 NGÀY </v>
      </c>
      <c r="X169" s="523">
        <v>362062822</v>
      </c>
      <c r="Y169" s="80" t="str">
        <f>VLOOKUP(C169,Sheet5!$B$2:$G$253,6,0)</f>
        <v>092081015650</v>
      </c>
      <c r="Z169" s="80" t="str">
        <f>VLOOKUP(C169,'Trang tính1'!$A$2:$N$281,5,0)</f>
        <v>092081015650</v>
      </c>
      <c r="AA169" s="80" t="b">
        <f t="shared" si="15"/>
        <v>1</v>
      </c>
      <c r="AB169" s="75">
        <v>37201</v>
      </c>
      <c r="AC169" s="75" t="s">
        <v>5228</v>
      </c>
      <c r="AD169" s="46" t="s">
        <v>232</v>
      </c>
      <c r="AE169" s="108" t="s">
        <v>724</v>
      </c>
      <c r="AF169" s="108" t="str">
        <f>VLOOKUP(C169,'Trang tính1'!$A$2:$N$319,9,0)</f>
        <v>Thới An Đông, Cần Thơ</v>
      </c>
      <c r="AG169" s="46" t="s">
        <v>975</v>
      </c>
      <c r="AH169" s="46"/>
      <c r="AI169" s="66"/>
      <c r="AJ169" s="46" t="s">
        <v>156</v>
      </c>
      <c r="AK169" s="46"/>
      <c r="AL169" s="56" t="s">
        <v>870</v>
      </c>
      <c r="AM169" s="36">
        <f t="shared" ca="1" si="17"/>
        <v>45</v>
      </c>
    </row>
    <row r="170" spans="1:39" s="36" customFormat="1">
      <c r="A170" s="25">
        <f>IF(C170=0,"",SUBTOTAL(3,C$5:C170))</f>
        <v>166</v>
      </c>
      <c r="B170" s="86">
        <v>45</v>
      </c>
      <c r="C170" s="69" t="s">
        <v>976</v>
      </c>
      <c r="D170" s="25" t="str">
        <f>VLOOKUP(C170,Sheet4!$A$1:$B$300,2,0)</f>
        <v>9208010005</v>
      </c>
      <c r="E170" s="98" t="s">
        <v>977</v>
      </c>
      <c r="F170" s="63" t="str">
        <f>VLOOKUP(D170,'BHXH 4-2026'!$D$11:$F$337,3,0)</f>
        <v>DN4929208010005</v>
      </c>
      <c r="G170" s="774">
        <f>VLOOKUP(C170,'chuyển xếp 2024'!$C$5:$W$328,17,0)</f>
        <v>6694000</v>
      </c>
      <c r="H170" s="774">
        <f>VLOOKUP(C170,'chuyển xếp 2024'!$C$5:$W$328,19,0)</f>
        <v>0</v>
      </c>
      <c r="I170" s="774">
        <f t="shared" si="14"/>
        <v>6694000</v>
      </c>
      <c r="J170" s="67" t="s">
        <v>32</v>
      </c>
      <c r="K170" s="63">
        <f t="shared" si="16"/>
        <v>1</v>
      </c>
      <c r="L170" s="63" t="s">
        <v>33</v>
      </c>
      <c r="M170" s="63" t="s">
        <v>978</v>
      </c>
      <c r="N170" s="87" t="s">
        <v>5204</v>
      </c>
      <c r="O170" s="46" t="s">
        <v>671</v>
      </c>
      <c r="P170" s="46"/>
      <c r="Q170" s="106" t="s">
        <v>350</v>
      </c>
      <c r="R170" s="107">
        <v>39539</v>
      </c>
      <c r="S170" s="107">
        <f t="shared" si="13"/>
        <v>39539</v>
      </c>
      <c r="T170" s="107"/>
      <c r="U170" s="67" t="s">
        <v>36</v>
      </c>
      <c r="V170" s="56" t="s">
        <v>979</v>
      </c>
      <c r="W170" s="56" t="str">
        <f t="shared" ca="1" si="18"/>
        <v xml:space="preserve">18 NĂM 4 THÁNG 18 NGÀY </v>
      </c>
      <c r="X170" s="523">
        <v>361493409</v>
      </c>
      <c r="Y170" s="80" t="str">
        <f>VLOOKUP(C170,Sheet5!$B$2:$G$253,6,0)</f>
        <v>092073001045</v>
      </c>
      <c r="Z170" s="80" t="str">
        <f>VLOOKUP(C170,'Trang tính1'!$A$2:$N$281,5,0)</f>
        <v>092073001045</v>
      </c>
      <c r="AA170" s="80" t="b">
        <f t="shared" si="15"/>
        <v>1</v>
      </c>
      <c r="AB170" s="75">
        <v>32868</v>
      </c>
      <c r="AC170" s="75" t="s">
        <v>5228</v>
      </c>
      <c r="AD170" s="46" t="s">
        <v>232</v>
      </c>
      <c r="AE170" s="108" t="s">
        <v>831</v>
      </c>
      <c r="AF170" s="108" t="str">
        <f>VLOOKUP(C170,'Trang tính1'!$A$2:$N$319,9,0)</f>
        <v>P. Ô Môn, Cần Thơ</v>
      </c>
      <c r="AG170" s="46" t="s">
        <v>980</v>
      </c>
      <c r="AH170" s="46"/>
      <c r="AI170" s="66"/>
      <c r="AJ170" s="46" t="s">
        <v>156</v>
      </c>
      <c r="AK170" s="46"/>
      <c r="AL170" s="56" t="s">
        <v>676</v>
      </c>
      <c r="AM170" s="64">
        <f t="shared" ca="1" si="17"/>
        <v>53</v>
      </c>
    </row>
    <row r="171" spans="1:39" s="36" customFormat="1">
      <c r="A171" s="25">
        <f>IF(C171=0,"",SUBTOTAL(3,C$5:C171))</f>
        <v>167</v>
      </c>
      <c r="B171" s="86">
        <v>46</v>
      </c>
      <c r="C171" s="69" t="s">
        <v>990</v>
      </c>
      <c r="D171" s="25" t="str">
        <f>VLOOKUP(C171,Sheet4!$A$1:$B$300,2,0)</f>
        <v>9209021588</v>
      </c>
      <c r="E171" s="98" t="s">
        <v>991</v>
      </c>
      <c r="F171" s="63" t="str">
        <f>VLOOKUP(D171,'BHXH 4-2026'!$D$11:$F$337,3,0)</f>
        <v>DN4929209021588</v>
      </c>
      <c r="G171" s="774">
        <f>VLOOKUP(C171,'chuyển xếp 2024'!$C$5:$W$328,17,0)</f>
        <v>5739000</v>
      </c>
      <c r="H171" s="774">
        <f>VLOOKUP(C171,'chuyển xếp 2024'!$C$5:$W$328,19,0)</f>
        <v>0</v>
      </c>
      <c r="I171" s="774">
        <f t="shared" si="14"/>
        <v>5739000</v>
      </c>
      <c r="J171" s="67" t="s">
        <v>32</v>
      </c>
      <c r="K171" s="63">
        <f t="shared" si="16"/>
        <v>1</v>
      </c>
      <c r="L171" s="63" t="s">
        <v>33</v>
      </c>
      <c r="M171" s="63" t="s">
        <v>700</v>
      </c>
      <c r="N171" s="87" t="s">
        <v>5204</v>
      </c>
      <c r="O171" s="46" t="s">
        <v>671</v>
      </c>
      <c r="P171" s="46"/>
      <c r="Q171" s="106">
        <v>28406</v>
      </c>
      <c r="R171" s="107">
        <v>40087</v>
      </c>
      <c r="S171" s="107">
        <f t="shared" si="13"/>
        <v>40087</v>
      </c>
      <c r="T171" s="107"/>
      <c r="U171" s="67" t="s">
        <v>36</v>
      </c>
      <c r="V171" s="56" t="s">
        <v>992</v>
      </c>
      <c r="W171" s="56" t="str">
        <f t="shared" ca="1" si="18"/>
        <v xml:space="preserve">16 NĂM 10 THÁNG 18 NGÀY </v>
      </c>
      <c r="X171" s="523">
        <v>362122597</v>
      </c>
      <c r="Y171" s="80" t="str">
        <f>VLOOKUP(C171,Sheet5!$B$2:$G$253,6,0)</f>
        <v>092077002679</v>
      </c>
      <c r="Z171" s="80" t="str">
        <f>VLOOKUP(C171,'Trang tính1'!$A$2:$N$281,5,0)</f>
        <v>092077002679</v>
      </c>
      <c r="AA171" s="80" t="b">
        <f t="shared" si="15"/>
        <v>1</v>
      </c>
      <c r="AB171" s="75">
        <v>37371</v>
      </c>
      <c r="AC171" s="75" t="s">
        <v>5228</v>
      </c>
      <c r="AD171" s="46" t="s">
        <v>232</v>
      </c>
      <c r="AE171" s="108" t="s">
        <v>724</v>
      </c>
      <c r="AF171" s="108" t="str">
        <f>VLOOKUP(C171,'Trang tính1'!$A$2:$N$319,9,0)</f>
        <v>KV4 Thới An Đông, Cần Thơ</v>
      </c>
      <c r="AG171" s="46" t="s">
        <v>993</v>
      </c>
      <c r="AH171" s="46"/>
      <c r="AI171" s="66"/>
      <c r="AJ171" s="46" t="s">
        <v>156</v>
      </c>
      <c r="AK171" s="46"/>
      <c r="AL171" s="56" t="s">
        <v>203</v>
      </c>
      <c r="AM171" s="36">
        <f t="shared" ca="1" si="17"/>
        <v>48</v>
      </c>
    </row>
    <row r="172" spans="1:39" s="36" customFormat="1">
      <c r="A172" s="25">
        <f>IF(C172=0,"",SUBTOTAL(3,C$5:C172))</f>
        <v>168</v>
      </c>
      <c r="B172" s="86">
        <v>47</v>
      </c>
      <c r="C172" s="69" t="s">
        <v>999</v>
      </c>
      <c r="D172" s="25" t="str">
        <f>VLOOKUP(C172,Sheet4!$A$1:$B$300,2,0)</f>
        <v>9213007216</v>
      </c>
      <c r="E172" s="98" t="s">
        <v>1000</v>
      </c>
      <c r="F172" s="63" t="str">
        <f>VLOOKUP(D172,'BHXH 4-2026'!$D$11:$F$337,3,0)</f>
        <v>DN4929213007216</v>
      </c>
      <c r="G172" s="774">
        <f>VLOOKUP(C172,'chuyển xếp 2024'!$C$5:$W$328,17,0)</f>
        <v>5739000</v>
      </c>
      <c r="H172" s="774">
        <f>VLOOKUP(C172,'chuyển xếp 2024'!$C$5:$W$328,19,0)</f>
        <v>0</v>
      </c>
      <c r="I172" s="774">
        <f t="shared" si="14"/>
        <v>5739000</v>
      </c>
      <c r="J172" s="67" t="s">
        <v>32</v>
      </c>
      <c r="K172" s="63">
        <f t="shared" si="16"/>
        <v>1</v>
      </c>
      <c r="L172" s="63" t="s">
        <v>33</v>
      </c>
      <c r="M172" s="63" t="s">
        <v>34</v>
      </c>
      <c r="N172" s="87" t="s">
        <v>5204</v>
      </c>
      <c r="O172" s="46" t="s">
        <v>671</v>
      </c>
      <c r="P172" s="46"/>
      <c r="Q172" s="106" t="s">
        <v>1001</v>
      </c>
      <c r="R172" s="107">
        <v>41366</v>
      </c>
      <c r="S172" s="107">
        <f t="shared" si="13"/>
        <v>41366</v>
      </c>
      <c r="T172" s="107"/>
      <c r="U172" s="67" t="s">
        <v>36</v>
      </c>
      <c r="V172" s="56" t="s">
        <v>1002</v>
      </c>
      <c r="W172" s="56" t="str">
        <f t="shared" ca="1" si="18"/>
        <v xml:space="preserve">13 NĂM 4 THÁNG 17 NGÀY </v>
      </c>
      <c r="X172" s="523">
        <v>361625247</v>
      </c>
      <c r="Y172" s="80" t="str">
        <f>VLOOKUP(C172,Sheet5!$B$2:$G$253,6,0)</f>
        <v>092077002034</v>
      </c>
      <c r="Z172" s="80" t="str">
        <f>VLOOKUP(C172,'Trang tính1'!$A$2:$N$281,5,0)</f>
        <v>092077002034</v>
      </c>
      <c r="AA172" s="80" t="b">
        <f t="shared" si="15"/>
        <v>1</v>
      </c>
      <c r="AB172" s="75">
        <v>40388</v>
      </c>
      <c r="AC172" s="75" t="s">
        <v>5228</v>
      </c>
      <c r="AD172" s="46" t="s">
        <v>232</v>
      </c>
      <c r="AE172" s="108" t="s">
        <v>708</v>
      </c>
      <c r="AF172" s="108" t="str">
        <f>VLOOKUP(C172,'Trang tính1'!$A$2:$N$319,9,0)</f>
        <v>Phường Phước Thới, Cần Thơ</v>
      </c>
      <c r="AG172" s="46" t="s">
        <v>987</v>
      </c>
      <c r="AH172" s="46"/>
      <c r="AI172" s="66"/>
      <c r="AJ172" s="46" t="s">
        <v>156</v>
      </c>
      <c r="AK172" s="46"/>
      <c r="AL172" s="56" t="s">
        <v>203</v>
      </c>
      <c r="AM172" s="36">
        <f t="shared" ca="1" si="17"/>
        <v>49</v>
      </c>
    </row>
    <row r="173" spans="1:39" s="36" customFormat="1" ht="17.25" customHeight="1">
      <c r="A173" s="25">
        <f>IF(C173=0,"",SUBTOTAL(3,C$5:C173))</f>
        <v>169</v>
      </c>
      <c r="B173" s="86">
        <v>48</v>
      </c>
      <c r="C173" s="69" t="s">
        <v>1003</v>
      </c>
      <c r="D173" s="25" t="str">
        <f>VLOOKUP(C173,Sheet4!$A$1:$B$300,2,0)</f>
        <v>9213007218</v>
      </c>
      <c r="E173" s="98" t="s">
        <v>1004</v>
      </c>
      <c r="F173" s="63" t="str">
        <f>VLOOKUP(D173,'BHXH 4-2026'!$D$11:$F$337,3,0)</f>
        <v>DN4929213007218</v>
      </c>
      <c r="G173" s="774">
        <f>VLOOKUP(C173,'chuyển xếp 2024'!$C$5:$W$328,17,0)</f>
        <v>5739000</v>
      </c>
      <c r="H173" s="774">
        <f>VLOOKUP(C173,'chuyển xếp 2024'!$C$5:$W$328,19,0)</f>
        <v>0</v>
      </c>
      <c r="I173" s="774">
        <f t="shared" si="14"/>
        <v>5739000</v>
      </c>
      <c r="J173" s="67" t="s">
        <v>32</v>
      </c>
      <c r="K173" s="63">
        <f t="shared" si="16"/>
        <v>1</v>
      </c>
      <c r="L173" s="63" t="s">
        <v>33</v>
      </c>
      <c r="M173" s="63" t="s">
        <v>34</v>
      </c>
      <c r="N173" s="87" t="s">
        <v>5204</v>
      </c>
      <c r="O173" s="46" t="s">
        <v>671</v>
      </c>
      <c r="P173" s="46"/>
      <c r="Q173" s="106">
        <v>32501</v>
      </c>
      <c r="R173" s="107">
        <v>41366</v>
      </c>
      <c r="S173" s="107">
        <f t="shared" si="13"/>
        <v>41366</v>
      </c>
      <c r="T173" s="107"/>
      <c r="U173" s="67" t="s">
        <v>36</v>
      </c>
      <c r="V173" s="56" t="s">
        <v>1005</v>
      </c>
      <c r="W173" s="56" t="str">
        <f t="shared" ca="1" si="18"/>
        <v xml:space="preserve">13 NĂM 4 THÁNG 17 NGÀY </v>
      </c>
      <c r="X173" s="523" t="s">
        <v>1006</v>
      </c>
      <c r="Y173" s="80" t="str">
        <f>VLOOKUP(C173,Sheet5!$B$2:$G$253,6,0)</f>
        <v>092088000530</v>
      </c>
      <c r="Z173" s="80" t="str">
        <f>VLOOKUP(C173,'Trang tính1'!$A$2:$N$281,5,0)</f>
        <v>092088000530</v>
      </c>
      <c r="AA173" s="80" t="b">
        <f t="shared" si="15"/>
        <v>1</v>
      </c>
      <c r="AB173" s="75">
        <v>42263</v>
      </c>
      <c r="AC173" s="75" t="s">
        <v>5228</v>
      </c>
      <c r="AD173" s="46" t="s">
        <v>232</v>
      </c>
      <c r="AE173" s="108" t="s">
        <v>838</v>
      </c>
      <c r="AF173" s="108" t="str">
        <f>VLOOKUP(C173,'Trang tính1'!$A$2:$N$319,9,0)</f>
        <v>KV5 phường Ô Môn, Cần Thơ</v>
      </c>
      <c r="AG173" s="46" t="s">
        <v>1007</v>
      </c>
      <c r="AH173" s="46"/>
      <c r="AI173" s="66"/>
      <c r="AJ173" s="46" t="s">
        <v>93</v>
      </c>
      <c r="AK173" s="46" t="s">
        <v>768</v>
      </c>
      <c r="AL173" s="56" t="s">
        <v>203</v>
      </c>
      <c r="AM173" s="36">
        <f t="shared" ca="1" si="17"/>
        <v>37</v>
      </c>
    </row>
    <row r="174" spans="1:39" s="36" customFormat="1">
      <c r="A174" s="25">
        <f>IF(C174=0,"",SUBTOTAL(3,C$5:C174))</f>
        <v>170</v>
      </c>
      <c r="B174" s="86">
        <v>49</v>
      </c>
      <c r="C174" s="69" t="s">
        <v>1008</v>
      </c>
      <c r="D174" s="25" t="str">
        <f>VLOOKUP(C174,Sheet4!$A$1:$B$300,2,0)</f>
        <v>9213007222</v>
      </c>
      <c r="E174" s="98" t="s">
        <v>1009</v>
      </c>
      <c r="F174" s="63" t="str">
        <f>VLOOKUP(D174,'BHXH 4-2026'!$D$11:$F$337,3,0)</f>
        <v>DN4929213007222</v>
      </c>
      <c r="G174" s="774">
        <f>VLOOKUP(C174,'chuyển xếp 2024'!$C$5:$W$328,17,0)</f>
        <v>5739000</v>
      </c>
      <c r="H174" s="774">
        <f>VLOOKUP(C174,'chuyển xếp 2024'!$C$5:$W$328,19,0)</f>
        <v>0</v>
      </c>
      <c r="I174" s="774">
        <f t="shared" si="14"/>
        <v>5739000</v>
      </c>
      <c r="J174" s="67" t="s">
        <v>32</v>
      </c>
      <c r="K174" s="63">
        <f t="shared" si="16"/>
        <v>1</v>
      </c>
      <c r="L174" s="63" t="s">
        <v>33</v>
      </c>
      <c r="M174" s="63" t="s">
        <v>34</v>
      </c>
      <c r="N174" s="87" t="s">
        <v>5204</v>
      </c>
      <c r="O174" s="46" t="s">
        <v>671</v>
      </c>
      <c r="P174" s="46"/>
      <c r="Q174" s="106" t="s">
        <v>771</v>
      </c>
      <c r="R174" s="107">
        <v>41366</v>
      </c>
      <c r="S174" s="107">
        <f t="shared" si="13"/>
        <v>41366</v>
      </c>
      <c r="T174" s="107"/>
      <c r="U174" s="67" t="s">
        <v>36</v>
      </c>
      <c r="V174" s="56" t="s">
        <v>1010</v>
      </c>
      <c r="W174" s="56" t="str">
        <f t="shared" ca="1" si="18"/>
        <v xml:space="preserve">13 NĂM 4 THÁNG 17 NGÀY </v>
      </c>
      <c r="X174" s="523">
        <v>362397913</v>
      </c>
      <c r="Y174" s="80" t="str">
        <f>VLOOKUP(C174,Sheet5!$B$2:$G$253,6,0)</f>
        <v>092079009739</v>
      </c>
      <c r="Z174" s="80" t="str">
        <f>VLOOKUP(C174,'Trang tính1'!$A$2:$N$281,5,0)</f>
        <v>092079009739</v>
      </c>
      <c r="AA174" s="80" t="b">
        <f t="shared" si="15"/>
        <v>1</v>
      </c>
      <c r="AB174" s="75">
        <v>40285</v>
      </c>
      <c r="AC174" s="75" t="s">
        <v>5228</v>
      </c>
      <c r="AD174" s="46" t="s">
        <v>232</v>
      </c>
      <c r="AE174" s="108" t="s">
        <v>745</v>
      </c>
      <c r="AF174" s="108" t="str">
        <f>VLOOKUP(C174,'Trang tính1'!$A$2:$N$319,9,0)</f>
        <v>Phường Phước Thới, Cần Thơ</v>
      </c>
      <c r="AG174" s="46" t="s">
        <v>1011</v>
      </c>
      <c r="AH174" s="46"/>
      <c r="AI174" s="66"/>
      <c r="AJ174" s="46" t="s">
        <v>156</v>
      </c>
      <c r="AK174" s="46"/>
      <c r="AL174" s="56" t="s">
        <v>203</v>
      </c>
      <c r="AM174" s="36">
        <f t="shared" ca="1" si="17"/>
        <v>47</v>
      </c>
    </row>
    <row r="175" spans="1:39" s="36" customFormat="1">
      <c r="A175" s="25">
        <f>IF(C175=0,"",SUBTOTAL(3,C$5:C175))</f>
        <v>171</v>
      </c>
      <c r="B175" s="86">
        <v>50</v>
      </c>
      <c r="C175" s="66" t="s">
        <v>1014</v>
      </c>
      <c r="D175" s="25" t="str">
        <f>VLOOKUP(C175,Sheet4!$A$1:$B$300,2,0)</f>
        <v>9214005759</v>
      </c>
      <c r="E175" s="67" t="s">
        <v>1015</v>
      </c>
      <c r="F175" s="63" t="str">
        <f>VLOOKUP(D175,'BHXH 4-2026'!$D$11:$F$337,3,0)</f>
        <v>DN4929214005759</v>
      </c>
      <c r="G175" s="774">
        <f>VLOOKUP(C175,'chuyển xếp 2024'!$C$5:$W$328,17,0)</f>
        <v>5739000</v>
      </c>
      <c r="H175" s="774">
        <f>VLOOKUP(C175,'chuyển xếp 2024'!$C$5:$W$328,19,0)</f>
        <v>0</v>
      </c>
      <c r="I175" s="774">
        <f t="shared" si="14"/>
        <v>5739000</v>
      </c>
      <c r="J175" s="67" t="s">
        <v>32</v>
      </c>
      <c r="K175" s="63">
        <f t="shared" si="16"/>
        <v>1</v>
      </c>
      <c r="L175" s="63" t="s">
        <v>33</v>
      </c>
      <c r="M175" s="63" t="s">
        <v>34</v>
      </c>
      <c r="N175" s="87" t="s">
        <v>5204</v>
      </c>
      <c r="O175" s="46" t="s">
        <v>671</v>
      </c>
      <c r="P175" s="46"/>
      <c r="Q175" s="106">
        <v>29375</v>
      </c>
      <c r="R175" s="107">
        <v>41761</v>
      </c>
      <c r="S175" s="107">
        <f t="shared" si="13"/>
        <v>41761</v>
      </c>
      <c r="T175" s="107"/>
      <c r="U175" s="67" t="s">
        <v>36</v>
      </c>
      <c r="V175" s="56" t="s">
        <v>1016</v>
      </c>
      <c r="W175" s="56" t="str">
        <f t="shared" ca="1" si="18"/>
        <v xml:space="preserve">12 NĂM 3 THÁNG 17 NGÀY </v>
      </c>
      <c r="X175" s="523">
        <v>361854255</v>
      </c>
      <c r="Y175" s="80" t="str">
        <f>VLOOKUP(C175,Sheet5!$B$2:$G$253,6,0)</f>
        <v>092080006215</v>
      </c>
      <c r="Z175" s="80" t="str">
        <f>VLOOKUP(C175,'Trang tính1'!$A$2:$N$281,5,0)</f>
        <v>092080006215</v>
      </c>
      <c r="AA175" s="80" t="b">
        <f t="shared" si="15"/>
        <v>1</v>
      </c>
      <c r="AB175" s="75">
        <v>35773</v>
      </c>
      <c r="AC175" s="75" t="s">
        <v>5228</v>
      </c>
      <c r="AD175" s="46" t="s">
        <v>232</v>
      </c>
      <c r="AE175" s="108" t="s">
        <v>708</v>
      </c>
      <c r="AF175" s="108" t="str">
        <f>VLOOKUP(C175,'Trang tính1'!$A$2:$N$319,9,0)</f>
        <v>KV Trường Hưng, Phước Thới, Cần Thơ</v>
      </c>
      <c r="AG175" s="46" t="s">
        <v>709</v>
      </c>
      <c r="AH175" s="46"/>
      <c r="AI175" s="66"/>
      <c r="AJ175" s="46" t="s">
        <v>156</v>
      </c>
      <c r="AK175" s="46"/>
      <c r="AL175" s="56" t="s">
        <v>203</v>
      </c>
      <c r="AM175" s="36">
        <f t="shared" ca="1" si="17"/>
        <v>46</v>
      </c>
    </row>
    <row r="176" spans="1:39" s="36" customFormat="1">
      <c r="A176" s="25">
        <f>IF(C176=0,"",SUBTOTAL(3,C$5:C176))</f>
        <v>172</v>
      </c>
      <c r="B176" s="86">
        <v>51</v>
      </c>
      <c r="C176" s="66" t="s">
        <v>1017</v>
      </c>
      <c r="D176" s="25" t="str">
        <f>VLOOKUP(C176,Sheet4!$A$1:$B$300,2,0)</f>
        <v>9214005760</v>
      </c>
      <c r="E176" s="67" t="s">
        <v>1018</v>
      </c>
      <c r="F176" s="63" t="str">
        <f>VLOOKUP(D176,'BHXH 4-2026'!$D$11:$F$337,3,0)</f>
        <v>DN4929214005760</v>
      </c>
      <c r="G176" s="774">
        <f>VLOOKUP(C176,'chuyển xếp 2024'!$C$5:$W$328,17,0)</f>
        <v>5739000</v>
      </c>
      <c r="H176" s="774">
        <f>VLOOKUP(C176,'chuyển xếp 2024'!$C$5:$W$328,19,0)</f>
        <v>0</v>
      </c>
      <c r="I176" s="774">
        <f t="shared" si="14"/>
        <v>5739000</v>
      </c>
      <c r="J176" s="67" t="s">
        <v>32</v>
      </c>
      <c r="K176" s="63">
        <f t="shared" si="16"/>
        <v>1</v>
      </c>
      <c r="L176" s="63" t="s">
        <v>33</v>
      </c>
      <c r="M176" s="63" t="s">
        <v>34</v>
      </c>
      <c r="N176" s="87" t="s">
        <v>5204</v>
      </c>
      <c r="O176" s="46" t="s">
        <v>671</v>
      </c>
      <c r="P176" s="46"/>
      <c r="Q176" s="106">
        <v>30869</v>
      </c>
      <c r="R176" s="107">
        <v>41761</v>
      </c>
      <c r="S176" s="107">
        <f t="shared" si="13"/>
        <v>41761</v>
      </c>
      <c r="T176" s="107"/>
      <c r="U176" s="67" t="s">
        <v>36</v>
      </c>
      <c r="V176" s="56" t="s">
        <v>1019</v>
      </c>
      <c r="W176" s="56" t="str">
        <f t="shared" ca="1" si="18"/>
        <v xml:space="preserve">12 NĂM 3 THÁNG 17 NGÀY </v>
      </c>
      <c r="X176" s="523">
        <v>361990109</v>
      </c>
      <c r="Y176" s="80" t="str">
        <f>VLOOKUP(C176,Sheet5!$B$2:$G$253,6,0)</f>
        <v>092084012862</v>
      </c>
      <c r="Z176" s="80" t="str">
        <f>VLOOKUP(C176,'Trang tính1'!$A$2:$N$281,5,0)</f>
        <v>092084012862</v>
      </c>
      <c r="AA176" s="80" t="b">
        <f t="shared" si="15"/>
        <v>1</v>
      </c>
      <c r="AB176" s="75">
        <v>41533</v>
      </c>
      <c r="AC176" s="75" t="s">
        <v>5228</v>
      </c>
      <c r="AD176" s="46" t="s">
        <v>232</v>
      </c>
      <c r="AE176" s="108" t="s">
        <v>1020</v>
      </c>
      <c r="AF176" s="108" t="str">
        <f>VLOOKUP(C176,'Trang tính1'!$A$2:$N$319,9,0)</f>
        <v>KV Long Hòa, P. Thới Long, Cần Thơ</v>
      </c>
      <c r="AG176" s="46" t="s">
        <v>1021</v>
      </c>
      <c r="AH176" s="46"/>
      <c r="AI176" s="66"/>
      <c r="AJ176" s="46" t="s">
        <v>156</v>
      </c>
      <c r="AK176" s="46"/>
      <c r="AL176" s="56" t="s">
        <v>203</v>
      </c>
      <c r="AM176" s="36">
        <f t="shared" ca="1" si="17"/>
        <v>42</v>
      </c>
    </row>
    <row r="177" spans="1:39" s="36" customFormat="1">
      <c r="A177" s="25">
        <f>IF(C177=0,"",SUBTOTAL(3,C$5:C177))</f>
        <v>173</v>
      </c>
      <c r="B177" s="86">
        <v>52</v>
      </c>
      <c r="C177" s="66" t="s">
        <v>1027</v>
      </c>
      <c r="D177" s="25" t="str">
        <f>VLOOKUP(C177,Sheet4!$A$1:$B$300,2,0)</f>
        <v>9214005769</v>
      </c>
      <c r="E177" s="67" t="s">
        <v>1028</v>
      </c>
      <c r="F177" s="63" t="str">
        <f>VLOOKUP(D177,'BHXH 4-2026'!$D$11:$F$337,3,0)</f>
        <v>DN4929214005769</v>
      </c>
      <c r="G177" s="774">
        <f>VLOOKUP(C177,'chuyển xếp 2024'!$C$5:$W$328,17,0)</f>
        <v>5739000</v>
      </c>
      <c r="H177" s="774">
        <f>VLOOKUP(C177,'chuyển xếp 2024'!$C$5:$W$328,19,0)</f>
        <v>0</v>
      </c>
      <c r="I177" s="774">
        <f t="shared" si="14"/>
        <v>5739000</v>
      </c>
      <c r="J177" s="67" t="s">
        <v>32</v>
      </c>
      <c r="K177" s="63">
        <f t="shared" si="16"/>
        <v>1</v>
      </c>
      <c r="L177" s="63" t="s">
        <v>33</v>
      </c>
      <c r="M177" s="63" t="s">
        <v>34</v>
      </c>
      <c r="N177" s="87" t="s">
        <v>5204</v>
      </c>
      <c r="O177" s="46" t="s">
        <v>671</v>
      </c>
      <c r="P177" s="46"/>
      <c r="Q177" s="106" t="s">
        <v>771</v>
      </c>
      <c r="R177" s="107">
        <v>41761</v>
      </c>
      <c r="S177" s="107">
        <f t="shared" si="13"/>
        <v>41761</v>
      </c>
      <c r="T177" s="107"/>
      <c r="U177" s="67" t="s">
        <v>36</v>
      </c>
      <c r="V177" s="56" t="s">
        <v>1029</v>
      </c>
      <c r="W177" s="56" t="str">
        <f t="shared" ca="1" si="18"/>
        <v xml:space="preserve">12 NĂM 3 THÁNG 17 NGÀY </v>
      </c>
      <c r="X177" s="523">
        <v>361772594</v>
      </c>
      <c r="Y177" s="80" t="str">
        <f>VLOOKUP(C177,Sheet5!$B$2:$G$253,6,0)</f>
        <v>092079003980</v>
      </c>
      <c r="Z177" s="80">
        <f>VLOOKUP(C177,'Trang tính1'!$A$2:$N$281,5,0)</f>
        <v>0</v>
      </c>
      <c r="AA177" s="80" t="b">
        <f t="shared" si="15"/>
        <v>0</v>
      </c>
      <c r="AB177" s="75">
        <v>39517</v>
      </c>
      <c r="AC177" s="75" t="s">
        <v>5228</v>
      </c>
      <c r="AD177" s="46" t="s">
        <v>232</v>
      </c>
      <c r="AE177" s="108" t="s">
        <v>898</v>
      </c>
      <c r="AF177" s="108"/>
      <c r="AG177" s="46" t="s">
        <v>1030</v>
      </c>
      <c r="AH177" s="46"/>
      <c r="AI177" s="66"/>
      <c r="AJ177" s="46" t="s">
        <v>156</v>
      </c>
      <c r="AK177" s="46"/>
      <c r="AL177" s="56" t="s">
        <v>203</v>
      </c>
      <c r="AM177" s="36">
        <f t="shared" ca="1" si="17"/>
        <v>47</v>
      </c>
    </row>
    <row r="178" spans="1:39" s="36" customFormat="1">
      <c r="A178" s="25">
        <f>IF(C178=0,"",SUBTOTAL(3,C$5:C178))</f>
        <v>174</v>
      </c>
      <c r="B178" s="86">
        <v>53</v>
      </c>
      <c r="C178" s="66" t="s">
        <v>1031</v>
      </c>
      <c r="D178" s="25" t="str">
        <f>VLOOKUP(C178,Sheet4!$A$1:$B$300,2,0)</f>
        <v>9214005774</v>
      </c>
      <c r="E178" s="67" t="s">
        <v>1032</v>
      </c>
      <c r="F178" s="63" t="str">
        <f>VLOOKUP(D178,'BHXH 4-2026'!$D$11:$F$337,3,0)</f>
        <v>DN4929214005774</v>
      </c>
      <c r="G178" s="774">
        <f>VLOOKUP(C178,'chuyển xếp 2024'!$C$5:$W$328,17,0)</f>
        <v>5739000</v>
      </c>
      <c r="H178" s="774">
        <f>VLOOKUP(C178,'chuyển xếp 2024'!$C$5:$W$328,19,0)</f>
        <v>0</v>
      </c>
      <c r="I178" s="774">
        <f t="shared" si="14"/>
        <v>5739000</v>
      </c>
      <c r="J178" s="67" t="s">
        <v>32</v>
      </c>
      <c r="K178" s="63">
        <f t="shared" si="16"/>
        <v>1</v>
      </c>
      <c r="L178" s="63" t="s">
        <v>33</v>
      </c>
      <c r="M178" s="63" t="s">
        <v>34</v>
      </c>
      <c r="N178" s="87" t="s">
        <v>5204</v>
      </c>
      <c r="O178" s="46" t="s">
        <v>671</v>
      </c>
      <c r="P178" s="46"/>
      <c r="Q178" s="106">
        <v>28011</v>
      </c>
      <c r="R178" s="107">
        <v>41761</v>
      </c>
      <c r="S178" s="107">
        <f t="shared" si="13"/>
        <v>41761</v>
      </c>
      <c r="T178" s="107"/>
      <c r="U178" s="67" t="s">
        <v>36</v>
      </c>
      <c r="V178" s="56" t="s">
        <v>1033</v>
      </c>
      <c r="W178" s="56" t="str">
        <f t="shared" ca="1" si="18"/>
        <v xml:space="preserve">12 NĂM 3 THÁNG 17 NGÀY </v>
      </c>
      <c r="X178" s="523">
        <v>362525295</v>
      </c>
      <c r="Y178" s="80" t="str">
        <f>VLOOKUP(C178,Sheet5!$B$2:$G$253,6,0)</f>
        <v>049076017643</v>
      </c>
      <c r="Z178" s="80" t="str">
        <f>VLOOKUP(C178,'Trang tính1'!$A$2:$N$281,5,0)</f>
        <v>049076017643</v>
      </c>
      <c r="AA178" s="80" t="b">
        <f t="shared" si="15"/>
        <v>1</v>
      </c>
      <c r="AB178" s="75">
        <v>41799</v>
      </c>
      <c r="AC178" s="75" t="s">
        <v>5228</v>
      </c>
      <c r="AD178" s="46" t="s">
        <v>232</v>
      </c>
      <c r="AE178" s="108" t="s">
        <v>1034</v>
      </c>
      <c r="AF178" s="108" t="str">
        <f>VLOOKUP(C178,'Trang tính1'!$A$2:$N$319,9,0)</f>
        <v>Trà An, Bình Thủy, Cần Thơ</v>
      </c>
      <c r="AG178" s="46" t="s">
        <v>1035</v>
      </c>
      <c r="AH178" s="46"/>
      <c r="AI178" s="66"/>
      <c r="AJ178" s="46" t="s">
        <v>156</v>
      </c>
      <c r="AK178" s="46"/>
      <c r="AL178" s="56" t="s">
        <v>203</v>
      </c>
      <c r="AM178" s="36">
        <f t="shared" ca="1" si="17"/>
        <v>49</v>
      </c>
    </row>
    <row r="179" spans="1:39" s="36" customFormat="1">
      <c r="A179" s="25">
        <f>IF(C179=0,"",SUBTOTAL(3,C$5:C179))</f>
        <v>175</v>
      </c>
      <c r="B179" s="86">
        <v>54</v>
      </c>
      <c r="C179" s="119" t="s">
        <v>1036</v>
      </c>
      <c r="D179" s="25" t="str">
        <f>VLOOKUP(C179,Sheet4!$A$1:$B$300,2,0)</f>
        <v>9210020037</v>
      </c>
      <c r="E179" s="120" t="s">
        <v>1037</v>
      </c>
      <c r="F179" s="63" t="str">
        <f>VLOOKUP(D179,'BHXH 4-2026'!$D$11:$F$337,3,0)</f>
        <v>DN4929210020037</v>
      </c>
      <c r="G179" s="774">
        <f>VLOOKUP(C179,'chuyển xếp 2024'!$C$5:$W$328,17,0)</f>
        <v>5739000</v>
      </c>
      <c r="H179" s="774">
        <f>VLOOKUP(C179,'chuyển xếp 2024'!$C$5:$W$328,19,0)</f>
        <v>0</v>
      </c>
      <c r="I179" s="774">
        <f t="shared" si="14"/>
        <v>5739000</v>
      </c>
      <c r="J179" s="63" t="s">
        <v>63</v>
      </c>
      <c r="K179" s="63">
        <f t="shared" si="16"/>
        <v>0</v>
      </c>
      <c r="L179" s="63" t="s">
        <v>33</v>
      </c>
      <c r="M179" s="63" t="s">
        <v>34</v>
      </c>
      <c r="N179" s="87" t="s">
        <v>5204</v>
      </c>
      <c r="O179" s="46" t="s">
        <v>671</v>
      </c>
      <c r="P179" s="46"/>
      <c r="Q179" s="106">
        <v>29225</v>
      </c>
      <c r="R179" s="107">
        <v>40427</v>
      </c>
      <c r="S179" s="107">
        <f t="shared" si="13"/>
        <v>40427</v>
      </c>
      <c r="T179" s="107"/>
      <c r="U179" s="67" t="s">
        <v>36</v>
      </c>
      <c r="V179" s="56" t="s">
        <v>1038</v>
      </c>
      <c r="W179" s="56" t="str">
        <f t="shared" ca="1" si="18"/>
        <v xml:space="preserve">15 NĂM 11 THÁNG 13 NGÀY </v>
      </c>
      <c r="X179" s="523">
        <v>172605493</v>
      </c>
      <c r="Y179" s="80" t="str">
        <f>VLOOKUP(C179,Sheet5!$B$2:$G$253,6,0)</f>
        <v>038180008311</v>
      </c>
      <c r="Z179" s="80" t="str">
        <f>VLOOKUP(C179,'Trang tính1'!$A$2:$N$281,5,0)</f>
        <v>038180008311</v>
      </c>
      <c r="AA179" s="80" t="b">
        <f t="shared" si="15"/>
        <v>1</v>
      </c>
      <c r="AB179" s="75">
        <v>37151</v>
      </c>
      <c r="AC179" s="75" t="s">
        <v>5228</v>
      </c>
      <c r="AD179" s="46" t="s">
        <v>232</v>
      </c>
      <c r="AE179" s="108" t="s">
        <v>560</v>
      </c>
      <c r="AF179" s="108" t="str">
        <f>VLOOKUP(C179,'Trang tính1'!$A$2:$N$319,9,0)</f>
        <v>KV1 Thới An Đông, Cần Thơ</v>
      </c>
      <c r="AG179" s="46" t="s">
        <v>1039</v>
      </c>
      <c r="AH179" s="46"/>
      <c r="AI179" s="66"/>
      <c r="AJ179" s="46" t="s">
        <v>156</v>
      </c>
      <c r="AK179" s="46"/>
      <c r="AL179" s="56" t="s">
        <v>203</v>
      </c>
      <c r="AM179" s="36">
        <f t="shared" ca="1" si="17"/>
        <v>46</v>
      </c>
    </row>
    <row r="180" spans="1:39" s="36" customFormat="1">
      <c r="A180" s="25">
        <f>IF(C180=0,"",SUBTOTAL(3,C$5:C180))</f>
        <v>176</v>
      </c>
      <c r="B180" s="86">
        <v>55</v>
      </c>
      <c r="C180" s="66" t="s">
        <v>1040</v>
      </c>
      <c r="D180" s="25" t="str">
        <f>VLOOKUP(C180,Sheet4!$A$1:$B$300,2,0)</f>
        <v>9215006896</v>
      </c>
      <c r="E180" s="67" t="s">
        <v>1041</v>
      </c>
      <c r="F180" s="63" t="str">
        <f>VLOOKUP(D180,'BHXH 4-2026'!$D$11:$F$337,3,0)</f>
        <v>DN4929215006896</v>
      </c>
      <c r="G180" s="774">
        <f>VLOOKUP(C180,'chuyển xếp 2024'!$C$5:$W$328,17,0)</f>
        <v>5739000</v>
      </c>
      <c r="H180" s="774">
        <f>VLOOKUP(C180,'chuyển xếp 2024'!$C$5:$W$328,19,0)</f>
        <v>0</v>
      </c>
      <c r="I180" s="774">
        <f t="shared" si="14"/>
        <v>5739000</v>
      </c>
      <c r="J180" s="67" t="s">
        <v>32</v>
      </c>
      <c r="K180" s="63">
        <f t="shared" si="16"/>
        <v>1</v>
      </c>
      <c r="L180" s="63" t="s">
        <v>33</v>
      </c>
      <c r="M180" s="63" t="s">
        <v>34</v>
      </c>
      <c r="N180" s="87" t="s">
        <v>5204</v>
      </c>
      <c r="O180" s="46" t="s">
        <v>671</v>
      </c>
      <c r="P180" s="46"/>
      <c r="Q180" s="106">
        <v>33672</v>
      </c>
      <c r="R180" s="107">
        <v>42125</v>
      </c>
      <c r="S180" s="107">
        <f t="shared" si="13"/>
        <v>42125</v>
      </c>
      <c r="T180" s="107"/>
      <c r="U180" s="67" t="s">
        <v>36</v>
      </c>
      <c r="V180" s="56" t="s">
        <v>1042</v>
      </c>
      <c r="W180" s="56" t="str">
        <f t="shared" ca="1" si="18"/>
        <v xml:space="preserve">11 NĂM 3 THÁNG 18 NGÀY </v>
      </c>
      <c r="X180" s="74" t="s">
        <v>1043</v>
      </c>
      <c r="Y180" s="80" t="str">
        <f>VLOOKUP(C180,Sheet5!$B$2:$G$253,6,0)</f>
        <v>092092010075</v>
      </c>
      <c r="Z180" s="80" t="str">
        <f>VLOOKUP(C180,'Trang tính1'!$A$2:$N$281,5,0)</f>
        <v>092092010075</v>
      </c>
      <c r="AA180" s="80" t="b">
        <f t="shared" si="15"/>
        <v>1</v>
      </c>
      <c r="AB180" s="75"/>
      <c r="AC180" s="75" t="s">
        <v>5228</v>
      </c>
      <c r="AD180" s="46" t="s">
        <v>232</v>
      </c>
      <c r="AE180" s="108" t="s">
        <v>745</v>
      </c>
      <c r="AF180" s="108" t="str">
        <f>VLOOKUP(C180,'Trang tính1'!$A$2:$N$319,9,0)</f>
        <v>KV1 Thới An Đông, Cần Thơ</v>
      </c>
      <c r="AG180" s="46" t="s">
        <v>1044</v>
      </c>
      <c r="AH180" s="46"/>
      <c r="AI180" s="66"/>
      <c r="AJ180" s="46" t="s">
        <v>156</v>
      </c>
      <c r="AK180" s="46"/>
      <c r="AL180" s="56" t="s">
        <v>203</v>
      </c>
      <c r="AM180" s="36">
        <f t="shared" ca="1" si="17"/>
        <v>34</v>
      </c>
    </row>
    <row r="181" spans="1:39" s="36" customFormat="1">
      <c r="A181" s="25">
        <f>IF(C181=0,"",SUBTOTAL(3,C$5:C181))</f>
        <v>177</v>
      </c>
      <c r="B181" s="86">
        <v>56</v>
      </c>
      <c r="C181" s="66" t="s">
        <v>1047</v>
      </c>
      <c r="D181" s="25" t="str">
        <f>VLOOKUP(C181,Sheet4!$A$1:$B$300,2,0)</f>
        <v>9215008057</v>
      </c>
      <c r="E181" s="67" t="s">
        <v>1048</v>
      </c>
      <c r="F181" s="63" t="str">
        <f>VLOOKUP(D181,'BHXH 4-2026'!$D$11:$F$337,3,0)</f>
        <v>DN4929215008057</v>
      </c>
      <c r="G181" s="774">
        <f>VLOOKUP(C181,'chuyển xếp 2024'!$C$5:$W$328,17,0)</f>
        <v>5739000</v>
      </c>
      <c r="H181" s="774">
        <f>VLOOKUP(C181,'chuyển xếp 2024'!$C$5:$W$328,19,0)</f>
        <v>0</v>
      </c>
      <c r="I181" s="774">
        <f t="shared" si="14"/>
        <v>5739000</v>
      </c>
      <c r="J181" s="67" t="s">
        <v>32</v>
      </c>
      <c r="K181" s="63">
        <f t="shared" si="16"/>
        <v>1</v>
      </c>
      <c r="L181" s="63" t="s">
        <v>33</v>
      </c>
      <c r="M181" s="63" t="s">
        <v>34</v>
      </c>
      <c r="N181" s="87" t="s">
        <v>5204</v>
      </c>
      <c r="O181" s="46" t="s">
        <v>671</v>
      </c>
      <c r="P181" s="46"/>
      <c r="Q181" s="106">
        <v>26299</v>
      </c>
      <c r="R181" s="107">
        <v>42186</v>
      </c>
      <c r="S181" s="107">
        <f t="shared" si="13"/>
        <v>42186</v>
      </c>
      <c r="T181" s="107"/>
      <c r="U181" s="67" t="s">
        <v>36</v>
      </c>
      <c r="V181" s="56" t="s">
        <v>1049</v>
      </c>
      <c r="W181" s="56" t="str">
        <f t="shared" ca="1" si="18"/>
        <v xml:space="preserve">11 NĂM 1 THÁNG 18 NGÀY </v>
      </c>
      <c r="X181" s="523">
        <v>370690591</v>
      </c>
      <c r="Y181" s="80" t="str">
        <f>VLOOKUP(C181,Sheet5!$B$2:$G$253,6,0)</f>
        <v>091072002468</v>
      </c>
      <c r="Z181" s="80" t="str">
        <f>VLOOKUP(C181,'Trang tính1'!$A$2:$N$281,5,0)</f>
        <v>091072002468</v>
      </c>
      <c r="AA181" s="80" t="b">
        <f t="shared" si="15"/>
        <v>1</v>
      </c>
      <c r="AB181" s="75">
        <v>40616</v>
      </c>
      <c r="AC181" s="75" t="s">
        <v>5228</v>
      </c>
      <c r="AD181" s="46" t="s">
        <v>232</v>
      </c>
      <c r="AE181" s="108" t="s">
        <v>1050</v>
      </c>
      <c r="AF181" s="108" t="str">
        <f>VLOOKUP(C181,'Trang tính1'!$A$2:$N$319,9,0)</f>
        <v>Xã Ngọc Trúc An Giang</v>
      </c>
      <c r="AG181" s="46" t="s">
        <v>1051</v>
      </c>
      <c r="AH181" s="46"/>
      <c r="AI181" s="66"/>
      <c r="AJ181" s="46" t="s">
        <v>156</v>
      </c>
      <c r="AK181" s="46"/>
      <c r="AL181" s="56" t="s">
        <v>203</v>
      </c>
      <c r="AM181" s="64">
        <f t="shared" ca="1" si="17"/>
        <v>54</v>
      </c>
    </row>
    <row r="182" spans="1:39" s="36" customFormat="1" ht="18.75" customHeight="1">
      <c r="A182" s="25">
        <f>IF(C182=0,"",SUBTOTAL(3,C$5:C182))</f>
        <v>178</v>
      </c>
      <c r="B182" s="86">
        <v>57</v>
      </c>
      <c r="C182" s="69" t="s">
        <v>1060</v>
      </c>
      <c r="D182" s="25" t="str">
        <f>VLOOKUP(C182,Sheet4!$A$1:$B$300,2,0)</f>
        <v>9208007847</v>
      </c>
      <c r="E182" s="98" t="s">
        <v>1061</v>
      </c>
      <c r="F182" s="63" t="str">
        <f>VLOOKUP(D182,'BHXH 4-2026'!$D$11:$F$337,3,0)</f>
        <v>DN4929208007847</v>
      </c>
      <c r="G182" s="774">
        <f>VLOOKUP(C182,'chuyển xếp 2024'!$C$5:$W$328,17,0)</f>
        <v>6694000</v>
      </c>
      <c r="H182" s="774">
        <f>VLOOKUP(C182,'chuyển xếp 2024'!$C$5:$W$328,19,0)</f>
        <v>0</v>
      </c>
      <c r="I182" s="774">
        <f t="shared" si="14"/>
        <v>6694000</v>
      </c>
      <c r="J182" s="67" t="s">
        <v>32</v>
      </c>
      <c r="K182" s="63">
        <f t="shared" si="16"/>
        <v>1</v>
      </c>
      <c r="L182" s="63" t="s">
        <v>33</v>
      </c>
      <c r="M182" s="63" t="s">
        <v>34</v>
      </c>
      <c r="N182" s="87" t="s">
        <v>5204</v>
      </c>
      <c r="O182" s="46" t="s">
        <v>671</v>
      </c>
      <c r="P182" s="46"/>
      <c r="Q182" s="106">
        <v>28969</v>
      </c>
      <c r="R182" s="107">
        <v>39522</v>
      </c>
      <c r="S182" s="107">
        <f t="shared" si="13"/>
        <v>39522</v>
      </c>
      <c r="T182" s="107"/>
      <c r="U182" s="97" t="s">
        <v>36</v>
      </c>
      <c r="V182" s="56" t="s">
        <v>1062</v>
      </c>
      <c r="W182" s="56" t="str">
        <f t="shared" ca="1" si="18"/>
        <v xml:space="preserve">18 NĂM 5 THÁNG 4 NGÀY </v>
      </c>
      <c r="X182" s="523" t="s">
        <v>1063</v>
      </c>
      <c r="Y182" s="80" t="str">
        <f>VLOOKUP(C182,Sheet5!$B$2:$G$253,6,0)</f>
        <v>045079000007</v>
      </c>
      <c r="Z182" s="80" t="str">
        <f>VLOOKUP(C182,'Trang tính1'!$A$2:$N$281,5,0)</f>
        <v>045079000007</v>
      </c>
      <c r="AA182" s="80" t="b">
        <f t="shared" si="15"/>
        <v>1</v>
      </c>
      <c r="AB182" s="75">
        <v>42160</v>
      </c>
      <c r="AC182" s="75" t="s">
        <v>5228</v>
      </c>
      <c r="AD182" s="46" t="s">
        <v>232</v>
      </c>
      <c r="AE182" s="108" t="s">
        <v>1064</v>
      </c>
      <c r="AF182" s="108" t="str">
        <f>VLOOKUP(C182,'Trang tính1'!$A$2:$N$319,9,0)</f>
        <v>Bình Khánh, Phước Thới, Cần Thới</v>
      </c>
      <c r="AG182" s="46" t="s">
        <v>1065</v>
      </c>
      <c r="AH182" s="46"/>
      <c r="AI182" s="66"/>
      <c r="AJ182" s="97" t="s">
        <v>156</v>
      </c>
      <c r="AK182" s="97"/>
      <c r="AL182" s="56" t="s">
        <v>1055</v>
      </c>
      <c r="AM182" s="36">
        <f t="shared" ca="1" si="17"/>
        <v>47</v>
      </c>
    </row>
    <row r="183" spans="1:39" s="36" customFormat="1">
      <c r="A183" s="25">
        <f>IF(C183=0,"",SUBTOTAL(3,C$5:C183))</f>
        <v>179</v>
      </c>
      <c r="B183" s="86">
        <v>58</v>
      </c>
      <c r="C183" s="66" t="s">
        <v>1066</v>
      </c>
      <c r="D183" s="25" t="str">
        <f>VLOOKUP(C183,Sheet4!$A$1:$B$300,2,0)</f>
        <v>5400003677</v>
      </c>
      <c r="E183" s="67" t="s">
        <v>1067</v>
      </c>
      <c r="F183" s="63" t="str">
        <f>VLOOKUP(D183,'BHXH 4-2026'!$D$11:$F$337,3,0)</f>
        <v>DN4925400003677</v>
      </c>
      <c r="G183" s="774">
        <f>VLOOKUP(C183,'chuyển xếp 2024'!$C$5:$W$328,17,0)</f>
        <v>5739000</v>
      </c>
      <c r="H183" s="774">
        <f>VLOOKUP(C183,'chuyển xếp 2024'!$C$5:$W$328,19,0)</f>
        <v>0</v>
      </c>
      <c r="I183" s="774">
        <f t="shared" si="14"/>
        <v>5739000</v>
      </c>
      <c r="J183" s="63" t="s">
        <v>63</v>
      </c>
      <c r="K183" s="63">
        <f t="shared" si="16"/>
        <v>0</v>
      </c>
      <c r="L183" s="63" t="s">
        <v>33</v>
      </c>
      <c r="M183" s="63" t="s">
        <v>34</v>
      </c>
      <c r="N183" s="87" t="s">
        <v>5204</v>
      </c>
      <c r="O183" s="46" t="s">
        <v>671</v>
      </c>
      <c r="P183" s="46"/>
      <c r="Q183" s="75">
        <v>28578</v>
      </c>
      <c r="R183" s="75">
        <v>43647</v>
      </c>
      <c r="S183" s="107">
        <f t="shared" si="13"/>
        <v>43647</v>
      </c>
      <c r="T183" s="75"/>
      <c r="U183" s="97" t="s">
        <v>36</v>
      </c>
      <c r="V183" s="67" t="s">
        <v>1068</v>
      </c>
      <c r="W183" s="56" t="str">
        <f t="shared" ca="1" si="18"/>
        <v xml:space="preserve">7 NĂM 1 THÁNG 18 NGÀY </v>
      </c>
      <c r="X183" s="523" t="s">
        <v>1069</v>
      </c>
      <c r="Y183" s="80" t="str">
        <f>VLOOKUP(C183,Sheet5!$B$2:$G$253,6,0)</f>
        <v>092178012261</v>
      </c>
      <c r="Z183" s="80" t="str">
        <f>VLOOKUP(C183,'Trang tính1'!$A$2:$N$281,5,0)</f>
        <v>092178012261</v>
      </c>
      <c r="AA183" s="80" t="b">
        <f t="shared" si="15"/>
        <v>1</v>
      </c>
      <c r="AB183" s="75">
        <v>40906</v>
      </c>
      <c r="AC183" s="75" t="s">
        <v>5228</v>
      </c>
      <c r="AD183" s="46" t="s">
        <v>232</v>
      </c>
      <c r="AE183" s="108" t="s">
        <v>1070</v>
      </c>
      <c r="AF183" s="108" t="str">
        <f>VLOOKUP(C183,'Trang tính1'!$A$2:$N$319,9,0)</f>
        <v>KV4 Thới An Đông, Cần Thơ</v>
      </c>
      <c r="AG183" s="46" t="s">
        <v>1070</v>
      </c>
      <c r="AH183" s="46"/>
      <c r="AI183" s="66"/>
      <c r="AJ183" s="97" t="s">
        <v>156</v>
      </c>
      <c r="AK183" s="97"/>
      <c r="AL183" s="56" t="s">
        <v>1055</v>
      </c>
      <c r="AM183" s="36">
        <f t="shared" ca="1" si="17"/>
        <v>48</v>
      </c>
    </row>
    <row r="184" spans="1:39" s="916" customFormat="1" ht="20.25" customHeight="1">
      <c r="A184" s="903">
        <f>IF(C184=0,"",SUBTOTAL(3,C$5:C184))</f>
        <v>180</v>
      </c>
      <c r="B184" s="86">
        <v>59</v>
      </c>
      <c r="C184" s="915" t="s">
        <v>1071</v>
      </c>
      <c r="D184" s="903" t="str">
        <f>VLOOKUP(C184,Sheet4!$A$1:$B$300,2,0)</f>
        <v>9223163453</v>
      </c>
      <c r="E184" s="892" t="s">
        <v>1072</v>
      </c>
      <c r="F184" s="63" t="str">
        <f>VLOOKUP(D184,'BHXH 4-2026'!$D$11:$F$337,3,0)</f>
        <v>DN4929223163453</v>
      </c>
      <c r="G184" s="774">
        <f>VLOOKUP(C184,'chuyển xếp 2024'!$C$5:$W$328,17,0)</f>
        <v>5739000</v>
      </c>
      <c r="H184" s="889">
        <f>VLOOKUP(C184,'chuyển xếp 2024'!$C$5:$W$328,19,0)</f>
        <v>0</v>
      </c>
      <c r="I184" s="774">
        <f t="shared" si="14"/>
        <v>5739000</v>
      </c>
      <c r="J184" s="906" t="s">
        <v>63</v>
      </c>
      <c r="K184" s="63">
        <f t="shared" si="16"/>
        <v>0</v>
      </c>
      <c r="L184" s="906" t="s">
        <v>33</v>
      </c>
      <c r="M184" s="906" t="s">
        <v>34</v>
      </c>
      <c r="N184" s="87" t="s">
        <v>5204</v>
      </c>
      <c r="O184" s="907" t="s">
        <v>671</v>
      </c>
      <c r="P184" s="907"/>
      <c r="Q184" s="913">
        <v>28126</v>
      </c>
      <c r="R184" s="913">
        <v>43647</v>
      </c>
      <c r="S184" s="107">
        <f t="shared" si="13"/>
        <v>43647</v>
      </c>
      <c r="T184" s="913"/>
      <c r="U184" s="917" t="s">
        <v>36</v>
      </c>
      <c r="V184" s="892" t="s">
        <v>1073</v>
      </c>
      <c r="W184" s="910" t="str">
        <f t="shared" ca="1" si="18"/>
        <v xml:space="preserve">7 NĂM 1 THÁNG 18 NGÀY </v>
      </c>
      <c r="X184" s="911" t="s">
        <v>1074</v>
      </c>
      <c r="Y184" s="912" t="str">
        <f>VLOOKUP(C184,Sheet5!$B$2:$G$253,6,0)</f>
        <v>092177002007</v>
      </c>
      <c r="Z184" s="80" t="str">
        <f>VLOOKUP(C184,'Trang tính1'!$A$2:$N$281,5,0)</f>
        <v>092177002007</v>
      </c>
      <c r="AA184" s="80" t="b">
        <f t="shared" si="15"/>
        <v>1</v>
      </c>
      <c r="AB184" s="913">
        <v>42886</v>
      </c>
      <c r="AC184" s="75" t="s">
        <v>5228</v>
      </c>
      <c r="AD184" s="907" t="s">
        <v>232</v>
      </c>
      <c r="AE184" s="914" t="s">
        <v>1075</v>
      </c>
      <c r="AF184" s="108" t="str">
        <f>VLOOKUP(C184,'Trang tính1'!$A$2:$N$319,9,0)</f>
        <v>Thới An Đông, Cần Thơ</v>
      </c>
      <c r="AG184" s="907" t="s">
        <v>1076</v>
      </c>
      <c r="AH184" s="907"/>
      <c r="AI184" s="915"/>
      <c r="AJ184" s="917" t="s">
        <v>156</v>
      </c>
      <c r="AK184" s="917"/>
      <c r="AL184" s="910" t="s">
        <v>1055</v>
      </c>
      <c r="AM184" s="916">
        <f t="shared" ca="1" si="17"/>
        <v>49</v>
      </c>
    </row>
    <row r="185" spans="1:39" s="916" customFormat="1">
      <c r="A185" s="903">
        <f>IF(C185=0,"",SUBTOTAL(3,C$5:C185))</f>
        <v>181</v>
      </c>
      <c r="B185" s="86">
        <v>60</v>
      </c>
      <c r="C185" s="915" t="s">
        <v>1077</v>
      </c>
      <c r="D185" s="903" t="str">
        <f>VLOOKUP(C185,Sheet4!$A$1:$B$300,2,0)</f>
        <v>9221713834</v>
      </c>
      <c r="E185" s="892" t="s">
        <v>1078</v>
      </c>
      <c r="F185" s="63" t="str">
        <f>VLOOKUP(D185,'BHXH 4-2026'!$D$11:$F$337,3,0)</f>
        <v>DN4929221713834</v>
      </c>
      <c r="G185" s="774">
        <f>VLOOKUP(C185,'chuyển xếp 2024'!$C$5:$W$328,17,0)</f>
        <v>5739000</v>
      </c>
      <c r="H185" s="889">
        <f>VLOOKUP(C185,'chuyển xếp 2024'!$C$5:$W$328,19,0)</f>
        <v>0</v>
      </c>
      <c r="I185" s="774">
        <f t="shared" si="14"/>
        <v>5739000</v>
      </c>
      <c r="J185" s="906" t="s">
        <v>63</v>
      </c>
      <c r="K185" s="63">
        <f t="shared" si="16"/>
        <v>0</v>
      </c>
      <c r="L185" s="906" t="s">
        <v>33</v>
      </c>
      <c r="M185" s="906" t="s">
        <v>34</v>
      </c>
      <c r="N185" s="87" t="s">
        <v>5204</v>
      </c>
      <c r="O185" s="907" t="s">
        <v>671</v>
      </c>
      <c r="P185" s="907"/>
      <c r="Q185" s="913">
        <v>27760</v>
      </c>
      <c r="R185" s="913">
        <v>43647</v>
      </c>
      <c r="S185" s="107">
        <f t="shared" si="13"/>
        <v>43647</v>
      </c>
      <c r="T185" s="913"/>
      <c r="U185" s="917" t="s">
        <v>36</v>
      </c>
      <c r="V185" s="892" t="s">
        <v>1079</v>
      </c>
      <c r="W185" s="910" t="str">
        <f t="shared" ca="1" si="18"/>
        <v xml:space="preserve">7 NĂM 1 THÁNG 18 NGÀY </v>
      </c>
      <c r="X185" s="907">
        <v>92176003054</v>
      </c>
      <c r="Y185" s="912" t="str">
        <f>VLOOKUP(C185,Sheet5!$B$2:$G$253,6,0)</f>
        <v>092176003054</v>
      </c>
      <c r="Z185" s="80" t="str">
        <f>VLOOKUP(C185,'Trang tính1'!$A$2:$N$281,5,0)</f>
        <v>092176003054</v>
      </c>
      <c r="AA185" s="80" t="b">
        <f t="shared" si="15"/>
        <v>1</v>
      </c>
      <c r="AB185" s="913">
        <v>43458</v>
      </c>
      <c r="AC185" s="75" t="s">
        <v>5228</v>
      </c>
      <c r="AD185" s="907" t="s">
        <v>232</v>
      </c>
      <c r="AE185" s="914" t="s">
        <v>1080</v>
      </c>
      <c r="AF185" s="108" t="str">
        <f>VLOOKUP(C185,'Trang tính1'!$A$2:$N$319,9,0)</f>
        <v>Thới An Đông, Cần Thơ</v>
      </c>
      <c r="AG185" s="907" t="s">
        <v>1081</v>
      </c>
      <c r="AH185" s="907"/>
      <c r="AI185" s="915"/>
      <c r="AJ185" s="917" t="s">
        <v>156</v>
      </c>
      <c r="AK185" s="917"/>
      <c r="AL185" s="910" t="s">
        <v>1055</v>
      </c>
      <c r="AM185" s="916">
        <f t="shared" ca="1" si="17"/>
        <v>50</v>
      </c>
    </row>
    <row r="186" spans="1:39" s="36" customFormat="1">
      <c r="A186" s="25">
        <f>IF(C186=0,"",SUBTOTAL(3,C$5:C186))</f>
        <v>182</v>
      </c>
      <c r="B186" s="86">
        <v>61</v>
      </c>
      <c r="C186" s="66" t="s">
        <v>1092</v>
      </c>
      <c r="D186" s="25" t="str">
        <f>VLOOKUP(C186,Sheet4!$A$1:$B$300,2,0)</f>
        <v>9321583865</v>
      </c>
      <c r="E186" s="67" t="s">
        <v>1093</v>
      </c>
      <c r="F186" s="63" t="str">
        <f>VLOOKUP(D186,'BHXH 4-2026'!$D$11:$F$337,3,0)</f>
        <v>DN4929321583865</v>
      </c>
      <c r="G186" s="774">
        <f>VLOOKUP(C186,'chuyển xếp 2024'!$C$5:$W$328,17,0)</f>
        <v>5739000</v>
      </c>
      <c r="H186" s="774">
        <f>VLOOKUP(C186,'chuyển xếp 2024'!$C$5:$W$328,19,0)</f>
        <v>0</v>
      </c>
      <c r="I186" s="774">
        <f t="shared" si="14"/>
        <v>5739000</v>
      </c>
      <c r="J186" s="67" t="s">
        <v>32</v>
      </c>
      <c r="K186" s="63">
        <f t="shared" si="16"/>
        <v>1</v>
      </c>
      <c r="L186" s="63" t="s">
        <v>33</v>
      </c>
      <c r="M186" s="63" t="s">
        <v>34</v>
      </c>
      <c r="N186" s="87" t="s">
        <v>5204</v>
      </c>
      <c r="O186" s="67" t="s">
        <v>671</v>
      </c>
      <c r="P186" s="67"/>
      <c r="Q186" s="75">
        <v>30317</v>
      </c>
      <c r="R186" s="75">
        <v>43647</v>
      </c>
      <c r="S186" s="107">
        <f t="shared" si="13"/>
        <v>43647</v>
      </c>
      <c r="T186" s="75"/>
      <c r="U186" s="97" t="s">
        <v>36</v>
      </c>
      <c r="V186" s="67" t="s">
        <v>1094</v>
      </c>
      <c r="W186" s="56" t="str">
        <f t="shared" ca="1" si="18"/>
        <v xml:space="preserve">7 NĂM 1 THÁNG 18 NGÀY </v>
      </c>
      <c r="X186" s="46">
        <v>364001906</v>
      </c>
      <c r="Y186" s="428" t="s">
        <v>4808</v>
      </c>
      <c r="Z186" s="94" t="str">
        <f>VLOOKUP(C186,'Trang tính1'!$A$2:$N$281,5,0)</f>
        <v>093083002054</v>
      </c>
      <c r="AA186" s="80" t="b">
        <f t="shared" si="15"/>
        <v>1</v>
      </c>
      <c r="AB186" s="75">
        <v>42087</v>
      </c>
      <c r="AC186" s="75" t="s">
        <v>5228</v>
      </c>
      <c r="AD186" s="46" t="s">
        <v>232</v>
      </c>
      <c r="AE186" s="108" t="s">
        <v>1095</v>
      </c>
      <c r="AF186" s="108" t="str">
        <f>VLOOKUP(C186,'Trang tính1'!$A$2:$N$319,9,0)</f>
        <v>kv Bình Thuận , Phường Long Bình, TP Cần Thơ</v>
      </c>
      <c r="AG186" s="46" t="s">
        <v>1096</v>
      </c>
      <c r="AH186" s="46"/>
      <c r="AI186" s="66"/>
      <c r="AJ186" s="97" t="s">
        <v>156</v>
      </c>
      <c r="AK186" s="97"/>
      <c r="AL186" s="56" t="s">
        <v>1055</v>
      </c>
      <c r="AM186" s="36">
        <f t="shared" ca="1" si="17"/>
        <v>43</v>
      </c>
    </row>
    <row r="187" spans="1:39" s="36" customFormat="1">
      <c r="A187" s="25">
        <f>IF(C187=0,"",SUBTOTAL(3,C$5:C187))</f>
        <v>183</v>
      </c>
      <c r="B187" s="86">
        <v>62</v>
      </c>
      <c r="C187" s="66" t="s">
        <v>1099</v>
      </c>
      <c r="D187" s="25" t="str">
        <f>VLOOKUP(C187,Sheet4!$A$1:$B$300,2,0)</f>
        <v>9321558753</v>
      </c>
      <c r="E187" s="67" t="s">
        <v>1100</v>
      </c>
      <c r="F187" s="63" t="str">
        <f>VLOOKUP(D187,'BHXH 4-2026'!$D$11:$F$337,3,0)</f>
        <v>DN4929321558753</v>
      </c>
      <c r="G187" s="774">
        <f>VLOOKUP(C187,'chuyển xếp 2024'!$C$5:$W$328,17,0)</f>
        <v>5739000</v>
      </c>
      <c r="H187" s="774">
        <f>VLOOKUP(C187,'chuyển xếp 2024'!$C$5:$W$328,19,0)</f>
        <v>0</v>
      </c>
      <c r="I187" s="774">
        <f t="shared" si="14"/>
        <v>5739000</v>
      </c>
      <c r="J187" s="67" t="s">
        <v>32</v>
      </c>
      <c r="K187" s="63">
        <f t="shared" si="16"/>
        <v>1</v>
      </c>
      <c r="L187" s="63" t="s">
        <v>33</v>
      </c>
      <c r="M187" s="63" t="s">
        <v>34</v>
      </c>
      <c r="N187" s="87" t="s">
        <v>5204</v>
      </c>
      <c r="O187" s="67" t="s">
        <v>671</v>
      </c>
      <c r="P187" s="67"/>
      <c r="Q187" s="75">
        <v>26764</v>
      </c>
      <c r="R187" s="75">
        <v>43647</v>
      </c>
      <c r="S187" s="107">
        <f t="shared" si="13"/>
        <v>43647</v>
      </c>
      <c r="T187" s="75"/>
      <c r="U187" s="97" t="s">
        <v>36</v>
      </c>
      <c r="V187" s="67" t="s">
        <v>1101</v>
      </c>
      <c r="W187" s="56" t="str">
        <f t="shared" ca="1" si="18"/>
        <v xml:space="preserve">7 NĂM 1 THÁNG 18 NGÀY </v>
      </c>
      <c r="X187" s="46">
        <v>92176003054</v>
      </c>
      <c r="Y187" s="80" t="str">
        <f>VLOOKUP(C187,Sheet5!$B$2:$G$253,6,0)</f>
        <v>093073006649</v>
      </c>
      <c r="Z187" s="80" t="str">
        <f>VLOOKUP(C187,'Trang tính1'!$A$2:$N$281,5,0)</f>
        <v>093073006649</v>
      </c>
      <c r="AA187" s="80" t="b">
        <f t="shared" si="15"/>
        <v>1</v>
      </c>
      <c r="AB187" s="75">
        <v>43458</v>
      </c>
      <c r="AC187" s="75" t="s">
        <v>5228</v>
      </c>
      <c r="AD187" s="46" t="s">
        <v>232</v>
      </c>
      <c r="AE187" s="108" t="s">
        <v>1102</v>
      </c>
      <c r="AF187" s="108" t="str">
        <f>VLOOKUP(C187,'Trang tính1'!$A$2:$N$319,9,0)</f>
        <v>Vĩnh Tường, Long Mỹ, Hậu Giang</v>
      </c>
      <c r="AG187" s="46" t="s">
        <v>1103</v>
      </c>
      <c r="AH187" s="46"/>
      <c r="AI187" s="66"/>
      <c r="AJ187" s="97" t="s">
        <v>156</v>
      </c>
      <c r="AK187" s="97"/>
      <c r="AL187" s="56" t="s">
        <v>1055</v>
      </c>
      <c r="AM187" s="36">
        <f t="shared" ca="1" si="17"/>
        <v>53</v>
      </c>
    </row>
    <row r="188" spans="1:39" s="624" customFormat="1">
      <c r="A188" s="25">
        <f>IF(C188=0,"",SUBTOTAL(3,C$5:C188))</f>
        <v>184</v>
      </c>
      <c r="B188" s="86">
        <v>63</v>
      </c>
      <c r="C188" s="66" t="s">
        <v>1104</v>
      </c>
      <c r="D188" s="25" t="str">
        <f>VLOOKUP(C188,Sheet4!$A$1:$B$300,2,0)</f>
        <v>9222918749</v>
      </c>
      <c r="E188" s="46" t="s">
        <v>1105</v>
      </c>
      <c r="F188" s="63" t="str">
        <f>VLOOKUP(D188,'BHXH 4-2026'!$D$11:$F$337,3,0)</f>
        <v>DN4929222918749</v>
      </c>
      <c r="G188" s="774">
        <f>VLOOKUP(C188,'chuyển xếp 2024'!$C$5:$W$328,17,0)</f>
        <v>5314000</v>
      </c>
      <c r="H188" s="774">
        <f>VLOOKUP(C188,'chuyển xếp 2024'!$C$5:$W$328,19,0)</f>
        <v>0</v>
      </c>
      <c r="I188" s="774">
        <f t="shared" si="14"/>
        <v>5314000</v>
      </c>
      <c r="J188" s="63" t="s">
        <v>63</v>
      </c>
      <c r="K188" s="63">
        <f t="shared" si="16"/>
        <v>0</v>
      </c>
      <c r="L188" s="56" t="s">
        <v>33</v>
      </c>
      <c r="M188" s="56" t="s">
        <v>34</v>
      </c>
      <c r="N188" s="87" t="s">
        <v>5204</v>
      </c>
      <c r="O188" s="46" t="s">
        <v>671</v>
      </c>
      <c r="P188" s="46"/>
      <c r="Q188" s="75">
        <v>29600</v>
      </c>
      <c r="R188" s="75">
        <v>43892</v>
      </c>
      <c r="S188" s="107">
        <f t="shared" si="13"/>
        <v>43892</v>
      </c>
      <c r="T188" s="75"/>
      <c r="U188" s="97" t="s">
        <v>36</v>
      </c>
      <c r="V188" s="46" t="s">
        <v>1106</v>
      </c>
      <c r="W188" s="56" t="str">
        <f t="shared" ca="1" si="18"/>
        <v xml:space="preserve">6 NĂM 5 THÁNG 17 NGÀY </v>
      </c>
      <c r="X188" s="523" t="s">
        <v>1107</v>
      </c>
      <c r="Y188" s="80" t="str">
        <f>VLOOKUP(C188,Sheet5!$B$2:$G$253,6,0)</f>
        <v>092181010807</v>
      </c>
      <c r="Z188" s="80" t="str">
        <f>VLOOKUP(C188,'Trang tính1'!$A$2:$N$281,5,0)</f>
        <v>092181010807</v>
      </c>
      <c r="AA188" s="80" t="b">
        <f t="shared" si="15"/>
        <v>1</v>
      </c>
      <c r="AB188" s="75">
        <v>39573</v>
      </c>
      <c r="AC188" s="75" t="s">
        <v>5228</v>
      </c>
      <c r="AD188" s="46" t="s">
        <v>232</v>
      </c>
      <c r="AE188" s="108" t="s">
        <v>1108</v>
      </c>
      <c r="AF188" s="108" t="str">
        <f>VLOOKUP(C188,'Trang tính1'!$A$2:$N$319,9,0)</f>
        <v>kv 4, Phường Thới An Đông, TP Cần Thơ</v>
      </c>
      <c r="AG188" s="46" t="s">
        <v>1109</v>
      </c>
      <c r="AH188" s="46"/>
      <c r="AI188" s="66"/>
      <c r="AJ188" s="46" t="s">
        <v>156</v>
      </c>
      <c r="AK188" s="46"/>
      <c r="AL188" s="56" t="s">
        <v>1055</v>
      </c>
      <c r="AM188" s="36">
        <f t="shared" ca="1" si="17"/>
        <v>45</v>
      </c>
    </row>
    <row r="189" spans="1:39" s="624" customFormat="1">
      <c r="A189" s="25">
        <f>IF(C189=0,"",SUBTOTAL(3,C$5:C189))</f>
        <v>185</v>
      </c>
      <c r="B189" s="86">
        <v>64</v>
      </c>
      <c r="C189" s="66" t="s">
        <v>1110</v>
      </c>
      <c r="D189" s="25" t="str">
        <f>VLOOKUP(C189,Sheet4!$A$1:$B$300,2,0)</f>
        <v>9208010007</v>
      </c>
      <c r="E189" s="46" t="s">
        <v>1111</v>
      </c>
      <c r="F189" s="63" t="str">
        <f>VLOOKUP(D189,'BHXH 4-2026'!$D$11:$F$337,3,0)</f>
        <v>DN4929208010007</v>
      </c>
      <c r="G189" s="774">
        <f>VLOOKUP(C189,'chuyển xếp 2024'!$C$5:$W$328,17,0)</f>
        <v>5314000</v>
      </c>
      <c r="H189" s="774">
        <f>VLOOKUP(C189,'chuyển xếp 2024'!$C$5:$W$328,19,0)</f>
        <v>0</v>
      </c>
      <c r="I189" s="774">
        <f t="shared" si="14"/>
        <v>5314000</v>
      </c>
      <c r="J189" s="46" t="s">
        <v>32</v>
      </c>
      <c r="K189" s="63">
        <f t="shared" si="16"/>
        <v>1</v>
      </c>
      <c r="L189" s="56" t="s">
        <v>33</v>
      </c>
      <c r="M189" s="56" t="s">
        <v>34</v>
      </c>
      <c r="N189" s="87" t="s">
        <v>5204</v>
      </c>
      <c r="O189" s="46" t="s">
        <v>671</v>
      </c>
      <c r="P189" s="46"/>
      <c r="Q189" s="57">
        <v>27395</v>
      </c>
      <c r="R189" s="75">
        <v>43892</v>
      </c>
      <c r="S189" s="107">
        <f t="shared" si="13"/>
        <v>43892</v>
      </c>
      <c r="T189" s="75"/>
      <c r="U189" s="97" t="s">
        <v>36</v>
      </c>
      <c r="V189" s="46" t="s">
        <v>1113</v>
      </c>
      <c r="W189" s="626" t="str">
        <f t="shared" ca="1" si="18"/>
        <v xml:space="preserve">6 NĂM 5 THÁNG 17 NGÀY </v>
      </c>
      <c r="X189" s="523" t="s">
        <v>1114</v>
      </c>
      <c r="Y189" s="80" t="str">
        <f>VLOOKUP(C189,Sheet5!$B$2:$G$253,6,0)</f>
        <v>092075010530</v>
      </c>
      <c r="Z189" s="80" t="str">
        <f>VLOOKUP(C189,'Trang tính1'!$A$2:$N$281,5,0)</f>
        <v>092075010530</v>
      </c>
      <c r="AA189" s="80" t="b">
        <f t="shared" si="15"/>
        <v>1</v>
      </c>
      <c r="AB189" s="108">
        <v>41303</v>
      </c>
      <c r="AC189" s="75" t="s">
        <v>5228</v>
      </c>
      <c r="AD189" s="46" t="s">
        <v>232</v>
      </c>
      <c r="AE189" s="108" t="s">
        <v>1115</v>
      </c>
      <c r="AF189" s="108" t="str">
        <f>VLOOKUP(C189,'Trang tính1'!$A$2:$N$319,9,0)</f>
        <v>ấp Thới Đông, Phường Phước Thới, TP Cần Thơ</v>
      </c>
      <c r="AG189" s="108" t="s">
        <v>1116</v>
      </c>
      <c r="AH189" s="886"/>
      <c r="AI189" s="368"/>
      <c r="AJ189" s="887" t="s">
        <v>156</v>
      </c>
      <c r="AK189" s="888"/>
      <c r="AL189" s="56" t="s">
        <v>1055</v>
      </c>
      <c r="AM189" s="36">
        <f t="shared" ca="1" si="17"/>
        <v>51</v>
      </c>
    </row>
    <row r="190" spans="1:39" s="624" customFormat="1">
      <c r="A190" s="25">
        <f>IF(C190=0,"",SUBTOTAL(3,C$5:C190))</f>
        <v>186</v>
      </c>
      <c r="B190" s="86">
        <v>65</v>
      </c>
      <c r="C190" s="66" t="s">
        <v>1131</v>
      </c>
      <c r="D190" s="25" t="str">
        <f>VLOOKUP(C190,Sheet4!$A$1:$B$300,2,0)</f>
        <v>9222736590</v>
      </c>
      <c r="E190" s="46" t="s">
        <v>1132</v>
      </c>
      <c r="F190" s="63" t="str">
        <f>VLOOKUP(D190,'BHXH 4-2026'!$D$11:$F$337,3,0)</f>
        <v>DN4929222736590</v>
      </c>
      <c r="G190" s="774">
        <f>VLOOKUP(C190,'chuyển xếp 2024'!$C$5:$W$328,17,0)</f>
        <v>5314000</v>
      </c>
      <c r="H190" s="774">
        <f>VLOOKUP(C190,'chuyển xếp 2024'!$C$5:$W$328,19,0)</f>
        <v>0</v>
      </c>
      <c r="I190" s="774">
        <f t="shared" si="14"/>
        <v>5314000</v>
      </c>
      <c r="J190" s="46" t="s">
        <v>63</v>
      </c>
      <c r="K190" s="63">
        <f t="shared" si="16"/>
        <v>0</v>
      </c>
      <c r="L190" s="56" t="s">
        <v>33</v>
      </c>
      <c r="M190" s="56" t="s">
        <v>34</v>
      </c>
      <c r="N190" s="87" t="s">
        <v>5204</v>
      </c>
      <c r="O190" s="46" t="s">
        <v>671</v>
      </c>
      <c r="P190" s="46"/>
      <c r="Q190" s="57">
        <v>36727</v>
      </c>
      <c r="R190" s="75">
        <v>44641</v>
      </c>
      <c r="S190" s="107">
        <f t="shared" si="13"/>
        <v>44641</v>
      </c>
      <c r="T190" s="75"/>
      <c r="U190" s="97" t="s">
        <v>36</v>
      </c>
      <c r="V190" s="56" t="s">
        <v>1133</v>
      </c>
      <c r="W190" s="626" t="str">
        <f t="shared" ca="1" si="18"/>
        <v xml:space="preserve">4 NĂM 4 THÁNG 29 NGÀY </v>
      </c>
      <c r="X190" s="74" t="s">
        <v>1134</v>
      </c>
      <c r="Y190" s="80" t="str">
        <f>VLOOKUP(C190,Sheet5!$B$2:$G$253,6,0)</f>
        <v>092300001623</v>
      </c>
      <c r="Z190" s="80" t="str">
        <f>VLOOKUP(C190,'Trang tính1'!$A$2:$N$281,5,0)</f>
        <v>092300001623</v>
      </c>
      <c r="AA190" s="80" t="b">
        <f t="shared" si="15"/>
        <v>1</v>
      </c>
      <c r="AB190" s="108">
        <v>44421</v>
      </c>
      <c r="AC190" s="75" t="s">
        <v>5228</v>
      </c>
      <c r="AD190" s="46" t="s">
        <v>232</v>
      </c>
      <c r="AE190" s="627" t="s">
        <v>2660</v>
      </c>
      <c r="AF190" s="108" t="str">
        <f>VLOOKUP(C190,'Trang tính1'!$A$2:$N$319,9,0)</f>
        <v xml:space="preserve"> Ninh Kiều , Tp Cần Thơ</v>
      </c>
      <c r="AG190" s="627" t="s">
        <v>1135</v>
      </c>
      <c r="AH190" s="627"/>
      <c r="AI190" s="628" t="s">
        <v>1136</v>
      </c>
      <c r="AJ190" s="108" t="s">
        <v>156</v>
      </c>
      <c r="AK190" s="108"/>
      <c r="AL190" s="56" t="s">
        <v>1055</v>
      </c>
      <c r="AM190" s="36">
        <f t="shared" ca="1" si="17"/>
        <v>26</v>
      </c>
    </row>
    <row r="191" spans="1:39" s="624" customFormat="1">
      <c r="A191" s="25">
        <f>IF(C191=0,"",SUBTOTAL(3,C$5:C191))</f>
        <v>187</v>
      </c>
      <c r="B191" s="86">
        <v>66</v>
      </c>
      <c r="C191" s="66" t="s">
        <v>1140</v>
      </c>
      <c r="D191" s="25" t="str">
        <f>VLOOKUP(C191,Sheet4!$A$1:$B$300,2,0)</f>
        <v>9210016739</v>
      </c>
      <c r="E191" s="46" t="s">
        <v>1141</v>
      </c>
      <c r="F191" s="63" t="str">
        <f>VLOOKUP(D191,'BHXH 4-2026'!$D$11:$F$337,3,0)</f>
        <v>DN4929210016739</v>
      </c>
      <c r="G191" s="774">
        <f>VLOOKUP(C191,'chuyển xếp 2024'!$C$5:$W$328,17,0)</f>
        <v>5314000</v>
      </c>
      <c r="H191" s="774">
        <f>VLOOKUP(C191,'chuyển xếp 2024'!$C$5:$W$328,19,0)</f>
        <v>0</v>
      </c>
      <c r="I191" s="774">
        <f t="shared" si="14"/>
        <v>5314000</v>
      </c>
      <c r="J191" s="46" t="s">
        <v>63</v>
      </c>
      <c r="K191" s="63">
        <f t="shared" si="16"/>
        <v>0</v>
      </c>
      <c r="L191" s="56" t="s">
        <v>33</v>
      </c>
      <c r="M191" s="56" t="s">
        <v>34</v>
      </c>
      <c r="N191" s="87" t="s">
        <v>5204</v>
      </c>
      <c r="O191" s="46" t="s">
        <v>671</v>
      </c>
      <c r="P191" s="46"/>
      <c r="Q191" s="57">
        <v>31613</v>
      </c>
      <c r="R191" s="75">
        <v>44641</v>
      </c>
      <c r="S191" s="107">
        <f t="shared" ref="S191:S254" si="19">+R191</f>
        <v>44641</v>
      </c>
      <c r="T191" s="75"/>
      <c r="U191" s="97" t="s">
        <v>36</v>
      </c>
      <c r="V191" s="56" t="s">
        <v>1142</v>
      </c>
      <c r="W191" s="626" t="str">
        <f t="shared" ca="1" si="18"/>
        <v xml:space="preserve">4 NĂM 4 THÁNG 29 NGÀY </v>
      </c>
      <c r="X191" s="74" t="s">
        <v>1143</v>
      </c>
      <c r="Y191" s="487" t="str">
        <f>VLOOKUP(C191,Sheet5!$B$2:$G$253,6,0)</f>
        <v>092186002170</v>
      </c>
      <c r="Z191" s="94" t="str">
        <f>VLOOKUP(C191,'Trang tính1'!$A$2:$N$281,5,0)</f>
        <v>092186002176</v>
      </c>
      <c r="AA191" s="80" t="b">
        <f t="shared" si="15"/>
        <v>0</v>
      </c>
      <c r="AB191" s="108">
        <v>42850</v>
      </c>
      <c r="AC191" s="75" t="s">
        <v>5228</v>
      </c>
      <c r="AD191" s="46" t="s">
        <v>232</v>
      </c>
      <c r="AE191" s="627" t="s">
        <v>2661</v>
      </c>
      <c r="AF191" s="108"/>
      <c r="AG191" s="627" t="s">
        <v>1144</v>
      </c>
      <c r="AH191" s="627"/>
      <c r="AI191" s="628" t="s">
        <v>1145</v>
      </c>
      <c r="AJ191" s="108" t="s">
        <v>156</v>
      </c>
      <c r="AK191" s="108"/>
      <c r="AL191" s="56" t="s">
        <v>1055</v>
      </c>
      <c r="AM191" s="36">
        <f t="shared" ca="1" si="17"/>
        <v>40</v>
      </c>
    </row>
    <row r="192" spans="1:39" s="624" customFormat="1">
      <c r="A192" s="25">
        <f>IF(C192=0,"",SUBTOTAL(3,C$5:C192))</f>
        <v>188</v>
      </c>
      <c r="B192" s="86">
        <v>67</v>
      </c>
      <c r="C192" s="66" t="s">
        <v>1149</v>
      </c>
      <c r="D192" s="25" t="str">
        <f>VLOOKUP(C192,Sheet4!$A$1:$B$300,2,0)</f>
        <v>9223011832</v>
      </c>
      <c r="E192" s="46" t="s">
        <v>1150</v>
      </c>
      <c r="F192" s="63" t="str">
        <f>VLOOKUP(D192,'BHXH 4-2026'!$D$11:$F$337,3,0)</f>
        <v>DN4929223011832</v>
      </c>
      <c r="G192" s="774">
        <f>VLOOKUP(C192,'chuyển xếp 2024'!$C$5:$W$328,17,0)</f>
        <v>5314000</v>
      </c>
      <c r="H192" s="774">
        <f>VLOOKUP(C192,'chuyển xếp 2024'!$C$5:$W$328,19,0)</f>
        <v>0</v>
      </c>
      <c r="I192" s="774">
        <f t="shared" si="14"/>
        <v>5314000</v>
      </c>
      <c r="J192" s="46" t="s">
        <v>32</v>
      </c>
      <c r="K192" s="63">
        <f t="shared" si="16"/>
        <v>1</v>
      </c>
      <c r="L192" s="56" t="s">
        <v>33</v>
      </c>
      <c r="M192" s="56" t="s">
        <v>34</v>
      </c>
      <c r="N192" s="87" t="s">
        <v>5204</v>
      </c>
      <c r="O192" s="46" t="s">
        <v>671</v>
      </c>
      <c r="P192" s="46"/>
      <c r="Q192" s="57">
        <v>28856</v>
      </c>
      <c r="R192" s="75">
        <v>44641</v>
      </c>
      <c r="S192" s="107">
        <f t="shared" si="19"/>
        <v>44641</v>
      </c>
      <c r="T192" s="75"/>
      <c r="U192" s="97" t="s">
        <v>36</v>
      </c>
      <c r="V192" s="56" t="s">
        <v>1151</v>
      </c>
      <c r="W192" s="626" t="str">
        <f t="shared" ca="1" si="18"/>
        <v xml:space="preserve">4 NĂM 4 THÁNG 29 NGÀY </v>
      </c>
      <c r="X192" s="74" t="s">
        <v>1152</v>
      </c>
      <c r="Y192" s="80" t="str">
        <f>VLOOKUP(C192,Sheet5!$B$2:$G$253,6,0)</f>
        <v>092079005165</v>
      </c>
      <c r="Z192" s="80" t="str">
        <f>VLOOKUP(C192,'Trang tính1'!$A$2:$N$281,5,0)</f>
        <v>092079005165</v>
      </c>
      <c r="AA192" s="80" t="b">
        <f t="shared" si="15"/>
        <v>1</v>
      </c>
      <c r="AB192" s="108">
        <v>44417</v>
      </c>
      <c r="AC192" s="75" t="s">
        <v>5228</v>
      </c>
      <c r="AD192" s="46" t="s">
        <v>232</v>
      </c>
      <c r="AE192" s="627" t="s">
        <v>2662</v>
      </c>
      <c r="AF192" s="108" t="str">
        <f>VLOOKUP(C192,'Trang tính1'!$A$2:$N$319,9,0)</f>
        <v>Phong Điền, TP Cần Thơ</v>
      </c>
      <c r="AG192" s="627" t="s">
        <v>1153</v>
      </c>
      <c r="AH192" s="627"/>
      <c r="AI192" s="628" t="s">
        <v>1154</v>
      </c>
      <c r="AJ192" s="108" t="s">
        <v>156</v>
      </c>
      <c r="AK192" s="108"/>
      <c r="AL192" s="56" t="s">
        <v>1055</v>
      </c>
      <c r="AM192" s="36">
        <f t="shared" ca="1" si="17"/>
        <v>47</v>
      </c>
    </row>
    <row r="193" spans="1:39" s="624" customFormat="1">
      <c r="A193" s="25">
        <f>IF(C193=0,"",SUBTOTAL(3,C$5:C193))</f>
        <v>189</v>
      </c>
      <c r="B193" s="86">
        <v>68</v>
      </c>
      <c r="C193" s="66" t="s">
        <v>1155</v>
      </c>
      <c r="D193" s="25" t="str">
        <f>VLOOKUP(C193,Sheet4!$A$1:$B$300,2,0)</f>
        <v>9222708767</v>
      </c>
      <c r="E193" s="46" t="s">
        <v>1156</v>
      </c>
      <c r="F193" s="63" t="str">
        <f>VLOOKUP(D193,'BHXH 4-2026'!$D$11:$F$337,3,0)</f>
        <v>DN4929222708767</v>
      </c>
      <c r="G193" s="774">
        <f>VLOOKUP(C193,'chuyển xếp 2024'!$C$5:$W$328,17,0)</f>
        <v>5314000</v>
      </c>
      <c r="H193" s="774">
        <f>VLOOKUP(C193,'chuyển xếp 2024'!$C$5:$W$328,19,0)</f>
        <v>0</v>
      </c>
      <c r="I193" s="774">
        <f t="shared" si="14"/>
        <v>5314000</v>
      </c>
      <c r="J193" s="46" t="s">
        <v>32</v>
      </c>
      <c r="K193" s="63">
        <f t="shared" si="16"/>
        <v>1</v>
      </c>
      <c r="L193" s="56" t="s">
        <v>33</v>
      </c>
      <c r="M193" s="56" t="s">
        <v>34</v>
      </c>
      <c r="N193" s="87" t="s">
        <v>5204</v>
      </c>
      <c r="O193" s="46" t="s">
        <v>671</v>
      </c>
      <c r="P193" s="46"/>
      <c r="Q193" s="57">
        <v>34806</v>
      </c>
      <c r="R193" s="75">
        <v>44641</v>
      </c>
      <c r="S193" s="107">
        <f t="shared" si="19"/>
        <v>44641</v>
      </c>
      <c r="T193" s="75"/>
      <c r="U193" s="97" t="s">
        <v>36</v>
      </c>
      <c r="V193" s="56" t="s">
        <v>1157</v>
      </c>
      <c r="W193" s="626" t="str">
        <f t="shared" ca="1" si="18"/>
        <v xml:space="preserve">4 NĂM 4 THÁNG 29 NGÀY </v>
      </c>
      <c r="X193" s="74" t="s">
        <v>1158</v>
      </c>
      <c r="Y193" s="80" t="str">
        <f>VLOOKUP(C193,Sheet5!$B$2:$G$253,6,0)</f>
        <v>092095001414</v>
      </c>
      <c r="Z193" s="80" t="str">
        <f>VLOOKUP(C193,'Trang tính1'!$A$2:$N$281,5,0)</f>
        <v>092095001414</v>
      </c>
      <c r="AA193" s="80" t="b">
        <f t="shared" si="15"/>
        <v>1</v>
      </c>
      <c r="AB193" s="108">
        <v>42678</v>
      </c>
      <c r="AC193" s="75" t="s">
        <v>5228</v>
      </c>
      <c r="AD193" s="46" t="s">
        <v>232</v>
      </c>
      <c r="AE193" s="627" t="s">
        <v>2663</v>
      </c>
      <c r="AF193" s="108" t="str">
        <f>VLOOKUP(C193,'Trang tính1'!$A$2:$N$319,9,0)</f>
        <v>Phong Điền, TP Cần Thơ</v>
      </c>
      <c r="AG193" s="627" t="s">
        <v>1159</v>
      </c>
      <c r="AH193" s="627"/>
      <c r="AI193" s="628" t="s">
        <v>1160</v>
      </c>
      <c r="AJ193" s="108" t="s">
        <v>156</v>
      </c>
      <c r="AK193" s="108"/>
      <c r="AL193" s="56" t="s">
        <v>1055</v>
      </c>
      <c r="AM193" s="36">
        <f t="shared" ca="1" si="17"/>
        <v>31</v>
      </c>
    </row>
    <row r="194" spans="1:39" s="624" customFormat="1">
      <c r="A194" s="25">
        <f>IF(C194=0,"",SUBTOTAL(3,C$5:C194))</f>
        <v>190</v>
      </c>
      <c r="B194" s="86">
        <v>69</v>
      </c>
      <c r="C194" s="66" t="s">
        <v>1161</v>
      </c>
      <c r="D194" s="25" t="str">
        <f>VLOOKUP(C194,Sheet4!$A$1:$B$300,2,0)</f>
        <v>9208007845</v>
      </c>
      <c r="E194" s="46" t="s">
        <v>1162</v>
      </c>
      <c r="F194" s="63" t="str">
        <f>VLOOKUP(D194,'BHXH 4-2026'!$D$11:$F$337,3,0)</f>
        <v>DN4929208007845</v>
      </c>
      <c r="G194" s="774">
        <f>VLOOKUP(C194,'chuyển xếp 2024'!$C$5:$W$328,17,0)</f>
        <v>5314000</v>
      </c>
      <c r="H194" s="774">
        <f>VLOOKUP(C194,'chuyển xếp 2024'!$C$5:$W$328,19,0)</f>
        <v>0</v>
      </c>
      <c r="I194" s="774">
        <f t="shared" si="14"/>
        <v>5314000</v>
      </c>
      <c r="J194" s="46" t="s">
        <v>32</v>
      </c>
      <c r="K194" s="63">
        <f t="shared" si="16"/>
        <v>1</v>
      </c>
      <c r="L194" s="56" t="s">
        <v>33</v>
      </c>
      <c r="M194" s="56" t="s">
        <v>34</v>
      </c>
      <c r="N194" s="87" t="s">
        <v>5204</v>
      </c>
      <c r="O194" s="46" t="s">
        <v>671</v>
      </c>
      <c r="P194" s="46"/>
      <c r="Q194" s="57">
        <v>32429</v>
      </c>
      <c r="R194" s="75">
        <v>44641</v>
      </c>
      <c r="S194" s="107">
        <f t="shared" si="19"/>
        <v>44641</v>
      </c>
      <c r="T194" s="75"/>
      <c r="U194" s="97" t="s">
        <v>36</v>
      </c>
      <c r="V194" s="56" t="s">
        <v>1163</v>
      </c>
      <c r="W194" s="626" t="str">
        <f t="shared" ca="1" si="18"/>
        <v xml:space="preserve">4 NĂM 4 THÁNG 29 NGÀY </v>
      </c>
      <c r="X194" s="74" t="s">
        <v>1164</v>
      </c>
      <c r="Y194" s="80" t="str">
        <f>VLOOKUP(C194,Sheet5!$B$2:$G$253,6,0)</f>
        <v>092088012980</v>
      </c>
      <c r="Z194" s="80" t="str">
        <f>VLOOKUP(C194,'Trang tính1'!$A$2:$N$281,5,0)</f>
        <v>092088012980</v>
      </c>
      <c r="AA194" s="80" t="b">
        <f t="shared" si="15"/>
        <v>1</v>
      </c>
      <c r="AB194" s="108">
        <v>44518</v>
      </c>
      <c r="AC194" s="75" t="s">
        <v>5228</v>
      </c>
      <c r="AD194" s="46" t="s">
        <v>232</v>
      </c>
      <c r="AE194" s="627" t="s">
        <v>2661</v>
      </c>
      <c r="AF194" s="108" t="str">
        <f>VLOOKUP(C194,'Trang tính1'!$A$2:$N$319,9,0)</f>
        <v>Phước Thới, TP Cần Thơ</v>
      </c>
      <c r="AG194" s="627" t="s">
        <v>1144</v>
      </c>
      <c r="AH194" s="627"/>
      <c r="AI194" s="628" t="s">
        <v>1165</v>
      </c>
      <c r="AJ194" s="108" t="s">
        <v>156</v>
      </c>
      <c r="AK194" s="108"/>
      <c r="AL194" s="56" t="s">
        <v>1055</v>
      </c>
      <c r="AM194" s="36">
        <f t="shared" ca="1" si="17"/>
        <v>37</v>
      </c>
    </row>
    <row r="195" spans="1:39" s="624" customFormat="1">
      <c r="A195" s="25">
        <f>IF(C195=0,"",SUBTOTAL(3,C$5:C195))</f>
        <v>191</v>
      </c>
      <c r="B195" s="86">
        <v>70</v>
      </c>
      <c r="C195" s="369" t="s">
        <v>1173</v>
      </c>
      <c r="D195" s="25" t="str">
        <f>VLOOKUP(C195,Sheet4!$A$1:$B$300,2,0)</f>
        <v>9221626158</v>
      </c>
      <c r="E195" s="370" t="s">
        <v>1174</v>
      </c>
      <c r="F195" s="63" t="str">
        <f>VLOOKUP(D195,'BHXH 4-2026'!$D$11:$F$337,3,0)</f>
        <v>DN4929221626158</v>
      </c>
      <c r="G195" s="774">
        <f>VLOOKUP(C195,'chuyển xếp 2024'!$C$5:$W$328,17,0)</f>
        <v>5314000</v>
      </c>
      <c r="H195" s="774">
        <f>VLOOKUP(C195,'chuyển xếp 2024'!$C$5:$W$328,19,0)</f>
        <v>0</v>
      </c>
      <c r="I195" s="774">
        <f t="shared" si="14"/>
        <v>5314000</v>
      </c>
      <c r="J195" s="46" t="s">
        <v>32</v>
      </c>
      <c r="K195" s="63">
        <f t="shared" si="16"/>
        <v>1</v>
      </c>
      <c r="L195" s="56" t="s">
        <v>33</v>
      </c>
      <c r="M195" s="56" t="s">
        <v>34</v>
      </c>
      <c r="N195" s="87" t="s">
        <v>5204</v>
      </c>
      <c r="O195" s="46" t="s">
        <v>671</v>
      </c>
      <c r="P195" s="46"/>
      <c r="Q195" s="57">
        <v>27284</v>
      </c>
      <c r="R195" s="75">
        <v>44768</v>
      </c>
      <c r="S195" s="107">
        <f t="shared" si="19"/>
        <v>44768</v>
      </c>
      <c r="T195" s="75"/>
      <c r="U195" s="97" t="s">
        <v>36</v>
      </c>
      <c r="V195" s="56" t="s">
        <v>1176</v>
      </c>
      <c r="W195" s="626" t="str">
        <f t="shared" ca="1" si="18"/>
        <v xml:space="preserve">4 NĂM 0 THÁNG 24 NGÀY </v>
      </c>
      <c r="X195" s="74" t="s">
        <v>1177</v>
      </c>
      <c r="Y195" s="80" t="str">
        <f>VLOOKUP(C195,Sheet5!$B$2:$G$253,6,0)</f>
        <v>092074004968</v>
      </c>
      <c r="Z195" s="80" t="str">
        <f>VLOOKUP(C195,'Trang tính1'!$A$2:$N$281,5,0)</f>
        <v>092074004968</v>
      </c>
      <c r="AA195" s="80" t="b">
        <f t="shared" si="15"/>
        <v>1</v>
      </c>
      <c r="AB195" s="108">
        <v>41009</v>
      </c>
      <c r="AC195" s="75" t="s">
        <v>5228</v>
      </c>
      <c r="AD195" s="46" t="s">
        <v>232</v>
      </c>
      <c r="AE195" s="108" t="s">
        <v>1178</v>
      </c>
      <c r="AF195" s="108" t="str">
        <f>VLOOKUP(C195,'Trang tính1'!$A$2:$N$319,9,0)</f>
        <v>Phước Thới, TP Cần Thơ</v>
      </c>
      <c r="AG195" s="627" t="s">
        <v>1179</v>
      </c>
      <c r="AH195" s="627"/>
      <c r="AI195" s="628" t="s">
        <v>1180</v>
      </c>
      <c r="AJ195" s="108" t="s">
        <v>156</v>
      </c>
      <c r="AK195" s="108"/>
      <c r="AL195" s="56" t="s">
        <v>1055</v>
      </c>
      <c r="AM195" s="36">
        <f t="shared" ca="1" si="17"/>
        <v>51</v>
      </c>
    </row>
    <row r="196" spans="1:39" s="624" customFormat="1">
      <c r="A196" s="25">
        <f>IF(C196=0,"",SUBTOTAL(3,C$5:C196))</f>
        <v>192</v>
      </c>
      <c r="B196" s="86">
        <v>71</v>
      </c>
      <c r="C196" s="369" t="s">
        <v>1181</v>
      </c>
      <c r="D196" s="25" t="str">
        <f>VLOOKUP(C196,Sheet4!$A$1:$B$300,2,0)</f>
        <v>9208009997</v>
      </c>
      <c r="E196" s="370" t="s">
        <v>1182</v>
      </c>
      <c r="F196" s="63" t="str">
        <f>VLOOKUP(D196,'BHXH 4-2026'!$D$11:$F$337,3,0)</f>
        <v>DN4929208009997</v>
      </c>
      <c r="G196" s="774">
        <f>VLOOKUP(C196,'chuyển xếp 2024'!$C$5:$W$328,17,0)</f>
        <v>5314000</v>
      </c>
      <c r="H196" s="774">
        <f>VLOOKUP(C196,'chuyển xếp 2024'!$C$5:$W$328,19,0)</f>
        <v>0</v>
      </c>
      <c r="I196" s="774">
        <f t="shared" si="14"/>
        <v>5314000</v>
      </c>
      <c r="J196" s="46" t="s">
        <v>32</v>
      </c>
      <c r="K196" s="63">
        <f t="shared" si="16"/>
        <v>1</v>
      </c>
      <c r="L196" s="56" t="s">
        <v>33</v>
      </c>
      <c r="M196" s="56" t="s">
        <v>34</v>
      </c>
      <c r="N196" s="87" t="s">
        <v>5204</v>
      </c>
      <c r="O196" s="46" t="s">
        <v>671</v>
      </c>
      <c r="P196" s="46"/>
      <c r="Q196" s="57">
        <v>29260</v>
      </c>
      <c r="R196" s="75">
        <v>44768</v>
      </c>
      <c r="S196" s="107">
        <f t="shared" si="19"/>
        <v>44768</v>
      </c>
      <c r="T196" s="75"/>
      <c r="U196" s="97" t="s">
        <v>36</v>
      </c>
      <c r="V196" s="56" t="s">
        <v>1183</v>
      </c>
      <c r="W196" s="626" t="str">
        <f t="shared" ca="1" si="18"/>
        <v xml:space="preserve">4 NĂM 0 THÁNG 24 NGÀY </v>
      </c>
      <c r="X196" s="74" t="s">
        <v>1184</v>
      </c>
      <c r="Y196" s="80" t="str">
        <f>VLOOKUP(C196,Sheet5!$B$2:$G$253,6,0)</f>
        <v>092080002005</v>
      </c>
      <c r="Z196" s="80" t="str">
        <f>VLOOKUP(C196,'Trang tính1'!$A$2:$N$281,5,0)</f>
        <v>092080002005</v>
      </c>
      <c r="AA196" s="80" t="b">
        <f t="shared" si="15"/>
        <v>1</v>
      </c>
      <c r="AB196" s="108">
        <v>44317</v>
      </c>
      <c r="AC196" s="75" t="s">
        <v>5228</v>
      </c>
      <c r="AD196" s="46" t="s">
        <v>232</v>
      </c>
      <c r="AE196" s="108" t="s">
        <v>1178</v>
      </c>
      <c r="AF196" s="108" t="str">
        <f>VLOOKUP(C196,'Trang tính1'!$A$2:$N$319,9,0)</f>
        <v>Phước Thới, TP Cần Thơ</v>
      </c>
      <c r="AG196" s="627" t="s">
        <v>953</v>
      </c>
      <c r="AH196" s="627"/>
      <c r="AI196" s="628" t="s">
        <v>1185</v>
      </c>
      <c r="AJ196" s="108" t="s">
        <v>156</v>
      </c>
      <c r="AK196" s="108"/>
      <c r="AL196" s="56" t="s">
        <v>1055</v>
      </c>
      <c r="AM196" s="36">
        <f t="shared" ca="1" si="17"/>
        <v>46</v>
      </c>
    </row>
    <row r="197" spans="1:39" s="624" customFormat="1">
      <c r="A197" s="25">
        <f>IF(C197=0,"",SUBTOTAL(3,C$5:C197))</f>
        <v>193</v>
      </c>
      <c r="B197" s="86">
        <v>72</v>
      </c>
      <c r="C197" s="369" t="s">
        <v>1193</v>
      </c>
      <c r="D197" s="25" t="str">
        <f>VLOOKUP(C197,Sheet4!$A$1:$B$300,2,0)</f>
        <v>8723383361</v>
      </c>
      <c r="E197" s="370" t="s">
        <v>1194</v>
      </c>
      <c r="F197" s="63" t="str">
        <f>VLOOKUP(D197,'BHXH 4-2026'!$D$11:$F$337,3,0)</f>
        <v>DN4928723383361</v>
      </c>
      <c r="G197" s="774">
        <f>VLOOKUP(C197,'chuyển xếp 2024'!$C$5:$W$328,17,0)</f>
        <v>5314000</v>
      </c>
      <c r="H197" s="774">
        <f>VLOOKUP(C197,'chuyển xếp 2024'!$C$5:$W$328,19,0)</f>
        <v>0</v>
      </c>
      <c r="I197" s="774">
        <f t="shared" si="14"/>
        <v>5314000</v>
      </c>
      <c r="J197" s="46" t="s">
        <v>32</v>
      </c>
      <c r="K197" s="63">
        <f t="shared" si="16"/>
        <v>1</v>
      </c>
      <c r="L197" s="56" t="s">
        <v>33</v>
      </c>
      <c r="M197" s="56" t="s">
        <v>34</v>
      </c>
      <c r="N197" s="87" t="s">
        <v>5204</v>
      </c>
      <c r="O197" s="46" t="s">
        <v>671</v>
      </c>
      <c r="P197" s="46"/>
      <c r="Q197" s="57">
        <v>36768</v>
      </c>
      <c r="R197" s="75">
        <v>44776</v>
      </c>
      <c r="S197" s="107">
        <f t="shared" si="19"/>
        <v>44776</v>
      </c>
      <c r="T197" s="75"/>
      <c r="U197" s="97" t="s">
        <v>36</v>
      </c>
      <c r="V197" s="56" t="s">
        <v>1195</v>
      </c>
      <c r="W197" s="626" t="str">
        <f t="shared" ca="1" si="18"/>
        <v xml:space="preserve">4 NĂM 0 THÁNG 16 NGÀY </v>
      </c>
      <c r="X197" s="74" t="s">
        <v>1196</v>
      </c>
      <c r="Y197" s="80" t="str">
        <f>VLOOKUP(C197,Sheet5!$B$2:$G$253,6,0)</f>
        <v>087200014852</v>
      </c>
      <c r="Z197" s="80" t="str">
        <f>VLOOKUP(C197,'Trang tính1'!$A$2:$N$281,5,0)</f>
        <v>087200014852</v>
      </c>
      <c r="AA197" s="80" t="b">
        <f t="shared" si="15"/>
        <v>1</v>
      </c>
      <c r="AB197" s="108">
        <v>44326</v>
      </c>
      <c r="AC197" s="75" t="s">
        <v>5228</v>
      </c>
      <c r="AD197" s="46" t="s">
        <v>232</v>
      </c>
      <c r="AE197" s="108" t="s">
        <v>1197</v>
      </c>
      <c r="AF197" s="108"/>
      <c r="AG197" s="627" t="s">
        <v>1198</v>
      </c>
      <c r="AH197" s="627"/>
      <c r="AI197" s="628" t="s">
        <v>1199</v>
      </c>
      <c r="AJ197" s="108" t="s">
        <v>156</v>
      </c>
      <c r="AK197" s="108"/>
      <c r="AL197" s="56" t="s">
        <v>1055</v>
      </c>
      <c r="AM197" s="36">
        <f t="shared" ca="1" si="17"/>
        <v>25</v>
      </c>
    </row>
    <row r="198" spans="1:39" s="624" customFormat="1">
      <c r="A198" s="25">
        <f>IF(C198=0,"",SUBTOTAL(3,C$5:C198))</f>
        <v>194</v>
      </c>
      <c r="B198" s="86">
        <v>73</v>
      </c>
      <c r="C198" s="369" t="s">
        <v>1486</v>
      </c>
      <c r="D198" s="25" t="str">
        <f>VLOOKUP(C198,Sheet4!$A$1:$B$300,2,0)</f>
        <v>9222137812</v>
      </c>
      <c r="E198" s="370" t="s">
        <v>1405</v>
      </c>
      <c r="F198" s="63" t="str">
        <f>VLOOKUP(D198,'BHXH 4-2026'!$D$11:$F$337,3,0)</f>
        <v>DN4929222137812</v>
      </c>
      <c r="G198" s="774">
        <f>VLOOKUP(C198,'chuyển xếp 2024'!$C$5:$W$328,17,0)</f>
        <v>5061000</v>
      </c>
      <c r="H198" s="774">
        <f>VLOOKUP(C198,'chuyển xếp 2024'!$C$5:$W$328,19,0)</f>
        <v>0</v>
      </c>
      <c r="I198" s="774">
        <f t="shared" si="14"/>
        <v>5061000</v>
      </c>
      <c r="J198" s="46" t="s">
        <v>32</v>
      </c>
      <c r="K198" s="63">
        <f t="shared" si="16"/>
        <v>1</v>
      </c>
      <c r="L198" s="56" t="s">
        <v>33</v>
      </c>
      <c r="M198" s="56" t="s">
        <v>34</v>
      </c>
      <c r="N198" s="87" t="s">
        <v>5204</v>
      </c>
      <c r="O198" s="46" t="s">
        <v>671</v>
      </c>
      <c r="P198" s="46"/>
      <c r="Q198" s="107">
        <v>27395</v>
      </c>
      <c r="R198" s="75">
        <v>44973</v>
      </c>
      <c r="S198" s="107">
        <f t="shared" si="19"/>
        <v>44973</v>
      </c>
      <c r="T198" s="75"/>
      <c r="U198" s="97" t="s">
        <v>36</v>
      </c>
      <c r="V198" s="56" t="s">
        <v>1406</v>
      </c>
      <c r="W198" s="626" t="str">
        <f t="shared" ca="1" si="18"/>
        <v xml:space="preserve">3 NĂM 6 THÁNG 3 NGÀY </v>
      </c>
      <c r="X198" s="74" t="s">
        <v>1437</v>
      </c>
      <c r="Y198" s="80" t="str">
        <f>VLOOKUP(C198,Sheet5!$B$2:$G$253,6,0)</f>
        <v>092075008278</v>
      </c>
      <c r="Z198" s="80" t="str">
        <f>VLOOKUP(C198,'Trang tính1'!$A$2:$N$281,5,0)</f>
        <v>092075008278</v>
      </c>
      <c r="AA198" s="80" t="b">
        <f t="shared" si="15"/>
        <v>1</v>
      </c>
      <c r="AB198" s="108">
        <v>44447</v>
      </c>
      <c r="AC198" s="75" t="s">
        <v>5228</v>
      </c>
      <c r="AD198" s="46" t="s">
        <v>232</v>
      </c>
      <c r="AE198" s="108" t="s">
        <v>1178</v>
      </c>
      <c r="AF198" s="108" t="str">
        <f>VLOOKUP(C198,'Trang tính1'!$A$2:$N$319,9,0)</f>
        <v>Phước Thới, TP Cần Thơ</v>
      </c>
      <c r="AG198" s="627" t="s">
        <v>1179</v>
      </c>
      <c r="AH198" s="627"/>
      <c r="AI198" s="628"/>
      <c r="AJ198" s="108" t="s">
        <v>156</v>
      </c>
      <c r="AK198" s="108"/>
      <c r="AL198" s="56" t="s">
        <v>1055</v>
      </c>
      <c r="AM198" s="36">
        <f t="shared" ca="1" si="17"/>
        <v>51</v>
      </c>
    </row>
    <row r="199" spans="1:39" s="624" customFormat="1">
      <c r="A199" s="25">
        <f>IF(C199=0,"",SUBTOTAL(3,C$5:C199))</f>
        <v>195</v>
      </c>
      <c r="B199" s="86">
        <v>74</v>
      </c>
      <c r="C199" s="369" t="s">
        <v>1494</v>
      </c>
      <c r="D199" s="25" t="str">
        <f>VLOOKUP(C199,Sheet4!$A$1:$B$300,2,0)</f>
        <v>9214005754</v>
      </c>
      <c r="E199" s="370" t="s">
        <v>1420</v>
      </c>
      <c r="F199" s="63" t="str">
        <f>VLOOKUP(D199,'BHXH 4-2026'!$D$11:$F$337,3,0)</f>
        <v>DN4929214005754</v>
      </c>
      <c r="G199" s="774">
        <f>VLOOKUP(C199,'chuyển xếp 2024'!$C$5:$W$328,17,0)</f>
        <v>5061000</v>
      </c>
      <c r="H199" s="774">
        <f>VLOOKUP(C199,'chuyển xếp 2024'!$C$5:$W$328,19,0)</f>
        <v>0</v>
      </c>
      <c r="I199" s="774">
        <f t="shared" ref="I199:I262" si="20">+G199+H199</f>
        <v>5061000</v>
      </c>
      <c r="J199" s="46" t="s">
        <v>32</v>
      </c>
      <c r="K199" s="63">
        <f t="shared" si="16"/>
        <v>1</v>
      </c>
      <c r="L199" s="56" t="s">
        <v>33</v>
      </c>
      <c r="M199" s="56" t="s">
        <v>34</v>
      </c>
      <c r="N199" s="87" t="s">
        <v>5204</v>
      </c>
      <c r="O199" s="46" t="s">
        <v>671</v>
      </c>
      <c r="P199" s="46"/>
      <c r="Q199" s="234">
        <v>30665</v>
      </c>
      <c r="R199" s="75">
        <v>44980</v>
      </c>
      <c r="S199" s="107">
        <f t="shared" si="19"/>
        <v>44980</v>
      </c>
      <c r="T199" s="75"/>
      <c r="U199" s="97" t="s">
        <v>36</v>
      </c>
      <c r="V199" s="56" t="s">
        <v>1418</v>
      </c>
      <c r="W199" s="626" t="str">
        <f t="shared" ca="1" si="18"/>
        <v xml:space="preserve">3 NĂM 5 THÁNG 27 NGÀY </v>
      </c>
      <c r="X199" s="74" t="s">
        <v>1452</v>
      </c>
      <c r="Y199" s="80" t="str">
        <f>VLOOKUP(C199,Sheet5!$B$2:$G$253,6,0)</f>
        <v>092083012314</v>
      </c>
      <c r="Z199" s="80" t="str">
        <f>VLOOKUP(C199,'Trang tính1'!$A$2:$N$281,5,0)</f>
        <v>092083012314</v>
      </c>
      <c r="AA199" s="80" t="b">
        <f t="shared" ref="AA199:AA262" si="21">EXACT(Y199,Z199)</f>
        <v>1</v>
      </c>
      <c r="AB199" s="108">
        <v>44447</v>
      </c>
      <c r="AC199" s="75" t="s">
        <v>5228</v>
      </c>
      <c r="AD199" s="46" t="s">
        <v>232</v>
      </c>
      <c r="AE199" s="108" t="s">
        <v>1453</v>
      </c>
      <c r="AF199" s="108" t="str">
        <f>VLOOKUP(C199,'Trang tính1'!$A$2:$N$319,9,0)</f>
        <v>Phước Thới, TP Cần Thơ</v>
      </c>
      <c r="AG199" s="627" t="s">
        <v>1011</v>
      </c>
      <c r="AH199" s="627"/>
      <c r="AI199" s="628" t="s">
        <v>1454</v>
      </c>
      <c r="AJ199" s="108" t="s">
        <v>156</v>
      </c>
      <c r="AK199" s="108"/>
      <c r="AL199" s="56" t="s">
        <v>1055</v>
      </c>
      <c r="AM199" s="36">
        <f t="shared" ca="1" si="17"/>
        <v>42</v>
      </c>
    </row>
    <row r="200" spans="1:39" s="624" customFormat="1">
      <c r="A200" s="25">
        <f>IF(C200=0,"",SUBTOTAL(3,C$5:C200))</f>
        <v>196</v>
      </c>
      <c r="B200" s="86">
        <v>75</v>
      </c>
      <c r="C200" s="369" t="s">
        <v>1928</v>
      </c>
      <c r="D200" s="25" t="str">
        <f>VLOOKUP(C200,Sheet4!$A$1:$B$300,2,0)</f>
        <v>9222463402</v>
      </c>
      <c r="E200" s="370" t="s">
        <v>1873</v>
      </c>
      <c r="F200" s="63" t="str">
        <f>VLOOKUP(D200,'BHXH 4-2026'!$D$11:$F$337,3,0)</f>
        <v>DN4929222463402</v>
      </c>
      <c r="G200" s="774">
        <f>VLOOKUP(C200,'chuyển xếp 2024'!$C$5:$W$328,17,0)</f>
        <v>5061000</v>
      </c>
      <c r="H200" s="774">
        <f>VLOOKUP(C200,'chuyển xếp 2024'!$C$5:$W$328,19,0)</f>
        <v>0</v>
      </c>
      <c r="I200" s="774">
        <f t="shared" si="20"/>
        <v>5061000</v>
      </c>
      <c r="J200" s="46" t="s">
        <v>1872</v>
      </c>
      <c r="K200" s="63">
        <f t="shared" si="16"/>
        <v>1</v>
      </c>
      <c r="L200" s="56" t="s">
        <v>33</v>
      </c>
      <c r="M200" s="56" t="s">
        <v>34</v>
      </c>
      <c r="N200" s="87" t="s">
        <v>5204</v>
      </c>
      <c r="O200" s="46" t="s">
        <v>671</v>
      </c>
      <c r="P200" s="46"/>
      <c r="Q200" s="234">
        <v>33407</v>
      </c>
      <c r="R200" s="75">
        <v>45170</v>
      </c>
      <c r="S200" s="107">
        <f t="shared" si="19"/>
        <v>45170</v>
      </c>
      <c r="T200" s="75"/>
      <c r="U200" s="97" t="s">
        <v>36</v>
      </c>
      <c r="V200" s="56" t="s">
        <v>1982</v>
      </c>
      <c r="W200" s="626" t="str">
        <f t="shared" ca="1" si="18"/>
        <v xml:space="preserve">2 NĂM 11 THÁNG 18 NGÀY </v>
      </c>
      <c r="X200" s="74" t="s">
        <v>1874</v>
      </c>
      <c r="Y200" s="80" t="s">
        <v>1874</v>
      </c>
      <c r="Z200" s="80" t="str">
        <f>VLOOKUP(C200,'Trang tính1'!$A$2:$N$281,5,0)</f>
        <v>092091005797</v>
      </c>
      <c r="AA200" s="80" t="b">
        <f t="shared" si="21"/>
        <v>1</v>
      </c>
      <c r="AB200" s="108">
        <v>44270</v>
      </c>
      <c r="AC200" s="75" t="s">
        <v>5228</v>
      </c>
      <c r="AD200" s="46" t="s">
        <v>232</v>
      </c>
      <c r="AE200" s="108" t="s">
        <v>1875</v>
      </c>
      <c r="AF200" s="108" t="str">
        <f>VLOOKUP(C200,'Trang tính1'!$A$2:$N$319,9,0)</f>
        <v>Trường Xuân, TP Cần Thơ</v>
      </c>
      <c r="AG200" s="627" t="s">
        <v>1876</v>
      </c>
      <c r="AH200" s="627"/>
      <c r="AI200" s="628"/>
      <c r="AJ200" s="108" t="s">
        <v>156</v>
      </c>
      <c r="AK200" s="108"/>
      <c r="AL200" s="56" t="s">
        <v>1055</v>
      </c>
      <c r="AM200" s="36">
        <f t="shared" ca="1" si="17"/>
        <v>35</v>
      </c>
    </row>
    <row r="201" spans="1:39" s="624" customFormat="1">
      <c r="A201" s="25">
        <f>IF(C201=0,"",SUBTOTAL(3,C$5:C201))</f>
        <v>197</v>
      </c>
      <c r="B201" s="86">
        <v>76</v>
      </c>
      <c r="C201" s="369" t="s">
        <v>1929</v>
      </c>
      <c r="D201" s="25" t="str">
        <f>VLOOKUP(C201,Sheet4!$A$1:$B$300,2,0)</f>
        <v>8724018696</v>
      </c>
      <c r="E201" s="370" t="s">
        <v>1715</v>
      </c>
      <c r="F201" s="63" t="str">
        <f>VLOOKUP(D201,'BHXH 4-2026'!$D$11:$F$337,3,0)</f>
        <v>DN4928724018696</v>
      </c>
      <c r="G201" s="774">
        <f>VLOOKUP(C201,'chuyển xếp 2024'!$C$5:$W$328,17,0)</f>
        <v>5061000</v>
      </c>
      <c r="H201" s="774">
        <f>VLOOKUP(C201,'chuyển xếp 2024'!$C$5:$W$328,19,0)</f>
        <v>0</v>
      </c>
      <c r="I201" s="774">
        <f t="shared" si="20"/>
        <v>5061000</v>
      </c>
      <c r="J201" s="46" t="s">
        <v>1872</v>
      </c>
      <c r="K201" s="63">
        <f t="shared" si="16"/>
        <v>1</v>
      </c>
      <c r="L201" s="56" t="s">
        <v>33</v>
      </c>
      <c r="M201" s="56" t="s">
        <v>34</v>
      </c>
      <c r="N201" s="87" t="s">
        <v>5204</v>
      </c>
      <c r="O201" s="46" t="s">
        <v>671</v>
      </c>
      <c r="P201" s="46"/>
      <c r="Q201" s="234">
        <v>36823</v>
      </c>
      <c r="R201" s="75">
        <v>45170</v>
      </c>
      <c r="S201" s="107">
        <f t="shared" si="19"/>
        <v>45170</v>
      </c>
      <c r="T201" s="75"/>
      <c r="U201" s="97" t="s">
        <v>36</v>
      </c>
      <c r="V201" s="56" t="s">
        <v>1983</v>
      </c>
      <c r="W201" s="626" t="str">
        <f t="shared" ca="1" si="18"/>
        <v xml:space="preserve">2 NĂM 11 THÁNG 18 NGÀY </v>
      </c>
      <c r="X201" s="74" t="s">
        <v>1877</v>
      </c>
      <c r="Y201" s="487" t="s">
        <v>1877</v>
      </c>
      <c r="Z201" s="94" t="str">
        <f>VLOOKUP(C201,'Trang tính1'!$A$2:$N$281,5,0)</f>
        <v>087200014852</v>
      </c>
      <c r="AA201" s="80" t="b">
        <f t="shared" si="21"/>
        <v>0</v>
      </c>
      <c r="AB201" s="108">
        <v>44866</v>
      </c>
      <c r="AC201" s="75" t="s">
        <v>5228</v>
      </c>
      <c r="AD201" s="46" t="s">
        <v>232</v>
      </c>
      <c r="AE201" s="108" t="s">
        <v>1878</v>
      </c>
      <c r="AF201" s="108" t="str">
        <f>VLOOKUP(C201,'Trang tính1'!$A$2:$N$319,9,0)</f>
        <v>Cờ Đỏ , TP Cần Thơ</v>
      </c>
      <c r="AG201" s="627" t="s">
        <v>1879</v>
      </c>
      <c r="AH201" s="627"/>
      <c r="AI201" s="628"/>
      <c r="AJ201" s="108" t="s">
        <v>156</v>
      </c>
      <c r="AK201" s="108"/>
      <c r="AL201" s="56" t="s">
        <v>1055</v>
      </c>
      <c r="AM201" s="36">
        <f t="shared" ca="1" si="17"/>
        <v>25</v>
      </c>
    </row>
    <row r="202" spans="1:39" s="624" customFormat="1">
      <c r="A202" s="25">
        <f>IF(C202=0,"",SUBTOTAL(3,C$5:C202))</f>
        <v>198</v>
      </c>
      <c r="B202" s="86">
        <v>77</v>
      </c>
      <c r="C202" s="369" t="s">
        <v>1933</v>
      </c>
      <c r="D202" s="25" t="str">
        <f>VLOOKUP(C202,Sheet4!$A$1:$B$300,2,0)</f>
        <v>6506006793</v>
      </c>
      <c r="E202" s="370" t="s">
        <v>1624</v>
      </c>
      <c r="F202" s="63" t="str">
        <f>VLOOKUP(D202,'BHXH 4-2026'!$D$11:$F$337,3,0)</f>
        <v>DN4926506006793</v>
      </c>
      <c r="G202" s="774">
        <f>VLOOKUP(C202,'chuyển xếp 2024'!$C$5:$W$328,17,0)</f>
        <v>5061000</v>
      </c>
      <c r="H202" s="774">
        <f>VLOOKUP(C202,'chuyển xếp 2024'!$C$5:$W$328,19,0)</f>
        <v>0</v>
      </c>
      <c r="I202" s="774">
        <f t="shared" si="20"/>
        <v>5061000</v>
      </c>
      <c r="J202" s="46" t="s">
        <v>1872</v>
      </c>
      <c r="K202" s="63">
        <f t="shared" si="16"/>
        <v>1</v>
      </c>
      <c r="L202" s="56" t="s">
        <v>33</v>
      </c>
      <c r="M202" s="56" t="s">
        <v>34</v>
      </c>
      <c r="N202" s="87" t="s">
        <v>5204</v>
      </c>
      <c r="O202" s="46" t="s">
        <v>671</v>
      </c>
      <c r="P202" s="46"/>
      <c r="Q202" s="234">
        <v>30885</v>
      </c>
      <c r="R202" s="75">
        <v>45170</v>
      </c>
      <c r="S202" s="107">
        <f t="shared" si="19"/>
        <v>45170</v>
      </c>
      <c r="T202" s="75"/>
      <c r="U202" s="97" t="s">
        <v>36</v>
      </c>
      <c r="V202" s="56" t="s">
        <v>1985</v>
      </c>
      <c r="W202" s="626" t="str">
        <f t="shared" ca="1" si="18"/>
        <v xml:space="preserve">2 NĂM 11 THÁNG 18 NGÀY </v>
      </c>
      <c r="X202" s="74" t="s">
        <v>1884</v>
      </c>
      <c r="Y202" s="80" t="s">
        <v>1884</v>
      </c>
      <c r="Z202" s="80" t="str">
        <f>VLOOKUP(C202,'Trang tính1'!$A$2:$N$281,5,0)</f>
        <v>092084002618</v>
      </c>
      <c r="AA202" s="80" t="b">
        <f t="shared" si="21"/>
        <v>1</v>
      </c>
      <c r="AB202" s="108">
        <v>44326</v>
      </c>
      <c r="AC202" s="75" t="s">
        <v>5228</v>
      </c>
      <c r="AD202" s="46" t="s">
        <v>232</v>
      </c>
      <c r="AE202" s="108" t="s">
        <v>1451</v>
      </c>
      <c r="AF202" s="108" t="str">
        <f>VLOOKUP(C202,'Trang tính1'!$A$2:$N$319,9,0)</f>
        <v>KV Bình Hòa B, Phước Thới, TP Cần Thơ</v>
      </c>
      <c r="AG202" s="627" t="s">
        <v>756</v>
      </c>
      <c r="AH202" s="627"/>
      <c r="AI202" s="628"/>
      <c r="AJ202" s="108" t="s">
        <v>156</v>
      </c>
      <c r="AK202" s="108"/>
      <c r="AL202" s="56" t="s">
        <v>1055</v>
      </c>
      <c r="AM202" s="36">
        <f t="shared" ca="1" si="17"/>
        <v>42</v>
      </c>
    </row>
    <row r="203" spans="1:39" s="624" customFormat="1">
      <c r="A203" s="25">
        <f>IF(C203=0,"",SUBTOTAL(3,C$5:C203))</f>
        <v>199</v>
      </c>
      <c r="B203" s="86">
        <v>78</v>
      </c>
      <c r="C203" s="369" t="s">
        <v>1934</v>
      </c>
      <c r="D203" s="25" t="str">
        <f>VLOOKUP(C203,Sheet4!$A$1:$B$300,2,0)</f>
        <v>9222817850</v>
      </c>
      <c r="E203" s="370" t="s">
        <v>1885</v>
      </c>
      <c r="F203" s="63" t="str">
        <f>VLOOKUP(D203,'BHXH 4-2026'!$D$11:$F$337,3,0)</f>
        <v>DN4929222817850</v>
      </c>
      <c r="G203" s="774">
        <f>VLOOKUP(C203,'chuyển xếp 2024'!$C$5:$W$328,17,0)</f>
        <v>5061000</v>
      </c>
      <c r="H203" s="774">
        <f>VLOOKUP(C203,'chuyển xếp 2024'!$C$5:$W$328,19,0)</f>
        <v>0</v>
      </c>
      <c r="I203" s="774">
        <f t="shared" si="20"/>
        <v>5061000</v>
      </c>
      <c r="J203" s="46" t="s">
        <v>1872</v>
      </c>
      <c r="K203" s="63">
        <f t="shared" si="16"/>
        <v>1</v>
      </c>
      <c r="L203" s="56" t="s">
        <v>33</v>
      </c>
      <c r="M203" s="56" t="s">
        <v>34</v>
      </c>
      <c r="N203" s="87" t="s">
        <v>5204</v>
      </c>
      <c r="O203" s="46" t="s">
        <v>671</v>
      </c>
      <c r="P203" s="46"/>
      <c r="Q203" s="234">
        <v>34485</v>
      </c>
      <c r="R203" s="75">
        <v>45170</v>
      </c>
      <c r="S203" s="107">
        <f t="shared" si="19"/>
        <v>45170</v>
      </c>
      <c r="T203" s="75"/>
      <c r="U203" s="97" t="s">
        <v>36</v>
      </c>
      <c r="V203" s="56" t="s">
        <v>1986</v>
      </c>
      <c r="W203" s="626" t="str">
        <f t="shared" ca="1" si="18"/>
        <v xml:space="preserve">2 NĂM 11 THÁNG 18 NGÀY </v>
      </c>
      <c r="X203" s="74" t="s">
        <v>1886</v>
      </c>
      <c r="Y203" s="80" t="s">
        <v>1886</v>
      </c>
      <c r="Z203" s="80" t="str">
        <f>VLOOKUP(C203,'Trang tính1'!$A$2:$N$281,5,0)</f>
        <v>092094001849</v>
      </c>
      <c r="AA203" s="80" t="b">
        <f t="shared" si="21"/>
        <v>1</v>
      </c>
      <c r="AB203" s="108">
        <v>44428</v>
      </c>
      <c r="AC203" s="75" t="s">
        <v>5228</v>
      </c>
      <c r="AD203" s="46" t="s">
        <v>232</v>
      </c>
      <c r="AE203" s="108" t="s">
        <v>1883</v>
      </c>
      <c r="AF203" s="108" t="str">
        <f>VLOOKUP(C203,'Trang tính1'!$A$2:$N$319,9,0)</f>
        <v>Phước Thới, TP Cần Thơ</v>
      </c>
      <c r="AG203" s="627" t="s">
        <v>1887</v>
      </c>
      <c r="AH203" s="627"/>
      <c r="AI203" s="628"/>
      <c r="AJ203" s="108" t="s">
        <v>156</v>
      </c>
      <c r="AK203" s="108"/>
      <c r="AL203" s="56" t="s">
        <v>1055</v>
      </c>
      <c r="AM203" s="36">
        <f t="shared" ca="1" si="17"/>
        <v>32</v>
      </c>
    </row>
    <row r="204" spans="1:39" s="624" customFormat="1">
      <c r="A204" s="25">
        <f>IF(C204=0,"",SUBTOTAL(3,C$5:C204))</f>
        <v>200</v>
      </c>
      <c r="B204" s="86">
        <v>79</v>
      </c>
      <c r="C204" s="369" t="s">
        <v>1935</v>
      </c>
      <c r="D204" s="25" t="str">
        <f>VLOOKUP(C204,Sheet4!$A$1:$B$300,2,0)</f>
        <v>9209006845</v>
      </c>
      <c r="E204" s="370" t="s">
        <v>1709</v>
      </c>
      <c r="F204" s="63" t="str">
        <f>VLOOKUP(D204,'BHXH 4-2026'!$D$11:$F$337,3,0)</f>
        <v>DN4929209006845</v>
      </c>
      <c r="G204" s="774">
        <f>VLOOKUP(C204,'chuyển xếp 2024'!$C$5:$W$328,17,0)</f>
        <v>5061000</v>
      </c>
      <c r="H204" s="774">
        <f>VLOOKUP(C204,'chuyển xếp 2024'!$C$5:$W$328,19,0)</f>
        <v>0</v>
      </c>
      <c r="I204" s="774">
        <f t="shared" si="20"/>
        <v>5061000</v>
      </c>
      <c r="J204" s="46" t="s">
        <v>1872</v>
      </c>
      <c r="K204" s="63">
        <f t="shared" si="16"/>
        <v>1</v>
      </c>
      <c r="L204" s="56" t="s">
        <v>33</v>
      </c>
      <c r="M204" s="56" t="s">
        <v>34</v>
      </c>
      <c r="N204" s="87" t="s">
        <v>5204</v>
      </c>
      <c r="O204" s="46" t="s">
        <v>671</v>
      </c>
      <c r="P204" s="46"/>
      <c r="Q204" s="234">
        <v>33236</v>
      </c>
      <c r="R204" s="75">
        <v>45170</v>
      </c>
      <c r="S204" s="107">
        <f t="shared" si="19"/>
        <v>45170</v>
      </c>
      <c r="T204" s="75"/>
      <c r="U204" s="97" t="s">
        <v>36</v>
      </c>
      <c r="V204" s="56" t="s">
        <v>1987</v>
      </c>
      <c r="W204" s="626" t="str">
        <f t="shared" ca="1" si="18"/>
        <v xml:space="preserve">2 NĂM 11 THÁNG 18 NGÀY </v>
      </c>
      <c r="X204" s="74" t="s">
        <v>1888</v>
      </c>
      <c r="Y204" s="80" t="s">
        <v>1888</v>
      </c>
      <c r="Z204" s="80" t="str">
        <f>VLOOKUP(C204,'Trang tính1'!$A$2:$N$281,5,0)</f>
        <v>092090015973</v>
      </c>
      <c r="AA204" s="80" t="b">
        <f t="shared" si="21"/>
        <v>1</v>
      </c>
      <c r="AB204" s="108">
        <v>44522</v>
      </c>
      <c r="AC204" s="75" t="s">
        <v>5228</v>
      </c>
      <c r="AD204" s="46" t="s">
        <v>232</v>
      </c>
      <c r="AE204" s="108" t="s">
        <v>1883</v>
      </c>
      <c r="AF204" s="108" t="str">
        <f>VLOOKUP(C204,'Trang tính1'!$A$2:$N$319,9,0)</f>
        <v>Phước Thới, TP Cần Thơ</v>
      </c>
      <c r="AG204" s="627" t="s">
        <v>953</v>
      </c>
      <c r="AH204" s="627"/>
      <c r="AI204" s="628"/>
      <c r="AJ204" s="108" t="s">
        <v>156</v>
      </c>
      <c r="AK204" s="108"/>
      <c r="AL204" s="56" t="s">
        <v>1055</v>
      </c>
      <c r="AM204" s="36">
        <f t="shared" ca="1" si="17"/>
        <v>35</v>
      </c>
    </row>
    <row r="205" spans="1:39" s="624" customFormat="1">
      <c r="A205" s="25">
        <f>IF(C205=0,"",SUBTOTAL(3,C$5:C205))</f>
        <v>201</v>
      </c>
      <c r="B205" s="86">
        <v>80</v>
      </c>
      <c r="C205" s="369" t="s">
        <v>1938</v>
      </c>
      <c r="D205" s="25" t="str">
        <f>VLOOKUP(C205,Sheet4!$A$1:$B$300,2,0)</f>
        <v>8622109756</v>
      </c>
      <c r="E205" s="370" t="s">
        <v>1646</v>
      </c>
      <c r="F205" s="63" t="str">
        <f>VLOOKUP(D205,'BHXH 4-2026'!$D$11:$F$337,3,0)</f>
        <v>DN4928622109756</v>
      </c>
      <c r="G205" s="774">
        <f>VLOOKUP(C205,'chuyển xếp 2024'!$C$5:$W$328,17,0)</f>
        <v>5061000</v>
      </c>
      <c r="H205" s="774">
        <f>VLOOKUP(C205,'chuyển xếp 2024'!$C$5:$W$328,19,0)</f>
        <v>0</v>
      </c>
      <c r="I205" s="774">
        <f t="shared" si="20"/>
        <v>5061000</v>
      </c>
      <c r="J205" s="46" t="s">
        <v>1872</v>
      </c>
      <c r="K205" s="63">
        <f t="shared" si="16"/>
        <v>1</v>
      </c>
      <c r="L205" s="56" t="s">
        <v>33</v>
      </c>
      <c r="M205" s="56" t="s">
        <v>34</v>
      </c>
      <c r="N205" s="87" t="s">
        <v>5204</v>
      </c>
      <c r="O205" s="46" t="s">
        <v>671</v>
      </c>
      <c r="P205" s="46"/>
      <c r="Q205" s="234">
        <v>29426</v>
      </c>
      <c r="R205" s="75">
        <v>45170</v>
      </c>
      <c r="S205" s="107">
        <f t="shared" si="19"/>
        <v>45170</v>
      </c>
      <c r="T205" s="75"/>
      <c r="U205" s="97" t="s">
        <v>36</v>
      </c>
      <c r="V205" s="56" t="s">
        <v>1990</v>
      </c>
      <c r="W205" s="626" t="str">
        <f t="shared" ca="1" si="18"/>
        <v xml:space="preserve">2 NĂM 11 THÁNG 18 NGÀY </v>
      </c>
      <c r="X205" s="74" t="s">
        <v>1895</v>
      </c>
      <c r="Y205" s="80" t="s">
        <v>1895</v>
      </c>
      <c r="Z205" s="80" t="str">
        <f>VLOOKUP(C205,'Trang tính1'!$A$2:$N$281,5,0)</f>
        <v>086080008469</v>
      </c>
      <c r="AA205" s="80" t="b">
        <f t="shared" si="21"/>
        <v>1</v>
      </c>
      <c r="AB205" s="108">
        <v>44326</v>
      </c>
      <c r="AC205" s="75" t="s">
        <v>5228</v>
      </c>
      <c r="AD205" s="46" t="s">
        <v>232</v>
      </c>
      <c r="AE205" s="108" t="s">
        <v>1896</v>
      </c>
      <c r="AF205" s="108" t="str">
        <f>VLOOKUP(C205,'Trang tính1'!$A$2:$N$319,9,0)</f>
        <v>khóm Tân Đông, Tân Quới, Vĩnh Long</v>
      </c>
      <c r="AG205" s="627" t="s">
        <v>1897</v>
      </c>
      <c r="AH205" s="627"/>
      <c r="AI205" s="628"/>
      <c r="AJ205" s="108" t="s">
        <v>156</v>
      </c>
      <c r="AK205" s="108"/>
      <c r="AL205" s="56" t="s">
        <v>1055</v>
      </c>
      <c r="AM205" s="36">
        <f t="shared" ca="1" si="17"/>
        <v>46</v>
      </c>
    </row>
    <row r="206" spans="1:39" s="624" customFormat="1">
      <c r="A206" s="25">
        <f>IF(C206=0,"",SUBTOTAL(3,C$5:C206))</f>
        <v>202</v>
      </c>
      <c r="B206" s="86">
        <v>81</v>
      </c>
      <c r="C206" s="369" t="s">
        <v>1939</v>
      </c>
      <c r="D206" s="25" t="str">
        <f>VLOOKUP(C206,Sheet4!$A$1:$B$300,2,0)</f>
        <v>8421678491</v>
      </c>
      <c r="E206" s="370" t="s">
        <v>1207</v>
      </c>
      <c r="F206" s="63" t="str">
        <f>VLOOKUP(D206,'BHXH 4-2026'!$D$11:$F$337,3,0)</f>
        <v>DN4928421678491</v>
      </c>
      <c r="G206" s="774">
        <f>VLOOKUP(C206,'chuyển xếp 2024'!$C$5:$W$328,17,0)</f>
        <v>5061000</v>
      </c>
      <c r="H206" s="774">
        <f>VLOOKUP(C206,'chuyển xếp 2024'!$C$5:$W$328,19,0)</f>
        <v>0</v>
      </c>
      <c r="I206" s="774">
        <f t="shared" si="20"/>
        <v>5061000</v>
      </c>
      <c r="J206" s="46" t="s">
        <v>1872</v>
      </c>
      <c r="K206" s="63">
        <f t="shared" ref="K206:K269" si="22">IF(J206="nữ",0,1)</f>
        <v>1</v>
      </c>
      <c r="L206" s="56" t="s">
        <v>33</v>
      </c>
      <c r="M206" s="56" t="s">
        <v>34</v>
      </c>
      <c r="N206" s="87" t="s">
        <v>5204</v>
      </c>
      <c r="O206" s="46" t="s">
        <v>671</v>
      </c>
      <c r="P206" s="46"/>
      <c r="Q206" s="234">
        <v>35591</v>
      </c>
      <c r="R206" s="75">
        <v>45170</v>
      </c>
      <c r="S206" s="107">
        <f t="shared" si="19"/>
        <v>45170</v>
      </c>
      <c r="T206" s="75"/>
      <c r="U206" s="97" t="s">
        <v>36</v>
      </c>
      <c r="V206" s="56" t="s">
        <v>1991</v>
      </c>
      <c r="W206" s="626" t="str">
        <f t="shared" ca="1" si="18"/>
        <v xml:space="preserve">2 NĂM 11 THÁNG 18 NGÀY </v>
      </c>
      <c r="X206" s="74" t="s">
        <v>1898</v>
      </c>
      <c r="Y206" s="80" t="s">
        <v>1898</v>
      </c>
      <c r="Z206" s="80" t="str">
        <f>VLOOKUP(C206,'Trang tính1'!$A$2:$N$281,5,0)</f>
        <v>084079003578</v>
      </c>
      <c r="AA206" s="80" t="b">
        <f t="shared" si="21"/>
        <v>0</v>
      </c>
      <c r="AB206" s="108">
        <v>44765</v>
      </c>
      <c r="AC206" s="75" t="s">
        <v>5228</v>
      </c>
      <c r="AD206" s="46" t="s">
        <v>232</v>
      </c>
      <c r="AE206" s="108" t="s">
        <v>1899</v>
      </c>
      <c r="AF206" s="108" t="str">
        <f>VLOOKUP(C206,'Trang tính1'!$A$2:$N$319,9,0)</f>
        <v>ấp Ô Dài, Châu Thành, Vĩnh Long</v>
      </c>
      <c r="AG206" s="627" t="s">
        <v>1900</v>
      </c>
      <c r="AH206" s="627"/>
      <c r="AI206" s="628"/>
      <c r="AJ206" s="108" t="s">
        <v>156</v>
      </c>
      <c r="AK206" s="108"/>
      <c r="AL206" s="56" t="s">
        <v>1055</v>
      </c>
      <c r="AM206" s="36">
        <f t="shared" ca="1" si="17"/>
        <v>29</v>
      </c>
    </row>
    <row r="207" spans="1:39" s="624" customFormat="1">
      <c r="A207" s="25">
        <f>IF(C207=0,"",SUBTOTAL(3,C$5:C207))</f>
        <v>203</v>
      </c>
      <c r="B207" s="86">
        <v>82</v>
      </c>
      <c r="C207" s="369" t="s">
        <v>1940</v>
      </c>
      <c r="D207" s="25" t="str">
        <f>VLOOKUP(C207,Sheet4!$A$1:$B$300,2,0)</f>
        <v>9216011742</v>
      </c>
      <c r="E207" s="370" t="s">
        <v>1685</v>
      </c>
      <c r="F207" s="63" t="str">
        <f>VLOOKUP(D207,'BHXH 4-2026'!$D$11:$F$337,3,0)</f>
        <v>DN4929216011742</v>
      </c>
      <c r="G207" s="774">
        <f>VLOOKUP(C207,'chuyển xếp 2024'!$C$5:$W$328,17,0)</f>
        <v>5061000</v>
      </c>
      <c r="H207" s="774">
        <f>VLOOKUP(C207,'chuyển xếp 2024'!$C$5:$W$328,19,0)</f>
        <v>0</v>
      </c>
      <c r="I207" s="774">
        <f t="shared" si="20"/>
        <v>5061000</v>
      </c>
      <c r="J207" s="46" t="s">
        <v>1872</v>
      </c>
      <c r="K207" s="63">
        <f t="shared" si="22"/>
        <v>1</v>
      </c>
      <c r="L207" s="56" t="s">
        <v>33</v>
      </c>
      <c r="M207" s="56" t="s">
        <v>34</v>
      </c>
      <c r="N207" s="87" t="s">
        <v>5204</v>
      </c>
      <c r="O207" s="46" t="s">
        <v>671</v>
      </c>
      <c r="P207" s="46"/>
      <c r="Q207" s="234">
        <v>31413</v>
      </c>
      <c r="R207" s="75">
        <v>45170</v>
      </c>
      <c r="S207" s="107">
        <f t="shared" si="19"/>
        <v>45170</v>
      </c>
      <c r="T207" s="75"/>
      <c r="U207" s="97" t="s">
        <v>36</v>
      </c>
      <c r="V207" s="56" t="s">
        <v>1992</v>
      </c>
      <c r="W207" s="626" t="str">
        <f t="shared" ca="1" si="18"/>
        <v xml:space="preserve">2 NĂM 11 THÁNG 18 NGÀY </v>
      </c>
      <c r="X207" s="74" t="s">
        <v>1901</v>
      </c>
      <c r="Y207" s="80" t="s">
        <v>1901</v>
      </c>
      <c r="Z207" s="80" t="str">
        <f>VLOOKUP(C207,'Trang tính1'!$A$2:$N$281,5,0)</f>
        <v>092086011459</v>
      </c>
      <c r="AA207" s="80" t="b">
        <f t="shared" si="21"/>
        <v>1</v>
      </c>
      <c r="AB207" s="108">
        <v>44822</v>
      </c>
      <c r="AC207" s="75" t="s">
        <v>5228</v>
      </c>
      <c r="AD207" s="46" t="s">
        <v>232</v>
      </c>
      <c r="AE207" s="108" t="s">
        <v>1902</v>
      </c>
      <c r="AF207" s="108" t="str">
        <f>VLOOKUP(C207,'Trang tính1'!$A$2:$N$319,9,0)</f>
        <v>KV Hòa Thạnh A, Ô Môn, TP Cấn Thơ</v>
      </c>
      <c r="AG207" s="627" t="s">
        <v>1903</v>
      </c>
      <c r="AH207" s="627"/>
      <c r="AI207" s="628"/>
      <c r="AJ207" s="108" t="s">
        <v>156</v>
      </c>
      <c r="AK207" s="108"/>
      <c r="AL207" s="56" t="s">
        <v>1055</v>
      </c>
      <c r="AM207" s="36">
        <f t="shared" ca="1" si="17"/>
        <v>40</v>
      </c>
    </row>
    <row r="208" spans="1:39" s="624" customFormat="1">
      <c r="A208" s="25">
        <f>IF(C208=0,"",SUBTOTAL(3,C$5:C208))</f>
        <v>204</v>
      </c>
      <c r="B208" s="86">
        <v>83</v>
      </c>
      <c r="C208" s="369" t="s">
        <v>1942</v>
      </c>
      <c r="D208" s="25" t="str">
        <f>VLOOKUP(C208,Sheet4!$A$1:$B$300,2,0)</f>
        <v>8622149482</v>
      </c>
      <c r="E208" s="370" t="s">
        <v>1904</v>
      </c>
      <c r="F208" s="63" t="str">
        <f>VLOOKUP(D208,'BHXH 4-2026'!$D$11:$F$337,3,0)</f>
        <v>DN4928622149482</v>
      </c>
      <c r="G208" s="774">
        <f>VLOOKUP(C208,'chuyển xếp 2024'!$C$5:$W$328,17,0)</f>
        <v>5061000</v>
      </c>
      <c r="H208" s="774">
        <f>VLOOKUP(C208,'chuyển xếp 2024'!$C$5:$W$328,19,0)</f>
        <v>0</v>
      </c>
      <c r="I208" s="774">
        <f t="shared" si="20"/>
        <v>5061000</v>
      </c>
      <c r="J208" s="46" t="s">
        <v>1872</v>
      </c>
      <c r="K208" s="63">
        <f t="shared" si="22"/>
        <v>1</v>
      </c>
      <c r="L208" s="56" t="s">
        <v>33</v>
      </c>
      <c r="M208" s="56" t="s">
        <v>34</v>
      </c>
      <c r="N208" s="87" t="s">
        <v>5204</v>
      </c>
      <c r="O208" s="46" t="s">
        <v>671</v>
      </c>
      <c r="P208" s="46"/>
      <c r="Q208" s="234">
        <v>36874</v>
      </c>
      <c r="R208" s="75">
        <v>45170</v>
      </c>
      <c r="S208" s="107">
        <f t="shared" si="19"/>
        <v>45170</v>
      </c>
      <c r="T208" s="75"/>
      <c r="U208" s="97" t="s">
        <v>36</v>
      </c>
      <c r="V208" s="56" t="s">
        <v>1993</v>
      </c>
      <c r="W208" s="626" t="str">
        <f t="shared" ca="1" si="18"/>
        <v xml:space="preserve">2 NĂM 11 THÁNG 18 NGÀY </v>
      </c>
      <c r="X208" s="74" t="s">
        <v>1905</v>
      </c>
      <c r="Y208" s="487" t="s">
        <v>1905</v>
      </c>
      <c r="Z208" s="94" t="str">
        <f>VLOOKUP(C208,'Trang tính1'!$A$2:$N$281,5,0)</f>
        <v>086200034340</v>
      </c>
      <c r="AA208" s="80" t="b">
        <f t="shared" si="21"/>
        <v>0</v>
      </c>
      <c r="AB208" s="108">
        <v>44605</v>
      </c>
      <c r="AC208" s="75" t="s">
        <v>5228</v>
      </c>
      <c r="AD208" s="46" t="s">
        <v>232</v>
      </c>
      <c r="AE208" s="108" t="s">
        <v>1906</v>
      </c>
      <c r="AF208" s="108" t="str">
        <f>VLOOKUP(C208,'Trang tính1'!$A$2:$N$319,9,0)</f>
        <v>Tân Quới, Vĩnh Long</v>
      </c>
      <c r="AG208" s="627" t="s">
        <v>1907</v>
      </c>
      <c r="AH208" s="627"/>
      <c r="AI208" s="628"/>
      <c r="AJ208" s="108" t="s">
        <v>156</v>
      </c>
      <c r="AK208" s="108"/>
      <c r="AL208" s="56" t="s">
        <v>1055</v>
      </c>
      <c r="AM208" s="36">
        <f t="shared" ca="1" si="17"/>
        <v>25</v>
      </c>
    </row>
    <row r="209" spans="1:39" s="624" customFormat="1">
      <c r="A209" s="25">
        <f>IF(C209=0,"",SUBTOTAL(3,C$5:C209))</f>
        <v>205</v>
      </c>
      <c r="B209" s="86">
        <v>84</v>
      </c>
      <c r="C209" s="369" t="s">
        <v>1943</v>
      </c>
      <c r="D209" s="25" t="str">
        <f>VLOOKUP(C209,Sheet4!$A$1:$B$300,2,0)</f>
        <v>8622095770</v>
      </c>
      <c r="E209" s="370" t="s">
        <v>1908</v>
      </c>
      <c r="F209" s="63" t="str">
        <f>VLOOKUP(D209,'BHXH 4-2026'!$D$11:$F$337,3,0)</f>
        <v>DN4928622095770</v>
      </c>
      <c r="G209" s="774">
        <f>VLOOKUP(C209,'chuyển xếp 2024'!$C$5:$W$328,17,0)</f>
        <v>5061000</v>
      </c>
      <c r="H209" s="774">
        <f>VLOOKUP(C209,'chuyển xếp 2024'!$C$5:$W$328,19,0)</f>
        <v>0</v>
      </c>
      <c r="I209" s="774">
        <f t="shared" si="20"/>
        <v>5061000</v>
      </c>
      <c r="J209" s="46" t="s">
        <v>1872</v>
      </c>
      <c r="K209" s="63">
        <f t="shared" si="22"/>
        <v>1</v>
      </c>
      <c r="L209" s="56" t="s">
        <v>33</v>
      </c>
      <c r="M209" s="56" t="s">
        <v>34</v>
      </c>
      <c r="N209" s="87" t="s">
        <v>5204</v>
      </c>
      <c r="O209" s="46" t="s">
        <v>671</v>
      </c>
      <c r="P209" s="46"/>
      <c r="Q209" s="234">
        <v>36601</v>
      </c>
      <c r="R209" s="75">
        <v>45170</v>
      </c>
      <c r="S209" s="107">
        <f t="shared" si="19"/>
        <v>45170</v>
      </c>
      <c r="T209" s="75"/>
      <c r="U209" s="97" t="s">
        <v>36</v>
      </c>
      <c r="V209" s="56" t="s">
        <v>1962</v>
      </c>
      <c r="W209" s="626" t="str">
        <f t="shared" ca="1" si="18"/>
        <v xml:space="preserve">2 NĂM 11 THÁNG 18 NGÀY </v>
      </c>
      <c r="X209" s="74" t="s">
        <v>1909</v>
      </c>
      <c r="Y209" s="80" t="s">
        <v>1909</v>
      </c>
      <c r="Z209" s="80" t="str">
        <f>VLOOKUP(C209,'Trang tính1'!$A$2:$N$281,5,0)</f>
        <v>086200009157</v>
      </c>
      <c r="AA209" s="80" t="b">
        <f t="shared" si="21"/>
        <v>1</v>
      </c>
      <c r="AB209" s="108">
        <v>44439</v>
      </c>
      <c r="AC209" s="75" t="s">
        <v>5228</v>
      </c>
      <c r="AD209" s="46" t="s">
        <v>232</v>
      </c>
      <c r="AE209" s="108" t="s">
        <v>1896</v>
      </c>
      <c r="AF209" s="108" t="str">
        <f>VLOOKUP(C209,'Trang tính1'!$A$2:$N$319,9,0)</f>
        <v>Tân Quới, Vĩnh Long</v>
      </c>
      <c r="AG209" s="627" t="s">
        <v>1897</v>
      </c>
      <c r="AH209" s="627"/>
      <c r="AI209" s="628"/>
      <c r="AJ209" s="108" t="s">
        <v>156</v>
      </c>
      <c r="AK209" s="108"/>
      <c r="AL209" s="56" t="s">
        <v>1055</v>
      </c>
      <c r="AM209" s="36">
        <f t="shared" ca="1" si="17"/>
        <v>26</v>
      </c>
    </row>
    <row r="210" spans="1:39" s="624" customFormat="1">
      <c r="A210" s="25">
        <f>IF(C210=0,"",SUBTOTAL(3,C$5:C210))</f>
        <v>206</v>
      </c>
      <c r="B210" s="86">
        <v>85</v>
      </c>
      <c r="C210" s="369" t="s">
        <v>1944</v>
      </c>
      <c r="D210" s="25" t="str">
        <f>VLOOKUP(C210,Sheet4!$A$1:$B$300,2,0)</f>
        <v>7423448397</v>
      </c>
      <c r="E210" s="370" t="s">
        <v>1719</v>
      </c>
      <c r="F210" s="63" t="str">
        <f>VLOOKUP(D210,'BHXH 4-2026'!$D$11:$F$337,3,0)</f>
        <v>DN4927423448397</v>
      </c>
      <c r="G210" s="774">
        <f>VLOOKUP(C210,'chuyển xếp 2024'!$C$5:$W$328,17,0)</f>
        <v>5061000</v>
      </c>
      <c r="H210" s="774">
        <f>VLOOKUP(C210,'chuyển xếp 2024'!$C$5:$W$328,19,0)</f>
        <v>0</v>
      </c>
      <c r="I210" s="774">
        <f t="shared" si="20"/>
        <v>5061000</v>
      </c>
      <c r="J210" s="46" t="s">
        <v>1872</v>
      </c>
      <c r="K210" s="63">
        <f t="shared" si="22"/>
        <v>1</v>
      </c>
      <c r="L210" s="56" t="s">
        <v>33</v>
      </c>
      <c r="M210" s="56" t="s">
        <v>34</v>
      </c>
      <c r="N210" s="87" t="s">
        <v>5204</v>
      </c>
      <c r="O210" s="46" t="s">
        <v>671</v>
      </c>
      <c r="P210" s="46"/>
      <c r="Q210" s="234">
        <v>31895</v>
      </c>
      <c r="R210" s="75">
        <v>45170</v>
      </c>
      <c r="S210" s="107">
        <f t="shared" si="19"/>
        <v>45170</v>
      </c>
      <c r="T210" s="75"/>
      <c r="U210" s="97" t="s">
        <v>36</v>
      </c>
      <c r="V210" s="56" t="s">
        <v>1994</v>
      </c>
      <c r="W210" s="626" t="str">
        <f t="shared" ca="1" si="18"/>
        <v xml:space="preserve">2 NĂM 11 THÁNG 18 NGÀY </v>
      </c>
      <c r="X210" s="74" t="s">
        <v>1910</v>
      </c>
      <c r="Y210" s="80" t="s">
        <v>1910</v>
      </c>
      <c r="Z210" s="80" t="str">
        <f>VLOOKUP(C210,'Trang tính1'!$A$2:$N$281,5,0)</f>
        <v>087087005350</v>
      </c>
      <c r="AA210" s="80" t="b">
        <f t="shared" si="21"/>
        <v>1</v>
      </c>
      <c r="AB210" s="108">
        <v>44326</v>
      </c>
      <c r="AC210" s="75" t="s">
        <v>5228</v>
      </c>
      <c r="AD210" s="46" t="s">
        <v>232</v>
      </c>
      <c r="AE210" s="108" t="s">
        <v>1878</v>
      </c>
      <c r="AF210" s="108" t="str">
        <f>VLOOKUP(C210,'Trang tính1'!$A$2:$N$319,9,0)</f>
        <v>Phong Hòa, Đồng Tháp</v>
      </c>
      <c r="AG210" s="627" t="s">
        <v>1911</v>
      </c>
      <c r="AH210" s="627"/>
      <c r="AI210" s="628"/>
      <c r="AJ210" s="108" t="s">
        <v>156</v>
      </c>
      <c r="AK210" s="108"/>
      <c r="AL210" s="56" t="s">
        <v>1055</v>
      </c>
      <c r="AM210" s="36">
        <f t="shared" ca="1" si="17"/>
        <v>39</v>
      </c>
    </row>
    <row r="211" spans="1:39" s="624" customFormat="1">
      <c r="A211" s="25">
        <f>IF(C211=0,"",SUBTOTAL(3,C$5:C211))</f>
        <v>207</v>
      </c>
      <c r="B211" s="86">
        <v>86</v>
      </c>
      <c r="C211" s="369" t="s">
        <v>1945</v>
      </c>
      <c r="D211" s="25" t="str">
        <f>VLOOKUP(C211,Sheet4!$A$1:$B$300,2,0)</f>
        <v>9222576999</v>
      </c>
      <c r="E211" s="370" t="s">
        <v>1912</v>
      </c>
      <c r="F211" s="63" t="str">
        <f>VLOOKUP(D211,'BHXH 4-2026'!$D$11:$F$337,3,0)</f>
        <v>DN4929222576999</v>
      </c>
      <c r="G211" s="774">
        <f>VLOOKUP(C211,'chuyển xếp 2024'!$C$5:$W$328,17,0)</f>
        <v>5061000</v>
      </c>
      <c r="H211" s="774">
        <f>VLOOKUP(C211,'chuyển xếp 2024'!$C$5:$W$328,19,0)</f>
        <v>0</v>
      </c>
      <c r="I211" s="774">
        <f t="shared" si="20"/>
        <v>5061000</v>
      </c>
      <c r="J211" s="63" t="s">
        <v>63</v>
      </c>
      <c r="K211" s="63">
        <f t="shared" si="22"/>
        <v>0</v>
      </c>
      <c r="L211" s="56" t="s">
        <v>33</v>
      </c>
      <c r="M211" s="56" t="s">
        <v>34</v>
      </c>
      <c r="N211" s="87" t="s">
        <v>5204</v>
      </c>
      <c r="O211" s="46" t="s">
        <v>671</v>
      </c>
      <c r="P211" s="46"/>
      <c r="Q211" s="234">
        <v>38233</v>
      </c>
      <c r="R211" s="75">
        <v>45170</v>
      </c>
      <c r="S211" s="107">
        <f t="shared" si="19"/>
        <v>45170</v>
      </c>
      <c r="T211" s="75"/>
      <c r="U211" s="97" t="s">
        <v>36</v>
      </c>
      <c r="V211" s="56" t="s">
        <v>1995</v>
      </c>
      <c r="W211" s="626" t="str">
        <f t="shared" ca="1" si="18"/>
        <v xml:space="preserve">2 NĂM 11 THÁNG 18 NGÀY </v>
      </c>
      <c r="X211" s="74" t="s">
        <v>1913</v>
      </c>
      <c r="Y211" s="80" t="s">
        <v>1913</v>
      </c>
      <c r="Z211" s="80" t="str">
        <f>VLOOKUP(C211,'Trang tính1'!$A$2:$N$281,5,0)</f>
        <v>092304001796</v>
      </c>
      <c r="AA211" s="80" t="b">
        <f t="shared" si="21"/>
        <v>1</v>
      </c>
      <c r="AB211" s="108">
        <v>44422</v>
      </c>
      <c r="AC211" s="75" t="s">
        <v>5228</v>
      </c>
      <c r="AD211" s="46" t="s">
        <v>232</v>
      </c>
      <c r="AE211" s="108" t="s">
        <v>1914</v>
      </c>
      <c r="AF211" s="108" t="str">
        <f>VLOOKUP(C211,'Trang tính1'!$A$2:$N$319,9,0)</f>
        <v>Ninh Kiều, TP Cần Thơ</v>
      </c>
      <c r="AG211" s="627" t="s">
        <v>1135</v>
      </c>
      <c r="AH211" s="627"/>
      <c r="AI211" s="628"/>
      <c r="AJ211" s="108" t="s">
        <v>156</v>
      </c>
      <c r="AK211" s="108"/>
      <c r="AL211" s="56" t="s">
        <v>1055</v>
      </c>
      <c r="AM211" s="36">
        <f t="shared" ca="1" si="17"/>
        <v>21</v>
      </c>
    </row>
    <row r="212" spans="1:39" s="624" customFormat="1">
      <c r="A212" s="25">
        <f>IF(C212=0,"",SUBTOTAL(3,C$5:C212))</f>
        <v>208</v>
      </c>
      <c r="B212" s="86">
        <v>87</v>
      </c>
      <c r="C212" s="369" t="s">
        <v>1946</v>
      </c>
      <c r="D212" s="25" t="str">
        <f>VLOOKUP(C212,Sheet4!$A$1:$B$300,2,0)</f>
        <v>9211012632</v>
      </c>
      <c r="E212" s="370" t="s">
        <v>1915</v>
      </c>
      <c r="F212" s="63" t="str">
        <f>VLOOKUP(D212,'BHXH 4-2026'!$D$11:$F$337,3,0)</f>
        <v>DN4929211012632</v>
      </c>
      <c r="G212" s="774">
        <f>VLOOKUP(C212,'chuyển xếp 2024'!$C$5:$W$328,17,0)</f>
        <v>5061000</v>
      </c>
      <c r="H212" s="774">
        <f>VLOOKUP(C212,'chuyển xếp 2024'!$C$5:$W$328,19,0)</f>
        <v>0</v>
      </c>
      <c r="I212" s="774">
        <f t="shared" si="20"/>
        <v>5061000</v>
      </c>
      <c r="J212" s="63" t="s">
        <v>63</v>
      </c>
      <c r="K212" s="63">
        <f t="shared" si="22"/>
        <v>0</v>
      </c>
      <c r="L212" s="56" t="s">
        <v>33</v>
      </c>
      <c r="M212" s="56" t="s">
        <v>34</v>
      </c>
      <c r="N212" s="87" t="s">
        <v>5204</v>
      </c>
      <c r="O212" s="46" t="s">
        <v>671</v>
      </c>
      <c r="P212" s="46"/>
      <c r="Q212" s="234">
        <v>32092</v>
      </c>
      <c r="R212" s="75">
        <v>45170</v>
      </c>
      <c r="S212" s="107">
        <f t="shared" si="19"/>
        <v>45170</v>
      </c>
      <c r="T212" s="75"/>
      <c r="U212" s="97" t="s">
        <v>36</v>
      </c>
      <c r="V212" s="56" t="s">
        <v>1996</v>
      </c>
      <c r="W212" s="626" t="str">
        <f t="shared" ca="1" si="18"/>
        <v xml:space="preserve">2 NĂM 11 THÁNG 18 NGÀY </v>
      </c>
      <c r="X212" s="74" t="s">
        <v>1916</v>
      </c>
      <c r="Y212" s="80" t="s">
        <v>1916</v>
      </c>
      <c r="Z212" s="80" t="str">
        <f>VLOOKUP(C212,'Trang tính1'!$A$2:$N$281,5,0)</f>
        <v>092187001438</v>
      </c>
      <c r="AA212" s="80" t="b">
        <f t="shared" si="21"/>
        <v>1</v>
      </c>
      <c r="AB212" s="108">
        <v>44418</v>
      </c>
      <c r="AC212" s="75" t="s">
        <v>5228</v>
      </c>
      <c r="AD212" s="46" t="s">
        <v>232</v>
      </c>
      <c r="AE212" s="108" t="s">
        <v>1883</v>
      </c>
      <c r="AF212" s="108" t="str">
        <f>VLOOKUP(C212,'Trang tính1'!$A$2:$N$319,9,0)</f>
        <v>Phước Thới, TP Cần Thơ</v>
      </c>
      <c r="AG212" s="627" t="s">
        <v>1179</v>
      </c>
      <c r="AH212" s="627"/>
      <c r="AI212" s="628"/>
      <c r="AJ212" s="108" t="s">
        <v>156</v>
      </c>
      <c r="AK212" s="108"/>
      <c r="AL212" s="56" t="s">
        <v>1055</v>
      </c>
      <c r="AM212" s="36">
        <f t="shared" ca="1" si="17"/>
        <v>38</v>
      </c>
    </row>
    <row r="213" spans="1:39" s="624" customFormat="1">
      <c r="A213" s="25">
        <f>IF(C213=0,"",SUBTOTAL(3,C$5:C213))</f>
        <v>209</v>
      </c>
      <c r="B213" s="86">
        <v>88</v>
      </c>
      <c r="C213" s="369" t="s">
        <v>1949</v>
      </c>
      <c r="D213" s="25" t="str">
        <f>VLOOKUP(C213,Sheet4!$A$1:$B$300,2,0)</f>
        <v>9208007856</v>
      </c>
      <c r="E213" s="370" t="s">
        <v>1630</v>
      </c>
      <c r="F213" s="63" t="str">
        <f>VLOOKUP(D213,'BHXH 4-2026'!$D$11:$F$337,3,0)</f>
        <v>DN4929208007856</v>
      </c>
      <c r="G213" s="774">
        <f>VLOOKUP(C213,'chuyển xếp 2024'!$C$5:$W$328,17,0)</f>
        <v>5061000</v>
      </c>
      <c r="H213" s="774">
        <f>VLOOKUP(C213,'chuyển xếp 2024'!$C$5:$W$328,19,0)</f>
        <v>0</v>
      </c>
      <c r="I213" s="774">
        <f t="shared" si="20"/>
        <v>5061000</v>
      </c>
      <c r="J213" s="46" t="s">
        <v>1872</v>
      </c>
      <c r="K213" s="63">
        <f t="shared" si="22"/>
        <v>1</v>
      </c>
      <c r="L213" s="56" t="s">
        <v>33</v>
      </c>
      <c r="M213" s="56" t="s">
        <v>34</v>
      </c>
      <c r="N213" s="87" t="s">
        <v>5204</v>
      </c>
      <c r="O213" s="46" t="s">
        <v>671</v>
      </c>
      <c r="P213" s="46"/>
      <c r="Q213" s="234">
        <v>30736</v>
      </c>
      <c r="R213" s="75">
        <v>45170</v>
      </c>
      <c r="S213" s="107">
        <f t="shared" si="19"/>
        <v>45170</v>
      </c>
      <c r="T213" s="75"/>
      <c r="U213" s="97" t="s">
        <v>36</v>
      </c>
      <c r="V213" s="56" t="s">
        <v>1998</v>
      </c>
      <c r="W213" s="626" t="str">
        <f t="shared" ca="1" si="18"/>
        <v xml:space="preserve">2 NĂM 11 THÁNG 18 NGÀY </v>
      </c>
      <c r="X213" s="74" t="s">
        <v>1922</v>
      </c>
      <c r="Y213" s="80" t="s">
        <v>1922</v>
      </c>
      <c r="Z213" s="80" t="str">
        <f>VLOOKUP(C213,'Trang tính1'!$A$2:$N$281,5,0)</f>
        <v>092084010519</v>
      </c>
      <c r="AA213" s="80" t="b">
        <f t="shared" si="21"/>
        <v>1</v>
      </c>
      <c r="AB213" s="108">
        <v>44440</v>
      </c>
      <c r="AC213" s="75" t="s">
        <v>5228</v>
      </c>
      <c r="AD213" s="46" t="s">
        <v>232</v>
      </c>
      <c r="AE213" s="108" t="s">
        <v>1923</v>
      </c>
      <c r="AF213" s="108" t="str">
        <f>VLOOKUP(C213,'Trang tính1'!$A$2:$N$319,9,0)</f>
        <v>13/1 KV Bình Yên, Phường Long Hòa, TP Cần Thơ</v>
      </c>
      <c r="AG213" s="627" t="s">
        <v>1924</v>
      </c>
      <c r="AH213" s="627"/>
      <c r="AI213" s="628"/>
      <c r="AJ213" s="108" t="s">
        <v>156</v>
      </c>
      <c r="AK213" s="108"/>
      <c r="AL213" s="56" t="s">
        <v>1055</v>
      </c>
      <c r="AM213" s="36">
        <f t="shared" ca="1" si="17"/>
        <v>42</v>
      </c>
    </row>
    <row r="214" spans="1:39" s="624" customFormat="1">
      <c r="A214" s="25">
        <f>IF(C214=0,"",SUBTOTAL(3,C$5:C214))</f>
        <v>210</v>
      </c>
      <c r="B214" s="86">
        <v>89</v>
      </c>
      <c r="C214" s="369" t="s">
        <v>1960</v>
      </c>
      <c r="D214" s="25" t="str">
        <f>VLOOKUP(C214,Sheet4!$A$1:$B$300,2,0)</f>
        <v>9521066797</v>
      </c>
      <c r="E214" s="370" t="s">
        <v>1954</v>
      </c>
      <c r="F214" s="63" t="str">
        <f>VLOOKUP(D214,'BHXH 4-2026'!$D$11:$F$337,3,0)</f>
        <v>DN4929521066797</v>
      </c>
      <c r="G214" s="774">
        <f>VLOOKUP(C214,'chuyển xếp 2024'!$C$5:$W$328,17,0)</f>
        <v>5061000</v>
      </c>
      <c r="H214" s="774">
        <f>VLOOKUP(C214,'chuyển xếp 2024'!$C$5:$W$328,19,0)</f>
        <v>0</v>
      </c>
      <c r="I214" s="774">
        <f t="shared" si="20"/>
        <v>5061000</v>
      </c>
      <c r="J214" s="46" t="s">
        <v>1872</v>
      </c>
      <c r="K214" s="63">
        <f t="shared" si="22"/>
        <v>1</v>
      </c>
      <c r="L214" s="56" t="s">
        <v>33</v>
      </c>
      <c r="M214" s="56" t="s">
        <v>34</v>
      </c>
      <c r="N214" s="87" t="s">
        <v>5204</v>
      </c>
      <c r="O214" s="46" t="s">
        <v>671</v>
      </c>
      <c r="P214" s="46"/>
      <c r="Q214" s="234">
        <v>36778</v>
      </c>
      <c r="R214" s="75">
        <v>45261</v>
      </c>
      <c r="S214" s="107">
        <f t="shared" si="19"/>
        <v>45261</v>
      </c>
      <c r="T214" s="75"/>
      <c r="U214" s="97" t="s">
        <v>36</v>
      </c>
      <c r="V214" s="56" t="s">
        <v>2003</v>
      </c>
      <c r="W214" s="626" t="str">
        <f t="shared" ca="1" si="18"/>
        <v xml:space="preserve">2 NĂM 8 THÁNG 18 NGÀY </v>
      </c>
      <c r="X214" s="74" t="s">
        <v>2005</v>
      </c>
      <c r="Y214" s="487" t="s">
        <v>2005</v>
      </c>
      <c r="Z214" s="94" t="str">
        <f>VLOOKUP(C214,'Trang tính1'!$A$2:$N$281,5,0)</f>
        <v>09520009561</v>
      </c>
      <c r="AA214" s="80" t="b">
        <f t="shared" si="21"/>
        <v>0</v>
      </c>
      <c r="AB214" s="108">
        <v>44419</v>
      </c>
      <c r="AC214" s="75" t="s">
        <v>5228</v>
      </c>
      <c r="AD214" s="46" t="s">
        <v>232</v>
      </c>
      <c r="AE214" s="108" t="s">
        <v>2007</v>
      </c>
      <c r="AF214" s="108" t="str">
        <f>VLOOKUP(C214,'Trang tính1'!$A$2:$N$319,9,0)</f>
        <v>Ấp Nội Ô, Hồng Dân, Cà Mau</v>
      </c>
      <c r="AG214" s="627" t="s">
        <v>2008</v>
      </c>
      <c r="AH214" s="627"/>
      <c r="AI214" s="628"/>
      <c r="AJ214" s="108" t="s">
        <v>156</v>
      </c>
      <c r="AK214" s="108"/>
      <c r="AL214" s="56" t="s">
        <v>1055</v>
      </c>
      <c r="AM214" s="36">
        <f t="shared" ca="1" si="17"/>
        <v>25</v>
      </c>
    </row>
    <row r="215" spans="1:39" s="624" customFormat="1">
      <c r="A215" s="25">
        <f>IF(C215=0,"",SUBTOTAL(3,C$5:C215))</f>
        <v>211</v>
      </c>
      <c r="B215" s="86">
        <v>90</v>
      </c>
      <c r="C215" s="369" t="s">
        <v>1961</v>
      </c>
      <c r="D215" s="25" t="str">
        <f>VLOOKUP(C215,Sheet4!$A$1:$B$300,2,0)</f>
        <v>9208016245</v>
      </c>
      <c r="E215" s="370" t="s">
        <v>1656</v>
      </c>
      <c r="F215" s="63" t="str">
        <f>VLOOKUP(D215,'BHXH 4-2026'!$D$11:$F$337,3,0)</f>
        <v>DN4929208016245</v>
      </c>
      <c r="G215" s="774">
        <f>VLOOKUP(C215,'chuyển xếp 2024'!$C$5:$W$328,17,0)</f>
        <v>5061000</v>
      </c>
      <c r="H215" s="774">
        <f>VLOOKUP(C215,'chuyển xếp 2024'!$C$5:$W$328,19,0)</f>
        <v>0</v>
      </c>
      <c r="I215" s="774">
        <f t="shared" si="20"/>
        <v>5061000</v>
      </c>
      <c r="J215" s="46" t="s">
        <v>1872</v>
      </c>
      <c r="K215" s="63">
        <f t="shared" si="22"/>
        <v>1</v>
      </c>
      <c r="L215" s="56" t="s">
        <v>33</v>
      </c>
      <c r="M215" s="56" t="s">
        <v>34</v>
      </c>
      <c r="N215" s="87" t="s">
        <v>5204</v>
      </c>
      <c r="O215" s="46" t="s">
        <v>671</v>
      </c>
      <c r="P215" s="46"/>
      <c r="Q215" s="234">
        <v>28126</v>
      </c>
      <c r="R215" s="75">
        <v>45261</v>
      </c>
      <c r="S215" s="107">
        <f t="shared" si="19"/>
        <v>45261</v>
      </c>
      <c r="T215" s="75"/>
      <c r="U215" s="97" t="s">
        <v>36</v>
      </c>
      <c r="V215" s="56" t="s">
        <v>2004</v>
      </c>
      <c r="W215" s="626" t="str">
        <f t="shared" ca="1" si="18"/>
        <v xml:space="preserve">2 NĂM 8 THÁNG 18 NGÀY </v>
      </c>
      <c r="X215" s="74" t="s">
        <v>2006</v>
      </c>
      <c r="Y215" s="80" t="s">
        <v>2006</v>
      </c>
      <c r="Z215" s="80" t="str">
        <f>VLOOKUP(C215,'Trang tính1'!$A$2:$N$281,5,0)</f>
        <v>092077002784</v>
      </c>
      <c r="AA215" s="80" t="b">
        <f t="shared" si="21"/>
        <v>0</v>
      </c>
      <c r="AB215" s="108">
        <v>44326</v>
      </c>
      <c r="AC215" s="75" t="s">
        <v>5228</v>
      </c>
      <c r="AD215" s="46" t="s">
        <v>232</v>
      </c>
      <c r="AE215" s="108" t="s">
        <v>2009</v>
      </c>
      <c r="AF215" s="108" t="str">
        <f>VLOOKUP(C215,'Trang tính1'!$A$2:$N$319,9,0)</f>
        <v>KV Thới Hưng, Thới An Đông, Cần Thơ</v>
      </c>
      <c r="AG215" s="627" t="s">
        <v>2010</v>
      </c>
      <c r="AH215" s="627"/>
      <c r="AI215" s="628"/>
      <c r="AJ215" s="108" t="s">
        <v>156</v>
      </c>
      <c r="AK215" s="108"/>
      <c r="AL215" s="56" t="s">
        <v>1055</v>
      </c>
      <c r="AM215" s="36">
        <f t="shared" ref="AM215:AM317" ca="1" si="23">DATEDIF(Q215,TODAY(),"y")</f>
        <v>49</v>
      </c>
    </row>
    <row r="216" spans="1:39" s="624" customFormat="1">
      <c r="A216" s="25">
        <f>IF(C216=0,"",SUBTOTAL(3,C$5:C216))</f>
        <v>212</v>
      </c>
      <c r="B216" s="86">
        <v>91</v>
      </c>
      <c r="C216" s="369" t="s">
        <v>2301</v>
      </c>
      <c r="D216" s="25" t="str">
        <f>VLOOKUP(C216,Sheet4!$A$1:$B$300,2,0)</f>
        <v>9212000757</v>
      </c>
      <c r="E216" s="370" t="s">
        <v>2295</v>
      </c>
      <c r="F216" s="63" t="str">
        <f>VLOOKUP(D216,'BHXH 4-2026'!$D$11:$F$337,3,0)</f>
        <v>DN4929212000757</v>
      </c>
      <c r="G216" s="774">
        <f>VLOOKUP(C216,'chuyển xếp 2024'!$C$5:$W$328,17,0)</f>
        <v>4730000</v>
      </c>
      <c r="H216" s="774">
        <f>VLOOKUP(C216,'chuyển xếp 2024'!$C$5:$W$328,19,0)</f>
        <v>0</v>
      </c>
      <c r="I216" s="774">
        <f t="shared" si="20"/>
        <v>4730000</v>
      </c>
      <c r="J216" s="46" t="s">
        <v>1872</v>
      </c>
      <c r="K216" s="63">
        <f t="shared" si="22"/>
        <v>1</v>
      </c>
      <c r="L216" s="56" t="s">
        <v>33</v>
      </c>
      <c r="M216" s="56" t="s">
        <v>34</v>
      </c>
      <c r="N216" s="87" t="s">
        <v>5204</v>
      </c>
      <c r="O216" s="46" t="s">
        <v>671</v>
      </c>
      <c r="P216" s="46"/>
      <c r="Q216" s="234">
        <v>29484</v>
      </c>
      <c r="R216" s="75">
        <v>45364</v>
      </c>
      <c r="S216" s="107">
        <f t="shared" si="19"/>
        <v>45364</v>
      </c>
      <c r="T216" s="75"/>
      <c r="U216" s="97" t="s">
        <v>36</v>
      </c>
      <c r="V216" s="56" t="s">
        <v>2300</v>
      </c>
      <c r="W216" s="626" t="str">
        <f t="shared" ca="1" si="18"/>
        <v xml:space="preserve">2 NĂM 5 THÁNG 6 NGÀY </v>
      </c>
      <c r="X216" s="523" t="s">
        <v>2296</v>
      </c>
      <c r="Y216" s="80" t="s">
        <v>2296</v>
      </c>
      <c r="Z216" s="80" t="str">
        <f>VLOOKUP(C216,'Trang tính1'!$A$2:$N$281,5,0)</f>
        <v>092080005739</v>
      </c>
      <c r="AA216" s="80" t="b">
        <f t="shared" si="21"/>
        <v>1</v>
      </c>
      <c r="AB216" s="108">
        <v>44417</v>
      </c>
      <c r="AC216" s="75" t="s">
        <v>5227</v>
      </c>
      <c r="AD216" s="46" t="s">
        <v>232</v>
      </c>
      <c r="AE216" s="108" t="s">
        <v>2297</v>
      </c>
      <c r="AF216" s="108" t="str">
        <f>VLOOKUP(C216,'Trang tính1'!$A$2:$N$319,9,0)</f>
        <v>Trường Thành, TP Cần Thơ</v>
      </c>
      <c r="AG216" s="108" t="s">
        <v>2298</v>
      </c>
      <c r="AH216" s="627"/>
      <c r="AI216" s="628"/>
      <c r="AJ216" s="108" t="s">
        <v>156</v>
      </c>
      <c r="AK216" s="108"/>
      <c r="AL216" s="56" t="s">
        <v>1055</v>
      </c>
      <c r="AM216" s="36">
        <f t="shared" ca="1" si="23"/>
        <v>45</v>
      </c>
    </row>
    <row r="217" spans="1:39" s="624" customFormat="1">
      <c r="A217" s="25">
        <f>IF(C217=0,"",SUBTOTAL(3,C$5:C217))</f>
        <v>213</v>
      </c>
      <c r="B217" s="86">
        <v>92</v>
      </c>
      <c r="C217" s="369" t="s">
        <v>2315</v>
      </c>
      <c r="D217" s="25" t="str">
        <f>VLOOKUP(C217,Sheet4!$A$1:$B$300,2,0)</f>
        <v>8622094713</v>
      </c>
      <c r="E217" s="370" t="s">
        <v>2303</v>
      </c>
      <c r="F217" s="63" t="str">
        <f>VLOOKUP(D217,'BHXH 4-2026'!$D$11:$F$337,3,0)</f>
        <v>DN4928622094713</v>
      </c>
      <c r="G217" s="774">
        <f>VLOOKUP(C217,'chuyển xếp 2024'!$C$5:$W$328,17,0)</f>
        <v>4730000</v>
      </c>
      <c r="H217" s="774">
        <f>VLOOKUP(C217,'chuyển xếp 2024'!$C$5:$W$328,19,0)</f>
        <v>0</v>
      </c>
      <c r="I217" s="774">
        <f t="shared" si="20"/>
        <v>4730000</v>
      </c>
      <c r="J217" s="46" t="s">
        <v>1872</v>
      </c>
      <c r="K217" s="63">
        <f t="shared" si="22"/>
        <v>1</v>
      </c>
      <c r="L217" s="56" t="s">
        <v>33</v>
      </c>
      <c r="M217" s="56" t="s">
        <v>34</v>
      </c>
      <c r="N217" s="87" t="s">
        <v>5204</v>
      </c>
      <c r="O217" s="46" t="s">
        <v>671</v>
      </c>
      <c r="P217" s="46"/>
      <c r="Q217" s="234">
        <v>27030</v>
      </c>
      <c r="R217" s="75">
        <v>45364</v>
      </c>
      <c r="S217" s="107">
        <f t="shared" si="19"/>
        <v>45364</v>
      </c>
      <c r="T217" s="75"/>
      <c r="U217" s="97" t="s">
        <v>36</v>
      </c>
      <c r="V217" s="56" t="s">
        <v>2304</v>
      </c>
      <c r="W217" s="626" t="str">
        <f ca="1">DATEDIF(R217,TODAY(),"Y") &amp; " NĂM " &amp;DATEDIF(R217,TODAY(),"YM") &amp; " THÁNG " &amp; DATEDIF(R217,TODAY(), "MD") &amp; " NGÀY "</f>
        <v xml:space="preserve">2 NĂM 5 THÁNG 6 NGÀY </v>
      </c>
      <c r="X217" s="523" t="s">
        <v>2311</v>
      </c>
      <c r="Y217" s="80" t="s">
        <v>2311</v>
      </c>
      <c r="Z217" s="80" t="str">
        <f>VLOOKUP(C217,'Trang tính1'!$A$2:$N$281,5,0)</f>
        <v>086074007794</v>
      </c>
      <c r="AA217" s="80" t="b">
        <f t="shared" si="21"/>
        <v>1</v>
      </c>
      <c r="AB217" s="108">
        <v>44550</v>
      </c>
      <c r="AC217" s="75" t="s">
        <v>5227</v>
      </c>
      <c r="AD217" s="46" t="s">
        <v>232</v>
      </c>
      <c r="AE217" s="108" t="s">
        <v>2312</v>
      </c>
      <c r="AF217" s="108" t="str">
        <f>VLOOKUP(C217,'Trang tính1'!$A$2:$N$319,9,0)</f>
        <v>Ấp Tân Thạnh, Tân Lược, Vĩnh Long</v>
      </c>
      <c r="AG217" s="108" t="s">
        <v>2313</v>
      </c>
      <c r="AH217" s="627"/>
      <c r="AI217" s="628"/>
      <c r="AJ217" s="108" t="s">
        <v>156</v>
      </c>
      <c r="AK217" s="108"/>
      <c r="AL217" s="56" t="s">
        <v>1055</v>
      </c>
      <c r="AM217" s="36">
        <f t="shared" ca="1" si="23"/>
        <v>52</v>
      </c>
    </row>
    <row r="218" spans="1:39" s="624" customFormat="1">
      <c r="A218" s="25">
        <f>IF(C218=0,"",SUBTOTAL(3,C$5:C218))</f>
        <v>214</v>
      </c>
      <c r="B218" s="86">
        <v>93</v>
      </c>
      <c r="C218" s="369" t="s">
        <v>2317</v>
      </c>
      <c r="D218" s="25" t="str">
        <f>VLOOKUP(C218,Sheet4!$A$1:$B$300,2,0)</f>
        <v>9122411160</v>
      </c>
      <c r="E218" s="370" t="s">
        <v>2328</v>
      </c>
      <c r="F218" s="63" t="str">
        <f>VLOOKUP(D218,'BHXH 4-2026'!$D$11:$F$337,3,0)</f>
        <v>DN4929122411160</v>
      </c>
      <c r="G218" s="774">
        <f>VLOOKUP(C218,'chuyển xếp 2024'!$C$5:$W$328,17,0)</f>
        <v>4730000</v>
      </c>
      <c r="H218" s="774">
        <f>VLOOKUP(C218,'chuyển xếp 2024'!$C$5:$W$328,19,0)</f>
        <v>0</v>
      </c>
      <c r="I218" s="774">
        <f t="shared" si="20"/>
        <v>4730000</v>
      </c>
      <c r="J218" s="46" t="s">
        <v>1872</v>
      </c>
      <c r="K218" s="63">
        <f t="shared" si="22"/>
        <v>1</v>
      </c>
      <c r="L218" s="56" t="s">
        <v>33</v>
      </c>
      <c r="M218" s="56" t="s">
        <v>34</v>
      </c>
      <c r="N218" s="87" t="s">
        <v>5204</v>
      </c>
      <c r="O218" s="46" t="s">
        <v>671</v>
      </c>
      <c r="P218" s="46"/>
      <c r="Q218" s="234">
        <v>32973</v>
      </c>
      <c r="R218" s="75">
        <v>45364</v>
      </c>
      <c r="S218" s="107">
        <f t="shared" si="19"/>
        <v>45364</v>
      </c>
      <c r="T218" s="75"/>
      <c r="U218" s="97" t="s">
        <v>36</v>
      </c>
      <c r="V218" s="56" t="s">
        <v>2305</v>
      </c>
      <c r="W218" s="626" t="str">
        <f t="shared" ref="W218:W296" ca="1" si="24">DATEDIF(R218,TODAY(),"Y") &amp; " NĂM " &amp;DATEDIF(R218,TODAY(),"YM") &amp; " THÁNG " &amp; DATEDIF(R218,TODAY(), "MD") &amp; " NGÀY "</f>
        <v xml:space="preserve">2 NĂM 5 THÁNG 6 NGÀY </v>
      </c>
      <c r="X218" s="523" t="s">
        <v>2329</v>
      </c>
      <c r="Y218" s="80" t="s">
        <v>2329</v>
      </c>
      <c r="Z218" s="80" t="str">
        <f>VLOOKUP(C218,'Trang tính1'!$A$2:$N$281,5,0)</f>
        <v>091090011078</v>
      </c>
      <c r="AA218" s="80" t="b">
        <f t="shared" si="21"/>
        <v>1</v>
      </c>
      <c r="AB218" s="108">
        <v>44844</v>
      </c>
      <c r="AC218" s="75" t="s">
        <v>5227</v>
      </c>
      <c r="AD218" s="46" t="s">
        <v>232</v>
      </c>
      <c r="AE218" s="108" t="s">
        <v>2330</v>
      </c>
      <c r="AF218" s="108" t="str">
        <f>VLOOKUP(C218,'Trang tính1'!$A$2:$N$319,9,0)</f>
        <v>Giồng Riềng, An Giang</v>
      </c>
      <c r="AG218" s="108" t="s">
        <v>2331</v>
      </c>
      <c r="AH218" s="627"/>
      <c r="AI218" s="628"/>
      <c r="AJ218" s="108" t="s">
        <v>156</v>
      </c>
      <c r="AK218" s="108"/>
      <c r="AL218" s="56" t="s">
        <v>1055</v>
      </c>
      <c r="AM218" s="36">
        <f t="shared" ca="1" si="23"/>
        <v>36</v>
      </c>
    </row>
    <row r="219" spans="1:39" s="624" customFormat="1">
      <c r="A219" s="25">
        <f>IF(C219=0,"",SUBTOTAL(3,C$5:C219))</f>
        <v>215</v>
      </c>
      <c r="B219" s="86">
        <v>94</v>
      </c>
      <c r="C219" s="369" t="s">
        <v>2318</v>
      </c>
      <c r="D219" s="25" t="str">
        <f>VLOOKUP(C219,Sheet4!$A$1:$B$300,2,0)</f>
        <v>8416005030</v>
      </c>
      <c r="E219" s="370" t="s">
        <v>2333</v>
      </c>
      <c r="F219" s="63" t="str">
        <f>VLOOKUP(D219,'BHXH 4-2026'!$D$11:$F$337,3,0)</f>
        <v>DN4928416005030</v>
      </c>
      <c r="G219" s="774">
        <f>VLOOKUP(C219,'chuyển xếp 2024'!$C$5:$W$328,17,0)</f>
        <v>4730000</v>
      </c>
      <c r="H219" s="774">
        <f>VLOOKUP(C219,'chuyển xếp 2024'!$C$5:$W$328,19,0)</f>
        <v>0</v>
      </c>
      <c r="I219" s="774">
        <f t="shared" si="20"/>
        <v>4730000</v>
      </c>
      <c r="J219" s="63" t="s">
        <v>63</v>
      </c>
      <c r="K219" s="63">
        <f t="shared" si="22"/>
        <v>0</v>
      </c>
      <c r="L219" s="56" t="s">
        <v>33</v>
      </c>
      <c r="M219" s="56" t="s">
        <v>34</v>
      </c>
      <c r="N219" s="87" t="s">
        <v>5204</v>
      </c>
      <c r="O219" s="46" t="s">
        <v>671</v>
      </c>
      <c r="P219" s="46"/>
      <c r="Q219" s="234">
        <v>31048</v>
      </c>
      <c r="R219" s="75">
        <v>45364</v>
      </c>
      <c r="S219" s="107">
        <f t="shared" si="19"/>
        <v>45364</v>
      </c>
      <c r="T219" s="75"/>
      <c r="U219" s="97" t="s">
        <v>36</v>
      </c>
      <c r="V219" s="56" t="s">
        <v>2306</v>
      </c>
      <c r="W219" s="626" t="str">
        <f t="shared" ca="1" si="24"/>
        <v xml:space="preserve">2 NĂM 5 THÁNG 6 NGÀY </v>
      </c>
      <c r="X219" s="523" t="s">
        <v>2334</v>
      </c>
      <c r="Y219" s="80" t="s">
        <v>2334</v>
      </c>
      <c r="Z219" s="80" t="str">
        <f>VLOOKUP(C219,'Trang tính1'!$A$2:$N$281,5,0)</f>
        <v>084185007263</v>
      </c>
      <c r="AA219" s="80" t="b">
        <f t="shared" si="21"/>
        <v>1</v>
      </c>
      <c r="AB219" s="108">
        <v>44417</v>
      </c>
      <c r="AC219" s="75" t="s">
        <v>5227</v>
      </c>
      <c r="AD219" s="46" t="s">
        <v>232</v>
      </c>
      <c r="AE219" s="108" t="s">
        <v>2335</v>
      </c>
      <c r="AF219" s="108" t="str">
        <f>VLOOKUP(C219,'Trang tính1'!$A$2:$N$319,9,0)</f>
        <v>Lưu Nghiệp Anh, Vĩnh Long</v>
      </c>
      <c r="AG219" s="108" t="s">
        <v>2336</v>
      </c>
      <c r="AH219" s="627"/>
      <c r="AI219" s="628"/>
      <c r="AJ219" s="108" t="s">
        <v>156</v>
      </c>
      <c r="AK219" s="108"/>
      <c r="AL219" s="56" t="s">
        <v>1055</v>
      </c>
      <c r="AM219" s="36">
        <f t="shared" ca="1" si="23"/>
        <v>41</v>
      </c>
    </row>
    <row r="220" spans="1:39" s="624" customFormat="1">
      <c r="A220" s="25">
        <f>IF(C220=0,"",SUBTOTAL(3,C$5:C220))</f>
        <v>216</v>
      </c>
      <c r="B220" s="86">
        <v>95</v>
      </c>
      <c r="C220" s="369" t="s">
        <v>2320</v>
      </c>
      <c r="D220" s="25" t="str">
        <f>VLOOKUP(C220,Sheet4!$A$1:$B$300,2,0)</f>
        <v>8622118525</v>
      </c>
      <c r="E220" s="370" t="s">
        <v>2340</v>
      </c>
      <c r="F220" s="63" t="str">
        <f>VLOOKUP(D220,'BHXH 4-2026'!$D$11:$F$337,3,0)</f>
        <v>DN4928622118525</v>
      </c>
      <c r="G220" s="774">
        <f>VLOOKUP(C220,'chuyển xếp 2024'!$C$5:$W$328,17,0)</f>
        <v>4730000</v>
      </c>
      <c r="H220" s="774">
        <f>VLOOKUP(C220,'chuyển xếp 2024'!$C$5:$W$328,19,0)</f>
        <v>0</v>
      </c>
      <c r="I220" s="774">
        <f t="shared" si="20"/>
        <v>4730000</v>
      </c>
      <c r="J220" s="46" t="s">
        <v>1872</v>
      </c>
      <c r="K220" s="63">
        <f t="shared" si="22"/>
        <v>1</v>
      </c>
      <c r="L220" s="56" t="s">
        <v>33</v>
      </c>
      <c r="M220" s="56" t="s">
        <v>34</v>
      </c>
      <c r="N220" s="87" t="s">
        <v>5204</v>
      </c>
      <c r="O220" s="46" t="s">
        <v>671</v>
      </c>
      <c r="P220" s="46"/>
      <c r="Q220" s="234">
        <v>29168</v>
      </c>
      <c r="R220" s="75">
        <v>45364</v>
      </c>
      <c r="S220" s="107">
        <f t="shared" si="19"/>
        <v>45364</v>
      </c>
      <c r="T220" s="75"/>
      <c r="U220" s="97" t="s">
        <v>36</v>
      </c>
      <c r="V220" s="56" t="s">
        <v>2308</v>
      </c>
      <c r="W220" s="626" t="str">
        <f t="shared" ca="1" si="24"/>
        <v xml:space="preserve">2 NĂM 5 THÁNG 6 NGÀY </v>
      </c>
      <c r="X220" s="523" t="s">
        <v>2341</v>
      </c>
      <c r="Y220" s="80" t="s">
        <v>2341</v>
      </c>
      <c r="Z220" s="80" t="str">
        <f>VLOOKUP(C220,'Trang tính1'!$A$2:$N$281,5,0)</f>
        <v>086079004438</v>
      </c>
      <c r="AA220" s="80" t="b">
        <f t="shared" si="21"/>
        <v>1</v>
      </c>
      <c r="AB220" s="108">
        <v>44745</v>
      </c>
      <c r="AC220" s="75" t="s">
        <v>5227</v>
      </c>
      <c r="AD220" s="46" t="s">
        <v>232</v>
      </c>
      <c r="AE220" s="108" t="s">
        <v>1896</v>
      </c>
      <c r="AF220" s="108" t="str">
        <f>VLOOKUP(C220,'Trang tính1'!$A$2:$N$319,9,0)</f>
        <v>Tân Quới, Vĩnh Long</v>
      </c>
      <c r="AG220" s="108" t="s">
        <v>2342</v>
      </c>
      <c r="AH220" s="627"/>
      <c r="AI220" s="628"/>
      <c r="AJ220" s="108" t="s">
        <v>156</v>
      </c>
      <c r="AK220" s="108"/>
      <c r="AL220" s="56" t="s">
        <v>1055</v>
      </c>
      <c r="AM220" s="36">
        <f t="shared" ca="1" si="23"/>
        <v>46</v>
      </c>
    </row>
    <row r="221" spans="1:39" s="624" customFormat="1">
      <c r="A221" s="25">
        <f>IF(C221=0,"",SUBTOTAL(3,C$5:C221))</f>
        <v>217</v>
      </c>
      <c r="B221" s="86">
        <v>96</v>
      </c>
      <c r="C221" s="369" t="s">
        <v>2322</v>
      </c>
      <c r="D221" s="25" t="str">
        <f>VLOOKUP(C221,Sheet4!$A$1:$B$300,2,0)</f>
        <v>7416171783</v>
      </c>
      <c r="E221" s="370" t="s">
        <v>2345</v>
      </c>
      <c r="F221" s="63" t="str">
        <f>VLOOKUP(D221,'BHXH 4-2026'!$D$11:$F$337,3,0)</f>
        <v>DN4927416171783</v>
      </c>
      <c r="G221" s="774">
        <f>VLOOKUP(C221,'chuyển xếp 2024'!$C$5:$W$328,17,0)</f>
        <v>4730000</v>
      </c>
      <c r="H221" s="774">
        <f>VLOOKUP(C221,'chuyển xếp 2024'!$C$5:$W$328,19,0)</f>
        <v>0</v>
      </c>
      <c r="I221" s="774">
        <f t="shared" si="20"/>
        <v>4730000</v>
      </c>
      <c r="J221" s="46" t="s">
        <v>1872</v>
      </c>
      <c r="K221" s="63">
        <f t="shared" si="22"/>
        <v>1</v>
      </c>
      <c r="L221" s="56" t="s">
        <v>33</v>
      </c>
      <c r="M221" s="56" t="s">
        <v>34</v>
      </c>
      <c r="N221" s="87" t="s">
        <v>5204</v>
      </c>
      <c r="O221" s="46" t="s">
        <v>671</v>
      </c>
      <c r="P221" s="46"/>
      <c r="Q221" s="234">
        <v>31413</v>
      </c>
      <c r="R221" s="75">
        <v>45364</v>
      </c>
      <c r="S221" s="107">
        <f t="shared" si="19"/>
        <v>45364</v>
      </c>
      <c r="T221" s="75"/>
      <c r="U221" s="97" t="s">
        <v>36</v>
      </c>
      <c r="V221" s="56" t="s">
        <v>2309</v>
      </c>
      <c r="W221" s="626" t="str">
        <f t="shared" ca="1" si="24"/>
        <v xml:space="preserve">2 NĂM 5 THÁNG 6 NGÀY </v>
      </c>
      <c r="X221" s="523" t="s">
        <v>2346</v>
      </c>
      <c r="Y221" s="80" t="s">
        <v>2346</v>
      </c>
      <c r="Z221" s="80" t="str">
        <f>VLOOKUP(C221,'Trang tính1'!$A$2:$N$281,5,0)</f>
        <v>092086014011</v>
      </c>
      <c r="AA221" s="80" t="b">
        <f t="shared" si="21"/>
        <v>1</v>
      </c>
      <c r="AB221" s="108">
        <v>44434</v>
      </c>
      <c r="AC221" s="75" t="s">
        <v>5227</v>
      </c>
      <c r="AD221" s="46" t="s">
        <v>232</v>
      </c>
      <c r="AE221" s="108" t="s">
        <v>2347</v>
      </c>
      <c r="AF221" s="108" t="str">
        <f>VLOOKUP(C221,'Trang tính1'!$A$2:$N$319,9,0)</f>
        <v>Đông Giang, Đông Thuận, Cần Thơ</v>
      </c>
      <c r="AG221" s="108" t="s">
        <v>2348</v>
      </c>
      <c r="AH221" s="627"/>
      <c r="AI221" s="628"/>
      <c r="AJ221" s="108" t="s">
        <v>156</v>
      </c>
      <c r="AK221" s="108"/>
      <c r="AL221" s="56" t="s">
        <v>1055</v>
      </c>
      <c r="AM221" s="36">
        <f t="shared" ca="1" si="23"/>
        <v>40</v>
      </c>
    </row>
    <row r="222" spans="1:39" s="624" customFormat="1">
      <c r="A222" s="25">
        <f>IF(C222=0,"",SUBTOTAL(3,C$5:C222))</f>
        <v>218</v>
      </c>
      <c r="B222" s="86">
        <v>97</v>
      </c>
      <c r="C222" s="369" t="s">
        <v>2323</v>
      </c>
      <c r="D222" s="25" t="str">
        <f>VLOOKUP(C222,Sheet4!$A$1:$B$300,2,0)</f>
        <v>8416005025</v>
      </c>
      <c r="E222" s="370" t="s">
        <v>2349</v>
      </c>
      <c r="F222" s="63" t="str">
        <f>VLOOKUP(D222,'BHXH 4-2026'!$D$11:$F$337,3,0)</f>
        <v>DN4928416005025</v>
      </c>
      <c r="G222" s="774">
        <f>VLOOKUP(C222,'chuyển xếp 2024'!$C$5:$W$328,17,0)</f>
        <v>4730000</v>
      </c>
      <c r="H222" s="774">
        <f>VLOOKUP(C222,'chuyển xếp 2024'!$C$5:$W$328,19,0)</f>
        <v>0</v>
      </c>
      <c r="I222" s="774">
        <f t="shared" si="20"/>
        <v>4730000</v>
      </c>
      <c r="J222" s="46" t="s">
        <v>1872</v>
      </c>
      <c r="K222" s="63">
        <f t="shared" si="22"/>
        <v>1</v>
      </c>
      <c r="L222" s="56" t="s">
        <v>33</v>
      </c>
      <c r="M222" s="56" t="s">
        <v>34</v>
      </c>
      <c r="N222" s="87" t="s">
        <v>5204</v>
      </c>
      <c r="O222" s="46" t="s">
        <v>671</v>
      </c>
      <c r="P222" s="46"/>
      <c r="Q222" s="234">
        <v>29221</v>
      </c>
      <c r="R222" s="75">
        <v>45364</v>
      </c>
      <c r="S222" s="107">
        <f t="shared" si="19"/>
        <v>45364</v>
      </c>
      <c r="T222" s="75"/>
      <c r="U222" s="97" t="s">
        <v>36</v>
      </c>
      <c r="V222" s="56" t="s">
        <v>2310</v>
      </c>
      <c r="W222" s="626" t="str">
        <f t="shared" ca="1" si="24"/>
        <v xml:space="preserve">2 NĂM 5 THÁNG 6 NGÀY </v>
      </c>
      <c r="X222" s="523" t="s">
        <v>2350</v>
      </c>
      <c r="Y222" s="80" t="s">
        <v>2350</v>
      </c>
      <c r="Z222" s="80" t="str">
        <f>VLOOKUP(C222,'Trang tính1'!$A$2:$N$281,5,0)</f>
        <v>084080008086</v>
      </c>
      <c r="AA222" s="80" t="b">
        <f t="shared" si="21"/>
        <v>1</v>
      </c>
      <c r="AB222" s="108">
        <v>44417</v>
      </c>
      <c r="AC222" s="75" t="s">
        <v>5227</v>
      </c>
      <c r="AD222" s="46" t="s">
        <v>232</v>
      </c>
      <c r="AE222" s="108" t="s">
        <v>2335</v>
      </c>
      <c r="AF222" s="108" t="str">
        <f>VLOOKUP(C222,'Trang tính1'!$A$2:$N$319,9,0)</f>
        <v>Lưu Nghiệp Anh, Vĩnh Long</v>
      </c>
      <c r="AG222" s="108" t="s">
        <v>2336</v>
      </c>
      <c r="AH222" s="627"/>
      <c r="AI222" s="628"/>
      <c r="AJ222" s="108" t="s">
        <v>156</v>
      </c>
      <c r="AK222" s="108"/>
      <c r="AL222" s="56" t="s">
        <v>1055</v>
      </c>
      <c r="AM222" s="36">
        <f t="shared" ca="1" si="23"/>
        <v>46</v>
      </c>
    </row>
    <row r="223" spans="1:39" s="624" customFormat="1">
      <c r="A223" s="25">
        <f>IF(C223=0,"",SUBTOTAL(3,C$5:C223))</f>
        <v>219</v>
      </c>
      <c r="B223" s="86">
        <v>98</v>
      </c>
      <c r="C223" s="369" t="s">
        <v>2324</v>
      </c>
      <c r="D223" s="25" t="str">
        <f>VLOOKUP(C223,Sheet4!$A$1:$B$300,2,0)</f>
        <v>9216001110</v>
      </c>
      <c r="E223" s="370" t="s">
        <v>2352</v>
      </c>
      <c r="F223" s="63" t="str">
        <f>VLOOKUP(D223,'BHXH 4-2026'!$D$11:$F$337,3,0)</f>
        <v>DN4929216001110</v>
      </c>
      <c r="G223" s="774">
        <f>VLOOKUP(C223,'chuyển xếp 2024'!$C$5:$W$328,17,0)</f>
        <v>4730000</v>
      </c>
      <c r="H223" s="774">
        <f>VLOOKUP(C223,'chuyển xếp 2024'!$C$5:$W$328,19,0)</f>
        <v>0</v>
      </c>
      <c r="I223" s="774">
        <f t="shared" si="20"/>
        <v>4730000</v>
      </c>
      <c r="J223" s="63" t="s">
        <v>63</v>
      </c>
      <c r="K223" s="63">
        <f t="shared" si="22"/>
        <v>0</v>
      </c>
      <c r="L223" s="56" t="s">
        <v>33</v>
      </c>
      <c r="M223" s="56" t="s">
        <v>34</v>
      </c>
      <c r="N223" s="87" t="s">
        <v>5204</v>
      </c>
      <c r="O223" s="46" t="s">
        <v>671</v>
      </c>
      <c r="P223" s="46"/>
      <c r="Q223" s="234">
        <v>34316</v>
      </c>
      <c r="R223" s="75">
        <v>45364</v>
      </c>
      <c r="S223" s="107">
        <f t="shared" si="19"/>
        <v>45364</v>
      </c>
      <c r="T223" s="75"/>
      <c r="U223" s="97" t="s">
        <v>36</v>
      </c>
      <c r="V223" s="56" t="s">
        <v>2353</v>
      </c>
      <c r="W223" s="626" t="str">
        <f t="shared" ca="1" si="24"/>
        <v xml:space="preserve">2 NĂM 5 THÁNG 6 NGÀY </v>
      </c>
      <c r="X223" s="523" t="s">
        <v>2371</v>
      </c>
      <c r="Y223" s="80" t="s">
        <v>2371</v>
      </c>
      <c r="Z223" s="80" t="str">
        <f>VLOOKUP(C223,'Trang tính1'!$A$2:$N$281,5,0)</f>
        <v>092193002689</v>
      </c>
      <c r="AA223" s="80" t="b">
        <f t="shared" si="21"/>
        <v>1</v>
      </c>
      <c r="AB223" s="108">
        <v>44421</v>
      </c>
      <c r="AC223" s="75" t="s">
        <v>5227</v>
      </c>
      <c r="AD223" s="46" t="s">
        <v>232</v>
      </c>
      <c r="AE223" s="108" t="s">
        <v>2372</v>
      </c>
      <c r="AF223" s="108" t="str">
        <f>VLOOKUP(C223,'Trang tính1'!$A$2:$N$319,9,0)</f>
        <v>Thới Long, TP Cần Thơ</v>
      </c>
      <c r="AG223" s="108" t="s">
        <v>2373</v>
      </c>
      <c r="AH223" s="627"/>
      <c r="AI223" s="628"/>
      <c r="AJ223" s="108" t="s">
        <v>156</v>
      </c>
      <c r="AK223" s="108"/>
      <c r="AL223" s="56" t="s">
        <v>1055</v>
      </c>
      <c r="AM223" s="36">
        <f t="shared" ca="1" si="23"/>
        <v>32</v>
      </c>
    </row>
    <row r="224" spans="1:39" s="624" customFormat="1">
      <c r="A224" s="25">
        <f>IF(C224=0,"",SUBTOTAL(3,C$5:C224))</f>
        <v>220</v>
      </c>
      <c r="B224" s="86">
        <v>99</v>
      </c>
      <c r="C224" s="369" t="s">
        <v>2325</v>
      </c>
      <c r="D224" s="25" t="str">
        <f>VLOOKUP(C224,Sheet4!$A$1:$B$300,2,0)</f>
        <v>9222222788</v>
      </c>
      <c r="E224" s="370" t="s">
        <v>2374</v>
      </c>
      <c r="F224" s="63" t="str">
        <f>VLOOKUP(D224,'BHXH 4-2026'!$D$11:$F$337,3,0)</f>
        <v>DN4929222222788</v>
      </c>
      <c r="G224" s="774">
        <f>VLOOKUP(C224,'chuyển xếp 2024'!$C$5:$W$328,17,0)</f>
        <v>4730000</v>
      </c>
      <c r="H224" s="774">
        <f>VLOOKUP(C224,'chuyển xếp 2024'!$C$5:$W$328,19,0)</f>
        <v>0</v>
      </c>
      <c r="I224" s="774">
        <f t="shared" si="20"/>
        <v>4730000</v>
      </c>
      <c r="J224" s="46" t="s">
        <v>1872</v>
      </c>
      <c r="K224" s="63">
        <f t="shared" si="22"/>
        <v>1</v>
      </c>
      <c r="L224" s="56" t="s">
        <v>33</v>
      </c>
      <c r="M224" s="56" t="s">
        <v>34</v>
      </c>
      <c r="N224" s="87" t="s">
        <v>5204</v>
      </c>
      <c r="O224" s="46" t="s">
        <v>671</v>
      </c>
      <c r="P224" s="46"/>
      <c r="Q224" s="234">
        <v>35997</v>
      </c>
      <c r="R224" s="75">
        <v>45364</v>
      </c>
      <c r="S224" s="107">
        <f t="shared" si="19"/>
        <v>45364</v>
      </c>
      <c r="T224" s="75"/>
      <c r="U224" s="97" t="s">
        <v>36</v>
      </c>
      <c r="V224" s="56" t="s">
        <v>2354</v>
      </c>
      <c r="W224" s="626" t="str">
        <f t="shared" ca="1" si="24"/>
        <v xml:space="preserve">2 NĂM 5 THÁNG 6 NGÀY </v>
      </c>
      <c r="X224" s="523" t="s">
        <v>2375</v>
      </c>
      <c r="Y224" s="80" t="s">
        <v>2375</v>
      </c>
      <c r="Z224" s="80" t="str">
        <f>VLOOKUP(C224,'Trang tính1'!$A$2:$N$281,5,0)</f>
        <v>092098003245</v>
      </c>
      <c r="AA224" s="80" t="b">
        <f t="shared" si="21"/>
        <v>1</v>
      </c>
      <c r="AB224" s="108">
        <v>44879</v>
      </c>
      <c r="AC224" s="75" t="s">
        <v>5227</v>
      </c>
      <c r="AD224" s="46" t="s">
        <v>232</v>
      </c>
      <c r="AE224" s="108" t="s">
        <v>2376</v>
      </c>
      <c r="AF224" s="108" t="str">
        <f>VLOOKUP(C224,'Trang tính1'!$A$2:$N$319,9,0)</f>
        <v>Ô Môn, TP Cần Thơ</v>
      </c>
      <c r="AG224" s="108" t="s">
        <v>2377</v>
      </c>
      <c r="AH224" s="627"/>
      <c r="AI224" s="628"/>
      <c r="AJ224" s="108" t="s">
        <v>156</v>
      </c>
      <c r="AK224" s="108"/>
      <c r="AL224" s="56" t="s">
        <v>1055</v>
      </c>
      <c r="AM224" s="36">
        <f t="shared" ca="1" si="23"/>
        <v>28</v>
      </c>
    </row>
    <row r="225" spans="1:39" s="624" customFormat="1">
      <c r="A225" s="25">
        <f>IF(C225=0,"",SUBTOTAL(3,C$5:C225))</f>
        <v>221</v>
      </c>
      <c r="B225" s="86">
        <v>100</v>
      </c>
      <c r="C225" s="369" t="s">
        <v>2381</v>
      </c>
      <c r="D225" s="25" t="str">
        <f>VLOOKUP(C225,Sheet4!$A$1:$B$300,2,0)</f>
        <v>7525438224</v>
      </c>
      <c r="E225" s="370" t="s">
        <v>1363</v>
      </c>
      <c r="F225" s="63" t="str">
        <f>VLOOKUP(D225,'BHXH 4-2026'!$D$11:$F$337,3,0)</f>
        <v>DN4927525438224</v>
      </c>
      <c r="G225" s="774">
        <f>VLOOKUP(C225,'chuyển xếp 2024'!$C$5:$W$328,17,0)</f>
        <v>4730000</v>
      </c>
      <c r="H225" s="774">
        <f>VLOOKUP(C225,'chuyển xếp 2024'!$C$5:$W$328,19,0)</f>
        <v>0</v>
      </c>
      <c r="I225" s="774">
        <f t="shared" si="20"/>
        <v>4730000</v>
      </c>
      <c r="J225" s="46" t="s">
        <v>1872</v>
      </c>
      <c r="K225" s="63">
        <f t="shared" si="22"/>
        <v>1</v>
      </c>
      <c r="L225" s="56" t="s">
        <v>33</v>
      </c>
      <c r="M225" s="56" t="s">
        <v>34</v>
      </c>
      <c r="N225" s="87" t="s">
        <v>5204</v>
      </c>
      <c r="O225" s="46" t="s">
        <v>671</v>
      </c>
      <c r="P225" s="46"/>
      <c r="Q225" s="234">
        <v>30244</v>
      </c>
      <c r="R225" s="75">
        <v>45364</v>
      </c>
      <c r="S225" s="107">
        <f t="shared" si="19"/>
        <v>45364</v>
      </c>
      <c r="T225" s="75"/>
      <c r="U225" s="97" t="s">
        <v>36</v>
      </c>
      <c r="V225" s="56" t="s">
        <v>2356</v>
      </c>
      <c r="W225" s="626" t="str">
        <f t="shared" ca="1" si="24"/>
        <v xml:space="preserve">2 NĂM 5 THÁNG 6 NGÀY </v>
      </c>
      <c r="X225" s="523" t="s">
        <v>2399</v>
      </c>
      <c r="Y225" s="80" t="s">
        <v>2399</v>
      </c>
      <c r="Z225" s="80" t="str">
        <f>VLOOKUP(C225,'Trang tính1'!$A$2:$N$281,5,0)</f>
        <v>087082011538</v>
      </c>
      <c r="AA225" s="80" t="b">
        <f t="shared" si="21"/>
        <v>1</v>
      </c>
      <c r="AB225" s="108">
        <v>44816</v>
      </c>
      <c r="AC225" s="75" t="s">
        <v>5227</v>
      </c>
      <c r="AD225" s="46" t="s">
        <v>232</v>
      </c>
      <c r="AE225" s="108" t="s">
        <v>2400</v>
      </c>
      <c r="AF225" s="108" t="str">
        <f>VLOOKUP(C225,'Trang tính1'!$A$2:$N$319,9,0)</f>
        <v>kv Thới Hòa, Ô Môn, TP Cần Thơ</v>
      </c>
      <c r="AG225" s="108" t="s">
        <v>2401</v>
      </c>
      <c r="AH225" s="627"/>
      <c r="AI225" s="628"/>
      <c r="AJ225" s="108" t="s">
        <v>156</v>
      </c>
      <c r="AK225" s="108"/>
      <c r="AL225" s="56" t="s">
        <v>1055</v>
      </c>
      <c r="AM225" s="36">
        <f t="shared" ca="1" si="23"/>
        <v>43</v>
      </c>
    </row>
    <row r="226" spans="1:39" s="624" customFormat="1">
      <c r="A226" s="25">
        <f>IF(C226=0,"",SUBTOTAL(3,C$5:C226))</f>
        <v>222</v>
      </c>
      <c r="B226" s="86">
        <v>101</v>
      </c>
      <c r="C226" s="369" t="s">
        <v>2384</v>
      </c>
      <c r="D226" s="25" t="str">
        <f>VLOOKUP(C226,Sheet4!$A$1:$B$300,2,0)</f>
        <v>8622140764</v>
      </c>
      <c r="E226" s="370" t="s">
        <v>1678</v>
      </c>
      <c r="F226" s="63" t="str">
        <f>VLOOKUP(D226,'BHXH 4-2026'!$D$11:$F$337,3,0)</f>
        <v>DN4928622140764</v>
      </c>
      <c r="G226" s="774">
        <f>VLOOKUP(C226,'chuyển xếp 2024'!$C$5:$W$328,17,0)</f>
        <v>4730000</v>
      </c>
      <c r="H226" s="774">
        <f>VLOOKUP(C226,'chuyển xếp 2024'!$C$5:$W$328,19,0)</f>
        <v>0</v>
      </c>
      <c r="I226" s="774">
        <f t="shared" si="20"/>
        <v>4730000</v>
      </c>
      <c r="J226" s="46" t="s">
        <v>1872</v>
      </c>
      <c r="K226" s="63">
        <f t="shared" si="22"/>
        <v>1</v>
      </c>
      <c r="L226" s="56" t="s">
        <v>33</v>
      </c>
      <c r="M226" s="56" t="s">
        <v>34</v>
      </c>
      <c r="N226" s="87" t="s">
        <v>5204</v>
      </c>
      <c r="O226" s="46" t="s">
        <v>671</v>
      </c>
      <c r="P226" s="46"/>
      <c r="Q226" s="234">
        <v>30799</v>
      </c>
      <c r="R226" s="75">
        <v>45364</v>
      </c>
      <c r="S226" s="107">
        <f t="shared" si="19"/>
        <v>45364</v>
      </c>
      <c r="T226" s="75"/>
      <c r="U226" s="97" t="s">
        <v>36</v>
      </c>
      <c r="V226" s="56" t="s">
        <v>2359</v>
      </c>
      <c r="W226" s="626" t="str">
        <f t="shared" ca="1" si="24"/>
        <v xml:space="preserve">2 NĂM 5 THÁNG 6 NGÀY </v>
      </c>
      <c r="X226" s="523" t="s">
        <v>2408</v>
      </c>
      <c r="Y226" s="80" t="s">
        <v>2408</v>
      </c>
      <c r="Z226" s="80" t="str">
        <f>VLOOKUP(C226,'Trang tính1'!$A$2:$N$281,5,0)</f>
        <v>086084014863</v>
      </c>
      <c r="AA226" s="80" t="b">
        <f t="shared" si="21"/>
        <v>1</v>
      </c>
      <c r="AB226" s="108">
        <v>44326</v>
      </c>
      <c r="AC226" s="75" t="s">
        <v>5227</v>
      </c>
      <c r="AD226" s="46" t="s">
        <v>232</v>
      </c>
      <c r="AE226" s="108" t="s">
        <v>2409</v>
      </c>
      <c r="AF226" s="108" t="str">
        <f>VLOOKUP(C226,'Trang tính1'!$A$2:$N$319,9,0)</f>
        <v>Tân Quới, Vĩnh Long</v>
      </c>
      <c r="AG226" s="108" t="s">
        <v>2410</v>
      </c>
      <c r="AH226" s="627"/>
      <c r="AI226" s="628"/>
      <c r="AJ226" s="108" t="s">
        <v>156</v>
      </c>
      <c r="AK226" s="108"/>
      <c r="AL226" s="56" t="s">
        <v>1055</v>
      </c>
      <c r="AM226" s="36">
        <f t="shared" ca="1" si="23"/>
        <v>42</v>
      </c>
    </row>
    <row r="227" spans="1:39" s="624" customFormat="1">
      <c r="A227" s="25">
        <f>IF(C227=0,"",SUBTOTAL(3,C$5:C227))</f>
        <v>223</v>
      </c>
      <c r="B227" s="86">
        <v>102</v>
      </c>
      <c r="C227" s="369" t="s">
        <v>2387</v>
      </c>
      <c r="D227" s="25" t="str">
        <f>VLOOKUP(C227,Sheet4!$A$1:$B$300,2,0)</f>
        <v>9208010002</v>
      </c>
      <c r="E227" s="370" t="s">
        <v>2418</v>
      </c>
      <c r="F227" s="63" t="str">
        <f>VLOOKUP(D227,'BHXH 4-2026'!$D$11:$F$337,3,0)</f>
        <v>DN4929208010002</v>
      </c>
      <c r="G227" s="774">
        <f>VLOOKUP(C227,'chuyển xếp 2024'!$C$5:$W$328,17,0)</f>
        <v>4730000</v>
      </c>
      <c r="H227" s="774">
        <f>VLOOKUP(C227,'chuyển xếp 2024'!$C$5:$W$328,19,0)</f>
        <v>0</v>
      </c>
      <c r="I227" s="774">
        <f t="shared" si="20"/>
        <v>4730000</v>
      </c>
      <c r="J227" s="46" t="s">
        <v>1872</v>
      </c>
      <c r="K227" s="63">
        <f t="shared" si="22"/>
        <v>1</v>
      </c>
      <c r="L227" s="56" t="s">
        <v>33</v>
      </c>
      <c r="M227" s="56" t="s">
        <v>34</v>
      </c>
      <c r="N227" s="87" t="s">
        <v>5204</v>
      </c>
      <c r="O227" s="46" t="s">
        <v>671</v>
      </c>
      <c r="P227" s="46"/>
      <c r="Q227" s="234">
        <v>28564</v>
      </c>
      <c r="R227" s="75">
        <v>45364</v>
      </c>
      <c r="S227" s="107">
        <f t="shared" si="19"/>
        <v>45364</v>
      </c>
      <c r="T227" s="75"/>
      <c r="U227" s="97" t="s">
        <v>36</v>
      </c>
      <c r="V227" s="56" t="s">
        <v>2362</v>
      </c>
      <c r="W227" s="626" t="str">
        <f t="shared" ca="1" si="24"/>
        <v xml:space="preserve">2 NĂM 5 THÁNG 6 NGÀY </v>
      </c>
      <c r="X227" s="523" t="s">
        <v>2419</v>
      </c>
      <c r="Y227" s="80" t="s">
        <v>2419</v>
      </c>
      <c r="Z227" s="80" t="str">
        <f>VLOOKUP(C227,'Trang tính1'!$A$2:$N$281,5,0)</f>
        <v>092078011885</v>
      </c>
      <c r="AA227" s="80" t="b">
        <f t="shared" si="21"/>
        <v>1</v>
      </c>
      <c r="AB227" s="108">
        <v>44428</v>
      </c>
      <c r="AC227" s="75" t="s">
        <v>5227</v>
      </c>
      <c r="AD227" s="46" t="s">
        <v>232</v>
      </c>
      <c r="AE227" s="108" t="s">
        <v>2332</v>
      </c>
      <c r="AF227" s="108" t="str">
        <f>VLOOKUP(C227,'Trang tính1'!$A$2:$N$319,9,0)</f>
        <v>Phước Thới, TP Cần Thơ</v>
      </c>
      <c r="AG227" s="108" t="s">
        <v>2420</v>
      </c>
      <c r="AH227" s="627"/>
      <c r="AI227" s="628"/>
      <c r="AJ227" s="108" t="s">
        <v>156</v>
      </c>
      <c r="AK227" s="108"/>
      <c r="AL227" s="56" t="s">
        <v>1055</v>
      </c>
      <c r="AM227" s="36">
        <f t="shared" ca="1" si="23"/>
        <v>48</v>
      </c>
    </row>
    <row r="228" spans="1:39" s="624" customFormat="1">
      <c r="A228" s="25">
        <f>IF(C228=0,"",SUBTOTAL(3,C$5:C228))</f>
        <v>224</v>
      </c>
      <c r="B228" s="86">
        <v>103</v>
      </c>
      <c r="C228" s="369" t="s">
        <v>2390</v>
      </c>
      <c r="D228" s="25" t="str">
        <f>VLOOKUP(C228,Sheet4!$A$1:$B$300,2,0)</f>
        <v>9208007832</v>
      </c>
      <c r="E228" s="370" t="s">
        <v>1739</v>
      </c>
      <c r="F228" s="63" t="str">
        <f>VLOOKUP(D228,'BHXH 4-2026'!$D$11:$F$337,3,0)</f>
        <v>DN4929208007832</v>
      </c>
      <c r="G228" s="774">
        <f>VLOOKUP(C228,'chuyển xếp 2024'!$C$5:$W$328,17,0)</f>
        <v>4730000</v>
      </c>
      <c r="H228" s="774">
        <f>VLOOKUP(C228,'chuyển xếp 2024'!$C$5:$W$328,19,0)</f>
        <v>0</v>
      </c>
      <c r="I228" s="774">
        <f t="shared" si="20"/>
        <v>4730000</v>
      </c>
      <c r="J228" s="46" t="s">
        <v>1872</v>
      </c>
      <c r="K228" s="63">
        <f t="shared" si="22"/>
        <v>1</v>
      </c>
      <c r="L228" s="56" t="s">
        <v>33</v>
      </c>
      <c r="M228" s="56" t="s">
        <v>34</v>
      </c>
      <c r="N228" s="87" t="s">
        <v>5204</v>
      </c>
      <c r="O228" s="46" t="s">
        <v>671</v>
      </c>
      <c r="P228" s="46"/>
      <c r="Q228" s="234">
        <v>28691</v>
      </c>
      <c r="R228" s="75">
        <v>45364</v>
      </c>
      <c r="S228" s="107">
        <f t="shared" si="19"/>
        <v>45364</v>
      </c>
      <c r="T228" s="75"/>
      <c r="U228" s="97" t="s">
        <v>36</v>
      </c>
      <c r="V228" s="56" t="s">
        <v>2364</v>
      </c>
      <c r="W228" s="626" t="str">
        <f t="shared" ca="1" si="24"/>
        <v xml:space="preserve">2 NĂM 5 THÁNG 6 NGÀY </v>
      </c>
      <c r="X228" s="523" t="s">
        <v>2426</v>
      </c>
      <c r="Y228" s="80" t="s">
        <v>2426</v>
      </c>
      <c r="Z228" s="80" t="str">
        <f>VLOOKUP(C228,'Trang tính1'!$A$2:$N$281,5,0)</f>
        <v>092078005520</v>
      </c>
      <c r="AA228" s="80" t="b">
        <f t="shared" si="21"/>
        <v>1</v>
      </c>
      <c r="AB228" s="108">
        <v>45149</v>
      </c>
      <c r="AC228" s="75" t="s">
        <v>5227</v>
      </c>
      <c r="AD228" s="46" t="s">
        <v>232</v>
      </c>
      <c r="AE228" s="108" t="s">
        <v>1854</v>
      </c>
      <c r="AF228" s="108" t="str">
        <f>VLOOKUP(C228,'Trang tính1'!$A$2:$N$319,9,0)</f>
        <v>Phước Thới, TP Cần Thơ</v>
      </c>
      <c r="AG228" s="108" t="s">
        <v>2427</v>
      </c>
      <c r="AH228" s="627"/>
      <c r="AI228" s="628"/>
      <c r="AJ228" s="108" t="s">
        <v>156</v>
      </c>
      <c r="AK228" s="108"/>
      <c r="AL228" s="56" t="s">
        <v>1055</v>
      </c>
      <c r="AM228" s="36">
        <f t="shared" ca="1" si="23"/>
        <v>48</v>
      </c>
    </row>
    <row r="229" spans="1:39" s="624" customFormat="1">
      <c r="A229" s="25">
        <f>IF(C229=0,"",SUBTOTAL(3,C$5:C229))</f>
        <v>225</v>
      </c>
      <c r="B229" s="86">
        <v>104</v>
      </c>
      <c r="C229" s="369" t="s">
        <v>2391</v>
      </c>
      <c r="D229" s="25" t="str">
        <f>VLOOKUP(C229,Sheet4!$A$1:$B$300,2,0)</f>
        <v>7412005768</v>
      </c>
      <c r="E229" s="370" t="s">
        <v>1708</v>
      </c>
      <c r="F229" s="63" t="str">
        <f>VLOOKUP(D229,'BHXH 4-2026'!$D$11:$F$337,3,0)</f>
        <v>DN4927412005768</v>
      </c>
      <c r="G229" s="774">
        <f>VLOOKUP(C229,'chuyển xếp 2024'!$C$5:$W$328,17,0)</f>
        <v>4730000</v>
      </c>
      <c r="H229" s="774">
        <f>VLOOKUP(C229,'chuyển xếp 2024'!$C$5:$W$328,19,0)</f>
        <v>0</v>
      </c>
      <c r="I229" s="774">
        <f t="shared" si="20"/>
        <v>4730000</v>
      </c>
      <c r="J229" s="46" t="s">
        <v>1872</v>
      </c>
      <c r="K229" s="63">
        <f t="shared" si="22"/>
        <v>1</v>
      </c>
      <c r="L229" s="56" t="s">
        <v>33</v>
      </c>
      <c r="M229" s="56" t="s">
        <v>34</v>
      </c>
      <c r="N229" s="87" t="s">
        <v>5204</v>
      </c>
      <c r="O229" s="46" t="s">
        <v>671</v>
      </c>
      <c r="P229" s="46"/>
      <c r="Q229" s="234">
        <v>29741</v>
      </c>
      <c r="R229" s="75">
        <v>45364</v>
      </c>
      <c r="S229" s="107">
        <f t="shared" si="19"/>
        <v>45364</v>
      </c>
      <c r="T229" s="75"/>
      <c r="U229" s="97" t="s">
        <v>36</v>
      </c>
      <c r="V229" s="56" t="s">
        <v>2365</v>
      </c>
      <c r="W229" s="626" t="str">
        <f t="shared" ca="1" si="24"/>
        <v xml:space="preserve">2 NĂM 5 THÁNG 6 NGÀY </v>
      </c>
      <c r="X229" s="523" t="s">
        <v>2428</v>
      </c>
      <c r="Y229" s="80" t="s">
        <v>2428</v>
      </c>
      <c r="Z229" s="80" t="str">
        <f>VLOOKUP(C229,'Trang tính1'!$A$2:$N$281,5,0)</f>
        <v>092081009268</v>
      </c>
      <c r="AA229" s="80" t="b">
        <f t="shared" si="21"/>
        <v>1</v>
      </c>
      <c r="AB229" s="108">
        <v>44417</v>
      </c>
      <c r="AC229" s="75" t="s">
        <v>5227</v>
      </c>
      <c r="AD229" s="46" t="s">
        <v>232</v>
      </c>
      <c r="AE229" s="108" t="s">
        <v>2297</v>
      </c>
      <c r="AF229" s="108" t="str">
        <f>VLOOKUP(C229,'Trang tính1'!$A$2:$N$319,9,0)</f>
        <v>Trường Thành, TP Cần Thơ</v>
      </c>
      <c r="AG229" s="108" t="s">
        <v>2429</v>
      </c>
      <c r="AH229" s="627"/>
      <c r="AI229" s="628"/>
      <c r="AJ229" s="108" t="s">
        <v>156</v>
      </c>
      <c r="AK229" s="108"/>
      <c r="AL229" s="56" t="s">
        <v>1055</v>
      </c>
      <c r="AM229" s="36">
        <f t="shared" ca="1" si="23"/>
        <v>45</v>
      </c>
    </row>
    <row r="230" spans="1:39" s="78" customFormat="1">
      <c r="A230" s="27">
        <f>IF(C230=0,"",SUBTOTAL(3,C$5:C230))</f>
        <v>226</v>
      </c>
      <c r="B230" s="109">
        <v>105</v>
      </c>
      <c r="C230" s="412" t="s">
        <v>2392</v>
      </c>
      <c r="D230" s="27" t="str">
        <f>VLOOKUP(C230,Sheet4!$A$1:$B$300,2,0)</f>
        <v>9121714489</v>
      </c>
      <c r="E230" s="413" t="s">
        <v>2430</v>
      </c>
      <c r="F230" s="63" t="str">
        <f>VLOOKUP(D230,'BHXH 4-2026'!$D$11:$F$337,3,0)</f>
        <v>DN4929121714489</v>
      </c>
      <c r="G230" s="697">
        <f>VLOOKUP(C230,'chuyển xếp 2024'!$C$5:$W$328,17,0)</f>
        <v>4730000</v>
      </c>
      <c r="H230" s="697">
        <f>VLOOKUP(C230,'chuyển xếp 2024'!$C$5:$W$328,19,0)</f>
        <v>0</v>
      </c>
      <c r="I230" s="697">
        <f t="shared" si="20"/>
        <v>4730000</v>
      </c>
      <c r="J230" s="48" t="s">
        <v>1872</v>
      </c>
      <c r="K230" s="28">
        <f t="shared" si="22"/>
        <v>1</v>
      </c>
      <c r="L230" s="32" t="s">
        <v>33</v>
      </c>
      <c r="M230" s="32" t="s">
        <v>34</v>
      </c>
      <c r="N230" s="110" t="s">
        <v>5204</v>
      </c>
      <c r="O230" s="48" t="s">
        <v>671</v>
      </c>
      <c r="P230" s="48"/>
      <c r="Q230" s="510">
        <v>38209</v>
      </c>
      <c r="R230" s="34">
        <v>45364</v>
      </c>
      <c r="S230" s="31">
        <f t="shared" si="19"/>
        <v>45364</v>
      </c>
      <c r="T230" s="34"/>
      <c r="U230" s="85" t="s">
        <v>36</v>
      </c>
      <c r="V230" s="32" t="s">
        <v>2366</v>
      </c>
      <c r="W230" s="410" t="str">
        <f t="shared" ca="1" si="24"/>
        <v xml:space="preserve">2 NĂM 5 THÁNG 6 NGÀY </v>
      </c>
      <c r="X230" s="84" t="s">
        <v>2431</v>
      </c>
      <c r="Y230" s="94" t="s">
        <v>2431</v>
      </c>
      <c r="Z230" s="94" t="str">
        <f>VLOOKUP(C230,'Trang tính1'!$A$2:$N$281,5,0)</f>
        <v>092104003300</v>
      </c>
      <c r="AA230" s="94" t="b">
        <f t="shared" si="21"/>
        <v>0</v>
      </c>
      <c r="AB230" s="35">
        <v>44801</v>
      </c>
      <c r="AC230" s="34" t="s">
        <v>5227</v>
      </c>
      <c r="AD230" s="48" t="s">
        <v>232</v>
      </c>
      <c r="AE230" s="35" t="s">
        <v>2432</v>
      </c>
      <c r="AF230" s="35" t="str">
        <f>VLOOKUP(C230,'Trang tính1'!$A$2:$N$319,9,0)</f>
        <v>Ngọc Chúc, An Giang</v>
      </c>
      <c r="AG230" s="35" t="s">
        <v>2433</v>
      </c>
      <c r="AH230" s="81"/>
      <c r="AI230" s="411"/>
      <c r="AJ230" s="35" t="s">
        <v>156</v>
      </c>
      <c r="AK230" s="35"/>
      <c r="AL230" s="32" t="s">
        <v>1055</v>
      </c>
      <c r="AM230" s="37">
        <f t="shared" ca="1" si="23"/>
        <v>22</v>
      </c>
    </row>
    <row r="231" spans="1:39" s="78" customFormat="1">
      <c r="A231" s="27">
        <f>IF(C231=0,"",SUBTOTAL(3,C$5:C231))</f>
        <v>227</v>
      </c>
      <c r="B231" s="109">
        <v>106</v>
      </c>
      <c r="C231" s="412" t="s">
        <v>2393</v>
      </c>
      <c r="D231" s="27" t="str">
        <f>VLOOKUP(C231,Sheet4!$A$1:$B$300,2,0)</f>
        <v>9122531018</v>
      </c>
      <c r="E231" s="413" t="s">
        <v>2434</v>
      </c>
      <c r="F231" s="63" t="str">
        <f>VLOOKUP(D231,'BHXH 4-2026'!$D$11:$F$337,3,0)</f>
        <v>DN4929122531018</v>
      </c>
      <c r="G231" s="697">
        <f>VLOOKUP(C231,'chuyển xếp 2024'!$C$5:$W$328,17,0)</f>
        <v>4730000</v>
      </c>
      <c r="H231" s="697">
        <f>VLOOKUP(C231,'chuyển xếp 2024'!$C$5:$W$328,19,0)</f>
        <v>0</v>
      </c>
      <c r="I231" s="697">
        <f t="shared" si="20"/>
        <v>4730000</v>
      </c>
      <c r="J231" s="48" t="s">
        <v>1872</v>
      </c>
      <c r="K231" s="28">
        <f t="shared" si="22"/>
        <v>1</v>
      </c>
      <c r="L231" s="32" t="s">
        <v>33</v>
      </c>
      <c r="M231" s="32" t="s">
        <v>34</v>
      </c>
      <c r="N231" s="110" t="s">
        <v>5204</v>
      </c>
      <c r="O231" s="48" t="s">
        <v>671</v>
      </c>
      <c r="P231" s="48"/>
      <c r="Q231" s="510">
        <v>29950</v>
      </c>
      <c r="R231" s="34">
        <v>45364</v>
      </c>
      <c r="S231" s="31">
        <f t="shared" si="19"/>
        <v>45364</v>
      </c>
      <c r="T231" s="34"/>
      <c r="U231" s="85" t="s">
        <v>36</v>
      </c>
      <c r="V231" s="32" t="s">
        <v>2367</v>
      </c>
      <c r="W231" s="410" t="str">
        <f t="shared" ca="1" si="24"/>
        <v xml:space="preserve">2 NĂM 5 THÁNG 6 NGÀY </v>
      </c>
      <c r="X231" s="84" t="s">
        <v>2435</v>
      </c>
      <c r="Y231" s="94" t="s">
        <v>2435</v>
      </c>
      <c r="Z231" s="94" t="str">
        <f>VLOOKUP(C231,'Trang tính1'!$A$2:$N$281,5,0)</f>
        <v>091081002826</v>
      </c>
      <c r="AA231" s="94" t="b">
        <f t="shared" si="21"/>
        <v>1</v>
      </c>
      <c r="AB231" s="35">
        <v>44801</v>
      </c>
      <c r="AC231" s="34" t="s">
        <v>5227</v>
      </c>
      <c r="AD231" s="48" t="s">
        <v>232</v>
      </c>
      <c r="AE231" s="35" t="s">
        <v>2432</v>
      </c>
      <c r="AF231" s="35" t="str">
        <f>VLOOKUP(C231,'Trang tính1'!$A$2:$N$319,9,0)</f>
        <v>Ngọc Chúc, An Giang</v>
      </c>
      <c r="AG231" s="35" t="s">
        <v>2433</v>
      </c>
      <c r="AH231" s="81"/>
      <c r="AI231" s="411"/>
      <c r="AJ231" s="35" t="s">
        <v>156</v>
      </c>
      <c r="AK231" s="35"/>
      <c r="AL231" s="32" t="s">
        <v>1055</v>
      </c>
      <c r="AM231" s="37">
        <f t="shared" ca="1" si="23"/>
        <v>44</v>
      </c>
    </row>
    <row r="232" spans="1:39" s="624" customFormat="1">
      <c r="A232" s="25">
        <f>IF(C232=0,"",SUBTOTAL(3,C$5:C232))</f>
        <v>228</v>
      </c>
      <c r="B232" s="86">
        <v>107</v>
      </c>
      <c r="C232" s="369" t="s">
        <v>2395</v>
      </c>
      <c r="D232" s="25" t="str">
        <f>VLOOKUP(C232,Sheet4!$A$1:$B$300,2,0)</f>
        <v>9221567493</v>
      </c>
      <c r="E232" s="370" t="s">
        <v>2437</v>
      </c>
      <c r="F232" s="63" t="str">
        <f>VLOOKUP(D232,'BHXH 4-2026'!$D$11:$F$337,3,0)</f>
        <v>DN4929221567493</v>
      </c>
      <c r="G232" s="774">
        <f>VLOOKUP(C232,'chuyển xếp 2024'!$C$5:$W$328,17,0)</f>
        <v>4730000</v>
      </c>
      <c r="H232" s="774">
        <f>VLOOKUP(C232,'chuyển xếp 2024'!$C$5:$W$328,19,0)</f>
        <v>0</v>
      </c>
      <c r="I232" s="774">
        <f t="shared" si="20"/>
        <v>4730000</v>
      </c>
      <c r="J232" s="46" t="s">
        <v>1872</v>
      </c>
      <c r="K232" s="63">
        <f t="shared" si="22"/>
        <v>1</v>
      </c>
      <c r="L232" s="56" t="s">
        <v>33</v>
      </c>
      <c r="M232" s="56" t="s">
        <v>34</v>
      </c>
      <c r="N232" s="87" t="s">
        <v>5204</v>
      </c>
      <c r="O232" s="46" t="s">
        <v>671</v>
      </c>
      <c r="P232" s="46"/>
      <c r="Q232" s="234">
        <v>32153</v>
      </c>
      <c r="R232" s="75">
        <v>45364</v>
      </c>
      <c r="S232" s="107">
        <f t="shared" si="19"/>
        <v>45364</v>
      </c>
      <c r="T232" s="75"/>
      <c r="U232" s="97" t="s">
        <v>36</v>
      </c>
      <c r="V232" s="56" t="s">
        <v>2368</v>
      </c>
      <c r="W232" s="626" t="str">
        <f t="shared" ca="1" si="24"/>
        <v xml:space="preserve">2 NĂM 5 THÁNG 6 NGÀY </v>
      </c>
      <c r="X232" s="523" t="s">
        <v>2438</v>
      </c>
      <c r="Y232" s="80" t="s">
        <v>2438</v>
      </c>
      <c r="Z232" s="80" t="str">
        <f>VLOOKUP(C232,'Trang tính1'!$A$2:$N$281,5,0)</f>
        <v>092088002861</v>
      </c>
      <c r="AA232" s="80" t="b">
        <f t="shared" si="21"/>
        <v>1</v>
      </c>
      <c r="AB232" s="108">
        <v>44317</v>
      </c>
      <c r="AC232" s="75" t="s">
        <v>5227</v>
      </c>
      <c r="AD232" s="46" t="s">
        <v>232</v>
      </c>
      <c r="AE232" s="108" t="s">
        <v>2332</v>
      </c>
      <c r="AF232" s="108" t="str">
        <f>VLOOKUP(C232,'Trang tính1'!$A$2:$N$319,9,0)</f>
        <v>Trường Lạc, TP Cần Thơ</v>
      </c>
      <c r="AG232" s="108" t="s">
        <v>2439</v>
      </c>
      <c r="AH232" s="627"/>
      <c r="AI232" s="628"/>
      <c r="AJ232" s="108" t="s">
        <v>156</v>
      </c>
      <c r="AK232" s="108"/>
      <c r="AL232" s="56" t="s">
        <v>1055</v>
      </c>
      <c r="AM232" s="36">
        <f t="shared" ca="1" si="23"/>
        <v>38</v>
      </c>
    </row>
    <row r="233" spans="1:39" s="624" customFormat="1">
      <c r="A233" s="25">
        <f>IF(C233=0,"",SUBTOTAL(3,C$5:C233))</f>
        <v>229</v>
      </c>
      <c r="B233" s="86">
        <v>108</v>
      </c>
      <c r="C233" s="369" t="s">
        <v>2467</v>
      </c>
      <c r="D233" s="25" t="str">
        <f>VLOOKUP(C233,Sheet4!$A$1:$B$300,2,0)</f>
        <v>7910320010</v>
      </c>
      <c r="E233" s="370" t="s">
        <v>2468</v>
      </c>
      <c r="F233" s="63" t="str">
        <f>VLOOKUP(D233,'BHXH 4-2026'!$D$11:$F$337,3,0)</f>
        <v>DN4927910320010</v>
      </c>
      <c r="G233" s="774">
        <f>VLOOKUP(C233,'chuyển xếp 2024'!$C$5:$W$328,17,0)</f>
        <v>4730000</v>
      </c>
      <c r="H233" s="774">
        <f>VLOOKUP(C233,'chuyển xếp 2024'!$C$5:$W$328,19,0)</f>
        <v>0</v>
      </c>
      <c r="I233" s="774">
        <f t="shared" si="20"/>
        <v>4730000</v>
      </c>
      <c r="J233" s="96" t="s">
        <v>32</v>
      </c>
      <c r="K233" s="63">
        <f t="shared" si="22"/>
        <v>1</v>
      </c>
      <c r="L233" s="56" t="s">
        <v>33</v>
      </c>
      <c r="M233" s="56" t="s">
        <v>34</v>
      </c>
      <c r="N233" s="87" t="s">
        <v>5204</v>
      </c>
      <c r="O233" s="46" t="s">
        <v>671</v>
      </c>
      <c r="P233" s="46"/>
      <c r="Q233" s="234">
        <v>32031</v>
      </c>
      <c r="R233" s="75">
        <v>45461</v>
      </c>
      <c r="S233" s="107">
        <f t="shared" si="19"/>
        <v>45461</v>
      </c>
      <c r="T233" s="75"/>
      <c r="U233" s="97" t="s">
        <v>36</v>
      </c>
      <c r="V233" s="106" t="s">
        <v>2482</v>
      </c>
      <c r="W233" s="626" t="str">
        <f t="shared" ca="1" si="24"/>
        <v xml:space="preserve">2 NĂM 2 THÁNG 1 NGÀY </v>
      </c>
      <c r="X233" s="74" t="s">
        <v>2491</v>
      </c>
      <c r="Y233" s="80" t="s">
        <v>2491</v>
      </c>
      <c r="Z233" s="80" t="str">
        <f>VLOOKUP(C233,'Trang tính1'!$A$2:$N$281,5,0)</f>
        <v>086087011492</v>
      </c>
      <c r="AA233" s="80" t="b">
        <f t="shared" si="21"/>
        <v>1</v>
      </c>
      <c r="AB233" s="108">
        <v>44439</v>
      </c>
      <c r="AC233" s="75" t="s">
        <v>5227</v>
      </c>
      <c r="AD233" s="46" t="s">
        <v>232</v>
      </c>
      <c r="AE233" s="108" t="s">
        <v>2343</v>
      </c>
      <c r="AF233" s="108" t="str">
        <f>VLOOKUP(C233,'Trang tính1'!$A$2:$N$319,9,0)</f>
        <v>Tân Lược, Vĩnh Long</v>
      </c>
      <c r="AG233" s="108" t="s">
        <v>2492</v>
      </c>
      <c r="AH233" s="627"/>
      <c r="AI233" s="628"/>
      <c r="AJ233" s="108" t="s">
        <v>156</v>
      </c>
      <c r="AK233" s="108"/>
      <c r="AL233" s="56" t="s">
        <v>1055</v>
      </c>
      <c r="AM233" s="36">
        <f t="shared" ca="1" si="23"/>
        <v>38</v>
      </c>
    </row>
    <row r="234" spans="1:39" s="624" customFormat="1">
      <c r="A234" s="25">
        <f>IF(C234=0,"",SUBTOTAL(3,C$5:C234))</f>
        <v>230</v>
      </c>
      <c r="B234" s="86">
        <v>109</v>
      </c>
      <c r="C234" s="369" t="s">
        <v>2470</v>
      </c>
      <c r="D234" s="25" t="str">
        <f>VLOOKUP(C234,Sheet4!$A$1:$B$300,2,0)</f>
        <v>9221345615</v>
      </c>
      <c r="E234" s="370" t="s">
        <v>2471</v>
      </c>
      <c r="F234" s="63" t="str">
        <f>VLOOKUP(D234,'BHXH 4-2026'!$D$11:$F$337,3,0)</f>
        <v>DN4929221345615</v>
      </c>
      <c r="G234" s="774">
        <f>VLOOKUP(C234,'chuyển xếp 2024'!$C$5:$W$328,17,0)</f>
        <v>4730000</v>
      </c>
      <c r="H234" s="774">
        <f>VLOOKUP(C234,'chuyển xếp 2024'!$C$5:$W$328,19,0)</f>
        <v>0</v>
      </c>
      <c r="I234" s="774">
        <f t="shared" si="20"/>
        <v>4730000</v>
      </c>
      <c r="J234" s="63" t="s">
        <v>63</v>
      </c>
      <c r="K234" s="63">
        <f t="shared" si="22"/>
        <v>0</v>
      </c>
      <c r="L234" s="56" t="s">
        <v>33</v>
      </c>
      <c r="M234" s="56" t="s">
        <v>34</v>
      </c>
      <c r="N234" s="87" t="s">
        <v>5204</v>
      </c>
      <c r="O234" s="46" t="s">
        <v>671</v>
      </c>
      <c r="P234" s="46"/>
      <c r="Q234" s="234">
        <v>31133</v>
      </c>
      <c r="R234" s="75">
        <v>45461</v>
      </c>
      <c r="S234" s="107">
        <f t="shared" si="19"/>
        <v>45461</v>
      </c>
      <c r="T234" s="75"/>
      <c r="U234" s="97" t="s">
        <v>36</v>
      </c>
      <c r="V234" s="106" t="s">
        <v>2484</v>
      </c>
      <c r="W234" s="626" t="str">
        <f t="shared" ca="1" si="24"/>
        <v xml:space="preserve">2 NĂM 2 THÁNG 1 NGÀY </v>
      </c>
      <c r="X234" s="74" t="s">
        <v>2501</v>
      </c>
      <c r="Y234" s="80" t="s">
        <v>2501</v>
      </c>
      <c r="Z234" s="80" t="str">
        <f>VLOOKUP(C234,'Trang tính1'!$A$2:$N$281,5,0)</f>
        <v>093185000004</v>
      </c>
      <c r="AA234" s="80" t="b">
        <f t="shared" si="21"/>
        <v>1</v>
      </c>
      <c r="AB234" s="108">
        <v>44421</v>
      </c>
      <c r="AC234" s="75" t="s">
        <v>5227</v>
      </c>
      <c r="AD234" s="46" t="s">
        <v>232</v>
      </c>
      <c r="AE234" s="108" t="s">
        <v>2502</v>
      </c>
      <c r="AF234" s="108" t="str">
        <f>VLOOKUP(C234,'Trang tính1'!$A$2:$N$319,9,0)</f>
        <v>Cái Khế, TP Cần Thơ</v>
      </c>
      <c r="AG234" s="108" t="s">
        <v>2503</v>
      </c>
      <c r="AH234" s="627"/>
      <c r="AI234" s="628"/>
      <c r="AJ234" s="108" t="s">
        <v>50</v>
      </c>
      <c r="AK234" s="108" t="s">
        <v>2504</v>
      </c>
      <c r="AL234" s="56" t="s">
        <v>1055</v>
      </c>
      <c r="AM234" s="36">
        <f t="shared" ca="1" si="23"/>
        <v>41</v>
      </c>
    </row>
    <row r="235" spans="1:39" s="624" customFormat="1">
      <c r="A235" s="25">
        <f>IF(C235=0,"",SUBTOTAL(3,C$5:C235))</f>
        <v>231</v>
      </c>
      <c r="B235" s="86">
        <v>110</v>
      </c>
      <c r="C235" s="369" t="s">
        <v>2474</v>
      </c>
      <c r="D235" s="25" t="str">
        <f>VLOOKUP(C235,Sheet4!$A$1:$B$300,2,0)</f>
        <v>8622290236</v>
      </c>
      <c r="E235" s="370" t="s">
        <v>1660</v>
      </c>
      <c r="F235" s="63" t="str">
        <f>VLOOKUP(D235,'BHXH 4-2026'!$D$11:$F$337,3,0)</f>
        <v>DN4928622290236</v>
      </c>
      <c r="G235" s="774">
        <f>VLOOKUP(C235,'chuyển xếp 2024'!$C$5:$W$328,17,0)</f>
        <v>4730000</v>
      </c>
      <c r="H235" s="774">
        <f>VLOOKUP(C235,'chuyển xếp 2024'!$C$5:$W$328,19,0)</f>
        <v>0</v>
      </c>
      <c r="I235" s="774">
        <f t="shared" si="20"/>
        <v>4730000</v>
      </c>
      <c r="J235" s="63" t="s">
        <v>63</v>
      </c>
      <c r="K235" s="63">
        <f t="shared" si="22"/>
        <v>0</v>
      </c>
      <c r="L235" s="56" t="s">
        <v>33</v>
      </c>
      <c r="M235" s="56" t="s">
        <v>34</v>
      </c>
      <c r="N235" s="87" t="s">
        <v>5204</v>
      </c>
      <c r="O235" s="46" t="s">
        <v>671</v>
      </c>
      <c r="P235" s="46"/>
      <c r="Q235" s="234">
        <v>37905</v>
      </c>
      <c r="R235" s="75">
        <v>45461</v>
      </c>
      <c r="S235" s="107">
        <f t="shared" si="19"/>
        <v>45461</v>
      </c>
      <c r="T235" s="75"/>
      <c r="U235" s="97" t="s">
        <v>36</v>
      </c>
      <c r="V235" s="106" t="s">
        <v>2485</v>
      </c>
      <c r="W235" s="626" t="str">
        <f t="shared" ca="1" si="24"/>
        <v xml:space="preserve">2 NĂM 2 THÁNG 1 NGÀY </v>
      </c>
      <c r="X235" s="74" t="s">
        <v>2493</v>
      </c>
      <c r="Y235" s="428" t="s">
        <v>4921</v>
      </c>
      <c r="Z235" s="94" t="str">
        <f>VLOOKUP(C235,'Trang tính1'!$A$2:$N$281,5,0)</f>
        <v>092303008784</v>
      </c>
      <c r="AA235" s="80" t="b">
        <f t="shared" si="21"/>
        <v>1</v>
      </c>
      <c r="AB235" s="108">
        <v>44290</v>
      </c>
      <c r="AC235" s="75" t="s">
        <v>5227</v>
      </c>
      <c r="AD235" s="46" t="s">
        <v>232</v>
      </c>
      <c r="AE235" s="108" t="s">
        <v>2664</v>
      </c>
      <c r="AF235" s="108" t="str">
        <f>VLOOKUP(C235,'Trang tính1'!$A$2:$N$319,9,0)</f>
        <v>Tân Quới, Vĩnh Long</v>
      </c>
      <c r="AG235" s="108" t="s">
        <v>2665</v>
      </c>
      <c r="AH235" s="627"/>
      <c r="AI235" s="628"/>
      <c r="AJ235" s="108" t="s">
        <v>156</v>
      </c>
      <c r="AK235" s="108"/>
      <c r="AL235" s="56" t="s">
        <v>1055</v>
      </c>
      <c r="AM235" s="36">
        <f t="shared" ca="1" si="23"/>
        <v>22</v>
      </c>
    </row>
    <row r="236" spans="1:39" s="624" customFormat="1">
      <c r="A236" s="25">
        <f>IF(C236=0,"",SUBTOTAL(3,C$5:C236))</f>
        <v>232</v>
      </c>
      <c r="B236" s="86">
        <v>111</v>
      </c>
      <c r="C236" s="369" t="s">
        <v>2475</v>
      </c>
      <c r="D236" s="25" t="str">
        <f>VLOOKUP(C236,Sheet4!$A$1:$B$300,2,0)</f>
        <v>9221667349</v>
      </c>
      <c r="E236" s="370" t="s">
        <v>1672</v>
      </c>
      <c r="F236" s="63" t="str">
        <f>VLOOKUP(D236,'BHXH 4-2026'!$D$11:$F$337,3,0)</f>
        <v>DN4929221667349</v>
      </c>
      <c r="G236" s="774">
        <f>VLOOKUP(C236,'chuyển xếp 2024'!$C$5:$W$328,17,0)</f>
        <v>4730000</v>
      </c>
      <c r="H236" s="774">
        <f>VLOOKUP(C236,'chuyển xếp 2024'!$C$5:$W$328,19,0)</f>
        <v>0</v>
      </c>
      <c r="I236" s="774">
        <f t="shared" si="20"/>
        <v>4730000</v>
      </c>
      <c r="J236" s="96" t="s">
        <v>32</v>
      </c>
      <c r="K236" s="63">
        <f t="shared" si="22"/>
        <v>1</v>
      </c>
      <c r="L236" s="56" t="s">
        <v>33</v>
      </c>
      <c r="M236" s="56" t="s">
        <v>34</v>
      </c>
      <c r="N236" s="87" t="s">
        <v>5204</v>
      </c>
      <c r="O236" s="46" t="s">
        <v>671</v>
      </c>
      <c r="P236" s="46"/>
      <c r="Q236" s="234">
        <v>32143</v>
      </c>
      <c r="R236" s="75">
        <v>45461</v>
      </c>
      <c r="S236" s="107">
        <f t="shared" si="19"/>
        <v>45461</v>
      </c>
      <c r="T236" s="75"/>
      <c r="U236" s="97" t="s">
        <v>36</v>
      </c>
      <c r="V236" s="106" t="s">
        <v>2486</v>
      </c>
      <c r="W236" s="626" t="str">
        <f t="shared" ca="1" si="24"/>
        <v xml:space="preserve">2 NĂM 2 THÁNG 1 NGÀY </v>
      </c>
      <c r="X236" s="74" t="s">
        <v>2494</v>
      </c>
      <c r="Y236" s="80" t="s">
        <v>2494</v>
      </c>
      <c r="Z236" s="80" t="str">
        <f>VLOOKUP(C236,'Trang tính1'!$A$2:$N$281,5,0)</f>
        <v>093088000067</v>
      </c>
      <c r="AA236" s="80" t="b">
        <f t="shared" si="21"/>
        <v>1</v>
      </c>
      <c r="AB236" s="108">
        <v>44311</v>
      </c>
      <c r="AC236" s="75" t="s">
        <v>5227</v>
      </c>
      <c r="AD236" s="46" t="s">
        <v>232</v>
      </c>
      <c r="AE236" s="108" t="s">
        <v>2666</v>
      </c>
      <c r="AF236" s="108" t="str">
        <f>VLOOKUP(C236,'Trang tính1'!$A$2:$N$319,9,0)</f>
        <v>Thới An Đông, TP Cấn Thơ</v>
      </c>
      <c r="AG236" s="108" t="s">
        <v>2667</v>
      </c>
      <c r="AH236" s="627"/>
      <c r="AI236" s="628"/>
      <c r="AJ236" s="108" t="s">
        <v>156</v>
      </c>
      <c r="AK236" s="108"/>
      <c r="AL236" s="56" t="s">
        <v>1055</v>
      </c>
      <c r="AM236" s="36">
        <f t="shared" ca="1" si="23"/>
        <v>38</v>
      </c>
    </row>
    <row r="237" spans="1:39" s="624" customFormat="1">
      <c r="A237" s="25">
        <f>IF(C237=0,"",SUBTOTAL(3,C$5:C237))</f>
        <v>233</v>
      </c>
      <c r="B237" s="86">
        <v>112</v>
      </c>
      <c r="C237" s="369" t="s">
        <v>2476</v>
      </c>
      <c r="D237" s="25" t="str">
        <f>VLOOKUP(C237,Sheet4!$A$1:$B$300,2,0)</f>
        <v>9215008809</v>
      </c>
      <c r="E237" s="370" t="s">
        <v>2478</v>
      </c>
      <c r="F237" s="63" t="str">
        <f>VLOOKUP(D237,'BHXH 4-2026'!$D$11:$F$337,3,0)</f>
        <v>DN4929215008809</v>
      </c>
      <c r="G237" s="774">
        <f>VLOOKUP(C237,'chuyển xếp 2024'!$C$5:$W$328,17,0)</f>
        <v>4730000</v>
      </c>
      <c r="H237" s="774">
        <f>VLOOKUP(C237,'chuyển xếp 2024'!$C$5:$W$328,19,0)</f>
        <v>0</v>
      </c>
      <c r="I237" s="774">
        <f t="shared" si="20"/>
        <v>4730000</v>
      </c>
      <c r="J237" s="96" t="s">
        <v>32</v>
      </c>
      <c r="K237" s="63">
        <f t="shared" si="22"/>
        <v>1</v>
      </c>
      <c r="L237" s="56" t="s">
        <v>33</v>
      </c>
      <c r="M237" s="56" t="s">
        <v>34</v>
      </c>
      <c r="N237" s="87" t="s">
        <v>5204</v>
      </c>
      <c r="O237" s="46" t="s">
        <v>671</v>
      </c>
      <c r="P237" s="46"/>
      <c r="Q237" s="234">
        <v>29952</v>
      </c>
      <c r="R237" s="75">
        <v>45461</v>
      </c>
      <c r="S237" s="107">
        <f t="shared" si="19"/>
        <v>45461</v>
      </c>
      <c r="T237" s="75"/>
      <c r="U237" s="97" t="s">
        <v>36</v>
      </c>
      <c r="V237" s="106" t="s">
        <v>2487</v>
      </c>
      <c r="W237" s="626" t="str">
        <f t="shared" ca="1" si="24"/>
        <v xml:space="preserve">2 NĂM 2 THÁNG 1 NGÀY </v>
      </c>
      <c r="X237" s="74" t="s">
        <v>2495</v>
      </c>
      <c r="Y237" s="80" t="s">
        <v>2495</v>
      </c>
      <c r="Z237" s="80" t="str">
        <f>VLOOKUP(C237,'Trang tính1'!$A$2:$N$281,5,0)</f>
        <v>092082000914</v>
      </c>
      <c r="AA237" s="80" t="b">
        <f t="shared" si="21"/>
        <v>1</v>
      </c>
      <c r="AB237" s="108">
        <v>44311</v>
      </c>
      <c r="AC237" s="75" t="s">
        <v>5227</v>
      </c>
      <c r="AD237" s="46" t="s">
        <v>232</v>
      </c>
      <c r="AE237" s="108" t="s">
        <v>2668</v>
      </c>
      <c r="AF237" s="108" t="str">
        <f>VLOOKUP(C237,'Trang tính1'!$A$2:$N$319,9,0)</f>
        <v>Ô Môn, TP Cần Thơ</v>
      </c>
      <c r="AG237" s="108" t="s">
        <v>2669</v>
      </c>
      <c r="AH237" s="627"/>
      <c r="AI237" s="628"/>
      <c r="AJ237" s="108" t="s">
        <v>156</v>
      </c>
      <c r="AK237" s="108"/>
      <c r="AL237" s="56" t="s">
        <v>1055</v>
      </c>
      <c r="AM237" s="36">
        <f t="shared" ca="1" si="23"/>
        <v>44</v>
      </c>
    </row>
    <row r="238" spans="1:39" s="624" customFormat="1">
      <c r="A238" s="25">
        <f>IF(C238=0,"",SUBTOTAL(3,C$5:C238))</f>
        <v>234</v>
      </c>
      <c r="B238" s="86">
        <v>113</v>
      </c>
      <c r="C238" s="369" t="s">
        <v>2479</v>
      </c>
      <c r="D238" s="25" t="s">
        <v>2883</v>
      </c>
      <c r="E238" s="370" t="s">
        <v>2747</v>
      </c>
      <c r="F238" s="63" t="str">
        <f>VLOOKUP(D238,'BHXH 4-2026'!$D$11:$F$337,3,0)</f>
        <v>DN4929212000761</v>
      </c>
      <c r="G238" s="774">
        <f>VLOOKUP(C238,'chuyển xếp 2024'!$C$5:$W$328,17,0)</f>
        <v>4730000</v>
      </c>
      <c r="H238" s="774">
        <f>VLOOKUP(C238,'chuyển xếp 2024'!$C$5:$W$328,19,0)</f>
        <v>0</v>
      </c>
      <c r="I238" s="774">
        <f t="shared" si="20"/>
        <v>4730000</v>
      </c>
      <c r="J238" s="96" t="s">
        <v>32</v>
      </c>
      <c r="K238" s="63">
        <f t="shared" si="22"/>
        <v>1</v>
      </c>
      <c r="L238" s="56" t="s">
        <v>33</v>
      </c>
      <c r="M238" s="56" t="s">
        <v>34</v>
      </c>
      <c r="N238" s="87" t="s">
        <v>5204</v>
      </c>
      <c r="O238" s="46" t="s">
        <v>671</v>
      </c>
      <c r="P238" s="46"/>
      <c r="Q238" s="234">
        <v>30497</v>
      </c>
      <c r="R238" s="75">
        <v>45748</v>
      </c>
      <c r="S238" s="107">
        <f t="shared" si="19"/>
        <v>45748</v>
      </c>
      <c r="T238" s="75"/>
      <c r="U238" s="97" t="s">
        <v>36</v>
      </c>
      <c r="V238" s="106" t="s">
        <v>2824</v>
      </c>
      <c r="W238" s="626" t="str">
        <f t="shared" ca="1" si="24"/>
        <v xml:space="preserve">1 NĂM 4 THÁNG 18 NGÀY </v>
      </c>
      <c r="X238" s="74" t="s">
        <v>2748</v>
      </c>
      <c r="Y238" s="80" t="s">
        <v>2748</v>
      </c>
      <c r="Z238" s="80" t="str">
        <f>VLOOKUP(C238,'Trang tính1'!$A$2:$N$281,5,0)</f>
        <v>092083014880</v>
      </c>
      <c r="AA238" s="80" t="b">
        <f t="shared" si="21"/>
        <v>1</v>
      </c>
      <c r="AB238" s="108">
        <v>44426</v>
      </c>
      <c r="AC238" s="75" t="s">
        <v>5227</v>
      </c>
      <c r="AD238" s="46" t="s">
        <v>232</v>
      </c>
      <c r="AE238" s="108" t="s">
        <v>2001</v>
      </c>
      <c r="AF238" s="108" t="str">
        <f>VLOOKUP(C238,'Trang tính1'!$A$2:$N$319,9,0)</f>
        <v xml:space="preserve">Phong Điền- TP Cần Thơ </v>
      </c>
      <c r="AG238" s="108" t="s">
        <v>2002</v>
      </c>
      <c r="AH238" s="627"/>
      <c r="AI238" s="628"/>
      <c r="AJ238" s="108" t="s">
        <v>156</v>
      </c>
      <c r="AK238" s="108"/>
      <c r="AL238" s="56" t="s">
        <v>1055</v>
      </c>
      <c r="AM238" s="36">
        <f t="shared" ca="1" si="23"/>
        <v>43</v>
      </c>
    </row>
    <row r="239" spans="1:39" s="624" customFormat="1">
      <c r="A239" s="25">
        <f>IF(C239=0,"",SUBTOTAL(3,C$5:C239))</f>
        <v>235</v>
      </c>
      <c r="B239" s="86">
        <v>114</v>
      </c>
      <c r="C239" s="369" t="s">
        <v>2791</v>
      </c>
      <c r="D239" s="25" t="s">
        <v>2884</v>
      </c>
      <c r="E239" s="370" t="s">
        <v>2749</v>
      </c>
      <c r="F239" s="63" t="str">
        <f>VLOOKUP(D239,'BHXH 4-2026'!$D$11:$F$337,3,0)</f>
        <v>DN4929216023891</v>
      </c>
      <c r="G239" s="774">
        <f>VLOOKUP(C239,'chuyển xếp 2024'!$C$5:$W$328,17,0)</f>
        <v>4730000</v>
      </c>
      <c r="H239" s="774">
        <f>VLOOKUP(C239,'chuyển xếp 2024'!$C$5:$W$328,19,0)</f>
        <v>0</v>
      </c>
      <c r="I239" s="774">
        <f t="shared" si="20"/>
        <v>4730000</v>
      </c>
      <c r="J239" s="96" t="s">
        <v>32</v>
      </c>
      <c r="K239" s="63">
        <f t="shared" si="22"/>
        <v>1</v>
      </c>
      <c r="L239" s="56" t="s">
        <v>33</v>
      </c>
      <c r="M239" s="56" t="s">
        <v>34</v>
      </c>
      <c r="N239" s="87" t="s">
        <v>5204</v>
      </c>
      <c r="O239" s="46" t="s">
        <v>671</v>
      </c>
      <c r="P239" s="46"/>
      <c r="Q239" s="234">
        <v>35161</v>
      </c>
      <c r="R239" s="75">
        <v>45748</v>
      </c>
      <c r="S239" s="107">
        <f t="shared" si="19"/>
        <v>45748</v>
      </c>
      <c r="T239" s="75"/>
      <c r="U239" s="97" t="s">
        <v>36</v>
      </c>
      <c r="V239" s="106" t="s">
        <v>2826</v>
      </c>
      <c r="W239" s="626" t="str">
        <f t="shared" ca="1" si="24"/>
        <v xml:space="preserve">1 NĂM 4 THÁNG 18 NGÀY </v>
      </c>
      <c r="X239" s="74" t="s">
        <v>2750</v>
      </c>
      <c r="Y239" s="80" t="s">
        <v>2750</v>
      </c>
      <c r="Z239" s="80" t="str">
        <f>VLOOKUP(C239,'Trang tính1'!$A$2:$N$281,5,0)</f>
        <v>092096004376</v>
      </c>
      <c r="AA239" s="80" t="b">
        <f t="shared" si="21"/>
        <v>1</v>
      </c>
      <c r="AB239" s="108">
        <v>44994</v>
      </c>
      <c r="AC239" s="75" t="s">
        <v>5227</v>
      </c>
      <c r="AD239" s="46" t="s">
        <v>232</v>
      </c>
      <c r="AE239" s="108" t="s">
        <v>2751</v>
      </c>
      <c r="AF239" s="108" t="str">
        <f>VLOOKUP(C239,'Trang tính1'!$A$2:$N$319,9,0)</f>
        <v>Thới Lai- Cần Thơ</v>
      </c>
      <c r="AG239" s="108" t="s">
        <v>2752</v>
      </c>
      <c r="AH239" s="627"/>
      <c r="AI239" s="628"/>
      <c r="AJ239" s="108" t="s">
        <v>156</v>
      </c>
      <c r="AK239" s="108"/>
      <c r="AL239" s="56" t="s">
        <v>1055</v>
      </c>
      <c r="AM239" s="36">
        <f t="shared" ca="1" si="23"/>
        <v>30</v>
      </c>
    </row>
    <row r="240" spans="1:39" s="624" customFormat="1">
      <c r="A240" s="25">
        <f>IF(C240=0,"",SUBTOTAL(3,C$5:C240))</f>
        <v>236</v>
      </c>
      <c r="B240" s="86">
        <v>115</v>
      </c>
      <c r="C240" s="369" t="s">
        <v>2792</v>
      </c>
      <c r="D240" s="25" t="s">
        <v>2885</v>
      </c>
      <c r="E240" s="370" t="s">
        <v>1656</v>
      </c>
      <c r="F240" s="63" t="str">
        <f>VLOOKUP(D240,'BHXH 4-2026'!$D$11:$F$337,3,0)</f>
        <v>DN4928722589587</v>
      </c>
      <c r="G240" s="774">
        <f>VLOOKUP(C240,'chuyển xếp 2024'!$C$5:$W$328,17,0)</f>
        <v>4730000</v>
      </c>
      <c r="H240" s="774">
        <f>VLOOKUP(C240,'chuyển xếp 2024'!$C$5:$W$328,19,0)</f>
        <v>0</v>
      </c>
      <c r="I240" s="774">
        <f t="shared" si="20"/>
        <v>4730000</v>
      </c>
      <c r="J240" s="96" t="s">
        <v>32</v>
      </c>
      <c r="K240" s="63">
        <f t="shared" si="22"/>
        <v>1</v>
      </c>
      <c r="L240" s="56" t="s">
        <v>33</v>
      </c>
      <c r="M240" s="56" t="s">
        <v>34</v>
      </c>
      <c r="N240" s="87" t="s">
        <v>5204</v>
      </c>
      <c r="O240" s="46" t="s">
        <v>671</v>
      </c>
      <c r="P240" s="46"/>
      <c r="Q240" s="234">
        <v>30317</v>
      </c>
      <c r="R240" s="75">
        <v>45748</v>
      </c>
      <c r="S240" s="107">
        <f t="shared" si="19"/>
        <v>45748</v>
      </c>
      <c r="T240" s="75"/>
      <c r="U240" s="97" t="s">
        <v>36</v>
      </c>
      <c r="V240" s="106" t="s">
        <v>2825</v>
      </c>
      <c r="W240" s="626" t="str">
        <f t="shared" ca="1" si="24"/>
        <v xml:space="preserve">1 NĂM 4 THÁNG 18 NGÀY </v>
      </c>
      <c r="X240" s="74" t="s">
        <v>2753</v>
      </c>
      <c r="Y240" s="80" t="s">
        <v>2753</v>
      </c>
      <c r="Z240" s="80" t="str">
        <f>VLOOKUP(C240,'Trang tính1'!$A$2:$N$281,5,0)</f>
        <v>087083004209</v>
      </c>
      <c r="AA240" s="80" t="b">
        <f t="shared" si="21"/>
        <v>1</v>
      </c>
      <c r="AB240" s="108">
        <v>45285</v>
      </c>
      <c r="AC240" s="75" t="s">
        <v>5227</v>
      </c>
      <c r="AD240" s="46" t="s">
        <v>232</v>
      </c>
      <c r="AE240" s="108" t="s">
        <v>2400</v>
      </c>
      <c r="AF240" s="108" t="str">
        <f>VLOOKUP(C240,'Trang tính1'!$A$2:$N$319,9,0)</f>
        <v>Phong Hòa- Đồng Tháp</v>
      </c>
      <c r="AG240" s="108" t="s">
        <v>2754</v>
      </c>
      <c r="AH240" s="627"/>
      <c r="AI240" s="628"/>
      <c r="AJ240" s="108" t="s">
        <v>156</v>
      </c>
      <c r="AK240" s="108"/>
      <c r="AL240" s="56" t="s">
        <v>1055</v>
      </c>
      <c r="AM240" s="36">
        <f t="shared" ca="1" si="23"/>
        <v>43</v>
      </c>
    </row>
    <row r="241" spans="1:39" s="624" customFormat="1">
      <c r="A241" s="25">
        <f>IF(C241=0,"",SUBTOTAL(3,C$5:C241))</f>
        <v>237</v>
      </c>
      <c r="B241" s="86">
        <v>116</v>
      </c>
      <c r="C241" s="369" t="s">
        <v>2793</v>
      </c>
      <c r="D241" s="25" t="s">
        <v>2886</v>
      </c>
      <c r="E241" s="370" t="s">
        <v>2755</v>
      </c>
      <c r="F241" s="63" t="str">
        <f>VLOOKUP(D241,'BHXH 4-2026'!$D$11:$F$337,3,0)</f>
        <v>DN4929122045734</v>
      </c>
      <c r="G241" s="774">
        <f>VLOOKUP(C241,'chuyển xếp 2024'!$C$5:$W$328,17,0)</f>
        <v>4730000</v>
      </c>
      <c r="H241" s="774">
        <f>VLOOKUP(C241,'chuyển xếp 2024'!$C$5:$W$328,19,0)</f>
        <v>0</v>
      </c>
      <c r="I241" s="774">
        <f t="shared" si="20"/>
        <v>4730000</v>
      </c>
      <c r="J241" s="96" t="s">
        <v>32</v>
      </c>
      <c r="K241" s="63">
        <f t="shared" si="22"/>
        <v>1</v>
      </c>
      <c r="L241" s="56" t="s">
        <v>33</v>
      </c>
      <c r="M241" s="56" t="s">
        <v>34</v>
      </c>
      <c r="N241" s="87" t="s">
        <v>5204</v>
      </c>
      <c r="O241" s="46" t="s">
        <v>671</v>
      </c>
      <c r="P241" s="46"/>
      <c r="Q241" s="234">
        <v>32874</v>
      </c>
      <c r="R241" s="75">
        <v>45748</v>
      </c>
      <c r="S241" s="107">
        <f t="shared" si="19"/>
        <v>45748</v>
      </c>
      <c r="T241" s="75"/>
      <c r="U241" s="97" t="s">
        <v>36</v>
      </c>
      <c r="V241" s="106" t="s">
        <v>2827</v>
      </c>
      <c r="W241" s="626" t="str">
        <f t="shared" ca="1" si="24"/>
        <v xml:space="preserve">1 NĂM 4 THÁNG 18 NGÀY </v>
      </c>
      <c r="X241" s="74" t="s">
        <v>2756</v>
      </c>
      <c r="Y241" s="80" t="s">
        <v>2756</v>
      </c>
      <c r="Z241" s="80" t="str">
        <f>VLOOKUP(C241,'Trang tính1'!$A$2:$N$281,5,0)</f>
        <v>091090006944</v>
      </c>
      <c r="AA241" s="80" t="b">
        <f t="shared" si="21"/>
        <v>1</v>
      </c>
      <c r="AB241" s="108">
        <v>44756</v>
      </c>
      <c r="AC241" s="75" t="s">
        <v>5227</v>
      </c>
      <c r="AD241" s="46" t="s">
        <v>232</v>
      </c>
      <c r="AE241" s="108" t="s">
        <v>2351</v>
      </c>
      <c r="AF241" s="108" t="str">
        <f>VLOOKUP(C241,'Trang tính1'!$A$2:$N$319,9,0)</f>
        <v>Ngọc Chúc- An Giang</v>
      </c>
      <c r="AG241" s="108" t="s">
        <v>2757</v>
      </c>
      <c r="AH241" s="627"/>
      <c r="AI241" s="628"/>
      <c r="AJ241" s="108" t="s">
        <v>156</v>
      </c>
      <c r="AK241" s="108"/>
      <c r="AL241" s="56" t="s">
        <v>1055</v>
      </c>
      <c r="AM241" s="36">
        <f t="shared" ca="1" si="23"/>
        <v>36</v>
      </c>
    </row>
    <row r="242" spans="1:39" s="624" customFormat="1">
      <c r="A242" s="25">
        <f>IF(C242=0,"",SUBTOTAL(3,C$5:C242))</f>
        <v>238</v>
      </c>
      <c r="B242" s="86">
        <v>117</v>
      </c>
      <c r="C242" s="369" t="s">
        <v>2794</v>
      </c>
      <c r="D242" s="25" t="s">
        <v>2887</v>
      </c>
      <c r="E242" s="370" t="s">
        <v>2758</v>
      </c>
      <c r="F242" s="63" t="str">
        <f>VLOOKUP(D242,'BHXH 4-2026'!$D$11:$F$337,3,0)</f>
        <v>DN4926506006801</v>
      </c>
      <c r="G242" s="774">
        <f>VLOOKUP(C242,'chuyển xếp 2024'!$C$5:$W$328,17,0)</f>
        <v>4730000</v>
      </c>
      <c r="H242" s="774">
        <f>VLOOKUP(C242,'chuyển xếp 2024'!$C$5:$W$328,19,0)</f>
        <v>0</v>
      </c>
      <c r="I242" s="774">
        <f t="shared" si="20"/>
        <v>4730000</v>
      </c>
      <c r="J242" s="96" t="s">
        <v>32</v>
      </c>
      <c r="K242" s="63">
        <f t="shared" si="22"/>
        <v>1</v>
      </c>
      <c r="L242" s="56" t="s">
        <v>33</v>
      </c>
      <c r="M242" s="56" t="s">
        <v>34</v>
      </c>
      <c r="N242" s="87" t="s">
        <v>5204</v>
      </c>
      <c r="O242" s="46" t="s">
        <v>671</v>
      </c>
      <c r="P242" s="46"/>
      <c r="Q242" s="234">
        <v>31229</v>
      </c>
      <c r="R242" s="75">
        <v>45748</v>
      </c>
      <c r="S242" s="107">
        <f t="shared" si="19"/>
        <v>45748</v>
      </c>
      <c r="T242" s="75"/>
      <c r="U242" s="97" t="s">
        <v>36</v>
      </c>
      <c r="V242" s="106" t="s">
        <v>2823</v>
      </c>
      <c r="W242" s="626" t="str">
        <f t="shared" ca="1" si="24"/>
        <v xml:space="preserve">1 NĂM 4 THÁNG 18 NGÀY </v>
      </c>
      <c r="X242" s="74" t="s">
        <v>2759</v>
      </c>
      <c r="Y242" s="80" t="s">
        <v>2759</v>
      </c>
      <c r="Z242" s="80" t="str">
        <f>VLOOKUP(C242,'Trang tính1'!$A$2:$N$281,5,0)</f>
        <v>092085002540</v>
      </c>
      <c r="AA242" s="80" t="b">
        <f t="shared" si="21"/>
        <v>1</v>
      </c>
      <c r="AB242" s="108">
        <v>44326</v>
      </c>
      <c r="AC242" s="75" t="s">
        <v>5227</v>
      </c>
      <c r="AD242" s="46" t="s">
        <v>232</v>
      </c>
      <c r="AE242" s="108" t="s">
        <v>2009</v>
      </c>
      <c r="AF242" s="108"/>
      <c r="AG242" s="108" t="s">
        <v>2760</v>
      </c>
      <c r="AH242" s="627"/>
      <c r="AI242" s="628"/>
      <c r="AJ242" s="108" t="s">
        <v>156</v>
      </c>
      <c r="AK242" s="108"/>
      <c r="AL242" s="56" t="s">
        <v>1055</v>
      </c>
      <c r="AM242" s="36">
        <f t="shared" ca="1" si="23"/>
        <v>41</v>
      </c>
    </row>
    <row r="243" spans="1:39" s="624" customFormat="1">
      <c r="A243" s="25">
        <f>IF(C243=0,"",SUBTOTAL(3,C$5:C243))</f>
        <v>239</v>
      </c>
      <c r="B243" s="86">
        <v>118</v>
      </c>
      <c r="C243" s="369" t="s">
        <v>2795</v>
      </c>
      <c r="D243" s="25" t="s">
        <v>2888</v>
      </c>
      <c r="E243" s="370" t="s">
        <v>901</v>
      </c>
      <c r="F243" s="63" t="str">
        <f>VLOOKUP(D243,'BHXH 4-2026'!$D$11:$F$337,3,0)</f>
        <v>DN4929212000752</v>
      </c>
      <c r="G243" s="774">
        <f>VLOOKUP(C243,'chuyển xếp 2024'!$C$5:$W$328,17,0)</f>
        <v>4730000</v>
      </c>
      <c r="H243" s="774">
        <f>VLOOKUP(C243,'chuyển xếp 2024'!$C$5:$W$328,19,0)</f>
        <v>0</v>
      </c>
      <c r="I243" s="774">
        <f t="shared" si="20"/>
        <v>4730000</v>
      </c>
      <c r="J243" s="96" t="s">
        <v>32</v>
      </c>
      <c r="K243" s="63">
        <f t="shared" si="22"/>
        <v>1</v>
      </c>
      <c r="L243" s="56" t="s">
        <v>33</v>
      </c>
      <c r="M243" s="56" t="s">
        <v>34</v>
      </c>
      <c r="N243" s="87" t="s">
        <v>5204</v>
      </c>
      <c r="O243" s="46" t="s">
        <v>671</v>
      </c>
      <c r="P243" s="46"/>
      <c r="Q243" s="234">
        <v>34075</v>
      </c>
      <c r="R243" s="75">
        <v>45748</v>
      </c>
      <c r="S243" s="107">
        <f t="shared" si="19"/>
        <v>45748</v>
      </c>
      <c r="T243" s="75"/>
      <c r="U243" s="97" t="s">
        <v>36</v>
      </c>
      <c r="V243" s="106" t="s">
        <v>2822</v>
      </c>
      <c r="W243" s="626" t="str">
        <f t="shared" ca="1" si="24"/>
        <v xml:space="preserve">1 NĂM 4 THÁNG 18 NGÀY </v>
      </c>
      <c r="X243" s="74" t="s">
        <v>902</v>
      </c>
      <c r="Y243" s="80" t="s">
        <v>902</v>
      </c>
      <c r="Z243" s="80" t="str">
        <f>VLOOKUP(C243,'Trang tính1'!$A$2:$N$281,5,0)</f>
        <v>092093000627</v>
      </c>
      <c r="AA243" s="80" t="b">
        <f t="shared" si="21"/>
        <v>1</v>
      </c>
      <c r="AB243" s="108">
        <v>44988</v>
      </c>
      <c r="AC243" s="75" t="s">
        <v>5227</v>
      </c>
      <c r="AD243" s="46" t="s">
        <v>232</v>
      </c>
      <c r="AE243" s="108" t="s">
        <v>2761</v>
      </c>
      <c r="AF243" s="108" t="str">
        <f>VLOOKUP(C243,'Trang tính1'!$A$2:$N$319,9,0)</f>
        <v>Trường Xuân -Cần Thơ</v>
      </c>
      <c r="AG243" s="108" t="s">
        <v>2762</v>
      </c>
      <c r="AH243" s="627"/>
      <c r="AI243" s="628"/>
      <c r="AJ243" s="108" t="s">
        <v>156</v>
      </c>
      <c r="AK243" s="108"/>
      <c r="AL243" s="56" t="s">
        <v>1055</v>
      </c>
      <c r="AM243" s="36">
        <f t="shared" ca="1" si="23"/>
        <v>33</v>
      </c>
    </row>
    <row r="244" spans="1:39" s="624" customFormat="1">
      <c r="A244" s="25">
        <f>IF(C244=0,"",SUBTOTAL(3,C$5:C244))</f>
        <v>240</v>
      </c>
      <c r="B244" s="86">
        <v>119</v>
      </c>
      <c r="C244" s="369" t="s">
        <v>2799</v>
      </c>
      <c r="D244" s="25" t="s">
        <v>3195</v>
      </c>
      <c r="E244" s="370" t="s">
        <v>2774</v>
      </c>
      <c r="F244" s="63" t="str">
        <f>VLOOKUP(D244,'BHXH 4-2026'!$D$11:$F$337,3,0)</f>
        <v>DN4929212008653</v>
      </c>
      <c r="G244" s="774">
        <f>VLOOKUP(C244,'chuyển xếp 2024'!$C$5:$W$328,17,0)</f>
        <v>4730000</v>
      </c>
      <c r="H244" s="774">
        <f>VLOOKUP(C244,'chuyển xếp 2024'!$C$5:$W$328,19,0)</f>
        <v>0</v>
      </c>
      <c r="I244" s="774">
        <f t="shared" si="20"/>
        <v>4730000</v>
      </c>
      <c r="J244" s="63" t="s">
        <v>63</v>
      </c>
      <c r="K244" s="63">
        <f t="shared" si="22"/>
        <v>0</v>
      </c>
      <c r="L244" s="56" t="s">
        <v>33</v>
      </c>
      <c r="M244" s="56" t="s">
        <v>34</v>
      </c>
      <c r="N244" s="87" t="s">
        <v>5204</v>
      </c>
      <c r="O244" s="46" t="s">
        <v>671</v>
      </c>
      <c r="P244" s="46"/>
      <c r="Q244" s="234">
        <v>31573</v>
      </c>
      <c r="R244" s="75">
        <v>45748</v>
      </c>
      <c r="S244" s="107">
        <f t="shared" si="19"/>
        <v>45748</v>
      </c>
      <c r="T244" s="75"/>
      <c r="U244" s="97" t="s">
        <v>36</v>
      </c>
      <c r="V244" s="106" t="s">
        <v>2833</v>
      </c>
      <c r="W244" s="626" t="str">
        <f t="shared" ca="1" si="24"/>
        <v xml:space="preserve">1 NĂM 4 THÁNG 18 NGÀY </v>
      </c>
      <c r="X244" s="74" t="s">
        <v>2775</v>
      </c>
      <c r="Y244" s="80" t="s">
        <v>2775</v>
      </c>
      <c r="Z244" s="80" t="str">
        <f>VLOOKUP(C244,'Trang tính1'!$A$2:$N$281,5,0)</f>
        <v>092186012101</v>
      </c>
      <c r="AA244" s="80" t="b">
        <f t="shared" si="21"/>
        <v>1</v>
      </c>
      <c r="AB244" s="108">
        <v>44440</v>
      </c>
      <c r="AC244" s="75" t="s">
        <v>5227</v>
      </c>
      <c r="AD244" s="46" t="s">
        <v>232</v>
      </c>
      <c r="AE244" s="108" t="s">
        <v>2772</v>
      </c>
      <c r="AF244" s="108" t="str">
        <f>VLOOKUP(C244,'Trang tính1'!$A$2:$N$319,9,0)</f>
        <v>KV Hòa Thành A</v>
      </c>
      <c r="AG244" s="108" t="s">
        <v>2776</v>
      </c>
      <c r="AH244" s="627"/>
      <c r="AI244" s="628"/>
      <c r="AJ244" s="108" t="s">
        <v>156</v>
      </c>
      <c r="AK244" s="108"/>
      <c r="AL244" s="56" t="s">
        <v>1055</v>
      </c>
      <c r="AM244" s="36">
        <f t="shared" ca="1" si="23"/>
        <v>40</v>
      </c>
    </row>
    <row r="245" spans="1:39" s="624" customFormat="1">
      <c r="A245" s="25">
        <f>IF(C245=0,"",SUBTOTAL(3,C$5:C245))</f>
        <v>241</v>
      </c>
      <c r="B245" s="86">
        <v>120</v>
      </c>
      <c r="C245" s="369" t="s">
        <v>2801</v>
      </c>
      <c r="D245" s="25" t="s">
        <v>2893</v>
      </c>
      <c r="E245" s="370" t="s">
        <v>2781</v>
      </c>
      <c r="F245" s="63" t="str">
        <f>VLOOKUP(D245,'BHXH 4-2026'!$D$11:$F$337,3,0)</f>
        <v>DN4929211007963</v>
      </c>
      <c r="G245" s="774">
        <f>VLOOKUP(C245,'chuyển xếp 2024'!$C$5:$W$328,17,0)</f>
        <v>4730000</v>
      </c>
      <c r="H245" s="774">
        <f>VLOOKUP(C245,'chuyển xếp 2024'!$C$5:$W$328,19,0)</f>
        <v>0</v>
      </c>
      <c r="I245" s="774">
        <f t="shared" si="20"/>
        <v>4730000</v>
      </c>
      <c r="J245" s="96" t="s">
        <v>32</v>
      </c>
      <c r="K245" s="63">
        <f t="shared" si="22"/>
        <v>1</v>
      </c>
      <c r="L245" s="56" t="s">
        <v>33</v>
      </c>
      <c r="M245" s="56" t="s">
        <v>34</v>
      </c>
      <c r="N245" s="87" t="s">
        <v>5204</v>
      </c>
      <c r="O245" s="46" t="s">
        <v>671</v>
      </c>
      <c r="P245" s="46"/>
      <c r="Q245" s="234">
        <v>33190</v>
      </c>
      <c r="R245" s="75">
        <v>45748</v>
      </c>
      <c r="S245" s="107">
        <f t="shared" si="19"/>
        <v>45748</v>
      </c>
      <c r="T245" s="75"/>
      <c r="U245" s="97" t="s">
        <v>36</v>
      </c>
      <c r="V245" s="106" t="s">
        <v>2832</v>
      </c>
      <c r="W245" s="626" t="str">
        <f t="shared" ca="1" si="24"/>
        <v xml:space="preserve">1 NĂM 4 THÁNG 18 NGÀY </v>
      </c>
      <c r="X245" s="74" t="s">
        <v>2782</v>
      </c>
      <c r="Y245" s="80" t="s">
        <v>2782</v>
      </c>
      <c r="Z245" s="80" t="str">
        <f>VLOOKUP(C245,'Trang tính1'!$A$2:$N$281,5,0)</f>
        <v>092090007805</v>
      </c>
      <c r="AA245" s="80" t="b">
        <f t="shared" si="21"/>
        <v>1</v>
      </c>
      <c r="AB245" s="108">
        <v>44717</v>
      </c>
      <c r="AC245" s="75" t="s">
        <v>5227</v>
      </c>
      <c r="AD245" s="46" t="s">
        <v>232</v>
      </c>
      <c r="AE245" s="108" t="s">
        <v>2376</v>
      </c>
      <c r="AF245" s="108"/>
      <c r="AG245" s="108" t="s">
        <v>2783</v>
      </c>
      <c r="AH245" s="627"/>
      <c r="AI245" s="628"/>
      <c r="AJ245" s="108" t="s">
        <v>156</v>
      </c>
      <c r="AK245" s="108"/>
      <c r="AL245" s="56" t="s">
        <v>1055</v>
      </c>
      <c r="AM245" s="36">
        <f t="shared" ca="1" si="23"/>
        <v>35</v>
      </c>
    </row>
    <row r="246" spans="1:39" s="624" customFormat="1">
      <c r="A246" s="25">
        <f>IF(C246=0,"",SUBTOTAL(3,C$5:C246))</f>
        <v>242</v>
      </c>
      <c r="B246" s="86">
        <v>121</v>
      </c>
      <c r="C246" s="369" t="s">
        <v>2802</v>
      </c>
      <c r="D246" s="25" t="s">
        <v>2894</v>
      </c>
      <c r="E246" s="370" t="s">
        <v>1616</v>
      </c>
      <c r="F246" s="63" t="str">
        <f>VLOOKUP(D246,'BHXH 4-2026'!$D$11:$F$337,3,0)</f>
        <v>DN4925403001600</v>
      </c>
      <c r="G246" s="774">
        <f>VLOOKUP(C246,'chuyển xếp 2024'!$C$5:$W$328,17,0)</f>
        <v>4730000</v>
      </c>
      <c r="H246" s="774">
        <f>VLOOKUP(C246,'chuyển xếp 2024'!$C$5:$W$328,19,0)</f>
        <v>0</v>
      </c>
      <c r="I246" s="774">
        <f t="shared" si="20"/>
        <v>4730000</v>
      </c>
      <c r="J246" s="63" t="s">
        <v>63</v>
      </c>
      <c r="K246" s="63">
        <f t="shared" si="22"/>
        <v>0</v>
      </c>
      <c r="L246" s="56" t="s">
        <v>33</v>
      </c>
      <c r="M246" s="56" t="s">
        <v>34</v>
      </c>
      <c r="N246" s="87" t="s">
        <v>5204</v>
      </c>
      <c r="O246" s="46" t="s">
        <v>671</v>
      </c>
      <c r="P246" s="46"/>
      <c r="Q246" s="234">
        <v>26330</v>
      </c>
      <c r="R246" s="75">
        <v>45748</v>
      </c>
      <c r="S246" s="107">
        <f t="shared" si="19"/>
        <v>45748</v>
      </c>
      <c r="T246" s="75"/>
      <c r="U246" s="97" t="s">
        <v>36</v>
      </c>
      <c r="V246" s="106" t="s">
        <v>2829</v>
      </c>
      <c r="W246" s="626" t="str">
        <f t="shared" ca="1" si="24"/>
        <v xml:space="preserve">1 NĂM 4 THÁNG 18 NGÀY </v>
      </c>
      <c r="X246" s="74" t="s">
        <v>2784</v>
      </c>
      <c r="Y246" s="80" t="s">
        <v>2784</v>
      </c>
      <c r="Z246" s="80" t="str">
        <f>VLOOKUP(C246,'Trang tính1'!$A$2:$N$281,5,0)</f>
        <v>079172000463</v>
      </c>
      <c r="AA246" s="80" t="b">
        <f t="shared" si="21"/>
        <v>1</v>
      </c>
      <c r="AB246" s="108">
        <v>44624</v>
      </c>
      <c r="AC246" s="75" t="s">
        <v>5227</v>
      </c>
      <c r="AD246" s="46" t="s">
        <v>232</v>
      </c>
      <c r="AE246" s="108" t="s">
        <v>2785</v>
      </c>
      <c r="AF246" s="108" t="str">
        <f>VLOOKUP(C246,'Trang tính1'!$A$2:$N$319,9,0)</f>
        <v>Gia Định- TP HCM</v>
      </c>
      <c r="AG246" s="108" t="s">
        <v>2786</v>
      </c>
      <c r="AH246" s="627"/>
      <c r="AI246" s="628"/>
      <c r="AJ246" s="108" t="s">
        <v>156</v>
      </c>
      <c r="AK246" s="108"/>
      <c r="AL246" s="56" t="s">
        <v>1055</v>
      </c>
      <c r="AM246" s="36">
        <f t="shared" ca="1" si="23"/>
        <v>54</v>
      </c>
    </row>
    <row r="247" spans="1:39" s="624" customFormat="1">
      <c r="A247" s="25">
        <f>IF(C247=0,"",SUBTOTAL(3,C$5:C247))</f>
        <v>243</v>
      </c>
      <c r="B247" s="86">
        <v>122</v>
      </c>
      <c r="C247" s="369" t="s">
        <v>2803</v>
      </c>
      <c r="D247" s="25" t="s">
        <v>2895</v>
      </c>
      <c r="E247" s="370" t="s">
        <v>2787</v>
      </c>
      <c r="F247" s="63" t="str">
        <f>VLOOKUP(D247,'BHXH 4-2026'!$D$11:$F$337,3,0)</f>
        <v>DN4929222469125</v>
      </c>
      <c r="G247" s="774">
        <f>VLOOKUP(C247,'chuyển xếp 2024'!$C$5:$W$328,17,0)</f>
        <v>4730000</v>
      </c>
      <c r="H247" s="774">
        <f>VLOOKUP(C247,'chuyển xếp 2024'!$C$5:$W$328,19,0)</f>
        <v>0</v>
      </c>
      <c r="I247" s="774">
        <f t="shared" si="20"/>
        <v>4730000</v>
      </c>
      <c r="J247" s="63" t="s">
        <v>63</v>
      </c>
      <c r="K247" s="63">
        <f t="shared" si="22"/>
        <v>0</v>
      </c>
      <c r="L247" s="56" t="s">
        <v>33</v>
      </c>
      <c r="M247" s="56" t="s">
        <v>34</v>
      </c>
      <c r="N247" s="87" t="s">
        <v>5204</v>
      </c>
      <c r="O247" s="46" t="s">
        <v>671</v>
      </c>
      <c r="P247" s="46"/>
      <c r="Q247" s="234">
        <v>30682</v>
      </c>
      <c r="R247" s="75">
        <v>45748</v>
      </c>
      <c r="S247" s="107">
        <f t="shared" si="19"/>
        <v>45748</v>
      </c>
      <c r="T247" s="75"/>
      <c r="U247" s="97" t="s">
        <v>36</v>
      </c>
      <c r="V247" s="106" t="s">
        <v>2828</v>
      </c>
      <c r="W247" s="626" t="str">
        <f t="shared" ca="1" si="24"/>
        <v xml:space="preserve">1 NĂM 4 THÁNG 18 NGÀY </v>
      </c>
      <c r="X247" s="74" t="s">
        <v>2788</v>
      </c>
      <c r="Y247" s="80" t="s">
        <v>2788</v>
      </c>
      <c r="Z247" s="80" t="str">
        <f>VLOOKUP(C247,'Trang tính1'!$A$2:$N$281,5,0)</f>
        <v>092184003801</v>
      </c>
      <c r="AA247" s="80" t="b">
        <f t="shared" si="21"/>
        <v>1</v>
      </c>
      <c r="AB247" s="108">
        <v>45440</v>
      </c>
      <c r="AC247" s="75" t="s">
        <v>5227</v>
      </c>
      <c r="AD247" s="46" t="s">
        <v>232</v>
      </c>
      <c r="AE247" s="108" t="s">
        <v>2789</v>
      </c>
      <c r="AF247" s="108" t="str">
        <f>VLOOKUP(C247,'Trang tính1'!$A$2:$N$319,9,0)</f>
        <v>Vĩnh Bình- An Giang</v>
      </c>
      <c r="AG247" s="108" t="s">
        <v>2790</v>
      </c>
      <c r="AH247" s="627"/>
      <c r="AI247" s="628"/>
      <c r="AJ247" s="108" t="s">
        <v>156</v>
      </c>
      <c r="AK247" s="108"/>
      <c r="AL247" s="56" t="s">
        <v>1055</v>
      </c>
      <c r="AM247" s="36">
        <f t="shared" ca="1" si="23"/>
        <v>42</v>
      </c>
    </row>
    <row r="248" spans="1:39" s="624" customFormat="1">
      <c r="A248" s="25">
        <f>IF(C248=0,"",SUBTOTAL(3,C$5:C248))</f>
        <v>244</v>
      </c>
      <c r="B248" s="86">
        <v>123</v>
      </c>
      <c r="C248" s="369" t="s">
        <v>2845</v>
      </c>
      <c r="D248" s="25" t="s">
        <v>3275</v>
      </c>
      <c r="E248" s="370" t="s">
        <v>2849</v>
      </c>
      <c r="F248" s="63" t="str">
        <f>VLOOKUP(D248,'BHXH 4-2026'!$D$11:$F$337,3,0)</f>
        <v>DN4929222455144</v>
      </c>
      <c r="G248" s="774">
        <f>VLOOKUP(C248,'chuyển xếp 2024'!$C$5:$W$328,17,0)</f>
        <v>4730000</v>
      </c>
      <c r="H248" s="774">
        <f>VLOOKUP(C248,'chuyển xếp 2024'!$C$5:$W$328,19,0)</f>
        <v>0</v>
      </c>
      <c r="I248" s="774">
        <f t="shared" si="20"/>
        <v>4730000</v>
      </c>
      <c r="J248" s="96" t="s">
        <v>32</v>
      </c>
      <c r="K248" s="63">
        <f t="shared" si="22"/>
        <v>1</v>
      </c>
      <c r="L248" s="56" t="s">
        <v>33</v>
      </c>
      <c r="M248" s="56" t="s">
        <v>34</v>
      </c>
      <c r="N248" s="87" t="s">
        <v>5204</v>
      </c>
      <c r="O248" s="46" t="s">
        <v>671</v>
      </c>
      <c r="P248" s="46"/>
      <c r="Q248" s="234">
        <v>27961</v>
      </c>
      <c r="R248" s="75">
        <v>45807</v>
      </c>
      <c r="S248" s="107">
        <f t="shared" si="19"/>
        <v>45807</v>
      </c>
      <c r="T248" s="75"/>
      <c r="U248" s="97" t="s">
        <v>36</v>
      </c>
      <c r="V248" s="106" t="s">
        <v>2933</v>
      </c>
      <c r="W248" s="626" t="str">
        <f t="shared" ca="1" si="24"/>
        <v xml:space="preserve">1 NĂM 2 THÁNG 20 NGÀY </v>
      </c>
      <c r="X248" s="74" t="s">
        <v>2934</v>
      </c>
      <c r="Y248" s="80" t="s">
        <v>2934</v>
      </c>
      <c r="Z248" s="80">
        <f>VLOOKUP(C248,'Trang tính1'!$A$2:$N$281,5,0)</f>
        <v>0</v>
      </c>
      <c r="AA248" s="80" t="b">
        <f t="shared" si="21"/>
        <v>0</v>
      </c>
      <c r="AB248" s="108">
        <v>44587</v>
      </c>
      <c r="AC248" s="75" t="s">
        <v>5227</v>
      </c>
      <c r="AD248" s="46" t="s">
        <v>232</v>
      </c>
      <c r="AE248" s="108" t="s">
        <v>2937</v>
      </c>
      <c r="AF248" s="108"/>
      <c r="AG248" s="108" t="s">
        <v>2935</v>
      </c>
      <c r="AH248" s="627"/>
      <c r="AI248" s="628"/>
      <c r="AJ248" s="108" t="s">
        <v>156</v>
      </c>
      <c r="AK248" s="108"/>
      <c r="AL248" s="56" t="s">
        <v>1055</v>
      </c>
      <c r="AM248" s="36">
        <f t="shared" ca="1" si="23"/>
        <v>50</v>
      </c>
    </row>
    <row r="249" spans="1:39" s="624" customFormat="1">
      <c r="A249" s="25">
        <f>IF(C249=0,"",SUBTOTAL(3,C$5:C249))</f>
        <v>245</v>
      </c>
      <c r="B249" s="86">
        <v>124</v>
      </c>
      <c r="C249" s="369" t="s">
        <v>2846</v>
      </c>
      <c r="D249" s="25" t="s">
        <v>2175</v>
      </c>
      <c r="E249" s="370" t="s">
        <v>2850</v>
      </c>
      <c r="F249" s="63" t="str">
        <f>VLOOKUP(D249,'BHXH 4-2026'!$D$11:$F$337,3,0)</f>
        <v>DN4929208010009</v>
      </c>
      <c r="G249" s="774">
        <f>VLOOKUP(C249,'chuyển xếp 2024'!$C$5:$W$328,17,0)</f>
        <v>4730000</v>
      </c>
      <c r="H249" s="774">
        <f>VLOOKUP(C249,'chuyển xếp 2024'!$C$5:$W$328,19,0)</f>
        <v>0</v>
      </c>
      <c r="I249" s="774">
        <f t="shared" si="20"/>
        <v>4730000</v>
      </c>
      <c r="J249" s="96" t="s">
        <v>32</v>
      </c>
      <c r="K249" s="63">
        <f t="shared" si="22"/>
        <v>1</v>
      </c>
      <c r="L249" s="56" t="s">
        <v>33</v>
      </c>
      <c r="M249" s="56" t="s">
        <v>34</v>
      </c>
      <c r="N249" s="87" t="s">
        <v>5204</v>
      </c>
      <c r="O249" s="46" t="s">
        <v>671</v>
      </c>
      <c r="P249" s="46"/>
      <c r="Q249" s="234">
        <v>32806</v>
      </c>
      <c r="R249" s="75">
        <v>45807</v>
      </c>
      <c r="S249" s="107">
        <f t="shared" si="19"/>
        <v>45807</v>
      </c>
      <c r="T249" s="75"/>
      <c r="U249" s="97" t="s">
        <v>36</v>
      </c>
      <c r="V249" s="106" t="s">
        <v>2936</v>
      </c>
      <c r="W249" s="626" t="str">
        <f t="shared" ca="1" si="24"/>
        <v xml:space="preserve">1 NĂM 2 THÁNG 20 NGÀY </v>
      </c>
      <c r="X249" s="74" t="s">
        <v>983</v>
      </c>
      <c r="Y249" s="80" t="s">
        <v>983</v>
      </c>
      <c r="Z249" s="80">
        <f>VLOOKUP(C249,'Trang tính1'!$A$2:$N$281,5,0)</f>
        <v>0</v>
      </c>
      <c r="AA249" s="80" t="b">
        <f t="shared" si="21"/>
        <v>0</v>
      </c>
      <c r="AB249" s="108">
        <v>44522</v>
      </c>
      <c r="AC249" s="75" t="s">
        <v>5227</v>
      </c>
      <c r="AD249" s="46" t="s">
        <v>232</v>
      </c>
      <c r="AE249" s="108" t="s">
        <v>2332</v>
      </c>
      <c r="AF249" s="108"/>
      <c r="AG249" s="108" t="s">
        <v>709</v>
      </c>
      <c r="AH249" s="627"/>
      <c r="AI249" s="628"/>
      <c r="AJ249" s="108" t="s">
        <v>156</v>
      </c>
      <c r="AK249" s="108"/>
      <c r="AL249" s="56" t="s">
        <v>1055</v>
      </c>
      <c r="AM249" s="36">
        <f t="shared" ca="1" si="23"/>
        <v>36</v>
      </c>
    </row>
    <row r="250" spans="1:39" s="624" customFormat="1">
      <c r="A250" s="25">
        <f>IF(C250=0,"",SUBTOTAL(3,C$5:C250))</f>
        <v>246</v>
      </c>
      <c r="B250" s="86">
        <v>125</v>
      </c>
      <c r="C250" s="369" t="s">
        <v>2847</v>
      </c>
      <c r="D250" s="25" t="s">
        <v>3220</v>
      </c>
      <c r="E250" s="370" t="s">
        <v>2851</v>
      </c>
      <c r="F250" s="63" t="str">
        <f>VLOOKUP(D250,'BHXH 4-2026'!$D$11:$F$337,3,0)</f>
        <v>DN4929215005698</v>
      </c>
      <c r="G250" s="774">
        <f>VLOOKUP(C250,'chuyển xếp 2024'!$C$5:$W$328,17,0)</f>
        <v>4730000</v>
      </c>
      <c r="H250" s="774">
        <f>VLOOKUP(C250,'chuyển xếp 2024'!$C$5:$W$328,19,0)</f>
        <v>0</v>
      </c>
      <c r="I250" s="774">
        <f t="shared" si="20"/>
        <v>4730000</v>
      </c>
      <c r="J250" s="96" t="s">
        <v>32</v>
      </c>
      <c r="K250" s="63">
        <f t="shared" si="22"/>
        <v>1</v>
      </c>
      <c r="L250" s="56" t="s">
        <v>33</v>
      </c>
      <c r="M250" s="56" t="s">
        <v>34</v>
      </c>
      <c r="N250" s="87" t="s">
        <v>5204</v>
      </c>
      <c r="O250" s="46" t="s">
        <v>671</v>
      </c>
      <c r="P250" s="46"/>
      <c r="Q250" s="234">
        <v>29274</v>
      </c>
      <c r="R250" s="75">
        <v>45807</v>
      </c>
      <c r="S250" s="107">
        <f t="shared" si="19"/>
        <v>45807</v>
      </c>
      <c r="T250" s="75"/>
      <c r="U250" s="97" t="s">
        <v>36</v>
      </c>
      <c r="V250" s="106" t="s">
        <v>2938</v>
      </c>
      <c r="W250" s="626" t="str">
        <f t="shared" ca="1" si="24"/>
        <v xml:space="preserve">1 NĂM 2 THÁNG 20 NGÀY </v>
      </c>
      <c r="X250" s="74" t="s">
        <v>2939</v>
      </c>
      <c r="Y250" s="80" t="s">
        <v>2939</v>
      </c>
      <c r="Z250" s="80" t="str">
        <f>VLOOKUP(C250,'Trang tính1'!$A$2:$N$281,5,0)</f>
        <v>089080014147</v>
      </c>
      <c r="AA250" s="80" t="b">
        <f t="shared" si="21"/>
        <v>1</v>
      </c>
      <c r="AB250" s="108">
        <v>44830</v>
      </c>
      <c r="AC250" s="75" t="s">
        <v>5227</v>
      </c>
      <c r="AD250" s="46" t="s">
        <v>232</v>
      </c>
      <c r="AE250" s="108" t="s">
        <v>2940</v>
      </c>
      <c r="AF250" s="108"/>
      <c r="AG250" s="108" t="s">
        <v>2941</v>
      </c>
      <c r="AH250" s="627"/>
      <c r="AI250" s="628"/>
      <c r="AJ250" s="108" t="s">
        <v>156</v>
      </c>
      <c r="AK250" s="108"/>
      <c r="AL250" s="56" t="s">
        <v>1055</v>
      </c>
      <c r="AM250" s="36">
        <f t="shared" ca="1" si="23"/>
        <v>46</v>
      </c>
    </row>
    <row r="251" spans="1:39" s="624" customFormat="1">
      <c r="A251" s="25">
        <f>IF(C251=0,"",SUBTOTAL(3,C$5:C251))</f>
        <v>247</v>
      </c>
      <c r="B251" s="86">
        <v>126</v>
      </c>
      <c r="C251" s="369" t="s">
        <v>2848</v>
      </c>
      <c r="D251" s="25" t="s">
        <v>2191</v>
      </c>
      <c r="E251" s="370" t="s">
        <v>1046</v>
      </c>
      <c r="F251" s="63" t="str">
        <f>VLOOKUP(D251,'BHXH 4-2026'!$D$11:$F$337,3,0)</f>
        <v>DN4929215006919</v>
      </c>
      <c r="G251" s="774">
        <f>VLOOKUP(C251,'chuyển xếp 2024'!$C$5:$W$328,17,0)</f>
        <v>4730000</v>
      </c>
      <c r="H251" s="774">
        <f>VLOOKUP(C251,'chuyển xếp 2024'!$C$5:$W$328,19,0)</f>
        <v>0</v>
      </c>
      <c r="I251" s="774">
        <f t="shared" si="20"/>
        <v>4730000</v>
      </c>
      <c r="J251" s="96" t="s">
        <v>32</v>
      </c>
      <c r="K251" s="63">
        <f t="shared" si="22"/>
        <v>1</v>
      </c>
      <c r="L251" s="56" t="s">
        <v>33</v>
      </c>
      <c r="M251" s="56" t="s">
        <v>34</v>
      </c>
      <c r="N251" s="87" t="s">
        <v>5204</v>
      </c>
      <c r="O251" s="46" t="s">
        <v>671</v>
      </c>
      <c r="P251" s="46"/>
      <c r="Q251" s="234">
        <v>31685</v>
      </c>
      <c r="R251" s="75">
        <v>45807</v>
      </c>
      <c r="S251" s="107">
        <f t="shared" si="19"/>
        <v>45807</v>
      </c>
      <c r="T251" s="75"/>
      <c r="U251" s="97" t="s">
        <v>36</v>
      </c>
      <c r="V251" s="106" t="s">
        <v>2942</v>
      </c>
      <c r="W251" s="626" t="str">
        <f t="shared" ca="1" si="24"/>
        <v xml:space="preserve">1 NĂM 2 THÁNG 20 NGÀY </v>
      </c>
      <c r="X251" s="74" t="s">
        <v>1822</v>
      </c>
      <c r="Y251" s="80" t="s">
        <v>1822</v>
      </c>
      <c r="Z251" s="80" t="str">
        <f>VLOOKUP(C251,'Trang tính1'!$A$2:$N$281,5,0)</f>
        <v>092086003616</v>
      </c>
      <c r="AA251" s="80" t="b">
        <f t="shared" si="21"/>
        <v>1</v>
      </c>
      <c r="AB251" s="108">
        <v>45498</v>
      </c>
      <c r="AC251" s="75" t="s">
        <v>5227</v>
      </c>
      <c r="AD251" s="46" t="s">
        <v>2779</v>
      </c>
      <c r="AE251" s="108" t="s">
        <v>2332</v>
      </c>
      <c r="AF251" s="108" t="str">
        <f>VLOOKUP(C251,'Trang tính1'!$A$2:$N$319,9,0)</f>
        <v>Phước Thới- Cần Thơ</v>
      </c>
      <c r="AG251" s="108" t="s">
        <v>1179</v>
      </c>
      <c r="AH251" s="627"/>
      <c r="AI251" s="628"/>
      <c r="AJ251" s="108" t="s">
        <v>156</v>
      </c>
      <c r="AK251" s="108"/>
      <c r="AL251" s="56" t="s">
        <v>1055</v>
      </c>
      <c r="AM251" s="36">
        <f t="shared" ca="1" si="23"/>
        <v>39</v>
      </c>
    </row>
    <row r="252" spans="1:39" s="624" customFormat="1" ht="17.25" customHeight="1">
      <c r="A252" s="25">
        <f>IF(C252=0,"",SUBTOTAL(3,C$5:C252))</f>
        <v>248</v>
      </c>
      <c r="B252" s="86">
        <v>127</v>
      </c>
      <c r="C252" s="369" t="s">
        <v>2852</v>
      </c>
      <c r="D252" s="25" t="s">
        <v>3231</v>
      </c>
      <c r="E252" s="370" t="s">
        <v>2856</v>
      </c>
      <c r="F252" s="63" t="str">
        <f>VLOOKUP(D252,'BHXH 4-2026'!$D$11:$F$337,3,0)</f>
        <v>DN4929216010560</v>
      </c>
      <c r="G252" s="774">
        <f>VLOOKUP(C252,'chuyển xếp 2024'!$C$5:$W$328,17,0)</f>
        <v>4730000</v>
      </c>
      <c r="H252" s="774">
        <f>VLOOKUP(C252,'chuyển xếp 2024'!$C$5:$W$328,19,0)</f>
        <v>0</v>
      </c>
      <c r="I252" s="774">
        <f t="shared" si="20"/>
        <v>4730000</v>
      </c>
      <c r="J252" s="96" t="s">
        <v>32</v>
      </c>
      <c r="K252" s="63">
        <f t="shared" si="22"/>
        <v>1</v>
      </c>
      <c r="L252" s="56" t="s">
        <v>33</v>
      </c>
      <c r="M252" s="56" t="s">
        <v>34</v>
      </c>
      <c r="N252" s="87" t="s">
        <v>5204</v>
      </c>
      <c r="O252" s="46" t="s">
        <v>671</v>
      </c>
      <c r="P252" s="46"/>
      <c r="Q252" s="234">
        <v>29587</v>
      </c>
      <c r="R252" s="75">
        <v>45807</v>
      </c>
      <c r="S252" s="107">
        <f t="shared" si="19"/>
        <v>45807</v>
      </c>
      <c r="T252" s="75"/>
      <c r="U252" s="97" t="s">
        <v>36</v>
      </c>
      <c r="V252" s="106" t="s">
        <v>2943</v>
      </c>
      <c r="W252" s="626" t="str">
        <f t="shared" ca="1" si="24"/>
        <v xml:space="preserve">1 NĂM 2 THÁNG 20 NGÀY </v>
      </c>
      <c r="X252" s="74" t="s">
        <v>2944</v>
      </c>
      <c r="Y252" s="80" t="s">
        <v>2944</v>
      </c>
      <c r="Z252" s="80" t="str">
        <f>VLOOKUP(C252,'Trang tính1'!$A$2:$N$281,5,0)</f>
        <v>095081009289</v>
      </c>
      <c r="AA252" s="80" t="b">
        <f t="shared" si="21"/>
        <v>1</v>
      </c>
      <c r="AB252" s="108">
        <v>44419</v>
      </c>
      <c r="AC252" s="75" t="s">
        <v>5227</v>
      </c>
      <c r="AD252" s="46" t="s">
        <v>232</v>
      </c>
      <c r="AE252" s="108" t="s">
        <v>2945</v>
      </c>
      <c r="AF252" s="108" t="str">
        <f>VLOOKUP(C252,'Trang tính1'!$A$2:$N$319,9,0)</f>
        <v>Âp Vĩnh Hội- Xã Hòa Bình- Tỉnh Cà Mau</v>
      </c>
      <c r="AG252" s="108" t="s">
        <v>2946</v>
      </c>
      <c r="AH252" s="627"/>
      <c r="AI252" s="628"/>
      <c r="AJ252" s="108" t="s">
        <v>156</v>
      </c>
      <c r="AK252" s="108"/>
      <c r="AL252" s="56" t="s">
        <v>1055</v>
      </c>
      <c r="AM252" s="36">
        <f t="shared" ca="1" si="23"/>
        <v>45</v>
      </c>
    </row>
    <row r="253" spans="1:39" s="624" customFormat="1">
      <c r="A253" s="25">
        <f>IF(C253=0,"",SUBTOTAL(3,C$5:C253))</f>
        <v>249</v>
      </c>
      <c r="B253" s="86">
        <v>128</v>
      </c>
      <c r="C253" s="369" t="s">
        <v>2853</v>
      </c>
      <c r="D253" s="25" t="s">
        <v>3295</v>
      </c>
      <c r="E253" s="370" t="s">
        <v>2857</v>
      </c>
      <c r="F253" s="63" t="str">
        <f>VLOOKUP(D253,'BHXH 4-2026'!$D$11:$F$337,3,0)</f>
        <v>DN4929222917395</v>
      </c>
      <c r="G253" s="774">
        <f>VLOOKUP(C253,'chuyển xếp 2024'!$C$5:$W$328,17,0)</f>
        <v>4730000</v>
      </c>
      <c r="H253" s="774">
        <f>VLOOKUP(C253,'chuyển xếp 2024'!$C$5:$W$328,19,0)</f>
        <v>0</v>
      </c>
      <c r="I253" s="774">
        <f t="shared" si="20"/>
        <v>4730000</v>
      </c>
      <c r="J253" s="63" t="s">
        <v>63</v>
      </c>
      <c r="K253" s="63">
        <f t="shared" si="22"/>
        <v>0</v>
      </c>
      <c r="L253" s="56" t="s">
        <v>33</v>
      </c>
      <c r="M253" s="56" t="s">
        <v>34</v>
      </c>
      <c r="N253" s="87" t="s">
        <v>5204</v>
      </c>
      <c r="O253" s="46" t="s">
        <v>671</v>
      </c>
      <c r="P253" s="46"/>
      <c r="Q253" s="234">
        <v>35143</v>
      </c>
      <c r="R253" s="75">
        <v>45807</v>
      </c>
      <c r="S253" s="107">
        <f t="shared" si="19"/>
        <v>45807</v>
      </c>
      <c r="T253" s="75"/>
      <c r="U253" s="97" t="s">
        <v>36</v>
      </c>
      <c r="V253" s="106" t="s">
        <v>2950</v>
      </c>
      <c r="W253" s="626" t="str">
        <f t="shared" ca="1" si="24"/>
        <v xml:space="preserve">1 NĂM 2 THÁNG 20 NGÀY </v>
      </c>
      <c r="X253" s="74" t="s">
        <v>2947</v>
      </c>
      <c r="Y253" s="80" t="s">
        <v>2947</v>
      </c>
      <c r="Z253" s="80">
        <f>VLOOKUP(C253,'Trang tính1'!$A$2:$N$281,5,0)</f>
        <v>0</v>
      </c>
      <c r="AA253" s="80" t="b">
        <f t="shared" si="21"/>
        <v>0</v>
      </c>
      <c r="AB253" s="108">
        <v>44939</v>
      </c>
      <c r="AC253" s="75" t="s">
        <v>5227</v>
      </c>
      <c r="AD253" s="46" t="s">
        <v>232</v>
      </c>
      <c r="AE253" s="108" t="s">
        <v>2948</v>
      </c>
      <c r="AF253" s="108"/>
      <c r="AG253" s="108" t="s">
        <v>2949</v>
      </c>
      <c r="AH253" s="627"/>
      <c r="AI253" s="628"/>
      <c r="AJ253" s="108" t="s">
        <v>156</v>
      </c>
      <c r="AK253" s="108"/>
      <c r="AL253" s="56" t="s">
        <v>1055</v>
      </c>
      <c r="AM253" s="36">
        <f t="shared" ca="1" si="23"/>
        <v>30</v>
      </c>
    </row>
    <row r="254" spans="1:39" s="624" customFormat="1">
      <c r="A254" s="25">
        <f>IF(C254=0,"",SUBTOTAL(3,C$5:C254))</f>
        <v>250</v>
      </c>
      <c r="B254" s="86">
        <v>129</v>
      </c>
      <c r="C254" s="369" t="s">
        <v>2854</v>
      </c>
      <c r="D254" s="25" t="s">
        <v>3309</v>
      </c>
      <c r="E254" s="370" t="s">
        <v>2858</v>
      </c>
      <c r="F254" s="63" t="str">
        <f>VLOOKUP(D254,'BHXH 4-2026'!$D$11:$F$337,3,0)</f>
        <v>DN4929321864093</v>
      </c>
      <c r="G254" s="774">
        <f>VLOOKUP(C254,'chuyển xếp 2024'!$C$5:$W$328,17,0)</f>
        <v>4730000</v>
      </c>
      <c r="H254" s="774">
        <f>VLOOKUP(C254,'chuyển xếp 2024'!$C$5:$W$328,19,0)</f>
        <v>0</v>
      </c>
      <c r="I254" s="774">
        <f t="shared" si="20"/>
        <v>4730000</v>
      </c>
      <c r="J254" s="96" t="s">
        <v>32</v>
      </c>
      <c r="K254" s="63">
        <f t="shared" si="22"/>
        <v>1</v>
      </c>
      <c r="L254" s="56" t="s">
        <v>33</v>
      </c>
      <c r="M254" s="56" t="s">
        <v>34</v>
      </c>
      <c r="N254" s="87" t="s">
        <v>5204</v>
      </c>
      <c r="O254" s="46" t="s">
        <v>671</v>
      </c>
      <c r="P254" s="46"/>
      <c r="Q254" s="234">
        <v>27760</v>
      </c>
      <c r="R254" s="75">
        <v>45807</v>
      </c>
      <c r="S254" s="107">
        <f t="shared" si="19"/>
        <v>45807</v>
      </c>
      <c r="T254" s="75"/>
      <c r="U254" s="97" t="s">
        <v>36</v>
      </c>
      <c r="V254" s="106" t="s">
        <v>2951</v>
      </c>
      <c r="W254" s="626" t="str">
        <f t="shared" ca="1" si="24"/>
        <v xml:space="preserve">1 NĂM 2 THÁNG 20 NGÀY </v>
      </c>
      <c r="X254" s="74" t="s">
        <v>2952</v>
      </c>
      <c r="Y254" s="80" t="s">
        <v>2952</v>
      </c>
      <c r="Z254" s="80" t="str">
        <f>VLOOKUP(C254,'Trang tính1'!$A$2:$N$281,5,0)</f>
        <v>093076010646</v>
      </c>
      <c r="AA254" s="80" t="b">
        <f t="shared" si="21"/>
        <v>1</v>
      </c>
      <c r="AB254" s="108">
        <v>44631</v>
      </c>
      <c r="AC254" s="75" t="s">
        <v>5227</v>
      </c>
      <c r="AD254" s="46" t="s">
        <v>232</v>
      </c>
      <c r="AE254" s="108" t="s">
        <v>2953</v>
      </c>
      <c r="AF254" s="108" t="str">
        <f>VLOOKUP(C254,'Trang tính1'!$A$2:$N$319,9,0)</f>
        <v xml:space="preserve"> Ấp 4- Vĩnh Thuận Tây- Hậu Giang</v>
      </c>
      <c r="AG254" s="108" t="s">
        <v>2954</v>
      </c>
      <c r="AH254" s="627"/>
      <c r="AI254" s="628"/>
      <c r="AJ254" s="108" t="s">
        <v>156</v>
      </c>
      <c r="AK254" s="108"/>
      <c r="AL254" s="56" t="s">
        <v>1055</v>
      </c>
      <c r="AM254" s="36">
        <f t="shared" ca="1" si="23"/>
        <v>50</v>
      </c>
    </row>
    <row r="255" spans="1:39" s="624" customFormat="1">
      <c r="A255" s="25">
        <f>IF(C255=0,"",SUBTOTAL(3,C$5:C255))</f>
        <v>251</v>
      </c>
      <c r="B255" s="86">
        <v>130</v>
      </c>
      <c r="C255" s="369" t="s">
        <v>2855</v>
      </c>
      <c r="D255" s="25" t="s">
        <v>3178</v>
      </c>
      <c r="E255" s="370" t="s">
        <v>2859</v>
      </c>
      <c r="F255" s="63" t="str">
        <f>VLOOKUP(D255,'BHXH 4-2026'!$D$11:$F$337,3,0)</f>
        <v>DN4929211004022</v>
      </c>
      <c r="G255" s="774">
        <f>VLOOKUP(C255,'chuyển xếp 2024'!$C$5:$W$328,17,0)</f>
        <v>4730000</v>
      </c>
      <c r="H255" s="774">
        <f>VLOOKUP(C255,'chuyển xếp 2024'!$C$5:$W$328,19,0)</f>
        <v>0</v>
      </c>
      <c r="I255" s="774">
        <f t="shared" si="20"/>
        <v>4730000</v>
      </c>
      <c r="J255" s="96" t="s">
        <v>32</v>
      </c>
      <c r="K255" s="63">
        <f t="shared" si="22"/>
        <v>1</v>
      </c>
      <c r="L255" s="56" t="s">
        <v>33</v>
      </c>
      <c r="M255" s="56" t="s">
        <v>34</v>
      </c>
      <c r="N255" s="87" t="s">
        <v>5204</v>
      </c>
      <c r="O255" s="46" t="s">
        <v>671</v>
      </c>
      <c r="P255" s="46"/>
      <c r="Q255" s="234">
        <v>32392</v>
      </c>
      <c r="R255" s="75">
        <v>45807</v>
      </c>
      <c r="S255" s="107">
        <f t="shared" ref="S255:S260" si="25">+R255</f>
        <v>45807</v>
      </c>
      <c r="T255" s="75"/>
      <c r="U255" s="97" t="s">
        <v>36</v>
      </c>
      <c r="V255" s="106" t="s">
        <v>2955</v>
      </c>
      <c r="W255" s="626" t="str">
        <f t="shared" ca="1" si="24"/>
        <v xml:space="preserve">1 NĂM 2 THÁNG 20 NGÀY </v>
      </c>
      <c r="X255" s="74" t="s">
        <v>2956</v>
      </c>
      <c r="Y255" s="80" t="s">
        <v>2956</v>
      </c>
      <c r="Z255" s="80">
        <f>VLOOKUP(C255,'Trang tính1'!$A$2:$N$281,5,0)</f>
        <v>0</v>
      </c>
      <c r="AA255" s="80" t="b">
        <f t="shared" si="21"/>
        <v>0</v>
      </c>
      <c r="AB255" s="108">
        <v>44521</v>
      </c>
      <c r="AC255" s="75" t="s">
        <v>5227</v>
      </c>
      <c r="AD255" s="46" t="s">
        <v>232</v>
      </c>
      <c r="AE255" s="108" t="s">
        <v>2009</v>
      </c>
      <c r="AF255" s="108"/>
      <c r="AG255" s="108" t="s">
        <v>2957</v>
      </c>
      <c r="AH255" s="627"/>
      <c r="AI255" s="628"/>
      <c r="AJ255" s="108" t="s">
        <v>156</v>
      </c>
      <c r="AK255" s="108"/>
      <c r="AL255" s="56" t="s">
        <v>1055</v>
      </c>
      <c r="AM255" s="36">
        <f t="shared" ca="1" si="23"/>
        <v>37</v>
      </c>
    </row>
    <row r="256" spans="1:39" s="624" customFormat="1">
      <c r="A256" s="25">
        <f>IF(C256=0,"",SUBTOTAL(3,C$5:C256))</f>
        <v>252</v>
      </c>
      <c r="B256" s="86">
        <v>131</v>
      </c>
      <c r="C256" s="369" t="s">
        <v>2860</v>
      </c>
      <c r="D256" s="25" t="s">
        <v>3312</v>
      </c>
      <c r="E256" s="370" t="s">
        <v>2864</v>
      </c>
      <c r="F256" s="63" t="str">
        <f>VLOOKUP(D256,'BHXH 4-2026'!$D$11:$F$337,3,0)</f>
        <v>DN4929416008058</v>
      </c>
      <c r="G256" s="774">
        <f>VLOOKUP(C256,'chuyển xếp 2024'!$C$5:$W$328,17,0)</f>
        <v>4730000</v>
      </c>
      <c r="H256" s="774">
        <f>VLOOKUP(C256,'chuyển xếp 2024'!$C$5:$W$328,19,0)</f>
        <v>0</v>
      </c>
      <c r="I256" s="774">
        <f t="shared" si="20"/>
        <v>4730000</v>
      </c>
      <c r="J256" s="96" t="s">
        <v>32</v>
      </c>
      <c r="K256" s="63">
        <f t="shared" si="22"/>
        <v>1</v>
      </c>
      <c r="L256" s="56" t="s">
        <v>33</v>
      </c>
      <c r="M256" s="56" t="s">
        <v>34</v>
      </c>
      <c r="N256" s="87" t="s">
        <v>5204</v>
      </c>
      <c r="O256" s="46" t="s">
        <v>671</v>
      </c>
      <c r="P256" s="46"/>
      <c r="Q256" s="234">
        <v>30176</v>
      </c>
      <c r="R256" s="75">
        <v>45807</v>
      </c>
      <c r="S256" s="107">
        <f t="shared" si="25"/>
        <v>45807</v>
      </c>
      <c r="T256" s="75"/>
      <c r="U256" s="97" t="s">
        <v>36</v>
      </c>
      <c r="V256" s="106" t="s">
        <v>2958</v>
      </c>
      <c r="W256" s="626" t="str">
        <f t="shared" ca="1" si="24"/>
        <v xml:space="preserve">1 NĂM 2 THÁNG 20 NGÀY </v>
      </c>
      <c r="X256" s="74" t="s">
        <v>2959</v>
      </c>
      <c r="Y256" s="80" t="s">
        <v>2959</v>
      </c>
      <c r="Z256" s="80">
        <f>VLOOKUP(C256,'Trang tính1'!$A$2:$N$281,5,0)</f>
        <v>0</v>
      </c>
      <c r="AA256" s="80" t="b">
        <f t="shared" si="21"/>
        <v>0</v>
      </c>
      <c r="AB256" s="108">
        <v>44736</v>
      </c>
      <c r="AC256" s="75" t="s">
        <v>5227</v>
      </c>
      <c r="AD256" s="46" t="s">
        <v>232</v>
      </c>
      <c r="AE256" s="108" t="s">
        <v>2343</v>
      </c>
      <c r="AF256" s="108"/>
      <c r="AG256" s="108" t="s">
        <v>2492</v>
      </c>
      <c r="AH256" s="627"/>
      <c r="AI256" s="628"/>
      <c r="AJ256" s="108" t="s">
        <v>156</v>
      </c>
      <c r="AK256" s="108"/>
      <c r="AL256" s="56" t="s">
        <v>1055</v>
      </c>
      <c r="AM256" s="36">
        <f t="shared" ca="1" si="23"/>
        <v>44</v>
      </c>
    </row>
    <row r="257" spans="1:39" s="624" customFormat="1">
      <c r="A257" s="25">
        <f>IF(C257=0,"",SUBTOTAL(3,C$5:C257))</f>
        <v>253</v>
      </c>
      <c r="B257" s="86">
        <v>132</v>
      </c>
      <c r="C257" s="369" t="s">
        <v>2862</v>
      </c>
      <c r="D257" s="25" t="s">
        <v>3167</v>
      </c>
      <c r="E257" s="370" t="s">
        <v>1676</v>
      </c>
      <c r="F257" s="63" t="str">
        <f>VLOOKUP(D257,'BHXH 4-2026'!$D$11:$F$337,3,0)</f>
        <v>DN4929210001028</v>
      </c>
      <c r="G257" s="774">
        <f>VLOOKUP(C257,'chuyển xếp 2024'!$C$5:$W$328,17,0)</f>
        <v>4730000</v>
      </c>
      <c r="H257" s="774">
        <f>VLOOKUP(C257,'chuyển xếp 2024'!$C$5:$W$328,19,0)</f>
        <v>0</v>
      </c>
      <c r="I257" s="774">
        <f t="shared" si="20"/>
        <v>4730000</v>
      </c>
      <c r="J257" s="96" t="s">
        <v>32</v>
      </c>
      <c r="K257" s="63">
        <f t="shared" si="22"/>
        <v>1</v>
      </c>
      <c r="L257" s="56" t="s">
        <v>33</v>
      </c>
      <c r="M257" s="56" t="s">
        <v>34</v>
      </c>
      <c r="N257" s="87" t="s">
        <v>5204</v>
      </c>
      <c r="O257" s="46" t="s">
        <v>671</v>
      </c>
      <c r="P257" s="46"/>
      <c r="Q257" s="234">
        <v>26297</v>
      </c>
      <c r="R257" s="75">
        <v>45807</v>
      </c>
      <c r="S257" s="107">
        <f t="shared" si="25"/>
        <v>45807</v>
      </c>
      <c r="T257" s="75"/>
      <c r="U257" s="97" t="s">
        <v>36</v>
      </c>
      <c r="V257" s="106" t="s">
        <v>2962</v>
      </c>
      <c r="W257" s="626" t="str">
        <f t="shared" ca="1" si="24"/>
        <v xml:space="preserve">1 NĂM 2 THÁNG 20 NGÀY </v>
      </c>
      <c r="X257" s="74" t="s">
        <v>2963</v>
      </c>
      <c r="Y257" s="80" t="s">
        <v>2963</v>
      </c>
      <c r="Z257" s="80" t="str">
        <f>VLOOKUP(C257,'Trang tính1'!$A$2:$N$281,5,0)</f>
        <v>092071004278</v>
      </c>
      <c r="AA257" s="80" t="b">
        <f t="shared" si="21"/>
        <v>1</v>
      </c>
      <c r="AB257" s="108">
        <v>45131</v>
      </c>
      <c r="AC257" s="75" t="s">
        <v>5227</v>
      </c>
      <c r="AD257" s="46" t="s">
        <v>232</v>
      </c>
      <c r="AE257" s="108" t="s">
        <v>1854</v>
      </c>
      <c r="AF257" s="108" t="str">
        <f>VLOOKUP(C257,'Trang tính1'!$A$2:$N$319,9,0)</f>
        <v>Phường Ô Môn- TP Cần Thơ</v>
      </c>
      <c r="AG257" s="108" t="s">
        <v>2964</v>
      </c>
      <c r="AH257" s="627"/>
      <c r="AI257" s="628"/>
      <c r="AJ257" s="108" t="s">
        <v>156</v>
      </c>
      <c r="AK257" s="108"/>
      <c r="AL257" s="56" t="s">
        <v>1055</v>
      </c>
      <c r="AM257" s="36">
        <f t="shared" ca="1" si="23"/>
        <v>54</v>
      </c>
    </row>
    <row r="258" spans="1:39" s="624" customFormat="1">
      <c r="A258" s="25">
        <f>IF(C258=0,"",SUBTOTAL(3,C$5:C258))</f>
        <v>254</v>
      </c>
      <c r="B258" s="86">
        <v>133</v>
      </c>
      <c r="C258" s="369" t="s">
        <v>2863</v>
      </c>
      <c r="D258" s="25" t="s">
        <v>3252</v>
      </c>
      <c r="E258" s="370" t="s">
        <v>2866</v>
      </c>
      <c r="F258" s="63" t="str">
        <f>VLOOKUP(D258,'BHXH 4-2026'!$D$11:$F$337,3,0)</f>
        <v>DN4929221501627</v>
      </c>
      <c r="G258" s="774">
        <f>VLOOKUP(C258,'chuyển xếp 2024'!$C$5:$W$328,17,0)</f>
        <v>4730000</v>
      </c>
      <c r="H258" s="774">
        <f>VLOOKUP(C258,'chuyển xếp 2024'!$C$5:$W$328,19,0)</f>
        <v>0</v>
      </c>
      <c r="I258" s="774">
        <f t="shared" si="20"/>
        <v>4730000</v>
      </c>
      <c r="J258" s="96" t="s">
        <v>32</v>
      </c>
      <c r="K258" s="63">
        <f t="shared" si="22"/>
        <v>1</v>
      </c>
      <c r="L258" s="56" t="s">
        <v>33</v>
      </c>
      <c r="M258" s="56" t="s">
        <v>34</v>
      </c>
      <c r="N258" s="87" t="s">
        <v>5204</v>
      </c>
      <c r="O258" s="46" t="s">
        <v>671</v>
      </c>
      <c r="P258" s="46"/>
      <c r="Q258" s="234">
        <v>36406</v>
      </c>
      <c r="R258" s="75">
        <v>45807</v>
      </c>
      <c r="S258" s="107">
        <f t="shared" si="25"/>
        <v>45807</v>
      </c>
      <c r="T258" s="75"/>
      <c r="U258" s="97" t="s">
        <v>36</v>
      </c>
      <c r="V258" s="106" t="s">
        <v>2965</v>
      </c>
      <c r="W258" s="626" t="str">
        <f t="shared" ca="1" si="24"/>
        <v xml:space="preserve">1 NĂM 2 THÁNG 20 NGÀY </v>
      </c>
      <c r="X258" s="74" t="s">
        <v>2966</v>
      </c>
      <c r="Y258" s="80" t="s">
        <v>2966</v>
      </c>
      <c r="Z258" s="94" t="str">
        <f>VLOOKUP(C258,'Trang tính1'!$A$2:$N$281,5,0)</f>
        <v>092099009176</v>
      </c>
      <c r="AA258" s="80" t="b">
        <f t="shared" si="21"/>
        <v>0</v>
      </c>
      <c r="AB258" s="108">
        <v>45583</v>
      </c>
      <c r="AC258" s="75" t="s">
        <v>5227</v>
      </c>
      <c r="AD258" s="46" t="s">
        <v>2779</v>
      </c>
      <c r="AE258" s="108" t="s">
        <v>2376</v>
      </c>
      <c r="AF258" s="108" t="str">
        <f>VLOOKUP(C258,'Trang tính1'!$A$2:$N$319,9,0)</f>
        <v>Phường Ô Môn- TP Cần Thơ</v>
      </c>
      <c r="AG258" s="108" t="s">
        <v>2967</v>
      </c>
      <c r="AH258" s="627"/>
      <c r="AI258" s="628"/>
      <c r="AJ258" s="108" t="s">
        <v>156</v>
      </c>
      <c r="AK258" s="108"/>
      <c r="AL258" s="56" t="s">
        <v>1055</v>
      </c>
      <c r="AM258" s="36">
        <f t="shared" ca="1" si="23"/>
        <v>26</v>
      </c>
    </row>
    <row r="259" spans="1:39" s="624" customFormat="1">
      <c r="A259" s="25">
        <f>IF(C259=0,"",SUBTOTAL(3,C$5:C259))</f>
        <v>255</v>
      </c>
      <c r="B259" s="86">
        <v>134</v>
      </c>
      <c r="C259" s="369" t="s">
        <v>2868</v>
      </c>
      <c r="D259" s="25" t="s">
        <v>2995</v>
      </c>
      <c r="E259" s="370" t="s">
        <v>2870</v>
      </c>
      <c r="F259" s="63" t="str">
        <f>VLOOKUP(D259,'BHXH 4-2026'!$D$11:$F$337,3,0)</f>
        <v>DN4924520616801</v>
      </c>
      <c r="G259" s="774">
        <f>VLOOKUP(C259,'chuyển xếp 2024'!$C$5:$W$328,17,0)</f>
        <v>4730000</v>
      </c>
      <c r="H259" s="774">
        <f>VLOOKUP(C259,'chuyển xếp 2024'!$C$5:$W$328,19,0)</f>
        <v>0</v>
      </c>
      <c r="I259" s="774">
        <f t="shared" si="20"/>
        <v>4730000</v>
      </c>
      <c r="J259" s="96" t="s">
        <v>32</v>
      </c>
      <c r="K259" s="63">
        <f t="shared" si="22"/>
        <v>1</v>
      </c>
      <c r="L259" s="56" t="s">
        <v>33</v>
      </c>
      <c r="M259" s="56" t="s">
        <v>34</v>
      </c>
      <c r="N259" s="87" t="s">
        <v>5204</v>
      </c>
      <c r="O259" s="46" t="s">
        <v>671</v>
      </c>
      <c r="P259" s="46"/>
      <c r="Q259" s="234">
        <v>32845</v>
      </c>
      <c r="R259" s="75">
        <v>45807</v>
      </c>
      <c r="S259" s="107">
        <f t="shared" si="25"/>
        <v>45807</v>
      </c>
      <c r="T259" s="75"/>
      <c r="U259" s="97" t="s">
        <v>36</v>
      </c>
      <c r="V259" s="106" t="s">
        <v>2972</v>
      </c>
      <c r="W259" s="626" t="str">
        <f t="shared" ca="1" si="24"/>
        <v xml:space="preserve">1 NĂM 2 THÁNG 20 NGÀY </v>
      </c>
      <c r="X259" s="74" t="s">
        <v>2973</v>
      </c>
      <c r="Y259" s="80" t="s">
        <v>2973</v>
      </c>
      <c r="Z259" s="80" t="str">
        <f>VLOOKUP(C259,'Trang tính1'!$A$2:$N$281,5,0)</f>
        <v>045089007134</v>
      </c>
      <c r="AA259" s="80" t="b">
        <f t="shared" si="21"/>
        <v>1</v>
      </c>
      <c r="AB259" s="108">
        <v>32845</v>
      </c>
      <c r="AC259" s="75" t="s">
        <v>5227</v>
      </c>
      <c r="AD259" s="46" t="s">
        <v>232</v>
      </c>
      <c r="AE259" s="108" t="s">
        <v>2974</v>
      </c>
      <c r="AF259" s="108" t="str">
        <f>VLOOKUP(C259,'Trang tính1'!$A$2:$N$319,9,0)</f>
        <v>Xã Diên Sanh- Quảng Trị</v>
      </c>
      <c r="AG259" s="108" t="s">
        <v>2975</v>
      </c>
      <c r="AH259" s="627"/>
      <c r="AI259" s="628"/>
      <c r="AJ259" s="108" t="s">
        <v>156</v>
      </c>
      <c r="AK259" s="108"/>
      <c r="AL259" s="56" t="s">
        <v>1055</v>
      </c>
      <c r="AM259" s="36">
        <f t="shared" ca="1" si="23"/>
        <v>36</v>
      </c>
    </row>
    <row r="260" spans="1:39" s="624" customFormat="1">
      <c r="A260" s="25">
        <f>IF(C260=0,"",SUBTOTAL(3,C$5:C260))</f>
        <v>256</v>
      </c>
      <c r="B260" s="86">
        <v>135</v>
      </c>
      <c r="C260" s="369" t="s">
        <v>2871</v>
      </c>
      <c r="D260" s="25" t="s">
        <v>3279</v>
      </c>
      <c r="E260" s="370" t="s">
        <v>2873</v>
      </c>
      <c r="F260" s="63" t="str">
        <f>VLOOKUP(D260,'BHXH 4-2026'!$D$11:$F$337,3,0)</f>
        <v>DN4929222481512</v>
      </c>
      <c r="G260" s="774">
        <f>VLOOKUP(C260,'chuyển xếp 2024'!$C$5:$W$328,17,0)</f>
        <v>4730000</v>
      </c>
      <c r="H260" s="774">
        <f>VLOOKUP(C260,'chuyển xếp 2024'!$C$5:$W$328,19,0)</f>
        <v>0</v>
      </c>
      <c r="I260" s="774">
        <f t="shared" si="20"/>
        <v>4730000</v>
      </c>
      <c r="J260" s="96" t="s">
        <v>32</v>
      </c>
      <c r="K260" s="63">
        <f t="shared" si="22"/>
        <v>1</v>
      </c>
      <c r="L260" s="56" t="s">
        <v>33</v>
      </c>
      <c r="M260" s="56" t="s">
        <v>489</v>
      </c>
      <c r="N260" s="87" t="s">
        <v>5204</v>
      </c>
      <c r="O260" s="46" t="s">
        <v>671</v>
      </c>
      <c r="P260" s="46"/>
      <c r="Q260" s="234">
        <v>28814</v>
      </c>
      <c r="R260" s="75">
        <v>45807</v>
      </c>
      <c r="S260" s="107">
        <f t="shared" si="25"/>
        <v>45807</v>
      </c>
      <c r="T260" s="75"/>
      <c r="U260" s="97" t="s">
        <v>36</v>
      </c>
      <c r="V260" s="106" t="s">
        <v>2976</v>
      </c>
      <c r="W260" s="626" t="str">
        <f t="shared" ca="1" si="24"/>
        <v xml:space="preserve">1 NĂM 2 THÁNG 20 NGÀY </v>
      </c>
      <c r="X260" s="74" t="s">
        <v>2977</v>
      </c>
      <c r="Y260" s="80" t="s">
        <v>2977</v>
      </c>
      <c r="Z260" s="80" t="str">
        <f>VLOOKUP(C260,'Trang tính1'!$A$2:$N$281,5,0)</f>
        <v>092078012485</v>
      </c>
      <c r="AA260" s="80" t="b">
        <f t="shared" si="21"/>
        <v>1</v>
      </c>
      <c r="AB260" s="108">
        <v>44838</v>
      </c>
      <c r="AC260" s="75" t="s">
        <v>5227</v>
      </c>
      <c r="AD260" s="46" t="s">
        <v>232</v>
      </c>
      <c r="AE260" s="108" t="s">
        <v>2978</v>
      </c>
      <c r="AF260" s="108" t="str">
        <f>VLOOKUP(C260,'Trang tính1'!$A$2:$N$319,9,0)</f>
        <v>Ấp Thới Lộc- Xã Đông Hiệp- TP Cần Thơ</v>
      </c>
      <c r="AG260" s="108" t="s">
        <v>2979</v>
      </c>
      <c r="AH260" s="627"/>
      <c r="AI260" s="628"/>
      <c r="AJ260" s="108" t="s">
        <v>156</v>
      </c>
      <c r="AK260" s="108"/>
      <c r="AL260" s="56" t="s">
        <v>1055</v>
      </c>
      <c r="AM260" s="36">
        <f t="shared" ca="1" si="23"/>
        <v>47</v>
      </c>
    </row>
    <row r="261" spans="1:39" s="624" customFormat="1">
      <c r="A261" s="25">
        <f>IF(C261=0,"",SUBTOTAL(3,C$5:C261))</f>
        <v>257</v>
      </c>
      <c r="B261" s="86">
        <v>136</v>
      </c>
      <c r="C261" s="369" t="s">
        <v>3324</v>
      </c>
      <c r="D261" s="25" t="s">
        <v>3404</v>
      </c>
      <c r="E261" s="937" t="s">
        <v>3325</v>
      </c>
      <c r="F261" s="63" t="str">
        <f>VLOOKUP(D261,'BHXH 4-2026'!$D$11:$F$337,3,0)</f>
        <v>DN4929213010640</v>
      </c>
      <c r="G261" s="774">
        <f>VLOOKUP(C261,'chuyển xếp 2024'!$C$5:$W$328,17,0)</f>
        <v>4730000</v>
      </c>
      <c r="H261" s="774">
        <f>VLOOKUP(C261,'chuyển xếp 2024'!$C$5:$W$328,19,0)</f>
        <v>0</v>
      </c>
      <c r="I261" s="774">
        <f t="shared" si="20"/>
        <v>4730000</v>
      </c>
      <c r="J261" s="96" t="s">
        <v>32</v>
      </c>
      <c r="K261" s="63">
        <f t="shared" si="22"/>
        <v>1</v>
      </c>
      <c r="L261" s="56" t="s">
        <v>33</v>
      </c>
      <c r="M261" s="56" t="s">
        <v>34</v>
      </c>
      <c r="N261" s="87" t="s">
        <v>5204</v>
      </c>
      <c r="O261" s="46" t="s">
        <v>671</v>
      </c>
      <c r="P261" s="46"/>
      <c r="Q261" s="234">
        <v>31489</v>
      </c>
      <c r="R261" s="75">
        <v>45903</v>
      </c>
      <c r="S261" s="75"/>
      <c r="T261" s="75">
        <f>+R261</f>
        <v>45903</v>
      </c>
      <c r="U261" s="625" t="s">
        <v>117</v>
      </c>
      <c r="V261" s="30" t="s">
        <v>3353</v>
      </c>
      <c r="W261" s="410" t="str">
        <f t="shared" ca="1" si="24"/>
        <v xml:space="preserve">0 NĂM 11 THÁNG 16 NGÀY </v>
      </c>
      <c r="X261" s="74" t="s">
        <v>3354</v>
      </c>
      <c r="Y261" s="74" t="s">
        <v>3354</v>
      </c>
      <c r="Z261" s="80" t="str">
        <f>VLOOKUP(C261,'Trang tính1'!$A$2:$N$281,5,0)</f>
        <v>092086004844</v>
      </c>
      <c r="AA261" s="80" t="b">
        <f t="shared" si="21"/>
        <v>1</v>
      </c>
      <c r="AB261" s="108">
        <v>44428</v>
      </c>
      <c r="AC261" s="75" t="s">
        <v>5227</v>
      </c>
      <c r="AD261" s="46" t="s">
        <v>232</v>
      </c>
      <c r="AE261" s="108" t="s">
        <v>2001</v>
      </c>
      <c r="AF261" s="108" t="str">
        <f>VLOOKUP(C261,'Trang tính1'!$A$2:$N$319,9,0)</f>
        <v>Tổ 9 Tân Bình- Phong Điền</v>
      </c>
      <c r="AG261" s="108" t="s">
        <v>2002</v>
      </c>
      <c r="AH261" s="627"/>
      <c r="AI261" s="628"/>
      <c r="AJ261" s="108" t="s">
        <v>156</v>
      </c>
      <c r="AK261" s="108"/>
      <c r="AL261" s="56" t="s">
        <v>1055</v>
      </c>
      <c r="AM261" s="36">
        <f t="shared" ca="1" si="23"/>
        <v>40</v>
      </c>
    </row>
    <row r="262" spans="1:39" s="624" customFormat="1">
      <c r="A262" s="25">
        <f>IF(C262=0,"",SUBTOTAL(3,C$5:C262))</f>
        <v>258</v>
      </c>
      <c r="B262" s="86">
        <v>137</v>
      </c>
      <c r="C262" s="369" t="s">
        <v>3326</v>
      </c>
      <c r="D262" s="25" t="s">
        <v>3405</v>
      </c>
      <c r="E262" s="937" t="s">
        <v>3327</v>
      </c>
      <c r="F262" s="63" t="str">
        <f>VLOOKUP(D262,'BHXH 4-2026'!$D$11:$F$337,3,0)</f>
        <v>DN4929221608335</v>
      </c>
      <c r="G262" s="774">
        <f>VLOOKUP(C262,'chuyển xếp 2024'!$C$5:$W$328,17,0)</f>
        <v>4730000</v>
      </c>
      <c r="H262" s="774">
        <f>VLOOKUP(C262,'chuyển xếp 2024'!$C$5:$W$328,19,0)</f>
        <v>0</v>
      </c>
      <c r="I262" s="774">
        <f t="shared" si="20"/>
        <v>4730000</v>
      </c>
      <c r="J262" s="96" t="s">
        <v>32</v>
      </c>
      <c r="K262" s="63">
        <f t="shared" si="22"/>
        <v>1</v>
      </c>
      <c r="L262" s="56" t="s">
        <v>33</v>
      </c>
      <c r="M262" s="56" t="s">
        <v>34</v>
      </c>
      <c r="N262" s="87" t="s">
        <v>5204</v>
      </c>
      <c r="O262" s="46" t="s">
        <v>671</v>
      </c>
      <c r="P262" s="46"/>
      <c r="Q262" s="234">
        <v>36414</v>
      </c>
      <c r="R262" s="75">
        <v>45903</v>
      </c>
      <c r="S262" s="75"/>
      <c r="T262" s="75">
        <f t="shared" ref="T262:T294" si="26">+R262</f>
        <v>45903</v>
      </c>
      <c r="U262" s="625" t="s">
        <v>117</v>
      </c>
      <c r="V262" s="30" t="s">
        <v>3355</v>
      </c>
      <c r="W262" s="626" t="str">
        <f t="shared" ca="1" si="24"/>
        <v xml:space="preserve">0 NĂM 11 THÁNG 16 NGÀY </v>
      </c>
      <c r="X262" s="74" t="s">
        <v>3356</v>
      </c>
      <c r="Y262" s="74" t="s">
        <v>3356</v>
      </c>
      <c r="Z262" s="80" t="str">
        <f>VLOOKUP(C262,'Trang tính1'!$A$2:$N$281,5,0)</f>
        <v>087099008205</v>
      </c>
      <c r="AA262" s="80" t="b">
        <f t="shared" si="21"/>
        <v>1</v>
      </c>
      <c r="AB262" s="108">
        <v>45549</v>
      </c>
      <c r="AC262" s="75" t="s">
        <v>5227</v>
      </c>
      <c r="AD262" s="46" t="s">
        <v>2779</v>
      </c>
      <c r="AE262" s="108" t="s">
        <v>3357</v>
      </c>
      <c r="AF262" s="108" t="str">
        <f>VLOOKUP(C262,'Trang tính1'!$A$2:$N$319,9,0)</f>
        <v>Xã Bình Hàng Trung- Đồng Tháp</v>
      </c>
      <c r="AG262" s="108" t="s">
        <v>3358</v>
      </c>
      <c r="AH262" s="627"/>
      <c r="AI262" s="628"/>
      <c r="AJ262" s="108" t="s">
        <v>156</v>
      </c>
      <c r="AK262" s="108"/>
      <c r="AL262" s="56" t="s">
        <v>1055</v>
      </c>
      <c r="AM262" s="36">
        <f t="shared" ca="1" si="23"/>
        <v>26</v>
      </c>
    </row>
    <row r="263" spans="1:39" s="624" customFormat="1">
      <c r="A263" s="25">
        <f>IF(C263=0,"",SUBTOTAL(3,C$5:C263))</f>
        <v>259</v>
      </c>
      <c r="B263" s="86">
        <v>138</v>
      </c>
      <c r="C263" s="369" t="s">
        <v>3328</v>
      </c>
      <c r="D263" s="25" t="s">
        <v>3406</v>
      </c>
      <c r="E263" s="938" t="s">
        <v>3329</v>
      </c>
      <c r="F263" s="63" t="str">
        <f>VLOOKUP(D263,'BHXH 4-2026'!$D$11:$F$337,3,0)</f>
        <v>DN4929222427498</v>
      </c>
      <c r="G263" s="774">
        <f>VLOOKUP(C263,'chuyển xếp 2024'!$C$5:$W$328,17,0)</f>
        <v>4730000</v>
      </c>
      <c r="H263" s="774">
        <f>VLOOKUP(C263,'chuyển xếp 2024'!$C$5:$W$328,19,0)</f>
        <v>0</v>
      </c>
      <c r="I263" s="774">
        <f t="shared" ref="I263:I336" si="27">+G263+H263</f>
        <v>4730000</v>
      </c>
      <c r="J263" s="96" t="s">
        <v>63</v>
      </c>
      <c r="K263" s="63">
        <f t="shared" si="22"/>
        <v>0</v>
      </c>
      <c r="L263" s="56" t="s">
        <v>33</v>
      </c>
      <c r="M263" s="56" t="s">
        <v>34</v>
      </c>
      <c r="N263" s="87" t="s">
        <v>5204</v>
      </c>
      <c r="O263" s="46" t="s">
        <v>671</v>
      </c>
      <c r="P263" s="46"/>
      <c r="Q263" s="234">
        <v>37348</v>
      </c>
      <c r="R263" s="75">
        <v>45903</v>
      </c>
      <c r="S263" s="75"/>
      <c r="T263" s="75">
        <f t="shared" si="26"/>
        <v>45903</v>
      </c>
      <c r="U263" s="625" t="s">
        <v>117</v>
      </c>
      <c r="V263" s="30" t="s">
        <v>3359</v>
      </c>
      <c r="W263" s="626" t="str">
        <f t="shared" ca="1" si="24"/>
        <v xml:space="preserve">0 NĂM 11 THÁNG 16 NGÀY </v>
      </c>
      <c r="X263" s="74" t="s">
        <v>3360</v>
      </c>
      <c r="Y263" s="74" t="s">
        <v>3360</v>
      </c>
      <c r="Z263" s="80" t="str">
        <f>VLOOKUP(C263,'Trang tính1'!$A$2:$N$281,5,0)</f>
        <v>092302005984</v>
      </c>
      <c r="AA263" s="80" t="b">
        <f t="shared" ref="AA263:AA336" si="28">EXACT(Y263,Z263)</f>
        <v>1</v>
      </c>
      <c r="AB263" s="108">
        <v>44326</v>
      </c>
      <c r="AC263" s="75" t="s">
        <v>5227</v>
      </c>
      <c r="AD263" s="46" t="s">
        <v>232</v>
      </c>
      <c r="AE263" s="108" t="s">
        <v>3361</v>
      </c>
      <c r="AF263" s="108" t="str">
        <f>VLOOKUP(C263,'Trang tính1'!$A$2:$N$319,9,0)</f>
        <v>Ô Môn- Cần Thơ</v>
      </c>
      <c r="AG263" s="108" t="s">
        <v>3362</v>
      </c>
      <c r="AH263" s="627"/>
      <c r="AI263" s="628"/>
      <c r="AJ263" s="108" t="s">
        <v>182</v>
      </c>
      <c r="AK263" s="108"/>
      <c r="AL263" s="56" t="s">
        <v>1055</v>
      </c>
      <c r="AM263" s="36">
        <f t="shared" ca="1" si="23"/>
        <v>24</v>
      </c>
    </row>
    <row r="264" spans="1:39" s="624" customFormat="1">
      <c r="A264" s="25">
        <f>IF(C264=0,"",SUBTOTAL(3,C$5:C264))</f>
        <v>260</v>
      </c>
      <c r="B264" s="86">
        <v>139</v>
      </c>
      <c r="C264" s="369" t="s">
        <v>3332</v>
      </c>
      <c r="D264" s="25" t="s">
        <v>3408</v>
      </c>
      <c r="E264" s="937" t="s">
        <v>3333</v>
      </c>
      <c r="F264" s="63" t="str">
        <f>VLOOKUP(D264,'BHXH 4-2026'!$D$11:$F$337,3,0)</f>
        <v>DN4929221464624</v>
      </c>
      <c r="G264" s="774">
        <f>VLOOKUP(C264,'chuyển xếp 2024'!$C$5:$W$328,17,0)</f>
        <v>4730000</v>
      </c>
      <c r="H264" s="774">
        <f>VLOOKUP(C264,'chuyển xếp 2024'!$C$5:$W$328,19,0)</f>
        <v>0</v>
      </c>
      <c r="I264" s="774">
        <f t="shared" si="27"/>
        <v>4730000</v>
      </c>
      <c r="J264" s="96" t="s">
        <v>32</v>
      </c>
      <c r="K264" s="63">
        <f t="shared" si="22"/>
        <v>1</v>
      </c>
      <c r="L264" s="56" t="s">
        <v>33</v>
      </c>
      <c r="M264" s="56" t="s">
        <v>34</v>
      </c>
      <c r="N264" s="87" t="s">
        <v>5204</v>
      </c>
      <c r="O264" s="46" t="s">
        <v>671</v>
      </c>
      <c r="P264" s="46"/>
      <c r="Q264" s="234">
        <v>35591</v>
      </c>
      <c r="R264" s="75">
        <v>45903</v>
      </c>
      <c r="S264" s="75"/>
      <c r="T264" s="75">
        <f t="shared" si="26"/>
        <v>45903</v>
      </c>
      <c r="U264" s="625" t="s">
        <v>117</v>
      </c>
      <c r="V264" s="30" t="s">
        <v>3366</v>
      </c>
      <c r="W264" s="626" t="str">
        <f t="shared" ca="1" si="24"/>
        <v xml:space="preserve">0 NĂM 11 THÁNG 16 NGÀY </v>
      </c>
      <c r="X264" s="74" t="s">
        <v>3367</v>
      </c>
      <c r="Y264" s="74" t="s">
        <v>3367</v>
      </c>
      <c r="Z264" s="80">
        <f>VLOOKUP(C264,'Trang tính1'!$A$2:$N$281,5,0)</f>
        <v>0</v>
      </c>
      <c r="AA264" s="80" t="b">
        <f t="shared" si="28"/>
        <v>0</v>
      </c>
      <c r="AB264" s="108">
        <v>44522</v>
      </c>
      <c r="AC264" s="75" t="s">
        <v>5227</v>
      </c>
      <c r="AD264" s="46" t="s">
        <v>232</v>
      </c>
      <c r="AE264" s="108" t="s">
        <v>3368</v>
      </c>
      <c r="AF264" s="108">
        <f>VLOOKUP(C264,'Trang tính1'!$A$2:$N$319,9,0)</f>
        <v>0</v>
      </c>
      <c r="AG264" s="108" t="s">
        <v>3369</v>
      </c>
      <c r="AH264" s="627"/>
      <c r="AI264" s="628"/>
      <c r="AJ264" s="108" t="s">
        <v>156</v>
      </c>
      <c r="AK264" s="108"/>
      <c r="AL264" s="56" t="s">
        <v>1055</v>
      </c>
      <c r="AM264" s="36">
        <f t="shared" ca="1" si="23"/>
        <v>29</v>
      </c>
    </row>
    <row r="265" spans="1:39" s="624" customFormat="1">
      <c r="A265" s="25">
        <f>IF(C265=0,"",SUBTOTAL(3,C$5:C265))</f>
        <v>261</v>
      </c>
      <c r="B265" s="86">
        <v>140</v>
      </c>
      <c r="C265" s="369" t="s">
        <v>3334</v>
      </c>
      <c r="D265" s="25" t="s">
        <v>3409</v>
      </c>
      <c r="E265" s="937" t="s">
        <v>3335</v>
      </c>
      <c r="F265" s="63" t="str">
        <f>VLOOKUP(D265,'BHXH 4-2026'!$D$11:$F$337,3,0)</f>
        <v>DN4929212008053</v>
      </c>
      <c r="G265" s="774">
        <f>VLOOKUP(C265,'chuyển xếp 2024'!$C$5:$W$328,17,0)</f>
        <v>4730000</v>
      </c>
      <c r="H265" s="774">
        <f>VLOOKUP(C265,'chuyển xếp 2024'!$C$5:$W$328,19,0)</f>
        <v>0</v>
      </c>
      <c r="I265" s="774">
        <f t="shared" si="27"/>
        <v>4730000</v>
      </c>
      <c r="J265" s="96" t="s">
        <v>32</v>
      </c>
      <c r="K265" s="63">
        <f t="shared" si="22"/>
        <v>1</v>
      </c>
      <c r="L265" s="56" t="s">
        <v>33</v>
      </c>
      <c r="M265" s="56" t="s">
        <v>34</v>
      </c>
      <c r="N265" s="87" t="s">
        <v>5204</v>
      </c>
      <c r="O265" s="46" t="s">
        <v>671</v>
      </c>
      <c r="P265" s="46"/>
      <c r="Q265" s="234">
        <v>29587</v>
      </c>
      <c r="R265" s="75">
        <v>45903</v>
      </c>
      <c r="S265" s="75"/>
      <c r="T265" s="75">
        <f t="shared" si="26"/>
        <v>45903</v>
      </c>
      <c r="U265" s="625" t="s">
        <v>117</v>
      </c>
      <c r="V265" s="30" t="s">
        <v>3370</v>
      </c>
      <c r="W265" s="626" t="str">
        <f t="shared" ca="1" si="24"/>
        <v xml:space="preserve">0 NĂM 11 THÁNG 16 NGÀY </v>
      </c>
      <c r="X265" s="74" t="s">
        <v>3371</v>
      </c>
      <c r="Y265" s="74" t="s">
        <v>3371</v>
      </c>
      <c r="Z265" s="80" t="str">
        <f>VLOOKUP(C265,'Trang tính1'!$A$2:$N$281,5,0)</f>
        <v>092081005716</v>
      </c>
      <c r="AA265" s="80" t="b">
        <f t="shared" si="28"/>
        <v>1</v>
      </c>
      <c r="AB265" s="108">
        <v>44311</v>
      </c>
      <c r="AC265" s="75" t="s">
        <v>5227</v>
      </c>
      <c r="AD265" s="46" t="s">
        <v>232</v>
      </c>
      <c r="AE265" s="108" t="s">
        <v>1854</v>
      </c>
      <c r="AF265" s="108" t="str">
        <f>VLOOKUP(C265,'Trang tính1'!$A$2:$N$319,9,0)</f>
        <v>KV Bình Thuận</v>
      </c>
      <c r="AG265" s="108" t="s">
        <v>3372</v>
      </c>
      <c r="AH265" s="627"/>
      <c r="AI265" s="628"/>
      <c r="AJ265" s="108" t="s">
        <v>156</v>
      </c>
      <c r="AK265" s="108"/>
      <c r="AL265" s="56" t="s">
        <v>1055</v>
      </c>
      <c r="AM265" s="36">
        <f t="shared" ca="1" si="23"/>
        <v>45</v>
      </c>
    </row>
    <row r="266" spans="1:39" s="624" customFormat="1">
      <c r="A266" s="25">
        <f>IF(C266=0,"",SUBTOTAL(3,C$5:C266))</f>
        <v>262</v>
      </c>
      <c r="B266" s="86">
        <v>141</v>
      </c>
      <c r="C266" s="369" t="s">
        <v>3336</v>
      </c>
      <c r="D266" s="25" t="s">
        <v>3410</v>
      </c>
      <c r="E266" s="937" t="s">
        <v>3337</v>
      </c>
      <c r="F266" s="63" t="str">
        <f>VLOOKUP(D266,'BHXH 4-2026'!$D$11:$F$337,3,0)</f>
        <v>DN4927215004191</v>
      </c>
      <c r="G266" s="774">
        <f>VLOOKUP(C266,'chuyển xếp 2024'!$C$5:$W$328,17,0)</f>
        <v>4730000</v>
      </c>
      <c r="H266" s="774">
        <f>VLOOKUP(C266,'chuyển xếp 2024'!$C$5:$W$328,19,0)</f>
        <v>0</v>
      </c>
      <c r="I266" s="774">
        <f t="shared" si="27"/>
        <v>4730000</v>
      </c>
      <c r="J266" s="96" t="s">
        <v>32</v>
      </c>
      <c r="K266" s="63">
        <f t="shared" si="22"/>
        <v>1</v>
      </c>
      <c r="L266" s="56" t="s">
        <v>3376</v>
      </c>
      <c r="M266" s="56" t="s">
        <v>34</v>
      </c>
      <c r="N266" s="87" t="s">
        <v>5204</v>
      </c>
      <c r="O266" s="46" t="s">
        <v>671</v>
      </c>
      <c r="P266" s="46"/>
      <c r="Q266" s="234">
        <v>30435</v>
      </c>
      <c r="R266" s="75">
        <v>45903</v>
      </c>
      <c r="S266" s="75"/>
      <c r="T266" s="75">
        <f t="shared" si="26"/>
        <v>45903</v>
      </c>
      <c r="U266" s="625" t="s">
        <v>117</v>
      </c>
      <c r="V266" s="30" t="s">
        <v>3373</v>
      </c>
      <c r="W266" s="626" t="str">
        <f t="shared" ca="1" si="24"/>
        <v xml:space="preserve">0 NĂM 11 THÁNG 16 NGÀY </v>
      </c>
      <c r="X266" s="74" t="s">
        <v>3374</v>
      </c>
      <c r="Y266" s="74" t="s">
        <v>3374</v>
      </c>
      <c r="Z266" s="80" t="str">
        <f>VLOOKUP(C266,'Trang tính1'!$A$2:$N$281,5,0)</f>
        <v>092083002120</v>
      </c>
      <c r="AA266" s="80" t="b">
        <f t="shared" si="28"/>
        <v>1</v>
      </c>
      <c r="AB266" s="108">
        <v>44418</v>
      </c>
      <c r="AC266" s="75" t="s">
        <v>5227</v>
      </c>
      <c r="AD266" s="46" t="s">
        <v>232</v>
      </c>
      <c r="AE266" s="108" t="s">
        <v>2751</v>
      </c>
      <c r="AF266" s="108" t="str">
        <f>VLOOKUP(C266,'Trang tính1'!$A$2:$N$319,9,0)</f>
        <v>Ấp Đinh Mỹ- Xã Trường Thành- Cần Thơ</v>
      </c>
      <c r="AG266" s="108" t="s">
        <v>3375</v>
      </c>
      <c r="AH266" s="627"/>
      <c r="AI266" s="628"/>
      <c r="AJ266" s="108" t="s">
        <v>156</v>
      </c>
      <c r="AK266" s="108"/>
      <c r="AL266" s="56" t="s">
        <v>1055</v>
      </c>
      <c r="AM266" s="36">
        <f t="shared" ca="1" si="23"/>
        <v>43</v>
      </c>
    </row>
    <row r="267" spans="1:39" s="624" customFormat="1">
      <c r="A267" s="25">
        <f>IF(C267=0,"",SUBTOTAL(3,C$5:C267))</f>
        <v>263</v>
      </c>
      <c r="B267" s="86">
        <v>142</v>
      </c>
      <c r="C267" s="369" t="s">
        <v>3340</v>
      </c>
      <c r="D267" s="25" t="s">
        <v>3412</v>
      </c>
      <c r="E267" s="937" t="s">
        <v>3341</v>
      </c>
      <c r="F267" s="63" t="str">
        <f>VLOOKUP(D267,'BHXH 4-2026'!$D$11:$F$337,3,0)</f>
        <v>DN4929222376020</v>
      </c>
      <c r="G267" s="774">
        <f>VLOOKUP(C267,'chuyển xếp 2024'!$C$5:$W$328,17,0)</f>
        <v>4730000</v>
      </c>
      <c r="H267" s="774">
        <f>VLOOKUP(C267,'chuyển xếp 2024'!$C$5:$W$328,19,0)</f>
        <v>0</v>
      </c>
      <c r="I267" s="774">
        <f t="shared" si="27"/>
        <v>4730000</v>
      </c>
      <c r="J267" s="96" t="s">
        <v>32</v>
      </c>
      <c r="K267" s="63">
        <f t="shared" si="22"/>
        <v>1</v>
      </c>
      <c r="L267" s="56" t="s">
        <v>33</v>
      </c>
      <c r="M267" s="56" t="s">
        <v>34</v>
      </c>
      <c r="N267" s="87" t="s">
        <v>5204</v>
      </c>
      <c r="O267" s="46" t="s">
        <v>671</v>
      </c>
      <c r="P267" s="46"/>
      <c r="Q267" s="234">
        <v>29608</v>
      </c>
      <c r="R267" s="75">
        <v>45903</v>
      </c>
      <c r="S267" s="75"/>
      <c r="T267" s="75">
        <f t="shared" si="26"/>
        <v>45903</v>
      </c>
      <c r="U267" s="625" t="s">
        <v>117</v>
      </c>
      <c r="V267" s="30" t="s">
        <v>3381</v>
      </c>
      <c r="W267" s="626" t="str">
        <f t="shared" ca="1" si="24"/>
        <v xml:space="preserve">0 NĂM 11 THÁNG 16 NGÀY </v>
      </c>
      <c r="X267" s="74" t="s">
        <v>3382</v>
      </c>
      <c r="Y267" s="74" t="s">
        <v>3382</v>
      </c>
      <c r="Z267" s="80" t="str">
        <f>VLOOKUP(C267,'Trang tính1'!$A$2:$N$281,5,0)</f>
        <v>092081000922</v>
      </c>
      <c r="AA267" s="80" t="b">
        <f t="shared" si="28"/>
        <v>1</v>
      </c>
      <c r="AB267" s="108">
        <v>44417</v>
      </c>
      <c r="AC267" s="75" t="s">
        <v>5227</v>
      </c>
      <c r="AD267" s="46" t="s">
        <v>232</v>
      </c>
      <c r="AE267" s="108" t="s">
        <v>2297</v>
      </c>
      <c r="AF267" s="108" t="str">
        <f>VLOOKUP(C267,'Trang tính1'!$A$2:$N$319,9,0)</f>
        <v>Thới Lai- Cần Thơ</v>
      </c>
      <c r="AG267" s="108" t="s">
        <v>801</v>
      </c>
      <c r="AH267" s="627"/>
      <c r="AI267" s="628"/>
      <c r="AJ267" s="108" t="s">
        <v>156</v>
      </c>
      <c r="AK267" s="108"/>
      <c r="AL267" s="56" t="s">
        <v>1055</v>
      </c>
      <c r="AM267" s="36">
        <f t="shared" ca="1" si="23"/>
        <v>45</v>
      </c>
    </row>
    <row r="268" spans="1:39" s="624" customFormat="1">
      <c r="A268" s="25">
        <f>IF(C268=0,"",SUBTOTAL(3,C$5:C268))</f>
        <v>264</v>
      </c>
      <c r="B268" s="86">
        <v>143</v>
      </c>
      <c r="C268" s="369" t="s">
        <v>3345</v>
      </c>
      <c r="D268" s="25" t="s">
        <v>3415</v>
      </c>
      <c r="E268" s="939" t="s">
        <v>3346</v>
      </c>
      <c r="F268" s="63" t="str">
        <f>VLOOKUP(D268,'BHXH 4-2026'!$D$11:$F$337,3,0)</f>
        <v>DN4929222439525</v>
      </c>
      <c r="G268" s="774">
        <f>VLOOKUP(C268,'chuyển xếp 2024'!$C$5:$W$328,17,0)</f>
        <v>4730000</v>
      </c>
      <c r="H268" s="774">
        <f>VLOOKUP(C268,'chuyển xếp 2024'!$C$5:$W$328,19,0)</f>
        <v>0</v>
      </c>
      <c r="I268" s="774">
        <f t="shared" si="27"/>
        <v>4730000</v>
      </c>
      <c r="J268" s="96" t="s">
        <v>32</v>
      </c>
      <c r="K268" s="63">
        <f t="shared" si="22"/>
        <v>1</v>
      </c>
      <c r="L268" s="56" t="s">
        <v>33</v>
      </c>
      <c r="M268" s="56" t="s">
        <v>34</v>
      </c>
      <c r="N268" s="87" t="s">
        <v>5204</v>
      </c>
      <c r="O268" s="46" t="s">
        <v>671</v>
      </c>
      <c r="P268" s="46"/>
      <c r="Q268" s="234">
        <v>33239</v>
      </c>
      <c r="R268" s="75">
        <v>45903</v>
      </c>
      <c r="S268" s="75"/>
      <c r="T268" s="75">
        <f t="shared" si="26"/>
        <v>45903</v>
      </c>
      <c r="U268" s="625" t="s">
        <v>117</v>
      </c>
      <c r="V268" s="30" t="s">
        <v>3391</v>
      </c>
      <c r="W268" s="626" t="str">
        <f t="shared" ca="1" si="24"/>
        <v xml:space="preserve">0 NĂM 11 THÁNG 16 NGÀY </v>
      </c>
      <c r="X268" s="74" t="s">
        <v>3392</v>
      </c>
      <c r="Y268" s="74" t="s">
        <v>3392</v>
      </c>
      <c r="Z268" s="80">
        <f>VLOOKUP(C268,'Trang tính1'!$A$2:$N$281,5,0)</f>
        <v>0</v>
      </c>
      <c r="AA268" s="80" t="b">
        <f t="shared" si="28"/>
        <v>0</v>
      </c>
      <c r="AB268" s="108">
        <v>45344</v>
      </c>
      <c r="AC268" s="75" t="s">
        <v>5227</v>
      </c>
      <c r="AD268" s="46" t="s">
        <v>232</v>
      </c>
      <c r="AE268" s="108" t="s">
        <v>2297</v>
      </c>
      <c r="AF268" s="108" t="str">
        <f>VLOOKUP(C268,'Trang tính1'!$A$2:$N$319,9,0)</f>
        <v>Thới Lai- Cần Thơ</v>
      </c>
      <c r="AG268" s="108" t="s">
        <v>3393</v>
      </c>
      <c r="AH268" s="627"/>
      <c r="AI268" s="628"/>
      <c r="AJ268" s="108" t="s">
        <v>156</v>
      </c>
      <c r="AK268" s="108"/>
      <c r="AL268" s="56" t="s">
        <v>1055</v>
      </c>
      <c r="AM268" s="36">
        <f t="shared" ca="1" si="23"/>
        <v>35</v>
      </c>
    </row>
    <row r="269" spans="1:39" s="624" customFormat="1">
      <c r="A269" s="25">
        <f>IF(C269=0,"",SUBTOTAL(3,C$5:C269))</f>
        <v>265</v>
      </c>
      <c r="B269" s="86">
        <v>144</v>
      </c>
      <c r="C269" s="369" t="s">
        <v>3347</v>
      </c>
      <c r="D269" s="25" t="s">
        <v>3416</v>
      </c>
      <c r="E269" s="940" t="s">
        <v>3348</v>
      </c>
      <c r="F269" s="63" t="str">
        <f>VLOOKUP(D269,'BHXH 4-2026'!$D$11:$F$337,3,0)</f>
        <v>DN4929210020044</v>
      </c>
      <c r="G269" s="774">
        <f>VLOOKUP(C269,'chuyển xếp 2024'!$C$5:$W$328,17,0)</f>
        <v>4730000</v>
      </c>
      <c r="H269" s="774">
        <f>VLOOKUP(C269,'chuyển xếp 2024'!$C$5:$W$328,19,0)</f>
        <v>0</v>
      </c>
      <c r="I269" s="774">
        <f t="shared" si="27"/>
        <v>4730000</v>
      </c>
      <c r="J269" s="96" t="s">
        <v>32</v>
      </c>
      <c r="K269" s="63">
        <f t="shared" si="22"/>
        <v>1</v>
      </c>
      <c r="L269" s="56" t="s">
        <v>33</v>
      </c>
      <c r="M269" s="56" t="s">
        <v>34</v>
      </c>
      <c r="N269" s="87" t="s">
        <v>5204</v>
      </c>
      <c r="O269" s="46" t="s">
        <v>671</v>
      </c>
      <c r="P269" s="46"/>
      <c r="Q269" s="234">
        <v>32791</v>
      </c>
      <c r="R269" s="75">
        <v>45903</v>
      </c>
      <c r="S269" s="75"/>
      <c r="T269" s="75">
        <f t="shared" si="26"/>
        <v>45903</v>
      </c>
      <c r="U269" s="625" t="s">
        <v>117</v>
      </c>
      <c r="V269" s="30" t="s">
        <v>3394</v>
      </c>
      <c r="W269" s="626" t="str">
        <f t="shared" ca="1" si="24"/>
        <v xml:space="preserve">0 NĂM 11 THÁNG 16 NGÀY </v>
      </c>
      <c r="X269" s="74" t="s">
        <v>3395</v>
      </c>
      <c r="Y269" s="74" t="s">
        <v>3395</v>
      </c>
      <c r="Z269" s="80" t="str">
        <f>VLOOKUP(C269,'Trang tính1'!$A$2:$N$281,5,0)</f>
        <v>092089004026</v>
      </c>
      <c r="AA269" s="80" t="b">
        <f t="shared" si="28"/>
        <v>1</v>
      </c>
      <c r="AB269" s="108">
        <v>44311</v>
      </c>
      <c r="AC269" s="75" t="s">
        <v>5227</v>
      </c>
      <c r="AD269" s="46" t="s">
        <v>232</v>
      </c>
      <c r="AE269" s="108" t="s">
        <v>2332</v>
      </c>
      <c r="AF269" s="108" t="str">
        <f>VLOOKUP(C269,'Trang tính1'!$A$2:$N$319,9,0)</f>
        <v>KV Bình Thuận- Phước Thới- Cần Thơ</v>
      </c>
      <c r="AG269" s="108" t="s">
        <v>2420</v>
      </c>
      <c r="AH269" s="627"/>
      <c r="AI269" s="628"/>
      <c r="AJ269" s="108" t="s">
        <v>156</v>
      </c>
      <c r="AK269" s="108"/>
      <c r="AL269" s="56" t="s">
        <v>1055</v>
      </c>
      <c r="AM269" s="36">
        <f t="shared" ca="1" si="23"/>
        <v>36</v>
      </c>
    </row>
    <row r="270" spans="1:39" s="624" customFormat="1">
      <c r="A270" s="25">
        <f>IF(C270=0,"",SUBTOTAL(3,C$5:C270))</f>
        <v>266</v>
      </c>
      <c r="B270" s="86">
        <v>145</v>
      </c>
      <c r="C270" s="369" t="s">
        <v>3349</v>
      </c>
      <c r="D270" s="25" t="s">
        <v>3417</v>
      </c>
      <c r="E270" s="937" t="s">
        <v>3350</v>
      </c>
      <c r="F270" s="63" t="str">
        <f>VLOOKUP(D270,'BHXH 4-2026'!$D$11:$F$337,3,0)</f>
        <v>DN4928722387496</v>
      </c>
      <c r="G270" s="774">
        <f>VLOOKUP(C270,'chuyển xếp 2024'!$C$5:$W$328,17,0)</f>
        <v>4730000</v>
      </c>
      <c r="H270" s="774">
        <f>VLOOKUP(C270,'chuyển xếp 2024'!$C$5:$W$328,19,0)</f>
        <v>0</v>
      </c>
      <c r="I270" s="774">
        <f t="shared" si="27"/>
        <v>4730000</v>
      </c>
      <c r="J270" s="96" t="s">
        <v>32</v>
      </c>
      <c r="K270" s="63">
        <f t="shared" ref="K270:K336" si="29">IF(J270="nữ",0,1)</f>
        <v>1</v>
      </c>
      <c r="L270" s="56" t="s">
        <v>33</v>
      </c>
      <c r="M270" s="56" t="s">
        <v>34</v>
      </c>
      <c r="N270" s="87" t="s">
        <v>5204</v>
      </c>
      <c r="O270" s="46" t="s">
        <v>671</v>
      </c>
      <c r="P270" s="46"/>
      <c r="Q270" s="234">
        <v>37535</v>
      </c>
      <c r="R270" s="75">
        <v>45903</v>
      </c>
      <c r="S270" s="75"/>
      <c r="T270" s="75">
        <f t="shared" si="26"/>
        <v>45903</v>
      </c>
      <c r="U270" s="625" t="s">
        <v>117</v>
      </c>
      <c r="V270" s="30" t="s">
        <v>3401</v>
      </c>
      <c r="W270" s="626" t="str">
        <f t="shared" ca="1" si="24"/>
        <v xml:space="preserve">0 NĂM 11 THÁNG 16 NGÀY </v>
      </c>
      <c r="X270" s="74" t="s">
        <v>3396</v>
      </c>
      <c r="Y270" s="74" t="s">
        <v>3396</v>
      </c>
      <c r="Z270" s="80" t="str">
        <f>VLOOKUP(C270,'Trang tính1'!$A$2:$N$281,5,0)</f>
        <v>087202002064</v>
      </c>
      <c r="AA270" s="80" t="b">
        <f t="shared" si="28"/>
        <v>1</v>
      </c>
      <c r="AB270" s="108">
        <v>44665</v>
      </c>
      <c r="AC270" s="75" t="s">
        <v>5227</v>
      </c>
      <c r="AD270" s="46" t="s">
        <v>232</v>
      </c>
      <c r="AE270" s="108" t="s">
        <v>3397</v>
      </c>
      <c r="AF270" s="108" t="str">
        <f>VLOOKUP(C270,'Trang tính1'!$A$2:$N$319,9,0)</f>
        <v>Xã Bình Sơn- An Giang</v>
      </c>
      <c r="AG270" s="108" t="s">
        <v>3398</v>
      </c>
      <c r="AH270" s="627"/>
      <c r="AI270" s="628"/>
      <c r="AJ270" s="108" t="s">
        <v>50</v>
      </c>
      <c r="AK270" s="108" t="s">
        <v>3399</v>
      </c>
      <c r="AL270" s="56" t="s">
        <v>1055</v>
      </c>
      <c r="AM270" s="36">
        <f t="shared" ca="1" si="23"/>
        <v>23</v>
      </c>
    </row>
    <row r="271" spans="1:39" s="624" customFormat="1">
      <c r="A271" s="25">
        <f>IF(C271=0,"",SUBTOTAL(3,C$5:C271))</f>
        <v>267</v>
      </c>
      <c r="B271" s="86">
        <v>146</v>
      </c>
      <c r="C271" s="369" t="s">
        <v>3351</v>
      </c>
      <c r="D271" s="25" t="s">
        <v>3418</v>
      </c>
      <c r="E271" s="937" t="s">
        <v>3352</v>
      </c>
      <c r="F271" s="63" t="str">
        <f>VLOOKUP(D271,'BHXH 4-2026'!$D$11:$F$337,3,0)</f>
        <v>DN4929222403331</v>
      </c>
      <c r="G271" s="774">
        <f>VLOOKUP(C271,'chuyển xếp 2024'!$C$5:$W$328,17,0)</f>
        <v>4730000</v>
      </c>
      <c r="H271" s="774">
        <f>VLOOKUP(C271,'chuyển xếp 2024'!$C$5:$W$328,19,0)</f>
        <v>0</v>
      </c>
      <c r="I271" s="774">
        <f t="shared" si="27"/>
        <v>4730000</v>
      </c>
      <c r="J271" s="96" t="s">
        <v>32</v>
      </c>
      <c r="K271" s="63">
        <f t="shared" si="29"/>
        <v>1</v>
      </c>
      <c r="L271" s="56" t="s">
        <v>33</v>
      </c>
      <c r="M271" s="56" t="s">
        <v>34</v>
      </c>
      <c r="N271" s="87" t="s">
        <v>5204</v>
      </c>
      <c r="O271" s="46" t="s">
        <v>671</v>
      </c>
      <c r="P271" s="46"/>
      <c r="Q271" s="234">
        <v>39198</v>
      </c>
      <c r="R271" s="75">
        <v>45903</v>
      </c>
      <c r="S271" s="75"/>
      <c r="T271" s="75">
        <f t="shared" si="26"/>
        <v>45903</v>
      </c>
      <c r="U271" s="625" t="s">
        <v>117</v>
      </c>
      <c r="V271" s="30" t="s">
        <v>3400</v>
      </c>
      <c r="W271" s="626" t="str">
        <f t="shared" ca="1" si="24"/>
        <v xml:space="preserve">0 NĂM 11 THÁNG 16 NGÀY </v>
      </c>
      <c r="X271" s="74" t="s">
        <v>3402</v>
      </c>
      <c r="Y271" s="74" t="s">
        <v>3402</v>
      </c>
      <c r="Z271" s="80" t="str">
        <f>VLOOKUP(C271,'Trang tính1'!$A$2:$N$281,5,0)</f>
        <v>092207000642</v>
      </c>
      <c r="AA271" s="80" t="b">
        <f t="shared" si="28"/>
        <v>1</v>
      </c>
      <c r="AB271" s="108">
        <v>44900</v>
      </c>
      <c r="AC271" s="75" t="s">
        <v>5227</v>
      </c>
      <c r="AD271" s="46" t="s">
        <v>232</v>
      </c>
      <c r="AE271" s="108" t="s">
        <v>3361</v>
      </c>
      <c r="AF271" s="108" t="str">
        <f>VLOOKUP(C271,'Trang tính1'!$A$2:$N$319,9,0)</f>
        <v>Ô Môn- Cần Thơ</v>
      </c>
      <c r="AG271" s="108" t="s">
        <v>3362</v>
      </c>
      <c r="AH271" s="627"/>
      <c r="AI271" s="628"/>
      <c r="AJ271" s="108" t="s">
        <v>156</v>
      </c>
      <c r="AK271" s="108"/>
      <c r="AL271" s="56" t="s">
        <v>1055</v>
      </c>
      <c r="AM271" s="36">
        <f t="shared" ca="1" si="23"/>
        <v>19</v>
      </c>
    </row>
    <row r="272" spans="1:39" s="624" customFormat="1">
      <c r="A272" s="25">
        <f>IF(C272=0,"",SUBTOTAL(3,C$5:C272))</f>
        <v>268</v>
      </c>
      <c r="B272" s="86">
        <v>147</v>
      </c>
      <c r="C272" s="369" t="s">
        <v>3431</v>
      </c>
      <c r="D272" s="25" t="s">
        <v>3507</v>
      </c>
      <c r="E272" s="133" t="s">
        <v>3427</v>
      </c>
      <c r="F272" s="63" t="str">
        <f>VLOOKUP(D272,'BHXH 4-2026'!$D$11:$F$337,3,0)</f>
        <v>DN4929221509558</v>
      </c>
      <c r="G272" s="774">
        <f>VLOOKUP(C272,'chuyển xếp 2024'!$C$5:$W$328,17,0)</f>
        <v>4730000</v>
      </c>
      <c r="H272" s="774">
        <f>VLOOKUP(C272,'chuyển xếp 2024'!$C$5:$W$328,19,0)</f>
        <v>0</v>
      </c>
      <c r="I272" s="774">
        <f t="shared" si="27"/>
        <v>4730000</v>
      </c>
      <c r="J272" s="96" t="s">
        <v>32</v>
      </c>
      <c r="K272" s="63">
        <f t="shared" si="29"/>
        <v>1</v>
      </c>
      <c r="L272" s="56" t="s">
        <v>33</v>
      </c>
      <c r="M272" s="56" t="s">
        <v>34</v>
      </c>
      <c r="N272" s="87" t="s">
        <v>5204</v>
      </c>
      <c r="O272" s="46" t="s">
        <v>671</v>
      </c>
      <c r="P272" s="46"/>
      <c r="Q272" s="234">
        <v>32143</v>
      </c>
      <c r="R272" s="75">
        <v>45962</v>
      </c>
      <c r="S272" s="75"/>
      <c r="T272" s="75">
        <f t="shared" si="26"/>
        <v>45962</v>
      </c>
      <c r="U272" s="625" t="s">
        <v>117</v>
      </c>
      <c r="V272" s="30" t="s">
        <v>3452</v>
      </c>
      <c r="W272" s="626" t="str">
        <f t="shared" ca="1" si="24"/>
        <v xml:space="preserve">0 NĂM 9 THÁNG 18 NGÀY </v>
      </c>
      <c r="X272" s="74" t="s">
        <v>3453</v>
      </c>
      <c r="Y272" s="74" t="s">
        <v>3453</v>
      </c>
      <c r="Z272" s="80" t="e">
        <f>VLOOKUP(C272,'Trang tính1'!$A$2:$N$281,5,0)</f>
        <v>#N/A</v>
      </c>
      <c r="AA272" s="80" t="e">
        <f t="shared" si="28"/>
        <v>#N/A</v>
      </c>
      <c r="AB272" s="108">
        <v>44421</v>
      </c>
      <c r="AC272" s="75" t="s">
        <v>5227</v>
      </c>
      <c r="AD272" s="46" t="s">
        <v>232</v>
      </c>
      <c r="AE272" s="108" t="s">
        <v>2332</v>
      </c>
      <c r="AF272" s="108">
        <f>VLOOKUP(C272,'Trang tính1'!$A$2:$N$319,9,0)</f>
        <v>0</v>
      </c>
      <c r="AG272" s="108" t="s">
        <v>3454</v>
      </c>
      <c r="AH272" s="108" t="s">
        <v>3454</v>
      </c>
      <c r="AI272" s="628"/>
      <c r="AJ272" s="108" t="s">
        <v>156</v>
      </c>
      <c r="AK272" s="108"/>
      <c r="AL272" s="56" t="s">
        <v>1055</v>
      </c>
      <c r="AM272" s="36">
        <f t="shared" ca="1" si="23"/>
        <v>38</v>
      </c>
    </row>
    <row r="273" spans="1:39" s="624" customFormat="1">
      <c r="A273" s="25">
        <f>IF(C273=0,"",SUBTOTAL(3,C$5:C273))</f>
        <v>269</v>
      </c>
      <c r="B273" s="86">
        <v>148</v>
      </c>
      <c r="C273" s="369" t="s">
        <v>3432</v>
      </c>
      <c r="D273" s="25" t="s">
        <v>3508</v>
      </c>
      <c r="E273" s="127" t="s">
        <v>3428</v>
      </c>
      <c r="F273" s="63" t="str">
        <f>VLOOKUP(D273,'BHXH 4-2026'!$D$11:$F$337,3,0)</f>
        <v>DN4929221565373</v>
      </c>
      <c r="G273" s="774">
        <f>VLOOKUP(C273,'chuyển xếp 2024'!$C$5:$W$328,17,0)</f>
        <v>4730000</v>
      </c>
      <c r="H273" s="774">
        <f>VLOOKUP(C273,'chuyển xếp 2024'!$C$5:$W$328,19,0)</f>
        <v>0</v>
      </c>
      <c r="I273" s="774">
        <f t="shared" si="27"/>
        <v>4730000</v>
      </c>
      <c r="J273" s="63" t="s">
        <v>63</v>
      </c>
      <c r="K273" s="63">
        <f t="shared" si="29"/>
        <v>0</v>
      </c>
      <c r="L273" s="56" t="s">
        <v>33</v>
      </c>
      <c r="M273" s="56" t="s">
        <v>34</v>
      </c>
      <c r="N273" s="87" t="s">
        <v>5204</v>
      </c>
      <c r="O273" s="46" t="s">
        <v>671</v>
      </c>
      <c r="P273" s="46"/>
      <c r="Q273" s="234">
        <v>35878</v>
      </c>
      <c r="R273" s="75">
        <v>45962</v>
      </c>
      <c r="S273" s="75"/>
      <c r="T273" s="75">
        <f t="shared" si="26"/>
        <v>45962</v>
      </c>
      <c r="U273" s="625" t="s">
        <v>117</v>
      </c>
      <c r="V273" s="30" t="s">
        <v>3455</v>
      </c>
      <c r="W273" s="626" t="str">
        <f t="shared" ca="1" si="24"/>
        <v xml:space="preserve">0 NĂM 9 THÁNG 18 NGÀY </v>
      </c>
      <c r="X273" s="74" t="s">
        <v>3456</v>
      </c>
      <c r="Y273" s="74" t="s">
        <v>3456</v>
      </c>
      <c r="Z273" s="80" t="e">
        <f>VLOOKUP(C273,'Trang tính1'!$A$2:$N$281,5,0)</f>
        <v>#N/A</v>
      </c>
      <c r="AA273" s="80" t="e">
        <f t="shared" si="28"/>
        <v>#N/A</v>
      </c>
      <c r="AB273" s="108">
        <v>44740</v>
      </c>
      <c r="AC273" s="75" t="s">
        <v>5227</v>
      </c>
      <c r="AD273" s="46" t="s">
        <v>232</v>
      </c>
      <c r="AE273" s="108" t="s">
        <v>1020</v>
      </c>
      <c r="AF273" s="108" t="e">
        <f>VLOOKUP(C273,'Trang tính1'!$A$2:$N$319,9,0)</f>
        <v>#N/A</v>
      </c>
      <c r="AG273" s="108" t="s">
        <v>3457</v>
      </c>
      <c r="AH273" s="627" t="s">
        <v>3458</v>
      </c>
      <c r="AI273" s="628"/>
      <c r="AJ273" s="108" t="s">
        <v>156</v>
      </c>
      <c r="AK273" s="108"/>
      <c r="AL273" s="56" t="s">
        <v>1055</v>
      </c>
      <c r="AM273" s="36">
        <f t="shared" ca="1" si="23"/>
        <v>28</v>
      </c>
    </row>
    <row r="274" spans="1:39" s="624" customFormat="1">
      <c r="A274" s="25">
        <f>IF(C274=0,"",SUBTOTAL(3,C$5:C274))</f>
        <v>270</v>
      </c>
      <c r="B274" s="86">
        <v>149</v>
      </c>
      <c r="C274" s="369" t="s">
        <v>3433</v>
      </c>
      <c r="D274" s="25" t="s">
        <v>3509</v>
      </c>
      <c r="E274" s="127" t="s">
        <v>3429</v>
      </c>
      <c r="F274" s="63" t="str">
        <f>VLOOKUP(D274,'BHXH 4-2026'!$D$11:$F$337,3,0)</f>
        <v>DN4927214009744</v>
      </c>
      <c r="G274" s="774">
        <f>VLOOKUP(C274,'chuyển xếp 2024'!$C$5:$W$328,17,0)</f>
        <v>4730000</v>
      </c>
      <c r="H274" s="774">
        <f>VLOOKUP(C274,'chuyển xếp 2024'!$C$5:$W$328,19,0)</f>
        <v>0</v>
      </c>
      <c r="I274" s="774">
        <f t="shared" si="27"/>
        <v>4730000</v>
      </c>
      <c r="J274" s="63" t="s">
        <v>63</v>
      </c>
      <c r="K274" s="63">
        <f t="shared" si="29"/>
        <v>0</v>
      </c>
      <c r="L274" s="56" t="s">
        <v>3376</v>
      </c>
      <c r="M274" s="56" t="s">
        <v>34</v>
      </c>
      <c r="N274" s="87" t="s">
        <v>5204</v>
      </c>
      <c r="O274" s="46" t="s">
        <v>671</v>
      </c>
      <c r="P274" s="46"/>
      <c r="Q274" s="234">
        <v>34799</v>
      </c>
      <c r="R274" s="75">
        <v>45962</v>
      </c>
      <c r="S274" s="75"/>
      <c r="T274" s="75">
        <f t="shared" si="26"/>
        <v>45962</v>
      </c>
      <c r="U274" s="625" t="s">
        <v>117</v>
      </c>
      <c r="V274" s="30" t="s">
        <v>3459</v>
      </c>
      <c r="W274" s="626" t="str">
        <f t="shared" ca="1" si="24"/>
        <v xml:space="preserve">0 NĂM 9 THÁNG 18 NGÀY </v>
      </c>
      <c r="X274" s="74" t="s">
        <v>3464</v>
      </c>
      <c r="Y274" s="74" t="s">
        <v>3464</v>
      </c>
      <c r="Z274" s="80" t="e">
        <f>VLOOKUP(C274,'Trang tính1'!$A$2:$N$281,5,0)</f>
        <v>#N/A</v>
      </c>
      <c r="AA274" s="80" t="e">
        <f t="shared" si="28"/>
        <v>#N/A</v>
      </c>
      <c r="AB274" s="108">
        <v>44522</v>
      </c>
      <c r="AC274" s="75" t="s">
        <v>5227</v>
      </c>
      <c r="AD274" s="46" t="s">
        <v>232</v>
      </c>
      <c r="AE274" s="108" t="s">
        <v>3460</v>
      </c>
      <c r="AF274" s="108" t="e">
        <f>VLOOKUP(C274,'Trang tính1'!$A$2:$N$319,9,0)</f>
        <v>#N/A</v>
      </c>
      <c r="AG274" s="108" t="s">
        <v>3375</v>
      </c>
      <c r="AH274" s="108" t="s">
        <v>3461</v>
      </c>
      <c r="AI274" s="628"/>
      <c r="AJ274" s="108" t="s">
        <v>156</v>
      </c>
      <c r="AK274" s="108"/>
      <c r="AL274" s="56" t="s">
        <v>1055</v>
      </c>
      <c r="AM274" s="36">
        <f t="shared" ca="1" si="23"/>
        <v>31</v>
      </c>
    </row>
    <row r="275" spans="1:39" s="624" customFormat="1">
      <c r="A275" s="25">
        <f>IF(C275=0,"",SUBTOTAL(3,C$5:C275))</f>
        <v>271</v>
      </c>
      <c r="B275" s="86">
        <v>150</v>
      </c>
      <c r="C275" s="369" t="s">
        <v>3435</v>
      </c>
      <c r="D275" s="25" t="s">
        <v>2148</v>
      </c>
      <c r="E275" s="127" t="s">
        <v>841</v>
      </c>
      <c r="F275" s="63" t="str">
        <f>VLOOKUP(D275,'BHXH 4-2026'!$D$11:$F$337,3,0)</f>
        <v>DN4929212000755</v>
      </c>
      <c r="G275" s="774">
        <f>VLOOKUP(C275,'chuyển xếp 2024'!$C$5:$W$328,17,0)</f>
        <v>4730000</v>
      </c>
      <c r="H275" s="774">
        <f>VLOOKUP(C275,'chuyển xếp 2024'!$C$5:$W$328,19,0)</f>
        <v>0</v>
      </c>
      <c r="I275" s="774">
        <f t="shared" si="27"/>
        <v>4730000</v>
      </c>
      <c r="J275" s="96" t="s">
        <v>32</v>
      </c>
      <c r="K275" s="63">
        <f t="shared" si="29"/>
        <v>1</v>
      </c>
      <c r="L275" s="56" t="s">
        <v>33</v>
      </c>
      <c r="M275" s="56" t="s">
        <v>34</v>
      </c>
      <c r="N275" s="87" t="s">
        <v>5204</v>
      </c>
      <c r="O275" s="46" t="s">
        <v>671</v>
      </c>
      <c r="P275" s="46"/>
      <c r="Q275" s="234">
        <v>33390</v>
      </c>
      <c r="R275" s="75">
        <v>45962</v>
      </c>
      <c r="S275" s="75"/>
      <c r="T275" s="75">
        <f t="shared" si="26"/>
        <v>45962</v>
      </c>
      <c r="U275" s="625" t="s">
        <v>117</v>
      </c>
      <c r="V275" s="30" t="s">
        <v>3466</v>
      </c>
      <c r="W275" s="626" t="str">
        <f t="shared" ca="1" si="24"/>
        <v xml:space="preserve">0 NĂM 9 THÁNG 18 NGÀY </v>
      </c>
      <c r="X275" s="74" t="s">
        <v>842</v>
      </c>
      <c r="Y275" s="74" t="s">
        <v>842</v>
      </c>
      <c r="Z275" s="80" t="e">
        <f>VLOOKUP(C275,'Trang tính1'!$A$2:$N$281,5,0)</f>
        <v>#N/A</v>
      </c>
      <c r="AA275" s="80" t="e">
        <f t="shared" si="28"/>
        <v>#N/A</v>
      </c>
      <c r="AB275" s="108">
        <v>45296</v>
      </c>
      <c r="AC275" s="75" t="s">
        <v>5227</v>
      </c>
      <c r="AD275" s="46" t="s">
        <v>232</v>
      </c>
      <c r="AE275" s="108" t="s">
        <v>5026</v>
      </c>
      <c r="AF275" s="108" t="e">
        <f>VLOOKUP(C275,'Trang tính1'!$A$2:$N$319,9,0)</f>
        <v>#N/A</v>
      </c>
      <c r="AG275" s="108" t="s">
        <v>3468</v>
      </c>
      <c r="AH275" s="108" t="s">
        <v>3468</v>
      </c>
      <c r="AI275" s="628"/>
      <c r="AJ275" s="108" t="s">
        <v>156</v>
      </c>
      <c r="AK275" s="108"/>
      <c r="AL275" s="56" t="s">
        <v>1055</v>
      </c>
      <c r="AM275" s="36">
        <f t="shared" ca="1" si="23"/>
        <v>35</v>
      </c>
    </row>
    <row r="276" spans="1:39" s="928" customFormat="1">
      <c r="A276" s="479">
        <f>IF(C276=0,"",SUBTOTAL(3,C$5:C276))</f>
        <v>272</v>
      </c>
      <c r="B276" s="532">
        <v>151</v>
      </c>
      <c r="C276" s="920" t="s">
        <v>3436</v>
      </c>
      <c r="D276" s="571" t="s">
        <v>5167</v>
      </c>
      <c r="E276" s="534" t="s">
        <v>1606</v>
      </c>
      <c r="F276" s="63" t="str">
        <f>VLOOKUP(D276,'BHXH 4-2026'!$D$11:$F$337,3,0)</f>
        <v>DN4929221418083</v>
      </c>
      <c r="G276" s="872">
        <v>4730000</v>
      </c>
      <c r="H276" s="872"/>
      <c r="I276" s="872">
        <f t="shared" si="27"/>
        <v>4730000</v>
      </c>
      <c r="J276" s="924" t="s">
        <v>32</v>
      </c>
      <c r="K276" s="63">
        <f t="shared" si="29"/>
        <v>1</v>
      </c>
      <c r="L276" s="484" t="s">
        <v>33</v>
      </c>
      <c r="M276" s="484" t="s">
        <v>34</v>
      </c>
      <c r="N276" s="87" t="s">
        <v>5204</v>
      </c>
      <c r="O276" s="499" t="s">
        <v>671</v>
      </c>
      <c r="P276" s="499"/>
      <c r="Q276" s="921">
        <v>25912</v>
      </c>
      <c r="R276" s="488">
        <v>46146</v>
      </c>
      <c r="S276" s="488"/>
      <c r="T276" s="75">
        <f t="shared" si="26"/>
        <v>46146</v>
      </c>
      <c r="U276" s="535" t="s">
        <v>117</v>
      </c>
      <c r="V276" s="485" t="s">
        <v>5024</v>
      </c>
      <c r="W276" s="925" t="str">
        <f t="shared" ca="1" si="24"/>
        <v xml:space="preserve">0 NĂM 3 THÁNG 15 NGÀY </v>
      </c>
      <c r="X276" s="527" t="s">
        <v>5025</v>
      </c>
      <c r="Y276" s="527" t="s">
        <v>5025</v>
      </c>
      <c r="Z276" s="487" t="e">
        <f>VLOOKUP(C276,'Trang tính1'!$A$2:$N$281,5,0)</f>
        <v>#N/A</v>
      </c>
      <c r="AA276" s="487"/>
      <c r="AB276" s="489">
        <v>44522</v>
      </c>
      <c r="AC276" s="75" t="s">
        <v>5227</v>
      </c>
      <c r="AD276" s="499" t="s">
        <v>232</v>
      </c>
      <c r="AE276" s="489" t="s">
        <v>5027</v>
      </c>
      <c r="AF276" s="489" t="e">
        <f>VLOOKUP(C276,'Trang tính1'!$A$2:$N$319,9,0)</f>
        <v>#N/A</v>
      </c>
      <c r="AG276" s="489" t="s">
        <v>5028</v>
      </c>
      <c r="AH276" s="489"/>
      <c r="AI276" s="927"/>
      <c r="AJ276" s="489" t="s">
        <v>156</v>
      </c>
      <c r="AK276" s="489"/>
      <c r="AL276" s="484"/>
      <c r="AM276" s="491"/>
    </row>
    <row r="277" spans="1:39" s="928" customFormat="1">
      <c r="A277" s="479">
        <f>IF(C277=0,"",SUBTOTAL(3,C$5:C277))</f>
        <v>273</v>
      </c>
      <c r="B277" s="532">
        <v>152</v>
      </c>
      <c r="C277" s="920" t="s">
        <v>5086</v>
      </c>
      <c r="D277" s="571" t="s">
        <v>5168</v>
      </c>
      <c r="E277" s="534" t="s">
        <v>5029</v>
      </c>
      <c r="F277" s="63" t="str">
        <f>VLOOKUP(D277,'BHXH 4-2026'!$D$11:$F$337,3,0)</f>
        <v>DN4928621624810</v>
      </c>
      <c r="G277" s="872">
        <v>4730000</v>
      </c>
      <c r="H277" s="872"/>
      <c r="I277" s="872">
        <f t="shared" si="27"/>
        <v>4730000</v>
      </c>
      <c r="J277" s="924" t="s">
        <v>32</v>
      </c>
      <c r="K277" s="63">
        <f t="shared" si="29"/>
        <v>1</v>
      </c>
      <c r="L277" s="484" t="s">
        <v>33</v>
      </c>
      <c r="M277" s="484" t="s">
        <v>34</v>
      </c>
      <c r="N277" s="87" t="s">
        <v>5204</v>
      </c>
      <c r="O277" s="499" t="s">
        <v>671</v>
      </c>
      <c r="P277" s="499"/>
      <c r="Q277" s="921">
        <v>37998</v>
      </c>
      <c r="R277" s="488">
        <v>46146</v>
      </c>
      <c r="S277" s="488"/>
      <c r="T277" s="75">
        <f t="shared" si="26"/>
        <v>46146</v>
      </c>
      <c r="U277" s="535" t="s">
        <v>117</v>
      </c>
      <c r="V277" s="485" t="s">
        <v>5104</v>
      </c>
      <c r="W277" s="925" t="str">
        <f t="shared" ca="1" si="24"/>
        <v xml:space="preserve">0 NĂM 3 THÁNG 15 NGÀY </v>
      </c>
      <c r="X277" s="527" t="s">
        <v>5030</v>
      </c>
      <c r="Y277" s="527" t="s">
        <v>5030</v>
      </c>
      <c r="Z277" s="487" t="e">
        <f>VLOOKUP(C277,'Trang tính1'!$A$2:$N$281,5,0)</f>
        <v>#N/A</v>
      </c>
      <c r="AA277" s="487"/>
      <c r="AB277" s="489">
        <v>44421</v>
      </c>
      <c r="AC277" s="75" t="s">
        <v>5227</v>
      </c>
      <c r="AD277" s="499" t="s">
        <v>232</v>
      </c>
      <c r="AE277" s="489" t="s">
        <v>5031</v>
      </c>
      <c r="AF277" s="489" t="e">
        <f>VLOOKUP(C277,'Trang tính1'!$A$2:$N$319,9,0)</f>
        <v>#N/A</v>
      </c>
      <c r="AG277" s="489" t="s">
        <v>5032</v>
      </c>
      <c r="AH277" s="489"/>
      <c r="AI277" s="927"/>
      <c r="AJ277" s="489" t="s">
        <v>156</v>
      </c>
      <c r="AK277" s="489"/>
      <c r="AL277" s="484"/>
      <c r="AM277" s="491"/>
    </row>
    <row r="278" spans="1:39" s="928" customFormat="1">
      <c r="A278" s="479">
        <f>IF(C278=0,"",SUBTOTAL(3,C$5:C278))</f>
        <v>274</v>
      </c>
      <c r="B278" s="532">
        <v>153</v>
      </c>
      <c r="C278" s="920" t="s">
        <v>5087</v>
      </c>
      <c r="D278" s="571" t="s">
        <v>5169</v>
      </c>
      <c r="E278" s="534" t="s">
        <v>5033</v>
      </c>
      <c r="F278" s="63" t="str">
        <f>VLOOKUP(D278,'BHXH 4-2026'!$D$11:$F$337,3,0)</f>
        <v>DN4929222440655</v>
      </c>
      <c r="G278" s="872">
        <v>4730000</v>
      </c>
      <c r="H278" s="872"/>
      <c r="I278" s="872">
        <f t="shared" si="27"/>
        <v>4730000</v>
      </c>
      <c r="J278" s="924" t="s">
        <v>32</v>
      </c>
      <c r="K278" s="63">
        <f t="shared" si="29"/>
        <v>1</v>
      </c>
      <c r="L278" s="484" t="s">
        <v>33</v>
      </c>
      <c r="M278" s="484" t="s">
        <v>34</v>
      </c>
      <c r="N278" s="87" t="s">
        <v>5204</v>
      </c>
      <c r="O278" s="499" t="s">
        <v>671</v>
      </c>
      <c r="P278" s="499"/>
      <c r="Q278" s="921">
        <v>24108</v>
      </c>
      <c r="R278" s="488">
        <v>46146</v>
      </c>
      <c r="S278" s="488"/>
      <c r="T278" s="75">
        <f t="shared" si="26"/>
        <v>46146</v>
      </c>
      <c r="U278" s="535" t="s">
        <v>117</v>
      </c>
      <c r="V278" s="485" t="s">
        <v>5105</v>
      </c>
      <c r="W278" s="925" t="str">
        <f t="shared" ca="1" si="24"/>
        <v xml:space="preserve">0 NĂM 3 THÁNG 15 NGÀY </v>
      </c>
      <c r="X278" s="527" t="s">
        <v>5034</v>
      </c>
      <c r="Y278" s="527" t="s">
        <v>5034</v>
      </c>
      <c r="Z278" s="487" t="e">
        <f>VLOOKUP(C278,'Trang tính1'!$A$2:$N$281,5,0)</f>
        <v>#N/A</v>
      </c>
      <c r="AA278" s="487"/>
      <c r="AB278" s="489">
        <v>46055</v>
      </c>
      <c r="AC278" s="75" t="s">
        <v>5227</v>
      </c>
      <c r="AD278" s="499" t="s">
        <v>232</v>
      </c>
      <c r="AE278" s="489" t="s">
        <v>5035</v>
      </c>
      <c r="AF278" s="489" t="e">
        <f>VLOOKUP(C278,'Trang tính1'!$A$2:$N$319,9,0)</f>
        <v>#N/A</v>
      </c>
      <c r="AG278" s="489" t="s">
        <v>5036</v>
      </c>
      <c r="AH278" s="489"/>
      <c r="AI278" s="927"/>
      <c r="AJ278" s="489" t="s">
        <v>156</v>
      </c>
      <c r="AK278" s="489"/>
      <c r="AL278" s="484"/>
      <c r="AM278" s="491"/>
    </row>
    <row r="279" spans="1:39" s="928" customFormat="1">
      <c r="A279" s="479">
        <f>IF(C279=0,"",SUBTOTAL(3,C$5:C279))</f>
        <v>275</v>
      </c>
      <c r="B279" s="532">
        <v>154</v>
      </c>
      <c r="C279" s="920" t="s">
        <v>5088</v>
      </c>
      <c r="D279" s="571" t="s">
        <v>5169</v>
      </c>
      <c r="E279" s="534" t="s">
        <v>5037</v>
      </c>
      <c r="F279" s="63" t="str">
        <f>VLOOKUP(D279,'BHXH 4-2026'!$D$11:$F$337,3,0)</f>
        <v>DN4929222440655</v>
      </c>
      <c r="G279" s="872">
        <v>4730000</v>
      </c>
      <c r="H279" s="872"/>
      <c r="I279" s="872">
        <f t="shared" si="27"/>
        <v>4730000</v>
      </c>
      <c r="J279" s="924" t="s">
        <v>32</v>
      </c>
      <c r="K279" s="63">
        <f t="shared" si="29"/>
        <v>1</v>
      </c>
      <c r="L279" s="484" t="s">
        <v>33</v>
      </c>
      <c r="M279" s="484" t="s">
        <v>34</v>
      </c>
      <c r="N279" s="87" t="s">
        <v>5204</v>
      </c>
      <c r="O279" s="499" t="s">
        <v>671</v>
      </c>
      <c r="P279" s="499"/>
      <c r="Q279" s="921">
        <v>32309</v>
      </c>
      <c r="R279" s="488">
        <v>46146</v>
      </c>
      <c r="S279" s="488"/>
      <c r="T279" s="75">
        <f t="shared" si="26"/>
        <v>46146</v>
      </c>
      <c r="U279" s="535" t="s">
        <v>117</v>
      </c>
      <c r="V279" s="485" t="s">
        <v>5106</v>
      </c>
      <c r="W279" s="925" t="str">
        <f t="shared" ca="1" si="24"/>
        <v xml:space="preserve">0 NĂM 3 THÁNG 15 NGÀY </v>
      </c>
      <c r="X279" s="527" t="s">
        <v>5038</v>
      </c>
      <c r="Y279" s="527" t="s">
        <v>5038</v>
      </c>
      <c r="Z279" s="487" t="e">
        <f>VLOOKUP(C279,'Trang tính1'!$A$2:$N$281,5,0)</f>
        <v>#N/A</v>
      </c>
      <c r="AA279" s="487"/>
      <c r="AB279" s="489">
        <v>44783</v>
      </c>
      <c r="AC279" s="75" t="s">
        <v>5227</v>
      </c>
      <c r="AD279" s="499" t="s">
        <v>232</v>
      </c>
      <c r="AE279" s="489" t="s">
        <v>5035</v>
      </c>
      <c r="AF279" s="489" t="e">
        <f>VLOOKUP(C279,'Trang tính1'!$A$2:$N$319,9,0)</f>
        <v>#N/A</v>
      </c>
      <c r="AG279" s="489" t="s">
        <v>5036</v>
      </c>
      <c r="AH279" s="489"/>
      <c r="AI279" s="927"/>
      <c r="AJ279" s="489" t="s">
        <v>156</v>
      </c>
      <c r="AK279" s="489"/>
      <c r="AL279" s="484"/>
      <c r="AM279" s="491"/>
    </row>
    <row r="280" spans="1:39" s="928" customFormat="1">
      <c r="A280" s="479">
        <f>IF(C280=0,"",SUBTOTAL(3,C$5:C280))</f>
        <v>276</v>
      </c>
      <c r="B280" s="532">
        <v>155</v>
      </c>
      <c r="C280" s="920" t="s">
        <v>5089</v>
      </c>
      <c r="D280" s="571" t="s">
        <v>5170</v>
      </c>
      <c r="E280" s="534" t="s">
        <v>5039</v>
      </c>
      <c r="F280" s="63" t="str">
        <f>VLOOKUP(D280,'BHXH 4-2026'!$D$11:$F$337,3,0)</f>
        <v>DN4928622106081</v>
      </c>
      <c r="G280" s="872">
        <v>4730000</v>
      </c>
      <c r="H280" s="872"/>
      <c r="I280" s="872">
        <f t="shared" si="27"/>
        <v>4730000</v>
      </c>
      <c r="J280" s="924" t="s">
        <v>32</v>
      </c>
      <c r="K280" s="63">
        <f t="shared" si="29"/>
        <v>1</v>
      </c>
      <c r="L280" s="484" t="s">
        <v>33</v>
      </c>
      <c r="M280" s="484" t="s">
        <v>34</v>
      </c>
      <c r="N280" s="87" t="s">
        <v>5204</v>
      </c>
      <c r="O280" s="499" t="s">
        <v>671</v>
      </c>
      <c r="P280" s="499"/>
      <c r="Q280" s="921">
        <v>29507</v>
      </c>
      <c r="R280" s="488">
        <v>46146</v>
      </c>
      <c r="S280" s="488"/>
      <c r="T280" s="75">
        <f t="shared" si="26"/>
        <v>46146</v>
      </c>
      <c r="U280" s="535" t="s">
        <v>117</v>
      </c>
      <c r="V280" s="485" t="s">
        <v>5107</v>
      </c>
      <c r="W280" s="925" t="str">
        <f t="shared" ca="1" si="24"/>
        <v xml:space="preserve">0 NĂM 3 THÁNG 15 NGÀY </v>
      </c>
      <c r="X280" s="527" t="s">
        <v>5040</v>
      </c>
      <c r="Y280" s="527" t="s">
        <v>5040</v>
      </c>
      <c r="Z280" s="487" t="e">
        <f>VLOOKUP(C280,'Trang tính1'!$A$2:$N$281,5,0)</f>
        <v>#N/A</v>
      </c>
      <c r="AA280" s="487"/>
      <c r="AB280" s="489">
        <v>44439</v>
      </c>
      <c r="AC280" s="75" t="s">
        <v>5227</v>
      </c>
      <c r="AD280" s="499" t="s">
        <v>232</v>
      </c>
      <c r="AE280" s="489" t="s">
        <v>5041</v>
      </c>
      <c r="AF280" s="489" t="e">
        <f>VLOOKUP(C280,'Trang tính1'!$A$2:$N$319,9,0)</f>
        <v>#N/A</v>
      </c>
      <c r="AG280" s="489" t="s">
        <v>5042</v>
      </c>
      <c r="AH280" s="489"/>
      <c r="AI280" s="927"/>
      <c r="AJ280" s="489"/>
      <c r="AK280" s="489"/>
      <c r="AL280" s="484"/>
      <c r="AM280" s="491"/>
    </row>
    <row r="281" spans="1:39" s="928" customFormat="1">
      <c r="A281" s="479">
        <f>IF(C281=0,"",SUBTOTAL(3,C$5:C281))</f>
        <v>277</v>
      </c>
      <c r="B281" s="532">
        <v>156</v>
      </c>
      <c r="C281" s="920" t="s">
        <v>5090</v>
      </c>
      <c r="D281" s="571" t="s">
        <v>5171</v>
      </c>
      <c r="E281" s="534" t="s">
        <v>744</v>
      </c>
      <c r="F281" s="63" t="str">
        <f>VLOOKUP(D281,'BHXH 4-2026'!$D$11:$F$337,3,0)</f>
        <v>DN4929209002722</v>
      </c>
      <c r="G281" s="872">
        <v>4730000</v>
      </c>
      <c r="H281" s="872"/>
      <c r="I281" s="872">
        <f t="shared" si="27"/>
        <v>4730000</v>
      </c>
      <c r="J281" s="924" t="s">
        <v>32</v>
      </c>
      <c r="K281" s="63">
        <f t="shared" si="29"/>
        <v>1</v>
      </c>
      <c r="L281" s="484" t="s">
        <v>33</v>
      </c>
      <c r="M281" s="484" t="s">
        <v>34</v>
      </c>
      <c r="N281" s="87" t="s">
        <v>5204</v>
      </c>
      <c r="O281" s="499" t="s">
        <v>671</v>
      </c>
      <c r="P281" s="499"/>
      <c r="Q281" s="921">
        <v>44413</v>
      </c>
      <c r="R281" s="488">
        <v>46146</v>
      </c>
      <c r="S281" s="488"/>
      <c r="T281" s="75">
        <f t="shared" si="26"/>
        <v>46146</v>
      </c>
      <c r="U281" s="535" t="s">
        <v>117</v>
      </c>
      <c r="V281" s="485" t="s">
        <v>5108</v>
      </c>
      <c r="W281" s="925" t="str">
        <f t="shared" ca="1" si="24"/>
        <v xml:space="preserve">0 NĂM 3 THÁNG 15 NGÀY </v>
      </c>
      <c r="X281" s="527" t="s">
        <v>5043</v>
      </c>
      <c r="Y281" s="527" t="s">
        <v>5043</v>
      </c>
      <c r="Z281" s="487" t="e">
        <f>VLOOKUP(C281,'Trang tính1'!$A$2:$N$281,5,0)</f>
        <v>#N/A</v>
      </c>
      <c r="AA281" s="487"/>
      <c r="AB281" s="489">
        <v>44461</v>
      </c>
      <c r="AC281" s="75" t="s">
        <v>5227</v>
      </c>
      <c r="AD281" s="499" t="s">
        <v>232</v>
      </c>
      <c r="AE281" s="489" t="s">
        <v>5044</v>
      </c>
      <c r="AF281" s="489" t="e">
        <f>VLOOKUP(C281,'Trang tính1'!$A$2:$N$319,9,0)</f>
        <v>#N/A</v>
      </c>
      <c r="AG281" s="489" t="s">
        <v>5045</v>
      </c>
      <c r="AH281" s="489"/>
      <c r="AI281" s="927"/>
      <c r="AJ281" s="489"/>
      <c r="AK281" s="489"/>
      <c r="AL281" s="484"/>
      <c r="AM281" s="491"/>
    </row>
    <row r="282" spans="1:39" s="928" customFormat="1">
      <c r="A282" s="479">
        <f>IF(C282=0,"",SUBTOTAL(3,C$5:C282))</f>
        <v>278</v>
      </c>
      <c r="B282" s="532">
        <v>157</v>
      </c>
      <c r="C282" s="920" t="s">
        <v>5091</v>
      </c>
      <c r="D282" s="571" t="s">
        <v>5172</v>
      </c>
      <c r="E282" s="534" t="s">
        <v>5046</v>
      </c>
      <c r="F282" s="63" t="str">
        <f>VLOOKUP(D282,'BHXH 4-2026'!$D$11:$F$337,3,0)</f>
        <v>DN4928622149228</v>
      </c>
      <c r="G282" s="872">
        <v>4730000</v>
      </c>
      <c r="H282" s="872"/>
      <c r="I282" s="872">
        <f t="shared" si="27"/>
        <v>4730000</v>
      </c>
      <c r="J282" s="924" t="s">
        <v>32</v>
      </c>
      <c r="K282" s="63">
        <f t="shared" si="29"/>
        <v>1</v>
      </c>
      <c r="L282" s="484" t="s">
        <v>33</v>
      </c>
      <c r="M282" s="484" t="s">
        <v>34</v>
      </c>
      <c r="N282" s="87" t="s">
        <v>5204</v>
      </c>
      <c r="O282" s="499" t="s">
        <v>671</v>
      </c>
      <c r="P282" s="499"/>
      <c r="Q282" s="921">
        <v>25921</v>
      </c>
      <c r="R282" s="488">
        <v>46146</v>
      </c>
      <c r="S282" s="488"/>
      <c r="T282" s="75">
        <f t="shared" si="26"/>
        <v>46146</v>
      </c>
      <c r="U282" s="535" t="s">
        <v>117</v>
      </c>
      <c r="V282" s="485" t="s">
        <v>5109</v>
      </c>
      <c r="W282" s="925" t="str">
        <f t="shared" ca="1" si="24"/>
        <v xml:space="preserve">0 NĂM 3 THÁNG 15 NGÀY </v>
      </c>
      <c r="X282" s="527" t="s">
        <v>5047</v>
      </c>
      <c r="Y282" s="527" t="s">
        <v>5047</v>
      </c>
      <c r="Z282" s="487" t="e">
        <f>VLOOKUP(C282,'Trang tính1'!$A$2:$N$281,5,0)</f>
        <v>#N/A</v>
      </c>
      <c r="AA282" s="487"/>
      <c r="AB282" s="489">
        <v>44326</v>
      </c>
      <c r="AC282" s="75" t="s">
        <v>5227</v>
      </c>
      <c r="AD282" s="499" t="s">
        <v>232</v>
      </c>
      <c r="AE282" s="489" t="s">
        <v>5048</v>
      </c>
      <c r="AF282" s="489" t="e">
        <f>VLOOKUP(C282,'Trang tính1'!$A$2:$N$319,9,0)</f>
        <v>#N/A</v>
      </c>
      <c r="AG282" s="489" t="s">
        <v>5049</v>
      </c>
      <c r="AH282" s="489"/>
      <c r="AI282" s="927"/>
      <c r="AJ282" s="489"/>
      <c r="AK282" s="489"/>
      <c r="AL282" s="484"/>
      <c r="AM282" s="491"/>
    </row>
    <row r="283" spans="1:39" s="928" customFormat="1">
      <c r="A283" s="479">
        <f>IF(C283=0,"",SUBTOTAL(3,C$5:C283))</f>
        <v>279</v>
      </c>
      <c r="B283" s="532">
        <v>158</v>
      </c>
      <c r="C283" s="920" t="s">
        <v>5092</v>
      </c>
      <c r="D283" s="571" t="s">
        <v>5173</v>
      </c>
      <c r="E283" s="534" t="s">
        <v>5050</v>
      </c>
      <c r="F283" s="63" t="str">
        <f>VLOOKUP(D283,'BHXH 4-2026'!$D$11:$F$337,3,0)</f>
        <v>DN4928724190079</v>
      </c>
      <c r="G283" s="872">
        <v>4730000</v>
      </c>
      <c r="H283" s="872"/>
      <c r="I283" s="872">
        <f t="shared" si="27"/>
        <v>4730000</v>
      </c>
      <c r="J283" s="924" t="s">
        <v>32</v>
      </c>
      <c r="K283" s="63">
        <f t="shared" si="29"/>
        <v>1</v>
      </c>
      <c r="L283" s="484" t="s">
        <v>33</v>
      </c>
      <c r="M283" s="484" t="s">
        <v>34</v>
      </c>
      <c r="N283" s="87" t="s">
        <v>5204</v>
      </c>
      <c r="O283" s="499" t="s">
        <v>671</v>
      </c>
      <c r="P283" s="499"/>
      <c r="Q283" s="921">
        <v>35134</v>
      </c>
      <c r="R283" s="488">
        <v>46146</v>
      </c>
      <c r="S283" s="488"/>
      <c r="T283" s="75">
        <f t="shared" si="26"/>
        <v>46146</v>
      </c>
      <c r="U283" s="535" t="s">
        <v>117</v>
      </c>
      <c r="V283" s="485" t="s">
        <v>5110</v>
      </c>
      <c r="W283" s="925" t="str">
        <f t="shared" ca="1" si="24"/>
        <v xml:space="preserve">0 NĂM 3 THÁNG 15 NGÀY </v>
      </c>
      <c r="X283" s="527" t="s">
        <v>5051</v>
      </c>
      <c r="Y283" s="527" t="s">
        <v>5051</v>
      </c>
      <c r="Z283" s="487" t="e">
        <f>VLOOKUP(C283,'Trang tính1'!$A$2:$N$281,5,0)</f>
        <v>#N/A</v>
      </c>
      <c r="AA283" s="487"/>
      <c r="AB283" s="489">
        <v>44872</v>
      </c>
      <c r="AC283" s="75" t="s">
        <v>5227</v>
      </c>
      <c r="AD283" s="499" t="s">
        <v>232</v>
      </c>
      <c r="AE283" s="489" t="s">
        <v>5052</v>
      </c>
      <c r="AF283" s="489" t="e">
        <f>VLOOKUP(C283,'Trang tính1'!$A$2:$N$319,9,0)</f>
        <v>#N/A</v>
      </c>
      <c r="AG283" s="489" t="s">
        <v>5053</v>
      </c>
      <c r="AH283" s="489"/>
      <c r="AI283" s="927"/>
      <c r="AJ283" s="489"/>
      <c r="AK283" s="489"/>
      <c r="AL283" s="484"/>
      <c r="AM283" s="491"/>
    </row>
    <row r="284" spans="1:39" s="928" customFormat="1">
      <c r="A284" s="479">
        <f>IF(C284=0,"",SUBTOTAL(3,C$5:C284))</f>
        <v>280</v>
      </c>
      <c r="B284" s="532">
        <v>159</v>
      </c>
      <c r="C284" s="920" t="s">
        <v>5093</v>
      </c>
      <c r="D284" s="571" t="s">
        <v>5183</v>
      </c>
      <c r="E284" s="534" t="s">
        <v>5054</v>
      </c>
      <c r="F284" s="63" t="str">
        <f>VLOOKUP(D284,'BHXH 4-2026'!$D$11:$F$337,3,0)</f>
        <v>DN4928622143712</v>
      </c>
      <c r="G284" s="872">
        <v>4730000</v>
      </c>
      <c r="H284" s="872"/>
      <c r="I284" s="872">
        <f t="shared" si="27"/>
        <v>4730000</v>
      </c>
      <c r="J284" s="924" t="s">
        <v>32</v>
      </c>
      <c r="K284" s="63">
        <f t="shared" si="29"/>
        <v>1</v>
      </c>
      <c r="L284" s="484" t="s">
        <v>33</v>
      </c>
      <c r="M284" s="484" t="s">
        <v>34</v>
      </c>
      <c r="N284" s="87" t="s">
        <v>5204</v>
      </c>
      <c r="O284" s="499" t="s">
        <v>671</v>
      </c>
      <c r="P284" s="499"/>
      <c r="Q284" s="921">
        <v>29655</v>
      </c>
      <c r="R284" s="488">
        <v>46146</v>
      </c>
      <c r="S284" s="488"/>
      <c r="T284" s="75">
        <f t="shared" si="26"/>
        <v>46146</v>
      </c>
      <c r="U284" s="535" t="s">
        <v>117</v>
      </c>
      <c r="V284" s="485" t="s">
        <v>5111</v>
      </c>
      <c r="W284" s="925" t="str">
        <f t="shared" ca="1" si="24"/>
        <v xml:space="preserve">0 NĂM 3 THÁNG 15 NGÀY </v>
      </c>
      <c r="X284" s="527" t="s">
        <v>5055</v>
      </c>
      <c r="Y284" s="527" t="s">
        <v>5055</v>
      </c>
      <c r="Z284" s="487" t="e">
        <f>VLOOKUP(C284,'Trang tính1'!$A$2:$N$281,5,0)</f>
        <v>#N/A</v>
      </c>
      <c r="AA284" s="487"/>
      <c r="AB284" s="489">
        <v>44923</v>
      </c>
      <c r="AC284" s="75" t="s">
        <v>5227</v>
      </c>
      <c r="AD284" s="499" t="s">
        <v>232</v>
      </c>
      <c r="AE284" s="489" t="s">
        <v>5041</v>
      </c>
      <c r="AF284" s="489" t="e">
        <f>VLOOKUP(C284,'Trang tính1'!$A$2:$N$319,9,0)</f>
        <v>#N/A</v>
      </c>
      <c r="AG284" s="489" t="s">
        <v>5042</v>
      </c>
      <c r="AH284" s="489"/>
      <c r="AI284" s="927"/>
      <c r="AJ284" s="489"/>
      <c r="AK284" s="489"/>
      <c r="AL284" s="484"/>
      <c r="AM284" s="491"/>
    </row>
    <row r="285" spans="1:39" s="928" customFormat="1">
      <c r="A285" s="479">
        <f>IF(C285=0,"",SUBTOTAL(3,C$5:C285))</f>
        <v>281</v>
      </c>
      <c r="B285" s="532">
        <v>160</v>
      </c>
      <c r="C285" s="920" t="s">
        <v>5094</v>
      </c>
      <c r="D285" s="571" t="s">
        <v>5174</v>
      </c>
      <c r="E285" s="534" t="s">
        <v>5056</v>
      </c>
      <c r="F285" s="63" t="str">
        <f>VLOOKUP(D285,'BHXH 4-2026'!$D$11:$F$337,3,0)</f>
        <v>DN4929223290899</v>
      </c>
      <c r="G285" s="872">
        <v>4730000</v>
      </c>
      <c r="H285" s="872"/>
      <c r="I285" s="872">
        <f t="shared" si="27"/>
        <v>4730000</v>
      </c>
      <c r="J285" s="924" t="s">
        <v>32</v>
      </c>
      <c r="K285" s="63">
        <f t="shared" si="29"/>
        <v>1</v>
      </c>
      <c r="L285" s="484" t="s">
        <v>33</v>
      </c>
      <c r="M285" s="484" t="s">
        <v>34</v>
      </c>
      <c r="N285" s="87" t="s">
        <v>5204</v>
      </c>
      <c r="O285" s="499" t="s">
        <v>671</v>
      </c>
      <c r="P285" s="499"/>
      <c r="Q285" s="921">
        <v>39117</v>
      </c>
      <c r="R285" s="488">
        <v>46146</v>
      </c>
      <c r="S285" s="488"/>
      <c r="T285" s="75">
        <f t="shared" si="26"/>
        <v>46146</v>
      </c>
      <c r="U285" s="535" t="s">
        <v>117</v>
      </c>
      <c r="V285" s="485" t="s">
        <v>5112</v>
      </c>
      <c r="W285" s="925" t="str">
        <f t="shared" ca="1" si="24"/>
        <v xml:space="preserve">0 NĂM 3 THÁNG 15 NGÀY </v>
      </c>
      <c r="X285" s="527" t="s">
        <v>5057</v>
      </c>
      <c r="Y285" s="527" t="s">
        <v>5057</v>
      </c>
      <c r="Z285" s="487" t="e">
        <f>VLOOKUP(C285,'Trang tính1'!$A$2:$N$281,5,0)</f>
        <v>#N/A</v>
      </c>
      <c r="AA285" s="487"/>
      <c r="AB285" s="489">
        <v>44792</v>
      </c>
      <c r="AC285" s="75" t="s">
        <v>5227</v>
      </c>
      <c r="AD285" s="499" t="s">
        <v>232</v>
      </c>
      <c r="AE285" s="489" t="s">
        <v>5058</v>
      </c>
      <c r="AF285" s="489" t="e">
        <f>VLOOKUP(C285,'Trang tính1'!$A$2:$N$319,9,0)</f>
        <v>#N/A</v>
      </c>
      <c r="AG285" s="489" t="s">
        <v>5059</v>
      </c>
      <c r="AH285" s="489"/>
      <c r="AI285" s="927"/>
      <c r="AJ285" s="489"/>
      <c r="AK285" s="489"/>
      <c r="AL285" s="484"/>
      <c r="AM285" s="491"/>
    </row>
    <row r="286" spans="1:39" s="928" customFormat="1">
      <c r="A286" s="479">
        <f>IF(C286=0,"",SUBTOTAL(3,C$5:C286))</f>
        <v>282</v>
      </c>
      <c r="B286" s="532">
        <v>161</v>
      </c>
      <c r="C286" s="920" t="s">
        <v>5095</v>
      </c>
      <c r="D286" s="571" t="s">
        <v>5182</v>
      </c>
      <c r="E286" s="534" t="s">
        <v>5060</v>
      </c>
      <c r="F286" s="63" t="str">
        <f>VLOOKUP(D286,'BHXH 4-2026'!$D$11:$F$337,3,0)</f>
        <v>DN4929122714538</v>
      </c>
      <c r="G286" s="872">
        <v>4730000</v>
      </c>
      <c r="H286" s="872"/>
      <c r="I286" s="872">
        <f t="shared" si="27"/>
        <v>4730000</v>
      </c>
      <c r="J286" s="924" t="s">
        <v>32</v>
      </c>
      <c r="K286" s="63">
        <f t="shared" si="29"/>
        <v>1</v>
      </c>
      <c r="L286" s="484" t="s">
        <v>33</v>
      </c>
      <c r="M286" s="484" t="s">
        <v>34</v>
      </c>
      <c r="N286" s="87" t="s">
        <v>5204</v>
      </c>
      <c r="O286" s="499" t="s">
        <v>671</v>
      </c>
      <c r="P286" s="499"/>
      <c r="Q286" s="921">
        <v>39129</v>
      </c>
      <c r="R286" s="488">
        <v>46146</v>
      </c>
      <c r="S286" s="488"/>
      <c r="T286" s="75">
        <f t="shared" si="26"/>
        <v>46146</v>
      </c>
      <c r="U286" s="535" t="s">
        <v>117</v>
      </c>
      <c r="V286" s="485" t="s">
        <v>5113</v>
      </c>
      <c r="W286" s="925" t="str">
        <f t="shared" ca="1" si="24"/>
        <v xml:space="preserve">0 NĂM 3 THÁNG 15 NGÀY </v>
      </c>
      <c r="X286" s="527" t="s">
        <v>5061</v>
      </c>
      <c r="Y286" s="527" t="s">
        <v>5061</v>
      </c>
      <c r="Z286" s="487" t="e">
        <f>VLOOKUP(C286,'Trang tính1'!$A$2:$N$281,5,0)</f>
        <v>#N/A</v>
      </c>
      <c r="AA286" s="487"/>
      <c r="AB286" s="489">
        <v>44888</v>
      </c>
      <c r="AC286" s="75" t="s">
        <v>5227</v>
      </c>
      <c r="AD286" s="499" t="s">
        <v>232</v>
      </c>
      <c r="AE286" s="489" t="s">
        <v>5062</v>
      </c>
      <c r="AF286" s="489" t="e">
        <f>VLOOKUP(C286,'Trang tính1'!$A$2:$N$319,9,0)</f>
        <v>#N/A</v>
      </c>
      <c r="AG286" s="489" t="s">
        <v>5063</v>
      </c>
      <c r="AH286" s="489"/>
      <c r="AI286" s="927"/>
      <c r="AJ286" s="489"/>
      <c r="AK286" s="489"/>
      <c r="AL286" s="484"/>
      <c r="AM286" s="491"/>
    </row>
    <row r="287" spans="1:39" s="928" customFormat="1">
      <c r="A287" s="479">
        <f>IF(C287=0,"",SUBTOTAL(3,C$5:C287))</f>
        <v>283</v>
      </c>
      <c r="B287" s="532">
        <v>162</v>
      </c>
      <c r="C287" s="920" t="s">
        <v>5096</v>
      </c>
      <c r="D287" s="571" t="s">
        <v>5176</v>
      </c>
      <c r="E287" s="534" t="s">
        <v>5064</v>
      </c>
      <c r="F287" s="63" t="str">
        <f>VLOOKUP(D287,'BHXH 4-2026'!$D$11:$F$337,3,0)</f>
        <v>DN4929223305318</v>
      </c>
      <c r="G287" s="872">
        <v>4730000</v>
      </c>
      <c r="H287" s="872"/>
      <c r="I287" s="872">
        <f t="shared" si="27"/>
        <v>4730000</v>
      </c>
      <c r="J287" s="924" t="s">
        <v>32</v>
      </c>
      <c r="K287" s="63">
        <f t="shared" si="29"/>
        <v>1</v>
      </c>
      <c r="L287" s="484" t="s">
        <v>33</v>
      </c>
      <c r="M287" s="484" t="s">
        <v>34</v>
      </c>
      <c r="N287" s="87" t="s">
        <v>5204</v>
      </c>
      <c r="O287" s="499" t="s">
        <v>671</v>
      </c>
      <c r="P287" s="499"/>
      <c r="Q287" s="921">
        <v>37986</v>
      </c>
      <c r="R287" s="488">
        <v>46146</v>
      </c>
      <c r="S287" s="488"/>
      <c r="T287" s="75">
        <f t="shared" si="26"/>
        <v>46146</v>
      </c>
      <c r="U287" s="535" t="s">
        <v>117</v>
      </c>
      <c r="V287" s="485" t="s">
        <v>5114</v>
      </c>
      <c r="W287" s="925" t="str">
        <f t="shared" ca="1" si="24"/>
        <v xml:space="preserve">0 NĂM 3 THÁNG 15 NGÀY </v>
      </c>
      <c r="X287" s="527" t="s">
        <v>5065</v>
      </c>
      <c r="Y287" s="527" t="s">
        <v>5065</v>
      </c>
      <c r="Z287" s="487" t="e">
        <f>VLOOKUP(C287,'Trang tính1'!$A$2:$N$281,5,0)</f>
        <v>#N/A</v>
      </c>
      <c r="AA287" s="487"/>
      <c r="AB287" s="489">
        <v>44280</v>
      </c>
      <c r="AC287" s="75" t="s">
        <v>5227</v>
      </c>
      <c r="AD287" s="499" t="s">
        <v>232</v>
      </c>
      <c r="AE287" s="489" t="s">
        <v>4296</v>
      </c>
      <c r="AF287" s="489" t="e">
        <f>VLOOKUP(C287,'Trang tính1'!$A$2:$N$319,9,0)</f>
        <v>#N/A</v>
      </c>
      <c r="AG287" s="489" t="s">
        <v>5066</v>
      </c>
      <c r="AH287" s="489"/>
      <c r="AI287" s="927"/>
      <c r="AJ287" s="489"/>
      <c r="AK287" s="489"/>
      <c r="AL287" s="484"/>
      <c r="AM287" s="491"/>
    </row>
    <row r="288" spans="1:39" s="928" customFormat="1">
      <c r="A288" s="479">
        <f>IF(C288=0,"",SUBTOTAL(3,C$5:C288))</f>
        <v>284</v>
      </c>
      <c r="B288" s="532">
        <v>163</v>
      </c>
      <c r="C288" s="920" t="s">
        <v>5097</v>
      </c>
      <c r="D288" s="571" t="s">
        <v>5179</v>
      </c>
      <c r="E288" s="534" t="s">
        <v>5067</v>
      </c>
      <c r="F288" s="63" t="str">
        <f>VLOOKUP(D288,'BHXH 4-2026'!$D$11:$F$337,3,0)</f>
        <v>DN4929221740559</v>
      </c>
      <c r="G288" s="872">
        <v>4730000</v>
      </c>
      <c r="H288" s="872"/>
      <c r="I288" s="872">
        <f t="shared" si="27"/>
        <v>4730000</v>
      </c>
      <c r="J288" s="924" t="s">
        <v>32</v>
      </c>
      <c r="K288" s="63">
        <f t="shared" si="29"/>
        <v>1</v>
      </c>
      <c r="L288" s="484" t="s">
        <v>33</v>
      </c>
      <c r="M288" s="484" t="s">
        <v>34</v>
      </c>
      <c r="N288" s="87" t="s">
        <v>5204</v>
      </c>
      <c r="O288" s="499" t="s">
        <v>671</v>
      </c>
      <c r="P288" s="499"/>
      <c r="Q288" s="921">
        <v>38853</v>
      </c>
      <c r="R288" s="488">
        <v>46146</v>
      </c>
      <c r="S288" s="488"/>
      <c r="T288" s="75">
        <f t="shared" si="26"/>
        <v>46146</v>
      </c>
      <c r="U288" s="535" t="s">
        <v>117</v>
      </c>
      <c r="V288" s="485" t="s">
        <v>5115</v>
      </c>
      <c r="W288" s="925" t="str">
        <f t="shared" ca="1" si="24"/>
        <v xml:space="preserve">0 NĂM 3 THÁNG 15 NGÀY </v>
      </c>
      <c r="X288" s="527" t="s">
        <v>5068</v>
      </c>
      <c r="Y288" s="527" t="s">
        <v>5068</v>
      </c>
      <c r="Z288" s="487" t="e">
        <f>VLOOKUP(C288,'Trang tính1'!$A$2:$N$281,5,0)</f>
        <v>#N/A</v>
      </c>
      <c r="AA288" s="487"/>
      <c r="AB288" s="489">
        <v>44645</v>
      </c>
      <c r="AC288" s="75" t="s">
        <v>5227</v>
      </c>
      <c r="AD288" s="499" t="s">
        <v>232</v>
      </c>
      <c r="AE288" s="489" t="s">
        <v>4296</v>
      </c>
      <c r="AF288" s="489" t="e">
        <f>VLOOKUP(C288,'Trang tính1'!$A$2:$N$319,9,0)</f>
        <v>#N/A</v>
      </c>
      <c r="AG288" s="489" t="s">
        <v>5066</v>
      </c>
      <c r="AH288" s="489"/>
      <c r="AI288" s="927"/>
      <c r="AJ288" s="489"/>
      <c r="AK288" s="489"/>
      <c r="AL288" s="484"/>
      <c r="AM288" s="491"/>
    </row>
    <row r="289" spans="1:39" s="928" customFormat="1">
      <c r="A289" s="479">
        <f>IF(C289=0,"",SUBTOTAL(3,C$5:C289))</f>
        <v>285</v>
      </c>
      <c r="B289" s="532">
        <v>164</v>
      </c>
      <c r="C289" s="920" t="s">
        <v>5098</v>
      </c>
      <c r="D289" s="571" t="s">
        <v>2178</v>
      </c>
      <c r="E289" s="534" t="s">
        <v>1678</v>
      </c>
      <c r="F289" s="63" t="str">
        <f>VLOOKUP(D289,'BHXH 4-2026'!$D$11:$F$337,3,0)</f>
        <v>DN4929209021588</v>
      </c>
      <c r="G289" s="872">
        <v>4730000</v>
      </c>
      <c r="H289" s="872"/>
      <c r="I289" s="872">
        <f t="shared" si="27"/>
        <v>4730000</v>
      </c>
      <c r="J289" s="924" t="s">
        <v>32</v>
      </c>
      <c r="K289" s="63">
        <f t="shared" si="29"/>
        <v>1</v>
      </c>
      <c r="L289" s="484" t="s">
        <v>33</v>
      </c>
      <c r="M289" s="484" t="s">
        <v>34</v>
      </c>
      <c r="N289" s="87" t="s">
        <v>5204</v>
      </c>
      <c r="O289" s="499" t="s">
        <v>671</v>
      </c>
      <c r="P289" s="499"/>
      <c r="Q289" s="921">
        <v>26299</v>
      </c>
      <c r="R289" s="488">
        <v>46146</v>
      </c>
      <c r="S289" s="488"/>
      <c r="T289" s="75">
        <f t="shared" si="26"/>
        <v>46146</v>
      </c>
      <c r="U289" s="535" t="s">
        <v>117</v>
      </c>
      <c r="V289" s="485" t="s">
        <v>5116</v>
      </c>
      <c r="W289" s="925" t="str">
        <f t="shared" ca="1" si="24"/>
        <v xml:space="preserve">0 NĂM 3 THÁNG 15 NGÀY </v>
      </c>
      <c r="X289" s="527" t="s">
        <v>5069</v>
      </c>
      <c r="Y289" s="527" t="s">
        <v>5069</v>
      </c>
      <c r="Z289" s="487" t="e">
        <f>VLOOKUP(C289,'Trang tính1'!$A$2:$N$281,5,0)</f>
        <v>#N/A</v>
      </c>
      <c r="AA289" s="487"/>
      <c r="AB289" s="489">
        <v>44421</v>
      </c>
      <c r="AC289" s="75" t="s">
        <v>5227</v>
      </c>
      <c r="AD289" s="499" t="s">
        <v>232</v>
      </c>
      <c r="AE289" s="489" t="s">
        <v>5044</v>
      </c>
      <c r="AF289" s="489" t="e">
        <f>VLOOKUP(C289,'Trang tính1'!$A$2:$N$319,9,0)</f>
        <v>#N/A</v>
      </c>
      <c r="AG289" s="489" t="s">
        <v>5070</v>
      </c>
      <c r="AH289" s="489"/>
      <c r="AI289" s="927"/>
      <c r="AJ289" s="489"/>
      <c r="AK289" s="489"/>
      <c r="AL289" s="484"/>
      <c r="AM289" s="491"/>
    </row>
    <row r="290" spans="1:39" s="928" customFormat="1">
      <c r="A290" s="479">
        <f>IF(C290=0,"",SUBTOTAL(3,C$5:C290))</f>
        <v>286</v>
      </c>
      <c r="B290" s="532">
        <v>165</v>
      </c>
      <c r="C290" s="920" t="s">
        <v>5099</v>
      </c>
      <c r="D290" s="571" t="s">
        <v>5180</v>
      </c>
      <c r="E290" s="534" t="s">
        <v>5071</v>
      </c>
      <c r="F290" s="63" t="str">
        <f>VLOOKUP(D290,'BHXH 4-2026'!$D$11:$F$337,3,0)</f>
        <v>DN4926021540621</v>
      </c>
      <c r="G290" s="872">
        <v>4730000</v>
      </c>
      <c r="H290" s="872"/>
      <c r="I290" s="872">
        <f t="shared" si="27"/>
        <v>4730000</v>
      </c>
      <c r="J290" s="924" t="s">
        <v>32</v>
      </c>
      <c r="K290" s="63">
        <f t="shared" si="29"/>
        <v>1</v>
      </c>
      <c r="L290" s="484" t="s">
        <v>33</v>
      </c>
      <c r="M290" s="484" t="s">
        <v>34</v>
      </c>
      <c r="N290" s="87" t="s">
        <v>5204</v>
      </c>
      <c r="O290" s="499" t="s">
        <v>671</v>
      </c>
      <c r="P290" s="499"/>
      <c r="Q290" s="921">
        <v>39608</v>
      </c>
      <c r="R290" s="488">
        <v>46146</v>
      </c>
      <c r="S290" s="488"/>
      <c r="T290" s="75">
        <f t="shared" si="26"/>
        <v>46146</v>
      </c>
      <c r="U290" s="535" t="s">
        <v>117</v>
      </c>
      <c r="V290" s="485" t="s">
        <v>5117</v>
      </c>
      <c r="W290" s="925" t="str">
        <f t="shared" ca="1" si="24"/>
        <v xml:space="preserve">0 NĂM 3 THÁNG 15 NGÀY </v>
      </c>
      <c r="X290" s="527" t="s">
        <v>5072</v>
      </c>
      <c r="Y290" s="527" t="s">
        <v>5072</v>
      </c>
      <c r="Z290" s="487" t="e">
        <f>VLOOKUP(C290,'Trang tính1'!$A$2:$N$281,5,0)</f>
        <v>#N/A</v>
      </c>
      <c r="AA290" s="487"/>
      <c r="AB290" s="489">
        <v>44862</v>
      </c>
      <c r="AC290" s="75" t="s">
        <v>5227</v>
      </c>
      <c r="AD290" s="499" t="s">
        <v>232</v>
      </c>
      <c r="AE290" s="489" t="s">
        <v>5073</v>
      </c>
      <c r="AF290" s="489" t="e">
        <f>VLOOKUP(C290,'Trang tính1'!$A$2:$N$319,9,0)</f>
        <v>#N/A</v>
      </c>
      <c r="AG290" s="489" t="s">
        <v>5240</v>
      </c>
      <c r="AH290" s="489"/>
      <c r="AI290" s="927"/>
      <c r="AJ290" s="489"/>
      <c r="AK290" s="489"/>
      <c r="AL290" s="484"/>
      <c r="AM290" s="491"/>
    </row>
    <row r="291" spans="1:39" s="928" customFormat="1">
      <c r="A291" s="479">
        <f>IF(C291=0,"",SUBTOTAL(3,C$5:C291))</f>
        <v>287</v>
      </c>
      <c r="B291" s="532">
        <v>166</v>
      </c>
      <c r="C291" s="920" t="s">
        <v>5100</v>
      </c>
      <c r="D291" s="571" t="s">
        <v>5175</v>
      </c>
      <c r="E291" s="534" t="s">
        <v>5075</v>
      </c>
      <c r="F291" s="63" t="str">
        <f>VLOOKUP(D291,'BHXH 4-2026'!$D$11:$F$337,3,0)</f>
        <v>DN4929223297778</v>
      </c>
      <c r="G291" s="872">
        <v>4730000</v>
      </c>
      <c r="H291" s="872"/>
      <c r="I291" s="872">
        <f t="shared" si="27"/>
        <v>4730000</v>
      </c>
      <c r="J291" s="924" t="s">
        <v>32</v>
      </c>
      <c r="K291" s="63">
        <f t="shared" si="29"/>
        <v>1</v>
      </c>
      <c r="L291" s="484" t="s">
        <v>33</v>
      </c>
      <c r="M291" s="484" t="s">
        <v>34</v>
      </c>
      <c r="N291" s="87" t="s">
        <v>5204</v>
      </c>
      <c r="O291" s="499" t="s">
        <v>671</v>
      </c>
      <c r="P291" s="499"/>
      <c r="Q291" s="921">
        <v>30680</v>
      </c>
      <c r="R291" s="488">
        <v>46146</v>
      </c>
      <c r="S291" s="488"/>
      <c r="T291" s="75">
        <f t="shared" si="26"/>
        <v>46146</v>
      </c>
      <c r="U291" s="535" t="s">
        <v>117</v>
      </c>
      <c r="V291" s="485" t="s">
        <v>5118</v>
      </c>
      <c r="W291" s="925" t="str">
        <f t="shared" ca="1" si="24"/>
        <v xml:space="preserve">0 NĂM 3 THÁNG 15 NGÀY </v>
      </c>
      <c r="X291" s="527" t="s">
        <v>5076</v>
      </c>
      <c r="Y291" s="527" t="s">
        <v>5076</v>
      </c>
      <c r="Z291" s="487" t="e">
        <f>VLOOKUP(C291,'Trang tính1'!$A$2:$N$281,5,0)</f>
        <v>#N/A</v>
      </c>
      <c r="AA291" s="487"/>
      <c r="AB291" s="489">
        <v>44522</v>
      </c>
      <c r="AC291" s="75" t="s">
        <v>5227</v>
      </c>
      <c r="AD291" s="499" t="s">
        <v>232</v>
      </c>
      <c r="AE291" s="489" t="s">
        <v>5044</v>
      </c>
      <c r="AF291" s="489" t="e">
        <f>VLOOKUP(C291,'Trang tính1'!$A$2:$N$319,9,0)</f>
        <v>#N/A</v>
      </c>
      <c r="AG291" s="489" t="s">
        <v>5077</v>
      </c>
      <c r="AH291" s="489"/>
      <c r="AI291" s="927"/>
      <c r="AJ291" s="489"/>
      <c r="AK291" s="489"/>
      <c r="AL291" s="484"/>
      <c r="AM291" s="491"/>
    </row>
    <row r="292" spans="1:39" s="928" customFormat="1">
      <c r="A292" s="479">
        <f>IF(C292=0,"",SUBTOTAL(3,C$5:C292))</f>
        <v>288</v>
      </c>
      <c r="B292" s="532">
        <v>167</v>
      </c>
      <c r="C292" s="920" t="s">
        <v>5101</v>
      </c>
      <c r="D292" s="571" t="s">
        <v>5181</v>
      </c>
      <c r="E292" s="534" t="s">
        <v>1695</v>
      </c>
      <c r="F292" s="63" t="str">
        <f>VLOOKUP(D292,'BHXH 4-2026'!$D$11:$F$337,3,0)</f>
        <v>DN4928622126229</v>
      </c>
      <c r="G292" s="872">
        <v>4730000</v>
      </c>
      <c r="H292" s="872"/>
      <c r="I292" s="872">
        <f t="shared" si="27"/>
        <v>4730000</v>
      </c>
      <c r="J292" s="924" t="s">
        <v>32</v>
      </c>
      <c r="K292" s="63">
        <f t="shared" si="29"/>
        <v>1</v>
      </c>
      <c r="L292" s="484" t="s">
        <v>33</v>
      </c>
      <c r="M292" s="484" t="s">
        <v>34</v>
      </c>
      <c r="N292" s="87" t="s">
        <v>5204</v>
      </c>
      <c r="O292" s="499" t="s">
        <v>671</v>
      </c>
      <c r="P292" s="499"/>
      <c r="Q292" s="921">
        <v>28231</v>
      </c>
      <c r="R292" s="488">
        <v>46146</v>
      </c>
      <c r="S292" s="488"/>
      <c r="T292" s="75">
        <f t="shared" si="26"/>
        <v>46146</v>
      </c>
      <c r="U292" s="535" t="s">
        <v>117</v>
      </c>
      <c r="V292" s="485" t="s">
        <v>5119</v>
      </c>
      <c r="W292" s="925" t="str">
        <f t="shared" ca="1" si="24"/>
        <v xml:space="preserve">0 NĂM 3 THÁNG 15 NGÀY </v>
      </c>
      <c r="X292" s="527" t="s">
        <v>5078</v>
      </c>
      <c r="Y292" s="527" t="s">
        <v>5078</v>
      </c>
      <c r="Z292" s="487" t="e">
        <f>VLOOKUP(C292,'Trang tính1'!$A$2:$N$281,5,0)</f>
        <v>#N/A</v>
      </c>
      <c r="AA292" s="487"/>
      <c r="AB292" s="489">
        <v>44439</v>
      </c>
      <c r="AC292" s="75" t="s">
        <v>5227</v>
      </c>
      <c r="AD292" s="499" t="s">
        <v>232</v>
      </c>
      <c r="AE292" s="489" t="s">
        <v>5041</v>
      </c>
      <c r="AF292" s="489" t="e">
        <f>VLOOKUP(C292,'Trang tính1'!$A$2:$N$319,9,0)</f>
        <v>#N/A</v>
      </c>
      <c r="AG292" s="489" t="s">
        <v>5042</v>
      </c>
      <c r="AH292" s="489"/>
      <c r="AI292" s="927"/>
      <c r="AJ292" s="489"/>
      <c r="AK292" s="489"/>
      <c r="AL292" s="484"/>
      <c r="AM292" s="491"/>
    </row>
    <row r="293" spans="1:39" s="928" customFormat="1">
      <c r="A293" s="479">
        <f>IF(C293=0,"",SUBTOTAL(3,C$5:C293))</f>
        <v>289</v>
      </c>
      <c r="B293" s="532">
        <v>168</v>
      </c>
      <c r="C293" s="920" t="s">
        <v>5102</v>
      </c>
      <c r="D293" s="571" t="s">
        <v>5178</v>
      </c>
      <c r="E293" s="534" t="s">
        <v>5079</v>
      </c>
      <c r="F293" s="63" t="str">
        <f>VLOOKUP(D293,'BHXH 4-2026'!$D$11:$F$337,3,0)</f>
        <v>DN4929221934006</v>
      </c>
      <c r="G293" s="872">
        <v>4730000</v>
      </c>
      <c r="H293" s="872"/>
      <c r="I293" s="872">
        <f t="shared" si="27"/>
        <v>4730000</v>
      </c>
      <c r="J293" s="924" t="s">
        <v>32</v>
      </c>
      <c r="K293" s="63">
        <f t="shared" si="29"/>
        <v>1</v>
      </c>
      <c r="L293" s="484" t="s">
        <v>33</v>
      </c>
      <c r="M293" s="484" t="s">
        <v>34</v>
      </c>
      <c r="N293" s="87" t="s">
        <v>5204</v>
      </c>
      <c r="O293" s="499" t="s">
        <v>671</v>
      </c>
      <c r="P293" s="499"/>
      <c r="Q293" s="921">
        <v>37154</v>
      </c>
      <c r="R293" s="488">
        <v>46146</v>
      </c>
      <c r="S293" s="488"/>
      <c r="T293" s="75">
        <f t="shared" si="26"/>
        <v>46146</v>
      </c>
      <c r="U293" s="535" t="s">
        <v>117</v>
      </c>
      <c r="V293" s="485" t="s">
        <v>5120</v>
      </c>
      <c r="W293" s="925" t="str">
        <f t="shared" ca="1" si="24"/>
        <v xml:space="preserve">0 NĂM 3 THÁNG 15 NGÀY </v>
      </c>
      <c r="X293" s="527" t="s">
        <v>5080</v>
      </c>
      <c r="Y293" s="527" t="s">
        <v>5080</v>
      </c>
      <c r="Z293" s="487" t="e">
        <f>VLOOKUP(C293,'Trang tính1'!$A$2:$N$281,5,0)</f>
        <v>#N/A</v>
      </c>
      <c r="AA293" s="487"/>
      <c r="AB293" s="489">
        <v>44292</v>
      </c>
      <c r="AC293" s="75" t="s">
        <v>5227</v>
      </c>
      <c r="AD293" s="499" t="s">
        <v>232</v>
      </c>
      <c r="AE293" s="489" t="s">
        <v>5081</v>
      </c>
      <c r="AF293" s="489" t="e">
        <f>VLOOKUP(C293,'Trang tính1'!$A$2:$N$319,9,0)</f>
        <v>#N/A</v>
      </c>
      <c r="AG293" s="489" t="s">
        <v>5082</v>
      </c>
      <c r="AH293" s="489"/>
      <c r="AI293" s="927"/>
      <c r="AJ293" s="489"/>
      <c r="AK293" s="489"/>
      <c r="AL293" s="484"/>
      <c r="AM293" s="491"/>
    </row>
    <row r="294" spans="1:39" s="928" customFormat="1">
      <c r="A294" s="479">
        <f>IF(C294=0,"",SUBTOTAL(3,C$5:C294))</f>
        <v>290</v>
      </c>
      <c r="B294" s="532">
        <v>169</v>
      </c>
      <c r="C294" s="920" t="s">
        <v>5103</v>
      </c>
      <c r="D294" s="571" t="s">
        <v>5177</v>
      </c>
      <c r="E294" s="534" t="s">
        <v>5083</v>
      </c>
      <c r="F294" s="63" t="str">
        <f>VLOOKUP(D294,'BHXH 4-2026'!$D$11:$F$337,3,0)</f>
        <v>DN4929223325122</v>
      </c>
      <c r="G294" s="872">
        <v>4730000</v>
      </c>
      <c r="H294" s="872"/>
      <c r="I294" s="872">
        <f t="shared" si="27"/>
        <v>4730000</v>
      </c>
      <c r="J294" s="924" t="s">
        <v>32</v>
      </c>
      <c r="K294" s="63">
        <f t="shared" si="29"/>
        <v>1</v>
      </c>
      <c r="L294" s="484" t="s">
        <v>33</v>
      </c>
      <c r="M294" s="484" t="s">
        <v>34</v>
      </c>
      <c r="N294" s="87" t="s">
        <v>5204</v>
      </c>
      <c r="O294" s="499" t="s">
        <v>671</v>
      </c>
      <c r="P294" s="499"/>
      <c r="Q294" s="921">
        <v>26665</v>
      </c>
      <c r="R294" s="488">
        <v>46146</v>
      </c>
      <c r="S294" s="488"/>
      <c r="T294" s="75">
        <f t="shared" si="26"/>
        <v>46146</v>
      </c>
      <c r="U294" s="535" t="s">
        <v>117</v>
      </c>
      <c r="V294" s="485" t="s">
        <v>5121</v>
      </c>
      <c r="W294" s="925" t="str">
        <f t="shared" ca="1" si="24"/>
        <v xml:space="preserve">0 NĂM 3 THÁNG 15 NGÀY </v>
      </c>
      <c r="X294" s="527" t="s">
        <v>5084</v>
      </c>
      <c r="Y294" s="527" t="s">
        <v>5084</v>
      </c>
      <c r="Z294" s="487" t="e">
        <f>VLOOKUP(C294,'Trang tính1'!$A$2:$N$281,5,0)</f>
        <v>#N/A</v>
      </c>
      <c r="AA294" s="487"/>
      <c r="AB294" s="489">
        <v>44792</v>
      </c>
      <c r="AC294" s="75" t="s">
        <v>5227</v>
      </c>
      <c r="AD294" s="499" t="s">
        <v>232</v>
      </c>
      <c r="AE294" s="489" t="s">
        <v>5058</v>
      </c>
      <c r="AF294" s="489" t="e">
        <f>VLOOKUP(C294,'Trang tính1'!$A$2:$N$319,9,0)</f>
        <v>#N/A</v>
      </c>
      <c r="AG294" s="489" t="s">
        <v>5059</v>
      </c>
      <c r="AH294" s="489"/>
      <c r="AI294" s="927"/>
      <c r="AJ294" s="489"/>
      <c r="AK294" s="489"/>
      <c r="AL294" s="484"/>
      <c r="AM294" s="491"/>
    </row>
    <row r="295" spans="1:39" s="36" customFormat="1">
      <c r="A295" s="25">
        <f>IF(C295=0,"",SUBTOTAL(3,C$5:C295))</f>
        <v>291</v>
      </c>
      <c r="B295" s="86">
        <v>1</v>
      </c>
      <c r="C295" s="95" t="s">
        <v>1200</v>
      </c>
      <c r="D295" s="25" t="str">
        <f>VLOOKUP(C295,Sheet4!$A$1:$B$300,2,0)</f>
        <v>9208016260</v>
      </c>
      <c r="E295" s="96" t="s">
        <v>1201</v>
      </c>
      <c r="F295" s="63" t="str">
        <f>VLOOKUP(D295,'BHXH 4-2026'!$D$11:$F$337,3,0)</f>
        <v>DN4929208016260</v>
      </c>
      <c r="G295" s="774">
        <f>VLOOKUP(C295,'chuyển xếp 2024'!$C$5:$W$328,17,0)</f>
        <v>6198000</v>
      </c>
      <c r="H295" s="774">
        <f>VLOOKUP(C295,'chuyển xếp 2024'!$C$5:$W$328,19,0)</f>
        <v>0</v>
      </c>
      <c r="I295" s="774">
        <f t="shared" si="27"/>
        <v>6198000</v>
      </c>
      <c r="J295" s="96" t="s">
        <v>32</v>
      </c>
      <c r="K295" s="63">
        <f t="shared" si="29"/>
        <v>1</v>
      </c>
      <c r="L295" s="63" t="s">
        <v>33</v>
      </c>
      <c r="M295" s="63" t="s">
        <v>34</v>
      </c>
      <c r="N295" s="96" t="s">
        <v>5205</v>
      </c>
      <c r="O295" s="136" t="s">
        <v>1203</v>
      </c>
      <c r="P295" s="136"/>
      <c r="Q295" s="106">
        <v>27476</v>
      </c>
      <c r="R295" s="107">
        <v>39188</v>
      </c>
      <c r="S295" s="107">
        <f>+R295</f>
        <v>39188</v>
      </c>
      <c r="T295" s="107"/>
      <c r="U295" s="97" t="s">
        <v>36</v>
      </c>
      <c r="V295" s="56" t="s">
        <v>1204</v>
      </c>
      <c r="W295" s="56" t="str">
        <f t="shared" ca="1" si="24"/>
        <v xml:space="preserve">19 NĂM 4 THÁNG 3 NGÀY </v>
      </c>
      <c r="X295" s="523">
        <v>361593887</v>
      </c>
      <c r="Y295" s="80" t="str">
        <f>VLOOKUP(C295,Sheet5!$B$2:$G$253,6,0)</f>
        <v>092075000708</v>
      </c>
      <c r="Z295" s="80" t="e">
        <f>VLOOKUP(C295,'Trang tính1'!$A$2:$N$281,5,0)</f>
        <v>#N/A</v>
      </c>
      <c r="AA295" s="80" t="e">
        <f t="shared" si="28"/>
        <v>#N/A</v>
      </c>
      <c r="AB295" s="75">
        <v>33894</v>
      </c>
      <c r="AC295" s="75" t="s">
        <v>5227</v>
      </c>
      <c r="AD295" s="46" t="s">
        <v>232</v>
      </c>
      <c r="AE295" s="108" t="s">
        <v>724</v>
      </c>
      <c r="AF295" s="108">
        <f>VLOOKUP(C295,'Trang tính1'!$A$2:$N$319,9,0)</f>
        <v>0</v>
      </c>
      <c r="AG295" s="46" t="s">
        <v>1205</v>
      </c>
      <c r="AH295" s="46" t="s">
        <v>1205</v>
      </c>
      <c r="AI295" s="66"/>
      <c r="AJ295" s="97" t="s">
        <v>156</v>
      </c>
      <c r="AK295" s="97"/>
      <c r="AL295" s="56" t="s">
        <v>349</v>
      </c>
      <c r="AM295" s="36">
        <f t="shared" ca="1" si="23"/>
        <v>51</v>
      </c>
    </row>
    <row r="296" spans="1:39" s="934" customFormat="1" ht="17.25" customHeight="1">
      <c r="A296" s="459">
        <f>IF(C296=0,"",SUBTOTAL(3,C$5:C296))</f>
        <v>292</v>
      </c>
      <c r="B296" s="532">
        <v>2</v>
      </c>
      <c r="C296" s="931" t="s">
        <v>1206</v>
      </c>
      <c r="D296" s="459" t="str">
        <f>VLOOKUP(C296,Sheet4!$A$1:$B$300,2,0)</f>
        <v>9211010340</v>
      </c>
      <c r="E296" s="932" t="s">
        <v>1207</v>
      </c>
      <c r="F296" s="63" t="str">
        <f>VLOOKUP(D296,'BHXH 4-2026'!$D$11:$F$337,3,0)</f>
        <v>DN4929211010340</v>
      </c>
      <c r="G296" s="774">
        <f>VLOOKUP(C296,'chuyển xếp 2024'!$C$5:$W$328,17,0)</f>
        <v>5739000</v>
      </c>
      <c r="H296" s="774">
        <f>VLOOKUP(C296,'chuyển xếp 2024'!$C$5:$W$328,19,0)</f>
        <v>0</v>
      </c>
      <c r="I296" s="774">
        <f t="shared" si="27"/>
        <v>5739000</v>
      </c>
      <c r="J296" s="932" t="s">
        <v>32</v>
      </c>
      <c r="K296" s="63">
        <f t="shared" si="29"/>
        <v>1</v>
      </c>
      <c r="L296" s="463" t="s">
        <v>33</v>
      </c>
      <c r="M296" s="463" t="s">
        <v>34</v>
      </c>
      <c r="N296" s="96" t="s">
        <v>5205</v>
      </c>
      <c r="O296" s="933" t="s">
        <v>1203</v>
      </c>
      <c r="P296" s="933"/>
      <c r="Q296" s="496" t="s">
        <v>1024</v>
      </c>
      <c r="R296" s="497">
        <v>40686</v>
      </c>
      <c r="S296" s="107">
        <f t="shared" ref="S296:S327" si="30">+R296</f>
        <v>40686</v>
      </c>
      <c r="T296" s="497"/>
      <c r="U296" s="933" t="s">
        <v>36</v>
      </c>
      <c r="V296" s="464" t="s">
        <v>1208</v>
      </c>
      <c r="W296" s="464" t="str">
        <f t="shared" ca="1" si="24"/>
        <v xml:space="preserve">15 NĂM 2 THÁNG 27 NGÀY </v>
      </c>
      <c r="X296" s="513" t="s">
        <v>1209</v>
      </c>
      <c r="Y296" s="467" t="str">
        <f>VLOOKUP(C296,Sheet5!$B$2:$G$253,6,0)</f>
        <v>092072000276</v>
      </c>
      <c r="Z296" s="80" t="e">
        <f>VLOOKUP(C296,'Trang tính1'!$A$2:$N$281,5,0)</f>
        <v>#N/A</v>
      </c>
      <c r="AA296" s="80" t="e">
        <f t="shared" si="28"/>
        <v>#N/A</v>
      </c>
      <c r="AB296" s="465">
        <v>0</v>
      </c>
      <c r="AC296" s="75" t="s">
        <v>5227</v>
      </c>
      <c r="AD296" s="469" t="s">
        <v>232</v>
      </c>
      <c r="AE296" s="468" t="s">
        <v>745</v>
      </c>
      <c r="AF296" s="108">
        <f>VLOOKUP(C296,'Trang tính1'!$A$2:$N$319,9,0)</f>
        <v>0</v>
      </c>
      <c r="AG296" s="469" t="s">
        <v>1210</v>
      </c>
      <c r="AH296" s="469" t="s">
        <v>1210</v>
      </c>
      <c r="AI296" s="460"/>
      <c r="AJ296" s="933" t="s">
        <v>156</v>
      </c>
      <c r="AK296" s="933"/>
      <c r="AL296" s="464" t="s">
        <v>349</v>
      </c>
      <c r="AM296" s="470">
        <f t="shared" ca="1" si="23"/>
        <v>54</v>
      </c>
    </row>
    <row r="297" spans="1:39" s="515" customFormat="1">
      <c r="A297" s="25">
        <f>IF(C297=0,"",SUBTOTAL(3,C$5:C297))</f>
        <v>293</v>
      </c>
      <c r="B297" s="532">
        <v>1</v>
      </c>
      <c r="C297" s="66" t="s">
        <v>1220</v>
      </c>
      <c r="D297" s="25" t="str">
        <f>VLOOKUP(C297,Sheet4!$A$1:$B$300,2,0)</f>
        <v>9216023774</v>
      </c>
      <c r="E297" s="135" t="s">
        <v>1221</v>
      </c>
      <c r="F297" s="63" t="str">
        <f>VLOOKUP(D297,'BHXH 4-2026'!$D$11:$F$337,3,0)</f>
        <v>DN4929216023774</v>
      </c>
      <c r="G297" s="774">
        <f>VLOOKUP(C297,'chuyển xếp 2024'!$C$5:$W$328,17,0)</f>
        <v>4730000</v>
      </c>
      <c r="H297" s="774">
        <f>VLOOKUP(C297,'chuyển xếp 2024'!$C$5:$W$328,19,0)</f>
        <v>0</v>
      </c>
      <c r="I297" s="774">
        <f t="shared" si="27"/>
        <v>4730000</v>
      </c>
      <c r="J297" s="67" t="s">
        <v>32</v>
      </c>
      <c r="K297" s="63">
        <f t="shared" si="29"/>
        <v>1</v>
      </c>
      <c r="L297" s="63" t="s">
        <v>33</v>
      </c>
      <c r="M297" s="63" t="s">
        <v>34</v>
      </c>
      <c r="N297" s="130" t="s">
        <v>5206</v>
      </c>
      <c r="O297" s="136" t="s">
        <v>1213</v>
      </c>
      <c r="P297" s="136"/>
      <c r="Q297" s="75">
        <v>30760</v>
      </c>
      <c r="R297" s="137">
        <v>42614</v>
      </c>
      <c r="S297" s="107">
        <f t="shared" si="30"/>
        <v>42614</v>
      </c>
      <c r="T297" s="137"/>
      <c r="U297" s="136" t="s">
        <v>36</v>
      </c>
      <c r="V297" s="140" t="s">
        <v>1222</v>
      </c>
      <c r="W297" s="56" t="str">
        <f t="shared" ref="W297:W334" ca="1" si="31">DATEDIF(R297,TODAY(),"Y") &amp; " NĂM " &amp;DATEDIF(R297,TODAY(),"YM") &amp; " THÁNG " &amp; DATEDIF(R297,TODAY(), "MD") &amp; " NGÀY "</f>
        <v xml:space="preserve">9 NĂM 11 THÁNG 18 NGÀY </v>
      </c>
      <c r="X297" s="540" t="s">
        <v>1223</v>
      </c>
      <c r="Y297" s="80" t="str">
        <f>VLOOKUP(C297,Sheet5!$B$2:$G$253,6,0)</f>
        <v>075084010329</v>
      </c>
      <c r="Z297" s="80" t="e">
        <f>VLOOKUP(C297,'Trang tính1'!$A$2:$N$281,5,0)</f>
        <v>#N/A</v>
      </c>
      <c r="AA297" s="80" t="e">
        <f t="shared" si="28"/>
        <v>#N/A</v>
      </c>
      <c r="AB297" s="137">
        <v>37282</v>
      </c>
      <c r="AC297" s="75" t="s">
        <v>5227</v>
      </c>
      <c r="AD297" s="46" t="s">
        <v>232</v>
      </c>
      <c r="AE297" s="108" t="s">
        <v>1224</v>
      </c>
      <c r="AF297" s="108">
        <f>VLOOKUP(C297,'Trang tính1'!$A$2:$N$319,9,0)</f>
        <v>0</v>
      </c>
      <c r="AG297" s="108" t="s">
        <v>1224</v>
      </c>
      <c r="AH297" s="108"/>
      <c r="AI297" s="75"/>
      <c r="AJ297" s="136" t="s">
        <v>1214</v>
      </c>
      <c r="AK297" s="136"/>
      <c r="AL297" s="56" t="s">
        <v>349</v>
      </c>
      <c r="AM297" s="36">
        <f t="shared" ca="1" si="23"/>
        <v>42</v>
      </c>
    </row>
    <row r="298" spans="1:39" s="515" customFormat="1">
      <c r="A298" s="25">
        <f>IF(C298=0,"",SUBTOTAL(3,C$5:C298))</f>
        <v>294</v>
      </c>
      <c r="B298" s="532">
        <v>2</v>
      </c>
      <c r="C298" s="66" t="s">
        <v>1225</v>
      </c>
      <c r="D298" s="25" t="str">
        <f>VLOOKUP(C298,Sheet4!$A$1:$B$300,2,0)</f>
        <v>9216023775</v>
      </c>
      <c r="E298" s="135" t="s">
        <v>1226</v>
      </c>
      <c r="F298" s="63" t="str">
        <f>VLOOKUP(D298,'BHXH 4-2026'!$D$11:$F$337,3,0)</f>
        <v>DN4929216023775</v>
      </c>
      <c r="G298" s="774">
        <f>VLOOKUP(C298,'chuyển xếp 2024'!$C$5:$W$328,17,0)</f>
        <v>4730000</v>
      </c>
      <c r="H298" s="774">
        <f>VLOOKUP(C298,'chuyển xếp 2024'!$C$5:$W$328,19,0)</f>
        <v>0</v>
      </c>
      <c r="I298" s="774">
        <f t="shared" si="27"/>
        <v>4730000</v>
      </c>
      <c r="J298" s="67" t="s">
        <v>32</v>
      </c>
      <c r="K298" s="63">
        <f t="shared" si="29"/>
        <v>1</v>
      </c>
      <c r="L298" s="63" t="s">
        <v>33</v>
      </c>
      <c r="M298" s="63" t="s">
        <v>34</v>
      </c>
      <c r="N298" s="130" t="s">
        <v>5206</v>
      </c>
      <c r="O298" s="136" t="s">
        <v>1213</v>
      </c>
      <c r="P298" s="136"/>
      <c r="Q298" s="75">
        <v>32029</v>
      </c>
      <c r="R298" s="137">
        <v>42614</v>
      </c>
      <c r="S298" s="107">
        <f t="shared" si="30"/>
        <v>42614</v>
      </c>
      <c r="T298" s="137"/>
      <c r="U298" s="136" t="s">
        <v>36</v>
      </c>
      <c r="V298" s="140" t="s">
        <v>76</v>
      </c>
      <c r="W298" s="56" t="str">
        <f t="shared" ca="1" si="31"/>
        <v xml:space="preserve">9 NĂM 11 THÁNG 18 NGÀY </v>
      </c>
      <c r="X298" s="540" t="s">
        <v>1227</v>
      </c>
      <c r="Y298" s="80" t="str">
        <f>VLOOKUP(C298,Sheet5!$B$2:$G$253,6,0)</f>
        <v>060087002663</v>
      </c>
      <c r="Z298" s="80" t="e">
        <f>VLOOKUP(C298,'Trang tính1'!$A$2:$N$281,5,0)</f>
        <v>#N/A</v>
      </c>
      <c r="AA298" s="80" t="e">
        <f t="shared" si="28"/>
        <v>#N/A</v>
      </c>
      <c r="AB298" s="137">
        <v>37322</v>
      </c>
      <c r="AC298" s="75" t="s">
        <v>5227</v>
      </c>
      <c r="AD298" s="46" t="s">
        <v>232</v>
      </c>
      <c r="AE298" s="108" t="s">
        <v>1228</v>
      </c>
      <c r="AF298" s="108">
        <f>VLOOKUP(C298,'Trang tính1'!$A$2:$N$319,9,0)</f>
        <v>0</v>
      </c>
      <c r="AG298" s="108" t="s">
        <v>1228</v>
      </c>
      <c r="AH298" s="108"/>
      <c r="AI298" s="75"/>
      <c r="AJ298" s="136" t="s">
        <v>1214</v>
      </c>
      <c r="AK298" s="136"/>
      <c r="AL298" s="56" t="s">
        <v>349</v>
      </c>
      <c r="AM298" s="36">
        <f t="shared" ca="1" si="23"/>
        <v>38</v>
      </c>
    </row>
    <row r="299" spans="1:39" s="515" customFormat="1">
      <c r="A299" s="25">
        <f>IF(C299=0,"",SUBTOTAL(3,C$5:C299))</f>
        <v>295</v>
      </c>
      <c r="B299" s="532">
        <v>3</v>
      </c>
      <c r="C299" s="66" t="s">
        <v>1231</v>
      </c>
      <c r="D299" s="25" t="str">
        <f>VLOOKUP(C299,Sheet4!$A$1:$B$300,2,0)</f>
        <v>9213009432</v>
      </c>
      <c r="E299" s="135" t="s">
        <v>1232</v>
      </c>
      <c r="F299" s="63" t="str">
        <f>VLOOKUP(D299,'BHXH 4-2026'!$D$11:$F$337,3,0)</f>
        <v>DN4929213009432</v>
      </c>
      <c r="G299" s="774">
        <f>VLOOKUP(C299,'chuyển xếp 2024'!$C$5:$W$328,17,0)</f>
        <v>4730000</v>
      </c>
      <c r="H299" s="774">
        <f>VLOOKUP(C299,'chuyển xếp 2024'!$C$5:$W$328,19,0)</f>
        <v>0</v>
      </c>
      <c r="I299" s="774">
        <f t="shared" si="27"/>
        <v>4730000</v>
      </c>
      <c r="J299" s="63" t="s">
        <v>63</v>
      </c>
      <c r="K299" s="63">
        <f t="shared" si="29"/>
        <v>0</v>
      </c>
      <c r="L299" s="63" t="s">
        <v>33</v>
      </c>
      <c r="M299" s="63" t="s">
        <v>34</v>
      </c>
      <c r="N299" s="130" t="s">
        <v>5206</v>
      </c>
      <c r="O299" s="136" t="s">
        <v>1213</v>
      </c>
      <c r="P299" s="136"/>
      <c r="Q299" s="75">
        <v>31797</v>
      </c>
      <c r="R299" s="137">
        <v>42614</v>
      </c>
      <c r="S299" s="107">
        <f t="shared" si="30"/>
        <v>42614</v>
      </c>
      <c r="T299" s="137"/>
      <c r="U299" s="136" t="s">
        <v>36</v>
      </c>
      <c r="V299" s="140" t="s">
        <v>1233</v>
      </c>
      <c r="W299" s="56" t="str">
        <f t="shared" ca="1" si="31"/>
        <v xml:space="preserve">9 NĂM 11 THÁNG 18 NGÀY </v>
      </c>
      <c r="X299" s="540" t="s">
        <v>1234</v>
      </c>
      <c r="Y299" s="80" t="str">
        <f>VLOOKUP(C299,Sheet5!$B$2:$G$253,6,0)</f>
        <v>096187017825</v>
      </c>
      <c r="Z299" s="80" t="e">
        <f>VLOOKUP(C299,'Trang tính1'!$A$2:$N$281,5,0)</f>
        <v>#N/A</v>
      </c>
      <c r="AA299" s="80" t="e">
        <f t="shared" si="28"/>
        <v>#N/A</v>
      </c>
      <c r="AB299" s="137">
        <v>39491</v>
      </c>
      <c r="AC299" s="75" t="s">
        <v>5227</v>
      </c>
      <c r="AD299" s="46" t="s">
        <v>232</v>
      </c>
      <c r="AE299" s="108" t="s">
        <v>1235</v>
      </c>
      <c r="AF299" s="108">
        <f>VLOOKUP(C299,'Trang tính1'!$A$2:$N$319,9,0)</f>
        <v>0</v>
      </c>
      <c r="AG299" s="108" t="s">
        <v>1235</v>
      </c>
      <c r="AH299" s="108"/>
      <c r="AI299" s="75"/>
      <c r="AJ299" s="136" t="s">
        <v>1214</v>
      </c>
      <c r="AK299" s="136"/>
      <c r="AL299" s="56" t="s">
        <v>349</v>
      </c>
      <c r="AM299" s="36">
        <f t="shared" ca="1" si="23"/>
        <v>39</v>
      </c>
    </row>
    <row r="300" spans="1:39" s="515" customFormat="1">
      <c r="A300" s="25">
        <f>IF(C300=0,"",SUBTOTAL(3,C$5:C300))</f>
        <v>296</v>
      </c>
      <c r="B300" s="532">
        <v>4</v>
      </c>
      <c r="C300" s="66" t="s">
        <v>1236</v>
      </c>
      <c r="D300" s="25" t="str">
        <f>VLOOKUP(C300,Sheet4!$A$1:$B$300,2,0)</f>
        <v>9216023786</v>
      </c>
      <c r="E300" s="135" t="s">
        <v>1237</v>
      </c>
      <c r="F300" s="63" t="str">
        <f>VLOOKUP(D300,'BHXH 4-2026'!$D$11:$F$337,3,0)</f>
        <v>DN4929216023786</v>
      </c>
      <c r="G300" s="774">
        <f>VLOOKUP(C300,'chuyển xếp 2024'!$C$5:$W$328,17,0)</f>
        <v>4730000</v>
      </c>
      <c r="H300" s="774">
        <f>VLOOKUP(C300,'chuyển xếp 2024'!$C$5:$W$328,19,0)</f>
        <v>0</v>
      </c>
      <c r="I300" s="774">
        <f t="shared" si="27"/>
        <v>4730000</v>
      </c>
      <c r="J300" s="67" t="s">
        <v>32</v>
      </c>
      <c r="K300" s="63">
        <f t="shared" si="29"/>
        <v>1</v>
      </c>
      <c r="L300" s="63" t="s">
        <v>33</v>
      </c>
      <c r="M300" s="63" t="s">
        <v>34</v>
      </c>
      <c r="N300" s="130" t="s">
        <v>5206</v>
      </c>
      <c r="O300" s="136" t="s">
        <v>1213</v>
      </c>
      <c r="P300" s="136"/>
      <c r="Q300" s="75">
        <v>32828</v>
      </c>
      <c r="R300" s="137">
        <v>42614</v>
      </c>
      <c r="S300" s="107">
        <f t="shared" si="30"/>
        <v>42614</v>
      </c>
      <c r="T300" s="137"/>
      <c r="U300" s="136" t="s">
        <v>36</v>
      </c>
      <c r="V300" s="140" t="s">
        <v>137</v>
      </c>
      <c r="W300" s="56" t="str">
        <f t="shared" ca="1" si="31"/>
        <v xml:space="preserve">9 NĂM 11 THÁNG 18 NGÀY </v>
      </c>
      <c r="X300" s="540" t="s">
        <v>1238</v>
      </c>
      <c r="Y300" s="80" t="str">
        <f>VLOOKUP(C300,Sheet5!$B$2:$G$253,6,0)</f>
        <v>094089000955</v>
      </c>
      <c r="Z300" s="80" t="e">
        <f>VLOOKUP(C300,'Trang tính1'!$A$2:$N$281,5,0)</f>
        <v>#N/A</v>
      </c>
      <c r="AA300" s="80" t="e">
        <f t="shared" si="28"/>
        <v>#N/A</v>
      </c>
      <c r="AB300" s="137">
        <v>37725</v>
      </c>
      <c r="AC300" s="75" t="s">
        <v>5227</v>
      </c>
      <c r="AD300" s="46" t="s">
        <v>232</v>
      </c>
      <c r="AE300" s="108" t="s">
        <v>1239</v>
      </c>
      <c r="AF300" s="108">
        <f>VLOOKUP(C300,'Trang tính1'!$A$2:$N$319,9,0)</f>
        <v>0</v>
      </c>
      <c r="AG300" s="108" t="s">
        <v>1239</v>
      </c>
      <c r="AH300" s="108"/>
      <c r="AI300" s="75"/>
      <c r="AJ300" s="136" t="s">
        <v>1214</v>
      </c>
      <c r="AK300" s="136"/>
      <c r="AL300" s="56" t="s">
        <v>349</v>
      </c>
      <c r="AM300" s="36">
        <f t="shared" ca="1" si="23"/>
        <v>36</v>
      </c>
    </row>
    <row r="301" spans="1:39" s="515" customFormat="1">
      <c r="A301" s="25">
        <f>IF(C301=0,"",SUBTOTAL(3,C$5:C301))</f>
        <v>297</v>
      </c>
      <c r="B301" s="532">
        <v>5</v>
      </c>
      <c r="C301" s="66" t="s">
        <v>1242</v>
      </c>
      <c r="D301" s="25" t="str">
        <f>VLOOKUP(C301,Sheet4!$A$1:$B$300,2,0)</f>
        <v>9216023784</v>
      </c>
      <c r="E301" s="135" t="s">
        <v>1243</v>
      </c>
      <c r="F301" s="63" t="str">
        <f>VLOOKUP(D301,'BHXH 4-2026'!$D$11:$F$337,3,0)</f>
        <v>DN4929216023784</v>
      </c>
      <c r="G301" s="774">
        <f>VLOOKUP(C301,'chuyển xếp 2024'!$C$5:$W$328,17,0)</f>
        <v>4730000</v>
      </c>
      <c r="H301" s="774">
        <f>VLOOKUP(C301,'chuyển xếp 2024'!$C$5:$W$328,19,0)</f>
        <v>0</v>
      </c>
      <c r="I301" s="774">
        <f t="shared" si="27"/>
        <v>4730000</v>
      </c>
      <c r="J301" s="67" t="s">
        <v>32</v>
      </c>
      <c r="K301" s="63">
        <f t="shared" si="29"/>
        <v>1</v>
      </c>
      <c r="L301" s="63" t="s">
        <v>33</v>
      </c>
      <c r="M301" s="63" t="s">
        <v>34</v>
      </c>
      <c r="N301" s="130" t="s">
        <v>5206</v>
      </c>
      <c r="O301" s="136" t="s">
        <v>1213</v>
      </c>
      <c r="P301" s="136"/>
      <c r="Q301" s="75">
        <v>31560</v>
      </c>
      <c r="R301" s="137">
        <v>42675</v>
      </c>
      <c r="S301" s="107">
        <f t="shared" si="30"/>
        <v>42675</v>
      </c>
      <c r="T301" s="137"/>
      <c r="U301" s="136" t="s">
        <v>36</v>
      </c>
      <c r="V301" s="140" t="s">
        <v>1244</v>
      </c>
      <c r="W301" s="56" t="str">
        <f t="shared" ca="1" si="31"/>
        <v xml:space="preserve">9 NĂM 9 THÁNG 18 NGÀY </v>
      </c>
      <c r="X301" s="540" t="s">
        <v>1245</v>
      </c>
      <c r="Y301" s="80" t="str">
        <f>VLOOKUP(C301,Sheet5!$B$2:$G$253,6,0)</f>
        <v>040086016405</v>
      </c>
      <c r="Z301" s="80" t="e">
        <f>VLOOKUP(C301,'Trang tính1'!$A$2:$N$281,5,0)</f>
        <v>#N/A</v>
      </c>
      <c r="AA301" s="80" t="e">
        <f t="shared" si="28"/>
        <v>#N/A</v>
      </c>
      <c r="AB301" s="137">
        <v>42459</v>
      </c>
      <c r="AC301" s="75" t="s">
        <v>5227</v>
      </c>
      <c r="AD301" s="46" t="s">
        <v>232</v>
      </c>
      <c r="AE301" s="108" t="s">
        <v>1246</v>
      </c>
      <c r="AF301" s="108">
        <f>VLOOKUP(C301,'Trang tính1'!$A$2:$N$319,9,0)</f>
        <v>0</v>
      </c>
      <c r="AG301" s="108" t="s">
        <v>1247</v>
      </c>
      <c r="AH301" s="108"/>
      <c r="AI301" s="75"/>
      <c r="AJ301" s="136" t="s">
        <v>1214</v>
      </c>
      <c r="AK301" s="136"/>
      <c r="AL301" s="56" t="s">
        <v>349</v>
      </c>
      <c r="AM301" s="36">
        <f t="shared" ca="1" si="23"/>
        <v>40</v>
      </c>
    </row>
    <row r="302" spans="1:39" s="515" customFormat="1">
      <c r="A302" s="25">
        <f>IF(C302=0,"",SUBTOTAL(3,C$5:C302))</f>
        <v>298</v>
      </c>
      <c r="B302" s="532">
        <v>6</v>
      </c>
      <c r="C302" s="66" t="s">
        <v>1248</v>
      </c>
      <c r="D302" s="25" t="str">
        <f>VLOOKUP(C302,Sheet4!$A$1:$B$300,2,0)</f>
        <v>9214007371</v>
      </c>
      <c r="E302" s="135" t="s">
        <v>1249</v>
      </c>
      <c r="F302" s="63" t="str">
        <f>VLOOKUP(D302,'BHXH 4-2026'!$D$11:$F$337,3,0)</f>
        <v>DN4929214007371</v>
      </c>
      <c r="G302" s="774">
        <f>VLOOKUP(C302,'chuyển xếp 2024'!$C$5:$W$328,17,0)</f>
        <v>4730000</v>
      </c>
      <c r="H302" s="774">
        <f>VLOOKUP(C302,'chuyển xếp 2024'!$C$5:$W$328,19,0)</f>
        <v>0</v>
      </c>
      <c r="I302" s="774">
        <f t="shared" si="27"/>
        <v>4730000</v>
      </c>
      <c r="J302" s="67" t="s">
        <v>32</v>
      </c>
      <c r="K302" s="63">
        <f t="shared" si="29"/>
        <v>1</v>
      </c>
      <c r="L302" s="63" t="s">
        <v>33</v>
      </c>
      <c r="M302" s="63" t="s">
        <v>34</v>
      </c>
      <c r="N302" s="130" t="s">
        <v>5206</v>
      </c>
      <c r="O302" s="136" t="s">
        <v>1213</v>
      </c>
      <c r="P302" s="136"/>
      <c r="Q302" s="75">
        <v>31157</v>
      </c>
      <c r="R302" s="137">
        <v>42614</v>
      </c>
      <c r="S302" s="107">
        <f t="shared" si="30"/>
        <v>42614</v>
      </c>
      <c r="T302" s="137"/>
      <c r="U302" s="136" t="s">
        <v>36</v>
      </c>
      <c r="V302" s="140" t="s">
        <v>1250</v>
      </c>
      <c r="W302" s="56" t="str">
        <f t="shared" ca="1" si="31"/>
        <v xml:space="preserve">9 NĂM 11 THÁNG 18 NGÀY </v>
      </c>
      <c r="X302" s="540" t="s">
        <v>1251</v>
      </c>
      <c r="Y302" s="80" t="str">
        <f>VLOOKUP(C302,Sheet5!$B$2:$G$253,6,0)</f>
        <v>083085015239</v>
      </c>
      <c r="Z302" s="80" t="e">
        <f>VLOOKUP(C302,'Trang tính1'!$A$2:$N$281,5,0)</f>
        <v>#N/A</v>
      </c>
      <c r="AA302" s="80" t="e">
        <f t="shared" si="28"/>
        <v>#N/A</v>
      </c>
      <c r="AB302" s="137">
        <v>39689</v>
      </c>
      <c r="AC302" s="75" t="s">
        <v>5227</v>
      </c>
      <c r="AD302" s="46" t="s">
        <v>232</v>
      </c>
      <c r="AE302" s="108" t="s">
        <v>1253</v>
      </c>
      <c r="AF302" s="108">
        <f>VLOOKUP(C302,'Trang tính1'!$A$2:$N$319,9,0)</f>
        <v>0</v>
      </c>
      <c r="AG302" s="108" t="s">
        <v>1253</v>
      </c>
      <c r="AH302" s="108"/>
      <c r="AI302" s="75"/>
      <c r="AJ302" s="136" t="s">
        <v>1214</v>
      </c>
      <c r="AK302" s="136"/>
      <c r="AL302" s="56" t="s">
        <v>349</v>
      </c>
      <c r="AM302" s="36">
        <f t="shared" ca="1" si="23"/>
        <v>41</v>
      </c>
    </row>
    <row r="303" spans="1:39" s="515" customFormat="1">
      <c r="A303" s="25">
        <f>IF(C303=0,"",SUBTOTAL(3,C$5:C303))</f>
        <v>299</v>
      </c>
      <c r="B303" s="532">
        <v>7</v>
      </c>
      <c r="C303" s="66" t="s">
        <v>1737</v>
      </c>
      <c r="D303" s="25" t="str">
        <f>VLOOKUP(C303,Sheet4!$A$1:$B$300,2,0)</f>
        <v>7525662012</v>
      </c>
      <c r="E303" s="135" t="s">
        <v>1254</v>
      </c>
      <c r="F303" s="63" t="str">
        <f>VLOOKUP(D303,'BHXH 4-2026'!$D$11:$F$337,3,0)</f>
        <v>DN4927525662012</v>
      </c>
      <c r="G303" s="774">
        <f>VLOOKUP(C303,'chuyển xếp 2024'!$C$5:$W$328,17,0)</f>
        <v>4730000</v>
      </c>
      <c r="H303" s="774">
        <f>VLOOKUP(C303,'chuyển xếp 2024'!$C$5:$W$328,19,0)</f>
        <v>0</v>
      </c>
      <c r="I303" s="774">
        <f t="shared" si="27"/>
        <v>4730000</v>
      </c>
      <c r="J303" s="63" t="s">
        <v>63</v>
      </c>
      <c r="K303" s="63">
        <f t="shared" si="29"/>
        <v>0</v>
      </c>
      <c r="L303" s="63" t="s">
        <v>33</v>
      </c>
      <c r="M303" s="63" t="s">
        <v>34</v>
      </c>
      <c r="N303" s="130" t="s">
        <v>5206</v>
      </c>
      <c r="O303" s="136" t="s">
        <v>1213</v>
      </c>
      <c r="P303" s="136"/>
      <c r="Q303" s="75">
        <v>32565</v>
      </c>
      <c r="R303" s="137">
        <v>42979</v>
      </c>
      <c r="S303" s="107">
        <f t="shared" si="30"/>
        <v>42979</v>
      </c>
      <c r="T303" s="137"/>
      <c r="U303" s="136" t="s">
        <v>36</v>
      </c>
      <c r="V303" s="140" t="s">
        <v>1255</v>
      </c>
      <c r="W303" s="56" t="str">
        <f t="shared" ca="1" si="31"/>
        <v xml:space="preserve">8 NĂM 11 THÁNG 18 NGÀY </v>
      </c>
      <c r="X303" s="540" t="s">
        <v>1256</v>
      </c>
      <c r="Y303" s="80" t="str">
        <f>VLOOKUP(C303,Sheet5!$B$2:$G$253,6,0)</f>
        <v>075189014253</v>
      </c>
      <c r="Z303" s="80" t="e">
        <f>VLOOKUP(C303,'Trang tính1'!$A$2:$N$281,5,0)</f>
        <v>#N/A</v>
      </c>
      <c r="AA303" s="80" t="e">
        <f t="shared" si="28"/>
        <v>#N/A</v>
      </c>
      <c r="AB303" s="137">
        <v>41936</v>
      </c>
      <c r="AC303" s="75" t="s">
        <v>5227</v>
      </c>
      <c r="AD303" s="46" t="s">
        <v>232</v>
      </c>
      <c r="AE303" s="108" t="s">
        <v>1257</v>
      </c>
      <c r="AF303" s="108">
        <f>VLOOKUP(C303,'Trang tính1'!$A$2:$N$319,9,0)</f>
        <v>0</v>
      </c>
      <c r="AG303" s="108" t="s">
        <v>1257</v>
      </c>
      <c r="AH303" s="108"/>
      <c r="AI303" s="75"/>
      <c r="AJ303" s="136" t="s">
        <v>1214</v>
      </c>
      <c r="AK303" s="136"/>
      <c r="AL303" s="56" t="s">
        <v>349</v>
      </c>
      <c r="AM303" s="36">
        <f t="shared" ca="1" si="23"/>
        <v>37</v>
      </c>
    </row>
    <row r="304" spans="1:39" s="515" customFormat="1">
      <c r="A304" s="25">
        <f>IF(C304=0,"",SUBTOTAL(3,C$5:C304))</f>
        <v>300</v>
      </c>
      <c r="B304" s="532">
        <v>8</v>
      </c>
      <c r="C304" s="66" t="s">
        <v>1258</v>
      </c>
      <c r="D304" s="25" t="str">
        <f>VLOOKUP(C304,Sheet4!$A$1:$B$300,2,0)</f>
        <v>8322303134</v>
      </c>
      <c r="E304" s="135" t="s">
        <v>1259</v>
      </c>
      <c r="F304" s="63" t="str">
        <f>VLOOKUP(D304,'BHXH 4-2026'!$D$11:$F$337,3,0)</f>
        <v>DN4928322303134</v>
      </c>
      <c r="G304" s="774">
        <f>VLOOKUP(C304,'chuyển xếp 2024'!$C$5:$W$328,17,0)</f>
        <v>4730000</v>
      </c>
      <c r="H304" s="774">
        <f>VLOOKUP(C304,'chuyển xếp 2024'!$C$5:$W$328,19,0)</f>
        <v>0</v>
      </c>
      <c r="I304" s="774">
        <f t="shared" si="27"/>
        <v>4730000</v>
      </c>
      <c r="J304" s="67" t="s">
        <v>32</v>
      </c>
      <c r="K304" s="63">
        <f t="shared" si="29"/>
        <v>1</v>
      </c>
      <c r="L304" s="63" t="s">
        <v>33</v>
      </c>
      <c r="M304" s="63" t="s">
        <v>34</v>
      </c>
      <c r="N304" s="130" t="s">
        <v>5206</v>
      </c>
      <c r="O304" s="136" t="s">
        <v>1213</v>
      </c>
      <c r="P304" s="136"/>
      <c r="Q304" s="75">
        <v>30369</v>
      </c>
      <c r="R304" s="137">
        <v>43070</v>
      </c>
      <c r="S304" s="107">
        <f t="shared" si="30"/>
        <v>43070</v>
      </c>
      <c r="T304" s="137"/>
      <c r="U304" s="136" t="s">
        <v>36</v>
      </c>
      <c r="V304" s="140" t="s">
        <v>1260</v>
      </c>
      <c r="W304" s="56" t="str">
        <f t="shared" ca="1" si="31"/>
        <v xml:space="preserve">8 NĂM 8 THÁNG 18 NGÀY </v>
      </c>
      <c r="X304" s="540" t="s">
        <v>1261</v>
      </c>
      <c r="Y304" s="80" t="str">
        <f>VLOOKUP(C304,Sheet5!$B$2:$G$253,6,0)</f>
        <v>083083022043</v>
      </c>
      <c r="Z304" s="80" t="e">
        <f>VLOOKUP(C304,'Trang tính1'!$A$2:$N$281,5,0)</f>
        <v>#N/A</v>
      </c>
      <c r="AA304" s="80" t="e">
        <f t="shared" si="28"/>
        <v>#N/A</v>
      </c>
      <c r="AB304" s="137">
        <v>40868</v>
      </c>
      <c r="AC304" s="75" t="s">
        <v>5227</v>
      </c>
      <c r="AD304" s="46" t="s">
        <v>232</v>
      </c>
      <c r="AE304" s="108" t="s">
        <v>1262</v>
      </c>
      <c r="AF304" s="108">
        <f>VLOOKUP(C304,'Trang tính1'!$A$2:$N$319,9,0)</f>
        <v>0</v>
      </c>
      <c r="AG304" s="108" t="s">
        <v>1262</v>
      </c>
      <c r="AH304" s="108"/>
      <c r="AI304" s="75"/>
      <c r="AJ304" s="136" t="s">
        <v>1214</v>
      </c>
      <c r="AK304" s="136"/>
      <c r="AL304" s="56" t="s">
        <v>349</v>
      </c>
      <c r="AM304" s="36">
        <f t="shared" ca="1" si="23"/>
        <v>43</v>
      </c>
    </row>
    <row r="305" spans="1:39" s="515" customFormat="1">
      <c r="A305" s="25">
        <f>IF(C305=0,"",SUBTOTAL(3,C$5:C305))</f>
        <v>301</v>
      </c>
      <c r="B305" s="532">
        <v>9</v>
      </c>
      <c r="C305" s="66" t="s">
        <v>1263</v>
      </c>
      <c r="D305" s="25" t="str">
        <f>VLOOKUP(C305,Sheet4!$A$1:$B$300,2,0)</f>
        <v>7911537089</v>
      </c>
      <c r="E305" s="135" t="s">
        <v>1264</v>
      </c>
      <c r="F305" s="63" t="str">
        <f>VLOOKUP(D305,'BHXH 4-2026'!$D$11:$F$337,3,0)</f>
        <v>DN4927911537089</v>
      </c>
      <c r="G305" s="774">
        <f>VLOOKUP(C305,'chuyển xếp 2024'!$C$5:$W$328,17,0)</f>
        <v>4730000</v>
      </c>
      <c r="H305" s="774">
        <f>VLOOKUP(C305,'chuyển xếp 2024'!$C$5:$W$328,19,0)</f>
        <v>0</v>
      </c>
      <c r="I305" s="774">
        <f t="shared" si="27"/>
        <v>4730000</v>
      </c>
      <c r="J305" s="67" t="s">
        <v>32</v>
      </c>
      <c r="K305" s="63">
        <f t="shared" si="29"/>
        <v>1</v>
      </c>
      <c r="L305" s="63" t="s">
        <v>33</v>
      </c>
      <c r="M305" s="63" t="s">
        <v>34</v>
      </c>
      <c r="N305" s="130" t="s">
        <v>5206</v>
      </c>
      <c r="O305" s="136" t="s">
        <v>1213</v>
      </c>
      <c r="P305" s="136"/>
      <c r="Q305" s="57">
        <v>31257</v>
      </c>
      <c r="R305" s="137">
        <v>43070</v>
      </c>
      <c r="S305" s="107">
        <f t="shared" si="30"/>
        <v>43070</v>
      </c>
      <c r="T305" s="137"/>
      <c r="U305" s="136" t="s">
        <v>36</v>
      </c>
      <c r="V305" s="140" t="s">
        <v>1266</v>
      </c>
      <c r="W305" s="56" t="str">
        <f t="shared" ca="1" si="31"/>
        <v xml:space="preserve">8 NĂM 8 THÁNG 18 NGÀY </v>
      </c>
      <c r="X305" s="540" t="s">
        <v>1267</v>
      </c>
      <c r="Y305" s="80" t="str">
        <f>VLOOKUP(C305,Sheet5!$B$2:$G$253,6,0)</f>
        <v>087085019052</v>
      </c>
      <c r="Z305" s="80" t="e">
        <f>VLOOKUP(C305,'Trang tính1'!$A$2:$N$281,5,0)</f>
        <v>#N/A</v>
      </c>
      <c r="AA305" s="80" t="e">
        <f t="shared" si="28"/>
        <v>#N/A</v>
      </c>
      <c r="AB305" s="137">
        <v>42073</v>
      </c>
      <c r="AC305" s="75" t="s">
        <v>5227</v>
      </c>
      <c r="AD305" s="46" t="s">
        <v>232</v>
      </c>
      <c r="AE305" s="108" t="s">
        <v>1268</v>
      </c>
      <c r="AF305" s="108">
        <f>VLOOKUP(C305,'Trang tính1'!$A$2:$N$319,9,0)</f>
        <v>0</v>
      </c>
      <c r="AG305" s="138" t="s">
        <v>1268</v>
      </c>
      <c r="AH305" s="108"/>
      <c r="AI305" s="75"/>
      <c r="AJ305" s="136" t="s">
        <v>1214</v>
      </c>
      <c r="AK305" s="136"/>
      <c r="AL305" s="56" t="s">
        <v>349</v>
      </c>
      <c r="AM305" s="36">
        <f t="shared" ca="1" si="23"/>
        <v>41</v>
      </c>
    </row>
    <row r="306" spans="1:39" s="515" customFormat="1">
      <c r="A306" s="25">
        <f>IF(C306=0,"",SUBTOTAL(3,C$5:C306))</f>
        <v>302</v>
      </c>
      <c r="B306" s="532">
        <v>10</v>
      </c>
      <c r="C306" s="66" t="s">
        <v>1269</v>
      </c>
      <c r="D306" s="25" t="str">
        <f>VLOOKUP(C306,Sheet4!$A$1:$B$300,2,0)</f>
        <v>7221202736</v>
      </c>
      <c r="E306" s="135" t="s">
        <v>1270</v>
      </c>
      <c r="F306" s="63" t="str">
        <f>VLOOKUP(D306,'BHXH 4-2026'!$D$11:$F$337,3,0)</f>
        <v>DN4927221202736</v>
      </c>
      <c r="G306" s="774">
        <f>VLOOKUP(C306,'chuyển xếp 2024'!$C$5:$W$328,17,0)</f>
        <v>4730000</v>
      </c>
      <c r="H306" s="774">
        <f>VLOOKUP(C306,'chuyển xếp 2024'!$C$5:$W$328,19,0)</f>
        <v>0</v>
      </c>
      <c r="I306" s="774">
        <f t="shared" si="27"/>
        <v>4730000</v>
      </c>
      <c r="J306" s="67" t="s">
        <v>32</v>
      </c>
      <c r="K306" s="63">
        <f t="shared" si="29"/>
        <v>1</v>
      </c>
      <c r="L306" s="63" t="s">
        <v>33</v>
      </c>
      <c r="M306" s="63" t="s">
        <v>34</v>
      </c>
      <c r="N306" s="130" t="s">
        <v>5206</v>
      </c>
      <c r="O306" s="136" t="s">
        <v>1213</v>
      </c>
      <c r="P306" s="136"/>
      <c r="Q306" s="75">
        <v>32040</v>
      </c>
      <c r="R306" s="137">
        <v>43304</v>
      </c>
      <c r="S306" s="107">
        <f t="shared" si="30"/>
        <v>43304</v>
      </c>
      <c r="T306" s="137"/>
      <c r="U306" s="136" t="s">
        <v>36</v>
      </c>
      <c r="V306" s="140" t="s">
        <v>1271</v>
      </c>
      <c r="W306" s="56" t="str">
        <f t="shared" ca="1" si="31"/>
        <v xml:space="preserve">8 NĂM 0 THÁNG 27 NGÀY </v>
      </c>
      <c r="X306" s="541" t="s">
        <v>1272</v>
      </c>
      <c r="Y306" s="80" t="str">
        <f>VLOOKUP(C306,Sheet5!$B$2:$G$253,6,0)</f>
        <v>072087008984</v>
      </c>
      <c r="Z306" s="80" t="e">
        <f>VLOOKUP(C306,'Trang tính1'!$A$2:$N$281,5,0)</f>
        <v>#N/A</v>
      </c>
      <c r="AA306" s="80" t="e">
        <f t="shared" si="28"/>
        <v>#N/A</v>
      </c>
      <c r="AB306" s="137">
        <v>38022</v>
      </c>
      <c r="AC306" s="75" t="s">
        <v>5227</v>
      </c>
      <c r="AD306" s="46" t="s">
        <v>232</v>
      </c>
      <c r="AE306" s="108" t="s">
        <v>1273</v>
      </c>
      <c r="AF306" s="108">
        <f>VLOOKUP(C306,'Trang tính1'!$A$2:$N$319,9,0)</f>
        <v>0</v>
      </c>
      <c r="AG306" s="108" t="s">
        <v>1273</v>
      </c>
      <c r="AH306" s="108"/>
      <c r="AI306" s="75"/>
      <c r="AJ306" s="136" t="s">
        <v>1214</v>
      </c>
      <c r="AK306" s="136"/>
      <c r="AL306" s="56" t="s">
        <v>349</v>
      </c>
      <c r="AM306" s="36">
        <f t="shared" ca="1" si="23"/>
        <v>38</v>
      </c>
    </row>
    <row r="307" spans="1:39" s="515" customFormat="1">
      <c r="A307" s="25">
        <f>IF(C307=0,"",SUBTOTAL(3,C$5:C307))</f>
        <v>303</v>
      </c>
      <c r="B307" s="532">
        <v>11</v>
      </c>
      <c r="C307" s="66" t="s">
        <v>1274</v>
      </c>
      <c r="D307" s="25" t="str">
        <f>VLOOKUP(C307,Sheet4!$A$1:$B$300,2,0)</f>
        <v>3821546640</v>
      </c>
      <c r="E307" s="135" t="s">
        <v>1275</v>
      </c>
      <c r="F307" s="63" t="str">
        <f>VLOOKUP(D307,'BHXH 4-2026'!$D$11:$F$337,3,0)</f>
        <v>DN4923821546640</v>
      </c>
      <c r="G307" s="774">
        <f>VLOOKUP(C307,'chuyển xếp 2024'!$C$5:$W$328,17,0)</f>
        <v>4730000</v>
      </c>
      <c r="H307" s="774">
        <f>VLOOKUP(C307,'chuyển xếp 2024'!$C$5:$W$328,19,0)</f>
        <v>0</v>
      </c>
      <c r="I307" s="774">
        <f t="shared" si="27"/>
        <v>4730000</v>
      </c>
      <c r="J307" s="67" t="s">
        <v>32</v>
      </c>
      <c r="K307" s="63">
        <f t="shared" si="29"/>
        <v>1</v>
      </c>
      <c r="L307" s="63" t="s">
        <v>33</v>
      </c>
      <c r="M307" s="63" t="s">
        <v>34</v>
      </c>
      <c r="N307" s="130" t="s">
        <v>5206</v>
      </c>
      <c r="O307" s="136" t="s">
        <v>1213</v>
      </c>
      <c r="P307" s="136"/>
      <c r="Q307" s="75">
        <v>32888</v>
      </c>
      <c r="R307" s="137">
        <v>43304</v>
      </c>
      <c r="S307" s="107">
        <f t="shared" si="30"/>
        <v>43304</v>
      </c>
      <c r="T307" s="137"/>
      <c r="U307" s="136" t="s">
        <v>36</v>
      </c>
      <c r="V307" s="140" t="s">
        <v>1276</v>
      </c>
      <c r="W307" s="56" t="str">
        <f t="shared" ca="1" si="31"/>
        <v xml:space="preserve">8 NĂM 0 THÁNG 27 NGÀY </v>
      </c>
      <c r="X307" s="141">
        <v>38090009745</v>
      </c>
      <c r="Y307" s="80" t="str">
        <f>VLOOKUP(C307,Sheet5!$B$2:$G$253,6,0)</f>
        <v>038090009745</v>
      </c>
      <c r="Z307" s="80" t="e">
        <f>VLOOKUP(C307,'Trang tính1'!$A$2:$N$281,5,0)</f>
        <v>#N/A</v>
      </c>
      <c r="AA307" s="80" t="e">
        <f t="shared" si="28"/>
        <v>#N/A</v>
      </c>
      <c r="AB307" s="137">
        <v>43068</v>
      </c>
      <c r="AC307" s="75" t="s">
        <v>5227</v>
      </c>
      <c r="AD307" s="46" t="s">
        <v>232</v>
      </c>
      <c r="AE307" s="108" t="s">
        <v>1277</v>
      </c>
      <c r="AF307" s="108">
        <f>VLOOKUP(C307,'Trang tính1'!$A$2:$N$319,9,0)</f>
        <v>0</v>
      </c>
      <c r="AG307" s="108" t="s">
        <v>1277</v>
      </c>
      <c r="AH307" s="108"/>
      <c r="AI307" s="75"/>
      <c r="AJ307" s="136" t="s">
        <v>1214</v>
      </c>
      <c r="AK307" s="136"/>
      <c r="AL307" s="56" t="s">
        <v>349</v>
      </c>
      <c r="AM307" s="36">
        <f t="shared" ca="1" si="23"/>
        <v>36</v>
      </c>
    </row>
    <row r="308" spans="1:39" s="500" customFormat="1">
      <c r="A308" s="479">
        <f>IF(C308=0,"",SUBTOTAL(3,C$5:C308))</f>
        <v>304</v>
      </c>
      <c r="B308" s="532">
        <v>12</v>
      </c>
      <c r="C308" s="479" t="s">
        <v>1282</v>
      </c>
      <c r="D308" s="479" t="str">
        <f>VLOOKUP(C308,Sheet4!$A$1:$B$300,2,0)</f>
        <v>6506006800</v>
      </c>
      <c r="E308" s="614" t="s">
        <v>1283</v>
      </c>
      <c r="F308" s="63" t="str">
        <f>VLOOKUP(D308,'BHXH 4-2026'!$D$11:$F$337,3,0)</f>
        <v>DN4926506006800</v>
      </c>
      <c r="G308" s="774">
        <f>VLOOKUP(C308,'chuyển xếp 2024'!$C$5:$W$328,17,0)</f>
        <v>4730000</v>
      </c>
      <c r="H308" s="774">
        <f>VLOOKUP(C308,'chuyển xếp 2024'!$C$5:$W$328,19,0)</f>
        <v>0</v>
      </c>
      <c r="I308" s="774">
        <f t="shared" si="27"/>
        <v>4730000</v>
      </c>
      <c r="J308" s="481" t="s">
        <v>32</v>
      </c>
      <c r="K308" s="483">
        <f t="shared" si="29"/>
        <v>1</v>
      </c>
      <c r="L308" s="483" t="s">
        <v>33</v>
      </c>
      <c r="M308" s="483" t="s">
        <v>34</v>
      </c>
      <c r="N308" s="130" t="s">
        <v>5206</v>
      </c>
      <c r="O308" s="873" t="s">
        <v>1213</v>
      </c>
      <c r="P308" s="873"/>
      <c r="Q308" s="485">
        <v>30934</v>
      </c>
      <c r="R308" s="672">
        <v>43617</v>
      </c>
      <c r="S308" s="107">
        <f t="shared" si="30"/>
        <v>43617</v>
      </c>
      <c r="T308" s="672"/>
      <c r="U308" s="873" t="s">
        <v>36</v>
      </c>
      <c r="V308" s="484" t="s">
        <v>1284</v>
      </c>
      <c r="W308" s="484" t="str">
        <f t="shared" ca="1" si="31"/>
        <v xml:space="preserve">7 NĂM 2 THÁNG 18 NGÀY </v>
      </c>
      <c r="X308" s="671">
        <v>362073972</v>
      </c>
      <c r="Y308" s="487" t="str">
        <f>VLOOKUP(C308,Sheet5!$B$2:$G$253,6,0)</f>
        <v>092084015051</v>
      </c>
      <c r="Z308" s="80" t="e">
        <f>VLOOKUP(C308,'Trang tính1'!$A$2:$N$281,5,0)</f>
        <v>#N/A</v>
      </c>
      <c r="AA308" s="80" t="e">
        <f t="shared" si="28"/>
        <v>#N/A</v>
      </c>
      <c r="AB308" s="672">
        <v>37287</v>
      </c>
      <c r="AC308" s="75" t="s">
        <v>5227</v>
      </c>
      <c r="AD308" s="499" t="s">
        <v>232</v>
      </c>
      <c r="AE308" s="489" t="s">
        <v>1285</v>
      </c>
      <c r="AF308" s="108">
        <f>VLOOKUP(C308,'Trang tính1'!$A$2:$N$319,9,0)</f>
        <v>0</v>
      </c>
      <c r="AG308" s="955" t="s">
        <v>1286</v>
      </c>
      <c r="AH308" s="489"/>
      <c r="AI308" s="488"/>
      <c r="AJ308" s="873" t="s">
        <v>1214</v>
      </c>
      <c r="AK308" s="873"/>
      <c r="AL308" s="484" t="s">
        <v>349</v>
      </c>
      <c r="AM308" s="491">
        <f t="shared" ca="1" si="23"/>
        <v>41</v>
      </c>
    </row>
    <row r="309" spans="1:39" s="515" customFormat="1">
      <c r="A309" s="25">
        <f>IF(C309=0,"",SUBTOTAL(3,C$5:C309))</f>
        <v>305</v>
      </c>
      <c r="B309" s="532">
        <v>13</v>
      </c>
      <c r="C309" s="66" t="s">
        <v>1291</v>
      </c>
      <c r="D309" s="25" t="str">
        <f>VLOOKUP(C309,Sheet4!$A$1:$B$300,2,0)</f>
        <v>8924183079</v>
      </c>
      <c r="E309" s="135" t="s">
        <v>1292</v>
      </c>
      <c r="F309" s="63" t="str">
        <f>VLOOKUP(D309,'BHXH 4-2026'!$D$11:$F$337,3,0)</f>
        <v>DN4928924183079</v>
      </c>
      <c r="G309" s="774">
        <f>VLOOKUP(C309,'chuyển xếp 2024'!$C$5:$W$328,17,0)</f>
        <v>4730000</v>
      </c>
      <c r="H309" s="774">
        <f>VLOOKUP(C309,'chuyển xếp 2024'!$C$5:$W$328,19,0)</f>
        <v>0</v>
      </c>
      <c r="I309" s="774">
        <f t="shared" si="27"/>
        <v>4730000</v>
      </c>
      <c r="J309" s="67" t="s">
        <v>32</v>
      </c>
      <c r="K309" s="63">
        <f t="shared" si="29"/>
        <v>1</v>
      </c>
      <c r="L309" s="63" t="s">
        <v>33</v>
      </c>
      <c r="M309" s="63" t="s">
        <v>34</v>
      </c>
      <c r="N309" s="130" t="s">
        <v>5206</v>
      </c>
      <c r="O309" s="136" t="s">
        <v>1213</v>
      </c>
      <c r="P309" s="136"/>
      <c r="Q309" s="75">
        <v>32456</v>
      </c>
      <c r="R309" s="75">
        <v>43617</v>
      </c>
      <c r="S309" s="107">
        <f t="shared" si="30"/>
        <v>43617</v>
      </c>
      <c r="T309" s="75"/>
      <c r="U309" s="136" t="s">
        <v>36</v>
      </c>
      <c r="V309" s="67" t="s">
        <v>1293</v>
      </c>
      <c r="W309" s="56" t="str">
        <f t="shared" ca="1" si="31"/>
        <v xml:space="preserve">7 NĂM 2 THÁNG 18 NGÀY </v>
      </c>
      <c r="X309" s="523" t="s">
        <v>1294</v>
      </c>
      <c r="Y309" s="80" t="str">
        <f>VLOOKUP(C309,Sheet5!$B$2:$G$253,6,0)</f>
        <v>089088018620</v>
      </c>
      <c r="Z309" s="80" t="e">
        <f>VLOOKUP(C309,'Trang tính1'!$A$2:$N$281,5,0)</f>
        <v>#N/A</v>
      </c>
      <c r="AA309" s="80" t="e">
        <f t="shared" si="28"/>
        <v>#N/A</v>
      </c>
      <c r="AB309" s="75">
        <v>40694</v>
      </c>
      <c r="AC309" s="75" t="s">
        <v>5227</v>
      </c>
      <c r="AD309" s="46" t="s">
        <v>232</v>
      </c>
      <c r="AE309" s="108" t="s">
        <v>1295</v>
      </c>
      <c r="AF309" s="108">
        <f>VLOOKUP(C309,'Trang tính1'!$A$2:$N$319,9,0)</f>
        <v>0</v>
      </c>
      <c r="AG309" s="108" t="s">
        <v>1296</v>
      </c>
      <c r="AH309" s="108"/>
      <c r="AI309" s="75"/>
      <c r="AJ309" s="136" t="s">
        <v>1214</v>
      </c>
      <c r="AK309" s="136"/>
      <c r="AL309" s="56" t="s">
        <v>349</v>
      </c>
      <c r="AM309" s="36">
        <f t="shared" ca="1" si="23"/>
        <v>37</v>
      </c>
    </row>
    <row r="310" spans="1:39" s="515" customFormat="1">
      <c r="A310" s="25">
        <f>IF(C310=0,"",SUBTOTAL(3,C$5:C310))</f>
        <v>306</v>
      </c>
      <c r="B310" s="532">
        <v>14</v>
      </c>
      <c r="C310" s="66" t="s">
        <v>1297</v>
      </c>
      <c r="D310" s="25" t="str">
        <f>VLOOKUP(C310,Sheet4!$A$1:$B$300,2,0)</f>
        <v>7424466411</v>
      </c>
      <c r="E310" s="142" t="s">
        <v>1298</v>
      </c>
      <c r="F310" s="63" t="str">
        <f>VLOOKUP(D310,'BHXH 4-2026'!$D$11:$F$337,3,0)</f>
        <v>DN4927424466411</v>
      </c>
      <c r="G310" s="774">
        <f>VLOOKUP(C310,'chuyển xếp 2024'!$C$5:$W$328,17,0)</f>
        <v>4730000</v>
      </c>
      <c r="H310" s="774">
        <f>VLOOKUP(C310,'chuyển xếp 2024'!$C$5:$W$328,19,0)</f>
        <v>0</v>
      </c>
      <c r="I310" s="774">
        <f t="shared" si="27"/>
        <v>4730000</v>
      </c>
      <c r="J310" s="67" t="s">
        <v>32</v>
      </c>
      <c r="K310" s="63">
        <f t="shared" si="29"/>
        <v>1</v>
      </c>
      <c r="L310" s="63" t="s">
        <v>33</v>
      </c>
      <c r="M310" s="63" t="s">
        <v>34</v>
      </c>
      <c r="N310" s="130" t="s">
        <v>5206</v>
      </c>
      <c r="O310" s="136" t="s">
        <v>1213</v>
      </c>
      <c r="P310" s="136"/>
      <c r="Q310" s="106">
        <v>30883</v>
      </c>
      <c r="R310" s="75">
        <v>43648</v>
      </c>
      <c r="S310" s="107">
        <f t="shared" si="30"/>
        <v>43648</v>
      </c>
      <c r="T310" s="75"/>
      <c r="U310" s="136" t="s">
        <v>36</v>
      </c>
      <c r="V310" s="67" t="s">
        <v>1299</v>
      </c>
      <c r="W310" s="56" t="str">
        <f t="shared" ca="1" si="31"/>
        <v xml:space="preserve">7 NĂM 1 THÁNG 17 NGÀY </v>
      </c>
      <c r="X310" s="46">
        <v>280822572</v>
      </c>
      <c r="Y310" s="80" t="str">
        <f>VLOOKUP(C310,Sheet5!$B$2:$G$253,6,0)</f>
        <v>074084007189</v>
      </c>
      <c r="Z310" s="80" t="e">
        <f>VLOOKUP(C310,'Trang tính1'!$A$2:$N$281,5,0)</f>
        <v>#N/A</v>
      </c>
      <c r="AA310" s="80" t="e">
        <f t="shared" si="28"/>
        <v>#N/A</v>
      </c>
      <c r="AB310" s="75" t="s">
        <v>1300</v>
      </c>
      <c r="AC310" s="75" t="s">
        <v>5227</v>
      </c>
      <c r="AD310" s="46" t="s">
        <v>232</v>
      </c>
      <c r="AE310" s="108" t="s">
        <v>1301</v>
      </c>
      <c r="AF310" s="108">
        <f>VLOOKUP(C310,'Trang tính1'!$A$2:$N$319,9,0)</f>
        <v>0</v>
      </c>
      <c r="AG310" s="108" t="s">
        <v>1301</v>
      </c>
      <c r="AH310" s="108"/>
      <c r="AI310" s="75"/>
      <c r="AJ310" s="136" t="s">
        <v>1214</v>
      </c>
      <c r="AK310" s="136"/>
      <c r="AL310" s="56" t="s">
        <v>349</v>
      </c>
      <c r="AM310" s="36">
        <f t="shared" ca="1" si="23"/>
        <v>42</v>
      </c>
    </row>
    <row r="311" spans="1:39" s="515" customFormat="1">
      <c r="A311" s="25">
        <f>IF(C311=0,"",SUBTOTAL(3,C$5:C311))</f>
        <v>307</v>
      </c>
      <c r="B311" s="532">
        <v>15</v>
      </c>
      <c r="C311" s="66" t="s">
        <v>1302</v>
      </c>
      <c r="D311" s="25" t="str">
        <f>VLOOKUP(C311,Sheet4!$A$1:$B$300,2,0)</f>
        <v>6012002400</v>
      </c>
      <c r="E311" s="142" t="s">
        <v>1303</v>
      </c>
      <c r="F311" s="63" t="str">
        <f>VLOOKUP(D311,'BHXH 4-2026'!$D$11:$F$337,3,0)</f>
        <v>DN4926012002400</v>
      </c>
      <c r="G311" s="774">
        <f>VLOOKUP(C311,'chuyển xếp 2024'!$C$5:$W$328,17,0)</f>
        <v>4730000</v>
      </c>
      <c r="H311" s="774">
        <f>VLOOKUP(C311,'chuyển xếp 2024'!$C$5:$W$328,19,0)</f>
        <v>0</v>
      </c>
      <c r="I311" s="774">
        <f t="shared" si="27"/>
        <v>4730000</v>
      </c>
      <c r="J311" s="63" t="s">
        <v>63</v>
      </c>
      <c r="K311" s="63">
        <f t="shared" si="29"/>
        <v>0</v>
      </c>
      <c r="L311" s="63" t="s">
        <v>33</v>
      </c>
      <c r="M311" s="63" t="s">
        <v>34</v>
      </c>
      <c r="N311" s="130" t="s">
        <v>5206</v>
      </c>
      <c r="O311" s="136" t="s">
        <v>1213</v>
      </c>
      <c r="P311" s="136"/>
      <c r="Q311" s="106">
        <v>33470</v>
      </c>
      <c r="R311" s="75">
        <v>44014</v>
      </c>
      <c r="S311" s="107">
        <f t="shared" si="30"/>
        <v>44014</v>
      </c>
      <c r="T311" s="75"/>
      <c r="U311" s="136" t="s">
        <v>36</v>
      </c>
      <c r="V311" s="67" t="s">
        <v>1304</v>
      </c>
      <c r="W311" s="56" t="str">
        <f t="shared" ca="1" si="31"/>
        <v xml:space="preserve">6 NĂM 1 THÁNG 17 NGÀY </v>
      </c>
      <c r="X311" s="46">
        <v>261198283</v>
      </c>
      <c r="Y311" s="80" t="str">
        <f>VLOOKUP(C311,Sheet5!$B$2:$G$253,6,0)</f>
        <v>060191004088</v>
      </c>
      <c r="Z311" s="80" t="e">
        <f>VLOOKUP(C311,'Trang tính1'!$A$2:$N$281,5,0)</f>
        <v>#N/A</v>
      </c>
      <c r="AA311" s="80" t="e">
        <f t="shared" si="28"/>
        <v>#N/A</v>
      </c>
      <c r="AB311" s="75">
        <v>38990</v>
      </c>
      <c r="AC311" s="75" t="s">
        <v>5227</v>
      </c>
      <c r="AD311" s="46" t="s">
        <v>232</v>
      </c>
      <c r="AE311" s="108" t="s">
        <v>1305</v>
      </c>
      <c r="AF311" s="108">
        <f>VLOOKUP(C311,'Trang tính1'!$A$2:$N$319,9,0)</f>
        <v>0</v>
      </c>
      <c r="AG311" s="108" t="s">
        <v>1306</v>
      </c>
      <c r="AH311" s="108"/>
      <c r="AI311" s="75"/>
      <c r="AJ311" s="136" t="s">
        <v>1214</v>
      </c>
      <c r="AK311" s="136"/>
      <c r="AL311" s="56" t="s">
        <v>349</v>
      </c>
      <c r="AM311" s="36">
        <f t="shared" ca="1" si="23"/>
        <v>34</v>
      </c>
    </row>
    <row r="312" spans="1:39" s="330" customFormat="1">
      <c r="A312" s="25">
        <f>IF(C312=0,"",SUBTOTAL(3,C$5:C312))</f>
        <v>308</v>
      </c>
      <c r="B312" s="532">
        <v>16</v>
      </c>
      <c r="C312" s="66" t="s">
        <v>1309</v>
      </c>
      <c r="D312" s="25" t="str">
        <f>VLOOKUP(C312,Sheet4!$A$1:$B$300,2,0)</f>
        <v>8222321223</v>
      </c>
      <c r="E312" s="142" t="s">
        <v>1310</v>
      </c>
      <c r="F312" s="63" t="str">
        <f>VLOOKUP(D312,'BHXH 4-2026'!$D$11:$F$337,3,0)</f>
        <v>DN4928222321223</v>
      </c>
      <c r="G312" s="774">
        <f>VLOOKUP(C312,'chuyển xếp 2024'!$C$5:$W$328,17,0)</f>
        <v>4730000</v>
      </c>
      <c r="H312" s="774">
        <f>VLOOKUP(C312,'chuyển xếp 2024'!$C$5:$W$328,19,0)</f>
        <v>0</v>
      </c>
      <c r="I312" s="774">
        <f t="shared" si="27"/>
        <v>4730000</v>
      </c>
      <c r="J312" s="67" t="s">
        <v>32</v>
      </c>
      <c r="K312" s="63">
        <f t="shared" si="29"/>
        <v>1</v>
      </c>
      <c r="L312" s="63" t="s">
        <v>33</v>
      </c>
      <c r="M312" s="63" t="s">
        <v>34</v>
      </c>
      <c r="N312" s="130" t="s">
        <v>5206</v>
      </c>
      <c r="O312" s="136" t="s">
        <v>1213</v>
      </c>
      <c r="P312" s="136"/>
      <c r="Q312" s="75">
        <v>28420</v>
      </c>
      <c r="R312" s="75">
        <v>44044</v>
      </c>
      <c r="S312" s="107">
        <f t="shared" si="30"/>
        <v>44044</v>
      </c>
      <c r="T312" s="75"/>
      <c r="U312" s="136" t="s">
        <v>36</v>
      </c>
      <c r="V312" s="67" t="s">
        <v>1311</v>
      </c>
      <c r="W312" s="56" t="str">
        <f t="shared" ca="1" si="31"/>
        <v xml:space="preserve">6 NĂM 0 THÁNG 18 NGÀY </v>
      </c>
      <c r="X312" s="514">
        <v>311481935</v>
      </c>
      <c r="Y312" s="80" t="str">
        <f>VLOOKUP(C312,Sheet5!$B$2:$G$253,6,0)</f>
        <v>082077011608</v>
      </c>
      <c r="Z312" s="80" t="e">
        <f>VLOOKUP(C312,'Trang tính1'!$A$2:$N$281,5,0)</f>
        <v>#N/A</v>
      </c>
      <c r="AA312" s="80" t="e">
        <f t="shared" si="28"/>
        <v>#N/A</v>
      </c>
      <c r="AB312" s="75">
        <v>41909</v>
      </c>
      <c r="AC312" s="75" t="s">
        <v>5227</v>
      </c>
      <c r="AD312" s="46" t="s">
        <v>232</v>
      </c>
      <c r="AE312" s="143" t="s">
        <v>1312</v>
      </c>
      <c r="AF312" s="108">
        <f>VLOOKUP(C312,'Trang tính1'!$A$2:$N$319,9,0)</f>
        <v>0</v>
      </c>
      <c r="AG312" s="145" t="s">
        <v>1312</v>
      </c>
      <c r="AH312" s="143"/>
      <c r="AI312" s="144"/>
      <c r="AJ312" s="136" t="s">
        <v>1214</v>
      </c>
      <c r="AK312" s="143"/>
      <c r="AL312" s="56" t="s">
        <v>349</v>
      </c>
      <c r="AM312" s="36">
        <f t="shared" ca="1" si="23"/>
        <v>48</v>
      </c>
    </row>
    <row r="313" spans="1:39" s="330" customFormat="1" ht="17.25" customHeight="1">
      <c r="A313" s="25">
        <f>IF(C313=0,"",SUBTOTAL(3,C$5:C313))</f>
        <v>309</v>
      </c>
      <c r="B313" s="532">
        <v>17</v>
      </c>
      <c r="C313" s="66" t="s">
        <v>1313</v>
      </c>
      <c r="D313" s="25" t="str">
        <f>VLOOKUP(C313,Sheet4!$A$1:$B$300,2,0)</f>
        <v>9221781339</v>
      </c>
      <c r="E313" s="146" t="s">
        <v>1314</v>
      </c>
      <c r="F313" s="63" t="str">
        <f>VLOOKUP(D313,'BHXH 4-2026'!$D$11:$F$337,3,0)</f>
        <v>DN4929221781339</v>
      </c>
      <c r="G313" s="774">
        <f>VLOOKUP(C313,'chuyển xếp 2024'!$C$5:$W$328,17,0)</f>
        <v>4730000</v>
      </c>
      <c r="H313" s="774">
        <f>VLOOKUP(C313,'chuyển xếp 2024'!$C$5:$W$328,19,0)</f>
        <v>0</v>
      </c>
      <c r="I313" s="774">
        <f t="shared" si="27"/>
        <v>4730000</v>
      </c>
      <c r="J313" s="63" t="s">
        <v>63</v>
      </c>
      <c r="K313" s="63">
        <f t="shared" si="29"/>
        <v>0</v>
      </c>
      <c r="L313" s="147" t="s">
        <v>33</v>
      </c>
      <c r="M313" s="147" t="s">
        <v>34</v>
      </c>
      <c r="N313" s="130" t="s">
        <v>5206</v>
      </c>
      <c r="O313" s="149" t="s">
        <v>1213</v>
      </c>
      <c r="P313" s="149"/>
      <c r="Q313" s="75">
        <v>30091</v>
      </c>
      <c r="R313" s="75">
        <v>44044</v>
      </c>
      <c r="S313" s="107">
        <f t="shared" si="30"/>
        <v>44044</v>
      </c>
      <c r="T313" s="75"/>
      <c r="U313" s="136" t="s">
        <v>36</v>
      </c>
      <c r="V313" s="67" t="s">
        <v>1315</v>
      </c>
      <c r="W313" s="56" t="str">
        <f t="shared" ca="1" si="31"/>
        <v xml:space="preserve">6 NĂM 0 THÁNG 18 NGÀY </v>
      </c>
      <c r="X313" s="514" t="s">
        <v>1316</v>
      </c>
      <c r="Y313" s="80" t="str">
        <f>VLOOKUP(C313,Sheet5!$B$2:$G$253,6,0)</f>
        <v>083182000740</v>
      </c>
      <c r="Z313" s="80" t="e">
        <f>VLOOKUP(C313,'Trang tính1'!$A$2:$N$281,5,0)</f>
        <v>#N/A</v>
      </c>
      <c r="AA313" s="80" t="e">
        <f t="shared" si="28"/>
        <v>#N/A</v>
      </c>
      <c r="AB313" s="75">
        <v>43741</v>
      </c>
      <c r="AC313" s="75" t="s">
        <v>5227</v>
      </c>
      <c r="AD313" s="46" t="s">
        <v>232</v>
      </c>
      <c r="AE313" s="108" t="s">
        <v>1252</v>
      </c>
      <c r="AF313" s="108">
        <f>VLOOKUP(C313,'Trang tính1'!$A$2:$N$319,9,0)</f>
        <v>0</v>
      </c>
      <c r="AG313" s="150" t="s">
        <v>1317</v>
      </c>
      <c r="AH313" s="143"/>
      <c r="AI313" s="144"/>
      <c r="AJ313" s="136" t="s">
        <v>1214</v>
      </c>
      <c r="AK313" s="143"/>
      <c r="AL313" s="56" t="s">
        <v>349</v>
      </c>
      <c r="AM313" s="36">
        <f t="shared" ca="1" si="23"/>
        <v>44</v>
      </c>
    </row>
    <row r="314" spans="1:39" s="330" customFormat="1">
      <c r="A314" s="25">
        <f>IF(C314=0,"",SUBTOTAL(3,C$5:C314))</f>
        <v>310</v>
      </c>
      <c r="B314" s="532">
        <v>18</v>
      </c>
      <c r="C314" s="66" t="s">
        <v>1318</v>
      </c>
      <c r="D314" s="25" t="str">
        <f>VLOOKUP(C314,Sheet4!$A$1:$B$300,2,0)</f>
        <v>8621881809</v>
      </c>
      <c r="E314" s="142" t="s">
        <v>1319</v>
      </c>
      <c r="F314" s="63" t="str">
        <f>VLOOKUP(D314,'BHXH 4-2026'!$D$11:$F$337,3,0)</f>
        <v>DN4928621881809</v>
      </c>
      <c r="G314" s="774">
        <f>VLOOKUP(C314,'chuyển xếp 2024'!$C$5:$W$328,17,0)</f>
        <v>4730000</v>
      </c>
      <c r="H314" s="774">
        <f>VLOOKUP(C314,'chuyển xếp 2024'!$C$5:$W$328,19,0)</f>
        <v>0</v>
      </c>
      <c r="I314" s="774">
        <f t="shared" si="27"/>
        <v>4730000</v>
      </c>
      <c r="J314" s="63" t="s">
        <v>63</v>
      </c>
      <c r="K314" s="63">
        <f t="shared" si="29"/>
        <v>0</v>
      </c>
      <c r="L314" s="63" t="s">
        <v>33</v>
      </c>
      <c r="M314" s="63" t="s">
        <v>34</v>
      </c>
      <c r="N314" s="130" t="s">
        <v>5206</v>
      </c>
      <c r="O314" s="136" t="s">
        <v>1213</v>
      </c>
      <c r="P314" s="136"/>
      <c r="Q314" s="75">
        <v>29397</v>
      </c>
      <c r="R314" s="75">
        <v>44044</v>
      </c>
      <c r="S314" s="107">
        <f t="shared" si="30"/>
        <v>44044</v>
      </c>
      <c r="T314" s="75"/>
      <c r="U314" s="136" t="s">
        <v>36</v>
      </c>
      <c r="V314" s="67" t="s">
        <v>1320</v>
      </c>
      <c r="W314" s="56" t="str">
        <f t="shared" ca="1" si="31"/>
        <v xml:space="preserve">6 NĂM 0 THÁNG 18 NGÀY </v>
      </c>
      <c r="X314" s="514">
        <v>331286747</v>
      </c>
      <c r="Y314" s="80" t="str">
        <f>VLOOKUP(C314,Sheet5!$B$2:$G$253,6,0)</f>
        <v>086180014333</v>
      </c>
      <c r="Z314" s="80" t="e">
        <f>VLOOKUP(C314,'Trang tính1'!$A$2:$N$281,5,0)</f>
        <v>#N/A</v>
      </c>
      <c r="AA314" s="80" t="e">
        <f t="shared" si="28"/>
        <v>#N/A</v>
      </c>
      <c r="AB314" s="75">
        <v>40978</v>
      </c>
      <c r="AC314" s="75" t="s">
        <v>5227</v>
      </c>
      <c r="AD314" s="46" t="s">
        <v>232</v>
      </c>
      <c r="AE314" s="143" t="s">
        <v>1321</v>
      </c>
      <c r="AF314" s="108">
        <f>VLOOKUP(C314,'Trang tính1'!$A$2:$N$319,9,0)</f>
        <v>0</v>
      </c>
      <c r="AG314" s="145" t="s">
        <v>1321</v>
      </c>
      <c r="AH314" s="143"/>
      <c r="AI314" s="144"/>
      <c r="AJ314" s="136" t="s">
        <v>1214</v>
      </c>
      <c r="AK314" s="143"/>
      <c r="AL314" s="56" t="s">
        <v>349</v>
      </c>
      <c r="AM314" s="36">
        <f t="shared" ca="1" si="23"/>
        <v>46</v>
      </c>
    </row>
    <row r="315" spans="1:39" s="330" customFormat="1">
      <c r="A315" s="25">
        <f>IF(C315=0,"",SUBTOTAL(3,C$5:C315))</f>
        <v>311</v>
      </c>
      <c r="B315" s="532">
        <v>19</v>
      </c>
      <c r="C315" s="66" t="s">
        <v>1326</v>
      </c>
      <c r="D315" s="25" t="str">
        <f>VLOOKUP(C315,Sheet4!$A$1:$B$300,2,0)</f>
        <v>7021362362</v>
      </c>
      <c r="E315" s="142" t="s">
        <v>1327</v>
      </c>
      <c r="F315" s="63" t="str">
        <f>VLOOKUP(D315,'BHXH 4-2026'!$D$11:$F$337,3,0)</f>
        <v>DN4927021362362</v>
      </c>
      <c r="G315" s="774">
        <f>VLOOKUP(C315,'chuyển xếp 2024'!$C$5:$W$328,17,0)</f>
        <v>4730000</v>
      </c>
      <c r="H315" s="774">
        <f>VLOOKUP(C315,'chuyển xếp 2024'!$C$5:$W$328,19,0)</f>
        <v>0</v>
      </c>
      <c r="I315" s="774">
        <f t="shared" si="27"/>
        <v>4730000</v>
      </c>
      <c r="J315" s="67" t="s">
        <v>32</v>
      </c>
      <c r="K315" s="63">
        <f t="shared" si="29"/>
        <v>1</v>
      </c>
      <c r="L315" s="63" t="s">
        <v>33</v>
      </c>
      <c r="M315" s="63" t="s">
        <v>34</v>
      </c>
      <c r="N315" s="130" t="s">
        <v>5206</v>
      </c>
      <c r="O315" s="136" t="s">
        <v>1213</v>
      </c>
      <c r="P315" s="136"/>
      <c r="Q315" s="75">
        <v>33433</v>
      </c>
      <c r="R315" s="75">
        <v>44105</v>
      </c>
      <c r="S315" s="107">
        <f t="shared" si="30"/>
        <v>44105</v>
      </c>
      <c r="T315" s="75"/>
      <c r="U315" s="136" t="s">
        <v>36</v>
      </c>
      <c r="V315" s="67" t="s">
        <v>1328</v>
      </c>
      <c r="W315" s="56" t="str">
        <f t="shared" ca="1" si="31"/>
        <v xml:space="preserve">5 NĂM 10 THÁNG 18 NGÀY </v>
      </c>
      <c r="X315" s="514">
        <v>285241042</v>
      </c>
      <c r="Y315" s="80" t="str">
        <f>VLOOKUP(C315,Sheet5!$B$2:$G$253,6,0)</f>
        <v>040091043004</v>
      </c>
      <c r="Z315" s="80" t="e">
        <f>VLOOKUP(C315,'Trang tính1'!$A$2:$N$281,5,0)</f>
        <v>#N/A</v>
      </c>
      <c r="AA315" s="80" t="e">
        <f t="shared" si="28"/>
        <v>#N/A</v>
      </c>
      <c r="AB315" s="75">
        <v>43682</v>
      </c>
      <c r="AC315" s="75" t="s">
        <v>5227</v>
      </c>
      <c r="AD315" s="46" t="s">
        <v>232</v>
      </c>
      <c r="AE315" s="108" t="s">
        <v>541</v>
      </c>
      <c r="AF315" s="108">
        <f>VLOOKUP(C315,'Trang tính1'!$A$2:$N$319,9,0)</f>
        <v>0</v>
      </c>
      <c r="AG315" s="143" t="s">
        <v>1329</v>
      </c>
      <c r="AH315" s="143"/>
      <c r="AI315" s="144"/>
      <c r="AJ315" s="136" t="s">
        <v>1214</v>
      </c>
      <c r="AK315" s="143"/>
      <c r="AL315" s="56" t="s">
        <v>349</v>
      </c>
      <c r="AM315" s="36">
        <f t="shared" ca="1" si="23"/>
        <v>35</v>
      </c>
    </row>
    <row r="316" spans="1:39" s="330" customFormat="1">
      <c r="A316" s="25">
        <f>IF(C316=0,"",SUBTOTAL(3,C$5:C316))</f>
        <v>312</v>
      </c>
      <c r="B316" s="532">
        <v>20</v>
      </c>
      <c r="C316" s="66" t="s">
        <v>1330</v>
      </c>
      <c r="D316" s="25" t="str">
        <f>VLOOKUP(C316,Sheet4!$A$1:$B$300,2,0)</f>
        <v>8924461488</v>
      </c>
      <c r="E316" s="142" t="s">
        <v>1331</v>
      </c>
      <c r="F316" s="63" t="str">
        <f>VLOOKUP(D316,'BHXH 4-2026'!$D$11:$F$337,3,0)</f>
        <v>DN4928924461488</v>
      </c>
      <c r="G316" s="774">
        <f>VLOOKUP(C316,'chuyển xếp 2024'!$C$5:$W$328,17,0)</f>
        <v>4730000</v>
      </c>
      <c r="H316" s="774">
        <f>VLOOKUP(C316,'chuyển xếp 2024'!$C$5:$W$328,19,0)</f>
        <v>0</v>
      </c>
      <c r="I316" s="774">
        <f t="shared" si="27"/>
        <v>4730000</v>
      </c>
      <c r="J316" s="63" t="s">
        <v>63</v>
      </c>
      <c r="K316" s="63">
        <f t="shared" si="29"/>
        <v>0</v>
      </c>
      <c r="L316" s="63" t="s">
        <v>33</v>
      </c>
      <c r="M316" s="63" t="s">
        <v>34</v>
      </c>
      <c r="N316" s="130" t="s">
        <v>5206</v>
      </c>
      <c r="O316" s="136" t="s">
        <v>1213</v>
      </c>
      <c r="P316" s="136"/>
      <c r="Q316" s="75">
        <v>33313</v>
      </c>
      <c r="R316" s="75">
        <v>44105</v>
      </c>
      <c r="S316" s="107">
        <f t="shared" si="30"/>
        <v>44105</v>
      </c>
      <c r="T316" s="75"/>
      <c r="U316" s="136" t="s">
        <v>36</v>
      </c>
      <c r="V316" s="67" t="s">
        <v>1332</v>
      </c>
      <c r="W316" s="56" t="str">
        <f t="shared" ca="1" si="31"/>
        <v xml:space="preserve">5 NĂM 10 THÁNG 18 NGÀY </v>
      </c>
      <c r="X316" s="514">
        <v>352096758</v>
      </c>
      <c r="Y316" s="80" t="str">
        <f>VLOOKUP(C316,Sheet5!$B$2:$G$253,6,0)</f>
        <v>089191022714</v>
      </c>
      <c r="Z316" s="80" t="e">
        <f>VLOOKUP(C316,'Trang tính1'!$A$2:$N$281,5,0)</f>
        <v>#N/A</v>
      </c>
      <c r="AA316" s="80" t="e">
        <f t="shared" si="28"/>
        <v>#N/A</v>
      </c>
      <c r="AB316" s="75">
        <v>39387</v>
      </c>
      <c r="AC316" s="75" t="s">
        <v>5227</v>
      </c>
      <c r="AD316" s="46" t="s">
        <v>232</v>
      </c>
      <c r="AE316" s="143" t="s">
        <v>1296</v>
      </c>
      <c r="AF316" s="108">
        <f>VLOOKUP(C316,'Trang tính1'!$A$2:$N$319,9,0)</f>
        <v>0</v>
      </c>
      <c r="AG316" s="143" t="s">
        <v>1296</v>
      </c>
      <c r="AH316" s="143"/>
      <c r="AI316" s="144"/>
      <c r="AJ316" s="136" t="s">
        <v>1214</v>
      </c>
      <c r="AK316" s="143"/>
      <c r="AL316" s="56" t="s">
        <v>349</v>
      </c>
      <c r="AM316" s="36">
        <f t="shared" ca="1" si="23"/>
        <v>35</v>
      </c>
    </row>
    <row r="317" spans="1:39" s="542" customFormat="1">
      <c r="A317" s="25">
        <f>IF(C317=0,"",SUBTOTAL(3,C$5:C317))</f>
        <v>313</v>
      </c>
      <c r="B317" s="532">
        <v>21</v>
      </c>
      <c r="C317" s="66" t="s">
        <v>1334</v>
      </c>
      <c r="D317" s="25" t="str">
        <f>VLOOKUP(C317,Sheet4!$A$1:$B$300,2,0)</f>
        <v>5820525014</v>
      </c>
      <c r="E317" s="142" t="s">
        <v>1335</v>
      </c>
      <c r="F317" s="63" t="str">
        <f>VLOOKUP(D317,'BHXH 4-2026'!$D$11:$F$337,3,0)</f>
        <v>DN4925820525014</v>
      </c>
      <c r="G317" s="774">
        <f>VLOOKUP(C317,'chuyển xếp 2024'!$C$5:$W$328,17,0)</f>
        <v>4730000</v>
      </c>
      <c r="H317" s="774">
        <f>VLOOKUP(C317,'chuyển xếp 2024'!$C$5:$W$328,19,0)</f>
        <v>0</v>
      </c>
      <c r="I317" s="774">
        <f t="shared" si="27"/>
        <v>4730000</v>
      </c>
      <c r="J317" s="67" t="s">
        <v>32</v>
      </c>
      <c r="K317" s="63">
        <f t="shared" si="29"/>
        <v>1</v>
      </c>
      <c r="L317" s="63" t="s">
        <v>1336</v>
      </c>
      <c r="M317" s="63" t="s">
        <v>1337</v>
      </c>
      <c r="N317" s="130" t="s">
        <v>5206</v>
      </c>
      <c r="O317" s="136" t="s">
        <v>1213</v>
      </c>
      <c r="P317" s="136"/>
      <c r="Q317" s="75">
        <v>32874</v>
      </c>
      <c r="R317" s="75">
        <v>44130</v>
      </c>
      <c r="S317" s="107">
        <f t="shared" si="30"/>
        <v>44130</v>
      </c>
      <c r="T317" s="75"/>
      <c r="U317" s="136" t="s">
        <v>36</v>
      </c>
      <c r="V317" s="67" t="s">
        <v>1338</v>
      </c>
      <c r="W317" s="56" t="str">
        <f t="shared" ca="1" si="31"/>
        <v xml:space="preserve">5 NĂM 9 THÁNG 24 NGÀY </v>
      </c>
      <c r="X317" s="514">
        <v>264408543</v>
      </c>
      <c r="Y317" s="80" t="str">
        <f>VLOOKUP(C317,Sheet5!$B$2:$G$253,6,0)</f>
        <v>058090006430</v>
      </c>
      <c r="Z317" s="80" t="e">
        <f>VLOOKUP(C317,'Trang tính1'!$A$2:$N$281,5,0)</f>
        <v>#N/A</v>
      </c>
      <c r="AA317" s="80" t="e">
        <f t="shared" si="28"/>
        <v>#N/A</v>
      </c>
      <c r="AB317" s="75">
        <v>40707</v>
      </c>
      <c r="AC317" s="75" t="s">
        <v>5227</v>
      </c>
      <c r="AD317" s="46" t="s">
        <v>232</v>
      </c>
      <c r="AE317" s="143" t="s">
        <v>1339</v>
      </c>
      <c r="AF317" s="108">
        <f>VLOOKUP(C317,'Trang tính1'!$A$2:$N$319,9,0)</f>
        <v>0</v>
      </c>
      <c r="AG317" s="143" t="s">
        <v>1339</v>
      </c>
      <c r="AH317" s="143"/>
      <c r="AI317" s="144"/>
      <c r="AJ317" s="136" t="s">
        <v>1214</v>
      </c>
      <c r="AK317" s="143"/>
      <c r="AL317" s="56" t="s">
        <v>349</v>
      </c>
      <c r="AM317" s="36">
        <f t="shared" ca="1" si="23"/>
        <v>36</v>
      </c>
    </row>
    <row r="318" spans="1:39" s="960" customFormat="1">
      <c r="A318" s="479">
        <f>IF(C318=0,"",SUBTOTAL(3,C$5:C318))</f>
        <v>314</v>
      </c>
      <c r="B318" s="532">
        <v>22</v>
      </c>
      <c r="C318" s="480" t="s">
        <v>1340</v>
      </c>
      <c r="D318" s="479" t="str">
        <f>VLOOKUP(C318,Sheet4!$A$1:$B$300,2,0)</f>
        <v>0204220818</v>
      </c>
      <c r="E318" s="958" t="s">
        <v>1341</v>
      </c>
      <c r="F318" s="63" t="str">
        <f>VLOOKUP(D318,'BHXH 4-2026'!$D$11:$F$337,3,0)</f>
        <v>DN4920204220818</v>
      </c>
      <c r="G318" s="774">
        <f>VLOOKUP(C318,'chuyển xếp 2024'!$C$5:$W$328,17,0)</f>
        <v>5382000</v>
      </c>
      <c r="H318" s="774">
        <f>VLOOKUP(C318,'chuyển xếp 2024'!$C$5:$W$328,19,0)</f>
        <v>0</v>
      </c>
      <c r="I318" s="774">
        <f t="shared" si="27"/>
        <v>5382000</v>
      </c>
      <c r="J318" s="959" t="s">
        <v>32</v>
      </c>
      <c r="K318" s="483">
        <f t="shared" si="29"/>
        <v>1</v>
      </c>
      <c r="L318" s="484" t="s">
        <v>33</v>
      </c>
      <c r="M318" s="484" t="s">
        <v>34</v>
      </c>
      <c r="N318" s="130" t="s">
        <v>5206</v>
      </c>
      <c r="O318" s="873" t="s">
        <v>1213</v>
      </c>
      <c r="P318" s="873"/>
      <c r="Q318" s="485">
        <v>30198</v>
      </c>
      <c r="R318" s="486" t="s">
        <v>1342</v>
      </c>
      <c r="S318" s="107" t="str">
        <f t="shared" si="30"/>
        <v>01/03/2014</v>
      </c>
      <c r="T318" s="486"/>
      <c r="U318" s="499" t="s">
        <v>36</v>
      </c>
      <c r="V318" s="484" t="s">
        <v>1343</v>
      </c>
      <c r="W318" s="484" t="str">
        <f t="shared" ca="1" si="31"/>
        <v xml:space="preserve">12 NĂM 5 THÁNG 18 NGÀY </v>
      </c>
      <c r="X318" s="528">
        <v>362477440</v>
      </c>
      <c r="Y318" s="487" t="str">
        <f>VLOOKUP(C318,Sheet5!$B$2:$G$253,6,0)</f>
        <v>075082021164</v>
      </c>
      <c r="Z318" s="80" t="e">
        <f>VLOOKUP(C318,'Trang tính1'!$A$2:$N$281,5,0)</f>
        <v>#N/A</v>
      </c>
      <c r="AA318" s="80" t="e">
        <f t="shared" si="28"/>
        <v>#N/A</v>
      </c>
      <c r="AB318" s="488">
        <v>41071</v>
      </c>
      <c r="AC318" s="75" t="s">
        <v>5227</v>
      </c>
      <c r="AD318" s="499" t="s">
        <v>232</v>
      </c>
      <c r="AE318" s="489" t="s">
        <v>1344</v>
      </c>
      <c r="AF318" s="108">
        <f>VLOOKUP(C318,'Trang tính1'!$A$2:$N$319,9,0)</f>
        <v>0</v>
      </c>
      <c r="AG318" s="954" t="s">
        <v>1345</v>
      </c>
      <c r="AH318" s="499"/>
      <c r="AI318" s="480"/>
      <c r="AJ318" s="499" t="s">
        <v>93</v>
      </c>
      <c r="AK318" s="499" t="s">
        <v>1346</v>
      </c>
      <c r="AL318" s="484" t="s">
        <v>60</v>
      </c>
      <c r="AM318" s="491">
        <f ca="1">DATEDIF(Q318,TODAY(),"y")</f>
        <v>43</v>
      </c>
    </row>
    <row r="319" spans="1:39" s="330" customFormat="1">
      <c r="A319" s="25">
        <f>IF(C319=0,"",SUBTOTAL(3,C$5:C319))</f>
        <v>315</v>
      </c>
      <c r="B319" s="532">
        <v>23</v>
      </c>
      <c r="C319" s="66" t="s">
        <v>1347</v>
      </c>
      <c r="D319" s="25" t="str">
        <f>VLOOKUP(C319,Sheet4!$A$1:$B$300,2,0)</f>
        <v>5120283864</v>
      </c>
      <c r="E319" s="153" t="s">
        <v>1348</v>
      </c>
      <c r="F319" s="63" t="str">
        <f>VLOOKUP(D319,'BHXH 4-2026'!$D$11:$F$337,3,0)</f>
        <v>DN4925120283864</v>
      </c>
      <c r="G319" s="774">
        <f>VLOOKUP(C319,'chuyển xếp 2024'!$C$5:$W$328,17,0)</f>
        <v>4730000</v>
      </c>
      <c r="H319" s="774">
        <f>VLOOKUP(C319,'chuyển xếp 2024'!$C$5:$W$328,19,0)</f>
        <v>0</v>
      </c>
      <c r="I319" s="774">
        <f t="shared" si="27"/>
        <v>4730000</v>
      </c>
      <c r="J319" s="155" t="s">
        <v>32</v>
      </c>
      <c r="K319" s="63">
        <f t="shared" si="29"/>
        <v>1</v>
      </c>
      <c r="L319" s="56" t="s">
        <v>33</v>
      </c>
      <c r="M319" s="56" t="s">
        <v>34</v>
      </c>
      <c r="N319" s="130" t="s">
        <v>5206</v>
      </c>
      <c r="O319" s="136" t="s">
        <v>1213</v>
      </c>
      <c r="P319" s="136"/>
      <c r="Q319" s="106">
        <v>33502</v>
      </c>
      <c r="R319" s="107">
        <v>44287</v>
      </c>
      <c r="S319" s="107">
        <f t="shared" si="30"/>
        <v>44287</v>
      </c>
      <c r="T319" s="107"/>
      <c r="U319" s="46" t="s">
        <v>36</v>
      </c>
      <c r="V319" s="56" t="s">
        <v>1349</v>
      </c>
      <c r="W319" s="56" t="str">
        <f t="shared" ca="1" si="31"/>
        <v xml:space="preserve">5 NĂM 4 THÁNG 18 NGÀY </v>
      </c>
      <c r="X319" s="523" t="s">
        <v>1350</v>
      </c>
      <c r="Y319" s="80" t="str">
        <f>VLOOKUP(C319,Sheet5!$B$2:$G$253,6,0)</f>
        <v>051091011678</v>
      </c>
      <c r="Z319" s="80" t="e">
        <f>VLOOKUP(C319,'Trang tính1'!$A$2:$N$281,5,0)</f>
        <v>#N/A</v>
      </c>
      <c r="AA319" s="80" t="e">
        <f t="shared" si="28"/>
        <v>#N/A</v>
      </c>
      <c r="AB319" s="75">
        <v>43640</v>
      </c>
      <c r="AC319" s="75" t="s">
        <v>5227</v>
      </c>
      <c r="AD319" s="46" t="s">
        <v>232</v>
      </c>
      <c r="AE319" s="108" t="s">
        <v>1351</v>
      </c>
      <c r="AF319" s="108">
        <f>VLOOKUP(C319,'Trang tính1'!$A$2:$N$319,9,0)</f>
        <v>0</v>
      </c>
      <c r="AG319" s="46" t="s">
        <v>1352</v>
      </c>
      <c r="AH319" s="46"/>
      <c r="AI319" s="66"/>
      <c r="AJ319" s="46" t="s">
        <v>156</v>
      </c>
      <c r="AK319" s="46"/>
      <c r="AL319" s="56" t="s">
        <v>60</v>
      </c>
      <c r="AM319" s="36">
        <f ca="1">DATEDIF(Q319,TODAY(),"y")</f>
        <v>34</v>
      </c>
    </row>
    <row r="320" spans="1:39" s="330" customFormat="1">
      <c r="A320" s="25">
        <f>IF(C320=0,"",SUBTOTAL(3,C$5:C320))</f>
        <v>316</v>
      </c>
      <c r="B320" s="532">
        <v>24</v>
      </c>
      <c r="C320" s="66" t="s">
        <v>1504</v>
      </c>
      <c r="D320" s="25" t="str">
        <f>VLOOKUP(C320,Sheet4!$A$1:$B$300,2,0)</f>
        <v>7416120872</v>
      </c>
      <c r="E320" s="414" t="s">
        <v>1497</v>
      </c>
      <c r="F320" s="63" t="str">
        <f>VLOOKUP(D320,'BHXH 4-2026'!$D$11:$F$337,3,0)</f>
        <v>DN4927416120872</v>
      </c>
      <c r="G320" s="774">
        <f>VLOOKUP(C320,'chuyển xếp 2024'!$C$5:$W$328,17,0)</f>
        <v>4730000</v>
      </c>
      <c r="H320" s="774">
        <f>VLOOKUP(C320,'chuyển xếp 2024'!$C$5:$W$328,19,0)</f>
        <v>0</v>
      </c>
      <c r="I320" s="774">
        <f t="shared" si="27"/>
        <v>4730000</v>
      </c>
      <c r="J320" s="155" t="s">
        <v>32</v>
      </c>
      <c r="K320" s="63">
        <f t="shared" si="29"/>
        <v>1</v>
      </c>
      <c r="L320" s="56" t="s">
        <v>33</v>
      </c>
      <c r="M320" s="56" t="s">
        <v>34</v>
      </c>
      <c r="N320" s="130" t="s">
        <v>5206</v>
      </c>
      <c r="O320" s="136" t="s">
        <v>1213</v>
      </c>
      <c r="P320" s="136"/>
      <c r="Q320" s="106">
        <v>32774</v>
      </c>
      <c r="R320" s="107">
        <v>44986</v>
      </c>
      <c r="S320" s="107">
        <f t="shared" si="30"/>
        <v>44986</v>
      </c>
      <c r="T320" s="107"/>
      <c r="U320" s="46" t="s">
        <v>36</v>
      </c>
      <c r="V320" s="56" t="s">
        <v>1498</v>
      </c>
      <c r="W320" s="56" t="str">
        <f t="shared" ca="1" si="31"/>
        <v xml:space="preserve">3 NĂM 5 THÁNG 18 NGÀY </v>
      </c>
      <c r="X320" s="74" t="s">
        <v>1514</v>
      </c>
      <c r="Y320" s="80" t="str">
        <f>VLOOKUP(C320,Sheet5!$B$2:$G$253,6,0)</f>
        <v>068089003221</v>
      </c>
      <c r="Z320" s="80" t="e">
        <f>VLOOKUP(C320,'Trang tính1'!$A$2:$N$281,5,0)</f>
        <v>#N/A</v>
      </c>
      <c r="AA320" s="80" t="e">
        <f t="shared" si="28"/>
        <v>#N/A</v>
      </c>
      <c r="AB320" s="75">
        <v>44418</v>
      </c>
      <c r="AC320" s="75" t="s">
        <v>5227</v>
      </c>
      <c r="AD320" s="46" t="s">
        <v>232</v>
      </c>
      <c r="AE320" s="108" t="s">
        <v>1515</v>
      </c>
      <c r="AF320" s="108">
        <f>VLOOKUP(C320,'Trang tính1'!$A$2:$N$319,9,0)</f>
        <v>0</v>
      </c>
      <c r="AG320" s="46" t="s">
        <v>1516</v>
      </c>
      <c r="AH320" s="46"/>
      <c r="AI320" s="66" t="s">
        <v>1517</v>
      </c>
      <c r="AJ320" s="46" t="s">
        <v>156</v>
      </c>
      <c r="AK320" s="46"/>
      <c r="AL320" s="56" t="s">
        <v>60</v>
      </c>
      <c r="AM320" s="36">
        <f t="shared" ref="AM320:AM336" ca="1" si="32">DATEDIF(Q320,TODAY(),"y")</f>
        <v>36</v>
      </c>
    </row>
    <row r="321" spans="1:39" s="548" customFormat="1">
      <c r="A321" s="25">
        <f>IF(C321=0,"",SUBTOTAL(3,C$5:C321))</f>
        <v>317</v>
      </c>
      <c r="B321" s="532">
        <v>25</v>
      </c>
      <c r="C321" s="66" t="s">
        <v>1505</v>
      </c>
      <c r="D321" s="25" t="str">
        <f>VLOOKUP(C321,Sheet4!$A$1:$B$300,2,0)</f>
        <v>5621753982</v>
      </c>
      <c r="E321" s="435" t="s">
        <v>1501</v>
      </c>
      <c r="F321" s="63" t="str">
        <f>VLOOKUP(D321,'BHXH 4-2026'!$D$11:$F$337,3,0)</f>
        <v>DN4925621753982</v>
      </c>
      <c r="G321" s="774">
        <f>VLOOKUP(C321,'chuyển xếp 2024'!$C$5:$W$328,17,0)</f>
        <v>4730000</v>
      </c>
      <c r="H321" s="774">
        <f>VLOOKUP(C321,'chuyển xếp 2024'!$C$5:$W$328,19,0)</f>
        <v>0</v>
      </c>
      <c r="I321" s="774">
        <f t="shared" si="27"/>
        <v>4730000</v>
      </c>
      <c r="J321" s="415" t="s">
        <v>32</v>
      </c>
      <c r="K321" s="63">
        <f t="shared" si="29"/>
        <v>1</v>
      </c>
      <c r="L321" s="416" t="s">
        <v>33</v>
      </c>
      <c r="M321" s="416" t="s">
        <v>34</v>
      </c>
      <c r="N321" s="130" t="s">
        <v>5206</v>
      </c>
      <c r="O321" s="417" t="s">
        <v>1213</v>
      </c>
      <c r="P321" s="417"/>
      <c r="Q321" s="418">
        <v>33887</v>
      </c>
      <c r="R321" s="419">
        <v>44986</v>
      </c>
      <c r="S321" s="107">
        <f t="shared" si="30"/>
        <v>44986</v>
      </c>
      <c r="T321" s="419"/>
      <c r="U321" s="46" t="s">
        <v>36</v>
      </c>
      <c r="V321" s="416" t="s">
        <v>1499</v>
      </c>
      <c r="W321" s="416" t="str">
        <f t="shared" ca="1" si="31"/>
        <v xml:space="preserve">3 NĂM 5 THÁNG 18 NGÀY </v>
      </c>
      <c r="X321" s="543" t="s">
        <v>1510</v>
      </c>
      <c r="Y321" s="80" t="str">
        <f>VLOOKUP(C321,Sheet5!$B$2:$G$253,6,0)</f>
        <v>056092002798</v>
      </c>
      <c r="Z321" s="80" t="e">
        <f>VLOOKUP(C321,'Trang tính1'!$A$2:$N$281,5,0)</f>
        <v>#N/A</v>
      </c>
      <c r="AA321" s="80" t="e">
        <f t="shared" si="28"/>
        <v>#N/A</v>
      </c>
      <c r="AB321" s="545">
        <v>40446</v>
      </c>
      <c r="AC321" s="75" t="s">
        <v>5227</v>
      </c>
      <c r="AD321" s="46" t="s">
        <v>232</v>
      </c>
      <c r="AE321" s="546" t="s">
        <v>1511</v>
      </c>
      <c r="AF321" s="108">
        <f>VLOOKUP(C321,'Trang tính1'!$A$2:$N$319,9,0)</f>
        <v>0</v>
      </c>
      <c r="AG321" s="435" t="s">
        <v>1512</v>
      </c>
      <c r="AH321" s="435"/>
      <c r="AI321" s="547" t="s">
        <v>1513</v>
      </c>
      <c r="AJ321" s="435" t="s">
        <v>156</v>
      </c>
      <c r="AK321" s="435"/>
      <c r="AL321" s="56" t="s">
        <v>60</v>
      </c>
      <c r="AM321" s="36">
        <f t="shared" ca="1" si="32"/>
        <v>33</v>
      </c>
    </row>
    <row r="322" spans="1:39" s="330" customFormat="1">
      <c r="A322" s="25">
        <f>IF(C322=0,"",SUBTOTAL(3,C$5:C322))</f>
        <v>318</v>
      </c>
      <c r="B322" s="532">
        <v>26</v>
      </c>
      <c r="C322" s="66" t="s">
        <v>1506</v>
      </c>
      <c r="D322" s="25" t="str">
        <f>VLOOKUP(C322,Sheet4!$A$1:$B$300,2,0)</f>
        <v>7721683417</v>
      </c>
      <c r="E322" s="414" t="s">
        <v>1502</v>
      </c>
      <c r="F322" s="63" t="str">
        <f>VLOOKUP(D322,'BHXH 4-2026'!$D$11:$F$337,3,0)</f>
        <v>DN4927721683417</v>
      </c>
      <c r="G322" s="774">
        <f>VLOOKUP(C322,'chuyển xếp 2024'!$C$5:$W$328,17,0)</f>
        <v>4730000</v>
      </c>
      <c r="H322" s="774">
        <f>VLOOKUP(C322,'chuyển xếp 2024'!$C$5:$W$328,19,0)</f>
        <v>0</v>
      </c>
      <c r="I322" s="774">
        <f t="shared" si="27"/>
        <v>4730000</v>
      </c>
      <c r="J322" s="415" t="s">
        <v>32</v>
      </c>
      <c r="K322" s="63">
        <f t="shared" si="29"/>
        <v>1</v>
      </c>
      <c r="L322" s="56" t="s">
        <v>33</v>
      </c>
      <c r="M322" s="56" t="s">
        <v>34</v>
      </c>
      <c r="N322" s="130" t="s">
        <v>5206</v>
      </c>
      <c r="O322" s="136" t="s">
        <v>1213</v>
      </c>
      <c r="P322" s="136"/>
      <c r="Q322" s="106">
        <v>34971</v>
      </c>
      <c r="R322" s="107">
        <v>44986</v>
      </c>
      <c r="S322" s="107">
        <f t="shared" si="30"/>
        <v>44986</v>
      </c>
      <c r="T322" s="107"/>
      <c r="U322" s="46" t="s">
        <v>36</v>
      </c>
      <c r="V322" s="56" t="s">
        <v>1500</v>
      </c>
      <c r="W322" s="56" t="str">
        <f t="shared" ca="1" si="31"/>
        <v xml:space="preserve">3 NĂM 5 THÁNG 18 NGÀY </v>
      </c>
      <c r="X322" s="74" t="s">
        <v>1507</v>
      </c>
      <c r="Y322" s="80" t="str">
        <f>VLOOKUP(C322,Sheet5!$B$2:$G$253,6,0)</f>
        <v>077095000480</v>
      </c>
      <c r="Z322" s="80" t="e">
        <f>VLOOKUP(C322,'Trang tính1'!$A$2:$N$281,5,0)</f>
        <v>#N/A</v>
      </c>
      <c r="AA322" s="80" t="e">
        <f t="shared" si="28"/>
        <v>#N/A</v>
      </c>
      <c r="AB322" s="75">
        <v>44102</v>
      </c>
      <c r="AC322" s="75" t="s">
        <v>5227</v>
      </c>
      <c r="AD322" s="46" t="s">
        <v>232</v>
      </c>
      <c r="AE322" s="108" t="s">
        <v>1508</v>
      </c>
      <c r="AF322" s="108">
        <f>VLOOKUP(C322,'Trang tính1'!$A$2:$N$319,9,0)</f>
        <v>0</v>
      </c>
      <c r="AG322" s="46" t="s">
        <v>1509</v>
      </c>
      <c r="AH322" s="46"/>
      <c r="AI322" s="66"/>
      <c r="AJ322" s="46" t="s">
        <v>156</v>
      </c>
      <c r="AK322" s="46"/>
      <c r="AL322" s="56" t="s">
        <v>60</v>
      </c>
      <c r="AM322" s="36">
        <f t="shared" ca="1" si="32"/>
        <v>30</v>
      </c>
    </row>
    <row r="323" spans="1:39" s="330" customFormat="1">
      <c r="A323" s="25">
        <f>IF(C323=0,"",SUBTOTAL(3,C$5:C323))</f>
        <v>319</v>
      </c>
      <c r="B323" s="532">
        <v>27</v>
      </c>
      <c r="C323" s="66" t="s">
        <v>2015</v>
      </c>
      <c r="D323" s="25" t="str">
        <f>VLOOKUP(C323,Sheet4!$A$1:$B$300,2,0)</f>
        <v>4820223800</v>
      </c>
      <c r="E323" s="414" t="s">
        <v>2012</v>
      </c>
      <c r="F323" s="63" t="str">
        <f>VLOOKUP(D323,'BHXH 4-2026'!$D$11:$F$337,3,0)</f>
        <v>DN4924820223800</v>
      </c>
      <c r="G323" s="774">
        <f>VLOOKUP(C323,'chuyển xếp 2024'!$C$5:$W$328,17,0)</f>
        <v>4730000</v>
      </c>
      <c r="H323" s="774">
        <f>VLOOKUP(C323,'chuyển xếp 2024'!$C$5:$W$328,19,0)</f>
        <v>0</v>
      </c>
      <c r="I323" s="774">
        <f t="shared" si="27"/>
        <v>4730000</v>
      </c>
      <c r="J323" s="63" t="s">
        <v>63</v>
      </c>
      <c r="K323" s="63">
        <f t="shared" si="29"/>
        <v>0</v>
      </c>
      <c r="L323" s="56" t="s">
        <v>33</v>
      </c>
      <c r="M323" s="56" t="s">
        <v>34</v>
      </c>
      <c r="N323" s="130" t="s">
        <v>5206</v>
      </c>
      <c r="O323" s="136" t="s">
        <v>1213</v>
      </c>
      <c r="P323" s="136"/>
      <c r="Q323" s="106">
        <v>34335</v>
      </c>
      <c r="R323" s="107">
        <v>45242</v>
      </c>
      <c r="S323" s="107">
        <f t="shared" si="30"/>
        <v>45242</v>
      </c>
      <c r="T323" s="107"/>
      <c r="U323" s="46" t="s">
        <v>36</v>
      </c>
      <c r="V323" s="56" t="s">
        <v>2017</v>
      </c>
      <c r="W323" s="56" t="str">
        <f t="shared" ca="1" si="31"/>
        <v xml:space="preserve">2 NĂM 9 THÁNG 7 NGÀY </v>
      </c>
      <c r="X323" s="74"/>
      <c r="Y323" s="80" t="s">
        <v>2020</v>
      </c>
      <c r="Z323" s="80" t="e">
        <f>VLOOKUP(C323,'Trang tính1'!$A$2:$N$281,5,0)</f>
        <v>#N/A</v>
      </c>
      <c r="AA323" s="80" t="e">
        <f t="shared" si="28"/>
        <v>#N/A</v>
      </c>
      <c r="AB323" s="75">
        <v>44418</v>
      </c>
      <c r="AC323" s="75" t="s">
        <v>5227</v>
      </c>
      <c r="AD323" s="46" t="s">
        <v>232</v>
      </c>
      <c r="AE323" s="108"/>
      <c r="AF323" s="108">
        <f>VLOOKUP(C323,'Trang tính1'!$A$2:$N$319,9,0)</f>
        <v>0</v>
      </c>
      <c r="AG323" s="46"/>
      <c r="AH323" s="46"/>
      <c r="AI323" s="66"/>
      <c r="AJ323" s="46" t="s">
        <v>156</v>
      </c>
      <c r="AK323" s="46"/>
      <c r="AL323" s="56" t="s">
        <v>60</v>
      </c>
      <c r="AM323" s="36">
        <f t="shared" ca="1" si="32"/>
        <v>32</v>
      </c>
    </row>
    <row r="324" spans="1:39" s="330" customFormat="1">
      <c r="A324" s="25">
        <f>IF(C324=0,"",SUBTOTAL(3,C$5:C324))</f>
        <v>320</v>
      </c>
      <c r="B324" s="532">
        <v>28</v>
      </c>
      <c r="C324" s="369" t="s">
        <v>2567</v>
      </c>
      <c r="D324" s="25" t="str">
        <f>VLOOKUP(C324,Sheet4!$A$1:$B$302,2,0)</f>
        <v>7413243360</v>
      </c>
      <c r="E324" s="414" t="s">
        <v>2505</v>
      </c>
      <c r="F324" s="63" t="str">
        <f>VLOOKUP(D324,'BHXH 4-2026'!$D$11:$F$337,3,0)</f>
        <v>DN4927413243360</v>
      </c>
      <c r="G324" s="774">
        <f>VLOOKUP(C324,'chuyển xếp 2024'!$C$5:$W$328,17,0)</f>
        <v>4730000</v>
      </c>
      <c r="H324" s="774">
        <f>VLOOKUP(C324,'chuyển xếp 2024'!$C$5:$W$328,19,0)</f>
        <v>0</v>
      </c>
      <c r="I324" s="774">
        <f t="shared" si="27"/>
        <v>4730000</v>
      </c>
      <c r="J324" s="63" t="s">
        <v>63</v>
      </c>
      <c r="K324" s="63">
        <f t="shared" si="29"/>
        <v>0</v>
      </c>
      <c r="L324" s="56" t="s">
        <v>33</v>
      </c>
      <c r="M324" s="56" t="s">
        <v>34</v>
      </c>
      <c r="N324" s="130" t="s">
        <v>5206</v>
      </c>
      <c r="O324" s="136" t="s">
        <v>1213</v>
      </c>
      <c r="P324" s="136"/>
      <c r="Q324" s="106">
        <v>32733</v>
      </c>
      <c r="R324" s="107">
        <v>45474</v>
      </c>
      <c r="S324" s="107">
        <f t="shared" si="30"/>
        <v>45474</v>
      </c>
      <c r="T324" s="107"/>
      <c r="U324" s="46" t="s">
        <v>36</v>
      </c>
      <c r="V324" s="56" t="s">
        <v>2506</v>
      </c>
      <c r="W324" s="56" t="str">
        <f t="shared" ca="1" si="31"/>
        <v xml:space="preserve">2 NĂM 1 THÁNG 18 NGÀY </v>
      </c>
      <c r="X324" s="523" t="s">
        <v>2507</v>
      </c>
      <c r="Y324" s="80" t="s">
        <v>2507</v>
      </c>
      <c r="Z324" s="80" t="e">
        <f>VLOOKUP(C324,'Trang tính1'!$A$2:$N$281,5,0)</f>
        <v>#N/A</v>
      </c>
      <c r="AA324" s="80" t="e">
        <f t="shared" si="28"/>
        <v>#N/A</v>
      </c>
      <c r="AB324" s="75">
        <v>44297</v>
      </c>
      <c r="AC324" s="75" t="s">
        <v>5227</v>
      </c>
      <c r="AD324" s="46" t="s">
        <v>232</v>
      </c>
      <c r="AE324" s="46"/>
      <c r="AF324" s="108">
        <f>VLOOKUP(C324,'Trang tính1'!$A$2:$N$319,9,0)</f>
        <v>0</v>
      </c>
      <c r="AG324" s="46" t="s">
        <v>2508</v>
      </c>
      <c r="AH324" s="46"/>
      <c r="AI324" s="66"/>
      <c r="AJ324" s="46" t="s">
        <v>50</v>
      </c>
      <c r="AK324" s="46" t="s">
        <v>2509</v>
      </c>
      <c r="AL324" s="56" t="s">
        <v>60</v>
      </c>
      <c r="AM324" s="36">
        <f t="shared" ca="1" si="32"/>
        <v>37</v>
      </c>
    </row>
    <row r="325" spans="1:39" s="330" customFormat="1">
      <c r="A325" s="25">
        <f>IF(C325=0,"",SUBTOTAL(3,C$5:C325))</f>
        <v>321</v>
      </c>
      <c r="B325" s="532">
        <v>29</v>
      </c>
      <c r="C325" s="369" t="s">
        <v>2808</v>
      </c>
      <c r="D325" s="25" t="s">
        <v>2897</v>
      </c>
      <c r="E325" s="370" t="s">
        <v>2745</v>
      </c>
      <c r="F325" s="63" t="str">
        <f>VLOOKUP(D325,'BHXH 4-2026'!$D$11:$F$337,3,0)</f>
        <v>DN4927721973560</v>
      </c>
      <c r="G325" s="774">
        <f>VLOOKUP(C325,'chuyển xếp 2024'!$C$5:$W$328,17,0)</f>
        <v>4730000</v>
      </c>
      <c r="H325" s="774">
        <f>VLOOKUP(C325,'chuyển xếp 2024'!$C$5:$W$328,19,0)</f>
        <v>0</v>
      </c>
      <c r="I325" s="774">
        <f t="shared" si="27"/>
        <v>4730000</v>
      </c>
      <c r="J325" s="155" t="s">
        <v>32</v>
      </c>
      <c r="K325" s="63">
        <f t="shared" si="29"/>
        <v>1</v>
      </c>
      <c r="L325" s="56" t="s">
        <v>33</v>
      </c>
      <c r="M325" s="56" t="s">
        <v>34</v>
      </c>
      <c r="N325" s="130" t="s">
        <v>5206</v>
      </c>
      <c r="O325" s="136" t="s">
        <v>1213</v>
      </c>
      <c r="P325" s="136"/>
      <c r="Q325" s="106">
        <v>33596</v>
      </c>
      <c r="R325" s="107">
        <v>45748</v>
      </c>
      <c r="S325" s="107">
        <f t="shared" si="30"/>
        <v>45748</v>
      </c>
      <c r="T325" s="107"/>
      <c r="U325" s="46" t="s">
        <v>36</v>
      </c>
      <c r="V325" s="56" t="s">
        <v>2804</v>
      </c>
      <c r="W325" s="56" t="str">
        <f t="shared" ca="1" si="31"/>
        <v xml:space="preserve">1 NĂM 4 THÁNG 18 NGÀY </v>
      </c>
      <c r="X325" s="523" t="s">
        <v>2805</v>
      </c>
      <c r="Y325" s="80" t="s">
        <v>2805</v>
      </c>
      <c r="Z325" s="80" t="e">
        <f>VLOOKUP(C325,'Trang tính1'!$A$2:$N$281,5,0)</f>
        <v>#N/A</v>
      </c>
      <c r="AA325" s="80" t="e">
        <f t="shared" si="28"/>
        <v>#N/A</v>
      </c>
      <c r="AB325" s="75">
        <v>44622</v>
      </c>
      <c r="AC325" s="75" t="s">
        <v>5227</v>
      </c>
      <c r="AD325" s="46" t="s">
        <v>232</v>
      </c>
      <c r="AE325" s="46" t="s">
        <v>2806</v>
      </c>
      <c r="AF325" s="108">
        <f>VLOOKUP(C325,'Trang tính1'!$A$2:$N$319,9,0)</f>
        <v>0</v>
      </c>
      <c r="AG325" s="46" t="s">
        <v>2807</v>
      </c>
      <c r="AH325" s="46"/>
      <c r="AI325" s="66"/>
      <c r="AJ325" s="136" t="s">
        <v>1214</v>
      </c>
      <c r="AK325" s="46"/>
      <c r="AL325" s="56" t="s">
        <v>60</v>
      </c>
      <c r="AM325" s="36">
        <f t="shared" ca="1" si="32"/>
        <v>34</v>
      </c>
    </row>
    <row r="326" spans="1:39" s="330" customFormat="1">
      <c r="A326" s="25">
        <f>IF(C326=0,"",SUBTOTAL(3,C$5:C326))</f>
        <v>322</v>
      </c>
      <c r="B326" s="532">
        <v>30</v>
      </c>
      <c r="C326" s="369" t="s">
        <v>2842</v>
      </c>
      <c r="D326" s="25" t="s">
        <v>2898</v>
      </c>
      <c r="E326" s="370" t="s">
        <v>2837</v>
      </c>
      <c r="F326" s="63" t="str">
        <f>VLOOKUP(D326,'BHXH 4-2026'!$D$11:$F$337,3,0)</f>
        <v>DN4925620953925</v>
      </c>
      <c r="G326" s="774">
        <f>VLOOKUP(C326,'chuyển xếp 2024'!$C$5:$W$328,17,0)</f>
        <v>4730000</v>
      </c>
      <c r="H326" s="774">
        <f>VLOOKUP(C326,'chuyển xếp 2024'!$C$5:$W$328,19,0)</f>
        <v>0</v>
      </c>
      <c r="I326" s="774">
        <f t="shared" si="27"/>
        <v>4730000</v>
      </c>
      <c r="J326" s="155" t="s">
        <v>32</v>
      </c>
      <c r="K326" s="63">
        <f t="shared" si="29"/>
        <v>1</v>
      </c>
      <c r="L326" s="56" t="s">
        <v>33</v>
      </c>
      <c r="M326" s="56" t="s">
        <v>34</v>
      </c>
      <c r="N326" s="130" t="s">
        <v>5206</v>
      </c>
      <c r="O326" s="136" t="s">
        <v>1213</v>
      </c>
      <c r="P326" s="136"/>
      <c r="Q326" s="106">
        <v>33553</v>
      </c>
      <c r="R326" s="107">
        <v>45789</v>
      </c>
      <c r="S326" s="107">
        <f t="shared" si="30"/>
        <v>45789</v>
      </c>
      <c r="T326" s="107"/>
      <c r="U326" s="46" t="s">
        <v>36</v>
      </c>
      <c r="V326" s="56" t="s">
        <v>2838</v>
      </c>
      <c r="W326" s="56" t="str">
        <f t="shared" ca="1" si="31"/>
        <v xml:space="preserve">1 NĂM 3 THÁNG 7 NGÀY </v>
      </c>
      <c r="X326" s="74" t="s">
        <v>2839</v>
      </c>
      <c r="Y326" s="80" t="s">
        <v>2839</v>
      </c>
      <c r="Z326" s="80" t="e">
        <f>VLOOKUP(C326,'Trang tính1'!$A$2:$N$281,5,0)</f>
        <v>#N/A</v>
      </c>
      <c r="AA326" s="80" t="e">
        <f t="shared" si="28"/>
        <v>#N/A</v>
      </c>
      <c r="AB326" s="75">
        <v>44921</v>
      </c>
      <c r="AC326" s="75" t="s">
        <v>5227</v>
      </c>
      <c r="AD326" s="46" t="s">
        <v>232</v>
      </c>
      <c r="AE326" s="46" t="s">
        <v>2840</v>
      </c>
      <c r="AF326" s="108">
        <f>VLOOKUP(C326,'Trang tính1'!$A$2:$N$319,9,0)</f>
        <v>0</v>
      </c>
      <c r="AG326" s="46" t="s">
        <v>2841</v>
      </c>
      <c r="AH326" s="46"/>
      <c r="AI326" s="66"/>
      <c r="AJ326" s="136" t="s">
        <v>1214</v>
      </c>
      <c r="AK326" s="46"/>
      <c r="AL326" s="56" t="s">
        <v>60</v>
      </c>
      <c r="AM326" s="36">
        <f t="shared" ca="1" si="32"/>
        <v>34</v>
      </c>
    </row>
    <row r="327" spans="1:39" s="330" customFormat="1">
      <c r="A327" s="25">
        <f>IF(C327=0,"",SUBTOTAL(3,C$5:C327))</f>
        <v>323</v>
      </c>
      <c r="B327" s="532">
        <v>31</v>
      </c>
      <c r="C327" s="369" t="s">
        <v>3424</v>
      </c>
      <c r="D327" s="25" t="s">
        <v>3506</v>
      </c>
      <c r="E327" s="154" t="s">
        <v>3419</v>
      </c>
      <c r="F327" s="63" t="str">
        <f>VLOOKUP(D327,'BHXH 4-2026'!$D$11:$F$337,3,0)</f>
        <v>DN4928016063676</v>
      </c>
      <c r="G327" s="774">
        <f>VLOOKUP(C327,'chuyển xếp 2024'!$C$5:$W$328,17,0)</f>
        <v>4730000</v>
      </c>
      <c r="H327" s="774">
        <f>VLOOKUP(C327,'chuyển xếp 2024'!$C$5:$W$328,19,0)</f>
        <v>0</v>
      </c>
      <c r="I327" s="774">
        <f t="shared" si="27"/>
        <v>4730000</v>
      </c>
      <c r="J327" s="155" t="s">
        <v>32</v>
      </c>
      <c r="K327" s="63">
        <f t="shared" si="29"/>
        <v>1</v>
      </c>
      <c r="L327" s="56" t="s">
        <v>33</v>
      </c>
      <c r="M327" s="56" t="s">
        <v>34</v>
      </c>
      <c r="N327" s="130" t="s">
        <v>5206</v>
      </c>
      <c r="O327" s="136" t="s">
        <v>1213</v>
      </c>
      <c r="P327" s="136"/>
      <c r="Q327" s="106">
        <v>33279</v>
      </c>
      <c r="R327" s="107">
        <v>45658</v>
      </c>
      <c r="S327" s="107">
        <f t="shared" si="30"/>
        <v>45658</v>
      </c>
      <c r="T327" s="107"/>
      <c r="U327" s="46" t="s">
        <v>36</v>
      </c>
      <c r="V327" s="56" t="s">
        <v>3420</v>
      </c>
      <c r="W327" s="56" t="str">
        <f t="shared" ca="1" si="31"/>
        <v xml:space="preserve">1 NĂM 7 THÁNG 18 NGÀY </v>
      </c>
      <c r="X327" s="523"/>
      <c r="Y327" s="80" t="s">
        <v>3421</v>
      </c>
      <c r="Z327" s="80" t="e">
        <f>VLOOKUP(C327,'Trang tính1'!$A$2:$N$281,5,0)</f>
        <v>#N/A</v>
      </c>
      <c r="AA327" s="80" t="e">
        <f t="shared" si="28"/>
        <v>#N/A</v>
      </c>
      <c r="AB327" s="75">
        <v>44866</v>
      </c>
      <c r="AC327" s="75" t="s">
        <v>5227</v>
      </c>
      <c r="AD327" s="46" t="s">
        <v>232</v>
      </c>
      <c r="AE327" s="108" t="s">
        <v>3422</v>
      </c>
      <c r="AF327" s="108" t="e">
        <f>VLOOKUP(C327,'Trang tính1'!$A$2:$N$319,9,0)</f>
        <v>#N/A</v>
      </c>
      <c r="AG327" s="46" t="s">
        <v>3423</v>
      </c>
      <c r="AH327" s="46"/>
      <c r="AI327" s="66"/>
      <c r="AJ327" s="136" t="s">
        <v>1214</v>
      </c>
      <c r="AK327" s="46"/>
      <c r="AL327" s="56" t="s">
        <v>60</v>
      </c>
      <c r="AM327" s="36">
        <f t="shared" ca="1" si="32"/>
        <v>35</v>
      </c>
    </row>
    <row r="328" spans="1:39" s="330" customFormat="1">
      <c r="A328" s="25">
        <f>IF(C328=0,"",SUBTOTAL(3,C$5:C328))</f>
        <v>324</v>
      </c>
      <c r="B328" s="532">
        <v>32</v>
      </c>
      <c r="C328" s="369" t="s">
        <v>3438</v>
      </c>
      <c r="D328" s="25" t="s">
        <v>3504</v>
      </c>
      <c r="E328" s="127" t="s">
        <v>3437</v>
      </c>
      <c r="F328" s="63" t="str">
        <f>VLOOKUP(D328,'BHXH 4-2026'!$D$11:$F$337,3,0)</f>
        <v>DN4929422817823</v>
      </c>
      <c r="G328" s="774">
        <f>VLOOKUP(C328,'chuyển xếp 2024'!$C$5:$W$328,17,0)</f>
        <v>4730000</v>
      </c>
      <c r="H328" s="774">
        <f>VLOOKUP(C328,'chuyển xếp 2024'!$C$5:$W$328,19,0)</f>
        <v>0</v>
      </c>
      <c r="I328" s="774">
        <f t="shared" si="27"/>
        <v>4730000</v>
      </c>
      <c r="J328" s="63" t="s">
        <v>63</v>
      </c>
      <c r="K328" s="63">
        <f t="shared" si="29"/>
        <v>0</v>
      </c>
      <c r="L328" s="56" t="s">
        <v>33</v>
      </c>
      <c r="M328" s="56" t="s">
        <v>34</v>
      </c>
      <c r="N328" s="130" t="s">
        <v>5206</v>
      </c>
      <c r="O328" s="136" t="s">
        <v>1213</v>
      </c>
      <c r="P328" s="136"/>
      <c r="Q328" s="106">
        <v>36177</v>
      </c>
      <c r="R328" s="107">
        <v>45962</v>
      </c>
      <c r="S328" s="107"/>
      <c r="T328" s="107">
        <f>+R328</f>
        <v>45962</v>
      </c>
      <c r="U328" s="46" t="s">
        <v>117</v>
      </c>
      <c r="V328" s="56" t="s">
        <v>3477</v>
      </c>
      <c r="W328" s="56" t="str">
        <f t="shared" ca="1" si="31"/>
        <v xml:space="preserve">0 NĂM 9 THÁNG 18 NGÀY </v>
      </c>
      <c r="X328" s="74" t="s">
        <v>3471</v>
      </c>
      <c r="Y328" s="74" t="s">
        <v>3471</v>
      </c>
      <c r="Z328" s="80" t="e">
        <f>VLOOKUP(C328,'Trang tính1'!$A$2:$N$281,5,0)</f>
        <v>#N/A</v>
      </c>
      <c r="AA328" s="80" t="e">
        <f t="shared" si="28"/>
        <v>#N/A</v>
      </c>
      <c r="AB328" s="75">
        <v>45328</v>
      </c>
      <c r="AC328" s="75" t="s">
        <v>5227</v>
      </c>
      <c r="AD328" s="46" t="s">
        <v>232</v>
      </c>
      <c r="AE328" s="108" t="s">
        <v>3472</v>
      </c>
      <c r="AF328" s="108" t="e">
        <f>VLOOKUP(C328,'Trang tính1'!$A$2:$N$319,9,0)</f>
        <v>#N/A</v>
      </c>
      <c r="AG328" s="46" t="s">
        <v>3473</v>
      </c>
      <c r="AH328" s="46" t="s">
        <v>3473</v>
      </c>
      <c r="AI328" s="66"/>
      <c r="AJ328" s="136" t="s">
        <v>182</v>
      </c>
      <c r="AK328" s="46" t="s">
        <v>100</v>
      </c>
      <c r="AL328" s="56" t="s">
        <v>60</v>
      </c>
      <c r="AM328" s="36">
        <f t="shared" ca="1" si="32"/>
        <v>27</v>
      </c>
    </row>
    <row r="329" spans="1:39" s="330" customFormat="1">
      <c r="A329" s="25">
        <f>IF(C329=0,"",SUBTOTAL(3,C$5:C329))</f>
        <v>325</v>
      </c>
      <c r="B329" s="532">
        <v>33</v>
      </c>
      <c r="C329" s="369" t="s">
        <v>3440</v>
      </c>
      <c r="D329" s="25" t="s">
        <v>3505</v>
      </c>
      <c r="E329" s="127" t="s">
        <v>3439</v>
      </c>
      <c r="F329" s="63" t="str">
        <f>VLOOKUP(D329,'BHXH 4-2026'!$D$11:$F$337,3,0)</f>
        <v>DN4927915228501</v>
      </c>
      <c r="G329" s="774">
        <f>VLOOKUP(C329,'chuyển xếp 2024'!$C$5:$W$328,17,0)</f>
        <v>4730000</v>
      </c>
      <c r="H329" s="774">
        <f>VLOOKUP(C329,'chuyển xếp 2024'!$C$5:$W$328,19,0)</f>
        <v>0</v>
      </c>
      <c r="I329" s="774">
        <f t="shared" si="27"/>
        <v>4730000</v>
      </c>
      <c r="J329" s="155" t="s">
        <v>32</v>
      </c>
      <c r="K329" s="63">
        <f t="shared" si="29"/>
        <v>1</v>
      </c>
      <c r="L329" s="56" t="s">
        <v>33</v>
      </c>
      <c r="M329" s="56" t="s">
        <v>34</v>
      </c>
      <c r="N329" s="130" t="s">
        <v>5206</v>
      </c>
      <c r="O329" s="136" t="s">
        <v>1213</v>
      </c>
      <c r="P329" s="136"/>
      <c r="Q329" s="106">
        <v>34885</v>
      </c>
      <c r="R329" s="107">
        <v>45963</v>
      </c>
      <c r="S329" s="107"/>
      <c r="T329" s="107">
        <f>+R329</f>
        <v>45963</v>
      </c>
      <c r="U329" s="46" t="s">
        <v>117</v>
      </c>
      <c r="V329" s="56" t="s">
        <v>3478</v>
      </c>
      <c r="W329" s="56" t="str">
        <f t="shared" ca="1" si="31"/>
        <v xml:space="preserve">0 NĂM 9 THÁNG 17 NGÀY </v>
      </c>
      <c r="X329" s="74" t="s">
        <v>3474</v>
      </c>
      <c r="Y329" s="74" t="s">
        <v>3474</v>
      </c>
      <c r="Z329" s="80" t="e">
        <f>VLOOKUP(C329,'Trang tính1'!$A$2:$N$281,5,0)</f>
        <v>#N/A</v>
      </c>
      <c r="AA329" s="80" t="e">
        <f t="shared" si="28"/>
        <v>#N/A</v>
      </c>
      <c r="AB329" s="75">
        <v>44375</v>
      </c>
      <c r="AC329" s="75" t="s">
        <v>5227</v>
      </c>
      <c r="AD329" s="46" t="s">
        <v>232</v>
      </c>
      <c r="AE329" s="108" t="s">
        <v>3475</v>
      </c>
      <c r="AF329" s="108" t="e">
        <f>VLOOKUP(C329,'Trang tính1'!$A$2:$N$319,9,0)</f>
        <v>#N/A</v>
      </c>
      <c r="AG329" s="46" t="s">
        <v>3476</v>
      </c>
      <c r="AH329" s="46" t="s">
        <v>3476</v>
      </c>
      <c r="AI329" s="66"/>
      <c r="AJ329" s="136" t="s">
        <v>1214</v>
      </c>
      <c r="AK329" s="46"/>
      <c r="AL329" s="56" t="s">
        <v>60</v>
      </c>
      <c r="AM329" s="36">
        <f t="shared" ca="1" si="32"/>
        <v>31</v>
      </c>
    </row>
    <row r="330" spans="1:39" s="330" customFormat="1">
      <c r="A330" s="25">
        <f>IF(C330=0,"",SUBTOTAL(3,C$5:C330))</f>
        <v>326</v>
      </c>
      <c r="B330" s="532">
        <v>34</v>
      </c>
      <c r="C330" s="369" t="s">
        <v>3441</v>
      </c>
      <c r="D330" s="25" t="s">
        <v>3503</v>
      </c>
      <c r="E330" s="127" t="s">
        <v>3442</v>
      </c>
      <c r="F330" s="63" t="str">
        <f>VLOOKUP(D330,'BHXH 4-2026'!$D$11:$F$337,3,0)</f>
        <v>DN4926020284095</v>
      </c>
      <c r="G330" s="774">
        <f>VLOOKUP(C330,'chuyển xếp 2024'!$C$5:$W$328,17,0)</f>
        <v>4730000</v>
      </c>
      <c r="H330" s="774">
        <f>VLOOKUP(C330,'chuyển xếp 2024'!$C$5:$W$328,19,0)</f>
        <v>0</v>
      </c>
      <c r="I330" s="774">
        <f t="shared" si="27"/>
        <v>4730000</v>
      </c>
      <c r="J330" s="155" t="s">
        <v>32</v>
      </c>
      <c r="K330" s="63">
        <f t="shared" si="29"/>
        <v>1</v>
      </c>
      <c r="L330" s="56" t="s">
        <v>33</v>
      </c>
      <c r="M330" s="56" t="s">
        <v>34</v>
      </c>
      <c r="N330" s="130" t="s">
        <v>5206</v>
      </c>
      <c r="O330" s="136" t="s">
        <v>1213</v>
      </c>
      <c r="P330" s="136"/>
      <c r="Q330" s="106">
        <v>31844</v>
      </c>
      <c r="R330" s="107">
        <v>45964</v>
      </c>
      <c r="S330" s="107"/>
      <c r="T330" s="107">
        <f>+R330</f>
        <v>45964</v>
      </c>
      <c r="U330" s="46" t="s">
        <v>117</v>
      </c>
      <c r="V330" s="56" t="s">
        <v>3479</v>
      </c>
      <c r="W330" s="56" t="str">
        <f t="shared" ca="1" si="31"/>
        <v xml:space="preserve">0 NĂM 9 THÁNG 16 NGÀY </v>
      </c>
      <c r="X330" s="74" t="s">
        <v>3481</v>
      </c>
      <c r="Y330" s="74" t="s">
        <v>3481</v>
      </c>
      <c r="Z330" s="80" t="e">
        <f>VLOOKUP(C330,'Trang tính1'!$A$2:$N$281,5,0)</f>
        <v>#N/A</v>
      </c>
      <c r="AA330" s="80" t="e">
        <f t="shared" si="28"/>
        <v>#N/A</v>
      </c>
      <c r="AB330" s="75">
        <v>44375</v>
      </c>
      <c r="AC330" s="75" t="s">
        <v>5227</v>
      </c>
      <c r="AD330" s="46" t="s">
        <v>232</v>
      </c>
      <c r="AE330" s="108" t="s">
        <v>3482</v>
      </c>
      <c r="AF330" s="108" t="e">
        <f>VLOOKUP(C330,'Trang tính1'!$A$2:$N$319,9,0)</f>
        <v>#N/A</v>
      </c>
      <c r="AG330" s="108" t="s">
        <v>3483</v>
      </c>
      <c r="AH330" s="108" t="s">
        <v>3483</v>
      </c>
      <c r="AI330" s="66"/>
      <c r="AJ330" s="136" t="s">
        <v>1214</v>
      </c>
      <c r="AK330" s="46"/>
      <c r="AL330" s="56" t="s">
        <v>60</v>
      </c>
      <c r="AM330" s="36">
        <f t="shared" ca="1" si="32"/>
        <v>39</v>
      </c>
    </row>
    <row r="331" spans="1:39" s="330" customFormat="1">
      <c r="A331" s="25">
        <f>IF(C331=0,"",SUBTOTAL(3,C$5:C331))</f>
        <v>327</v>
      </c>
      <c r="B331" s="532">
        <v>45</v>
      </c>
      <c r="C331" s="369" t="s">
        <v>3444</v>
      </c>
      <c r="D331" s="25" t="s">
        <v>3502</v>
      </c>
      <c r="E331" s="505" t="s">
        <v>3443</v>
      </c>
      <c r="F331" s="63" t="str">
        <f>VLOOKUP(D331,'BHXH 4-2026'!$D$11:$F$337,3,0)</f>
        <v>DN4928321558284</v>
      </c>
      <c r="G331" s="774">
        <f>VLOOKUP(C331,'chuyển xếp 2024'!$C$5:$W$328,17,0)</f>
        <v>4730000</v>
      </c>
      <c r="H331" s="774">
        <f>VLOOKUP(C331,'chuyển xếp 2024'!$C$5:$W$328,19,0)</f>
        <v>0</v>
      </c>
      <c r="I331" s="774">
        <f t="shared" ref="I331" si="33">+G331+H331</f>
        <v>4730000</v>
      </c>
      <c r="J331" s="63" t="s">
        <v>63</v>
      </c>
      <c r="K331" s="63">
        <f t="shared" si="29"/>
        <v>0</v>
      </c>
      <c r="L331" s="56" t="s">
        <v>33</v>
      </c>
      <c r="M331" s="56" t="s">
        <v>34</v>
      </c>
      <c r="N331" s="130" t="s">
        <v>5206</v>
      </c>
      <c r="O331" s="136" t="s">
        <v>1213</v>
      </c>
      <c r="P331" s="136"/>
      <c r="Q331" s="106">
        <v>34982</v>
      </c>
      <c r="R331" s="107">
        <v>45965</v>
      </c>
      <c r="S331" s="107"/>
      <c r="T331" s="107">
        <f>+R331</f>
        <v>45965</v>
      </c>
      <c r="U331" s="46" t="s">
        <v>117</v>
      </c>
      <c r="V331" s="56" t="s">
        <v>3480</v>
      </c>
      <c r="W331" s="56" t="str">
        <f ca="1">DATEDIF(R331,TODAY(),"Y") &amp; " NĂM " &amp;DATEDIF(R331,TODAY(),"YM") &amp; " THÁNG " &amp; DATEDIF(R331,TODAY(), "MD") &amp; " NGÀY "</f>
        <v xml:space="preserve">0 NĂM 9 THÁNG 15 NGÀY </v>
      </c>
      <c r="X331" s="74" t="s">
        <v>4254</v>
      </c>
      <c r="Y331" s="74" t="s">
        <v>4254</v>
      </c>
      <c r="Z331" s="80" t="e">
        <f>VLOOKUP(C331,'Trang tính1'!$A$2:$N$281,5,0)</f>
        <v>#N/A</v>
      </c>
      <c r="AA331" s="80" t="e">
        <f t="shared" ref="AA331" si="34">EXACT(Y331,Z331)</f>
        <v>#N/A</v>
      </c>
      <c r="AB331" s="75">
        <v>44570</v>
      </c>
      <c r="AC331" s="75" t="s">
        <v>5227</v>
      </c>
      <c r="AD331" s="46" t="s">
        <v>232</v>
      </c>
      <c r="AE331" s="108" t="s">
        <v>4255</v>
      </c>
      <c r="AF331" s="108" t="e">
        <f>VLOOKUP(C331,'Trang tính1'!$A$2:$N$319,9,0)</f>
        <v>#N/A</v>
      </c>
      <c r="AG331" s="46" t="s">
        <v>2669</v>
      </c>
      <c r="AH331" s="46"/>
      <c r="AI331" s="66"/>
      <c r="AJ331" s="136" t="s">
        <v>1214</v>
      </c>
      <c r="AK331" s="46"/>
      <c r="AL331" s="56" t="s">
        <v>60</v>
      </c>
      <c r="AM331" s="36">
        <f t="shared" ref="AM331" ca="1" si="35">DATEDIF(Q331,TODAY(),"y")</f>
        <v>30</v>
      </c>
    </row>
    <row r="332" spans="1:39" s="330" customFormat="1">
      <c r="A332" s="25">
        <f>IF(C332=0,"",SUBTOTAL(3,C$5:C332))</f>
        <v>328</v>
      </c>
      <c r="B332" s="532">
        <v>35</v>
      </c>
      <c r="C332" s="369" t="s">
        <v>5287</v>
      </c>
      <c r="D332" s="25"/>
      <c r="E332" s="370" t="s">
        <v>5246</v>
      </c>
      <c r="F332" s="63"/>
      <c r="G332" s="774">
        <v>4730000</v>
      </c>
      <c r="H332" s="774"/>
      <c r="I332" s="774">
        <f t="shared" si="27"/>
        <v>4730000</v>
      </c>
      <c r="J332" s="155" t="s">
        <v>32</v>
      </c>
      <c r="K332" s="63">
        <f t="shared" si="29"/>
        <v>1</v>
      </c>
      <c r="L332" s="56" t="s">
        <v>33</v>
      </c>
      <c r="M332" s="56" t="s">
        <v>34</v>
      </c>
      <c r="N332" s="130" t="s">
        <v>5206</v>
      </c>
      <c r="O332" s="136" t="s">
        <v>1213</v>
      </c>
      <c r="P332" s="136"/>
      <c r="Q332" s="106">
        <v>36241</v>
      </c>
      <c r="R332" s="107">
        <v>46174</v>
      </c>
      <c r="S332" s="107"/>
      <c r="T332" s="107"/>
      <c r="U332" s="46"/>
      <c r="V332" s="56" t="s">
        <v>5254</v>
      </c>
      <c r="W332" s="56" t="str">
        <f t="shared" ca="1" si="31"/>
        <v xml:space="preserve">0 NĂM 2 THÁNG 18 NGÀY </v>
      </c>
      <c r="X332" s="74" t="s">
        <v>5256</v>
      </c>
      <c r="Y332" s="74" t="s">
        <v>5256</v>
      </c>
      <c r="Z332" s="80"/>
      <c r="AA332" s="80"/>
      <c r="AB332" s="75">
        <v>45506</v>
      </c>
      <c r="AC332" s="75" t="s">
        <v>5227</v>
      </c>
      <c r="AD332" s="46" t="s">
        <v>2779</v>
      </c>
      <c r="AE332" s="108" t="s">
        <v>5257</v>
      </c>
      <c r="AF332" s="108"/>
      <c r="AG332" s="108" t="s">
        <v>5258</v>
      </c>
      <c r="AH332" s="108"/>
      <c r="AI332" s="66"/>
      <c r="AJ332" s="136" t="s">
        <v>1214</v>
      </c>
      <c r="AK332" s="46"/>
      <c r="AL332" s="56" t="s">
        <v>60</v>
      </c>
      <c r="AM332" s="36">
        <f t="shared" ca="1" si="32"/>
        <v>27</v>
      </c>
    </row>
    <row r="333" spans="1:39" s="330" customFormat="1">
      <c r="A333" s="25">
        <f>IF(C333=0,"",SUBTOTAL(3,C$5:C333))</f>
        <v>329</v>
      </c>
      <c r="B333" s="532">
        <v>38</v>
      </c>
      <c r="C333" s="369" t="s">
        <v>5288</v>
      </c>
      <c r="D333" s="25"/>
      <c r="E333" s="370" t="s">
        <v>5249</v>
      </c>
      <c r="F333" s="63"/>
      <c r="G333" s="774">
        <v>4730000</v>
      </c>
      <c r="H333" s="774"/>
      <c r="I333" s="774">
        <f t="shared" si="27"/>
        <v>4730000</v>
      </c>
      <c r="J333" s="155" t="s">
        <v>32</v>
      </c>
      <c r="K333" s="63">
        <f t="shared" si="29"/>
        <v>1</v>
      </c>
      <c r="L333" s="56" t="s">
        <v>33</v>
      </c>
      <c r="M333" s="56" t="s">
        <v>34</v>
      </c>
      <c r="N333" s="130" t="s">
        <v>5206</v>
      </c>
      <c r="O333" s="136" t="s">
        <v>1213</v>
      </c>
      <c r="P333" s="136"/>
      <c r="Q333" s="106">
        <v>37252</v>
      </c>
      <c r="R333" s="107">
        <v>46174</v>
      </c>
      <c r="S333" s="107"/>
      <c r="T333" s="107"/>
      <c r="U333" s="46"/>
      <c r="V333" s="56" t="s">
        <v>5267</v>
      </c>
      <c r="W333" s="56" t="str">
        <f t="shared" ca="1" si="31"/>
        <v xml:space="preserve">0 NĂM 2 THÁNG 18 NGÀY </v>
      </c>
      <c r="X333" s="74" t="s">
        <v>5268</v>
      </c>
      <c r="Y333" s="74" t="s">
        <v>5268</v>
      </c>
      <c r="Z333" s="80"/>
      <c r="AA333" s="80"/>
      <c r="AB333" s="75">
        <v>44765</v>
      </c>
      <c r="AC333" s="75" t="s">
        <v>5227</v>
      </c>
      <c r="AD333" s="46" t="s">
        <v>232</v>
      </c>
      <c r="AE333" s="108" t="s">
        <v>5035</v>
      </c>
      <c r="AF333" s="108" t="s">
        <v>5269</v>
      </c>
      <c r="AG333" s="108" t="s">
        <v>5270</v>
      </c>
      <c r="AH333" s="108"/>
      <c r="AI333" s="66"/>
      <c r="AJ333" s="136" t="s">
        <v>1214</v>
      </c>
      <c r="AK333" s="46"/>
      <c r="AL333" s="56" t="s">
        <v>60</v>
      </c>
      <c r="AM333" s="36">
        <f t="shared" ca="1" si="32"/>
        <v>24</v>
      </c>
    </row>
    <row r="334" spans="1:39" s="330" customFormat="1">
      <c r="A334" s="25">
        <f>IF(C334=0,"",SUBTOTAL(3,C$5:C334))</f>
        <v>330</v>
      </c>
      <c r="B334" s="532">
        <v>44</v>
      </c>
      <c r="C334" s="369" t="s">
        <v>5289</v>
      </c>
      <c r="D334" s="25"/>
      <c r="E334" s="370" t="s">
        <v>5298</v>
      </c>
      <c r="F334" s="63"/>
      <c r="G334" s="774">
        <v>4730000</v>
      </c>
      <c r="H334" s="774"/>
      <c r="I334" s="774">
        <f t="shared" si="27"/>
        <v>4730000</v>
      </c>
      <c r="J334" s="155" t="s">
        <v>32</v>
      </c>
      <c r="K334" s="63">
        <f t="shared" si="29"/>
        <v>1</v>
      </c>
      <c r="L334" s="56" t="s">
        <v>33</v>
      </c>
      <c r="M334" s="56" t="s">
        <v>34</v>
      </c>
      <c r="N334" s="130" t="s">
        <v>5206</v>
      </c>
      <c r="O334" s="136" t="s">
        <v>1213</v>
      </c>
      <c r="P334" s="136"/>
      <c r="Q334" s="106">
        <v>32093</v>
      </c>
      <c r="R334" s="107">
        <v>46174</v>
      </c>
      <c r="S334" s="107"/>
      <c r="T334" s="107"/>
      <c r="U334" s="46"/>
      <c r="V334" s="56" t="s">
        <v>5299</v>
      </c>
      <c r="W334" s="56" t="str">
        <f t="shared" ca="1" si="31"/>
        <v xml:space="preserve">0 NĂM 2 THÁNG 18 NGÀY </v>
      </c>
      <c r="X334" s="74" t="s">
        <v>5300</v>
      </c>
      <c r="Y334" s="74" t="s">
        <v>5255</v>
      </c>
      <c r="Z334" s="80"/>
      <c r="AA334" s="80"/>
      <c r="AB334" s="75">
        <v>44740</v>
      </c>
      <c r="AC334" s="75" t="s">
        <v>5227</v>
      </c>
      <c r="AD334" s="46" t="s">
        <v>232</v>
      </c>
      <c r="AE334" s="108" t="s">
        <v>5301</v>
      </c>
      <c r="AF334" s="108"/>
      <c r="AG334" s="1279" t="s">
        <v>5302</v>
      </c>
      <c r="AH334" s="108"/>
      <c r="AI334" s="66"/>
      <c r="AJ334" s="136" t="s">
        <v>1214</v>
      </c>
      <c r="AK334" s="46"/>
      <c r="AL334" s="56"/>
      <c r="AM334" s="36">
        <f t="shared" ca="1" si="32"/>
        <v>38</v>
      </c>
    </row>
    <row r="335" spans="1:39" s="330" customFormat="1">
      <c r="A335" s="25">
        <f>IF(C335=0,"",SUBTOTAL(3,C$5:C335))</f>
        <v>331</v>
      </c>
      <c r="B335" s="157">
        <v>1</v>
      </c>
      <c r="C335" s="66" t="s">
        <v>1353</v>
      </c>
      <c r="D335" s="25" t="str">
        <f>VLOOKUP(C335,Sheet4!$A$1:$B$300,2,0)</f>
        <v>7415149939</v>
      </c>
      <c r="E335" s="154" t="s">
        <v>1354</v>
      </c>
      <c r="F335" s="63" t="str">
        <f>VLOOKUP(D335,'BHXH 4-2026'!$D$11:$F$337,3,0)</f>
        <v>DN4927415149939</v>
      </c>
      <c r="G335" s="774">
        <f>VLOOKUP(C335,'chuyển xếp 2024'!$C$5:$W$328,17,0)</f>
        <v>4730000</v>
      </c>
      <c r="H335" s="774">
        <f>VLOOKUP(C335,'chuyển xếp 2024'!$C$5:$W$328,19,0)</f>
        <v>0</v>
      </c>
      <c r="I335" s="774">
        <f t="shared" si="27"/>
        <v>4730000</v>
      </c>
      <c r="J335" s="155" t="s">
        <v>32</v>
      </c>
      <c r="K335" s="63">
        <f t="shared" si="29"/>
        <v>1</v>
      </c>
      <c r="L335" s="56" t="s">
        <v>33</v>
      </c>
      <c r="M335" s="56" t="s">
        <v>34</v>
      </c>
      <c r="N335" s="136" t="s">
        <v>1355</v>
      </c>
      <c r="O335" s="136" t="s">
        <v>1355</v>
      </c>
      <c r="P335" s="136"/>
      <c r="Q335" s="106">
        <v>34433</v>
      </c>
      <c r="R335" s="107">
        <v>44287</v>
      </c>
      <c r="S335" s="107">
        <f>+R335</f>
        <v>44287</v>
      </c>
      <c r="T335" s="107"/>
      <c r="U335" s="56" t="s">
        <v>36</v>
      </c>
      <c r="V335" s="56" t="s">
        <v>1356</v>
      </c>
      <c r="W335" s="56" t="str">
        <f ca="1">DATEDIF(R335,TODAY(),"Y") &amp; " NĂM " &amp;DATEDIF(R335,TODAY(),"YM") &amp; " THÁNG " &amp; DATEDIF(R335,TODAY(), "MD") &amp; " NGÀY "</f>
        <v xml:space="preserve">5 NĂM 4 THÁNG 18 NGÀY </v>
      </c>
      <c r="X335" s="523" t="s">
        <v>1357</v>
      </c>
      <c r="Y335" s="74" t="str">
        <f>VLOOKUP(C335,Sheet5!$B$2:$G$253,6,0)</f>
        <v>060092011362</v>
      </c>
      <c r="Z335" s="80" t="e">
        <f>VLOOKUP(C335,'Trang tính1'!$A$2:$N$281,5,0)</f>
        <v>#N/A</v>
      </c>
      <c r="AA335" s="80" t="e">
        <f t="shared" si="28"/>
        <v>#N/A</v>
      </c>
      <c r="AB335" s="75">
        <v>42061</v>
      </c>
      <c r="AC335" s="75" t="s">
        <v>5227</v>
      </c>
      <c r="AD335" s="46" t="s">
        <v>232</v>
      </c>
      <c r="AE335" s="108" t="s">
        <v>1358</v>
      </c>
      <c r="AF335" s="108" t="e">
        <f>VLOOKUP(C335,'Trang tính1'!$A$2:$N$319,9,0)</f>
        <v>#N/A</v>
      </c>
      <c r="AG335" s="46" t="s">
        <v>1359</v>
      </c>
      <c r="AH335" s="46"/>
      <c r="AI335" s="66"/>
      <c r="AJ335" s="46" t="s">
        <v>50</v>
      </c>
      <c r="AK335" s="46" t="s">
        <v>434</v>
      </c>
      <c r="AL335" s="56" t="s">
        <v>349</v>
      </c>
      <c r="AM335" s="36">
        <f t="shared" ca="1" si="32"/>
        <v>32</v>
      </c>
    </row>
    <row r="336" spans="1:39" s="330" customFormat="1">
      <c r="A336" s="25">
        <f>IF(C336=0,"",SUBTOTAL(3,C$5:C336))</f>
        <v>332</v>
      </c>
      <c r="B336" s="157">
        <v>3</v>
      </c>
      <c r="C336" s="66" t="s">
        <v>1364</v>
      </c>
      <c r="D336" s="25" t="str">
        <f>VLOOKUP(C336,Sheet4!$A$1:$B$300,2,0)</f>
        <v>9214001306</v>
      </c>
      <c r="E336" s="154" t="s">
        <v>1365</v>
      </c>
      <c r="F336" s="63" t="str">
        <f>VLOOKUP(D336,'BHXH 4-2026'!$D$11:$F$337,3,0)</f>
        <v>DN4929214001306</v>
      </c>
      <c r="G336" s="774">
        <f>VLOOKUP(C336,'chuyển xếp 2024'!$C$5:$W$328,17,0)</f>
        <v>4730000</v>
      </c>
      <c r="H336" s="774">
        <f>VLOOKUP(C336,'chuyển xếp 2024'!$C$5:$W$328,19,0)</f>
        <v>0</v>
      </c>
      <c r="I336" s="774">
        <f t="shared" si="27"/>
        <v>4730000</v>
      </c>
      <c r="J336" s="155" t="s">
        <v>32</v>
      </c>
      <c r="K336" s="63">
        <f t="shared" si="29"/>
        <v>1</v>
      </c>
      <c r="L336" s="56" t="s">
        <v>33</v>
      </c>
      <c r="M336" s="56" t="s">
        <v>34</v>
      </c>
      <c r="N336" s="136" t="s">
        <v>1355</v>
      </c>
      <c r="O336" s="136" t="s">
        <v>1355</v>
      </c>
      <c r="P336" s="136"/>
      <c r="Q336" s="106">
        <v>33902</v>
      </c>
      <c r="R336" s="107">
        <v>44290</v>
      </c>
      <c r="S336" s="107">
        <f>+R336</f>
        <v>44290</v>
      </c>
      <c r="T336" s="107"/>
      <c r="U336" s="56" t="s">
        <v>36</v>
      </c>
      <c r="V336" s="56" t="s">
        <v>1366</v>
      </c>
      <c r="W336" s="56" t="str">
        <f ca="1">DATEDIF(R336,TODAY(),"Y") &amp; " NĂM " &amp;DATEDIF(R336,TODAY(),"YM") &amp; " THÁNG " &amp; DATEDIF(R336,TODAY(), "MD") &amp; " NGÀY "</f>
        <v xml:space="preserve">5 NĂM 4 THÁNG 15 NGÀY </v>
      </c>
      <c r="X336" s="523" t="s">
        <v>1367</v>
      </c>
      <c r="Y336" s="74" t="str">
        <f>VLOOKUP(C336,Sheet5!$B$2:$G$253,6,0)</f>
        <v>087092005534</v>
      </c>
      <c r="Z336" s="80" t="e">
        <f>VLOOKUP(C336,'Trang tính1'!$A$2:$N$281,5,0)</f>
        <v>#N/A</v>
      </c>
      <c r="AA336" s="80" t="e">
        <f t="shared" si="28"/>
        <v>#N/A</v>
      </c>
      <c r="AB336" s="75">
        <v>42217</v>
      </c>
      <c r="AC336" s="75" t="s">
        <v>5227</v>
      </c>
      <c r="AD336" s="46" t="s">
        <v>232</v>
      </c>
      <c r="AE336" s="108" t="s">
        <v>1368</v>
      </c>
      <c r="AF336" s="108" t="e">
        <f>VLOOKUP(C336,'Trang tính1'!$A$2:$N$319,9,0)</f>
        <v>#N/A</v>
      </c>
      <c r="AG336" s="46" t="s">
        <v>1369</v>
      </c>
      <c r="AH336" s="46" t="s">
        <v>1369</v>
      </c>
      <c r="AI336" s="66"/>
      <c r="AJ336" s="46" t="s">
        <v>50</v>
      </c>
      <c r="AK336" s="46" t="s">
        <v>1370</v>
      </c>
      <c r="AL336" s="56" t="s">
        <v>349</v>
      </c>
      <c r="AM336" s="36">
        <f t="shared" ca="1" si="32"/>
        <v>33</v>
      </c>
    </row>
    <row r="337" spans="1:38">
      <c r="A337" s="1268"/>
      <c r="B337" s="1268"/>
      <c r="C337" s="1268"/>
      <c r="D337" s="1268"/>
      <c r="E337" s="791"/>
      <c r="F337" s="791"/>
      <c r="G337" s="874">
        <f>SUM(G5:G336)</f>
        <v>2010137001</v>
      </c>
      <c r="H337" s="874">
        <f>SUM(H5:H336)</f>
        <v>47064000</v>
      </c>
      <c r="I337" s="874">
        <f>SUM(I5:I336)</f>
        <v>2044043000</v>
      </c>
      <c r="J337" s="162"/>
      <c r="K337" s="162"/>
      <c r="L337" s="162"/>
      <c r="M337" s="168"/>
      <c r="N337" s="1269"/>
      <c r="O337" s="170"/>
      <c r="P337" s="170"/>
      <c r="Q337" s="171"/>
      <c r="U337" s="506">
        <v>30590</v>
      </c>
      <c r="V337" s="56"/>
      <c r="X337" s="6"/>
      <c r="Y337" s="6"/>
      <c r="Z337" s="6"/>
      <c r="AA337" s="6"/>
      <c r="AD337" s="6"/>
      <c r="AG337" s="172"/>
      <c r="AH337" s="172"/>
      <c r="AI337" s="162"/>
      <c r="AJ337" s="172"/>
      <c r="AK337" s="172"/>
      <c r="AL337" s="165"/>
    </row>
    <row r="338" spans="1:38" ht="17.25">
      <c r="A338" s="1439" t="s">
        <v>1374</v>
      </c>
      <c r="B338" s="1439"/>
      <c r="C338" s="173">
        <f>+A336-C339</f>
        <v>250</v>
      </c>
      <c r="D338" s="173"/>
      <c r="E338" s="792" t="s">
        <v>1950</v>
      </c>
      <c r="F338" s="792"/>
      <c r="G338" s="165" t="e">
        <f>+G337/#REF!</f>
        <v>#REF!</v>
      </c>
      <c r="J338" s="174"/>
      <c r="K338" s="174"/>
      <c r="L338" s="174"/>
      <c r="M338" s="174"/>
      <c r="Q338" s="175"/>
      <c r="R338" s="175"/>
      <c r="S338" s="175"/>
      <c r="T338" s="175"/>
      <c r="U338" s="506">
        <v>30926</v>
      </c>
      <c r="V338" s="56"/>
      <c r="X338" s="6"/>
      <c r="Y338" s="6"/>
      <c r="Z338" s="6"/>
      <c r="AA338" s="6"/>
      <c r="AD338" s="6"/>
      <c r="AG338" s="172"/>
      <c r="AH338" s="172"/>
      <c r="AI338" s="162"/>
      <c r="AJ338" s="172"/>
      <c r="AK338" s="172"/>
      <c r="AL338" s="165"/>
    </row>
    <row r="339" spans="1:38" ht="17.25">
      <c r="A339" s="1393" t="s">
        <v>1375</v>
      </c>
      <c r="B339" s="1393"/>
      <c r="C339" s="173">
        <f>COUNTIF(J5:J336,"Nữ")</f>
        <v>82</v>
      </c>
      <c r="D339" s="173"/>
      <c r="G339" s="875">
        <f>SUM(G297:G336)</f>
        <v>189852000</v>
      </c>
      <c r="J339" s="174"/>
      <c r="K339" s="174"/>
      <c r="L339" s="174"/>
      <c r="M339" s="174"/>
      <c r="N339" s="8"/>
      <c r="Q339" s="175"/>
      <c r="R339" s="175"/>
      <c r="S339" s="175"/>
      <c r="T339" s="175"/>
      <c r="U339" s="506">
        <v>31291</v>
      </c>
      <c r="X339" s="6"/>
      <c r="Y339" s="6"/>
      <c r="Z339" s="6"/>
      <c r="AA339" s="6"/>
      <c r="AD339" s="6"/>
      <c r="AG339" s="172"/>
      <c r="AH339" s="172"/>
      <c r="AI339" s="162"/>
      <c r="AJ339" s="172"/>
      <c r="AK339" s="172"/>
      <c r="AL339" s="165"/>
    </row>
    <row r="340" spans="1:38">
      <c r="G340" s="875" t="e">
        <f>+G339-#REF!-#REF!-#REF!</f>
        <v>#REF!</v>
      </c>
      <c r="M340" s="174"/>
      <c r="N340" s="8"/>
      <c r="U340" s="507">
        <v>31291</v>
      </c>
      <c r="V340" s="176">
        <v>1</v>
      </c>
      <c r="W340" s="8"/>
      <c r="X340" s="6"/>
      <c r="Y340" s="6"/>
      <c r="Z340" s="6"/>
      <c r="AA340" s="6"/>
      <c r="AD340" s="6"/>
      <c r="AL340" s="6"/>
    </row>
    <row r="341" spans="1:38">
      <c r="E341" s="793" t="s">
        <v>1951</v>
      </c>
      <c r="F341" s="793"/>
      <c r="G341" s="504" t="e">
        <f>+#REF!+60</f>
        <v>#REF!</v>
      </c>
      <c r="H341" s="504"/>
      <c r="I341" s="504"/>
      <c r="M341" s="174"/>
      <c r="N341" s="8"/>
      <c r="U341" s="507">
        <v>32021</v>
      </c>
      <c r="V341" s="176">
        <v>2</v>
      </c>
      <c r="W341" s="8"/>
      <c r="X341" s="6"/>
      <c r="Y341" s="6"/>
      <c r="Z341" s="6"/>
      <c r="AA341" s="6"/>
      <c r="AD341" s="6"/>
      <c r="AL341" s="6"/>
    </row>
    <row r="342" spans="1:38">
      <c r="M342" s="174"/>
      <c r="N342" s="8"/>
      <c r="U342" s="507">
        <v>32387</v>
      </c>
      <c r="V342" s="176">
        <v>3</v>
      </c>
      <c r="W342" s="8"/>
      <c r="X342" s="6"/>
      <c r="Y342" s="6"/>
      <c r="Z342" s="6"/>
      <c r="AA342" s="6"/>
      <c r="AD342" s="6"/>
      <c r="AL342" s="6"/>
    </row>
    <row r="343" spans="1:38">
      <c r="C343" s="162" t="e">
        <f>+A336+#REF!+#REF!+#REF!+#REF!+#REF!+#REF!+#REF!+#REF!+#REF!</f>
        <v>#REF!</v>
      </c>
      <c r="I343" s="165">
        <f>+I337/A336</f>
        <v>6156756.0240963856</v>
      </c>
      <c r="M343" s="174"/>
      <c r="N343" s="8"/>
      <c r="U343" s="507">
        <v>32752</v>
      </c>
      <c r="V343" s="176">
        <v>4</v>
      </c>
      <c r="W343" s="8"/>
      <c r="X343" s="6"/>
      <c r="Y343" s="6"/>
      <c r="Z343" s="6"/>
      <c r="AA343" s="6"/>
      <c r="AD343" s="6"/>
      <c r="AL343" s="6"/>
    </row>
    <row r="344" spans="1:38">
      <c r="C344" s="162" t="e">
        <f>+C343/10</f>
        <v>#REF!</v>
      </c>
      <c r="M344" s="174"/>
      <c r="N344" s="8"/>
      <c r="U344" s="507">
        <v>33117</v>
      </c>
      <c r="V344" s="176">
        <v>5</v>
      </c>
      <c r="W344" s="8"/>
      <c r="X344" s="6"/>
      <c r="Y344" s="6"/>
      <c r="Z344" s="6"/>
      <c r="AA344" s="6"/>
      <c r="AD344" s="6"/>
      <c r="AL344" s="6"/>
    </row>
    <row r="345" spans="1:38">
      <c r="M345" s="174"/>
      <c r="N345" s="8"/>
      <c r="U345" s="507">
        <v>33482</v>
      </c>
      <c r="V345" s="176">
        <v>6</v>
      </c>
      <c r="W345" s="8"/>
      <c r="X345" s="6"/>
      <c r="Y345" s="6"/>
      <c r="Z345" s="6"/>
      <c r="AA345" s="6"/>
      <c r="AD345" s="6"/>
      <c r="AL345" s="6"/>
    </row>
    <row r="346" spans="1:38">
      <c r="M346" s="174"/>
      <c r="N346" s="8"/>
      <c r="U346" s="507">
        <v>33848</v>
      </c>
      <c r="V346" s="176">
        <v>7</v>
      </c>
      <c r="W346" s="8"/>
      <c r="X346" s="6"/>
      <c r="Y346" s="6"/>
      <c r="Z346" s="6"/>
      <c r="AA346" s="6"/>
      <c r="AD346" s="6"/>
      <c r="AL346" s="6"/>
    </row>
    <row r="347" spans="1:38">
      <c r="M347" s="174"/>
      <c r="N347" s="8"/>
      <c r="U347" s="507">
        <v>34213</v>
      </c>
      <c r="V347" s="176">
        <v>8</v>
      </c>
      <c r="W347" s="8"/>
      <c r="X347" s="6"/>
      <c r="Y347" s="6"/>
      <c r="Z347" s="6"/>
      <c r="AA347" s="6"/>
      <c r="AD347" s="6"/>
      <c r="AL347" s="6"/>
    </row>
    <row r="348" spans="1:38">
      <c r="M348" s="174"/>
      <c r="N348" s="8"/>
      <c r="U348" s="507">
        <v>34578</v>
      </c>
      <c r="V348" s="176">
        <v>9</v>
      </c>
      <c r="W348" s="8"/>
      <c r="X348" s="6"/>
      <c r="Y348" s="6"/>
      <c r="Z348" s="6"/>
      <c r="AA348" s="6"/>
      <c r="AD348" s="6"/>
      <c r="AL348" s="6"/>
    </row>
    <row r="349" spans="1:38">
      <c r="M349" s="174"/>
      <c r="N349" s="8"/>
      <c r="U349" s="507">
        <v>34943</v>
      </c>
      <c r="V349" s="176">
        <v>10</v>
      </c>
      <c r="W349" s="8"/>
      <c r="X349" s="6"/>
      <c r="Y349" s="6"/>
      <c r="Z349" s="6"/>
      <c r="AA349" s="6"/>
      <c r="AD349" s="6"/>
      <c r="AL349" s="6"/>
    </row>
    <row r="350" spans="1:38">
      <c r="M350" s="174"/>
      <c r="N350" s="8"/>
      <c r="U350" s="507">
        <v>35125</v>
      </c>
      <c r="V350" s="176">
        <v>11</v>
      </c>
      <c r="W350" s="8"/>
      <c r="X350" s="6"/>
      <c r="Y350" s="6"/>
      <c r="Z350" s="6"/>
      <c r="AA350" s="6"/>
      <c r="AD350" s="6"/>
      <c r="AL350" s="6"/>
    </row>
    <row r="351" spans="1:38">
      <c r="M351" s="174"/>
      <c r="N351" s="8"/>
      <c r="U351" s="507">
        <v>35490</v>
      </c>
      <c r="V351" s="176">
        <v>12</v>
      </c>
      <c r="W351" s="8"/>
      <c r="X351" s="6"/>
      <c r="Y351" s="6"/>
      <c r="Z351" s="6"/>
      <c r="AA351" s="6"/>
      <c r="AD351" s="6"/>
      <c r="AL351" s="6"/>
    </row>
    <row r="352" spans="1:38">
      <c r="M352" s="174"/>
      <c r="N352" s="8"/>
      <c r="U352" s="507">
        <v>35855</v>
      </c>
      <c r="V352" s="176"/>
      <c r="W352" s="8"/>
      <c r="X352" s="6"/>
      <c r="Y352" s="6"/>
      <c r="Z352" s="6"/>
      <c r="AA352" s="6"/>
      <c r="AD352" s="6"/>
      <c r="AL352" s="6"/>
    </row>
    <row r="353" spans="13:38">
      <c r="M353" s="174"/>
      <c r="N353" s="8"/>
      <c r="O353" s="456">
        <f>+(6359000*15)/2</f>
        <v>47692500</v>
      </c>
      <c r="P353" s="456"/>
      <c r="U353" s="507">
        <v>36220</v>
      </c>
      <c r="V353" s="176">
        <v>1</v>
      </c>
      <c r="W353" s="8"/>
      <c r="X353" s="6"/>
      <c r="Y353" s="6"/>
      <c r="Z353" s="6"/>
      <c r="AA353" s="6"/>
      <c r="AD353" s="6"/>
      <c r="AL353" s="6"/>
    </row>
    <row r="354" spans="13:38">
      <c r="M354" s="174"/>
      <c r="U354" s="507">
        <v>43891</v>
      </c>
      <c r="V354" s="176">
        <v>2</v>
      </c>
      <c r="W354" s="8"/>
      <c r="X354" s="6"/>
      <c r="Y354" s="6"/>
      <c r="Z354" s="6"/>
      <c r="AA354" s="6"/>
      <c r="AD354" s="6"/>
      <c r="AL354" s="6"/>
    </row>
    <row r="355" spans="13:38">
      <c r="M355" s="174"/>
      <c r="U355" s="507">
        <v>44256</v>
      </c>
      <c r="V355" s="176">
        <v>3</v>
      </c>
      <c r="W355" s="8"/>
      <c r="X355" s="6"/>
      <c r="Y355" s="6"/>
      <c r="Z355" s="6"/>
      <c r="AA355" s="6"/>
      <c r="AD355" s="6"/>
      <c r="AL355" s="6"/>
    </row>
    <row r="356" spans="13:38">
      <c r="U356" s="507">
        <v>44621</v>
      </c>
      <c r="V356" s="176">
        <v>4</v>
      </c>
      <c r="W356" s="8"/>
      <c r="X356" s="6"/>
      <c r="Y356" s="6"/>
      <c r="Z356" s="6"/>
      <c r="AA356" s="6"/>
      <c r="AD356" s="6"/>
      <c r="AL356" s="6"/>
    </row>
    <row r="357" spans="13:38">
      <c r="U357" s="507">
        <v>44986</v>
      </c>
      <c r="V357" s="176">
        <v>5</v>
      </c>
      <c r="W357" s="8"/>
      <c r="X357" s="6"/>
      <c r="Y357" s="6"/>
      <c r="Z357" s="6"/>
      <c r="AA357" s="6"/>
      <c r="AD357" s="6"/>
      <c r="AL357" s="6"/>
    </row>
    <row r="358" spans="13:38">
      <c r="U358" s="507">
        <v>45352</v>
      </c>
      <c r="V358" s="176">
        <v>6</v>
      </c>
      <c r="W358" s="8"/>
      <c r="X358" s="6"/>
      <c r="Y358" s="6"/>
      <c r="Z358" s="6"/>
      <c r="AA358" s="6"/>
      <c r="AD358" s="6"/>
      <c r="AL358" s="6"/>
    </row>
    <row r="359" spans="13:38">
      <c r="U359" s="507">
        <v>45717</v>
      </c>
      <c r="V359" s="176">
        <v>7</v>
      </c>
      <c r="W359" s="8"/>
      <c r="X359" s="6"/>
      <c r="Y359" s="6"/>
      <c r="Z359" s="6"/>
      <c r="AA359" s="6"/>
      <c r="AD359" s="6"/>
      <c r="AL359" s="6"/>
    </row>
    <row r="360" spans="13:38">
      <c r="U360" s="507">
        <v>46082</v>
      </c>
      <c r="V360" s="176">
        <v>8</v>
      </c>
      <c r="W360" s="8"/>
      <c r="X360" s="6"/>
      <c r="Y360" s="6"/>
      <c r="Z360" s="6"/>
      <c r="AA360" s="6"/>
      <c r="AD360" s="6"/>
      <c r="AL360" s="6"/>
    </row>
    <row r="361" spans="13:38">
      <c r="U361" s="507">
        <v>46447</v>
      </c>
      <c r="V361" s="176">
        <v>9</v>
      </c>
      <c r="W361" s="8"/>
      <c r="X361" s="6"/>
      <c r="Y361" s="6"/>
      <c r="Z361" s="6"/>
      <c r="AA361" s="6"/>
      <c r="AD361" s="6"/>
      <c r="AL361" s="6"/>
    </row>
    <row r="362" spans="13:38">
      <c r="U362" s="507">
        <v>39508</v>
      </c>
      <c r="V362" s="176">
        <v>10</v>
      </c>
      <c r="W362" s="8"/>
      <c r="X362" s="519">
        <f>+W362/4</f>
        <v>0</v>
      </c>
      <c r="Y362" s="6"/>
      <c r="Z362" s="6"/>
      <c r="AA362" s="6"/>
      <c r="AD362" s="6"/>
      <c r="AL362" s="6"/>
    </row>
    <row r="363" spans="13:38">
      <c r="U363" s="8"/>
      <c r="V363" s="176">
        <v>11</v>
      </c>
      <c r="W363" s="508">
        <v>6495000</v>
      </c>
      <c r="X363" s="6"/>
      <c r="Y363" s="6"/>
      <c r="Z363" s="6"/>
      <c r="AA363" s="6"/>
      <c r="AD363" s="6"/>
      <c r="AL363" s="6"/>
    </row>
    <row r="364" spans="13:38">
      <c r="U364" s="8"/>
      <c r="V364" s="176">
        <v>12</v>
      </c>
      <c r="W364" s="8">
        <f>+W363*V365</f>
        <v>84435000</v>
      </c>
      <c r="X364" s="6"/>
      <c r="Y364" s="6"/>
      <c r="Z364" s="6"/>
      <c r="AA364" s="6"/>
      <c r="AD364" s="6"/>
      <c r="AL364" s="6"/>
    </row>
    <row r="365" spans="13:38">
      <c r="U365" s="8"/>
      <c r="V365" s="13">
        <v>13</v>
      </c>
      <c r="W365" s="508">
        <f>+W364/2</f>
        <v>42217500</v>
      </c>
      <c r="X365" s="6"/>
      <c r="Y365" s="6"/>
      <c r="Z365" s="6"/>
      <c r="AA365" s="6"/>
      <c r="AD365" s="6"/>
      <c r="AL365" s="6"/>
    </row>
    <row r="366" spans="13:38">
      <c r="U366" s="8"/>
      <c r="V366" s="13"/>
      <c r="W366" s="8">
        <f>+W363*V365/2</f>
        <v>42217500</v>
      </c>
      <c r="X366" s="6"/>
      <c r="Y366" s="6"/>
      <c r="Z366" s="6"/>
      <c r="AA366" s="6"/>
      <c r="AD366" s="6"/>
      <c r="AL366" s="6"/>
    </row>
    <row r="367" spans="13:38">
      <c r="U367" s="8"/>
      <c r="V367" s="13"/>
      <c r="W367" s="8"/>
      <c r="X367" s="6"/>
      <c r="Y367" s="6"/>
      <c r="Z367" s="6"/>
      <c r="AA367" s="6"/>
      <c r="AD367" s="6"/>
      <c r="AL367" s="6"/>
    </row>
    <row r="368" spans="13:38">
      <c r="U368" s="8"/>
      <c r="V368" s="13"/>
      <c r="W368" s="8"/>
      <c r="X368" s="6"/>
      <c r="Y368" s="6"/>
      <c r="Z368" s="6"/>
      <c r="AA368" s="6"/>
      <c r="AD368" s="6"/>
      <c r="AL368" s="6"/>
    </row>
    <row r="369" spans="21:38">
      <c r="U369" s="8"/>
      <c r="V369" s="13"/>
      <c r="W369" s="8"/>
      <c r="X369" s="6"/>
      <c r="Y369" s="6"/>
      <c r="Z369" s="6"/>
      <c r="AA369" s="6"/>
      <c r="AD369" s="6"/>
      <c r="AL369" s="6"/>
    </row>
    <row r="370" spans="21:38">
      <c r="U370" s="8"/>
      <c r="V370" s="13"/>
      <c r="W370" s="8"/>
      <c r="X370" s="6"/>
      <c r="Y370" s="6"/>
      <c r="Z370" s="6"/>
      <c r="AA370" s="6"/>
      <c r="AD370" s="6"/>
      <c r="AL370" s="6"/>
    </row>
    <row r="371" spans="21:38">
      <c r="U371" s="8"/>
      <c r="V371" s="13"/>
      <c r="W371" s="8"/>
      <c r="X371" s="6"/>
      <c r="Y371" s="6"/>
      <c r="Z371" s="6"/>
      <c r="AA371" s="6"/>
      <c r="AD371" s="6"/>
      <c r="AL371" s="6"/>
    </row>
    <row r="372" spans="21:38">
      <c r="U372" s="8"/>
      <c r="V372" s="13"/>
      <c r="W372" s="8"/>
      <c r="X372" s="6"/>
      <c r="Y372" s="6"/>
      <c r="Z372" s="6"/>
      <c r="AA372" s="6"/>
      <c r="AD372" s="6"/>
      <c r="AL372" s="6"/>
    </row>
    <row r="373" spans="21:38">
      <c r="U373" s="8"/>
      <c r="V373" s="13"/>
      <c r="W373" s="8"/>
      <c r="X373" s="6"/>
      <c r="Y373" s="6"/>
      <c r="Z373" s="6"/>
      <c r="AA373" s="6"/>
      <c r="AD373" s="6"/>
      <c r="AL373" s="6"/>
    </row>
    <row r="374" spans="21:38">
      <c r="U374" s="8"/>
      <c r="V374" s="13"/>
      <c r="W374" s="8"/>
      <c r="X374" s="6"/>
      <c r="Y374" s="6"/>
      <c r="Z374" s="6"/>
      <c r="AA374" s="6"/>
      <c r="AD374" s="6"/>
      <c r="AL374" s="6"/>
    </row>
    <row r="375" spans="21:38">
      <c r="U375" s="8"/>
      <c r="V375" s="13"/>
      <c r="W375" s="8"/>
      <c r="X375" s="6"/>
      <c r="Y375" s="6"/>
      <c r="Z375" s="6"/>
      <c r="AA375" s="6"/>
      <c r="AD375" s="6"/>
      <c r="AL375" s="6"/>
    </row>
    <row r="376" spans="21:38">
      <c r="U376" s="8"/>
      <c r="V376" s="13"/>
      <c r="W376" s="8"/>
      <c r="X376" s="6"/>
      <c r="Y376" s="6"/>
      <c r="Z376" s="6"/>
      <c r="AA376" s="6"/>
      <c r="AD376" s="6"/>
      <c r="AL376" s="6"/>
    </row>
    <row r="377" spans="21:38">
      <c r="U377" s="8"/>
      <c r="V377" s="13"/>
      <c r="W377" s="8"/>
      <c r="X377" s="6"/>
      <c r="Y377" s="6"/>
      <c r="Z377" s="6"/>
      <c r="AA377" s="6"/>
      <c r="AD377" s="6"/>
      <c r="AL377" s="6"/>
    </row>
    <row r="378" spans="21:38">
      <c r="U378" s="8"/>
      <c r="V378" s="13"/>
      <c r="W378" s="8"/>
      <c r="X378" s="6"/>
      <c r="Y378" s="6"/>
      <c r="Z378" s="6"/>
      <c r="AA378" s="6"/>
      <c r="AD378" s="6"/>
      <c r="AL378" s="6"/>
    </row>
    <row r="379" spans="21:38">
      <c r="U379" s="8"/>
      <c r="V379" s="13"/>
      <c r="W379" s="8"/>
      <c r="X379" s="6"/>
      <c r="Y379" s="6"/>
      <c r="Z379" s="6"/>
      <c r="AA379" s="6"/>
      <c r="AD379" s="6"/>
      <c r="AL379" s="6"/>
    </row>
    <row r="380" spans="21:38">
      <c r="U380" s="8"/>
      <c r="V380" s="13"/>
      <c r="W380" s="8"/>
      <c r="X380" s="6"/>
      <c r="Y380" s="6"/>
      <c r="Z380" s="6"/>
      <c r="AA380" s="6"/>
      <c r="AD380" s="6"/>
      <c r="AL380" s="6"/>
    </row>
    <row r="381" spans="21:38">
      <c r="U381" s="8"/>
      <c r="V381" s="13"/>
      <c r="W381" s="8"/>
      <c r="X381" s="6"/>
      <c r="Y381" s="6"/>
      <c r="Z381" s="6"/>
      <c r="AA381" s="6"/>
      <c r="AD381" s="6"/>
      <c r="AL381" s="6"/>
    </row>
    <row r="382" spans="21:38">
      <c r="U382" s="8"/>
      <c r="V382" s="13"/>
      <c r="W382" s="8"/>
      <c r="X382" s="6"/>
      <c r="Y382" s="6"/>
      <c r="Z382" s="6"/>
      <c r="AA382" s="6"/>
      <c r="AD382" s="6"/>
      <c r="AL382" s="6"/>
    </row>
    <row r="383" spans="21:38">
      <c r="U383" s="8"/>
      <c r="V383" s="13"/>
      <c r="W383" s="8"/>
      <c r="X383" s="6"/>
      <c r="Y383" s="6"/>
      <c r="Z383" s="6"/>
      <c r="AA383" s="6"/>
      <c r="AD383" s="6"/>
      <c r="AL383" s="6"/>
    </row>
    <row r="384" spans="21:38">
      <c r="U384" s="8"/>
      <c r="V384" s="13"/>
      <c r="W384" s="8"/>
      <c r="X384" s="6"/>
      <c r="Y384" s="6"/>
      <c r="Z384" s="6"/>
      <c r="AA384" s="6"/>
      <c r="AD384" s="6"/>
      <c r="AL384" s="6"/>
    </row>
    <row r="385" spans="21:38">
      <c r="U385" s="8"/>
      <c r="V385" s="13"/>
      <c r="W385" s="8"/>
      <c r="X385" s="6"/>
      <c r="Y385" s="6"/>
      <c r="Z385" s="6"/>
      <c r="AA385" s="6"/>
      <c r="AD385" s="6"/>
      <c r="AL385" s="6"/>
    </row>
    <row r="386" spans="21:38">
      <c r="U386" s="8"/>
      <c r="V386" s="13"/>
      <c r="W386" s="8"/>
      <c r="X386" s="6"/>
      <c r="Y386" s="6"/>
      <c r="Z386" s="6"/>
      <c r="AA386" s="6"/>
      <c r="AD386" s="6"/>
      <c r="AL386" s="6"/>
    </row>
    <row r="387" spans="21:38">
      <c r="U387" s="8"/>
      <c r="V387" s="13"/>
      <c r="W387" s="8"/>
      <c r="X387" s="6"/>
      <c r="Y387" s="6"/>
      <c r="Z387" s="6"/>
      <c r="AA387" s="6"/>
      <c r="AD387" s="6"/>
      <c r="AL387" s="6"/>
    </row>
    <row r="388" spans="21:38">
      <c r="U388" s="8"/>
      <c r="V388" s="13"/>
      <c r="W388" s="8"/>
      <c r="X388" s="6"/>
      <c r="Y388" s="6"/>
      <c r="Z388" s="6"/>
      <c r="AA388" s="6"/>
      <c r="AD388" s="6"/>
      <c r="AL388" s="6"/>
    </row>
    <row r="389" spans="21:38">
      <c r="U389" s="8"/>
      <c r="V389" s="13"/>
      <c r="W389" s="8"/>
      <c r="X389" s="6"/>
      <c r="Y389" s="6"/>
      <c r="Z389" s="6"/>
      <c r="AA389" s="6"/>
      <c r="AD389" s="6"/>
      <c r="AL389" s="6"/>
    </row>
    <row r="390" spans="21:38">
      <c r="U390" s="8"/>
      <c r="V390" s="13"/>
      <c r="W390" s="8"/>
      <c r="X390" s="6"/>
      <c r="Y390" s="6"/>
      <c r="Z390" s="6"/>
      <c r="AA390" s="6"/>
      <c r="AD390" s="6"/>
      <c r="AL390" s="6"/>
    </row>
    <row r="391" spans="21:38">
      <c r="U391" s="8"/>
      <c r="V391" s="13"/>
      <c r="W391" s="8"/>
      <c r="X391" s="6"/>
      <c r="Y391" s="6"/>
      <c r="Z391" s="6"/>
      <c r="AA391" s="6"/>
      <c r="AD391" s="6"/>
      <c r="AL391" s="6"/>
    </row>
    <row r="392" spans="21:38">
      <c r="U392" s="8"/>
      <c r="V392" s="13"/>
      <c r="W392" s="8"/>
      <c r="X392" s="6"/>
      <c r="Y392" s="6"/>
      <c r="Z392" s="6"/>
      <c r="AA392" s="6"/>
      <c r="AD392" s="6"/>
      <c r="AL392" s="6"/>
    </row>
    <row r="393" spans="21:38">
      <c r="U393" s="8"/>
      <c r="V393" s="13"/>
      <c r="W393" s="8"/>
      <c r="X393" s="6"/>
      <c r="Y393" s="6"/>
      <c r="Z393" s="6"/>
      <c r="AA393" s="6"/>
      <c r="AD393" s="6"/>
      <c r="AL393" s="6"/>
    </row>
    <row r="394" spans="21:38">
      <c r="U394" s="8"/>
      <c r="V394" s="13"/>
      <c r="W394" s="8"/>
      <c r="X394" s="6"/>
      <c r="Y394" s="6"/>
      <c r="Z394" s="6"/>
      <c r="AA394" s="6"/>
      <c r="AD394" s="6"/>
      <c r="AL394" s="6"/>
    </row>
    <row r="395" spans="21:38">
      <c r="U395" s="8"/>
      <c r="V395" s="13"/>
      <c r="W395" s="8"/>
      <c r="X395" s="6"/>
      <c r="Y395" s="6"/>
      <c r="Z395" s="6"/>
      <c r="AA395" s="6"/>
      <c r="AD395" s="6"/>
      <c r="AL395" s="6"/>
    </row>
    <row r="396" spans="21:38">
      <c r="U396" s="8"/>
      <c r="V396" s="13"/>
      <c r="W396" s="8"/>
      <c r="X396" s="6"/>
      <c r="Y396" s="6"/>
      <c r="Z396" s="6"/>
      <c r="AA396" s="6"/>
      <c r="AD396" s="6"/>
      <c r="AL396" s="6"/>
    </row>
    <row r="397" spans="21:38">
      <c r="U397" s="8"/>
      <c r="V397" s="13"/>
      <c r="W397" s="8"/>
      <c r="X397" s="6"/>
      <c r="Y397" s="6"/>
      <c r="Z397" s="6"/>
      <c r="AA397" s="6"/>
      <c r="AD397" s="6"/>
      <c r="AL397" s="6"/>
    </row>
    <row r="398" spans="21:38">
      <c r="U398" s="8"/>
      <c r="V398" s="13"/>
      <c r="W398" s="8"/>
      <c r="X398" s="6"/>
      <c r="Y398" s="6"/>
      <c r="Z398" s="6"/>
      <c r="AA398" s="6"/>
      <c r="AD398" s="6"/>
      <c r="AL398" s="6"/>
    </row>
    <row r="399" spans="21:38">
      <c r="U399" s="8"/>
      <c r="V399" s="13"/>
      <c r="W399" s="8"/>
      <c r="X399" s="6"/>
      <c r="Y399" s="6"/>
      <c r="Z399" s="6"/>
      <c r="AA399" s="6"/>
      <c r="AD399" s="6"/>
      <c r="AL399" s="6"/>
    </row>
    <row r="400" spans="21:38">
      <c r="U400" s="8"/>
      <c r="V400" s="13"/>
      <c r="W400" s="8"/>
      <c r="X400" s="6"/>
      <c r="Y400" s="6"/>
      <c r="Z400" s="6"/>
      <c r="AA400" s="6"/>
      <c r="AD400" s="6"/>
      <c r="AL400" s="6"/>
    </row>
    <row r="401" spans="21:38">
      <c r="U401" s="8"/>
      <c r="V401" s="13"/>
      <c r="W401" s="8"/>
      <c r="X401" s="6"/>
      <c r="Y401" s="6"/>
      <c r="Z401" s="6"/>
      <c r="AA401" s="6"/>
      <c r="AD401" s="6"/>
      <c r="AL401" s="6"/>
    </row>
    <row r="402" spans="21:38">
      <c r="U402" s="8"/>
      <c r="V402" s="13"/>
      <c r="W402" s="8"/>
      <c r="X402" s="6"/>
      <c r="Y402" s="6"/>
      <c r="Z402" s="6"/>
      <c r="AA402" s="6"/>
      <c r="AD402" s="6"/>
      <c r="AL402" s="6"/>
    </row>
    <row r="403" spans="21:38">
      <c r="U403" s="8"/>
      <c r="V403" s="13"/>
      <c r="W403" s="8"/>
      <c r="X403" s="6"/>
      <c r="Y403" s="6"/>
      <c r="Z403" s="6"/>
      <c r="AA403" s="6"/>
      <c r="AD403" s="6"/>
      <c r="AL403" s="6"/>
    </row>
    <row r="404" spans="21:38">
      <c r="U404" s="8"/>
      <c r="V404" s="13"/>
      <c r="W404" s="8"/>
      <c r="X404" s="6"/>
      <c r="Y404" s="6"/>
      <c r="Z404" s="6"/>
      <c r="AA404" s="6"/>
      <c r="AD404" s="6"/>
      <c r="AL404" s="6"/>
    </row>
    <row r="405" spans="21:38">
      <c r="U405" s="8"/>
      <c r="V405" s="13"/>
      <c r="W405" s="8"/>
      <c r="X405" s="6"/>
      <c r="Y405" s="6"/>
      <c r="Z405" s="6"/>
      <c r="AA405" s="6"/>
      <c r="AD405" s="6"/>
      <c r="AL405" s="6"/>
    </row>
    <row r="406" spans="21:38">
      <c r="U406" s="8"/>
      <c r="V406" s="13"/>
      <c r="W406" s="8"/>
      <c r="X406" s="6"/>
      <c r="Y406" s="6"/>
      <c r="Z406" s="6"/>
      <c r="AA406" s="6"/>
      <c r="AD406" s="6"/>
      <c r="AL406" s="6"/>
    </row>
    <row r="407" spans="21:38">
      <c r="U407" s="8"/>
      <c r="V407" s="13"/>
      <c r="W407" s="8"/>
      <c r="X407" s="6"/>
      <c r="Y407" s="6"/>
      <c r="Z407" s="6"/>
      <c r="AA407" s="6"/>
      <c r="AD407" s="6"/>
      <c r="AL407" s="6"/>
    </row>
    <row r="408" spans="21:38">
      <c r="U408" s="8"/>
      <c r="V408" s="13"/>
      <c r="W408" s="8"/>
      <c r="X408" s="6"/>
      <c r="Y408" s="6"/>
      <c r="Z408" s="6"/>
      <c r="AA408" s="6"/>
      <c r="AD408" s="6"/>
      <c r="AL408" s="6"/>
    </row>
    <row r="409" spans="21:38">
      <c r="U409" s="8"/>
      <c r="V409" s="13"/>
      <c r="W409" s="8"/>
      <c r="X409" s="6"/>
      <c r="Y409" s="6"/>
      <c r="Z409" s="6"/>
      <c r="AA409" s="6"/>
      <c r="AD409" s="6"/>
      <c r="AL409" s="6"/>
    </row>
    <row r="410" spans="21:38">
      <c r="U410" s="8"/>
      <c r="V410" s="13"/>
      <c r="W410" s="8"/>
      <c r="X410" s="6"/>
      <c r="Y410" s="6"/>
      <c r="Z410" s="6"/>
      <c r="AA410" s="6"/>
      <c r="AD410" s="6"/>
      <c r="AL410" s="6"/>
    </row>
    <row r="411" spans="21:38">
      <c r="U411" s="8"/>
      <c r="V411" s="13"/>
      <c r="W411" s="8"/>
      <c r="X411" s="6"/>
      <c r="Y411" s="6"/>
      <c r="Z411" s="6"/>
      <c r="AA411" s="6"/>
      <c r="AD411" s="6"/>
      <c r="AL411" s="6"/>
    </row>
    <row r="412" spans="21:38">
      <c r="U412" s="8"/>
      <c r="V412" s="13"/>
      <c r="W412" s="8"/>
      <c r="X412" s="6"/>
      <c r="Y412" s="6"/>
      <c r="Z412" s="6"/>
      <c r="AA412" s="6"/>
      <c r="AD412" s="6"/>
      <c r="AL412" s="6"/>
    </row>
    <row r="413" spans="21:38">
      <c r="U413" s="8"/>
      <c r="V413" s="13"/>
      <c r="W413" s="8"/>
      <c r="X413" s="6"/>
      <c r="Y413" s="6"/>
      <c r="Z413" s="6"/>
      <c r="AA413" s="6"/>
      <c r="AD413" s="6"/>
      <c r="AL413" s="6"/>
    </row>
    <row r="414" spans="21:38">
      <c r="U414" s="8"/>
      <c r="V414" s="13"/>
      <c r="W414" s="8"/>
      <c r="X414" s="6"/>
      <c r="Y414" s="6"/>
      <c r="Z414" s="6"/>
      <c r="AA414" s="6"/>
      <c r="AD414" s="6"/>
      <c r="AL414" s="6"/>
    </row>
    <row r="415" spans="21:38">
      <c r="U415" s="8"/>
      <c r="V415" s="13"/>
      <c r="W415" s="8"/>
      <c r="X415" s="6"/>
      <c r="Y415" s="6"/>
      <c r="Z415" s="6"/>
      <c r="AA415" s="6"/>
      <c r="AD415" s="6"/>
      <c r="AL415" s="6"/>
    </row>
    <row r="416" spans="21:38">
      <c r="U416" s="8"/>
      <c r="V416" s="13"/>
      <c r="W416" s="8"/>
      <c r="X416" s="6"/>
      <c r="Y416" s="6"/>
      <c r="Z416" s="6"/>
      <c r="AA416" s="6"/>
      <c r="AD416" s="6"/>
      <c r="AL416" s="6"/>
    </row>
    <row r="417" spans="13:38">
      <c r="U417" s="8"/>
      <c r="V417" s="13"/>
      <c r="W417" s="8"/>
      <c r="X417" s="6"/>
      <c r="Y417" s="6"/>
      <c r="Z417" s="6"/>
      <c r="AA417" s="6"/>
      <c r="AD417" s="6"/>
      <c r="AL417" s="6"/>
    </row>
    <row r="418" spans="13:38">
      <c r="U418" s="8"/>
      <c r="V418" s="13"/>
      <c r="W418" s="8"/>
      <c r="X418" s="6"/>
      <c r="Y418" s="6"/>
      <c r="Z418" s="6"/>
      <c r="AA418" s="6"/>
      <c r="AD418" s="6"/>
      <c r="AL418" s="6"/>
    </row>
    <row r="419" spans="13:38">
      <c r="U419" s="8"/>
      <c r="V419" s="13"/>
      <c r="W419" s="8"/>
      <c r="X419" s="6"/>
      <c r="Y419" s="6"/>
      <c r="Z419" s="6"/>
      <c r="AA419" s="6"/>
      <c r="AD419" s="6"/>
      <c r="AL419" s="6"/>
    </row>
    <row r="420" spans="13:38">
      <c r="U420" s="8"/>
      <c r="V420" s="13"/>
      <c r="W420" s="8"/>
      <c r="X420" s="6"/>
      <c r="Y420" s="6"/>
      <c r="Z420" s="6"/>
      <c r="AA420" s="6"/>
      <c r="AD420" s="6"/>
      <c r="AL420" s="6"/>
    </row>
    <row r="421" spans="13:38">
      <c r="U421" s="8"/>
      <c r="V421" s="13"/>
      <c r="W421" s="8"/>
      <c r="X421" s="6"/>
      <c r="Y421" s="6"/>
      <c r="Z421" s="6"/>
      <c r="AA421" s="6"/>
      <c r="AD421" s="6"/>
      <c r="AL421" s="6"/>
    </row>
    <row r="422" spans="13:38">
      <c r="U422" s="8"/>
      <c r="V422" s="13"/>
      <c r="W422" s="8"/>
      <c r="X422" s="6"/>
      <c r="Y422" s="6"/>
      <c r="Z422" s="6"/>
      <c r="AA422" s="6"/>
      <c r="AD422" s="6"/>
      <c r="AL422" s="6"/>
    </row>
    <row r="423" spans="13:38">
      <c r="U423" s="8"/>
      <c r="V423" s="13"/>
      <c r="W423" s="8"/>
      <c r="X423" s="6"/>
      <c r="Y423" s="6"/>
      <c r="Z423" s="6"/>
      <c r="AA423" s="6"/>
      <c r="AD423" s="6"/>
      <c r="AL423" s="6"/>
    </row>
    <row r="424" spans="13:38">
      <c r="U424" s="8"/>
      <c r="V424" s="13"/>
      <c r="W424" s="8"/>
      <c r="X424" s="6"/>
      <c r="Y424" s="6"/>
      <c r="Z424" s="6"/>
      <c r="AA424" s="6"/>
      <c r="AD424" s="6"/>
      <c r="AL424" s="6"/>
    </row>
    <row r="425" spans="13:38">
      <c r="U425" s="8"/>
      <c r="V425" s="13"/>
      <c r="W425" s="8"/>
      <c r="X425" s="6"/>
      <c r="Y425" s="6"/>
      <c r="Z425" s="6"/>
      <c r="AA425" s="6"/>
      <c r="AD425" s="6"/>
      <c r="AL425" s="6"/>
    </row>
    <row r="426" spans="13:38">
      <c r="U426" s="8"/>
      <c r="V426" s="13"/>
      <c r="W426" s="8"/>
      <c r="X426" s="6"/>
      <c r="Y426" s="6"/>
      <c r="Z426" s="6"/>
      <c r="AA426" s="6"/>
      <c r="AD426" s="6"/>
      <c r="AL426" s="6"/>
    </row>
    <row r="427" spans="13:38">
      <c r="U427" s="8"/>
      <c r="V427" s="13"/>
      <c r="W427" s="8"/>
      <c r="X427" s="6"/>
      <c r="Y427" s="6"/>
      <c r="Z427" s="6"/>
      <c r="AA427" s="6"/>
      <c r="AD427" s="6"/>
      <c r="AL427" s="6"/>
    </row>
    <row r="428" spans="13:38">
      <c r="U428" s="8"/>
      <c r="V428" s="13"/>
      <c r="W428" s="8"/>
      <c r="X428" s="6"/>
      <c r="Y428" s="6"/>
      <c r="Z428" s="6"/>
      <c r="AA428" s="6"/>
      <c r="AD428" s="6"/>
      <c r="AL428" s="6"/>
    </row>
    <row r="429" spans="13:38">
      <c r="U429" s="8"/>
      <c r="V429" s="13"/>
      <c r="W429" s="8"/>
      <c r="X429" s="6"/>
      <c r="Y429" s="6"/>
      <c r="Z429" s="6"/>
      <c r="AA429" s="6"/>
      <c r="AD429" s="6"/>
      <c r="AL429" s="6"/>
    </row>
    <row r="430" spans="13:38">
      <c r="M430" s="165">
        <f>2.5*60</f>
        <v>150</v>
      </c>
      <c r="U430" s="8"/>
      <c r="V430" s="13"/>
      <c r="W430" s="8"/>
      <c r="X430" s="6"/>
      <c r="Y430" s="6"/>
      <c r="Z430" s="6"/>
      <c r="AA430" s="6"/>
      <c r="AD430" s="6"/>
      <c r="AL430" s="6"/>
    </row>
    <row r="431" spans="13:38">
      <c r="U431" s="8"/>
      <c r="V431" s="13"/>
      <c r="W431" s="8"/>
      <c r="X431" s="6"/>
      <c r="Y431" s="6"/>
      <c r="Z431" s="6"/>
      <c r="AA431" s="6"/>
      <c r="AD431" s="6"/>
      <c r="AL431" s="6"/>
    </row>
    <row r="432" spans="13:38">
      <c r="U432" s="8"/>
      <c r="V432" s="13"/>
      <c r="W432" s="8"/>
      <c r="X432" s="6"/>
      <c r="Y432" s="6"/>
      <c r="Z432" s="6"/>
      <c r="AA432" s="6"/>
      <c r="AD432" s="6"/>
      <c r="AL432" s="6"/>
    </row>
    <row r="433" spans="21:38">
      <c r="U433" s="8"/>
      <c r="V433" s="13"/>
      <c r="W433" s="8"/>
      <c r="X433" s="6"/>
      <c r="Y433" s="6"/>
      <c r="Z433" s="6"/>
      <c r="AA433" s="6"/>
      <c r="AD433" s="6"/>
      <c r="AL433" s="6"/>
    </row>
    <row r="434" spans="21:38">
      <c r="U434" s="8"/>
      <c r="V434" s="13"/>
      <c r="W434" s="8"/>
      <c r="X434" s="6"/>
      <c r="Y434" s="6"/>
      <c r="Z434" s="6"/>
      <c r="AA434" s="6"/>
      <c r="AD434" s="6"/>
      <c r="AL434" s="6"/>
    </row>
    <row r="435" spans="21:38">
      <c r="U435" s="8"/>
      <c r="V435" s="13"/>
      <c r="W435" s="8"/>
      <c r="X435" s="6"/>
      <c r="Y435" s="6"/>
      <c r="Z435" s="6"/>
      <c r="AA435" s="6"/>
      <c r="AD435" s="6"/>
      <c r="AL435" s="6"/>
    </row>
    <row r="436" spans="21:38">
      <c r="U436" s="8"/>
      <c r="V436" s="13"/>
      <c r="W436" s="8"/>
      <c r="X436" s="6"/>
      <c r="Y436" s="6"/>
      <c r="Z436" s="6"/>
      <c r="AA436" s="6"/>
      <c r="AD436" s="6"/>
      <c r="AL436" s="6"/>
    </row>
    <row r="437" spans="21:38">
      <c r="U437" s="8"/>
      <c r="V437" s="13"/>
      <c r="W437" s="8"/>
      <c r="AL437" s="6"/>
    </row>
    <row r="438" spans="21:38">
      <c r="U438" s="8"/>
      <c r="V438" s="13"/>
      <c r="W438" s="8"/>
      <c r="AL438" s="6"/>
    </row>
    <row r="439" spans="21:38">
      <c r="U439" s="8"/>
      <c r="V439" s="13"/>
      <c r="W439" s="8"/>
      <c r="AL439" s="6"/>
    </row>
    <row r="440" spans="21:38">
      <c r="U440" s="8"/>
      <c r="V440" s="13"/>
      <c r="W440" s="8"/>
      <c r="AL440" s="6"/>
    </row>
    <row r="441" spans="21:38">
      <c r="U441" s="8"/>
      <c r="V441" s="13"/>
      <c r="W441" s="8"/>
      <c r="AL441" s="6"/>
    </row>
    <row r="442" spans="21:38">
      <c r="U442" s="8"/>
      <c r="V442" s="13"/>
      <c r="W442" s="8"/>
      <c r="AL442" s="6"/>
    </row>
    <row r="443" spans="21:38">
      <c r="U443" s="8"/>
      <c r="V443" s="13"/>
      <c r="W443" s="8"/>
      <c r="AL443" s="6"/>
    </row>
    <row r="444" spans="21:38">
      <c r="U444" s="8"/>
      <c r="V444" s="13"/>
      <c r="W444" s="8"/>
      <c r="AL444" s="6"/>
    </row>
    <row r="445" spans="21:38">
      <c r="U445" s="8"/>
      <c r="V445" s="13"/>
      <c r="W445" s="8"/>
      <c r="AL445" s="6"/>
    </row>
    <row r="446" spans="21:38">
      <c r="U446" s="8"/>
      <c r="V446" s="13"/>
      <c r="W446" s="8"/>
      <c r="AL446" s="6"/>
    </row>
    <row r="447" spans="21:38">
      <c r="U447" s="8"/>
      <c r="V447" s="13"/>
      <c r="W447" s="8"/>
      <c r="AL447" s="6"/>
    </row>
    <row r="448" spans="21:38">
      <c r="U448" s="8"/>
      <c r="V448" s="13"/>
      <c r="W448" s="8"/>
      <c r="AL448" s="6"/>
    </row>
    <row r="449" spans="21:38">
      <c r="U449" s="8"/>
      <c r="V449" s="13"/>
      <c r="W449" s="8"/>
      <c r="AL449" s="6"/>
    </row>
    <row r="450" spans="21:38">
      <c r="U450" s="8"/>
      <c r="V450" s="13"/>
      <c r="W450" s="8"/>
      <c r="AL450" s="6"/>
    </row>
    <row r="451" spans="21:38">
      <c r="U451" s="8"/>
      <c r="V451" s="13"/>
      <c r="W451" s="8"/>
      <c r="AL451" s="6"/>
    </row>
    <row r="452" spans="21:38">
      <c r="U452" s="8"/>
      <c r="V452" s="13"/>
      <c r="W452" s="8"/>
      <c r="AL452" s="6"/>
    </row>
    <row r="453" spans="21:38">
      <c r="U453" s="8"/>
      <c r="V453" s="13"/>
      <c r="W453" s="8"/>
      <c r="AL453" s="6"/>
    </row>
    <row r="454" spans="21:38">
      <c r="U454" s="8"/>
      <c r="V454" s="13"/>
      <c r="W454" s="8"/>
      <c r="AL454" s="6"/>
    </row>
    <row r="455" spans="21:38">
      <c r="U455" s="8"/>
      <c r="V455" s="13"/>
      <c r="W455" s="8"/>
      <c r="AL455" s="6"/>
    </row>
    <row r="456" spans="21:38">
      <c r="U456" s="8"/>
      <c r="V456" s="13"/>
      <c r="W456" s="8"/>
      <c r="AL456" s="6"/>
    </row>
    <row r="457" spans="21:38">
      <c r="U457" s="8"/>
      <c r="V457" s="13"/>
      <c r="W457" s="8"/>
      <c r="AL457" s="6"/>
    </row>
    <row r="458" spans="21:38">
      <c r="U458" s="8"/>
      <c r="V458" s="13"/>
      <c r="W458" s="8"/>
      <c r="AL458" s="6"/>
    </row>
    <row r="459" spans="21:38">
      <c r="U459" s="8"/>
      <c r="V459" s="13"/>
      <c r="W459" s="8"/>
      <c r="AL459" s="6"/>
    </row>
    <row r="460" spans="21:38">
      <c r="U460" s="8"/>
      <c r="V460" s="13"/>
      <c r="W460" s="8"/>
      <c r="AL460" s="6"/>
    </row>
    <row r="461" spans="21:38">
      <c r="U461" s="8"/>
      <c r="V461" s="13"/>
      <c r="W461" s="8"/>
      <c r="AL461" s="6"/>
    </row>
    <row r="462" spans="21:38">
      <c r="U462" s="8"/>
      <c r="V462" s="13"/>
      <c r="W462" s="8"/>
      <c r="AL462" s="6"/>
    </row>
    <row r="463" spans="21:38">
      <c r="U463" s="8"/>
      <c r="V463" s="13"/>
      <c r="W463" s="8"/>
      <c r="AL463" s="6"/>
    </row>
    <row r="464" spans="21:38">
      <c r="U464" s="8"/>
      <c r="V464" s="13"/>
      <c r="W464" s="8"/>
      <c r="AL464" s="6"/>
    </row>
    <row r="465" spans="21:38">
      <c r="U465" s="8"/>
      <c r="V465" s="13"/>
      <c r="W465" s="8"/>
      <c r="AL465" s="6"/>
    </row>
    <row r="466" spans="21:38">
      <c r="U466" s="8"/>
      <c r="V466" s="13"/>
      <c r="W466" s="8"/>
      <c r="AL466" s="6"/>
    </row>
    <row r="467" spans="21:38">
      <c r="U467" s="8"/>
      <c r="V467" s="13"/>
      <c r="W467" s="8"/>
      <c r="AL467" s="6"/>
    </row>
    <row r="468" spans="21:38">
      <c r="U468" s="8"/>
      <c r="V468" s="13"/>
      <c r="W468" s="8"/>
      <c r="AL468" s="6"/>
    </row>
    <row r="469" spans="21:38">
      <c r="U469" s="8"/>
      <c r="V469" s="13"/>
      <c r="W469" s="8"/>
      <c r="AL469" s="6"/>
    </row>
    <row r="470" spans="21:38">
      <c r="U470" s="8"/>
      <c r="V470" s="13"/>
      <c r="W470" s="8"/>
      <c r="AL470" s="6"/>
    </row>
    <row r="471" spans="21:38">
      <c r="U471" s="8"/>
      <c r="V471" s="13"/>
      <c r="W471" s="8"/>
      <c r="AL471" s="6"/>
    </row>
    <row r="472" spans="21:38">
      <c r="U472" s="8"/>
      <c r="V472" s="13"/>
      <c r="W472" s="8"/>
      <c r="AL472" s="6"/>
    </row>
    <row r="473" spans="21:38">
      <c r="U473" s="8"/>
      <c r="V473" s="13"/>
      <c r="W473" s="8"/>
      <c r="AL473" s="6"/>
    </row>
    <row r="474" spans="21:38">
      <c r="U474" s="8"/>
      <c r="V474" s="13"/>
      <c r="W474" s="8"/>
      <c r="AL474" s="6"/>
    </row>
    <row r="475" spans="21:38">
      <c r="U475" s="8"/>
      <c r="V475" s="13"/>
      <c r="W475" s="8"/>
      <c r="AL475" s="6"/>
    </row>
    <row r="476" spans="21:38">
      <c r="U476" s="8"/>
      <c r="V476" s="13"/>
      <c r="W476" s="8"/>
      <c r="AL476" s="6"/>
    </row>
    <row r="477" spans="21:38">
      <c r="U477" s="8"/>
      <c r="V477" s="13"/>
      <c r="W477" s="8"/>
      <c r="AL477" s="6"/>
    </row>
    <row r="478" spans="21:38">
      <c r="U478" s="8"/>
      <c r="V478" s="13"/>
      <c r="W478" s="8"/>
      <c r="AL478" s="6"/>
    </row>
    <row r="479" spans="21:38">
      <c r="U479" s="8"/>
      <c r="V479" s="13"/>
      <c r="W479" s="8"/>
      <c r="AL479" s="6"/>
    </row>
    <row r="480" spans="21:38">
      <c r="U480" s="8"/>
      <c r="V480" s="13"/>
      <c r="W480" s="8"/>
      <c r="AL480" s="6"/>
    </row>
    <row r="481" spans="21:38">
      <c r="U481" s="8"/>
      <c r="V481" s="13"/>
      <c r="W481" s="8"/>
      <c r="AL481" s="6"/>
    </row>
    <row r="482" spans="21:38">
      <c r="U482" s="8"/>
      <c r="V482" s="13"/>
      <c r="W482" s="8"/>
      <c r="AL482" s="6"/>
    </row>
    <row r="483" spans="21:38">
      <c r="U483" s="8"/>
      <c r="V483" s="13"/>
      <c r="W483" s="8"/>
      <c r="AL483" s="6"/>
    </row>
    <row r="484" spans="21:38">
      <c r="U484" s="8"/>
      <c r="V484" s="13"/>
      <c r="W484" s="8"/>
      <c r="AL484" s="6"/>
    </row>
    <row r="485" spans="21:38">
      <c r="U485" s="8"/>
      <c r="V485" s="13"/>
      <c r="W485" s="8"/>
      <c r="AL485" s="6"/>
    </row>
    <row r="486" spans="21:38">
      <c r="U486" s="8"/>
      <c r="V486" s="13"/>
      <c r="W486" s="8"/>
      <c r="AL486" s="6"/>
    </row>
    <row r="487" spans="21:38">
      <c r="U487" s="8"/>
      <c r="V487" s="13"/>
      <c r="W487" s="8"/>
      <c r="AL487" s="6"/>
    </row>
    <row r="488" spans="21:38">
      <c r="U488" s="8"/>
      <c r="V488" s="13"/>
      <c r="W488" s="8"/>
      <c r="AL488" s="6"/>
    </row>
    <row r="489" spans="21:38">
      <c r="U489" s="8"/>
      <c r="V489" s="13"/>
      <c r="W489" s="8"/>
      <c r="AL489" s="6"/>
    </row>
    <row r="490" spans="21:38">
      <c r="U490" s="8"/>
      <c r="V490" s="13"/>
      <c r="W490" s="8"/>
      <c r="AL490" s="6"/>
    </row>
    <row r="491" spans="21:38">
      <c r="U491" s="8"/>
      <c r="V491" s="13"/>
      <c r="W491" s="8"/>
      <c r="AL491" s="6"/>
    </row>
    <row r="492" spans="21:38">
      <c r="U492" s="8"/>
      <c r="V492" s="13"/>
      <c r="W492" s="8"/>
      <c r="AL492" s="6"/>
    </row>
    <row r="493" spans="21:38">
      <c r="U493" s="8"/>
      <c r="V493" s="13"/>
      <c r="W493" s="8"/>
      <c r="AL493" s="6"/>
    </row>
    <row r="494" spans="21:38">
      <c r="U494" s="8"/>
      <c r="V494" s="13"/>
      <c r="W494" s="8"/>
      <c r="AL494" s="6"/>
    </row>
    <row r="495" spans="21:38">
      <c r="U495" s="8"/>
      <c r="V495" s="13"/>
      <c r="W495" s="8"/>
      <c r="AL495" s="6"/>
    </row>
    <row r="496" spans="21:38">
      <c r="U496" s="8"/>
      <c r="V496" s="13"/>
      <c r="W496" s="8"/>
      <c r="AL496" s="6"/>
    </row>
    <row r="497" spans="21:38">
      <c r="U497" s="8"/>
      <c r="V497" s="13"/>
      <c r="W497" s="8"/>
      <c r="AL497" s="6"/>
    </row>
    <row r="498" spans="21:38">
      <c r="U498" s="8"/>
      <c r="V498" s="13"/>
      <c r="W498" s="8"/>
      <c r="AL498" s="6"/>
    </row>
    <row r="499" spans="21:38">
      <c r="U499" s="8"/>
      <c r="V499" s="13"/>
      <c r="W499" s="8"/>
      <c r="AL499" s="6"/>
    </row>
    <row r="500" spans="21:38">
      <c r="U500" s="8"/>
      <c r="V500" s="13"/>
      <c r="W500" s="8"/>
      <c r="AL500" s="6"/>
    </row>
    <row r="501" spans="21:38">
      <c r="U501" s="8"/>
      <c r="V501" s="13"/>
      <c r="W501" s="8"/>
      <c r="AL501" s="6"/>
    </row>
    <row r="502" spans="21:38">
      <c r="U502" s="8"/>
      <c r="V502" s="13"/>
      <c r="W502" s="8"/>
      <c r="AL502" s="6"/>
    </row>
    <row r="503" spans="21:38">
      <c r="U503" s="8"/>
      <c r="V503" s="13"/>
      <c r="W503" s="8"/>
      <c r="AL503" s="6"/>
    </row>
    <row r="504" spans="21:38">
      <c r="U504" s="8"/>
      <c r="V504" s="13"/>
      <c r="W504" s="8"/>
      <c r="AL504" s="6"/>
    </row>
    <row r="505" spans="21:38">
      <c r="U505" s="8"/>
      <c r="V505" s="13"/>
      <c r="W505" s="8"/>
      <c r="AL505" s="6"/>
    </row>
    <row r="506" spans="21:38">
      <c r="U506" s="8"/>
      <c r="V506" s="13"/>
      <c r="W506" s="8"/>
      <c r="AL506" s="6"/>
    </row>
    <row r="507" spans="21:38">
      <c r="U507" s="8"/>
      <c r="V507" s="13"/>
      <c r="W507" s="8"/>
      <c r="AL507" s="6"/>
    </row>
    <row r="508" spans="21:38">
      <c r="U508" s="8"/>
      <c r="V508" s="13"/>
      <c r="W508" s="8"/>
      <c r="AL508" s="6"/>
    </row>
    <row r="509" spans="21:38">
      <c r="U509" s="8"/>
      <c r="V509" s="13"/>
      <c r="W509" s="8"/>
      <c r="AL509" s="6"/>
    </row>
    <row r="510" spans="21:38">
      <c r="U510" s="8"/>
      <c r="V510" s="13"/>
      <c r="W510" s="8"/>
      <c r="AL510" s="6"/>
    </row>
    <row r="511" spans="21:38">
      <c r="U511" s="8"/>
      <c r="V511" s="13"/>
      <c r="W511" s="8"/>
      <c r="AL511" s="6"/>
    </row>
    <row r="512" spans="21:38">
      <c r="U512" s="8"/>
      <c r="V512" s="13"/>
      <c r="W512" s="8"/>
      <c r="AL512" s="6"/>
    </row>
    <row r="513" spans="21:38">
      <c r="U513" s="8"/>
      <c r="V513" s="13"/>
      <c r="W513" s="8"/>
      <c r="AL513" s="6"/>
    </row>
    <row r="514" spans="21:38">
      <c r="U514" s="8"/>
      <c r="V514" s="13"/>
      <c r="W514" s="8"/>
      <c r="AL514" s="6"/>
    </row>
    <row r="515" spans="21:38">
      <c r="U515" s="8"/>
      <c r="V515" s="13"/>
      <c r="W515" s="8"/>
      <c r="AL515" s="6"/>
    </row>
    <row r="516" spans="21:38">
      <c r="U516" s="8"/>
      <c r="V516" s="13"/>
      <c r="W516" s="8"/>
      <c r="AL516" s="6"/>
    </row>
    <row r="517" spans="21:38">
      <c r="U517" s="8"/>
      <c r="V517" s="13"/>
      <c r="W517" s="8"/>
      <c r="AL517" s="6"/>
    </row>
    <row r="518" spans="21:38">
      <c r="U518" s="8"/>
      <c r="V518" s="13"/>
      <c r="W518" s="8"/>
      <c r="AL518" s="6"/>
    </row>
    <row r="519" spans="21:38">
      <c r="U519" s="8"/>
      <c r="V519" s="13"/>
      <c r="W519" s="8"/>
      <c r="AL519" s="6"/>
    </row>
    <row r="520" spans="21:38">
      <c r="U520" s="8"/>
      <c r="V520" s="13"/>
      <c r="W520" s="8"/>
      <c r="AL520" s="6"/>
    </row>
    <row r="521" spans="21:38">
      <c r="U521" s="8"/>
      <c r="V521" s="13"/>
      <c r="W521" s="8"/>
      <c r="AL521" s="6"/>
    </row>
    <row r="522" spans="21:38">
      <c r="U522" s="8"/>
      <c r="V522" s="13"/>
      <c r="W522" s="8"/>
      <c r="AL522" s="6"/>
    </row>
    <row r="523" spans="21:38">
      <c r="U523" s="8"/>
      <c r="V523" s="13"/>
      <c r="W523" s="8"/>
      <c r="AL523" s="6"/>
    </row>
    <row r="524" spans="21:38">
      <c r="U524" s="8"/>
      <c r="V524" s="13"/>
      <c r="W524" s="8"/>
      <c r="AL524" s="6"/>
    </row>
    <row r="525" spans="21:38">
      <c r="U525" s="8"/>
      <c r="V525" s="13"/>
      <c r="W525" s="8"/>
      <c r="AL525" s="6"/>
    </row>
    <row r="526" spans="21:38">
      <c r="U526" s="8"/>
      <c r="V526" s="13"/>
      <c r="W526" s="8"/>
      <c r="AL526" s="6"/>
    </row>
    <row r="527" spans="21:38">
      <c r="U527" s="8"/>
      <c r="V527" s="13"/>
      <c r="W527" s="8"/>
      <c r="AL527" s="6"/>
    </row>
    <row r="528" spans="21:38">
      <c r="U528" s="8"/>
      <c r="V528" s="13"/>
      <c r="W528" s="8"/>
      <c r="AL528" s="6"/>
    </row>
    <row r="529" spans="21:38">
      <c r="U529" s="8"/>
      <c r="V529" s="13"/>
      <c r="W529" s="8"/>
      <c r="AL529" s="6"/>
    </row>
    <row r="530" spans="21:38">
      <c r="U530" s="8"/>
      <c r="V530" s="13"/>
      <c r="W530" s="8"/>
      <c r="AL530" s="6"/>
    </row>
    <row r="531" spans="21:38">
      <c r="U531" s="8"/>
      <c r="V531" s="13"/>
      <c r="W531" s="8"/>
      <c r="AL531" s="6"/>
    </row>
    <row r="532" spans="21:38">
      <c r="U532" s="8"/>
      <c r="V532" s="13"/>
      <c r="W532" s="8"/>
      <c r="AL532" s="6"/>
    </row>
    <row r="533" spans="21:38">
      <c r="U533" s="8"/>
      <c r="V533" s="13"/>
      <c r="W533" s="8"/>
      <c r="AL533" s="6"/>
    </row>
    <row r="534" spans="21:38">
      <c r="U534" s="8"/>
      <c r="V534" s="13"/>
      <c r="W534" s="8"/>
      <c r="AL534" s="6"/>
    </row>
    <row r="535" spans="21:38">
      <c r="U535" s="8"/>
      <c r="V535" s="13"/>
      <c r="W535" s="8"/>
      <c r="AL535" s="6"/>
    </row>
    <row r="536" spans="21:38">
      <c r="U536" s="8"/>
      <c r="V536" s="13"/>
      <c r="W536" s="8"/>
      <c r="AL536" s="6"/>
    </row>
    <row r="537" spans="21:38">
      <c r="U537" s="8"/>
      <c r="V537" s="13"/>
      <c r="W537" s="8"/>
      <c r="AL537" s="6"/>
    </row>
    <row r="538" spans="21:38">
      <c r="U538" s="8"/>
      <c r="V538" s="13"/>
      <c r="W538" s="8"/>
      <c r="AL538" s="6"/>
    </row>
    <row r="539" spans="21:38">
      <c r="U539" s="8"/>
      <c r="V539" s="13"/>
      <c r="W539" s="8"/>
      <c r="AL539" s="6"/>
    </row>
    <row r="540" spans="21:38">
      <c r="U540" s="8"/>
      <c r="V540" s="13"/>
      <c r="W540" s="8"/>
      <c r="AL540" s="6"/>
    </row>
    <row r="541" spans="21:38">
      <c r="U541" s="8"/>
      <c r="V541" s="13"/>
      <c r="W541" s="8"/>
      <c r="AL541" s="6"/>
    </row>
    <row r="542" spans="21:38">
      <c r="U542" s="8"/>
      <c r="V542" s="13"/>
      <c r="W542" s="8"/>
      <c r="AL542" s="6"/>
    </row>
    <row r="543" spans="21:38">
      <c r="U543" s="8"/>
      <c r="V543" s="13"/>
      <c r="W543" s="8"/>
      <c r="AL543" s="6"/>
    </row>
    <row r="544" spans="21:38">
      <c r="U544" s="8"/>
      <c r="V544" s="13"/>
      <c r="W544" s="8"/>
      <c r="AL544" s="6"/>
    </row>
    <row r="545" spans="5:38">
      <c r="E545" s="331" t="s">
        <v>1376</v>
      </c>
      <c r="U545" s="8"/>
      <c r="V545" s="13"/>
      <c r="W545" s="8"/>
      <c r="AL545" s="6"/>
    </row>
    <row r="546" spans="5:38">
      <c r="U546" s="8"/>
      <c r="V546" s="13"/>
      <c r="W546" s="8"/>
      <c r="AL546" s="6"/>
    </row>
    <row r="547" spans="5:38">
      <c r="U547" s="8"/>
      <c r="V547" s="13"/>
      <c r="W547" s="8"/>
      <c r="AL547" s="6"/>
    </row>
    <row r="548" spans="5:38">
      <c r="U548" s="8"/>
      <c r="V548" s="13"/>
      <c r="W548" s="8"/>
      <c r="AL548" s="6"/>
    </row>
    <row r="549" spans="5:38">
      <c r="U549" s="8"/>
      <c r="V549" s="13"/>
      <c r="W549" s="8"/>
      <c r="AL549" s="6"/>
    </row>
    <row r="550" spans="5:38">
      <c r="U550" s="8"/>
      <c r="V550" s="13"/>
      <c r="W550" s="8"/>
      <c r="AL550" s="6"/>
    </row>
    <row r="551" spans="5:38">
      <c r="U551" s="8"/>
      <c r="V551" s="13"/>
      <c r="W551" s="8"/>
      <c r="AL551" s="6"/>
    </row>
    <row r="552" spans="5:38">
      <c r="U552" s="8"/>
      <c r="V552" s="13"/>
      <c r="W552" s="8"/>
      <c r="AL552" s="6"/>
    </row>
    <row r="553" spans="5:38">
      <c r="U553" s="8"/>
      <c r="V553" s="13"/>
      <c r="W553" s="8"/>
      <c r="AL553" s="6"/>
    </row>
    <row r="554" spans="5:38">
      <c r="U554" s="8"/>
      <c r="V554" s="13"/>
      <c r="W554" s="8"/>
      <c r="AL554" s="6"/>
    </row>
    <row r="555" spans="5:38">
      <c r="U555" s="8"/>
      <c r="V555" s="13"/>
      <c r="W555" s="8"/>
      <c r="AL555" s="6"/>
    </row>
    <row r="556" spans="5:38">
      <c r="U556" s="8"/>
      <c r="V556" s="13"/>
      <c r="W556" s="8"/>
      <c r="AL556" s="6"/>
    </row>
    <row r="557" spans="5:38">
      <c r="U557" s="8"/>
      <c r="V557" s="13"/>
      <c r="W557" s="8"/>
      <c r="AL557" s="6"/>
    </row>
    <row r="558" spans="5:38">
      <c r="U558" s="8"/>
      <c r="V558" s="13"/>
      <c r="W558" s="8"/>
      <c r="AL558" s="6"/>
    </row>
    <row r="559" spans="5:38">
      <c r="U559" s="8"/>
      <c r="V559" s="13"/>
      <c r="W559" s="8"/>
      <c r="AL559" s="6"/>
    </row>
    <row r="560" spans="5:38">
      <c r="U560" s="8"/>
      <c r="V560" s="13"/>
      <c r="W560" s="8"/>
      <c r="AL560" s="6"/>
    </row>
    <row r="561" spans="21:38">
      <c r="U561" s="8"/>
      <c r="V561" s="13"/>
      <c r="W561" s="8"/>
      <c r="AL561" s="6"/>
    </row>
    <row r="562" spans="21:38">
      <c r="U562" s="8"/>
      <c r="V562" s="13"/>
      <c r="W562" s="8"/>
      <c r="AL562" s="6"/>
    </row>
    <row r="563" spans="21:38">
      <c r="U563" s="8"/>
      <c r="V563" s="13"/>
      <c r="W563" s="8"/>
      <c r="AL563" s="6"/>
    </row>
    <row r="564" spans="21:38">
      <c r="U564" s="8"/>
      <c r="V564" s="13"/>
      <c r="W564" s="8"/>
      <c r="AL564" s="6"/>
    </row>
    <row r="565" spans="21:38">
      <c r="U565" s="8"/>
      <c r="V565" s="13"/>
      <c r="W565" s="8"/>
      <c r="AL565" s="6"/>
    </row>
    <row r="566" spans="21:38">
      <c r="U566" s="8"/>
      <c r="V566" s="13"/>
      <c r="W566" s="8"/>
      <c r="AL566" s="6"/>
    </row>
    <row r="567" spans="21:38">
      <c r="U567" s="8"/>
      <c r="V567" s="13"/>
      <c r="W567" s="8"/>
      <c r="AL567" s="6"/>
    </row>
    <row r="568" spans="21:38">
      <c r="U568" s="8"/>
      <c r="V568" s="13"/>
      <c r="W568" s="8"/>
      <c r="AL568" s="6"/>
    </row>
    <row r="569" spans="21:38">
      <c r="U569" s="8"/>
      <c r="V569" s="13"/>
      <c r="W569" s="8"/>
      <c r="AL569" s="6"/>
    </row>
    <row r="570" spans="21:38">
      <c r="U570" s="8"/>
      <c r="V570" s="13"/>
      <c r="W570" s="8"/>
      <c r="AL570" s="6"/>
    </row>
    <row r="571" spans="21:38">
      <c r="U571" s="8"/>
      <c r="V571" s="13"/>
      <c r="W571" s="8"/>
      <c r="AL571" s="6"/>
    </row>
    <row r="572" spans="21:38">
      <c r="U572" s="8"/>
      <c r="V572" s="13"/>
      <c r="W572" s="8"/>
      <c r="AL572" s="6"/>
    </row>
    <row r="573" spans="21:38">
      <c r="U573" s="8"/>
      <c r="V573" s="13"/>
      <c r="W573" s="8"/>
      <c r="AL573" s="6"/>
    </row>
    <row r="574" spans="21:38">
      <c r="U574" s="8"/>
      <c r="V574" s="13"/>
      <c r="W574" s="8"/>
      <c r="AL574" s="6"/>
    </row>
    <row r="575" spans="21:38">
      <c r="U575" s="8"/>
      <c r="V575" s="13"/>
      <c r="W575" s="8"/>
      <c r="AL575" s="6"/>
    </row>
    <row r="576" spans="21:38">
      <c r="U576" s="8"/>
      <c r="V576" s="13"/>
      <c r="W576" s="8"/>
      <c r="AL576" s="6"/>
    </row>
    <row r="577" spans="21:38">
      <c r="U577" s="8"/>
      <c r="V577" s="13"/>
      <c r="W577" s="8"/>
      <c r="AL577" s="6"/>
    </row>
    <row r="578" spans="21:38">
      <c r="U578" s="8"/>
      <c r="V578" s="13"/>
      <c r="W578" s="8"/>
      <c r="AL578" s="6"/>
    </row>
    <row r="579" spans="21:38">
      <c r="U579" s="8"/>
      <c r="V579" s="13"/>
      <c r="W579" s="8"/>
      <c r="AL579" s="6"/>
    </row>
    <row r="580" spans="21:38">
      <c r="U580" s="8"/>
      <c r="V580" s="13"/>
      <c r="W580" s="8"/>
      <c r="AL580" s="6"/>
    </row>
    <row r="581" spans="21:38">
      <c r="U581" s="8"/>
      <c r="V581" s="13"/>
      <c r="W581" s="8"/>
      <c r="AL581" s="6"/>
    </row>
    <row r="582" spans="21:38">
      <c r="U582" s="8"/>
      <c r="V582" s="13"/>
      <c r="W582" s="8"/>
      <c r="AL582" s="6"/>
    </row>
    <row r="583" spans="21:38">
      <c r="U583" s="8"/>
      <c r="V583" s="13"/>
      <c r="W583" s="8"/>
      <c r="AL583" s="6"/>
    </row>
    <row r="584" spans="21:38">
      <c r="U584" s="8"/>
      <c r="V584" s="13"/>
      <c r="W584" s="8"/>
      <c r="AL584" s="6"/>
    </row>
    <row r="585" spans="21:38">
      <c r="U585" s="8"/>
      <c r="V585" s="13"/>
      <c r="W585" s="8"/>
      <c r="AL585" s="6"/>
    </row>
    <row r="586" spans="21:38">
      <c r="U586" s="8"/>
      <c r="V586" s="13"/>
      <c r="W586" s="8"/>
      <c r="AL586" s="6"/>
    </row>
    <row r="587" spans="21:38">
      <c r="U587" s="8"/>
      <c r="V587" s="13"/>
      <c r="W587" s="8"/>
      <c r="AL587" s="6"/>
    </row>
    <row r="588" spans="21:38">
      <c r="U588" s="8"/>
      <c r="V588" s="13"/>
      <c r="W588" s="8"/>
      <c r="AL588" s="6"/>
    </row>
    <row r="589" spans="21:38">
      <c r="U589" s="8"/>
      <c r="V589" s="13"/>
      <c r="W589" s="8"/>
      <c r="AL589" s="6"/>
    </row>
    <row r="590" spans="21:38">
      <c r="U590" s="8"/>
      <c r="V590" s="13"/>
      <c r="W590" s="8"/>
      <c r="AL590" s="6"/>
    </row>
    <row r="591" spans="21:38">
      <c r="U591" s="8"/>
      <c r="V591" s="13"/>
      <c r="W591" s="8"/>
      <c r="AL591" s="6"/>
    </row>
    <row r="592" spans="21:38">
      <c r="U592" s="8"/>
      <c r="V592" s="13"/>
      <c r="W592" s="8"/>
      <c r="AL592" s="6"/>
    </row>
    <row r="593" spans="21:38">
      <c r="U593" s="8"/>
      <c r="V593" s="13"/>
      <c r="W593" s="8"/>
      <c r="AL593" s="6"/>
    </row>
    <row r="594" spans="21:38">
      <c r="U594" s="8"/>
      <c r="V594" s="13"/>
      <c r="W594" s="8"/>
      <c r="AL594" s="6"/>
    </row>
    <row r="595" spans="21:38">
      <c r="U595" s="8"/>
      <c r="V595" s="13"/>
      <c r="W595" s="8"/>
      <c r="AL595" s="6"/>
    </row>
    <row r="596" spans="21:38">
      <c r="U596" s="8"/>
      <c r="V596" s="13"/>
      <c r="W596" s="8"/>
      <c r="AL596" s="6"/>
    </row>
    <row r="597" spans="21:38">
      <c r="U597" s="8"/>
      <c r="V597" s="13"/>
      <c r="W597" s="8"/>
      <c r="AL597" s="6"/>
    </row>
    <row r="598" spans="21:38">
      <c r="U598" s="8"/>
      <c r="V598" s="13"/>
      <c r="W598" s="8"/>
      <c r="AL598" s="6"/>
    </row>
    <row r="599" spans="21:38">
      <c r="U599" s="8"/>
      <c r="V599" s="13"/>
      <c r="W599" s="8"/>
      <c r="AL599" s="6"/>
    </row>
    <row r="600" spans="21:38">
      <c r="U600" s="8"/>
      <c r="V600" s="13"/>
      <c r="W600" s="8"/>
      <c r="AL600" s="6"/>
    </row>
    <row r="601" spans="21:38">
      <c r="U601" s="8"/>
      <c r="V601" s="13"/>
      <c r="W601" s="8"/>
      <c r="AL601" s="6"/>
    </row>
    <row r="602" spans="21:38">
      <c r="U602" s="8"/>
      <c r="V602" s="13"/>
      <c r="W602" s="8"/>
      <c r="AL602" s="6"/>
    </row>
    <row r="603" spans="21:38">
      <c r="U603" s="8"/>
      <c r="V603" s="13"/>
      <c r="W603" s="8"/>
      <c r="AL603" s="6"/>
    </row>
    <row r="604" spans="21:38">
      <c r="U604" s="8"/>
      <c r="V604" s="13"/>
      <c r="W604" s="8"/>
      <c r="AL604" s="6"/>
    </row>
    <row r="605" spans="21:38">
      <c r="U605" s="8"/>
      <c r="V605" s="13"/>
      <c r="W605" s="8"/>
      <c r="AL605" s="6"/>
    </row>
    <row r="606" spans="21:38">
      <c r="U606" s="8"/>
      <c r="V606" s="13"/>
      <c r="W606" s="8"/>
      <c r="AL606" s="6"/>
    </row>
    <row r="607" spans="21:38">
      <c r="U607" s="8"/>
      <c r="V607" s="13"/>
      <c r="W607" s="8"/>
      <c r="AL607" s="6"/>
    </row>
    <row r="608" spans="21:38">
      <c r="U608" s="8"/>
      <c r="V608" s="13"/>
      <c r="W608" s="8"/>
      <c r="AL608" s="6"/>
    </row>
    <row r="609" spans="21:38">
      <c r="U609" s="8"/>
      <c r="V609" s="13"/>
      <c r="W609" s="8"/>
      <c r="AL609" s="6"/>
    </row>
    <row r="610" spans="21:38">
      <c r="U610" s="8"/>
      <c r="V610" s="13"/>
      <c r="W610" s="8"/>
      <c r="AL610" s="6"/>
    </row>
    <row r="611" spans="21:38">
      <c r="U611" s="8"/>
      <c r="V611" s="13"/>
      <c r="W611" s="8"/>
      <c r="AL611" s="6"/>
    </row>
    <row r="612" spans="21:38">
      <c r="U612" s="8"/>
      <c r="V612" s="13"/>
      <c r="W612" s="8"/>
      <c r="AL612" s="6"/>
    </row>
    <row r="613" spans="21:38">
      <c r="U613" s="8"/>
      <c r="V613" s="13"/>
      <c r="W613" s="8"/>
      <c r="AL613" s="6"/>
    </row>
    <row r="614" spans="21:38">
      <c r="U614" s="8"/>
      <c r="V614" s="13"/>
      <c r="W614" s="8"/>
      <c r="AL614" s="6"/>
    </row>
    <row r="615" spans="21:38">
      <c r="U615" s="8"/>
      <c r="V615" s="13"/>
      <c r="W615" s="8"/>
      <c r="AL615" s="6"/>
    </row>
    <row r="616" spans="21:38">
      <c r="U616" s="8"/>
      <c r="V616" s="13"/>
      <c r="W616" s="8"/>
      <c r="AL616" s="6"/>
    </row>
    <row r="617" spans="21:38">
      <c r="U617" s="8"/>
      <c r="V617" s="13"/>
      <c r="W617" s="8"/>
      <c r="AL617" s="6"/>
    </row>
    <row r="618" spans="21:38">
      <c r="U618" s="8"/>
      <c r="V618" s="13"/>
      <c r="W618" s="8"/>
      <c r="AL618" s="6"/>
    </row>
    <row r="619" spans="21:38">
      <c r="U619" s="8"/>
      <c r="V619" s="13"/>
      <c r="W619" s="8"/>
      <c r="AL619" s="6"/>
    </row>
    <row r="620" spans="21:38">
      <c r="U620" s="8"/>
      <c r="V620" s="13"/>
      <c r="W620" s="8"/>
      <c r="AL620" s="6"/>
    </row>
    <row r="621" spans="21:38">
      <c r="V621" s="13"/>
    </row>
    <row r="622" spans="21:38">
      <c r="U622" s="8"/>
      <c r="V622" s="13"/>
      <c r="W622" s="8"/>
      <c r="AL622" s="6"/>
    </row>
    <row r="623" spans="21:38">
      <c r="U623" s="8"/>
      <c r="W623" s="8"/>
      <c r="AL623" s="6"/>
    </row>
    <row r="624" spans="21:38">
      <c r="U624" s="8"/>
      <c r="V624" s="13"/>
      <c r="W624" s="8"/>
      <c r="AL624" s="6"/>
    </row>
    <row r="625" spans="21:38">
      <c r="U625" s="8"/>
      <c r="V625" s="13"/>
      <c r="W625" s="8"/>
      <c r="AL625" s="6"/>
    </row>
    <row r="626" spans="21:38">
      <c r="U626" s="8"/>
      <c r="V626" s="13"/>
      <c r="W626" s="8"/>
      <c r="AL626" s="6"/>
    </row>
    <row r="627" spans="21:38">
      <c r="U627" s="8"/>
      <c r="V627" s="13"/>
      <c r="W627" s="8"/>
      <c r="AL627" s="6"/>
    </row>
    <row r="628" spans="21:38">
      <c r="U628" s="8"/>
      <c r="V628" s="13"/>
      <c r="W628" s="8"/>
      <c r="AL628" s="6"/>
    </row>
    <row r="629" spans="21:38">
      <c r="U629" s="8"/>
      <c r="V629" s="13"/>
      <c r="W629" s="8"/>
      <c r="AL629" s="6"/>
    </row>
    <row r="630" spans="21:38">
      <c r="U630" s="8"/>
      <c r="V630" s="13"/>
      <c r="W630" s="8"/>
      <c r="AL630" s="6"/>
    </row>
    <row r="631" spans="21:38">
      <c r="U631" s="8"/>
      <c r="V631" s="13"/>
      <c r="W631" s="8"/>
      <c r="AL631" s="6"/>
    </row>
    <row r="632" spans="21:38">
      <c r="U632" s="8"/>
      <c r="V632" s="13"/>
      <c r="W632" s="8"/>
      <c r="AL632" s="6"/>
    </row>
    <row r="633" spans="21:38">
      <c r="U633" s="8"/>
      <c r="V633" s="13"/>
      <c r="W633" s="8"/>
      <c r="AL633" s="6"/>
    </row>
    <row r="634" spans="21:38">
      <c r="U634" s="8"/>
      <c r="V634" s="13"/>
      <c r="W634" s="8"/>
      <c r="AL634" s="6"/>
    </row>
    <row r="635" spans="21:38">
      <c r="U635" s="8"/>
      <c r="V635" s="13"/>
      <c r="W635" s="8"/>
      <c r="AL635" s="6"/>
    </row>
    <row r="636" spans="21:38">
      <c r="U636" s="8"/>
      <c r="V636" s="13"/>
      <c r="W636" s="8"/>
      <c r="AL636" s="6"/>
    </row>
    <row r="637" spans="21:38">
      <c r="U637" s="8"/>
      <c r="V637" s="13"/>
      <c r="W637" s="8"/>
      <c r="AL637" s="6"/>
    </row>
    <row r="638" spans="21:38">
      <c r="U638" s="8"/>
      <c r="V638" s="13"/>
      <c r="W638" s="8"/>
      <c r="AL638" s="6"/>
    </row>
    <row r="639" spans="21:38">
      <c r="U639" s="8"/>
      <c r="V639" s="13"/>
      <c r="W639" s="8"/>
      <c r="AL639" s="6"/>
    </row>
    <row r="640" spans="21:38">
      <c r="U640" s="8"/>
      <c r="V640" s="13"/>
      <c r="W640" s="8"/>
      <c r="AL640" s="6"/>
    </row>
    <row r="641" spans="21:38">
      <c r="U641" s="8"/>
      <c r="V641" s="13"/>
      <c r="W641" s="8"/>
      <c r="AL641" s="6"/>
    </row>
    <row r="642" spans="21:38">
      <c r="U642" s="8"/>
      <c r="V642" s="13"/>
      <c r="W642" s="8"/>
      <c r="AL642" s="6"/>
    </row>
    <row r="643" spans="21:38">
      <c r="U643" s="8"/>
      <c r="V643" s="13"/>
      <c r="W643" s="8"/>
      <c r="AL643" s="6"/>
    </row>
    <row r="644" spans="21:38">
      <c r="U644" s="8"/>
      <c r="V644" s="13"/>
      <c r="W644" s="8"/>
      <c r="AL644" s="6"/>
    </row>
    <row r="645" spans="21:38">
      <c r="U645" s="8"/>
      <c r="V645" s="13"/>
      <c r="W645" s="8"/>
      <c r="AL645" s="6"/>
    </row>
    <row r="646" spans="21:38">
      <c r="U646" s="8"/>
      <c r="V646" s="13"/>
      <c r="W646" s="8"/>
      <c r="AL646" s="6"/>
    </row>
    <row r="647" spans="21:38">
      <c r="U647" s="8"/>
      <c r="V647" s="13"/>
      <c r="W647" s="8"/>
      <c r="AL647" s="6"/>
    </row>
    <row r="648" spans="21:38">
      <c r="U648" s="8"/>
      <c r="V648" s="13"/>
      <c r="W648" s="8"/>
      <c r="AL648" s="6"/>
    </row>
    <row r="649" spans="21:38">
      <c r="U649" s="8"/>
      <c r="V649" s="13"/>
      <c r="W649" s="8"/>
      <c r="AL649" s="6"/>
    </row>
    <row r="650" spans="21:38">
      <c r="U650" s="8"/>
      <c r="V650" s="13"/>
      <c r="W650" s="8"/>
      <c r="AL650" s="6"/>
    </row>
    <row r="651" spans="21:38">
      <c r="U651" s="8"/>
      <c r="V651" s="13"/>
      <c r="W651" s="8"/>
      <c r="AL651" s="6"/>
    </row>
    <row r="652" spans="21:38">
      <c r="U652" s="8"/>
      <c r="V652" s="13"/>
      <c r="W652" s="8"/>
      <c r="AL652" s="6"/>
    </row>
    <row r="653" spans="21:38">
      <c r="U653" s="8"/>
      <c r="V653" s="13"/>
      <c r="W653" s="8"/>
      <c r="AL653" s="6"/>
    </row>
    <row r="654" spans="21:38">
      <c r="U654" s="8"/>
      <c r="V654" s="13"/>
      <c r="W654" s="8"/>
      <c r="AL654" s="6"/>
    </row>
    <row r="655" spans="21:38">
      <c r="U655" s="8"/>
      <c r="V655" s="13"/>
      <c r="W655" s="8"/>
      <c r="AL655" s="6"/>
    </row>
    <row r="656" spans="21:38">
      <c r="U656" s="8"/>
      <c r="V656" s="13"/>
      <c r="W656" s="8"/>
      <c r="AL656" s="6"/>
    </row>
    <row r="657" spans="21:38">
      <c r="U657" s="8"/>
      <c r="V657" s="13"/>
      <c r="W657" s="8"/>
      <c r="AL657" s="6"/>
    </row>
    <row r="658" spans="21:38">
      <c r="U658" s="8"/>
      <c r="V658" s="13"/>
      <c r="W658" s="8"/>
      <c r="AL658" s="6"/>
    </row>
    <row r="659" spans="21:38">
      <c r="U659" s="8"/>
      <c r="V659" s="13"/>
      <c r="W659" s="8"/>
      <c r="AL659" s="6"/>
    </row>
    <row r="660" spans="21:38">
      <c r="U660" s="8"/>
      <c r="V660" s="13"/>
      <c r="W660" s="8"/>
      <c r="AL660" s="6"/>
    </row>
    <row r="661" spans="21:38">
      <c r="U661" s="8"/>
      <c r="V661" s="13"/>
      <c r="W661" s="8"/>
      <c r="AL661" s="6"/>
    </row>
    <row r="662" spans="21:38">
      <c r="U662" s="8"/>
      <c r="V662" s="13"/>
      <c r="W662" s="8"/>
      <c r="AL662" s="6"/>
    </row>
    <row r="663" spans="21:38">
      <c r="U663" s="8"/>
      <c r="V663" s="13"/>
      <c r="W663" s="8"/>
      <c r="AL663" s="6"/>
    </row>
    <row r="664" spans="21:38">
      <c r="U664" s="8"/>
      <c r="V664" s="13"/>
      <c r="W664" s="8"/>
      <c r="AL664" s="6"/>
    </row>
    <row r="665" spans="21:38">
      <c r="U665" s="8"/>
      <c r="V665" s="13"/>
      <c r="W665" s="8"/>
      <c r="AL665" s="6"/>
    </row>
    <row r="666" spans="21:38">
      <c r="U666" s="8"/>
      <c r="V666" s="13"/>
      <c r="W666" s="8"/>
      <c r="AL666" s="6"/>
    </row>
    <row r="667" spans="21:38">
      <c r="U667" s="8"/>
      <c r="V667" s="13"/>
      <c r="W667" s="8"/>
      <c r="AL667" s="6"/>
    </row>
    <row r="668" spans="21:38">
      <c r="U668" s="8"/>
      <c r="V668" s="13"/>
      <c r="W668" s="8"/>
      <c r="AL668" s="6"/>
    </row>
    <row r="669" spans="21:38">
      <c r="U669" s="8"/>
      <c r="V669" s="13"/>
      <c r="W669" s="8"/>
      <c r="AL669" s="6"/>
    </row>
    <row r="670" spans="21:38">
      <c r="U670" s="8"/>
      <c r="V670" s="13"/>
      <c r="W670" s="8"/>
      <c r="AL670" s="6"/>
    </row>
    <row r="671" spans="21:38">
      <c r="U671" s="8"/>
      <c r="V671" s="13"/>
      <c r="W671" s="8"/>
      <c r="AL671" s="6"/>
    </row>
    <row r="672" spans="21:38">
      <c r="U672" s="8"/>
      <c r="V672" s="13"/>
      <c r="W672" s="8"/>
      <c r="AL672" s="6"/>
    </row>
    <row r="673" spans="21:38">
      <c r="U673" s="8"/>
      <c r="V673" s="13"/>
      <c r="W673" s="8"/>
      <c r="AL673" s="6"/>
    </row>
    <row r="674" spans="21:38">
      <c r="U674" s="8"/>
      <c r="V674" s="13"/>
      <c r="W674" s="8"/>
      <c r="AL674" s="6"/>
    </row>
    <row r="675" spans="21:38">
      <c r="U675" s="8"/>
      <c r="V675" s="13"/>
      <c r="W675" s="8"/>
      <c r="AL675" s="6"/>
    </row>
    <row r="676" spans="21:38">
      <c r="U676" s="8"/>
      <c r="V676" s="13"/>
      <c r="W676" s="8"/>
      <c r="AL676" s="6"/>
    </row>
    <row r="677" spans="21:38">
      <c r="U677" s="8"/>
      <c r="V677" s="13"/>
      <c r="W677" s="8"/>
      <c r="AL677" s="6"/>
    </row>
    <row r="678" spans="21:38">
      <c r="U678" s="8"/>
      <c r="V678" s="13"/>
      <c r="W678" s="8"/>
      <c r="AL678" s="6"/>
    </row>
    <row r="679" spans="21:38">
      <c r="U679" s="8"/>
      <c r="V679" s="13"/>
      <c r="W679" s="8"/>
      <c r="AL679" s="6"/>
    </row>
    <row r="680" spans="21:38">
      <c r="U680" s="8"/>
      <c r="V680" s="13"/>
      <c r="W680" s="8"/>
      <c r="AL680" s="6"/>
    </row>
    <row r="681" spans="21:38">
      <c r="U681" s="8"/>
      <c r="V681" s="13"/>
      <c r="W681" s="8"/>
      <c r="AL681" s="6"/>
    </row>
    <row r="682" spans="21:38">
      <c r="U682" s="8"/>
      <c r="V682" s="13"/>
      <c r="W682" s="8"/>
      <c r="AL682" s="6"/>
    </row>
    <row r="683" spans="21:38">
      <c r="U683" s="8"/>
      <c r="V683" s="13"/>
      <c r="W683" s="8"/>
      <c r="AL683" s="6"/>
    </row>
    <row r="684" spans="21:38">
      <c r="U684" s="8"/>
      <c r="V684" s="13"/>
      <c r="W684" s="8"/>
      <c r="AL684" s="6"/>
    </row>
    <row r="685" spans="21:38">
      <c r="U685" s="8"/>
      <c r="V685" s="13"/>
      <c r="W685" s="8"/>
      <c r="AL685" s="6"/>
    </row>
    <row r="686" spans="21:38">
      <c r="U686" s="8"/>
      <c r="V686" s="13"/>
      <c r="W686" s="8"/>
      <c r="AL686" s="6"/>
    </row>
    <row r="687" spans="21:38">
      <c r="U687" s="8"/>
      <c r="V687" s="13"/>
      <c r="W687" s="8"/>
      <c r="AL687" s="6"/>
    </row>
    <row r="688" spans="21:38">
      <c r="U688" s="8"/>
      <c r="V688" s="13"/>
      <c r="W688" s="8"/>
      <c r="AL688" s="6"/>
    </row>
    <row r="689" spans="21:38">
      <c r="U689" s="8"/>
      <c r="V689" s="13"/>
      <c r="W689" s="8"/>
      <c r="AL689" s="6"/>
    </row>
    <row r="690" spans="21:38">
      <c r="U690" s="8"/>
      <c r="V690" s="13"/>
      <c r="W690" s="8"/>
      <c r="AL690" s="6"/>
    </row>
    <row r="691" spans="21:38">
      <c r="U691" s="8"/>
      <c r="V691" s="13"/>
      <c r="W691" s="8"/>
      <c r="AL691" s="6"/>
    </row>
    <row r="692" spans="21:38">
      <c r="U692" s="8"/>
      <c r="V692" s="13"/>
      <c r="W692" s="8"/>
      <c r="AL692" s="6"/>
    </row>
    <row r="693" spans="21:38">
      <c r="U693" s="8"/>
      <c r="V693" s="13"/>
      <c r="W693" s="8"/>
      <c r="AL693" s="6"/>
    </row>
    <row r="694" spans="21:38">
      <c r="U694" s="8"/>
      <c r="V694" s="13"/>
      <c r="W694" s="8"/>
      <c r="AL694" s="6"/>
    </row>
    <row r="695" spans="21:38">
      <c r="U695" s="8"/>
      <c r="V695" s="13"/>
      <c r="W695" s="8"/>
      <c r="AL695" s="6"/>
    </row>
    <row r="696" spans="21:38">
      <c r="U696" s="8"/>
      <c r="V696" s="13"/>
      <c r="W696" s="8"/>
      <c r="AL696" s="6"/>
    </row>
    <row r="697" spans="21:38">
      <c r="U697" s="8"/>
      <c r="V697" s="13"/>
      <c r="W697" s="8"/>
      <c r="AL697" s="6"/>
    </row>
    <row r="698" spans="21:38">
      <c r="U698" s="8"/>
      <c r="V698" s="13"/>
      <c r="W698" s="8"/>
      <c r="AL698" s="6"/>
    </row>
    <row r="699" spans="21:38">
      <c r="U699" s="8"/>
      <c r="V699" s="13"/>
      <c r="W699" s="8"/>
      <c r="AL699" s="6"/>
    </row>
    <row r="700" spans="21:38">
      <c r="U700" s="8"/>
      <c r="V700" s="13"/>
      <c r="W700" s="8"/>
      <c r="AL700" s="6"/>
    </row>
    <row r="701" spans="21:38">
      <c r="U701" s="8"/>
      <c r="V701" s="13"/>
      <c r="W701" s="8"/>
      <c r="AL701" s="6"/>
    </row>
    <row r="702" spans="21:38">
      <c r="U702" s="8"/>
      <c r="V702" s="13"/>
      <c r="W702" s="8"/>
      <c r="AL702" s="6"/>
    </row>
    <row r="703" spans="21:38">
      <c r="U703" s="8"/>
      <c r="V703" s="13"/>
      <c r="W703" s="8"/>
      <c r="AL703" s="6"/>
    </row>
    <row r="704" spans="21:38">
      <c r="U704" s="8"/>
      <c r="V704" s="13"/>
      <c r="W704" s="8"/>
      <c r="AL704" s="6"/>
    </row>
    <row r="705" spans="1:38">
      <c r="U705" s="8"/>
      <c r="V705" s="13"/>
      <c r="W705" s="8"/>
      <c r="AL705" s="6"/>
    </row>
    <row r="706" spans="1:38">
      <c r="V706" s="13"/>
    </row>
    <row r="707" spans="1:38">
      <c r="V707" s="13"/>
    </row>
    <row r="710" spans="1:38" ht="15">
      <c r="A710" s="165"/>
      <c r="B710" s="165"/>
      <c r="C710" s="165"/>
      <c r="D710" s="165"/>
      <c r="O710" s="165"/>
      <c r="P710" s="165"/>
      <c r="Q710" s="762"/>
      <c r="X710" s="165"/>
      <c r="Y710" s="165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2"/>
      <c r="AJ710" s="165"/>
      <c r="AK710" s="165"/>
      <c r="AL710" s="165"/>
    </row>
    <row r="711" spans="1:38" ht="15">
      <c r="A711" s="165"/>
      <c r="B711" s="165"/>
      <c r="C711" s="165"/>
      <c r="D711" s="165"/>
      <c r="O711" s="165"/>
      <c r="P711" s="165"/>
      <c r="Q711" s="762"/>
      <c r="X711" s="165"/>
      <c r="Y711" s="165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2"/>
      <c r="AJ711" s="165"/>
      <c r="AK711" s="165"/>
      <c r="AL711" s="165"/>
    </row>
    <row r="712" spans="1:38" ht="15">
      <c r="A712" s="165"/>
      <c r="B712" s="165"/>
      <c r="C712" s="165"/>
      <c r="D712" s="165"/>
      <c r="O712" s="165"/>
      <c r="P712" s="165"/>
      <c r="Q712" s="762"/>
      <c r="V712" s="165"/>
      <c r="X712" s="165"/>
      <c r="Y712" s="165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2"/>
      <c r="AJ712" s="165"/>
      <c r="AK712" s="165"/>
      <c r="AL712" s="165"/>
    </row>
    <row r="713" spans="1:38" ht="15">
      <c r="A713" s="165"/>
      <c r="B713" s="165"/>
      <c r="C713" s="165"/>
      <c r="D713" s="165"/>
      <c r="O713" s="165"/>
      <c r="P713" s="165"/>
      <c r="Q713" s="762"/>
      <c r="V713" s="165"/>
      <c r="X713" s="165"/>
      <c r="Y713" s="165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2"/>
      <c r="AJ713" s="165"/>
      <c r="AK713" s="165"/>
      <c r="AL713" s="165"/>
    </row>
    <row r="714" spans="1:38" ht="15">
      <c r="A714" s="165"/>
      <c r="B714" s="165"/>
      <c r="C714" s="165"/>
      <c r="D714" s="165"/>
      <c r="O714" s="165"/>
      <c r="P714" s="165"/>
      <c r="Q714" s="762"/>
      <c r="V714" s="165"/>
      <c r="X714" s="165"/>
      <c r="Y714" s="165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2"/>
      <c r="AJ714" s="165"/>
      <c r="AK714" s="165"/>
      <c r="AL714" s="165"/>
    </row>
    <row r="715" spans="1:38" ht="15">
      <c r="A715" s="165"/>
      <c r="B715" s="165"/>
      <c r="C715" s="165"/>
      <c r="D715" s="165"/>
      <c r="O715" s="165"/>
      <c r="P715" s="165"/>
      <c r="Q715" s="762"/>
      <c r="V715" s="165"/>
      <c r="X715" s="165"/>
      <c r="Y715" s="165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2"/>
      <c r="AJ715" s="165"/>
      <c r="AK715" s="165"/>
      <c r="AL715" s="165"/>
    </row>
    <row r="716" spans="1:38" ht="15">
      <c r="A716" s="165"/>
      <c r="B716" s="165"/>
      <c r="C716" s="165"/>
      <c r="D716" s="165"/>
      <c r="O716" s="165"/>
      <c r="P716" s="165"/>
      <c r="Q716" s="762"/>
      <c r="V716" s="165"/>
      <c r="X716" s="165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2"/>
      <c r="AJ716" s="165"/>
      <c r="AK716" s="165"/>
      <c r="AL716" s="165"/>
    </row>
    <row r="717" spans="1:38" ht="15">
      <c r="A717" s="165"/>
      <c r="B717" s="165"/>
      <c r="C717" s="165"/>
      <c r="D717" s="165"/>
      <c r="O717" s="165"/>
      <c r="P717" s="165"/>
      <c r="Q717" s="762"/>
      <c r="V717" s="165"/>
      <c r="X717" s="165"/>
      <c r="Y717" s="165"/>
      <c r="Z717" s="165"/>
      <c r="AA717" s="165"/>
      <c r="AB717" s="165"/>
      <c r="AC717" s="165"/>
      <c r="AD717" s="165"/>
      <c r="AE717" s="165"/>
      <c r="AF717" s="165"/>
      <c r="AG717" s="165"/>
      <c r="AH717" s="165"/>
      <c r="AI717" s="162"/>
      <c r="AJ717" s="165"/>
      <c r="AK717" s="165"/>
      <c r="AL717" s="165"/>
    </row>
    <row r="718" spans="1:38" ht="15">
      <c r="A718" s="165"/>
      <c r="B718" s="165"/>
      <c r="C718" s="165"/>
      <c r="D718" s="165"/>
      <c r="O718" s="165"/>
      <c r="P718" s="165"/>
      <c r="Q718" s="762"/>
      <c r="V718" s="165"/>
      <c r="X718" s="165"/>
      <c r="Y718" s="165"/>
      <c r="Z718" s="165"/>
      <c r="AA718" s="165"/>
      <c r="AB718" s="165"/>
      <c r="AC718" s="165"/>
      <c r="AD718" s="165"/>
      <c r="AE718" s="165"/>
      <c r="AF718" s="165"/>
      <c r="AG718" s="165"/>
      <c r="AH718" s="165"/>
      <c r="AI718" s="162"/>
      <c r="AJ718" s="165"/>
      <c r="AK718" s="165"/>
      <c r="AL718" s="165"/>
    </row>
    <row r="719" spans="1:38" ht="15">
      <c r="A719" s="165"/>
      <c r="B719" s="165"/>
      <c r="C719" s="165"/>
      <c r="D719" s="165"/>
      <c r="O719" s="165"/>
      <c r="P719" s="165"/>
      <c r="Q719" s="762"/>
      <c r="V719" s="165"/>
      <c r="X719" s="165"/>
      <c r="Y719" s="165"/>
      <c r="Z719" s="165"/>
      <c r="AA719" s="165"/>
      <c r="AB719" s="165"/>
      <c r="AC719" s="165"/>
      <c r="AD719" s="165"/>
      <c r="AE719" s="165"/>
      <c r="AF719" s="165"/>
      <c r="AG719" s="165"/>
      <c r="AH719" s="165"/>
      <c r="AI719" s="162"/>
      <c r="AJ719" s="165"/>
      <c r="AK719" s="165"/>
      <c r="AL719" s="165"/>
    </row>
    <row r="720" spans="1:38" ht="15">
      <c r="A720" s="165"/>
      <c r="B720" s="165"/>
      <c r="C720" s="165"/>
      <c r="D720" s="165"/>
      <c r="O720" s="165"/>
      <c r="P720" s="165"/>
      <c r="Q720" s="762"/>
      <c r="V720" s="165"/>
      <c r="X720" s="165"/>
      <c r="Y720" s="165"/>
      <c r="Z720" s="165"/>
      <c r="AA720" s="165"/>
      <c r="AB720" s="165"/>
      <c r="AC720" s="165"/>
      <c r="AD720" s="165"/>
      <c r="AE720" s="165"/>
      <c r="AF720" s="165"/>
      <c r="AG720" s="165"/>
      <c r="AH720" s="165"/>
      <c r="AI720" s="162"/>
      <c r="AJ720" s="165"/>
      <c r="AK720" s="165"/>
      <c r="AL720" s="165"/>
    </row>
    <row r="721" spans="1:38" ht="15">
      <c r="A721" s="165"/>
      <c r="B721" s="165"/>
      <c r="C721" s="165"/>
      <c r="D721" s="165"/>
      <c r="O721" s="165"/>
      <c r="P721" s="165"/>
      <c r="Q721" s="762"/>
      <c r="V721" s="165"/>
      <c r="X721" s="165"/>
      <c r="Y721" s="165"/>
      <c r="Z721" s="165"/>
      <c r="AA721" s="165"/>
      <c r="AB721" s="165"/>
      <c r="AC721" s="165"/>
      <c r="AD721" s="165"/>
      <c r="AE721" s="165"/>
      <c r="AF721" s="165"/>
      <c r="AG721" s="165"/>
      <c r="AH721" s="165"/>
      <c r="AI721" s="162"/>
      <c r="AJ721" s="165"/>
      <c r="AK721" s="165"/>
      <c r="AL721" s="165"/>
    </row>
    <row r="722" spans="1:38">
      <c r="V722" s="165"/>
    </row>
    <row r="723" spans="1:38">
      <c r="V723" s="165"/>
    </row>
  </sheetData>
  <autoFilter ref="A4:CR365"/>
  <mergeCells count="4">
    <mergeCell ref="B1:U1"/>
    <mergeCell ref="B2:U2"/>
    <mergeCell ref="A338:B338"/>
    <mergeCell ref="A339:B339"/>
  </mergeCells>
  <pageMargins left="0.7" right="0.7" top="0.75" bottom="0.75" header="0.3" footer="0.3"/>
  <pageSetup orientation="portrait" verticalDpi="12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R732"/>
  <sheetViews>
    <sheetView topLeftCell="A283" workbookViewId="0">
      <pane xSplit="5" topLeftCell="AI1" activePane="topRight" state="frozen"/>
      <selection activeCell="A4" sqref="A4"/>
      <selection pane="topRight" activeCell="C289" sqref="C289:E296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16.140625" style="162" customWidth="1"/>
    <col min="5" max="5" width="29.7109375" style="331" customWidth="1"/>
    <col min="6" max="6" width="21.85546875" style="331" customWidth="1"/>
    <col min="7" max="7" width="14.28515625" style="165" customWidth="1"/>
    <col min="8" max="8" width="13.42578125" style="165" customWidth="1"/>
    <col min="9" max="9" width="14.5703125" style="165" customWidth="1"/>
    <col min="10" max="10" width="17.85546875" style="165" bestFit="1" customWidth="1"/>
    <col min="11" max="11" width="7" style="165" customWidth="1"/>
    <col min="12" max="12" width="7.140625" style="165" customWidth="1"/>
    <col min="13" max="13" width="8.42578125" style="165" customWidth="1"/>
    <col min="14" max="14" width="11.5703125" style="165" customWidth="1"/>
    <col min="15" max="15" width="35.28515625" style="165" customWidth="1"/>
    <col min="16" max="16" width="21.140625" style="172" customWidth="1"/>
    <col min="17" max="17" width="14.5703125" style="164" customWidth="1"/>
    <col min="18" max="20" width="14.28515625" style="164" customWidth="1"/>
    <col min="21" max="21" width="19.140625" style="165" customWidth="1"/>
    <col min="22" max="22" width="24.7109375" style="45" customWidth="1"/>
    <col min="23" max="23" width="33.140625" style="165" customWidth="1"/>
    <col min="24" max="27" width="16.85546875" style="172" customWidth="1"/>
    <col min="28" max="29" width="13.7109375" style="5" customWidth="1"/>
    <col min="30" max="30" width="42.42578125" style="7" customWidth="1"/>
    <col min="31" max="32" width="57.42578125" style="6" customWidth="1"/>
    <col min="33" max="34" width="75.7109375" style="6" customWidth="1"/>
    <col min="35" max="35" width="24" style="7" customWidth="1"/>
    <col min="36" max="36" width="20" style="6" customWidth="1"/>
    <col min="37" max="37" width="51.85546875" style="6" bestFit="1" customWidth="1"/>
    <col min="38" max="38" width="53.42578125" style="172" customWidth="1"/>
    <col min="39" max="39" width="20.28515625" style="165" customWidth="1"/>
    <col min="40" max="16384" width="9.140625" style="165"/>
  </cols>
  <sheetData>
    <row r="1" spans="1:39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1436"/>
      <c r="S1" s="1436"/>
      <c r="T1" s="1436"/>
      <c r="U1" s="1436"/>
      <c r="V1" s="2" t="s">
        <v>1</v>
      </c>
      <c r="W1" s="3" t="s">
        <v>2</v>
      </c>
      <c r="X1" s="4" t="s">
        <v>3</v>
      </c>
      <c r="Y1" s="4"/>
      <c r="Z1" s="4"/>
      <c r="AA1" s="4"/>
      <c r="AB1" s="5"/>
      <c r="AC1" s="5"/>
      <c r="AD1" s="6"/>
      <c r="AE1" s="6"/>
      <c r="AF1" s="6"/>
      <c r="AG1" s="6"/>
      <c r="AH1" s="6"/>
      <c r="AI1" s="7"/>
      <c r="AJ1" s="6"/>
      <c r="AK1" s="6"/>
      <c r="AL1" s="6"/>
    </row>
    <row r="2" spans="1:39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7"/>
      <c r="Q2" s="1437"/>
      <c r="R2" s="1437"/>
      <c r="S2" s="1437"/>
      <c r="T2" s="1437"/>
      <c r="U2" s="1438"/>
      <c r="V2" s="9">
        <v>38231</v>
      </c>
      <c r="W2" s="10" t="str">
        <f>DATEDIF(V2,X2,"Y") &amp; " NĂM " &amp;DATEDIF(V2,X2,"YM") &amp; " THÁNG " &amp; DATEDIF(V2,X2, "MD") &amp; " NGÀY "</f>
        <v xml:space="preserve">4 NĂM 3 THÁNG 30 NGÀY </v>
      </c>
      <c r="X2" s="11">
        <v>39813</v>
      </c>
      <c r="Y2" s="11"/>
      <c r="Z2" s="11"/>
      <c r="AA2" s="11"/>
      <c r="AB2" s="5"/>
      <c r="AC2" s="5"/>
      <c r="AD2" s="6"/>
      <c r="AE2" s="6"/>
      <c r="AF2" s="6"/>
      <c r="AG2" s="6"/>
      <c r="AH2" s="6"/>
      <c r="AI2" s="7"/>
      <c r="AJ2" s="6"/>
      <c r="AK2" s="6"/>
      <c r="AL2" s="6"/>
    </row>
    <row r="3" spans="1:39" s="8" customFormat="1" ht="10.5" customHeight="1">
      <c r="A3" s="7"/>
      <c r="B3" s="12"/>
      <c r="C3" s="7"/>
      <c r="D3" s="7"/>
      <c r="E3" s="789"/>
      <c r="F3" s="789"/>
      <c r="G3" s="7"/>
      <c r="H3" s="7"/>
      <c r="I3" s="7"/>
      <c r="J3" s="7"/>
      <c r="K3" s="7"/>
      <c r="L3" s="7"/>
      <c r="M3" s="7"/>
      <c r="N3" s="7" t="s">
        <v>5</v>
      </c>
      <c r="O3" s="7"/>
      <c r="P3" s="6"/>
      <c r="Q3" s="5"/>
      <c r="R3" s="5"/>
      <c r="S3" s="5"/>
      <c r="T3" s="5"/>
      <c r="V3" s="13"/>
      <c r="X3" s="6"/>
      <c r="Y3" s="6"/>
      <c r="Z3" s="6"/>
      <c r="AA3" s="6"/>
      <c r="AB3" s="5"/>
      <c r="AC3" s="5"/>
      <c r="AD3" s="6"/>
      <c r="AE3" s="6"/>
      <c r="AF3" s="6"/>
      <c r="AG3" s="6"/>
      <c r="AH3" s="6"/>
      <c r="AI3" s="7"/>
      <c r="AJ3" s="6"/>
      <c r="AK3" s="6"/>
      <c r="AL3" s="6"/>
    </row>
    <row r="4" spans="1:39" s="24" customFormat="1" ht="76.5" customHeight="1">
      <c r="A4" s="14" t="s">
        <v>6</v>
      </c>
      <c r="B4" s="14" t="s">
        <v>6</v>
      </c>
      <c r="C4" s="15" t="s">
        <v>7</v>
      </c>
      <c r="D4" s="15" t="s">
        <v>4291</v>
      </c>
      <c r="E4" s="317" t="s">
        <v>8</v>
      </c>
      <c r="F4" s="317" t="s">
        <v>5085</v>
      </c>
      <c r="G4" s="15" t="s">
        <v>498</v>
      </c>
      <c r="H4" s="15"/>
      <c r="I4" s="15" t="s">
        <v>2576</v>
      </c>
      <c r="J4" s="15"/>
      <c r="K4" s="16" t="s">
        <v>9</v>
      </c>
      <c r="L4" s="16"/>
      <c r="M4" s="17" t="s">
        <v>10</v>
      </c>
      <c r="N4" s="17" t="s">
        <v>11</v>
      </c>
      <c r="O4" s="17" t="s">
        <v>12</v>
      </c>
      <c r="P4" s="17" t="s">
        <v>13</v>
      </c>
      <c r="Q4" s="18" t="s">
        <v>14</v>
      </c>
      <c r="R4" s="18" t="s">
        <v>15</v>
      </c>
      <c r="S4" s="18"/>
      <c r="T4" s="18"/>
      <c r="U4" s="15" t="s">
        <v>16</v>
      </c>
      <c r="V4" s="15" t="s">
        <v>17</v>
      </c>
      <c r="W4" s="19" t="s">
        <v>18</v>
      </c>
      <c r="X4" s="20" t="s">
        <v>19</v>
      </c>
      <c r="Y4" s="20" t="s">
        <v>2465</v>
      </c>
      <c r="Z4" s="20"/>
      <c r="AA4" s="20" t="s">
        <v>2646</v>
      </c>
      <c r="AB4" s="21" t="s">
        <v>20</v>
      </c>
      <c r="AC4" s="1276" t="s">
        <v>5226</v>
      </c>
      <c r="AD4" s="20" t="s">
        <v>21</v>
      </c>
      <c r="AE4" s="20" t="s">
        <v>22</v>
      </c>
      <c r="AF4" s="1236"/>
      <c r="AG4" s="22" t="s">
        <v>23</v>
      </c>
      <c r="AH4" s="22" t="s">
        <v>24</v>
      </c>
      <c r="AI4" s="22" t="s">
        <v>25</v>
      </c>
      <c r="AJ4" s="23" t="s">
        <v>26</v>
      </c>
      <c r="AK4" s="23" t="s">
        <v>27</v>
      </c>
      <c r="AL4" s="20" t="s">
        <v>28</v>
      </c>
      <c r="AM4" s="24" t="s">
        <v>29</v>
      </c>
    </row>
    <row r="5" spans="1:39" s="36" customFormat="1" ht="18" customHeight="1">
      <c r="A5" s="25">
        <f>IF(C5=0,"",SUBTOTAL(3,C$5:C5))</f>
        <v>1</v>
      </c>
      <c r="B5" s="343">
        <v>1</v>
      </c>
      <c r="C5" s="25" t="s">
        <v>30</v>
      </c>
      <c r="D5" s="25" t="str">
        <f>VLOOKUP(C5,Sheet4!$A$1:$B$300,2,0)</f>
        <v>9213003755</v>
      </c>
      <c r="E5" s="63" t="s">
        <v>31</v>
      </c>
      <c r="F5" s="63" t="str">
        <f>VLOOKUP(D5,'BHXH 4-2026'!$D$11:$F$337,3,0)</f>
        <v>DN4929213003755</v>
      </c>
      <c r="G5" s="774">
        <f>VLOOKUP(C5,'chuyển xếp 2024'!$C$5:$W$328,17,0)</f>
        <v>26000000</v>
      </c>
      <c r="H5" s="774" t="e">
        <f>VLOOKUP(C5,'1-7-2026'!$C$3:$R$75,15,0)</f>
        <v>#N/A</v>
      </c>
      <c r="I5" s="774">
        <f>VLOOKUP(C5,'chuyển xếp 2024'!$C$5:$W$328,19,0)</f>
        <v>0</v>
      </c>
      <c r="J5" s="774">
        <f>+G5+I5</f>
        <v>26000000</v>
      </c>
      <c r="K5" s="63" t="s">
        <v>32</v>
      </c>
      <c r="L5" s="63">
        <f>IF(K5="nữ",0,1)</f>
        <v>1</v>
      </c>
      <c r="M5" s="63" t="s">
        <v>33</v>
      </c>
      <c r="N5" s="63" t="s">
        <v>34</v>
      </c>
      <c r="O5" s="63" t="s">
        <v>1519</v>
      </c>
      <c r="P5" s="63" t="s">
        <v>1519</v>
      </c>
      <c r="Q5" s="106">
        <v>31483</v>
      </c>
      <c r="R5" s="107">
        <v>41379</v>
      </c>
      <c r="S5" s="107">
        <f>+R5</f>
        <v>41379</v>
      </c>
      <c r="T5" s="107"/>
      <c r="U5" s="56" t="s">
        <v>36</v>
      </c>
      <c r="V5" s="56" t="s">
        <v>37</v>
      </c>
      <c r="W5" s="56" t="str">
        <f t="shared" ref="W5:W88" ca="1" si="0">DATEDIF(R5,TODAY(),"Y") &amp; " NĂM " &amp;DATEDIF(R5,TODAY(),"YM") &amp; " THÁNG " &amp; DATEDIF(R5,TODAY(), "MD") &amp; " NGÀY "</f>
        <v xml:space="preserve">13 NĂM 4 THÁNG 4 NGÀY </v>
      </c>
      <c r="X5" s="80" t="s">
        <v>38</v>
      </c>
      <c r="Y5" s="80" t="str">
        <f>VLOOKUP(C5,Sheet5!$B$2:$G$253,6,0)</f>
        <v>092086007417</v>
      </c>
      <c r="Z5" s="80" t="e">
        <f>VLOOKUP(C5,'Trang tính1'!$A$2:$N$281,5,0)</f>
        <v>#N/A</v>
      </c>
      <c r="AA5" s="80" t="e">
        <f>EXACT(Y5,Z5)</f>
        <v>#N/A</v>
      </c>
      <c r="AB5" s="75">
        <v>44743</v>
      </c>
      <c r="AC5" s="75" t="s">
        <v>5227</v>
      </c>
      <c r="AD5" s="46" t="s">
        <v>232</v>
      </c>
      <c r="AE5" s="108" t="s">
        <v>39</v>
      </c>
      <c r="AF5" s="108"/>
      <c r="AG5" s="108" t="s">
        <v>40</v>
      </c>
      <c r="AH5" s="108" t="s">
        <v>41</v>
      </c>
      <c r="AI5" s="75"/>
      <c r="AJ5" s="56" t="s">
        <v>42</v>
      </c>
      <c r="AK5" s="56" t="s">
        <v>43</v>
      </c>
      <c r="AL5" s="56"/>
      <c r="AM5" s="36">
        <f t="shared" ref="AM5:AM82" ca="1" si="1">DATEDIF(Q5,TODAY(),"y")</f>
        <v>40</v>
      </c>
    </row>
    <row r="6" spans="1:39" s="36" customFormat="1" ht="32.25" customHeight="1">
      <c r="A6" s="25">
        <f>IF(C6=0,"",SUBTOTAL(3,C$5:C6))</f>
        <v>2</v>
      </c>
      <c r="B6" s="343">
        <v>2</v>
      </c>
      <c r="C6" s="25" t="s">
        <v>44</v>
      </c>
      <c r="D6" s="25" t="str">
        <f>VLOOKUP(C6,Sheet4!$A$1:$B$300,2,0)</f>
        <v>5496032611</v>
      </c>
      <c r="E6" s="63" t="s">
        <v>45</v>
      </c>
      <c r="F6" s="63" t="str">
        <f>VLOOKUP(D6,'BHXH 4-2026'!$D$11:$F$337,3,0)</f>
        <v>DN4925496032611</v>
      </c>
      <c r="G6" s="774">
        <f>VLOOKUP(C6,'chuyển xếp 2024'!$C$5:$W$328,17,0)</f>
        <v>23000000</v>
      </c>
      <c r="H6" s="774" t="e">
        <f>VLOOKUP(C6,'1-7-2026'!$C$3:$R$75,15,0)</f>
        <v>#N/A</v>
      </c>
      <c r="I6" s="774">
        <f>VLOOKUP(C6,'chuyển xếp 2024'!$C$5:$W$328,19,0)</f>
        <v>0</v>
      </c>
      <c r="J6" s="774">
        <f t="shared" ref="J6:J69" si="2">+G6+I6</f>
        <v>23000000</v>
      </c>
      <c r="K6" s="63" t="s">
        <v>32</v>
      </c>
      <c r="L6" s="63">
        <f t="shared" ref="L6:L73" si="3">IF(K6="nữ",0,1)</f>
        <v>1</v>
      </c>
      <c r="M6" s="63" t="s">
        <v>33</v>
      </c>
      <c r="N6" s="63" t="s">
        <v>34</v>
      </c>
      <c r="O6" s="854" t="s">
        <v>4292</v>
      </c>
      <c r="P6" s="63" t="s">
        <v>3588</v>
      </c>
      <c r="Q6" s="106">
        <v>26344</v>
      </c>
      <c r="R6" s="107">
        <v>34243</v>
      </c>
      <c r="S6" s="107">
        <f t="shared" ref="S6:S39" si="4">+R6</f>
        <v>34243</v>
      </c>
      <c r="T6" s="107"/>
      <c r="U6" s="56" t="s">
        <v>36</v>
      </c>
      <c r="V6" s="56"/>
      <c r="W6" s="56" t="str">
        <f t="shared" ca="1" si="0"/>
        <v xml:space="preserve">32 NĂM 10 THÁNG 18 NGÀY </v>
      </c>
      <c r="X6" s="80" t="s">
        <v>47</v>
      </c>
      <c r="Y6" s="80" t="str">
        <f>VLOOKUP(C6,Sheet5!$B$2:$G$253,6,0)</f>
        <v>034072016055</v>
      </c>
      <c r="Z6" s="80" t="e">
        <f>VLOOKUP(C6,'Trang tính1'!$A$2:$N$281,5,0)</f>
        <v>#N/A</v>
      </c>
      <c r="AA6" s="80" t="e">
        <f t="shared" ref="AA6:AA69" si="5">EXACT(Y6,Z6)</f>
        <v>#N/A</v>
      </c>
      <c r="AB6" s="75">
        <v>44522</v>
      </c>
      <c r="AC6" s="75" t="s">
        <v>5227</v>
      </c>
      <c r="AD6" s="46" t="s">
        <v>232</v>
      </c>
      <c r="AE6" s="108" t="s">
        <v>48</v>
      </c>
      <c r="AF6" s="108"/>
      <c r="AG6" s="108" t="s">
        <v>49</v>
      </c>
      <c r="AH6" s="108" t="s">
        <v>49</v>
      </c>
      <c r="AI6" s="75"/>
      <c r="AJ6" s="56" t="s">
        <v>50</v>
      </c>
      <c r="AK6" s="56" t="s">
        <v>51</v>
      </c>
      <c r="AL6" s="56"/>
      <c r="AM6" s="36">
        <f t="shared" ca="1" si="1"/>
        <v>54</v>
      </c>
    </row>
    <row r="7" spans="1:39" s="36" customFormat="1" ht="18" customHeight="1">
      <c r="A7" s="25">
        <f>IF(C7=0,"",SUBTOTAL(3,C$5:C7))</f>
        <v>3</v>
      </c>
      <c r="B7" s="343">
        <v>3</v>
      </c>
      <c r="C7" s="25" t="s">
        <v>132</v>
      </c>
      <c r="D7" s="25" t="str">
        <f>VLOOKUP(C7,Sheet4!$A$1:$B$300,2,0)</f>
        <v>5402005143</v>
      </c>
      <c r="E7" s="63" t="s">
        <v>133</v>
      </c>
      <c r="F7" s="63" t="str">
        <f>VLOOKUP(D7,'BHXH 4-2026'!$D$11:$F$337,3,0)</f>
        <v>DN4925402005143</v>
      </c>
      <c r="G7" s="774">
        <f>VLOOKUP(C7,'chuyển xếp 2024'!$C$5:$W$328,17,0)</f>
        <v>21850000</v>
      </c>
      <c r="H7" s="774" t="e">
        <f>VLOOKUP(C7,'1-7-2026'!$C$3:$R$75,15,0)</f>
        <v>#N/A</v>
      </c>
      <c r="I7" s="774"/>
      <c r="J7" s="774">
        <f t="shared" si="2"/>
        <v>21850000</v>
      </c>
      <c r="K7" s="63" t="s">
        <v>32</v>
      </c>
      <c r="L7" s="63">
        <f t="shared" si="3"/>
        <v>1</v>
      </c>
      <c r="M7" s="63" t="s">
        <v>33</v>
      </c>
      <c r="N7" s="63" t="s">
        <v>134</v>
      </c>
      <c r="O7" s="63" t="s">
        <v>3588</v>
      </c>
      <c r="P7" s="63" t="s">
        <v>3588</v>
      </c>
      <c r="Q7" s="106">
        <v>28775</v>
      </c>
      <c r="R7" s="107">
        <v>37104</v>
      </c>
      <c r="S7" s="107">
        <f t="shared" si="4"/>
        <v>37104</v>
      </c>
      <c r="T7" s="107"/>
      <c r="U7" s="56" t="s">
        <v>36</v>
      </c>
      <c r="V7" s="56" t="s">
        <v>137</v>
      </c>
      <c r="W7" s="56" t="str">
        <f t="shared" ca="1" si="0"/>
        <v xml:space="preserve">25 NĂM 0 THÁNG 18 NGÀY </v>
      </c>
      <c r="X7" s="80" t="s">
        <v>138</v>
      </c>
      <c r="Y7" s="80" t="str">
        <f>VLOOKUP(C7,Sheet5!$B$2:$G$253,6,0)</f>
        <v>089078019969</v>
      </c>
      <c r="Z7" s="80">
        <f>VLOOKUP(C7,'Trang tính1'!$A$2:$N$281,5,0)</f>
        <v>0</v>
      </c>
      <c r="AA7" s="80" t="b">
        <f t="shared" si="5"/>
        <v>0</v>
      </c>
      <c r="AB7" s="75"/>
      <c r="AC7" s="75" t="s">
        <v>5227</v>
      </c>
      <c r="AD7" s="46" t="s">
        <v>232</v>
      </c>
      <c r="AE7" s="108" t="s">
        <v>139</v>
      </c>
      <c r="AF7" s="108"/>
      <c r="AG7" s="46" t="s">
        <v>140</v>
      </c>
      <c r="AH7" s="46" t="s">
        <v>141</v>
      </c>
      <c r="AI7" s="332" t="s">
        <v>142</v>
      </c>
      <c r="AJ7" s="56" t="s">
        <v>50</v>
      </c>
      <c r="AK7" s="56" t="s">
        <v>143</v>
      </c>
      <c r="AL7" s="56" t="s">
        <v>73</v>
      </c>
      <c r="AM7" s="36">
        <f t="shared" ca="1" si="1"/>
        <v>47</v>
      </c>
    </row>
    <row r="8" spans="1:39" s="36" customFormat="1">
      <c r="A8" s="25">
        <f>IF(C8=0,"",SUBTOTAL(3,C$5:C8))</f>
        <v>4</v>
      </c>
      <c r="B8" s="343">
        <v>4</v>
      </c>
      <c r="C8" s="86" t="s">
        <v>662</v>
      </c>
      <c r="D8" s="25" t="str">
        <f>VLOOKUP(C8,Sheet4!$A$1:$B$300,2,0)</f>
        <v>6506006858</v>
      </c>
      <c r="E8" s="87" t="s">
        <v>663</v>
      </c>
      <c r="F8" s="63" t="str">
        <f>VLOOKUP(D8,'BHXH 4-2026'!$D$11:$F$337,3,0)</f>
        <v>DN4926506006858</v>
      </c>
      <c r="G8" s="774">
        <f>VLOOKUP(C8,'chuyển xếp 2024'!$C$5:$W$328,17,0)</f>
        <v>21850000</v>
      </c>
      <c r="H8" s="774" t="e">
        <f>VLOOKUP(C8,'1-7-2026'!$C$3:$R$75,15,0)</f>
        <v>#N/A</v>
      </c>
      <c r="I8" s="774"/>
      <c r="J8" s="774">
        <f t="shared" si="2"/>
        <v>21850000</v>
      </c>
      <c r="K8" s="87" t="s">
        <v>32</v>
      </c>
      <c r="L8" s="63">
        <f t="shared" si="3"/>
        <v>1</v>
      </c>
      <c r="M8" s="63" t="s">
        <v>33</v>
      </c>
      <c r="N8" s="63" t="s">
        <v>34</v>
      </c>
      <c r="O8" s="63" t="s">
        <v>3588</v>
      </c>
      <c r="P8" s="63" t="s">
        <v>3588</v>
      </c>
      <c r="Q8" s="106">
        <v>29335</v>
      </c>
      <c r="R8" s="107">
        <v>39052</v>
      </c>
      <c r="S8" s="107">
        <f t="shared" si="4"/>
        <v>39052</v>
      </c>
      <c r="T8" s="107"/>
      <c r="U8" s="625" t="s">
        <v>36</v>
      </c>
      <c r="V8" s="56" t="s">
        <v>665</v>
      </c>
      <c r="W8" s="56" t="str">
        <f t="shared" ca="1" si="0"/>
        <v xml:space="preserve">19 NĂM 8 THÁNG 18 NGÀY </v>
      </c>
      <c r="X8" s="523">
        <v>212021584</v>
      </c>
      <c r="Y8" s="80" t="str">
        <f>VLOOKUP(C8,Sheet5!$B$2:$G$253,6,0)</f>
        <v>051080007405</v>
      </c>
      <c r="Z8" s="80">
        <f>VLOOKUP(C8,'Trang tính1'!$A$2:$N$281,5,0)</f>
        <v>0</v>
      </c>
      <c r="AA8" s="80" t="b">
        <f t="shared" si="5"/>
        <v>0</v>
      </c>
      <c r="AB8" s="75">
        <v>40938</v>
      </c>
      <c r="AC8" s="75" t="s">
        <v>5227</v>
      </c>
      <c r="AD8" s="46" t="s">
        <v>232</v>
      </c>
      <c r="AE8" s="108" t="s">
        <v>666</v>
      </c>
      <c r="AF8" s="108"/>
      <c r="AG8" s="46" t="s">
        <v>667</v>
      </c>
      <c r="AH8" s="46"/>
      <c r="AI8" s="66"/>
      <c r="AJ8" s="625" t="s">
        <v>50</v>
      </c>
      <c r="AK8" s="625" t="s">
        <v>72</v>
      </c>
      <c r="AL8" s="56" t="s">
        <v>510</v>
      </c>
      <c r="AM8" s="36">
        <f t="shared" ca="1" si="1"/>
        <v>46</v>
      </c>
    </row>
    <row r="9" spans="1:39" s="1250" customFormat="1">
      <c r="A9" s="1237">
        <f>IF(C9=0,"",SUBTOTAL(3,C$5:C9))</f>
        <v>5</v>
      </c>
      <c r="B9" s="1237">
        <v>5</v>
      </c>
      <c r="C9" s="1238" t="s">
        <v>293</v>
      </c>
      <c r="D9" s="1237" t="str">
        <f>VLOOKUP(C9,Sheet4!$A$1:$B$300,2,0)</f>
        <v>8616014612</v>
      </c>
      <c r="E9" s="1239" t="s">
        <v>294</v>
      </c>
      <c r="F9" s="63" t="str">
        <f>VLOOKUP(D9,'BHXH 4-2026'!$D$11:$F$337,3,0)</f>
        <v>DN4928616014612</v>
      </c>
      <c r="G9" s="774">
        <f>VLOOKUP(C9,'chuyển xếp 2024'!$C$5:$Y$328,23,0)</f>
        <v>7105000</v>
      </c>
      <c r="H9" s="774">
        <f>VLOOKUP(C9,'1-7-2026'!$C$3:$R$75,16,0)</f>
        <v>7105000</v>
      </c>
      <c r="I9" s="1241">
        <f>VLOOKUP(C9,'chuyển xếp 2024'!$C$5:$W$328,19,0)</f>
        <v>0</v>
      </c>
      <c r="J9" s="1241">
        <f t="shared" si="2"/>
        <v>7105000</v>
      </c>
      <c r="K9" s="1239" t="s">
        <v>63</v>
      </c>
      <c r="L9" s="1240">
        <f t="shared" si="3"/>
        <v>0</v>
      </c>
      <c r="M9" s="1242" t="s">
        <v>33</v>
      </c>
      <c r="N9" s="1242" t="s">
        <v>34</v>
      </c>
      <c r="O9" s="1240" t="s">
        <v>4274</v>
      </c>
      <c r="P9" s="1242" t="s">
        <v>4274</v>
      </c>
      <c r="Q9" s="1243">
        <v>34643</v>
      </c>
      <c r="R9" s="1244">
        <v>44713</v>
      </c>
      <c r="S9" s="107">
        <f t="shared" si="4"/>
        <v>44713</v>
      </c>
      <c r="T9" s="1244"/>
      <c r="U9" s="1242" t="s">
        <v>36</v>
      </c>
      <c r="V9" s="1242" t="s">
        <v>295</v>
      </c>
      <c r="W9" s="1242" t="str">
        <f t="shared" ca="1" si="0"/>
        <v xml:space="preserve">4 NĂM 2 THÁNG 18 NGÀY </v>
      </c>
      <c r="X9" s="1245" t="s">
        <v>296</v>
      </c>
      <c r="Y9" s="1246" t="str">
        <f>VLOOKUP(C9,Sheet5!$B$2:$G$253,6,0)</f>
        <v>087194013763</v>
      </c>
      <c r="Z9" s="1246" t="str">
        <f>VLOOKUP(C9,'Trang tính1'!$A$2:$N$281,5,0)</f>
        <v>087194013763</v>
      </c>
      <c r="AA9" s="1246" t="b">
        <f t="shared" si="5"/>
        <v>1</v>
      </c>
      <c r="AB9" s="1243">
        <v>40353</v>
      </c>
      <c r="AC9" s="75" t="s">
        <v>5227</v>
      </c>
      <c r="AD9" s="1239" t="s">
        <v>232</v>
      </c>
      <c r="AE9" s="1247" t="s">
        <v>297</v>
      </c>
      <c r="AF9" s="1247" t="str">
        <f>VLOOKUP(C9,'Trang tính1'!$A$2:$N$319,9,0)</f>
        <v>Ấp An Lợi, xã Tân Nhuận Đông, tỉnh Đồng Tháp</v>
      </c>
      <c r="AG9" s="1247" t="s">
        <v>297</v>
      </c>
      <c r="AH9" s="1239"/>
      <c r="AI9" s="1238" t="s">
        <v>298</v>
      </c>
      <c r="AJ9" s="1248" t="s">
        <v>50</v>
      </c>
      <c r="AK9" s="1248" t="s">
        <v>299</v>
      </c>
      <c r="AL9" s="1242" t="s">
        <v>60</v>
      </c>
      <c r="AM9" s="1249">
        <f t="shared" ca="1" si="1"/>
        <v>31</v>
      </c>
    </row>
    <row r="10" spans="1:39" s="36" customFormat="1" ht="18" customHeight="1">
      <c r="A10" s="25">
        <f>IF(C10=0,"",SUBTOTAL(3,C$5:C10))</f>
        <v>6</v>
      </c>
      <c r="B10" s="25">
        <v>1</v>
      </c>
      <c r="C10" s="25" t="s">
        <v>52</v>
      </c>
      <c r="D10" s="25" t="str">
        <f>VLOOKUP(C10,Sheet4!$A$1:$B$300,2,0)</f>
        <v>9212004554</v>
      </c>
      <c r="E10" s="63" t="s">
        <v>53</v>
      </c>
      <c r="F10" s="63" t="str">
        <f>VLOOKUP(D10,'BHXH 4-2026'!$D$11:$F$337,3,0)</f>
        <v>DN4929212004554</v>
      </c>
      <c r="G10" s="774">
        <f>VLOOKUP(C10,'chuyển xếp 2024'!$C$5:$W$328,17,0)</f>
        <v>7673000</v>
      </c>
      <c r="H10" s="774" t="e">
        <f>VLOOKUP(C10,'1-7-2026'!$C$3:$R$75,16,0)</f>
        <v>#N/A</v>
      </c>
      <c r="I10" s="774">
        <f>VLOOKUP(C10,'chuyển xếp 2024'!$C$5:$W$328,19,0)</f>
        <v>2365000</v>
      </c>
      <c r="J10" s="774">
        <f t="shared" si="2"/>
        <v>10038000</v>
      </c>
      <c r="K10" s="63" t="s">
        <v>32</v>
      </c>
      <c r="L10" s="63">
        <f t="shared" si="3"/>
        <v>1</v>
      </c>
      <c r="M10" s="63" t="s">
        <v>33</v>
      </c>
      <c r="N10" s="63" t="s">
        <v>34</v>
      </c>
      <c r="O10" s="63" t="s">
        <v>5152</v>
      </c>
      <c r="P10" s="56" t="s">
        <v>5184</v>
      </c>
      <c r="Q10" s="106">
        <v>32952</v>
      </c>
      <c r="R10" s="107">
        <v>41609</v>
      </c>
      <c r="S10" s="107">
        <f t="shared" si="4"/>
        <v>41609</v>
      </c>
      <c r="T10" s="107"/>
      <c r="U10" s="56" t="s">
        <v>36</v>
      </c>
      <c r="V10" s="56" t="s">
        <v>54</v>
      </c>
      <c r="W10" s="56" t="str">
        <f t="shared" ca="1" si="0"/>
        <v xml:space="preserve">12 NĂM 8 THÁNG 18 NGÀY </v>
      </c>
      <c r="X10" s="80" t="s">
        <v>55</v>
      </c>
      <c r="Y10" s="80" t="str">
        <f>VLOOKUP(C10,Sheet5!$B$2:$G$253,6,0)</f>
        <v>092090014793</v>
      </c>
      <c r="Z10" s="80" t="str">
        <f>VLOOKUP(C10,'Trang tính1'!$A$2:$N$281,5,0)</f>
        <v>092090014793</v>
      </c>
      <c r="AA10" s="80" t="b">
        <f t="shared" si="5"/>
        <v>1</v>
      </c>
      <c r="AB10" s="75"/>
      <c r="AC10" s="75" t="s">
        <v>5227</v>
      </c>
      <c r="AD10" s="46" t="s">
        <v>232</v>
      </c>
      <c r="AE10" s="108" t="s">
        <v>56</v>
      </c>
      <c r="AF10" s="108" t="str">
        <f>VLOOKUP(C10,'Trang tính1'!$A$2:$N$319,9,0)</f>
        <v>228/74A Phạm Ngũ Lão, P. Cái Khế, TP. Cần Thơ</v>
      </c>
      <c r="AG10" s="46" t="s">
        <v>57</v>
      </c>
      <c r="AH10" s="46" t="s">
        <v>57</v>
      </c>
      <c r="AI10" s="47" t="s">
        <v>58</v>
      </c>
      <c r="AJ10" s="56" t="s">
        <v>50</v>
      </c>
      <c r="AK10" s="56" t="s">
        <v>59</v>
      </c>
      <c r="AL10" s="56" t="s">
        <v>60</v>
      </c>
      <c r="AM10" s="36">
        <f t="shared" ca="1" si="1"/>
        <v>36</v>
      </c>
    </row>
    <row r="11" spans="1:39" s="36" customFormat="1" ht="18" customHeight="1">
      <c r="A11" s="25">
        <f>IF(C11=0,"",SUBTOTAL(3,C$5:C11))</f>
        <v>7</v>
      </c>
      <c r="B11" s="25">
        <v>2</v>
      </c>
      <c r="C11" s="25" t="s">
        <v>61</v>
      </c>
      <c r="D11" s="25" t="str">
        <f>VLOOKUP(C11,Sheet4!$A$1:$B$300,2,0)</f>
        <v>9212004139</v>
      </c>
      <c r="E11" s="63" t="s">
        <v>62</v>
      </c>
      <c r="F11" s="63" t="str">
        <f>VLOOKUP(D11,'BHXH 4-2026'!$D$11:$F$337,3,0)</f>
        <v>DN4929212004139</v>
      </c>
      <c r="G11" s="774">
        <f>VLOOKUP(C11,'chuyển xếp 2024'!$C$5:$W$328,17,0)</f>
        <v>7673000</v>
      </c>
      <c r="H11" s="774" t="e">
        <f>VLOOKUP(C11,'1-7-2026'!$C$3:$R$75,16,0)</f>
        <v>#N/A</v>
      </c>
      <c r="I11" s="774">
        <f>VLOOKUP(C11,'chuyển xếp 2024'!$C$5:$W$328,19,0)</f>
        <v>1892000</v>
      </c>
      <c r="J11" s="697">
        <f t="shared" si="2"/>
        <v>9565000</v>
      </c>
      <c r="K11" s="63" t="s">
        <v>63</v>
      </c>
      <c r="L11" s="63">
        <f t="shared" si="3"/>
        <v>0</v>
      </c>
      <c r="M11" s="63" t="s">
        <v>33</v>
      </c>
      <c r="N11" s="63" t="s">
        <v>34</v>
      </c>
      <c r="O11" s="63" t="s">
        <v>5153</v>
      </c>
      <c r="P11" s="56" t="s">
        <v>5184</v>
      </c>
      <c r="Q11" s="106">
        <v>32616</v>
      </c>
      <c r="R11" s="107">
        <v>40977</v>
      </c>
      <c r="S11" s="107">
        <f t="shared" si="4"/>
        <v>40977</v>
      </c>
      <c r="T11" s="107"/>
      <c r="U11" s="56" t="s">
        <v>36</v>
      </c>
      <c r="V11" s="56" t="s">
        <v>66</v>
      </c>
      <c r="W11" s="56" t="str">
        <f t="shared" ca="1" si="0"/>
        <v xml:space="preserve">14 NĂM 5 THÁNG 10 NGÀY </v>
      </c>
      <c r="X11" s="80" t="s">
        <v>67</v>
      </c>
      <c r="Y11" s="80" t="str">
        <f>VLOOKUP(C11,Sheet5!$B$2:$G$253,6,0)</f>
        <v>094189000207</v>
      </c>
      <c r="Z11" s="80" t="str">
        <f>VLOOKUP(C11,'Trang tính1'!$A$2:$N$281,5,0)</f>
        <v>094189000207</v>
      </c>
      <c r="AA11" s="80" t="b">
        <f t="shared" si="5"/>
        <v>1</v>
      </c>
      <c r="AB11" s="75">
        <v>38540</v>
      </c>
      <c r="AC11" s="75" t="s">
        <v>5227</v>
      </c>
      <c r="AD11" s="46" t="s">
        <v>232</v>
      </c>
      <c r="AE11" s="108" t="s">
        <v>69</v>
      </c>
      <c r="AF11" s="108" t="str">
        <f>VLOOKUP(C11,'Trang tính1'!$A$2:$N$319,9,0)</f>
        <v>63A Hẻm 3 đường Mậu Thân, Phường Ninh Kiều, TP.Cần Thơ</v>
      </c>
      <c r="AG11" s="46" t="s">
        <v>70</v>
      </c>
      <c r="AH11" s="46" t="s">
        <v>70</v>
      </c>
      <c r="AI11" s="332" t="s">
        <v>71</v>
      </c>
      <c r="AJ11" s="56" t="s">
        <v>50</v>
      </c>
      <c r="AK11" s="56" t="s">
        <v>72</v>
      </c>
      <c r="AL11" s="56" t="s">
        <v>73</v>
      </c>
      <c r="AM11" s="36">
        <f t="shared" ca="1" si="1"/>
        <v>37</v>
      </c>
    </row>
    <row r="12" spans="1:39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25" t="str">
        <f>VLOOKUP(C12,Sheet4!$A$1:$B$300,2,0)</f>
        <v>9221356007</v>
      </c>
      <c r="E12" s="67" t="s">
        <v>102</v>
      </c>
      <c r="F12" s="63" t="str">
        <f>VLOOKUP(D12,'BHXH 4-2026'!$D$11:$F$337,3,0)</f>
        <v>DN4929221356007</v>
      </c>
      <c r="G12" s="774">
        <f>VLOOKUP(C12,'chuyển xếp 2024'!$C$5:$W$328,17,0)</f>
        <v>7105000</v>
      </c>
      <c r="H12" s="774" t="e">
        <f>VLOOKUP(C12,'1-7-2026'!$C$3:$R$75,16,0)</f>
        <v>#N/A</v>
      </c>
      <c r="I12" s="774">
        <f>VLOOKUP(C12,'chuyển xếp 2024'!$C$5:$W$328,19,0)</f>
        <v>0</v>
      </c>
      <c r="J12" s="697">
        <f t="shared" si="2"/>
        <v>7105000</v>
      </c>
      <c r="K12" s="63" t="s">
        <v>63</v>
      </c>
      <c r="L12" s="63">
        <f t="shared" si="3"/>
        <v>0</v>
      </c>
      <c r="M12" s="63" t="s">
        <v>33</v>
      </c>
      <c r="N12" s="63" t="s">
        <v>34</v>
      </c>
      <c r="O12" s="63" t="s">
        <v>5187</v>
      </c>
      <c r="P12" s="56" t="s">
        <v>5184</v>
      </c>
      <c r="Q12" s="75">
        <v>34769</v>
      </c>
      <c r="R12" s="75">
        <v>43282</v>
      </c>
      <c r="S12" s="107">
        <f t="shared" si="4"/>
        <v>43282</v>
      </c>
      <c r="T12" s="75"/>
      <c r="U12" s="56" t="s">
        <v>36</v>
      </c>
      <c r="V12" s="66" t="s">
        <v>103</v>
      </c>
      <c r="W12" s="56" t="str">
        <f t="shared" ca="1" si="0"/>
        <v xml:space="preserve">8 NĂM 1 THÁNG 18 NGÀY </v>
      </c>
      <c r="X12" s="523" t="s">
        <v>104</v>
      </c>
      <c r="Y12" s="80" t="str">
        <f>VLOOKUP(C12,Sheet5!$B$2:$G$253,6,0)</f>
        <v>092195009932</v>
      </c>
      <c r="Z12" s="80" t="str">
        <f>VLOOKUP(C12,'Trang tính1'!$A$2:$N$281,5,0)</f>
        <v>092195009932</v>
      </c>
      <c r="AA12" s="80" t="b">
        <f t="shared" si="5"/>
        <v>1</v>
      </c>
      <c r="AB12" s="75">
        <v>41193</v>
      </c>
      <c r="AC12" s="75" t="s">
        <v>5227</v>
      </c>
      <c r="AD12" s="46" t="s">
        <v>232</v>
      </c>
      <c r="AE12" s="108" t="s">
        <v>97</v>
      </c>
      <c r="AF12" s="108" t="str">
        <f>VLOOKUP(C12,'Trang tính1'!$A$2:$N$319,9,0)</f>
        <v>126 Lê Anh Xuân, P. Cái Khế, TP. Cần Thơ</v>
      </c>
      <c r="AG12" s="46" t="s">
        <v>105</v>
      </c>
      <c r="AH12" s="46" t="s">
        <v>105</v>
      </c>
      <c r="AI12" s="332" t="s">
        <v>106</v>
      </c>
      <c r="AJ12" s="56" t="s">
        <v>50</v>
      </c>
      <c r="AK12" s="56" t="s">
        <v>107</v>
      </c>
      <c r="AL12" s="56" t="s">
        <v>60</v>
      </c>
      <c r="AM12" s="36">
        <f t="shared" ca="1" si="1"/>
        <v>31</v>
      </c>
    </row>
    <row r="13" spans="1:39" s="36" customFormat="1" ht="18" customHeight="1">
      <c r="A13" s="25">
        <f>IF(C13=0,"",SUBTOTAL(3,C$5:C13))</f>
        <v>9</v>
      </c>
      <c r="B13" s="25">
        <v>4</v>
      </c>
      <c r="C13" s="66" t="s">
        <v>115</v>
      </c>
      <c r="D13" s="25" t="s">
        <v>2031</v>
      </c>
      <c r="E13" s="67" t="s">
        <v>116</v>
      </c>
      <c r="F13" s="63" t="str">
        <f>VLOOKUP(D13,'BHXH 4-2026'!$D$11:$F$337,3,0)</f>
        <v>DN4928923922038</v>
      </c>
      <c r="G13" s="774">
        <f>VLOOKUP(C13,'chuyển xếp 2024'!$C$5:$W$328,17,0)</f>
        <v>7105000</v>
      </c>
      <c r="H13" s="774" t="e">
        <f>VLOOKUP(C13,'1-7-2026'!$C$3:$R$75,16,0)</f>
        <v>#N/A</v>
      </c>
      <c r="I13" s="774">
        <f>VLOOKUP(C13,'chuyển xếp 2024'!$C$5:$W$328,19,0)</f>
        <v>0</v>
      </c>
      <c r="J13" s="697">
        <f t="shared" si="2"/>
        <v>7105000</v>
      </c>
      <c r="K13" s="63" t="s">
        <v>63</v>
      </c>
      <c r="L13" s="63">
        <f t="shared" si="3"/>
        <v>0</v>
      </c>
      <c r="M13" s="63" t="s">
        <v>33</v>
      </c>
      <c r="N13" s="63" t="s">
        <v>34</v>
      </c>
      <c r="O13" s="63" t="s">
        <v>5187</v>
      </c>
      <c r="P13" s="56" t="s">
        <v>5184</v>
      </c>
      <c r="Q13" s="75">
        <v>35554</v>
      </c>
      <c r="R13" s="75">
        <v>44349</v>
      </c>
      <c r="S13" s="107">
        <f t="shared" si="4"/>
        <v>44349</v>
      </c>
      <c r="T13" s="75"/>
      <c r="U13" s="67" t="s">
        <v>36</v>
      </c>
      <c r="V13" s="67" t="s">
        <v>118</v>
      </c>
      <c r="W13" s="56" t="str">
        <f t="shared" ca="1" si="0"/>
        <v xml:space="preserve">5 NĂM 2 THÁNG 17 NGÀY </v>
      </c>
      <c r="X13" s="514" t="s">
        <v>1397</v>
      </c>
      <c r="Y13" s="80" t="str">
        <f>VLOOKUP(C13,Sheet5!$B$2:$G$253,6,0)</f>
        <v>089197013110</v>
      </c>
      <c r="Z13" s="80" t="str">
        <f>VLOOKUP(C13,'Trang tính1'!$A$2:$N$281,5,0)</f>
        <v>089197013110</v>
      </c>
      <c r="AA13" s="80" t="b">
        <f t="shared" si="5"/>
        <v>1</v>
      </c>
      <c r="AB13" s="75">
        <v>44916</v>
      </c>
      <c r="AC13" s="75" t="s">
        <v>5227</v>
      </c>
      <c r="AD13" s="46" t="s">
        <v>232</v>
      </c>
      <c r="AE13" s="108" t="s">
        <v>119</v>
      </c>
      <c r="AF13" s="108" t="str">
        <f>VLOOKUP(C13,'Trang tính1'!$A$2:$N$319,9,0)</f>
        <v>473, Tổ 19, Ấp Long Quới 1, Xã Long Điền, Tỉnh An Giang</v>
      </c>
      <c r="AG13" s="46" t="s">
        <v>120</v>
      </c>
      <c r="AH13" s="46" t="s">
        <v>121</v>
      </c>
      <c r="AI13" s="332" t="s">
        <v>122</v>
      </c>
      <c r="AJ13" s="56" t="s">
        <v>50</v>
      </c>
      <c r="AK13" s="56" t="s">
        <v>123</v>
      </c>
      <c r="AL13" s="56" t="s">
        <v>60</v>
      </c>
      <c r="AM13" s="36">
        <f t="shared" ca="1" si="1"/>
        <v>29</v>
      </c>
    </row>
    <row r="14" spans="1:39" s="36" customFormat="1" ht="18" customHeight="1">
      <c r="A14" s="25">
        <f>IF(C14=0,"",SUBTOTAL(3,C$5:C14))</f>
        <v>10</v>
      </c>
      <c r="B14" s="25">
        <v>5</v>
      </c>
      <c r="C14" s="69" t="s">
        <v>197</v>
      </c>
      <c r="D14" s="25" t="str">
        <f>VLOOKUP(C14,Sheet4!$A$1:$B$300,2,0)</f>
        <v>9208007865</v>
      </c>
      <c r="E14" s="70" t="s">
        <v>198</v>
      </c>
      <c r="F14" s="63" t="str">
        <f>VLOOKUP(D14,'BHXH 4-2026'!$D$11:$F$337,3,0)</f>
        <v>DN4929208007865</v>
      </c>
      <c r="G14" s="774">
        <f>VLOOKUP(C14,'chuyển xếp 2024'!$C$5:$W$328,17,0)</f>
        <v>8287000</v>
      </c>
      <c r="H14" s="774" t="e">
        <f>VLOOKUP(C14,'1-7-2026'!$C$3:$R$75,16,0)</f>
        <v>#N/A</v>
      </c>
      <c r="I14" s="774">
        <f>VLOOKUP(C14,'chuyển xếp 2024'!$C$5:$W$328,19,0)</f>
        <v>0</v>
      </c>
      <c r="J14" s="697">
        <f t="shared" si="2"/>
        <v>8287000</v>
      </c>
      <c r="K14" s="63" t="s">
        <v>63</v>
      </c>
      <c r="L14" s="63">
        <f t="shared" si="3"/>
        <v>0</v>
      </c>
      <c r="M14" s="63" t="s">
        <v>33</v>
      </c>
      <c r="N14" s="63" t="s">
        <v>34</v>
      </c>
      <c r="O14" s="63" t="s">
        <v>5187</v>
      </c>
      <c r="P14" s="56" t="s">
        <v>5184</v>
      </c>
      <c r="Q14" s="106">
        <v>30333</v>
      </c>
      <c r="R14" s="107">
        <v>39539</v>
      </c>
      <c r="S14" s="107">
        <f t="shared" si="4"/>
        <v>39539</v>
      </c>
      <c r="T14" s="107"/>
      <c r="U14" s="67" t="s">
        <v>36</v>
      </c>
      <c r="V14" s="56" t="s">
        <v>199</v>
      </c>
      <c r="W14" s="56" t="str">
        <f t="shared" ca="1" si="0"/>
        <v xml:space="preserve">18 NĂM 4 THÁNG 18 NGÀY </v>
      </c>
      <c r="X14" s="80" t="s">
        <v>200</v>
      </c>
      <c r="Y14" s="80" t="str">
        <f>VLOOKUP(C14,Sheet5!$B$2:$G$253,6,0)</f>
        <v>093183000309</v>
      </c>
      <c r="Z14" s="80" t="str">
        <f>VLOOKUP(C14,'Trang tính1'!$A$2:$N$281,5,0)</f>
        <v>093183000309</v>
      </c>
      <c r="AA14" s="80" t="b">
        <f t="shared" si="5"/>
        <v>1</v>
      </c>
      <c r="AB14" s="75"/>
      <c r="AC14" s="75" t="s">
        <v>5227</v>
      </c>
      <c r="AD14" s="46" t="s">
        <v>232</v>
      </c>
      <c r="AE14" s="108" t="s">
        <v>201</v>
      </c>
      <c r="AF14" s="108" t="str">
        <f>VLOOKUP(C14,'Trang tính1'!$A$2:$N$319,9,0)</f>
        <v>18/56 Hòa Bình - P Ninh Kiều -TP Cần Thơ</v>
      </c>
      <c r="AG14" s="46" t="s">
        <v>202</v>
      </c>
      <c r="AH14" s="46" t="s">
        <v>202</v>
      </c>
      <c r="AI14" s="66"/>
      <c r="AJ14" s="46" t="s">
        <v>50</v>
      </c>
      <c r="AK14" s="46" t="s">
        <v>72</v>
      </c>
      <c r="AL14" s="56" t="s">
        <v>60</v>
      </c>
      <c r="AM14" s="36">
        <f t="shared" ca="1" si="1"/>
        <v>43</v>
      </c>
    </row>
    <row r="15" spans="1:39" s="36" customFormat="1" ht="18" customHeight="1">
      <c r="A15" s="25">
        <f>IF(C15=0,"",SUBTOTAL(3,C$5:C15))</f>
        <v>11</v>
      </c>
      <c r="B15" s="25">
        <v>6</v>
      </c>
      <c r="C15" s="69" t="s">
        <v>1956</v>
      </c>
      <c r="D15" s="25" t="str">
        <f>VLOOKUP(C15,Sheet4!$A$1:$B$300,2,0)</f>
        <v>9222378283</v>
      </c>
      <c r="E15" s="70" t="s">
        <v>1952</v>
      </c>
      <c r="F15" s="63" t="str">
        <f>VLOOKUP(D15,'BHXH 4-2026'!$D$11:$F$337,3,0)</f>
        <v>DN4929222378283</v>
      </c>
      <c r="G15" s="774">
        <f>VLOOKUP(C15,'chuyển xếp 2024'!$C$5:$W$328,17,0)</f>
        <v>6579000</v>
      </c>
      <c r="H15" s="774" t="e">
        <f>VLOOKUP(C15,'1-7-2026'!$C$3:$R$75,16,0)</f>
        <v>#N/A</v>
      </c>
      <c r="I15" s="774">
        <f>VLOOKUP(C15,'chuyển xếp 2024'!$C$5:$W$328,19,0)</f>
        <v>0</v>
      </c>
      <c r="J15" s="697">
        <f t="shared" si="2"/>
        <v>6579000</v>
      </c>
      <c r="K15" s="63" t="s">
        <v>32</v>
      </c>
      <c r="L15" s="63">
        <f t="shared" si="3"/>
        <v>1</v>
      </c>
      <c r="M15" s="63" t="s">
        <v>33</v>
      </c>
      <c r="N15" s="63" t="s">
        <v>34</v>
      </c>
      <c r="O15" s="63" t="s">
        <v>5187</v>
      </c>
      <c r="P15" s="56" t="s">
        <v>5184</v>
      </c>
      <c r="Q15" s="106">
        <v>36024</v>
      </c>
      <c r="R15" s="107">
        <v>45231</v>
      </c>
      <c r="S15" s="107">
        <f t="shared" si="4"/>
        <v>45231</v>
      </c>
      <c r="T15" s="107"/>
      <c r="U15" s="67" t="s">
        <v>36</v>
      </c>
      <c r="V15" s="56" t="s">
        <v>1972</v>
      </c>
      <c r="W15" s="56" t="str">
        <f t="shared" ca="1" si="0"/>
        <v xml:space="preserve">2 NĂM 9 THÁNG 18 NGÀY </v>
      </c>
      <c r="X15" s="80" t="s">
        <v>1973</v>
      </c>
      <c r="Y15" s="80" t="s">
        <v>1973</v>
      </c>
      <c r="Z15" s="80" t="str">
        <f>VLOOKUP(C15,'Trang tính1'!$A$2:$N$281,5,0)</f>
        <v>092098000305</v>
      </c>
      <c r="AA15" s="80" t="b">
        <f t="shared" si="5"/>
        <v>1</v>
      </c>
      <c r="AB15" s="75" t="s">
        <v>1974</v>
      </c>
      <c r="AC15" s="75" t="s">
        <v>5227</v>
      </c>
      <c r="AD15" s="46" t="s">
        <v>232</v>
      </c>
      <c r="AE15" s="108" t="s">
        <v>1975</v>
      </c>
      <c r="AF15" s="108" t="str">
        <f>VLOOKUP(C15,'Trang tính1'!$A$2:$N$319,9,0)</f>
        <v>Ấp Trường Tây, Xã Trường Thành, TP.Cần Thơ</v>
      </c>
      <c r="AG15" s="46" t="s">
        <v>1976</v>
      </c>
      <c r="AH15" s="46"/>
      <c r="AI15" s="66"/>
      <c r="AJ15" s="46" t="s">
        <v>50</v>
      </c>
      <c r="AK15" s="46" t="s">
        <v>434</v>
      </c>
      <c r="AL15" s="56" t="s">
        <v>60</v>
      </c>
      <c r="AM15" s="36">
        <f t="shared" ca="1" si="1"/>
        <v>28</v>
      </c>
    </row>
    <row r="16" spans="1:39" s="36" customFormat="1" ht="18" customHeight="1">
      <c r="A16" s="25">
        <f>IF(C16=0,"",SUBTOTAL(3,C$5:C16))</f>
        <v>12</v>
      </c>
      <c r="B16" s="25">
        <v>7</v>
      </c>
      <c r="C16" s="25" t="s">
        <v>74</v>
      </c>
      <c r="D16" s="25" t="str">
        <f>VLOOKUP(C16,Sheet4!$A$1:$B$300,2,0)</f>
        <v>5496032498</v>
      </c>
      <c r="E16" s="63" t="s">
        <v>75</v>
      </c>
      <c r="F16" s="63" t="str">
        <f>VLOOKUP(D16,'BHXH 4-2026'!$D$11:$F$337,3,0)</f>
        <v>DN4925496032498</v>
      </c>
      <c r="G16" s="774">
        <f>VLOOKUP(C16,'chuyển xếp 2024'!$C$5:$W$328,17,0)</f>
        <v>8287000</v>
      </c>
      <c r="H16" s="774" t="e">
        <f>VLOOKUP(C16,'1-7-2026'!$C$3:$R$75,16,0)</f>
        <v>#N/A</v>
      </c>
      <c r="I16" s="774">
        <f>VLOOKUP(C16,'chuyển xếp 2024'!$C$5:$W$328,19,0)</f>
        <v>1892000</v>
      </c>
      <c r="J16" s="697">
        <f t="shared" si="2"/>
        <v>10179000</v>
      </c>
      <c r="K16" s="63" t="s">
        <v>32</v>
      </c>
      <c r="L16" s="63">
        <f t="shared" si="3"/>
        <v>1</v>
      </c>
      <c r="M16" s="63" t="s">
        <v>33</v>
      </c>
      <c r="N16" s="63" t="s">
        <v>34</v>
      </c>
      <c r="O16" s="63" t="s">
        <v>5153</v>
      </c>
      <c r="P16" s="56" t="s">
        <v>5184</v>
      </c>
      <c r="Q16" s="106">
        <v>28537</v>
      </c>
      <c r="R16" s="107">
        <v>34824</v>
      </c>
      <c r="S16" s="107">
        <f t="shared" si="4"/>
        <v>34824</v>
      </c>
      <c r="T16" s="107"/>
      <c r="U16" s="56" t="s">
        <v>36</v>
      </c>
      <c r="V16" s="56" t="s">
        <v>76</v>
      </c>
      <c r="W16" s="56" t="str">
        <f t="shared" ca="1" si="0"/>
        <v xml:space="preserve">31 NĂM 3 THÁNG 14 NGÀY </v>
      </c>
      <c r="X16" s="80" t="s">
        <v>77</v>
      </c>
      <c r="Y16" s="80" t="str">
        <f>VLOOKUP(C16,Sheet5!$B$2:$G$253,6,0)</f>
        <v>038078000972</v>
      </c>
      <c r="Z16" s="80" t="str">
        <f>VLOOKUP(C16,'Trang tính1'!$A$2:$N$281,5,0)</f>
        <v>038078000972</v>
      </c>
      <c r="AA16" s="80" t="b">
        <f t="shared" si="5"/>
        <v>1</v>
      </c>
      <c r="AB16" s="75">
        <v>36572</v>
      </c>
      <c r="AC16" s="75" t="s">
        <v>5227</v>
      </c>
      <c r="AD16" s="46" t="s">
        <v>232</v>
      </c>
      <c r="AE16" s="108" t="s">
        <v>78</v>
      </c>
      <c r="AF16" s="108" t="str">
        <f>VLOOKUP(C16,'Trang tính1'!$A$2:$N$319,9,0)</f>
        <v>183/6, tổ 6, Kv4, Phường Thới An Đông, Tp.Cần Thơ</v>
      </c>
      <c r="AG16" s="46" t="s">
        <v>79</v>
      </c>
      <c r="AH16" s="46" t="s">
        <v>79</v>
      </c>
      <c r="AI16" s="332" t="s">
        <v>80</v>
      </c>
      <c r="AJ16" s="56" t="s">
        <v>50</v>
      </c>
      <c r="AK16" s="56" t="s">
        <v>81</v>
      </c>
      <c r="AL16" s="56" t="s">
        <v>60</v>
      </c>
      <c r="AM16" s="36">
        <f t="shared" ca="1" si="1"/>
        <v>48</v>
      </c>
    </row>
    <row r="17" spans="1:39" s="430" customFormat="1" ht="18" customHeight="1">
      <c r="A17" s="421">
        <f>IF(C17=0,"",SUBTOTAL(3,C$5:C17))</f>
        <v>13</v>
      </c>
      <c r="B17" s="25">
        <v>8</v>
      </c>
      <c r="C17" s="421" t="s">
        <v>82</v>
      </c>
      <c r="D17" s="421" t="str">
        <f>VLOOKUP(C17,Sheet4!$A$1:$B$300,2,0)</f>
        <v>9214004739</v>
      </c>
      <c r="E17" s="424" t="s">
        <v>83</v>
      </c>
      <c r="F17" s="63" t="str">
        <f>VLOOKUP(D17,'BHXH 4-2026'!$D$11:$F$337,3,0)</f>
        <v>DN4929214004739</v>
      </c>
      <c r="G17" s="766">
        <v>7156000</v>
      </c>
      <c r="H17" s="774" t="e">
        <f>VLOOKUP(C17,'1-7-2026'!$C$3:$R$75,16,0)</f>
        <v>#N/A</v>
      </c>
      <c r="I17" s="766"/>
      <c r="J17" s="697">
        <f t="shared" si="2"/>
        <v>7156000</v>
      </c>
      <c r="K17" s="424" t="s">
        <v>32</v>
      </c>
      <c r="L17" s="424">
        <f t="shared" si="3"/>
        <v>1</v>
      </c>
      <c r="M17" s="424" t="s">
        <v>33</v>
      </c>
      <c r="N17" s="424" t="s">
        <v>34</v>
      </c>
      <c r="O17" s="63" t="s">
        <v>5187</v>
      </c>
      <c r="P17" s="56" t="s">
        <v>5184</v>
      </c>
      <c r="Q17" s="444">
        <v>33156</v>
      </c>
      <c r="R17" s="441">
        <v>41730</v>
      </c>
      <c r="S17" s="107">
        <f t="shared" si="4"/>
        <v>41730</v>
      </c>
      <c r="T17" s="441"/>
      <c r="U17" s="427" t="s">
        <v>36</v>
      </c>
      <c r="V17" s="427" t="s">
        <v>84</v>
      </c>
      <c r="W17" s="427" t="str">
        <f t="shared" ca="1" si="0"/>
        <v xml:space="preserve">12 NĂM 4 THÁNG 18 NGÀY </v>
      </c>
      <c r="X17" s="428" t="s">
        <v>85</v>
      </c>
      <c r="Y17" s="428" t="str">
        <f>VLOOKUP(C17,Sheet5!$B$2:$G$253,6,0)</f>
        <v>093090005260</v>
      </c>
      <c r="Z17" s="80" t="e">
        <f>VLOOKUP(C17,'Trang tính1'!$A$2:$N$281,5,0)</f>
        <v>#N/A</v>
      </c>
      <c r="AA17" s="80" t="e">
        <f t="shared" si="5"/>
        <v>#N/A</v>
      </c>
      <c r="AB17" s="425"/>
      <c r="AC17" s="75" t="s">
        <v>5227</v>
      </c>
      <c r="AD17" s="443" t="s">
        <v>232</v>
      </c>
      <c r="AE17" s="429" t="s">
        <v>86</v>
      </c>
      <c r="AF17" s="108"/>
      <c r="AG17" s="443" t="s">
        <v>87</v>
      </c>
      <c r="AH17" s="443" t="s">
        <v>87</v>
      </c>
      <c r="AI17" s="902" t="s">
        <v>88</v>
      </c>
      <c r="AJ17" s="427" t="s">
        <v>50</v>
      </c>
      <c r="AK17" s="427" t="s">
        <v>81</v>
      </c>
      <c r="AL17" s="427" t="s">
        <v>60</v>
      </c>
      <c r="AM17" s="430">
        <f t="shared" ca="1" si="1"/>
        <v>35</v>
      </c>
    </row>
    <row r="18" spans="1:39" s="36" customFormat="1" ht="18" customHeight="1">
      <c r="A18" s="25">
        <f>IF(C18=0,"",SUBTOTAL(3,C$5:C18))</f>
        <v>14</v>
      </c>
      <c r="B18" s="25">
        <v>9</v>
      </c>
      <c r="C18" s="66" t="s">
        <v>94</v>
      </c>
      <c r="D18" s="25" t="str">
        <f>VLOOKUP(C18,Sheet4!$A$1:$B$300,2,0)</f>
        <v>9216023928</v>
      </c>
      <c r="E18" s="67" t="s">
        <v>95</v>
      </c>
      <c r="F18" s="63" t="str">
        <f>VLOOKUP(D18,'BHXH 4-2026'!$D$11:$F$337,3,0)</f>
        <v>DN4929216023928</v>
      </c>
      <c r="G18" s="774">
        <f>VLOOKUP(C18,'chuyển xếp 2024'!$C$5:$Y$328,23,0)</f>
        <v>7046000</v>
      </c>
      <c r="H18" s="774">
        <f>VLOOKUP(C18,'1-7-2026'!$C$3:$R$75,16,0)</f>
        <v>7046000</v>
      </c>
      <c r="I18" s="774">
        <f>VLOOKUP(C18,'chuyển xếp 2024'!$C$5:$W$328,19,0)</f>
        <v>1892000</v>
      </c>
      <c r="J18" s="697">
        <f t="shared" si="2"/>
        <v>8938000</v>
      </c>
      <c r="K18" s="67" t="s">
        <v>32</v>
      </c>
      <c r="L18" s="63">
        <f t="shared" si="3"/>
        <v>1</v>
      </c>
      <c r="M18" s="63" t="s">
        <v>33</v>
      </c>
      <c r="N18" s="63" t="s">
        <v>34</v>
      </c>
      <c r="O18" s="63" t="s">
        <v>5153</v>
      </c>
      <c r="P18" s="56" t="s">
        <v>5184</v>
      </c>
      <c r="Q18" s="106">
        <v>33063</v>
      </c>
      <c r="R18" s="107">
        <v>42675</v>
      </c>
      <c r="S18" s="107">
        <f t="shared" si="4"/>
        <v>42675</v>
      </c>
      <c r="T18" s="107"/>
      <c r="U18" s="56" t="s">
        <v>36</v>
      </c>
      <c r="V18" s="56" t="s">
        <v>2699</v>
      </c>
      <c r="W18" s="56" t="str">
        <f t="shared" ca="1" si="0"/>
        <v xml:space="preserve">9 NĂM 9 THÁNG 18 NGÀY </v>
      </c>
      <c r="X18" s="523" t="s">
        <v>96</v>
      </c>
      <c r="Y18" s="80" t="str">
        <f>VLOOKUP(C18,Sheet5!$B$2:$G$253,6,0)</f>
        <v>092090001386</v>
      </c>
      <c r="Z18" s="80" t="str">
        <f>VLOOKUP(C18,'Trang tính1'!$A$2:$N$281,5,0)</f>
        <v>092090001386</v>
      </c>
      <c r="AA18" s="80" t="b">
        <f t="shared" si="5"/>
        <v>1</v>
      </c>
      <c r="AB18" s="75">
        <v>42543</v>
      </c>
      <c r="AC18" s="75" t="s">
        <v>5227</v>
      </c>
      <c r="AD18" s="46" t="s">
        <v>232</v>
      </c>
      <c r="AE18" s="108" t="s">
        <v>97</v>
      </c>
      <c r="AF18" s="108" t="str">
        <f>VLOOKUP(C18,'Trang tính1'!$A$2:$N$319,9,0)</f>
        <v>9/126 khu dân cư số 9 đường 30/4. P.Ninh Kiều. TP.Cần Thơ</v>
      </c>
      <c r="AG18" s="46" t="s">
        <v>98</v>
      </c>
      <c r="AH18" s="46" t="s">
        <v>98</v>
      </c>
      <c r="AI18" s="332" t="s">
        <v>99</v>
      </c>
      <c r="AJ18" s="56" t="s">
        <v>50</v>
      </c>
      <c r="AK18" s="56" t="s">
        <v>100</v>
      </c>
      <c r="AL18" s="56" t="s">
        <v>60</v>
      </c>
      <c r="AM18" s="36">
        <f t="shared" ca="1" si="1"/>
        <v>36</v>
      </c>
    </row>
    <row r="19" spans="1:39" s="624" customFormat="1" ht="18" customHeight="1">
      <c r="A19" s="25">
        <f>IF(C19=0,"",SUBTOTAL(3,C$5:C19))</f>
        <v>15</v>
      </c>
      <c r="B19" s="25">
        <v>10</v>
      </c>
      <c r="C19" s="46" t="s">
        <v>1126</v>
      </c>
      <c r="D19" s="25" t="str">
        <f>VLOOKUP(C19,Sheet4!$A$1:$B$300,2,0)</f>
        <v>9121911947</v>
      </c>
      <c r="E19" s="46" t="s">
        <v>125</v>
      </c>
      <c r="F19" s="63" t="str">
        <f>VLOOKUP(D19,'BHXH 4-2026'!$D$11:$F$337,3,0)</f>
        <v>DN4929121911947</v>
      </c>
      <c r="G19" s="774">
        <f>VLOOKUP(C19,'chuyển xếp 2024'!$C$5:$W$328,17,0)</f>
        <v>6647000</v>
      </c>
      <c r="H19" s="774" t="e">
        <f>VLOOKUP(C19,'1-7-2026'!$C$3:$R$75,16,0)</f>
        <v>#N/A</v>
      </c>
      <c r="I19" s="774">
        <f>VLOOKUP(C19,'chuyển xếp 2024'!$C$5:$W$328,19,0)</f>
        <v>0</v>
      </c>
      <c r="J19" s="697">
        <f t="shared" si="2"/>
        <v>6647000</v>
      </c>
      <c r="K19" s="46" t="s">
        <v>32</v>
      </c>
      <c r="L19" s="63">
        <f t="shared" si="3"/>
        <v>1</v>
      </c>
      <c r="M19" s="56" t="s">
        <v>33</v>
      </c>
      <c r="N19" s="56" t="s">
        <v>34</v>
      </c>
      <c r="O19" s="63" t="s">
        <v>5187</v>
      </c>
      <c r="P19" s="56" t="s">
        <v>5184</v>
      </c>
      <c r="Q19" s="57">
        <v>34773</v>
      </c>
      <c r="R19" s="75">
        <v>44501</v>
      </c>
      <c r="S19" s="107">
        <f t="shared" si="4"/>
        <v>44501</v>
      </c>
      <c r="T19" s="75"/>
      <c r="U19" s="56" t="s">
        <v>36</v>
      </c>
      <c r="V19" s="56" t="s">
        <v>126</v>
      </c>
      <c r="W19" s="626" t="str">
        <f t="shared" ca="1" si="0"/>
        <v xml:space="preserve">4 NĂM 9 THÁNG 18 NGÀY </v>
      </c>
      <c r="X19" s="74" t="s">
        <v>127</v>
      </c>
      <c r="Y19" s="80" t="s">
        <v>1746</v>
      </c>
      <c r="Z19" s="80">
        <f>VLOOKUP(C19,'Trang tính1'!$A$2:$N$281,5,0)</f>
        <v>0</v>
      </c>
      <c r="AA19" s="80" t="b">
        <f t="shared" si="5"/>
        <v>0</v>
      </c>
      <c r="AB19" s="108">
        <v>43109</v>
      </c>
      <c r="AC19" s="75" t="s">
        <v>5227</v>
      </c>
      <c r="AD19" s="46" t="s">
        <v>232</v>
      </c>
      <c r="AE19" s="108" t="s">
        <v>2659</v>
      </c>
      <c r="AF19" s="108"/>
      <c r="AG19" s="627" t="s">
        <v>128</v>
      </c>
      <c r="AH19" s="627"/>
      <c r="AI19" s="628" t="s">
        <v>129</v>
      </c>
      <c r="AJ19" s="108" t="s">
        <v>130</v>
      </c>
      <c r="AK19" s="108" t="s">
        <v>131</v>
      </c>
      <c r="AL19" s="56" t="s">
        <v>60</v>
      </c>
      <c r="AM19" s="36">
        <f t="shared" ca="1" si="1"/>
        <v>31</v>
      </c>
    </row>
    <row r="20" spans="1:39" s="36" customFormat="1" ht="18" customHeight="1">
      <c r="A20" s="25">
        <f>IF(C20=0,"",SUBTOTAL(3,C$5:C20))</f>
        <v>16</v>
      </c>
      <c r="B20" s="25">
        <v>11</v>
      </c>
      <c r="C20" s="69" t="s">
        <v>2724</v>
      </c>
      <c r="D20" s="25" t="s">
        <v>2877</v>
      </c>
      <c r="E20" s="70" t="s">
        <v>2723</v>
      </c>
      <c r="F20" s="63" t="str">
        <f>VLOOKUP(D20,'BHXH 4-2026'!$D$11:$F$337,3,0)</f>
        <v>DN4929221326375</v>
      </c>
      <c r="G20" s="774">
        <f>VLOOKUP(C20,'chuyển xếp 2024'!$C$5:$W$328,17,0)</f>
        <v>6271000</v>
      </c>
      <c r="H20" s="774" t="e">
        <f>VLOOKUP(C20,'1-7-2026'!$C$3:$R$75,16,0)</f>
        <v>#N/A</v>
      </c>
      <c r="I20" s="774"/>
      <c r="J20" s="697">
        <f t="shared" si="2"/>
        <v>6271000</v>
      </c>
      <c r="K20" s="46" t="s">
        <v>32</v>
      </c>
      <c r="L20" s="63">
        <f t="shared" si="3"/>
        <v>1</v>
      </c>
      <c r="M20" s="56" t="s">
        <v>33</v>
      </c>
      <c r="N20" s="56" t="s">
        <v>34</v>
      </c>
      <c r="O20" s="63" t="s">
        <v>5187</v>
      </c>
      <c r="P20" s="56" t="s">
        <v>5184</v>
      </c>
      <c r="Q20" s="106">
        <v>37611</v>
      </c>
      <c r="R20" s="107">
        <v>45709</v>
      </c>
      <c r="S20" s="107">
        <f t="shared" si="4"/>
        <v>45709</v>
      </c>
      <c r="T20" s="107"/>
      <c r="U20" s="56" t="s">
        <v>36</v>
      </c>
      <c r="V20" s="56" t="s">
        <v>2740</v>
      </c>
      <c r="W20" s="56" t="str">
        <f t="shared" ca="1" si="0"/>
        <v xml:space="preserve">1 NĂM 5 THÁNG 29 NGÀY </v>
      </c>
      <c r="X20" s="80" t="s">
        <v>2741</v>
      </c>
      <c r="Y20" s="80" t="s">
        <v>2741</v>
      </c>
      <c r="Z20" s="80" t="str">
        <f>VLOOKUP(C20,'Trang tính1'!$A$2:$N$281,5,0)</f>
        <v>092202006332</v>
      </c>
      <c r="AA20" s="80" t="b">
        <f t="shared" si="5"/>
        <v>1</v>
      </c>
      <c r="AB20" s="75">
        <v>44816</v>
      </c>
      <c r="AC20" s="75" t="s">
        <v>5227</v>
      </c>
      <c r="AD20" s="46" t="s">
        <v>232</v>
      </c>
      <c r="AE20" s="108" t="s">
        <v>2742</v>
      </c>
      <c r="AF20" s="108" t="str">
        <f>VLOOKUP(C20,'Trang tính1'!$A$2:$N$319,9,0)</f>
        <v>U5 Nguyễn Ngọc Trai, phường Ninh Kiều, TP Cần Thơ</v>
      </c>
      <c r="AG20" s="46" t="s">
        <v>49</v>
      </c>
      <c r="AH20" s="46" t="s">
        <v>49</v>
      </c>
      <c r="AI20" s="66">
        <v>962973361</v>
      </c>
      <c r="AJ20" s="56" t="s">
        <v>50</v>
      </c>
      <c r="AK20" s="46" t="s">
        <v>1971</v>
      </c>
      <c r="AL20" s="56" t="s">
        <v>60</v>
      </c>
      <c r="AM20" s="36">
        <f t="shared" ca="1" si="1"/>
        <v>23</v>
      </c>
    </row>
    <row r="21" spans="1:39" s="330" customFormat="1">
      <c r="A21" s="25">
        <f>IF(C21=0,"",SUBTOTAL(3,C$5:C21))</f>
        <v>17</v>
      </c>
      <c r="B21" s="25">
        <v>12</v>
      </c>
      <c r="C21" s="66" t="s">
        <v>2639</v>
      </c>
      <c r="D21" s="47" t="s">
        <v>3322</v>
      </c>
      <c r="E21" s="154" t="s">
        <v>2631</v>
      </c>
      <c r="F21" s="63" t="str">
        <f>VLOOKUP(D21,'BHXH 4-2026'!$D$11:$F$338,3,0)</f>
        <v>DN4929897325409</v>
      </c>
      <c r="G21" s="774">
        <f>VLOOKUP(C21,'chuyển xếp 2024'!$C$5:$W$328,17,0)</f>
        <v>6271000</v>
      </c>
      <c r="H21" s="774" t="e">
        <f>VLOOKUP(C21,'1-7-2026'!$C$3:$R$75,16,0)</f>
        <v>#N/A</v>
      </c>
      <c r="I21" s="774"/>
      <c r="J21" s="697">
        <f t="shared" si="2"/>
        <v>6271000</v>
      </c>
      <c r="K21" s="155" t="s">
        <v>32</v>
      </c>
      <c r="L21" s="63">
        <f t="shared" si="3"/>
        <v>1</v>
      </c>
      <c r="M21" s="56" t="s">
        <v>33</v>
      </c>
      <c r="N21" s="56" t="s">
        <v>34</v>
      </c>
      <c r="O21" s="63" t="s">
        <v>5187</v>
      </c>
      <c r="P21" s="56" t="s">
        <v>5184</v>
      </c>
      <c r="Q21" s="106">
        <v>36873</v>
      </c>
      <c r="R21" s="107">
        <v>45505</v>
      </c>
      <c r="S21" s="107">
        <f t="shared" si="4"/>
        <v>45505</v>
      </c>
      <c r="T21" s="107"/>
      <c r="U21" s="56" t="s">
        <v>36</v>
      </c>
      <c r="V21" s="56" t="s">
        <v>2634</v>
      </c>
      <c r="W21" s="56" t="str">
        <f t="shared" ca="1" si="0"/>
        <v xml:space="preserve">2 NĂM 0 THÁNG 18 NGÀY </v>
      </c>
      <c r="X21" s="74" t="s">
        <v>2985</v>
      </c>
      <c r="Y21" s="80" t="s">
        <v>2985</v>
      </c>
      <c r="Z21" s="80">
        <f>VLOOKUP(C21,'Trang tính1'!$A$2:$N$281,5,0)</f>
        <v>0</v>
      </c>
      <c r="AA21" s="80" t="b">
        <f t="shared" si="5"/>
        <v>0</v>
      </c>
      <c r="AB21" s="75" t="s">
        <v>2636</v>
      </c>
      <c r="AC21" s="75" t="s">
        <v>5227</v>
      </c>
      <c r="AD21" s="46" t="s">
        <v>232</v>
      </c>
      <c r="AE21" s="108" t="s">
        <v>2637</v>
      </c>
      <c r="AF21" s="108"/>
      <c r="AG21" s="46" t="s">
        <v>2638</v>
      </c>
      <c r="AH21" s="46" t="s">
        <v>2638</v>
      </c>
      <c r="AI21" s="66"/>
      <c r="AJ21" s="136" t="s">
        <v>1214</v>
      </c>
      <c r="AK21" s="46"/>
      <c r="AL21" s="56" t="s">
        <v>349</v>
      </c>
      <c r="AM21" s="36">
        <f t="shared" ca="1" si="1"/>
        <v>25</v>
      </c>
    </row>
    <row r="22" spans="1:39" s="36" customFormat="1" ht="18" customHeight="1">
      <c r="A22" s="25">
        <f>IF(C22=0,"",SUBTOTAL(3,C$5:C22))</f>
        <v>18</v>
      </c>
      <c r="B22" s="25">
        <v>13</v>
      </c>
      <c r="C22" s="69" t="s">
        <v>2816</v>
      </c>
      <c r="D22" s="25" t="s">
        <v>2878</v>
      </c>
      <c r="E22" s="70" t="s">
        <v>2811</v>
      </c>
      <c r="F22" s="63" t="str">
        <f>VLOOKUP(D22,'BHXH 4-2026'!$D$11:$F$337,3,0)</f>
        <v>DN4929321782052</v>
      </c>
      <c r="G22" s="774">
        <f>VLOOKUP(C22,'chuyển xếp 2024'!$C$5:$W$328,17,0)</f>
        <v>6579000</v>
      </c>
      <c r="H22" s="774" t="e">
        <f>VLOOKUP(C22,'1-7-2026'!$C$3:$R$75,16,0)</f>
        <v>#N/A</v>
      </c>
      <c r="I22" s="774"/>
      <c r="J22" s="697">
        <f t="shared" si="2"/>
        <v>6579000</v>
      </c>
      <c r="K22" s="63" t="s">
        <v>63</v>
      </c>
      <c r="L22" s="63">
        <f t="shared" si="3"/>
        <v>0</v>
      </c>
      <c r="M22" s="56" t="s">
        <v>33</v>
      </c>
      <c r="N22" s="56" t="s">
        <v>34</v>
      </c>
      <c r="O22" s="63" t="s">
        <v>5187</v>
      </c>
      <c r="P22" s="56" t="s">
        <v>5184</v>
      </c>
      <c r="Q22" s="106">
        <v>37460</v>
      </c>
      <c r="R22" s="107">
        <v>45748</v>
      </c>
      <c r="S22" s="107">
        <f t="shared" si="4"/>
        <v>45748</v>
      </c>
      <c r="T22" s="107"/>
      <c r="U22" s="56" t="s">
        <v>36</v>
      </c>
      <c r="V22" s="56" t="s">
        <v>2906</v>
      </c>
      <c r="W22" s="56" t="str">
        <f t="shared" ca="1" si="0"/>
        <v xml:space="preserve">1 NĂM 4 THÁNG 18 NGÀY </v>
      </c>
      <c r="X22" s="80" t="s">
        <v>2812</v>
      </c>
      <c r="Y22" s="80" t="s">
        <v>2812</v>
      </c>
      <c r="Z22" s="80" t="str">
        <f>VLOOKUP(C22,'Trang tính1'!$A$2:$N$281,5,0)</f>
        <v>093302001656</v>
      </c>
      <c r="AA22" s="80" t="b">
        <f t="shared" si="5"/>
        <v>1</v>
      </c>
      <c r="AB22" s="75">
        <v>45434</v>
      </c>
      <c r="AC22" s="75" t="s">
        <v>5227</v>
      </c>
      <c r="AD22" s="46" t="s">
        <v>232</v>
      </c>
      <c r="AE22" s="108" t="s">
        <v>2813</v>
      </c>
      <c r="AF22" s="108" t="str">
        <f>VLOOKUP(C22,'Trang tính1'!$A$2:$N$319,9,0)</f>
        <v>Phường Long Phú 1, TP Cần Thơ</v>
      </c>
      <c r="AG22" s="46" t="s">
        <v>2814</v>
      </c>
      <c r="AH22" s="46"/>
      <c r="AI22" s="66"/>
      <c r="AJ22" s="56" t="s">
        <v>50</v>
      </c>
      <c r="AK22" s="46" t="s">
        <v>2815</v>
      </c>
      <c r="AL22" s="56" t="s">
        <v>60</v>
      </c>
      <c r="AM22" s="36">
        <f t="shared" ca="1" si="1"/>
        <v>24</v>
      </c>
    </row>
    <row r="23" spans="1:39" s="36" customFormat="1" ht="18" customHeight="1">
      <c r="A23" s="25">
        <f>IF(C23=0,"",SUBTOTAL(3,C$5:C23))</f>
        <v>19</v>
      </c>
      <c r="B23" s="25">
        <v>14</v>
      </c>
      <c r="C23" s="369" t="s">
        <v>2899</v>
      </c>
      <c r="D23" s="25" t="s">
        <v>3101</v>
      </c>
      <c r="E23" s="370" t="s">
        <v>2900</v>
      </c>
      <c r="F23" s="63" t="str">
        <f>VLOOKUP(D23,'BHXH 4-2026'!$D$11:$F$337,3,0)</f>
        <v>DN4928721741812</v>
      </c>
      <c r="G23" s="774">
        <f>VLOOKUP(C23,'chuyển xếp 2024'!$C$5:$W$328,17,0)</f>
        <v>6579000</v>
      </c>
      <c r="H23" s="774" t="e">
        <f>VLOOKUP(C23,'1-7-2026'!$C$3:$R$75,16,0)</f>
        <v>#N/A</v>
      </c>
      <c r="I23" s="774"/>
      <c r="J23" s="697">
        <f t="shared" si="2"/>
        <v>6579000</v>
      </c>
      <c r="K23" s="63" t="s">
        <v>63</v>
      </c>
      <c r="L23" s="63">
        <f t="shared" si="3"/>
        <v>0</v>
      </c>
      <c r="M23" s="56" t="s">
        <v>33</v>
      </c>
      <c r="N23" s="56" t="s">
        <v>34</v>
      </c>
      <c r="O23" s="63" t="s">
        <v>5187</v>
      </c>
      <c r="P23" s="56" t="s">
        <v>5184</v>
      </c>
      <c r="Q23" s="106">
        <v>37405</v>
      </c>
      <c r="R23" s="107">
        <v>45809</v>
      </c>
      <c r="S23" s="107">
        <f t="shared" si="4"/>
        <v>45809</v>
      </c>
      <c r="T23" s="107"/>
      <c r="U23" s="56" t="s">
        <v>36</v>
      </c>
      <c r="V23" s="56" t="s">
        <v>2907</v>
      </c>
      <c r="W23" s="56" t="str">
        <f t="shared" ca="1" si="0"/>
        <v xml:space="preserve">1 NĂM 2 THÁNG 18 NGÀY </v>
      </c>
      <c r="X23" s="80" t="s">
        <v>2908</v>
      </c>
      <c r="Y23" s="80" t="s">
        <v>2908</v>
      </c>
      <c r="Z23" s="80" t="str">
        <f>VLOOKUP(C23,'Trang tính1'!$A$2:$N$281,5,0)</f>
        <v>087302004502</v>
      </c>
      <c r="AA23" s="80" t="b">
        <f t="shared" si="5"/>
        <v>1</v>
      </c>
      <c r="AB23" s="75">
        <v>44371</v>
      </c>
      <c r="AC23" s="75" t="s">
        <v>5227</v>
      </c>
      <c r="AD23" s="46" t="s">
        <v>232</v>
      </c>
      <c r="AE23" s="108" t="s">
        <v>2909</v>
      </c>
      <c r="AF23" s="108" t="str">
        <f>VLOOKUP(C23,'Trang tính1'!$A$2:$N$319,9,0)</f>
        <v>Tổ 2, Khóm Tân Hậu, Phường Cao Lãnh, Tỉnh Đồng Tháp</v>
      </c>
      <c r="AG23" s="46" t="s">
        <v>2910</v>
      </c>
      <c r="AH23" s="46" t="s">
        <v>2910</v>
      </c>
      <c r="AI23" s="66" t="s">
        <v>2911</v>
      </c>
      <c r="AJ23" s="56" t="s">
        <v>50</v>
      </c>
      <c r="AK23" s="56" t="s">
        <v>2912</v>
      </c>
      <c r="AL23" s="56" t="s">
        <v>60</v>
      </c>
      <c r="AM23" s="36">
        <f t="shared" ca="1" si="1"/>
        <v>24</v>
      </c>
    </row>
    <row r="24" spans="1:39" s="36" customFormat="1" ht="18" customHeight="1">
      <c r="A24" s="25">
        <f>IF(C24=0,"",SUBTOTAL(3,C$5:C24))</f>
        <v>20</v>
      </c>
      <c r="B24" s="25">
        <v>15</v>
      </c>
      <c r="C24" s="66" t="s">
        <v>108</v>
      </c>
      <c r="D24" s="25" t="str">
        <f>VLOOKUP(C24,Sheet4!$A$1:$B$300,2,0)</f>
        <v>8722989947</v>
      </c>
      <c r="E24" s="67" t="s">
        <v>109</v>
      </c>
      <c r="F24" s="63" t="str">
        <f>VLOOKUP(D24,'BHXH 4-2026'!$D$11:$F$337,3,0)</f>
        <v>DN4928722989947</v>
      </c>
      <c r="G24" s="774">
        <f>VLOOKUP(C24,'chuyển xếp 2024'!$C$5:$W$328,17,0)</f>
        <v>7105000</v>
      </c>
      <c r="H24" s="774" t="e">
        <f>VLOOKUP(C24,'1-7-2026'!$C$3:$R$75,16,0)</f>
        <v>#N/A</v>
      </c>
      <c r="I24" s="774">
        <v>1892000</v>
      </c>
      <c r="J24" s="697">
        <f t="shared" ref="J24" si="6">+G24+I24</f>
        <v>8997000</v>
      </c>
      <c r="K24" s="63" t="s">
        <v>32</v>
      </c>
      <c r="L24" s="63">
        <f t="shared" ref="L24" si="7">IF(K24="nữ",0,1)</f>
        <v>1</v>
      </c>
      <c r="M24" s="63" t="s">
        <v>33</v>
      </c>
      <c r="N24" s="63" t="s">
        <v>34</v>
      </c>
      <c r="O24" s="63" t="s">
        <v>5187</v>
      </c>
      <c r="P24" s="56" t="s">
        <v>5184</v>
      </c>
      <c r="Q24" s="75">
        <v>35312</v>
      </c>
      <c r="R24" s="75">
        <v>43647</v>
      </c>
      <c r="S24" s="107">
        <f t="shared" ref="S24" si="8">+R24</f>
        <v>43647</v>
      </c>
      <c r="T24" s="75"/>
      <c r="U24" s="67" t="s">
        <v>36</v>
      </c>
      <c r="V24" s="67" t="s">
        <v>110</v>
      </c>
      <c r="W24" s="56" t="str">
        <f t="shared" ref="W24" ca="1" si="9">DATEDIF(R24,TODAY(),"Y") &amp; " NĂM " &amp;DATEDIF(R24,TODAY(),"YM") &amp; " THÁNG " &amp; DATEDIF(R24,TODAY(), "MD") &amp; " NGÀY "</f>
        <v xml:space="preserve">7 NĂM 1 THÁNG 18 NGÀY </v>
      </c>
      <c r="X24" s="46">
        <v>341841411</v>
      </c>
      <c r="Y24" s="80" t="str">
        <f>VLOOKUP(C24,Sheet5!$B$2:$G$253,6,0)</f>
        <v>087096014501</v>
      </c>
      <c r="Z24" s="80" t="str">
        <f>VLOOKUP(C24,'Trang tính1'!$A$2:$N$281,5,0)</f>
        <v>087096014501</v>
      </c>
      <c r="AA24" s="80" t="b">
        <f t="shared" ref="AA24" si="10">EXACT(Y24,Z24)</f>
        <v>1</v>
      </c>
      <c r="AB24" s="75">
        <v>41081</v>
      </c>
      <c r="AC24" s="75" t="s">
        <v>5227</v>
      </c>
      <c r="AD24" s="46" t="s">
        <v>232</v>
      </c>
      <c r="AE24" s="108" t="s">
        <v>111</v>
      </c>
      <c r="AF24" s="108" t="str">
        <f>VLOOKUP(C24,'Trang tính1'!$A$2:$N$319,9,0)</f>
        <v>61/26 Hùng Vương, P.Ninh Kiều, TP.Cần Thơ</v>
      </c>
      <c r="AG24" s="46" t="s">
        <v>112</v>
      </c>
      <c r="AH24" s="46" t="s">
        <v>112</v>
      </c>
      <c r="AI24" s="332" t="s">
        <v>113</v>
      </c>
      <c r="AJ24" s="56" t="s">
        <v>50</v>
      </c>
      <c r="AK24" s="56" t="s">
        <v>114</v>
      </c>
      <c r="AL24" s="56" t="s">
        <v>60</v>
      </c>
      <c r="AM24" s="36">
        <f t="shared" ref="AM24" ca="1" si="11">DATEDIF(Q24,TODAY(),"y")</f>
        <v>29</v>
      </c>
    </row>
    <row r="25" spans="1:39" s="36" customFormat="1" ht="18" customHeight="1">
      <c r="A25" s="25">
        <f>IF(C25=0,"",SUBTOTAL(3,C$5:C25))</f>
        <v>21</v>
      </c>
      <c r="B25" s="25">
        <v>16</v>
      </c>
      <c r="C25" s="69" t="s">
        <v>2460</v>
      </c>
      <c r="D25" s="25" t="str">
        <f>VLOOKUP(C25,Sheet4!$A$1:$B$300,2,0)</f>
        <v>9320886452</v>
      </c>
      <c r="E25" s="70" t="s">
        <v>1221</v>
      </c>
      <c r="F25" s="63" t="str">
        <f>VLOOKUP(D25,'BHXH 4-2026'!$D$11:$F$337,3,0)</f>
        <v>DN4929320886452</v>
      </c>
      <c r="G25" s="774">
        <f>VLOOKUP(C25,'chuyển xếp 2024'!$C$5:$W$328,17,0)</f>
        <v>5466000</v>
      </c>
      <c r="H25" s="774" t="e">
        <f>VLOOKUP(C25,'1-7-2026'!$C$3:$R$75,16,0)</f>
        <v>#N/A</v>
      </c>
      <c r="I25" s="774">
        <f>VLOOKUP(C25,'chuyển xếp 2024'!$C$5:$W$328,19,0)</f>
        <v>0</v>
      </c>
      <c r="J25" s="697">
        <f t="shared" ref="J25" si="12">+G25+I25</f>
        <v>5466000</v>
      </c>
      <c r="K25" s="63" t="s">
        <v>32</v>
      </c>
      <c r="L25" s="63">
        <f t="shared" ref="L25:L28" si="13">IF(K25="nữ",0,1)</f>
        <v>1</v>
      </c>
      <c r="M25" s="63" t="s">
        <v>33</v>
      </c>
      <c r="N25" s="63" t="s">
        <v>34</v>
      </c>
      <c r="O25" s="63" t="s">
        <v>5187</v>
      </c>
      <c r="P25" s="56" t="s">
        <v>5184</v>
      </c>
      <c r="Q25" s="106">
        <v>37034</v>
      </c>
      <c r="R25" s="107">
        <v>45444</v>
      </c>
      <c r="S25" s="107">
        <f t="shared" ref="S25" si="14">+R25</f>
        <v>45444</v>
      </c>
      <c r="T25" s="107"/>
      <c r="U25" s="67" t="s">
        <v>36</v>
      </c>
      <c r="V25" s="56" t="s">
        <v>2461</v>
      </c>
      <c r="W25" s="56" t="str">
        <f t="shared" ref="W25" ca="1" si="15">DATEDIF(R25,TODAY(),"Y") &amp; " NĂM " &amp;DATEDIF(R25,TODAY(),"YM") &amp; " THÁNG " &amp; DATEDIF(R25,TODAY(), "MD") &amp; " NGÀY "</f>
        <v xml:space="preserve">2 NĂM 2 THÁNG 18 NGÀY </v>
      </c>
      <c r="X25" s="80">
        <v>93201003354</v>
      </c>
      <c r="Y25" s="80" t="s">
        <v>2466</v>
      </c>
      <c r="Z25" s="80" t="str">
        <f>VLOOKUP(C25,'Trang tính1'!$A$2:$N$281,5,0)</f>
        <v>093201003354</v>
      </c>
      <c r="AA25" s="80" t="b">
        <f t="shared" ref="AA25" si="16">EXACT(Y25,Z25)</f>
        <v>1</v>
      </c>
      <c r="AB25" s="75">
        <v>44326</v>
      </c>
      <c r="AC25" s="75" t="s">
        <v>5227</v>
      </c>
      <c r="AD25" s="46" t="s">
        <v>232</v>
      </c>
      <c r="AE25" s="108" t="s">
        <v>2462</v>
      </c>
      <c r="AF25" s="108" t="str">
        <f>VLOOKUP(C25,'Trang tính1'!$A$2:$N$319,9,0)</f>
        <v>Ấp Sơn Phú, P, Đại Thành, TP, Cần Thơ</v>
      </c>
      <c r="AG25" s="46" t="s">
        <v>2463</v>
      </c>
      <c r="AH25" s="46"/>
      <c r="AI25" s="66"/>
      <c r="AJ25" s="46" t="s">
        <v>130</v>
      </c>
      <c r="AK25" s="46" t="s">
        <v>2464</v>
      </c>
      <c r="AL25" s="56" t="s">
        <v>60</v>
      </c>
      <c r="AM25" s="36">
        <f t="shared" ref="AM25" ca="1" si="17">DATEDIF(Q25,TODAY(),"y")</f>
        <v>25</v>
      </c>
    </row>
    <row r="26" spans="1:39" s="36" customFormat="1" ht="18" customHeight="1">
      <c r="A26" s="25">
        <f>IF(C26=0,"",SUBTOTAL(3,C$5:C26))</f>
        <v>22</v>
      </c>
      <c r="B26" s="25">
        <v>17</v>
      </c>
      <c r="C26" s="369" t="s">
        <v>5216</v>
      </c>
      <c r="D26" s="25"/>
      <c r="E26" s="370" t="s">
        <v>5209</v>
      </c>
      <c r="F26" s="63"/>
      <c r="G26" s="774">
        <v>6579000</v>
      </c>
      <c r="H26" s="774" t="e">
        <f>VLOOKUP(C26,'1-7-2026'!$C$3:$R$75,16,0)</f>
        <v>#N/A</v>
      </c>
      <c r="I26" s="774"/>
      <c r="J26" s="697">
        <f t="shared" si="2"/>
        <v>6579000</v>
      </c>
      <c r="K26" s="155" t="s">
        <v>32</v>
      </c>
      <c r="L26" s="63">
        <f t="shared" si="13"/>
        <v>1</v>
      </c>
      <c r="M26" s="56" t="s">
        <v>33</v>
      </c>
      <c r="N26" s="56" t="s">
        <v>34</v>
      </c>
      <c r="O26" s="63" t="s">
        <v>5187</v>
      </c>
      <c r="P26" s="56" t="s">
        <v>5184</v>
      </c>
      <c r="Q26" s="106">
        <v>36831</v>
      </c>
      <c r="R26" s="107">
        <v>46174</v>
      </c>
      <c r="S26" s="107">
        <f t="shared" si="4"/>
        <v>46174</v>
      </c>
      <c r="T26" s="107"/>
      <c r="U26" s="56" t="s">
        <v>117</v>
      </c>
      <c r="V26" s="56" t="s">
        <v>5217</v>
      </c>
      <c r="W26" s="56" t="str">
        <f t="shared" ca="1" si="0"/>
        <v xml:space="preserve">0 NĂM 2 THÁNG 18 NGÀY </v>
      </c>
      <c r="X26" s="80" t="s">
        <v>5218</v>
      </c>
      <c r="Y26" s="80" t="s">
        <v>5218</v>
      </c>
      <c r="Z26" s="80"/>
      <c r="AA26" s="80"/>
      <c r="AB26" s="75">
        <v>45938</v>
      </c>
      <c r="AC26" s="75" t="s">
        <v>5227</v>
      </c>
      <c r="AD26" s="46" t="s">
        <v>2779</v>
      </c>
      <c r="AE26" s="108" t="s">
        <v>5219</v>
      </c>
      <c r="AF26" s="108" t="s">
        <v>5220</v>
      </c>
      <c r="AG26" s="108" t="s">
        <v>5220</v>
      </c>
      <c r="AH26" s="46"/>
      <c r="AI26" s="66"/>
      <c r="AJ26" s="56" t="s">
        <v>50</v>
      </c>
      <c r="AK26" s="56" t="s">
        <v>5221</v>
      </c>
      <c r="AL26" s="56" t="s">
        <v>60</v>
      </c>
      <c r="AM26" s="36">
        <f t="shared" ca="1" si="1"/>
        <v>25</v>
      </c>
    </row>
    <row r="27" spans="1:39" s="36" customFormat="1" ht="18" customHeight="1">
      <c r="A27" s="25">
        <f>IF(C27=0,"",SUBTOTAL(3,C$5:C27))</f>
        <v>23</v>
      </c>
      <c r="B27" s="25">
        <v>18</v>
      </c>
      <c r="C27" s="369" t="s">
        <v>5210</v>
      </c>
      <c r="D27" s="25"/>
      <c r="E27" s="370" t="s">
        <v>5211</v>
      </c>
      <c r="F27" s="63"/>
      <c r="G27" s="774">
        <v>6579000</v>
      </c>
      <c r="H27" s="774" t="e">
        <f>VLOOKUP(C27,'1-7-2026'!$C$3:$R$75,16,0)</f>
        <v>#N/A</v>
      </c>
      <c r="I27" s="774"/>
      <c r="J27" s="697">
        <f t="shared" si="2"/>
        <v>6579000</v>
      </c>
      <c r="K27" s="63" t="s">
        <v>63</v>
      </c>
      <c r="L27" s="63">
        <f t="shared" si="13"/>
        <v>0</v>
      </c>
      <c r="M27" s="56" t="s">
        <v>33</v>
      </c>
      <c r="N27" s="56" t="s">
        <v>34</v>
      </c>
      <c r="O27" s="63" t="s">
        <v>5187</v>
      </c>
      <c r="P27" s="56" t="s">
        <v>5184</v>
      </c>
      <c r="Q27" s="106">
        <v>36570</v>
      </c>
      <c r="R27" s="107">
        <v>46174</v>
      </c>
      <c r="S27" s="107">
        <f t="shared" si="4"/>
        <v>46174</v>
      </c>
      <c r="T27" s="107"/>
      <c r="U27" s="56" t="s">
        <v>117</v>
      </c>
      <c r="V27" s="56" t="s">
        <v>5222</v>
      </c>
      <c r="W27" s="56" t="str">
        <f t="shared" ca="1" si="0"/>
        <v xml:space="preserve">0 NĂM 2 THÁNG 18 NGÀY </v>
      </c>
      <c r="X27" s="80" t="s">
        <v>5223</v>
      </c>
      <c r="Y27" s="80" t="s">
        <v>5223</v>
      </c>
      <c r="Z27" s="80"/>
      <c r="AA27" s="80"/>
      <c r="AB27" s="75">
        <v>45701</v>
      </c>
      <c r="AC27" s="75" t="s">
        <v>5227</v>
      </c>
      <c r="AD27" s="46" t="s">
        <v>2779</v>
      </c>
      <c r="AE27" s="108" t="s">
        <v>5224</v>
      </c>
      <c r="AF27" s="108" t="s">
        <v>5225</v>
      </c>
      <c r="AG27" s="46"/>
      <c r="AH27" s="46"/>
      <c r="AI27" s="66"/>
      <c r="AJ27" s="56" t="s">
        <v>50</v>
      </c>
      <c r="AK27" s="56" t="s">
        <v>4523</v>
      </c>
      <c r="AL27" s="56" t="s">
        <v>60</v>
      </c>
      <c r="AM27" s="36">
        <f t="shared" ca="1" si="1"/>
        <v>26</v>
      </c>
    </row>
    <row r="28" spans="1:39" s="957" customFormat="1">
      <c r="A28" s="944">
        <f>IF(C28=0,"",SUBTOTAL(3,C$5:C28))</f>
        <v>24</v>
      </c>
      <c r="B28" s="25">
        <v>19</v>
      </c>
      <c r="C28" s="1251" t="s">
        <v>4271</v>
      </c>
      <c r="D28" s="479" t="s">
        <v>4318</v>
      </c>
      <c r="E28" s="539" t="s">
        <v>4268</v>
      </c>
      <c r="F28" s="63" t="str">
        <f>VLOOKUP(D28,'BHXH 4-2026'!$D$11:$F$337,3,0)</f>
        <v>DN4929221299353</v>
      </c>
      <c r="G28" s="947">
        <v>6271000</v>
      </c>
      <c r="H28" s="774" t="e">
        <f>VLOOKUP(C28,'1-7-2026'!$C$3:$R$75,16,0)</f>
        <v>#N/A</v>
      </c>
      <c r="I28" s="947"/>
      <c r="J28" s="872">
        <f t="shared" ref="J28" si="18">+G28+I28</f>
        <v>6271000</v>
      </c>
      <c r="K28" s="539" t="s">
        <v>32</v>
      </c>
      <c r="L28" s="63">
        <f t="shared" si="13"/>
        <v>1</v>
      </c>
      <c r="M28" s="614" t="s">
        <v>33</v>
      </c>
      <c r="N28" s="614" t="s">
        <v>34</v>
      </c>
      <c r="O28" s="63" t="s">
        <v>5189</v>
      </c>
      <c r="P28" s="56" t="s">
        <v>5185</v>
      </c>
      <c r="Q28" s="1252">
        <v>37985</v>
      </c>
      <c r="R28" s="531">
        <v>46082</v>
      </c>
      <c r="S28" s="531"/>
      <c r="T28" s="531">
        <f>+R28</f>
        <v>46082</v>
      </c>
      <c r="U28" s="56" t="s">
        <v>117</v>
      </c>
      <c r="V28" s="484" t="s">
        <v>4301</v>
      </c>
      <c r="W28" s="484" t="str">
        <f t="shared" ref="W28" ca="1" si="19">DATEDIF(R28,TODAY(),"Y") &amp; " NĂM " &amp;DATEDIF(R28,TODAY(),"YM") &amp; " THÁNG " &amp; DATEDIF(R28,TODAY(), "MD") &amp; " NGÀY "</f>
        <v xml:space="preserve">0 NĂM 5 THÁNG 18 NGÀY </v>
      </c>
      <c r="X28" s="1253" t="s">
        <v>4305</v>
      </c>
      <c r="Y28" s="487" t="s">
        <v>4305</v>
      </c>
      <c r="Z28" s="487" t="e">
        <f>VLOOKUP(C28,'Trang tính1'!$A$2:$N$281,5,0)</f>
        <v>#N/A</v>
      </c>
      <c r="AA28" s="487" t="e">
        <f t="shared" ref="AA28" si="20">EXACT(Y28,Z28)</f>
        <v>#N/A</v>
      </c>
      <c r="AB28" s="953">
        <v>44326</v>
      </c>
      <c r="AC28" s="75" t="s">
        <v>5227</v>
      </c>
      <c r="AD28" s="499" t="s">
        <v>232</v>
      </c>
      <c r="AE28" s="955" t="s">
        <v>4306</v>
      </c>
      <c r="AF28" s="489"/>
      <c r="AG28" s="955" t="s">
        <v>4307</v>
      </c>
      <c r="AH28" s="955"/>
      <c r="AI28" s="956" t="s">
        <v>4308</v>
      </c>
      <c r="AJ28" s="484" t="s">
        <v>50</v>
      </c>
      <c r="AK28" s="951" t="s">
        <v>4309</v>
      </c>
      <c r="AL28" s="56" t="s">
        <v>60</v>
      </c>
      <c r="AM28" s="36">
        <f t="shared" ca="1" si="1"/>
        <v>22</v>
      </c>
    </row>
    <row r="29" spans="1:39" s="36" customFormat="1">
      <c r="A29" s="25">
        <f>IF(C29=0,"",SUBTOTAL(3,C$5:C29))</f>
        <v>25</v>
      </c>
      <c r="B29" s="25">
        <v>1</v>
      </c>
      <c r="C29" s="25" t="s">
        <v>144</v>
      </c>
      <c r="D29" s="25" t="str">
        <f>VLOOKUP(C29,Sheet4!$A$1:$B$300,2,0)</f>
        <v>9210002398</v>
      </c>
      <c r="E29" s="63" t="s">
        <v>145</v>
      </c>
      <c r="F29" s="63" t="str">
        <f>VLOOKUP(D29,'BHXH 4-2026'!$D$11:$F$337,3,0)</f>
        <v>DN4929210002398</v>
      </c>
      <c r="G29" s="774">
        <f>VLOOKUP(C29,'chuyển xếp 2024'!$C$5:$Y$328,23,0)</f>
        <v>7469000</v>
      </c>
      <c r="H29" s="774">
        <f>VLOOKUP(C29,'1-7-2026'!$C$3:$R$75,16,0)</f>
        <v>7469000</v>
      </c>
      <c r="I29" s="774">
        <f>VLOOKUP(C29,'chuyển xếp 2024'!$C$5:$W$328,19,0)</f>
        <v>0</v>
      </c>
      <c r="J29" s="774">
        <f t="shared" si="2"/>
        <v>7469000</v>
      </c>
      <c r="K29" s="63" t="s">
        <v>32</v>
      </c>
      <c r="L29" s="63">
        <f t="shared" si="3"/>
        <v>1</v>
      </c>
      <c r="M29" s="63" t="s">
        <v>33</v>
      </c>
      <c r="N29" s="56" t="s">
        <v>34</v>
      </c>
      <c r="O29" s="63" t="s">
        <v>5189</v>
      </c>
      <c r="P29" s="56" t="s">
        <v>5185</v>
      </c>
      <c r="Q29" s="106">
        <v>30348</v>
      </c>
      <c r="R29" s="107">
        <v>40665</v>
      </c>
      <c r="S29" s="107">
        <f t="shared" si="4"/>
        <v>40665</v>
      </c>
      <c r="T29" s="107"/>
      <c r="U29" s="56" t="s">
        <v>36</v>
      </c>
      <c r="V29" s="56" t="s">
        <v>146</v>
      </c>
      <c r="W29" s="56" t="str">
        <f t="shared" ca="1" si="0"/>
        <v xml:space="preserve">15 NĂM 3 THÁNG 17 NGÀY </v>
      </c>
      <c r="X29" s="80" t="s">
        <v>147</v>
      </c>
      <c r="Y29" s="80" t="str">
        <f>VLOOKUP(C29,Sheet5!$B$2:$G$253,6,0)</f>
        <v>092083009975</v>
      </c>
      <c r="Z29" s="80">
        <f>VLOOKUP(C29,'Trang tính1'!$A$2:$N$281,5,0)</f>
        <v>0</v>
      </c>
      <c r="AA29" s="80" t="b">
        <f t="shared" si="5"/>
        <v>0</v>
      </c>
      <c r="AB29" s="75"/>
      <c r="AC29" s="75" t="s">
        <v>5227</v>
      </c>
      <c r="AD29" s="46" t="s">
        <v>232</v>
      </c>
      <c r="AE29" s="108" t="s">
        <v>148</v>
      </c>
      <c r="AF29" s="108"/>
      <c r="AG29" s="46" t="s">
        <v>149</v>
      </c>
      <c r="AH29" s="46" t="s">
        <v>150</v>
      </c>
      <c r="AI29" s="332" t="s">
        <v>151</v>
      </c>
      <c r="AJ29" s="56" t="s">
        <v>50</v>
      </c>
      <c r="AK29" s="56" t="s">
        <v>152</v>
      </c>
      <c r="AL29" s="56" t="s">
        <v>60</v>
      </c>
      <c r="AM29" s="36">
        <f t="shared" ca="1" si="1"/>
        <v>43</v>
      </c>
    </row>
    <row r="30" spans="1:39" s="36" customFormat="1">
      <c r="A30" s="25">
        <f>IF(C30=0,"",SUBTOTAL(3,C$5:C30))</f>
        <v>26</v>
      </c>
      <c r="B30" s="25">
        <v>2</v>
      </c>
      <c r="C30" s="66" t="s">
        <v>174</v>
      </c>
      <c r="D30" s="25" t="str">
        <f>VLOOKUP(C30,Sheet4!$A$1:$B$300,2,0)</f>
        <v>7912294379</v>
      </c>
      <c r="E30" s="67" t="s">
        <v>175</v>
      </c>
      <c r="F30" s="63" t="str">
        <f>VLOOKUP(D30,'BHXH 4-2026'!$D$11:$F$337,3,0)</f>
        <v>DN4927912294379</v>
      </c>
      <c r="G30" s="774">
        <f>VLOOKUP(C30,'chuyển xếp 2024'!$C$5:$W$328,17,0)</f>
        <v>6647000</v>
      </c>
      <c r="H30" s="774" t="e">
        <f>VLOOKUP(C30,'1-7-2026'!$C$3:$R$75,16,0)</f>
        <v>#N/A</v>
      </c>
      <c r="I30" s="774">
        <f>VLOOKUP(C30,'chuyển xếp 2024'!$C$5:$W$328,19,0)</f>
        <v>0</v>
      </c>
      <c r="J30" s="774">
        <f t="shared" si="2"/>
        <v>6647000</v>
      </c>
      <c r="K30" s="63" t="s">
        <v>32</v>
      </c>
      <c r="L30" s="63">
        <f t="shared" si="3"/>
        <v>1</v>
      </c>
      <c r="M30" s="63" t="s">
        <v>33</v>
      </c>
      <c r="N30" s="63" t="s">
        <v>34</v>
      </c>
      <c r="O30" s="63" t="s">
        <v>5189</v>
      </c>
      <c r="P30" s="56" t="s">
        <v>5185</v>
      </c>
      <c r="Q30" s="106">
        <v>32620</v>
      </c>
      <c r="R30" s="107">
        <v>42370</v>
      </c>
      <c r="S30" s="107">
        <f t="shared" si="4"/>
        <v>42370</v>
      </c>
      <c r="T30" s="107"/>
      <c r="U30" s="56" t="s">
        <v>36</v>
      </c>
      <c r="V30" s="56" t="s">
        <v>176</v>
      </c>
      <c r="W30" s="56" t="str">
        <f t="shared" ca="1" si="0"/>
        <v xml:space="preserve">10 NĂM 7 THÁNG 18 NGÀY </v>
      </c>
      <c r="X30" s="80" t="s">
        <v>177</v>
      </c>
      <c r="Y30" s="80" t="str">
        <f>VLOOKUP(C30,Sheet5!$B$2:$G$253,6,0)</f>
        <v>086089010769</v>
      </c>
      <c r="Z30" s="80">
        <f>VLOOKUP(C30,'Trang tính1'!$A$2:$N$281,5,0)</f>
        <v>0</v>
      </c>
      <c r="AA30" s="80" t="b">
        <f t="shared" si="5"/>
        <v>0</v>
      </c>
      <c r="AB30" s="75"/>
      <c r="AC30" s="75" t="s">
        <v>5227</v>
      </c>
      <c r="AD30" s="46" t="s">
        <v>232</v>
      </c>
      <c r="AE30" s="108" t="s">
        <v>178</v>
      </c>
      <c r="AF30" s="108"/>
      <c r="AG30" s="46" t="s">
        <v>179</v>
      </c>
      <c r="AH30" s="46" t="s">
        <v>180</v>
      </c>
      <c r="AI30" s="332" t="s">
        <v>181</v>
      </c>
      <c r="AJ30" s="56" t="s">
        <v>182</v>
      </c>
      <c r="AK30" s="56" t="s">
        <v>72</v>
      </c>
      <c r="AL30" s="56" t="s">
        <v>60</v>
      </c>
      <c r="AM30" s="36">
        <f t="shared" ca="1" si="1"/>
        <v>37</v>
      </c>
    </row>
    <row r="31" spans="1:39" s="36" customFormat="1">
      <c r="A31" s="25">
        <f>IF(C31=0,"",SUBTOTAL(3,C$5:C31))</f>
        <v>27</v>
      </c>
      <c r="B31" s="25">
        <v>3</v>
      </c>
      <c r="C31" s="66" t="s">
        <v>183</v>
      </c>
      <c r="D31" s="25" t="str">
        <f>VLOOKUP(C31,Sheet4!$A$1:$B$300,2,0)</f>
        <v>9213008128</v>
      </c>
      <c r="E31" s="67" t="s">
        <v>184</v>
      </c>
      <c r="F31" s="63" t="str">
        <f>VLOOKUP(D31,'BHXH 4-2026'!$D$11:$F$337,3,0)</f>
        <v>DN4929213008128</v>
      </c>
      <c r="G31" s="774">
        <f>VLOOKUP(C31,'chuyển xếp 2024'!$C$5:$W$328,17,0)</f>
        <v>6647000</v>
      </c>
      <c r="H31" s="774" t="e">
        <f>VLOOKUP(C31,'1-7-2026'!$C$3:$R$75,16,0)</f>
        <v>#N/A</v>
      </c>
      <c r="I31" s="774">
        <f>VLOOKUP(C31,'chuyển xếp 2024'!$C$5:$W$328,19,0)</f>
        <v>0</v>
      </c>
      <c r="J31" s="774">
        <f t="shared" si="2"/>
        <v>6647000</v>
      </c>
      <c r="K31" s="67" t="s">
        <v>32</v>
      </c>
      <c r="L31" s="63">
        <f t="shared" si="3"/>
        <v>1</v>
      </c>
      <c r="M31" s="63" t="s">
        <v>33</v>
      </c>
      <c r="N31" s="63" t="s">
        <v>34</v>
      </c>
      <c r="O31" s="63" t="s">
        <v>5189</v>
      </c>
      <c r="P31" s="56" t="s">
        <v>5185</v>
      </c>
      <c r="Q31" s="106">
        <v>31643</v>
      </c>
      <c r="R31" s="107">
        <v>42156</v>
      </c>
      <c r="S31" s="107">
        <f t="shared" si="4"/>
        <v>42156</v>
      </c>
      <c r="T31" s="107"/>
      <c r="U31" s="56" t="s">
        <v>36</v>
      </c>
      <c r="V31" s="56" t="s">
        <v>185</v>
      </c>
      <c r="W31" s="56" t="str">
        <f t="shared" ca="1" si="0"/>
        <v xml:space="preserve">11 NĂM 2 THÁNG 18 NGÀY </v>
      </c>
      <c r="X31" s="80" t="s">
        <v>186</v>
      </c>
      <c r="Y31" s="80" t="str">
        <f>VLOOKUP(C31,Sheet5!$B$2:$G$253,6,0)</f>
        <v>093086003738</v>
      </c>
      <c r="Z31" s="80">
        <f>VLOOKUP(C31,'Trang tính1'!$A$2:$N$281,5,0)</f>
        <v>0</v>
      </c>
      <c r="AA31" s="80" t="b">
        <f t="shared" si="5"/>
        <v>0</v>
      </c>
      <c r="AB31" s="75"/>
      <c r="AC31" s="75" t="s">
        <v>5227</v>
      </c>
      <c r="AD31" s="46" t="s">
        <v>232</v>
      </c>
      <c r="AE31" s="108" t="s">
        <v>187</v>
      </c>
      <c r="AF31" s="108"/>
      <c r="AG31" s="46" t="s">
        <v>188</v>
      </c>
      <c r="AH31" s="46" t="s">
        <v>189</v>
      </c>
      <c r="AI31" s="66"/>
      <c r="AJ31" s="155" t="s">
        <v>50</v>
      </c>
      <c r="AK31" s="155" t="s">
        <v>190</v>
      </c>
      <c r="AL31" s="56" t="s">
        <v>60</v>
      </c>
      <c r="AM31" s="36">
        <f t="shared" ca="1" si="1"/>
        <v>40</v>
      </c>
    </row>
    <row r="32" spans="1:39" s="1267" customFormat="1">
      <c r="A32" s="1255">
        <f>IF(C32=0,"",SUBTOTAL(3,C$5:C32))</f>
        <v>28</v>
      </c>
      <c r="B32" s="25">
        <v>4</v>
      </c>
      <c r="C32" s="1256" t="s">
        <v>191</v>
      </c>
      <c r="D32" s="1255" t="str">
        <f>VLOOKUP(C32,Sheet4!$A$1:$B$300,2,0)</f>
        <v>9216001664</v>
      </c>
      <c r="E32" s="1257" t="s">
        <v>192</v>
      </c>
      <c r="F32" s="63" t="str">
        <f>VLOOKUP(D32,'BHXH 4-2026'!$D$11:$F$337,3,0)</f>
        <v>DN4929216001664</v>
      </c>
      <c r="G32" s="1259">
        <f>VLOOKUP(C32,'chuyển xếp 2024'!$C$5:$W$328,17,0)</f>
        <v>7046000</v>
      </c>
      <c r="H32" s="774" t="e">
        <f>VLOOKUP(C32,'1-7-2026'!$C$3:$R$75,16,0)</f>
        <v>#N/A</v>
      </c>
      <c r="I32" s="1259">
        <v>1892000</v>
      </c>
      <c r="J32" s="1259">
        <f t="shared" si="2"/>
        <v>8938000</v>
      </c>
      <c r="K32" s="1258" t="s">
        <v>32</v>
      </c>
      <c r="L32" s="1258">
        <f t="shared" si="3"/>
        <v>1</v>
      </c>
      <c r="M32" s="1258" t="s">
        <v>33</v>
      </c>
      <c r="N32" s="1258" t="s">
        <v>34</v>
      </c>
      <c r="O32" s="63" t="s">
        <v>5190</v>
      </c>
      <c r="P32" s="56" t="s">
        <v>5185</v>
      </c>
      <c r="Q32" s="1261">
        <v>34633</v>
      </c>
      <c r="R32" s="1262">
        <v>42370</v>
      </c>
      <c r="S32" s="107">
        <f t="shared" si="4"/>
        <v>42370</v>
      </c>
      <c r="T32" s="1262"/>
      <c r="U32" s="1260" t="s">
        <v>36</v>
      </c>
      <c r="V32" s="1260" t="s">
        <v>193</v>
      </c>
      <c r="W32" s="1260" t="str">
        <f t="shared" ca="1" si="0"/>
        <v xml:space="preserve">10 NĂM 7 THÁNG 18 NGÀY </v>
      </c>
      <c r="X32" s="1263" t="s">
        <v>194</v>
      </c>
      <c r="Y32" s="1263" t="str">
        <f>VLOOKUP(C32,Sheet5!$B$2:$G$253,6,0)</f>
        <v>092094005136</v>
      </c>
      <c r="Z32" s="1263" t="str">
        <f>VLOOKUP(C32,'Trang tính1'!$A$2:$N$281,5,0)</f>
        <v>092094005136</v>
      </c>
      <c r="AA32" s="1263" t="b">
        <f t="shared" si="5"/>
        <v>1</v>
      </c>
      <c r="AB32" s="1264"/>
      <c r="AC32" s="75" t="s">
        <v>5227</v>
      </c>
      <c r="AD32" s="1265" t="s">
        <v>232</v>
      </c>
      <c r="AE32" s="1266" t="s">
        <v>92</v>
      </c>
      <c r="AF32" s="1266" t="str">
        <f>VLOOKUP(C32,'Trang tính1'!$A$2:$N$319,9,0)</f>
        <v>57 kv Bình Thuận Phường Phước Thới, tp Cần Thơ</v>
      </c>
      <c r="AG32" s="1265" t="s">
        <v>195</v>
      </c>
      <c r="AH32" s="1265" t="s">
        <v>195</v>
      </c>
      <c r="AI32" s="1256"/>
      <c r="AJ32" s="1260" t="s">
        <v>130</v>
      </c>
      <c r="AK32" s="1260" t="s">
        <v>196</v>
      </c>
      <c r="AL32" s="1260" t="s">
        <v>60</v>
      </c>
      <c r="AM32" s="1267">
        <f t="shared" ca="1" si="1"/>
        <v>31</v>
      </c>
    </row>
    <row r="33" spans="1:39" s="36" customFormat="1">
      <c r="A33" s="25">
        <f>IF(C33=0,"",SUBTOTAL(3,C$5:C33))</f>
        <v>29</v>
      </c>
      <c r="B33" s="25">
        <v>5</v>
      </c>
      <c r="C33" s="66" t="s">
        <v>204</v>
      </c>
      <c r="D33" s="25" t="str">
        <f>VLOOKUP(C33,Sheet4!$A$1:$B$300,2,0)</f>
        <v>9222306746</v>
      </c>
      <c r="E33" s="67" t="s">
        <v>205</v>
      </c>
      <c r="F33" s="63" t="str">
        <f>VLOOKUP(D33,'BHXH 4-2026'!$D$11:$F$337,3,0)</f>
        <v>DN4929222306746</v>
      </c>
      <c r="G33" s="774">
        <f>VLOOKUP(C33,'chuyển xếp 2024'!$C$5:$W$328,17,0)</f>
        <v>6647000</v>
      </c>
      <c r="H33" s="774" t="e">
        <f>VLOOKUP(C33,'1-7-2026'!$C$3:$R$75,16,0)</f>
        <v>#N/A</v>
      </c>
      <c r="I33" s="774">
        <f>VLOOKUP(C33,'chuyển xếp 2024'!$C$5:$W$328,19,0)</f>
        <v>0</v>
      </c>
      <c r="J33" s="774">
        <f t="shared" si="2"/>
        <v>6647000</v>
      </c>
      <c r="K33" s="63" t="s">
        <v>32</v>
      </c>
      <c r="L33" s="63">
        <f t="shared" si="3"/>
        <v>1</v>
      </c>
      <c r="M33" s="63" t="s">
        <v>33</v>
      </c>
      <c r="N33" s="63" t="s">
        <v>34</v>
      </c>
      <c r="O33" s="63" t="s">
        <v>5189</v>
      </c>
      <c r="P33" s="56" t="s">
        <v>5185</v>
      </c>
      <c r="Q33" s="75">
        <v>33917</v>
      </c>
      <c r="R33" s="75">
        <v>43405</v>
      </c>
      <c r="S33" s="107">
        <f t="shared" si="4"/>
        <v>43405</v>
      </c>
      <c r="T33" s="75"/>
      <c r="U33" s="67" t="s">
        <v>36</v>
      </c>
      <c r="V33" s="46" t="s">
        <v>206</v>
      </c>
      <c r="W33" s="56" t="str">
        <f t="shared" ca="1" si="0"/>
        <v xml:space="preserve">7 NĂM 9 THÁNG 18 NGÀY </v>
      </c>
      <c r="X33" s="80" t="s">
        <v>207</v>
      </c>
      <c r="Y33" s="80" t="str">
        <f>VLOOKUP(C33,Sheet5!$B$2:$G$253,6,0)</f>
        <v>092092010946</v>
      </c>
      <c r="Z33" s="80">
        <f>VLOOKUP(C33,'Trang tính1'!$A$2:$N$281,5,0)</f>
        <v>0</v>
      </c>
      <c r="AA33" s="80" t="b">
        <f t="shared" si="5"/>
        <v>0</v>
      </c>
      <c r="AB33" s="75"/>
      <c r="AC33" s="75" t="s">
        <v>5227</v>
      </c>
      <c r="AD33" s="46" t="s">
        <v>232</v>
      </c>
      <c r="AE33" s="108" t="s">
        <v>208</v>
      </c>
      <c r="AF33" s="108"/>
      <c r="AG33" s="46" t="s">
        <v>209</v>
      </c>
      <c r="AH33" s="46"/>
      <c r="AI33" s="66"/>
      <c r="AJ33" s="46" t="s">
        <v>50</v>
      </c>
      <c r="AK33" s="46" t="s">
        <v>107</v>
      </c>
      <c r="AL33" s="56" t="s">
        <v>203</v>
      </c>
      <c r="AM33" s="36">
        <f t="shared" ca="1" si="1"/>
        <v>33</v>
      </c>
    </row>
    <row r="34" spans="1:39" s="36" customFormat="1">
      <c r="A34" s="25">
        <f>IF(C34=0,"",SUBTOTAL(3,C$5:C34))</f>
        <v>30</v>
      </c>
      <c r="B34" s="25">
        <v>6</v>
      </c>
      <c r="C34" s="66" t="s">
        <v>214</v>
      </c>
      <c r="D34" s="25" t="str">
        <f>VLOOKUP(C34,Sheet4!$A$1:$B$300,2,0)</f>
        <v>8721755467</v>
      </c>
      <c r="E34" s="67" t="s">
        <v>215</v>
      </c>
      <c r="F34" s="63" t="str">
        <f>VLOOKUP(D34,'BHXH 4-2026'!$D$11:$F$337,3,0)</f>
        <v>DN4928721755467</v>
      </c>
      <c r="G34" s="774">
        <f>VLOOKUP(C34,'chuyển xếp 2024'!$C$5:$W$328,17,0)</f>
        <v>6647000</v>
      </c>
      <c r="H34" s="774" t="e">
        <f>VLOOKUP(C34,'1-7-2026'!$C$3:$R$75,16,0)</f>
        <v>#N/A</v>
      </c>
      <c r="I34" s="774">
        <f>VLOOKUP(C34,'chuyển xếp 2024'!$C$5:$W$328,19,0)</f>
        <v>0</v>
      </c>
      <c r="J34" s="774">
        <f t="shared" si="2"/>
        <v>6647000</v>
      </c>
      <c r="K34" s="63" t="s">
        <v>32</v>
      </c>
      <c r="L34" s="63">
        <f t="shared" si="3"/>
        <v>1</v>
      </c>
      <c r="M34" s="63" t="s">
        <v>33</v>
      </c>
      <c r="N34" s="63" t="s">
        <v>34</v>
      </c>
      <c r="O34" s="63" t="s">
        <v>5189</v>
      </c>
      <c r="P34" s="56" t="s">
        <v>5185</v>
      </c>
      <c r="Q34" s="75">
        <v>35117</v>
      </c>
      <c r="R34" s="75">
        <v>44044</v>
      </c>
      <c r="S34" s="107">
        <f t="shared" si="4"/>
        <v>44044</v>
      </c>
      <c r="T34" s="75"/>
      <c r="U34" s="67" t="s">
        <v>36</v>
      </c>
      <c r="V34" s="46" t="s">
        <v>216</v>
      </c>
      <c r="W34" s="56" t="str">
        <f t="shared" ca="1" si="0"/>
        <v xml:space="preserve">6 NĂM 0 THÁNG 18 NGÀY </v>
      </c>
      <c r="X34" s="46">
        <v>341792633</v>
      </c>
      <c r="Y34" s="80" t="str">
        <f>VLOOKUP(C34,Sheet5!$B$2:$G$253,6,0)</f>
        <v>089096016279</v>
      </c>
      <c r="Z34" s="80" t="str">
        <f>VLOOKUP(C34,'Trang tính1'!$A$2:$N$281,5,0)</f>
        <v>089096016279</v>
      </c>
      <c r="AA34" s="80" t="b">
        <f t="shared" si="5"/>
        <v>1</v>
      </c>
      <c r="AB34" s="75">
        <v>40840</v>
      </c>
      <c r="AC34" s="75" t="s">
        <v>5227</v>
      </c>
      <c r="AD34" s="46" t="s">
        <v>232</v>
      </c>
      <c r="AE34" s="108" t="s">
        <v>217</v>
      </c>
      <c r="AF34" s="108" t="str">
        <f>VLOOKUP(C34,'Trang tính1'!$A$2:$N$319,9,0)</f>
        <v>SN 697 Nguyễn Hữu Kiến, Tổ 22, Ấp Hòa Long, Phường Cao Lãnh, Tỉnh Đồng Tháp</v>
      </c>
      <c r="AG34" s="46" t="s">
        <v>218</v>
      </c>
      <c r="AH34" s="46" t="s">
        <v>219</v>
      </c>
      <c r="AI34" s="66"/>
      <c r="AJ34" s="56" t="s">
        <v>50</v>
      </c>
      <c r="AK34" s="56" t="s">
        <v>220</v>
      </c>
      <c r="AL34" s="56" t="s">
        <v>60</v>
      </c>
      <c r="AM34" s="36">
        <f t="shared" ca="1" si="1"/>
        <v>30</v>
      </c>
    </row>
    <row r="35" spans="1:39" s="36" customFormat="1">
      <c r="A35" s="25">
        <f>IF(C35=0,"",SUBTOTAL(3,C$5:C35))</f>
        <v>31</v>
      </c>
      <c r="B35" s="25">
        <v>7</v>
      </c>
      <c r="C35" s="66" t="s">
        <v>221</v>
      </c>
      <c r="D35" s="25" t="str">
        <f>VLOOKUP(C35,Sheet4!$A$1:$B$300,2,0)</f>
        <v>9216023766</v>
      </c>
      <c r="E35" s="67" t="s">
        <v>222</v>
      </c>
      <c r="F35" s="63" t="str">
        <f>VLOOKUP(D35,'BHXH 4-2026'!$D$11:$F$337,3,0)</f>
        <v>DN4929216023766</v>
      </c>
      <c r="G35" s="774">
        <f>VLOOKUP(C35,'chuyển xếp 2024'!$C$5:$Y$328,23,0)</f>
        <v>7673000</v>
      </c>
      <c r="H35" s="774">
        <f>VLOOKUP(C35,'1-7-2026'!$C$3:$R$75,16,0)</f>
        <v>7673000</v>
      </c>
      <c r="I35" s="774">
        <f>VLOOKUP(C35,'chuyển xếp 2024'!$C$5:$W$328,19,0)</f>
        <v>2365000</v>
      </c>
      <c r="J35" s="774">
        <f t="shared" si="2"/>
        <v>10038000</v>
      </c>
      <c r="K35" s="63" t="s">
        <v>32</v>
      </c>
      <c r="L35" s="63">
        <f t="shared" si="3"/>
        <v>1</v>
      </c>
      <c r="M35" s="63" t="s">
        <v>33</v>
      </c>
      <c r="N35" s="63" t="s">
        <v>34</v>
      </c>
      <c r="O35" s="63" t="s">
        <v>5188</v>
      </c>
      <c r="P35" s="56" t="s">
        <v>5185</v>
      </c>
      <c r="Q35" s="75">
        <v>33633</v>
      </c>
      <c r="R35" s="107">
        <v>42736</v>
      </c>
      <c r="S35" s="107">
        <f t="shared" si="4"/>
        <v>42736</v>
      </c>
      <c r="T35" s="107"/>
      <c r="U35" s="67" t="s">
        <v>36</v>
      </c>
      <c r="V35" s="56" t="s">
        <v>223</v>
      </c>
      <c r="W35" s="56" t="str">
        <f t="shared" ca="1" si="0"/>
        <v xml:space="preserve">9 NĂM 7 THÁNG 18 NGÀY </v>
      </c>
      <c r="X35" s="80" t="s">
        <v>224</v>
      </c>
      <c r="Y35" s="80" t="str">
        <f>VLOOKUP(C35,Sheet5!$B$2:$G$253,6,0)</f>
        <v>087092017349</v>
      </c>
      <c r="Z35" s="80" t="str">
        <f>VLOOKUP(C35,'Trang tính1'!$A$2:$N$281,5,0)</f>
        <v>087092017349</v>
      </c>
      <c r="AA35" s="80" t="b">
        <f t="shared" si="5"/>
        <v>1</v>
      </c>
      <c r="AB35" s="75"/>
      <c r="AC35" s="75" t="s">
        <v>5227</v>
      </c>
      <c r="AD35" s="46" t="s">
        <v>232</v>
      </c>
      <c r="AE35" s="108" t="s">
        <v>225</v>
      </c>
      <c r="AF35" s="108" t="str">
        <f>VLOOKUP(C35,'Trang tính1'!$A$2:$N$319,9,0)</f>
        <v>1312 Khu Dân Cư Hòa Định, ấp Hòa Định 1, xã Phong Hòa, Đồng Tháp</v>
      </c>
      <c r="AG35" s="46" t="s">
        <v>226</v>
      </c>
      <c r="AH35" s="46" t="s">
        <v>226</v>
      </c>
      <c r="AI35" s="332" t="s">
        <v>227</v>
      </c>
      <c r="AJ35" s="56" t="s">
        <v>50</v>
      </c>
      <c r="AK35" s="56" t="s">
        <v>72</v>
      </c>
      <c r="AL35" s="56" t="s">
        <v>60</v>
      </c>
      <c r="AM35" s="36">
        <f t="shared" ca="1" si="1"/>
        <v>34</v>
      </c>
    </row>
    <row r="36" spans="1:39" s="491" customFormat="1">
      <c r="A36" s="479">
        <f>IF(C36=0,"",SUBTOTAL(3,C$5:C36))</f>
        <v>32</v>
      </c>
      <c r="B36" s="25">
        <v>8</v>
      </c>
      <c r="C36" s="480" t="s">
        <v>237</v>
      </c>
      <c r="D36" s="479" t="str">
        <f>VLOOKUP(C36,Sheet4!$A$1:$B$300,2,0)</f>
        <v>9208016265</v>
      </c>
      <c r="E36" s="481" t="s">
        <v>238</v>
      </c>
      <c r="F36" s="63" t="str">
        <f>VLOOKUP(D36,'BHXH 4-2026'!$D$11:$F$337,3,0)</f>
        <v>DN4929208016265</v>
      </c>
      <c r="G36" s="872">
        <v>10971000</v>
      </c>
      <c r="H36" s="774" t="e">
        <f>VLOOKUP(C36,'1-7-2026'!$C$3:$R$75,16,0)</f>
        <v>#N/A</v>
      </c>
      <c r="I36" s="872">
        <v>1656000</v>
      </c>
      <c r="J36" s="872">
        <f t="shared" si="2"/>
        <v>12627000</v>
      </c>
      <c r="K36" s="482" t="s">
        <v>32</v>
      </c>
      <c r="L36" s="483">
        <f t="shared" si="3"/>
        <v>1</v>
      </c>
      <c r="M36" s="483" t="s">
        <v>33</v>
      </c>
      <c r="N36" s="483" t="s">
        <v>34</v>
      </c>
      <c r="O36" s="482" t="s">
        <v>5124</v>
      </c>
      <c r="P36" s="56" t="s">
        <v>5185</v>
      </c>
      <c r="Q36" s="485">
        <v>30482</v>
      </c>
      <c r="R36" s="486">
        <v>44866</v>
      </c>
      <c r="S36" s="107">
        <f t="shared" si="4"/>
        <v>44866</v>
      </c>
      <c r="T36" s="486"/>
      <c r="U36" s="481" t="s">
        <v>36</v>
      </c>
      <c r="V36" s="484" t="s">
        <v>239</v>
      </c>
      <c r="W36" s="484" t="str">
        <f t="shared" ca="1" si="0"/>
        <v xml:space="preserve">3 NĂM 9 THÁNG 18 NGÀY </v>
      </c>
      <c r="X36" s="527" t="s">
        <v>240</v>
      </c>
      <c r="Y36" s="487" t="str">
        <f>VLOOKUP(C36,Sheet5!$B$2:$G$253,6,0)</f>
        <v>086083000292</v>
      </c>
      <c r="Z36" s="487" t="str">
        <f>VLOOKUP(C36,'Trang tính1'!$A$2:$N$281,5,0)</f>
        <v>086083000292</v>
      </c>
      <c r="AA36" s="487" t="b">
        <f t="shared" si="5"/>
        <v>1</v>
      </c>
      <c r="AB36" s="488">
        <v>44326</v>
      </c>
      <c r="AC36" s="75" t="s">
        <v>5227</v>
      </c>
      <c r="AD36" s="499" t="s">
        <v>232</v>
      </c>
      <c r="AE36" s="489" t="s">
        <v>241</v>
      </c>
      <c r="AF36" s="489" t="str">
        <f>VLOOKUP(C36,'Trang tính1'!$A$2:$N$319,9,0)</f>
        <v>KV Tân Quới, Phường Thới Long, TP Cần Thơ</v>
      </c>
      <c r="AG36" s="489" t="s">
        <v>242</v>
      </c>
      <c r="AH36" s="489" t="s">
        <v>242</v>
      </c>
      <c r="AI36" s="490"/>
      <c r="AJ36" s="484" t="s">
        <v>50</v>
      </c>
      <c r="AK36" s="484" t="s">
        <v>72</v>
      </c>
      <c r="AL36" s="484" t="s">
        <v>60</v>
      </c>
      <c r="AM36" s="491">
        <f t="shared" ca="1" si="1"/>
        <v>43</v>
      </c>
    </row>
    <row r="37" spans="1:39" s="36" customFormat="1">
      <c r="A37" s="25">
        <f>IF(C37=0,"",SUBTOTAL(3,C$5:C37))</f>
        <v>33</v>
      </c>
      <c r="B37" s="25">
        <v>9</v>
      </c>
      <c r="C37" s="66" t="s">
        <v>1842</v>
      </c>
      <c r="D37" s="25" t="str">
        <f>VLOOKUP(C37,Sheet4!$A$1:$B$300,2,0)</f>
        <v>8922957383</v>
      </c>
      <c r="E37" s="67" t="s">
        <v>1844</v>
      </c>
      <c r="F37" s="63" t="str">
        <f>VLOOKUP(D37,'BHXH 4-2026'!$D$11:$F$337,3,0)</f>
        <v>DN4928922957383</v>
      </c>
      <c r="G37" s="774">
        <f>VLOOKUP(C37,'chuyển xếp 2024'!$C$5:$Y$328,23,0)</f>
        <v>6647000</v>
      </c>
      <c r="H37" s="774">
        <f>VLOOKUP(C37,'1-7-2026'!$C$3:$R$75,16,0)</f>
        <v>6647000</v>
      </c>
      <c r="I37" s="774">
        <f>VLOOKUP(C37,'chuyển xếp 2024'!$C$5:$W$328,19,0)</f>
        <v>0</v>
      </c>
      <c r="J37" s="774">
        <f t="shared" si="2"/>
        <v>6647000</v>
      </c>
      <c r="K37" s="329" t="s">
        <v>32</v>
      </c>
      <c r="L37" s="63">
        <f t="shared" si="3"/>
        <v>1</v>
      </c>
      <c r="M37" s="63" t="s">
        <v>33</v>
      </c>
      <c r="N37" s="63" t="s">
        <v>34</v>
      </c>
      <c r="O37" s="63" t="s">
        <v>5189</v>
      </c>
      <c r="P37" s="56" t="s">
        <v>5185</v>
      </c>
      <c r="Q37" s="106">
        <v>35231</v>
      </c>
      <c r="R37" s="107">
        <v>45113</v>
      </c>
      <c r="S37" s="107">
        <f t="shared" si="4"/>
        <v>45113</v>
      </c>
      <c r="T37" s="107"/>
      <c r="U37" s="67" t="s">
        <v>36</v>
      </c>
      <c r="V37" s="56" t="s">
        <v>1845</v>
      </c>
      <c r="W37" s="56" t="str">
        <f t="shared" ca="1" si="0"/>
        <v xml:space="preserve">3 NĂM 1 THÁNG 13 NGÀY </v>
      </c>
      <c r="X37" s="74" t="s">
        <v>1846</v>
      </c>
      <c r="Y37" s="80" t="s">
        <v>1846</v>
      </c>
      <c r="Z37" s="80" t="str">
        <f>VLOOKUP(C37,'Trang tính1'!$A$2:$N$281,5,0)</f>
        <v>089096013188</v>
      </c>
      <c r="AA37" s="80" t="b">
        <f t="shared" si="5"/>
        <v>1</v>
      </c>
      <c r="AB37" s="75">
        <v>44421</v>
      </c>
      <c r="AC37" s="75" t="s">
        <v>5227</v>
      </c>
      <c r="AD37" s="46" t="s">
        <v>232</v>
      </c>
      <c r="AE37" s="108" t="s">
        <v>1847</v>
      </c>
      <c r="AF37" s="108" t="str">
        <f>VLOOKUP(C37,'Trang tính1'!$A$2:$N$319,9,0)</f>
        <v>số nhà 864, tổ 17, Ấp Phú Mỹ Hạ, Xã Phú An, tỉnh An Giang</v>
      </c>
      <c r="AG37" s="108" t="s">
        <v>1847</v>
      </c>
      <c r="AH37" s="108" t="s">
        <v>1847</v>
      </c>
      <c r="AI37" s="332"/>
      <c r="AJ37" s="56" t="s">
        <v>50</v>
      </c>
      <c r="AK37" s="56"/>
      <c r="AL37" s="56" t="s">
        <v>60</v>
      </c>
      <c r="AM37" s="36">
        <f t="shared" ca="1" si="1"/>
        <v>30</v>
      </c>
    </row>
    <row r="38" spans="1:39" s="36" customFormat="1" ht="16.5" customHeight="1">
      <c r="A38" s="25">
        <f>IF(C38=0,"",SUBTOTAL(3,C$5:C38))</f>
        <v>34</v>
      </c>
      <c r="B38" s="25">
        <v>10</v>
      </c>
      <c r="C38" s="25" t="s">
        <v>359</v>
      </c>
      <c r="D38" s="25" t="str">
        <f>VLOOKUP(C38,Sheet4!$A$1:$B$300,2,0)</f>
        <v>9214000894</v>
      </c>
      <c r="E38" s="63" t="s">
        <v>360</v>
      </c>
      <c r="F38" s="63" t="str">
        <f>VLOOKUP(D38,'BHXH 4-2026'!$D$11:$F$337,3,0)</f>
        <v>DN4929214000894</v>
      </c>
      <c r="G38" s="774">
        <f>VLOOKUP(C38,'chuyển xếp 2024'!$C$5:$W$328,17,0)</f>
        <v>6785000</v>
      </c>
      <c r="H38" s="774" t="e">
        <f>VLOOKUP(C38,'1-7-2026'!$C$3:$R$75,16,0)</f>
        <v>#N/A</v>
      </c>
      <c r="I38" s="774">
        <f>VLOOKUP(C38,'chuyển xếp 2024'!$C$5:$W$328,19,0)</f>
        <v>0</v>
      </c>
      <c r="J38" s="774">
        <f t="shared" si="2"/>
        <v>6785000</v>
      </c>
      <c r="K38" s="56" t="s">
        <v>32</v>
      </c>
      <c r="L38" s="63">
        <f t="shared" si="3"/>
        <v>1</v>
      </c>
      <c r="M38" s="63" t="s">
        <v>33</v>
      </c>
      <c r="N38" s="63" t="s">
        <v>34</v>
      </c>
      <c r="O38" s="63" t="s">
        <v>5189</v>
      </c>
      <c r="P38" s="56" t="s">
        <v>5185</v>
      </c>
      <c r="Q38" s="106">
        <v>32488</v>
      </c>
      <c r="R38" s="107">
        <v>41641</v>
      </c>
      <c r="S38" s="107">
        <f t="shared" si="4"/>
        <v>41641</v>
      </c>
      <c r="T38" s="107"/>
      <c r="U38" s="56" t="s">
        <v>36</v>
      </c>
      <c r="V38" s="56" t="s">
        <v>361</v>
      </c>
      <c r="W38" s="56" t="str">
        <f t="shared" ca="1" si="0"/>
        <v xml:space="preserve">12 NĂM 7 THÁNG 17 NGÀY </v>
      </c>
      <c r="X38" s="74" t="s">
        <v>1536</v>
      </c>
      <c r="Y38" s="80" t="str">
        <f>VLOOKUP(C38,Sheet5!$B$2:$G$253,6,0)</f>
        <v>092088000675</v>
      </c>
      <c r="Z38" s="80">
        <f>VLOOKUP(C38,'Trang tính1'!$A$2:$N$281,5,0)</f>
        <v>0</v>
      </c>
      <c r="AA38" s="80" t="b">
        <f t="shared" si="5"/>
        <v>0</v>
      </c>
      <c r="AB38" s="75">
        <v>42299</v>
      </c>
      <c r="AC38" s="75" t="s">
        <v>5227</v>
      </c>
      <c r="AD38" s="46" t="s">
        <v>232</v>
      </c>
      <c r="AE38" s="108" t="s">
        <v>362</v>
      </c>
      <c r="AF38" s="108"/>
      <c r="AG38" s="46" t="s">
        <v>363</v>
      </c>
      <c r="AH38" s="46" t="s">
        <v>364</v>
      </c>
      <c r="AI38" s="66"/>
      <c r="AJ38" s="56" t="s">
        <v>50</v>
      </c>
      <c r="AK38" s="56" t="s">
        <v>59</v>
      </c>
      <c r="AL38" s="56" t="s">
        <v>349</v>
      </c>
      <c r="AM38" s="36">
        <f t="shared" ca="1" si="1"/>
        <v>37</v>
      </c>
    </row>
    <row r="39" spans="1:39" s="36" customFormat="1">
      <c r="A39" s="25">
        <f>IF(C39=0,"",SUBTOTAL(3,C$5:C39))</f>
        <v>35</v>
      </c>
      <c r="B39" s="25">
        <v>11</v>
      </c>
      <c r="C39" s="66" t="s">
        <v>2700</v>
      </c>
      <c r="D39" s="25" t="s">
        <v>2876</v>
      </c>
      <c r="E39" s="67" t="s">
        <v>2701</v>
      </c>
      <c r="F39" s="63" t="str">
        <f>VLOOKUP(D39,'BHXH 4-2026'!$D$11:$F$337,3,0)</f>
        <v>DN4928913009900</v>
      </c>
      <c r="G39" s="774">
        <f>VLOOKUP(C39,'chuyển xếp 2024'!$C$5:$W$328,17,0)</f>
        <v>6271000</v>
      </c>
      <c r="H39" s="774" t="e">
        <f>VLOOKUP(C39,'1-7-2026'!$C$3:$R$75,16,0)</f>
        <v>#N/A</v>
      </c>
      <c r="I39" s="774"/>
      <c r="J39" s="774">
        <f t="shared" si="2"/>
        <v>6271000</v>
      </c>
      <c r="K39" s="329" t="s">
        <v>32</v>
      </c>
      <c r="L39" s="63">
        <f t="shared" si="3"/>
        <v>1</v>
      </c>
      <c r="M39" s="63" t="s">
        <v>33</v>
      </c>
      <c r="N39" s="63" t="s">
        <v>34</v>
      </c>
      <c r="O39" s="63" t="s">
        <v>5189</v>
      </c>
      <c r="P39" s="56" t="s">
        <v>5185</v>
      </c>
      <c r="Q39" s="621">
        <v>31692</v>
      </c>
      <c r="R39" s="621">
        <v>45627</v>
      </c>
      <c r="S39" s="107">
        <f t="shared" si="4"/>
        <v>45627</v>
      </c>
      <c r="T39" s="621"/>
      <c r="U39" s="56" t="s">
        <v>36</v>
      </c>
      <c r="V39" s="56" t="s">
        <v>2703</v>
      </c>
      <c r="W39" s="56" t="str">
        <f t="shared" ca="1" si="0"/>
        <v xml:space="preserve">1 NĂM 8 THÁNG 18 NGÀY </v>
      </c>
      <c r="X39" s="523" t="s">
        <v>2704</v>
      </c>
      <c r="Y39" s="80" t="s">
        <v>2704</v>
      </c>
      <c r="Z39" s="80">
        <f>VLOOKUP(C39,'Trang tính1'!$A$2:$N$281,5,0)</f>
        <v>0</v>
      </c>
      <c r="AA39" s="80" t="b">
        <f t="shared" si="5"/>
        <v>0</v>
      </c>
      <c r="AB39" s="75">
        <v>44205</v>
      </c>
      <c r="AC39" s="75" t="s">
        <v>5227</v>
      </c>
      <c r="AD39" s="46" t="s">
        <v>232</v>
      </c>
      <c r="AE39" s="108" t="s">
        <v>2705</v>
      </c>
      <c r="AF39" s="108"/>
      <c r="AG39" s="108" t="s">
        <v>2706</v>
      </c>
      <c r="AH39" s="108" t="s">
        <v>2705</v>
      </c>
      <c r="AI39" s="332" t="s">
        <v>2707</v>
      </c>
      <c r="AJ39" s="56" t="s">
        <v>50</v>
      </c>
      <c r="AK39" s="56" t="s">
        <v>220</v>
      </c>
      <c r="AL39" s="56" t="s">
        <v>60</v>
      </c>
      <c r="AM39" s="36">
        <f t="shared" ca="1" si="1"/>
        <v>39</v>
      </c>
    </row>
    <row r="40" spans="1:39" s="491" customFormat="1">
      <c r="A40" s="479">
        <f>IF(C40=0,"",SUBTOTAL(3,C$5:C40))</f>
        <v>36</v>
      </c>
      <c r="B40" s="25">
        <v>12</v>
      </c>
      <c r="C40" s="480" t="s">
        <v>4269</v>
      </c>
      <c r="D40" s="479" t="s">
        <v>4317</v>
      </c>
      <c r="E40" s="481" t="s">
        <v>4266</v>
      </c>
      <c r="F40" s="63" t="str">
        <f>VLOOKUP(D40,'BHXH 4-2026'!$D$11:$F$337,3,0)</f>
        <v>DN4929221708534</v>
      </c>
      <c r="G40" s="872">
        <v>6271000</v>
      </c>
      <c r="H40" s="774" t="e">
        <f>VLOOKUP(C40,'1-7-2026'!$C$3:$R$75,16,0)</f>
        <v>#N/A</v>
      </c>
      <c r="I40" s="872"/>
      <c r="J40" s="872">
        <f t="shared" si="2"/>
        <v>6271000</v>
      </c>
      <c r="K40" s="482" t="s">
        <v>32</v>
      </c>
      <c r="L40" s="483">
        <f t="shared" si="3"/>
        <v>1</v>
      </c>
      <c r="M40" s="483" t="s">
        <v>33</v>
      </c>
      <c r="N40" s="483" t="s">
        <v>34</v>
      </c>
      <c r="O40" s="63" t="s">
        <v>5189</v>
      </c>
      <c r="P40" s="56" t="s">
        <v>5185</v>
      </c>
      <c r="Q40" s="531">
        <v>34973</v>
      </c>
      <c r="R40" s="531">
        <v>46082</v>
      </c>
      <c r="S40" s="531"/>
      <c r="T40" s="531">
        <f>+R40</f>
        <v>46082</v>
      </c>
      <c r="U40" s="56" t="s">
        <v>117</v>
      </c>
      <c r="V40" s="484" t="s">
        <v>4294</v>
      </c>
      <c r="W40" s="484" t="str">
        <f t="shared" ca="1" si="0"/>
        <v xml:space="preserve">0 NĂM 5 THÁNG 18 NGÀY </v>
      </c>
      <c r="X40" s="527" t="s">
        <v>4295</v>
      </c>
      <c r="Y40" s="487" t="s">
        <v>4295</v>
      </c>
      <c r="Z40" s="487" t="e">
        <f>VLOOKUP(C40,'Trang tính1'!$A$2:$N$281,5,0)</f>
        <v>#N/A</v>
      </c>
      <c r="AA40" s="487" t="e">
        <f t="shared" si="5"/>
        <v>#N/A</v>
      </c>
      <c r="AB40" s="488">
        <v>44753</v>
      </c>
      <c r="AC40" s="75" t="s">
        <v>5227</v>
      </c>
      <c r="AD40" s="499" t="s">
        <v>232</v>
      </c>
      <c r="AE40" s="489" t="s">
        <v>4296</v>
      </c>
      <c r="AF40" s="489"/>
      <c r="AG40" s="489" t="s">
        <v>4297</v>
      </c>
      <c r="AH40" s="489"/>
      <c r="AI40" s="490" t="s">
        <v>4298</v>
      </c>
      <c r="AJ40" s="484" t="s">
        <v>50</v>
      </c>
      <c r="AK40" s="484" t="s">
        <v>4299</v>
      </c>
      <c r="AL40" s="484"/>
      <c r="AM40" s="491">
        <f t="shared" ca="1" si="1"/>
        <v>30</v>
      </c>
    </row>
    <row r="41" spans="1:39" s="491" customFormat="1">
      <c r="A41" s="479">
        <f>IF(C41=0,"",SUBTOTAL(3,C$5:C41))</f>
        <v>37</v>
      </c>
      <c r="B41" s="25">
        <v>13</v>
      </c>
      <c r="C41" s="480" t="s">
        <v>4270</v>
      </c>
      <c r="D41" s="479" t="s">
        <v>4316</v>
      </c>
      <c r="E41" s="481" t="s">
        <v>4267</v>
      </c>
      <c r="F41" s="63" t="str">
        <f>VLOOKUP(D41,'BHXH 4-2026'!$D$11:$F$337,3,0)</f>
        <v>DN4928622091109</v>
      </c>
      <c r="G41" s="872">
        <v>6271000</v>
      </c>
      <c r="H41" s="774" t="e">
        <f>VLOOKUP(C41,'1-7-2026'!$C$3:$R$75,16,0)</f>
        <v>#N/A</v>
      </c>
      <c r="I41" s="872"/>
      <c r="J41" s="872">
        <f t="shared" si="2"/>
        <v>6271000</v>
      </c>
      <c r="K41" s="482" t="s">
        <v>32</v>
      </c>
      <c r="L41" s="483">
        <f t="shared" si="3"/>
        <v>1</v>
      </c>
      <c r="M41" s="483" t="s">
        <v>33</v>
      </c>
      <c r="N41" s="483" t="s">
        <v>34</v>
      </c>
      <c r="O41" s="63" t="s">
        <v>5189</v>
      </c>
      <c r="P41" s="56" t="s">
        <v>5185</v>
      </c>
      <c r="Q41" s="531">
        <v>36892</v>
      </c>
      <c r="R41" s="531">
        <v>46082</v>
      </c>
      <c r="S41" s="531"/>
      <c r="T41" s="531">
        <f>+R41</f>
        <v>46082</v>
      </c>
      <c r="U41" s="56" t="s">
        <v>117</v>
      </c>
      <c r="V41" s="484" t="s">
        <v>4300</v>
      </c>
      <c r="W41" s="484" t="str">
        <f t="shared" ca="1" si="0"/>
        <v xml:space="preserve">0 NĂM 5 THÁNG 18 NGÀY </v>
      </c>
      <c r="X41" s="527" t="s">
        <v>4302</v>
      </c>
      <c r="Y41" s="487" t="s">
        <v>4302</v>
      </c>
      <c r="Z41" s="487" t="e">
        <f>VLOOKUP(C41,'Trang tính1'!$A$2:$N$281,5,0)</f>
        <v>#N/A</v>
      </c>
      <c r="AA41" s="487" t="e">
        <f t="shared" si="5"/>
        <v>#N/A</v>
      </c>
      <c r="AB41" s="488">
        <v>44439</v>
      </c>
      <c r="AC41" s="75" t="s">
        <v>5227</v>
      </c>
      <c r="AD41" s="499" t="s">
        <v>232</v>
      </c>
      <c r="AE41" s="489" t="s">
        <v>4296</v>
      </c>
      <c r="AF41" s="489"/>
      <c r="AG41" s="489" t="s">
        <v>4303</v>
      </c>
      <c r="AH41" s="489"/>
      <c r="AI41" s="490" t="s">
        <v>4304</v>
      </c>
      <c r="AJ41" s="484" t="s">
        <v>50</v>
      </c>
      <c r="AK41" s="484" t="s">
        <v>196</v>
      </c>
      <c r="AL41" s="484"/>
      <c r="AM41" s="491">
        <f t="shared" ca="1" si="1"/>
        <v>25</v>
      </c>
    </row>
    <row r="42" spans="1:39" s="36" customFormat="1">
      <c r="A42" s="25">
        <f>IF(C42=0,"",SUBTOTAL(3,C$5:C42))</f>
        <v>38</v>
      </c>
      <c r="B42" s="25">
        <v>14</v>
      </c>
      <c r="C42" s="66" t="s">
        <v>2731</v>
      </c>
      <c r="D42" s="25" t="s">
        <v>2875</v>
      </c>
      <c r="E42" s="67" t="s">
        <v>2725</v>
      </c>
      <c r="F42" s="63" t="str">
        <f>VLOOKUP(D42,'BHXH 4-2026'!$D$11:$F$337,3,0)</f>
        <v>DN4929622993923</v>
      </c>
      <c r="G42" s="774">
        <f>VLOOKUP(C42,'chuyển xếp 2024'!$C$5:$W$328,17,0)</f>
        <v>6579000</v>
      </c>
      <c r="H42" s="774" t="e">
        <f>VLOOKUP(C42,'1-7-2026'!$C$3:$R$75,16,0)</f>
        <v>#N/A</v>
      </c>
      <c r="I42" s="774"/>
      <c r="J42" s="774">
        <f t="shared" si="2"/>
        <v>6579000</v>
      </c>
      <c r="K42" s="63" t="s">
        <v>63</v>
      </c>
      <c r="L42" s="63">
        <f t="shared" si="3"/>
        <v>0</v>
      </c>
      <c r="M42" s="63" t="s">
        <v>33</v>
      </c>
      <c r="N42" s="63" t="s">
        <v>34</v>
      </c>
      <c r="O42" s="63" t="s">
        <v>5189</v>
      </c>
      <c r="P42" s="56" t="s">
        <v>5185</v>
      </c>
      <c r="Q42" s="621">
        <v>35107</v>
      </c>
      <c r="R42" s="621">
        <v>45717</v>
      </c>
      <c r="S42" s="107">
        <f t="shared" ref="S42:S72" si="21">+R42</f>
        <v>45717</v>
      </c>
      <c r="T42" s="621"/>
      <c r="U42" s="56" t="s">
        <v>36</v>
      </c>
      <c r="V42" s="56" t="s">
        <v>2726</v>
      </c>
      <c r="W42" s="56" t="str">
        <f t="shared" ca="1" si="0"/>
        <v xml:space="preserve">1 NĂM 5 THÁNG 18 NGÀY </v>
      </c>
      <c r="X42" s="74" t="s">
        <v>2727</v>
      </c>
      <c r="Y42" s="80" t="s">
        <v>2727</v>
      </c>
      <c r="Z42" s="80">
        <f>VLOOKUP(C42,'Trang tính1'!$A$2:$N$281,5,0)</f>
        <v>0</v>
      </c>
      <c r="AA42" s="80" t="b">
        <f t="shared" si="5"/>
        <v>0</v>
      </c>
      <c r="AB42" s="75">
        <v>44853</v>
      </c>
      <c r="AC42" s="75" t="s">
        <v>5227</v>
      </c>
      <c r="AD42" s="46" t="s">
        <v>232</v>
      </c>
      <c r="AE42" s="108" t="s">
        <v>2728</v>
      </c>
      <c r="AF42" s="108"/>
      <c r="AG42" s="108" t="s">
        <v>2729</v>
      </c>
      <c r="AH42" s="108" t="s">
        <v>2729</v>
      </c>
      <c r="AI42" s="332">
        <v>944194914</v>
      </c>
      <c r="AJ42" s="56" t="s">
        <v>50</v>
      </c>
      <c r="AK42" s="56" t="s">
        <v>2730</v>
      </c>
      <c r="AL42" s="56" t="s">
        <v>60</v>
      </c>
      <c r="AM42" s="491">
        <f t="shared" ca="1" si="1"/>
        <v>30</v>
      </c>
    </row>
    <row r="43" spans="1:39" s="36" customFormat="1" ht="18" customHeight="1">
      <c r="A43" s="25">
        <f>IF(C43=0,"",SUBTOTAL(3,C$5:C43))</f>
        <v>39</v>
      </c>
      <c r="B43" s="25">
        <v>15</v>
      </c>
      <c r="C43" s="25" t="s">
        <v>164</v>
      </c>
      <c r="D43" s="25" t="str">
        <f>VLOOKUP(C43,Sheet4!$A$1:$B$300,2,0)</f>
        <v>5499003403</v>
      </c>
      <c r="E43" s="63" t="s">
        <v>165</v>
      </c>
      <c r="F43" s="63" t="str">
        <f>VLOOKUP(D43,'BHXH 4-2026'!$D$11:$F$337,3,0)</f>
        <v>DN4925499003403</v>
      </c>
      <c r="G43" s="774">
        <f>VLOOKUP(C43,'chuyển xếp 2024'!$C$5:$W$328,17,0)</f>
        <v>6375000</v>
      </c>
      <c r="H43" s="774" t="e">
        <f>VLOOKUP(C43,'1-7-2026'!$C$3:$R$75,16,0)</f>
        <v>#N/A</v>
      </c>
      <c r="I43" s="774">
        <f>VLOOKUP(C43,'chuyển xếp 2024'!$C$5:$W$328,19,0)</f>
        <v>0</v>
      </c>
      <c r="J43" s="697">
        <f t="shared" ref="J43" si="22">+G43+I43</f>
        <v>6375000</v>
      </c>
      <c r="K43" s="63" t="s">
        <v>63</v>
      </c>
      <c r="L43" s="63">
        <f t="shared" ref="L43" si="23">IF(K43="nữ",0,1)</f>
        <v>0</v>
      </c>
      <c r="M43" s="63" t="s">
        <v>33</v>
      </c>
      <c r="N43" s="63" t="s">
        <v>34</v>
      </c>
      <c r="O43" s="63" t="s">
        <v>5187</v>
      </c>
      <c r="P43" s="56" t="s">
        <v>5184</v>
      </c>
      <c r="Q43" s="106">
        <v>29150</v>
      </c>
      <c r="R43" s="107">
        <v>41744</v>
      </c>
      <c r="S43" s="107">
        <f t="shared" si="21"/>
        <v>41744</v>
      </c>
      <c r="T43" s="107"/>
      <c r="U43" s="56" t="s">
        <v>36</v>
      </c>
      <c r="V43" s="56" t="s">
        <v>166</v>
      </c>
      <c r="W43" s="56" t="str">
        <f t="shared" ref="W43" ca="1" si="24">DATEDIF(R43,TODAY(),"Y") &amp; " NĂM " &amp;DATEDIF(R43,TODAY(),"YM") &amp; " THÁNG " &amp; DATEDIF(R43,TODAY(), "MD") &amp; " NGÀY "</f>
        <v xml:space="preserve">12 NĂM 4 THÁNG 4 NGÀY </v>
      </c>
      <c r="X43" s="80" t="s">
        <v>167</v>
      </c>
      <c r="Y43" s="80" t="str">
        <f>VLOOKUP(C43,Sheet5!$B$2:$G$253,6,0)</f>
        <v>036179013255</v>
      </c>
      <c r="Z43" s="80">
        <f>VLOOKUP(C43,'Trang tính1'!$A$2:$N$281,5,0)</f>
        <v>0</v>
      </c>
      <c r="AA43" s="80" t="b">
        <f t="shared" ref="AA43" si="25">EXACT(Y43,Z43)</f>
        <v>0</v>
      </c>
      <c r="AB43" s="75"/>
      <c r="AC43" s="75" t="s">
        <v>5227</v>
      </c>
      <c r="AD43" s="46" t="s">
        <v>232</v>
      </c>
      <c r="AE43" s="108" t="s">
        <v>168</v>
      </c>
      <c r="AF43" s="108" t="str">
        <f>VLOOKUP(C43,'Trang tính1'!$A$2:$N$319,9,0)</f>
        <v>B11 Nguyễn Thông- Phường Bình Thủy - Tp. Cần Thơ</v>
      </c>
      <c r="AG43" s="46" t="s">
        <v>169</v>
      </c>
      <c r="AH43" s="46" t="s">
        <v>169</v>
      </c>
      <c r="AI43" s="332" t="s">
        <v>170</v>
      </c>
      <c r="AJ43" s="56" t="s">
        <v>93</v>
      </c>
      <c r="AK43" s="56" t="s">
        <v>100</v>
      </c>
      <c r="AL43" s="56" t="s">
        <v>60</v>
      </c>
      <c r="AM43" s="36">
        <f t="shared" ref="AM43" ca="1" si="26">DATEDIF(Q43,TODAY(),"y")</f>
        <v>46</v>
      </c>
    </row>
    <row r="44" spans="1:39" s="36" customFormat="1">
      <c r="A44" s="25">
        <f>IF(C44=0,"",SUBTOTAL(3,C$5:C44))</f>
        <v>40</v>
      </c>
      <c r="B44" s="25">
        <v>1</v>
      </c>
      <c r="C44" s="25" t="s">
        <v>243</v>
      </c>
      <c r="D44" s="25" t="str">
        <f>VLOOKUP(C44,Sheet4!$A$1:$B$300,2,0)</f>
        <v>5803003379</v>
      </c>
      <c r="E44" s="63" t="s">
        <v>244</v>
      </c>
      <c r="F44" s="63" t="str">
        <f>VLOOKUP(D44,'BHXH 4-2026'!$D$11:$F$337,3,0)</f>
        <v>DN4925803003379</v>
      </c>
      <c r="G44" s="774">
        <f>VLOOKUP(C44,'chuyển xếp 2024'!$C$5:$W$328,17,0)</f>
        <v>19950000</v>
      </c>
      <c r="H44" s="774" t="e">
        <f>VLOOKUP(C44,'1-7-2026'!$C$3:$R$75,16,0)</f>
        <v>#N/A</v>
      </c>
      <c r="I44" s="774">
        <f>VLOOKUP(C44,'chuyển xếp 2024'!$C$5:$W$328,19,0)</f>
        <v>0</v>
      </c>
      <c r="J44" s="774">
        <f t="shared" si="2"/>
        <v>19950000</v>
      </c>
      <c r="K44" s="63" t="s">
        <v>32</v>
      </c>
      <c r="L44" s="63">
        <f t="shared" si="3"/>
        <v>1</v>
      </c>
      <c r="M44" s="63" t="s">
        <v>33</v>
      </c>
      <c r="N44" s="63" t="s">
        <v>34</v>
      </c>
      <c r="O44" s="63" t="s">
        <v>245</v>
      </c>
      <c r="P44" s="56" t="s">
        <v>245</v>
      </c>
      <c r="Q44" s="106">
        <v>28767</v>
      </c>
      <c r="R44" s="107">
        <v>39265</v>
      </c>
      <c r="S44" s="107">
        <f t="shared" si="21"/>
        <v>39265</v>
      </c>
      <c r="T44" s="107"/>
      <c r="U44" s="56" t="s">
        <v>36</v>
      </c>
      <c r="V44" s="56" t="s">
        <v>247</v>
      </c>
      <c r="W44" s="56" t="str">
        <f t="shared" ca="1" si="0"/>
        <v xml:space="preserve">19 NĂM 1 THÁNG 17 NGÀY </v>
      </c>
      <c r="X44" s="80" t="s">
        <v>248</v>
      </c>
      <c r="Y44" s="80" t="str">
        <f>VLOOKUP(C44,Sheet5!$B$2:$G$253,6,0)</f>
        <v>082078026532</v>
      </c>
      <c r="Z44" s="80" t="str">
        <f>VLOOKUP(C44,'Trang tính1'!$A$2:$N$281,5,0)</f>
        <v>082078026532</v>
      </c>
      <c r="AA44" s="80" t="b">
        <f t="shared" si="5"/>
        <v>1</v>
      </c>
      <c r="AB44" s="75"/>
      <c r="AC44" s="75" t="s">
        <v>5227</v>
      </c>
      <c r="AD44" s="46" t="s">
        <v>232</v>
      </c>
      <c r="AE44" s="108" t="s">
        <v>249</v>
      </c>
      <c r="AF44" s="108" t="str">
        <f>VLOOKUP(C44,'Trang tính1'!$A$2:$N$319,9,0)</f>
        <v>L51-56 Đường số 32, KV5, Khu dân cư Ngân Thuận, Phường Bình Thủy, TP.Cần Thơ</v>
      </c>
      <c r="AG44" s="46" t="s">
        <v>250</v>
      </c>
      <c r="AH44" s="46" t="s">
        <v>251</v>
      </c>
      <c r="AI44" s="66"/>
      <c r="AJ44" s="56" t="s">
        <v>50</v>
      </c>
      <c r="AK44" s="56" t="s">
        <v>81</v>
      </c>
      <c r="AL44" s="56" t="s">
        <v>60</v>
      </c>
      <c r="AM44" s="36">
        <f t="shared" ca="1" si="1"/>
        <v>47</v>
      </c>
    </row>
    <row r="45" spans="1:39" s="624" customFormat="1">
      <c r="A45" s="25">
        <f>IF(C45=0,"",SUBTOTAL(3,C$5:C45))</f>
        <v>41</v>
      </c>
      <c r="B45" s="25">
        <v>2</v>
      </c>
      <c r="C45" s="25" t="s">
        <v>259</v>
      </c>
      <c r="D45" s="25" t="str">
        <f>VLOOKUP(C45,Sheet4!$A$1:$B$300,2,0)</f>
        <v>9210009440</v>
      </c>
      <c r="E45" s="63" t="s">
        <v>260</v>
      </c>
      <c r="F45" s="63" t="str">
        <f>VLOOKUP(D45,'BHXH 4-2026'!$D$11:$F$337,3,0)</f>
        <v>DN4929210009440</v>
      </c>
      <c r="G45" s="774">
        <f>VLOOKUP(C45,'chuyển xếp 2024'!$C$5:$Y$328,23,0)</f>
        <v>8287000</v>
      </c>
      <c r="H45" s="774">
        <f>VLOOKUP(C45,'1-7-2026'!$C$3:$R$75,16,0)</f>
        <v>8287000</v>
      </c>
      <c r="I45" s="774">
        <f>VLOOKUP(C45,'chuyển xếp 2024'!$C$5:$W$328,19,0)</f>
        <v>1892000</v>
      </c>
      <c r="J45" s="774">
        <f t="shared" si="2"/>
        <v>10179000</v>
      </c>
      <c r="K45" s="63" t="s">
        <v>63</v>
      </c>
      <c r="L45" s="63">
        <f t="shared" si="3"/>
        <v>0</v>
      </c>
      <c r="M45" s="63" t="s">
        <v>33</v>
      </c>
      <c r="N45" s="63" t="s">
        <v>34</v>
      </c>
      <c r="O45" s="56" t="s">
        <v>1526</v>
      </c>
      <c r="P45" s="56" t="s">
        <v>5186</v>
      </c>
      <c r="Q45" s="106">
        <v>31943</v>
      </c>
      <c r="R45" s="107">
        <v>40340</v>
      </c>
      <c r="S45" s="107">
        <f t="shared" si="21"/>
        <v>40340</v>
      </c>
      <c r="T45" s="107"/>
      <c r="U45" s="56" t="s">
        <v>36</v>
      </c>
      <c r="V45" s="56" t="s">
        <v>261</v>
      </c>
      <c r="W45" s="56" t="str">
        <f t="shared" ca="1" si="0"/>
        <v xml:space="preserve">16 NĂM 2 THÁNG 8 NGÀY </v>
      </c>
      <c r="X45" s="80" t="s">
        <v>262</v>
      </c>
      <c r="Y45" s="80" t="str">
        <f>VLOOKUP(C45,Sheet5!$B$2:$G$253,6,0)</f>
        <v>092187005527</v>
      </c>
      <c r="Z45" s="80" t="str">
        <f>VLOOKUP(C45,'Trang tính1'!$A$2:$N$281,5,0)</f>
        <v>092187005527</v>
      </c>
      <c r="AA45" s="80" t="b">
        <f t="shared" si="5"/>
        <v>1</v>
      </c>
      <c r="AB45" s="75"/>
      <c r="AC45" s="75" t="s">
        <v>5227</v>
      </c>
      <c r="AD45" s="46" t="s">
        <v>232</v>
      </c>
      <c r="AE45" s="108" t="s">
        <v>168</v>
      </c>
      <c r="AF45" s="108" t="str">
        <f>VLOOKUP(C45,'Trang tính1'!$A$2:$N$319,9,0)</f>
        <v>96B/8, hẻm 8A, Nguyễn Chí Thanh, Phường Thới An Đông, TP. Cần Thơ</v>
      </c>
      <c r="AG45" s="46" t="s">
        <v>263</v>
      </c>
      <c r="AH45" s="46" t="s">
        <v>263</v>
      </c>
      <c r="AI45" s="66"/>
      <c r="AJ45" s="56" t="s">
        <v>50</v>
      </c>
      <c r="AK45" s="56" t="s">
        <v>51</v>
      </c>
      <c r="AL45" s="56" t="s">
        <v>60</v>
      </c>
      <c r="AM45" s="36">
        <f t="shared" ca="1" si="1"/>
        <v>39</v>
      </c>
    </row>
    <row r="46" spans="1:39" s="624" customFormat="1">
      <c r="A46" s="25">
        <f>IF(C46=0,"",SUBTOTAL(3,C$5:C46))</f>
        <v>42</v>
      </c>
      <c r="B46" s="25">
        <v>3</v>
      </c>
      <c r="C46" s="25" t="s">
        <v>264</v>
      </c>
      <c r="D46" s="25" t="str">
        <f>VLOOKUP(C46,Sheet4!$A$1:$B$300,2,0)</f>
        <v>9211007268</v>
      </c>
      <c r="E46" s="56" t="s">
        <v>265</v>
      </c>
      <c r="F46" s="63" t="str">
        <f>VLOOKUP(D46,'BHXH 4-2026'!$D$11:$F$337,3,0)</f>
        <v>DN4929211007268</v>
      </c>
      <c r="G46" s="774">
        <f>VLOOKUP(C46,'chuyển xếp 2024'!$C$5:$W$328,17,0)</f>
        <v>5903000</v>
      </c>
      <c r="H46" s="774" t="e">
        <f>VLOOKUP(C46,'1-7-2026'!$C$3:$R$75,16,0)</f>
        <v>#N/A</v>
      </c>
      <c r="I46" s="774">
        <f>VLOOKUP(C46,'chuyển xếp 2024'!$C$5:$W$328,19,0)</f>
        <v>473000</v>
      </c>
      <c r="J46" s="774">
        <f t="shared" si="2"/>
        <v>6376000</v>
      </c>
      <c r="K46" s="63" t="s">
        <v>63</v>
      </c>
      <c r="L46" s="63">
        <f t="shared" si="3"/>
        <v>0</v>
      </c>
      <c r="M46" s="56" t="s">
        <v>33</v>
      </c>
      <c r="N46" s="56" t="s">
        <v>34</v>
      </c>
      <c r="O46" s="56" t="s">
        <v>5123</v>
      </c>
      <c r="P46" s="56" t="s">
        <v>5186</v>
      </c>
      <c r="Q46" s="106">
        <v>32193</v>
      </c>
      <c r="R46" s="107">
        <v>40634</v>
      </c>
      <c r="S46" s="107">
        <f t="shared" si="21"/>
        <v>40634</v>
      </c>
      <c r="T46" s="107"/>
      <c r="U46" s="56" t="s">
        <v>36</v>
      </c>
      <c r="V46" s="56" t="s">
        <v>266</v>
      </c>
      <c r="W46" s="56" t="str">
        <f t="shared" ca="1" si="0"/>
        <v xml:space="preserve">15 NĂM 4 THÁNG 18 NGÀY </v>
      </c>
      <c r="X46" s="74" t="s">
        <v>267</v>
      </c>
      <c r="Y46" s="80" t="str">
        <f>VLOOKUP(C46,Sheet5!$B$2:$G$253,6,0)</f>
        <v>051188000559</v>
      </c>
      <c r="Z46" s="80" t="str">
        <f>VLOOKUP(C46,'Trang tính1'!$A$2:$N$281,5,0)</f>
        <v>051188000559</v>
      </c>
      <c r="AA46" s="80" t="b">
        <f t="shared" si="5"/>
        <v>1</v>
      </c>
      <c r="AB46" s="75">
        <v>43685</v>
      </c>
      <c r="AC46" s="75" t="s">
        <v>5227</v>
      </c>
      <c r="AD46" s="46" t="s">
        <v>232</v>
      </c>
      <c r="AE46" s="108" t="s">
        <v>268</v>
      </c>
      <c r="AF46" s="108" t="str">
        <f>VLOOKUP(C46,'Trang tính1'!$A$2:$N$319,9,0)</f>
        <v>196 đường số 05, KTĐC TN2,KV1, Phường Tân AN, TP. Cần Thơ</v>
      </c>
      <c r="AG46" s="46" t="s">
        <v>269</v>
      </c>
      <c r="AH46" s="46" t="s">
        <v>269</v>
      </c>
      <c r="AI46" s="66"/>
      <c r="AJ46" s="56" t="s">
        <v>93</v>
      </c>
      <c r="AK46" s="56" t="s">
        <v>100</v>
      </c>
      <c r="AL46" s="56" t="s">
        <v>60</v>
      </c>
      <c r="AM46" s="36">
        <f t="shared" ca="1" si="1"/>
        <v>38</v>
      </c>
    </row>
    <row r="47" spans="1:39" s="624" customFormat="1">
      <c r="A47" s="25">
        <f>IF(C47=0,"",SUBTOTAL(3,C$5:C47))</f>
        <v>43</v>
      </c>
      <c r="B47" s="25">
        <v>4</v>
      </c>
      <c r="C47" s="66" t="s">
        <v>274</v>
      </c>
      <c r="D47" s="25" t="str">
        <f>VLOOKUP(C47,Sheet4!$A$1:$B$300,2,0)</f>
        <v>9221280985</v>
      </c>
      <c r="E47" s="46" t="s">
        <v>275</v>
      </c>
      <c r="F47" s="63" t="str">
        <f>VLOOKUP(D47,'BHXH 4-2026'!$D$11:$F$337,3,0)</f>
        <v>DN4929221280985</v>
      </c>
      <c r="G47" s="774">
        <f>VLOOKUP(C47,'chuyển xếp 2024'!$C$5:$W$328,17,0)</f>
        <v>7105000</v>
      </c>
      <c r="H47" s="774" t="e">
        <f>VLOOKUP(C47,'1-7-2026'!$C$3:$R$75,16,0)</f>
        <v>#N/A</v>
      </c>
      <c r="I47" s="774">
        <f>VLOOKUP(C47,'chuyển xếp 2024'!$C$5:$W$328,19,0)</f>
        <v>0</v>
      </c>
      <c r="J47" s="774">
        <f t="shared" si="2"/>
        <v>7105000</v>
      </c>
      <c r="K47" s="63" t="s">
        <v>63</v>
      </c>
      <c r="L47" s="63">
        <f t="shared" si="3"/>
        <v>0</v>
      </c>
      <c r="M47" s="56" t="s">
        <v>33</v>
      </c>
      <c r="N47" s="56" t="s">
        <v>34</v>
      </c>
      <c r="O47" s="56" t="s">
        <v>5191</v>
      </c>
      <c r="P47" s="56" t="s">
        <v>5186</v>
      </c>
      <c r="Q47" s="75">
        <v>33223</v>
      </c>
      <c r="R47" s="75">
        <v>43313</v>
      </c>
      <c r="S47" s="107">
        <f t="shared" si="21"/>
        <v>43313</v>
      </c>
      <c r="T47" s="75"/>
      <c r="U47" s="56" t="s">
        <v>36</v>
      </c>
      <c r="V47" s="46" t="s">
        <v>276</v>
      </c>
      <c r="W47" s="56" t="str">
        <f t="shared" ca="1" si="0"/>
        <v xml:space="preserve">8 NĂM 0 THÁNG 18 NGÀY </v>
      </c>
      <c r="X47" s="80" t="s">
        <v>277</v>
      </c>
      <c r="Y47" s="80" t="str">
        <f>VLOOKUP(C47,Sheet5!$B$2:$G$253,6,0)</f>
        <v>092190008576</v>
      </c>
      <c r="Z47" s="80" t="str">
        <f>VLOOKUP(C47,'Trang tính1'!$A$2:$N$281,5,0)</f>
        <v>092190008576</v>
      </c>
      <c r="AA47" s="80" t="b">
        <f t="shared" si="5"/>
        <v>1</v>
      </c>
      <c r="AB47" s="75"/>
      <c r="AC47" s="75" t="s">
        <v>5227</v>
      </c>
      <c r="AD47" s="46" t="s">
        <v>232</v>
      </c>
      <c r="AE47" s="108" t="s">
        <v>278</v>
      </c>
      <c r="AF47" s="108" t="str">
        <f>VLOOKUP(C47,'Trang tính1'!$A$2:$N$319,9,0)</f>
        <v>68/39 đường 3/2, phường Tân An, TP. Cần Thơ</v>
      </c>
      <c r="AG47" s="46" t="s">
        <v>279</v>
      </c>
      <c r="AH47" s="46" t="s">
        <v>279</v>
      </c>
      <c r="AI47" s="66"/>
      <c r="AJ47" s="56" t="s">
        <v>50</v>
      </c>
      <c r="AK47" s="143" t="s">
        <v>273</v>
      </c>
      <c r="AL47" s="56" t="s">
        <v>60</v>
      </c>
      <c r="AM47" s="36">
        <f t="shared" ca="1" si="1"/>
        <v>35</v>
      </c>
    </row>
    <row r="48" spans="1:39" s="515" customFormat="1">
      <c r="A48" s="25">
        <f>IF(C48=0,"",SUBTOTAL(3,C$5:C48))</f>
        <v>44</v>
      </c>
      <c r="B48" s="25">
        <v>5</v>
      </c>
      <c r="C48" s="66" t="s">
        <v>280</v>
      </c>
      <c r="D48" s="25" t="str">
        <f>VLOOKUP(C48,Sheet4!$A$1:$B$300,2,0)</f>
        <v>9221417204</v>
      </c>
      <c r="E48" s="67" t="s">
        <v>281</v>
      </c>
      <c r="F48" s="63" t="str">
        <f>VLOOKUP(D48,'BHXH 4-2026'!$D$11:$F$337,3,0)</f>
        <v>DN4929221417204</v>
      </c>
      <c r="G48" s="774">
        <f>VLOOKUP(C48,'chuyển xếp 2024'!$C$5:$W$328,17,0)</f>
        <v>7105000</v>
      </c>
      <c r="H48" s="774" t="e">
        <f>VLOOKUP(C48,'1-7-2026'!$C$3:$R$75,16,0)</f>
        <v>#N/A</v>
      </c>
      <c r="I48" s="774">
        <f>VLOOKUP(C48,'chuyển xếp 2024'!$C$5:$W$328,19,0)</f>
        <v>0</v>
      </c>
      <c r="J48" s="774">
        <f t="shared" si="2"/>
        <v>7105000</v>
      </c>
      <c r="K48" s="63" t="s">
        <v>63</v>
      </c>
      <c r="L48" s="63">
        <f t="shared" si="3"/>
        <v>0</v>
      </c>
      <c r="M48" s="56" t="s">
        <v>33</v>
      </c>
      <c r="N48" s="56" t="s">
        <v>34</v>
      </c>
      <c r="O48" s="56" t="s">
        <v>5191</v>
      </c>
      <c r="P48" s="56" t="s">
        <v>5186</v>
      </c>
      <c r="Q48" s="75">
        <v>35559</v>
      </c>
      <c r="R48" s="75">
        <v>44013</v>
      </c>
      <c r="S48" s="107">
        <f t="shared" si="21"/>
        <v>44013</v>
      </c>
      <c r="T48" s="75"/>
      <c r="U48" s="56" t="s">
        <v>36</v>
      </c>
      <c r="V48" s="67" t="s">
        <v>282</v>
      </c>
      <c r="W48" s="56" t="str">
        <f t="shared" ca="1" si="0"/>
        <v xml:space="preserve">6 NĂM 1 THÁNG 18 NGÀY </v>
      </c>
      <c r="X48" s="514" t="s">
        <v>283</v>
      </c>
      <c r="Y48" s="80" t="str">
        <f>VLOOKUP(C48,Sheet5!$B$2:$G$253,6,0)</f>
        <v>092197003248</v>
      </c>
      <c r="Z48" s="80" t="str">
        <f>VLOOKUP(C48,'Trang tính1'!$A$2:$N$281,5,0)</f>
        <v>092197003248</v>
      </c>
      <c r="AA48" s="80" t="b">
        <f t="shared" si="5"/>
        <v>1</v>
      </c>
      <c r="AB48" s="75">
        <v>44317</v>
      </c>
      <c r="AC48" s="75" t="s">
        <v>5227</v>
      </c>
      <c r="AD48" s="46" t="s">
        <v>232</v>
      </c>
      <c r="AE48" s="108" t="s">
        <v>284</v>
      </c>
      <c r="AF48" s="108" t="str">
        <f>VLOOKUP(C48,'Trang tính1'!$A$2:$N$319,9,0)</f>
        <v>456A KV Thạnh Hoà, Phường Hưng Phú, TP. Cần Thơ</v>
      </c>
      <c r="AG48" s="46" t="s">
        <v>285</v>
      </c>
      <c r="AH48" s="46" t="s">
        <v>285</v>
      </c>
      <c r="AI48" s="66"/>
      <c r="AJ48" s="56" t="s">
        <v>50</v>
      </c>
      <c r="AK48" s="56" t="s">
        <v>100</v>
      </c>
      <c r="AL48" s="56" t="s">
        <v>60</v>
      </c>
      <c r="AM48" s="36">
        <f t="shared" ca="1" si="1"/>
        <v>29</v>
      </c>
    </row>
    <row r="49" spans="1:39" s="515" customFormat="1">
      <c r="A49" s="25">
        <f>IF(C49=0,"",SUBTOTAL(3,C$5:C49))</f>
        <v>45</v>
      </c>
      <c r="B49" s="25">
        <v>6</v>
      </c>
      <c r="C49" s="66" t="s">
        <v>2054</v>
      </c>
      <c r="D49" s="25" t="str">
        <f>VLOOKUP(C49,Sheet4!$A$1:$B$300,2,0)</f>
        <v>8422038337</v>
      </c>
      <c r="E49" s="67" t="s">
        <v>1857</v>
      </c>
      <c r="F49" s="63" t="str">
        <f>VLOOKUP(D49,'BHXH 4-2026'!$D$11:$F$337,3,0)</f>
        <v>DN4928422038337</v>
      </c>
      <c r="G49" s="774">
        <f>VLOOKUP(C49,'chuyển xếp 2024'!$C$5:$W$328,17,0)</f>
        <v>6579000</v>
      </c>
      <c r="H49" s="774" t="e">
        <f>VLOOKUP(C49,'1-7-2026'!$C$3:$R$75,16,0)</f>
        <v>#N/A</v>
      </c>
      <c r="I49" s="774">
        <f>VLOOKUP(C49,'chuyển xếp 2024'!$C$5:$W$328,19,0)</f>
        <v>0</v>
      </c>
      <c r="J49" s="774">
        <f t="shared" si="2"/>
        <v>6579000</v>
      </c>
      <c r="K49" s="63" t="s">
        <v>32</v>
      </c>
      <c r="L49" s="63">
        <f t="shared" si="3"/>
        <v>1</v>
      </c>
      <c r="M49" s="56" t="s">
        <v>33</v>
      </c>
      <c r="N49" s="56" t="s">
        <v>34</v>
      </c>
      <c r="O49" s="56" t="s">
        <v>5191</v>
      </c>
      <c r="P49" s="56" t="s">
        <v>5186</v>
      </c>
      <c r="Q49" s="75">
        <v>36290</v>
      </c>
      <c r="R49" s="75">
        <v>45170</v>
      </c>
      <c r="S49" s="107">
        <f t="shared" si="21"/>
        <v>45170</v>
      </c>
      <c r="T49" s="75"/>
      <c r="U49" s="56" t="s">
        <v>36</v>
      </c>
      <c r="V49" s="56" t="s">
        <v>1977</v>
      </c>
      <c r="W49" s="56" t="str">
        <f t="shared" ca="1" si="0"/>
        <v xml:space="preserve">2 NĂM 11 THÁNG 18 NGÀY </v>
      </c>
      <c r="X49" s="514" t="s">
        <v>1860</v>
      </c>
      <c r="Y49" s="80" t="s">
        <v>1860</v>
      </c>
      <c r="Z49" s="80" t="str">
        <f>VLOOKUP(C49,'Trang tính1'!$A$2:$N$281,5,0)</f>
        <v>084099000465</v>
      </c>
      <c r="AA49" s="80" t="b">
        <f t="shared" si="5"/>
        <v>1</v>
      </c>
      <c r="AB49" s="75">
        <v>44286</v>
      </c>
      <c r="AC49" s="75" t="s">
        <v>5227</v>
      </c>
      <c r="AD49" s="46" t="s">
        <v>232</v>
      </c>
      <c r="AE49" s="108" t="s">
        <v>1863</v>
      </c>
      <c r="AF49" s="108" t="str">
        <f>VLOOKUP(C49,'Trang tính1'!$A$2:$N$319,9,0)</f>
        <v>Ấp 5, Xã Long Thành, tỉnh Vĩnh Long</v>
      </c>
      <c r="AG49" s="108" t="s">
        <v>1864</v>
      </c>
      <c r="AH49" s="108" t="s">
        <v>1864</v>
      </c>
      <c r="AI49" s="66"/>
      <c r="AJ49" s="56" t="s">
        <v>50</v>
      </c>
      <c r="AK49" s="56" t="s">
        <v>100</v>
      </c>
      <c r="AL49" s="56" t="s">
        <v>60</v>
      </c>
      <c r="AM49" s="36">
        <f t="shared" ca="1" si="1"/>
        <v>27</v>
      </c>
    </row>
    <row r="50" spans="1:39" s="515" customFormat="1">
      <c r="A50" s="25">
        <f>IF(C50=0,"",SUBTOTAL(3,C$5:C50))</f>
        <v>46</v>
      </c>
      <c r="B50" s="25">
        <v>7</v>
      </c>
      <c r="C50" s="66" t="s">
        <v>2056</v>
      </c>
      <c r="D50" s="25" t="str">
        <f>VLOOKUP(C50,Sheet4!$A$1:$B$300,2,0)</f>
        <v>9315000203</v>
      </c>
      <c r="E50" s="67" t="s">
        <v>1858</v>
      </c>
      <c r="F50" s="63" t="str">
        <f>VLOOKUP(D50,'BHXH 4-2026'!$D$11:$F$337,3,0)</f>
        <v>DN4929315000203</v>
      </c>
      <c r="G50" s="774">
        <f>VLOOKUP(C50,'chuyển xếp 2024'!$C$5:$W$328,17,0)</f>
        <v>6579000</v>
      </c>
      <c r="H50" s="774" t="e">
        <f>VLOOKUP(C50,'1-7-2026'!$C$3:$R$75,16,0)</f>
        <v>#N/A</v>
      </c>
      <c r="I50" s="774">
        <f>VLOOKUP(C50,'chuyển xếp 2024'!$C$5:$W$328,19,0)</f>
        <v>0</v>
      </c>
      <c r="J50" s="774">
        <f t="shared" si="2"/>
        <v>6579000</v>
      </c>
      <c r="K50" s="63" t="s">
        <v>63</v>
      </c>
      <c r="L50" s="63">
        <f t="shared" si="3"/>
        <v>0</v>
      </c>
      <c r="M50" s="56" t="s">
        <v>33</v>
      </c>
      <c r="N50" s="56" t="s">
        <v>34</v>
      </c>
      <c r="O50" s="56" t="s">
        <v>5191</v>
      </c>
      <c r="P50" s="56" t="s">
        <v>5186</v>
      </c>
      <c r="Q50" s="75">
        <v>33605</v>
      </c>
      <c r="R50" s="75">
        <v>45170</v>
      </c>
      <c r="S50" s="107">
        <f t="shared" si="21"/>
        <v>45170</v>
      </c>
      <c r="T50" s="75"/>
      <c r="U50" s="56" t="s">
        <v>36</v>
      </c>
      <c r="V50" s="56" t="s">
        <v>1978</v>
      </c>
      <c r="W50" s="56" t="str">
        <f t="shared" ca="1" si="0"/>
        <v xml:space="preserve">2 NĂM 11 THÁNG 18 NGÀY </v>
      </c>
      <c r="X50" s="514" t="s">
        <v>1859</v>
      </c>
      <c r="Y50" s="80" t="s">
        <v>1859</v>
      </c>
      <c r="Z50" s="80" t="str">
        <f>VLOOKUP(C50,'Trang tính1'!$A$2:$N$281,5,0)</f>
        <v>092192007009</v>
      </c>
      <c r="AA50" s="80" t="b">
        <f t="shared" si="5"/>
        <v>1</v>
      </c>
      <c r="AB50" s="75">
        <v>44421</v>
      </c>
      <c r="AC50" s="75" t="s">
        <v>5227</v>
      </c>
      <c r="AD50" s="46" t="s">
        <v>232</v>
      </c>
      <c r="AE50" s="108" t="s">
        <v>1861</v>
      </c>
      <c r="AF50" s="108" t="str">
        <f>VLOOKUP(C50,'Trang tính1'!$A$2:$N$319,9,0)</f>
        <v>46/8 Lê Anh Xuân, P. Ninh Kiều, Tp. Cần Thơ</v>
      </c>
      <c r="AG50" s="46" t="s">
        <v>1862</v>
      </c>
      <c r="AH50" s="46" t="s">
        <v>1862</v>
      </c>
      <c r="AI50" s="66"/>
      <c r="AJ50" s="56" t="s">
        <v>50</v>
      </c>
      <c r="AK50" s="56" t="s">
        <v>100</v>
      </c>
      <c r="AL50" s="56" t="s">
        <v>60</v>
      </c>
      <c r="AM50" s="36">
        <f t="shared" ca="1" si="1"/>
        <v>34</v>
      </c>
    </row>
    <row r="51" spans="1:39" s="515" customFormat="1">
      <c r="A51" s="25">
        <f>IF(C51=0,"",SUBTOTAL(3,C$5:C51))</f>
        <v>47</v>
      </c>
      <c r="B51" s="25">
        <v>8</v>
      </c>
      <c r="C51" s="66" t="s">
        <v>1959</v>
      </c>
      <c r="D51" s="25" t="str">
        <f>VLOOKUP(C51,Sheet4!$A$1:$B$300,2,0)</f>
        <v>9212006618</v>
      </c>
      <c r="E51" s="67" t="s">
        <v>1953</v>
      </c>
      <c r="F51" s="63" t="str">
        <f>VLOOKUP(D51,'BHXH 4-2026'!$D$11:$F$337,3,0)</f>
        <v>DN4929212006618</v>
      </c>
      <c r="G51" s="774">
        <f>VLOOKUP(C51,'chuyển xếp 2024'!$C$5:$W$328,17,0)</f>
        <v>6579000</v>
      </c>
      <c r="H51" s="774" t="e">
        <f>VLOOKUP(C51,'1-7-2026'!$C$3:$R$75,16,0)</f>
        <v>#N/A</v>
      </c>
      <c r="I51" s="774">
        <f>VLOOKUP(C51,'chuyển xếp 2024'!$C$5:$W$328,19,0)</f>
        <v>0</v>
      </c>
      <c r="J51" s="774">
        <f t="shared" si="2"/>
        <v>6579000</v>
      </c>
      <c r="K51" s="63" t="s">
        <v>63</v>
      </c>
      <c r="L51" s="63">
        <f t="shared" si="3"/>
        <v>0</v>
      </c>
      <c r="M51" s="56" t="s">
        <v>33</v>
      </c>
      <c r="N51" s="56" t="s">
        <v>34</v>
      </c>
      <c r="O51" s="56" t="s">
        <v>5191</v>
      </c>
      <c r="P51" s="56" t="s">
        <v>5186</v>
      </c>
      <c r="Q51" s="75">
        <v>33216</v>
      </c>
      <c r="R51" s="75">
        <v>45254</v>
      </c>
      <c r="S51" s="107">
        <f t="shared" si="21"/>
        <v>45254</v>
      </c>
      <c r="T51" s="75"/>
      <c r="U51" s="56" t="s">
        <v>36</v>
      </c>
      <c r="V51" s="56" t="s">
        <v>1999</v>
      </c>
      <c r="W51" s="56" t="str">
        <f t="shared" ca="1" si="0"/>
        <v xml:space="preserve">2 NĂM 8 THÁNG 26 NGÀY </v>
      </c>
      <c r="X51" s="514" t="s">
        <v>2000</v>
      </c>
      <c r="Y51" s="80" t="s">
        <v>2000</v>
      </c>
      <c r="Z51" s="80" t="str">
        <f>VLOOKUP(C51,'Trang tính1'!$A$2:$N$281,5,0)</f>
        <v>089190008954</v>
      </c>
      <c r="AA51" s="80" t="b">
        <f t="shared" si="5"/>
        <v>1</v>
      </c>
      <c r="AB51" s="75">
        <v>44866</v>
      </c>
      <c r="AC51" s="75" t="s">
        <v>5227</v>
      </c>
      <c r="AD51" s="46" t="s">
        <v>232</v>
      </c>
      <c r="AE51" s="108" t="s">
        <v>2001</v>
      </c>
      <c r="AF51" s="108" t="str">
        <f>VLOOKUP(C51,'Trang tính1'!$A$2:$N$319,9,0)</f>
        <v>Tân Bình, Phong Điền, TP Cần Thơ</v>
      </c>
      <c r="AG51" s="46" t="s">
        <v>2002</v>
      </c>
      <c r="AH51" s="46"/>
      <c r="AI51" s="66"/>
      <c r="AJ51" s="56" t="s">
        <v>50</v>
      </c>
      <c r="AK51" s="56" t="s">
        <v>100</v>
      </c>
      <c r="AL51" s="56" t="s">
        <v>60</v>
      </c>
      <c r="AM51" s="36">
        <f t="shared" ca="1" si="1"/>
        <v>35</v>
      </c>
    </row>
    <row r="52" spans="1:39" s="624" customFormat="1">
      <c r="A52" s="25">
        <f>IF(C52=0,"",SUBTOTAL(3,C$5:C52))</f>
        <v>48</v>
      </c>
      <c r="B52" s="479">
        <v>1</v>
      </c>
      <c r="C52" s="25" t="s">
        <v>286</v>
      </c>
      <c r="D52" s="25" t="str">
        <f>VLOOKUP(C52,Sheet4!$A$1:$B$300,2,0)</f>
        <v>5400002895</v>
      </c>
      <c r="E52" s="56" t="s">
        <v>287</v>
      </c>
      <c r="F52" s="63" t="str">
        <f>VLOOKUP(D52,'BHXH 4-2026'!$D$11:$F$337,3,0)</f>
        <v>DN4925400002895</v>
      </c>
      <c r="G52" s="774">
        <f>VLOOKUP(C52,'chuyển xếp 2024'!$C$5:$Y$328,23,0)</f>
        <v>9666000</v>
      </c>
      <c r="H52" s="774">
        <f>VLOOKUP(C52,'1-7-2026'!$C$3:$R$75,16,0)</f>
        <v>9666000</v>
      </c>
      <c r="I52" s="774">
        <f>VLOOKUP(C52,'chuyển xếp 2024'!$C$5:$W$328,19,0)</f>
        <v>2365000</v>
      </c>
      <c r="J52" s="774">
        <f t="shared" si="2"/>
        <v>12031000</v>
      </c>
      <c r="K52" s="63" t="s">
        <v>63</v>
      </c>
      <c r="L52" s="63">
        <f t="shared" si="3"/>
        <v>0</v>
      </c>
      <c r="M52" s="56" t="s">
        <v>33</v>
      </c>
      <c r="N52" s="56" t="s">
        <v>34</v>
      </c>
      <c r="O52" s="56" t="s">
        <v>1528</v>
      </c>
      <c r="P52" s="56" t="s">
        <v>288</v>
      </c>
      <c r="Q52" s="106">
        <v>26439</v>
      </c>
      <c r="R52" s="107">
        <v>36418</v>
      </c>
      <c r="S52" s="107">
        <f t="shared" si="21"/>
        <v>36418</v>
      </c>
      <c r="T52" s="107"/>
      <c r="U52" s="56" t="s">
        <v>36</v>
      </c>
      <c r="V52" s="56" t="s">
        <v>289</v>
      </c>
      <c r="W52" s="56" t="str">
        <f t="shared" ca="1" si="0"/>
        <v xml:space="preserve">26 NĂM 11 THÁNG 4 NGÀY </v>
      </c>
      <c r="X52" s="80" t="s">
        <v>290</v>
      </c>
      <c r="Y52" s="80" t="str">
        <f>VLOOKUP(C52,Sheet5!$B$2:$G$253,6,0)</f>
        <v>086172005389</v>
      </c>
      <c r="Z52" s="80" t="str">
        <f>VLOOKUP(C52,'Trang tính1'!$A$2:$N$281,5,0)</f>
        <v>086172005389</v>
      </c>
      <c r="AA52" s="80" t="b">
        <f t="shared" si="5"/>
        <v>1</v>
      </c>
      <c r="AB52" s="75"/>
      <c r="AC52" s="75" t="s">
        <v>5227</v>
      </c>
      <c r="AD52" s="46" t="s">
        <v>232</v>
      </c>
      <c r="AE52" s="108" t="s">
        <v>97</v>
      </c>
      <c r="AF52" s="108" t="str">
        <f>VLOOKUP(C52,'Trang tính1'!$A$2:$N$319,9,0)</f>
        <v>385B/14B Khu vực 2, Phường Tân An, TP. Cần Thơ</v>
      </c>
      <c r="AG52" s="46" t="s">
        <v>291</v>
      </c>
      <c r="AH52" s="46" t="s">
        <v>291</v>
      </c>
      <c r="AI52" s="66"/>
      <c r="AJ52" s="56" t="s">
        <v>50</v>
      </c>
      <c r="AK52" s="56" t="s">
        <v>292</v>
      </c>
      <c r="AL52" s="56" t="s">
        <v>73</v>
      </c>
      <c r="AM52" s="36">
        <f t="shared" ca="1" si="1"/>
        <v>54</v>
      </c>
    </row>
    <row r="53" spans="1:39" s="624" customFormat="1">
      <c r="A53" s="25">
        <f>IF(C53=0,"",SUBTOTAL(3,C$5:C53))</f>
        <v>49</v>
      </c>
      <c r="B53" s="479">
        <v>2</v>
      </c>
      <c r="C53" s="66" t="s">
        <v>300</v>
      </c>
      <c r="D53" s="25" t="str">
        <f>VLOOKUP(C53,Sheet4!$A$1:$B$300,2,0)</f>
        <v>9222599442</v>
      </c>
      <c r="E53" s="46" t="s">
        <v>301</v>
      </c>
      <c r="F53" s="63" t="str">
        <f>VLOOKUP(D53,'BHXH 4-2026'!$D$11:$F$337,3,0)</f>
        <v>DN4929222599442</v>
      </c>
      <c r="G53" s="774">
        <f>VLOOKUP(C53,'chuyển xếp 2024'!$C$5:$Y$328,23,0)</f>
        <v>7105000</v>
      </c>
      <c r="H53" s="774">
        <f>VLOOKUP(C53,'1-7-2026'!$C$3:$R$75,16,0)</f>
        <v>7105000</v>
      </c>
      <c r="I53" s="774">
        <f>VLOOKUP(C53,'chuyển xếp 2024'!$C$5:$W$328,19,0)</f>
        <v>0</v>
      </c>
      <c r="J53" s="774">
        <f t="shared" si="2"/>
        <v>7105000</v>
      </c>
      <c r="K53" s="46" t="s">
        <v>63</v>
      </c>
      <c r="L53" s="63">
        <f t="shared" si="3"/>
        <v>0</v>
      </c>
      <c r="M53" s="56" t="s">
        <v>33</v>
      </c>
      <c r="N53" s="56" t="s">
        <v>34</v>
      </c>
      <c r="O53" s="108" t="s">
        <v>5192</v>
      </c>
      <c r="P53" s="56" t="s">
        <v>288</v>
      </c>
      <c r="Q53" s="75">
        <v>36882</v>
      </c>
      <c r="R53" s="107">
        <v>44805</v>
      </c>
      <c r="S53" s="107">
        <f t="shared" si="21"/>
        <v>44805</v>
      </c>
      <c r="T53" s="107"/>
      <c r="U53" s="56" t="s">
        <v>36</v>
      </c>
      <c r="V53" s="56" t="s">
        <v>302</v>
      </c>
      <c r="W53" s="56" t="str">
        <f t="shared" ca="1" si="0"/>
        <v xml:space="preserve">3 NĂM 11 THÁNG 18 NGÀY </v>
      </c>
      <c r="X53" s="74" t="s">
        <v>303</v>
      </c>
      <c r="Y53" s="80" t="str">
        <f>VLOOKUP(C53,Sheet5!$B$2:$G$253,6,0)</f>
        <v>092300000192</v>
      </c>
      <c r="Z53" s="80" t="str">
        <f>VLOOKUP(C53,'Trang tính1'!$A$2:$N$281,5,0)</f>
        <v>092300000192</v>
      </c>
      <c r="AA53" s="80" t="b">
        <f t="shared" si="5"/>
        <v>1</v>
      </c>
      <c r="AB53" s="75">
        <v>44306</v>
      </c>
      <c r="AC53" s="75" t="s">
        <v>5227</v>
      </c>
      <c r="AD53" s="46" t="s">
        <v>232</v>
      </c>
      <c r="AE53" s="108" t="s">
        <v>304</v>
      </c>
      <c r="AF53" s="108" t="str">
        <f>VLOOKUP(C53,'Trang tính1'!$A$2:$N$319,9,0)</f>
        <v>385K Khu vực 2, Phường Tân An, TP. Cần Thơ</v>
      </c>
      <c r="AG53" s="108" t="s">
        <v>305</v>
      </c>
      <c r="AH53" s="108" t="s">
        <v>305</v>
      </c>
      <c r="AI53" s="66" t="s">
        <v>306</v>
      </c>
      <c r="AJ53" s="155" t="s">
        <v>50</v>
      </c>
      <c r="AK53" s="155" t="s">
        <v>307</v>
      </c>
      <c r="AL53" s="56" t="s">
        <v>60</v>
      </c>
      <c r="AM53" s="36">
        <f t="shared" ca="1" si="1"/>
        <v>25</v>
      </c>
    </row>
    <row r="54" spans="1:39" s="36" customFormat="1">
      <c r="A54" s="25">
        <f>IF(C54=0,"",SUBTOTAL(3,C$5:C54))</f>
        <v>50</v>
      </c>
      <c r="B54" s="25">
        <v>1</v>
      </c>
      <c r="C54" s="25" t="s">
        <v>252</v>
      </c>
      <c r="D54" s="25" t="str">
        <f>VLOOKUP(C54,Sheet4!$A$1:$B$300,2,0)</f>
        <v>6504006864</v>
      </c>
      <c r="E54" s="63" t="s">
        <v>253</v>
      </c>
      <c r="F54" s="63" t="str">
        <f>VLOOKUP(D54,'BHXH 4-2026'!$D$11:$F$337,3,0)</f>
        <v>DN4926504006864</v>
      </c>
      <c r="G54" s="774">
        <f>VLOOKUP(C54,'chuyển xếp 2024'!$C$5:$W$328,17,0)</f>
        <v>8950000</v>
      </c>
      <c r="H54" s="774" t="e">
        <f>VLOOKUP(C54,'1-7-2026'!$C$3:$R$75,16,0)</f>
        <v>#N/A</v>
      </c>
      <c r="I54" s="774">
        <f>VLOOKUP(C54,'chuyển xếp 2024'!$C$5:$W$328,19,0)</f>
        <v>2365000</v>
      </c>
      <c r="J54" s="774">
        <f t="shared" si="2"/>
        <v>11315000</v>
      </c>
      <c r="K54" s="63" t="s">
        <v>63</v>
      </c>
      <c r="L54" s="63">
        <f t="shared" si="3"/>
        <v>0</v>
      </c>
      <c r="M54" s="63" t="s">
        <v>33</v>
      </c>
      <c r="N54" s="63" t="s">
        <v>34</v>
      </c>
      <c r="O54" s="63" t="s">
        <v>1530</v>
      </c>
      <c r="P54" s="56" t="s">
        <v>310</v>
      </c>
      <c r="Q54" s="106">
        <v>29531</v>
      </c>
      <c r="R54" s="107">
        <v>38078</v>
      </c>
      <c r="S54" s="107">
        <f t="shared" si="21"/>
        <v>38078</v>
      </c>
      <c r="T54" s="107"/>
      <c r="U54" s="56" t="s">
        <v>36</v>
      </c>
      <c r="V54" s="56" t="s">
        <v>254</v>
      </c>
      <c r="W54" s="56" t="str">
        <f t="shared" ca="1" si="0"/>
        <v xml:space="preserve">22 NĂM 4 THÁNG 18 NGÀY </v>
      </c>
      <c r="X54" s="74" t="s">
        <v>255</v>
      </c>
      <c r="Y54" s="80" t="str">
        <f>VLOOKUP(C54,Sheet5!$B$2:$G$253,6,0)</f>
        <v>045180000015</v>
      </c>
      <c r="Z54" s="80" t="str">
        <f>VLOOKUP(C54,'Trang tính1'!$A$2:$N$281,5,0)</f>
        <v>045180000015</v>
      </c>
      <c r="AA54" s="80" t="b">
        <f t="shared" si="5"/>
        <v>1</v>
      </c>
      <c r="AB54" s="75">
        <v>44699</v>
      </c>
      <c r="AC54" s="75" t="s">
        <v>5227</v>
      </c>
      <c r="AD54" s="46" t="s">
        <v>232</v>
      </c>
      <c r="AE54" s="108" t="s">
        <v>256</v>
      </c>
      <c r="AF54" s="108" t="str">
        <f>VLOOKUP(C54,'Trang tính1'!$A$2:$N$319,9,0)</f>
        <v>A3/10 đường số 5 KDC Ngân Thuận, Bình Thuỷ, Cần Thơ</v>
      </c>
      <c r="AG54" s="46" t="s">
        <v>257</v>
      </c>
      <c r="AH54" s="46" t="s">
        <v>257</v>
      </c>
      <c r="AI54" s="66"/>
      <c r="AJ54" s="56" t="s">
        <v>50</v>
      </c>
      <c r="AK54" s="56" t="s">
        <v>258</v>
      </c>
      <c r="AL54" s="56" t="s">
        <v>60</v>
      </c>
      <c r="AM54" s="36">
        <f t="shared" ca="1" si="1"/>
        <v>45</v>
      </c>
    </row>
    <row r="55" spans="1:39" s="624" customFormat="1">
      <c r="A55" s="25">
        <f>IF(C55=0,"",SUBTOTAL(3,C$5:C55))</f>
        <v>51</v>
      </c>
      <c r="B55" s="25">
        <v>2</v>
      </c>
      <c r="C55" s="25" t="s">
        <v>313</v>
      </c>
      <c r="D55" s="25" t="str">
        <f>VLOOKUP(C55,Sheet4!$A$1:$B$300,2,0)</f>
        <v>5303001410</v>
      </c>
      <c r="E55" s="56" t="s">
        <v>314</v>
      </c>
      <c r="F55" s="63" t="str">
        <f>VLOOKUP(D55,'BHXH 4-2026'!$D$11:$F$337,3,0)</f>
        <v>DN4925303001410</v>
      </c>
      <c r="G55" s="774">
        <f>VLOOKUP(C55,'chuyển xếp 2024'!$C$5:$W$328,17,0)</f>
        <v>8950000</v>
      </c>
      <c r="H55" s="774" t="e">
        <f>VLOOKUP(C55,'1-7-2026'!$C$3:$R$75,16,0)</f>
        <v>#N/A</v>
      </c>
      <c r="I55" s="774">
        <f>VLOOKUP(C55,'chuyển xếp 2024'!$C$5:$W$328,19,0)</f>
        <v>2365000</v>
      </c>
      <c r="J55" s="774">
        <f t="shared" si="2"/>
        <v>11315000</v>
      </c>
      <c r="K55" s="56" t="s">
        <v>32</v>
      </c>
      <c r="L55" s="63">
        <f t="shared" si="3"/>
        <v>1</v>
      </c>
      <c r="M55" s="56" t="s">
        <v>33</v>
      </c>
      <c r="N55" s="56" t="s">
        <v>34</v>
      </c>
      <c r="O55" s="56" t="s">
        <v>1531</v>
      </c>
      <c r="P55" s="56" t="s">
        <v>310</v>
      </c>
      <c r="Q55" s="106">
        <v>26764</v>
      </c>
      <c r="R55" s="107">
        <v>40781</v>
      </c>
      <c r="S55" s="107">
        <f t="shared" si="21"/>
        <v>40781</v>
      </c>
      <c r="T55" s="107"/>
      <c r="U55" s="46" t="s">
        <v>36</v>
      </c>
      <c r="V55" s="56" t="s">
        <v>315</v>
      </c>
      <c r="W55" s="56" t="str">
        <f t="shared" ca="1" si="0"/>
        <v xml:space="preserve">14 NĂM 11 THÁNG 24 NGÀY </v>
      </c>
      <c r="X55" s="80" t="s">
        <v>311</v>
      </c>
      <c r="Y55" s="80" t="str">
        <f>VLOOKUP(C55,Sheet5!$B$2:$G$253,6,0)</f>
        <v>092073008774</v>
      </c>
      <c r="Z55" s="80" t="str">
        <f>VLOOKUP(C55,'Trang tính1'!$A$2:$N$281,5,0)</f>
        <v>092073008774</v>
      </c>
      <c r="AA55" s="80" t="b">
        <f t="shared" si="5"/>
        <v>1</v>
      </c>
      <c r="AB55" s="75"/>
      <c r="AC55" s="75" t="s">
        <v>5227</v>
      </c>
      <c r="AD55" s="46" t="s">
        <v>232</v>
      </c>
      <c r="AE55" s="108" t="s">
        <v>316</v>
      </c>
      <c r="AF55" s="108" t="str">
        <f>VLOOKUP(C55,'Trang tính1'!$A$2:$N$319,9,0)</f>
        <v>213 Ngô Thì Nhậm, KV 1, phường Tân, Tp Cần Thơ.</v>
      </c>
      <c r="AG55" s="46" t="s">
        <v>317</v>
      </c>
      <c r="AH55" s="46"/>
      <c r="AI55" s="66"/>
      <c r="AJ55" s="56" t="s">
        <v>50</v>
      </c>
      <c r="AK55" s="56" t="s">
        <v>81</v>
      </c>
      <c r="AL55" s="56" t="s">
        <v>60</v>
      </c>
      <c r="AM55" s="36">
        <f t="shared" ca="1" si="1"/>
        <v>53</v>
      </c>
    </row>
    <row r="56" spans="1:39" s="624" customFormat="1">
      <c r="A56" s="25">
        <f>IF(C56=0,"",SUBTOTAL(3,C$5:C56))</f>
        <v>52</v>
      </c>
      <c r="B56" s="25">
        <v>3</v>
      </c>
      <c r="C56" s="25" t="s">
        <v>318</v>
      </c>
      <c r="D56" s="25" t="str">
        <f>VLOOKUP(C56,Sheet4!$A$1:$B$300,2,0)</f>
        <v>9313001993</v>
      </c>
      <c r="E56" s="56" t="s">
        <v>319</v>
      </c>
      <c r="F56" s="63" t="str">
        <f>VLOOKUP(D56,'BHXH 4-2026'!$D$11:$F$337,3,0)</f>
        <v>DN4929313001993</v>
      </c>
      <c r="G56" s="774">
        <f>VLOOKUP(C56,'chuyển xếp 2024'!$C$5:$W$328,17,0)</f>
        <v>7105000</v>
      </c>
      <c r="H56" s="774" t="e">
        <f>VLOOKUP(C56,'1-7-2026'!$C$3:$R$75,16,0)</f>
        <v>#N/A</v>
      </c>
      <c r="I56" s="774">
        <f>VLOOKUP(C56,'chuyển xếp 2024'!$C$5:$W$328,19,0)</f>
        <v>0</v>
      </c>
      <c r="J56" s="774">
        <f t="shared" si="2"/>
        <v>7105000</v>
      </c>
      <c r="K56" s="63" t="s">
        <v>63</v>
      </c>
      <c r="L56" s="63">
        <f t="shared" si="3"/>
        <v>0</v>
      </c>
      <c r="M56" s="56" t="s">
        <v>33</v>
      </c>
      <c r="N56" s="56" t="s">
        <v>34</v>
      </c>
      <c r="O56" s="56" t="s">
        <v>5193</v>
      </c>
      <c r="P56" s="56" t="s">
        <v>310</v>
      </c>
      <c r="Q56" s="106">
        <v>32979</v>
      </c>
      <c r="R56" s="107">
        <v>44287</v>
      </c>
      <c r="S56" s="107">
        <f t="shared" si="21"/>
        <v>44287</v>
      </c>
      <c r="T56" s="107"/>
      <c r="U56" s="46" t="s">
        <v>36</v>
      </c>
      <c r="V56" s="56" t="s">
        <v>320</v>
      </c>
      <c r="W56" s="56" t="str">
        <f t="shared" ca="1" si="0"/>
        <v xml:space="preserve">5 NĂM 4 THÁNG 18 NGÀY </v>
      </c>
      <c r="X56" s="523" t="s">
        <v>321</v>
      </c>
      <c r="Y56" s="80" t="str">
        <f>VLOOKUP(C56,Sheet5!$B$2:$G$253,6,0)</f>
        <v>092190007202</v>
      </c>
      <c r="Z56" s="80" t="str">
        <f>VLOOKUP(C56,'Trang tính1'!$A$2:$N$281,5,0)</f>
        <v>092190007202</v>
      </c>
      <c r="AA56" s="80" t="b">
        <f t="shared" si="5"/>
        <v>1</v>
      </c>
      <c r="AB56" s="75">
        <v>44421</v>
      </c>
      <c r="AC56" s="75" t="s">
        <v>5227</v>
      </c>
      <c r="AD56" s="46" t="s">
        <v>232</v>
      </c>
      <c r="AE56" s="108" t="s">
        <v>322</v>
      </c>
      <c r="AF56" s="108" t="str">
        <f>VLOOKUP(C56,'Trang tính1'!$A$2:$N$319,9,0)</f>
        <v>95 đường số 4, KTĐC TN2, KV1, phườnng Tân An, Tp. Cần Thơ</v>
      </c>
      <c r="AG56" s="46" t="s">
        <v>323</v>
      </c>
      <c r="AH56" s="46"/>
      <c r="AI56" s="66"/>
      <c r="AJ56" s="56" t="s">
        <v>50</v>
      </c>
      <c r="AK56" s="56" t="s">
        <v>59</v>
      </c>
      <c r="AL56" s="56" t="s">
        <v>60</v>
      </c>
      <c r="AM56" s="36">
        <f t="shared" ca="1" si="1"/>
        <v>36</v>
      </c>
    </row>
    <row r="57" spans="1:39" s="624" customFormat="1">
      <c r="A57" s="25">
        <f>IF(C57=0,"",SUBTOTAL(3,C$5:C57))</f>
        <v>53</v>
      </c>
      <c r="B57" s="25">
        <v>4</v>
      </c>
      <c r="C57" s="622" t="s">
        <v>1957</v>
      </c>
      <c r="D57" s="25" t="str">
        <f>VLOOKUP(C57,Sheet4!$A$1:$B$300,2,0)</f>
        <v>9520882642</v>
      </c>
      <c r="E57" s="623" t="s">
        <v>1963</v>
      </c>
      <c r="F57" s="63" t="str">
        <f>VLOOKUP(D57,'BHXH 4-2026'!$D$11:$F$337,3,0)</f>
        <v>DN4929520882642</v>
      </c>
      <c r="G57" s="774">
        <f>VLOOKUP(C57,'chuyển xếp 2024'!$C$5:$W$328,17,0)</f>
        <v>6579000</v>
      </c>
      <c r="H57" s="774" t="e">
        <f>VLOOKUP(C57,'1-7-2026'!$C$3:$R$75,16,0)</f>
        <v>#N/A</v>
      </c>
      <c r="I57" s="774">
        <f>VLOOKUP(C57,'chuyển xếp 2024'!$C$5:$W$328,19,0)</f>
        <v>0</v>
      </c>
      <c r="J57" s="774">
        <f t="shared" si="2"/>
        <v>6579000</v>
      </c>
      <c r="K57" s="63" t="s">
        <v>63</v>
      </c>
      <c r="L57" s="63">
        <f t="shared" si="3"/>
        <v>0</v>
      </c>
      <c r="M57" s="56" t="s">
        <v>33</v>
      </c>
      <c r="N57" s="56" t="s">
        <v>34</v>
      </c>
      <c r="O57" s="56" t="s">
        <v>5193</v>
      </c>
      <c r="P57" s="56" t="s">
        <v>310</v>
      </c>
      <c r="Q57" s="621">
        <v>36755</v>
      </c>
      <c r="R57" s="621">
        <v>45231</v>
      </c>
      <c r="S57" s="107">
        <f t="shared" si="21"/>
        <v>45231</v>
      </c>
      <c r="T57" s="621"/>
      <c r="U57" s="46" t="s">
        <v>36</v>
      </c>
      <c r="V57" s="56" t="s">
        <v>1965</v>
      </c>
      <c r="W57" s="56" t="str">
        <f t="shared" ca="1" si="0"/>
        <v xml:space="preserve">2 NĂM 9 THÁNG 18 NGÀY </v>
      </c>
      <c r="X57" s="523" t="s">
        <v>1966</v>
      </c>
      <c r="Y57" s="80" t="s">
        <v>1966</v>
      </c>
      <c r="Z57" s="80" t="str">
        <f>VLOOKUP(C57,'Trang tính1'!$A$2:$N$281,5,0)</f>
        <v>095300000727</v>
      </c>
      <c r="AA57" s="80" t="b">
        <f t="shared" si="5"/>
        <v>1</v>
      </c>
      <c r="AB57" s="75"/>
      <c r="AC57" s="75" t="s">
        <v>5227</v>
      </c>
      <c r="AD57" s="46"/>
      <c r="AE57" s="108"/>
      <c r="AF57" s="108" t="str">
        <f>VLOOKUP(C57,'Trang tính1'!$A$2:$N$319,9,0)</f>
        <v>Số 41/201, khóm 4, phường Bạc Liêu, Cà Mau</v>
      </c>
      <c r="AG57" s="46"/>
      <c r="AH57" s="46"/>
      <c r="AI57" s="66"/>
      <c r="AJ57" s="56" t="s">
        <v>50</v>
      </c>
      <c r="AK57" s="56" t="s">
        <v>5239</v>
      </c>
      <c r="AL57" s="56" t="s">
        <v>60</v>
      </c>
      <c r="AM57" s="36">
        <f t="shared" ca="1" si="1"/>
        <v>26</v>
      </c>
    </row>
    <row r="58" spans="1:39" s="624" customFormat="1">
      <c r="A58" s="25">
        <f>IF(C58=0,"",SUBTOTAL(3,C$5:C58))</f>
        <v>54</v>
      </c>
      <c r="B58" s="25">
        <v>5</v>
      </c>
      <c r="C58" s="25" t="s">
        <v>327</v>
      </c>
      <c r="D58" s="25" t="str">
        <f>VLOOKUP(C58,Sheet4!$A$1:$B$300,2,0)</f>
        <v>6505000284</v>
      </c>
      <c r="E58" s="56" t="s">
        <v>328</v>
      </c>
      <c r="F58" s="63" t="str">
        <f>VLOOKUP(D58,'BHXH 4-2026'!$D$11:$F$337,3,0)</f>
        <v>DN4926505000284</v>
      </c>
      <c r="G58" s="774">
        <f>VLOOKUP(C58,'chuyển xếp 2024'!$C$5:$W$328,17,0)</f>
        <v>5466000</v>
      </c>
      <c r="H58" s="774" t="e">
        <f>VLOOKUP(C58,'1-7-2026'!$C$3:$R$75,16,0)</f>
        <v>#N/A</v>
      </c>
      <c r="I58" s="774">
        <f>VLOOKUP(C58,'chuyển xếp 2024'!$C$5:$W$328,19,0)</f>
        <v>0</v>
      </c>
      <c r="J58" s="774">
        <f t="shared" si="2"/>
        <v>5466000</v>
      </c>
      <c r="K58" s="63" t="s">
        <v>32</v>
      </c>
      <c r="L58" s="63">
        <f t="shared" si="3"/>
        <v>1</v>
      </c>
      <c r="M58" s="56" t="s">
        <v>33</v>
      </c>
      <c r="N58" s="56" t="s">
        <v>34</v>
      </c>
      <c r="O58" s="56" t="s">
        <v>329</v>
      </c>
      <c r="P58" s="56" t="s">
        <v>329</v>
      </c>
      <c r="Q58" s="106">
        <v>28559</v>
      </c>
      <c r="R58" s="107">
        <v>44562</v>
      </c>
      <c r="S58" s="107">
        <f t="shared" si="21"/>
        <v>44562</v>
      </c>
      <c r="T58" s="107"/>
      <c r="U58" s="46" t="s">
        <v>36</v>
      </c>
      <c r="V58" s="56" t="s">
        <v>330</v>
      </c>
      <c r="W58" s="56" t="str">
        <f t="shared" ca="1" si="0"/>
        <v xml:space="preserve">4 NĂM 7 THÁNG 18 NGÀY </v>
      </c>
      <c r="X58" s="74" t="s">
        <v>331</v>
      </c>
      <c r="Y58" s="80" t="str">
        <f>VLOOKUP(C58,Sheet5!$B$2:$G$253,6,0)</f>
        <v>030078000895</v>
      </c>
      <c r="Z58" s="80" t="str">
        <f>VLOOKUP(C58,'Trang tính1'!$A$2:$N$281,5,0)</f>
        <v>030078000895</v>
      </c>
      <c r="AA58" s="80" t="b">
        <f t="shared" si="5"/>
        <v>1</v>
      </c>
      <c r="AB58" s="75">
        <v>44269</v>
      </c>
      <c r="AC58" s="75" t="s">
        <v>5227</v>
      </c>
      <c r="AD58" s="46" t="s">
        <v>232</v>
      </c>
      <c r="AE58" s="108"/>
      <c r="AF58" s="108" t="str">
        <f>VLOOKUP(C58,'Trang tính1'!$A$2:$N$319,9,0)</f>
        <v>153A Lê Hồng Phong,Tổ 12, KV 3, phường, Thới An Đông, Tp Cần Thơ</v>
      </c>
      <c r="AG58" s="46" t="s">
        <v>332</v>
      </c>
      <c r="AH58" s="46"/>
      <c r="AI58" s="66" t="s">
        <v>333</v>
      </c>
      <c r="AJ58" s="56" t="s">
        <v>50</v>
      </c>
      <c r="AK58" s="56" t="s">
        <v>334</v>
      </c>
      <c r="AL58" s="56" t="s">
        <v>335</v>
      </c>
      <c r="AM58" s="36">
        <f t="shared" ca="1" si="1"/>
        <v>48</v>
      </c>
    </row>
    <row r="59" spans="1:39" s="624" customFormat="1">
      <c r="A59" s="25">
        <f>IF(C59=0,"",SUBTOTAL(3,C$5:C59))</f>
        <v>55</v>
      </c>
      <c r="B59" s="25">
        <v>1</v>
      </c>
      <c r="C59" s="25" t="s">
        <v>336</v>
      </c>
      <c r="D59" s="25" t="str">
        <f>VLOOKUP(C59,Sheet4!$A$1:$B$300,2,0)</f>
        <v>5499003407</v>
      </c>
      <c r="E59" s="63" t="s">
        <v>337</v>
      </c>
      <c r="F59" s="63" t="str">
        <f>VLOOKUP(D59,'BHXH 4-2026'!$D$11:$F$337,3,0)</f>
        <v>DN4925499003407</v>
      </c>
      <c r="G59" s="774">
        <f>VLOOKUP(C59,'chuyển xếp 2024'!$C$5:$W$328,17,0)</f>
        <v>7780000</v>
      </c>
      <c r="H59" s="774" t="e">
        <f>VLOOKUP(C59,'1-7-2026'!$C$3:$R$75,16,0)</f>
        <v>#N/A</v>
      </c>
      <c r="I59" s="774">
        <f>VLOOKUP(C59,'chuyển xếp 2024'!$C$5:$W$328,19,0)</f>
        <v>1419000</v>
      </c>
      <c r="J59" s="774">
        <f t="shared" si="2"/>
        <v>9199000</v>
      </c>
      <c r="K59" s="63" t="s">
        <v>63</v>
      </c>
      <c r="L59" s="63">
        <f t="shared" si="3"/>
        <v>0</v>
      </c>
      <c r="M59" s="63" t="s">
        <v>33</v>
      </c>
      <c r="N59" s="63" t="s">
        <v>34</v>
      </c>
      <c r="O59" s="63" t="s">
        <v>338</v>
      </c>
      <c r="P59" s="56" t="s">
        <v>339</v>
      </c>
      <c r="Q59" s="106">
        <v>27748</v>
      </c>
      <c r="R59" s="107">
        <v>35948</v>
      </c>
      <c r="S59" s="107">
        <f t="shared" si="21"/>
        <v>35948</v>
      </c>
      <c r="T59" s="107"/>
      <c r="U59" s="56" t="s">
        <v>36</v>
      </c>
      <c r="V59" s="56" t="s">
        <v>340</v>
      </c>
      <c r="W59" s="56" t="str">
        <f t="shared" ca="1" si="0"/>
        <v xml:space="preserve">28 NĂM 2 THÁNG 17 NGÀY </v>
      </c>
      <c r="X59" s="74" t="s">
        <v>1532</v>
      </c>
      <c r="Y59" s="80" t="str">
        <f>VLOOKUP(C59,Sheet5!$B$2:$G$253,6,0)</f>
        <v>054175000014</v>
      </c>
      <c r="Z59" s="80" t="str">
        <f>VLOOKUP(C59,'Trang tính1'!$A$2:$N$281,5,0)</f>
        <v>054175000014</v>
      </c>
      <c r="AA59" s="80" t="b">
        <f t="shared" si="5"/>
        <v>1</v>
      </c>
      <c r="AB59" s="75">
        <v>42690</v>
      </c>
      <c r="AC59" s="75" t="s">
        <v>5227</v>
      </c>
      <c r="AD59" s="46" t="s">
        <v>232</v>
      </c>
      <c r="AE59" s="108" t="s">
        <v>341</v>
      </c>
      <c r="AF59" s="108" t="str">
        <f>VLOOKUP(C59,'Trang tính1'!$A$2:$N$319,9,0)</f>
        <v>B42 Nguyễn Thông KV 8, Phường Bình Thủy. Tp . Cần Thơ</v>
      </c>
      <c r="AG59" s="46" t="s">
        <v>342</v>
      </c>
      <c r="AH59" s="46" t="s">
        <v>343</v>
      </c>
      <c r="AI59" s="66"/>
      <c r="AJ59" s="56" t="s">
        <v>156</v>
      </c>
      <c r="AK59" s="56"/>
      <c r="AL59" s="56" t="s">
        <v>73</v>
      </c>
      <c r="AM59" s="36">
        <f t="shared" ca="1" si="1"/>
        <v>50</v>
      </c>
    </row>
    <row r="60" spans="1:39" s="430" customFormat="1">
      <c r="A60" s="421">
        <f>IF(C60=0,"",SUBTOTAL(3,C$5:C60))</f>
        <v>56</v>
      </c>
      <c r="B60" s="421">
        <v>2</v>
      </c>
      <c r="C60" s="421" t="s">
        <v>344</v>
      </c>
      <c r="D60" s="421" t="str">
        <f>VLOOKUP(C60,Sheet4!$A$1:$B$300,2,0)</f>
        <v>6505002767</v>
      </c>
      <c r="E60" s="424" t="s">
        <v>345</v>
      </c>
      <c r="F60" s="63" t="str">
        <f>VLOOKUP(D60,'BHXH 4-2026'!$D$11:$F$337,3,0)</f>
        <v>DN4926505002767</v>
      </c>
      <c r="G60" s="766">
        <v>7164000</v>
      </c>
      <c r="H60" s="774" t="e">
        <f>VLOOKUP(C60,'1-7-2026'!$C$3:$R$75,16,0)</f>
        <v>#N/A</v>
      </c>
      <c r="I60" s="766"/>
      <c r="J60" s="774">
        <f t="shared" si="2"/>
        <v>7164000</v>
      </c>
      <c r="K60" s="424" t="s">
        <v>63</v>
      </c>
      <c r="L60" s="424">
        <f t="shared" si="3"/>
        <v>0</v>
      </c>
      <c r="M60" s="424" t="s">
        <v>33</v>
      </c>
      <c r="N60" s="424" t="s">
        <v>34</v>
      </c>
      <c r="O60" s="424" t="s">
        <v>5194</v>
      </c>
      <c r="P60" s="427" t="s">
        <v>339</v>
      </c>
      <c r="Q60" s="444">
        <v>26944</v>
      </c>
      <c r="R60" s="441">
        <v>38169</v>
      </c>
      <c r="S60" s="107">
        <f t="shared" si="21"/>
        <v>38169</v>
      </c>
      <c r="T60" s="441"/>
      <c r="U60" s="427" t="s">
        <v>36</v>
      </c>
      <c r="V60" s="427" t="s">
        <v>346</v>
      </c>
      <c r="W60" s="427" t="str">
        <f t="shared" ca="1" si="0"/>
        <v xml:space="preserve">22 NĂM 1 THÁNG 18 NGÀY </v>
      </c>
      <c r="X60" s="442" t="s">
        <v>1533</v>
      </c>
      <c r="Y60" s="428" t="str">
        <f>VLOOKUP(C60,Sheet5!$B$2:$G$253,6,0)</f>
        <v>093173012731</v>
      </c>
      <c r="Z60" s="80" t="e">
        <f>VLOOKUP(C60,'Trang tính1'!$A$2:$N$281,5,0)</f>
        <v>#N/A</v>
      </c>
      <c r="AA60" s="80" t="e">
        <f t="shared" si="5"/>
        <v>#N/A</v>
      </c>
      <c r="AB60" s="425"/>
      <c r="AC60" s="75" t="s">
        <v>5227</v>
      </c>
      <c r="AD60" s="443" t="s">
        <v>232</v>
      </c>
      <c r="AE60" s="429" t="s">
        <v>347</v>
      </c>
      <c r="AF60" s="108"/>
      <c r="AG60" s="443" t="s">
        <v>348</v>
      </c>
      <c r="AH60" s="443" t="s">
        <v>348</v>
      </c>
      <c r="AI60" s="422"/>
      <c r="AJ60" s="427" t="s">
        <v>156</v>
      </c>
      <c r="AK60" s="427"/>
      <c r="AL60" s="427" t="s">
        <v>349</v>
      </c>
      <c r="AM60" s="430">
        <f t="shared" ca="1" si="1"/>
        <v>52</v>
      </c>
    </row>
    <row r="61" spans="1:39" s="36" customFormat="1" ht="19.5" customHeight="1">
      <c r="A61" s="25">
        <f>IF(C61=0,"",SUBTOTAL(3,C$5:C61))</f>
        <v>57</v>
      </c>
      <c r="B61" s="25">
        <v>3</v>
      </c>
      <c r="C61" s="25" t="s">
        <v>354</v>
      </c>
      <c r="D61" s="25" t="str">
        <f>VLOOKUP(C61,Sheet4!$A$1:$B$300,2,0)</f>
        <v>9208026155</v>
      </c>
      <c r="E61" s="56" t="s">
        <v>355</v>
      </c>
      <c r="F61" s="63" t="str">
        <f>VLOOKUP(D61,'BHXH 4-2026'!$D$11:$F$337,3,0)</f>
        <v>DN4929208026155</v>
      </c>
      <c r="G61" s="774">
        <f>VLOOKUP(C61,'chuyển xếp 2024'!$C$5:$Y$328,23,0)</f>
        <v>7780000</v>
      </c>
      <c r="H61" s="774">
        <f>VLOOKUP(C61,'1-7-2026'!$C$3:$R$75,16,0)</f>
        <v>7780000</v>
      </c>
      <c r="I61" s="774">
        <f>VLOOKUP(C61,'chuyển xếp 2024'!$C$5:$W$328,19,0)</f>
        <v>946000</v>
      </c>
      <c r="J61" s="774">
        <f t="shared" si="2"/>
        <v>8726000</v>
      </c>
      <c r="K61" s="56" t="s">
        <v>32</v>
      </c>
      <c r="L61" s="63">
        <f t="shared" si="3"/>
        <v>1</v>
      </c>
      <c r="M61" s="63" t="s">
        <v>33</v>
      </c>
      <c r="N61" s="63" t="s">
        <v>34</v>
      </c>
      <c r="O61" s="63" t="s">
        <v>5122</v>
      </c>
      <c r="P61" s="56" t="s">
        <v>339</v>
      </c>
      <c r="Q61" s="106">
        <v>29383</v>
      </c>
      <c r="R61" s="107">
        <v>39742</v>
      </c>
      <c r="S61" s="107">
        <f t="shared" si="21"/>
        <v>39742</v>
      </c>
      <c r="T61" s="107"/>
      <c r="U61" s="56" t="s">
        <v>36</v>
      </c>
      <c r="V61" s="56" t="s">
        <v>356</v>
      </c>
      <c r="W61" s="56" t="str">
        <f t="shared" ca="1" si="0"/>
        <v xml:space="preserve">17 NĂM 9 THÁNG 29 NGÀY </v>
      </c>
      <c r="X61" s="74" t="s">
        <v>1535</v>
      </c>
      <c r="Y61" s="80" t="str">
        <f>VLOOKUP(C61,Sheet5!$B$2:$G$253,6,0)</f>
        <v>083080000109</v>
      </c>
      <c r="Z61" s="80" t="str">
        <f>VLOOKUP(C61,'Trang tính1'!$A$2:$N$281,5,0)</f>
        <v>083080000109</v>
      </c>
      <c r="AA61" s="80" t="b">
        <f t="shared" si="5"/>
        <v>1</v>
      </c>
      <c r="AB61" s="75">
        <v>42691</v>
      </c>
      <c r="AC61" s="75" t="s">
        <v>5227</v>
      </c>
      <c r="AD61" s="46" t="s">
        <v>232</v>
      </c>
      <c r="AE61" s="108" t="s">
        <v>357</v>
      </c>
      <c r="AF61" s="108" t="str">
        <f>VLOOKUP(C61,'Trang tính1'!$A$2:$N$319,9,0)</f>
        <v>135/4 , 3/2 Kv1,Phường An Bình , Thành Phố Cần Thơ</v>
      </c>
      <c r="AG61" s="46" t="s">
        <v>358</v>
      </c>
      <c r="AH61" s="46" t="s">
        <v>358</v>
      </c>
      <c r="AI61" s="66"/>
      <c r="AJ61" s="56" t="s">
        <v>156</v>
      </c>
      <c r="AK61" s="56"/>
      <c r="AL61" s="56" t="s">
        <v>349</v>
      </c>
      <c r="AM61" s="36">
        <f t="shared" ca="1" si="1"/>
        <v>46</v>
      </c>
    </row>
    <row r="62" spans="1:39" s="36" customFormat="1">
      <c r="A62" s="25">
        <f>IF(C62=0,"",SUBTOTAL(3,C$5:C62))</f>
        <v>58</v>
      </c>
      <c r="B62" s="25">
        <v>4</v>
      </c>
      <c r="C62" s="25" t="s">
        <v>365</v>
      </c>
      <c r="D62" s="25" t="str">
        <f>VLOOKUP(C62,Sheet4!$A$1:$B$300,2,0)</f>
        <v>5496032620</v>
      </c>
      <c r="E62" s="63" t="s">
        <v>366</v>
      </c>
      <c r="F62" s="63" t="str">
        <f>VLOOKUP(D62,'BHXH 4-2026'!$D$11:$F$337,3,0)</f>
        <v>DN4925496032620</v>
      </c>
      <c r="G62" s="774">
        <f>VLOOKUP(C62,'chuyển xếp 2024'!$C$5:$W$328,17,0)</f>
        <v>7780000</v>
      </c>
      <c r="H62" s="774" t="e">
        <f>VLOOKUP(C62,'1-7-2026'!$C$3:$R$75,16,0)</f>
        <v>#N/A</v>
      </c>
      <c r="I62" s="774">
        <f>VLOOKUP(C62,'chuyển xếp 2024'!$C$5:$W$328,19,0)</f>
        <v>0</v>
      </c>
      <c r="J62" s="774">
        <f t="shared" si="2"/>
        <v>7780000</v>
      </c>
      <c r="K62" s="56" t="s">
        <v>32</v>
      </c>
      <c r="L62" s="63">
        <f t="shared" si="3"/>
        <v>1</v>
      </c>
      <c r="M62" s="63" t="s">
        <v>33</v>
      </c>
      <c r="N62" s="63" t="s">
        <v>34</v>
      </c>
      <c r="O62" s="63" t="s">
        <v>2555</v>
      </c>
      <c r="P62" s="56" t="s">
        <v>339</v>
      </c>
      <c r="Q62" s="106">
        <v>25112</v>
      </c>
      <c r="R62" s="107">
        <v>33055</v>
      </c>
      <c r="S62" s="107">
        <f t="shared" si="21"/>
        <v>33055</v>
      </c>
      <c r="T62" s="107"/>
      <c r="U62" s="56" t="s">
        <v>36</v>
      </c>
      <c r="V62" s="56" t="s">
        <v>367</v>
      </c>
      <c r="W62" s="56" t="str">
        <f t="shared" ca="1" si="0"/>
        <v xml:space="preserve">36 NĂM 1 THÁNG 18 NGÀY </v>
      </c>
      <c r="X62" s="74" t="s">
        <v>1537</v>
      </c>
      <c r="Y62" s="80" t="str">
        <f>VLOOKUP(C62,Sheet5!$B$2:$G$253,6,0)</f>
        <v>025068011796</v>
      </c>
      <c r="Z62" s="80" t="str">
        <f>VLOOKUP(C62,'Trang tính1'!$A$2:$N$281,5,0)</f>
        <v>025068011796</v>
      </c>
      <c r="AA62" s="80" t="b">
        <f t="shared" si="5"/>
        <v>1</v>
      </c>
      <c r="AB62" s="75"/>
      <c r="AC62" s="75" t="s">
        <v>5227</v>
      </c>
      <c r="AD62" s="46" t="s">
        <v>232</v>
      </c>
      <c r="AE62" s="108" t="s">
        <v>368</v>
      </c>
      <c r="AF62" s="108" t="str">
        <f>VLOOKUP(C62,'Trang tính1'!$A$2:$N$319,9,0)</f>
        <v>74 Nguyễn chí Thanh . tổ 1, kv2 Thới An Đông , Tp. Cần Thơ</v>
      </c>
      <c r="AG62" s="46" t="s">
        <v>369</v>
      </c>
      <c r="AH62" s="46" t="s">
        <v>369</v>
      </c>
      <c r="AI62" s="66"/>
      <c r="AJ62" s="56" t="s">
        <v>156</v>
      </c>
      <c r="AK62" s="56"/>
      <c r="AL62" s="56" t="s">
        <v>349</v>
      </c>
      <c r="AM62" s="36">
        <f t="shared" ca="1" si="1"/>
        <v>57</v>
      </c>
    </row>
    <row r="63" spans="1:39" s="36" customFormat="1" ht="20.25" customHeight="1">
      <c r="A63" s="25">
        <f>IF(C63=0,"",SUBTOTAL(3,C$5:C63))</f>
        <v>59</v>
      </c>
      <c r="B63" s="25">
        <v>5</v>
      </c>
      <c r="C63" s="25" t="s">
        <v>419</v>
      </c>
      <c r="D63" s="25" t="str">
        <f>VLOOKUP(C63,Sheet4!$A$1:$B$300,2,0)</f>
        <v>6506006784</v>
      </c>
      <c r="E63" s="63" t="s">
        <v>420</v>
      </c>
      <c r="F63" s="63" t="str">
        <f>VLOOKUP(D63,'BHXH 4-2026'!$D$11:$F$337,3,0)</f>
        <v>DN4926506006784</v>
      </c>
      <c r="G63" s="774">
        <f>VLOOKUP(C63,'chuyển xếp 2024'!$C$5:$W$328,17,0)</f>
        <v>8287000</v>
      </c>
      <c r="H63" s="774" t="e">
        <f>VLOOKUP(C63,'1-7-2026'!$C$3:$R$75,16,0)</f>
        <v>#N/A</v>
      </c>
      <c r="I63" s="774">
        <f>VLOOKUP(C63,'chuyển xếp 2024'!$C$5:$W$328,19,0)</f>
        <v>0</v>
      </c>
      <c r="J63" s="774">
        <f t="shared" si="2"/>
        <v>8287000</v>
      </c>
      <c r="K63" s="63" t="s">
        <v>63</v>
      </c>
      <c r="L63" s="63">
        <f t="shared" si="3"/>
        <v>0</v>
      </c>
      <c r="M63" s="63" t="s">
        <v>33</v>
      </c>
      <c r="N63" s="63" t="s">
        <v>34</v>
      </c>
      <c r="O63" s="63" t="s">
        <v>2555</v>
      </c>
      <c r="P63" s="56" t="s">
        <v>339</v>
      </c>
      <c r="Q63" s="106">
        <v>29613</v>
      </c>
      <c r="R63" s="107">
        <v>38657</v>
      </c>
      <c r="S63" s="107">
        <f t="shared" si="21"/>
        <v>38657</v>
      </c>
      <c r="T63" s="107"/>
      <c r="U63" s="56" t="s">
        <v>36</v>
      </c>
      <c r="V63" s="56" t="s">
        <v>421</v>
      </c>
      <c r="W63" s="56" t="str">
        <f t="shared" ca="1" si="0"/>
        <v xml:space="preserve">20 NĂM 9 THÁNG 18 NGÀY </v>
      </c>
      <c r="X63" s="877" t="s">
        <v>422</v>
      </c>
      <c r="Y63" s="80" t="str">
        <f>VLOOKUP(C63,Sheet5!$B$2:$G$253,6,0)</f>
        <v>042181000294</v>
      </c>
      <c r="Z63" s="80" t="str">
        <f>VLOOKUP(C63,'Trang tính1'!$A$2:$N$281,5,0)</f>
        <v>042181000294</v>
      </c>
      <c r="AA63" s="80" t="b">
        <f t="shared" si="5"/>
        <v>1</v>
      </c>
      <c r="AB63" s="75">
        <v>42843</v>
      </c>
      <c r="AC63" s="75" t="s">
        <v>5227</v>
      </c>
      <c r="AD63" s="46" t="s">
        <v>232</v>
      </c>
      <c r="AE63" s="108" t="s">
        <v>423</v>
      </c>
      <c r="AF63" s="108" t="str">
        <f>VLOOKUP(C63,'Trang tính1'!$A$2:$N$319,9,0)</f>
        <v>24 Đường Phạm Hữu lầu, Bình Thủy, Cần Thơ</v>
      </c>
      <c r="AG63" s="46" t="s">
        <v>213</v>
      </c>
      <c r="AH63" s="46" t="s">
        <v>424</v>
      </c>
      <c r="AI63" s="332" t="s">
        <v>425</v>
      </c>
      <c r="AJ63" s="56" t="s">
        <v>50</v>
      </c>
      <c r="AK63" s="56" t="s">
        <v>72</v>
      </c>
      <c r="AL63" s="56" t="s">
        <v>60</v>
      </c>
      <c r="AM63" s="36">
        <f t="shared" ca="1" si="1"/>
        <v>45</v>
      </c>
    </row>
    <row r="64" spans="1:39" s="36" customFormat="1">
      <c r="A64" s="25">
        <f>IF(C64=0,"",SUBTOTAL(3,C$5:C64))</f>
        <v>60</v>
      </c>
      <c r="B64" s="25">
        <v>6</v>
      </c>
      <c r="C64" s="25" t="s">
        <v>435</v>
      </c>
      <c r="D64" s="25" t="str">
        <f>VLOOKUP(C64,Sheet4!$A$1:$B$300,2,0)</f>
        <v>5404002323</v>
      </c>
      <c r="E64" s="63" t="s">
        <v>436</v>
      </c>
      <c r="F64" s="63" t="str">
        <f>VLOOKUP(D64,'BHXH 4-2026'!$D$11:$F$337,3,0)</f>
        <v>DN4925404002323</v>
      </c>
      <c r="G64" s="774">
        <f>VLOOKUP(C64,'chuyển xếp 2024'!$C$5:$W$328,17,0)</f>
        <v>7929000</v>
      </c>
      <c r="H64" s="774" t="e">
        <f>VLOOKUP(C64,'1-7-2026'!$C$3:$R$75,16,0)</f>
        <v>#N/A</v>
      </c>
      <c r="I64" s="774">
        <f>VLOOKUP(C64,'chuyển xếp 2024'!$C$5:$W$328,19,0)</f>
        <v>0</v>
      </c>
      <c r="J64" s="774">
        <f t="shared" si="2"/>
        <v>7929000</v>
      </c>
      <c r="K64" s="63" t="s">
        <v>63</v>
      </c>
      <c r="L64" s="63">
        <f t="shared" si="3"/>
        <v>0</v>
      </c>
      <c r="M64" s="63" t="s">
        <v>33</v>
      </c>
      <c r="N64" s="63" t="s">
        <v>34</v>
      </c>
      <c r="O64" s="63" t="s">
        <v>2555</v>
      </c>
      <c r="P64" s="56" t="s">
        <v>339</v>
      </c>
      <c r="Q64" s="106">
        <v>30126</v>
      </c>
      <c r="R64" s="107">
        <v>37803</v>
      </c>
      <c r="S64" s="107">
        <f t="shared" si="21"/>
        <v>37803</v>
      </c>
      <c r="T64" s="107"/>
      <c r="U64" s="56" t="s">
        <v>36</v>
      </c>
      <c r="V64" s="56" t="s">
        <v>437</v>
      </c>
      <c r="W64" s="56" t="str">
        <f t="shared" ca="1" si="0"/>
        <v xml:space="preserve">23 NĂM 1 THÁNG 18 NGÀY </v>
      </c>
      <c r="X64" s="80" t="s">
        <v>438</v>
      </c>
      <c r="Y64" s="80" t="str">
        <f>VLOOKUP(C64,Sheet5!$B$2:$G$253,6,0)</f>
        <v>089182013259</v>
      </c>
      <c r="Z64" s="80" t="str">
        <f>VLOOKUP(C64,'Trang tính1'!$A$2:$N$281,5,0)</f>
        <v>089182013259</v>
      </c>
      <c r="AA64" s="80" t="b">
        <f t="shared" si="5"/>
        <v>1</v>
      </c>
      <c r="AB64" s="75"/>
      <c r="AC64" s="75" t="s">
        <v>5227</v>
      </c>
      <c r="AD64" s="46" t="s">
        <v>232</v>
      </c>
      <c r="AE64" s="108" t="s">
        <v>439</v>
      </c>
      <c r="AF64" s="108" t="str">
        <f>VLOOKUP(C64,'Trang tính1'!$A$2:$N$319,9,0)</f>
        <v>D6 KV4, phường Thới An Đông, Bình Thuỷ, TP Cần Thơ</v>
      </c>
      <c r="AG64" s="46" t="s">
        <v>440</v>
      </c>
      <c r="AH64" s="46" t="s">
        <v>440</v>
      </c>
      <c r="AI64" s="332" t="s">
        <v>441</v>
      </c>
      <c r="AJ64" s="56" t="s">
        <v>156</v>
      </c>
      <c r="AK64" s="56"/>
      <c r="AL64" s="56" t="s">
        <v>60</v>
      </c>
      <c r="AM64" s="36">
        <f t="shared" ca="1" si="1"/>
        <v>44</v>
      </c>
    </row>
    <row r="65" spans="1:39" s="36" customFormat="1">
      <c r="A65" s="25">
        <f>IF(C65=0,"",SUBTOTAL(3,C$5:C65))</f>
        <v>61</v>
      </c>
      <c r="B65" s="25">
        <v>7</v>
      </c>
      <c r="C65" s="25" t="s">
        <v>2732</v>
      </c>
      <c r="D65" s="25" t="s">
        <v>2879</v>
      </c>
      <c r="E65" s="63" t="s">
        <v>2733</v>
      </c>
      <c r="F65" s="63" t="str">
        <f>VLOOKUP(D65,'BHXH 4-2026'!$D$11:$F$337,3,0)</f>
        <v>DN4929221465790</v>
      </c>
      <c r="G65" s="774">
        <f>VLOOKUP(C65,'chuyển xếp 2024'!$C$5:$W$328,17,0)</f>
        <v>5314000</v>
      </c>
      <c r="H65" s="774" t="e">
        <f>VLOOKUP(C65,'1-7-2026'!$C$3:$R$75,16,0)</f>
        <v>#N/A</v>
      </c>
      <c r="I65" s="774"/>
      <c r="J65" s="774">
        <f t="shared" si="2"/>
        <v>5314000</v>
      </c>
      <c r="K65" s="56" t="s">
        <v>32</v>
      </c>
      <c r="L65" s="63">
        <f t="shared" si="3"/>
        <v>1</v>
      </c>
      <c r="M65" s="63" t="s">
        <v>33</v>
      </c>
      <c r="N65" s="63" t="s">
        <v>34</v>
      </c>
      <c r="O65" s="63" t="s">
        <v>2555</v>
      </c>
      <c r="P65" s="56" t="s">
        <v>339</v>
      </c>
      <c r="Q65" s="106">
        <v>34869</v>
      </c>
      <c r="R65" s="107">
        <v>45717</v>
      </c>
      <c r="S65" s="107">
        <f t="shared" si="21"/>
        <v>45717</v>
      </c>
      <c r="T65" s="107"/>
      <c r="U65" s="56" t="s">
        <v>36</v>
      </c>
      <c r="V65" s="56" t="s">
        <v>2734</v>
      </c>
      <c r="W65" s="56" t="str">
        <f t="shared" ca="1" si="0"/>
        <v xml:space="preserve">1 NĂM 5 THÁNG 18 NGÀY </v>
      </c>
      <c r="X65" s="74" t="s">
        <v>2735</v>
      </c>
      <c r="Y65" s="80" t="s">
        <v>2735</v>
      </c>
      <c r="Z65" s="80" t="str">
        <f>VLOOKUP(C65,'Trang tính1'!$A$2:$N$281,5,0)</f>
        <v>092095006638</v>
      </c>
      <c r="AA65" s="80" t="b">
        <f t="shared" si="5"/>
        <v>1</v>
      </c>
      <c r="AB65" s="75">
        <v>44460</v>
      </c>
      <c r="AC65" s="75" t="s">
        <v>5227</v>
      </c>
      <c r="AD65" s="46" t="s">
        <v>232</v>
      </c>
      <c r="AE65" s="108" t="s">
        <v>2736</v>
      </c>
      <c r="AF65" s="108" t="str">
        <f>VLOOKUP(C65,'Trang tính1'!$A$2:$N$319,9,0)</f>
        <v>D15/8, KV4, Phường Trà Nóc, Quận Bình Thủy, Thành Phố Cần Thơ</v>
      </c>
      <c r="AG65" s="46" t="s">
        <v>2737</v>
      </c>
      <c r="AH65" s="46" t="s">
        <v>2737</v>
      </c>
      <c r="AI65" s="332" t="s">
        <v>2738</v>
      </c>
      <c r="AJ65" s="56" t="s">
        <v>50</v>
      </c>
      <c r="AK65" s="56" t="s">
        <v>2739</v>
      </c>
      <c r="AL65" s="56" t="s">
        <v>349</v>
      </c>
      <c r="AM65" s="36">
        <f t="shared" ca="1" si="1"/>
        <v>31</v>
      </c>
    </row>
    <row r="66" spans="1:39" s="36" customFormat="1">
      <c r="A66" s="25">
        <f>IF(C66=0,"",SUBTOTAL(3,C$5:C66))</f>
        <v>62</v>
      </c>
      <c r="B66" s="25">
        <v>8</v>
      </c>
      <c r="C66" s="369" t="s">
        <v>2905</v>
      </c>
      <c r="D66" s="25" t="s">
        <v>3259</v>
      </c>
      <c r="E66" s="370" t="s">
        <v>3261</v>
      </c>
      <c r="F66" s="63" t="str">
        <f>VLOOKUP(D66,'BHXH 4-2026'!$D$11:$F$337,3,0)</f>
        <v>DN4929221705195</v>
      </c>
      <c r="G66" s="774">
        <f>VLOOKUP(C66,'chuyển xếp 2024'!$C$5:$W$328,17,0)</f>
        <v>5314000</v>
      </c>
      <c r="H66" s="774" t="e">
        <f>VLOOKUP(C66,'1-7-2026'!$C$3:$R$75,16,0)</f>
        <v>#N/A</v>
      </c>
      <c r="I66" s="774"/>
      <c r="J66" s="774">
        <f t="shared" si="2"/>
        <v>5314000</v>
      </c>
      <c r="K66" s="56" t="s">
        <v>32</v>
      </c>
      <c r="L66" s="63">
        <f t="shared" si="3"/>
        <v>1</v>
      </c>
      <c r="M66" s="63" t="s">
        <v>33</v>
      </c>
      <c r="N66" s="63" t="s">
        <v>34</v>
      </c>
      <c r="O66" s="63" t="s">
        <v>2555</v>
      </c>
      <c r="P66" s="56" t="s">
        <v>339</v>
      </c>
      <c r="Q66" s="106">
        <v>36759</v>
      </c>
      <c r="R66" s="107">
        <v>45809</v>
      </c>
      <c r="S66" s="107">
        <f t="shared" si="21"/>
        <v>45809</v>
      </c>
      <c r="T66" s="107"/>
      <c r="U66" s="56" t="s">
        <v>36</v>
      </c>
      <c r="V66" s="56" t="s">
        <v>2913</v>
      </c>
      <c r="W66" s="56" t="str">
        <f t="shared" ca="1" si="0"/>
        <v xml:space="preserve">1 NĂM 2 THÁNG 18 NGÀY </v>
      </c>
      <c r="X66" s="74" t="s">
        <v>2914</v>
      </c>
      <c r="Y66" s="80" t="s">
        <v>2914</v>
      </c>
      <c r="Z66" s="80" t="str">
        <f>VLOOKUP(C66,'Trang tính1'!$A$2:$N$281,5,0)</f>
        <v>092200006884</v>
      </c>
      <c r="AA66" s="80" t="b">
        <f t="shared" si="5"/>
        <v>1</v>
      </c>
      <c r="AB66" s="75">
        <v>44422</v>
      </c>
      <c r="AC66" s="75" t="s">
        <v>5227</v>
      </c>
      <c r="AD66" s="46" t="s">
        <v>232</v>
      </c>
      <c r="AE66" s="108" t="s">
        <v>2915</v>
      </c>
      <c r="AF66" s="108" t="str">
        <f>VLOOKUP(C66,'Trang tính1'!$A$2:$N$319,9,0)</f>
        <v>132 CMT8, Bùi Hữu Nghĩa, Bình Thủy, Cần Thơ</v>
      </c>
      <c r="AG66" s="46" t="s">
        <v>2916</v>
      </c>
      <c r="AH66" s="46" t="s">
        <v>2917</v>
      </c>
      <c r="AI66" s="332"/>
      <c r="AJ66" s="56" t="s">
        <v>50</v>
      </c>
      <c r="AK66" s="56" t="s">
        <v>2918</v>
      </c>
      <c r="AL66" s="56" t="s">
        <v>349</v>
      </c>
      <c r="AM66" s="36">
        <f t="shared" ca="1" si="1"/>
        <v>25</v>
      </c>
    </row>
    <row r="67" spans="1:39" s="491" customFormat="1">
      <c r="A67" s="479">
        <f>IF(C67=0,"",SUBTOTAL(3,C$5:C67))</f>
        <v>63</v>
      </c>
      <c r="B67" s="25">
        <v>9</v>
      </c>
      <c r="C67" s="920" t="s">
        <v>4272</v>
      </c>
      <c r="D67" s="479" t="s">
        <v>4319</v>
      </c>
      <c r="E67" s="534" t="s">
        <v>4265</v>
      </c>
      <c r="F67" s="63" t="str">
        <f>VLOOKUP(D67,'BHXH 4-2026'!$D$11:$F$337,3,0)</f>
        <v>DN4929422216113</v>
      </c>
      <c r="G67" s="872">
        <v>5314000</v>
      </c>
      <c r="H67" s="774" t="e">
        <f>VLOOKUP(C67,'1-7-2026'!$C$3:$R$75,16,0)</f>
        <v>#N/A</v>
      </c>
      <c r="I67" s="872"/>
      <c r="J67" s="872">
        <f t="shared" si="2"/>
        <v>5314000</v>
      </c>
      <c r="K67" s="484" t="s">
        <v>32</v>
      </c>
      <c r="L67" s="483">
        <f t="shared" si="3"/>
        <v>1</v>
      </c>
      <c r="M67" s="483" t="s">
        <v>33</v>
      </c>
      <c r="N67" s="483" t="s">
        <v>34</v>
      </c>
      <c r="O67" s="63" t="s">
        <v>2555</v>
      </c>
      <c r="P67" s="484" t="s">
        <v>339</v>
      </c>
      <c r="Q67" s="485">
        <v>37690</v>
      </c>
      <c r="R67" s="486">
        <v>46082</v>
      </c>
      <c r="S67" s="107">
        <f t="shared" si="21"/>
        <v>46082</v>
      </c>
      <c r="T67" s="486"/>
      <c r="U67" s="486" t="s">
        <v>117</v>
      </c>
      <c r="V67" s="484" t="s">
        <v>4310</v>
      </c>
      <c r="W67" s="484" t="str">
        <f t="shared" ca="1" si="0"/>
        <v xml:space="preserve">0 NĂM 5 THÁNG 18 NGÀY </v>
      </c>
      <c r="X67" s="527" t="s">
        <v>4311</v>
      </c>
      <c r="Y67" s="487" t="s">
        <v>4311</v>
      </c>
      <c r="Z67" s="487" t="e">
        <f>VLOOKUP(C67,'Trang tính1'!$A$2:$N$281,5,0)</f>
        <v>#N/A</v>
      </c>
      <c r="AA67" s="487" t="e">
        <f t="shared" si="5"/>
        <v>#N/A</v>
      </c>
      <c r="AB67" s="488">
        <v>44347</v>
      </c>
      <c r="AC67" s="75" t="s">
        <v>5227</v>
      </c>
      <c r="AD67" s="499" t="s">
        <v>232</v>
      </c>
      <c r="AE67" s="489" t="s">
        <v>4312</v>
      </c>
      <c r="AF67" s="489"/>
      <c r="AG67" s="499" t="s">
        <v>4313</v>
      </c>
      <c r="AH67" s="499"/>
      <c r="AI67" s="490" t="s">
        <v>4315</v>
      </c>
      <c r="AJ67" s="484" t="s">
        <v>50</v>
      </c>
      <c r="AK67" s="484" t="s">
        <v>4314</v>
      </c>
      <c r="AL67" s="484"/>
      <c r="AM67" s="491">
        <f t="shared" ca="1" si="1"/>
        <v>23</v>
      </c>
    </row>
    <row r="68" spans="1:39" s="36" customFormat="1">
      <c r="A68" s="25">
        <f>IF(C68=0,"",SUBTOTAL(3,C$5:C68))</f>
        <v>64</v>
      </c>
      <c r="B68" s="25">
        <v>1</v>
      </c>
      <c r="C68" s="95" t="s">
        <v>377</v>
      </c>
      <c r="D68" s="25" t="str">
        <f>VLOOKUP(C68,Sheet4!$A$1:$B$300,2,0)</f>
        <v>5499003400</v>
      </c>
      <c r="E68" s="96" t="s">
        <v>378</v>
      </c>
      <c r="F68" s="63" t="str">
        <f>VLOOKUP(D68,'BHXH 4-2026'!$D$11:$F$337,3,0)</f>
        <v>DN4925499003400</v>
      </c>
      <c r="G68" s="774">
        <f>VLOOKUP(C68,'chuyển xếp 2024'!$C$5:$W$328,17,0)</f>
        <v>7673000</v>
      </c>
      <c r="H68" s="774" t="e">
        <f>VLOOKUP(C68,'1-7-2026'!$C$3:$R$75,16,0)</f>
        <v>#N/A</v>
      </c>
      <c r="I68" s="774">
        <f>VLOOKUP(C68,'chuyển xếp 2024'!$C$5:$W$328,19,0)</f>
        <v>2365000</v>
      </c>
      <c r="J68" s="774">
        <f t="shared" si="2"/>
        <v>10038000</v>
      </c>
      <c r="K68" s="96" t="s">
        <v>32</v>
      </c>
      <c r="L68" s="63">
        <f t="shared" si="3"/>
        <v>1</v>
      </c>
      <c r="M68" s="63" t="s">
        <v>33</v>
      </c>
      <c r="N68" s="63" t="s">
        <v>34</v>
      </c>
      <c r="O68" s="63" t="s">
        <v>5195</v>
      </c>
      <c r="P68" s="56" t="s">
        <v>379</v>
      </c>
      <c r="Q68" s="106">
        <v>27881</v>
      </c>
      <c r="R68" s="107">
        <v>35744</v>
      </c>
      <c r="S68" s="107">
        <f t="shared" si="21"/>
        <v>35744</v>
      </c>
      <c r="T68" s="107"/>
      <c r="U68" s="56" t="s">
        <v>36</v>
      </c>
      <c r="V68" s="56" t="s">
        <v>380</v>
      </c>
      <c r="W68" s="56" t="str">
        <f t="shared" ca="1" si="0"/>
        <v xml:space="preserve">28 NĂM 9 THÁNG 9 NGÀY </v>
      </c>
      <c r="X68" s="523" t="s">
        <v>381</v>
      </c>
      <c r="Y68" s="80" t="str">
        <f>VLOOKUP(C68,Sheet5!$B$2:$G$253,6,0)</f>
        <v>045076010149</v>
      </c>
      <c r="Z68" s="80">
        <f>VLOOKUP(C68,'Trang tính1'!$A$2:$N$281,5,0)</f>
        <v>0</v>
      </c>
      <c r="AA68" s="80" t="b">
        <f t="shared" si="5"/>
        <v>0</v>
      </c>
      <c r="AB68" s="75">
        <v>42070</v>
      </c>
      <c r="AC68" s="75" t="s">
        <v>5227</v>
      </c>
      <c r="AD68" s="46" t="s">
        <v>232</v>
      </c>
      <c r="AE68" s="108" t="s">
        <v>382</v>
      </c>
      <c r="AF68" s="108"/>
      <c r="AG68" s="46" t="s">
        <v>383</v>
      </c>
      <c r="AH68" s="46" t="s">
        <v>383</v>
      </c>
      <c r="AI68" s="66"/>
      <c r="AJ68" s="97" t="s">
        <v>50</v>
      </c>
      <c r="AK68" s="97" t="s">
        <v>100</v>
      </c>
      <c r="AL68" s="56" t="s">
        <v>73</v>
      </c>
      <c r="AM68" s="36">
        <f t="shared" ca="1" si="1"/>
        <v>50</v>
      </c>
    </row>
    <row r="69" spans="1:39" s="36" customFormat="1">
      <c r="A69" s="25">
        <f>IF(C69=0,"",SUBTOTAL(3,C$5:C69))</f>
        <v>65</v>
      </c>
      <c r="B69" s="25">
        <v>2</v>
      </c>
      <c r="C69" s="86" t="s">
        <v>1396</v>
      </c>
      <c r="D69" s="25" t="str">
        <f>VLOOKUP(C69,Sheet4!$A$1:$B$300,2,0)</f>
        <v>9521124449</v>
      </c>
      <c r="E69" s="87" t="s">
        <v>1390</v>
      </c>
      <c r="F69" s="63" t="str">
        <f>VLOOKUP(D69,'BHXH 4-2026'!$D$11:$F$337,3,0)</f>
        <v>DN4929521124449</v>
      </c>
      <c r="G69" s="774">
        <f>VLOOKUP(C69,'chuyển xếp 2024'!$C$5:$Y$328,23,0)</f>
        <v>7105000</v>
      </c>
      <c r="H69" s="774">
        <f>VLOOKUP(C69,'1-7-2026'!$C$3:$R$75,16,0)</f>
        <v>7105000</v>
      </c>
      <c r="I69" s="774">
        <f>VLOOKUP(C69,'chuyển xếp 2024'!$C$5:$W$328,19,0)</f>
        <v>0</v>
      </c>
      <c r="J69" s="774">
        <f t="shared" si="2"/>
        <v>7105000</v>
      </c>
      <c r="K69" s="87" t="s">
        <v>32</v>
      </c>
      <c r="L69" s="63">
        <f t="shared" si="3"/>
        <v>1</v>
      </c>
      <c r="M69" s="63" t="s">
        <v>33</v>
      </c>
      <c r="N69" s="63" t="s">
        <v>34</v>
      </c>
      <c r="O69" s="87" t="s">
        <v>2594</v>
      </c>
      <c r="P69" s="56" t="s">
        <v>379</v>
      </c>
      <c r="Q69" s="106">
        <v>36231</v>
      </c>
      <c r="R69" s="107">
        <v>44927</v>
      </c>
      <c r="S69" s="107">
        <f t="shared" si="21"/>
        <v>44927</v>
      </c>
      <c r="T69" s="107"/>
      <c r="U69" s="56" t="s">
        <v>36</v>
      </c>
      <c r="V69" s="56" t="s">
        <v>1391</v>
      </c>
      <c r="W69" s="56" t="str">
        <f t="shared" ca="1" si="0"/>
        <v xml:space="preserve">3 NĂM 7 THÁNG 18 NGÀY </v>
      </c>
      <c r="X69" s="80">
        <v>385774419</v>
      </c>
      <c r="Y69" s="80" t="str">
        <f>VLOOKUP(C69,Sheet5!$B$2:$G$253,6,0)</f>
        <v>095099006186</v>
      </c>
      <c r="Z69" s="80" t="str">
        <f>VLOOKUP(C69,'Trang tính1'!$A$2:$N$281,5,0)</f>
        <v>095099006186</v>
      </c>
      <c r="AA69" s="80" t="b">
        <f t="shared" si="5"/>
        <v>1</v>
      </c>
      <c r="AB69" s="75">
        <v>42105</v>
      </c>
      <c r="AC69" s="75" t="s">
        <v>5227</v>
      </c>
      <c r="AD69" s="46" t="s">
        <v>232</v>
      </c>
      <c r="AE69" s="108" t="s">
        <v>1392</v>
      </c>
      <c r="AF69" s="108" t="str">
        <f>VLOOKUP(C69,'Trang tính1'!$A$2:$N$319,9,0)</f>
        <v>Ấp Long Thành, xà Phước Long, Tỉnh Cà Mau</v>
      </c>
      <c r="AG69" s="46" t="s">
        <v>1393</v>
      </c>
      <c r="AH69" s="46" t="s">
        <v>1394</v>
      </c>
      <c r="AI69" s="66" t="s">
        <v>1395</v>
      </c>
      <c r="AJ69" s="625" t="s">
        <v>50</v>
      </c>
      <c r="AK69" s="46" t="s">
        <v>384</v>
      </c>
      <c r="AL69" s="56" t="s">
        <v>385</v>
      </c>
      <c r="AM69" s="36">
        <f t="shared" ca="1" si="1"/>
        <v>27</v>
      </c>
    </row>
    <row r="70" spans="1:39" s="36" customFormat="1">
      <c r="A70" s="25">
        <f>IF(C70=0,"",SUBTOTAL(3,C$5:C70))</f>
        <v>66</v>
      </c>
      <c r="B70" s="25">
        <v>3</v>
      </c>
      <c r="C70" s="86" t="s">
        <v>1421</v>
      </c>
      <c r="D70" s="25" t="str">
        <f>VLOOKUP(C70,Sheet4!$A$1:$B$300,2,0)</f>
        <v>8014003136</v>
      </c>
      <c r="E70" s="87" t="s">
        <v>1416</v>
      </c>
      <c r="F70" s="63" t="str">
        <f>VLOOKUP(D70,'BHXH 4-2026'!$D$11:$F$337,3,0)</f>
        <v>DN4928014003136</v>
      </c>
      <c r="G70" s="774">
        <f>VLOOKUP(C70,'chuyển xếp 2024'!$C$5:$Y$328,23,0)</f>
        <v>7105000</v>
      </c>
      <c r="H70" s="774">
        <f>VLOOKUP(C70,'1-7-2026'!$C$3:$R$75,16,0)</f>
        <v>7105000</v>
      </c>
      <c r="I70" s="774">
        <f>VLOOKUP(C70,'chuyển xếp 2024'!$C$5:$W$328,19,0)</f>
        <v>0</v>
      </c>
      <c r="J70" s="774">
        <f t="shared" ref="J70:J133" si="27">+G70+I70</f>
        <v>7105000</v>
      </c>
      <c r="K70" s="87" t="s">
        <v>32</v>
      </c>
      <c r="L70" s="63">
        <f t="shared" si="3"/>
        <v>1</v>
      </c>
      <c r="M70" s="63" t="s">
        <v>33</v>
      </c>
      <c r="N70" s="63" t="s">
        <v>34</v>
      </c>
      <c r="O70" s="87" t="s">
        <v>2594</v>
      </c>
      <c r="P70" s="56" t="s">
        <v>379</v>
      </c>
      <c r="Q70" s="106">
        <v>30021</v>
      </c>
      <c r="R70" s="106">
        <v>44977</v>
      </c>
      <c r="S70" s="107">
        <f t="shared" si="21"/>
        <v>44977</v>
      </c>
      <c r="T70" s="106"/>
      <c r="U70" s="56" t="s">
        <v>36</v>
      </c>
      <c r="V70" s="56" t="s">
        <v>1415</v>
      </c>
      <c r="W70" s="56" t="str">
        <f ca="1">DATEDIF(R70,TODAY(),"Y") &amp; " NĂM " &amp;DATEDIF(R70,TODAY(),"YM") &amp; " THÁNG " &amp; DATEDIF(R70,TODAY(), "MD") &amp; " NGÀY "</f>
        <v xml:space="preserve">3 NĂM 5 THÁNG 30 NGÀY </v>
      </c>
      <c r="X70" s="80" t="s">
        <v>1422</v>
      </c>
      <c r="Y70" s="80" t="str">
        <f>VLOOKUP(C70,Sheet5!$B$2:$G$253,6,0)</f>
        <v>084082000086</v>
      </c>
      <c r="Z70" s="80" t="str">
        <f>VLOOKUP(C70,'Trang tính1'!$A$2:$N$281,5,0)</f>
        <v>084082000086</v>
      </c>
      <c r="AA70" s="80" t="b">
        <f t="shared" ref="AA70:AA133" si="28">EXACT(Y70,Z70)</f>
        <v>1</v>
      </c>
      <c r="AB70" s="75">
        <v>44705</v>
      </c>
      <c r="AC70" s="75" t="s">
        <v>5227</v>
      </c>
      <c r="AD70" s="46" t="s">
        <v>232</v>
      </c>
      <c r="AE70" s="108" t="s">
        <v>1423</v>
      </c>
      <c r="AF70" s="108" t="str">
        <f>VLOOKUP(C70,'Trang tính1'!$A$2:$N$319,9,0)</f>
        <v>146/61 Hoàng Quốc Việt, KV4, Phường An Bình, Thành Phố Cần Thơ</v>
      </c>
      <c r="AG70" s="46" t="s">
        <v>1424</v>
      </c>
      <c r="AH70" s="46"/>
      <c r="AI70" s="66"/>
      <c r="AJ70" s="625" t="s">
        <v>50</v>
      </c>
      <c r="AK70" s="46"/>
      <c r="AL70" s="56" t="s">
        <v>385</v>
      </c>
      <c r="AM70" s="36">
        <f t="shared" ca="1" si="1"/>
        <v>44</v>
      </c>
    </row>
    <row r="71" spans="1:39" s="36" customFormat="1">
      <c r="A71" s="25">
        <f>IF(C71=0,"",SUBTOTAL(3,C$5:C71))</f>
        <v>67</v>
      </c>
      <c r="B71" s="25">
        <v>4</v>
      </c>
      <c r="C71" s="86" t="s">
        <v>1567</v>
      </c>
      <c r="D71" s="25" t="str">
        <f>VLOOKUP(C71,Sheet4!$A$1:$B$300,2,0)</f>
        <v>8723454959</v>
      </c>
      <c r="E71" s="87" t="s">
        <v>1564</v>
      </c>
      <c r="F71" s="63" t="str">
        <f>VLOOKUP(D71,'BHXH 4-2026'!$D$11:$F$337,3,0)</f>
        <v>DN4928723454959</v>
      </c>
      <c r="G71" s="774">
        <f>VLOOKUP(C71,'chuyển xếp 2024'!$C$5:$Y$328,23,0)</f>
        <v>7105000</v>
      </c>
      <c r="H71" s="774">
        <f>VLOOKUP(C71,'1-7-2026'!$C$3:$R$75,16,0)</f>
        <v>7105000</v>
      </c>
      <c r="I71" s="774">
        <f>VLOOKUP(C71,'chuyển xếp 2024'!$C$5:$W$328,19,0)</f>
        <v>0</v>
      </c>
      <c r="J71" s="774">
        <f t="shared" si="27"/>
        <v>7105000</v>
      </c>
      <c r="K71" s="87" t="s">
        <v>32</v>
      </c>
      <c r="L71" s="63">
        <f t="shared" si="3"/>
        <v>1</v>
      </c>
      <c r="M71" s="63" t="s">
        <v>33</v>
      </c>
      <c r="N71" s="63" t="s">
        <v>34</v>
      </c>
      <c r="O71" s="87" t="s">
        <v>2594</v>
      </c>
      <c r="P71" s="56" t="s">
        <v>379</v>
      </c>
      <c r="Q71" s="106">
        <v>36802</v>
      </c>
      <c r="R71" s="106">
        <v>45017</v>
      </c>
      <c r="S71" s="107">
        <f t="shared" si="21"/>
        <v>45017</v>
      </c>
      <c r="T71" s="106"/>
      <c r="U71" s="56" t="s">
        <v>36</v>
      </c>
      <c r="V71" s="56" t="s">
        <v>1722</v>
      </c>
      <c r="W71" s="56" t="str">
        <f ca="1">DATEDIF(R71,TODAY(),"Y") &amp; " NĂM " &amp;DATEDIF(R71,TODAY(),"YM") &amp; " THÁNG " &amp; DATEDIF(R71,TODAY(), "MD") &amp; " NGÀY "</f>
        <v xml:space="preserve">3 NĂM 4 THÁNG 18 NGÀY </v>
      </c>
      <c r="X71" s="80" t="s">
        <v>1565</v>
      </c>
      <c r="Y71" s="80" t="str">
        <f>VLOOKUP(C71,Sheet5!$B$2:$G$253,6,0)</f>
        <v>087200003497</v>
      </c>
      <c r="Z71" s="80" t="str">
        <f>VLOOKUP(C71,'Trang tính1'!$A$2:$N$281,5,0)</f>
        <v>087200003497</v>
      </c>
      <c r="AA71" s="80" t="b">
        <f t="shared" si="28"/>
        <v>1</v>
      </c>
      <c r="AB71" s="75">
        <v>44420</v>
      </c>
      <c r="AC71" s="75" t="s">
        <v>5227</v>
      </c>
      <c r="AD71" s="46" t="s">
        <v>232</v>
      </c>
      <c r="AE71" s="108" t="s">
        <v>111</v>
      </c>
      <c r="AF71" s="108" t="str">
        <f>VLOOKUP(C71,'Trang tính1'!$A$2:$N$319,9,0)</f>
        <v>Số 250/5, Ấp Long Hòa, Xã Hòa Long, Tỉnh Đồng Tháp</v>
      </c>
      <c r="AG71" s="46" t="s">
        <v>1724</v>
      </c>
      <c r="AH71" s="46"/>
      <c r="AI71" s="66" t="s">
        <v>1725</v>
      </c>
      <c r="AJ71" s="625" t="s">
        <v>50</v>
      </c>
      <c r="AK71" s="46" t="s">
        <v>1726</v>
      </c>
      <c r="AL71" s="56" t="s">
        <v>385</v>
      </c>
      <c r="AM71" s="36">
        <f t="shared" ca="1" si="1"/>
        <v>25</v>
      </c>
    </row>
    <row r="72" spans="1:39" s="36" customFormat="1">
      <c r="A72" s="25">
        <f>IF(C72=0,"",SUBTOTAL(3,C$5:C72))</f>
        <v>68</v>
      </c>
      <c r="B72" s="25">
        <v>5</v>
      </c>
      <c r="C72" s="86" t="s">
        <v>2450</v>
      </c>
      <c r="D72" s="25" t="str">
        <f>VLOOKUP(C72,Sheet4!$A$1:$B$300,2,0)</f>
        <v>9621892771</v>
      </c>
      <c r="E72" s="87" t="s">
        <v>2449</v>
      </c>
      <c r="F72" s="63" t="str">
        <f>VLOOKUP(D72,'BHXH 4-2026'!$D$11:$F$337,3,0)</f>
        <v>DN4929621892771</v>
      </c>
      <c r="G72" s="774">
        <f>VLOOKUP(C72,'chuyển xếp 2024'!$C$5:$W$328,17,0)</f>
        <v>6579000</v>
      </c>
      <c r="H72" s="774" t="e">
        <f>VLOOKUP(C72,'1-7-2026'!$C$3:$R$75,16,0)</f>
        <v>#N/A</v>
      </c>
      <c r="I72" s="774">
        <f>VLOOKUP(C72,'chuyển xếp 2024'!$C$5:$W$328,19,0)</f>
        <v>0</v>
      </c>
      <c r="J72" s="774">
        <f t="shared" si="27"/>
        <v>6579000</v>
      </c>
      <c r="K72" s="87" t="s">
        <v>32</v>
      </c>
      <c r="L72" s="63">
        <f t="shared" si="3"/>
        <v>1</v>
      </c>
      <c r="M72" s="63" t="s">
        <v>33</v>
      </c>
      <c r="N72" s="63" t="s">
        <v>34</v>
      </c>
      <c r="O72" s="87" t="s">
        <v>2594</v>
      </c>
      <c r="P72" s="56" t="s">
        <v>379</v>
      </c>
      <c r="Q72" s="106">
        <v>34221</v>
      </c>
      <c r="R72" s="106">
        <v>45413</v>
      </c>
      <c r="S72" s="107">
        <f t="shared" si="21"/>
        <v>45413</v>
      </c>
      <c r="T72" s="106"/>
      <c r="U72" s="56" t="s">
        <v>36</v>
      </c>
      <c r="V72" s="56" t="s">
        <v>2451</v>
      </c>
      <c r="W72" s="56" t="str">
        <f ca="1">DATEDIF(R72,TODAY(),"Y") &amp; " NĂM " &amp;DATEDIF(R72,TODAY(),"YM") &amp; " THÁNG " &amp; DATEDIF(R72,TODAY(), "MD") &amp; " NGÀY "</f>
        <v xml:space="preserve">2 NĂM 3 THÁNG 18 NGÀY </v>
      </c>
      <c r="X72" s="80" t="s">
        <v>2452</v>
      </c>
      <c r="Y72" s="80" t="s">
        <v>2452</v>
      </c>
      <c r="Z72" s="80" t="str">
        <f>VLOOKUP(C72,'Trang tính1'!$A$2:$N$281,5,0)</f>
        <v>096093010554</v>
      </c>
      <c r="AA72" s="80" t="b">
        <f t="shared" si="28"/>
        <v>1</v>
      </c>
      <c r="AB72" s="75">
        <v>44798</v>
      </c>
      <c r="AC72" s="75" t="s">
        <v>5227</v>
      </c>
      <c r="AD72" s="46" t="s">
        <v>232</v>
      </c>
      <c r="AE72" s="108" t="s">
        <v>2671</v>
      </c>
      <c r="AF72" s="108" t="str">
        <f>VLOOKUP(C72,'Trang tính1'!$A$2:$N$319,9,0)</f>
        <v>Số 023, Ấp Nhơn Thọ 1, xã Nhơn Ái, Tp Cần Thơ</v>
      </c>
      <c r="AG72" s="46" t="s">
        <v>2674</v>
      </c>
      <c r="AH72" s="46"/>
      <c r="AI72" s="66"/>
      <c r="AJ72" s="625" t="s">
        <v>50</v>
      </c>
      <c r="AK72" s="46"/>
      <c r="AL72" s="56" t="s">
        <v>385</v>
      </c>
      <c r="AM72" s="36">
        <f t="shared" ca="1" si="1"/>
        <v>32</v>
      </c>
    </row>
    <row r="73" spans="1:39" s="36" customFormat="1">
      <c r="A73" s="25">
        <f>IF(C73=0,"",SUBTOTAL(3,C$5:C73))</f>
        <v>69</v>
      </c>
      <c r="B73" s="25">
        <v>6</v>
      </c>
      <c r="C73" s="126" t="s">
        <v>3485</v>
      </c>
      <c r="D73" s="25" t="s">
        <v>3512</v>
      </c>
      <c r="E73" s="127" t="s">
        <v>3446</v>
      </c>
      <c r="F73" s="63" t="str">
        <f>VLOOKUP(D73,'BHXH 4-2026'!$D$11:$F$337,3,0)</f>
        <v>DN4929621345332</v>
      </c>
      <c r="G73" s="774">
        <f>VLOOKUP(C73,'chuyển xếp 2024'!$C$5:$W$328,17,0)</f>
        <v>6579000</v>
      </c>
      <c r="H73" s="774" t="e">
        <f>VLOOKUP(C73,'1-7-2026'!$C$3:$R$75,16,0)</f>
        <v>#N/A</v>
      </c>
      <c r="I73" s="774"/>
      <c r="J73" s="774">
        <f t="shared" si="27"/>
        <v>6579000</v>
      </c>
      <c r="K73" s="87" t="s">
        <v>32</v>
      </c>
      <c r="L73" s="63">
        <f t="shared" si="3"/>
        <v>1</v>
      </c>
      <c r="M73" s="63" t="s">
        <v>33</v>
      </c>
      <c r="N73" s="63" t="s">
        <v>34</v>
      </c>
      <c r="O73" s="87" t="s">
        <v>2594</v>
      </c>
      <c r="P73" s="56" t="s">
        <v>379</v>
      </c>
      <c r="Q73" s="106">
        <v>36898</v>
      </c>
      <c r="R73" s="106">
        <v>45992</v>
      </c>
      <c r="S73" s="106"/>
      <c r="T73" s="106">
        <f>+R73</f>
        <v>45992</v>
      </c>
      <c r="U73" s="486" t="s">
        <v>117</v>
      </c>
      <c r="V73" s="56"/>
      <c r="W73" s="56" t="str">
        <f ca="1">DATEDIF(R73,TODAY(),"Y") &amp; " NĂM " &amp;DATEDIF(R73,TODAY(),"YM") &amp; " THÁNG " &amp; DATEDIF(R73,TODAY(), "MD") &amp; " NGÀY "</f>
        <v xml:space="preserve">0 NĂM 8 THÁNG 18 NGÀY </v>
      </c>
      <c r="X73" s="80" t="s">
        <v>4260</v>
      </c>
      <c r="Y73" s="80" t="s">
        <v>4260</v>
      </c>
      <c r="Z73" s="80" t="e">
        <f>VLOOKUP(C73,'Trang tính1'!$A$2:$N$281,5,0)</f>
        <v>#N/A</v>
      </c>
      <c r="AA73" s="80" t="e">
        <f t="shared" si="28"/>
        <v>#N/A</v>
      </c>
      <c r="AB73" s="75">
        <v>44720</v>
      </c>
      <c r="AC73" s="75" t="s">
        <v>5227</v>
      </c>
      <c r="AD73" s="46" t="s">
        <v>232</v>
      </c>
      <c r="AE73" s="108" t="s">
        <v>4261</v>
      </c>
      <c r="AF73" s="108"/>
      <c r="AG73" s="46" t="s">
        <v>4262</v>
      </c>
      <c r="AH73" s="46"/>
      <c r="AI73" s="66"/>
      <c r="AJ73" s="625" t="s">
        <v>50</v>
      </c>
      <c r="AK73" s="46" t="s">
        <v>384</v>
      </c>
      <c r="AL73" s="56" t="s">
        <v>385</v>
      </c>
      <c r="AM73" s="36">
        <f t="shared" ca="1" si="1"/>
        <v>25</v>
      </c>
    </row>
    <row r="74" spans="1:39" s="491" customFormat="1">
      <c r="A74" s="479">
        <f>IF(C74=0,"",SUBTOTAL(3,C$5:C74))</f>
        <v>70</v>
      </c>
      <c r="B74" s="479">
        <v>7</v>
      </c>
      <c r="C74" s="920" t="s">
        <v>4237</v>
      </c>
      <c r="D74" s="479" t="s">
        <v>4281</v>
      </c>
      <c r="E74" s="534" t="s">
        <v>4236</v>
      </c>
      <c r="F74" s="63" t="str">
        <f>VLOOKUP(D74,'BHXH 4-2026'!$D$11:$F$337,3,0)</f>
        <v>DN4928723780534</v>
      </c>
      <c r="G74" s="872">
        <f>VLOOKUP(C74,'chuyển xếp 2024'!$C$5:$W$328,17,0)</f>
        <v>6579000</v>
      </c>
      <c r="H74" s="774" t="e">
        <f>VLOOKUP(C74,'1-7-2026'!$C$3:$R$75,16,0)</f>
        <v>#N/A</v>
      </c>
      <c r="I74" s="872">
        <v>1892000</v>
      </c>
      <c r="J74" s="872">
        <f t="shared" si="27"/>
        <v>8471000</v>
      </c>
      <c r="K74" s="537" t="s">
        <v>32</v>
      </c>
      <c r="L74" s="63">
        <f>IF(K74="nữ",0,1)</f>
        <v>1</v>
      </c>
      <c r="M74" s="483" t="s">
        <v>33</v>
      </c>
      <c r="N74" s="483" t="s">
        <v>34</v>
      </c>
      <c r="O74" s="63" t="s">
        <v>5159</v>
      </c>
      <c r="P74" s="484" t="s">
        <v>379</v>
      </c>
      <c r="Q74" s="485">
        <v>33129</v>
      </c>
      <c r="R74" s="485">
        <v>46022</v>
      </c>
      <c r="S74" s="485"/>
      <c r="T74" s="106">
        <f>+R74</f>
        <v>46022</v>
      </c>
      <c r="U74" s="486" t="s">
        <v>117</v>
      </c>
      <c r="V74" s="484" t="s">
        <v>4250</v>
      </c>
      <c r="W74" s="484" t="str">
        <f ca="1">DATEDIF(R74,TODAY(),"Y") &amp; " NĂM " &amp;DATEDIF(R74,TODAY(),"YM") &amp; " THÁNG " &amp; DATEDIF(R74,TODAY(), "MD") &amp; " NGÀY "</f>
        <v xml:space="preserve">0 NĂM 7 THÁNG 19 NGÀY </v>
      </c>
      <c r="X74" s="487" t="s">
        <v>4251</v>
      </c>
      <c r="Y74" s="487" t="s">
        <v>4251</v>
      </c>
      <c r="Z74" s="487" t="e">
        <f>VLOOKUP(C74,'Trang tính1'!$A$2:$N$281,5,0)</f>
        <v>#N/A</v>
      </c>
      <c r="AA74" s="487" t="e">
        <f t="shared" si="28"/>
        <v>#N/A</v>
      </c>
      <c r="AB74" s="488">
        <v>44417</v>
      </c>
      <c r="AC74" s="75" t="s">
        <v>5227</v>
      </c>
      <c r="AD74" s="499" t="s">
        <v>232</v>
      </c>
      <c r="AE74" s="489" t="s">
        <v>4252</v>
      </c>
      <c r="AF74" s="489"/>
      <c r="AG74" s="499" t="s">
        <v>4253</v>
      </c>
      <c r="AH74" s="499"/>
      <c r="AI74" s="480"/>
      <c r="AJ74" s="535" t="s">
        <v>50</v>
      </c>
      <c r="AK74" s="499"/>
      <c r="AL74" s="56" t="s">
        <v>385</v>
      </c>
      <c r="AM74" s="36">
        <f t="shared" ca="1" si="1"/>
        <v>35</v>
      </c>
    </row>
    <row r="75" spans="1:39" s="36" customFormat="1">
      <c r="A75" s="25">
        <f>IF(C75=0,"",SUBTOTAL(3,C$5:C75))</f>
        <v>71</v>
      </c>
      <c r="B75" s="479">
        <v>1</v>
      </c>
      <c r="C75" s="25" t="s">
        <v>388</v>
      </c>
      <c r="D75" s="25" t="str">
        <f>VLOOKUP(C75,Sheet4!$A$1:$B$300,2,0)</f>
        <v>9212008058</v>
      </c>
      <c r="E75" s="63" t="s">
        <v>389</v>
      </c>
      <c r="F75" s="63" t="str">
        <f>VLOOKUP(D75,'BHXH 4-2026'!$D$11:$F$337,3,0)</f>
        <v>DN4929212008058</v>
      </c>
      <c r="G75" s="774">
        <f>VLOOKUP(C75,'chuyển xếp 2024'!$C$5:$W$328,17,0)</f>
        <v>7673000</v>
      </c>
      <c r="H75" s="774" t="e">
        <f>VLOOKUP(C75,'1-7-2026'!$C$3:$R$75,16,0)</f>
        <v>#N/A</v>
      </c>
      <c r="I75" s="774">
        <f>VLOOKUP(C75,'chuyển xếp 2024'!$C$5:$W$328,19,0)</f>
        <v>2365000</v>
      </c>
      <c r="J75" s="774">
        <f t="shared" si="27"/>
        <v>10038000</v>
      </c>
      <c r="K75" s="63" t="s">
        <v>32</v>
      </c>
      <c r="L75" s="63">
        <f t="shared" ref="L75:L139" si="29">IF(K75="nữ",0,1)</f>
        <v>1</v>
      </c>
      <c r="M75" s="63" t="s">
        <v>33</v>
      </c>
      <c r="N75" s="63" t="s">
        <v>34</v>
      </c>
      <c r="O75" s="63" t="s">
        <v>5160</v>
      </c>
      <c r="P75" s="56" t="s">
        <v>5164</v>
      </c>
      <c r="Q75" s="106">
        <v>32053</v>
      </c>
      <c r="R75" s="107">
        <v>41071</v>
      </c>
      <c r="S75" s="107">
        <f>+R75</f>
        <v>41071</v>
      </c>
      <c r="T75" s="107"/>
      <c r="U75" s="56" t="s">
        <v>36</v>
      </c>
      <c r="V75" s="56" t="s">
        <v>391</v>
      </c>
      <c r="W75" s="56" t="str">
        <f t="shared" ca="1" si="0"/>
        <v xml:space="preserve">14 NĂM 2 THÁNG 8 NGÀY </v>
      </c>
      <c r="X75" s="80" t="s">
        <v>392</v>
      </c>
      <c r="Y75" s="80" t="str">
        <f>VLOOKUP(C75,Sheet5!$B$2:$G$253,6,0)</f>
        <v>091087000155</v>
      </c>
      <c r="Z75" s="80" t="str">
        <f>VLOOKUP(C75,'Trang tính1'!$A$2:$N$281,5,0)</f>
        <v>091087000155</v>
      </c>
      <c r="AA75" s="80" t="b">
        <f t="shared" si="28"/>
        <v>1</v>
      </c>
      <c r="AB75" s="75"/>
      <c r="AC75" s="75" t="s">
        <v>5227</v>
      </c>
      <c r="AD75" s="46" t="s">
        <v>232</v>
      </c>
      <c r="AE75" s="108" t="s">
        <v>393</v>
      </c>
      <c r="AF75" s="108" t="str">
        <f>VLOOKUP(C75,'Trang tính1'!$A$2:$N$319,9,0)</f>
        <v>63A, Hẻm 3, Mậu Thân, Phường Ninh Kiều, Thành phố Cần Thơ</v>
      </c>
      <c r="AG75" s="46" t="s">
        <v>70</v>
      </c>
      <c r="AH75" s="46" t="s">
        <v>70</v>
      </c>
      <c r="AI75" s="332" t="s">
        <v>394</v>
      </c>
      <c r="AJ75" s="56" t="s">
        <v>50</v>
      </c>
      <c r="AK75" s="56" t="s">
        <v>72</v>
      </c>
      <c r="AL75" s="56" t="s">
        <v>73</v>
      </c>
      <c r="AM75" s="36">
        <f t="shared" ca="1" si="1"/>
        <v>38</v>
      </c>
    </row>
    <row r="76" spans="1:39" s="36" customFormat="1">
      <c r="A76" s="25">
        <f>IF(C76=0,"",SUBTOTAL(3,C$5:C76))</f>
        <v>72</v>
      </c>
      <c r="B76" s="479">
        <v>2</v>
      </c>
      <c r="C76" s="25" t="s">
        <v>395</v>
      </c>
      <c r="D76" s="25" t="str">
        <f>VLOOKUP(C76,Sheet4!$A$1:$B$300,2,0)</f>
        <v>6506006786</v>
      </c>
      <c r="E76" s="63" t="s">
        <v>396</v>
      </c>
      <c r="F76" s="63" t="str">
        <f>VLOOKUP(D76,'BHXH 4-2026'!$D$11:$F$337,3,0)</f>
        <v>DN4926506006786</v>
      </c>
      <c r="G76" s="774">
        <f>VLOOKUP(C76,'chuyển xếp 2024'!$C$5:$W$328,17,0)</f>
        <v>8287000</v>
      </c>
      <c r="H76" s="774" t="e">
        <f>VLOOKUP(C76,'1-7-2026'!$C$3:$R$75,16,0)</f>
        <v>#N/A</v>
      </c>
      <c r="I76" s="774">
        <f>VLOOKUP(C76,'chuyển xếp 2024'!$C$5:$W$328,19,0)</f>
        <v>1892000</v>
      </c>
      <c r="J76" s="774">
        <f t="shared" si="27"/>
        <v>10179000</v>
      </c>
      <c r="K76" s="63" t="s">
        <v>63</v>
      </c>
      <c r="L76" s="63">
        <f t="shared" si="29"/>
        <v>0</v>
      </c>
      <c r="M76" s="63" t="s">
        <v>33</v>
      </c>
      <c r="N76" s="63" t="s">
        <v>34</v>
      </c>
      <c r="O76" s="63" t="s">
        <v>5196</v>
      </c>
      <c r="P76" s="56" t="s">
        <v>5164</v>
      </c>
      <c r="Q76" s="106">
        <v>30254</v>
      </c>
      <c r="R76" s="107">
        <v>38657</v>
      </c>
      <c r="S76" s="107">
        <f t="shared" ref="S76:S121" si="30">+R76</f>
        <v>38657</v>
      </c>
      <c r="T76" s="107"/>
      <c r="U76" s="56" t="s">
        <v>36</v>
      </c>
      <c r="V76" s="56" t="s">
        <v>397</v>
      </c>
      <c r="W76" s="56" t="str">
        <f t="shared" ca="1" si="0"/>
        <v xml:space="preserve">20 NĂM 9 THÁNG 18 NGÀY </v>
      </c>
      <c r="X76" s="80" t="s">
        <v>398</v>
      </c>
      <c r="Y76" s="80" t="str">
        <f>VLOOKUP(C76,Sheet5!$B$2:$G$253,6,0)</f>
        <v>092182003607</v>
      </c>
      <c r="Z76" s="80" t="str">
        <f>VLOOKUP(C76,'Trang tính1'!$A$2:$N$281,5,0)</f>
        <v>092182003607</v>
      </c>
      <c r="AA76" s="80" t="b">
        <f t="shared" si="28"/>
        <v>1</v>
      </c>
      <c r="AB76" s="75"/>
      <c r="AC76" s="75" t="s">
        <v>5227</v>
      </c>
      <c r="AD76" s="46" t="s">
        <v>232</v>
      </c>
      <c r="AE76" s="108" t="s">
        <v>399</v>
      </c>
      <c r="AF76" s="108" t="str">
        <f>VLOOKUP(C76,'Trang tính1'!$A$2:$N$319,9,0)</f>
        <v>249 Trần Hưng Đạo, KV13, Phường Ô Môn, TP Cần Thơ</v>
      </c>
      <c r="AG76" s="46" t="s">
        <v>400</v>
      </c>
      <c r="AH76" s="46" t="s">
        <v>400</v>
      </c>
      <c r="AI76" s="332" t="s">
        <v>401</v>
      </c>
      <c r="AJ76" s="56" t="s">
        <v>50</v>
      </c>
      <c r="AK76" s="56" t="s">
        <v>72</v>
      </c>
      <c r="AL76" s="56" t="s">
        <v>73</v>
      </c>
      <c r="AM76" s="36">
        <f t="shared" ca="1" si="1"/>
        <v>43</v>
      </c>
    </row>
    <row r="77" spans="1:39" s="36" customFormat="1">
      <c r="A77" s="25">
        <f>IF(C77=0,"",SUBTOTAL(3,C$5:C77))</f>
        <v>73</v>
      </c>
      <c r="B77" s="479">
        <v>3</v>
      </c>
      <c r="C77" s="25" t="s">
        <v>402</v>
      </c>
      <c r="D77" s="25" t="str">
        <f>VLOOKUP(C77,Sheet4!$A$1:$B$300,2,0)</f>
        <v>5496032516</v>
      </c>
      <c r="E77" s="63" t="s">
        <v>403</v>
      </c>
      <c r="F77" s="63" t="str">
        <f>VLOOKUP(D77,'BHXH 4-2026'!$D$11:$F$337,3,0)</f>
        <v>DN4925496032516</v>
      </c>
      <c r="G77" s="774">
        <f>VLOOKUP(C77,'chuyển xếp 2024'!$C$5:$W$328,17,0)</f>
        <v>7929000</v>
      </c>
      <c r="H77" s="774" t="e">
        <f>VLOOKUP(C77,'1-7-2026'!$C$3:$R$75,16,0)</f>
        <v>#N/A</v>
      </c>
      <c r="I77" s="774">
        <f>VLOOKUP(C77,'chuyển xếp 2024'!$C$5:$W$328,19,0)</f>
        <v>0</v>
      </c>
      <c r="J77" s="774">
        <f t="shared" si="27"/>
        <v>7929000</v>
      </c>
      <c r="K77" s="63" t="s">
        <v>63</v>
      </c>
      <c r="L77" s="63">
        <f t="shared" si="29"/>
        <v>0</v>
      </c>
      <c r="M77" s="63" t="s">
        <v>33</v>
      </c>
      <c r="N77" s="63" t="s">
        <v>34</v>
      </c>
      <c r="O77" s="63" t="s">
        <v>5197</v>
      </c>
      <c r="P77" s="56" t="s">
        <v>5164</v>
      </c>
      <c r="Q77" s="106">
        <v>25965</v>
      </c>
      <c r="R77" s="107">
        <v>34035</v>
      </c>
      <c r="S77" s="107">
        <f t="shared" si="30"/>
        <v>34035</v>
      </c>
      <c r="T77" s="107"/>
      <c r="U77" s="56" t="s">
        <v>36</v>
      </c>
      <c r="V77" s="56" t="s">
        <v>404</v>
      </c>
      <c r="W77" s="56" t="str">
        <f t="shared" ca="1" si="0"/>
        <v xml:space="preserve">33 NĂM 5 THÁNG 12 NGÀY </v>
      </c>
      <c r="X77" s="80" t="s">
        <v>405</v>
      </c>
      <c r="Y77" s="80" t="str">
        <f>VLOOKUP(C77,Sheet5!$B$2:$G$253,6,0)</f>
        <v>092171003980</v>
      </c>
      <c r="Z77" s="80" t="str">
        <f>VLOOKUP(C77,'Trang tính1'!$A$2:$N$281,5,0)</f>
        <v>0921711003980</v>
      </c>
      <c r="AA77" s="80" t="b">
        <f t="shared" si="28"/>
        <v>0</v>
      </c>
      <c r="AB77" s="75"/>
      <c r="AC77" s="75" t="s">
        <v>5227</v>
      </c>
      <c r="AD77" s="46" t="s">
        <v>232</v>
      </c>
      <c r="AE77" s="108" t="s">
        <v>322</v>
      </c>
      <c r="AF77" s="108" t="str">
        <f>VLOOKUP(C77,'Trang tính1'!$A$2:$N$319,9,0)</f>
        <v>70/60/2. ĐCMT8 P Ninh Kiều TP Cần Thơ</v>
      </c>
      <c r="AG77" s="46" t="s">
        <v>406</v>
      </c>
      <c r="AH77" s="46" t="s">
        <v>406</v>
      </c>
      <c r="AI77" s="66" t="s">
        <v>407</v>
      </c>
      <c r="AJ77" s="56" t="s">
        <v>93</v>
      </c>
      <c r="AK77" s="56" t="s">
        <v>408</v>
      </c>
      <c r="AL77" s="56" t="s">
        <v>60</v>
      </c>
      <c r="AM77" s="36">
        <f t="shared" ca="1" si="1"/>
        <v>55</v>
      </c>
    </row>
    <row r="78" spans="1:39" s="36" customFormat="1">
      <c r="A78" s="25">
        <f>IF(C78=0,"",SUBTOTAL(3,C$5:C78))</f>
        <v>74</v>
      </c>
      <c r="B78" s="479">
        <v>4</v>
      </c>
      <c r="C78" s="25" t="s">
        <v>412</v>
      </c>
      <c r="D78" s="25" t="str">
        <f>VLOOKUP(C78,Sheet4!$A$1:$B$300,2,0)</f>
        <v>5499003379</v>
      </c>
      <c r="E78" s="63" t="s">
        <v>413</v>
      </c>
      <c r="F78" s="63" t="str">
        <f>VLOOKUP(D78,'BHXH 4-2026'!$D$11:$F$337,3,0)</f>
        <v>DN4925499003379</v>
      </c>
      <c r="G78" s="774">
        <f>VLOOKUP(C78,'chuyển xếp 2024'!$C$5:$W$328,17,0)</f>
        <v>9666000</v>
      </c>
      <c r="H78" s="774" t="e">
        <f>VLOOKUP(C78,'1-7-2026'!$C$3:$R$75,16,0)</f>
        <v>#N/A</v>
      </c>
      <c r="I78" s="774">
        <f>VLOOKUP(C78,'chuyển xếp 2024'!$C$5:$W$328,19,0)</f>
        <v>0</v>
      </c>
      <c r="J78" s="774">
        <f t="shared" si="27"/>
        <v>9666000</v>
      </c>
      <c r="K78" s="63" t="s">
        <v>63</v>
      </c>
      <c r="L78" s="63">
        <f t="shared" si="29"/>
        <v>0</v>
      </c>
      <c r="M78" s="63" t="s">
        <v>33</v>
      </c>
      <c r="N78" s="63" t="s">
        <v>34</v>
      </c>
      <c r="O78" s="63" t="s">
        <v>5197</v>
      </c>
      <c r="P78" s="56" t="s">
        <v>5164</v>
      </c>
      <c r="Q78" s="106">
        <v>27398</v>
      </c>
      <c r="R78" s="107">
        <v>36114</v>
      </c>
      <c r="S78" s="107">
        <f t="shared" si="30"/>
        <v>36114</v>
      </c>
      <c r="T78" s="107"/>
      <c r="U78" s="56" t="s">
        <v>36</v>
      </c>
      <c r="V78" s="56" t="s">
        <v>414</v>
      </c>
      <c r="W78" s="56" t="str">
        <f t="shared" ca="1" si="0"/>
        <v xml:space="preserve">27 NĂM 9 THÁNG 4 NGÀY </v>
      </c>
      <c r="X78" s="80" t="s">
        <v>415</v>
      </c>
      <c r="Y78" s="80" t="str">
        <f>VLOOKUP(C78,Sheet5!$B$2:$G$253,6,0)</f>
        <v>045175000238</v>
      </c>
      <c r="Z78" s="80" t="str">
        <f>VLOOKUP(C78,'Trang tính1'!$A$2:$N$281,5,0)</f>
        <v>045175000238</v>
      </c>
      <c r="AA78" s="80" t="b">
        <f t="shared" si="28"/>
        <v>1</v>
      </c>
      <c r="AB78" s="75"/>
      <c r="AC78" s="75" t="s">
        <v>5227</v>
      </c>
      <c r="AD78" s="46" t="s">
        <v>232</v>
      </c>
      <c r="AE78" s="108" t="s">
        <v>256</v>
      </c>
      <c r="AF78" s="108" t="str">
        <f>VLOOKUP(C78,'Trang tính1'!$A$2:$N$319,9,0)</f>
        <v>B13 tổ 7 KV4 phường Thới An Đông</v>
      </c>
      <c r="AG78" s="46" t="s">
        <v>416</v>
      </c>
      <c r="AH78" s="46" t="s">
        <v>416</v>
      </c>
      <c r="AI78" s="332" t="s">
        <v>417</v>
      </c>
      <c r="AJ78" s="56" t="s">
        <v>50</v>
      </c>
      <c r="AK78" s="56" t="s">
        <v>418</v>
      </c>
      <c r="AL78" s="56" t="s">
        <v>60</v>
      </c>
      <c r="AM78" s="36">
        <f t="shared" ca="1" si="1"/>
        <v>51</v>
      </c>
    </row>
    <row r="79" spans="1:39" s="36" customFormat="1">
      <c r="A79" s="25">
        <f>IF(C79=0,"",SUBTOTAL(3,C$5:C79))</f>
        <v>75</v>
      </c>
      <c r="B79" s="479">
        <v>5</v>
      </c>
      <c r="C79" s="25" t="s">
        <v>426</v>
      </c>
      <c r="D79" s="25" t="str">
        <f>VLOOKUP(C79,Sheet4!$A$1:$B$300,2,0)</f>
        <v>9210009441</v>
      </c>
      <c r="E79" s="63" t="s">
        <v>427</v>
      </c>
      <c r="F79" s="63" t="str">
        <f>VLOOKUP(D79,'BHXH 4-2026'!$D$11:$F$337,3,0)</f>
        <v>DN4929210009441</v>
      </c>
      <c r="G79" s="774">
        <f>VLOOKUP(C79,'chuyển xếp 2024'!$C$5:$W$328,17,0)</f>
        <v>7673000</v>
      </c>
      <c r="H79" s="774" t="e">
        <f>VLOOKUP(C79,'1-7-2026'!$C$3:$R$75,16,0)</f>
        <v>#N/A</v>
      </c>
      <c r="I79" s="774">
        <f>VLOOKUP(C79,'chuyển xếp 2024'!$C$5:$W$328,19,0)</f>
        <v>0</v>
      </c>
      <c r="J79" s="774">
        <f t="shared" si="27"/>
        <v>7673000</v>
      </c>
      <c r="K79" s="63" t="s">
        <v>63</v>
      </c>
      <c r="L79" s="63">
        <f t="shared" si="29"/>
        <v>0</v>
      </c>
      <c r="M79" s="63" t="s">
        <v>33</v>
      </c>
      <c r="N79" s="63" t="s">
        <v>34</v>
      </c>
      <c r="O79" s="63" t="s">
        <v>5197</v>
      </c>
      <c r="P79" s="56" t="s">
        <v>5164</v>
      </c>
      <c r="Q79" s="106">
        <v>31248</v>
      </c>
      <c r="R79" s="107">
        <v>40315</v>
      </c>
      <c r="S79" s="107">
        <f t="shared" si="30"/>
        <v>40315</v>
      </c>
      <c r="T79" s="107"/>
      <c r="U79" s="56" t="s">
        <v>36</v>
      </c>
      <c r="V79" s="56" t="s">
        <v>428</v>
      </c>
      <c r="W79" s="56" t="str">
        <f t="shared" ca="1" si="0"/>
        <v xml:space="preserve">16 NĂM 3 THÁNG 2 NGÀY </v>
      </c>
      <c r="X79" s="80" t="s">
        <v>429</v>
      </c>
      <c r="Y79" s="80" t="str">
        <f>VLOOKUP(C79,Sheet5!$B$2:$G$253,6,0)</f>
        <v>082185024771</v>
      </c>
      <c r="Z79" s="80" t="str">
        <f>VLOOKUP(C79,'Trang tính1'!$A$2:$N$281,5,0)</f>
        <v>082185024771</v>
      </c>
      <c r="AA79" s="80" t="b">
        <f t="shared" si="28"/>
        <v>1</v>
      </c>
      <c r="AB79" s="75"/>
      <c r="AC79" s="75" t="s">
        <v>5227</v>
      </c>
      <c r="AD79" s="46" t="s">
        <v>232</v>
      </c>
      <c r="AE79" s="108" t="s">
        <v>430</v>
      </c>
      <c r="AF79" s="108" t="str">
        <f>VLOOKUP(C79,'Trang tính1'!$A$2:$N$319,9,0)</f>
        <v>Ấp Phú Khương C, xã Lương Hoà Lạc, Đồng Tháp</v>
      </c>
      <c r="AG79" s="46" t="s">
        <v>431</v>
      </c>
      <c r="AH79" s="46" t="s">
        <v>432</v>
      </c>
      <c r="AI79" s="332" t="s">
        <v>433</v>
      </c>
      <c r="AJ79" s="56" t="s">
        <v>50</v>
      </c>
      <c r="AK79" s="56" t="s">
        <v>434</v>
      </c>
      <c r="AL79" s="56" t="s">
        <v>60</v>
      </c>
      <c r="AM79" s="36">
        <f t="shared" ca="1" si="1"/>
        <v>41</v>
      </c>
    </row>
    <row r="80" spans="1:39" s="36" customFormat="1">
      <c r="A80" s="25">
        <f>IF(C80=0,"",SUBTOTAL(3,C$5:C80))</f>
        <v>76</v>
      </c>
      <c r="B80" s="479">
        <v>6</v>
      </c>
      <c r="C80" s="25" t="s">
        <v>442</v>
      </c>
      <c r="D80" s="25" t="str">
        <f>VLOOKUP(C80,Sheet4!$A$1:$B$300,2,0)</f>
        <v>9214012340</v>
      </c>
      <c r="E80" s="63" t="s">
        <v>443</v>
      </c>
      <c r="F80" s="63" t="str">
        <f>VLOOKUP(D80,'BHXH 4-2026'!$D$11:$F$337,3,0)</f>
        <v>DN4929214012340</v>
      </c>
      <c r="G80" s="774">
        <f>VLOOKUP(C80,'chuyển xếp 2024'!$C$5:$W$328,17,0)</f>
        <v>7673000</v>
      </c>
      <c r="H80" s="774" t="e">
        <f>VLOOKUP(C80,'1-7-2026'!$C$3:$R$75,16,0)</f>
        <v>#N/A</v>
      </c>
      <c r="I80" s="774">
        <f>VLOOKUP(C80,'chuyển xếp 2024'!$C$5:$W$328,19,0)</f>
        <v>1892000</v>
      </c>
      <c r="J80" s="774">
        <f t="shared" si="27"/>
        <v>9565000</v>
      </c>
      <c r="K80" s="63" t="s">
        <v>32</v>
      </c>
      <c r="L80" s="63">
        <f t="shared" si="29"/>
        <v>1</v>
      </c>
      <c r="M80" s="63" t="s">
        <v>33</v>
      </c>
      <c r="N80" s="63" t="s">
        <v>34</v>
      </c>
      <c r="O80" s="63" t="s">
        <v>5196</v>
      </c>
      <c r="P80" s="56" t="s">
        <v>5164</v>
      </c>
      <c r="Q80" s="106">
        <v>33604</v>
      </c>
      <c r="R80" s="107">
        <v>41913</v>
      </c>
      <c r="S80" s="107">
        <f t="shared" si="30"/>
        <v>41913</v>
      </c>
      <c r="T80" s="107"/>
      <c r="U80" s="56" t="s">
        <v>36</v>
      </c>
      <c r="V80" s="56" t="s">
        <v>444</v>
      </c>
      <c r="W80" s="56" t="str">
        <f t="shared" ca="1" si="0"/>
        <v xml:space="preserve">11 NĂM 10 THÁNG 18 NGÀY </v>
      </c>
      <c r="X80" s="80" t="s">
        <v>445</v>
      </c>
      <c r="Y80" s="80" t="str">
        <f>VLOOKUP(C80,Sheet5!$B$2:$G$253,6,0)</f>
        <v>087092009654</v>
      </c>
      <c r="Z80" s="80" t="str">
        <f>VLOOKUP(C80,'Trang tính1'!$A$2:$N$281,5,0)</f>
        <v>087092009654</v>
      </c>
      <c r="AA80" s="80" t="b">
        <f t="shared" si="28"/>
        <v>1</v>
      </c>
      <c r="AB80" s="75"/>
      <c r="AC80" s="75" t="s">
        <v>5227</v>
      </c>
      <c r="AD80" s="46" t="s">
        <v>232</v>
      </c>
      <c r="AE80" s="108" t="s">
        <v>446</v>
      </c>
      <c r="AF80" s="108" t="str">
        <f>VLOOKUP(C80,'Trang tính1'!$A$2:$N$319,9,0)</f>
        <v>17/4, ấp Định Phú, xã Phong Hòa, Tỉnh Đồng Tháp</v>
      </c>
      <c r="AG80" s="46" t="s">
        <v>447</v>
      </c>
      <c r="AH80" s="46" t="s">
        <v>448</v>
      </c>
      <c r="AI80" s="332" t="s">
        <v>449</v>
      </c>
      <c r="AJ80" s="56" t="s">
        <v>50</v>
      </c>
      <c r="AK80" s="56" t="s">
        <v>107</v>
      </c>
      <c r="AL80" s="56" t="s">
        <v>60</v>
      </c>
      <c r="AM80" s="36">
        <f t="shared" ca="1" si="1"/>
        <v>34</v>
      </c>
    </row>
    <row r="81" spans="1:39" s="36" customFormat="1">
      <c r="A81" s="25">
        <f>IF(C81=0,"",SUBTOTAL(3,C$5:C81))</f>
        <v>77</v>
      </c>
      <c r="B81" s="479">
        <v>7</v>
      </c>
      <c r="C81" s="66" t="s">
        <v>450</v>
      </c>
      <c r="D81" s="25" t="str">
        <f>VLOOKUP(C81,Sheet4!$A$1:$B$300,2,0)</f>
        <v>9216014083</v>
      </c>
      <c r="E81" s="67" t="s">
        <v>451</v>
      </c>
      <c r="F81" s="63" t="str">
        <f>VLOOKUP(D81,'BHXH 4-2026'!$D$11:$F$337,3,0)</f>
        <v>DN4929216014083</v>
      </c>
      <c r="G81" s="774">
        <f>VLOOKUP(C81,'chuyển xếp 2024'!$C$5:$W$328,17,0)</f>
        <v>7673000</v>
      </c>
      <c r="H81" s="774" t="e">
        <f>VLOOKUP(C81,'1-7-2026'!$C$3:$R$75,16,0)</f>
        <v>#N/A</v>
      </c>
      <c r="I81" s="774">
        <f>VLOOKUP(C81,'chuyển xếp 2024'!$C$5:$W$328,19,0)</f>
        <v>0</v>
      </c>
      <c r="J81" s="774">
        <f t="shared" si="27"/>
        <v>7673000</v>
      </c>
      <c r="K81" s="63" t="s">
        <v>63</v>
      </c>
      <c r="L81" s="63">
        <f t="shared" si="29"/>
        <v>0</v>
      </c>
      <c r="M81" s="63" t="s">
        <v>33</v>
      </c>
      <c r="N81" s="63" t="s">
        <v>34</v>
      </c>
      <c r="O81" s="63" t="s">
        <v>5197</v>
      </c>
      <c r="P81" s="56" t="s">
        <v>5164</v>
      </c>
      <c r="Q81" s="106">
        <v>32903</v>
      </c>
      <c r="R81" s="107">
        <v>42583</v>
      </c>
      <c r="S81" s="107">
        <f t="shared" si="30"/>
        <v>42583</v>
      </c>
      <c r="T81" s="107"/>
      <c r="U81" s="56" t="s">
        <v>36</v>
      </c>
      <c r="V81" s="56" t="s">
        <v>452</v>
      </c>
      <c r="W81" s="56" t="str">
        <f t="shared" ca="1" si="0"/>
        <v xml:space="preserve">10 NĂM 0 THÁNG 18 NGÀY </v>
      </c>
      <c r="X81" s="80" t="s">
        <v>453</v>
      </c>
      <c r="Y81" s="80" t="str">
        <f>VLOOKUP(C81,Sheet5!$B$2:$G$253,6,0)</f>
        <v>092190005881</v>
      </c>
      <c r="Z81" s="80" t="str">
        <f>VLOOKUP(C81,'Trang tính1'!$A$2:$N$281,5,0)</f>
        <v>092190005881</v>
      </c>
      <c r="AA81" s="80" t="b">
        <f t="shared" si="28"/>
        <v>1</v>
      </c>
      <c r="AB81" s="75"/>
      <c r="AC81" s="75" t="s">
        <v>5227</v>
      </c>
      <c r="AD81" s="46" t="s">
        <v>232</v>
      </c>
      <c r="AE81" s="108" t="s">
        <v>454</v>
      </c>
      <c r="AF81" s="108" t="str">
        <f>VLOOKUP(C81,'Trang tính1'!$A$2:$N$319,9,0)</f>
        <v>Khu vực phúc Lộc 2, phường Thạnh Hoà, Thốt Nốt, Cần Thơ</v>
      </c>
      <c r="AG81" s="46" t="s">
        <v>455</v>
      </c>
      <c r="AH81" s="46" t="s">
        <v>456</v>
      </c>
      <c r="AI81" s="332" t="s">
        <v>457</v>
      </c>
      <c r="AJ81" s="56" t="s">
        <v>50</v>
      </c>
      <c r="AK81" s="56" t="s">
        <v>458</v>
      </c>
      <c r="AL81" s="56" t="s">
        <v>459</v>
      </c>
      <c r="AM81" s="36">
        <f t="shared" ca="1" si="1"/>
        <v>36</v>
      </c>
    </row>
    <row r="82" spans="1:39" s="36" customFormat="1">
      <c r="A82" s="25">
        <f>IF(C82=0,"",SUBTOTAL(3,C$5:C82))</f>
        <v>78</v>
      </c>
      <c r="B82" s="479">
        <v>8</v>
      </c>
      <c r="C82" s="433" t="s">
        <v>460</v>
      </c>
      <c r="D82" s="25" t="str">
        <f>VLOOKUP(C82,Sheet4!$A$1:$B$300,2,0)</f>
        <v>8723073381</v>
      </c>
      <c r="E82" s="67" t="s">
        <v>461</v>
      </c>
      <c r="F82" s="63" t="str">
        <f>VLOOKUP(D82,'BHXH 4-2026'!$D$11:$F$337,3,0)</f>
        <v>DN4928723073381</v>
      </c>
      <c r="G82" s="774">
        <f>VLOOKUP(C82,'chuyển xếp 2024'!$C$5:$Y$328,23,0)</f>
        <v>7105000</v>
      </c>
      <c r="H82" s="774">
        <f>VLOOKUP(C82,'1-7-2026'!$C$3:$R$75,16,0)</f>
        <v>7105000</v>
      </c>
      <c r="I82" s="774">
        <f>VLOOKUP(C82,'chuyển xếp 2024'!$C$5:$W$328,19,0)</f>
        <v>0</v>
      </c>
      <c r="J82" s="774">
        <f t="shared" si="27"/>
        <v>7105000</v>
      </c>
      <c r="K82" s="63" t="s">
        <v>32</v>
      </c>
      <c r="L82" s="63">
        <f t="shared" si="29"/>
        <v>1</v>
      </c>
      <c r="M82" s="63" t="s">
        <v>33</v>
      </c>
      <c r="N82" s="63" t="s">
        <v>34</v>
      </c>
      <c r="O82" s="63" t="s">
        <v>5197</v>
      </c>
      <c r="P82" s="56" t="s">
        <v>5164</v>
      </c>
      <c r="Q82" s="75">
        <v>36750</v>
      </c>
      <c r="R82" s="107">
        <v>44785</v>
      </c>
      <c r="S82" s="107">
        <f t="shared" si="30"/>
        <v>44785</v>
      </c>
      <c r="T82" s="107"/>
      <c r="U82" s="56" t="s">
        <v>36</v>
      </c>
      <c r="V82" s="56" t="s">
        <v>462</v>
      </c>
      <c r="W82" s="56" t="str">
        <f t="shared" ca="1" si="0"/>
        <v xml:space="preserve">4 NĂM 0 THÁNG 7 NGÀY </v>
      </c>
      <c r="X82" s="74" t="s">
        <v>463</v>
      </c>
      <c r="Y82" s="80" t="str">
        <f>VLOOKUP(C82,Sheet5!$B$2:$G$253,6,0)</f>
        <v>087200004261</v>
      </c>
      <c r="Z82" s="80" t="str">
        <f>VLOOKUP(C82,'Trang tính1'!$A$2:$N$281,5,0)</f>
        <v>087200004261</v>
      </c>
      <c r="AA82" s="80" t="b">
        <f t="shared" si="28"/>
        <v>1</v>
      </c>
      <c r="AB82" s="75">
        <v>44421</v>
      </c>
      <c r="AC82" s="75" t="s">
        <v>5227</v>
      </c>
      <c r="AD82" s="46" t="s">
        <v>232</v>
      </c>
      <c r="AE82" s="108" t="s">
        <v>464</v>
      </c>
      <c r="AF82" s="108" t="str">
        <f>VLOOKUP(C82,'Trang tính1'!$A$2:$N$319,9,0)</f>
        <v>Số 59a/4, Định Phú, Phong Hoà, Đồng Tháp</v>
      </c>
      <c r="AG82" s="46" t="s">
        <v>465</v>
      </c>
      <c r="AH82" s="46"/>
      <c r="AI82" s="332" t="s">
        <v>466</v>
      </c>
      <c r="AJ82" s="56" t="s">
        <v>50</v>
      </c>
      <c r="AK82" s="56" t="s">
        <v>123</v>
      </c>
      <c r="AL82" s="56" t="s">
        <v>459</v>
      </c>
      <c r="AM82" s="36">
        <f t="shared" ca="1" si="1"/>
        <v>26</v>
      </c>
    </row>
    <row r="83" spans="1:39" s="36" customFormat="1">
      <c r="A83" s="25">
        <f>IF(C83=0,"",SUBTOTAL(3,C$5:C83))</f>
        <v>79</v>
      </c>
      <c r="B83" s="479">
        <v>9</v>
      </c>
      <c r="C83" s="66" t="s">
        <v>1733</v>
      </c>
      <c r="D83" s="25" t="str">
        <f>VLOOKUP(C83,Sheet4!$A$1:$B$300,2,0)</f>
        <v>9321446020</v>
      </c>
      <c r="E83" s="458" t="s">
        <v>1579</v>
      </c>
      <c r="F83" s="63" t="str">
        <f>VLOOKUP(D83,'BHXH 4-2026'!$D$11:$F$337,3,0)</f>
        <v>DN4929321446020</v>
      </c>
      <c r="G83" s="774">
        <f>VLOOKUP(C83,'chuyển xếp 2024'!$C$5:$Y$328,23,0)</f>
        <v>7105000</v>
      </c>
      <c r="H83" s="774">
        <f>VLOOKUP(C83,'1-7-2026'!$C$3:$R$75,16,0)</f>
        <v>7105000</v>
      </c>
      <c r="I83" s="774">
        <f>VLOOKUP(C83,'chuyển xếp 2024'!$C$5:$W$328,19,0)</f>
        <v>0</v>
      </c>
      <c r="J83" s="774">
        <f t="shared" si="27"/>
        <v>7105000</v>
      </c>
      <c r="K83" s="63" t="s">
        <v>32</v>
      </c>
      <c r="L83" s="63">
        <f t="shared" si="29"/>
        <v>1</v>
      </c>
      <c r="M83" s="63" t="s">
        <v>33</v>
      </c>
      <c r="N83" s="63" t="s">
        <v>34</v>
      </c>
      <c r="O83" s="63" t="s">
        <v>5197</v>
      </c>
      <c r="P83" s="56" t="s">
        <v>5164</v>
      </c>
      <c r="Q83" s="75">
        <v>35447</v>
      </c>
      <c r="R83" s="75">
        <v>45064</v>
      </c>
      <c r="S83" s="107">
        <f t="shared" si="30"/>
        <v>45064</v>
      </c>
      <c r="T83" s="75"/>
      <c r="U83" s="56" t="s">
        <v>36</v>
      </c>
      <c r="V83" s="107" t="s">
        <v>1734</v>
      </c>
      <c r="W83" s="56" t="str">
        <f t="shared" ca="1" si="0"/>
        <v xml:space="preserve">3 NĂM 3 THÁNG 1 NGÀY </v>
      </c>
      <c r="X83" s="74" t="s">
        <v>1740</v>
      </c>
      <c r="Y83" s="80" t="s">
        <v>1740</v>
      </c>
      <c r="Z83" s="80" t="str">
        <f>VLOOKUP(C83,'Trang tính1'!$A$2:$N$281,5,0)</f>
        <v>093097005054</v>
      </c>
      <c r="AA83" s="80" t="b">
        <f t="shared" si="28"/>
        <v>1</v>
      </c>
      <c r="AB83" s="108"/>
      <c r="AC83" s="75" t="s">
        <v>5227</v>
      </c>
      <c r="AD83" s="108" t="s">
        <v>232</v>
      </c>
      <c r="AE83" s="46" t="s">
        <v>1741</v>
      </c>
      <c r="AF83" s="108" t="str">
        <f>VLOOKUP(C83,'Trang tính1'!$A$2:$N$319,9,0)</f>
        <v>103/92/26/1, Võ Văn Kiệt, Cái Khế, Cần Thơ</v>
      </c>
      <c r="AG83" s="46" t="s">
        <v>1741</v>
      </c>
      <c r="AH83" s="46" t="s">
        <v>1741</v>
      </c>
      <c r="AI83" s="56"/>
      <c r="AJ83" s="56" t="s">
        <v>50</v>
      </c>
      <c r="AK83" s="56" t="s">
        <v>123</v>
      </c>
      <c r="AL83" s="56" t="s">
        <v>459</v>
      </c>
      <c r="AM83" s="36">
        <f t="shared" ref="AM83:AM148" ca="1" si="31">DATEDIF(Q83,TODAY(),"y")</f>
        <v>29</v>
      </c>
    </row>
    <row r="84" spans="1:39" s="36" customFormat="1">
      <c r="A84" s="25">
        <f>IF(C84=0,"",SUBTOTAL(3,C$5:C84))</f>
        <v>80</v>
      </c>
      <c r="B84" s="479">
        <v>10</v>
      </c>
      <c r="C84" s="66" t="s">
        <v>2684</v>
      </c>
      <c r="D84" s="25" t="s">
        <v>2881</v>
      </c>
      <c r="E84" s="458" t="s">
        <v>2682</v>
      </c>
      <c r="F84" s="63" t="str">
        <f>VLOOKUP(D84,'BHXH 4-2026'!$D$11:$F$337,3,0)</f>
        <v>DN4928621557609</v>
      </c>
      <c r="G84" s="774">
        <f>VLOOKUP(C84,'chuyển xếp 2024'!$C$5:$W$328,17,0)</f>
        <v>6579000</v>
      </c>
      <c r="H84" s="774" t="e">
        <f>VLOOKUP(C84,'1-7-2026'!$C$3:$R$75,16,0)</f>
        <v>#N/A</v>
      </c>
      <c r="I84" s="774"/>
      <c r="J84" s="774">
        <f t="shared" si="27"/>
        <v>6579000</v>
      </c>
      <c r="K84" s="63" t="s">
        <v>63</v>
      </c>
      <c r="L84" s="63">
        <f t="shared" si="29"/>
        <v>0</v>
      </c>
      <c r="M84" s="63" t="s">
        <v>33</v>
      </c>
      <c r="N84" s="63" t="s">
        <v>34</v>
      </c>
      <c r="O84" s="63" t="s">
        <v>5197</v>
      </c>
      <c r="P84" s="56" t="s">
        <v>5164</v>
      </c>
      <c r="Q84" s="75">
        <v>37274</v>
      </c>
      <c r="R84" s="75">
        <v>45567</v>
      </c>
      <c r="S84" s="107">
        <f t="shared" si="30"/>
        <v>45567</v>
      </c>
      <c r="T84" s="75"/>
      <c r="U84" s="56" t="s">
        <v>36</v>
      </c>
      <c r="V84" s="56" t="s">
        <v>2686</v>
      </c>
      <c r="W84" s="56" t="str">
        <f t="shared" ca="1" si="0"/>
        <v xml:space="preserve">1 NĂM 10 THÁNG 17 NGÀY </v>
      </c>
      <c r="X84" s="74" t="s">
        <v>2687</v>
      </c>
      <c r="Y84" s="80" t="s">
        <v>2687</v>
      </c>
      <c r="Z84" s="80" t="str">
        <f>VLOOKUP(C84,'Trang tính1'!$A$2:$N$281,5,0)</f>
        <v>086302003493</v>
      </c>
      <c r="AA84" s="80" t="b">
        <f t="shared" si="28"/>
        <v>1</v>
      </c>
      <c r="AB84" s="108" t="s">
        <v>2688</v>
      </c>
      <c r="AC84" s="75" t="s">
        <v>5227</v>
      </c>
      <c r="AD84" s="108" t="s">
        <v>232</v>
      </c>
      <c r="AE84" s="46" t="s">
        <v>2689</v>
      </c>
      <c r="AF84" s="108" t="str">
        <f>VLOOKUP(C84,'Trang tính1'!$A$2:$N$319,9,0)</f>
        <v xml:space="preserve">Ấp An Hậu, Xã Hiếu Phụng, Tĩnh Vĩnh Long </v>
      </c>
      <c r="AG84" s="46" t="s">
        <v>2690</v>
      </c>
      <c r="AH84" s="46" t="s">
        <v>2690</v>
      </c>
      <c r="AI84" s="56"/>
      <c r="AJ84" s="56" t="s">
        <v>50</v>
      </c>
      <c r="AK84" s="56" t="s">
        <v>123</v>
      </c>
      <c r="AL84" s="56" t="s">
        <v>459</v>
      </c>
      <c r="AM84" s="36">
        <f t="shared" ca="1" si="31"/>
        <v>24</v>
      </c>
    </row>
    <row r="85" spans="1:39" s="36" customFormat="1">
      <c r="A85" s="25">
        <f>IF(C85=0,"",SUBTOTAL(3,C$5:C85))</f>
        <v>81</v>
      </c>
      <c r="B85" s="479">
        <v>11</v>
      </c>
      <c r="C85" s="369" t="s">
        <v>2901</v>
      </c>
      <c r="D85" s="25" t="s">
        <v>3088</v>
      </c>
      <c r="E85" s="370" t="s">
        <v>2902</v>
      </c>
      <c r="F85" s="63" t="str">
        <f>VLOOKUP(D85,'BHXH 4-2026'!$D$11:$F$337,3,0)</f>
        <v>DN4928621667859</v>
      </c>
      <c r="G85" s="774">
        <f>VLOOKUP(C85,'chuyển xếp 2024'!$C$5:$W$328,17,0)</f>
        <v>6579000</v>
      </c>
      <c r="H85" s="774" t="e">
        <f>VLOOKUP(C85,'1-7-2026'!$C$3:$R$75,16,0)</f>
        <v>#N/A</v>
      </c>
      <c r="I85" s="774"/>
      <c r="J85" s="774">
        <f t="shared" si="27"/>
        <v>6579000</v>
      </c>
      <c r="K85" s="63" t="s">
        <v>32</v>
      </c>
      <c r="L85" s="63">
        <f t="shared" si="29"/>
        <v>1</v>
      </c>
      <c r="M85" s="63" t="s">
        <v>33</v>
      </c>
      <c r="N85" s="63" t="s">
        <v>34</v>
      </c>
      <c r="O85" s="63" t="s">
        <v>5197</v>
      </c>
      <c r="P85" s="56" t="s">
        <v>5164</v>
      </c>
      <c r="Q85" s="75">
        <v>34881</v>
      </c>
      <c r="R85" s="75">
        <v>45809</v>
      </c>
      <c r="S85" s="107">
        <f t="shared" si="30"/>
        <v>45809</v>
      </c>
      <c r="T85" s="75"/>
      <c r="U85" s="56" t="s">
        <v>36</v>
      </c>
      <c r="V85" s="56" t="s">
        <v>2919</v>
      </c>
      <c r="W85" s="56" t="str">
        <f t="shared" ca="1" si="0"/>
        <v xml:space="preserve">1 NĂM 2 THÁNG 18 NGÀY </v>
      </c>
      <c r="X85" s="74" t="s">
        <v>2920</v>
      </c>
      <c r="Y85" s="80" t="s">
        <v>2920</v>
      </c>
      <c r="Z85" s="80" t="str">
        <f>VLOOKUP(C85,'Trang tính1'!$A$2:$N$281,5,0)</f>
        <v>086095008521</v>
      </c>
      <c r="AA85" s="80" t="b">
        <f t="shared" si="28"/>
        <v>1</v>
      </c>
      <c r="AB85" s="108">
        <v>44587</v>
      </c>
      <c r="AC85" s="75" t="s">
        <v>5227</v>
      </c>
      <c r="AD85" s="108" t="s">
        <v>232</v>
      </c>
      <c r="AE85" s="46" t="s">
        <v>2921</v>
      </c>
      <c r="AF85" s="108" t="str">
        <f>VLOOKUP(C85,'Trang tính1'!$A$2:$N$319,9,0)</f>
        <v>ấp Hiếu Liên, xã Hiếu Thành, tỉnh Vĩnh Long</v>
      </c>
      <c r="AG85" s="46" t="s">
        <v>2922</v>
      </c>
      <c r="AH85" s="46" t="s">
        <v>2922</v>
      </c>
      <c r="AI85" s="562" t="s">
        <v>2923</v>
      </c>
      <c r="AJ85" s="56" t="s">
        <v>50</v>
      </c>
      <c r="AK85" s="56" t="s">
        <v>2924</v>
      </c>
      <c r="AL85" s="56" t="s">
        <v>459</v>
      </c>
      <c r="AM85" s="36">
        <f t="shared" ca="1" si="31"/>
        <v>31</v>
      </c>
    </row>
    <row r="86" spans="1:39" s="36" customFormat="1">
      <c r="A86" s="25">
        <f>IF(C86=0,"",SUBTOTAL(3,C$5:C86))</f>
        <v>82</v>
      </c>
      <c r="B86" s="479">
        <v>12</v>
      </c>
      <c r="C86" s="369" t="s">
        <v>2903</v>
      </c>
      <c r="D86" s="25" t="s">
        <v>3317</v>
      </c>
      <c r="E86" s="370" t="s">
        <v>2904</v>
      </c>
      <c r="F86" s="63" t="str">
        <f>VLOOKUP(D86,'BHXH 4-2026'!$D$11:$F$337,3,0)</f>
        <v>DN4929521688203</v>
      </c>
      <c r="G86" s="774">
        <f>VLOOKUP(C86,'chuyển xếp 2024'!$C$5:$W$328,17,0)</f>
        <v>6579000</v>
      </c>
      <c r="H86" s="774" t="e">
        <f>VLOOKUP(C86,'1-7-2026'!$C$3:$R$75,16,0)</f>
        <v>#N/A</v>
      </c>
      <c r="I86" s="774"/>
      <c r="J86" s="774">
        <f t="shared" si="27"/>
        <v>6579000</v>
      </c>
      <c r="K86" s="63" t="s">
        <v>63</v>
      </c>
      <c r="L86" s="63">
        <f t="shared" si="29"/>
        <v>0</v>
      </c>
      <c r="M86" s="63" t="s">
        <v>33</v>
      </c>
      <c r="N86" s="63" t="s">
        <v>34</v>
      </c>
      <c r="O86" s="63" t="s">
        <v>5197</v>
      </c>
      <c r="P86" s="56" t="s">
        <v>5164</v>
      </c>
      <c r="Q86" s="75">
        <v>36467</v>
      </c>
      <c r="R86" s="75">
        <v>45809</v>
      </c>
      <c r="S86" s="107">
        <f t="shared" si="30"/>
        <v>45809</v>
      </c>
      <c r="T86" s="75"/>
      <c r="U86" s="56" t="s">
        <v>36</v>
      </c>
      <c r="V86" s="56" t="s">
        <v>2925</v>
      </c>
      <c r="W86" s="56" t="str">
        <f t="shared" ca="1" si="0"/>
        <v xml:space="preserve">1 NĂM 2 THÁNG 18 NGÀY </v>
      </c>
      <c r="X86" s="74" t="s">
        <v>2926</v>
      </c>
      <c r="Y86" s="80" t="s">
        <v>2926</v>
      </c>
      <c r="Z86" s="80" t="str">
        <f>VLOOKUP(C86,'Trang tính1'!$A$2:$N$281,5,0)</f>
        <v>095199006558</v>
      </c>
      <c r="AA86" s="80" t="b">
        <f t="shared" si="28"/>
        <v>1</v>
      </c>
      <c r="AB86" s="108">
        <v>44923</v>
      </c>
      <c r="AC86" s="75" t="s">
        <v>5227</v>
      </c>
      <c r="AD86" s="108" t="s">
        <v>232</v>
      </c>
      <c r="AE86" s="46" t="s">
        <v>2927</v>
      </c>
      <c r="AF86" s="108" t="str">
        <f>VLOOKUP(C86,'Trang tính1'!$A$2:$N$319,9,0)</f>
        <v>Ấp Tường II, Hưng Phú, Phước Long, Cà Mau</v>
      </c>
      <c r="AG86" s="46" t="s">
        <v>2928</v>
      </c>
      <c r="AH86" s="46" t="s">
        <v>2928</v>
      </c>
      <c r="AI86" s="562" t="s">
        <v>2929</v>
      </c>
      <c r="AJ86" s="56" t="s">
        <v>50</v>
      </c>
      <c r="AK86" s="56" t="s">
        <v>123</v>
      </c>
      <c r="AL86" s="56" t="s">
        <v>459</v>
      </c>
      <c r="AM86" s="36">
        <f t="shared" ca="1" si="31"/>
        <v>26</v>
      </c>
    </row>
    <row r="87" spans="1:39" s="36" customFormat="1">
      <c r="A87" s="25">
        <f>IF(C87=0,"",SUBTOTAL(3,C$5:C87))</f>
        <v>83</v>
      </c>
      <c r="B87" s="479">
        <v>13</v>
      </c>
      <c r="C87" s="369" t="s">
        <v>5212</v>
      </c>
      <c r="D87" s="413"/>
      <c r="E87" s="413" t="s">
        <v>5213</v>
      </c>
      <c r="F87" s="63"/>
      <c r="G87" s="774">
        <v>6579000</v>
      </c>
      <c r="H87" s="774" t="e">
        <f>VLOOKUP(C87,'1-7-2026'!$C$3:$R$75,16,0)</f>
        <v>#N/A</v>
      </c>
      <c r="I87" s="774"/>
      <c r="J87" s="774">
        <f t="shared" si="27"/>
        <v>6579000</v>
      </c>
      <c r="K87" s="63" t="s">
        <v>63</v>
      </c>
      <c r="L87" s="63">
        <f t="shared" si="29"/>
        <v>0</v>
      </c>
      <c r="M87" s="63" t="s">
        <v>33</v>
      </c>
      <c r="N87" s="63" t="s">
        <v>34</v>
      </c>
      <c r="O87" s="63" t="s">
        <v>5197</v>
      </c>
      <c r="P87" s="56" t="s">
        <v>5164</v>
      </c>
      <c r="Q87" s="75">
        <v>38321</v>
      </c>
      <c r="R87" s="75">
        <v>46185</v>
      </c>
      <c r="S87" s="107">
        <f t="shared" si="30"/>
        <v>46185</v>
      </c>
      <c r="T87" s="75"/>
      <c r="U87" s="56" t="s">
        <v>36</v>
      </c>
      <c r="V87" s="56" t="s">
        <v>5233</v>
      </c>
      <c r="W87" s="56" t="str">
        <f t="shared" ca="1" si="0"/>
        <v xml:space="preserve">0 NĂM 2 THÁNG 7 NGÀY </v>
      </c>
      <c r="X87" s="74" t="s">
        <v>5229</v>
      </c>
      <c r="Y87" s="74" t="s">
        <v>5229</v>
      </c>
      <c r="Z87" s="80"/>
      <c r="AA87" s="80"/>
      <c r="AB87" s="108">
        <v>44522</v>
      </c>
      <c r="AC87" s="75" t="s">
        <v>5227</v>
      </c>
      <c r="AD87" s="108" t="s">
        <v>232</v>
      </c>
      <c r="AE87" s="46" t="s">
        <v>5230</v>
      </c>
      <c r="AF87" s="108" t="s">
        <v>5231</v>
      </c>
      <c r="AG87" s="46"/>
      <c r="AH87" s="46"/>
      <c r="AI87" s="562"/>
      <c r="AJ87" s="56" t="s">
        <v>50</v>
      </c>
      <c r="AK87" s="56" t="s">
        <v>5232</v>
      </c>
      <c r="AL87" s="56" t="s">
        <v>459</v>
      </c>
      <c r="AM87" s="36">
        <f t="shared" ca="1" si="31"/>
        <v>21</v>
      </c>
    </row>
    <row r="88" spans="1:39" s="36" customFormat="1">
      <c r="A88" s="25">
        <f>IF(C88=0,"",SUBTOTAL(3,C$5:C88))</f>
        <v>84</v>
      </c>
      <c r="B88" s="479">
        <v>14</v>
      </c>
      <c r="C88" s="369" t="s">
        <v>5214</v>
      </c>
      <c r="D88" s="370"/>
      <c r="E88" s="370" t="s">
        <v>5215</v>
      </c>
      <c r="F88" s="63"/>
      <c r="G88" s="774">
        <v>6579001</v>
      </c>
      <c r="H88" s="774" t="e">
        <f>VLOOKUP(C88,'1-7-2026'!$C$3:$R$75,16,0)</f>
        <v>#N/A</v>
      </c>
      <c r="I88" s="774"/>
      <c r="J88" s="774">
        <f t="shared" si="27"/>
        <v>6579001</v>
      </c>
      <c r="K88" s="63" t="s">
        <v>32</v>
      </c>
      <c r="L88" s="63">
        <f t="shared" si="29"/>
        <v>1</v>
      </c>
      <c r="M88" s="63" t="s">
        <v>33</v>
      </c>
      <c r="N88" s="63" t="s">
        <v>34</v>
      </c>
      <c r="O88" s="63" t="s">
        <v>5197</v>
      </c>
      <c r="P88" s="56" t="s">
        <v>5164</v>
      </c>
      <c r="Q88" s="75">
        <v>37916</v>
      </c>
      <c r="R88" s="75">
        <v>46185</v>
      </c>
      <c r="S88" s="107"/>
      <c r="T88" s="75"/>
      <c r="U88" s="56" t="s">
        <v>36</v>
      </c>
      <c r="V88" s="56" t="s">
        <v>5234</v>
      </c>
      <c r="W88" s="56" t="str">
        <f t="shared" ca="1" si="0"/>
        <v xml:space="preserve">0 NĂM 2 THÁNG 7 NGÀY </v>
      </c>
      <c r="X88" s="74" t="s">
        <v>5235</v>
      </c>
      <c r="Y88" s="74" t="s">
        <v>5235</v>
      </c>
      <c r="Z88" s="80"/>
      <c r="AA88" s="80"/>
      <c r="AB88" s="108">
        <v>44289</v>
      </c>
      <c r="AC88" s="75" t="s">
        <v>5227</v>
      </c>
      <c r="AD88" s="108" t="s">
        <v>232</v>
      </c>
      <c r="AE88" s="46" t="s">
        <v>5236</v>
      </c>
      <c r="AF88" s="108" t="s">
        <v>5237</v>
      </c>
      <c r="AG88" s="46"/>
      <c r="AH88" s="46"/>
      <c r="AI88" s="562"/>
      <c r="AJ88" s="56" t="s">
        <v>50</v>
      </c>
      <c r="AK88" s="56" t="s">
        <v>4397</v>
      </c>
      <c r="AL88" s="56" t="s">
        <v>459</v>
      </c>
      <c r="AM88" s="36">
        <f t="shared" ca="1" si="31"/>
        <v>22</v>
      </c>
    </row>
    <row r="89" spans="1:39" s="36" customFormat="1">
      <c r="A89" s="25">
        <f>IF(C89=0,"",SUBTOTAL(3,C$5:C89))</f>
        <v>85</v>
      </c>
      <c r="B89" s="25">
        <v>1</v>
      </c>
      <c r="C89" s="25" t="s">
        <v>471</v>
      </c>
      <c r="D89" s="25" t="str">
        <f>VLOOKUP(C89,Sheet4!$A$1:$B$300,2,0)</f>
        <v>5496032573</v>
      </c>
      <c r="E89" s="63" t="s">
        <v>472</v>
      </c>
      <c r="F89" s="63" t="str">
        <f>VLOOKUP(D89,'BHXH 4-2026'!$D$11:$F$337,3,0)</f>
        <v>DN4925496032573</v>
      </c>
      <c r="G89" s="774">
        <f>VLOOKUP(C89,'chuyển xếp 2024'!$C$5:$W$328,17,0)</f>
        <v>6152000</v>
      </c>
      <c r="H89" s="774" t="e">
        <f>VLOOKUP(C89,'1-7-2026'!$C$3:$R$75,16,0)</f>
        <v>#N/A</v>
      </c>
      <c r="I89" s="774">
        <f>VLOOKUP(C89,'chuyển xếp 2024'!$C$5:$W$328,19,0)</f>
        <v>0</v>
      </c>
      <c r="J89" s="774">
        <f t="shared" si="27"/>
        <v>6152000</v>
      </c>
      <c r="K89" s="63" t="s">
        <v>32</v>
      </c>
      <c r="L89" s="63">
        <f t="shared" si="29"/>
        <v>1</v>
      </c>
      <c r="M89" s="63" t="s">
        <v>33</v>
      </c>
      <c r="N89" s="63" t="s">
        <v>34</v>
      </c>
      <c r="O89" s="63" t="s">
        <v>5198</v>
      </c>
      <c r="P89" s="56" t="s">
        <v>470</v>
      </c>
      <c r="Q89" s="106">
        <v>25851</v>
      </c>
      <c r="R89" s="107">
        <v>34391</v>
      </c>
      <c r="S89" s="107">
        <f t="shared" si="30"/>
        <v>34391</v>
      </c>
      <c r="T89" s="107"/>
      <c r="U89" s="56" t="s">
        <v>36</v>
      </c>
      <c r="V89" s="56" t="s">
        <v>473</v>
      </c>
      <c r="W89" s="56" t="str">
        <f t="shared" ref="W89:W152" ca="1" si="32">DATEDIF(R89,TODAY(),"Y") &amp; " NĂM " &amp;DATEDIF(R89,TODAY(),"YM") &amp; " THÁNG " &amp; DATEDIF(R89,TODAY(), "MD") &amp; " NGÀY "</f>
        <v xml:space="preserve">32 NĂM 5 THÁNG 24 NGÀY </v>
      </c>
      <c r="X89" s="523">
        <v>361219884</v>
      </c>
      <c r="Y89" s="80" t="str">
        <f>VLOOKUP(C89,Sheet5!$B$2:$G$253,6,0)</f>
        <v>092070003195</v>
      </c>
      <c r="Z89" s="80">
        <f>VLOOKUP(C89,'Trang tính1'!$A$2:$N$281,5,0)</f>
        <v>0</v>
      </c>
      <c r="AA89" s="80" t="b">
        <f t="shared" si="28"/>
        <v>0</v>
      </c>
      <c r="AB89" s="75">
        <v>38097</v>
      </c>
      <c r="AC89" s="75" t="s">
        <v>5227</v>
      </c>
      <c r="AD89" s="46" t="s">
        <v>232</v>
      </c>
      <c r="AE89" s="108" t="s">
        <v>474</v>
      </c>
      <c r="AF89" s="108"/>
      <c r="AG89" s="46" t="s">
        <v>475</v>
      </c>
      <c r="AH89" s="46" t="s">
        <v>475</v>
      </c>
      <c r="AI89" s="66"/>
      <c r="AJ89" s="56" t="s">
        <v>156</v>
      </c>
      <c r="AK89" s="56"/>
      <c r="AL89" s="56" t="s">
        <v>476</v>
      </c>
      <c r="AM89" s="36">
        <f t="shared" ca="1" si="31"/>
        <v>55</v>
      </c>
    </row>
    <row r="90" spans="1:39" s="36" customFormat="1" ht="17.25" customHeight="1">
      <c r="A90" s="25">
        <f>IF(C90=0,"",SUBTOTAL(3,C$5:C90))</f>
        <v>86</v>
      </c>
      <c r="B90" s="338">
        <v>2</v>
      </c>
      <c r="C90" s="86" t="s">
        <v>496</v>
      </c>
      <c r="D90" s="25" t="str">
        <f>VLOOKUP(C90,Sheet4!$A$1:$B$300,2,0)</f>
        <v>5400002916</v>
      </c>
      <c r="E90" s="87" t="s">
        <v>497</v>
      </c>
      <c r="F90" s="63" t="str">
        <f>VLOOKUP(D90,'BHXH 4-2026'!$D$11:$F$337,3,0)</f>
        <v>DN4925400002916</v>
      </c>
      <c r="G90" s="774">
        <f>VLOOKUP(C90,'chuyển xếp 2024'!$C$5:$W$328,17,0)</f>
        <v>6152000</v>
      </c>
      <c r="H90" s="774" t="e">
        <f>VLOOKUP(C90,'1-7-2026'!$C$3:$R$75,16,0)</f>
        <v>#N/A</v>
      </c>
      <c r="I90" s="774">
        <f>VLOOKUP(C90,'chuyển xếp 2024'!$C$5:$W$328,19,0)</f>
        <v>0</v>
      </c>
      <c r="J90" s="774">
        <f t="shared" si="27"/>
        <v>6152000</v>
      </c>
      <c r="K90" s="87" t="s">
        <v>32</v>
      </c>
      <c r="L90" s="63">
        <f t="shared" si="29"/>
        <v>1</v>
      </c>
      <c r="M90" s="63" t="s">
        <v>33</v>
      </c>
      <c r="N90" s="63" t="s">
        <v>498</v>
      </c>
      <c r="O90" s="63" t="s">
        <v>5198</v>
      </c>
      <c r="P90" s="56" t="s">
        <v>470</v>
      </c>
      <c r="Q90" s="106">
        <v>29469</v>
      </c>
      <c r="R90" s="107">
        <v>36434</v>
      </c>
      <c r="S90" s="107">
        <f t="shared" si="30"/>
        <v>36434</v>
      </c>
      <c r="T90" s="107"/>
      <c r="U90" s="56" t="s">
        <v>36</v>
      </c>
      <c r="V90" s="56" t="s">
        <v>499</v>
      </c>
      <c r="W90" s="56" t="str">
        <f t="shared" ca="1" si="32"/>
        <v xml:space="preserve">26 NĂM 10 THÁNG 18 NGÀY </v>
      </c>
      <c r="X90" s="523" t="s">
        <v>500</v>
      </c>
      <c r="Y90" s="80" t="str">
        <f>VLOOKUP(C90,Sheet5!$B$2:$G$253,6,0)</f>
        <v>036080003347</v>
      </c>
      <c r="Z90" s="80">
        <f>VLOOKUP(C90,'Trang tính1'!$A$2:$N$281,5,0)</f>
        <v>0</v>
      </c>
      <c r="AA90" s="80" t="b">
        <f t="shared" si="28"/>
        <v>0</v>
      </c>
      <c r="AB90" s="75">
        <v>42663</v>
      </c>
      <c r="AC90" s="75" t="s">
        <v>5227</v>
      </c>
      <c r="AD90" s="46" t="s">
        <v>232</v>
      </c>
      <c r="AE90" s="108" t="s">
        <v>501</v>
      </c>
      <c r="AF90" s="108"/>
      <c r="AG90" s="46" t="s">
        <v>502</v>
      </c>
      <c r="AH90" s="46" t="s">
        <v>502</v>
      </c>
      <c r="AI90" s="66"/>
      <c r="AJ90" s="625" t="s">
        <v>156</v>
      </c>
      <c r="AK90" s="625"/>
      <c r="AL90" s="56" t="s">
        <v>503</v>
      </c>
      <c r="AM90" s="36">
        <f t="shared" ca="1" si="31"/>
        <v>45</v>
      </c>
    </row>
    <row r="91" spans="1:39" s="36" customFormat="1">
      <c r="A91" s="25">
        <f>IF(C91=0,"",SUBTOTAL(3,C$5:C91))</f>
        <v>87</v>
      </c>
      <c r="B91" s="95">
        <v>1</v>
      </c>
      <c r="C91" s="95" t="s">
        <v>504</v>
      </c>
      <c r="D91" s="25" t="str">
        <f>VLOOKUP(C91,Sheet4!$A$1:$B$300,2,0)</f>
        <v>5496032575</v>
      </c>
      <c r="E91" s="96" t="s">
        <v>505</v>
      </c>
      <c r="F91" s="63" t="str">
        <f>VLOOKUP(D91,'BHXH 4-2026'!$D$11:$F$337,3,0)</f>
        <v>DN4925496032575</v>
      </c>
      <c r="G91" s="774">
        <f>VLOOKUP(C91,'chuyển xếp 2024'!$C$5:$W$328,17,0)</f>
        <v>7976000</v>
      </c>
      <c r="H91" s="774" t="e">
        <f>VLOOKUP(C91,'1-7-2026'!$C$3:$R$75,16,0)</f>
        <v>#N/A</v>
      </c>
      <c r="I91" s="774">
        <f>VLOOKUP(C91,'chuyển xếp 2024'!$C$5:$W$328,19,0)</f>
        <v>0</v>
      </c>
      <c r="J91" s="774">
        <f t="shared" si="27"/>
        <v>7976000</v>
      </c>
      <c r="K91" s="96" t="s">
        <v>32</v>
      </c>
      <c r="L91" s="63">
        <f t="shared" si="29"/>
        <v>1</v>
      </c>
      <c r="M91" s="63" t="s">
        <v>33</v>
      </c>
      <c r="N91" s="63" t="s">
        <v>134</v>
      </c>
      <c r="O91" s="96" t="s">
        <v>3919</v>
      </c>
      <c r="P91" s="46" t="s">
        <v>506</v>
      </c>
      <c r="Q91" s="106">
        <v>27459</v>
      </c>
      <c r="R91" s="107">
        <v>34509</v>
      </c>
      <c r="S91" s="107">
        <f t="shared" si="30"/>
        <v>34509</v>
      </c>
      <c r="T91" s="107"/>
      <c r="U91" s="97" t="s">
        <v>36</v>
      </c>
      <c r="V91" s="56" t="s">
        <v>507</v>
      </c>
      <c r="W91" s="56" t="str">
        <f t="shared" ca="1" si="32"/>
        <v xml:space="preserve">32 NĂM 1 THÁNG 26 NGÀY </v>
      </c>
      <c r="X91" s="74" t="s">
        <v>508</v>
      </c>
      <c r="Y91" s="80" t="str">
        <f>VLOOKUP(C91,Sheet5!$B$2:$G$253,6,0)</f>
        <v>092075008999</v>
      </c>
      <c r="Z91" s="80" t="str">
        <f>VLOOKUP(C91,'Trang tính1'!$A$2:$N$281,5,0)</f>
        <v>092075008999</v>
      </c>
      <c r="AA91" s="80" t="b">
        <f t="shared" si="28"/>
        <v>1</v>
      </c>
      <c r="AB91" s="75">
        <v>44440</v>
      </c>
      <c r="AC91" s="75" t="s">
        <v>5228</v>
      </c>
      <c r="AD91" s="46" t="s">
        <v>232</v>
      </c>
      <c r="AE91" s="108" t="s">
        <v>168</v>
      </c>
      <c r="AF91" s="108" t="str">
        <f>VLOOKUP(C91,'Trang tính1'!$A$2:$N$319,9,0)</f>
        <v>36a/6, tổ 6, KV6, phường Thới An Đông, TP Cần Thơ</v>
      </c>
      <c r="AG91" s="46" t="s">
        <v>509</v>
      </c>
      <c r="AH91" s="46" t="s">
        <v>509</v>
      </c>
      <c r="AI91" s="66"/>
      <c r="AJ91" s="97" t="s">
        <v>156</v>
      </c>
      <c r="AK91" s="97"/>
      <c r="AL91" s="56" t="s">
        <v>510</v>
      </c>
      <c r="AM91" s="36">
        <f t="shared" ca="1" si="31"/>
        <v>51</v>
      </c>
    </row>
    <row r="92" spans="1:39" s="36" customFormat="1">
      <c r="A92" s="25">
        <f>IF(C92=0,"",SUBTOTAL(3,C$5:C92))</f>
        <v>88</v>
      </c>
      <c r="B92" s="95">
        <v>2</v>
      </c>
      <c r="C92" s="95" t="s">
        <v>511</v>
      </c>
      <c r="D92" s="25" t="str">
        <f>VLOOKUP(C92,Sheet4!$A$1:$B$300,2,0)</f>
        <v>5499003350</v>
      </c>
      <c r="E92" s="96" t="s">
        <v>512</v>
      </c>
      <c r="F92" s="63" t="str">
        <f>VLOOKUP(D92,'BHXH 4-2026'!$D$11:$F$337,3,0)</f>
        <v>DN4925499003350</v>
      </c>
      <c r="G92" s="774">
        <f>VLOOKUP(C92,'chuyển xếp 2024'!$C$5:$Y$328,23,0)</f>
        <v>7976000</v>
      </c>
      <c r="H92" s="774">
        <f>VLOOKUP(C92,'1-7-2026'!$C$3:$R$75,16,0)</f>
        <v>7976000</v>
      </c>
      <c r="I92" s="774">
        <f>VLOOKUP(C92,'chuyển xếp 2024'!$C$5:$W$328,19,0)</f>
        <v>0</v>
      </c>
      <c r="J92" s="774">
        <f t="shared" si="27"/>
        <v>7976000</v>
      </c>
      <c r="K92" s="96" t="s">
        <v>32</v>
      </c>
      <c r="L92" s="63">
        <f t="shared" si="29"/>
        <v>1</v>
      </c>
      <c r="M92" s="63" t="s">
        <v>33</v>
      </c>
      <c r="N92" s="63" t="s">
        <v>34</v>
      </c>
      <c r="O92" s="96" t="s">
        <v>3919</v>
      </c>
      <c r="P92" s="97" t="s">
        <v>513</v>
      </c>
      <c r="Q92" s="106">
        <v>28665</v>
      </c>
      <c r="R92" s="107">
        <v>35432</v>
      </c>
      <c r="S92" s="107">
        <f t="shared" si="30"/>
        <v>35432</v>
      </c>
      <c r="T92" s="107"/>
      <c r="U92" s="97" t="s">
        <v>36</v>
      </c>
      <c r="V92" s="56" t="s">
        <v>514</v>
      </c>
      <c r="W92" s="56" t="str">
        <f t="shared" ca="1" si="32"/>
        <v xml:space="preserve">29 NĂM 7 THÁNG 17 NGÀY </v>
      </c>
      <c r="X92" s="80" t="s">
        <v>515</v>
      </c>
      <c r="Y92" s="80" t="str">
        <f>VLOOKUP(C92,Sheet5!$B$2:$G$253,6,0)</f>
        <v>035078008434</v>
      </c>
      <c r="Z92" s="80" t="str">
        <f>VLOOKUP(C92,'Trang tính1'!$A$2:$N$281,5,0)</f>
        <v>035078008434</v>
      </c>
      <c r="AA92" s="80" t="b">
        <f t="shared" si="28"/>
        <v>1</v>
      </c>
      <c r="AB92" s="75">
        <v>44905</v>
      </c>
      <c r="AC92" s="75" t="s">
        <v>5228</v>
      </c>
      <c r="AD92" s="46" t="s">
        <v>232</v>
      </c>
      <c r="AE92" s="108" t="s">
        <v>516</v>
      </c>
      <c r="AF92" s="108" t="str">
        <f>VLOOKUP(C92,'Trang tính1'!$A$2:$N$319,9,0)</f>
        <v>183A/6 tổ 6, KV4, Thới An Đông Cần Thơ</v>
      </c>
      <c r="AG92" s="46" t="s">
        <v>517</v>
      </c>
      <c r="AH92" s="46"/>
      <c r="AI92" s="66"/>
      <c r="AJ92" s="97" t="s">
        <v>156</v>
      </c>
      <c r="AK92" s="97"/>
      <c r="AL92" s="56" t="s">
        <v>518</v>
      </c>
      <c r="AM92" s="36">
        <f t="shared" ca="1" si="31"/>
        <v>48</v>
      </c>
    </row>
    <row r="93" spans="1:39" s="36" customFormat="1" ht="19.5" customHeight="1">
      <c r="A93" s="25">
        <f>IF(C93=0,"",SUBTOTAL(3,C$5:C93))</f>
        <v>89</v>
      </c>
      <c r="B93" s="95">
        <v>3</v>
      </c>
      <c r="C93" s="95" t="s">
        <v>519</v>
      </c>
      <c r="D93" s="25" t="str">
        <f>VLOOKUP(C93,Sheet4!$A$1:$B$300,2,0)</f>
        <v>5496032594</v>
      </c>
      <c r="E93" s="96" t="s">
        <v>520</v>
      </c>
      <c r="F93" s="63" t="str">
        <f>VLOOKUP(D93,'BHXH 4-2026'!$D$11:$F$337,3,0)</f>
        <v>DN4925496032594</v>
      </c>
      <c r="G93" s="774">
        <f>VLOOKUP(C93,'chuyển xếp 2024'!$C$5:$W$328,17,0)</f>
        <v>7976000</v>
      </c>
      <c r="H93" s="774" t="e">
        <f>VLOOKUP(C93,'1-7-2026'!$C$3:$R$75,16,0)</f>
        <v>#N/A</v>
      </c>
      <c r="I93" s="774">
        <f>VLOOKUP(C93,'chuyển xếp 2024'!$C$5:$W$328,19,0)</f>
        <v>0</v>
      </c>
      <c r="J93" s="774">
        <f t="shared" si="27"/>
        <v>7976000</v>
      </c>
      <c r="K93" s="96" t="s">
        <v>32</v>
      </c>
      <c r="L93" s="63">
        <f t="shared" si="29"/>
        <v>1</v>
      </c>
      <c r="M93" s="63" t="s">
        <v>33</v>
      </c>
      <c r="N93" s="63" t="s">
        <v>34</v>
      </c>
      <c r="O93" s="96" t="s">
        <v>3919</v>
      </c>
      <c r="P93" s="97" t="s">
        <v>513</v>
      </c>
      <c r="Q93" s="106">
        <v>26216</v>
      </c>
      <c r="R93" s="107">
        <v>34274</v>
      </c>
      <c r="S93" s="107">
        <f t="shared" si="30"/>
        <v>34274</v>
      </c>
      <c r="T93" s="107"/>
      <c r="U93" s="97" t="s">
        <v>36</v>
      </c>
      <c r="V93" s="56" t="s">
        <v>521</v>
      </c>
      <c r="W93" s="56" t="str">
        <f t="shared" ca="1" si="32"/>
        <v xml:space="preserve">32 NĂM 9 THÁNG 18 NGÀY </v>
      </c>
      <c r="X93" s="523" t="s">
        <v>522</v>
      </c>
      <c r="Y93" s="80" t="str">
        <f>VLOOKUP(C93,Sheet5!$B$2:$G$253,6,0)</f>
        <v>040071000082</v>
      </c>
      <c r="Z93" s="80" t="str">
        <f>VLOOKUP(C93,'Trang tính1'!$A$2:$N$281,5,0)</f>
        <v>040071000082</v>
      </c>
      <c r="AA93" s="80" t="b">
        <f t="shared" si="28"/>
        <v>1</v>
      </c>
      <c r="AB93" s="75">
        <v>42384</v>
      </c>
      <c r="AC93" s="75" t="s">
        <v>5228</v>
      </c>
      <c r="AD93" s="46" t="s">
        <v>232</v>
      </c>
      <c r="AE93" s="108" t="s">
        <v>523</v>
      </c>
      <c r="AF93" s="108" t="str">
        <f>VLOOKUP(C93,'Trang tính1'!$A$2:$N$319,9,0)</f>
        <v>20/8, p.Thới An Đông, Cần Thơ</v>
      </c>
      <c r="AG93" s="46" t="s">
        <v>524</v>
      </c>
      <c r="AH93" s="46"/>
      <c r="AI93" s="66"/>
      <c r="AJ93" s="97" t="s">
        <v>156</v>
      </c>
      <c r="AK93" s="97"/>
      <c r="AL93" s="56" t="s">
        <v>518</v>
      </c>
      <c r="AM93" s="36">
        <f t="shared" ca="1" si="31"/>
        <v>54</v>
      </c>
    </row>
    <row r="94" spans="1:39" s="36" customFormat="1">
      <c r="A94" s="25">
        <f>IF(C94=0,"",SUBTOTAL(3,C$5:C94))</f>
        <v>90</v>
      </c>
      <c r="B94" s="95">
        <v>4</v>
      </c>
      <c r="C94" s="95" t="s">
        <v>525</v>
      </c>
      <c r="D94" s="25" t="str">
        <f>VLOOKUP(C94,Sheet4!$A$1:$B$300,2,0)</f>
        <v>5496032624</v>
      </c>
      <c r="E94" s="96" t="s">
        <v>526</v>
      </c>
      <c r="F94" s="63" t="str">
        <f>VLOOKUP(D94,'BHXH 4-2026'!$D$11:$F$337,3,0)</f>
        <v>DN4925496032624</v>
      </c>
      <c r="G94" s="774">
        <f>VLOOKUP(C94,'chuyển xếp 2024'!$C$5:$W$328,17,0)</f>
        <v>7976000</v>
      </c>
      <c r="H94" s="774" t="e">
        <f>VLOOKUP(C94,'1-7-2026'!$C$3:$R$75,16,0)</f>
        <v>#N/A</v>
      </c>
      <c r="I94" s="774">
        <f>VLOOKUP(C94,'chuyển xếp 2024'!$C$5:$W$328,19,0)</f>
        <v>1892000</v>
      </c>
      <c r="J94" s="774">
        <f t="shared" si="27"/>
        <v>9868000</v>
      </c>
      <c r="K94" s="96" t="s">
        <v>32</v>
      </c>
      <c r="L94" s="63">
        <f t="shared" si="29"/>
        <v>1</v>
      </c>
      <c r="M94" s="63" t="s">
        <v>33</v>
      </c>
      <c r="N94" s="63" t="s">
        <v>34</v>
      </c>
      <c r="O94" s="96" t="s">
        <v>5199</v>
      </c>
      <c r="P94" s="97" t="s">
        <v>513</v>
      </c>
      <c r="Q94" s="106">
        <v>27885</v>
      </c>
      <c r="R94" s="107">
        <v>34589</v>
      </c>
      <c r="S94" s="107">
        <f t="shared" si="30"/>
        <v>34589</v>
      </c>
      <c r="T94" s="107"/>
      <c r="U94" s="97" t="s">
        <v>36</v>
      </c>
      <c r="V94" s="56" t="s">
        <v>528</v>
      </c>
      <c r="W94" s="56" t="str">
        <f t="shared" ca="1" si="32"/>
        <v xml:space="preserve">31 NĂM 11 THÁNG 7 NGÀY </v>
      </c>
      <c r="X94" s="80" t="s">
        <v>529</v>
      </c>
      <c r="Y94" s="80" t="str">
        <f>VLOOKUP(C94,Sheet5!$B$2:$G$253,6,0)</f>
        <v>036076021714</v>
      </c>
      <c r="Z94" s="80" t="str">
        <f>VLOOKUP(C94,'Trang tính1'!$A$2:$N$281,5,0)</f>
        <v>036076021714</v>
      </c>
      <c r="AA94" s="80" t="b">
        <f t="shared" si="28"/>
        <v>1</v>
      </c>
      <c r="AB94" s="75"/>
      <c r="AC94" s="75" t="s">
        <v>5228</v>
      </c>
      <c r="AD94" s="46" t="s">
        <v>232</v>
      </c>
      <c r="AE94" s="108" t="s">
        <v>530</v>
      </c>
      <c r="AF94" s="108" t="str">
        <f>VLOOKUP(C94,'Trang tính1'!$A$2:$N$319,9,0)</f>
        <v>121/8/126 Nguyễn Thông, phường Bình Thuỷ, Thành phố Cần Thơ</v>
      </c>
      <c r="AG94" s="46" t="s">
        <v>531</v>
      </c>
      <c r="AH94" s="46"/>
      <c r="AI94" s="66"/>
      <c r="AJ94" s="97" t="s">
        <v>156</v>
      </c>
      <c r="AK94" s="97" t="s">
        <v>1721</v>
      </c>
      <c r="AL94" s="56" t="s">
        <v>510</v>
      </c>
      <c r="AM94" s="36">
        <f t="shared" ca="1" si="31"/>
        <v>50</v>
      </c>
    </row>
    <row r="95" spans="1:39" s="36" customFormat="1">
      <c r="A95" s="25">
        <f>IF(C95=0,"",SUBTOTAL(3,C$5:C95))</f>
        <v>91</v>
      </c>
      <c r="B95" s="95">
        <v>5</v>
      </c>
      <c r="C95" s="95" t="s">
        <v>532</v>
      </c>
      <c r="D95" s="25" t="str">
        <f>VLOOKUP(C95,Sheet4!$A$1:$B$300,2,0)</f>
        <v>5400002875</v>
      </c>
      <c r="E95" s="96" t="s">
        <v>533</v>
      </c>
      <c r="F95" s="63" t="str">
        <f>VLOOKUP(D95,'BHXH 4-2026'!$D$11:$F$337,3,0)</f>
        <v>DN4925400002875</v>
      </c>
      <c r="G95" s="774">
        <f>VLOOKUP(C95,'chuyển xếp 2024'!$C$5:$W$328,17,0)</f>
        <v>7454000</v>
      </c>
      <c r="H95" s="774" t="e">
        <f>VLOOKUP(C95,'1-7-2026'!$C$3:$R$75,16,0)</f>
        <v>#N/A</v>
      </c>
      <c r="I95" s="774">
        <f>VLOOKUP(C95,'chuyển xếp 2024'!$C$5:$W$328,19,0)</f>
        <v>0</v>
      </c>
      <c r="J95" s="774">
        <f t="shared" si="27"/>
        <v>7454000</v>
      </c>
      <c r="K95" s="96" t="s">
        <v>32</v>
      </c>
      <c r="L95" s="63">
        <f t="shared" si="29"/>
        <v>1</v>
      </c>
      <c r="M95" s="63" t="s">
        <v>33</v>
      </c>
      <c r="N95" s="63" t="s">
        <v>34</v>
      </c>
      <c r="O95" s="96" t="s">
        <v>3919</v>
      </c>
      <c r="P95" s="97" t="s">
        <v>513</v>
      </c>
      <c r="Q95" s="106">
        <v>26781</v>
      </c>
      <c r="R95" s="107">
        <v>36161</v>
      </c>
      <c r="S95" s="107">
        <f t="shared" si="30"/>
        <v>36161</v>
      </c>
      <c r="T95" s="107"/>
      <c r="U95" s="97" t="s">
        <v>36</v>
      </c>
      <c r="V95" s="56" t="s">
        <v>534</v>
      </c>
      <c r="W95" s="56" t="str">
        <f t="shared" ca="1" si="32"/>
        <v xml:space="preserve">27 NĂM 7 THÁNG 18 NGÀY </v>
      </c>
      <c r="X95" s="80" t="s">
        <v>535</v>
      </c>
      <c r="Y95" s="80" t="str">
        <f>VLOOKUP(C95,Sheet5!$B$2:$G$253,6,0)</f>
        <v>091073000022</v>
      </c>
      <c r="Z95" s="80" t="str">
        <f>VLOOKUP(C95,'Trang tính1'!$A$2:$N$281,5,0)</f>
        <v>091073000022</v>
      </c>
      <c r="AA95" s="80" t="b">
        <f t="shared" si="28"/>
        <v>1</v>
      </c>
      <c r="AB95" s="75"/>
      <c r="AC95" s="75" t="s">
        <v>5228</v>
      </c>
      <c r="AD95" s="46" t="s">
        <v>232</v>
      </c>
      <c r="AE95" s="108" t="s">
        <v>536</v>
      </c>
      <c r="AF95" s="108" t="str">
        <f>VLOOKUP(C95,'Trang tính1'!$A$2:$N$319,9,0)</f>
        <v>D7 tổ 8, phường Thới An Đông, Cần Thơ</v>
      </c>
      <c r="AG95" s="46" t="s">
        <v>531</v>
      </c>
      <c r="AH95" s="46"/>
      <c r="AI95" s="66"/>
      <c r="AJ95" s="97" t="s">
        <v>156</v>
      </c>
      <c r="AK95" s="97"/>
      <c r="AL95" s="56" t="s">
        <v>518</v>
      </c>
      <c r="AM95" s="36">
        <f t="shared" ca="1" si="31"/>
        <v>53</v>
      </c>
    </row>
    <row r="96" spans="1:39" s="36" customFormat="1">
      <c r="A96" s="25">
        <f>IF(C96=0,"",SUBTOTAL(3,C$5:C96))</f>
        <v>92</v>
      </c>
      <c r="B96" s="95">
        <v>6</v>
      </c>
      <c r="C96" s="95" t="s">
        <v>545</v>
      </c>
      <c r="D96" s="25" t="str">
        <f>VLOOKUP(C96,Sheet4!$A$1:$B$300,2,0)</f>
        <v>6504006865</v>
      </c>
      <c r="E96" s="96" t="s">
        <v>546</v>
      </c>
      <c r="F96" s="63" t="str">
        <f>VLOOKUP(D96,'BHXH 4-2026'!$D$11:$F$337,3,0)</f>
        <v>DN4926504006865</v>
      </c>
      <c r="G96" s="774">
        <f>VLOOKUP(C96,'chuyển xếp 2024'!$C$5:$W$328,17,0)</f>
        <v>6966000</v>
      </c>
      <c r="H96" s="774" t="e">
        <f>VLOOKUP(C96,'1-7-2026'!$C$3:$R$75,16,0)</f>
        <v>#N/A</v>
      </c>
      <c r="I96" s="774">
        <f>VLOOKUP(C96,'chuyển xếp 2024'!$C$5:$W$328,19,0)</f>
        <v>1419000</v>
      </c>
      <c r="J96" s="774">
        <f t="shared" si="27"/>
        <v>8385000</v>
      </c>
      <c r="K96" s="96" t="s">
        <v>32</v>
      </c>
      <c r="L96" s="63">
        <f t="shared" si="29"/>
        <v>1</v>
      </c>
      <c r="M96" s="63" t="s">
        <v>33</v>
      </c>
      <c r="N96" s="63" t="s">
        <v>34</v>
      </c>
      <c r="O96" s="96" t="s">
        <v>5200</v>
      </c>
      <c r="P96" s="97" t="s">
        <v>513</v>
      </c>
      <c r="Q96" s="106">
        <v>30177</v>
      </c>
      <c r="R96" s="107">
        <v>37987</v>
      </c>
      <c r="S96" s="107">
        <f t="shared" si="30"/>
        <v>37987</v>
      </c>
      <c r="T96" s="107"/>
      <c r="U96" s="97" t="s">
        <v>36</v>
      </c>
      <c r="V96" s="56" t="s">
        <v>547</v>
      </c>
      <c r="W96" s="56" t="str">
        <f t="shared" ca="1" si="32"/>
        <v xml:space="preserve">22 NĂM 7 THÁNG 18 NGÀY </v>
      </c>
      <c r="X96" s="80" t="s">
        <v>548</v>
      </c>
      <c r="Y96" s="80" t="str">
        <f>VLOOKUP(C96,Sheet5!$B$2:$G$253,6,0)</f>
        <v>092082005430</v>
      </c>
      <c r="Z96" s="80" t="str">
        <f>VLOOKUP(C96,'Trang tính1'!$A$2:$N$281,5,0)</f>
        <v>09208005430</v>
      </c>
      <c r="AA96" s="80" t="b">
        <f t="shared" si="28"/>
        <v>0</v>
      </c>
      <c r="AB96" s="75"/>
      <c r="AC96" s="75" t="s">
        <v>5228</v>
      </c>
      <c r="AD96" s="46" t="s">
        <v>232</v>
      </c>
      <c r="AE96" s="108" t="s">
        <v>168</v>
      </c>
      <c r="AF96" s="108" t="str">
        <f>VLOOKUP(C96,'Trang tính1'!$A$2:$N$319,9,0)</f>
        <v>A7 tổ 8, phường Thới An Đông, Cần Thơ</v>
      </c>
      <c r="AG96" s="46" t="s">
        <v>531</v>
      </c>
      <c r="AH96" s="46"/>
      <c r="AI96" s="66"/>
      <c r="AJ96" s="97" t="s">
        <v>50</v>
      </c>
      <c r="AK96" s="97" t="s">
        <v>549</v>
      </c>
      <c r="AL96" s="56" t="s">
        <v>518</v>
      </c>
      <c r="AM96" s="36">
        <f t="shared" ca="1" si="31"/>
        <v>44</v>
      </c>
    </row>
    <row r="97" spans="1:96" s="36" customFormat="1">
      <c r="A97" s="25">
        <f>IF(C97=0,"",SUBTOTAL(3,C$5:C97))</f>
        <v>93</v>
      </c>
      <c r="B97" s="95">
        <v>7</v>
      </c>
      <c r="C97" s="95" t="s">
        <v>550</v>
      </c>
      <c r="D97" s="25" t="str">
        <f>VLOOKUP(C97,Sheet4!$A$1:$B$300,2,0)</f>
        <v>9208016258</v>
      </c>
      <c r="E97" s="96" t="s">
        <v>551</v>
      </c>
      <c r="F97" s="63" t="str">
        <f>VLOOKUP(D97,'BHXH 4-2026'!$D$11:$F$337,3,0)</f>
        <v>DN4929208016258</v>
      </c>
      <c r="G97" s="774">
        <f>VLOOKUP(C97,'chuyển xếp 2024'!$C$5:$Y$328,23,0)</f>
        <v>7454000</v>
      </c>
      <c r="H97" s="774">
        <f>VLOOKUP(C97,'1-7-2026'!$C$3:$R$75,16,0)</f>
        <v>7454000</v>
      </c>
      <c r="I97" s="774">
        <f>VLOOKUP(C97,'chuyển xếp 2024'!$C$5:$W$328,19,0)</f>
        <v>0</v>
      </c>
      <c r="J97" s="774">
        <f t="shared" si="27"/>
        <v>7454000</v>
      </c>
      <c r="K97" s="96" t="s">
        <v>32</v>
      </c>
      <c r="L97" s="63">
        <f t="shared" si="29"/>
        <v>1</v>
      </c>
      <c r="M97" s="63" t="s">
        <v>33</v>
      </c>
      <c r="N97" s="63" t="s">
        <v>34</v>
      </c>
      <c r="O97" s="96" t="s">
        <v>3919</v>
      </c>
      <c r="P97" s="97" t="s">
        <v>513</v>
      </c>
      <c r="Q97" s="106">
        <v>29575</v>
      </c>
      <c r="R97" s="107">
        <v>39188</v>
      </c>
      <c r="S97" s="107">
        <f t="shared" si="30"/>
        <v>39188</v>
      </c>
      <c r="T97" s="107"/>
      <c r="U97" s="97" t="s">
        <v>36</v>
      </c>
      <c r="V97" s="56" t="s">
        <v>552</v>
      </c>
      <c r="W97" s="56" t="str">
        <f t="shared" ca="1" si="32"/>
        <v xml:space="preserve">19 NĂM 4 THÁNG 3 NGÀY </v>
      </c>
      <c r="X97" s="80" t="s">
        <v>553</v>
      </c>
      <c r="Y97" s="80" t="str">
        <f>VLOOKUP(C97,Sheet5!$B$2:$G$253,6,0)</f>
        <v>042080000443</v>
      </c>
      <c r="Z97" s="80" t="str">
        <f>VLOOKUP(C97,'Trang tính1'!$A$2:$N$281,5,0)</f>
        <v>042080000443</v>
      </c>
      <c r="AA97" s="80" t="b">
        <f t="shared" si="28"/>
        <v>1</v>
      </c>
      <c r="AB97" s="75"/>
      <c r="AC97" s="75" t="s">
        <v>5228</v>
      </c>
      <c r="AD97" s="46" t="s">
        <v>232</v>
      </c>
      <c r="AE97" s="108" t="s">
        <v>554</v>
      </c>
      <c r="AF97" s="108" t="str">
        <f>VLOOKUP(C97,'Trang tính1'!$A$2:$N$319,9,0)</f>
        <v>94/1 tổ 1, KV1, phường Thới An Đông, Cần Thơ</v>
      </c>
      <c r="AG97" s="46" t="s">
        <v>531</v>
      </c>
      <c r="AH97" s="46"/>
      <c r="AI97" s="66"/>
      <c r="AJ97" s="97" t="s">
        <v>50</v>
      </c>
      <c r="AK97" s="97" t="s">
        <v>555</v>
      </c>
      <c r="AL97" s="56" t="s">
        <v>518</v>
      </c>
      <c r="AM97" s="36">
        <f t="shared" ca="1" si="31"/>
        <v>45</v>
      </c>
    </row>
    <row r="98" spans="1:96" s="36" customFormat="1">
      <c r="A98" s="25">
        <f>IF(C98=0,"",SUBTOTAL(3,C$5:C98))</f>
        <v>94</v>
      </c>
      <c r="B98" s="95">
        <v>8</v>
      </c>
      <c r="C98" s="95" t="s">
        <v>562</v>
      </c>
      <c r="D98" s="25" t="str">
        <f>VLOOKUP(C98,Sheet4!$A$1:$B$300,2,0)</f>
        <v>9212008062</v>
      </c>
      <c r="E98" s="96" t="s">
        <v>563</v>
      </c>
      <c r="F98" s="63" t="str">
        <f>VLOOKUP(D98,'BHXH 4-2026'!$D$11:$F$337,3,0)</f>
        <v>DN4929212008062</v>
      </c>
      <c r="G98" s="774">
        <f>VLOOKUP(C98,'chuyển xếp 2024'!$C$5:$W$328,17,0)</f>
        <v>6510000</v>
      </c>
      <c r="H98" s="774" t="e">
        <f>VLOOKUP(C98,'1-7-2026'!$C$3:$R$75,16,0)</f>
        <v>#N/A</v>
      </c>
      <c r="I98" s="774">
        <f>VLOOKUP(C98,'chuyển xếp 2024'!$C$5:$W$328,19,0)</f>
        <v>0</v>
      </c>
      <c r="J98" s="774">
        <f t="shared" si="27"/>
        <v>6510000</v>
      </c>
      <c r="K98" s="96" t="s">
        <v>32</v>
      </c>
      <c r="L98" s="63">
        <f t="shared" si="29"/>
        <v>1</v>
      </c>
      <c r="M98" s="63" t="s">
        <v>33</v>
      </c>
      <c r="N98" s="63" t="s">
        <v>34</v>
      </c>
      <c r="O98" s="96" t="s">
        <v>3919</v>
      </c>
      <c r="P98" s="97" t="s">
        <v>513</v>
      </c>
      <c r="Q98" s="106">
        <v>28992</v>
      </c>
      <c r="R98" s="107">
        <v>41092</v>
      </c>
      <c r="S98" s="107">
        <f t="shared" si="30"/>
        <v>41092</v>
      </c>
      <c r="T98" s="107"/>
      <c r="U98" s="97" t="s">
        <v>36</v>
      </c>
      <c r="V98" s="56" t="s">
        <v>564</v>
      </c>
      <c r="W98" s="56" t="str">
        <f t="shared" ca="1" si="32"/>
        <v xml:space="preserve">14 NĂM 1 THÁNG 17 NGÀY </v>
      </c>
      <c r="X98" s="80" t="s">
        <v>565</v>
      </c>
      <c r="Y98" s="80" t="str">
        <f>VLOOKUP(C98,Sheet5!$B$2:$G$253,6,0)</f>
        <v>037079000810</v>
      </c>
      <c r="Z98" s="80" t="str">
        <f>VLOOKUP(C98,'Trang tính1'!$A$2:$N$281,5,0)</f>
        <v>037079000810</v>
      </c>
      <c r="AA98" s="80" t="b">
        <f t="shared" si="28"/>
        <v>1</v>
      </c>
      <c r="AB98" s="75"/>
      <c r="AC98" s="75" t="s">
        <v>5228</v>
      </c>
      <c r="AD98" s="46" t="s">
        <v>232</v>
      </c>
      <c r="AE98" s="108" t="s">
        <v>566</v>
      </c>
      <c r="AF98" s="108" t="str">
        <f>VLOOKUP(C98,'Trang tính1'!$A$2:$N$319,9,0)</f>
        <v>12/4 Thới An Đông, Cần Thơ</v>
      </c>
      <c r="AG98" s="46" t="s">
        <v>567</v>
      </c>
      <c r="AH98" s="46"/>
      <c r="AI98" s="66"/>
      <c r="AJ98" s="97" t="s">
        <v>156</v>
      </c>
      <c r="AK98" s="97"/>
      <c r="AL98" s="56" t="s">
        <v>518</v>
      </c>
      <c r="AM98" s="36">
        <f t="shared" ca="1" si="31"/>
        <v>47</v>
      </c>
    </row>
    <row r="99" spans="1:96" s="36" customFormat="1">
      <c r="A99" s="25">
        <f>IF(C99=0,"",SUBTOTAL(3,C$5:C99))</f>
        <v>95</v>
      </c>
      <c r="B99" s="95">
        <v>9</v>
      </c>
      <c r="C99" s="95" t="s">
        <v>568</v>
      </c>
      <c r="D99" s="25" t="str">
        <f>VLOOKUP(C99,Sheet4!$A$1:$B$300,2,0)</f>
        <v>9213003751</v>
      </c>
      <c r="E99" s="96" t="s">
        <v>569</v>
      </c>
      <c r="F99" s="63" t="str">
        <f>VLOOKUP(D99,'BHXH 4-2026'!$D$11:$F$337,3,0)</f>
        <v>DN4929213003751</v>
      </c>
      <c r="G99" s="774">
        <f>VLOOKUP(C99,'chuyển xếp 2024'!$C$5:$W$328,17,0)</f>
        <v>6966000</v>
      </c>
      <c r="H99" s="774" t="e">
        <f>VLOOKUP(C99,'1-7-2026'!$C$3:$R$75,16,0)</f>
        <v>#N/A</v>
      </c>
      <c r="I99" s="774">
        <f>VLOOKUP(C99,'chuyển xếp 2024'!$C$5:$W$328,19,0)</f>
        <v>0</v>
      </c>
      <c r="J99" s="774">
        <f t="shared" si="27"/>
        <v>6966000</v>
      </c>
      <c r="K99" s="96" t="s">
        <v>32</v>
      </c>
      <c r="L99" s="63">
        <f t="shared" si="29"/>
        <v>1</v>
      </c>
      <c r="M99" s="63" t="s">
        <v>33</v>
      </c>
      <c r="N99" s="63" t="s">
        <v>34</v>
      </c>
      <c r="O99" s="96" t="s">
        <v>3919</v>
      </c>
      <c r="P99" s="97" t="s">
        <v>513</v>
      </c>
      <c r="Q99" s="106">
        <v>32311</v>
      </c>
      <c r="R99" s="107">
        <v>41339</v>
      </c>
      <c r="S99" s="107">
        <f t="shared" si="30"/>
        <v>41339</v>
      </c>
      <c r="T99" s="107"/>
      <c r="U99" s="97" t="s">
        <v>36</v>
      </c>
      <c r="V99" s="56" t="s">
        <v>570</v>
      </c>
      <c r="W99" s="56" t="str">
        <f t="shared" ca="1" si="32"/>
        <v xml:space="preserve">13 NĂM 5 THÁNG 13 NGÀY </v>
      </c>
      <c r="X99" s="80" t="s">
        <v>571</v>
      </c>
      <c r="Y99" s="80" t="str">
        <f>VLOOKUP(C99,Sheet5!$B$2:$G$253,6,0)</f>
        <v>092088014526</v>
      </c>
      <c r="Z99" s="80" t="str">
        <f>VLOOKUP(C99,'Trang tính1'!$A$2:$N$281,5,0)</f>
        <v>092088014526</v>
      </c>
      <c r="AA99" s="80" t="b">
        <f t="shared" si="28"/>
        <v>1</v>
      </c>
      <c r="AB99" s="75"/>
      <c r="AC99" s="75" t="s">
        <v>5228</v>
      </c>
      <c r="AD99" s="46" t="s">
        <v>232</v>
      </c>
      <c r="AE99" s="108" t="s">
        <v>486</v>
      </c>
      <c r="AF99" s="108" t="str">
        <f>VLOOKUP(C99,'Trang tính1'!$A$2:$N$319,9,0)</f>
        <v>ấp Nhơn Lộc 2A, xã Phong Điền, Cần Thơ</v>
      </c>
      <c r="AG99" s="46" t="s">
        <v>572</v>
      </c>
      <c r="AH99" s="46"/>
      <c r="AI99" s="66"/>
      <c r="AJ99" s="97" t="s">
        <v>182</v>
      </c>
      <c r="AK99" s="97" t="s">
        <v>573</v>
      </c>
      <c r="AL99" s="56" t="s">
        <v>518</v>
      </c>
      <c r="AM99" s="36">
        <f t="shared" ca="1" si="31"/>
        <v>38</v>
      </c>
    </row>
    <row r="100" spans="1:96" s="36" customFormat="1">
      <c r="A100" s="25">
        <f>IF(C100=0,"",SUBTOTAL(3,C$5:C100))</f>
        <v>96</v>
      </c>
      <c r="B100" s="95">
        <v>10</v>
      </c>
      <c r="C100" s="95" t="s">
        <v>578</v>
      </c>
      <c r="D100" s="25" t="str">
        <f>VLOOKUP(C100,Sheet4!$A$1:$B$300,2,0)</f>
        <v>6506006806</v>
      </c>
      <c r="E100" s="96" t="s">
        <v>579</v>
      </c>
      <c r="F100" s="63" t="str">
        <f>VLOOKUP(D100,'BHXH 4-2026'!$D$11:$F$337,3,0)</f>
        <v>DN4926506006806</v>
      </c>
      <c r="G100" s="774">
        <f>VLOOKUP(C100,'chuyển xếp 2024'!$C$5:$W$328,17,0)</f>
        <v>6634000</v>
      </c>
      <c r="H100" s="774" t="e">
        <f>VLOOKUP(C100,'1-7-2026'!$C$3:$R$75,16,0)</f>
        <v>#N/A</v>
      </c>
      <c r="I100" s="774">
        <f>VLOOKUP(C100,'chuyển xếp 2024'!$C$5:$W$328,19,0)</f>
        <v>0</v>
      </c>
      <c r="J100" s="774">
        <f t="shared" si="27"/>
        <v>6634000</v>
      </c>
      <c r="K100" s="96" t="s">
        <v>32</v>
      </c>
      <c r="L100" s="63">
        <f t="shared" si="29"/>
        <v>1</v>
      </c>
      <c r="M100" s="63" t="s">
        <v>33</v>
      </c>
      <c r="N100" s="63" t="s">
        <v>34</v>
      </c>
      <c r="O100" s="96" t="s">
        <v>3919</v>
      </c>
      <c r="P100" s="46" t="s">
        <v>506</v>
      </c>
      <c r="Q100" s="106">
        <v>24326</v>
      </c>
      <c r="R100" s="107">
        <v>38768</v>
      </c>
      <c r="S100" s="107">
        <f t="shared" si="30"/>
        <v>38768</v>
      </c>
      <c r="T100" s="107"/>
      <c r="U100" s="97" t="s">
        <v>36</v>
      </c>
      <c r="V100" s="56" t="s">
        <v>580</v>
      </c>
      <c r="W100" s="56" t="str">
        <f t="shared" ca="1" si="32"/>
        <v xml:space="preserve">20 NĂM 5 THÁNG 30 NGÀY </v>
      </c>
      <c r="X100" s="80" t="s">
        <v>581</v>
      </c>
      <c r="Y100" s="80" t="str">
        <f>VLOOKUP(C100,Sheet5!$B$2:$G$253,6,0)</f>
        <v>036066001127</v>
      </c>
      <c r="Z100" s="80" t="str">
        <f>VLOOKUP(C100,'Trang tính1'!$A$2:$N$281,5,0)</f>
        <v>036066001127</v>
      </c>
      <c r="AA100" s="80" t="b">
        <f t="shared" si="28"/>
        <v>1</v>
      </c>
      <c r="AB100" s="75"/>
      <c r="AC100" s="75" t="s">
        <v>5228</v>
      </c>
      <c r="AD100" s="46" t="s">
        <v>232</v>
      </c>
      <c r="AE100" s="108" t="s">
        <v>582</v>
      </c>
      <c r="AF100" s="108" t="str">
        <f>VLOOKUP(C100,'Trang tính1'!$A$2:$N$319,9,0)</f>
        <v>32/6 KV4, Thới An Đông, Cần Thơ</v>
      </c>
      <c r="AG100" s="46" t="s">
        <v>583</v>
      </c>
      <c r="AH100" s="46"/>
      <c r="AI100" s="66"/>
      <c r="AJ100" s="97" t="s">
        <v>93</v>
      </c>
      <c r="AK100" s="97" t="s">
        <v>584</v>
      </c>
      <c r="AL100" s="56" t="s">
        <v>585</v>
      </c>
      <c r="AM100" s="64">
        <f t="shared" ca="1" si="31"/>
        <v>60</v>
      </c>
      <c r="AO100" s="36" t="s">
        <v>2447</v>
      </c>
      <c r="AP100" s="36">
        <v>1</v>
      </c>
      <c r="AQ100" s="36">
        <v>2</v>
      </c>
      <c r="AR100" s="36">
        <v>3</v>
      </c>
      <c r="AS100" s="36">
        <v>4</v>
      </c>
      <c r="AT100" s="36">
        <v>5</v>
      </c>
      <c r="AU100" s="36">
        <v>6</v>
      </c>
      <c r="AV100" s="36">
        <v>7</v>
      </c>
      <c r="AW100" s="36">
        <v>8</v>
      </c>
      <c r="AX100" s="36">
        <v>9</v>
      </c>
      <c r="AY100" s="36">
        <v>10</v>
      </c>
      <c r="AZ100" s="36">
        <v>11</v>
      </c>
      <c r="BA100" s="36">
        <v>12</v>
      </c>
      <c r="BB100" s="36">
        <v>13</v>
      </c>
      <c r="BC100" s="36">
        <v>14</v>
      </c>
      <c r="BD100" s="36">
        <v>15</v>
      </c>
      <c r="BE100" s="36">
        <v>16</v>
      </c>
      <c r="BF100" s="36">
        <v>17</v>
      </c>
      <c r="BG100" s="36">
        <v>18</v>
      </c>
      <c r="BH100" s="36">
        <v>19</v>
      </c>
      <c r="BI100" s="36">
        <v>20</v>
      </c>
      <c r="BJ100" s="36">
        <v>21</v>
      </c>
      <c r="BK100" s="36">
        <v>22</v>
      </c>
      <c r="BL100" s="36">
        <v>23</v>
      </c>
      <c r="BM100" s="36">
        <v>24</v>
      </c>
      <c r="BN100" s="36">
        <v>25</v>
      </c>
      <c r="BO100" s="36">
        <v>26</v>
      </c>
      <c r="BP100" s="36">
        <v>27</v>
      </c>
      <c r="BQ100" s="36">
        <v>28</v>
      </c>
      <c r="BR100" s="36">
        <v>29</v>
      </c>
      <c r="BS100" s="36">
        <v>30</v>
      </c>
      <c r="BT100" s="36">
        <v>31</v>
      </c>
      <c r="BU100" s="36">
        <v>32</v>
      </c>
      <c r="BV100" s="36">
        <v>33</v>
      </c>
      <c r="BW100" s="36">
        <v>34</v>
      </c>
      <c r="BX100" s="36">
        <v>35</v>
      </c>
      <c r="BY100" s="36">
        <v>36</v>
      </c>
      <c r="BZ100" s="36">
        <v>37</v>
      </c>
      <c r="CA100" s="36">
        <v>38</v>
      </c>
      <c r="CB100" s="36">
        <v>39</v>
      </c>
      <c r="CC100" s="36">
        <v>40</v>
      </c>
      <c r="CD100" s="36">
        <v>41</v>
      </c>
      <c r="CE100" s="36">
        <v>42</v>
      </c>
      <c r="CF100" s="36">
        <v>43</v>
      </c>
      <c r="CG100" s="36">
        <v>44</v>
      </c>
      <c r="CH100" s="36">
        <v>45</v>
      </c>
      <c r="CI100" s="36">
        <v>46</v>
      </c>
      <c r="CJ100" s="36">
        <v>47</v>
      </c>
      <c r="CK100" s="36">
        <v>48</v>
      </c>
      <c r="CL100" s="36">
        <v>49</v>
      </c>
      <c r="CM100" s="36">
        <v>50</v>
      </c>
      <c r="CN100" s="36">
        <v>51</v>
      </c>
      <c r="CO100" s="36">
        <v>52</v>
      </c>
      <c r="CP100" s="36">
        <v>53</v>
      </c>
      <c r="CQ100" s="36">
        <v>54</v>
      </c>
      <c r="CR100" s="36" t="s">
        <v>2448</v>
      </c>
    </row>
    <row r="101" spans="1:96" s="36" customFormat="1">
      <c r="A101" s="25">
        <f>IF(C101=0,"",SUBTOTAL(3,C$5:C101))</f>
        <v>97</v>
      </c>
      <c r="B101" s="95">
        <v>11</v>
      </c>
      <c r="C101" s="66" t="s">
        <v>586</v>
      </c>
      <c r="D101" s="25" t="str">
        <f>VLOOKUP(C101,Sheet4!$A$1:$B$300,2,0)</f>
        <v>9215006914</v>
      </c>
      <c r="E101" s="67" t="s">
        <v>587</v>
      </c>
      <c r="F101" s="63" t="str">
        <f>VLOOKUP(D101,'BHXH 4-2026'!$D$11:$F$337,3,0)</f>
        <v>DN4929215006914</v>
      </c>
      <c r="G101" s="774">
        <f>VLOOKUP(C101,'chuyển xếp 2024'!$C$5:$W$328,17,0)</f>
        <v>6200000</v>
      </c>
      <c r="H101" s="774" t="e">
        <f>VLOOKUP(C101,'1-7-2026'!$C$3:$R$75,16,0)</f>
        <v>#N/A</v>
      </c>
      <c r="I101" s="774">
        <f>VLOOKUP(C101,'chuyển xếp 2024'!$C$5:$W$328,19,0)</f>
        <v>0</v>
      </c>
      <c r="J101" s="774">
        <f t="shared" si="27"/>
        <v>6200000</v>
      </c>
      <c r="K101" s="96" t="s">
        <v>32</v>
      </c>
      <c r="L101" s="63">
        <f t="shared" si="29"/>
        <v>1</v>
      </c>
      <c r="M101" s="63" t="s">
        <v>33</v>
      </c>
      <c r="N101" s="63" t="s">
        <v>34</v>
      </c>
      <c r="O101" s="96" t="s">
        <v>3919</v>
      </c>
      <c r="P101" s="46" t="s">
        <v>506</v>
      </c>
      <c r="Q101" s="106">
        <v>32241</v>
      </c>
      <c r="R101" s="107">
        <v>42125</v>
      </c>
      <c r="S101" s="107">
        <f t="shared" si="30"/>
        <v>42125</v>
      </c>
      <c r="T101" s="107"/>
      <c r="U101" s="97" t="s">
        <v>36</v>
      </c>
      <c r="V101" s="56" t="s">
        <v>588</v>
      </c>
      <c r="W101" s="56" t="str">
        <f t="shared" ca="1" si="32"/>
        <v xml:space="preserve">11 NĂM 3 THÁNG 18 NGÀY </v>
      </c>
      <c r="X101" s="80" t="s">
        <v>589</v>
      </c>
      <c r="Y101" s="80" t="str">
        <f>VLOOKUP(C101,Sheet5!$B$2:$G$253,6,0)</f>
        <v>092088006085</v>
      </c>
      <c r="Z101" s="80" t="str">
        <f>VLOOKUP(C101,'Trang tính1'!$A$2:$N$281,5,0)</f>
        <v>092088006085</v>
      </c>
      <c r="AA101" s="80" t="b">
        <f t="shared" si="28"/>
        <v>1</v>
      </c>
      <c r="AB101" s="75"/>
      <c r="AC101" s="75" t="s">
        <v>5228</v>
      </c>
      <c r="AD101" s="46" t="s">
        <v>232</v>
      </c>
      <c r="AE101" s="108" t="s">
        <v>168</v>
      </c>
      <c r="AF101" s="108" t="str">
        <f>VLOOKUP(C101,'Trang tính1'!$A$2:$N$319,9,0)</f>
        <v>93 tổ 3, KV Thới Bình, Thới An Đông, Cần Thơ</v>
      </c>
      <c r="AG101" s="46" t="s">
        <v>590</v>
      </c>
      <c r="AH101" s="46"/>
      <c r="AI101" s="66"/>
      <c r="AJ101" s="97" t="s">
        <v>182</v>
      </c>
      <c r="AK101" s="97" t="s">
        <v>591</v>
      </c>
      <c r="AL101" s="56" t="s">
        <v>585</v>
      </c>
      <c r="AM101" s="36">
        <f t="shared" ca="1" si="31"/>
        <v>38</v>
      </c>
    </row>
    <row r="102" spans="1:96" s="36" customFormat="1">
      <c r="A102" s="25">
        <f>IF(C102=0,"",SUBTOTAL(3,C$5:C102))</f>
        <v>98</v>
      </c>
      <c r="B102" s="95">
        <v>12</v>
      </c>
      <c r="C102" s="69" t="s">
        <v>592</v>
      </c>
      <c r="D102" s="25" t="str">
        <f>VLOOKUP(C102,Sheet4!$A$1:$B$300,2,0)</f>
        <v>9210016730</v>
      </c>
      <c r="E102" s="98" t="s">
        <v>593</v>
      </c>
      <c r="F102" s="63" t="str">
        <f>VLOOKUP(D102,'BHXH 4-2026'!$D$11:$F$337,3,0)</f>
        <v>DN4929210016730</v>
      </c>
      <c r="G102" s="774">
        <f>VLOOKUP(C102,'chuyển xếp 2024'!$C$5:$Y$328,23,0)</f>
        <v>6510000</v>
      </c>
      <c r="H102" s="774">
        <f>VLOOKUP(C102,'1-7-2026'!$C$3:$R$75,16,0)</f>
        <v>6510000</v>
      </c>
      <c r="I102" s="774">
        <f>VLOOKUP(C102,'chuyển xếp 2024'!$C$5:$W$328,19,0)</f>
        <v>0</v>
      </c>
      <c r="J102" s="774">
        <f t="shared" si="27"/>
        <v>6510000</v>
      </c>
      <c r="K102" s="67" t="s">
        <v>32</v>
      </c>
      <c r="L102" s="63">
        <f t="shared" si="29"/>
        <v>1</v>
      </c>
      <c r="M102" s="63" t="s">
        <v>33</v>
      </c>
      <c r="N102" s="63" t="s">
        <v>34</v>
      </c>
      <c r="O102" s="96" t="s">
        <v>3919</v>
      </c>
      <c r="P102" s="46" t="s">
        <v>506</v>
      </c>
      <c r="Q102" s="106">
        <v>29063</v>
      </c>
      <c r="R102" s="107">
        <v>40427</v>
      </c>
      <c r="S102" s="107">
        <f t="shared" si="30"/>
        <v>40427</v>
      </c>
      <c r="T102" s="107"/>
      <c r="U102" s="67" t="s">
        <v>36</v>
      </c>
      <c r="V102" s="56" t="s">
        <v>595</v>
      </c>
      <c r="W102" s="56" t="str">
        <f t="shared" ca="1" si="32"/>
        <v xml:space="preserve">15 NĂM 11 THÁNG 13 NGÀY </v>
      </c>
      <c r="X102" s="80" t="s">
        <v>596</v>
      </c>
      <c r="Y102" s="80" t="str">
        <f>VLOOKUP(C102,Sheet5!$B$2:$G$253,6,0)</f>
        <v>092079008699</v>
      </c>
      <c r="Z102" s="80" t="str">
        <f>VLOOKUP(C102,'Trang tính1'!$A$2:$N$281,5,0)</f>
        <v>092079008699</v>
      </c>
      <c r="AA102" s="80" t="b">
        <f t="shared" si="28"/>
        <v>1</v>
      </c>
      <c r="AB102" s="75"/>
      <c r="AC102" s="75" t="s">
        <v>5228</v>
      </c>
      <c r="AD102" s="46" t="s">
        <v>232</v>
      </c>
      <c r="AE102" s="108" t="s">
        <v>597</v>
      </c>
      <c r="AF102" s="108" t="str">
        <f>VLOOKUP(C102,'Trang tính1'!$A$2:$N$319,9,0)</f>
        <v>KV Thới Hòa, P Ô Môn</v>
      </c>
      <c r="AG102" s="46" t="s">
        <v>598</v>
      </c>
      <c r="AH102" s="46"/>
      <c r="AI102" s="66"/>
      <c r="AJ102" s="46" t="s">
        <v>156</v>
      </c>
      <c r="AK102" s="46"/>
      <c r="AL102" s="56" t="s">
        <v>518</v>
      </c>
      <c r="AM102" s="36">
        <f t="shared" ca="1" si="31"/>
        <v>47</v>
      </c>
    </row>
    <row r="103" spans="1:96" s="36" customFormat="1">
      <c r="A103" s="25">
        <f>IF(C103=0,"",SUBTOTAL(3,C$5:C103))</f>
        <v>99</v>
      </c>
      <c r="B103" s="95">
        <v>13</v>
      </c>
      <c r="C103" s="66" t="s">
        <v>599</v>
      </c>
      <c r="D103" s="25" t="str">
        <f>VLOOKUP(C103,Sheet4!$A$1:$B$300,2,0)</f>
        <v>9210016716</v>
      </c>
      <c r="E103" s="67" t="s">
        <v>600</v>
      </c>
      <c r="F103" s="63" t="str">
        <f>VLOOKUP(D103,'BHXH 4-2026'!$D$11:$F$337,3,0)</f>
        <v>DN4929210016716</v>
      </c>
      <c r="G103" s="774">
        <f>VLOOKUP(C103,'chuyển xếp 2024'!$C$5:$W$328,17,0)</f>
        <v>6084000</v>
      </c>
      <c r="H103" s="774" t="e">
        <f>VLOOKUP(C103,'1-7-2026'!$C$3:$R$75,16,0)</f>
        <v>#N/A</v>
      </c>
      <c r="I103" s="774">
        <f>VLOOKUP(C103,'chuyển xếp 2024'!$C$5:$W$328,19,0)</f>
        <v>0</v>
      </c>
      <c r="J103" s="774">
        <f t="shared" si="27"/>
        <v>6084000</v>
      </c>
      <c r="K103" s="67" t="s">
        <v>32</v>
      </c>
      <c r="L103" s="63">
        <f t="shared" si="29"/>
        <v>1</v>
      </c>
      <c r="M103" s="63" t="s">
        <v>33</v>
      </c>
      <c r="N103" s="63" t="s">
        <v>34</v>
      </c>
      <c r="O103" s="96" t="s">
        <v>3919</v>
      </c>
      <c r="P103" s="46" t="s">
        <v>506</v>
      </c>
      <c r="Q103" s="107">
        <v>29305</v>
      </c>
      <c r="R103" s="75">
        <v>43817</v>
      </c>
      <c r="S103" s="107">
        <f t="shared" si="30"/>
        <v>43817</v>
      </c>
      <c r="T103" s="75"/>
      <c r="U103" s="67" t="s">
        <v>36</v>
      </c>
      <c r="V103" s="67" t="s">
        <v>601</v>
      </c>
      <c r="W103" s="56" t="str">
        <f t="shared" ca="1" si="32"/>
        <v xml:space="preserve">6 NĂM 8 THÁNG 1 NGÀY </v>
      </c>
      <c r="X103" s="80" t="s">
        <v>602</v>
      </c>
      <c r="Y103" s="80" t="str">
        <f>VLOOKUP(C103,Sheet5!$B$2:$G$253,6,0)</f>
        <v>092080005871</v>
      </c>
      <c r="Z103" s="80" t="str">
        <f>VLOOKUP(C103,'Trang tính1'!$A$2:$N$281,5,0)</f>
        <v>092080005871</v>
      </c>
      <c r="AA103" s="80" t="b">
        <f t="shared" si="28"/>
        <v>1</v>
      </c>
      <c r="AB103" s="75"/>
      <c r="AC103" s="75" t="s">
        <v>5228</v>
      </c>
      <c r="AD103" s="46" t="s">
        <v>232</v>
      </c>
      <c r="AE103" s="108" t="s">
        <v>92</v>
      </c>
      <c r="AF103" s="108" t="str">
        <f>VLOOKUP(C103,'Trang tính1'!$A$2:$N$319,9,0)</f>
        <v>KV Tân Bình, Phước Thới, Cần thơ</v>
      </c>
      <c r="AG103" s="46" t="s">
        <v>603</v>
      </c>
      <c r="AH103" s="46"/>
      <c r="AI103" s="66"/>
      <c r="AJ103" s="46" t="s">
        <v>156</v>
      </c>
      <c r="AK103" s="46"/>
      <c r="AL103" s="56" t="s">
        <v>518</v>
      </c>
      <c r="AM103" s="36">
        <f t="shared" ca="1" si="31"/>
        <v>46</v>
      </c>
    </row>
    <row r="104" spans="1:96" s="36" customFormat="1">
      <c r="A104" s="25">
        <f>IF(C104=0,"",SUBTOTAL(3,C$5:C104))</f>
        <v>100</v>
      </c>
      <c r="B104" s="95">
        <v>14</v>
      </c>
      <c r="C104" s="66" t="s">
        <v>604</v>
      </c>
      <c r="D104" s="25" t="str">
        <f>VLOOKUP(C104,Sheet4!$A$1:$B$300,2,0)</f>
        <v>9212001006</v>
      </c>
      <c r="E104" s="67" t="s">
        <v>605</v>
      </c>
      <c r="F104" s="63" t="str">
        <f>VLOOKUP(D104,'BHXH 4-2026'!$D$11:$F$337,3,0)</f>
        <v>DN4929212001006</v>
      </c>
      <c r="G104" s="774">
        <f>VLOOKUP(C104,'chuyển xếp 2024'!$C$5:$W$328,17,0)</f>
        <v>5415000</v>
      </c>
      <c r="H104" s="774" t="e">
        <f>VLOOKUP(C104,'1-7-2026'!$C$3:$R$75,16,0)</f>
        <v>#N/A</v>
      </c>
      <c r="I104" s="774">
        <f>VLOOKUP(C104,'chuyển xếp 2024'!$C$5:$W$328,19,0)</f>
        <v>0</v>
      </c>
      <c r="J104" s="774">
        <f t="shared" si="27"/>
        <v>5415000</v>
      </c>
      <c r="K104" s="67" t="s">
        <v>32</v>
      </c>
      <c r="L104" s="63">
        <f t="shared" si="29"/>
        <v>1</v>
      </c>
      <c r="M104" s="63" t="s">
        <v>33</v>
      </c>
      <c r="N104" s="63" t="s">
        <v>34</v>
      </c>
      <c r="O104" s="96" t="s">
        <v>3919</v>
      </c>
      <c r="P104" s="46" t="s">
        <v>506</v>
      </c>
      <c r="Q104" s="106">
        <v>32771</v>
      </c>
      <c r="R104" s="75">
        <v>43817</v>
      </c>
      <c r="S104" s="107">
        <f t="shared" si="30"/>
        <v>43817</v>
      </c>
      <c r="T104" s="75"/>
      <c r="U104" s="67" t="s">
        <v>36</v>
      </c>
      <c r="V104" s="67" t="s">
        <v>606</v>
      </c>
      <c r="W104" s="56" t="str">
        <f t="shared" ca="1" si="32"/>
        <v xml:space="preserve">6 NĂM 8 THÁNG 1 NGÀY </v>
      </c>
      <c r="X104" s="80" t="s">
        <v>607</v>
      </c>
      <c r="Y104" s="80" t="str">
        <f>VLOOKUP(C104,Sheet5!$B$2:$G$253,6,0)</f>
        <v>092089006543</v>
      </c>
      <c r="Z104" s="80" t="str">
        <f>VLOOKUP(C104,'Trang tính1'!$A$2:$N$281,5,0)</f>
        <v>092089006543</v>
      </c>
      <c r="AA104" s="80" t="b">
        <f t="shared" si="28"/>
        <v>1</v>
      </c>
      <c r="AB104" s="75"/>
      <c r="AC104" s="75" t="s">
        <v>5228</v>
      </c>
      <c r="AD104" s="46" t="s">
        <v>232</v>
      </c>
      <c r="AE104" s="108" t="s">
        <v>92</v>
      </c>
      <c r="AF104" s="108" t="str">
        <f>VLOOKUP(C104,'Trang tính1'!$A$2:$N$319,9,0)</f>
        <v>Bình Thuận, Phước Thới, Cần Thơ</v>
      </c>
      <c r="AG104" s="46" t="s">
        <v>608</v>
      </c>
      <c r="AH104" s="46"/>
      <c r="AI104" s="66"/>
      <c r="AJ104" s="46" t="s">
        <v>156</v>
      </c>
      <c r="AK104" s="46"/>
      <c r="AL104" s="56" t="s">
        <v>518</v>
      </c>
      <c r="AM104" s="36">
        <f t="shared" ca="1" si="31"/>
        <v>36</v>
      </c>
    </row>
    <row r="105" spans="1:96" s="36" customFormat="1">
      <c r="A105" s="25">
        <f>IF(C105=0,"",SUBTOTAL(3,C$5:C105))</f>
        <v>101</v>
      </c>
      <c r="B105" s="95">
        <v>15</v>
      </c>
      <c r="C105" s="66" t="s">
        <v>609</v>
      </c>
      <c r="D105" s="25" t="str">
        <f>VLOOKUP(C105,Sheet4!$A$1:$B$300,2,0)</f>
        <v>7515142557</v>
      </c>
      <c r="E105" s="67" t="s">
        <v>610</v>
      </c>
      <c r="F105" s="63" t="str">
        <f>VLOOKUP(D105,'BHXH 4-2026'!$D$11:$F$337,3,0)</f>
        <v>DN4927515142557</v>
      </c>
      <c r="G105" s="774">
        <f>VLOOKUP(C105,'chuyển xếp 2024'!$C$5:$W$328,17,0)</f>
        <v>5686000</v>
      </c>
      <c r="H105" s="774" t="e">
        <f>VLOOKUP(C105,'1-7-2026'!$C$3:$R$75,16,0)</f>
        <v>#N/A</v>
      </c>
      <c r="I105" s="774">
        <f>VLOOKUP(C105,'chuyển xếp 2024'!$C$5:$W$328,19,0)</f>
        <v>0</v>
      </c>
      <c r="J105" s="774">
        <f t="shared" si="27"/>
        <v>5686000</v>
      </c>
      <c r="K105" s="67" t="s">
        <v>32</v>
      </c>
      <c r="L105" s="63">
        <f t="shared" si="29"/>
        <v>1</v>
      </c>
      <c r="M105" s="63" t="s">
        <v>33</v>
      </c>
      <c r="N105" s="63" t="s">
        <v>34</v>
      </c>
      <c r="O105" s="96" t="s">
        <v>3919</v>
      </c>
      <c r="P105" s="46" t="s">
        <v>513</v>
      </c>
      <c r="Q105" s="106">
        <v>35280</v>
      </c>
      <c r="R105" s="75">
        <v>44768</v>
      </c>
      <c r="S105" s="107">
        <f t="shared" si="30"/>
        <v>44768</v>
      </c>
      <c r="T105" s="75"/>
      <c r="U105" s="67" t="s">
        <v>36</v>
      </c>
      <c r="V105" s="67" t="s">
        <v>611</v>
      </c>
      <c r="W105" s="56" t="str">
        <f t="shared" ca="1" si="32"/>
        <v xml:space="preserve">4 NĂM 0 THÁNG 24 NGÀY </v>
      </c>
      <c r="X105" s="74" t="s">
        <v>612</v>
      </c>
      <c r="Y105" s="80" t="str">
        <f>VLOOKUP(C105,Sheet5!$B$2:$G$253,6,0)</f>
        <v>089096010155</v>
      </c>
      <c r="Z105" s="80" t="str">
        <f>VLOOKUP(C105,'Trang tính1'!$A$2:$N$281,5,0)</f>
        <v>089096010155</v>
      </c>
      <c r="AA105" s="80" t="b">
        <f t="shared" si="28"/>
        <v>1</v>
      </c>
      <c r="AB105" s="75">
        <v>42972</v>
      </c>
      <c r="AC105" s="75" t="s">
        <v>5228</v>
      </c>
      <c r="AD105" s="46" t="s">
        <v>232</v>
      </c>
      <c r="AE105" s="108" t="s">
        <v>613</v>
      </c>
      <c r="AF105" s="108" t="str">
        <f>VLOOKUP(C105,'Trang tính1'!$A$2:$N$319,9,0)</f>
        <v>KV Trường Trung, Phước Thới, Cần thơ</v>
      </c>
      <c r="AG105" s="46" t="s">
        <v>614</v>
      </c>
      <c r="AH105" s="46"/>
      <c r="AI105" s="66" t="s">
        <v>615</v>
      </c>
      <c r="AJ105" s="46" t="s">
        <v>156</v>
      </c>
      <c r="AK105" s="46"/>
      <c r="AL105" s="56" t="s">
        <v>518</v>
      </c>
      <c r="AM105" s="36">
        <f t="shared" ca="1" si="31"/>
        <v>30</v>
      </c>
    </row>
    <row r="106" spans="1:96" s="36" customFormat="1">
      <c r="A106" s="25">
        <f>IF(C106=0,"",SUBTOTAL(3,C$5:C106))</f>
        <v>102</v>
      </c>
      <c r="B106" s="95">
        <v>16</v>
      </c>
      <c r="C106" s="66" t="s">
        <v>1925</v>
      </c>
      <c r="D106" s="25" t="str">
        <f>VLOOKUP(C106,Sheet4!$A$1:$B$300,2,0)</f>
        <v>9321867019</v>
      </c>
      <c r="E106" s="67" t="s">
        <v>1865</v>
      </c>
      <c r="F106" s="63" t="str">
        <f>VLOOKUP(D106,'BHXH 4-2026'!$D$11:$F$337,3,0)</f>
        <v>DN4929321867019</v>
      </c>
      <c r="G106" s="774">
        <f>VLOOKUP(C106,'chuyển xếp 2024'!$C$5:$W$328,17,0)</f>
        <v>5061000</v>
      </c>
      <c r="H106" s="774" t="e">
        <f>VLOOKUP(C106,'1-7-2026'!$C$3:$R$75,16,0)</f>
        <v>#N/A</v>
      </c>
      <c r="I106" s="774">
        <f>VLOOKUP(C106,'chuyển xếp 2024'!$C$5:$W$328,19,0)</f>
        <v>0</v>
      </c>
      <c r="J106" s="774">
        <f t="shared" si="27"/>
        <v>5061000</v>
      </c>
      <c r="K106" s="67" t="s">
        <v>32</v>
      </c>
      <c r="L106" s="63">
        <f t="shared" si="29"/>
        <v>1</v>
      </c>
      <c r="M106" s="63" t="s">
        <v>33</v>
      </c>
      <c r="N106" s="63" t="s">
        <v>34</v>
      </c>
      <c r="O106" s="96" t="s">
        <v>3919</v>
      </c>
      <c r="P106" s="46" t="s">
        <v>513</v>
      </c>
      <c r="Q106" s="106">
        <v>35677</v>
      </c>
      <c r="R106" s="75">
        <v>45170</v>
      </c>
      <c r="S106" s="107">
        <f t="shared" si="30"/>
        <v>45170</v>
      </c>
      <c r="T106" s="75"/>
      <c r="U106" s="67" t="s">
        <v>36</v>
      </c>
      <c r="V106" s="56" t="s">
        <v>1980</v>
      </c>
      <c r="W106" s="56" t="str">
        <f t="shared" ca="1" si="32"/>
        <v xml:space="preserve">2 NĂM 11 THÁNG 18 NGÀY </v>
      </c>
      <c r="X106" s="74" t="s">
        <v>1866</v>
      </c>
      <c r="Y106" s="80" t="s">
        <v>1866</v>
      </c>
      <c r="Z106" s="80" t="str">
        <f>VLOOKUP(C106,'Trang tính1'!$A$2:$N$281,5,0)</f>
        <v>093097002445</v>
      </c>
      <c r="AA106" s="80" t="b">
        <f t="shared" si="28"/>
        <v>1</v>
      </c>
      <c r="AB106" s="75">
        <v>44847</v>
      </c>
      <c r="AC106" s="75" t="s">
        <v>5228</v>
      </c>
      <c r="AD106" s="46" t="s">
        <v>232</v>
      </c>
      <c r="AE106" s="108" t="s">
        <v>1867</v>
      </c>
      <c r="AF106" s="108" t="str">
        <f>VLOOKUP(C106,'Trang tính1'!$A$2:$N$319,9,0)</f>
        <v>366 KV Yên Trung, phường Cái Răng, Cần Thơ</v>
      </c>
      <c r="AG106" s="46" t="s">
        <v>1868</v>
      </c>
      <c r="AH106" s="46"/>
      <c r="AI106" s="66"/>
      <c r="AJ106" s="46" t="s">
        <v>93</v>
      </c>
      <c r="AK106" s="46"/>
      <c r="AL106" s="56" t="s">
        <v>518</v>
      </c>
      <c r="AM106" s="36">
        <f t="shared" ca="1" si="31"/>
        <v>28</v>
      </c>
    </row>
    <row r="107" spans="1:96" s="36" customFormat="1">
      <c r="A107" s="25">
        <f>IF(C107=0,"",SUBTOTAL(3,C$5:C107))</f>
        <v>103</v>
      </c>
      <c r="B107" s="95">
        <v>17</v>
      </c>
      <c r="C107" s="66" t="s">
        <v>1926</v>
      </c>
      <c r="D107" s="25" t="str">
        <f>VLOOKUP(C107,Sheet4!$A$1:$B$300,2,0)</f>
        <v>9222360426</v>
      </c>
      <c r="E107" s="67" t="s">
        <v>1869</v>
      </c>
      <c r="F107" s="63" t="str">
        <f>VLOOKUP(D107,'BHXH 4-2026'!$D$11:$F$337,3,0)</f>
        <v>DN4929222360426</v>
      </c>
      <c r="G107" s="774">
        <f>VLOOKUP(C107,'chuyển xếp 2024'!$C$5:$Y$328,23,0)</f>
        <v>5686000</v>
      </c>
      <c r="H107" s="774">
        <f>VLOOKUP(C107,'1-7-2026'!$C$3:$R$75,16,0)</f>
        <v>5686000</v>
      </c>
      <c r="I107" s="774">
        <f>VLOOKUP(C107,'chuyển xếp 2024'!$C$5:$W$328,19,0)</f>
        <v>0</v>
      </c>
      <c r="J107" s="774">
        <f t="shared" si="27"/>
        <v>5686000</v>
      </c>
      <c r="K107" s="67" t="s">
        <v>32</v>
      </c>
      <c r="L107" s="63">
        <f t="shared" si="29"/>
        <v>1</v>
      </c>
      <c r="M107" s="63" t="s">
        <v>33</v>
      </c>
      <c r="N107" s="63" t="s">
        <v>34</v>
      </c>
      <c r="O107" s="96" t="s">
        <v>3919</v>
      </c>
      <c r="P107" s="46" t="s">
        <v>513</v>
      </c>
      <c r="Q107" s="106">
        <v>28126</v>
      </c>
      <c r="R107" s="75">
        <v>45170</v>
      </c>
      <c r="S107" s="107">
        <f t="shared" si="30"/>
        <v>45170</v>
      </c>
      <c r="T107" s="75"/>
      <c r="U107" s="67" t="s">
        <v>36</v>
      </c>
      <c r="V107" s="56" t="s">
        <v>1981</v>
      </c>
      <c r="W107" s="56" t="str">
        <f t="shared" ca="1" si="32"/>
        <v xml:space="preserve">2 NĂM 11 THÁNG 18 NGÀY </v>
      </c>
      <c r="X107" s="523" t="s">
        <v>1870</v>
      </c>
      <c r="Y107" s="80" t="s">
        <v>1870</v>
      </c>
      <c r="Z107" s="80" t="str">
        <f>VLOOKUP(C107,'Trang tính1'!$A$2:$N$281,5,0)</f>
        <v>092077006051</v>
      </c>
      <c r="AA107" s="80" t="b">
        <f t="shared" si="28"/>
        <v>1</v>
      </c>
      <c r="AB107" s="75">
        <v>44941</v>
      </c>
      <c r="AC107" s="75" t="s">
        <v>5228</v>
      </c>
      <c r="AD107" s="46" t="s">
        <v>232</v>
      </c>
      <c r="AE107" s="108" t="s">
        <v>745</v>
      </c>
      <c r="AF107" s="108" t="str">
        <f>VLOOKUP(C107,'Trang tính1'!$A$2:$N$319,9,0)</f>
        <v>KV Thới Thuận, Phước Thới, Cần Thơ</v>
      </c>
      <c r="AG107" s="108" t="s">
        <v>1210</v>
      </c>
      <c r="AH107" s="46"/>
      <c r="AI107" s="66"/>
      <c r="AJ107" s="46" t="s">
        <v>93</v>
      </c>
      <c r="AK107" s="46"/>
      <c r="AL107" s="56" t="s">
        <v>518</v>
      </c>
      <c r="AM107" s="36">
        <f t="shared" ca="1" si="31"/>
        <v>49</v>
      </c>
    </row>
    <row r="108" spans="1:96" s="36" customFormat="1">
      <c r="A108" s="25">
        <f>IF(C108=0,"",SUBTOTAL(3,C$5:C108))</f>
        <v>104</v>
      </c>
      <c r="B108" s="95">
        <v>18</v>
      </c>
      <c r="C108" s="66" t="s">
        <v>1927</v>
      </c>
      <c r="D108" s="25" t="str">
        <f>VLOOKUP(C108,Sheet4!$A$1:$B$300,2,0)</f>
        <v>9208005476</v>
      </c>
      <c r="E108" s="67" t="s">
        <v>1597</v>
      </c>
      <c r="F108" s="63" t="str">
        <f>VLOOKUP(D108,'BHXH 4-2026'!$D$11:$F$337,3,0)</f>
        <v>DN4929208005476</v>
      </c>
      <c r="G108" s="774">
        <f>VLOOKUP(C108,'chuyển xếp 2024'!$C$5:$Y$328,23,0)</f>
        <v>5686000</v>
      </c>
      <c r="H108" s="774">
        <f>VLOOKUP(C108,'1-7-2026'!$C$3:$R$75,16,0)</f>
        <v>5686000</v>
      </c>
      <c r="I108" s="774">
        <f>VLOOKUP(C108,'chuyển xếp 2024'!$C$5:$W$328,19,0)</f>
        <v>0</v>
      </c>
      <c r="J108" s="774">
        <f t="shared" si="27"/>
        <v>5686000</v>
      </c>
      <c r="K108" s="67" t="s">
        <v>32</v>
      </c>
      <c r="L108" s="63">
        <f t="shared" si="29"/>
        <v>1</v>
      </c>
      <c r="M108" s="63" t="s">
        <v>33</v>
      </c>
      <c r="N108" s="63" t="s">
        <v>34</v>
      </c>
      <c r="O108" s="96" t="s">
        <v>3919</v>
      </c>
      <c r="P108" s="46" t="s">
        <v>513</v>
      </c>
      <c r="Q108" s="106">
        <v>31581</v>
      </c>
      <c r="R108" s="75">
        <v>45170</v>
      </c>
      <c r="S108" s="107">
        <f t="shared" si="30"/>
        <v>45170</v>
      </c>
      <c r="T108" s="75"/>
      <c r="U108" s="67" t="s">
        <v>36</v>
      </c>
      <c r="V108" s="56" t="s">
        <v>1979</v>
      </c>
      <c r="W108" s="56" t="str">
        <f t="shared" ca="1" si="32"/>
        <v xml:space="preserve">2 NĂM 11 THÁNG 18 NGÀY </v>
      </c>
      <c r="X108" s="74" t="s">
        <v>1871</v>
      </c>
      <c r="Y108" s="80" t="s">
        <v>1871</v>
      </c>
      <c r="Z108" s="80" t="str">
        <f>VLOOKUP(C108,'Trang tính1'!$A$2:$N$281,5,0)</f>
        <v>092086005911</v>
      </c>
      <c r="AA108" s="80" t="b">
        <f t="shared" si="28"/>
        <v>1</v>
      </c>
      <c r="AB108" s="75">
        <v>44345</v>
      </c>
      <c r="AC108" s="75" t="s">
        <v>5228</v>
      </c>
      <c r="AD108" s="46" t="s">
        <v>232</v>
      </c>
      <c r="AE108" s="108" t="s">
        <v>745</v>
      </c>
      <c r="AF108" s="108" t="str">
        <f>VLOOKUP(C108,'Trang tính1'!$A$2:$N$319,9,0)</f>
        <v>KV Thới Ngươn A, Phước Thới, Cần Thơ</v>
      </c>
      <c r="AG108" s="108" t="s">
        <v>1011</v>
      </c>
      <c r="AH108" s="46"/>
      <c r="AI108" s="66"/>
      <c r="AJ108" s="46" t="s">
        <v>93</v>
      </c>
      <c r="AK108" s="46"/>
      <c r="AL108" s="56" t="s">
        <v>518</v>
      </c>
      <c r="AM108" s="36">
        <f t="shared" ca="1" si="31"/>
        <v>40</v>
      </c>
    </row>
    <row r="109" spans="1:96" s="36" customFormat="1">
      <c r="A109" s="25">
        <f>IF(C109=0,"",SUBTOTAL(3,C$5:C109))</f>
        <v>105</v>
      </c>
      <c r="B109" s="95">
        <v>19</v>
      </c>
      <c r="C109" s="66" t="s">
        <v>2290</v>
      </c>
      <c r="D109" s="25" t="str">
        <f>VLOOKUP(C109,Sheet4!$A$1:$B$300,2,0)</f>
        <v>9223148427</v>
      </c>
      <c r="E109" s="67" t="s">
        <v>2291</v>
      </c>
      <c r="F109" s="63" t="str">
        <f>VLOOKUP(D109,'BHXH 4-2026'!$D$11:$F$337,3,0)</f>
        <v>DN4929223148427</v>
      </c>
      <c r="G109" s="774">
        <f>VLOOKUP(C109,'chuyển xếp 2024'!$C$5:$Y$328,23,0)</f>
        <v>5686000</v>
      </c>
      <c r="H109" s="774">
        <f>VLOOKUP(C109,'1-7-2026'!$C$3:$R$75,16,0)</f>
        <v>5686000</v>
      </c>
      <c r="I109" s="774">
        <f>VLOOKUP(C109,'chuyển xếp 2024'!$C$5:$W$328,19,0)</f>
        <v>0</v>
      </c>
      <c r="J109" s="774">
        <f t="shared" si="27"/>
        <v>5686000</v>
      </c>
      <c r="K109" s="67" t="s">
        <v>32</v>
      </c>
      <c r="L109" s="63">
        <f t="shared" si="29"/>
        <v>1</v>
      </c>
      <c r="M109" s="63" t="s">
        <v>33</v>
      </c>
      <c r="N109" s="63" t="s">
        <v>34</v>
      </c>
      <c r="O109" s="96" t="s">
        <v>3919</v>
      </c>
      <c r="P109" s="46" t="s">
        <v>513</v>
      </c>
      <c r="Q109" s="106">
        <v>31397</v>
      </c>
      <c r="R109" s="75">
        <v>45261</v>
      </c>
      <c r="S109" s="107">
        <f t="shared" si="30"/>
        <v>45261</v>
      </c>
      <c r="T109" s="75"/>
      <c r="U109" s="67" t="s">
        <v>36</v>
      </c>
      <c r="V109" s="56" t="s">
        <v>2292</v>
      </c>
      <c r="W109" s="56" t="str">
        <f t="shared" ca="1" si="32"/>
        <v xml:space="preserve">2 NĂM 8 THÁNG 18 NGÀY </v>
      </c>
      <c r="X109" s="523" t="s">
        <v>2293</v>
      </c>
      <c r="Y109" s="80" t="s">
        <v>2293</v>
      </c>
      <c r="Z109" s="80" t="str">
        <f>VLOOKUP(C109,'Trang tính1'!$A$2:$N$281,5,0)</f>
        <v>087085018724</v>
      </c>
      <c r="AA109" s="80" t="b">
        <f t="shared" si="28"/>
        <v>1</v>
      </c>
      <c r="AB109" s="75">
        <v>44853</v>
      </c>
      <c r="AC109" s="75" t="s">
        <v>5228</v>
      </c>
      <c r="AD109" s="46" t="s">
        <v>232</v>
      </c>
      <c r="AE109" s="108" t="s">
        <v>2294</v>
      </c>
      <c r="AF109" s="108" t="str">
        <f>VLOOKUP(C109,'Trang tính1'!$A$2:$N$319,9,0)</f>
        <v>ấp Long Hậu, xã Long Khánh A, Hồng Ngự, Đồng Tháp</v>
      </c>
      <c r="AG109" s="108" t="s">
        <v>2294</v>
      </c>
      <c r="AH109" s="46"/>
      <c r="AI109" s="66"/>
      <c r="AJ109" s="46" t="s">
        <v>93</v>
      </c>
      <c r="AK109" s="46"/>
      <c r="AL109" s="56" t="s">
        <v>518</v>
      </c>
      <c r="AM109" s="36">
        <f t="shared" ca="1" si="31"/>
        <v>40</v>
      </c>
    </row>
    <row r="110" spans="1:96" s="36" customFormat="1">
      <c r="A110" s="25">
        <f>IF(C110=0,"",SUBTOTAL(3,C$5:C110))</f>
        <v>106</v>
      </c>
      <c r="B110" s="95">
        <v>20</v>
      </c>
      <c r="C110" s="66" t="s">
        <v>2708</v>
      </c>
      <c r="D110" s="25" t="s">
        <v>2882</v>
      </c>
      <c r="E110" s="67" t="s">
        <v>2702</v>
      </c>
      <c r="F110" s="63" t="str">
        <f>VLOOKUP(D110,'BHXH 4-2026'!$D$11:$F$337,3,0)</f>
        <v>DN4929210017919</v>
      </c>
      <c r="G110" s="774">
        <f>VLOOKUP(C110,'chuyển xếp 2024'!$C$5:$W$328,17,0)</f>
        <v>5061000</v>
      </c>
      <c r="H110" s="774" t="e">
        <f>VLOOKUP(C110,'1-7-2026'!$C$3:$R$75,16,0)</f>
        <v>#N/A</v>
      </c>
      <c r="I110" s="774"/>
      <c r="J110" s="774">
        <f t="shared" si="27"/>
        <v>5061000</v>
      </c>
      <c r="K110" s="67" t="s">
        <v>32</v>
      </c>
      <c r="L110" s="63">
        <f t="shared" si="29"/>
        <v>1</v>
      </c>
      <c r="M110" s="63" t="s">
        <v>33</v>
      </c>
      <c r="N110" s="63" t="s">
        <v>34</v>
      </c>
      <c r="O110" s="96" t="s">
        <v>3919</v>
      </c>
      <c r="P110" s="46" t="s">
        <v>513</v>
      </c>
      <c r="Q110" s="106">
        <v>31271</v>
      </c>
      <c r="R110" s="75">
        <v>45632</v>
      </c>
      <c r="S110" s="107">
        <f t="shared" si="30"/>
        <v>45632</v>
      </c>
      <c r="T110" s="75"/>
      <c r="U110" s="67" t="s">
        <v>36</v>
      </c>
      <c r="V110" s="56" t="s">
        <v>2709</v>
      </c>
      <c r="W110" s="56" t="str">
        <f t="shared" ca="1" si="32"/>
        <v xml:space="preserve">1 NĂM 8 THÁNG 13 NGÀY </v>
      </c>
      <c r="X110" s="74" t="s">
        <v>2710</v>
      </c>
      <c r="Y110" s="80" t="s">
        <v>2710</v>
      </c>
      <c r="Z110" s="80" t="str">
        <f>VLOOKUP(C110,'Trang tính1'!$A$2:$N$281,5,0)</f>
        <v>037085010267</v>
      </c>
      <c r="AA110" s="80" t="b">
        <f t="shared" si="28"/>
        <v>1</v>
      </c>
      <c r="AB110" s="75" t="s">
        <v>2711</v>
      </c>
      <c r="AC110" s="75" t="s">
        <v>5228</v>
      </c>
      <c r="AD110" s="46" t="s">
        <v>232</v>
      </c>
      <c r="AE110" s="108" t="s">
        <v>2712</v>
      </c>
      <c r="AF110" s="108" t="str">
        <f>VLOOKUP(C110,'Trang tính1'!$A$2:$N$319,9,0)</f>
        <v>44/6 Huỳnh Phan Hộ, KV4 Thới An Đông, Cần Thơ</v>
      </c>
      <c r="AG110" s="108" t="s">
        <v>2713</v>
      </c>
      <c r="AH110" s="46"/>
      <c r="AI110" s="66"/>
      <c r="AJ110" s="46" t="s">
        <v>130</v>
      </c>
      <c r="AK110" s="46" t="s">
        <v>2714</v>
      </c>
      <c r="AL110" s="56" t="s">
        <v>518</v>
      </c>
      <c r="AM110" s="36">
        <f t="shared" ca="1" si="31"/>
        <v>41</v>
      </c>
    </row>
    <row r="111" spans="1:96" s="36" customFormat="1">
      <c r="A111" s="25">
        <f>IF(C111=0,"",SUBTOTAL(3,C$5:C111))</f>
        <v>107</v>
      </c>
      <c r="B111" s="95">
        <v>21</v>
      </c>
      <c r="C111" s="66" t="s">
        <v>2818</v>
      </c>
      <c r="D111" s="47" t="s">
        <v>3157</v>
      </c>
      <c r="E111" s="67" t="s">
        <v>2817</v>
      </c>
      <c r="F111" s="63" t="str">
        <f>VLOOKUP(D111,'BHXH 4-2026'!$D$11:$F$337,3,0)</f>
        <v>DN4929208016263</v>
      </c>
      <c r="G111" s="774">
        <f>VLOOKUP(C111,'chuyển xếp 2024'!$C$5:$W$328,17,0)</f>
        <v>5314000</v>
      </c>
      <c r="H111" s="774" t="e">
        <f>VLOOKUP(C111,'1-7-2026'!$C$3:$R$75,16,0)</f>
        <v>#N/A</v>
      </c>
      <c r="I111" s="774"/>
      <c r="J111" s="774">
        <f t="shared" si="27"/>
        <v>5314000</v>
      </c>
      <c r="K111" s="67" t="s">
        <v>32</v>
      </c>
      <c r="L111" s="63">
        <f t="shared" si="29"/>
        <v>1</v>
      </c>
      <c r="M111" s="63" t="s">
        <v>33</v>
      </c>
      <c r="N111" s="63" t="s">
        <v>34</v>
      </c>
      <c r="O111" s="96" t="s">
        <v>3919</v>
      </c>
      <c r="P111" s="46" t="s">
        <v>513</v>
      </c>
      <c r="Q111" s="106">
        <v>30201</v>
      </c>
      <c r="R111" s="75">
        <v>45767</v>
      </c>
      <c r="S111" s="107">
        <f t="shared" si="30"/>
        <v>45767</v>
      </c>
      <c r="T111" s="75"/>
      <c r="U111" s="67" t="s">
        <v>36</v>
      </c>
      <c r="V111" s="56" t="s">
        <v>2819</v>
      </c>
      <c r="W111" s="56" t="str">
        <f t="shared" ca="1" si="32"/>
        <v xml:space="preserve">1 NĂM 3 THÁNG 30 NGÀY </v>
      </c>
      <c r="X111" s="74" t="s">
        <v>2820</v>
      </c>
      <c r="Y111" s="80" t="s">
        <v>2820</v>
      </c>
      <c r="Z111" s="80" t="str">
        <f>VLOOKUP(C111,'Trang tính1'!$A$2:$N$281,5,0)</f>
        <v>092082013457</v>
      </c>
      <c r="AA111" s="80" t="b">
        <f t="shared" si="28"/>
        <v>1</v>
      </c>
      <c r="AB111" s="75">
        <v>44440</v>
      </c>
      <c r="AC111" s="75" t="s">
        <v>5228</v>
      </c>
      <c r="AD111" s="46" t="s">
        <v>232</v>
      </c>
      <c r="AE111" s="108" t="s">
        <v>2736</v>
      </c>
      <c r="AF111" s="108" t="str">
        <f>VLOOKUP(C111,'Trang tính1'!$A$2:$N$319,9,0)</f>
        <v>60A/8 tổ 8, KV1, Thới An Đông, Cần Thơ</v>
      </c>
      <c r="AG111" s="108" t="s">
        <v>2821</v>
      </c>
      <c r="AH111" s="46"/>
      <c r="AI111" s="66"/>
      <c r="AJ111" s="46" t="s">
        <v>93</v>
      </c>
      <c r="AK111" s="46"/>
      <c r="AL111" s="56" t="s">
        <v>518</v>
      </c>
      <c r="AM111" s="36">
        <f t="shared" ca="1" si="31"/>
        <v>43</v>
      </c>
    </row>
    <row r="112" spans="1:96" s="36" customFormat="1">
      <c r="A112" s="25">
        <f>IF(C112=0,"",SUBTOTAL(3,C$5:C112))</f>
        <v>108</v>
      </c>
      <c r="B112" s="95">
        <v>22</v>
      </c>
      <c r="C112" s="66" t="s">
        <v>2988</v>
      </c>
      <c r="D112" s="47" t="s">
        <v>3154</v>
      </c>
      <c r="E112" s="67" t="s">
        <v>2986</v>
      </c>
      <c r="F112" s="63" t="str">
        <f>VLOOKUP(D112,'BHXH 4-2026'!$D$11:$F$337,3,0)</f>
        <v>DN4929208016259</v>
      </c>
      <c r="G112" s="774">
        <f>VLOOKUP(C112,'chuyển xếp 2024'!$C$5:$W$328,17,0)</f>
        <v>5314000</v>
      </c>
      <c r="H112" s="774" t="e">
        <f>VLOOKUP(C112,'1-7-2026'!$C$3:$R$75,16,0)</f>
        <v>#N/A</v>
      </c>
      <c r="I112" s="774"/>
      <c r="J112" s="774">
        <f t="shared" si="27"/>
        <v>5314000</v>
      </c>
      <c r="K112" s="67" t="s">
        <v>32</v>
      </c>
      <c r="L112" s="63">
        <f t="shared" si="29"/>
        <v>1</v>
      </c>
      <c r="M112" s="63" t="s">
        <v>33</v>
      </c>
      <c r="N112" s="63" t="s">
        <v>34</v>
      </c>
      <c r="O112" s="96" t="s">
        <v>3919</v>
      </c>
      <c r="P112" s="46" t="s">
        <v>513</v>
      </c>
      <c r="Q112" s="106">
        <v>30317</v>
      </c>
      <c r="R112" s="75">
        <v>45868</v>
      </c>
      <c r="S112" s="107">
        <f t="shared" si="30"/>
        <v>45868</v>
      </c>
      <c r="T112" s="75"/>
      <c r="U112" s="625" t="s">
        <v>117</v>
      </c>
      <c r="V112" s="56" t="s">
        <v>2989</v>
      </c>
      <c r="W112" s="56" t="str">
        <f t="shared" ca="1" si="32"/>
        <v xml:space="preserve">1 NĂM 0 THÁNG 20 NGÀY </v>
      </c>
      <c r="X112" s="74" t="s">
        <v>2987</v>
      </c>
      <c r="Y112" s="74" t="s">
        <v>2987</v>
      </c>
      <c r="Z112" s="80" t="str">
        <f>VLOOKUP(C112,'Trang tính1'!$A$2:$N$281,5,0)</f>
        <v>092083014745</v>
      </c>
      <c r="AA112" s="80" t="b">
        <f t="shared" si="28"/>
        <v>1</v>
      </c>
      <c r="AB112" s="75">
        <v>44421</v>
      </c>
      <c r="AC112" s="75" t="s">
        <v>5228</v>
      </c>
      <c r="AD112" s="46" t="s">
        <v>232</v>
      </c>
      <c r="AE112" s="108" t="s">
        <v>2990</v>
      </c>
      <c r="AF112" s="108" t="str">
        <f>VLOOKUP(C112,'Trang tính1'!$A$2:$N$319,9,0)</f>
        <v>KV Thới Ngươn A, Phước Thới, Cần Thơ</v>
      </c>
      <c r="AG112" s="108" t="s">
        <v>2990</v>
      </c>
      <c r="AH112" s="108" t="s">
        <v>2990</v>
      </c>
      <c r="AI112" s="66"/>
      <c r="AJ112" s="46" t="s">
        <v>156</v>
      </c>
      <c r="AK112" s="46"/>
      <c r="AL112" s="56" t="s">
        <v>518</v>
      </c>
      <c r="AM112" s="36">
        <f t="shared" ca="1" si="31"/>
        <v>43</v>
      </c>
    </row>
    <row r="113" spans="1:39" s="36" customFormat="1">
      <c r="A113" s="25">
        <f>IF(C113=0,"",SUBTOTAL(3,C$5:C113))</f>
        <v>109</v>
      </c>
      <c r="B113" s="95">
        <v>23</v>
      </c>
      <c r="C113" s="369" t="s">
        <v>3484</v>
      </c>
      <c r="D113" s="47" t="s">
        <v>3511</v>
      </c>
      <c r="E113" s="370" t="s">
        <v>4096</v>
      </c>
      <c r="F113" s="63" t="str">
        <f>VLOOKUP(D113,'BHXH 4-2026'!$D$11:$F$337,3,0)</f>
        <v>DN4929221745084</v>
      </c>
      <c r="G113" s="774">
        <f>VLOOKUP(C113,'chuyển xếp 2024'!$C$5:$W$328,17,0)</f>
        <v>5466000</v>
      </c>
      <c r="H113" s="774" t="e">
        <f>VLOOKUP(C113,'1-7-2026'!$C$3:$R$75,16,0)</f>
        <v>#N/A</v>
      </c>
      <c r="I113" s="774"/>
      <c r="J113" s="774">
        <f t="shared" si="27"/>
        <v>5466000</v>
      </c>
      <c r="K113" s="63" t="s">
        <v>63</v>
      </c>
      <c r="L113" s="63">
        <f t="shared" si="29"/>
        <v>0</v>
      </c>
      <c r="M113" s="63" t="s">
        <v>33</v>
      </c>
      <c r="N113" s="63" t="s">
        <v>34</v>
      </c>
      <c r="O113" s="96" t="s">
        <v>3919</v>
      </c>
      <c r="P113" s="46" t="s">
        <v>513</v>
      </c>
      <c r="Q113" s="106">
        <v>37262</v>
      </c>
      <c r="R113" s="106">
        <v>45988</v>
      </c>
      <c r="S113" s="106"/>
      <c r="T113" s="106">
        <f>+R113</f>
        <v>45988</v>
      </c>
      <c r="U113" s="625" t="s">
        <v>117</v>
      </c>
      <c r="V113" s="56" t="s">
        <v>4256</v>
      </c>
      <c r="W113" s="56" t="str">
        <f t="shared" ca="1" si="32"/>
        <v xml:space="preserve">0 NĂM 8 THÁNG 23 NGÀY </v>
      </c>
      <c r="X113" s="74" t="s">
        <v>4257</v>
      </c>
      <c r="Y113" s="74" t="s">
        <v>4257</v>
      </c>
      <c r="Z113" s="80" t="e">
        <f>VLOOKUP(C113,'Trang tính1'!$A$2:$N$281,5,0)</f>
        <v>#N/A</v>
      </c>
      <c r="AA113" s="80" t="e">
        <f t="shared" si="28"/>
        <v>#N/A</v>
      </c>
      <c r="AB113" s="75">
        <v>44440</v>
      </c>
      <c r="AC113" s="75" t="s">
        <v>5227</v>
      </c>
      <c r="AD113" s="46" t="s">
        <v>232</v>
      </c>
      <c r="AE113" s="108" t="s">
        <v>4258</v>
      </c>
      <c r="AF113" s="108"/>
      <c r="AG113" s="108" t="s">
        <v>4259</v>
      </c>
      <c r="AH113" s="108"/>
      <c r="AI113" s="66"/>
      <c r="AJ113" s="46" t="s">
        <v>50</v>
      </c>
      <c r="AK113" s="46" t="s">
        <v>5238</v>
      </c>
      <c r="AL113" s="56" t="s">
        <v>518</v>
      </c>
      <c r="AM113" s="36">
        <f t="shared" ca="1" si="31"/>
        <v>24</v>
      </c>
    </row>
    <row r="114" spans="1:39" s="36" customFormat="1">
      <c r="A114" s="25">
        <f>IF(C114=0,"",SUBTOTAL(3,C$5:C114))</f>
        <v>110</v>
      </c>
      <c r="B114" s="856">
        <v>1</v>
      </c>
      <c r="C114" s="103" t="s">
        <v>619</v>
      </c>
      <c r="D114" s="25" t="str">
        <f>VLOOKUP(C114,Sheet4!$A$1:$B$300,2,0)</f>
        <v>5496032622</v>
      </c>
      <c r="E114" s="104" t="s">
        <v>620</v>
      </c>
      <c r="F114" s="63" t="str">
        <f>VLOOKUP(D114,'BHXH 4-2026'!$D$11:$F$337,3,0)</f>
        <v>DN4925496032622</v>
      </c>
      <c r="G114" s="774">
        <f>VLOOKUP(C114,'chuyển xếp 2024'!$C$5:$W$328,17,0)</f>
        <v>7873000</v>
      </c>
      <c r="H114" s="774" t="e">
        <f>VLOOKUP(C114,'1-7-2026'!$C$3:$R$75,16,0)</f>
        <v>#N/A</v>
      </c>
      <c r="I114" s="774">
        <f>VLOOKUP(C114,'chuyển xếp 2024'!$C$5:$W$328,19,0)</f>
        <v>1419000</v>
      </c>
      <c r="J114" s="774">
        <f t="shared" si="27"/>
        <v>9292000</v>
      </c>
      <c r="K114" s="104" t="s">
        <v>32</v>
      </c>
      <c r="L114" s="63">
        <f t="shared" si="29"/>
        <v>1</v>
      </c>
      <c r="M114" s="63" t="s">
        <v>33</v>
      </c>
      <c r="N114" s="63" t="s">
        <v>34</v>
      </c>
      <c r="O114" s="104" t="s">
        <v>5201</v>
      </c>
      <c r="P114" s="46" t="s">
        <v>621</v>
      </c>
      <c r="Q114" s="106">
        <v>24660</v>
      </c>
      <c r="R114" s="107">
        <v>32024</v>
      </c>
      <c r="S114" s="107">
        <f t="shared" si="30"/>
        <v>32024</v>
      </c>
      <c r="T114" s="107"/>
      <c r="U114" s="97" t="s">
        <v>36</v>
      </c>
      <c r="V114" s="56" t="s">
        <v>622</v>
      </c>
      <c r="W114" s="56" t="str">
        <f t="shared" ca="1" si="32"/>
        <v xml:space="preserve">38 NĂM 11 THÁNG 15 NGÀY </v>
      </c>
      <c r="X114" s="80" t="s">
        <v>623</v>
      </c>
      <c r="Y114" s="80" t="str">
        <f>VLOOKUP(C114,Sheet5!$B$2:$G$253,6,0)</f>
        <v>045067001245</v>
      </c>
      <c r="Z114" s="80">
        <f>VLOOKUP(C114,'Trang tính1'!$A$2:$N$281,5,0)</f>
        <v>0</v>
      </c>
      <c r="AA114" s="80" t="b">
        <f t="shared" si="28"/>
        <v>0</v>
      </c>
      <c r="AB114" s="75"/>
      <c r="AC114" s="75" t="s">
        <v>5228</v>
      </c>
      <c r="AD114" s="46" t="s">
        <v>232</v>
      </c>
      <c r="AE114" s="108" t="s">
        <v>382</v>
      </c>
      <c r="AF114" s="108">
        <f>VLOOKUP(C114,'Trang tính1'!$A$2:$N$319,9,0)</f>
        <v>0</v>
      </c>
      <c r="AG114" s="46" t="s">
        <v>624</v>
      </c>
      <c r="AH114" s="46" t="s">
        <v>624</v>
      </c>
      <c r="AI114" s="66"/>
      <c r="AJ114" s="97" t="s">
        <v>625</v>
      </c>
      <c r="AK114" s="97"/>
      <c r="AL114" s="56" t="s">
        <v>73</v>
      </c>
      <c r="AM114" s="64">
        <f t="shared" ca="1" si="31"/>
        <v>59</v>
      </c>
    </row>
    <row r="115" spans="1:39" s="36" customFormat="1">
      <c r="A115" s="25">
        <f>IF(C115=0,"",SUBTOTAL(3,C$5:C115))</f>
        <v>111</v>
      </c>
      <c r="B115" s="856">
        <v>2</v>
      </c>
      <c r="C115" s="103" t="s">
        <v>626</v>
      </c>
      <c r="D115" s="25" t="str">
        <f>VLOOKUP(C115,Sheet4!$A$1:$B$300,2,0)</f>
        <v>6506006779</v>
      </c>
      <c r="E115" s="104" t="s">
        <v>627</v>
      </c>
      <c r="F115" s="63" t="str">
        <f>VLOOKUP(D115,'BHXH 4-2026'!$D$11:$F$337,3,0)</f>
        <v>DN4926506006779</v>
      </c>
      <c r="G115" s="774">
        <f>VLOOKUP(C115,'chuyển xếp 2024'!$C$5:$W$328,17,0)</f>
        <v>6906000</v>
      </c>
      <c r="H115" s="774" t="e">
        <f>VLOOKUP(C115,'1-7-2026'!$C$3:$R$75,16,0)</f>
        <v>#N/A</v>
      </c>
      <c r="I115" s="774">
        <f>VLOOKUP(C115,'chuyển xếp 2024'!$C$5:$W$328,19,0)</f>
        <v>0</v>
      </c>
      <c r="J115" s="774">
        <f t="shared" si="27"/>
        <v>6906000</v>
      </c>
      <c r="K115" s="104" t="s">
        <v>32</v>
      </c>
      <c r="L115" s="63">
        <f t="shared" si="29"/>
        <v>1</v>
      </c>
      <c r="M115" s="63" t="s">
        <v>33</v>
      </c>
      <c r="N115" s="63" t="s">
        <v>489</v>
      </c>
      <c r="O115" s="104" t="s">
        <v>5207</v>
      </c>
      <c r="P115" s="46" t="s">
        <v>621</v>
      </c>
      <c r="Q115" s="106">
        <v>28787</v>
      </c>
      <c r="R115" s="107">
        <v>38596</v>
      </c>
      <c r="S115" s="107">
        <f t="shared" si="30"/>
        <v>38596</v>
      </c>
      <c r="T115" s="107"/>
      <c r="U115" s="97" t="s">
        <v>36</v>
      </c>
      <c r="V115" s="56" t="s">
        <v>628</v>
      </c>
      <c r="W115" s="56" t="str">
        <f t="shared" ca="1" si="32"/>
        <v xml:space="preserve">20 NĂM 11 THÁNG 18 NGÀY </v>
      </c>
      <c r="X115" s="80" t="s">
        <v>629</v>
      </c>
      <c r="Y115" s="80" t="str">
        <f>VLOOKUP(C115,Sheet5!$B$2:$G$253,6,0)</f>
        <v>024078000504</v>
      </c>
      <c r="Z115" s="80" t="str">
        <f>VLOOKUP(C115,'Trang tính1'!$A$2:$N$281,5,0)</f>
        <v>024078000504</v>
      </c>
      <c r="AA115" s="80" t="b">
        <f t="shared" si="28"/>
        <v>1</v>
      </c>
      <c r="AB115" s="75"/>
      <c r="AC115" s="75" t="s">
        <v>5228</v>
      </c>
      <c r="AD115" s="46" t="s">
        <v>232</v>
      </c>
      <c r="AE115" s="108" t="s">
        <v>630</v>
      </c>
      <c r="AF115" s="108" t="str">
        <f>VLOOKUP(C115,'Trang tính1'!$A$2:$N$319,9,0)</f>
        <v>38/7B Mậu Thân, phường Cái Khế, Tp Cần Thơ</v>
      </c>
      <c r="AG115" s="46" t="s">
        <v>631</v>
      </c>
      <c r="AH115" s="46" t="s">
        <v>631</v>
      </c>
      <c r="AI115" s="66"/>
      <c r="AJ115" s="97" t="s">
        <v>625</v>
      </c>
      <c r="AK115" s="97"/>
      <c r="AL115" s="56" t="s">
        <v>632</v>
      </c>
      <c r="AM115" s="36">
        <f t="shared" ca="1" si="31"/>
        <v>47</v>
      </c>
    </row>
    <row r="116" spans="1:39" s="36" customFormat="1">
      <c r="A116" s="25">
        <f>IF(C116=0,"",SUBTOTAL(3,C$5:C116))</f>
        <v>112</v>
      </c>
      <c r="B116" s="856">
        <v>3</v>
      </c>
      <c r="C116" s="103" t="s">
        <v>633</v>
      </c>
      <c r="D116" s="25" t="str">
        <f>VLOOKUP(C116,Sheet4!$A$1:$B$300,2,0)</f>
        <v>5404002322</v>
      </c>
      <c r="E116" s="104" t="s">
        <v>634</v>
      </c>
      <c r="F116" s="63" t="str">
        <f>VLOOKUP(D116,'BHXH 4-2026'!$D$11:$F$337,3,0)</f>
        <v>DN4925404002322</v>
      </c>
      <c r="G116" s="774">
        <f>VLOOKUP(C116,'chuyển xếp 2024'!$C$5:$W$328,17,0)</f>
        <v>7873000</v>
      </c>
      <c r="H116" s="774" t="e">
        <f>VLOOKUP(C116,'1-7-2026'!$C$3:$R$75,16,0)</f>
        <v>#N/A</v>
      </c>
      <c r="I116" s="774">
        <f>VLOOKUP(C116,'chuyển xếp 2024'!$C$5:$W$328,19,0)</f>
        <v>0</v>
      </c>
      <c r="J116" s="774">
        <f t="shared" si="27"/>
        <v>7873000</v>
      </c>
      <c r="K116" s="104" t="s">
        <v>32</v>
      </c>
      <c r="L116" s="63">
        <f t="shared" si="29"/>
        <v>1</v>
      </c>
      <c r="M116" s="63" t="s">
        <v>33</v>
      </c>
      <c r="N116" s="63" t="s">
        <v>34</v>
      </c>
      <c r="O116" s="104" t="s">
        <v>5207</v>
      </c>
      <c r="P116" s="46" t="s">
        <v>621</v>
      </c>
      <c r="Q116" s="106">
        <v>30395</v>
      </c>
      <c r="R116" s="107">
        <v>37803</v>
      </c>
      <c r="S116" s="107">
        <f t="shared" si="30"/>
        <v>37803</v>
      </c>
      <c r="T116" s="107"/>
      <c r="U116" s="97" t="s">
        <v>36</v>
      </c>
      <c r="V116" s="56" t="s">
        <v>635</v>
      </c>
      <c r="W116" s="56" t="str">
        <f t="shared" ca="1" si="32"/>
        <v xml:space="preserve">23 NĂM 1 THÁNG 18 NGÀY </v>
      </c>
      <c r="X116" s="523" t="s">
        <v>636</v>
      </c>
      <c r="Y116" s="80" t="str">
        <f>VLOOKUP(C116,Sheet5!$B$2:$G$253,6,0)</f>
        <v>092083003624</v>
      </c>
      <c r="Z116" s="80" t="str">
        <f>VLOOKUP(C116,'Trang tính1'!$A$2:$N$281,5,0)</f>
        <v>092083003624</v>
      </c>
      <c r="AA116" s="80" t="b">
        <f t="shared" si="28"/>
        <v>1</v>
      </c>
      <c r="AB116" s="75">
        <v>42901</v>
      </c>
      <c r="AC116" s="75" t="s">
        <v>5228</v>
      </c>
      <c r="AD116" s="46" t="s">
        <v>232</v>
      </c>
      <c r="AE116" s="108" t="s">
        <v>168</v>
      </c>
      <c r="AF116" s="108" t="str">
        <f>VLOOKUP(C116,'Trang tính1'!$A$2:$N$319,9,0)</f>
        <v>19B tổ 1 khu vực 4 phường thới an đông  TP CẦN THƠ</v>
      </c>
      <c r="AG116" s="46" t="s">
        <v>637</v>
      </c>
      <c r="AH116" s="46" t="s">
        <v>637</v>
      </c>
      <c r="AI116" s="66"/>
      <c r="AJ116" s="97" t="s">
        <v>625</v>
      </c>
      <c r="AK116" s="97"/>
      <c r="AL116" s="56" t="s">
        <v>632</v>
      </c>
      <c r="AM116" s="36">
        <f t="shared" ca="1" si="31"/>
        <v>43</v>
      </c>
    </row>
    <row r="117" spans="1:39" s="36" customFormat="1">
      <c r="A117" s="25">
        <f>IF(C117=0,"",SUBTOTAL(3,C$5:C117))</f>
        <v>113</v>
      </c>
      <c r="B117" s="856">
        <v>4</v>
      </c>
      <c r="C117" s="103" t="s">
        <v>638</v>
      </c>
      <c r="D117" s="25" t="str">
        <f>VLOOKUP(C117,Sheet4!$A$1:$B$300,2,0)</f>
        <v>9208016241</v>
      </c>
      <c r="E117" s="104" t="s">
        <v>1739</v>
      </c>
      <c r="F117" s="63" t="str">
        <f>VLOOKUP(D117,'BHXH 4-2026'!$D$11:$F$337,3,0)</f>
        <v>DN4929208016241</v>
      </c>
      <c r="G117" s="774">
        <f>VLOOKUP(C117,'chuyển xếp 2024'!$C$5:$W$328,17,0)</f>
        <v>6906000</v>
      </c>
      <c r="H117" s="774" t="e">
        <f>VLOOKUP(C117,'1-7-2026'!$C$3:$R$75,16,0)</f>
        <v>#N/A</v>
      </c>
      <c r="I117" s="774">
        <f>VLOOKUP(C117,'chuyển xếp 2024'!$C$5:$W$328,19,0)</f>
        <v>0</v>
      </c>
      <c r="J117" s="774">
        <f t="shared" si="27"/>
        <v>6906000</v>
      </c>
      <c r="K117" s="104" t="s">
        <v>32</v>
      </c>
      <c r="L117" s="63">
        <f t="shared" si="29"/>
        <v>1</v>
      </c>
      <c r="M117" s="63" t="s">
        <v>33</v>
      </c>
      <c r="N117" s="63" t="s">
        <v>34</v>
      </c>
      <c r="O117" s="104" t="s">
        <v>5207</v>
      </c>
      <c r="P117" s="46" t="s">
        <v>621</v>
      </c>
      <c r="Q117" s="106">
        <v>29666</v>
      </c>
      <c r="R117" s="107">
        <v>39188</v>
      </c>
      <c r="S117" s="107">
        <f t="shared" si="30"/>
        <v>39188</v>
      </c>
      <c r="T117" s="107"/>
      <c r="U117" s="97" t="s">
        <v>36</v>
      </c>
      <c r="V117" s="56" t="s">
        <v>640</v>
      </c>
      <c r="W117" s="56" t="str">
        <f t="shared" ca="1" si="32"/>
        <v xml:space="preserve">19 NĂM 4 THÁNG 3 NGÀY </v>
      </c>
      <c r="X117" s="80" t="s">
        <v>641</v>
      </c>
      <c r="Y117" s="80" t="str">
        <f>VLOOKUP(C117,Sheet5!$B$2:$G$253,6,0)</f>
        <v>089081008786</v>
      </c>
      <c r="Z117" s="80" t="str">
        <f>VLOOKUP(C117,'Trang tính1'!$A$2:$N$281,5,0)</f>
        <v>089081008786</v>
      </c>
      <c r="AA117" s="80" t="b">
        <f t="shared" si="28"/>
        <v>1</v>
      </c>
      <c r="AB117" s="75"/>
      <c r="AC117" s="75" t="s">
        <v>5228</v>
      </c>
      <c r="AD117" s="46" t="s">
        <v>232</v>
      </c>
      <c r="AE117" s="108" t="s">
        <v>642</v>
      </c>
      <c r="AF117" s="108" t="str">
        <f>VLOOKUP(C117,'Trang tính1'!$A$2:$N$319,9,0)</f>
        <v>107 tổ 6, ấp Mỹ Đức, xã Nhơn Mỹ, tỉnh An Giang</v>
      </c>
      <c r="AG117" s="46" t="s">
        <v>643</v>
      </c>
      <c r="AH117" s="46" t="s">
        <v>643</v>
      </c>
      <c r="AI117" s="66"/>
      <c r="AJ117" s="97" t="s">
        <v>625</v>
      </c>
      <c r="AK117" s="97"/>
      <c r="AL117" s="56" t="s">
        <v>632</v>
      </c>
      <c r="AM117" s="36">
        <f t="shared" ca="1" si="31"/>
        <v>45</v>
      </c>
    </row>
    <row r="118" spans="1:39" s="36" customFormat="1">
      <c r="A118" s="25">
        <f>IF(C118=0,"",SUBTOTAL(3,C$5:C118))</f>
        <v>114</v>
      </c>
      <c r="B118" s="856">
        <v>5</v>
      </c>
      <c r="C118" s="66" t="s">
        <v>649</v>
      </c>
      <c r="D118" s="25" t="str">
        <f>VLOOKUP(C118,Sheet4!$A$1:$B$300,2,0)</f>
        <v>9216014087</v>
      </c>
      <c r="E118" s="67" t="s">
        <v>650</v>
      </c>
      <c r="F118" s="63" t="str">
        <f>VLOOKUP(D118,'BHXH 4-2026'!$D$11:$F$337,3,0)</f>
        <v>DN4929216014087</v>
      </c>
      <c r="G118" s="774">
        <f>VLOOKUP(C118,'chuyển xếp 2024'!$C$5:$W$328,17,0)</f>
        <v>6058000</v>
      </c>
      <c r="H118" s="774" t="e">
        <f>VLOOKUP(C118,'1-7-2026'!$C$3:$R$75,16,0)</f>
        <v>#N/A</v>
      </c>
      <c r="I118" s="774">
        <f>VLOOKUP(C118,'chuyển xếp 2024'!$C$5:$W$328,19,0)</f>
        <v>0</v>
      </c>
      <c r="J118" s="774">
        <f t="shared" si="27"/>
        <v>6058000</v>
      </c>
      <c r="K118" s="67" t="s">
        <v>32</v>
      </c>
      <c r="L118" s="63">
        <f t="shared" si="29"/>
        <v>1</v>
      </c>
      <c r="M118" s="63" t="s">
        <v>33</v>
      </c>
      <c r="N118" s="63" t="s">
        <v>34</v>
      </c>
      <c r="O118" s="104" t="s">
        <v>5207</v>
      </c>
      <c r="P118" s="46" t="s">
        <v>621</v>
      </c>
      <c r="Q118" s="106">
        <v>33444</v>
      </c>
      <c r="R118" s="107">
        <v>42614</v>
      </c>
      <c r="S118" s="107">
        <f t="shared" si="30"/>
        <v>42614</v>
      </c>
      <c r="T118" s="107"/>
      <c r="U118" s="97" t="s">
        <v>36</v>
      </c>
      <c r="V118" s="56" t="s">
        <v>651</v>
      </c>
      <c r="W118" s="56" t="str">
        <f t="shared" ca="1" si="32"/>
        <v xml:space="preserve">9 NĂM 11 THÁNG 18 NGÀY </v>
      </c>
      <c r="X118" s="80" t="s">
        <v>652</v>
      </c>
      <c r="Y118" s="80" t="str">
        <f>VLOOKUP(C118,Sheet5!$B$2:$G$253,6,0)</f>
        <v>091091008572</v>
      </c>
      <c r="Z118" s="80" t="str">
        <f>VLOOKUP(C118,'Trang tính1'!$A$2:$N$281,5,0)</f>
        <v>091091008572</v>
      </c>
      <c r="AA118" s="80" t="b">
        <f t="shared" si="28"/>
        <v>1</v>
      </c>
      <c r="AB118" s="75"/>
      <c r="AC118" s="75" t="s">
        <v>5228</v>
      </c>
      <c r="AD118" s="46" t="s">
        <v>232</v>
      </c>
      <c r="AE118" s="108" t="s">
        <v>653</v>
      </c>
      <c r="AF118" s="108" t="str">
        <f>VLOOKUP(C118,'Trang tính1'!$A$2:$N$319,9,0)</f>
        <v>47 tổ 2 ấp Hai Tỷ xã Hòa Thuận tình An Giang</v>
      </c>
      <c r="AG118" s="46" t="s">
        <v>654</v>
      </c>
      <c r="AH118" s="46" t="s">
        <v>655</v>
      </c>
      <c r="AI118" s="66"/>
      <c r="AJ118" s="46" t="s">
        <v>625</v>
      </c>
      <c r="AK118" s="46"/>
      <c r="AL118" s="56" t="s">
        <v>656</v>
      </c>
      <c r="AM118" s="36">
        <f t="shared" ca="1" si="31"/>
        <v>35</v>
      </c>
    </row>
    <row r="119" spans="1:39" s="430" customFormat="1">
      <c r="A119" s="421">
        <f>IF(C119=0,"",SUBTOTAL(3,C$5:C119))</f>
        <v>115</v>
      </c>
      <c r="B119" s="856">
        <v>6</v>
      </c>
      <c r="C119" s="422" t="s">
        <v>657</v>
      </c>
      <c r="D119" s="421" t="str">
        <f>VLOOKUP(C119,Sheet4!$A$1:$B$300,2,0)</f>
        <v>9213007684</v>
      </c>
      <c r="E119" s="423" t="s">
        <v>658</v>
      </c>
      <c r="F119" s="63" t="str">
        <f>VLOOKUP(D119,'BHXH 4-2026'!$D$11:$F$337,3,0)</f>
        <v>DN4929213007684</v>
      </c>
      <c r="G119" s="766">
        <v>5599000</v>
      </c>
      <c r="H119" s="774" t="e">
        <f>VLOOKUP(C119,'1-7-2026'!$C$3:$R$75,16,0)</f>
        <v>#N/A</v>
      </c>
      <c r="I119" s="766"/>
      <c r="J119" s="774">
        <f t="shared" si="27"/>
        <v>5599000</v>
      </c>
      <c r="K119" s="423" t="s">
        <v>32</v>
      </c>
      <c r="L119" s="424">
        <f t="shared" si="29"/>
        <v>1</v>
      </c>
      <c r="M119" s="424" t="s">
        <v>33</v>
      </c>
      <c r="N119" s="424" t="s">
        <v>34</v>
      </c>
      <c r="O119" s="104" t="s">
        <v>5207</v>
      </c>
      <c r="P119" s="443" t="s">
        <v>621</v>
      </c>
      <c r="Q119" s="441">
        <v>26665</v>
      </c>
      <c r="R119" s="441">
        <v>44342</v>
      </c>
      <c r="S119" s="107">
        <f t="shared" si="30"/>
        <v>44342</v>
      </c>
      <c r="T119" s="441"/>
      <c r="U119" s="426" t="s">
        <v>36</v>
      </c>
      <c r="V119" s="427" t="s">
        <v>659</v>
      </c>
      <c r="W119" s="427" t="str">
        <f t="shared" ca="1" si="32"/>
        <v xml:space="preserve">5 NĂM 2 THÁNG 24 NGÀY </v>
      </c>
      <c r="X119" s="428" t="s">
        <v>660</v>
      </c>
      <c r="Y119" s="428" t="str">
        <f>VLOOKUP(C119,Sheet5!$B$2:$G$253,6,0)</f>
        <v>093073001313</v>
      </c>
      <c r="Z119" s="80">
        <f>VLOOKUP(C119,'Trang tính1'!$A$2:$N$281,5,0)</f>
        <v>0</v>
      </c>
      <c r="AA119" s="80" t="b">
        <f t="shared" si="28"/>
        <v>0</v>
      </c>
      <c r="AB119" s="425"/>
      <c r="AC119" s="425"/>
      <c r="AD119" s="443" t="s">
        <v>232</v>
      </c>
      <c r="AE119" s="443" t="s">
        <v>661</v>
      </c>
      <c r="AF119" s="108"/>
      <c r="AG119" s="443" t="s">
        <v>624</v>
      </c>
      <c r="AH119" s="443" t="s">
        <v>624</v>
      </c>
      <c r="AI119" s="422"/>
      <c r="AJ119" s="443" t="s">
        <v>625</v>
      </c>
      <c r="AK119" s="443"/>
      <c r="AL119" s="427" t="s">
        <v>656</v>
      </c>
      <c r="AM119" s="430">
        <f t="shared" ca="1" si="31"/>
        <v>53</v>
      </c>
    </row>
    <row r="120" spans="1:39" s="36" customFormat="1">
      <c r="A120" s="25">
        <f>IF(C120=0,"",SUBTOTAL(3,C$5:C120))</f>
        <v>116</v>
      </c>
      <c r="B120" s="856">
        <v>7</v>
      </c>
      <c r="C120" s="66" t="s">
        <v>2455</v>
      </c>
      <c r="D120" s="25" t="str">
        <f>VLOOKUP(C120,Sheet4!$A$1:$B$300,2,0)</f>
        <v>9222511659</v>
      </c>
      <c r="E120" s="67" t="s">
        <v>2454</v>
      </c>
      <c r="F120" s="63" t="str">
        <f>VLOOKUP(D120,'BHXH 4-2026'!$D$11:$F$337,3,0)</f>
        <v>DN4929222511659</v>
      </c>
      <c r="G120" s="774">
        <f>VLOOKUP(C120,'chuyển xếp 2024'!$C$5:$W$328,17,0)</f>
        <v>5061000</v>
      </c>
      <c r="H120" s="774" t="e">
        <f>VLOOKUP(C120,'1-7-2026'!$C$3:$R$75,16,0)</f>
        <v>#N/A</v>
      </c>
      <c r="I120" s="774">
        <f>VLOOKUP(C120,'chuyển xếp 2024'!$C$5:$W$328,19,0)</f>
        <v>0</v>
      </c>
      <c r="J120" s="774">
        <f t="shared" si="27"/>
        <v>5061000</v>
      </c>
      <c r="K120" s="67" t="s">
        <v>32</v>
      </c>
      <c r="L120" s="63">
        <f t="shared" si="29"/>
        <v>1</v>
      </c>
      <c r="M120" s="63" t="s">
        <v>33</v>
      </c>
      <c r="N120" s="63" t="s">
        <v>34</v>
      </c>
      <c r="O120" s="104" t="s">
        <v>5207</v>
      </c>
      <c r="P120" s="46" t="s">
        <v>621</v>
      </c>
      <c r="Q120" s="107">
        <v>28495</v>
      </c>
      <c r="R120" s="107">
        <v>45453</v>
      </c>
      <c r="S120" s="107">
        <f t="shared" si="30"/>
        <v>45453</v>
      </c>
      <c r="T120" s="107"/>
      <c r="U120" s="426" t="s">
        <v>36</v>
      </c>
      <c r="V120" s="56" t="s">
        <v>2456</v>
      </c>
      <c r="W120" s="56" t="str">
        <f t="shared" ca="1" si="32"/>
        <v xml:space="preserve">2 NĂM 2 THÁNG 9 NGÀY </v>
      </c>
      <c r="X120" s="80" t="s">
        <v>2457</v>
      </c>
      <c r="Y120" s="80" t="s">
        <v>2457</v>
      </c>
      <c r="Z120" s="80">
        <f>VLOOKUP(C120,'Trang tính1'!$A$2:$N$281,5,0)</f>
        <v>0</v>
      </c>
      <c r="AA120" s="80" t="b">
        <f t="shared" si="28"/>
        <v>0</v>
      </c>
      <c r="AB120" s="75">
        <v>44421</v>
      </c>
      <c r="AC120" s="75" t="s">
        <v>5227</v>
      </c>
      <c r="AD120" s="46" t="s">
        <v>232</v>
      </c>
      <c r="AE120" s="46" t="s">
        <v>2458</v>
      </c>
      <c r="AF120" s="108"/>
      <c r="AG120" s="46" t="s">
        <v>2459</v>
      </c>
      <c r="AH120" s="46"/>
      <c r="AI120" s="66"/>
      <c r="AJ120" s="46" t="s">
        <v>625</v>
      </c>
      <c r="AK120" s="46"/>
      <c r="AL120" s="56" t="s">
        <v>656</v>
      </c>
      <c r="AM120" s="36">
        <f t="shared" ca="1" si="31"/>
        <v>48</v>
      </c>
    </row>
    <row r="121" spans="1:39" s="36" customFormat="1">
      <c r="A121" s="25">
        <f>IF(C121=0,"",SUBTOTAL(3,C$5:C121))</f>
        <v>117</v>
      </c>
      <c r="B121" s="856">
        <v>8</v>
      </c>
      <c r="C121" s="66" t="s">
        <v>2679</v>
      </c>
      <c r="D121" s="47" t="s">
        <v>2993</v>
      </c>
      <c r="E121" s="67" t="s">
        <v>2675</v>
      </c>
      <c r="F121" s="63" t="str">
        <f>VLOOKUP(D121,'BHXH 4-2026'!$D$11:$F$337,3,0)</f>
        <v>DN4924002006656</v>
      </c>
      <c r="G121" s="774">
        <f>VLOOKUP(C121,'chuyển xếp 2024'!$C$5:$W$328,17,0)</f>
        <v>7110000</v>
      </c>
      <c r="H121" s="774" t="e">
        <f>VLOOKUP(C121,'1-7-2026'!$C$3:$R$75,16,0)</f>
        <v>#N/A</v>
      </c>
      <c r="I121" s="774"/>
      <c r="J121" s="774">
        <f t="shared" si="27"/>
        <v>7110000</v>
      </c>
      <c r="K121" s="67" t="s">
        <v>32</v>
      </c>
      <c r="L121" s="63">
        <f t="shared" si="29"/>
        <v>1</v>
      </c>
      <c r="M121" s="63" t="s">
        <v>33</v>
      </c>
      <c r="N121" s="63" t="s">
        <v>34</v>
      </c>
      <c r="O121" s="104" t="s">
        <v>5207</v>
      </c>
      <c r="P121" s="46" t="s">
        <v>621</v>
      </c>
      <c r="Q121" s="107">
        <v>28131</v>
      </c>
      <c r="R121" s="107">
        <v>37628</v>
      </c>
      <c r="S121" s="107">
        <f t="shared" si="30"/>
        <v>37628</v>
      </c>
      <c r="T121" s="107"/>
      <c r="U121" s="426" t="s">
        <v>36</v>
      </c>
      <c r="V121" s="56"/>
      <c r="W121" s="56" t="str">
        <f t="shared" ca="1" si="32"/>
        <v xml:space="preserve">23 NĂM 7 THÁNG 12 NGÀY </v>
      </c>
      <c r="X121" s="80" t="s">
        <v>2676</v>
      </c>
      <c r="Y121" s="80" t="s">
        <v>2676</v>
      </c>
      <c r="Z121" s="80" t="str">
        <f>VLOOKUP(C121,'Trang tính1'!$A$2:$N$281,5,0)</f>
        <v>091077015048</v>
      </c>
      <c r="AA121" s="80" t="b">
        <f t="shared" si="28"/>
        <v>1</v>
      </c>
      <c r="AB121" s="75"/>
      <c r="AC121" s="75" t="s">
        <v>5228</v>
      </c>
      <c r="AD121" s="46" t="s">
        <v>232</v>
      </c>
      <c r="AE121" s="46" t="s">
        <v>2677</v>
      </c>
      <c r="AF121" s="108" t="str">
        <f>VLOOKUP(C121,'Trang tính1'!$A$2:$N$319,9,0)</f>
        <v>54/7/7 HồTrung Thành. phường Thới An Đông.TP.Cần Thơ</v>
      </c>
      <c r="AG121" s="46" t="s">
        <v>2678</v>
      </c>
      <c r="AH121" s="46"/>
      <c r="AI121" s="66"/>
      <c r="AJ121" s="46" t="s">
        <v>625</v>
      </c>
      <c r="AK121" s="46"/>
      <c r="AL121" s="56" t="s">
        <v>656</v>
      </c>
      <c r="AM121" s="36">
        <f t="shared" ca="1" si="31"/>
        <v>49</v>
      </c>
    </row>
    <row r="122" spans="1:39" s="491" customFormat="1">
      <c r="A122" s="479">
        <f>IF(C122=0,"",SUBTOTAL(3,C$5:C122))</f>
        <v>118</v>
      </c>
      <c r="B122" s="856">
        <v>9</v>
      </c>
      <c r="C122" s="480" t="s">
        <v>4239</v>
      </c>
      <c r="D122" s="1254" t="s">
        <v>4285</v>
      </c>
      <c r="E122" s="481" t="s">
        <v>4238</v>
      </c>
      <c r="F122" s="63" t="str">
        <f>VLOOKUP(D122,'BHXH 4-2026'!$D$11:$F$337,3,0)</f>
        <v>DN4929222715706</v>
      </c>
      <c r="G122" s="872">
        <f>VLOOKUP(C122,'chuyển xếp 2024'!$C$5:$W$328,17,0)</f>
        <v>5061000</v>
      </c>
      <c r="H122" s="774" t="e">
        <f>VLOOKUP(C122,'1-7-2026'!$C$3:$R$75,16,0)</f>
        <v>#N/A</v>
      </c>
      <c r="I122" s="872"/>
      <c r="J122" s="872">
        <f t="shared" si="27"/>
        <v>5061000</v>
      </c>
      <c r="K122" s="481" t="s">
        <v>32</v>
      </c>
      <c r="L122" s="63">
        <f t="shared" si="29"/>
        <v>1</v>
      </c>
      <c r="M122" s="483" t="s">
        <v>33</v>
      </c>
      <c r="N122" s="483" t="s">
        <v>34</v>
      </c>
      <c r="O122" s="104" t="s">
        <v>5207</v>
      </c>
      <c r="P122" s="499" t="s">
        <v>621</v>
      </c>
      <c r="Q122" s="486">
        <v>32395</v>
      </c>
      <c r="R122" s="486">
        <v>46032</v>
      </c>
      <c r="S122" s="486"/>
      <c r="T122" s="486">
        <f>+R122</f>
        <v>46032</v>
      </c>
      <c r="U122" s="97" t="s">
        <v>117</v>
      </c>
      <c r="V122" s="484" t="s">
        <v>4242</v>
      </c>
      <c r="W122" s="484" t="str">
        <f t="shared" ca="1" si="32"/>
        <v xml:space="preserve">0 NĂM 7 THÁNG 9 NGÀY </v>
      </c>
      <c r="X122" s="487" t="s">
        <v>4244</v>
      </c>
      <c r="Y122" s="487" t="s">
        <v>4244</v>
      </c>
      <c r="Z122" s="487" t="e">
        <f>VLOOKUP(C122,'Trang tính1'!$A$2:$N$281,5,0)</f>
        <v>#N/A</v>
      </c>
      <c r="AA122" s="487" t="e">
        <f t="shared" si="28"/>
        <v>#N/A</v>
      </c>
      <c r="AB122" s="488">
        <v>44421</v>
      </c>
      <c r="AC122" s="75" t="s">
        <v>5227</v>
      </c>
      <c r="AD122" s="499" t="s">
        <v>232</v>
      </c>
      <c r="AE122" s="499" t="s">
        <v>4245</v>
      </c>
      <c r="AF122" s="489"/>
      <c r="AG122" s="499" t="s">
        <v>4246</v>
      </c>
      <c r="AH122" s="499"/>
      <c r="AI122" s="480"/>
      <c r="AJ122" s="499" t="s">
        <v>625</v>
      </c>
      <c r="AK122" s="499"/>
      <c r="AL122" s="484" t="s">
        <v>656</v>
      </c>
      <c r="AM122" s="491">
        <f t="shared" ca="1" si="31"/>
        <v>37</v>
      </c>
    </row>
    <row r="123" spans="1:39" s="491" customFormat="1">
      <c r="A123" s="479">
        <f>IF(C123=0,"",SUBTOTAL(3,C$5:C123))</f>
        <v>119</v>
      </c>
      <c r="B123" s="856">
        <v>10</v>
      </c>
      <c r="C123" s="480" t="s">
        <v>4240</v>
      </c>
      <c r="D123" s="1254" t="s">
        <v>4286</v>
      </c>
      <c r="E123" s="481" t="s">
        <v>4241</v>
      </c>
      <c r="F123" s="63" t="str">
        <f>VLOOKUP(D123,'BHXH 4-2026'!$D$11:$F$337,3,0)</f>
        <v>DN4929222392625</v>
      </c>
      <c r="G123" s="872">
        <f>VLOOKUP(C123,'chuyển xếp 2024'!$C$5:$W$328,17,0)</f>
        <v>5314000</v>
      </c>
      <c r="H123" s="774" t="e">
        <f>VLOOKUP(C123,'1-7-2026'!$C$3:$R$75,16,0)</f>
        <v>#N/A</v>
      </c>
      <c r="I123" s="872"/>
      <c r="J123" s="872">
        <f t="shared" si="27"/>
        <v>5314000</v>
      </c>
      <c r="K123" s="481" t="s">
        <v>32</v>
      </c>
      <c r="L123" s="63">
        <f t="shared" si="29"/>
        <v>1</v>
      </c>
      <c r="M123" s="483" t="s">
        <v>33</v>
      </c>
      <c r="N123" s="483" t="s">
        <v>34</v>
      </c>
      <c r="O123" s="104" t="s">
        <v>5207</v>
      </c>
      <c r="P123" s="499" t="s">
        <v>621</v>
      </c>
      <c r="Q123" s="486">
        <v>36266</v>
      </c>
      <c r="R123" s="486">
        <v>46032</v>
      </c>
      <c r="S123" s="486"/>
      <c r="T123" s="486">
        <f>+R123</f>
        <v>46032</v>
      </c>
      <c r="U123" s="97" t="s">
        <v>117</v>
      </c>
      <c r="V123" s="484" t="s">
        <v>4243</v>
      </c>
      <c r="W123" s="484" t="str">
        <f t="shared" ca="1" si="32"/>
        <v xml:space="preserve">0 NĂM 7 THÁNG 9 NGÀY </v>
      </c>
      <c r="X123" s="487" t="s">
        <v>4247</v>
      </c>
      <c r="Y123" s="487" t="s">
        <v>4247</v>
      </c>
      <c r="Z123" s="487" t="e">
        <f>VLOOKUP(C123,'Trang tính1'!$A$2:$N$281,5,0)</f>
        <v>#N/A</v>
      </c>
      <c r="AA123" s="487" t="e">
        <f t="shared" si="28"/>
        <v>#N/A</v>
      </c>
      <c r="AB123" s="488">
        <v>44711</v>
      </c>
      <c r="AC123" s="75" t="s">
        <v>5228</v>
      </c>
      <c r="AD123" s="499" t="s">
        <v>232</v>
      </c>
      <c r="AE123" s="499" t="s">
        <v>4248</v>
      </c>
      <c r="AF123" s="489"/>
      <c r="AG123" s="499" t="s">
        <v>4249</v>
      </c>
      <c r="AH123" s="499"/>
      <c r="AI123" s="480"/>
      <c r="AJ123" s="499" t="s">
        <v>625</v>
      </c>
      <c r="AK123" s="499"/>
      <c r="AL123" s="484" t="s">
        <v>656</v>
      </c>
      <c r="AM123" s="491">
        <f t="shared" ca="1" si="31"/>
        <v>27</v>
      </c>
    </row>
    <row r="124" spans="1:39" s="36" customFormat="1">
      <c r="A124" s="25">
        <f>IF(C124=0,"",SUBTOTAL(3,C$5:C124))</f>
        <v>120</v>
      </c>
      <c r="B124" s="86">
        <v>1</v>
      </c>
      <c r="C124" s="69" t="s">
        <v>668</v>
      </c>
      <c r="D124" s="25" t="str">
        <f>VLOOKUP(C124,Sheet4!$A$1:$B$300,2,0)</f>
        <v>6506006789</v>
      </c>
      <c r="E124" s="98" t="s">
        <v>669</v>
      </c>
      <c r="F124" s="63" t="str">
        <f>VLOOKUP(D124,'BHXH 4-2026'!$D$11:$F$337,3,0)</f>
        <v>DN4926506006789</v>
      </c>
      <c r="G124" s="774">
        <f>VLOOKUP(C124,'chuyển xếp 2024'!$C$5:$W$328,17,0)</f>
        <v>6885000</v>
      </c>
      <c r="H124" s="774" t="e">
        <f>VLOOKUP(C124,'1-7-2026'!$C$3:$R$75,16,0)</f>
        <v>#N/A</v>
      </c>
      <c r="I124" s="774">
        <f>VLOOKUP(C124,'chuyển xếp 2024'!$C$5:$W$328,19,0)</f>
        <v>1892000</v>
      </c>
      <c r="J124" s="774">
        <f t="shared" si="27"/>
        <v>8777000</v>
      </c>
      <c r="K124" s="67" t="s">
        <v>32</v>
      </c>
      <c r="L124" s="63">
        <f t="shared" si="29"/>
        <v>1</v>
      </c>
      <c r="M124" s="63" t="s">
        <v>33</v>
      </c>
      <c r="N124" s="63" t="s">
        <v>34</v>
      </c>
      <c r="O124" s="87" t="s">
        <v>5163</v>
      </c>
      <c r="P124" s="46" t="s">
        <v>671</v>
      </c>
      <c r="Q124" s="106">
        <v>29844</v>
      </c>
      <c r="R124" s="107">
        <v>38768</v>
      </c>
      <c r="S124" s="107">
        <f>+R124</f>
        <v>38768</v>
      </c>
      <c r="T124" s="107"/>
      <c r="U124" s="67" t="s">
        <v>36</v>
      </c>
      <c r="V124" s="56" t="s">
        <v>672</v>
      </c>
      <c r="W124" s="56" t="str">
        <f t="shared" ca="1" si="32"/>
        <v xml:space="preserve">20 NĂM 5 THÁNG 30 NGÀY </v>
      </c>
      <c r="X124" s="80" t="s">
        <v>673</v>
      </c>
      <c r="Y124" s="80" t="str">
        <f>VLOOKUP(C124,Sheet5!$B$2:$G$253,6,0)</f>
        <v>092081007863</v>
      </c>
      <c r="Z124" s="80" t="str">
        <f>VLOOKUP(C124,'Trang tính1'!$A$2:$N$281,5,0)</f>
        <v>092081007863</v>
      </c>
      <c r="AA124" s="80" t="b">
        <f t="shared" si="28"/>
        <v>1</v>
      </c>
      <c r="AB124" s="628"/>
      <c r="AC124" s="75" t="s">
        <v>5227</v>
      </c>
      <c r="AD124" s="46" t="s">
        <v>232</v>
      </c>
      <c r="AE124" s="108" t="s">
        <v>92</v>
      </c>
      <c r="AF124" s="108" t="str">
        <f>VLOOKUP(C124,'Trang tính1'!$A$2:$N$319,9,0)</f>
        <v>KV Bình Thuận - Phường Phước Thới- TP Cần Thơ</v>
      </c>
      <c r="AG124" s="46" t="s">
        <v>674</v>
      </c>
      <c r="AH124" s="46"/>
      <c r="AI124" s="66"/>
      <c r="AJ124" s="46" t="s">
        <v>182</v>
      </c>
      <c r="AK124" s="46" t="s">
        <v>675</v>
      </c>
      <c r="AL124" s="56" t="s">
        <v>676</v>
      </c>
      <c r="AM124" s="36">
        <f t="shared" ca="1" si="31"/>
        <v>44</v>
      </c>
    </row>
    <row r="125" spans="1:39" s="36" customFormat="1">
      <c r="A125" s="25">
        <f>IF(C125=0,"",SUBTOTAL(3,C$5:C125))</f>
        <v>121</v>
      </c>
      <c r="B125" s="86">
        <v>2</v>
      </c>
      <c r="C125" s="86" t="s">
        <v>677</v>
      </c>
      <c r="D125" s="25" t="str">
        <f>VLOOKUP(C125,Sheet4!$A$1:$B$300,2,0)</f>
        <v>5496032564</v>
      </c>
      <c r="E125" s="87" t="s">
        <v>678</v>
      </c>
      <c r="F125" s="63" t="str">
        <f>VLOOKUP(D125,'BHXH 4-2026'!$D$11:$F$337,3,0)</f>
        <v>DN4925496032564</v>
      </c>
      <c r="G125" s="774">
        <f>VLOOKUP(C125,'chuyển xếp 2024'!$C$5:$W$328,17,0)</f>
        <v>7436000</v>
      </c>
      <c r="H125" s="774" t="e">
        <f>VLOOKUP(C125,'1-7-2026'!$C$3:$R$75,16,0)</f>
        <v>#N/A</v>
      </c>
      <c r="I125" s="774">
        <f>VLOOKUP(C125,'chuyển xếp 2024'!$C$5:$W$328,19,0)</f>
        <v>0</v>
      </c>
      <c r="J125" s="774">
        <f t="shared" si="27"/>
        <v>7436000</v>
      </c>
      <c r="K125" s="63" t="s">
        <v>63</v>
      </c>
      <c r="L125" s="63">
        <f t="shared" si="29"/>
        <v>0</v>
      </c>
      <c r="M125" s="63" t="s">
        <v>33</v>
      </c>
      <c r="N125" s="63" t="s">
        <v>34</v>
      </c>
      <c r="O125" s="87" t="s">
        <v>5202</v>
      </c>
      <c r="P125" s="46" t="s">
        <v>386</v>
      </c>
      <c r="Q125" s="106">
        <v>25578</v>
      </c>
      <c r="R125" s="107">
        <v>34426</v>
      </c>
      <c r="S125" s="107">
        <f t="shared" ref="S125:S187" si="33">+R125</f>
        <v>34426</v>
      </c>
      <c r="T125" s="107"/>
      <c r="U125" s="625" t="s">
        <v>36</v>
      </c>
      <c r="V125" s="56" t="s">
        <v>679</v>
      </c>
      <c r="W125" s="56" t="str">
        <f t="shared" ca="1" si="32"/>
        <v xml:space="preserve">32 NĂM 4 THÁNG 17 NGÀY </v>
      </c>
      <c r="X125" s="878" t="s">
        <v>680</v>
      </c>
      <c r="Y125" s="80" t="str">
        <f>VLOOKUP(C125,Sheet5!$B$2:$G$253,6,0)</f>
        <v>092170000894</v>
      </c>
      <c r="Z125" s="80" t="str">
        <f>VLOOKUP(C125,'Trang tính1'!$A$2:$N$281,5,0)</f>
        <v>092170000894</v>
      </c>
      <c r="AA125" s="80" t="b">
        <f t="shared" si="28"/>
        <v>1</v>
      </c>
      <c r="AB125" s="75"/>
      <c r="AC125" s="75" t="s">
        <v>5227</v>
      </c>
      <c r="AD125" s="46" t="s">
        <v>232</v>
      </c>
      <c r="AE125" s="108" t="s">
        <v>630</v>
      </c>
      <c r="AF125" s="108" t="str">
        <f>VLOOKUP(C125,'Trang tính1'!$A$2:$N$319,9,0)</f>
        <v>38/37A5 Mậu thân, cái khế , cần thơ</v>
      </c>
      <c r="AG125" s="46" t="s">
        <v>312</v>
      </c>
      <c r="AH125" s="46"/>
      <c r="AI125" s="66"/>
      <c r="AJ125" s="625" t="s">
        <v>156</v>
      </c>
      <c r="AK125" s="625"/>
      <c r="AL125" s="56" t="s">
        <v>387</v>
      </c>
      <c r="AM125" s="64">
        <f t="shared" ca="1" si="31"/>
        <v>56</v>
      </c>
    </row>
    <row r="126" spans="1:39" s="36" customFormat="1">
      <c r="A126" s="25">
        <f>IF(C126=0,"",SUBTOTAL(3,C$5:C126))</f>
        <v>122</v>
      </c>
      <c r="B126" s="86">
        <v>3</v>
      </c>
      <c r="C126" s="25" t="s">
        <v>681</v>
      </c>
      <c r="D126" s="25" t="str">
        <f>VLOOKUP(C126,Sheet4!$A$1:$B$300,2,0)</f>
        <v>9214012339</v>
      </c>
      <c r="E126" s="63" t="s">
        <v>682</v>
      </c>
      <c r="F126" s="63" t="str">
        <f>VLOOKUP(D126,'BHXH 4-2026'!$D$11:$F$337,3,0)</f>
        <v>DN4929214012339</v>
      </c>
      <c r="G126" s="774">
        <f>VLOOKUP(C126,'chuyển xếp 2024'!$C$5:$W$328,17,0)</f>
        <v>7673000</v>
      </c>
      <c r="H126" s="774" t="e">
        <f>VLOOKUP(C126,'1-7-2026'!$C$3:$R$75,16,0)</f>
        <v>#N/A</v>
      </c>
      <c r="I126" s="774">
        <f>VLOOKUP(C126,'chuyển xếp 2024'!$C$5:$W$328,19,0)</f>
        <v>2365000</v>
      </c>
      <c r="J126" s="774">
        <f t="shared" si="27"/>
        <v>10038000</v>
      </c>
      <c r="K126" s="63" t="s">
        <v>32</v>
      </c>
      <c r="L126" s="63">
        <f t="shared" si="29"/>
        <v>1</v>
      </c>
      <c r="M126" s="63" t="s">
        <v>33</v>
      </c>
      <c r="N126" s="63" t="s">
        <v>34</v>
      </c>
      <c r="O126" s="87" t="s">
        <v>5203</v>
      </c>
      <c r="P126" s="46" t="s">
        <v>386</v>
      </c>
      <c r="Q126" s="106">
        <v>33824</v>
      </c>
      <c r="R126" s="107">
        <v>41913</v>
      </c>
      <c r="S126" s="107">
        <f t="shared" si="33"/>
        <v>41913</v>
      </c>
      <c r="T126" s="107"/>
      <c r="U126" s="625" t="s">
        <v>36</v>
      </c>
      <c r="V126" s="56" t="s">
        <v>683</v>
      </c>
      <c r="W126" s="56" t="str">
        <f t="shared" ca="1" si="32"/>
        <v xml:space="preserve">11 NĂM 10 THÁNG 18 NGÀY </v>
      </c>
      <c r="X126" s="80" t="s">
        <v>684</v>
      </c>
      <c r="Y126" s="80" t="str">
        <f>VLOOKUP(C126,Sheet5!$B$2:$G$253,6,0)</f>
        <v>086092010101</v>
      </c>
      <c r="Z126" s="80" t="str">
        <f>VLOOKUP(C126,'Trang tính1'!$A$2:$N$281,5,0)</f>
        <v>086092010101</v>
      </c>
      <c r="AA126" s="80" t="b">
        <f t="shared" si="28"/>
        <v>1</v>
      </c>
      <c r="AB126" s="75"/>
      <c r="AC126" s="75" t="s">
        <v>5227</v>
      </c>
      <c r="AD126" s="46" t="s">
        <v>232</v>
      </c>
      <c r="AE126" s="108" t="s">
        <v>685</v>
      </c>
      <c r="AF126" s="108" t="str">
        <f>VLOOKUP(C126,'Trang tính1'!$A$2:$N$319,9,0)</f>
        <v>148/274/11/15A - 3/2 - Phường Tân An - TP Cần Thơ</v>
      </c>
      <c r="AG126" s="46" t="s">
        <v>686</v>
      </c>
      <c r="AH126" s="46"/>
      <c r="AI126" s="66"/>
      <c r="AJ126" s="56" t="s">
        <v>50</v>
      </c>
      <c r="AK126" s="56" t="s">
        <v>107</v>
      </c>
      <c r="AL126" s="56" t="s">
        <v>60</v>
      </c>
      <c r="AM126" s="36">
        <f t="shared" ca="1" si="31"/>
        <v>34</v>
      </c>
    </row>
    <row r="127" spans="1:39" s="624" customFormat="1" ht="21.75" customHeight="1">
      <c r="A127" s="25">
        <f>IF(C127=0,"",SUBTOTAL(3,C$5:C127))</f>
        <v>123</v>
      </c>
      <c r="B127" s="86">
        <v>4</v>
      </c>
      <c r="C127" s="25" t="s">
        <v>1117</v>
      </c>
      <c r="D127" s="25" t="str">
        <f>VLOOKUP(C127,Sheet4!$A$1:$B$300,2,0)</f>
        <v>9522045066</v>
      </c>
      <c r="E127" s="46" t="s">
        <v>1118</v>
      </c>
      <c r="F127" s="63" t="str">
        <f>VLOOKUP(D127,'BHXH 4-2026'!$D$11:$F$337,3,0)</f>
        <v>DN4929522045066</v>
      </c>
      <c r="G127" s="774">
        <f>VLOOKUP(C127,'chuyển xếp 2024'!$C$5:$Y$328,23,0)</f>
        <v>7105000</v>
      </c>
      <c r="H127" s="774">
        <f>VLOOKUP(C127,'1-7-2026'!$C$3:$R$75,16,0)</f>
        <v>7105000</v>
      </c>
      <c r="I127" s="774">
        <f>VLOOKUP(C127,'chuyển xếp 2024'!$C$5:$W$328,19,0)</f>
        <v>0</v>
      </c>
      <c r="J127" s="774">
        <f t="shared" si="27"/>
        <v>7105000</v>
      </c>
      <c r="K127" s="46" t="s">
        <v>63</v>
      </c>
      <c r="L127" s="63">
        <f t="shared" si="29"/>
        <v>0</v>
      </c>
      <c r="M127" s="56" t="s">
        <v>33</v>
      </c>
      <c r="N127" s="56" t="s">
        <v>34</v>
      </c>
      <c r="O127" s="87" t="s">
        <v>5202</v>
      </c>
      <c r="P127" s="46" t="s">
        <v>1119</v>
      </c>
      <c r="Q127" s="57">
        <v>36135</v>
      </c>
      <c r="R127" s="75">
        <v>44347</v>
      </c>
      <c r="S127" s="107">
        <f t="shared" si="33"/>
        <v>44347</v>
      </c>
      <c r="T127" s="75"/>
      <c r="U127" s="625" t="s">
        <v>36</v>
      </c>
      <c r="V127" s="56" t="s">
        <v>1120</v>
      </c>
      <c r="W127" s="626" t="str">
        <f t="shared" ca="1" si="32"/>
        <v xml:space="preserve">5 NĂM 2 THÁNG 19 NGÀY </v>
      </c>
      <c r="X127" s="74" t="s">
        <v>1121</v>
      </c>
      <c r="Y127" s="80" t="str">
        <f>VLOOKUP(C127,Sheet5!$B$2:$G$253,6,0)</f>
        <v>095198003363</v>
      </c>
      <c r="Z127" s="80" t="str">
        <f>VLOOKUP(C127,'Trang tính1'!$A$2:$N$281,5,0)</f>
        <v>095198003363</v>
      </c>
      <c r="AA127" s="80" t="b">
        <f t="shared" si="28"/>
        <v>1</v>
      </c>
      <c r="AB127" s="108">
        <v>42028</v>
      </c>
      <c r="AC127" s="75" t="s">
        <v>5227</v>
      </c>
      <c r="AD127" s="46" t="s">
        <v>232</v>
      </c>
      <c r="AE127" s="108" t="s">
        <v>1122</v>
      </c>
      <c r="AF127" s="108" t="str">
        <f>VLOOKUP(C127,'Trang tính1'!$A$2:$N$319,9,0)</f>
        <v>Mậu Thân, Phường Cái Khế, TP. Cần Thơ</v>
      </c>
      <c r="AG127" s="46" t="s">
        <v>1123</v>
      </c>
      <c r="AH127" s="627" t="s">
        <v>1124</v>
      </c>
      <c r="AI127" s="628"/>
      <c r="AJ127" s="108" t="s">
        <v>50</v>
      </c>
      <c r="AK127" s="108" t="s">
        <v>1125</v>
      </c>
      <c r="AL127" s="56" t="s">
        <v>1055</v>
      </c>
      <c r="AM127" s="36">
        <f ca="1">DATEDIF(Q127,TODAY(),"y")</f>
        <v>27</v>
      </c>
    </row>
    <row r="128" spans="1:39" s="36" customFormat="1">
      <c r="A128" s="25">
        <f>IF(C128=0,"",SUBTOTAL(3,C$5:C128))</f>
        <v>124</v>
      </c>
      <c r="B128" s="86">
        <v>5</v>
      </c>
      <c r="C128" s="25" t="s">
        <v>1849</v>
      </c>
      <c r="D128" s="25" t="str">
        <f>VLOOKUP(C128,Sheet4!$A$1:$B$300,2,0)</f>
        <v>9222564773</v>
      </c>
      <c r="E128" s="63" t="s">
        <v>1851</v>
      </c>
      <c r="F128" s="63" t="str">
        <f>VLOOKUP(D128,'BHXH 4-2026'!$D$11:$F$337,3,0)</f>
        <v>DN4929222564773</v>
      </c>
      <c r="G128" s="774">
        <f>VLOOKUP(C128,'chuyển xếp 2024'!$C$5:$W$328,17,0)</f>
        <v>6579000</v>
      </c>
      <c r="H128" s="774" t="e">
        <f>VLOOKUP(C128,'1-7-2026'!$C$3:$R$75,16,0)</f>
        <v>#N/A</v>
      </c>
      <c r="I128" s="774">
        <f>VLOOKUP(C128,'chuyển xếp 2024'!$C$5:$W$328,19,0)</f>
        <v>0</v>
      </c>
      <c r="J128" s="774">
        <f t="shared" si="27"/>
        <v>6579000</v>
      </c>
      <c r="K128" s="63" t="s">
        <v>63</v>
      </c>
      <c r="L128" s="63">
        <f t="shared" si="29"/>
        <v>0</v>
      </c>
      <c r="M128" s="63" t="s">
        <v>33</v>
      </c>
      <c r="N128" s="63" t="s">
        <v>34</v>
      </c>
      <c r="O128" s="87" t="s">
        <v>5202</v>
      </c>
      <c r="P128" s="46" t="s">
        <v>386</v>
      </c>
      <c r="Q128" s="106">
        <v>36528</v>
      </c>
      <c r="R128" s="107">
        <v>45150</v>
      </c>
      <c r="S128" s="107">
        <f t="shared" si="33"/>
        <v>45150</v>
      </c>
      <c r="T128" s="107"/>
      <c r="U128" s="625" t="s">
        <v>36</v>
      </c>
      <c r="V128" s="56" t="s">
        <v>1852</v>
      </c>
      <c r="W128" s="56" t="str">
        <f t="shared" ca="1" si="32"/>
        <v xml:space="preserve">3 NĂM 0 THÁNG 7 NGÀY </v>
      </c>
      <c r="X128" s="80" t="s">
        <v>1853</v>
      </c>
      <c r="Y128" s="80" t="s">
        <v>1853</v>
      </c>
      <c r="Z128" s="80" t="str">
        <f>VLOOKUP(C128,'Trang tính1'!$A$2:$N$281,5,0)</f>
        <v>092300002233</v>
      </c>
      <c r="AA128" s="80" t="b">
        <f t="shared" si="28"/>
        <v>1</v>
      </c>
      <c r="AB128" s="75"/>
      <c r="AC128" s="75" t="s">
        <v>5227</v>
      </c>
      <c r="AD128" s="46" t="s">
        <v>232</v>
      </c>
      <c r="AE128" s="108" t="s">
        <v>1854</v>
      </c>
      <c r="AF128" s="108" t="str">
        <f>VLOOKUP(C128,'Trang tính1'!$A$2:$N$319,9,0)</f>
        <v>KV Bình Phước, Phường Phước Thới, TP Cần Thơ</v>
      </c>
      <c r="AG128" s="46" t="s">
        <v>1855</v>
      </c>
      <c r="AH128" s="46"/>
      <c r="AI128" s="66"/>
      <c r="AJ128" s="46" t="s">
        <v>182</v>
      </c>
      <c r="AK128" s="56" t="s">
        <v>100</v>
      </c>
      <c r="AL128" s="56" t="s">
        <v>1055</v>
      </c>
      <c r="AM128" s="36">
        <f t="shared" ca="1" si="31"/>
        <v>26</v>
      </c>
    </row>
    <row r="129" spans="1:39" s="36" customFormat="1">
      <c r="A129" s="25">
        <f>IF(C129=0,"",SUBTOTAL(3,C$5:C129))</f>
        <v>125</v>
      </c>
      <c r="B129" s="86">
        <v>6</v>
      </c>
      <c r="C129" s="369" t="s">
        <v>2844</v>
      </c>
      <c r="D129" s="25" t="s">
        <v>3285</v>
      </c>
      <c r="E129" s="370" t="s">
        <v>2843</v>
      </c>
      <c r="F129" s="63" t="str">
        <f>VLOOKUP(D129,'BHXH 4-2026'!$D$11:$F$337,3,0)</f>
        <v>DN4929222596904</v>
      </c>
      <c r="G129" s="774">
        <f>VLOOKUP(C129,'chuyển xếp 2024'!$C$5:$W$328,17,0)</f>
        <v>6579000</v>
      </c>
      <c r="H129" s="774" t="e">
        <f>VLOOKUP(C129,'1-7-2026'!$C$3:$R$75,16,0)</f>
        <v>#N/A</v>
      </c>
      <c r="I129" s="75"/>
      <c r="J129" s="774">
        <f t="shared" si="27"/>
        <v>6579000</v>
      </c>
      <c r="K129" s="63" t="s">
        <v>63</v>
      </c>
      <c r="L129" s="63">
        <f t="shared" si="29"/>
        <v>0</v>
      </c>
      <c r="M129" s="63" t="s">
        <v>33</v>
      </c>
      <c r="N129" s="63" t="s">
        <v>34</v>
      </c>
      <c r="O129" s="87" t="s">
        <v>5202</v>
      </c>
      <c r="P129" s="46" t="s">
        <v>386</v>
      </c>
      <c r="Q129" s="234">
        <v>37219</v>
      </c>
      <c r="R129" s="75">
        <v>45809</v>
      </c>
      <c r="S129" s="107">
        <f t="shared" si="33"/>
        <v>45809</v>
      </c>
      <c r="T129" s="75"/>
      <c r="U129" s="625" t="s">
        <v>36</v>
      </c>
      <c r="V129" s="56" t="s">
        <v>2930</v>
      </c>
      <c r="W129" s="56" t="str">
        <f t="shared" ca="1" si="32"/>
        <v xml:space="preserve">1 NĂM 2 THÁNG 18 NGÀY </v>
      </c>
      <c r="X129" s="80" t="s">
        <v>2931</v>
      </c>
      <c r="Y129" s="80" t="s">
        <v>2931</v>
      </c>
      <c r="Z129" s="80" t="str">
        <f>VLOOKUP(C129,'Trang tính1'!$A$2:$N$281,5,0)</f>
        <v>092301002979</v>
      </c>
      <c r="AA129" s="80" t="b">
        <f t="shared" si="28"/>
        <v>1</v>
      </c>
      <c r="AB129" s="75">
        <v>44421</v>
      </c>
      <c r="AC129" s="75" t="s">
        <v>5227</v>
      </c>
      <c r="AD129" s="46" t="s">
        <v>232</v>
      </c>
      <c r="AE129" s="108" t="s">
        <v>2780</v>
      </c>
      <c r="AF129" s="108" t="str">
        <f>VLOOKUP(C129,'Trang tính1'!$A$2:$N$319,9,0)</f>
        <v>9/57C Nguyễn Văn Cừ, phường Cái Khế, Cần Thơ</v>
      </c>
      <c r="AG129" s="46" t="s">
        <v>2932</v>
      </c>
      <c r="AH129" s="46" t="s">
        <v>2932</v>
      </c>
      <c r="AI129" s="66"/>
      <c r="AJ129" s="108" t="s">
        <v>50</v>
      </c>
      <c r="AK129" s="56" t="s">
        <v>434</v>
      </c>
      <c r="AL129" s="56"/>
      <c r="AM129" s="36">
        <f t="shared" ca="1" si="31"/>
        <v>24</v>
      </c>
    </row>
    <row r="130" spans="1:39" s="36" customFormat="1">
      <c r="A130" s="25">
        <f>IF(C130=0,"",SUBTOTAL(3,C$5:C130))</f>
        <v>126</v>
      </c>
      <c r="B130" s="86">
        <v>7</v>
      </c>
      <c r="C130" s="86" t="s">
        <v>692</v>
      </c>
      <c r="D130" s="25" t="str">
        <f>VLOOKUP(C130,Sheet4!$A$1:$B$300,2,0)</f>
        <v>9208016198</v>
      </c>
      <c r="E130" s="87" t="s">
        <v>693</v>
      </c>
      <c r="F130" s="63" t="str">
        <f>VLOOKUP(D130,'BHXH 4-2026'!$D$11:$F$337,3,0)</f>
        <v>DN4929208016198</v>
      </c>
      <c r="G130" s="774">
        <f>VLOOKUP(C130,'chuyển xếp 2024'!$C$5:$W$328,17,0)</f>
        <v>6694000</v>
      </c>
      <c r="H130" s="774" t="e">
        <f>VLOOKUP(C130,'1-7-2026'!$C$3:$R$75,16,0)</f>
        <v>#N/A</v>
      </c>
      <c r="I130" s="774">
        <f>VLOOKUP(C130,'chuyển xếp 2024'!$C$5:$W$328,19,0)</f>
        <v>0</v>
      </c>
      <c r="J130" s="774">
        <f t="shared" si="27"/>
        <v>6694000</v>
      </c>
      <c r="K130" s="87" t="s">
        <v>32</v>
      </c>
      <c r="L130" s="63">
        <f t="shared" si="29"/>
        <v>1</v>
      </c>
      <c r="M130" s="63" t="s">
        <v>33</v>
      </c>
      <c r="N130" s="63" t="s">
        <v>34</v>
      </c>
      <c r="O130" s="87" t="s">
        <v>5204</v>
      </c>
      <c r="P130" s="46" t="s">
        <v>671</v>
      </c>
      <c r="Q130" s="106">
        <v>24400</v>
      </c>
      <c r="R130" s="107">
        <v>39188</v>
      </c>
      <c r="S130" s="107">
        <f t="shared" si="33"/>
        <v>39188</v>
      </c>
      <c r="T130" s="107"/>
      <c r="U130" s="625" t="s">
        <v>36</v>
      </c>
      <c r="V130" s="56" t="s">
        <v>694</v>
      </c>
      <c r="W130" s="56" t="str">
        <f t="shared" ca="1" si="32"/>
        <v xml:space="preserve">19 NĂM 4 THÁNG 3 NGÀY </v>
      </c>
      <c r="X130" s="80" t="s">
        <v>695</v>
      </c>
      <c r="Y130" s="80" t="str">
        <f>VLOOKUP(C130,Sheet5!$B$2:$G$253,6,0)</f>
        <v>035066006365</v>
      </c>
      <c r="Z130" s="80" t="str">
        <f>VLOOKUP(C130,'Trang tính1'!$A$2:$N$281,5,0)</f>
        <v>035066006365</v>
      </c>
      <c r="AA130" s="80" t="b">
        <f t="shared" si="28"/>
        <v>1</v>
      </c>
      <c r="AB130" s="75"/>
      <c r="AC130" s="75" t="s">
        <v>5228</v>
      </c>
      <c r="AD130" s="46" t="s">
        <v>232</v>
      </c>
      <c r="AE130" s="108" t="s">
        <v>696</v>
      </c>
      <c r="AF130" s="108" t="str">
        <f>VLOOKUP(C130,'Trang tính1'!$A$2:$N$319,9,0)</f>
        <v>Khu vực 2, Thới An Đông, Cần Thơ</v>
      </c>
      <c r="AG130" s="46" t="s">
        <v>697</v>
      </c>
      <c r="AH130" s="46"/>
      <c r="AI130" s="66"/>
      <c r="AJ130" s="625" t="s">
        <v>156</v>
      </c>
      <c r="AK130" s="625"/>
      <c r="AL130" s="56" t="s">
        <v>503</v>
      </c>
      <c r="AM130" s="64">
        <f t="shared" ca="1" si="31"/>
        <v>59</v>
      </c>
    </row>
    <row r="131" spans="1:39" s="36" customFormat="1">
      <c r="A131" s="25">
        <f>IF(C131=0,"",SUBTOTAL(3,C$5:C131))</f>
        <v>127</v>
      </c>
      <c r="B131" s="86">
        <v>8</v>
      </c>
      <c r="C131" s="86" t="s">
        <v>698</v>
      </c>
      <c r="D131" s="25" t="str">
        <f>VLOOKUP(C131,Sheet4!$A$1:$B$300,2,0)</f>
        <v>9208016199</v>
      </c>
      <c r="E131" s="87" t="s">
        <v>699</v>
      </c>
      <c r="F131" s="63" t="str">
        <f>VLOOKUP(D131,'BHXH 4-2026'!$D$11:$F$337,3,0)</f>
        <v>DN4929208016199</v>
      </c>
      <c r="G131" s="774">
        <f>VLOOKUP(C131,'chuyển xếp 2024'!$C$5:$W$328,17,0)</f>
        <v>6694000</v>
      </c>
      <c r="H131" s="774" t="e">
        <f>VLOOKUP(C131,'1-7-2026'!$C$3:$R$75,16,0)</f>
        <v>#N/A</v>
      </c>
      <c r="I131" s="774">
        <f>VLOOKUP(C131,'chuyển xếp 2024'!$C$5:$W$328,19,0)</f>
        <v>0</v>
      </c>
      <c r="J131" s="774">
        <f t="shared" si="27"/>
        <v>6694000</v>
      </c>
      <c r="K131" s="87" t="s">
        <v>32</v>
      </c>
      <c r="L131" s="63">
        <f t="shared" si="29"/>
        <v>1</v>
      </c>
      <c r="M131" s="63" t="s">
        <v>33</v>
      </c>
      <c r="N131" s="63" t="s">
        <v>700</v>
      </c>
      <c r="O131" s="87" t="s">
        <v>5204</v>
      </c>
      <c r="P131" s="46" t="s">
        <v>671</v>
      </c>
      <c r="Q131" s="106">
        <v>28810</v>
      </c>
      <c r="R131" s="107">
        <v>39188</v>
      </c>
      <c r="S131" s="107">
        <f t="shared" si="33"/>
        <v>39188</v>
      </c>
      <c r="T131" s="107"/>
      <c r="U131" s="625" t="s">
        <v>36</v>
      </c>
      <c r="V131" s="56" t="s">
        <v>701</v>
      </c>
      <c r="W131" s="56" t="str">
        <f t="shared" ca="1" si="32"/>
        <v xml:space="preserve">19 NĂM 4 THÁNG 3 NGÀY </v>
      </c>
      <c r="X131" s="879">
        <v>331742561</v>
      </c>
      <c r="Y131" s="80" t="str">
        <f>VLOOKUP(C131,Sheet5!$B$2:$G$253,6,0)</f>
        <v>092078005854</v>
      </c>
      <c r="Z131" s="80">
        <f>VLOOKUP(C131,'Trang tính1'!$A$2:$N$281,5,0)</f>
        <v>0</v>
      </c>
      <c r="AA131" s="80" t="b">
        <f t="shared" si="28"/>
        <v>0</v>
      </c>
      <c r="AB131" s="75">
        <v>40362</v>
      </c>
      <c r="AC131" s="75" t="s">
        <v>5228</v>
      </c>
      <c r="AD131" s="46" t="s">
        <v>232</v>
      </c>
      <c r="AE131" s="108" t="s">
        <v>702</v>
      </c>
      <c r="AF131" s="108"/>
      <c r="AG131" s="46" t="s">
        <v>703</v>
      </c>
      <c r="AH131" s="46"/>
      <c r="AI131" s="66"/>
      <c r="AJ131" s="625" t="s">
        <v>156</v>
      </c>
      <c r="AK131" s="625"/>
      <c r="AL131" s="56" t="s">
        <v>503</v>
      </c>
      <c r="AM131" s="36">
        <f t="shared" ca="1" si="31"/>
        <v>47</v>
      </c>
    </row>
    <row r="132" spans="1:39" s="36" customFormat="1">
      <c r="A132" s="25">
        <f>IF(C132=0,"",SUBTOTAL(3,C$5:C132))</f>
        <v>128</v>
      </c>
      <c r="B132" s="86">
        <v>9</v>
      </c>
      <c r="C132" s="86" t="s">
        <v>704</v>
      </c>
      <c r="D132" s="25" t="str">
        <f>VLOOKUP(C132,Sheet4!$A$1:$B$300,2,0)</f>
        <v>9208016201</v>
      </c>
      <c r="E132" s="87" t="s">
        <v>705</v>
      </c>
      <c r="F132" s="63" t="str">
        <f>VLOOKUP(D132,'BHXH 4-2026'!$D$11:$F$337,3,0)</f>
        <v>DN4929208016201</v>
      </c>
      <c r="G132" s="774">
        <f>VLOOKUP(C132,'chuyển xếp 2024'!$C$5:$W$328,17,0)</f>
        <v>6694000</v>
      </c>
      <c r="H132" s="774" t="e">
        <f>VLOOKUP(C132,'1-7-2026'!$C$3:$R$75,16,0)</f>
        <v>#N/A</v>
      </c>
      <c r="I132" s="774">
        <f>VLOOKUP(C132,'chuyển xếp 2024'!$C$5:$W$328,19,0)</f>
        <v>0</v>
      </c>
      <c r="J132" s="774">
        <f t="shared" si="27"/>
        <v>6694000</v>
      </c>
      <c r="K132" s="87" t="s">
        <v>32</v>
      </c>
      <c r="L132" s="63">
        <f t="shared" si="29"/>
        <v>1</v>
      </c>
      <c r="M132" s="63" t="s">
        <v>33</v>
      </c>
      <c r="N132" s="63" t="s">
        <v>34</v>
      </c>
      <c r="O132" s="87" t="s">
        <v>5204</v>
      </c>
      <c r="P132" s="46" t="s">
        <v>671</v>
      </c>
      <c r="Q132" s="106" t="s">
        <v>350</v>
      </c>
      <c r="R132" s="107">
        <v>39188</v>
      </c>
      <c r="S132" s="107">
        <f t="shared" si="33"/>
        <v>39188</v>
      </c>
      <c r="T132" s="107"/>
      <c r="U132" s="625" t="s">
        <v>36</v>
      </c>
      <c r="V132" s="56" t="s">
        <v>706</v>
      </c>
      <c r="W132" s="56" t="str">
        <f t="shared" ca="1" si="32"/>
        <v xml:space="preserve">19 NĂM 4 THÁNG 3 NGÀY </v>
      </c>
      <c r="X132" s="80" t="s">
        <v>707</v>
      </c>
      <c r="Y132" s="80" t="str">
        <f>VLOOKUP(C132,Sheet5!$B$2:$G$253,6,0)</f>
        <v>092073002305</v>
      </c>
      <c r="Z132" s="80" t="str">
        <f>VLOOKUP(C132,'Trang tính1'!$A$2:$N$281,5,0)</f>
        <v>092073002305</v>
      </c>
      <c r="AA132" s="80" t="b">
        <f t="shared" si="28"/>
        <v>1</v>
      </c>
      <c r="AB132" s="75"/>
      <c r="AC132" s="75" t="s">
        <v>5228</v>
      </c>
      <c r="AD132" s="46" t="s">
        <v>232</v>
      </c>
      <c r="AE132" s="108" t="s">
        <v>708</v>
      </c>
      <c r="AF132" s="108" t="str">
        <f>VLOOKUP(C132,'Trang tính1'!$A$2:$N$319,9,0)</f>
        <v>KV Trường Hưng Phước Thới, Cần Thơ</v>
      </c>
      <c r="AG132" s="46" t="s">
        <v>709</v>
      </c>
      <c r="AH132" s="46"/>
      <c r="AI132" s="66"/>
      <c r="AJ132" s="625" t="s">
        <v>156</v>
      </c>
      <c r="AK132" s="625"/>
      <c r="AL132" s="56" t="s">
        <v>503</v>
      </c>
      <c r="AM132" s="64">
        <f t="shared" ca="1" si="31"/>
        <v>53</v>
      </c>
    </row>
    <row r="133" spans="1:39" s="36" customFormat="1">
      <c r="A133" s="25">
        <f>IF(C133=0,"",SUBTOTAL(3,C$5:C133))</f>
        <v>129</v>
      </c>
      <c r="B133" s="86">
        <v>10</v>
      </c>
      <c r="C133" s="86" t="s">
        <v>710</v>
      </c>
      <c r="D133" s="25" t="str">
        <f>VLOOKUP(C133,Sheet4!$A$1:$B$300,2,0)</f>
        <v>9208016202</v>
      </c>
      <c r="E133" s="87" t="s">
        <v>711</v>
      </c>
      <c r="F133" s="63" t="str">
        <f>VLOOKUP(D133,'BHXH 4-2026'!$D$11:$F$337,3,0)</f>
        <v>DN4929208016202</v>
      </c>
      <c r="G133" s="774">
        <f>VLOOKUP(C133,'chuyển xếp 2024'!$C$5:$W$328,17,0)</f>
        <v>6694000</v>
      </c>
      <c r="H133" s="774" t="e">
        <f>VLOOKUP(C133,'1-7-2026'!$C$3:$R$75,16,0)</f>
        <v>#N/A</v>
      </c>
      <c r="I133" s="774">
        <f>VLOOKUP(C133,'chuyển xếp 2024'!$C$5:$W$328,19,0)</f>
        <v>0</v>
      </c>
      <c r="J133" s="774">
        <f t="shared" si="27"/>
        <v>6694000</v>
      </c>
      <c r="K133" s="63" t="s">
        <v>63</v>
      </c>
      <c r="L133" s="63">
        <f t="shared" si="29"/>
        <v>0</v>
      </c>
      <c r="M133" s="63" t="s">
        <v>33</v>
      </c>
      <c r="N133" s="63" t="s">
        <v>34</v>
      </c>
      <c r="O133" s="87" t="s">
        <v>5204</v>
      </c>
      <c r="P133" s="46" t="s">
        <v>671</v>
      </c>
      <c r="Q133" s="106">
        <v>28048</v>
      </c>
      <c r="R133" s="107">
        <v>39188</v>
      </c>
      <c r="S133" s="107">
        <f t="shared" si="33"/>
        <v>39188</v>
      </c>
      <c r="T133" s="107"/>
      <c r="U133" s="625" t="s">
        <v>36</v>
      </c>
      <c r="V133" s="56" t="s">
        <v>712</v>
      </c>
      <c r="W133" s="56" t="str">
        <f t="shared" ca="1" si="32"/>
        <v xml:space="preserve">19 NĂM 4 THÁNG 3 NGÀY </v>
      </c>
      <c r="X133" s="523" t="s">
        <v>713</v>
      </c>
      <c r="Y133" s="80" t="str">
        <f>VLOOKUP(C133,Sheet5!$B$2:$G$253,6,0)</f>
        <v>092176001154</v>
      </c>
      <c r="Z133" s="80" t="str">
        <f>VLOOKUP(C133,'Trang tính1'!$A$2:$N$281,5,0)</f>
        <v>092176001154</v>
      </c>
      <c r="AA133" s="80" t="b">
        <f t="shared" si="28"/>
        <v>1</v>
      </c>
      <c r="AB133" s="75">
        <v>42668</v>
      </c>
      <c r="AC133" s="75" t="s">
        <v>5228</v>
      </c>
      <c r="AD133" s="46" t="s">
        <v>232</v>
      </c>
      <c r="AE133" s="108" t="s">
        <v>708</v>
      </c>
      <c r="AF133" s="108" t="str">
        <f>VLOOKUP(C133,'Trang tính1'!$A$2:$N$319,9,0)</f>
        <v>KV Trường Hưng Phước Thới, Cần Thơ</v>
      </c>
      <c r="AG133" s="46" t="s">
        <v>709</v>
      </c>
      <c r="AH133" s="46"/>
      <c r="AI133" s="66"/>
      <c r="AJ133" s="625" t="s">
        <v>156</v>
      </c>
      <c r="AK133" s="625"/>
      <c r="AL133" s="56" t="s">
        <v>503</v>
      </c>
      <c r="AM133" s="36">
        <f t="shared" ca="1" si="31"/>
        <v>49</v>
      </c>
    </row>
    <row r="134" spans="1:39" s="36" customFormat="1">
      <c r="A134" s="25">
        <f>IF(C134=0,"",SUBTOTAL(3,C$5:C134))</f>
        <v>130</v>
      </c>
      <c r="B134" s="86">
        <v>11</v>
      </c>
      <c r="C134" s="86" t="s">
        <v>714</v>
      </c>
      <c r="D134" s="25" t="str">
        <f>VLOOKUP(C134,Sheet4!$A$1:$B$300,2,0)</f>
        <v>9208016209</v>
      </c>
      <c r="E134" s="87" t="s">
        <v>715</v>
      </c>
      <c r="F134" s="63" t="str">
        <f>VLOOKUP(D134,'BHXH 4-2026'!$D$11:$F$337,3,0)</f>
        <v>DN4929208016209</v>
      </c>
      <c r="G134" s="774">
        <f>VLOOKUP(C134,'chuyển xếp 2024'!$C$5:$W$328,17,0)</f>
        <v>6694000</v>
      </c>
      <c r="H134" s="774" t="e">
        <f>VLOOKUP(C134,'1-7-2026'!$C$3:$R$75,16,0)</f>
        <v>#N/A</v>
      </c>
      <c r="I134" s="774">
        <f>VLOOKUP(C134,'chuyển xếp 2024'!$C$5:$W$328,19,0)</f>
        <v>0</v>
      </c>
      <c r="J134" s="774">
        <f t="shared" ref="J134:J196" si="34">+G134+I134</f>
        <v>6694000</v>
      </c>
      <c r="K134" s="63" t="s">
        <v>63</v>
      </c>
      <c r="L134" s="63">
        <f t="shared" si="29"/>
        <v>0</v>
      </c>
      <c r="M134" s="63" t="s">
        <v>33</v>
      </c>
      <c r="N134" s="63" t="s">
        <v>34</v>
      </c>
      <c r="O134" s="87" t="s">
        <v>5204</v>
      </c>
      <c r="P134" s="46" t="s">
        <v>671</v>
      </c>
      <c r="Q134" s="106">
        <v>28491</v>
      </c>
      <c r="R134" s="107">
        <v>39188</v>
      </c>
      <c r="S134" s="107">
        <f t="shared" si="33"/>
        <v>39188</v>
      </c>
      <c r="T134" s="107"/>
      <c r="U134" s="625" t="s">
        <v>36</v>
      </c>
      <c r="V134" s="56" t="s">
        <v>716</v>
      </c>
      <c r="W134" s="56" t="str">
        <f t="shared" ca="1" si="32"/>
        <v xml:space="preserve">19 NĂM 4 THÁNG 3 NGÀY </v>
      </c>
      <c r="X134" s="80" t="s">
        <v>717</v>
      </c>
      <c r="Y134" s="80" t="str">
        <f>VLOOKUP(C134,Sheet5!$B$2:$G$253,6,0)</f>
        <v>094178003638</v>
      </c>
      <c r="Z134" s="80" t="str">
        <f>VLOOKUP(C134,'Trang tính1'!$A$2:$N$281,5,0)</f>
        <v>094178003638</v>
      </c>
      <c r="AA134" s="80" t="b">
        <f t="shared" ref="AA134:AA196" si="35">EXACT(Y134,Z134)</f>
        <v>1</v>
      </c>
      <c r="AB134" s="75"/>
      <c r="AC134" s="75" t="s">
        <v>5228</v>
      </c>
      <c r="AD134" s="46" t="s">
        <v>232</v>
      </c>
      <c r="AE134" s="108" t="s">
        <v>718</v>
      </c>
      <c r="AF134" s="108" t="str">
        <f>VLOOKUP(C134,'Trang tính1'!$A$2:$N$319,9,0)</f>
        <v>KV1 Thới An Đông, Cần Thơ</v>
      </c>
      <c r="AG134" s="46" t="s">
        <v>719</v>
      </c>
      <c r="AH134" s="46"/>
      <c r="AI134" s="66"/>
      <c r="AJ134" s="625" t="s">
        <v>156</v>
      </c>
      <c r="AK134" s="625"/>
      <c r="AL134" s="56" t="s">
        <v>503</v>
      </c>
      <c r="AM134" s="36">
        <f t="shared" ca="1" si="31"/>
        <v>48</v>
      </c>
    </row>
    <row r="135" spans="1:39" s="36" customFormat="1">
      <c r="A135" s="25">
        <f>IF(C135=0,"",SUBTOTAL(3,C$5:C135))</f>
        <v>131</v>
      </c>
      <c r="B135" s="86">
        <v>12</v>
      </c>
      <c r="C135" s="86" t="s">
        <v>720</v>
      </c>
      <c r="D135" s="25" t="str">
        <f>VLOOKUP(C135,Sheet4!$A$1:$B$300,2,0)</f>
        <v>9208016214</v>
      </c>
      <c r="E135" s="87" t="s">
        <v>721</v>
      </c>
      <c r="F135" s="63" t="str">
        <f>VLOOKUP(D135,'BHXH 4-2026'!$D$11:$F$337,3,0)</f>
        <v>DN4929208016214</v>
      </c>
      <c r="G135" s="774">
        <f>VLOOKUP(C135,'chuyển xếp 2024'!$C$5:$W$328,17,0)</f>
        <v>6694000</v>
      </c>
      <c r="H135" s="774" t="e">
        <f>VLOOKUP(C135,'1-7-2026'!$C$3:$R$75,16,0)</f>
        <v>#N/A</v>
      </c>
      <c r="I135" s="774">
        <f>VLOOKUP(C135,'chuyển xếp 2024'!$C$5:$W$328,19,0)</f>
        <v>0</v>
      </c>
      <c r="J135" s="774">
        <f t="shared" si="34"/>
        <v>6694000</v>
      </c>
      <c r="K135" s="63" t="s">
        <v>63</v>
      </c>
      <c r="L135" s="63">
        <f t="shared" si="29"/>
        <v>0</v>
      </c>
      <c r="M135" s="63" t="s">
        <v>33</v>
      </c>
      <c r="N135" s="63" t="s">
        <v>34</v>
      </c>
      <c r="O135" s="87" t="s">
        <v>5204</v>
      </c>
      <c r="P135" s="46" t="s">
        <v>671</v>
      </c>
      <c r="Q135" s="106">
        <v>31400</v>
      </c>
      <c r="R135" s="107">
        <v>39188</v>
      </c>
      <c r="S135" s="107">
        <f t="shared" si="33"/>
        <v>39188</v>
      </c>
      <c r="T135" s="107"/>
      <c r="U135" s="625" t="s">
        <v>36</v>
      </c>
      <c r="V135" s="56" t="s">
        <v>722</v>
      </c>
      <c r="W135" s="56" t="str">
        <f t="shared" ca="1" si="32"/>
        <v xml:space="preserve">19 NĂM 4 THÁNG 3 NGÀY </v>
      </c>
      <c r="X135" s="523" t="s">
        <v>723</v>
      </c>
      <c r="Y135" s="80" t="str">
        <f>VLOOKUP(C135,Sheet5!$B$2:$G$253,6,0)</f>
        <v>092185001179</v>
      </c>
      <c r="Z135" s="80" t="str">
        <f>VLOOKUP(C135,'Trang tính1'!$A$2:$N$281,5,0)</f>
        <v>092185001179</v>
      </c>
      <c r="AA135" s="80" t="b">
        <f t="shared" si="35"/>
        <v>1</v>
      </c>
      <c r="AB135" s="75">
        <v>42466</v>
      </c>
      <c r="AC135" s="75" t="s">
        <v>5228</v>
      </c>
      <c r="AD135" s="46" t="s">
        <v>232</v>
      </c>
      <c r="AE135" s="108" t="s">
        <v>724</v>
      </c>
      <c r="AF135" s="108" t="str">
        <f>VLOOKUP(C135,'Trang tính1'!$A$2:$N$319,9,0)</f>
        <v>KV4 Thới An Đông, Cần Thơ</v>
      </c>
      <c r="AG135" s="46" t="s">
        <v>725</v>
      </c>
      <c r="AH135" s="46"/>
      <c r="AI135" s="66"/>
      <c r="AJ135" s="625" t="s">
        <v>156</v>
      </c>
      <c r="AK135" s="625"/>
      <c r="AL135" s="56" t="s">
        <v>503</v>
      </c>
      <c r="AM135" s="36">
        <f t="shared" ca="1" si="31"/>
        <v>40</v>
      </c>
    </row>
    <row r="136" spans="1:39" s="36" customFormat="1">
      <c r="A136" s="25">
        <f>IF(C136=0,"",SUBTOTAL(3,C$5:C136))</f>
        <v>132</v>
      </c>
      <c r="B136" s="86">
        <v>13</v>
      </c>
      <c r="C136" s="86" t="s">
        <v>726</v>
      </c>
      <c r="D136" s="25" t="str">
        <f>VLOOKUP(C136,Sheet4!$A$1:$B$300,2,0)</f>
        <v>9208016215</v>
      </c>
      <c r="E136" s="87" t="s">
        <v>727</v>
      </c>
      <c r="F136" s="63" t="str">
        <f>VLOOKUP(D136,'BHXH 4-2026'!$D$11:$F$337,3,0)</f>
        <v>DN4929208016215</v>
      </c>
      <c r="G136" s="774">
        <f>VLOOKUP(C136,'chuyển xếp 2024'!$C$5:$W$328,17,0)</f>
        <v>6694000</v>
      </c>
      <c r="H136" s="774" t="e">
        <f>VLOOKUP(C136,'1-7-2026'!$C$3:$R$75,16,0)</f>
        <v>#N/A</v>
      </c>
      <c r="I136" s="774">
        <f>VLOOKUP(C136,'chuyển xếp 2024'!$C$5:$W$328,19,0)</f>
        <v>0</v>
      </c>
      <c r="J136" s="774">
        <f t="shared" si="34"/>
        <v>6694000</v>
      </c>
      <c r="K136" s="63" t="s">
        <v>63</v>
      </c>
      <c r="L136" s="63">
        <f t="shared" si="29"/>
        <v>0</v>
      </c>
      <c r="M136" s="63" t="s">
        <v>33</v>
      </c>
      <c r="N136" s="63" t="s">
        <v>134</v>
      </c>
      <c r="O136" s="87" t="s">
        <v>5204</v>
      </c>
      <c r="P136" s="46" t="s">
        <v>671</v>
      </c>
      <c r="Q136" s="106">
        <v>32012</v>
      </c>
      <c r="R136" s="107">
        <v>39188</v>
      </c>
      <c r="S136" s="107">
        <f t="shared" si="33"/>
        <v>39188</v>
      </c>
      <c r="T136" s="107"/>
      <c r="U136" s="625" t="s">
        <v>36</v>
      </c>
      <c r="V136" s="56" t="s">
        <v>728</v>
      </c>
      <c r="W136" s="56" t="str">
        <f t="shared" ca="1" si="32"/>
        <v xml:space="preserve">19 NĂM 4 THÁNG 3 NGÀY </v>
      </c>
      <c r="X136" s="74" t="s">
        <v>729</v>
      </c>
      <c r="Y136" s="80" t="str">
        <f>VLOOKUP(C136,Sheet5!$B$2:$G$253,6,0)</f>
        <v>084187002652</v>
      </c>
      <c r="Z136" s="80" t="str">
        <f>VLOOKUP(C136,'Trang tính1'!$A$2:$N$281,5,0)</f>
        <v>084187002652</v>
      </c>
      <c r="AA136" s="80" t="b">
        <f t="shared" si="35"/>
        <v>1</v>
      </c>
      <c r="AB136" s="75">
        <v>44302</v>
      </c>
      <c r="AC136" s="75" t="s">
        <v>5228</v>
      </c>
      <c r="AD136" s="46" t="s">
        <v>232</v>
      </c>
      <c r="AE136" s="108" t="s">
        <v>730</v>
      </c>
      <c r="AF136" s="108" t="str">
        <f>VLOOKUP(C136,'Trang tính1'!$A$2:$N$319,9,0)</f>
        <v>KV Bình Thuận, Phước Thới</v>
      </c>
      <c r="AG136" s="46" t="s">
        <v>731</v>
      </c>
      <c r="AH136" s="46"/>
      <c r="AI136" s="66"/>
      <c r="AJ136" s="625" t="s">
        <v>156</v>
      </c>
      <c r="AK136" s="625"/>
      <c r="AL136" s="56" t="s">
        <v>503</v>
      </c>
      <c r="AM136" s="36">
        <f t="shared" ca="1" si="31"/>
        <v>38</v>
      </c>
    </row>
    <row r="137" spans="1:39" s="36" customFormat="1">
      <c r="A137" s="25">
        <f>IF(C137=0,"",SUBTOTAL(3,C$5:C137))</f>
        <v>133</v>
      </c>
      <c r="B137" s="86">
        <v>14</v>
      </c>
      <c r="C137" s="86" t="s">
        <v>735</v>
      </c>
      <c r="D137" s="25" t="str">
        <f>VLOOKUP(C137,Sheet4!$A$1:$B$300,2,0)</f>
        <v>9208007820</v>
      </c>
      <c r="E137" s="87" t="s">
        <v>736</v>
      </c>
      <c r="F137" s="63" t="str">
        <f>VLOOKUP(D137,'BHXH 4-2026'!$D$11:$F$337,3,0)</f>
        <v>DN4929208007820</v>
      </c>
      <c r="G137" s="774">
        <f>VLOOKUP(C137,'chuyển xếp 2024'!$C$5:$W$328,17,0)</f>
        <v>6694000</v>
      </c>
      <c r="H137" s="774" t="e">
        <f>VLOOKUP(C137,'1-7-2026'!$C$3:$R$75,16,0)</f>
        <v>#N/A</v>
      </c>
      <c r="I137" s="774">
        <f>VLOOKUP(C137,'chuyển xếp 2024'!$C$5:$W$328,19,0)</f>
        <v>0</v>
      </c>
      <c r="J137" s="774">
        <f t="shared" si="34"/>
        <v>6694000</v>
      </c>
      <c r="K137" s="87" t="s">
        <v>32</v>
      </c>
      <c r="L137" s="63">
        <f t="shared" si="29"/>
        <v>1</v>
      </c>
      <c r="M137" s="63" t="s">
        <v>33</v>
      </c>
      <c r="N137" s="63" t="s">
        <v>34</v>
      </c>
      <c r="O137" s="87" t="s">
        <v>5204</v>
      </c>
      <c r="P137" s="46" t="s">
        <v>671</v>
      </c>
      <c r="Q137" s="106">
        <v>25861</v>
      </c>
      <c r="R137" s="107">
        <v>39522</v>
      </c>
      <c r="S137" s="107">
        <f t="shared" si="33"/>
        <v>39522</v>
      </c>
      <c r="T137" s="107"/>
      <c r="U137" s="625" t="s">
        <v>36</v>
      </c>
      <c r="V137" s="56" t="s">
        <v>737</v>
      </c>
      <c r="W137" s="56" t="str">
        <f t="shared" ca="1" si="32"/>
        <v xml:space="preserve">18 NĂM 5 THÁNG 4 NGÀY </v>
      </c>
      <c r="X137" s="80" t="s">
        <v>738</v>
      </c>
      <c r="Y137" s="80" t="str">
        <f>VLOOKUP(C137,Sheet5!$B$2:$G$253,6,0)</f>
        <v>092070004502</v>
      </c>
      <c r="Z137" s="80" t="str">
        <f>VLOOKUP(C137,'Trang tính1'!$A$2:$N$281,5,0)</f>
        <v>092070004502</v>
      </c>
      <c r="AA137" s="80" t="b">
        <f t="shared" si="35"/>
        <v>1</v>
      </c>
      <c r="AB137" s="75"/>
      <c r="AC137" s="75" t="s">
        <v>5228</v>
      </c>
      <c r="AD137" s="46" t="s">
        <v>232</v>
      </c>
      <c r="AE137" s="108" t="s">
        <v>708</v>
      </c>
      <c r="AF137" s="108" t="str">
        <f>VLOOKUP(C137,'Trang tính1'!$A$2:$N$319,9,0)</f>
        <v>Phước Thới, Cần Thơ</v>
      </c>
      <c r="AG137" s="46" t="s">
        <v>739</v>
      </c>
      <c r="AH137" s="46"/>
      <c r="AI137" s="66"/>
      <c r="AJ137" s="625" t="s">
        <v>156</v>
      </c>
      <c r="AK137" s="625"/>
      <c r="AL137" s="56" t="s">
        <v>503</v>
      </c>
      <c r="AM137" s="64">
        <f t="shared" ca="1" si="31"/>
        <v>55</v>
      </c>
    </row>
    <row r="138" spans="1:39" s="36" customFormat="1">
      <c r="A138" s="25">
        <f>IF(C138=0,"",SUBTOTAL(3,C$5:C138))</f>
        <v>134</v>
      </c>
      <c r="B138" s="86">
        <v>15</v>
      </c>
      <c r="C138" s="86" t="s">
        <v>773</v>
      </c>
      <c r="D138" s="25" t="str">
        <f>VLOOKUP(C138,Sheet4!$A$1:$B$300,2,0)</f>
        <v>5400002448</v>
      </c>
      <c r="E138" s="87" t="s">
        <v>774</v>
      </c>
      <c r="F138" s="63" t="str">
        <f>VLOOKUP(D138,'BHXH 4-2026'!$D$11:$F$337,3,0)</f>
        <v>DN4925400002448</v>
      </c>
      <c r="G138" s="774">
        <f>VLOOKUP(C138,'chuyển xếp 2024'!$C$5:$W$328,17,0)</f>
        <v>7808000</v>
      </c>
      <c r="H138" s="774" t="e">
        <f>VLOOKUP(C138,'1-7-2026'!$C$3:$R$75,16,0)</f>
        <v>#N/A</v>
      </c>
      <c r="I138" s="774">
        <f>VLOOKUP(C138,'chuyển xếp 2024'!$C$5:$W$328,19,0)</f>
        <v>0</v>
      </c>
      <c r="J138" s="774">
        <f t="shared" si="34"/>
        <v>7808000</v>
      </c>
      <c r="K138" s="87" t="s">
        <v>32</v>
      </c>
      <c r="L138" s="63">
        <f t="shared" si="29"/>
        <v>1</v>
      </c>
      <c r="M138" s="63" t="s">
        <v>33</v>
      </c>
      <c r="N138" s="63" t="s">
        <v>34</v>
      </c>
      <c r="O138" s="87" t="s">
        <v>5204</v>
      </c>
      <c r="P138" s="46" t="s">
        <v>671</v>
      </c>
      <c r="Q138" s="106">
        <v>26331</v>
      </c>
      <c r="R138" s="107">
        <v>33739</v>
      </c>
      <c r="S138" s="107">
        <f t="shared" si="33"/>
        <v>33739</v>
      </c>
      <c r="T138" s="107"/>
      <c r="U138" s="625" t="s">
        <v>36</v>
      </c>
      <c r="V138" s="56" t="s">
        <v>775</v>
      </c>
      <c r="W138" s="56" t="str">
        <f t="shared" ca="1" si="32"/>
        <v xml:space="preserve">34 NĂM 3 THÁNG 4 NGÀY </v>
      </c>
      <c r="X138" s="80" t="s">
        <v>776</v>
      </c>
      <c r="Y138" s="80" t="str">
        <f>VLOOKUP(C138,Sheet5!$B$2:$G$253,6,0)</f>
        <v>036072002757</v>
      </c>
      <c r="Z138" s="80" t="str">
        <f>VLOOKUP(C138,'Trang tính1'!$A$2:$N$281,5,0)</f>
        <v>036072002757</v>
      </c>
      <c r="AA138" s="80" t="b">
        <f t="shared" si="35"/>
        <v>1</v>
      </c>
      <c r="AB138" s="75"/>
      <c r="AC138" s="75" t="s">
        <v>5228</v>
      </c>
      <c r="AD138" s="46" t="s">
        <v>232</v>
      </c>
      <c r="AE138" s="108" t="s">
        <v>501</v>
      </c>
      <c r="AF138" s="108" t="str">
        <f>VLOOKUP(C138,'Trang tính1'!$A$2:$N$319,9,0)</f>
        <v>KV2, Thới An Đông, Cần Thơ</v>
      </c>
      <c r="AG138" s="46" t="s">
        <v>777</v>
      </c>
      <c r="AH138" s="46"/>
      <c r="AI138" s="66"/>
      <c r="AJ138" s="880" t="s">
        <v>156</v>
      </c>
      <c r="AK138" s="880"/>
      <c r="AL138" s="56" t="s">
        <v>503</v>
      </c>
      <c r="AM138" s="36">
        <f t="shared" ca="1" si="31"/>
        <v>54</v>
      </c>
    </row>
    <row r="139" spans="1:39" s="36" customFormat="1">
      <c r="A139" s="25">
        <f>IF(C139=0,"",SUBTOTAL(3,C$5:C139))</f>
        <v>135</v>
      </c>
      <c r="B139" s="86">
        <v>16</v>
      </c>
      <c r="C139" s="86" t="s">
        <v>779</v>
      </c>
      <c r="D139" s="25" t="str">
        <f>VLOOKUP(C139,Sheet4!$A$1:$B$300,2,0)</f>
        <v>9214004216</v>
      </c>
      <c r="E139" s="87" t="s">
        <v>780</v>
      </c>
      <c r="F139" s="63" t="str">
        <f>VLOOKUP(D139,'BHXH 4-2026'!$D$11:$F$337,3,0)</f>
        <v>DN4929214004216</v>
      </c>
      <c r="G139" s="774">
        <f>VLOOKUP(C139,'chuyển xếp 2024'!$C$5:$W$328,17,0)</f>
        <v>5739000</v>
      </c>
      <c r="H139" s="774" t="e">
        <f>VLOOKUP(C139,'1-7-2026'!$C$3:$R$75,16,0)</f>
        <v>#N/A</v>
      </c>
      <c r="I139" s="774">
        <f>VLOOKUP(C139,'chuyển xếp 2024'!$C$5:$W$328,19,0)</f>
        <v>0</v>
      </c>
      <c r="J139" s="774">
        <f t="shared" si="34"/>
        <v>5739000</v>
      </c>
      <c r="K139" s="87" t="s">
        <v>32</v>
      </c>
      <c r="L139" s="63">
        <f t="shared" si="29"/>
        <v>1</v>
      </c>
      <c r="M139" s="63" t="s">
        <v>33</v>
      </c>
      <c r="N139" s="63" t="s">
        <v>34</v>
      </c>
      <c r="O139" s="87" t="s">
        <v>5204</v>
      </c>
      <c r="P139" s="46" t="s">
        <v>671</v>
      </c>
      <c r="Q139" s="106">
        <v>34301</v>
      </c>
      <c r="R139" s="107">
        <v>41722</v>
      </c>
      <c r="S139" s="107">
        <f t="shared" si="33"/>
        <v>41722</v>
      </c>
      <c r="T139" s="107"/>
      <c r="U139" s="625" t="s">
        <v>36</v>
      </c>
      <c r="V139" s="56" t="s">
        <v>781</v>
      </c>
      <c r="W139" s="56" t="str">
        <f t="shared" ca="1" si="32"/>
        <v xml:space="preserve">12 NĂM 4 THÁNG 26 NGÀY </v>
      </c>
      <c r="X139" s="523" t="s">
        <v>782</v>
      </c>
      <c r="Y139" s="80" t="str">
        <f>VLOOKUP(C139,Sheet5!$B$2:$G$253,6,0)</f>
        <v>092093006062</v>
      </c>
      <c r="Z139" s="80" t="str">
        <f>VLOOKUP(C139,'Trang tính1'!$A$2:$N$281,5,0)</f>
        <v>092093006062</v>
      </c>
      <c r="AA139" s="80" t="b">
        <f t="shared" si="35"/>
        <v>1</v>
      </c>
      <c r="AB139" s="75"/>
      <c r="AC139" s="75" t="s">
        <v>5228</v>
      </c>
      <c r="AD139" s="46" t="s">
        <v>232</v>
      </c>
      <c r="AE139" s="108" t="s">
        <v>708</v>
      </c>
      <c r="AF139" s="108" t="str">
        <f>VLOOKUP(C139,'Trang tính1'!$A$2:$N$319,9,0)</f>
        <v>Phước Thới, Cần Thơ</v>
      </c>
      <c r="AG139" s="46" t="s">
        <v>783</v>
      </c>
      <c r="AH139" s="46"/>
      <c r="AI139" s="66"/>
      <c r="AJ139" s="880" t="s">
        <v>156</v>
      </c>
      <c r="AK139" s="880"/>
      <c r="AL139" s="56" t="s">
        <v>387</v>
      </c>
      <c r="AM139" s="36">
        <f t="shared" ca="1" si="31"/>
        <v>32</v>
      </c>
    </row>
    <row r="140" spans="1:39" s="36" customFormat="1">
      <c r="A140" s="25">
        <f>IF(C140=0,"",SUBTOTAL(3,C$5:C140))</f>
        <v>136</v>
      </c>
      <c r="B140" s="86">
        <v>17</v>
      </c>
      <c r="C140" s="86" t="s">
        <v>784</v>
      </c>
      <c r="D140" s="25" t="str">
        <f>VLOOKUP(C140,Sheet4!$A$1:$B$300,2,0)</f>
        <v>9215005699</v>
      </c>
      <c r="E140" s="87" t="s">
        <v>785</v>
      </c>
      <c r="F140" s="63" t="str">
        <f>VLOOKUP(D140,'BHXH 4-2026'!$D$11:$F$337,3,0)</f>
        <v>DN4929215005699</v>
      </c>
      <c r="G140" s="774">
        <f>VLOOKUP(C140,'chuyển xếp 2024'!$C$5:$W$328,17,0)</f>
        <v>5739000</v>
      </c>
      <c r="H140" s="774" t="e">
        <f>VLOOKUP(C140,'1-7-2026'!$C$3:$R$75,16,0)</f>
        <v>#N/A</v>
      </c>
      <c r="I140" s="774">
        <f>VLOOKUP(C140,'chuyển xếp 2024'!$C$5:$W$328,19,0)</f>
        <v>0</v>
      </c>
      <c r="J140" s="774">
        <f t="shared" si="34"/>
        <v>5739000</v>
      </c>
      <c r="K140" s="87" t="s">
        <v>32</v>
      </c>
      <c r="L140" s="63">
        <f t="shared" ref="L140:L202" si="36">IF(K140="nữ",0,1)</f>
        <v>1</v>
      </c>
      <c r="M140" s="63" t="s">
        <v>33</v>
      </c>
      <c r="N140" s="63" t="s">
        <v>34</v>
      </c>
      <c r="O140" s="87" t="s">
        <v>5204</v>
      </c>
      <c r="P140" s="46" t="s">
        <v>671</v>
      </c>
      <c r="Q140" s="106">
        <v>31736</v>
      </c>
      <c r="R140" s="107">
        <v>42095</v>
      </c>
      <c r="S140" s="107">
        <f t="shared" si="33"/>
        <v>42095</v>
      </c>
      <c r="T140" s="107"/>
      <c r="U140" s="625" t="s">
        <v>36</v>
      </c>
      <c r="V140" s="56" t="s">
        <v>787</v>
      </c>
      <c r="W140" s="56" t="str">
        <f t="shared" ca="1" si="32"/>
        <v xml:space="preserve">11 NĂM 4 THÁNG 18 NGÀY </v>
      </c>
      <c r="X140" s="80" t="s">
        <v>788</v>
      </c>
      <c r="Y140" s="80" t="str">
        <f>VLOOKUP(C140,Sheet5!$B$2:$G$253,6,0)</f>
        <v>086086000524</v>
      </c>
      <c r="Z140" s="80" t="str">
        <f>VLOOKUP(C140,'Trang tính1'!$A$2:$N$281,5,0)</f>
        <v>086086000524</v>
      </c>
      <c r="AA140" s="80" t="b">
        <f t="shared" si="35"/>
        <v>1</v>
      </c>
      <c r="AB140" s="75"/>
      <c r="AC140" s="75" t="s">
        <v>5228</v>
      </c>
      <c r="AD140" s="46" t="s">
        <v>232</v>
      </c>
      <c r="AE140" s="108" t="s">
        <v>789</v>
      </c>
      <c r="AF140" s="108" t="str">
        <f>VLOOKUP(C140,'Trang tính1'!$A$2:$N$319,9,0)</f>
        <v>Tân Lược, Vĩnh Long</v>
      </c>
      <c r="AG140" s="46" t="s">
        <v>790</v>
      </c>
      <c r="AH140" s="46"/>
      <c r="AI140" s="66"/>
      <c r="AJ140" s="880" t="s">
        <v>156</v>
      </c>
      <c r="AK140" s="880"/>
      <c r="AL140" s="56" t="s">
        <v>387</v>
      </c>
      <c r="AM140" s="36">
        <f t="shared" ca="1" si="31"/>
        <v>39</v>
      </c>
    </row>
    <row r="141" spans="1:39" s="36" customFormat="1">
      <c r="A141" s="25">
        <f>IF(C141=0,"",SUBTOTAL(3,C$5:C141))</f>
        <v>137</v>
      </c>
      <c r="B141" s="86">
        <v>18</v>
      </c>
      <c r="C141" s="69" t="s">
        <v>791</v>
      </c>
      <c r="D141" s="25" t="str">
        <f>VLOOKUP(C141,Sheet4!$A$1:$B$300,2,0)</f>
        <v>5499003347</v>
      </c>
      <c r="E141" s="98" t="s">
        <v>792</v>
      </c>
      <c r="F141" s="63" t="str">
        <f>VLOOKUP(D141,'BHXH 4-2026'!$D$11:$F$337,3,0)</f>
        <v>DN4925499003347</v>
      </c>
      <c r="G141" s="774">
        <f>VLOOKUP(C141,'chuyển xếp 2024'!$C$5:$W$328,17,0)</f>
        <v>7230000</v>
      </c>
      <c r="H141" s="774" t="e">
        <f>VLOOKUP(C141,'1-7-2026'!$C$3:$R$75,16,0)</f>
        <v>#N/A</v>
      </c>
      <c r="I141" s="774">
        <f>VLOOKUP(C141,'chuyển xếp 2024'!$C$5:$W$328,19,0)</f>
        <v>0</v>
      </c>
      <c r="J141" s="774">
        <f t="shared" si="34"/>
        <v>7230000</v>
      </c>
      <c r="K141" s="63" t="s">
        <v>63</v>
      </c>
      <c r="L141" s="63">
        <f t="shared" si="36"/>
        <v>0</v>
      </c>
      <c r="M141" s="63" t="s">
        <v>33</v>
      </c>
      <c r="N141" s="63" t="s">
        <v>700</v>
      </c>
      <c r="O141" s="87" t="s">
        <v>5204</v>
      </c>
      <c r="P141" s="46" t="s">
        <v>671</v>
      </c>
      <c r="Q141" s="106">
        <v>28715</v>
      </c>
      <c r="R141" s="107">
        <v>35977</v>
      </c>
      <c r="S141" s="107">
        <f t="shared" si="33"/>
        <v>35977</v>
      </c>
      <c r="T141" s="107"/>
      <c r="U141" s="625" t="s">
        <v>36</v>
      </c>
      <c r="V141" s="56" t="s">
        <v>793</v>
      </c>
      <c r="W141" s="56" t="str">
        <f t="shared" ca="1" si="32"/>
        <v xml:space="preserve">28 NĂM 1 THÁNG 18 NGÀY </v>
      </c>
      <c r="X141" s="878" t="s">
        <v>794</v>
      </c>
      <c r="Y141" s="80" t="str">
        <f>VLOOKUP(C141,Sheet5!$B$2:$G$253,6,0)</f>
        <v>092178003861</v>
      </c>
      <c r="Z141" s="80" t="str">
        <f>VLOOKUP(C141,'Trang tính1'!$A$2:$N$281,5,0)</f>
        <v>092178003861</v>
      </c>
      <c r="AA141" s="80" t="b">
        <f t="shared" si="35"/>
        <v>1</v>
      </c>
      <c r="AB141" s="75"/>
      <c r="AC141" s="75" t="s">
        <v>5228</v>
      </c>
      <c r="AD141" s="46" t="s">
        <v>232</v>
      </c>
      <c r="AE141" s="108" t="s">
        <v>724</v>
      </c>
      <c r="AF141" s="108" t="str">
        <f>VLOOKUP(C141,'Trang tính1'!$A$2:$N$319,9,0)</f>
        <v>KV4 Thới An Đông, Cần Thơ</v>
      </c>
      <c r="AG141" s="46" t="s">
        <v>795</v>
      </c>
      <c r="AH141" s="46"/>
      <c r="AI141" s="66"/>
      <c r="AJ141" s="46" t="s">
        <v>156</v>
      </c>
      <c r="AK141" s="46"/>
      <c r="AL141" s="56" t="s">
        <v>503</v>
      </c>
      <c r="AM141" s="36">
        <f t="shared" ca="1" si="31"/>
        <v>48</v>
      </c>
    </row>
    <row r="142" spans="1:39" s="36" customFormat="1">
      <c r="A142" s="25">
        <f>IF(C142=0,"",SUBTOTAL(3,C$5:C142))</f>
        <v>138</v>
      </c>
      <c r="B142" s="86">
        <v>19</v>
      </c>
      <c r="C142" s="69" t="s">
        <v>796</v>
      </c>
      <c r="D142" s="25" t="str">
        <f>VLOOKUP(C142,Sheet4!$A$1:$B$300,2,0)</f>
        <v>9208007862</v>
      </c>
      <c r="E142" s="98" t="s">
        <v>797</v>
      </c>
      <c r="F142" s="63" t="str">
        <f>VLOOKUP(D142,'BHXH 4-2026'!$D$11:$F$337,3,0)</f>
        <v>DN4929208007862</v>
      </c>
      <c r="G142" s="774">
        <f>VLOOKUP(C142,'chuyển xếp 2024'!$C$5:$W$328,17,0)</f>
        <v>6694000</v>
      </c>
      <c r="H142" s="774" t="e">
        <f>VLOOKUP(C142,'1-7-2026'!$C$3:$R$75,16,0)</f>
        <v>#N/A</v>
      </c>
      <c r="I142" s="774">
        <f>VLOOKUP(C142,'chuyển xếp 2024'!$C$5:$W$328,19,0)</f>
        <v>0</v>
      </c>
      <c r="J142" s="774">
        <f t="shared" si="34"/>
        <v>6694000</v>
      </c>
      <c r="K142" s="63" t="s">
        <v>63</v>
      </c>
      <c r="L142" s="63">
        <f t="shared" si="36"/>
        <v>0</v>
      </c>
      <c r="M142" s="63" t="s">
        <v>33</v>
      </c>
      <c r="N142" s="63" t="s">
        <v>34</v>
      </c>
      <c r="O142" s="87" t="s">
        <v>5204</v>
      </c>
      <c r="P142" s="46" t="s">
        <v>671</v>
      </c>
      <c r="Q142" s="106">
        <v>28830</v>
      </c>
      <c r="R142" s="107">
        <v>39531</v>
      </c>
      <c r="S142" s="107">
        <f t="shared" si="33"/>
        <v>39531</v>
      </c>
      <c r="T142" s="107"/>
      <c r="U142" s="625" t="s">
        <v>36</v>
      </c>
      <c r="V142" s="56" t="s">
        <v>798</v>
      </c>
      <c r="W142" s="56" t="str">
        <f t="shared" ca="1" si="32"/>
        <v xml:space="preserve">18 NĂM 4 THÁNG 26 NGÀY </v>
      </c>
      <c r="X142" s="80" t="s">
        <v>799</v>
      </c>
      <c r="Y142" s="80" t="str">
        <f>VLOOKUP(C142,Sheet5!$B$2:$G$253,6,0)</f>
        <v>092178003635</v>
      </c>
      <c r="Z142" s="80" t="str">
        <f>VLOOKUP(C142,'Trang tính1'!$A$2:$N$281,5,0)</f>
        <v>092178003635</v>
      </c>
      <c r="AA142" s="80" t="b">
        <f t="shared" si="35"/>
        <v>1</v>
      </c>
      <c r="AB142" s="75"/>
      <c r="AC142" s="75" t="s">
        <v>5228</v>
      </c>
      <c r="AD142" s="46" t="s">
        <v>232</v>
      </c>
      <c r="AE142" s="108" t="s">
        <v>800</v>
      </c>
      <c r="AF142" s="108" t="str">
        <f>VLOOKUP(C142,'Trang tính1'!$A$2:$N$319,9,0)</f>
        <v>Trường Thành, Thới Lai</v>
      </c>
      <c r="AG142" s="46" t="s">
        <v>801</v>
      </c>
      <c r="AH142" s="46"/>
      <c r="AI142" s="66"/>
      <c r="AJ142" s="46" t="s">
        <v>156</v>
      </c>
      <c r="AK142" s="46"/>
      <c r="AL142" s="56" t="s">
        <v>503</v>
      </c>
      <c r="AM142" s="36">
        <f t="shared" ca="1" si="31"/>
        <v>47</v>
      </c>
    </row>
    <row r="143" spans="1:39" s="36" customFormat="1">
      <c r="A143" s="25">
        <f>IF(C143=0,"",SUBTOTAL(3,C$5:C143))</f>
        <v>139</v>
      </c>
      <c r="B143" s="86">
        <v>20</v>
      </c>
      <c r="C143" s="69" t="s">
        <v>802</v>
      </c>
      <c r="D143" s="25" t="str">
        <f>VLOOKUP(C143,Sheet4!$A$1:$B$300,2,0)</f>
        <v>5400002892</v>
      </c>
      <c r="E143" s="98" t="s">
        <v>803</v>
      </c>
      <c r="F143" s="63" t="str">
        <f>VLOOKUP(D143,'BHXH 4-2026'!$D$11:$F$337,3,0)</f>
        <v>DN4925400002892</v>
      </c>
      <c r="G143" s="774">
        <f>VLOOKUP(C143,'chuyển xếp 2024'!$C$5:$W$328,17,0)</f>
        <v>7230000</v>
      </c>
      <c r="H143" s="774" t="e">
        <f>VLOOKUP(C143,'1-7-2026'!$C$3:$R$75,16,0)</f>
        <v>#N/A</v>
      </c>
      <c r="I143" s="774">
        <f>VLOOKUP(C143,'chuyển xếp 2024'!$C$5:$W$328,19,0)</f>
        <v>0</v>
      </c>
      <c r="J143" s="774">
        <f t="shared" si="34"/>
        <v>7230000</v>
      </c>
      <c r="K143" s="67" t="s">
        <v>32</v>
      </c>
      <c r="L143" s="63">
        <f t="shared" si="36"/>
        <v>1</v>
      </c>
      <c r="M143" s="63" t="s">
        <v>33</v>
      </c>
      <c r="N143" s="63" t="s">
        <v>34</v>
      </c>
      <c r="O143" s="87" t="s">
        <v>5204</v>
      </c>
      <c r="P143" s="46" t="s">
        <v>671</v>
      </c>
      <c r="Q143" s="106">
        <v>28382</v>
      </c>
      <c r="R143" s="107">
        <v>36071</v>
      </c>
      <c r="S143" s="107">
        <f t="shared" si="33"/>
        <v>36071</v>
      </c>
      <c r="T143" s="107"/>
      <c r="U143" s="625" t="s">
        <v>36</v>
      </c>
      <c r="V143" s="56" t="s">
        <v>804</v>
      </c>
      <c r="W143" s="56" t="str">
        <f t="shared" ca="1" si="32"/>
        <v xml:space="preserve">27 NĂM 10 THÁNG 16 NGÀY </v>
      </c>
      <c r="X143" s="80" t="s">
        <v>805</v>
      </c>
      <c r="Y143" s="80" t="str">
        <f>VLOOKUP(C143,Sheet5!$B$2:$G$253,6,0)</f>
        <v>051077000391</v>
      </c>
      <c r="Z143" s="80" t="str">
        <f>VLOOKUP(C143,'Trang tính1'!$A$2:$N$281,5,0)</f>
        <v>051077000391</v>
      </c>
      <c r="AA143" s="80" t="b">
        <f t="shared" si="35"/>
        <v>1</v>
      </c>
      <c r="AB143" s="75"/>
      <c r="AC143" s="75" t="s">
        <v>5228</v>
      </c>
      <c r="AD143" s="46" t="s">
        <v>232</v>
      </c>
      <c r="AE143" s="108" t="s">
        <v>806</v>
      </c>
      <c r="AF143" s="108" t="str">
        <f>VLOOKUP(C143,'Trang tính1'!$A$2:$N$319,9,0)</f>
        <v>KV2, Thới An Đông, Cần Thơ</v>
      </c>
      <c r="AG143" s="46" t="s">
        <v>807</v>
      </c>
      <c r="AH143" s="46"/>
      <c r="AI143" s="66"/>
      <c r="AJ143" s="46" t="s">
        <v>156</v>
      </c>
      <c r="AK143" s="46"/>
      <c r="AL143" s="56" t="s">
        <v>503</v>
      </c>
      <c r="AM143" s="36">
        <f t="shared" ca="1" si="31"/>
        <v>48</v>
      </c>
    </row>
    <row r="144" spans="1:39" s="36" customFormat="1">
      <c r="A144" s="25">
        <f>IF(C144=0,"",SUBTOTAL(3,C$5:C144))</f>
        <v>140</v>
      </c>
      <c r="B144" s="86">
        <v>21</v>
      </c>
      <c r="C144" s="69" t="s">
        <v>808</v>
      </c>
      <c r="D144" s="25" t="str">
        <f>VLOOKUP(C144,Sheet4!$A$1:$B$300,2,0)</f>
        <v>6506006790</v>
      </c>
      <c r="E144" s="98" t="s">
        <v>809</v>
      </c>
      <c r="F144" s="63" t="str">
        <f>VLOOKUP(D144,'BHXH 4-2026'!$D$11:$F$337,3,0)</f>
        <v>DN4926506006790</v>
      </c>
      <c r="G144" s="774">
        <f>VLOOKUP(C144,'chuyển xếp 2024'!$C$5:$W$328,17,0)</f>
        <v>6694000</v>
      </c>
      <c r="H144" s="774" t="e">
        <f>VLOOKUP(C144,'1-7-2026'!$C$3:$R$75,16,0)</f>
        <v>#N/A</v>
      </c>
      <c r="I144" s="774">
        <f>VLOOKUP(C144,'chuyển xếp 2024'!$C$5:$W$328,19,0)</f>
        <v>0</v>
      </c>
      <c r="J144" s="774">
        <f t="shared" si="34"/>
        <v>6694000</v>
      </c>
      <c r="K144" s="67" t="s">
        <v>32</v>
      </c>
      <c r="L144" s="63">
        <f t="shared" si="36"/>
        <v>1</v>
      </c>
      <c r="M144" s="63" t="s">
        <v>33</v>
      </c>
      <c r="N144" s="63" t="s">
        <v>34</v>
      </c>
      <c r="O144" s="87" t="s">
        <v>5204</v>
      </c>
      <c r="P144" s="46" t="s">
        <v>671</v>
      </c>
      <c r="Q144" s="106">
        <v>29935</v>
      </c>
      <c r="R144" s="107">
        <v>38768</v>
      </c>
      <c r="S144" s="107">
        <f t="shared" si="33"/>
        <v>38768</v>
      </c>
      <c r="T144" s="107"/>
      <c r="U144" s="625" t="s">
        <v>36</v>
      </c>
      <c r="V144" s="56" t="s">
        <v>810</v>
      </c>
      <c r="W144" s="56" t="str">
        <f t="shared" ca="1" si="32"/>
        <v xml:space="preserve">20 NĂM 5 THÁNG 30 NGÀY </v>
      </c>
      <c r="X144" s="878" t="s">
        <v>811</v>
      </c>
      <c r="Y144" s="80" t="str">
        <f>VLOOKUP(C144,Sheet5!$B$2:$G$253,6,0)</f>
        <v>092081002189</v>
      </c>
      <c r="Z144" s="80" t="str">
        <f>VLOOKUP(C144,'Trang tính1'!$A$2:$N$281,5,0)</f>
        <v>092081002189</v>
      </c>
      <c r="AA144" s="80" t="b">
        <f t="shared" si="35"/>
        <v>1</v>
      </c>
      <c r="AB144" s="75"/>
      <c r="AC144" s="75" t="s">
        <v>5228</v>
      </c>
      <c r="AD144" s="46" t="s">
        <v>232</v>
      </c>
      <c r="AE144" s="108" t="s">
        <v>812</v>
      </c>
      <c r="AF144" s="108" t="str">
        <f>VLOOKUP(C144,'Trang tính1'!$A$2:$N$319,9,0)</f>
        <v>Thới An Đông, Cần Thơ</v>
      </c>
      <c r="AG144" s="46" t="s">
        <v>813</v>
      </c>
      <c r="AH144" s="46"/>
      <c r="AI144" s="66"/>
      <c r="AJ144" s="46" t="s">
        <v>156</v>
      </c>
      <c r="AK144" s="46"/>
      <c r="AL144" s="56" t="s">
        <v>503</v>
      </c>
      <c r="AM144" s="36">
        <f t="shared" ca="1" si="31"/>
        <v>44</v>
      </c>
    </row>
    <row r="145" spans="1:39" s="36" customFormat="1">
      <c r="A145" s="25">
        <f>IF(C145=0,"",SUBTOTAL(3,C$5:C145))</f>
        <v>141</v>
      </c>
      <c r="B145" s="86">
        <v>22</v>
      </c>
      <c r="C145" s="69" t="s">
        <v>814</v>
      </c>
      <c r="D145" s="25" t="str">
        <f>VLOOKUP(C145,Sheet4!$A$1:$B$300,2,0)</f>
        <v>9208016231</v>
      </c>
      <c r="E145" s="98" t="s">
        <v>815</v>
      </c>
      <c r="F145" s="63" t="str">
        <f>VLOOKUP(D145,'BHXH 4-2026'!$D$11:$F$337,3,0)</f>
        <v>DN4929208016231</v>
      </c>
      <c r="G145" s="774">
        <f>VLOOKUP(C145,'chuyển xếp 2024'!$C$5:$W$328,17,0)</f>
        <v>6694000</v>
      </c>
      <c r="H145" s="774" t="e">
        <f>VLOOKUP(C145,'1-7-2026'!$C$3:$R$75,16,0)</f>
        <v>#N/A</v>
      </c>
      <c r="I145" s="774">
        <f>VLOOKUP(C145,'chuyển xếp 2024'!$C$5:$W$328,19,0)</f>
        <v>0</v>
      </c>
      <c r="J145" s="774">
        <f t="shared" si="34"/>
        <v>6694000</v>
      </c>
      <c r="K145" s="67" t="s">
        <v>32</v>
      </c>
      <c r="L145" s="63">
        <f t="shared" si="36"/>
        <v>1</v>
      </c>
      <c r="M145" s="63" t="s">
        <v>33</v>
      </c>
      <c r="N145" s="63" t="s">
        <v>34</v>
      </c>
      <c r="O145" s="87" t="s">
        <v>5204</v>
      </c>
      <c r="P145" s="46" t="s">
        <v>671</v>
      </c>
      <c r="Q145" s="106">
        <v>29835</v>
      </c>
      <c r="R145" s="107">
        <v>39188</v>
      </c>
      <c r="S145" s="107">
        <f t="shared" si="33"/>
        <v>39188</v>
      </c>
      <c r="T145" s="107"/>
      <c r="U145" s="625" t="s">
        <v>36</v>
      </c>
      <c r="V145" s="56" t="s">
        <v>816</v>
      </c>
      <c r="W145" s="56" t="str">
        <f t="shared" ca="1" si="32"/>
        <v xml:space="preserve">19 NĂM 4 THÁNG 3 NGÀY </v>
      </c>
      <c r="X145" s="80" t="s">
        <v>817</v>
      </c>
      <c r="Y145" s="80" t="str">
        <f>VLOOKUP(C145,Sheet5!$B$2:$G$253,6,0)</f>
        <v>086081006425</v>
      </c>
      <c r="Z145" s="80" t="str">
        <f>VLOOKUP(C145,'Trang tính1'!$A$2:$N$281,5,0)</f>
        <v>086081006425</v>
      </c>
      <c r="AA145" s="80" t="b">
        <f t="shared" si="35"/>
        <v>1</v>
      </c>
      <c r="AB145" s="75"/>
      <c r="AC145" s="75" t="s">
        <v>5228</v>
      </c>
      <c r="AD145" s="46" t="s">
        <v>232</v>
      </c>
      <c r="AE145" s="108" t="s">
        <v>818</v>
      </c>
      <c r="AF145" s="108" t="str">
        <f>VLOOKUP(C145,'Trang tính1'!$A$2:$N$319,9,0)</f>
        <v>Ấp Khu Phố, Vĩnh Xuân, Vĩnh Long</v>
      </c>
      <c r="AG145" s="46" t="s">
        <v>819</v>
      </c>
      <c r="AH145" s="46"/>
      <c r="AI145" s="66"/>
      <c r="AJ145" s="46" t="s">
        <v>156</v>
      </c>
      <c r="AK145" s="46"/>
      <c r="AL145" s="56" t="s">
        <v>503</v>
      </c>
      <c r="AM145" s="36">
        <f t="shared" ca="1" si="31"/>
        <v>44</v>
      </c>
    </row>
    <row r="146" spans="1:39" s="36" customFormat="1">
      <c r="A146" s="25">
        <f>IF(C146=0,"",SUBTOTAL(3,C$5:C146))</f>
        <v>142</v>
      </c>
      <c r="B146" s="86">
        <v>23</v>
      </c>
      <c r="C146" s="69" t="s">
        <v>820</v>
      </c>
      <c r="D146" s="25" t="str">
        <f>VLOOKUP(C146,Sheet4!$A$1:$B$300,2,0)</f>
        <v>9208016252</v>
      </c>
      <c r="E146" s="116" t="s">
        <v>821</v>
      </c>
      <c r="F146" s="63" t="str">
        <f>VLOOKUP(D146,'BHXH 4-2026'!$D$11:$F$337,3,0)</f>
        <v>DN4929208016252</v>
      </c>
      <c r="G146" s="774">
        <f>VLOOKUP(C146,'chuyển xếp 2024'!$C$5:$W$328,17,0)</f>
        <v>6694000</v>
      </c>
      <c r="H146" s="774" t="e">
        <f>VLOOKUP(C146,'1-7-2026'!$C$3:$R$75,16,0)</f>
        <v>#N/A</v>
      </c>
      <c r="I146" s="774">
        <f>VLOOKUP(C146,'chuyển xếp 2024'!$C$5:$W$328,19,0)</f>
        <v>0</v>
      </c>
      <c r="J146" s="774">
        <f t="shared" si="34"/>
        <v>6694000</v>
      </c>
      <c r="K146" s="63" t="s">
        <v>63</v>
      </c>
      <c r="L146" s="63">
        <f t="shared" si="36"/>
        <v>0</v>
      </c>
      <c r="M146" s="63" t="s">
        <v>33</v>
      </c>
      <c r="N146" s="63" t="s">
        <v>34</v>
      </c>
      <c r="O146" s="87" t="s">
        <v>5204</v>
      </c>
      <c r="P146" s="46" t="s">
        <v>671</v>
      </c>
      <c r="Q146" s="106">
        <v>28863</v>
      </c>
      <c r="R146" s="107">
        <v>39188</v>
      </c>
      <c r="S146" s="107">
        <f t="shared" si="33"/>
        <v>39188</v>
      </c>
      <c r="T146" s="107"/>
      <c r="U146" s="625" t="s">
        <v>36</v>
      </c>
      <c r="V146" s="56" t="s">
        <v>822</v>
      </c>
      <c r="W146" s="56" t="str">
        <f t="shared" ca="1" si="32"/>
        <v xml:space="preserve">19 NĂM 4 THÁNG 3 NGÀY </v>
      </c>
      <c r="X146" s="80" t="s">
        <v>823</v>
      </c>
      <c r="Y146" s="80" t="str">
        <f>VLOOKUP(C146,Sheet5!$B$2:$G$253,6,0)</f>
        <v>092179014959</v>
      </c>
      <c r="Z146" s="80" t="str">
        <f>VLOOKUP(C146,'Trang tính1'!$A$2:$N$281,5,0)</f>
        <v>092179014959</v>
      </c>
      <c r="AA146" s="80" t="b">
        <f t="shared" si="35"/>
        <v>1</v>
      </c>
      <c r="AB146" s="75"/>
      <c r="AC146" s="75" t="s">
        <v>5228</v>
      </c>
      <c r="AD146" s="46" t="s">
        <v>232</v>
      </c>
      <c r="AE146" s="108" t="s">
        <v>824</v>
      </c>
      <c r="AF146" s="108" t="str">
        <f>VLOOKUP(C146,'Trang tính1'!$A$2:$N$319,9,0)</f>
        <v>KV2, Thới An Đông, Cần Thơ</v>
      </c>
      <c r="AG146" s="46" t="s">
        <v>825</v>
      </c>
      <c r="AH146" s="46"/>
      <c r="AI146" s="66"/>
      <c r="AJ146" s="46" t="s">
        <v>156</v>
      </c>
      <c r="AK146" s="46"/>
      <c r="AL146" s="56" t="s">
        <v>503</v>
      </c>
      <c r="AM146" s="36">
        <f t="shared" ca="1" si="31"/>
        <v>47</v>
      </c>
    </row>
    <row r="147" spans="1:39" s="36" customFormat="1">
      <c r="A147" s="25">
        <f>IF(C147=0,"",SUBTOTAL(3,C$5:C147))</f>
        <v>143</v>
      </c>
      <c r="B147" s="86">
        <v>24</v>
      </c>
      <c r="C147" s="69" t="s">
        <v>826</v>
      </c>
      <c r="D147" s="25" t="str">
        <f>VLOOKUP(C147,Sheet4!$A$1:$B$300,2,0)</f>
        <v>9209006851</v>
      </c>
      <c r="E147" s="98" t="s">
        <v>827</v>
      </c>
      <c r="F147" s="63" t="str">
        <f>VLOOKUP(D147,'BHXH 4-2026'!$D$11:$F$337,3,0)</f>
        <v>DN4929209006851</v>
      </c>
      <c r="G147" s="774">
        <f>VLOOKUP(C147,'chuyển xếp 2024'!$C$5:$Y$328,23,0)</f>
        <v>6694000</v>
      </c>
      <c r="H147" s="774">
        <f>VLOOKUP(C147,'1-7-2026'!$C$3:$R$75,16,0)</f>
        <v>6694000</v>
      </c>
      <c r="I147" s="774">
        <f>VLOOKUP(C147,'chuyển xếp 2024'!$C$5:$W$328,19,0)</f>
        <v>0</v>
      </c>
      <c r="J147" s="774">
        <f t="shared" si="34"/>
        <v>6694000</v>
      </c>
      <c r="K147" s="67" t="s">
        <v>32</v>
      </c>
      <c r="L147" s="63">
        <f t="shared" si="36"/>
        <v>1</v>
      </c>
      <c r="M147" s="63" t="s">
        <v>828</v>
      </c>
      <c r="N147" s="63" t="s">
        <v>134</v>
      </c>
      <c r="O147" s="87" t="s">
        <v>5204</v>
      </c>
      <c r="P147" s="46" t="s">
        <v>671</v>
      </c>
      <c r="Q147" s="106">
        <v>27708</v>
      </c>
      <c r="R147" s="107">
        <v>39923</v>
      </c>
      <c r="S147" s="107">
        <f t="shared" si="33"/>
        <v>39923</v>
      </c>
      <c r="T147" s="107"/>
      <c r="U147" s="625" t="s">
        <v>36</v>
      </c>
      <c r="V147" s="56" t="s">
        <v>829</v>
      </c>
      <c r="W147" s="56" t="str">
        <f t="shared" ca="1" si="32"/>
        <v xml:space="preserve">17 NĂM 3 THÁNG 30 NGÀY </v>
      </c>
      <c r="X147" s="80" t="s">
        <v>830</v>
      </c>
      <c r="Y147" s="80" t="str">
        <f>VLOOKUP(C147,Sheet5!$B$2:$G$253,6,0)</f>
        <v>092075005983</v>
      </c>
      <c r="Z147" s="80" t="str">
        <f>VLOOKUP(C147,'Trang tính1'!$A$2:$N$281,5,0)</f>
        <v>092075005983</v>
      </c>
      <c r="AA147" s="80" t="b">
        <f t="shared" si="35"/>
        <v>1</v>
      </c>
      <c r="AB147" s="75"/>
      <c r="AC147" s="75" t="s">
        <v>5228</v>
      </c>
      <c r="AD147" s="46" t="s">
        <v>232</v>
      </c>
      <c r="AE147" s="108" t="s">
        <v>831</v>
      </c>
      <c r="AF147" s="108" t="str">
        <f>VLOOKUP(C147,'Trang tính1'!$A$2:$N$319,9,0)</f>
        <v>KV T.Hòa, P. Ô Môn, Cần Thơ</v>
      </c>
      <c r="AG147" s="46" t="s">
        <v>832</v>
      </c>
      <c r="AH147" s="46"/>
      <c r="AI147" s="66"/>
      <c r="AJ147" s="46" t="s">
        <v>156</v>
      </c>
      <c r="AK147" s="46"/>
      <c r="AL147" s="56" t="s">
        <v>387</v>
      </c>
      <c r="AM147" s="36">
        <f t="shared" ca="1" si="31"/>
        <v>50</v>
      </c>
    </row>
    <row r="148" spans="1:39" s="36" customFormat="1">
      <c r="A148" s="25">
        <f>IF(C148=0,"",SUBTOTAL(3,C$5:C148))</f>
        <v>144</v>
      </c>
      <c r="B148" s="86">
        <v>25</v>
      </c>
      <c r="C148" s="69" t="s">
        <v>843</v>
      </c>
      <c r="D148" s="25" t="str">
        <f>VLOOKUP(C148,Sheet4!$A$1:$B$300,2,0)</f>
        <v>9212008042</v>
      </c>
      <c r="E148" s="98" t="s">
        <v>844</v>
      </c>
      <c r="F148" s="63" t="str">
        <f>VLOOKUP(D148,'BHXH 4-2026'!$D$11:$F$337,3,0)</f>
        <v>DN4929212008042</v>
      </c>
      <c r="G148" s="774">
        <f>VLOOKUP(C148,'chuyển xếp 2024'!$C$5:$Y$328,23,0)</f>
        <v>6198000</v>
      </c>
      <c r="H148" s="774">
        <f>VLOOKUP(C148,'1-7-2026'!$C$3:$R$75,16,0)</f>
        <v>6198000</v>
      </c>
      <c r="I148" s="774">
        <f>VLOOKUP(C148,'chuyển xếp 2024'!$C$5:$W$328,19,0)</f>
        <v>0</v>
      </c>
      <c r="J148" s="774">
        <f t="shared" si="34"/>
        <v>6198000</v>
      </c>
      <c r="K148" s="67" t="s">
        <v>32</v>
      </c>
      <c r="L148" s="63">
        <f t="shared" si="36"/>
        <v>1</v>
      </c>
      <c r="M148" s="63" t="s">
        <v>3403</v>
      </c>
      <c r="N148" s="63" t="s">
        <v>34</v>
      </c>
      <c r="O148" s="87" t="s">
        <v>5204</v>
      </c>
      <c r="P148" s="46" t="s">
        <v>671</v>
      </c>
      <c r="Q148" s="106">
        <v>33009</v>
      </c>
      <c r="R148" s="107">
        <v>41061</v>
      </c>
      <c r="S148" s="107">
        <f t="shared" si="33"/>
        <v>41061</v>
      </c>
      <c r="T148" s="107"/>
      <c r="U148" s="625" t="s">
        <v>36</v>
      </c>
      <c r="V148" s="56" t="s">
        <v>845</v>
      </c>
      <c r="W148" s="56" t="str">
        <f t="shared" ca="1" si="32"/>
        <v xml:space="preserve">14 NĂM 2 THÁNG 18 NGÀY </v>
      </c>
      <c r="X148" s="74" t="s">
        <v>846</v>
      </c>
      <c r="Y148" s="80" t="str">
        <f>VLOOKUP(C148,Sheet5!$B$2:$G$253,6,0)</f>
        <v>025090010697</v>
      </c>
      <c r="Z148" s="80" t="str">
        <f>VLOOKUP(C148,'Trang tính1'!$A$2:$N$281,5,0)</f>
        <v>025090010697</v>
      </c>
      <c r="AA148" s="80" t="b">
        <f t="shared" si="35"/>
        <v>1</v>
      </c>
      <c r="AB148" s="881">
        <v>44621</v>
      </c>
      <c r="AC148" s="75" t="s">
        <v>5228</v>
      </c>
      <c r="AD148" s="46" t="s">
        <v>232</v>
      </c>
      <c r="AE148" s="108" t="s">
        <v>847</v>
      </c>
      <c r="AF148" s="108" t="str">
        <f>VLOOKUP(C148,'Trang tính1'!$A$2:$N$319,9,0)</f>
        <v>Khu Kim Thịnh , Xã Cự Đồng, Tỉnh Phú Thọ</v>
      </c>
      <c r="AG148" s="46" t="s">
        <v>848</v>
      </c>
      <c r="AH148" s="46"/>
      <c r="AI148" s="66"/>
      <c r="AJ148" s="46" t="s">
        <v>93</v>
      </c>
      <c r="AK148" s="46" t="s">
        <v>768</v>
      </c>
      <c r="AL148" s="56" t="s">
        <v>387</v>
      </c>
      <c r="AM148" s="36">
        <f t="shared" ca="1" si="31"/>
        <v>36</v>
      </c>
    </row>
    <row r="149" spans="1:39" s="36" customFormat="1">
      <c r="A149" s="25">
        <f>IF(C149=0,"",SUBTOTAL(3,C$5:C149))</f>
        <v>145</v>
      </c>
      <c r="B149" s="86">
        <v>26</v>
      </c>
      <c r="C149" s="69" t="s">
        <v>849</v>
      </c>
      <c r="D149" s="25" t="str">
        <f>VLOOKUP(C149,Sheet4!$A$1:$B$300,2,0)</f>
        <v>9209015402</v>
      </c>
      <c r="E149" s="98" t="s">
        <v>850</v>
      </c>
      <c r="F149" s="63" t="str">
        <f>VLOOKUP(D149,'BHXH 4-2026'!$D$11:$F$337,3,0)</f>
        <v>DN4929209015402</v>
      </c>
      <c r="G149" s="774">
        <f>VLOOKUP(C149,'chuyển xếp 2024'!$C$5:$Y$328,23,0)</f>
        <v>6198000</v>
      </c>
      <c r="H149" s="774">
        <f>VLOOKUP(C149,'1-7-2026'!$C$3:$R$75,16,0)</f>
        <v>6198000</v>
      </c>
      <c r="I149" s="774">
        <f>VLOOKUP(C149,'chuyển xếp 2024'!$C$5:$W$328,19,0)</f>
        <v>0</v>
      </c>
      <c r="J149" s="774">
        <f t="shared" si="34"/>
        <v>6198000</v>
      </c>
      <c r="K149" s="67" t="s">
        <v>32</v>
      </c>
      <c r="L149" s="63">
        <f t="shared" si="36"/>
        <v>1</v>
      </c>
      <c r="M149" s="63" t="s">
        <v>33</v>
      </c>
      <c r="N149" s="63" t="s">
        <v>34</v>
      </c>
      <c r="O149" s="87" t="s">
        <v>5204</v>
      </c>
      <c r="P149" s="46" t="s">
        <v>671</v>
      </c>
      <c r="Q149" s="106">
        <v>32174</v>
      </c>
      <c r="R149" s="107">
        <v>41061</v>
      </c>
      <c r="S149" s="107">
        <f t="shared" si="33"/>
        <v>41061</v>
      </c>
      <c r="T149" s="107"/>
      <c r="U149" s="625" t="s">
        <v>36</v>
      </c>
      <c r="V149" s="56" t="s">
        <v>851</v>
      </c>
      <c r="W149" s="56" t="str">
        <f t="shared" ca="1" si="32"/>
        <v xml:space="preserve">14 NĂM 2 THÁNG 18 NGÀY </v>
      </c>
      <c r="X149" s="878" t="s">
        <v>852</v>
      </c>
      <c r="Y149" s="80" t="str">
        <f>VLOOKUP(C149,Sheet5!$B$2:$G$253,6,0)</f>
        <v>092088007089</v>
      </c>
      <c r="Z149" s="80" t="str">
        <f>VLOOKUP(C149,'Trang tính1'!$A$2:$N$281,5,0)</f>
        <v>092088007089</v>
      </c>
      <c r="AA149" s="80" t="b">
        <f t="shared" si="35"/>
        <v>1</v>
      </c>
      <c r="AB149" s="75"/>
      <c r="AC149" s="75" t="s">
        <v>5228</v>
      </c>
      <c r="AD149" s="46" t="s">
        <v>232</v>
      </c>
      <c r="AE149" s="108" t="s">
        <v>724</v>
      </c>
      <c r="AF149" s="108" t="str">
        <f>VLOOKUP(C149,'Trang tính1'!$A$2:$N$319,9,0)</f>
        <v>KV4 Thới An Đông, Cần Thơ</v>
      </c>
      <c r="AG149" s="46" t="s">
        <v>853</v>
      </c>
      <c r="AH149" s="46"/>
      <c r="AI149" s="66"/>
      <c r="AJ149" s="46" t="s">
        <v>156</v>
      </c>
      <c r="AK149" s="46"/>
      <c r="AL149" s="56" t="s">
        <v>387</v>
      </c>
      <c r="AM149" s="36">
        <f t="shared" ref="AM149:AM211" ca="1" si="37">DATEDIF(Q149,TODAY(),"y")</f>
        <v>38</v>
      </c>
    </row>
    <row r="150" spans="1:39" s="491" customFormat="1">
      <c r="A150" s="479">
        <f>IF(C150=0,"",SUBTOTAL(3,C$5:C150))</f>
        <v>146</v>
      </c>
      <c r="B150" s="532">
        <v>27</v>
      </c>
      <c r="C150" s="1349" t="s">
        <v>854</v>
      </c>
      <c r="D150" s="479" t="str">
        <f>VLOOKUP(C150,Sheet4!$A$1:$B$300,2,0)</f>
        <v>5397003583</v>
      </c>
      <c r="E150" s="1350" t="s">
        <v>855</v>
      </c>
      <c r="F150" s="483" t="str">
        <f>VLOOKUP(D150,'BHXH 4-2026'!$D$11:$F$337,3,0)</f>
        <v>DN4925397003583</v>
      </c>
      <c r="G150" s="774">
        <f>VLOOKUP(C150,'chuyển xếp 2024'!$C$5:$Y$328,23,0)</f>
        <v>7230000</v>
      </c>
      <c r="H150" s="774">
        <f>VLOOKUP(C150,'1-7-2026'!$C$3:$R$75,16,0)</f>
        <v>7230000</v>
      </c>
      <c r="I150" s="872">
        <f>VLOOKUP(C150,'chuyển xếp 2024'!$C$5:$W$328,19,0)</f>
        <v>0</v>
      </c>
      <c r="J150" s="872">
        <f t="shared" si="34"/>
        <v>7230000</v>
      </c>
      <c r="K150" s="482" t="s">
        <v>32</v>
      </c>
      <c r="L150" s="483">
        <f t="shared" si="36"/>
        <v>1</v>
      </c>
      <c r="M150" s="1014" t="s">
        <v>33</v>
      </c>
      <c r="N150" s="1014" t="s">
        <v>34</v>
      </c>
      <c r="O150" s="537" t="s">
        <v>5204</v>
      </c>
      <c r="P150" s="1351" t="s">
        <v>671</v>
      </c>
      <c r="Q150" s="1352">
        <v>25606</v>
      </c>
      <c r="R150" s="1353">
        <v>35065</v>
      </c>
      <c r="S150" s="486">
        <f t="shared" si="33"/>
        <v>35065</v>
      </c>
      <c r="T150" s="1353"/>
      <c r="U150" s="1354" t="s">
        <v>36</v>
      </c>
      <c r="V150" s="1355" t="s">
        <v>856</v>
      </c>
      <c r="W150" s="1355" t="str">
        <f t="shared" ca="1" si="32"/>
        <v xml:space="preserve">30 NĂM 7 THÁNG 18 NGÀY </v>
      </c>
      <c r="X150" s="1356" t="s">
        <v>857</v>
      </c>
      <c r="Y150" s="487" t="str">
        <f>VLOOKUP(C150,Sheet5!$B$2:$G$253,6,0)</f>
        <v>036070008043</v>
      </c>
      <c r="Z150" s="487" t="str">
        <f>VLOOKUP(C150,'Trang tính1'!$A$2:$N$281,5,0)</f>
        <v>036070008043</v>
      </c>
      <c r="AA150" s="487" t="b">
        <f t="shared" si="35"/>
        <v>1</v>
      </c>
      <c r="AB150" s="1357">
        <v>38600</v>
      </c>
      <c r="AC150" s="488" t="s">
        <v>5228</v>
      </c>
      <c r="AD150" s="1351" t="s">
        <v>232</v>
      </c>
      <c r="AE150" s="1358" t="s">
        <v>858</v>
      </c>
      <c r="AF150" s="489" t="str">
        <f>VLOOKUP(C150,'Trang tính1'!$A$2:$N$319,9,0)</f>
        <v>KV4 phường Bình Thủy, Cần Thơ</v>
      </c>
      <c r="AG150" s="1351" t="s">
        <v>859</v>
      </c>
      <c r="AH150" s="1351"/>
      <c r="AI150" s="675"/>
      <c r="AJ150" s="1351" t="s">
        <v>156</v>
      </c>
      <c r="AK150" s="1351"/>
      <c r="AL150" s="1355" t="s">
        <v>503</v>
      </c>
      <c r="AM150" s="1166">
        <f t="shared" ca="1" si="37"/>
        <v>56</v>
      </c>
    </row>
    <row r="151" spans="1:39" s="36" customFormat="1">
      <c r="A151" s="25">
        <f>IF(C151=0,"",SUBTOTAL(3,C$5:C151))</f>
        <v>147</v>
      </c>
      <c r="B151" s="86">
        <v>28</v>
      </c>
      <c r="C151" s="69" t="s">
        <v>860</v>
      </c>
      <c r="D151" s="25" t="str">
        <f>VLOOKUP(C151,Sheet4!$A$1:$B$300,2,0)</f>
        <v>9213007224</v>
      </c>
      <c r="E151" s="98" t="s">
        <v>861</v>
      </c>
      <c r="F151" s="63" t="str">
        <f>VLOOKUP(D151,'BHXH 4-2026'!$D$11:$F$337,3,0)</f>
        <v>DN4929213007224</v>
      </c>
      <c r="G151" s="774">
        <f>VLOOKUP(C151,'chuyển xếp 2024'!$C$5:$Y$328,23,0)</f>
        <v>6198000</v>
      </c>
      <c r="H151" s="774">
        <f>VLOOKUP(C151,'1-7-2026'!$C$3:$R$75,16,0)</f>
        <v>6198000</v>
      </c>
      <c r="I151" s="774">
        <f>VLOOKUP(C151,'chuyển xếp 2024'!$C$5:$W$328,19,0)</f>
        <v>0</v>
      </c>
      <c r="J151" s="774">
        <f t="shared" si="34"/>
        <v>6198000</v>
      </c>
      <c r="K151" s="67" t="s">
        <v>32</v>
      </c>
      <c r="L151" s="63">
        <f t="shared" si="36"/>
        <v>1</v>
      </c>
      <c r="M151" s="63" t="s">
        <v>33</v>
      </c>
      <c r="N151" s="63" t="s">
        <v>700</v>
      </c>
      <c r="O151" s="87" t="s">
        <v>5204</v>
      </c>
      <c r="P151" s="46" t="s">
        <v>671</v>
      </c>
      <c r="Q151" s="106">
        <v>31477</v>
      </c>
      <c r="R151" s="107">
        <v>41366</v>
      </c>
      <c r="S151" s="107">
        <f t="shared" si="33"/>
        <v>41366</v>
      </c>
      <c r="T151" s="107"/>
      <c r="U151" s="625" t="s">
        <v>36</v>
      </c>
      <c r="V151" s="56" t="s">
        <v>862</v>
      </c>
      <c r="W151" s="56" t="str">
        <f t="shared" ca="1" si="32"/>
        <v xml:space="preserve">13 NĂM 4 THÁNG 17 NGÀY </v>
      </c>
      <c r="X151" s="878" t="s">
        <v>863</v>
      </c>
      <c r="Y151" s="80" t="str">
        <f>VLOOKUP(C151,Sheet5!$B$2:$G$253,6,0)</f>
        <v>092086001143</v>
      </c>
      <c r="Z151" s="80" t="str">
        <f>VLOOKUP(C151,'Trang tính1'!$A$2:$N$281,5,0)</f>
        <v>092086001143</v>
      </c>
      <c r="AA151" s="80" t="b">
        <f t="shared" si="35"/>
        <v>1</v>
      </c>
      <c r="AB151" s="75">
        <v>40133</v>
      </c>
      <c r="AC151" s="75" t="s">
        <v>5228</v>
      </c>
      <c r="AD151" s="46" t="s">
        <v>232</v>
      </c>
      <c r="AE151" s="108" t="s">
        <v>831</v>
      </c>
      <c r="AF151" s="108" t="str">
        <f>VLOOKUP(C151,'Trang tính1'!$A$2:$N$319,9,0)</f>
        <v>KV Thới Hòa C, phường Ô Môn, Cần Thơ</v>
      </c>
      <c r="AG151" s="46" t="s">
        <v>864</v>
      </c>
      <c r="AH151" s="46"/>
      <c r="AI151" s="66"/>
      <c r="AJ151" s="46" t="s">
        <v>156</v>
      </c>
      <c r="AK151" s="46"/>
      <c r="AL151" s="56" t="s">
        <v>387</v>
      </c>
      <c r="AM151" s="36">
        <f t="shared" ca="1" si="37"/>
        <v>40</v>
      </c>
    </row>
    <row r="152" spans="1:39" s="36" customFormat="1">
      <c r="A152" s="25">
        <f>IF(C152=0,"",SUBTOTAL(3,C$5:C152))</f>
        <v>148</v>
      </c>
      <c r="B152" s="86">
        <v>29</v>
      </c>
      <c r="C152" s="69" t="s">
        <v>865</v>
      </c>
      <c r="D152" s="25" t="str">
        <f>VLOOKUP(C152,Sheet4!$A$1:$B$300,2,0)</f>
        <v>9208016237</v>
      </c>
      <c r="E152" s="98" t="s">
        <v>866</v>
      </c>
      <c r="F152" s="63" t="str">
        <f>VLOOKUP(D152,'BHXH 4-2026'!$D$11:$F$337,3,0)</f>
        <v>DN4929208016237</v>
      </c>
      <c r="G152" s="774">
        <f>VLOOKUP(C152,'chuyển xếp 2024'!$C$5:$W$328,17,0)</f>
        <v>6694000</v>
      </c>
      <c r="H152" s="774" t="e">
        <f>VLOOKUP(C152,'1-7-2026'!$C$3:$R$75,16,0)</f>
        <v>#N/A</v>
      </c>
      <c r="I152" s="774">
        <f>VLOOKUP(C152,'chuyển xếp 2024'!$C$5:$W$328,19,0)</f>
        <v>0</v>
      </c>
      <c r="J152" s="774">
        <f t="shared" si="34"/>
        <v>6694000</v>
      </c>
      <c r="K152" s="67" t="s">
        <v>32</v>
      </c>
      <c r="L152" s="63">
        <f t="shared" si="36"/>
        <v>1</v>
      </c>
      <c r="M152" s="63" t="s">
        <v>33</v>
      </c>
      <c r="N152" s="63" t="s">
        <v>34</v>
      </c>
      <c r="O152" s="87" t="s">
        <v>5204</v>
      </c>
      <c r="P152" s="46" t="s">
        <v>671</v>
      </c>
      <c r="Q152" s="106">
        <v>28053</v>
      </c>
      <c r="R152" s="107">
        <v>39188</v>
      </c>
      <c r="S152" s="107">
        <f t="shared" si="33"/>
        <v>39188</v>
      </c>
      <c r="T152" s="107"/>
      <c r="U152" s="625" t="s">
        <v>36</v>
      </c>
      <c r="V152" s="56" t="s">
        <v>867</v>
      </c>
      <c r="W152" s="56" t="str">
        <f t="shared" ca="1" si="32"/>
        <v xml:space="preserve">19 NĂM 4 THÁNG 3 NGÀY </v>
      </c>
      <c r="X152" s="878" t="s">
        <v>868</v>
      </c>
      <c r="Y152" s="80" t="str">
        <f>VLOOKUP(C152,Sheet5!$B$2:$G$253,6,0)</f>
        <v>092076000078</v>
      </c>
      <c r="Z152" s="80" t="str">
        <f>VLOOKUP(C152,'Trang tính1'!$A$2:$N$281,5,0)</f>
        <v>092076000078</v>
      </c>
      <c r="AA152" s="80" t="b">
        <f t="shared" si="35"/>
        <v>1</v>
      </c>
      <c r="AB152" s="75"/>
      <c r="AC152" s="75" t="s">
        <v>5228</v>
      </c>
      <c r="AD152" s="46" t="s">
        <v>232</v>
      </c>
      <c r="AE152" s="108" t="s">
        <v>724</v>
      </c>
      <c r="AF152" s="108" t="str">
        <f>VLOOKUP(C152,'Trang tính1'!$A$2:$N$319,9,0)</f>
        <v>KV4 Thới An Đông, Cần Thơ</v>
      </c>
      <c r="AG152" s="46" t="s">
        <v>869</v>
      </c>
      <c r="AH152" s="46"/>
      <c r="AI152" s="66"/>
      <c r="AJ152" s="46" t="s">
        <v>156</v>
      </c>
      <c r="AK152" s="46"/>
      <c r="AL152" s="56" t="s">
        <v>870</v>
      </c>
      <c r="AM152" s="36">
        <f t="shared" ca="1" si="37"/>
        <v>49</v>
      </c>
    </row>
    <row r="153" spans="1:39" s="36" customFormat="1">
      <c r="A153" s="25">
        <f>IF(C153=0,"",SUBTOTAL(3,C$5:C153))</f>
        <v>149</v>
      </c>
      <c r="B153" s="86">
        <v>30</v>
      </c>
      <c r="C153" s="66" t="s">
        <v>887</v>
      </c>
      <c r="D153" s="25" t="str">
        <f>VLOOKUP(C153,Sheet4!$A$1:$B$300,2,0)</f>
        <v>9210000265</v>
      </c>
      <c r="E153" s="67" t="s">
        <v>888</v>
      </c>
      <c r="F153" s="63" t="str">
        <f>VLOOKUP(D153,'BHXH 4-2026'!$D$11:$F$337,3,0)</f>
        <v>DN4929210000265</v>
      </c>
      <c r="G153" s="774">
        <f>VLOOKUP(C153,'chuyển xếp 2024'!$C$5:$W$328,17,0)</f>
        <v>5739000</v>
      </c>
      <c r="H153" s="774" t="e">
        <f>VLOOKUP(C153,'1-7-2026'!$C$3:$R$75,16,0)</f>
        <v>#N/A</v>
      </c>
      <c r="I153" s="774">
        <f>VLOOKUP(C153,'chuyển xếp 2024'!$C$5:$W$328,19,0)</f>
        <v>0</v>
      </c>
      <c r="J153" s="774">
        <f t="shared" si="34"/>
        <v>5739000</v>
      </c>
      <c r="K153" s="67" t="s">
        <v>32</v>
      </c>
      <c r="L153" s="63">
        <f t="shared" si="36"/>
        <v>1</v>
      </c>
      <c r="M153" s="63" t="s">
        <v>33</v>
      </c>
      <c r="N153" s="63" t="s">
        <v>489</v>
      </c>
      <c r="O153" s="87" t="s">
        <v>5204</v>
      </c>
      <c r="P153" s="46" t="s">
        <v>671</v>
      </c>
      <c r="Q153" s="106">
        <v>31678</v>
      </c>
      <c r="R153" s="107">
        <v>42552</v>
      </c>
      <c r="S153" s="107">
        <f t="shared" si="33"/>
        <v>42552</v>
      </c>
      <c r="T153" s="107"/>
      <c r="U153" s="625" t="s">
        <v>36</v>
      </c>
      <c r="V153" s="56" t="s">
        <v>889</v>
      </c>
      <c r="W153" s="56" t="str">
        <f t="shared" ref="W153:W212" ca="1" si="38">DATEDIF(R153,TODAY(),"Y") &amp; " NĂM " &amp;DATEDIF(R153,TODAY(),"YM") &amp; " THÁNG " &amp; DATEDIF(R153,TODAY(), "MD") &amp; " NGÀY "</f>
        <v xml:space="preserve">10 NĂM 1 THÁNG 18 NGÀY </v>
      </c>
      <c r="X153" s="878" t="s">
        <v>890</v>
      </c>
      <c r="Y153" s="80" t="str">
        <f>VLOOKUP(C153,Sheet5!$B$2:$G$253,6,0)</f>
        <v>092086009857</v>
      </c>
      <c r="Z153" s="80" t="str">
        <f>VLOOKUP(C153,'Trang tính1'!$A$2:$N$281,5,0)</f>
        <v>092086009857</v>
      </c>
      <c r="AA153" s="80" t="b">
        <f t="shared" si="35"/>
        <v>1</v>
      </c>
      <c r="AB153" s="75"/>
      <c r="AC153" s="75" t="s">
        <v>5228</v>
      </c>
      <c r="AD153" s="46" t="s">
        <v>232</v>
      </c>
      <c r="AE153" s="108" t="s">
        <v>838</v>
      </c>
      <c r="AF153" s="108" t="str">
        <f>VLOOKUP(C153,'Trang tính1'!$A$2:$N$319,9,0)</f>
        <v>Ô Môn, Cần Thơ</v>
      </c>
      <c r="AG153" s="46" t="s">
        <v>839</v>
      </c>
      <c r="AH153" s="46"/>
      <c r="AI153" s="66"/>
      <c r="AJ153" s="46" t="s">
        <v>156</v>
      </c>
      <c r="AK153" s="46"/>
      <c r="AL153" s="56" t="s">
        <v>886</v>
      </c>
      <c r="AM153" s="36">
        <f t="shared" ca="1" si="37"/>
        <v>39</v>
      </c>
    </row>
    <row r="154" spans="1:39" s="36" customFormat="1">
      <c r="A154" s="25">
        <f>IF(C154=0,"",SUBTOTAL(3,C$5:C154))</f>
        <v>150</v>
      </c>
      <c r="B154" s="86">
        <v>31</v>
      </c>
      <c r="C154" s="66" t="s">
        <v>894</v>
      </c>
      <c r="D154" s="25" t="str">
        <f>VLOOKUP(C154,Sheet4!$A$1:$B$300,2,0)</f>
        <v>9210018099</v>
      </c>
      <c r="E154" s="67" t="s">
        <v>895</v>
      </c>
      <c r="F154" s="63" t="str">
        <f>VLOOKUP(D154,'BHXH 4-2026'!$D$11:$F$337,3,0)</f>
        <v>DN4929210018099</v>
      </c>
      <c r="G154" s="774">
        <f>VLOOKUP(C154,'chuyển xếp 2024'!$C$5:$W$328,17,0)</f>
        <v>5739000</v>
      </c>
      <c r="H154" s="774" t="e">
        <f>VLOOKUP(C154,'1-7-2026'!$C$3:$R$75,16,0)</f>
        <v>#N/A</v>
      </c>
      <c r="I154" s="774">
        <f>VLOOKUP(C154,'chuyển xếp 2024'!$C$5:$W$328,19,0)</f>
        <v>0</v>
      </c>
      <c r="J154" s="774">
        <f t="shared" si="34"/>
        <v>5739000</v>
      </c>
      <c r="K154" s="67" t="s">
        <v>32</v>
      </c>
      <c r="L154" s="63">
        <f t="shared" si="36"/>
        <v>1</v>
      </c>
      <c r="M154" s="63" t="s">
        <v>33</v>
      </c>
      <c r="N154" s="63" t="s">
        <v>34</v>
      </c>
      <c r="O154" s="87" t="s">
        <v>5204</v>
      </c>
      <c r="P154" s="46" t="s">
        <v>671</v>
      </c>
      <c r="Q154" s="57">
        <v>29221</v>
      </c>
      <c r="R154" s="107">
        <v>42795</v>
      </c>
      <c r="S154" s="107">
        <f t="shared" si="33"/>
        <v>42795</v>
      </c>
      <c r="T154" s="107"/>
      <c r="U154" s="625" t="s">
        <v>36</v>
      </c>
      <c r="V154" s="56" t="s">
        <v>896</v>
      </c>
      <c r="W154" s="56" t="str">
        <f t="shared" ca="1" si="38"/>
        <v xml:space="preserve">9 NĂM 5 THÁNG 18 NGÀY </v>
      </c>
      <c r="X154" s="879" t="s">
        <v>897</v>
      </c>
      <c r="Y154" s="80" t="str">
        <f>VLOOKUP(C154,Sheet5!$B$2:$G$253,6,0)</f>
        <v>092080004589</v>
      </c>
      <c r="Z154" s="80" t="str">
        <f>VLOOKUP(C154,'Trang tính1'!$A$2:$N$281,5,0)</f>
        <v>092080004589</v>
      </c>
      <c r="AA154" s="80" t="b">
        <f t="shared" si="35"/>
        <v>1</v>
      </c>
      <c r="AB154" s="75">
        <v>41928</v>
      </c>
      <c r="AC154" s="75" t="s">
        <v>5228</v>
      </c>
      <c r="AD154" s="46" t="s">
        <v>232</v>
      </c>
      <c r="AE154" s="108" t="s">
        <v>898</v>
      </c>
      <c r="AF154" s="108" t="str">
        <f>VLOOKUP(C154,'Trang tính1'!$A$2:$N$319,9,0)</f>
        <v>Xã Phong Điền, Cần Thơ</v>
      </c>
      <c r="AG154" s="46" t="s">
        <v>899</v>
      </c>
      <c r="AH154" s="46"/>
      <c r="AI154" s="66"/>
      <c r="AJ154" s="46" t="s">
        <v>156</v>
      </c>
      <c r="AK154" s="46"/>
      <c r="AL154" s="56" t="s">
        <v>886</v>
      </c>
      <c r="AM154" s="36">
        <f t="shared" ca="1" si="37"/>
        <v>46</v>
      </c>
    </row>
    <row r="155" spans="1:39" s="36" customFormat="1">
      <c r="A155" s="25">
        <f>IF(C155=0,"",SUBTOTAL(3,C$5:C155))</f>
        <v>151</v>
      </c>
      <c r="B155" s="86">
        <v>32</v>
      </c>
      <c r="C155" s="66" t="s">
        <v>903</v>
      </c>
      <c r="D155" s="25" t="str">
        <f>VLOOKUP(C155,Sheet4!$A$1:$B$300,2,0)</f>
        <v>9216023993</v>
      </c>
      <c r="E155" s="67" t="s">
        <v>904</v>
      </c>
      <c r="F155" s="63" t="str">
        <f>VLOOKUP(D155,'BHXH 4-2026'!$D$11:$F$337,3,0)</f>
        <v>DN4929216023993</v>
      </c>
      <c r="G155" s="774">
        <f>VLOOKUP(C155,'chuyển xếp 2024'!$C$5:$W$328,17,0)</f>
        <v>5739000</v>
      </c>
      <c r="H155" s="774" t="e">
        <f>VLOOKUP(C155,'1-7-2026'!$C$3:$R$75,16,0)</f>
        <v>#N/A</v>
      </c>
      <c r="I155" s="774">
        <f>VLOOKUP(C155,'chuyển xếp 2024'!$C$5:$W$328,19,0)</f>
        <v>0</v>
      </c>
      <c r="J155" s="774">
        <f t="shared" si="34"/>
        <v>5739000</v>
      </c>
      <c r="K155" s="63" t="s">
        <v>63</v>
      </c>
      <c r="L155" s="63">
        <f t="shared" si="36"/>
        <v>0</v>
      </c>
      <c r="M155" s="63" t="s">
        <v>33</v>
      </c>
      <c r="N155" s="63" t="s">
        <v>34</v>
      </c>
      <c r="O155" s="87" t="s">
        <v>5204</v>
      </c>
      <c r="P155" s="46" t="s">
        <v>671</v>
      </c>
      <c r="Q155" s="75">
        <v>30682</v>
      </c>
      <c r="R155" s="107">
        <v>42857</v>
      </c>
      <c r="S155" s="107">
        <f t="shared" si="33"/>
        <v>42857</v>
      </c>
      <c r="T155" s="107"/>
      <c r="U155" s="625" t="s">
        <v>36</v>
      </c>
      <c r="V155" s="56" t="s">
        <v>905</v>
      </c>
      <c r="W155" s="56" t="str">
        <f t="shared" ca="1" si="38"/>
        <v xml:space="preserve">9 NĂM 3 THÁNG 17 NGÀY </v>
      </c>
      <c r="X155" s="879" t="s">
        <v>906</v>
      </c>
      <c r="Y155" s="80" t="str">
        <f>VLOOKUP(C155,Sheet5!$B$2:$G$253,6,0)</f>
        <v>092184005012</v>
      </c>
      <c r="Z155" s="80" t="str">
        <f>VLOOKUP(C155,'Trang tính1'!$A$2:$N$281,5,0)</f>
        <v>092184005012</v>
      </c>
      <c r="AA155" s="80" t="b">
        <f t="shared" si="35"/>
        <v>1</v>
      </c>
      <c r="AB155" s="75">
        <v>41694</v>
      </c>
      <c r="AC155" s="75" t="s">
        <v>5228</v>
      </c>
      <c r="AD155" s="46" t="s">
        <v>232</v>
      </c>
      <c r="AE155" s="108" t="s">
        <v>907</v>
      </c>
      <c r="AF155" s="108" t="str">
        <f>VLOOKUP(C155,'Trang tính1'!$A$2:$N$319,9,0)</f>
        <v>Xã Phong Điền, Cần Thơ</v>
      </c>
      <c r="AG155" s="46" t="s">
        <v>899</v>
      </c>
      <c r="AH155" s="46"/>
      <c r="AI155" s="66"/>
      <c r="AJ155" s="46" t="s">
        <v>156</v>
      </c>
      <c r="AK155" s="46"/>
      <c r="AL155" s="56" t="s">
        <v>908</v>
      </c>
      <c r="AM155" s="36">
        <f t="shared" ca="1" si="37"/>
        <v>42</v>
      </c>
    </row>
    <row r="156" spans="1:39" s="36" customFormat="1">
      <c r="A156" s="25">
        <f>IF(C156=0,"",SUBTOTAL(3,C$5:C156))</f>
        <v>152</v>
      </c>
      <c r="B156" s="86">
        <v>34</v>
      </c>
      <c r="C156" s="66" t="s">
        <v>916</v>
      </c>
      <c r="D156" s="25" t="str">
        <f>VLOOKUP(C156,Sheet4!$A$1:$B$300,2,0)</f>
        <v>8621439497</v>
      </c>
      <c r="E156" s="67" t="s">
        <v>917</v>
      </c>
      <c r="F156" s="63" t="str">
        <f>VLOOKUP(D156,'BHXH 4-2026'!$D$11:$F$337,3,0)</f>
        <v>DN4928621439497</v>
      </c>
      <c r="G156" s="774">
        <f>VLOOKUP(C156,'chuyển xếp 2024'!$C$5:$W$328,17,0)</f>
        <v>5739000</v>
      </c>
      <c r="H156" s="774" t="e">
        <f>VLOOKUP(C156,'1-7-2026'!$C$3:$R$75,16,0)</f>
        <v>#N/A</v>
      </c>
      <c r="I156" s="774">
        <f>VLOOKUP(C156,'chuyển xếp 2024'!$C$5:$W$328,19,0)</f>
        <v>0</v>
      </c>
      <c r="J156" s="774">
        <f t="shared" si="34"/>
        <v>5739000</v>
      </c>
      <c r="K156" s="67" t="s">
        <v>32</v>
      </c>
      <c r="L156" s="63">
        <f t="shared" si="36"/>
        <v>1</v>
      </c>
      <c r="M156" s="63" t="s">
        <v>33</v>
      </c>
      <c r="N156" s="63" t="s">
        <v>34</v>
      </c>
      <c r="O156" s="87" t="s">
        <v>5204</v>
      </c>
      <c r="P156" s="46" t="s">
        <v>671</v>
      </c>
      <c r="Q156" s="75">
        <v>30414</v>
      </c>
      <c r="R156" s="107">
        <v>43040</v>
      </c>
      <c r="S156" s="107">
        <f t="shared" si="33"/>
        <v>43040</v>
      </c>
      <c r="T156" s="107"/>
      <c r="U156" s="625" t="s">
        <v>36</v>
      </c>
      <c r="V156" s="56" t="s">
        <v>918</v>
      </c>
      <c r="W156" s="56" t="str">
        <f t="shared" ca="1" si="38"/>
        <v xml:space="preserve">8 NĂM 9 THÁNG 18 NGÀY </v>
      </c>
      <c r="X156" s="80" t="s">
        <v>919</v>
      </c>
      <c r="Y156" s="80" t="str">
        <f>VLOOKUP(C156,Sheet5!$B$2:$G$253,6,0)</f>
        <v>086083010078</v>
      </c>
      <c r="Z156" s="80" t="str">
        <f>VLOOKUP(C156,'Trang tính1'!$A$2:$N$281,5,0)</f>
        <v>086083010078</v>
      </c>
      <c r="AA156" s="80" t="b">
        <f t="shared" si="35"/>
        <v>1</v>
      </c>
      <c r="AB156" s="75"/>
      <c r="AC156" s="75" t="s">
        <v>5228</v>
      </c>
      <c r="AD156" s="46" t="s">
        <v>232</v>
      </c>
      <c r="AE156" s="108" t="s">
        <v>920</v>
      </c>
      <c r="AF156" s="108" t="str">
        <f>VLOOKUP(C156,'Trang tính1'!$A$2:$N$319,9,0)</f>
        <v>Ấp An Phước, Cái Nhum, Vĩnh Long</v>
      </c>
      <c r="AG156" s="46" t="s">
        <v>921</v>
      </c>
      <c r="AH156" s="46"/>
      <c r="AI156" s="66"/>
      <c r="AJ156" s="46" t="s">
        <v>156</v>
      </c>
      <c r="AK156" s="46"/>
      <c r="AL156" s="56" t="s">
        <v>908</v>
      </c>
      <c r="AM156" s="36">
        <f t="shared" ca="1" si="37"/>
        <v>43</v>
      </c>
    </row>
    <row r="157" spans="1:39" s="36" customFormat="1" ht="21" customHeight="1">
      <c r="A157" s="25">
        <f>IF(C157=0,"",SUBTOTAL(3,C$5:C157))</f>
        <v>153</v>
      </c>
      <c r="B157" s="86">
        <v>35</v>
      </c>
      <c r="C157" s="66" t="s">
        <v>922</v>
      </c>
      <c r="D157" s="25" t="str">
        <f>VLOOKUP(C157,Sheet4!$A$1:$B$300,2,0)</f>
        <v>9222708768</v>
      </c>
      <c r="E157" s="67" t="s">
        <v>923</v>
      </c>
      <c r="F157" s="63" t="str">
        <f>VLOOKUP(D157,'BHXH 4-2026'!$D$11:$F$337,3,0)</f>
        <v>DN4929222708768</v>
      </c>
      <c r="G157" s="774">
        <f>VLOOKUP(C157,'chuyển xếp 2024'!$C$5:$W$328,17,0)</f>
        <v>5739000</v>
      </c>
      <c r="H157" s="774" t="e">
        <f>VLOOKUP(C157,'1-7-2026'!$C$3:$R$75,16,0)</f>
        <v>#N/A</v>
      </c>
      <c r="I157" s="774">
        <f>VLOOKUP(C157,'chuyển xếp 2024'!$C$5:$W$328,19,0)</f>
        <v>0</v>
      </c>
      <c r="J157" s="774">
        <f t="shared" si="34"/>
        <v>5739000</v>
      </c>
      <c r="K157" s="67" t="s">
        <v>32</v>
      </c>
      <c r="L157" s="63">
        <f t="shared" si="36"/>
        <v>1</v>
      </c>
      <c r="M157" s="63" t="s">
        <v>33</v>
      </c>
      <c r="N157" s="63" t="s">
        <v>34</v>
      </c>
      <c r="O157" s="87" t="s">
        <v>5204</v>
      </c>
      <c r="P157" s="46" t="s">
        <v>671</v>
      </c>
      <c r="Q157" s="75">
        <v>32289</v>
      </c>
      <c r="R157" s="107">
        <v>43040</v>
      </c>
      <c r="S157" s="107">
        <f t="shared" si="33"/>
        <v>43040</v>
      </c>
      <c r="T157" s="107"/>
      <c r="U157" s="625" t="s">
        <v>36</v>
      </c>
      <c r="V157" s="56" t="s">
        <v>924</v>
      </c>
      <c r="W157" s="56" t="str">
        <f t="shared" ca="1" si="38"/>
        <v xml:space="preserve">8 NĂM 9 THÁNG 18 NGÀY </v>
      </c>
      <c r="X157" s="523" t="s">
        <v>925</v>
      </c>
      <c r="Y157" s="80" t="str">
        <f>VLOOKUP(C157,Sheet5!$B$2:$G$253,6,0)</f>
        <v>092088003692</v>
      </c>
      <c r="Z157" s="80" t="str">
        <f>VLOOKUP(C157,'Trang tính1'!$A$2:$N$281,5,0)</f>
        <v>092008003692</v>
      </c>
      <c r="AA157" s="80" t="b">
        <f t="shared" si="35"/>
        <v>0</v>
      </c>
      <c r="AB157" s="75">
        <v>43129</v>
      </c>
      <c r="AC157" s="75" t="s">
        <v>5228</v>
      </c>
      <c r="AD157" s="46" t="s">
        <v>232</v>
      </c>
      <c r="AE157" s="108" t="s">
        <v>742</v>
      </c>
      <c r="AF157" s="108" t="str">
        <f>VLOOKUP(C157,'Trang tính1'!$A$2:$N$319,9,0)</f>
        <v>Nhơn Lộc, Phong Điền, Cần Thơ</v>
      </c>
      <c r="AG157" s="46" t="s">
        <v>926</v>
      </c>
      <c r="AH157" s="46"/>
      <c r="AI157" s="66"/>
      <c r="AJ157" s="46" t="s">
        <v>156</v>
      </c>
      <c r="AK157" s="46"/>
      <c r="AL157" s="56" t="s">
        <v>908</v>
      </c>
      <c r="AM157" s="36">
        <f t="shared" ca="1" si="37"/>
        <v>38</v>
      </c>
    </row>
    <row r="158" spans="1:39" s="36" customFormat="1">
      <c r="A158" s="25">
        <f>IF(C158=0,"",SUBTOTAL(3,C$5:C158))</f>
        <v>154</v>
      </c>
      <c r="B158" s="86">
        <v>36</v>
      </c>
      <c r="C158" s="66" t="s">
        <v>927</v>
      </c>
      <c r="D158" s="25" t="str">
        <f>VLOOKUP(C158,Sheet4!$A$1:$B$300,2,0)</f>
        <v>9222344590</v>
      </c>
      <c r="E158" s="67" t="s">
        <v>928</v>
      </c>
      <c r="F158" s="63" t="str">
        <f>VLOOKUP(D158,'BHXH 4-2026'!$D$11:$F$337,3,0)</f>
        <v>DN4929222344590</v>
      </c>
      <c r="G158" s="774">
        <f>VLOOKUP(C158,'chuyển xếp 2024'!$C$5:$W$328,17,0)</f>
        <v>5739000</v>
      </c>
      <c r="H158" s="774" t="e">
        <f>VLOOKUP(C158,'1-7-2026'!$C$3:$R$75,16,0)</f>
        <v>#N/A</v>
      </c>
      <c r="I158" s="774">
        <f>VLOOKUP(C158,'chuyển xếp 2024'!$C$5:$W$328,19,0)</f>
        <v>0</v>
      </c>
      <c r="J158" s="774">
        <f t="shared" si="34"/>
        <v>5739000</v>
      </c>
      <c r="K158" s="67" t="s">
        <v>32</v>
      </c>
      <c r="L158" s="63">
        <f t="shared" si="36"/>
        <v>1</v>
      </c>
      <c r="M158" s="63" t="s">
        <v>33</v>
      </c>
      <c r="N158" s="63" t="s">
        <v>34</v>
      </c>
      <c r="O158" s="87" t="s">
        <v>5204</v>
      </c>
      <c r="P158" s="46" t="s">
        <v>671</v>
      </c>
      <c r="Q158" s="75">
        <v>29952</v>
      </c>
      <c r="R158" s="107">
        <v>43040</v>
      </c>
      <c r="S158" s="107">
        <f t="shared" si="33"/>
        <v>43040</v>
      </c>
      <c r="T158" s="107"/>
      <c r="U158" s="625" t="s">
        <v>36</v>
      </c>
      <c r="V158" s="56" t="s">
        <v>929</v>
      </c>
      <c r="W158" s="56" t="str">
        <f t="shared" ca="1" si="38"/>
        <v xml:space="preserve">8 NĂM 9 THÁNG 18 NGÀY </v>
      </c>
      <c r="X158" s="878" t="s">
        <v>930</v>
      </c>
      <c r="Y158" s="80" t="str">
        <f>VLOOKUP(C158,Sheet5!$B$2:$G$253,6,0)</f>
        <v>092082005535</v>
      </c>
      <c r="Z158" s="80" t="str">
        <f>VLOOKUP(C158,'Trang tính1'!$A$2:$N$281,5,0)</f>
        <v>092082005535</v>
      </c>
      <c r="AA158" s="80" t="b">
        <f t="shared" si="35"/>
        <v>1</v>
      </c>
      <c r="AB158" s="75"/>
      <c r="AC158" s="75" t="s">
        <v>5228</v>
      </c>
      <c r="AD158" s="46" t="s">
        <v>232</v>
      </c>
      <c r="AE158" s="108" t="s">
        <v>898</v>
      </c>
      <c r="AF158" s="108" t="str">
        <f>VLOOKUP(C158,'Trang tính1'!$A$2:$N$319,9,0)</f>
        <v>Xã Phong Điền, Cần Thơ</v>
      </c>
      <c r="AG158" s="46" t="s">
        <v>899</v>
      </c>
      <c r="AH158" s="46"/>
      <c r="AI158" s="66"/>
      <c r="AJ158" s="46" t="s">
        <v>156</v>
      </c>
      <c r="AK158" s="46"/>
      <c r="AL158" s="56" t="s">
        <v>908</v>
      </c>
      <c r="AM158" s="36">
        <f t="shared" ca="1" si="37"/>
        <v>44</v>
      </c>
    </row>
    <row r="159" spans="1:39" s="36" customFormat="1">
      <c r="A159" s="25">
        <f>IF(C159=0,"",SUBTOTAL(3,C$5:C159))</f>
        <v>155</v>
      </c>
      <c r="B159" s="86">
        <v>37</v>
      </c>
      <c r="C159" s="66" t="s">
        <v>931</v>
      </c>
      <c r="D159" s="25" t="str">
        <f>VLOOKUP(C159,Sheet4!$A$1:$B$300,2,0)</f>
        <v>8723924817</v>
      </c>
      <c r="E159" s="67" t="s">
        <v>932</v>
      </c>
      <c r="F159" s="63" t="str">
        <f>VLOOKUP(D159,'BHXH 4-2026'!$D$11:$F$337,3,0)</f>
        <v>DN4928723924817</v>
      </c>
      <c r="G159" s="774">
        <f>VLOOKUP(C159,'chuyển xếp 2024'!$C$5:$W$328,17,0)</f>
        <v>5739000</v>
      </c>
      <c r="H159" s="774" t="e">
        <f>VLOOKUP(C159,'1-7-2026'!$C$3:$R$75,16,0)</f>
        <v>#N/A</v>
      </c>
      <c r="I159" s="774">
        <f>VLOOKUP(C159,'chuyển xếp 2024'!$C$5:$W$328,19,0)</f>
        <v>0</v>
      </c>
      <c r="J159" s="774">
        <f t="shared" si="34"/>
        <v>5739000</v>
      </c>
      <c r="K159" s="67" t="s">
        <v>32</v>
      </c>
      <c r="L159" s="63">
        <f t="shared" si="36"/>
        <v>1</v>
      </c>
      <c r="M159" s="63" t="s">
        <v>33</v>
      </c>
      <c r="N159" s="63" t="s">
        <v>34</v>
      </c>
      <c r="O159" s="87" t="s">
        <v>5204</v>
      </c>
      <c r="P159" s="46" t="s">
        <v>671</v>
      </c>
      <c r="Q159" s="75">
        <v>32509</v>
      </c>
      <c r="R159" s="107">
        <v>43191</v>
      </c>
      <c r="S159" s="107">
        <f t="shared" si="33"/>
        <v>43191</v>
      </c>
      <c r="T159" s="107"/>
      <c r="U159" s="67" t="s">
        <v>933</v>
      </c>
      <c r="V159" s="56" t="s">
        <v>2983</v>
      </c>
      <c r="W159" s="56" t="str">
        <f t="shared" ca="1" si="38"/>
        <v xml:space="preserve">8 NĂM 4 THÁNG 18 NGÀY </v>
      </c>
      <c r="X159" s="523" t="s">
        <v>934</v>
      </c>
      <c r="Y159" s="80" t="str">
        <f>VLOOKUP(C159,Sheet5!$B$2:$G$253,6,0)</f>
        <v>087089001910</v>
      </c>
      <c r="Z159" s="80">
        <f>VLOOKUP(C159,'Trang tính1'!$A$2:$N$281,5,0)</f>
        <v>0</v>
      </c>
      <c r="AA159" s="80" t="b">
        <f t="shared" si="35"/>
        <v>0</v>
      </c>
      <c r="AB159" s="75">
        <v>40449</v>
      </c>
      <c r="AC159" s="75" t="s">
        <v>5228</v>
      </c>
      <c r="AD159" s="46" t="s">
        <v>232</v>
      </c>
      <c r="AE159" s="108" t="s">
        <v>935</v>
      </c>
      <c r="AF159" s="108"/>
      <c r="AG159" s="46" t="s">
        <v>936</v>
      </c>
      <c r="AH159" s="46"/>
      <c r="AI159" s="66"/>
      <c r="AJ159" s="155" t="s">
        <v>156</v>
      </c>
      <c r="AK159" s="155"/>
      <c r="AL159" s="56" t="s">
        <v>908</v>
      </c>
      <c r="AM159" s="36">
        <f t="shared" ca="1" si="37"/>
        <v>37</v>
      </c>
    </row>
    <row r="160" spans="1:39" s="916" customFormat="1">
      <c r="A160" s="903">
        <f>IF(C160=0,"",SUBTOTAL(3,C$5:C160))</f>
        <v>156</v>
      </c>
      <c r="B160" s="86">
        <v>38</v>
      </c>
      <c r="C160" s="904" t="s">
        <v>941</v>
      </c>
      <c r="D160" s="903" t="str">
        <f>VLOOKUP(C160,Sheet4!$A$1:$B$300,2,0)</f>
        <v>5404002328</v>
      </c>
      <c r="E160" s="905" t="s">
        <v>942</v>
      </c>
      <c r="F160" s="63" t="str">
        <f>VLOOKUP(D160,'BHXH 4-2026'!$D$11:$F$337,3,0)</f>
        <v>DN4925404002328</v>
      </c>
      <c r="G160" s="774">
        <f>VLOOKUP(C160,'chuyển xếp 2024'!$C$5:$Y$328,23,0)</f>
        <v>7230000</v>
      </c>
      <c r="H160" s="774">
        <f>VLOOKUP(C160,'1-7-2026'!$C$3:$R$75,16,0)</f>
        <v>7230000</v>
      </c>
      <c r="I160" s="889">
        <f>VLOOKUP(C160,'chuyển xếp 2024'!$C$5:$W$328,19,0)</f>
        <v>0</v>
      </c>
      <c r="J160" s="774">
        <f t="shared" si="34"/>
        <v>7230000</v>
      </c>
      <c r="K160" s="906" t="s">
        <v>63</v>
      </c>
      <c r="L160" s="63">
        <f t="shared" si="36"/>
        <v>0</v>
      </c>
      <c r="M160" s="906" t="s">
        <v>33</v>
      </c>
      <c r="N160" s="906" t="s">
        <v>34</v>
      </c>
      <c r="O160" s="87" t="s">
        <v>5204</v>
      </c>
      <c r="P160" s="907" t="s">
        <v>671</v>
      </c>
      <c r="Q160" s="908">
        <v>27885</v>
      </c>
      <c r="R160" s="909">
        <v>37803</v>
      </c>
      <c r="S160" s="107">
        <f t="shared" si="33"/>
        <v>37803</v>
      </c>
      <c r="T160" s="909"/>
      <c r="U160" s="892" t="s">
        <v>36</v>
      </c>
      <c r="V160" s="910" t="s">
        <v>943</v>
      </c>
      <c r="W160" s="910" t="str">
        <f t="shared" ca="1" si="38"/>
        <v xml:space="preserve">23 NĂM 1 THÁNG 18 NGÀY </v>
      </c>
      <c r="X160" s="911">
        <v>183130486</v>
      </c>
      <c r="Y160" s="912" t="str">
        <f>VLOOKUP(C160,Sheet5!$B$2:$G$253,6,0)</f>
        <v>042176011592</v>
      </c>
      <c r="Z160" s="80" t="str">
        <f>VLOOKUP(C160,'Trang tính1'!$A$2:$N$281,5,0)</f>
        <v>042176011592</v>
      </c>
      <c r="AA160" s="80" t="b">
        <f t="shared" si="35"/>
        <v>1</v>
      </c>
      <c r="AB160" s="913">
        <v>35338</v>
      </c>
      <c r="AC160" s="75" t="s">
        <v>5228</v>
      </c>
      <c r="AD160" s="907" t="s">
        <v>232</v>
      </c>
      <c r="AE160" s="914" t="s">
        <v>750</v>
      </c>
      <c r="AF160" s="108" t="str">
        <f>VLOOKUP(C160,'Trang tính1'!$A$2:$N$319,9,0)</f>
        <v>Thới An Đông, Cần Thơ</v>
      </c>
      <c r="AG160" s="907" t="s">
        <v>944</v>
      </c>
      <c r="AH160" s="907"/>
      <c r="AI160" s="915"/>
      <c r="AJ160" s="907" t="s">
        <v>156</v>
      </c>
      <c r="AK160" s="907"/>
      <c r="AL160" s="910" t="s">
        <v>870</v>
      </c>
      <c r="AM160" s="916">
        <f t="shared" ca="1" si="37"/>
        <v>50</v>
      </c>
    </row>
    <row r="161" spans="1:39" s="916" customFormat="1">
      <c r="A161" s="903">
        <f>IF(C161=0,"",SUBTOTAL(3,C$5:C161))</f>
        <v>157</v>
      </c>
      <c r="B161" s="86">
        <v>39</v>
      </c>
      <c r="C161" s="904" t="s">
        <v>945</v>
      </c>
      <c r="D161" s="903" t="str">
        <f>VLOOKUP(C161,Sheet4!$A$1:$B$300,2,0)</f>
        <v>6506006797</v>
      </c>
      <c r="E161" s="905" t="s">
        <v>946</v>
      </c>
      <c r="F161" s="63" t="str">
        <f>VLOOKUP(D161,'BHXH 4-2026'!$D$11:$F$337,3,0)</f>
        <v>DN4926506006797</v>
      </c>
      <c r="G161" s="774">
        <f>VLOOKUP(C161,'chuyển xếp 2024'!$C$5:$W$328,17,0)</f>
        <v>6694000</v>
      </c>
      <c r="H161" s="774" t="e">
        <f>VLOOKUP(C161,'1-7-2026'!$C$3:$R$75,16,0)</f>
        <v>#N/A</v>
      </c>
      <c r="I161" s="889">
        <f>VLOOKUP(C161,'chuyển xếp 2024'!$C$5:$W$328,19,0)</f>
        <v>0</v>
      </c>
      <c r="J161" s="774">
        <f t="shared" si="34"/>
        <v>6694000</v>
      </c>
      <c r="K161" s="906" t="s">
        <v>63</v>
      </c>
      <c r="L161" s="63">
        <f t="shared" si="36"/>
        <v>0</v>
      </c>
      <c r="M161" s="906" t="s">
        <v>33</v>
      </c>
      <c r="N161" s="906" t="s">
        <v>34</v>
      </c>
      <c r="O161" s="87" t="s">
        <v>5204</v>
      </c>
      <c r="P161" s="907" t="s">
        <v>671</v>
      </c>
      <c r="Q161" s="908">
        <v>28495</v>
      </c>
      <c r="R161" s="909">
        <v>38768</v>
      </c>
      <c r="S161" s="107">
        <f t="shared" si="33"/>
        <v>38768</v>
      </c>
      <c r="T161" s="909"/>
      <c r="U161" s="892" t="s">
        <v>36</v>
      </c>
      <c r="V161" s="910" t="s">
        <v>947</v>
      </c>
      <c r="W161" s="910" t="str">
        <f t="shared" ca="1" si="38"/>
        <v xml:space="preserve">20 NĂM 5 THÁNG 30 NGÀY </v>
      </c>
      <c r="X161" s="911">
        <v>183134107</v>
      </c>
      <c r="Y161" s="912" t="str">
        <f>VLOOKUP(C161,Sheet5!$B$2:$G$253,6,0)</f>
        <v>042178000304</v>
      </c>
      <c r="Z161" s="80">
        <f>VLOOKUP(C161,'Trang tính1'!$A$2:$N$281,5,0)</f>
        <v>0</v>
      </c>
      <c r="AA161" s="80" t="b">
        <f t="shared" si="35"/>
        <v>0</v>
      </c>
      <c r="AB161" s="913">
        <v>35071</v>
      </c>
      <c r="AC161" s="75" t="s">
        <v>5228</v>
      </c>
      <c r="AD161" s="907" t="s">
        <v>232</v>
      </c>
      <c r="AE161" s="914" t="s">
        <v>948</v>
      </c>
      <c r="AF161" s="108"/>
      <c r="AG161" s="907" t="s">
        <v>949</v>
      </c>
      <c r="AH161" s="907"/>
      <c r="AI161" s="915"/>
      <c r="AJ161" s="907" t="s">
        <v>156</v>
      </c>
      <c r="AK161" s="907"/>
      <c r="AL161" s="910" t="s">
        <v>870</v>
      </c>
      <c r="AM161" s="916">
        <f t="shared" ca="1" si="37"/>
        <v>48</v>
      </c>
    </row>
    <row r="162" spans="1:39" s="916" customFormat="1">
      <c r="A162" s="903">
        <f>IF(C162=0,"",SUBTOTAL(3,C$5:C162))</f>
        <v>158</v>
      </c>
      <c r="B162" s="86">
        <v>40</v>
      </c>
      <c r="C162" s="904" t="s">
        <v>950</v>
      </c>
      <c r="D162" s="903" t="str">
        <f>VLOOKUP(C162,Sheet4!$A$1:$B$300,2,0)</f>
        <v>9209021583</v>
      </c>
      <c r="E162" s="905" t="s">
        <v>951</v>
      </c>
      <c r="F162" s="63" t="str">
        <f>VLOOKUP(D162,'BHXH 4-2026'!$D$11:$F$337,3,0)</f>
        <v>DN4929209021583</v>
      </c>
      <c r="G162" s="774">
        <f>VLOOKUP(C162,'chuyển xếp 2024'!$C$5:$W$328,17,0)</f>
        <v>6694000</v>
      </c>
      <c r="H162" s="774" t="e">
        <f>VLOOKUP(C162,'1-7-2026'!$C$3:$R$75,16,0)</f>
        <v>#N/A</v>
      </c>
      <c r="I162" s="889">
        <f>VLOOKUP(C162,'chuyển xếp 2024'!$C$5:$W$328,19,0)</f>
        <v>0</v>
      </c>
      <c r="J162" s="774">
        <f t="shared" si="34"/>
        <v>6694000</v>
      </c>
      <c r="K162" s="906" t="s">
        <v>63</v>
      </c>
      <c r="L162" s="63">
        <f t="shared" si="36"/>
        <v>0</v>
      </c>
      <c r="M162" s="906" t="s">
        <v>33</v>
      </c>
      <c r="N162" s="906" t="s">
        <v>134</v>
      </c>
      <c r="O162" s="87" t="s">
        <v>5204</v>
      </c>
      <c r="P162" s="907" t="s">
        <v>671</v>
      </c>
      <c r="Q162" s="908">
        <v>28126</v>
      </c>
      <c r="R162" s="909">
        <v>40118</v>
      </c>
      <c r="S162" s="107">
        <f t="shared" si="33"/>
        <v>40118</v>
      </c>
      <c r="T162" s="909"/>
      <c r="U162" s="892" t="s">
        <v>36</v>
      </c>
      <c r="V162" s="910" t="s">
        <v>952</v>
      </c>
      <c r="W162" s="910" t="str">
        <f t="shared" ca="1" si="38"/>
        <v xml:space="preserve">16 NĂM 9 THÁNG 18 NGÀY </v>
      </c>
      <c r="X162" s="911">
        <v>361697892</v>
      </c>
      <c r="Y162" s="912" t="str">
        <f>VLOOKUP(C162,Sheet5!$B$2:$G$253,6,0)</f>
        <v>092177011505</v>
      </c>
      <c r="Z162" s="80">
        <f>VLOOKUP(C162,'Trang tính1'!$A$2:$N$281,5,0)</f>
        <v>0</v>
      </c>
      <c r="AA162" s="80" t="b">
        <f t="shared" si="35"/>
        <v>0</v>
      </c>
      <c r="AB162" s="913">
        <v>38687</v>
      </c>
      <c r="AC162" s="75" t="s">
        <v>5228</v>
      </c>
      <c r="AD162" s="907" t="s">
        <v>232</v>
      </c>
      <c r="AE162" s="914" t="s">
        <v>708</v>
      </c>
      <c r="AF162" s="108"/>
      <c r="AG162" s="907" t="s">
        <v>953</v>
      </c>
      <c r="AH162" s="907"/>
      <c r="AI162" s="915"/>
      <c r="AJ162" s="907" t="s">
        <v>156</v>
      </c>
      <c r="AK162" s="907"/>
      <c r="AL162" s="910" t="s">
        <v>870</v>
      </c>
      <c r="AM162" s="916">
        <f t="shared" ca="1" si="37"/>
        <v>49</v>
      </c>
    </row>
    <row r="163" spans="1:39" s="36" customFormat="1">
      <c r="A163" s="25">
        <f>IF(C163=0,"",SUBTOTAL(3,C$5:C163))</f>
        <v>159</v>
      </c>
      <c r="B163" s="86">
        <v>41</v>
      </c>
      <c r="C163" s="69" t="s">
        <v>954</v>
      </c>
      <c r="D163" s="25" t="str">
        <f>VLOOKUP(C163,Sheet4!$A$1:$B$300,2,0)</f>
        <v>5496032492</v>
      </c>
      <c r="E163" s="98" t="s">
        <v>955</v>
      </c>
      <c r="F163" s="63" t="str">
        <f>VLOOKUP(D163,'BHXH 4-2026'!$D$11:$F$337,3,0)</f>
        <v>DN4925496032492</v>
      </c>
      <c r="G163" s="774">
        <f>VLOOKUP(C163,'chuyển xếp 2024'!$C$5:$W$328,17,0)</f>
        <v>7230000</v>
      </c>
      <c r="H163" s="774" t="e">
        <f>VLOOKUP(C163,'1-7-2026'!$C$3:$R$75,16,0)</f>
        <v>#N/A</v>
      </c>
      <c r="I163" s="774">
        <f>VLOOKUP(C163,'chuyển xếp 2024'!$C$5:$W$328,19,0)</f>
        <v>0</v>
      </c>
      <c r="J163" s="774">
        <f t="shared" si="34"/>
        <v>7230000</v>
      </c>
      <c r="K163" s="67" t="s">
        <v>32</v>
      </c>
      <c r="L163" s="63">
        <f t="shared" si="36"/>
        <v>1</v>
      </c>
      <c r="M163" s="63" t="s">
        <v>33</v>
      </c>
      <c r="N163" s="63" t="s">
        <v>34</v>
      </c>
      <c r="O163" s="87" t="s">
        <v>5204</v>
      </c>
      <c r="P163" s="46" t="s">
        <v>671</v>
      </c>
      <c r="Q163" s="106">
        <v>27395</v>
      </c>
      <c r="R163" s="107">
        <v>34516</v>
      </c>
      <c r="S163" s="107">
        <f t="shared" si="33"/>
        <v>34516</v>
      </c>
      <c r="T163" s="107"/>
      <c r="U163" s="67" t="s">
        <v>36</v>
      </c>
      <c r="V163" s="56" t="s">
        <v>956</v>
      </c>
      <c r="W163" s="56" t="str">
        <f t="shared" ca="1" si="38"/>
        <v xml:space="preserve">32 NĂM 1 THÁNG 18 NGÀY </v>
      </c>
      <c r="X163" s="523">
        <v>361534646</v>
      </c>
      <c r="Y163" s="80" t="str">
        <f>VLOOKUP(C163,Sheet5!$B$2:$G$253,6,0)</f>
        <v>093075006597</v>
      </c>
      <c r="Z163" s="80" t="str">
        <f>VLOOKUP(C163,'Trang tính1'!$A$2:$N$281,5,0)</f>
        <v>093075006597</v>
      </c>
      <c r="AA163" s="80" t="b">
        <f t="shared" si="35"/>
        <v>1</v>
      </c>
      <c r="AB163" s="75">
        <v>40828</v>
      </c>
      <c r="AC163" s="75" t="s">
        <v>5228</v>
      </c>
      <c r="AD163" s="46" t="s">
        <v>232</v>
      </c>
      <c r="AE163" s="108" t="s">
        <v>957</v>
      </c>
      <c r="AF163" s="108" t="str">
        <f>VLOOKUP(C163,'Trang tính1'!$A$2:$N$319,9,0)</f>
        <v>KV Thới Thuận, P. Phước Thới, Cần Thơ</v>
      </c>
      <c r="AG163" s="46" t="s">
        <v>958</v>
      </c>
      <c r="AH163" s="46"/>
      <c r="AI163" s="66"/>
      <c r="AJ163" s="46" t="s">
        <v>156</v>
      </c>
      <c r="AK163" s="46"/>
      <c r="AL163" s="56" t="s">
        <v>870</v>
      </c>
      <c r="AM163" s="36">
        <f t="shared" ca="1" si="37"/>
        <v>51</v>
      </c>
    </row>
    <row r="164" spans="1:39" s="36" customFormat="1">
      <c r="A164" s="25">
        <f>IF(C164=0,"",SUBTOTAL(3,C$5:C164))</f>
        <v>160</v>
      </c>
      <c r="B164" s="86">
        <v>42</v>
      </c>
      <c r="C164" s="69" t="s">
        <v>963</v>
      </c>
      <c r="D164" s="25" t="str">
        <f>VLOOKUP(C164,Sheet4!$A$1:$B$300,2,0)</f>
        <v>9208016228</v>
      </c>
      <c r="E164" s="98" t="s">
        <v>964</v>
      </c>
      <c r="F164" s="63" t="str">
        <f>VLOOKUP(D164,'BHXH 4-2026'!$D$11:$F$337,3,0)</f>
        <v>DN4929208016228</v>
      </c>
      <c r="G164" s="774">
        <f>VLOOKUP(C164,'chuyển xếp 2024'!$C$5:$W$328,17,0)</f>
        <v>6694000</v>
      </c>
      <c r="H164" s="774" t="e">
        <f>VLOOKUP(C164,'1-7-2026'!$C$3:$R$75,16,0)</f>
        <v>#N/A</v>
      </c>
      <c r="I164" s="774">
        <f>VLOOKUP(C164,'chuyển xếp 2024'!$C$5:$W$328,19,0)</f>
        <v>0</v>
      </c>
      <c r="J164" s="774">
        <f t="shared" si="34"/>
        <v>6694000</v>
      </c>
      <c r="K164" s="63" t="s">
        <v>63</v>
      </c>
      <c r="L164" s="63">
        <f t="shared" si="36"/>
        <v>0</v>
      </c>
      <c r="M164" s="63" t="s">
        <v>33</v>
      </c>
      <c r="N164" s="63" t="s">
        <v>34</v>
      </c>
      <c r="O164" s="87" t="s">
        <v>5204</v>
      </c>
      <c r="P164" s="46" t="s">
        <v>671</v>
      </c>
      <c r="Q164" s="106">
        <v>29299</v>
      </c>
      <c r="R164" s="107">
        <v>39188</v>
      </c>
      <c r="S164" s="107">
        <f t="shared" si="33"/>
        <v>39188</v>
      </c>
      <c r="T164" s="107"/>
      <c r="U164" s="67" t="s">
        <v>36</v>
      </c>
      <c r="V164" s="56" t="s">
        <v>965</v>
      </c>
      <c r="W164" s="56" t="str">
        <f t="shared" ca="1" si="38"/>
        <v xml:space="preserve">19 NĂM 4 THÁNG 3 NGÀY </v>
      </c>
      <c r="X164" s="523">
        <v>331283292</v>
      </c>
      <c r="Y164" s="80" t="str">
        <f>VLOOKUP(C164,Sheet5!$B$2:$G$253,6,0)</f>
        <v>086180000012</v>
      </c>
      <c r="Z164" s="80">
        <f>VLOOKUP(C164,'Trang tính1'!$A$2:$N$281,5,0)</f>
        <v>0</v>
      </c>
      <c r="AA164" s="80" t="b">
        <f t="shared" si="35"/>
        <v>0</v>
      </c>
      <c r="AB164" s="75">
        <v>35604</v>
      </c>
      <c r="AC164" s="75" t="s">
        <v>5228</v>
      </c>
      <c r="AD164" s="46" t="s">
        <v>232</v>
      </c>
      <c r="AE164" s="108" t="s">
        <v>966</v>
      </c>
      <c r="AF164" s="108"/>
      <c r="AG164" s="46" t="s">
        <v>962</v>
      </c>
      <c r="AH164" s="46"/>
      <c r="AI164" s="66"/>
      <c r="AJ164" s="46" t="s">
        <v>156</v>
      </c>
      <c r="AK164" s="46"/>
      <c r="AL164" s="56" t="s">
        <v>870</v>
      </c>
      <c r="AM164" s="36">
        <f t="shared" ca="1" si="37"/>
        <v>46</v>
      </c>
    </row>
    <row r="165" spans="1:39" s="36" customFormat="1">
      <c r="A165" s="25">
        <f>IF(C165=0,"",SUBTOTAL(3,C$5:C165))</f>
        <v>161</v>
      </c>
      <c r="B165" s="86">
        <v>43</v>
      </c>
      <c r="C165" s="69" t="s">
        <v>968</v>
      </c>
      <c r="D165" s="25" t="str">
        <f>VLOOKUP(C165,Sheet4!$A$1:$B$300,2,0)</f>
        <v>9208016248</v>
      </c>
      <c r="E165" s="98" t="s">
        <v>969</v>
      </c>
      <c r="F165" s="63" t="str">
        <f>VLOOKUP(D165,'BHXH 4-2026'!$D$11:$F$337,3,0)</f>
        <v>DN4929208016248</v>
      </c>
      <c r="G165" s="774">
        <f>VLOOKUP(C165,'chuyển xếp 2024'!$C$5:$W$328,17,0)</f>
        <v>6694000</v>
      </c>
      <c r="H165" s="774" t="e">
        <f>VLOOKUP(C165,'1-7-2026'!$C$3:$R$75,16,0)</f>
        <v>#N/A</v>
      </c>
      <c r="I165" s="774">
        <f>VLOOKUP(C165,'chuyển xếp 2024'!$C$5:$W$328,19,0)</f>
        <v>0</v>
      </c>
      <c r="J165" s="774">
        <f t="shared" si="34"/>
        <v>6694000</v>
      </c>
      <c r="K165" s="67" t="s">
        <v>32</v>
      </c>
      <c r="L165" s="63">
        <f t="shared" si="36"/>
        <v>1</v>
      </c>
      <c r="M165" s="63" t="s">
        <v>33</v>
      </c>
      <c r="N165" s="63" t="s">
        <v>34</v>
      </c>
      <c r="O165" s="87" t="s">
        <v>5204</v>
      </c>
      <c r="P165" s="46" t="s">
        <v>671</v>
      </c>
      <c r="Q165" s="106">
        <v>29192</v>
      </c>
      <c r="R165" s="107">
        <v>39188</v>
      </c>
      <c r="S165" s="107">
        <f t="shared" si="33"/>
        <v>39188</v>
      </c>
      <c r="T165" s="107"/>
      <c r="U165" s="67" t="s">
        <v>36</v>
      </c>
      <c r="V165" s="56" t="s">
        <v>970</v>
      </c>
      <c r="W165" s="56" t="str">
        <f t="shared" ca="1" si="38"/>
        <v xml:space="preserve">19 NĂM 4 THÁNG 3 NGÀY </v>
      </c>
      <c r="X165" s="523">
        <v>361738776</v>
      </c>
      <c r="Y165" s="80" t="str">
        <f>VLOOKUP(C165,Sheet5!$B$2:$G$253,6,0)</f>
        <v>092079007931</v>
      </c>
      <c r="Z165" s="80" t="str">
        <f>VLOOKUP(C165,'Trang tính1'!$A$2:$N$281,5,0)</f>
        <v>092079007931</v>
      </c>
      <c r="AA165" s="80" t="b">
        <f t="shared" si="35"/>
        <v>1</v>
      </c>
      <c r="AB165" s="75">
        <v>39057</v>
      </c>
      <c r="AC165" s="75" t="s">
        <v>5228</v>
      </c>
      <c r="AD165" s="46" t="s">
        <v>232</v>
      </c>
      <c r="AE165" s="108" t="s">
        <v>812</v>
      </c>
      <c r="AF165" s="108" t="str">
        <f>VLOOKUP(C165,'Trang tính1'!$A$2:$N$319,9,0)</f>
        <v>KV Trường Hòa, Phước Thới</v>
      </c>
      <c r="AG165" s="46" t="s">
        <v>971</v>
      </c>
      <c r="AH165" s="46"/>
      <c r="AI165" s="66"/>
      <c r="AJ165" s="46" t="s">
        <v>156</v>
      </c>
      <c r="AK165" s="46"/>
      <c r="AL165" s="56" t="s">
        <v>870</v>
      </c>
      <c r="AM165" s="36">
        <f t="shared" ca="1" si="37"/>
        <v>46</v>
      </c>
    </row>
    <row r="166" spans="1:39" s="36" customFormat="1">
      <c r="A166" s="25">
        <f>IF(C166=0,"",SUBTOTAL(3,C$5:C166))</f>
        <v>162</v>
      </c>
      <c r="B166" s="86">
        <v>44</v>
      </c>
      <c r="C166" s="69" t="s">
        <v>972</v>
      </c>
      <c r="D166" s="25" t="str">
        <f>VLOOKUP(C166,Sheet4!$A$1:$B$300,2,0)</f>
        <v>9208016249</v>
      </c>
      <c r="E166" s="98" t="s">
        <v>973</v>
      </c>
      <c r="F166" s="63" t="str">
        <f>VLOOKUP(D166,'BHXH 4-2026'!$D$11:$F$337,3,0)</f>
        <v>DN4929208016249</v>
      </c>
      <c r="G166" s="774">
        <f>VLOOKUP(C166,'chuyển xếp 2024'!$C$5:$W$328,17,0)</f>
        <v>6694000</v>
      </c>
      <c r="H166" s="774" t="e">
        <f>VLOOKUP(C166,'1-7-2026'!$C$3:$R$75,16,0)</f>
        <v>#N/A</v>
      </c>
      <c r="I166" s="774">
        <f>VLOOKUP(C166,'chuyển xếp 2024'!$C$5:$W$328,19,0)</f>
        <v>0</v>
      </c>
      <c r="J166" s="774">
        <f t="shared" si="34"/>
        <v>6694000</v>
      </c>
      <c r="K166" s="67" t="s">
        <v>32</v>
      </c>
      <c r="L166" s="63">
        <f t="shared" si="36"/>
        <v>1</v>
      </c>
      <c r="M166" s="63" t="s">
        <v>33</v>
      </c>
      <c r="N166" s="63" t="s">
        <v>34</v>
      </c>
      <c r="O166" s="87" t="s">
        <v>5204</v>
      </c>
      <c r="P166" s="46" t="s">
        <v>671</v>
      </c>
      <c r="Q166" s="106">
        <v>29641</v>
      </c>
      <c r="R166" s="107">
        <v>39188</v>
      </c>
      <c r="S166" s="107">
        <f t="shared" si="33"/>
        <v>39188</v>
      </c>
      <c r="T166" s="107"/>
      <c r="U166" s="67" t="s">
        <v>36</v>
      </c>
      <c r="V166" s="56" t="s">
        <v>974</v>
      </c>
      <c r="W166" s="56" t="str">
        <f t="shared" ca="1" si="38"/>
        <v xml:space="preserve">19 NĂM 4 THÁNG 3 NGÀY </v>
      </c>
      <c r="X166" s="523">
        <v>362062822</v>
      </c>
      <c r="Y166" s="80" t="str">
        <f>VLOOKUP(C166,Sheet5!$B$2:$G$253,6,0)</f>
        <v>092081015650</v>
      </c>
      <c r="Z166" s="80" t="str">
        <f>VLOOKUP(C166,'Trang tính1'!$A$2:$N$281,5,0)</f>
        <v>092081015650</v>
      </c>
      <c r="AA166" s="80" t="b">
        <f t="shared" si="35"/>
        <v>1</v>
      </c>
      <c r="AB166" s="75">
        <v>37201</v>
      </c>
      <c r="AC166" s="75" t="s">
        <v>5228</v>
      </c>
      <c r="AD166" s="46" t="s">
        <v>232</v>
      </c>
      <c r="AE166" s="108" t="s">
        <v>724</v>
      </c>
      <c r="AF166" s="108" t="str">
        <f>VLOOKUP(C166,'Trang tính1'!$A$2:$N$319,9,0)</f>
        <v>Thới An Đông, Cần Thơ</v>
      </c>
      <c r="AG166" s="46" t="s">
        <v>975</v>
      </c>
      <c r="AH166" s="46"/>
      <c r="AI166" s="66"/>
      <c r="AJ166" s="46" t="s">
        <v>156</v>
      </c>
      <c r="AK166" s="46"/>
      <c r="AL166" s="56" t="s">
        <v>870</v>
      </c>
      <c r="AM166" s="36">
        <f t="shared" ca="1" si="37"/>
        <v>45</v>
      </c>
    </row>
    <row r="167" spans="1:39" s="36" customFormat="1">
      <c r="A167" s="25">
        <f>IF(C167=0,"",SUBTOTAL(3,C$5:C167))</f>
        <v>163</v>
      </c>
      <c r="B167" s="86">
        <v>45</v>
      </c>
      <c r="C167" s="69" t="s">
        <v>976</v>
      </c>
      <c r="D167" s="25" t="str">
        <f>VLOOKUP(C167,Sheet4!$A$1:$B$300,2,0)</f>
        <v>9208010005</v>
      </c>
      <c r="E167" s="98" t="s">
        <v>977</v>
      </c>
      <c r="F167" s="63" t="str">
        <f>VLOOKUP(D167,'BHXH 4-2026'!$D$11:$F$337,3,0)</f>
        <v>DN4929208010005</v>
      </c>
      <c r="G167" s="774">
        <f>VLOOKUP(C167,'chuyển xếp 2024'!$C$5:$W$328,17,0)</f>
        <v>6694000</v>
      </c>
      <c r="H167" s="774" t="e">
        <f>VLOOKUP(C167,'1-7-2026'!$C$3:$R$75,16,0)</f>
        <v>#N/A</v>
      </c>
      <c r="I167" s="774">
        <f>VLOOKUP(C167,'chuyển xếp 2024'!$C$5:$W$328,19,0)</f>
        <v>0</v>
      </c>
      <c r="J167" s="774">
        <f t="shared" si="34"/>
        <v>6694000</v>
      </c>
      <c r="K167" s="67" t="s">
        <v>32</v>
      </c>
      <c r="L167" s="63">
        <f t="shared" si="36"/>
        <v>1</v>
      </c>
      <c r="M167" s="63" t="s">
        <v>33</v>
      </c>
      <c r="N167" s="63" t="s">
        <v>978</v>
      </c>
      <c r="O167" s="87" t="s">
        <v>5204</v>
      </c>
      <c r="P167" s="46" t="s">
        <v>671</v>
      </c>
      <c r="Q167" s="106" t="s">
        <v>350</v>
      </c>
      <c r="R167" s="107">
        <v>39539</v>
      </c>
      <c r="S167" s="107">
        <f t="shared" si="33"/>
        <v>39539</v>
      </c>
      <c r="T167" s="107"/>
      <c r="U167" s="67" t="s">
        <v>36</v>
      </c>
      <c r="V167" s="56" t="s">
        <v>979</v>
      </c>
      <c r="W167" s="56" t="str">
        <f t="shared" ca="1" si="38"/>
        <v xml:space="preserve">18 NĂM 4 THÁNG 18 NGÀY </v>
      </c>
      <c r="X167" s="523">
        <v>361493409</v>
      </c>
      <c r="Y167" s="80" t="str">
        <f>VLOOKUP(C167,Sheet5!$B$2:$G$253,6,0)</f>
        <v>092073001045</v>
      </c>
      <c r="Z167" s="80" t="str">
        <f>VLOOKUP(C167,'Trang tính1'!$A$2:$N$281,5,0)</f>
        <v>092073001045</v>
      </c>
      <c r="AA167" s="80" t="b">
        <f t="shared" si="35"/>
        <v>1</v>
      </c>
      <c r="AB167" s="75">
        <v>32868</v>
      </c>
      <c r="AC167" s="75" t="s">
        <v>5228</v>
      </c>
      <c r="AD167" s="46" t="s">
        <v>232</v>
      </c>
      <c r="AE167" s="108" t="s">
        <v>831</v>
      </c>
      <c r="AF167" s="108" t="str">
        <f>VLOOKUP(C167,'Trang tính1'!$A$2:$N$319,9,0)</f>
        <v>P. Ô Môn, Cần Thơ</v>
      </c>
      <c r="AG167" s="46" t="s">
        <v>980</v>
      </c>
      <c r="AH167" s="46"/>
      <c r="AI167" s="66"/>
      <c r="AJ167" s="46" t="s">
        <v>156</v>
      </c>
      <c r="AK167" s="46"/>
      <c r="AL167" s="56" t="s">
        <v>676</v>
      </c>
      <c r="AM167" s="64">
        <f t="shared" ca="1" si="37"/>
        <v>53</v>
      </c>
    </row>
    <row r="168" spans="1:39" s="36" customFormat="1">
      <c r="A168" s="25">
        <f>IF(C168=0,"",SUBTOTAL(3,C$5:C168))</f>
        <v>164</v>
      </c>
      <c r="B168" s="86">
        <v>46</v>
      </c>
      <c r="C168" s="69" t="s">
        <v>990</v>
      </c>
      <c r="D168" s="25" t="str">
        <f>VLOOKUP(C168,Sheet4!$A$1:$B$300,2,0)</f>
        <v>9209021588</v>
      </c>
      <c r="E168" s="98" t="s">
        <v>991</v>
      </c>
      <c r="F168" s="63" t="str">
        <f>VLOOKUP(D168,'BHXH 4-2026'!$D$11:$F$337,3,0)</f>
        <v>DN4929209021588</v>
      </c>
      <c r="G168" s="774">
        <f>VLOOKUP(C168,'chuyển xếp 2024'!$C$5:$Y$328,23,0)</f>
        <v>6198000</v>
      </c>
      <c r="H168" s="774">
        <f>VLOOKUP(C168,'1-7-2026'!$C$3:$R$75,16,0)</f>
        <v>6198000</v>
      </c>
      <c r="I168" s="774">
        <f>VLOOKUP(C168,'chuyển xếp 2024'!$C$5:$W$328,19,0)</f>
        <v>0</v>
      </c>
      <c r="J168" s="774">
        <f t="shared" si="34"/>
        <v>6198000</v>
      </c>
      <c r="K168" s="67" t="s">
        <v>32</v>
      </c>
      <c r="L168" s="63">
        <f t="shared" si="36"/>
        <v>1</v>
      </c>
      <c r="M168" s="63" t="s">
        <v>33</v>
      </c>
      <c r="N168" s="63" t="s">
        <v>700</v>
      </c>
      <c r="O168" s="87" t="s">
        <v>5204</v>
      </c>
      <c r="P168" s="46" t="s">
        <v>671</v>
      </c>
      <c r="Q168" s="106">
        <v>28406</v>
      </c>
      <c r="R168" s="107">
        <v>40087</v>
      </c>
      <c r="S168" s="107">
        <f t="shared" si="33"/>
        <v>40087</v>
      </c>
      <c r="T168" s="107"/>
      <c r="U168" s="67" t="s">
        <v>36</v>
      </c>
      <c r="V168" s="56" t="s">
        <v>992</v>
      </c>
      <c r="W168" s="56" t="str">
        <f t="shared" ca="1" si="38"/>
        <v xml:space="preserve">16 NĂM 10 THÁNG 18 NGÀY </v>
      </c>
      <c r="X168" s="523">
        <v>362122597</v>
      </c>
      <c r="Y168" s="80" t="str">
        <f>VLOOKUP(C168,Sheet5!$B$2:$G$253,6,0)</f>
        <v>092077002679</v>
      </c>
      <c r="Z168" s="80" t="str">
        <f>VLOOKUP(C168,'Trang tính1'!$A$2:$N$281,5,0)</f>
        <v>092077002679</v>
      </c>
      <c r="AA168" s="80" t="b">
        <f t="shared" si="35"/>
        <v>1</v>
      </c>
      <c r="AB168" s="75">
        <v>37371</v>
      </c>
      <c r="AC168" s="75" t="s">
        <v>5228</v>
      </c>
      <c r="AD168" s="46" t="s">
        <v>232</v>
      </c>
      <c r="AE168" s="108" t="s">
        <v>724</v>
      </c>
      <c r="AF168" s="108" t="str">
        <f>VLOOKUP(C168,'Trang tính1'!$A$2:$N$319,9,0)</f>
        <v>KV4 Thới An Đông, Cần Thơ</v>
      </c>
      <c r="AG168" s="46" t="s">
        <v>993</v>
      </c>
      <c r="AH168" s="46"/>
      <c r="AI168" s="66"/>
      <c r="AJ168" s="46" t="s">
        <v>156</v>
      </c>
      <c r="AK168" s="46"/>
      <c r="AL168" s="56" t="s">
        <v>203</v>
      </c>
      <c r="AM168" s="36">
        <f t="shared" ca="1" si="37"/>
        <v>48</v>
      </c>
    </row>
    <row r="169" spans="1:39" s="36" customFormat="1">
      <c r="A169" s="25">
        <f>IF(C169=0,"",SUBTOTAL(3,C$5:C169))</f>
        <v>165</v>
      </c>
      <c r="B169" s="86">
        <v>47</v>
      </c>
      <c r="C169" s="69" t="s">
        <v>999</v>
      </c>
      <c r="D169" s="25" t="str">
        <f>VLOOKUP(C169,Sheet4!$A$1:$B$300,2,0)</f>
        <v>9213007216</v>
      </c>
      <c r="E169" s="98" t="s">
        <v>1000</v>
      </c>
      <c r="F169" s="63" t="str">
        <f>VLOOKUP(D169,'BHXH 4-2026'!$D$11:$F$337,3,0)</f>
        <v>DN4929213007216</v>
      </c>
      <c r="G169" s="774">
        <f>VLOOKUP(C169,'chuyển xếp 2024'!$C$5:$Y$328,23,0)</f>
        <v>6198000</v>
      </c>
      <c r="H169" s="774">
        <f>VLOOKUP(C169,'1-7-2026'!$C$3:$R$75,16,0)</f>
        <v>6198000</v>
      </c>
      <c r="I169" s="774">
        <f>VLOOKUP(C169,'chuyển xếp 2024'!$C$5:$W$328,19,0)</f>
        <v>0</v>
      </c>
      <c r="J169" s="774">
        <f t="shared" si="34"/>
        <v>6198000</v>
      </c>
      <c r="K169" s="67" t="s">
        <v>32</v>
      </c>
      <c r="L169" s="63">
        <f t="shared" si="36"/>
        <v>1</v>
      </c>
      <c r="M169" s="63" t="s">
        <v>33</v>
      </c>
      <c r="N169" s="63" t="s">
        <v>34</v>
      </c>
      <c r="O169" s="87" t="s">
        <v>5204</v>
      </c>
      <c r="P169" s="46" t="s">
        <v>671</v>
      </c>
      <c r="Q169" s="106" t="s">
        <v>1001</v>
      </c>
      <c r="R169" s="107">
        <v>41366</v>
      </c>
      <c r="S169" s="107">
        <f t="shared" si="33"/>
        <v>41366</v>
      </c>
      <c r="T169" s="107"/>
      <c r="U169" s="67" t="s">
        <v>36</v>
      </c>
      <c r="V169" s="56" t="s">
        <v>1002</v>
      </c>
      <c r="W169" s="56" t="str">
        <f t="shared" ca="1" si="38"/>
        <v xml:space="preserve">13 NĂM 4 THÁNG 17 NGÀY </v>
      </c>
      <c r="X169" s="523">
        <v>361625247</v>
      </c>
      <c r="Y169" s="80" t="str">
        <f>VLOOKUP(C169,Sheet5!$B$2:$G$253,6,0)</f>
        <v>092077002034</v>
      </c>
      <c r="Z169" s="80" t="str">
        <f>VLOOKUP(C169,'Trang tính1'!$A$2:$N$281,5,0)</f>
        <v>092077002034</v>
      </c>
      <c r="AA169" s="80" t="b">
        <f t="shared" si="35"/>
        <v>1</v>
      </c>
      <c r="AB169" s="75">
        <v>40388</v>
      </c>
      <c r="AC169" s="75" t="s">
        <v>5228</v>
      </c>
      <c r="AD169" s="46" t="s">
        <v>232</v>
      </c>
      <c r="AE169" s="108" t="s">
        <v>708</v>
      </c>
      <c r="AF169" s="108" t="str">
        <f>VLOOKUP(C169,'Trang tính1'!$A$2:$N$319,9,0)</f>
        <v>Phường Phước Thới, Cần Thơ</v>
      </c>
      <c r="AG169" s="46" t="s">
        <v>987</v>
      </c>
      <c r="AH169" s="46"/>
      <c r="AI169" s="66"/>
      <c r="AJ169" s="46" t="s">
        <v>156</v>
      </c>
      <c r="AK169" s="46"/>
      <c r="AL169" s="56" t="s">
        <v>203</v>
      </c>
      <c r="AM169" s="36">
        <f t="shared" ca="1" si="37"/>
        <v>49</v>
      </c>
    </row>
    <row r="170" spans="1:39" s="36" customFormat="1" ht="17.25" customHeight="1">
      <c r="A170" s="25">
        <f>IF(C170=0,"",SUBTOTAL(3,C$5:C170))</f>
        <v>166</v>
      </c>
      <c r="B170" s="86">
        <v>48</v>
      </c>
      <c r="C170" s="69" t="s">
        <v>1003</v>
      </c>
      <c r="D170" s="25" t="str">
        <f>VLOOKUP(C170,Sheet4!$A$1:$B$300,2,0)</f>
        <v>9213007218</v>
      </c>
      <c r="E170" s="98" t="s">
        <v>1004</v>
      </c>
      <c r="F170" s="63" t="str">
        <f>VLOOKUP(D170,'BHXH 4-2026'!$D$11:$F$337,3,0)</f>
        <v>DN4929213007218</v>
      </c>
      <c r="G170" s="774">
        <f>VLOOKUP(C170,'chuyển xếp 2024'!$C$5:$Y$328,23,0)</f>
        <v>6198000</v>
      </c>
      <c r="H170" s="774">
        <f>VLOOKUP(C170,'1-7-2026'!$C$3:$R$75,16,0)</f>
        <v>6198000</v>
      </c>
      <c r="I170" s="774">
        <f>VLOOKUP(C170,'chuyển xếp 2024'!$C$5:$W$328,19,0)</f>
        <v>0</v>
      </c>
      <c r="J170" s="774">
        <f t="shared" si="34"/>
        <v>6198000</v>
      </c>
      <c r="K170" s="67" t="s">
        <v>32</v>
      </c>
      <c r="L170" s="63">
        <f t="shared" si="36"/>
        <v>1</v>
      </c>
      <c r="M170" s="63" t="s">
        <v>33</v>
      </c>
      <c r="N170" s="63" t="s">
        <v>34</v>
      </c>
      <c r="O170" s="87" t="s">
        <v>5204</v>
      </c>
      <c r="P170" s="46" t="s">
        <v>671</v>
      </c>
      <c r="Q170" s="106">
        <v>32501</v>
      </c>
      <c r="R170" s="107">
        <v>41366</v>
      </c>
      <c r="S170" s="107">
        <f t="shared" si="33"/>
        <v>41366</v>
      </c>
      <c r="T170" s="107"/>
      <c r="U170" s="67" t="s">
        <v>36</v>
      </c>
      <c r="V170" s="56" t="s">
        <v>1005</v>
      </c>
      <c r="W170" s="56" t="str">
        <f t="shared" ca="1" si="38"/>
        <v xml:space="preserve">13 NĂM 4 THÁNG 17 NGÀY </v>
      </c>
      <c r="X170" s="523" t="s">
        <v>1006</v>
      </c>
      <c r="Y170" s="80" t="str">
        <f>VLOOKUP(C170,Sheet5!$B$2:$G$253,6,0)</f>
        <v>092088000530</v>
      </c>
      <c r="Z170" s="80" t="str">
        <f>VLOOKUP(C170,'Trang tính1'!$A$2:$N$281,5,0)</f>
        <v>092088000530</v>
      </c>
      <c r="AA170" s="80" t="b">
        <f t="shared" si="35"/>
        <v>1</v>
      </c>
      <c r="AB170" s="75">
        <v>42263</v>
      </c>
      <c r="AC170" s="75" t="s">
        <v>5228</v>
      </c>
      <c r="AD170" s="46" t="s">
        <v>232</v>
      </c>
      <c r="AE170" s="108" t="s">
        <v>838</v>
      </c>
      <c r="AF170" s="108" t="str">
        <f>VLOOKUP(C170,'Trang tính1'!$A$2:$N$319,9,0)</f>
        <v>KV5 phường Ô Môn, Cần Thơ</v>
      </c>
      <c r="AG170" s="46" t="s">
        <v>1007</v>
      </c>
      <c r="AH170" s="46"/>
      <c r="AI170" s="66"/>
      <c r="AJ170" s="46" t="s">
        <v>93</v>
      </c>
      <c r="AK170" s="46" t="s">
        <v>768</v>
      </c>
      <c r="AL170" s="56" t="s">
        <v>203</v>
      </c>
      <c r="AM170" s="36">
        <f t="shared" ca="1" si="37"/>
        <v>37</v>
      </c>
    </row>
    <row r="171" spans="1:39" s="36" customFormat="1">
      <c r="A171" s="25">
        <f>IF(C171=0,"",SUBTOTAL(3,C$5:C171))</f>
        <v>167</v>
      </c>
      <c r="B171" s="86">
        <v>49</v>
      </c>
      <c r="C171" s="69" t="s">
        <v>1008</v>
      </c>
      <c r="D171" s="25" t="str">
        <f>VLOOKUP(C171,Sheet4!$A$1:$B$300,2,0)</f>
        <v>9213007222</v>
      </c>
      <c r="E171" s="98" t="s">
        <v>1009</v>
      </c>
      <c r="F171" s="63" t="str">
        <f>VLOOKUP(D171,'BHXH 4-2026'!$D$11:$F$337,3,0)</f>
        <v>DN4929213007222</v>
      </c>
      <c r="G171" s="774">
        <f>VLOOKUP(C171,'chuyển xếp 2024'!$C$5:$Y$328,23,0)</f>
        <v>6198000</v>
      </c>
      <c r="H171" s="774">
        <f>VLOOKUP(C171,'1-7-2026'!$C$3:$R$75,16,0)</f>
        <v>6198000</v>
      </c>
      <c r="I171" s="774">
        <f>VLOOKUP(C171,'chuyển xếp 2024'!$C$5:$W$328,19,0)</f>
        <v>0</v>
      </c>
      <c r="J171" s="774">
        <f t="shared" si="34"/>
        <v>6198000</v>
      </c>
      <c r="K171" s="67" t="s">
        <v>32</v>
      </c>
      <c r="L171" s="63">
        <f t="shared" si="36"/>
        <v>1</v>
      </c>
      <c r="M171" s="63" t="s">
        <v>33</v>
      </c>
      <c r="N171" s="63" t="s">
        <v>34</v>
      </c>
      <c r="O171" s="87" t="s">
        <v>5204</v>
      </c>
      <c r="P171" s="46" t="s">
        <v>671</v>
      </c>
      <c r="Q171" s="106" t="s">
        <v>771</v>
      </c>
      <c r="R171" s="107">
        <v>41366</v>
      </c>
      <c r="S171" s="107">
        <f t="shared" si="33"/>
        <v>41366</v>
      </c>
      <c r="T171" s="107"/>
      <c r="U171" s="67" t="s">
        <v>36</v>
      </c>
      <c r="V171" s="56" t="s">
        <v>1010</v>
      </c>
      <c r="W171" s="56" t="str">
        <f t="shared" ca="1" si="38"/>
        <v xml:space="preserve">13 NĂM 4 THÁNG 17 NGÀY </v>
      </c>
      <c r="X171" s="523">
        <v>362397913</v>
      </c>
      <c r="Y171" s="80" t="str">
        <f>VLOOKUP(C171,Sheet5!$B$2:$G$253,6,0)</f>
        <v>092079009739</v>
      </c>
      <c r="Z171" s="80" t="str">
        <f>VLOOKUP(C171,'Trang tính1'!$A$2:$N$281,5,0)</f>
        <v>092079009739</v>
      </c>
      <c r="AA171" s="80" t="b">
        <f t="shared" si="35"/>
        <v>1</v>
      </c>
      <c r="AB171" s="75">
        <v>40285</v>
      </c>
      <c r="AC171" s="75" t="s">
        <v>5228</v>
      </c>
      <c r="AD171" s="46" t="s">
        <v>232</v>
      </c>
      <c r="AE171" s="108" t="s">
        <v>745</v>
      </c>
      <c r="AF171" s="108" t="str">
        <f>VLOOKUP(C171,'Trang tính1'!$A$2:$N$319,9,0)</f>
        <v>Phường Phước Thới, Cần Thơ</v>
      </c>
      <c r="AG171" s="46" t="s">
        <v>1011</v>
      </c>
      <c r="AH171" s="46"/>
      <c r="AI171" s="66"/>
      <c r="AJ171" s="46" t="s">
        <v>156</v>
      </c>
      <c r="AK171" s="46"/>
      <c r="AL171" s="56" t="s">
        <v>203</v>
      </c>
      <c r="AM171" s="36">
        <f t="shared" ca="1" si="37"/>
        <v>47</v>
      </c>
    </row>
    <row r="172" spans="1:39" s="36" customFormat="1">
      <c r="A172" s="25">
        <f>IF(C172=0,"",SUBTOTAL(3,C$5:C172))</f>
        <v>168</v>
      </c>
      <c r="B172" s="86">
        <v>50</v>
      </c>
      <c r="C172" s="66" t="s">
        <v>1014</v>
      </c>
      <c r="D172" s="25" t="str">
        <f>VLOOKUP(C172,Sheet4!$A$1:$B$300,2,0)</f>
        <v>9214005759</v>
      </c>
      <c r="E172" s="67" t="s">
        <v>1015</v>
      </c>
      <c r="F172" s="63" t="str">
        <f>VLOOKUP(D172,'BHXH 4-2026'!$D$11:$F$337,3,0)</f>
        <v>DN4929214005759</v>
      </c>
      <c r="G172" s="774">
        <f>VLOOKUP(C172,'chuyển xếp 2024'!$C$5:$W$328,17,0)</f>
        <v>5739000</v>
      </c>
      <c r="H172" s="774" t="e">
        <f>VLOOKUP(C172,'1-7-2026'!$C$3:$R$75,16,0)</f>
        <v>#N/A</v>
      </c>
      <c r="I172" s="774">
        <f>VLOOKUP(C172,'chuyển xếp 2024'!$C$5:$W$328,19,0)</f>
        <v>0</v>
      </c>
      <c r="J172" s="774">
        <f t="shared" si="34"/>
        <v>5739000</v>
      </c>
      <c r="K172" s="67" t="s">
        <v>32</v>
      </c>
      <c r="L172" s="63">
        <f t="shared" si="36"/>
        <v>1</v>
      </c>
      <c r="M172" s="63" t="s">
        <v>33</v>
      </c>
      <c r="N172" s="63" t="s">
        <v>34</v>
      </c>
      <c r="O172" s="87" t="s">
        <v>5204</v>
      </c>
      <c r="P172" s="46" t="s">
        <v>671</v>
      </c>
      <c r="Q172" s="106">
        <v>29375</v>
      </c>
      <c r="R172" s="107">
        <v>41761</v>
      </c>
      <c r="S172" s="107">
        <f t="shared" si="33"/>
        <v>41761</v>
      </c>
      <c r="T172" s="107"/>
      <c r="U172" s="67" t="s">
        <v>36</v>
      </c>
      <c r="V172" s="56" t="s">
        <v>1016</v>
      </c>
      <c r="W172" s="56" t="str">
        <f t="shared" ca="1" si="38"/>
        <v xml:space="preserve">12 NĂM 3 THÁNG 17 NGÀY </v>
      </c>
      <c r="X172" s="523">
        <v>361854255</v>
      </c>
      <c r="Y172" s="80" t="str">
        <f>VLOOKUP(C172,Sheet5!$B$2:$G$253,6,0)</f>
        <v>092080006215</v>
      </c>
      <c r="Z172" s="80" t="str">
        <f>VLOOKUP(C172,'Trang tính1'!$A$2:$N$281,5,0)</f>
        <v>092080006215</v>
      </c>
      <c r="AA172" s="80" t="b">
        <f t="shared" si="35"/>
        <v>1</v>
      </c>
      <c r="AB172" s="75">
        <v>35773</v>
      </c>
      <c r="AC172" s="75" t="s">
        <v>5228</v>
      </c>
      <c r="AD172" s="46" t="s">
        <v>232</v>
      </c>
      <c r="AE172" s="108" t="s">
        <v>708</v>
      </c>
      <c r="AF172" s="108" t="str">
        <f>VLOOKUP(C172,'Trang tính1'!$A$2:$N$319,9,0)</f>
        <v>KV Trường Hưng, Phước Thới, Cần Thơ</v>
      </c>
      <c r="AG172" s="46" t="s">
        <v>709</v>
      </c>
      <c r="AH172" s="46"/>
      <c r="AI172" s="66"/>
      <c r="AJ172" s="46" t="s">
        <v>156</v>
      </c>
      <c r="AK172" s="46"/>
      <c r="AL172" s="56" t="s">
        <v>203</v>
      </c>
      <c r="AM172" s="36">
        <f t="shared" ca="1" si="37"/>
        <v>46</v>
      </c>
    </row>
    <row r="173" spans="1:39" s="36" customFormat="1">
      <c r="A173" s="25">
        <f>IF(C173=0,"",SUBTOTAL(3,C$5:C173))</f>
        <v>169</v>
      </c>
      <c r="B173" s="86">
        <v>51</v>
      </c>
      <c r="C173" s="66" t="s">
        <v>1017</v>
      </c>
      <c r="D173" s="25" t="str">
        <f>VLOOKUP(C173,Sheet4!$A$1:$B$300,2,0)</f>
        <v>9214005760</v>
      </c>
      <c r="E173" s="67" t="s">
        <v>1018</v>
      </c>
      <c r="F173" s="63" t="str">
        <f>VLOOKUP(D173,'BHXH 4-2026'!$D$11:$F$337,3,0)</f>
        <v>DN4929214005760</v>
      </c>
      <c r="G173" s="774">
        <f>VLOOKUP(C173,'chuyển xếp 2024'!$C$5:$W$328,17,0)</f>
        <v>5739000</v>
      </c>
      <c r="H173" s="774" t="e">
        <f>VLOOKUP(C173,'1-7-2026'!$C$3:$R$75,16,0)</f>
        <v>#N/A</v>
      </c>
      <c r="I173" s="774">
        <f>VLOOKUP(C173,'chuyển xếp 2024'!$C$5:$W$328,19,0)</f>
        <v>0</v>
      </c>
      <c r="J173" s="774">
        <f t="shared" si="34"/>
        <v>5739000</v>
      </c>
      <c r="K173" s="67" t="s">
        <v>32</v>
      </c>
      <c r="L173" s="63">
        <f t="shared" si="36"/>
        <v>1</v>
      </c>
      <c r="M173" s="63" t="s">
        <v>33</v>
      </c>
      <c r="N173" s="63" t="s">
        <v>34</v>
      </c>
      <c r="O173" s="87" t="s">
        <v>5204</v>
      </c>
      <c r="P173" s="46" t="s">
        <v>671</v>
      </c>
      <c r="Q173" s="106">
        <v>30869</v>
      </c>
      <c r="R173" s="107">
        <v>41761</v>
      </c>
      <c r="S173" s="107">
        <f t="shared" si="33"/>
        <v>41761</v>
      </c>
      <c r="T173" s="107"/>
      <c r="U173" s="67" t="s">
        <v>36</v>
      </c>
      <c r="V173" s="56" t="s">
        <v>1019</v>
      </c>
      <c r="W173" s="56" t="str">
        <f t="shared" ca="1" si="38"/>
        <v xml:space="preserve">12 NĂM 3 THÁNG 17 NGÀY </v>
      </c>
      <c r="X173" s="523">
        <v>361990109</v>
      </c>
      <c r="Y173" s="80" t="str">
        <f>VLOOKUP(C173,Sheet5!$B$2:$G$253,6,0)</f>
        <v>092084012862</v>
      </c>
      <c r="Z173" s="80" t="str">
        <f>VLOOKUP(C173,'Trang tính1'!$A$2:$N$281,5,0)</f>
        <v>092084012862</v>
      </c>
      <c r="AA173" s="80" t="b">
        <f t="shared" si="35"/>
        <v>1</v>
      </c>
      <c r="AB173" s="75">
        <v>41533</v>
      </c>
      <c r="AC173" s="75" t="s">
        <v>5228</v>
      </c>
      <c r="AD173" s="46" t="s">
        <v>232</v>
      </c>
      <c r="AE173" s="108" t="s">
        <v>1020</v>
      </c>
      <c r="AF173" s="108" t="str">
        <f>VLOOKUP(C173,'Trang tính1'!$A$2:$N$319,9,0)</f>
        <v>KV Long Hòa, P. Thới Long, Cần Thơ</v>
      </c>
      <c r="AG173" s="46" t="s">
        <v>1021</v>
      </c>
      <c r="AH173" s="46"/>
      <c r="AI173" s="66"/>
      <c r="AJ173" s="46" t="s">
        <v>156</v>
      </c>
      <c r="AK173" s="46"/>
      <c r="AL173" s="56" t="s">
        <v>203</v>
      </c>
      <c r="AM173" s="36">
        <f t="shared" ca="1" si="37"/>
        <v>42</v>
      </c>
    </row>
    <row r="174" spans="1:39" s="36" customFormat="1">
      <c r="A174" s="25">
        <f>IF(C174=0,"",SUBTOTAL(3,C$5:C174))</f>
        <v>170</v>
      </c>
      <c r="B174" s="86">
        <v>52</v>
      </c>
      <c r="C174" s="66" t="s">
        <v>1027</v>
      </c>
      <c r="D174" s="25" t="str">
        <f>VLOOKUP(C174,Sheet4!$A$1:$B$300,2,0)</f>
        <v>9214005769</v>
      </c>
      <c r="E174" s="67" t="s">
        <v>1028</v>
      </c>
      <c r="F174" s="63" t="str">
        <f>VLOOKUP(D174,'BHXH 4-2026'!$D$11:$F$337,3,0)</f>
        <v>DN4929214005769</v>
      </c>
      <c r="G174" s="774">
        <f>VLOOKUP(C174,'chuyển xếp 2024'!$C$5:$W$328,17,0)</f>
        <v>5739000</v>
      </c>
      <c r="H174" s="774" t="e">
        <f>VLOOKUP(C174,'1-7-2026'!$C$3:$R$75,16,0)</f>
        <v>#N/A</v>
      </c>
      <c r="I174" s="774">
        <f>VLOOKUP(C174,'chuyển xếp 2024'!$C$5:$W$328,19,0)</f>
        <v>0</v>
      </c>
      <c r="J174" s="774">
        <f t="shared" si="34"/>
        <v>5739000</v>
      </c>
      <c r="K174" s="67" t="s">
        <v>32</v>
      </c>
      <c r="L174" s="63">
        <f t="shared" si="36"/>
        <v>1</v>
      </c>
      <c r="M174" s="63" t="s">
        <v>33</v>
      </c>
      <c r="N174" s="63" t="s">
        <v>34</v>
      </c>
      <c r="O174" s="87" t="s">
        <v>5204</v>
      </c>
      <c r="P174" s="46" t="s">
        <v>671</v>
      </c>
      <c r="Q174" s="106" t="s">
        <v>771</v>
      </c>
      <c r="R174" s="107">
        <v>41761</v>
      </c>
      <c r="S174" s="107">
        <f t="shared" si="33"/>
        <v>41761</v>
      </c>
      <c r="T174" s="107"/>
      <c r="U174" s="67" t="s">
        <v>36</v>
      </c>
      <c r="V174" s="56" t="s">
        <v>1029</v>
      </c>
      <c r="W174" s="56" t="str">
        <f t="shared" ca="1" si="38"/>
        <v xml:space="preserve">12 NĂM 3 THÁNG 17 NGÀY </v>
      </c>
      <c r="X174" s="523">
        <v>361772594</v>
      </c>
      <c r="Y174" s="80" t="str">
        <f>VLOOKUP(C174,Sheet5!$B$2:$G$253,6,0)</f>
        <v>092079003980</v>
      </c>
      <c r="Z174" s="80">
        <f>VLOOKUP(C174,'Trang tính1'!$A$2:$N$281,5,0)</f>
        <v>0</v>
      </c>
      <c r="AA174" s="80" t="b">
        <f t="shared" si="35"/>
        <v>0</v>
      </c>
      <c r="AB174" s="75">
        <v>39517</v>
      </c>
      <c r="AC174" s="75" t="s">
        <v>5228</v>
      </c>
      <c r="AD174" s="46" t="s">
        <v>232</v>
      </c>
      <c r="AE174" s="108" t="s">
        <v>898</v>
      </c>
      <c r="AF174" s="108"/>
      <c r="AG174" s="46" t="s">
        <v>1030</v>
      </c>
      <c r="AH174" s="46"/>
      <c r="AI174" s="66"/>
      <c r="AJ174" s="46" t="s">
        <v>156</v>
      </c>
      <c r="AK174" s="46"/>
      <c r="AL174" s="56" t="s">
        <v>203</v>
      </c>
      <c r="AM174" s="36">
        <f t="shared" ca="1" si="37"/>
        <v>47</v>
      </c>
    </row>
    <row r="175" spans="1:39" s="36" customFormat="1">
      <c r="A175" s="25">
        <f>IF(C175=0,"",SUBTOTAL(3,C$5:C175))</f>
        <v>171</v>
      </c>
      <c r="B175" s="86">
        <v>53</v>
      </c>
      <c r="C175" s="66" t="s">
        <v>1031</v>
      </c>
      <c r="D175" s="25" t="str">
        <f>VLOOKUP(C175,Sheet4!$A$1:$B$300,2,0)</f>
        <v>9214005774</v>
      </c>
      <c r="E175" s="67" t="s">
        <v>1032</v>
      </c>
      <c r="F175" s="63" t="str">
        <f>VLOOKUP(D175,'BHXH 4-2026'!$D$11:$F$337,3,0)</f>
        <v>DN4929214005774</v>
      </c>
      <c r="G175" s="774">
        <f>VLOOKUP(C175,'chuyển xếp 2024'!$C$5:$W$328,17,0)</f>
        <v>5739000</v>
      </c>
      <c r="H175" s="774" t="e">
        <f>VLOOKUP(C175,'1-7-2026'!$C$3:$R$75,16,0)</f>
        <v>#N/A</v>
      </c>
      <c r="I175" s="774">
        <f>VLOOKUP(C175,'chuyển xếp 2024'!$C$5:$W$328,19,0)</f>
        <v>0</v>
      </c>
      <c r="J175" s="774">
        <f t="shared" si="34"/>
        <v>5739000</v>
      </c>
      <c r="K175" s="67" t="s">
        <v>32</v>
      </c>
      <c r="L175" s="63">
        <f t="shared" si="36"/>
        <v>1</v>
      </c>
      <c r="M175" s="63" t="s">
        <v>33</v>
      </c>
      <c r="N175" s="63" t="s">
        <v>34</v>
      </c>
      <c r="O175" s="87" t="s">
        <v>5204</v>
      </c>
      <c r="P175" s="46" t="s">
        <v>671</v>
      </c>
      <c r="Q175" s="106">
        <v>28011</v>
      </c>
      <c r="R175" s="107">
        <v>41761</v>
      </c>
      <c r="S175" s="107">
        <f t="shared" si="33"/>
        <v>41761</v>
      </c>
      <c r="T175" s="107"/>
      <c r="U175" s="67" t="s">
        <v>36</v>
      </c>
      <c r="V175" s="56" t="s">
        <v>1033</v>
      </c>
      <c r="W175" s="56" t="str">
        <f t="shared" ca="1" si="38"/>
        <v xml:space="preserve">12 NĂM 3 THÁNG 17 NGÀY </v>
      </c>
      <c r="X175" s="523">
        <v>362525295</v>
      </c>
      <c r="Y175" s="80" t="str">
        <f>VLOOKUP(C175,Sheet5!$B$2:$G$253,6,0)</f>
        <v>049076017643</v>
      </c>
      <c r="Z175" s="80" t="str">
        <f>VLOOKUP(C175,'Trang tính1'!$A$2:$N$281,5,0)</f>
        <v>049076017643</v>
      </c>
      <c r="AA175" s="80" t="b">
        <f t="shared" si="35"/>
        <v>1</v>
      </c>
      <c r="AB175" s="75">
        <v>41799</v>
      </c>
      <c r="AC175" s="75" t="s">
        <v>5228</v>
      </c>
      <c r="AD175" s="46" t="s">
        <v>232</v>
      </c>
      <c r="AE175" s="108" t="s">
        <v>1034</v>
      </c>
      <c r="AF175" s="108" t="str">
        <f>VLOOKUP(C175,'Trang tính1'!$A$2:$N$319,9,0)</f>
        <v>Trà An, Bình Thủy, Cần Thơ</v>
      </c>
      <c r="AG175" s="46" t="s">
        <v>1035</v>
      </c>
      <c r="AH175" s="46"/>
      <c r="AI175" s="66"/>
      <c r="AJ175" s="46" t="s">
        <v>156</v>
      </c>
      <c r="AK175" s="46"/>
      <c r="AL175" s="56" t="s">
        <v>203</v>
      </c>
      <c r="AM175" s="36">
        <f t="shared" ca="1" si="37"/>
        <v>49</v>
      </c>
    </row>
    <row r="176" spans="1:39" s="36" customFormat="1">
      <c r="A176" s="25">
        <f>IF(C176=0,"",SUBTOTAL(3,C$5:C176))</f>
        <v>172</v>
      </c>
      <c r="B176" s="86">
        <v>54</v>
      </c>
      <c r="C176" s="119" t="s">
        <v>1036</v>
      </c>
      <c r="D176" s="25" t="str">
        <f>VLOOKUP(C176,Sheet4!$A$1:$B$300,2,0)</f>
        <v>9210020037</v>
      </c>
      <c r="E176" s="120" t="s">
        <v>1037</v>
      </c>
      <c r="F176" s="63" t="str">
        <f>VLOOKUP(D176,'BHXH 4-2026'!$D$11:$F$337,3,0)</f>
        <v>DN4929210020037</v>
      </c>
      <c r="G176" s="774">
        <f>VLOOKUP(C176,'chuyển xếp 2024'!$C$5:$Y$328,23,0)</f>
        <v>6198000</v>
      </c>
      <c r="H176" s="774">
        <f>VLOOKUP(C176,'1-7-2026'!$C$3:$R$75,16,0)</f>
        <v>6198000</v>
      </c>
      <c r="I176" s="774">
        <f>VLOOKUP(C176,'chuyển xếp 2024'!$C$5:$W$328,19,0)</f>
        <v>0</v>
      </c>
      <c r="J176" s="774">
        <f t="shared" si="34"/>
        <v>6198000</v>
      </c>
      <c r="K176" s="63" t="s">
        <v>63</v>
      </c>
      <c r="L176" s="63">
        <f t="shared" si="36"/>
        <v>0</v>
      </c>
      <c r="M176" s="63" t="s">
        <v>33</v>
      </c>
      <c r="N176" s="63" t="s">
        <v>34</v>
      </c>
      <c r="O176" s="87" t="s">
        <v>5204</v>
      </c>
      <c r="P176" s="46" t="s">
        <v>671</v>
      </c>
      <c r="Q176" s="106">
        <v>29225</v>
      </c>
      <c r="R176" s="107">
        <v>40427</v>
      </c>
      <c r="S176" s="107">
        <f t="shared" si="33"/>
        <v>40427</v>
      </c>
      <c r="T176" s="107"/>
      <c r="U176" s="67" t="s">
        <v>36</v>
      </c>
      <c r="V176" s="56" t="s">
        <v>1038</v>
      </c>
      <c r="W176" s="56" t="str">
        <f t="shared" ca="1" si="38"/>
        <v xml:space="preserve">15 NĂM 11 THÁNG 13 NGÀY </v>
      </c>
      <c r="X176" s="523">
        <v>172605493</v>
      </c>
      <c r="Y176" s="80" t="str">
        <f>VLOOKUP(C176,Sheet5!$B$2:$G$253,6,0)</f>
        <v>038180008311</v>
      </c>
      <c r="Z176" s="80" t="str">
        <f>VLOOKUP(C176,'Trang tính1'!$A$2:$N$281,5,0)</f>
        <v>038180008311</v>
      </c>
      <c r="AA176" s="80" t="b">
        <f t="shared" si="35"/>
        <v>1</v>
      </c>
      <c r="AB176" s="75">
        <v>37151</v>
      </c>
      <c r="AC176" s="75" t="s">
        <v>5228</v>
      </c>
      <c r="AD176" s="46" t="s">
        <v>232</v>
      </c>
      <c r="AE176" s="108" t="s">
        <v>560</v>
      </c>
      <c r="AF176" s="108" t="str">
        <f>VLOOKUP(C176,'Trang tính1'!$A$2:$N$319,9,0)</f>
        <v>KV1 Thới An Đông, Cần Thơ</v>
      </c>
      <c r="AG176" s="46" t="s">
        <v>1039</v>
      </c>
      <c r="AH176" s="46"/>
      <c r="AI176" s="66"/>
      <c r="AJ176" s="46" t="s">
        <v>156</v>
      </c>
      <c r="AK176" s="46"/>
      <c r="AL176" s="56" t="s">
        <v>203</v>
      </c>
      <c r="AM176" s="36">
        <f t="shared" ca="1" si="37"/>
        <v>46</v>
      </c>
    </row>
    <row r="177" spans="1:39" s="36" customFormat="1">
      <c r="A177" s="25">
        <f>IF(C177=0,"",SUBTOTAL(3,C$5:C177))</f>
        <v>173</v>
      </c>
      <c r="B177" s="86">
        <v>55</v>
      </c>
      <c r="C177" s="66" t="s">
        <v>1040</v>
      </c>
      <c r="D177" s="25" t="str">
        <f>VLOOKUP(C177,Sheet4!$A$1:$B$300,2,0)</f>
        <v>9215006896</v>
      </c>
      <c r="E177" s="67" t="s">
        <v>1041</v>
      </c>
      <c r="F177" s="63" t="str">
        <f>VLOOKUP(D177,'BHXH 4-2026'!$D$11:$F$337,3,0)</f>
        <v>DN4929215006896</v>
      </c>
      <c r="G177" s="774">
        <f>VLOOKUP(C177,'chuyển xếp 2024'!$C$5:$W$328,17,0)</f>
        <v>5739000</v>
      </c>
      <c r="H177" s="774" t="e">
        <f>VLOOKUP(C177,'1-7-2026'!$C$3:$R$75,16,0)</f>
        <v>#N/A</v>
      </c>
      <c r="I177" s="774">
        <f>VLOOKUP(C177,'chuyển xếp 2024'!$C$5:$W$328,19,0)</f>
        <v>0</v>
      </c>
      <c r="J177" s="774">
        <f t="shared" si="34"/>
        <v>5739000</v>
      </c>
      <c r="K177" s="67" t="s">
        <v>32</v>
      </c>
      <c r="L177" s="63">
        <f t="shared" si="36"/>
        <v>1</v>
      </c>
      <c r="M177" s="63" t="s">
        <v>33</v>
      </c>
      <c r="N177" s="63" t="s">
        <v>34</v>
      </c>
      <c r="O177" s="87" t="s">
        <v>5204</v>
      </c>
      <c r="P177" s="46" t="s">
        <v>671</v>
      </c>
      <c r="Q177" s="106">
        <v>33672</v>
      </c>
      <c r="R177" s="107">
        <v>42125</v>
      </c>
      <c r="S177" s="107">
        <f t="shared" si="33"/>
        <v>42125</v>
      </c>
      <c r="T177" s="107"/>
      <c r="U177" s="67" t="s">
        <v>36</v>
      </c>
      <c r="V177" s="56" t="s">
        <v>1042</v>
      </c>
      <c r="W177" s="56" t="str">
        <f t="shared" ca="1" si="38"/>
        <v xml:space="preserve">11 NĂM 3 THÁNG 18 NGÀY </v>
      </c>
      <c r="X177" s="74" t="s">
        <v>1043</v>
      </c>
      <c r="Y177" s="80" t="str">
        <f>VLOOKUP(C177,Sheet5!$B$2:$G$253,6,0)</f>
        <v>092092010075</v>
      </c>
      <c r="Z177" s="80" t="str">
        <f>VLOOKUP(C177,'Trang tính1'!$A$2:$N$281,5,0)</f>
        <v>092092010075</v>
      </c>
      <c r="AA177" s="80" t="b">
        <f t="shared" si="35"/>
        <v>1</v>
      </c>
      <c r="AB177" s="75"/>
      <c r="AC177" s="75" t="s">
        <v>5228</v>
      </c>
      <c r="AD177" s="46" t="s">
        <v>232</v>
      </c>
      <c r="AE177" s="108" t="s">
        <v>745</v>
      </c>
      <c r="AF177" s="108" t="str">
        <f>VLOOKUP(C177,'Trang tính1'!$A$2:$N$319,9,0)</f>
        <v>KV1 Thới An Đông, Cần Thơ</v>
      </c>
      <c r="AG177" s="46" t="s">
        <v>1044</v>
      </c>
      <c r="AH177" s="46"/>
      <c r="AI177" s="66"/>
      <c r="AJ177" s="46" t="s">
        <v>156</v>
      </c>
      <c r="AK177" s="46"/>
      <c r="AL177" s="56" t="s">
        <v>203</v>
      </c>
      <c r="AM177" s="36">
        <f t="shared" ca="1" si="37"/>
        <v>34</v>
      </c>
    </row>
    <row r="178" spans="1:39" s="36" customFormat="1">
      <c r="A178" s="25">
        <f>IF(C178=0,"",SUBTOTAL(3,C$5:C178))</f>
        <v>174</v>
      </c>
      <c r="B178" s="86">
        <v>56</v>
      </c>
      <c r="C178" s="66" t="s">
        <v>1047</v>
      </c>
      <c r="D178" s="25" t="str">
        <f>VLOOKUP(C178,Sheet4!$A$1:$B$300,2,0)</f>
        <v>9215008057</v>
      </c>
      <c r="E178" s="67" t="s">
        <v>1048</v>
      </c>
      <c r="F178" s="63" t="str">
        <f>VLOOKUP(D178,'BHXH 4-2026'!$D$11:$F$337,3,0)</f>
        <v>DN4929215008057</v>
      </c>
      <c r="G178" s="774">
        <f>VLOOKUP(C178,'chuyển xếp 2024'!$C$5:$W$328,17,0)</f>
        <v>5739000</v>
      </c>
      <c r="H178" s="774" t="e">
        <f>VLOOKUP(C178,'1-7-2026'!$C$3:$R$75,16,0)</f>
        <v>#N/A</v>
      </c>
      <c r="I178" s="774">
        <f>VLOOKUP(C178,'chuyển xếp 2024'!$C$5:$W$328,19,0)</f>
        <v>0</v>
      </c>
      <c r="J178" s="774">
        <f t="shared" si="34"/>
        <v>5739000</v>
      </c>
      <c r="K178" s="67" t="s">
        <v>32</v>
      </c>
      <c r="L178" s="63">
        <f t="shared" si="36"/>
        <v>1</v>
      </c>
      <c r="M178" s="63" t="s">
        <v>33</v>
      </c>
      <c r="N178" s="63" t="s">
        <v>34</v>
      </c>
      <c r="O178" s="87" t="s">
        <v>5204</v>
      </c>
      <c r="P178" s="46" t="s">
        <v>671</v>
      </c>
      <c r="Q178" s="106">
        <v>26299</v>
      </c>
      <c r="R178" s="107">
        <v>42186</v>
      </c>
      <c r="S178" s="107">
        <f t="shared" si="33"/>
        <v>42186</v>
      </c>
      <c r="T178" s="107"/>
      <c r="U178" s="67" t="s">
        <v>36</v>
      </c>
      <c r="V178" s="56" t="s">
        <v>1049</v>
      </c>
      <c r="W178" s="56" t="str">
        <f t="shared" ca="1" si="38"/>
        <v xml:space="preserve">11 NĂM 1 THÁNG 18 NGÀY </v>
      </c>
      <c r="X178" s="523">
        <v>370690591</v>
      </c>
      <c r="Y178" s="80" t="str">
        <f>VLOOKUP(C178,Sheet5!$B$2:$G$253,6,0)</f>
        <v>091072002468</v>
      </c>
      <c r="Z178" s="80" t="str">
        <f>VLOOKUP(C178,'Trang tính1'!$A$2:$N$281,5,0)</f>
        <v>091072002468</v>
      </c>
      <c r="AA178" s="80" t="b">
        <f t="shared" si="35"/>
        <v>1</v>
      </c>
      <c r="AB178" s="75">
        <v>40616</v>
      </c>
      <c r="AC178" s="75" t="s">
        <v>5228</v>
      </c>
      <c r="AD178" s="46" t="s">
        <v>232</v>
      </c>
      <c r="AE178" s="108" t="s">
        <v>1050</v>
      </c>
      <c r="AF178" s="108" t="str">
        <f>VLOOKUP(C178,'Trang tính1'!$A$2:$N$319,9,0)</f>
        <v>Xã Ngọc Trúc An Giang</v>
      </c>
      <c r="AG178" s="46" t="s">
        <v>1051</v>
      </c>
      <c r="AH178" s="46"/>
      <c r="AI178" s="66"/>
      <c r="AJ178" s="46" t="s">
        <v>156</v>
      </c>
      <c r="AK178" s="46"/>
      <c r="AL178" s="56" t="s">
        <v>203</v>
      </c>
      <c r="AM178" s="64">
        <f t="shared" ca="1" si="37"/>
        <v>54</v>
      </c>
    </row>
    <row r="179" spans="1:39" s="36" customFormat="1" ht="18.75" customHeight="1">
      <c r="A179" s="25">
        <f>IF(C179=0,"",SUBTOTAL(3,C$5:C179))</f>
        <v>175</v>
      </c>
      <c r="B179" s="86">
        <v>57</v>
      </c>
      <c r="C179" s="69" t="s">
        <v>1060</v>
      </c>
      <c r="D179" s="25" t="str">
        <f>VLOOKUP(C179,Sheet4!$A$1:$B$300,2,0)</f>
        <v>9208007847</v>
      </c>
      <c r="E179" s="98" t="s">
        <v>1061</v>
      </c>
      <c r="F179" s="63" t="str">
        <f>VLOOKUP(D179,'BHXH 4-2026'!$D$11:$F$337,3,0)</f>
        <v>DN4929208007847</v>
      </c>
      <c r="G179" s="774">
        <f>VLOOKUP(C179,'chuyển xếp 2024'!$C$5:$W$328,17,0)</f>
        <v>6694000</v>
      </c>
      <c r="H179" s="774" t="e">
        <f>VLOOKUP(C179,'1-7-2026'!$C$3:$R$75,16,0)</f>
        <v>#N/A</v>
      </c>
      <c r="I179" s="774">
        <f>VLOOKUP(C179,'chuyển xếp 2024'!$C$5:$W$328,19,0)</f>
        <v>0</v>
      </c>
      <c r="J179" s="774">
        <f t="shared" si="34"/>
        <v>6694000</v>
      </c>
      <c r="K179" s="67" t="s">
        <v>32</v>
      </c>
      <c r="L179" s="63">
        <f t="shared" si="36"/>
        <v>1</v>
      </c>
      <c r="M179" s="63" t="s">
        <v>33</v>
      </c>
      <c r="N179" s="63" t="s">
        <v>34</v>
      </c>
      <c r="O179" s="87" t="s">
        <v>5204</v>
      </c>
      <c r="P179" s="46" t="s">
        <v>671</v>
      </c>
      <c r="Q179" s="106">
        <v>28969</v>
      </c>
      <c r="R179" s="107">
        <v>39522</v>
      </c>
      <c r="S179" s="107">
        <f t="shared" si="33"/>
        <v>39522</v>
      </c>
      <c r="T179" s="107"/>
      <c r="U179" s="97" t="s">
        <v>36</v>
      </c>
      <c r="V179" s="56" t="s">
        <v>1062</v>
      </c>
      <c r="W179" s="56" t="str">
        <f t="shared" ca="1" si="38"/>
        <v xml:space="preserve">18 NĂM 5 THÁNG 4 NGÀY </v>
      </c>
      <c r="X179" s="523" t="s">
        <v>1063</v>
      </c>
      <c r="Y179" s="80" t="str">
        <f>VLOOKUP(C179,Sheet5!$B$2:$G$253,6,0)</f>
        <v>045079000007</v>
      </c>
      <c r="Z179" s="80" t="str">
        <f>VLOOKUP(C179,'Trang tính1'!$A$2:$N$281,5,0)</f>
        <v>045079000007</v>
      </c>
      <c r="AA179" s="80" t="b">
        <f t="shared" si="35"/>
        <v>1</v>
      </c>
      <c r="AB179" s="75">
        <v>42160</v>
      </c>
      <c r="AC179" s="75" t="s">
        <v>5228</v>
      </c>
      <c r="AD179" s="46" t="s">
        <v>232</v>
      </c>
      <c r="AE179" s="108" t="s">
        <v>1064</v>
      </c>
      <c r="AF179" s="108" t="str">
        <f>VLOOKUP(C179,'Trang tính1'!$A$2:$N$319,9,0)</f>
        <v>Bình Khánh, Phước Thới, Cần Thới</v>
      </c>
      <c r="AG179" s="46" t="s">
        <v>1065</v>
      </c>
      <c r="AH179" s="46"/>
      <c r="AI179" s="66"/>
      <c r="AJ179" s="97" t="s">
        <v>156</v>
      </c>
      <c r="AK179" s="97"/>
      <c r="AL179" s="56" t="s">
        <v>1055</v>
      </c>
      <c r="AM179" s="36">
        <f t="shared" ca="1" si="37"/>
        <v>47</v>
      </c>
    </row>
    <row r="180" spans="1:39" s="36" customFormat="1">
      <c r="A180" s="25">
        <f>IF(C180=0,"",SUBTOTAL(3,C$5:C180))</f>
        <v>176</v>
      </c>
      <c r="B180" s="86">
        <v>58</v>
      </c>
      <c r="C180" s="66" t="s">
        <v>1066</v>
      </c>
      <c r="D180" s="25" t="str">
        <f>VLOOKUP(C180,Sheet4!$A$1:$B$300,2,0)</f>
        <v>5400003677</v>
      </c>
      <c r="E180" s="67" t="s">
        <v>1067</v>
      </c>
      <c r="F180" s="63" t="str">
        <f>VLOOKUP(D180,'BHXH 4-2026'!$D$11:$F$337,3,0)</f>
        <v>DN4925400003677</v>
      </c>
      <c r="G180" s="774">
        <f>VLOOKUP(C180,'chuyển xếp 2024'!$C$5:$W$328,17,0)</f>
        <v>5739000</v>
      </c>
      <c r="H180" s="774" t="e">
        <f>VLOOKUP(C180,'1-7-2026'!$C$3:$R$75,16,0)</f>
        <v>#N/A</v>
      </c>
      <c r="I180" s="774">
        <f>VLOOKUP(C180,'chuyển xếp 2024'!$C$5:$W$328,19,0)</f>
        <v>0</v>
      </c>
      <c r="J180" s="774">
        <f t="shared" si="34"/>
        <v>5739000</v>
      </c>
      <c r="K180" s="63" t="s">
        <v>63</v>
      </c>
      <c r="L180" s="63">
        <f t="shared" si="36"/>
        <v>0</v>
      </c>
      <c r="M180" s="63" t="s">
        <v>33</v>
      </c>
      <c r="N180" s="63" t="s">
        <v>34</v>
      </c>
      <c r="O180" s="87" t="s">
        <v>5204</v>
      </c>
      <c r="P180" s="46" t="s">
        <v>671</v>
      </c>
      <c r="Q180" s="75">
        <v>28578</v>
      </c>
      <c r="R180" s="75">
        <v>43647</v>
      </c>
      <c r="S180" s="107">
        <f t="shared" si="33"/>
        <v>43647</v>
      </c>
      <c r="T180" s="75"/>
      <c r="U180" s="97" t="s">
        <v>36</v>
      </c>
      <c r="V180" s="67" t="s">
        <v>1068</v>
      </c>
      <c r="W180" s="56" t="str">
        <f t="shared" ca="1" si="38"/>
        <v xml:space="preserve">7 NĂM 1 THÁNG 18 NGÀY </v>
      </c>
      <c r="X180" s="523" t="s">
        <v>1069</v>
      </c>
      <c r="Y180" s="80" t="str">
        <f>VLOOKUP(C180,Sheet5!$B$2:$G$253,6,0)</f>
        <v>092178012261</v>
      </c>
      <c r="Z180" s="80" t="str">
        <f>VLOOKUP(C180,'Trang tính1'!$A$2:$N$281,5,0)</f>
        <v>092178012261</v>
      </c>
      <c r="AA180" s="80" t="b">
        <f t="shared" si="35"/>
        <v>1</v>
      </c>
      <c r="AB180" s="75">
        <v>40906</v>
      </c>
      <c r="AC180" s="75" t="s">
        <v>5228</v>
      </c>
      <c r="AD180" s="46" t="s">
        <v>232</v>
      </c>
      <c r="AE180" s="108" t="s">
        <v>1070</v>
      </c>
      <c r="AF180" s="108" t="str">
        <f>VLOOKUP(C180,'Trang tính1'!$A$2:$N$319,9,0)</f>
        <v>KV4 Thới An Đông, Cần Thơ</v>
      </c>
      <c r="AG180" s="46" t="s">
        <v>1070</v>
      </c>
      <c r="AH180" s="46"/>
      <c r="AI180" s="66"/>
      <c r="AJ180" s="97" t="s">
        <v>156</v>
      </c>
      <c r="AK180" s="97"/>
      <c r="AL180" s="56" t="s">
        <v>1055</v>
      </c>
      <c r="AM180" s="36">
        <f t="shared" ca="1" si="37"/>
        <v>48</v>
      </c>
    </row>
    <row r="181" spans="1:39" s="916" customFormat="1" ht="20.25" customHeight="1">
      <c r="A181" s="903">
        <f>IF(C181=0,"",SUBTOTAL(3,C$5:C181))</f>
        <v>177</v>
      </c>
      <c r="B181" s="86">
        <v>59</v>
      </c>
      <c r="C181" s="915" t="s">
        <v>1071</v>
      </c>
      <c r="D181" s="903" t="str">
        <f>VLOOKUP(C181,Sheet4!$A$1:$B$300,2,0)</f>
        <v>9223163453</v>
      </c>
      <c r="E181" s="892" t="s">
        <v>1072</v>
      </c>
      <c r="F181" s="63" t="str">
        <f>VLOOKUP(D181,'BHXH 4-2026'!$D$11:$F$337,3,0)</f>
        <v>DN4929223163453</v>
      </c>
      <c r="G181" s="774">
        <f>VLOOKUP(C181,'chuyển xếp 2024'!$C$5:$W$328,17,0)</f>
        <v>5739000</v>
      </c>
      <c r="H181" s="774" t="e">
        <f>VLOOKUP(C181,'1-7-2026'!$C$3:$R$75,16,0)</f>
        <v>#N/A</v>
      </c>
      <c r="I181" s="889">
        <f>VLOOKUP(C181,'chuyển xếp 2024'!$C$5:$W$328,19,0)</f>
        <v>0</v>
      </c>
      <c r="J181" s="774">
        <f t="shared" si="34"/>
        <v>5739000</v>
      </c>
      <c r="K181" s="906" t="s">
        <v>63</v>
      </c>
      <c r="L181" s="63">
        <f t="shared" si="36"/>
        <v>0</v>
      </c>
      <c r="M181" s="906" t="s">
        <v>33</v>
      </c>
      <c r="N181" s="906" t="s">
        <v>34</v>
      </c>
      <c r="O181" s="87" t="s">
        <v>5204</v>
      </c>
      <c r="P181" s="907" t="s">
        <v>671</v>
      </c>
      <c r="Q181" s="913">
        <v>28126</v>
      </c>
      <c r="R181" s="913">
        <v>43647</v>
      </c>
      <c r="S181" s="107">
        <f t="shared" si="33"/>
        <v>43647</v>
      </c>
      <c r="T181" s="913"/>
      <c r="U181" s="917" t="s">
        <v>36</v>
      </c>
      <c r="V181" s="892" t="s">
        <v>1073</v>
      </c>
      <c r="W181" s="910" t="str">
        <f t="shared" ca="1" si="38"/>
        <v xml:space="preserve">7 NĂM 1 THÁNG 18 NGÀY </v>
      </c>
      <c r="X181" s="911" t="s">
        <v>1074</v>
      </c>
      <c r="Y181" s="912" t="str">
        <f>VLOOKUP(C181,Sheet5!$B$2:$G$253,6,0)</f>
        <v>092177002007</v>
      </c>
      <c r="Z181" s="80" t="str">
        <f>VLOOKUP(C181,'Trang tính1'!$A$2:$N$281,5,0)</f>
        <v>092177002007</v>
      </c>
      <c r="AA181" s="80" t="b">
        <f t="shared" si="35"/>
        <v>1</v>
      </c>
      <c r="AB181" s="913">
        <v>42886</v>
      </c>
      <c r="AC181" s="75" t="s">
        <v>5228</v>
      </c>
      <c r="AD181" s="907" t="s">
        <v>232</v>
      </c>
      <c r="AE181" s="914" t="s">
        <v>1075</v>
      </c>
      <c r="AF181" s="108" t="str">
        <f>VLOOKUP(C181,'Trang tính1'!$A$2:$N$319,9,0)</f>
        <v>Thới An Đông, Cần Thơ</v>
      </c>
      <c r="AG181" s="907" t="s">
        <v>1076</v>
      </c>
      <c r="AH181" s="907"/>
      <c r="AI181" s="915"/>
      <c r="AJ181" s="917" t="s">
        <v>156</v>
      </c>
      <c r="AK181" s="917"/>
      <c r="AL181" s="910" t="s">
        <v>1055</v>
      </c>
      <c r="AM181" s="916">
        <f t="shared" ca="1" si="37"/>
        <v>49</v>
      </c>
    </row>
    <row r="182" spans="1:39" s="916" customFormat="1">
      <c r="A182" s="903">
        <f>IF(C182=0,"",SUBTOTAL(3,C$5:C182))</f>
        <v>178</v>
      </c>
      <c r="B182" s="86">
        <v>60</v>
      </c>
      <c r="C182" s="915" t="s">
        <v>1077</v>
      </c>
      <c r="D182" s="903" t="str">
        <f>VLOOKUP(C182,Sheet4!$A$1:$B$300,2,0)</f>
        <v>9221713834</v>
      </c>
      <c r="E182" s="892" t="s">
        <v>1078</v>
      </c>
      <c r="F182" s="63" t="str">
        <f>VLOOKUP(D182,'BHXH 4-2026'!$D$11:$F$337,3,0)</f>
        <v>DN4929221713834</v>
      </c>
      <c r="G182" s="774">
        <f>VLOOKUP(C182,'chuyển xếp 2024'!$C$5:$W$328,17,0)</f>
        <v>5739000</v>
      </c>
      <c r="H182" s="774" t="e">
        <f>VLOOKUP(C182,'1-7-2026'!$C$3:$R$75,16,0)</f>
        <v>#N/A</v>
      </c>
      <c r="I182" s="889">
        <f>VLOOKUP(C182,'chuyển xếp 2024'!$C$5:$W$328,19,0)</f>
        <v>0</v>
      </c>
      <c r="J182" s="774">
        <f t="shared" si="34"/>
        <v>5739000</v>
      </c>
      <c r="K182" s="906" t="s">
        <v>63</v>
      </c>
      <c r="L182" s="63">
        <f t="shared" si="36"/>
        <v>0</v>
      </c>
      <c r="M182" s="906" t="s">
        <v>33</v>
      </c>
      <c r="N182" s="906" t="s">
        <v>34</v>
      </c>
      <c r="O182" s="87" t="s">
        <v>5204</v>
      </c>
      <c r="P182" s="907" t="s">
        <v>671</v>
      </c>
      <c r="Q182" s="913">
        <v>27760</v>
      </c>
      <c r="R182" s="913">
        <v>43647</v>
      </c>
      <c r="S182" s="107">
        <f t="shared" si="33"/>
        <v>43647</v>
      </c>
      <c r="T182" s="913"/>
      <c r="U182" s="917" t="s">
        <v>36</v>
      </c>
      <c r="V182" s="892" t="s">
        <v>1079</v>
      </c>
      <c r="W182" s="910" t="str">
        <f t="shared" ca="1" si="38"/>
        <v xml:space="preserve">7 NĂM 1 THÁNG 18 NGÀY </v>
      </c>
      <c r="X182" s="907">
        <v>92176003054</v>
      </c>
      <c r="Y182" s="912" t="str">
        <f>VLOOKUP(C182,Sheet5!$B$2:$G$253,6,0)</f>
        <v>092176003054</v>
      </c>
      <c r="Z182" s="80" t="str">
        <f>VLOOKUP(C182,'Trang tính1'!$A$2:$N$281,5,0)</f>
        <v>092176003054</v>
      </c>
      <c r="AA182" s="80" t="b">
        <f t="shared" si="35"/>
        <v>1</v>
      </c>
      <c r="AB182" s="913">
        <v>43458</v>
      </c>
      <c r="AC182" s="75" t="s">
        <v>5228</v>
      </c>
      <c r="AD182" s="907" t="s">
        <v>232</v>
      </c>
      <c r="AE182" s="914" t="s">
        <v>1080</v>
      </c>
      <c r="AF182" s="108" t="str">
        <f>VLOOKUP(C182,'Trang tính1'!$A$2:$N$319,9,0)</f>
        <v>Thới An Đông, Cần Thơ</v>
      </c>
      <c r="AG182" s="907" t="s">
        <v>1081</v>
      </c>
      <c r="AH182" s="907"/>
      <c r="AI182" s="915"/>
      <c r="AJ182" s="917" t="s">
        <v>156</v>
      </c>
      <c r="AK182" s="917"/>
      <c r="AL182" s="910" t="s">
        <v>1055</v>
      </c>
      <c r="AM182" s="916">
        <f t="shared" ca="1" si="37"/>
        <v>50</v>
      </c>
    </row>
    <row r="183" spans="1:39" s="36" customFormat="1">
      <c r="A183" s="25">
        <f>IF(C183=0,"",SUBTOTAL(3,C$5:C183))</f>
        <v>179</v>
      </c>
      <c r="B183" s="86">
        <v>61</v>
      </c>
      <c r="C183" s="66" t="s">
        <v>1092</v>
      </c>
      <c r="D183" s="25" t="str">
        <f>VLOOKUP(C183,Sheet4!$A$1:$B$300,2,0)</f>
        <v>9321583865</v>
      </c>
      <c r="E183" s="67" t="s">
        <v>1093</v>
      </c>
      <c r="F183" s="63" t="str">
        <f>VLOOKUP(D183,'BHXH 4-2026'!$D$11:$F$337,3,0)</f>
        <v>DN4929321583865</v>
      </c>
      <c r="G183" s="774">
        <f>VLOOKUP(C183,'chuyển xếp 2024'!$C$5:$W$328,17,0)</f>
        <v>5739000</v>
      </c>
      <c r="H183" s="774" t="e">
        <f>VLOOKUP(C183,'1-7-2026'!$C$3:$R$75,16,0)</f>
        <v>#N/A</v>
      </c>
      <c r="I183" s="774">
        <f>VLOOKUP(C183,'chuyển xếp 2024'!$C$5:$W$328,19,0)</f>
        <v>0</v>
      </c>
      <c r="J183" s="774">
        <f t="shared" si="34"/>
        <v>5739000</v>
      </c>
      <c r="K183" s="67" t="s">
        <v>32</v>
      </c>
      <c r="L183" s="63">
        <f t="shared" si="36"/>
        <v>1</v>
      </c>
      <c r="M183" s="63" t="s">
        <v>33</v>
      </c>
      <c r="N183" s="63" t="s">
        <v>34</v>
      </c>
      <c r="O183" s="87" t="s">
        <v>5204</v>
      </c>
      <c r="P183" s="67" t="s">
        <v>671</v>
      </c>
      <c r="Q183" s="75">
        <v>30317</v>
      </c>
      <c r="R183" s="75">
        <v>43647</v>
      </c>
      <c r="S183" s="107">
        <f t="shared" si="33"/>
        <v>43647</v>
      </c>
      <c r="T183" s="75"/>
      <c r="U183" s="97" t="s">
        <v>36</v>
      </c>
      <c r="V183" s="67" t="s">
        <v>1094</v>
      </c>
      <c r="W183" s="56" t="str">
        <f t="shared" ca="1" si="38"/>
        <v xml:space="preserve">7 NĂM 1 THÁNG 18 NGÀY </v>
      </c>
      <c r="X183" s="46">
        <v>364001906</v>
      </c>
      <c r="Y183" s="428" t="s">
        <v>4808</v>
      </c>
      <c r="Z183" s="94" t="str">
        <f>VLOOKUP(C183,'Trang tính1'!$A$2:$N$281,5,0)</f>
        <v>093083002054</v>
      </c>
      <c r="AA183" s="80" t="b">
        <f t="shared" si="35"/>
        <v>1</v>
      </c>
      <c r="AB183" s="75">
        <v>42087</v>
      </c>
      <c r="AC183" s="75" t="s">
        <v>5228</v>
      </c>
      <c r="AD183" s="46" t="s">
        <v>232</v>
      </c>
      <c r="AE183" s="108" t="s">
        <v>1095</v>
      </c>
      <c r="AF183" s="108" t="str">
        <f>VLOOKUP(C183,'Trang tính1'!$A$2:$N$319,9,0)</f>
        <v>kv Bình Thuận , Phường Long Bình, TP Cần Thơ</v>
      </c>
      <c r="AG183" s="46" t="s">
        <v>1096</v>
      </c>
      <c r="AH183" s="46"/>
      <c r="AI183" s="66"/>
      <c r="AJ183" s="97" t="s">
        <v>156</v>
      </c>
      <c r="AK183" s="97"/>
      <c r="AL183" s="56" t="s">
        <v>1055</v>
      </c>
      <c r="AM183" s="36">
        <f t="shared" ca="1" si="37"/>
        <v>43</v>
      </c>
    </row>
    <row r="184" spans="1:39" s="36" customFormat="1">
      <c r="A184" s="25">
        <f>IF(C184=0,"",SUBTOTAL(3,C$5:C184))</f>
        <v>180</v>
      </c>
      <c r="B184" s="86">
        <v>62</v>
      </c>
      <c r="C184" s="66" t="s">
        <v>1099</v>
      </c>
      <c r="D184" s="25" t="str">
        <f>VLOOKUP(C184,Sheet4!$A$1:$B$300,2,0)</f>
        <v>9321558753</v>
      </c>
      <c r="E184" s="67" t="s">
        <v>1100</v>
      </c>
      <c r="F184" s="63" t="str">
        <f>VLOOKUP(D184,'BHXH 4-2026'!$D$11:$F$337,3,0)</f>
        <v>DN4929321558753</v>
      </c>
      <c r="G184" s="774">
        <f>VLOOKUP(C184,'chuyển xếp 2024'!$C$5:$W$328,17,0)</f>
        <v>5739000</v>
      </c>
      <c r="H184" s="774" t="e">
        <f>VLOOKUP(C184,'1-7-2026'!$C$3:$R$75,16,0)</f>
        <v>#N/A</v>
      </c>
      <c r="I184" s="774">
        <f>VLOOKUP(C184,'chuyển xếp 2024'!$C$5:$W$328,19,0)</f>
        <v>0</v>
      </c>
      <c r="J184" s="774">
        <f t="shared" si="34"/>
        <v>5739000</v>
      </c>
      <c r="K184" s="67" t="s">
        <v>32</v>
      </c>
      <c r="L184" s="63">
        <f t="shared" si="36"/>
        <v>1</v>
      </c>
      <c r="M184" s="63" t="s">
        <v>33</v>
      </c>
      <c r="N184" s="63" t="s">
        <v>34</v>
      </c>
      <c r="O184" s="87" t="s">
        <v>5204</v>
      </c>
      <c r="P184" s="67" t="s">
        <v>671</v>
      </c>
      <c r="Q184" s="75">
        <v>26764</v>
      </c>
      <c r="R184" s="75">
        <v>43647</v>
      </c>
      <c r="S184" s="107">
        <f t="shared" si="33"/>
        <v>43647</v>
      </c>
      <c r="T184" s="75"/>
      <c r="U184" s="97" t="s">
        <v>36</v>
      </c>
      <c r="V184" s="67" t="s">
        <v>1101</v>
      </c>
      <c r="W184" s="56" t="str">
        <f t="shared" ca="1" si="38"/>
        <v xml:space="preserve">7 NĂM 1 THÁNG 18 NGÀY </v>
      </c>
      <c r="X184" s="46">
        <v>92176003054</v>
      </c>
      <c r="Y184" s="80" t="str">
        <f>VLOOKUP(C184,Sheet5!$B$2:$G$253,6,0)</f>
        <v>093073006649</v>
      </c>
      <c r="Z184" s="80" t="str">
        <f>VLOOKUP(C184,'Trang tính1'!$A$2:$N$281,5,0)</f>
        <v>093073006649</v>
      </c>
      <c r="AA184" s="80" t="b">
        <f t="shared" si="35"/>
        <v>1</v>
      </c>
      <c r="AB184" s="75">
        <v>43458</v>
      </c>
      <c r="AC184" s="75" t="s">
        <v>5228</v>
      </c>
      <c r="AD184" s="46" t="s">
        <v>232</v>
      </c>
      <c r="AE184" s="108" t="s">
        <v>1102</v>
      </c>
      <c r="AF184" s="108" t="str">
        <f>VLOOKUP(C184,'Trang tính1'!$A$2:$N$319,9,0)</f>
        <v>Vĩnh Tường, Long Mỹ, Hậu Giang</v>
      </c>
      <c r="AG184" s="46" t="s">
        <v>1103</v>
      </c>
      <c r="AH184" s="46"/>
      <c r="AI184" s="66"/>
      <c r="AJ184" s="97" t="s">
        <v>156</v>
      </c>
      <c r="AK184" s="97"/>
      <c r="AL184" s="56" t="s">
        <v>1055</v>
      </c>
      <c r="AM184" s="36">
        <f t="shared" ca="1" si="37"/>
        <v>53</v>
      </c>
    </row>
    <row r="185" spans="1:39" s="624" customFormat="1">
      <c r="A185" s="25">
        <f>IF(C185=0,"",SUBTOTAL(3,C$5:C185))</f>
        <v>181</v>
      </c>
      <c r="B185" s="86">
        <v>63</v>
      </c>
      <c r="C185" s="66" t="s">
        <v>1104</v>
      </c>
      <c r="D185" s="25" t="str">
        <f>VLOOKUP(C185,Sheet4!$A$1:$B$300,2,0)</f>
        <v>9222918749</v>
      </c>
      <c r="E185" s="46" t="s">
        <v>1105</v>
      </c>
      <c r="F185" s="63" t="str">
        <f>VLOOKUP(D185,'BHXH 4-2026'!$D$11:$F$337,3,0)</f>
        <v>DN4929222918749</v>
      </c>
      <c r="G185" s="774">
        <f>VLOOKUP(C185,'chuyển xếp 2024'!$C$5:$Y$328,23,0)</f>
        <v>5739000</v>
      </c>
      <c r="H185" s="774">
        <f>VLOOKUP(C185,'1-7-2026'!$C$3:$R$75,16,0)</f>
        <v>5739000</v>
      </c>
      <c r="I185" s="774">
        <f>VLOOKUP(C185,'chuyển xếp 2024'!$C$5:$W$328,19,0)</f>
        <v>0</v>
      </c>
      <c r="J185" s="774">
        <f t="shared" si="34"/>
        <v>5739000</v>
      </c>
      <c r="K185" s="63" t="s">
        <v>63</v>
      </c>
      <c r="L185" s="63">
        <f t="shared" si="36"/>
        <v>0</v>
      </c>
      <c r="M185" s="56" t="s">
        <v>33</v>
      </c>
      <c r="N185" s="56" t="s">
        <v>34</v>
      </c>
      <c r="O185" s="87" t="s">
        <v>5204</v>
      </c>
      <c r="P185" s="46" t="s">
        <v>671</v>
      </c>
      <c r="Q185" s="75">
        <v>29600</v>
      </c>
      <c r="R185" s="75">
        <v>43892</v>
      </c>
      <c r="S185" s="107">
        <f t="shared" si="33"/>
        <v>43892</v>
      </c>
      <c r="T185" s="75"/>
      <c r="U185" s="97" t="s">
        <v>36</v>
      </c>
      <c r="V185" s="46" t="s">
        <v>1106</v>
      </c>
      <c r="W185" s="56" t="str">
        <f t="shared" ca="1" si="38"/>
        <v xml:space="preserve">6 NĂM 5 THÁNG 17 NGÀY </v>
      </c>
      <c r="X185" s="523" t="s">
        <v>1107</v>
      </c>
      <c r="Y185" s="80" t="str">
        <f>VLOOKUP(C185,Sheet5!$B$2:$G$253,6,0)</f>
        <v>092181010807</v>
      </c>
      <c r="Z185" s="80" t="str">
        <f>VLOOKUP(C185,'Trang tính1'!$A$2:$N$281,5,0)</f>
        <v>092181010807</v>
      </c>
      <c r="AA185" s="80" t="b">
        <f t="shared" si="35"/>
        <v>1</v>
      </c>
      <c r="AB185" s="75">
        <v>39573</v>
      </c>
      <c r="AC185" s="75" t="s">
        <v>5228</v>
      </c>
      <c r="AD185" s="46" t="s">
        <v>232</v>
      </c>
      <c r="AE185" s="108" t="s">
        <v>1108</v>
      </c>
      <c r="AF185" s="108" t="str">
        <f>VLOOKUP(C185,'Trang tính1'!$A$2:$N$319,9,0)</f>
        <v>kv 4, Phường Thới An Đông, TP Cần Thơ</v>
      </c>
      <c r="AG185" s="46" t="s">
        <v>1109</v>
      </c>
      <c r="AH185" s="46"/>
      <c r="AI185" s="66"/>
      <c r="AJ185" s="46" t="s">
        <v>156</v>
      </c>
      <c r="AK185" s="46"/>
      <c r="AL185" s="56" t="s">
        <v>1055</v>
      </c>
      <c r="AM185" s="36">
        <f t="shared" ca="1" si="37"/>
        <v>45</v>
      </c>
    </row>
    <row r="186" spans="1:39" s="624" customFormat="1">
      <c r="A186" s="25">
        <f>IF(C186=0,"",SUBTOTAL(3,C$5:C186))</f>
        <v>182</v>
      </c>
      <c r="B186" s="86">
        <v>64</v>
      </c>
      <c r="C186" s="66" t="s">
        <v>1110</v>
      </c>
      <c r="D186" s="25" t="str">
        <f>VLOOKUP(C186,Sheet4!$A$1:$B$300,2,0)</f>
        <v>9208010007</v>
      </c>
      <c r="E186" s="46" t="s">
        <v>1111</v>
      </c>
      <c r="F186" s="63" t="str">
        <f>VLOOKUP(D186,'BHXH 4-2026'!$D$11:$F$337,3,0)</f>
        <v>DN4929208010007</v>
      </c>
      <c r="G186" s="774">
        <f>VLOOKUP(C186,'chuyển xếp 2024'!$C$5:$Y$328,23,0)</f>
        <v>5739000</v>
      </c>
      <c r="H186" s="774">
        <f>VLOOKUP(C186,'1-7-2026'!$C$3:$R$75,16,0)</f>
        <v>5739000</v>
      </c>
      <c r="I186" s="774">
        <f>VLOOKUP(C186,'chuyển xếp 2024'!$C$5:$W$328,19,0)</f>
        <v>0</v>
      </c>
      <c r="J186" s="774">
        <f t="shared" si="34"/>
        <v>5739000</v>
      </c>
      <c r="K186" s="46" t="s">
        <v>32</v>
      </c>
      <c r="L186" s="63">
        <f t="shared" si="36"/>
        <v>1</v>
      </c>
      <c r="M186" s="56" t="s">
        <v>33</v>
      </c>
      <c r="N186" s="56" t="s">
        <v>34</v>
      </c>
      <c r="O186" s="87" t="s">
        <v>5204</v>
      </c>
      <c r="P186" s="46" t="s">
        <v>671</v>
      </c>
      <c r="Q186" s="57">
        <v>27395</v>
      </c>
      <c r="R186" s="75">
        <v>43892</v>
      </c>
      <c r="S186" s="107">
        <f t="shared" si="33"/>
        <v>43892</v>
      </c>
      <c r="T186" s="75"/>
      <c r="U186" s="97" t="s">
        <v>36</v>
      </c>
      <c r="V186" s="46" t="s">
        <v>1113</v>
      </c>
      <c r="W186" s="626" t="str">
        <f t="shared" ca="1" si="38"/>
        <v xml:space="preserve">6 NĂM 5 THÁNG 17 NGÀY </v>
      </c>
      <c r="X186" s="523" t="s">
        <v>1114</v>
      </c>
      <c r="Y186" s="80" t="str">
        <f>VLOOKUP(C186,Sheet5!$B$2:$G$253,6,0)</f>
        <v>092075010530</v>
      </c>
      <c r="Z186" s="80" t="str">
        <f>VLOOKUP(C186,'Trang tính1'!$A$2:$N$281,5,0)</f>
        <v>092075010530</v>
      </c>
      <c r="AA186" s="80" t="b">
        <f t="shared" si="35"/>
        <v>1</v>
      </c>
      <c r="AB186" s="108">
        <v>41303</v>
      </c>
      <c r="AC186" s="75" t="s">
        <v>5228</v>
      </c>
      <c r="AD186" s="46" t="s">
        <v>232</v>
      </c>
      <c r="AE186" s="108" t="s">
        <v>1115</v>
      </c>
      <c r="AF186" s="108" t="str">
        <f>VLOOKUP(C186,'Trang tính1'!$A$2:$N$319,9,0)</f>
        <v>ấp Thới Đông, Phường Phước Thới, TP Cần Thơ</v>
      </c>
      <c r="AG186" s="108" t="s">
        <v>1116</v>
      </c>
      <c r="AH186" s="886"/>
      <c r="AI186" s="368"/>
      <c r="AJ186" s="887" t="s">
        <v>156</v>
      </c>
      <c r="AK186" s="888"/>
      <c r="AL186" s="56" t="s">
        <v>1055</v>
      </c>
      <c r="AM186" s="36">
        <f t="shared" ca="1" si="37"/>
        <v>51</v>
      </c>
    </row>
    <row r="187" spans="1:39" s="624" customFormat="1">
      <c r="A187" s="25">
        <f>IF(C187=0,"",SUBTOTAL(3,C$5:C187))</f>
        <v>183</v>
      </c>
      <c r="B187" s="86">
        <v>65</v>
      </c>
      <c r="C187" s="66" t="s">
        <v>1131</v>
      </c>
      <c r="D187" s="25" t="str">
        <f>VLOOKUP(C187,Sheet4!$A$1:$B$300,2,0)</f>
        <v>9222736590</v>
      </c>
      <c r="E187" s="46" t="s">
        <v>1132</v>
      </c>
      <c r="F187" s="63" t="str">
        <f>VLOOKUP(D187,'BHXH 4-2026'!$D$11:$F$337,3,0)</f>
        <v>DN4929222736590</v>
      </c>
      <c r="G187" s="774">
        <f>VLOOKUP(C187,'chuyển xếp 2024'!$C$5:$W$328,17,0)</f>
        <v>5314000</v>
      </c>
      <c r="H187" s="774" t="e">
        <f>VLOOKUP(C187,'1-7-2026'!$C$3:$R$75,16,0)</f>
        <v>#N/A</v>
      </c>
      <c r="I187" s="774">
        <f>VLOOKUP(C187,'chuyển xếp 2024'!$C$5:$W$328,19,0)</f>
        <v>0</v>
      </c>
      <c r="J187" s="774">
        <f t="shared" si="34"/>
        <v>5314000</v>
      </c>
      <c r="K187" s="46" t="s">
        <v>63</v>
      </c>
      <c r="L187" s="63">
        <f t="shared" si="36"/>
        <v>0</v>
      </c>
      <c r="M187" s="56" t="s">
        <v>33</v>
      </c>
      <c r="N187" s="56" t="s">
        <v>34</v>
      </c>
      <c r="O187" s="87" t="s">
        <v>5204</v>
      </c>
      <c r="P187" s="46" t="s">
        <v>671</v>
      </c>
      <c r="Q187" s="57">
        <v>36727</v>
      </c>
      <c r="R187" s="75">
        <v>44641</v>
      </c>
      <c r="S187" s="107">
        <f t="shared" si="33"/>
        <v>44641</v>
      </c>
      <c r="T187" s="75"/>
      <c r="U187" s="97" t="s">
        <v>36</v>
      </c>
      <c r="V187" s="56" t="s">
        <v>1133</v>
      </c>
      <c r="W187" s="626" t="str">
        <f t="shared" ca="1" si="38"/>
        <v xml:space="preserve">4 NĂM 4 THÁNG 29 NGÀY </v>
      </c>
      <c r="X187" s="74" t="s">
        <v>1134</v>
      </c>
      <c r="Y187" s="80" t="str">
        <f>VLOOKUP(C187,Sheet5!$B$2:$G$253,6,0)</f>
        <v>092300001623</v>
      </c>
      <c r="Z187" s="80" t="str">
        <f>VLOOKUP(C187,'Trang tính1'!$A$2:$N$281,5,0)</f>
        <v>092300001623</v>
      </c>
      <c r="AA187" s="80" t="b">
        <f t="shared" si="35"/>
        <v>1</v>
      </c>
      <c r="AB187" s="108">
        <v>44421</v>
      </c>
      <c r="AC187" s="75" t="s">
        <v>5228</v>
      </c>
      <c r="AD187" s="46" t="s">
        <v>232</v>
      </c>
      <c r="AE187" s="627" t="s">
        <v>2660</v>
      </c>
      <c r="AF187" s="108" t="str">
        <f>VLOOKUP(C187,'Trang tính1'!$A$2:$N$319,9,0)</f>
        <v xml:space="preserve"> Ninh Kiều , Tp Cần Thơ</v>
      </c>
      <c r="AG187" s="627" t="s">
        <v>1135</v>
      </c>
      <c r="AH187" s="627"/>
      <c r="AI187" s="628" t="s">
        <v>1136</v>
      </c>
      <c r="AJ187" s="108" t="s">
        <v>156</v>
      </c>
      <c r="AK187" s="108"/>
      <c r="AL187" s="56" t="s">
        <v>1055</v>
      </c>
      <c r="AM187" s="36">
        <f t="shared" ca="1" si="37"/>
        <v>26</v>
      </c>
    </row>
    <row r="188" spans="1:39" s="624" customFormat="1">
      <c r="A188" s="25">
        <f>IF(C188=0,"",SUBTOTAL(3,C$5:C188))</f>
        <v>184</v>
      </c>
      <c r="B188" s="86">
        <v>66</v>
      </c>
      <c r="C188" s="66" t="s">
        <v>1140</v>
      </c>
      <c r="D188" s="25" t="str">
        <f>VLOOKUP(C188,Sheet4!$A$1:$B$300,2,0)</f>
        <v>9210016739</v>
      </c>
      <c r="E188" s="46" t="s">
        <v>1141</v>
      </c>
      <c r="F188" s="63" t="str">
        <f>VLOOKUP(D188,'BHXH 4-2026'!$D$11:$F$337,3,0)</f>
        <v>DN4929210016739</v>
      </c>
      <c r="G188" s="774">
        <f>VLOOKUP(C188,'chuyển xếp 2024'!$C$5:$W$328,17,0)</f>
        <v>5314000</v>
      </c>
      <c r="H188" s="774" t="e">
        <f>VLOOKUP(C188,'1-7-2026'!$C$3:$R$75,16,0)</f>
        <v>#N/A</v>
      </c>
      <c r="I188" s="774">
        <f>VLOOKUP(C188,'chuyển xếp 2024'!$C$5:$W$328,19,0)</f>
        <v>0</v>
      </c>
      <c r="J188" s="774">
        <f t="shared" si="34"/>
        <v>5314000</v>
      </c>
      <c r="K188" s="46" t="s">
        <v>63</v>
      </c>
      <c r="L188" s="63">
        <f t="shared" si="36"/>
        <v>0</v>
      </c>
      <c r="M188" s="56" t="s">
        <v>33</v>
      </c>
      <c r="N188" s="56" t="s">
        <v>34</v>
      </c>
      <c r="O188" s="87" t="s">
        <v>5204</v>
      </c>
      <c r="P188" s="46" t="s">
        <v>671</v>
      </c>
      <c r="Q188" s="57">
        <v>31613</v>
      </c>
      <c r="R188" s="75">
        <v>44641</v>
      </c>
      <c r="S188" s="107">
        <f t="shared" ref="S188:S248" si="39">+R188</f>
        <v>44641</v>
      </c>
      <c r="T188" s="75"/>
      <c r="U188" s="97" t="s">
        <v>36</v>
      </c>
      <c r="V188" s="56" t="s">
        <v>1142</v>
      </c>
      <c r="W188" s="626" t="str">
        <f t="shared" ca="1" si="38"/>
        <v xml:space="preserve">4 NĂM 4 THÁNG 29 NGÀY </v>
      </c>
      <c r="X188" s="74" t="s">
        <v>1143</v>
      </c>
      <c r="Y188" s="487" t="str">
        <f>VLOOKUP(C188,Sheet5!$B$2:$G$253,6,0)</f>
        <v>092186002170</v>
      </c>
      <c r="Z188" s="94" t="str">
        <f>VLOOKUP(C188,'Trang tính1'!$A$2:$N$281,5,0)</f>
        <v>092186002176</v>
      </c>
      <c r="AA188" s="80" t="b">
        <f t="shared" si="35"/>
        <v>0</v>
      </c>
      <c r="AB188" s="108">
        <v>42850</v>
      </c>
      <c r="AC188" s="75" t="s">
        <v>5228</v>
      </c>
      <c r="AD188" s="46" t="s">
        <v>232</v>
      </c>
      <c r="AE188" s="627" t="s">
        <v>2661</v>
      </c>
      <c r="AF188" s="108"/>
      <c r="AG188" s="627" t="s">
        <v>1144</v>
      </c>
      <c r="AH188" s="627"/>
      <c r="AI188" s="628" t="s">
        <v>1145</v>
      </c>
      <c r="AJ188" s="108" t="s">
        <v>156</v>
      </c>
      <c r="AK188" s="108"/>
      <c r="AL188" s="56" t="s">
        <v>1055</v>
      </c>
      <c r="AM188" s="36">
        <f t="shared" ca="1" si="37"/>
        <v>40</v>
      </c>
    </row>
    <row r="189" spans="1:39" s="624" customFormat="1">
      <c r="A189" s="25">
        <f>IF(C189=0,"",SUBTOTAL(3,C$5:C189))</f>
        <v>185</v>
      </c>
      <c r="B189" s="86">
        <v>67</v>
      </c>
      <c r="C189" s="66" t="s">
        <v>1149</v>
      </c>
      <c r="D189" s="25" t="str">
        <f>VLOOKUP(C189,Sheet4!$A$1:$B$300,2,0)</f>
        <v>9223011832</v>
      </c>
      <c r="E189" s="46" t="s">
        <v>1150</v>
      </c>
      <c r="F189" s="63" t="str">
        <f>VLOOKUP(D189,'BHXH 4-2026'!$D$11:$F$337,3,0)</f>
        <v>DN4929223011832</v>
      </c>
      <c r="G189" s="774">
        <f>VLOOKUP(C189,'chuyển xếp 2024'!$C$5:$W$328,17,0)</f>
        <v>5314000</v>
      </c>
      <c r="H189" s="774" t="e">
        <f>VLOOKUP(C189,'1-7-2026'!$C$3:$R$75,16,0)</f>
        <v>#N/A</v>
      </c>
      <c r="I189" s="774">
        <f>VLOOKUP(C189,'chuyển xếp 2024'!$C$5:$W$328,19,0)</f>
        <v>0</v>
      </c>
      <c r="J189" s="774">
        <f t="shared" si="34"/>
        <v>5314000</v>
      </c>
      <c r="K189" s="46" t="s">
        <v>32</v>
      </c>
      <c r="L189" s="63">
        <f t="shared" si="36"/>
        <v>1</v>
      </c>
      <c r="M189" s="56" t="s">
        <v>33</v>
      </c>
      <c r="N189" s="56" t="s">
        <v>34</v>
      </c>
      <c r="O189" s="87" t="s">
        <v>5204</v>
      </c>
      <c r="P189" s="46" t="s">
        <v>671</v>
      </c>
      <c r="Q189" s="57">
        <v>28856</v>
      </c>
      <c r="R189" s="75">
        <v>44641</v>
      </c>
      <c r="S189" s="107">
        <f t="shared" si="39"/>
        <v>44641</v>
      </c>
      <c r="T189" s="75"/>
      <c r="U189" s="97" t="s">
        <v>36</v>
      </c>
      <c r="V189" s="56" t="s">
        <v>1151</v>
      </c>
      <c r="W189" s="626" t="str">
        <f t="shared" ca="1" si="38"/>
        <v xml:space="preserve">4 NĂM 4 THÁNG 29 NGÀY </v>
      </c>
      <c r="X189" s="74" t="s">
        <v>1152</v>
      </c>
      <c r="Y189" s="80" t="str">
        <f>VLOOKUP(C189,Sheet5!$B$2:$G$253,6,0)</f>
        <v>092079005165</v>
      </c>
      <c r="Z189" s="80" t="str">
        <f>VLOOKUP(C189,'Trang tính1'!$A$2:$N$281,5,0)</f>
        <v>092079005165</v>
      </c>
      <c r="AA189" s="80" t="b">
        <f t="shared" si="35"/>
        <v>1</v>
      </c>
      <c r="AB189" s="108">
        <v>44417</v>
      </c>
      <c r="AC189" s="75" t="s">
        <v>5228</v>
      </c>
      <c r="AD189" s="46" t="s">
        <v>232</v>
      </c>
      <c r="AE189" s="627" t="s">
        <v>2662</v>
      </c>
      <c r="AF189" s="108" t="str">
        <f>VLOOKUP(C189,'Trang tính1'!$A$2:$N$319,9,0)</f>
        <v>Phong Điền, TP Cần Thơ</v>
      </c>
      <c r="AG189" s="627" t="s">
        <v>1153</v>
      </c>
      <c r="AH189" s="627"/>
      <c r="AI189" s="628" t="s">
        <v>1154</v>
      </c>
      <c r="AJ189" s="108" t="s">
        <v>156</v>
      </c>
      <c r="AK189" s="108"/>
      <c r="AL189" s="56" t="s">
        <v>1055</v>
      </c>
      <c r="AM189" s="36">
        <f t="shared" ca="1" si="37"/>
        <v>47</v>
      </c>
    </row>
    <row r="190" spans="1:39" s="624" customFormat="1">
      <c r="A190" s="25">
        <f>IF(C190=0,"",SUBTOTAL(3,C$5:C190))</f>
        <v>186</v>
      </c>
      <c r="B190" s="86">
        <v>68</v>
      </c>
      <c r="C190" s="66" t="s">
        <v>1155</v>
      </c>
      <c r="D190" s="25" t="str">
        <f>VLOOKUP(C190,Sheet4!$A$1:$B$300,2,0)</f>
        <v>9222708767</v>
      </c>
      <c r="E190" s="46" t="s">
        <v>1156</v>
      </c>
      <c r="F190" s="63" t="str">
        <f>VLOOKUP(D190,'BHXH 4-2026'!$D$11:$F$337,3,0)</f>
        <v>DN4929222708767</v>
      </c>
      <c r="G190" s="774">
        <f>VLOOKUP(C190,'chuyển xếp 2024'!$C$5:$W$328,17,0)</f>
        <v>5314000</v>
      </c>
      <c r="H190" s="774" t="e">
        <f>VLOOKUP(C190,'1-7-2026'!$C$3:$R$75,16,0)</f>
        <v>#N/A</v>
      </c>
      <c r="I190" s="774">
        <f>VLOOKUP(C190,'chuyển xếp 2024'!$C$5:$W$328,19,0)</f>
        <v>0</v>
      </c>
      <c r="J190" s="774">
        <f t="shared" si="34"/>
        <v>5314000</v>
      </c>
      <c r="K190" s="46" t="s">
        <v>32</v>
      </c>
      <c r="L190" s="63">
        <f t="shared" si="36"/>
        <v>1</v>
      </c>
      <c r="M190" s="56" t="s">
        <v>33</v>
      </c>
      <c r="N190" s="56" t="s">
        <v>34</v>
      </c>
      <c r="O190" s="87" t="s">
        <v>5204</v>
      </c>
      <c r="P190" s="46" t="s">
        <v>671</v>
      </c>
      <c r="Q190" s="57">
        <v>34806</v>
      </c>
      <c r="R190" s="75">
        <v>44641</v>
      </c>
      <c r="S190" s="107">
        <f t="shared" si="39"/>
        <v>44641</v>
      </c>
      <c r="T190" s="75"/>
      <c r="U190" s="97" t="s">
        <v>36</v>
      </c>
      <c r="V190" s="56" t="s">
        <v>1157</v>
      </c>
      <c r="W190" s="626" t="str">
        <f t="shared" ca="1" si="38"/>
        <v xml:space="preserve">4 NĂM 4 THÁNG 29 NGÀY </v>
      </c>
      <c r="X190" s="74" t="s">
        <v>1158</v>
      </c>
      <c r="Y190" s="80" t="str">
        <f>VLOOKUP(C190,Sheet5!$B$2:$G$253,6,0)</f>
        <v>092095001414</v>
      </c>
      <c r="Z190" s="80" t="str">
        <f>VLOOKUP(C190,'Trang tính1'!$A$2:$N$281,5,0)</f>
        <v>092095001414</v>
      </c>
      <c r="AA190" s="80" t="b">
        <f t="shared" si="35"/>
        <v>1</v>
      </c>
      <c r="AB190" s="108">
        <v>42678</v>
      </c>
      <c r="AC190" s="75" t="s">
        <v>5228</v>
      </c>
      <c r="AD190" s="46" t="s">
        <v>232</v>
      </c>
      <c r="AE190" s="627" t="s">
        <v>2663</v>
      </c>
      <c r="AF190" s="108" t="str">
        <f>VLOOKUP(C190,'Trang tính1'!$A$2:$N$319,9,0)</f>
        <v>Phong Điền, TP Cần Thơ</v>
      </c>
      <c r="AG190" s="627" t="s">
        <v>1159</v>
      </c>
      <c r="AH190" s="627"/>
      <c r="AI190" s="628" t="s">
        <v>1160</v>
      </c>
      <c r="AJ190" s="108" t="s">
        <v>156</v>
      </c>
      <c r="AK190" s="108"/>
      <c r="AL190" s="56" t="s">
        <v>1055</v>
      </c>
      <c r="AM190" s="36">
        <f t="shared" ca="1" si="37"/>
        <v>31</v>
      </c>
    </row>
    <row r="191" spans="1:39" s="624" customFormat="1">
      <c r="A191" s="25">
        <f>IF(C191=0,"",SUBTOTAL(3,C$5:C191))</f>
        <v>187</v>
      </c>
      <c r="B191" s="86">
        <v>69</v>
      </c>
      <c r="C191" s="66" t="s">
        <v>1161</v>
      </c>
      <c r="D191" s="25" t="str">
        <f>VLOOKUP(C191,Sheet4!$A$1:$B$300,2,0)</f>
        <v>9208007845</v>
      </c>
      <c r="E191" s="46" t="s">
        <v>1162</v>
      </c>
      <c r="F191" s="63" t="str">
        <f>VLOOKUP(D191,'BHXH 4-2026'!$D$11:$F$337,3,0)</f>
        <v>DN4929208007845</v>
      </c>
      <c r="G191" s="774">
        <f>VLOOKUP(C191,'chuyển xếp 2024'!$C$5:$W$328,17,0)</f>
        <v>5314000</v>
      </c>
      <c r="H191" s="774" t="e">
        <f>VLOOKUP(C191,'1-7-2026'!$C$3:$R$75,16,0)</f>
        <v>#N/A</v>
      </c>
      <c r="I191" s="774">
        <f>VLOOKUP(C191,'chuyển xếp 2024'!$C$5:$W$328,19,0)</f>
        <v>0</v>
      </c>
      <c r="J191" s="774">
        <f t="shared" si="34"/>
        <v>5314000</v>
      </c>
      <c r="K191" s="46" t="s">
        <v>32</v>
      </c>
      <c r="L191" s="63">
        <f t="shared" si="36"/>
        <v>1</v>
      </c>
      <c r="M191" s="56" t="s">
        <v>33</v>
      </c>
      <c r="N191" s="56" t="s">
        <v>34</v>
      </c>
      <c r="O191" s="87" t="s">
        <v>5204</v>
      </c>
      <c r="P191" s="46" t="s">
        <v>671</v>
      </c>
      <c r="Q191" s="57">
        <v>32429</v>
      </c>
      <c r="R191" s="75">
        <v>44641</v>
      </c>
      <c r="S191" s="107">
        <f t="shared" si="39"/>
        <v>44641</v>
      </c>
      <c r="T191" s="75"/>
      <c r="U191" s="97" t="s">
        <v>36</v>
      </c>
      <c r="V191" s="56" t="s">
        <v>1163</v>
      </c>
      <c r="W191" s="626" t="str">
        <f t="shared" ca="1" si="38"/>
        <v xml:space="preserve">4 NĂM 4 THÁNG 29 NGÀY </v>
      </c>
      <c r="X191" s="74" t="s">
        <v>1164</v>
      </c>
      <c r="Y191" s="80" t="str">
        <f>VLOOKUP(C191,Sheet5!$B$2:$G$253,6,0)</f>
        <v>092088012980</v>
      </c>
      <c r="Z191" s="80" t="str">
        <f>VLOOKUP(C191,'Trang tính1'!$A$2:$N$281,5,0)</f>
        <v>092088012980</v>
      </c>
      <c r="AA191" s="80" t="b">
        <f t="shared" si="35"/>
        <v>1</v>
      </c>
      <c r="AB191" s="108">
        <v>44518</v>
      </c>
      <c r="AC191" s="75" t="s">
        <v>5228</v>
      </c>
      <c r="AD191" s="46" t="s">
        <v>232</v>
      </c>
      <c r="AE191" s="627" t="s">
        <v>2661</v>
      </c>
      <c r="AF191" s="108" t="str">
        <f>VLOOKUP(C191,'Trang tính1'!$A$2:$N$319,9,0)</f>
        <v>Phước Thới, TP Cần Thơ</v>
      </c>
      <c r="AG191" s="627" t="s">
        <v>1144</v>
      </c>
      <c r="AH191" s="627"/>
      <c r="AI191" s="628" t="s">
        <v>1165</v>
      </c>
      <c r="AJ191" s="108" t="s">
        <v>156</v>
      </c>
      <c r="AK191" s="108"/>
      <c r="AL191" s="56" t="s">
        <v>1055</v>
      </c>
      <c r="AM191" s="36">
        <f t="shared" ca="1" si="37"/>
        <v>37</v>
      </c>
    </row>
    <row r="192" spans="1:39" s="624" customFormat="1">
      <c r="A192" s="25">
        <f>IF(C192=0,"",SUBTOTAL(3,C$5:C192))</f>
        <v>188</v>
      </c>
      <c r="B192" s="86">
        <v>70</v>
      </c>
      <c r="C192" s="369" t="s">
        <v>1173</v>
      </c>
      <c r="D192" s="25" t="str">
        <f>VLOOKUP(C192,Sheet4!$A$1:$B$300,2,0)</f>
        <v>9221626158</v>
      </c>
      <c r="E192" s="370" t="s">
        <v>1174</v>
      </c>
      <c r="F192" s="63" t="str">
        <f>VLOOKUP(D192,'BHXH 4-2026'!$D$11:$F$337,3,0)</f>
        <v>DN4929221626158</v>
      </c>
      <c r="G192" s="774">
        <f>VLOOKUP(C192,'chuyển xếp 2024'!$C$5:$W$328,17,0)</f>
        <v>5314000</v>
      </c>
      <c r="H192" s="774" t="e">
        <f>VLOOKUP(C192,'1-7-2026'!$C$3:$R$75,16,0)</f>
        <v>#N/A</v>
      </c>
      <c r="I192" s="774">
        <f>VLOOKUP(C192,'chuyển xếp 2024'!$C$5:$W$328,19,0)</f>
        <v>0</v>
      </c>
      <c r="J192" s="774">
        <f t="shared" si="34"/>
        <v>5314000</v>
      </c>
      <c r="K192" s="46" t="s">
        <v>32</v>
      </c>
      <c r="L192" s="63">
        <f t="shared" si="36"/>
        <v>1</v>
      </c>
      <c r="M192" s="56" t="s">
        <v>33</v>
      </c>
      <c r="N192" s="56" t="s">
        <v>34</v>
      </c>
      <c r="O192" s="87" t="s">
        <v>5204</v>
      </c>
      <c r="P192" s="46" t="s">
        <v>671</v>
      </c>
      <c r="Q192" s="57">
        <v>27284</v>
      </c>
      <c r="R192" s="75">
        <v>44768</v>
      </c>
      <c r="S192" s="107">
        <f t="shared" si="39"/>
        <v>44768</v>
      </c>
      <c r="T192" s="75"/>
      <c r="U192" s="97" t="s">
        <v>36</v>
      </c>
      <c r="V192" s="56" t="s">
        <v>1176</v>
      </c>
      <c r="W192" s="626" t="str">
        <f t="shared" ca="1" si="38"/>
        <v xml:space="preserve">4 NĂM 0 THÁNG 24 NGÀY </v>
      </c>
      <c r="X192" s="74" t="s">
        <v>1177</v>
      </c>
      <c r="Y192" s="80" t="str">
        <f>VLOOKUP(C192,Sheet5!$B$2:$G$253,6,0)</f>
        <v>092074004968</v>
      </c>
      <c r="Z192" s="80" t="str">
        <f>VLOOKUP(C192,'Trang tính1'!$A$2:$N$281,5,0)</f>
        <v>092074004968</v>
      </c>
      <c r="AA192" s="80" t="b">
        <f t="shared" si="35"/>
        <v>1</v>
      </c>
      <c r="AB192" s="108">
        <v>41009</v>
      </c>
      <c r="AC192" s="75" t="s">
        <v>5228</v>
      </c>
      <c r="AD192" s="46" t="s">
        <v>232</v>
      </c>
      <c r="AE192" s="108" t="s">
        <v>1178</v>
      </c>
      <c r="AF192" s="108" t="str">
        <f>VLOOKUP(C192,'Trang tính1'!$A$2:$N$319,9,0)</f>
        <v>Phước Thới, TP Cần Thơ</v>
      </c>
      <c r="AG192" s="627" t="s">
        <v>1179</v>
      </c>
      <c r="AH192" s="627"/>
      <c r="AI192" s="628" t="s">
        <v>1180</v>
      </c>
      <c r="AJ192" s="108" t="s">
        <v>156</v>
      </c>
      <c r="AK192" s="108"/>
      <c r="AL192" s="56" t="s">
        <v>1055</v>
      </c>
      <c r="AM192" s="36">
        <f t="shared" ca="1" si="37"/>
        <v>51</v>
      </c>
    </row>
    <row r="193" spans="1:39" s="624" customFormat="1">
      <c r="A193" s="25">
        <f>IF(C193=0,"",SUBTOTAL(3,C$5:C193))</f>
        <v>189</v>
      </c>
      <c r="B193" s="86">
        <v>71</v>
      </c>
      <c r="C193" s="369" t="s">
        <v>1181</v>
      </c>
      <c r="D193" s="25" t="str">
        <f>VLOOKUP(C193,Sheet4!$A$1:$B$300,2,0)</f>
        <v>9208009997</v>
      </c>
      <c r="E193" s="370" t="s">
        <v>1182</v>
      </c>
      <c r="F193" s="63" t="str">
        <f>VLOOKUP(D193,'BHXH 4-2026'!$D$11:$F$337,3,0)</f>
        <v>DN4929208009997</v>
      </c>
      <c r="G193" s="774">
        <f>VLOOKUP(C193,'chuyển xếp 2024'!$C$5:$W$328,17,0)</f>
        <v>5314000</v>
      </c>
      <c r="H193" s="774" t="e">
        <f>VLOOKUP(C193,'1-7-2026'!$C$3:$R$75,16,0)</f>
        <v>#N/A</v>
      </c>
      <c r="I193" s="774">
        <f>VLOOKUP(C193,'chuyển xếp 2024'!$C$5:$W$328,19,0)</f>
        <v>0</v>
      </c>
      <c r="J193" s="774">
        <f t="shared" si="34"/>
        <v>5314000</v>
      </c>
      <c r="K193" s="46" t="s">
        <v>32</v>
      </c>
      <c r="L193" s="63">
        <f t="shared" si="36"/>
        <v>1</v>
      </c>
      <c r="M193" s="56" t="s">
        <v>33</v>
      </c>
      <c r="N193" s="56" t="s">
        <v>34</v>
      </c>
      <c r="O193" s="87" t="s">
        <v>5204</v>
      </c>
      <c r="P193" s="46" t="s">
        <v>671</v>
      </c>
      <c r="Q193" s="57">
        <v>29260</v>
      </c>
      <c r="R193" s="75">
        <v>44768</v>
      </c>
      <c r="S193" s="107">
        <f t="shared" si="39"/>
        <v>44768</v>
      </c>
      <c r="T193" s="75"/>
      <c r="U193" s="97" t="s">
        <v>36</v>
      </c>
      <c r="V193" s="56" t="s">
        <v>1183</v>
      </c>
      <c r="W193" s="626" t="str">
        <f t="shared" ca="1" si="38"/>
        <v xml:space="preserve">4 NĂM 0 THÁNG 24 NGÀY </v>
      </c>
      <c r="X193" s="74" t="s">
        <v>1184</v>
      </c>
      <c r="Y193" s="80" t="str">
        <f>VLOOKUP(C193,Sheet5!$B$2:$G$253,6,0)</f>
        <v>092080002005</v>
      </c>
      <c r="Z193" s="80" t="str">
        <f>VLOOKUP(C193,'Trang tính1'!$A$2:$N$281,5,0)</f>
        <v>092080002005</v>
      </c>
      <c r="AA193" s="80" t="b">
        <f t="shared" si="35"/>
        <v>1</v>
      </c>
      <c r="AB193" s="108">
        <v>44317</v>
      </c>
      <c r="AC193" s="75" t="s">
        <v>5228</v>
      </c>
      <c r="AD193" s="46" t="s">
        <v>232</v>
      </c>
      <c r="AE193" s="108" t="s">
        <v>1178</v>
      </c>
      <c r="AF193" s="108" t="str">
        <f>VLOOKUP(C193,'Trang tính1'!$A$2:$N$319,9,0)</f>
        <v>Phước Thới, TP Cần Thơ</v>
      </c>
      <c r="AG193" s="627" t="s">
        <v>953</v>
      </c>
      <c r="AH193" s="627"/>
      <c r="AI193" s="628" t="s">
        <v>1185</v>
      </c>
      <c r="AJ193" s="108" t="s">
        <v>156</v>
      </c>
      <c r="AK193" s="108"/>
      <c r="AL193" s="56" t="s">
        <v>1055</v>
      </c>
      <c r="AM193" s="36">
        <f t="shared" ca="1" si="37"/>
        <v>46</v>
      </c>
    </row>
    <row r="194" spans="1:39" s="624" customFormat="1">
      <c r="A194" s="25">
        <f>IF(C194=0,"",SUBTOTAL(3,C$5:C194))</f>
        <v>190</v>
      </c>
      <c r="B194" s="86">
        <v>72</v>
      </c>
      <c r="C194" s="369" t="s">
        <v>1193</v>
      </c>
      <c r="D194" s="25" t="str">
        <f>VLOOKUP(C194,Sheet4!$A$1:$B$300,2,0)</f>
        <v>8723383361</v>
      </c>
      <c r="E194" s="370" t="s">
        <v>1194</v>
      </c>
      <c r="F194" s="63" t="str">
        <f>VLOOKUP(D194,'BHXH 4-2026'!$D$11:$F$337,3,0)</f>
        <v>DN4928723383361</v>
      </c>
      <c r="G194" s="774">
        <f>VLOOKUP(C194,'chuyển xếp 2024'!$C$5:$W$328,17,0)</f>
        <v>5314000</v>
      </c>
      <c r="H194" s="774" t="e">
        <f>VLOOKUP(C194,'1-7-2026'!$C$3:$R$75,16,0)</f>
        <v>#N/A</v>
      </c>
      <c r="I194" s="774">
        <f>VLOOKUP(C194,'chuyển xếp 2024'!$C$5:$W$328,19,0)</f>
        <v>0</v>
      </c>
      <c r="J194" s="774">
        <f t="shared" si="34"/>
        <v>5314000</v>
      </c>
      <c r="K194" s="46" t="s">
        <v>32</v>
      </c>
      <c r="L194" s="63">
        <f t="shared" si="36"/>
        <v>1</v>
      </c>
      <c r="M194" s="56" t="s">
        <v>33</v>
      </c>
      <c r="N194" s="56" t="s">
        <v>34</v>
      </c>
      <c r="O194" s="87" t="s">
        <v>5204</v>
      </c>
      <c r="P194" s="46" t="s">
        <v>671</v>
      </c>
      <c r="Q194" s="57">
        <v>36768</v>
      </c>
      <c r="R194" s="75">
        <v>44776</v>
      </c>
      <c r="S194" s="107">
        <f t="shared" si="39"/>
        <v>44776</v>
      </c>
      <c r="T194" s="75"/>
      <c r="U194" s="97" t="s">
        <v>36</v>
      </c>
      <c r="V194" s="56" t="s">
        <v>1195</v>
      </c>
      <c r="W194" s="626" t="str">
        <f t="shared" ca="1" si="38"/>
        <v xml:space="preserve">4 NĂM 0 THÁNG 16 NGÀY </v>
      </c>
      <c r="X194" s="74" t="s">
        <v>1196</v>
      </c>
      <c r="Y194" s="80" t="str">
        <f>VLOOKUP(C194,Sheet5!$B$2:$G$253,6,0)</f>
        <v>087200014852</v>
      </c>
      <c r="Z194" s="80" t="str">
        <f>VLOOKUP(C194,'Trang tính1'!$A$2:$N$281,5,0)</f>
        <v>087200014852</v>
      </c>
      <c r="AA194" s="80" t="b">
        <f t="shared" si="35"/>
        <v>1</v>
      </c>
      <c r="AB194" s="108">
        <v>44326</v>
      </c>
      <c r="AC194" s="75" t="s">
        <v>5228</v>
      </c>
      <c r="AD194" s="46" t="s">
        <v>232</v>
      </c>
      <c r="AE194" s="108" t="s">
        <v>1197</v>
      </c>
      <c r="AF194" s="108"/>
      <c r="AG194" s="627" t="s">
        <v>1198</v>
      </c>
      <c r="AH194" s="627"/>
      <c r="AI194" s="628" t="s">
        <v>1199</v>
      </c>
      <c r="AJ194" s="108" t="s">
        <v>156</v>
      </c>
      <c r="AK194" s="108"/>
      <c r="AL194" s="56" t="s">
        <v>1055</v>
      </c>
      <c r="AM194" s="36">
        <f t="shared" ca="1" si="37"/>
        <v>25</v>
      </c>
    </row>
    <row r="195" spans="1:39" s="624" customFormat="1">
      <c r="A195" s="25">
        <f>IF(C195=0,"",SUBTOTAL(3,C$5:C195))</f>
        <v>191</v>
      </c>
      <c r="B195" s="86">
        <v>73</v>
      </c>
      <c r="C195" s="369" t="s">
        <v>1486</v>
      </c>
      <c r="D195" s="25" t="str">
        <f>VLOOKUP(C195,Sheet4!$A$1:$B$300,2,0)</f>
        <v>9222137812</v>
      </c>
      <c r="E195" s="370" t="s">
        <v>1405</v>
      </c>
      <c r="F195" s="63" t="str">
        <f>VLOOKUP(D195,'BHXH 4-2026'!$D$11:$F$337,3,0)</f>
        <v>DN4929222137812</v>
      </c>
      <c r="G195" s="774">
        <f>VLOOKUP(C195,'chuyển xếp 2024'!$C$5:$Y$328,23,0)</f>
        <v>5314000</v>
      </c>
      <c r="H195" s="774">
        <f>VLOOKUP(C195,'1-7-2026'!$C$3:$R$75,16,0)</f>
        <v>5314000</v>
      </c>
      <c r="I195" s="774">
        <f>VLOOKUP(C195,'chuyển xếp 2024'!$C$5:$W$328,19,0)</f>
        <v>0</v>
      </c>
      <c r="J195" s="774">
        <f t="shared" si="34"/>
        <v>5314000</v>
      </c>
      <c r="K195" s="46" t="s">
        <v>32</v>
      </c>
      <c r="L195" s="63">
        <f t="shared" si="36"/>
        <v>1</v>
      </c>
      <c r="M195" s="56" t="s">
        <v>33</v>
      </c>
      <c r="N195" s="56" t="s">
        <v>34</v>
      </c>
      <c r="O195" s="87" t="s">
        <v>5204</v>
      </c>
      <c r="P195" s="46" t="s">
        <v>671</v>
      </c>
      <c r="Q195" s="107">
        <v>27395</v>
      </c>
      <c r="R195" s="75">
        <v>44973</v>
      </c>
      <c r="S195" s="107">
        <f t="shared" si="39"/>
        <v>44973</v>
      </c>
      <c r="T195" s="75"/>
      <c r="U195" s="97" t="s">
        <v>36</v>
      </c>
      <c r="V195" s="56" t="s">
        <v>1406</v>
      </c>
      <c r="W195" s="626" t="str">
        <f t="shared" ca="1" si="38"/>
        <v xml:space="preserve">3 NĂM 6 THÁNG 3 NGÀY </v>
      </c>
      <c r="X195" s="74" t="s">
        <v>1437</v>
      </c>
      <c r="Y195" s="80" t="str">
        <f>VLOOKUP(C195,Sheet5!$B$2:$G$253,6,0)</f>
        <v>092075008278</v>
      </c>
      <c r="Z195" s="80" t="str">
        <f>VLOOKUP(C195,'Trang tính1'!$A$2:$N$281,5,0)</f>
        <v>092075008278</v>
      </c>
      <c r="AA195" s="80" t="b">
        <f t="shared" si="35"/>
        <v>1</v>
      </c>
      <c r="AB195" s="108">
        <v>44447</v>
      </c>
      <c r="AC195" s="75" t="s">
        <v>5228</v>
      </c>
      <c r="AD195" s="46" t="s">
        <v>232</v>
      </c>
      <c r="AE195" s="108" t="s">
        <v>1178</v>
      </c>
      <c r="AF195" s="108" t="str">
        <f>VLOOKUP(C195,'Trang tính1'!$A$2:$N$319,9,0)</f>
        <v>Phước Thới, TP Cần Thơ</v>
      </c>
      <c r="AG195" s="627" t="s">
        <v>1179</v>
      </c>
      <c r="AH195" s="627"/>
      <c r="AI195" s="628"/>
      <c r="AJ195" s="108" t="s">
        <v>156</v>
      </c>
      <c r="AK195" s="108"/>
      <c r="AL195" s="56" t="s">
        <v>1055</v>
      </c>
      <c r="AM195" s="36">
        <f t="shared" ca="1" si="37"/>
        <v>51</v>
      </c>
    </row>
    <row r="196" spans="1:39" s="624" customFormat="1">
      <c r="A196" s="25">
        <f>IF(C196=0,"",SUBTOTAL(3,C$5:C196))</f>
        <v>192</v>
      </c>
      <c r="B196" s="86">
        <v>74</v>
      </c>
      <c r="C196" s="369" t="s">
        <v>1494</v>
      </c>
      <c r="D196" s="25" t="str">
        <f>VLOOKUP(C196,Sheet4!$A$1:$B$300,2,0)</f>
        <v>9214005754</v>
      </c>
      <c r="E196" s="370" t="s">
        <v>1420</v>
      </c>
      <c r="F196" s="63" t="str">
        <f>VLOOKUP(D196,'BHXH 4-2026'!$D$11:$F$337,3,0)</f>
        <v>DN4929214005754</v>
      </c>
      <c r="G196" s="774">
        <f>VLOOKUP(C196,'chuyển xếp 2024'!$C$5:$Y$328,23,0)</f>
        <v>5314000</v>
      </c>
      <c r="H196" s="774">
        <f>VLOOKUP(C196,'1-7-2026'!$C$3:$R$75,16,0)</f>
        <v>5314000</v>
      </c>
      <c r="I196" s="774">
        <f>VLOOKUP(C196,'chuyển xếp 2024'!$C$5:$W$328,19,0)</f>
        <v>0</v>
      </c>
      <c r="J196" s="774">
        <f t="shared" si="34"/>
        <v>5314000</v>
      </c>
      <c r="K196" s="46" t="s">
        <v>32</v>
      </c>
      <c r="L196" s="63">
        <f t="shared" si="36"/>
        <v>1</v>
      </c>
      <c r="M196" s="56" t="s">
        <v>33</v>
      </c>
      <c r="N196" s="56" t="s">
        <v>34</v>
      </c>
      <c r="O196" s="87" t="s">
        <v>5204</v>
      </c>
      <c r="P196" s="46" t="s">
        <v>671</v>
      </c>
      <c r="Q196" s="234">
        <v>30665</v>
      </c>
      <c r="R196" s="75">
        <v>44980</v>
      </c>
      <c r="S196" s="107">
        <f t="shared" si="39"/>
        <v>44980</v>
      </c>
      <c r="T196" s="75"/>
      <c r="U196" s="97" t="s">
        <v>36</v>
      </c>
      <c r="V196" s="56" t="s">
        <v>1418</v>
      </c>
      <c r="W196" s="626" t="str">
        <f t="shared" ca="1" si="38"/>
        <v xml:space="preserve">3 NĂM 5 THÁNG 27 NGÀY </v>
      </c>
      <c r="X196" s="74" t="s">
        <v>1452</v>
      </c>
      <c r="Y196" s="80" t="str">
        <f>VLOOKUP(C196,Sheet5!$B$2:$G$253,6,0)</f>
        <v>092083012314</v>
      </c>
      <c r="Z196" s="80" t="str">
        <f>VLOOKUP(C196,'Trang tính1'!$A$2:$N$281,5,0)</f>
        <v>092083012314</v>
      </c>
      <c r="AA196" s="80" t="b">
        <f t="shared" si="35"/>
        <v>1</v>
      </c>
      <c r="AB196" s="108">
        <v>44447</v>
      </c>
      <c r="AC196" s="75" t="s">
        <v>5228</v>
      </c>
      <c r="AD196" s="46" t="s">
        <v>232</v>
      </c>
      <c r="AE196" s="108" t="s">
        <v>1453</v>
      </c>
      <c r="AF196" s="108" t="str">
        <f>VLOOKUP(C196,'Trang tính1'!$A$2:$N$319,9,0)</f>
        <v>Phước Thới, TP Cần Thơ</v>
      </c>
      <c r="AG196" s="627" t="s">
        <v>1011</v>
      </c>
      <c r="AH196" s="627"/>
      <c r="AI196" s="628" t="s">
        <v>1454</v>
      </c>
      <c r="AJ196" s="108" t="s">
        <v>156</v>
      </c>
      <c r="AK196" s="108"/>
      <c r="AL196" s="56" t="s">
        <v>1055</v>
      </c>
      <c r="AM196" s="36">
        <f t="shared" ca="1" si="37"/>
        <v>42</v>
      </c>
    </row>
    <row r="197" spans="1:39" s="624" customFormat="1">
      <c r="A197" s="25">
        <f>IF(C197=0,"",SUBTOTAL(3,C$5:C197))</f>
        <v>193</v>
      </c>
      <c r="B197" s="86">
        <v>75</v>
      </c>
      <c r="C197" s="369" t="s">
        <v>1928</v>
      </c>
      <c r="D197" s="25" t="str">
        <f>VLOOKUP(C197,Sheet4!$A$1:$B$300,2,0)</f>
        <v>9222463402</v>
      </c>
      <c r="E197" s="370" t="s">
        <v>1873</v>
      </c>
      <c r="F197" s="63" t="str">
        <f>VLOOKUP(D197,'BHXH 4-2026'!$D$11:$F$337,3,0)</f>
        <v>DN4929222463402</v>
      </c>
      <c r="G197" s="774">
        <f>VLOOKUP(C197,'chuyển xếp 2024'!$C$5:$Y$328,23,0)</f>
        <v>5314000</v>
      </c>
      <c r="H197" s="774">
        <f>VLOOKUP(C197,'1-7-2026'!$C$3:$R$75,16,0)</f>
        <v>5314000</v>
      </c>
      <c r="I197" s="774">
        <f>VLOOKUP(C197,'chuyển xếp 2024'!$C$5:$W$328,19,0)</f>
        <v>0</v>
      </c>
      <c r="J197" s="774">
        <f t="shared" ref="J197:J257" si="40">+G197+I197</f>
        <v>5314000</v>
      </c>
      <c r="K197" s="46" t="s">
        <v>1872</v>
      </c>
      <c r="L197" s="63">
        <f t="shared" si="36"/>
        <v>1</v>
      </c>
      <c r="M197" s="56" t="s">
        <v>33</v>
      </c>
      <c r="N197" s="56" t="s">
        <v>34</v>
      </c>
      <c r="O197" s="87" t="s">
        <v>5204</v>
      </c>
      <c r="P197" s="46" t="s">
        <v>671</v>
      </c>
      <c r="Q197" s="234">
        <v>33407</v>
      </c>
      <c r="R197" s="75">
        <v>45170</v>
      </c>
      <c r="S197" s="107">
        <f t="shared" si="39"/>
        <v>45170</v>
      </c>
      <c r="T197" s="75"/>
      <c r="U197" s="97" t="s">
        <v>36</v>
      </c>
      <c r="V197" s="56" t="s">
        <v>1982</v>
      </c>
      <c r="W197" s="626" t="str">
        <f t="shared" ca="1" si="38"/>
        <v xml:space="preserve">2 NĂM 11 THÁNG 18 NGÀY </v>
      </c>
      <c r="X197" s="74" t="s">
        <v>1874</v>
      </c>
      <c r="Y197" s="80" t="s">
        <v>1874</v>
      </c>
      <c r="Z197" s="80" t="str">
        <f>VLOOKUP(C197,'Trang tính1'!$A$2:$N$281,5,0)</f>
        <v>092091005797</v>
      </c>
      <c r="AA197" s="80" t="b">
        <f t="shared" ref="AA197:AA257" si="41">EXACT(Y197,Z197)</f>
        <v>1</v>
      </c>
      <c r="AB197" s="108">
        <v>44270</v>
      </c>
      <c r="AC197" s="75" t="s">
        <v>5228</v>
      </c>
      <c r="AD197" s="46" t="s">
        <v>232</v>
      </c>
      <c r="AE197" s="108" t="s">
        <v>1875</v>
      </c>
      <c r="AF197" s="108" t="str">
        <f>VLOOKUP(C197,'Trang tính1'!$A$2:$N$319,9,0)</f>
        <v>Trường Xuân, TP Cần Thơ</v>
      </c>
      <c r="AG197" s="627" t="s">
        <v>1876</v>
      </c>
      <c r="AH197" s="627"/>
      <c r="AI197" s="628"/>
      <c r="AJ197" s="108" t="s">
        <v>156</v>
      </c>
      <c r="AK197" s="108"/>
      <c r="AL197" s="56" t="s">
        <v>1055</v>
      </c>
      <c r="AM197" s="36">
        <f t="shared" ca="1" si="37"/>
        <v>35</v>
      </c>
    </row>
    <row r="198" spans="1:39" s="624" customFormat="1">
      <c r="A198" s="25">
        <f>IF(C198=0,"",SUBTOTAL(3,C$5:C198))</f>
        <v>194</v>
      </c>
      <c r="B198" s="86">
        <v>76</v>
      </c>
      <c r="C198" s="369" t="s">
        <v>1929</v>
      </c>
      <c r="D198" s="25" t="str">
        <f>VLOOKUP(C198,Sheet4!$A$1:$B$300,2,0)</f>
        <v>8724018696</v>
      </c>
      <c r="E198" s="370" t="s">
        <v>1715</v>
      </c>
      <c r="F198" s="63" t="str">
        <f>VLOOKUP(D198,'BHXH 4-2026'!$D$11:$F$337,3,0)</f>
        <v>DN4928724018696</v>
      </c>
      <c r="G198" s="774">
        <f>VLOOKUP(C198,'chuyển xếp 2024'!$C$5:$Y$328,23,0)</f>
        <v>5314000</v>
      </c>
      <c r="H198" s="774">
        <f>VLOOKUP(C198,'1-7-2026'!$C$3:$R$75,16,0)</f>
        <v>5314000</v>
      </c>
      <c r="I198" s="774">
        <f>VLOOKUP(C198,'chuyển xếp 2024'!$C$5:$W$328,19,0)</f>
        <v>0</v>
      </c>
      <c r="J198" s="774">
        <f t="shared" si="40"/>
        <v>5314000</v>
      </c>
      <c r="K198" s="46" t="s">
        <v>1872</v>
      </c>
      <c r="L198" s="63">
        <f t="shared" si="36"/>
        <v>1</v>
      </c>
      <c r="M198" s="56" t="s">
        <v>33</v>
      </c>
      <c r="N198" s="56" t="s">
        <v>34</v>
      </c>
      <c r="O198" s="87" t="s">
        <v>5204</v>
      </c>
      <c r="P198" s="46" t="s">
        <v>671</v>
      </c>
      <c r="Q198" s="234">
        <v>36823</v>
      </c>
      <c r="R198" s="75">
        <v>45170</v>
      </c>
      <c r="S198" s="107">
        <f t="shared" si="39"/>
        <v>45170</v>
      </c>
      <c r="T198" s="75"/>
      <c r="U198" s="97" t="s">
        <v>36</v>
      </c>
      <c r="V198" s="56" t="s">
        <v>1983</v>
      </c>
      <c r="W198" s="626" t="str">
        <f t="shared" ca="1" si="38"/>
        <v xml:space="preserve">2 NĂM 11 THÁNG 18 NGÀY </v>
      </c>
      <c r="X198" s="74" t="s">
        <v>1877</v>
      </c>
      <c r="Y198" s="487" t="s">
        <v>1877</v>
      </c>
      <c r="Z198" s="94" t="str">
        <f>VLOOKUP(C198,'Trang tính1'!$A$2:$N$281,5,0)</f>
        <v>087200014852</v>
      </c>
      <c r="AA198" s="80" t="b">
        <f t="shared" si="41"/>
        <v>0</v>
      </c>
      <c r="AB198" s="108">
        <v>44866</v>
      </c>
      <c r="AC198" s="75" t="s">
        <v>5228</v>
      </c>
      <c r="AD198" s="46" t="s">
        <v>232</v>
      </c>
      <c r="AE198" s="108" t="s">
        <v>1878</v>
      </c>
      <c r="AF198" s="108" t="str">
        <f>VLOOKUP(C198,'Trang tính1'!$A$2:$N$319,9,0)</f>
        <v>Cờ Đỏ , TP Cần Thơ</v>
      </c>
      <c r="AG198" s="627" t="s">
        <v>1879</v>
      </c>
      <c r="AH198" s="627"/>
      <c r="AI198" s="628"/>
      <c r="AJ198" s="108" t="s">
        <v>156</v>
      </c>
      <c r="AK198" s="108"/>
      <c r="AL198" s="56" t="s">
        <v>1055</v>
      </c>
      <c r="AM198" s="36">
        <f t="shared" ca="1" si="37"/>
        <v>25</v>
      </c>
    </row>
    <row r="199" spans="1:39" s="624" customFormat="1">
      <c r="A199" s="25">
        <f>IF(C199=0,"",SUBTOTAL(3,C$5:C199))</f>
        <v>195</v>
      </c>
      <c r="B199" s="86">
        <v>77</v>
      </c>
      <c r="C199" s="369" t="s">
        <v>1933</v>
      </c>
      <c r="D199" s="25" t="str">
        <f>VLOOKUP(C199,Sheet4!$A$1:$B$300,2,0)</f>
        <v>6506006793</v>
      </c>
      <c r="E199" s="370" t="s">
        <v>1624</v>
      </c>
      <c r="F199" s="63" t="str">
        <f>VLOOKUP(D199,'BHXH 4-2026'!$D$11:$F$337,3,0)</f>
        <v>DN4926506006793</v>
      </c>
      <c r="G199" s="774">
        <f>VLOOKUP(C199,'chuyển xếp 2024'!$C$5:$Y$328,23,0)</f>
        <v>5314000</v>
      </c>
      <c r="H199" s="774">
        <f>VLOOKUP(C199,'1-7-2026'!$C$3:$R$75,16,0)</f>
        <v>5314000</v>
      </c>
      <c r="I199" s="774">
        <f>VLOOKUP(C199,'chuyển xếp 2024'!$C$5:$W$328,19,0)</f>
        <v>0</v>
      </c>
      <c r="J199" s="774">
        <f t="shared" si="40"/>
        <v>5314000</v>
      </c>
      <c r="K199" s="46" t="s">
        <v>1872</v>
      </c>
      <c r="L199" s="63">
        <f t="shared" si="36"/>
        <v>1</v>
      </c>
      <c r="M199" s="56" t="s">
        <v>33</v>
      </c>
      <c r="N199" s="56" t="s">
        <v>34</v>
      </c>
      <c r="O199" s="87" t="s">
        <v>5204</v>
      </c>
      <c r="P199" s="46" t="s">
        <v>671</v>
      </c>
      <c r="Q199" s="234">
        <v>30885</v>
      </c>
      <c r="R199" s="75">
        <v>45170</v>
      </c>
      <c r="S199" s="107">
        <f t="shared" si="39"/>
        <v>45170</v>
      </c>
      <c r="T199" s="75"/>
      <c r="U199" s="97" t="s">
        <v>36</v>
      </c>
      <c r="V199" s="56" t="s">
        <v>1985</v>
      </c>
      <c r="W199" s="626" t="str">
        <f t="shared" ca="1" si="38"/>
        <v xml:space="preserve">2 NĂM 11 THÁNG 18 NGÀY </v>
      </c>
      <c r="X199" s="74" t="s">
        <v>1884</v>
      </c>
      <c r="Y199" s="80" t="s">
        <v>1884</v>
      </c>
      <c r="Z199" s="80" t="str">
        <f>VLOOKUP(C199,'Trang tính1'!$A$2:$N$281,5,0)</f>
        <v>092084002618</v>
      </c>
      <c r="AA199" s="80" t="b">
        <f t="shared" si="41"/>
        <v>1</v>
      </c>
      <c r="AB199" s="108">
        <v>44326</v>
      </c>
      <c r="AC199" s="75" t="s">
        <v>5228</v>
      </c>
      <c r="AD199" s="46" t="s">
        <v>232</v>
      </c>
      <c r="AE199" s="108" t="s">
        <v>1451</v>
      </c>
      <c r="AF199" s="108" t="str">
        <f>VLOOKUP(C199,'Trang tính1'!$A$2:$N$319,9,0)</f>
        <v>KV Bình Hòa B, Phước Thới, TP Cần Thơ</v>
      </c>
      <c r="AG199" s="627" t="s">
        <v>756</v>
      </c>
      <c r="AH199" s="627"/>
      <c r="AI199" s="628"/>
      <c r="AJ199" s="108" t="s">
        <v>156</v>
      </c>
      <c r="AK199" s="108"/>
      <c r="AL199" s="56" t="s">
        <v>1055</v>
      </c>
      <c r="AM199" s="36">
        <f t="shared" ca="1" si="37"/>
        <v>42</v>
      </c>
    </row>
    <row r="200" spans="1:39" s="624" customFormat="1">
      <c r="A200" s="25">
        <f>IF(C200=0,"",SUBTOTAL(3,C$5:C200))</f>
        <v>196</v>
      </c>
      <c r="B200" s="86">
        <v>78</v>
      </c>
      <c r="C200" s="369" t="s">
        <v>1934</v>
      </c>
      <c r="D200" s="25" t="str">
        <f>VLOOKUP(C200,Sheet4!$A$1:$B$300,2,0)</f>
        <v>9222817850</v>
      </c>
      <c r="E200" s="370" t="s">
        <v>1885</v>
      </c>
      <c r="F200" s="63" t="str">
        <f>VLOOKUP(D200,'BHXH 4-2026'!$D$11:$F$337,3,0)</f>
        <v>DN4929222817850</v>
      </c>
      <c r="G200" s="774">
        <f>VLOOKUP(C200,'chuyển xếp 2024'!$C$5:$Y$328,23,0)</f>
        <v>5314000</v>
      </c>
      <c r="H200" s="774">
        <f>VLOOKUP(C200,'1-7-2026'!$C$3:$R$75,16,0)</f>
        <v>5314000</v>
      </c>
      <c r="I200" s="774">
        <f>VLOOKUP(C200,'chuyển xếp 2024'!$C$5:$W$328,19,0)</f>
        <v>0</v>
      </c>
      <c r="J200" s="774">
        <f t="shared" si="40"/>
        <v>5314000</v>
      </c>
      <c r="K200" s="46" t="s">
        <v>1872</v>
      </c>
      <c r="L200" s="63">
        <f t="shared" si="36"/>
        <v>1</v>
      </c>
      <c r="M200" s="56" t="s">
        <v>33</v>
      </c>
      <c r="N200" s="56" t="s">
        <v>34</v>
      </c>
      <c r="O200" s="87" t="s">
        <v>5204</v>
      </c>
      <c r="P200" s="46" t="s">
        <v>671</v>
      </c>
      <c r="Q200" s="234">
        <v>34485</v>
      </c>
      <c r="R200" s="75">
        <v>45170</v>
      </c>
      <c r="S200" s="107">
        <f t="shared" si="39"/>
        <v>45170</v>
      </c>
      <c r="T200" s="75"/>
      <c r="U200" s="97" t="s">
        <v>36</v>
      </c>
      <c r="V200" s="56" t="s">
        <v>1986</v>
      </c>
      <c r="W200" s="626" t="str">
        <f t="shared" ca="1" si="38"/>
        <v xml:space="preserve">2 NĂM 11 THÁNG 18 NGÀY </v>
      </c>
      <c r="X200" s="74" t="s">
        <v>1886</v>
      </c>
      <c r="Y200" s="80" t="s">
        <v>1886</v>
      </c>
      <c r="Z200" s="80" t="str">
        <f>VLOOKUP(C200,'Trang tính1'!$A$2:$N$281,5,0)</f>
        <v>092094001849</v>
      </c>
      <c r="AA200" s="80" t="b">
        <f t="shared" si="41"/>
        <v>1</v>
      </c>
      <c r="AB200" s="108">
        <v>44428</v>
      </c>
      <c r="AC200" s="75" t="s">
        <v>5228</v>
      </c>
      <c r="AD200" s="46" t="s">
        <v>232</v>
      </c>
      <c r="AE200" s="108" t="s">
        <v>1883</v>
      </c>
      <c r="AF200" s="108" t="str">
        <f>VLOOKUP(C200,'Trang tính1'!$A$2:$N$319,9,0)</f>
        <v>Phước Thới, TP Cần Thơ</v>
      </c>
      <c r="AG200" s="627" t="s">
        <v>1887</v>
      </c>
      <c r="AH200" s="627"/>
      <c r="AI200" s="628"/>
      <c r="AJ200" s="108" t="s">
        <v>156</v>
      </c>
      <c r="AK200" s="108"/>
      <c r="AL200" s="56" t="s">
        <v>1055</v>
      </c>
      <c r="AM200" s="36">
        <f t="shared" ca="1" si="37"/>
        <v>32</v>
      </c>
    </row>
    <row r="201" spans="1:39" s="624" customFormat="1">
      <c r="A201" s="25">
        <f>IF(C201=0,"",SUBTOTAL(3,C$5:C201))</f>
        <v>197</v>
      </c>
      <c r="B201" s="86">
        <v>79</v>
      </c>
      <c r="C201" s="369" t="s">
        <v>1935</v>
      </c>
      <c r="D201" s="25" t="str">
        <f>VLOOKUP(C201,Sheet4!$A$1:$B$300,2,0)</f>
        <v>9209006845</v>
      </c>
      <c r="E201" s="370" t="s">
        <v>1709</v>
      </c>
      <c r="F201" s="63" t="str">
        <f>VLOOKUP(D201,'BHXH 4-2026'!$D$11:$F$337,3,0)</f>
        <v>DN4929209006845</v>
      </c>
      <c r="G201" s="774">
        <f>VLOOKUP(C201,'chuyển xếp 2024'!$C$5:$Y$328,23,0)</f>
        <v>5314000</v>
      </c>
      <c r="H201" s="774">
        <f>VLOOKUP(C201,'1-7-2026'!$C$3:$R$75,16,0)</f>
        <v>5314000</v>
      </c>
      <c r="I201" s="774">
        <f>VLOOKUP(C201,'chuyển xếp 2024'!$C$5:$W$328,19,0)</f>
        <v>0</v>
      </c>
      <c r="J201" s="774">
        <f t="shared" si="40"/>
        <v>5314000</v>
      </c>
      <c r="K201" s="46" t="s">
        <v>1872</v>
      </c>
      <c r="L201" s="63">
        <f t="shared" si="36"/>
        <v>1</v>
      </c>
      <c r="M201" s="56" t="s">
        <v>33</v>
      </c>
      <c r="N201" s="56" t="s">
        <v>34</v>
      </c>
      <c r="O201" s="87" t="s">
        <v>5204</v>
      </c>
      <c r="P201" s="46" t="s">
        <v>671</v>
      </c>
      <c r="Q201" s="234">
        <v>33236</v>
      </c>
      <c r="R201" s="75">
        <v>45170</v>
      </c>
      <c r="S201" s="107">
        <f t="shared" si="39"/>
        <v>45170</v>
      </c>
      <c r="T201" s="75"/>
      <c r="U201" s="97" t="s">
        <v>36</v>
      </c>
      <c r="V201" s="56" t="s">
        <v>1987</v>
      </c>
      <c r="W201" s="626" t="str">
        <f t="shared" ca="1" si="38"/>
        <v xml:space="preserve">2 NĂM 11 THÁNG 18 NGÀY </v>
      </c>
      <c r="X201" s="74" t="s">
        <v>1888</v>
      </c>
      <c r="Y201" s="80" t="s">
        <v>1888</v>
      </c>
      <c r="Z201" s="80" t="str">
        <f>VLOOKUP(C201,'Trang tính1'!$A$2:$N$281,5,0)</f>
        <v>092090015973</v>
      </c>
      <c r="AA201" s="80" t="b">
        <f t="shared" si="41"/>
        <v>1</v>
      </c>
      <c r="AB201" s="108">
        <v>44522</v>
      </c>
      <c r="AC201" s="75" t="s">
        <v>5228</v>
      </c>
      <c r="AD201" s="46" t="s">
        <v>232</v>
      </c>
      <c r="AE201" s="108" t="s">
        <v>1883</v>
      </c>
      <c r="AF201" s="108" t="str">
        <f>VLOOKUP(C201,'Trang tính1'!$A$2:$N$319,9,0)</f>
        <v>Phước Thới, TP Cần Thơ</v>
      </c>
      <c r="AG201" s="627" t="s">
        <v>953</v>
      </c>
      <c r="AH201" s="627"/>
      <c r="AI201" s="628"/>
      <c r="AJ201" s="108" t="s">
        <v>156</v>
      </c>
      <c r="AK201" s="108"/>
      <c r="AL201" s="56" t="s">
        <v>1055</v>
      </c>
      <c r="AM201" s="36">
        <f t="shared" ca="1" si="37"/>
        <v>35</v>
      </c>
    </row>
    <row r="202" spans="1:39" s="624" customFormat="1">
      <c r="A202" s="25">
        <f>IF(C202=0,"",SUBTOTAL(3,C$5:C202))</f>
        <v>198</v>
      </c>
      <c r="B202" s="86">
        <v>80</v>
      </c>
      <c r="C202" s="369" t="s">
        <v>1938</v>
      </c>
      <c r="D202" s="25" t="str">
        <f>VLOOKUP(C202,Sheet4!$A$1:$B$300,2,0)</f>
        <v>8622109756</v>
      </c>
      <c r="E202" s="370" t="s">
        <v>1646</v>
      </c>
      <c r="F202" s="63" t="str">
        <f>VLOOKUP(D202,'BHXH 4-2026'!$D$11:$F$337,3,0)</f>
        <v>DN4928622109756</v>
      </c>
      <c r="G202" s="774">
        <f>VLOOKUP(C202,'chuyển xếp 2024'!$C$5:$Y$328,23,0)</f>
        <v>5314000</v>
      </c>
      <c r="H202" s="774">
        <f>VLOOKUP(C202,'1-7-2026'!$C$3:$R$75,16,0)</f>
        <v>5314000</v>
      </c>
      <c r="I202" s="774">
        <f>VLOOKUP(C202,'chuyển xếp 2024'!$C$5:$W$328,19,0)</f>
        <v>0</v>
      </c>
      <c r="J202" s="774">
        <f t="shared" si="40"/>
        <v>5314000</v>
      </c>
      <c r="K202" s="46" t="s">
        <v>1872</v>
      </c>
      <c r="L202" s="63">
        <f t="shared" si="36"/>
        <v>1</v>
      </c>
      <c r="M202" s="56" t="s">
        <v>33</v>
      </c>
      <c r="N202" s="56" t="s">
        <v>34</v>
      </c>
      <c r="O202" s="87" t="s">
        <v>5204</v>
      </c>
      <c r="P202" s="46" t="s">
        <v>671</v>
      </c>
      <c r="Q202" s="234">
        <v>29426</v>
      </c>
      <c r="R202" s="75">
        <v>45170</v>
      </c>
      <c r="S202" s="107">
        <f t="shared" si="39"/>
        <v>45170</v>
      </c>
      <c r="T202" s="75"/>
      <c r="U202" s="97" t="s">
        <v>36</v>
      </c>
      <c r="V202" s="56" t="s">
        <v>1990</v>
      </c>
      <c r="W202" s="626" t="str">
        <f t="shared" ca="1" si="38"/>
        <v xml:space="preserve">2 NĂM 11 THÁNG 18 NGÀY </v>
      </c>
      <c r="X202" s="74" t="s">
        <v>1895</v>
      </c>
      <c r="Y202" s="80" t="s">
        <v>1895</v>
      </c>
      <c r="Z202" s="80" t="str">
        <f>VLOOKUP(C202,'Trang tính1'!$A$2:$N$281,5,0)</f>
        <v>086080008469</v>
      </c>
      <c r="AA202" s="80" t="b">
        <f t="shared" si="41"/>
        <v>1</v>
      </c>
      <c r="AB202" s="108">
        <v>44326</v>
      </c>
      <c r="AC202" s="75" t="s">
        <v>5228</v>
      </c>
      <c r="AD202" s="46" t="s">
        <v>232</v>
      </c>
      <c r="AE202" s="108" t="s">
        <v>1896</v>
      </c>
      <c r="AF202" s="108" t="str">
        <f>VLOOKUP(C202,'Trang tính1'!$A$2:$N$319,9,0)</f>
        <v>khóm Tân Đông, Tân Quới, Vĩnh Long</v>
      </c>
      <c r="AG202" s="627" t="s">
        <v>1897</v>
      </c>
      <c r="AH202" s="627"/>
      <c r="AI202" s="628"/>
      <c r="AJ202" s="108" t="s">
        <v>156</v>
      </c>
      <c r="AK202" s="108"/>
      <c r="AL202" s="56" t="s">
        <v>1055</v>
      </c>
      <c r="AM202" s="36">
        <f t="shared" ca="1" si="37"/>
        <v>46</v>
      </c>
    </row>
    <row r="203" spans="1:39" s="624" customFormat="1">
      <c r="A203" s="25">
        <f>IF(C203=0,"",SUBTOTAL(3,C$5:C203))</f>
        <v>199</v>
      </c>
      <c r="B203" s="86">
        <v>81</v>
      </c>
      <c r="C203" s="369" t="s">
        <v>1939</v>
      </c>
      <c r="D203" s="25" t="str">
        <f>VLOOKUP(C203,Sheet4!$A$1:$B$300,2,0)</f>
        <v>8421678491</v>
      </c>
      <c r="E203" s="370" t="s">
        <v>1207</v>
      </c>
      <c r="F203" s="63" t="str">
        <f>VLOOKUP(D203,'BHXH 4-2026'!$D$11:$F$337,3,0)</f>
        <v>DN4928421678491</v>
      </c>
      <c r="G203" s="774">
        <f>VLOOKUP(C203,'chuyển xếp 2024'!$C$5:$Y$328,23,0)</f>
        <v>5314000</v>
      </c>
      <c r="H203" s="774">
        <f>VLOOKUP(C203,'1-7-2026'!$C$3:$R$75,16,0)</f>
        <v>5314000</v>
      </c>
      <c r="I203" s="774">
        <f>VLOOKUP(C203,'chuyển xếp 2024'!$C$5:$W$328,19,0)</f>
        <v>0</v>
      </c>
      <c r="J203" s="774">
        <f t="shared" si="40"/>
        <v>5314000</v>
      </c>
      <c r="K203" s="46" t="s">
        <v>1872</v>
      </c>
      <c r="L203" s="63">
        <f t="shared" ref="L203:L263" si="42">IF(K203="nữ",0,1)</f>
        <v>1</v>
      </c>
      <c r="M203" s="56" t="s">
        <v>33</v>
      </c>
      <c r="N203" s="56" t="s">
        <v>34</v>
      </c>
      <c r="O203" s="87" t="s">
        <v>5204</v>
      </c>
      <c r="P203" s="46" t="s">
        <v>671</v>
      </c>
      <c r="Q203" s="234">
        <v>35591</v>
      </c>
      <c r="R203" s="75">
        <v>45170</v>
      </c>
      <c r="S203" s="107">
        <f t="shared" si="39"/>
        <v>45170</v>
      </c>
      <c r="T203" s="75"/>
      <c r="U203" s="97" t="s">
        <v>36</v>
      </c>
      <c r="V203" s="56" t="s">
        <v>1991</v>
      </c>
      <c r="W203" s="626" t="str">
        <f t="shared" ca="1" si="38"/>
        <v xml:space="preserve">2 NĂM 11 THÁNG 18 NGÀY </v>
      </c>
      <c r="X203" s="74" t="s">
        <v>1898</v>
      </c>
      <c r="Y203" s="80" t="s">
        <v>1898</v>
      </c>
      <c r="Z203" s="80" t="str">
        <f>VLOOKUP(C203,'Trang tính1'!$A$2:$N$281,5,0)</f>
        <v>084079003578</v>
      </c>
      <c r="AA203" s="80" t="b">
        <f t="shared" si="41"/>
        <v>0</v>
      </c>
      <c r="AB203" s="108">
        <v>44765</v>
      </c>
      <c r="AC203" s="75" t="s">
        <v>5228</v>
      </c>
      <c r="AD203" s="46" t="s">
        <v>232</v>
      </c>
      <c r="AE203" s="108" t="s">
        <v>1899</v>
      </c>
      <c r="AF203" s="108" t="str">
        <f>VLOOKUP(C203,'Trang tính1'!$A$2:$N$319,9,0)</f>
        <v>ấp Ô Dài, Châu Thành, Vĩnh Long</v>
      </c>
      <c r="AG203" s="627" t="s">
        <v>1900</v>
      </c>
      <c r="AH203" s="627"/>
      <c r="AI203" s="628"/>
      <c r="AJ203" s="108" t="s">
        <v>156</v>
      </c>
      <c r="AK203" s="108"/>
      <c r="AL203" s="56" t="s">
        <v>1055</v>
      </c>
      <c r="AM203" s="36">
        <f t="shared" ca="1" si="37"/>
        <v>29</v>
      </c>
    </row>
    <row r="204" spans="1:39" s="624" customFormat="1">
      <c r="A204" s="25">
        <f>IF(C204=0,"",SUBTOTAL(3,C$5:C204))</f>
        <v>200</v>
      </c>
      <c r="B204" s="86">
        <v>82</v>
      </c>
      <c r="C204" s="369" t="s">
        <v>1940</v>
      </c>
      <c r="D204" s="25" t="str">
        <f>VLOOKUP(C204,Sheet4!$A$1:$B$300,2,0)</f>
        <v>9216011742</v>
      </c>
      <c r="E204" s="370" t="s">
        <v>1685</v>
      </c>
      <c r="F204" s="63" t="str">
        <f>VLOOKUP(D204,'BHXH 4-2026'!$D$11:$F$337,3,0)</f>
        <v>DN4929216011742</v>
      </c>
      <c r="G204" s="774">
        <f>VLOOKUP(C204,'chuyển xếp 2024'!$C$5:$Y$328,23,0)</f>
        <v>5314000</v>
      </c>
      <c r="H204" s="774">
        <f>VLOOKUP(C204,'1-7-2026'!$C$3:$R$75,16,0)</f>
        <v>5314000</v>
      </c>
      <c r="I204" s="774">
        <f>VLOOKUP(C204,'chuyển xếp 2024'!$C$5:$W$328,19,0)</f>
        <v>0</v>
      </c>
      <c r="J204" s="774">
        <f t="shared" si="40"/>
        <v>5314000</v>
      </c>
      <c r="K204" s="46" t="s">
        <v>1872</v>
      </c>
      <c r="L204" s="63">
        <f t="shared" si="42"/>
        <v>1</v>
      </c>
      <c r="M204" s="56" t="s">
        <v>33</v>
      </c>
      <c r="N204" s="56" t="s">
        <v>34</v>
      </c>
      <c r="O204" s="87" t="s">
        <v>5204</v>
      </c>
      <c r="P204" s="46" t="s">
        <v>671</v>
      </c>
      <c r="Q204" s="234">
        <v>31413</v>
      </c>
      <c r="R204" s="75">
        <v>45170</v>
      </c>
      <c r="S204" s="107">
        <f t="shared" si="39"/>
        <v>45170</v>
      </c>
      <c r="T204" s="75"/>
      <c r="U204" s="97" t="s">
        <v>36</v>
      </c>
      <c r="V204" s="56" t="s">
        <v>1992</v>
      </c>
      <c r="W204" s="626" t="str">
        <f t="shared" ca="1" si="38"/>
        <v xml:space="preserve">2 NĂM 11 THÁNG 18 NGÀY </v>
      </c>
      <c r="X204" s="74" t="s">
        <v>1901</v>
      </c>
      <c r="Y204" s="80" t="s">
        <v>1901</v>
      </c>
      <c r="Z204" s="80" t="str">
        <f>VLOOKUP(C204,'Trang tính1'!$A$2:$N$281,5,0)</f>
        <v>092086011459</v>
      </c>
      <c r="AA204" s="80" t="b">
        <f t="shared" si="41"/>
        <v>1</v>
      </c>
      <c r="AB204" s="108">
        <v>44822</v>
      </c>
      <c r="AC204" s="75" t="s">
        <v>5228</v>
      </c>
      <c r="AD204" s="46" t="s">
        <v>232</v>
      </c>
      <c r="AE204" s="108" t="s">
        <v>1902</v>
      </c>
      <c r="AF204" s="108" t="str">
        <f>VLOOKUP(C204,'Trang tính1'!$A$2:$N$319,9,0)</f>
        <v>KV Hòa Thạnh A, Ô Môn, TP Cấn Thơ</v>
      </c>
      <c r="AG204" s="627" t="s">
        <v>1903</v>
      </c>
      <c r="AH204" s="627"/>
      <c r="AI204" s="628"/>
      <c r="AJ204" s="108" t="s">
        <v>156</v>
      </c>
      <c r="AK204" s="108"/>
      <c r="AL204" s="56" t="s">
        <v>1055</v>
      </c>
      <c r="AM204" s="36">
        <f t="shared" ca="1" si="37"/>
        <v>40</v>
      </c>
    </row>
    <row r="205" spans="1:39" s="624" customFormat="1">
      <c r="A205" s="25">
        <f>IF(C205=0,"",SUBTOTAL(3,C$5:C205))</f>
        <v>201</v>
      </c>
      <c r="B205" s="86">
        <v>83</v>
      </c>
      <c r="C205" s="369" t="s">
        <v>1942</v>
      </c>
      <c r="D205" s="25" t="str">
        <f>VLOOKUP(C205,Sheet4!$A$1:$B$300,2,0)</f>
        <v>8622149482</v>
      </c>
      <c r="E205" s="370" t="s">
        <v>1904</v>
      </c>
      <c r="F205" s="63" t="str">
        <f>VLOOKUP(D205,'BHXH 4-2026'!$D$11:$F$337,3,0)</f>
        <v>DN4928622149482</v>
      </c>
      <c r="G205" s="774">
        <f>VLOOKUP(C205,'chuyển xếp 2024'!$C$5:$Y$328,23,0)</f>
        <v>5314000</v>
      </c>
      <c r="H205" s="774">
        <f>VLOOKUP(C205,'1-7-2026'!$C$3:$R$75,16,0)</f>
        <v>5314000</v>
      </c>
      <c r="I205" s="774">
        <f>VLOOKUP(C205,'chuyển xếp 2024'!$C$5:$W$328,19,0)</f>
        <v>0</v>
      </c>
      <c r="J205" s="774">
        <f t="shared" si="40"/>
        <v>5314000</v>
      </c>
      <c r="K205" s="46" t="s">
        <v>1872</v>
      </c>
      <c r="L205" s="63">
        <f t="shared" si="42"/>
        <v>1</v>
      </c>
      <c r="M205" s="56" t="s">
        <v>33</v>
      </c>
      <c r="N205" s="56" t="s">
        <v>34</v>
      </c>
      <c r="O205" s="87" t="s">
        <v>5204</v>
      </c>
      <c r="P205" s="46" t="s">
        <v>671</v>
      </c>
      <c r="Q205" s="234">
        <v>36874</v>
      </c>
      <c r="R205" s="75">
        <v>45170</v>
      </c>
      <c r="S205" s="107">
        <f t="shared" si="39"/>
        <v>45170</v>
      </c>
      <c r="T205" s="75"/>
      <c r="U205" s="97" t="s">
        <v>36</v>
      </c>
      <c r="V205" s="56" t="s">
        <v>1993</v>
      </c>
      <c r="W205" s="626" t="str">
        <f t="shared" ca="1" si="38"/>
        <v xml:space="preserve">2 NĂM 11 THÁNG 18 NGÀY </v>
      </c>
      <c r="X205" s="74" t="s">
        <v>1905</v>
      </c>
      <c r="Y205" s="487" t="s">
        <v>1905</v>
      </c>
      <c r="Z205" s="94" t="str">
        <f>VLOOKUP(C205,'Trang tính1'!$A$2:$N$281,5,0)</f>
        <v>086200034340</v>
      </c>
      <c r="AA205" s="80" t="b">
        <f t="shared" si="41"/>
        <v>0</v>
      </c>
      <c r="AB205" s="108">
        <v>44605</v>
      </c>
      <c r="AC205" s="75" t="s">
        <v>5228</v>
      </c>
      <c r="AD205" s="46" t="s">
        <v>232</v>
      </c>
      <c r="AE205" s="108" t="s">
        <v>1906</v>
      </c>
      <c r="AF205" s="108" t="str">
        <f>VLOOKUP(C205,'Trang tính1'!$A$2:$N$319,9,0)</f>
        <v>Tân Quới, Vĩnh Long</v>
      </c>
      <c r="AG205" s="627" t="s">
        <v>1907</v>
      </c>
      <c r="AH205" s="627"/>
      <c r="AI205" s="628"/>
      <c r="AJ205" s="108" t="s">
        <v>156</v>
      </c>
      <c r="AK205" s="108"/>
      <c r="AL205" s="56" t="s">
        <v>1055</v>
      </c>
      <c r="AM205" s="36">
        <f t="shared" ca="1" si="37"/>
        <v>25</v>
      </c>
    </row>
    <row r="206" spans="1:39" s="624" customFormat="1">
      <c r="A206" s="25">
        <f>IF(C206=0,"",SUBTOTAL(3,C$5:C206))</f>
        <v>202</v>
      </c>
      <c r="B206" s="86">
        <v>84</v>
      </c>
      <c r="C206" s="369" t="s">
        <v>1943</v>
      </c>
      <c r="D206" s="25" t="str">
        <f>VLOOKUP(C206,Sheet4!$A$1:$B$300,2,0)</f>
        <v>8622095770</v>
      </c>
      <c r="E206" s="370" t="s">
        <v>1908</v>
      </c>
      <c r="F206" s="63" t="str">
        <f>VLOOKUP(D206,'BHXH 4-2026'!$D$11:$F$337,3,0)</f>
        <v>DN4928622095770</v>
      </c>
      <c r="G206" s="774">
        <f>VLOOKUP(C206,'chuyển xếp 2024'!$C$5:$Y$328,23,0)</f>
        <v>5314000</v>
      </c>
      <c r="H206" s="774">
        <f>VLOOKUP(C206,'1-7-2026'!$C$3:$R$75,16,0)</f>
        <v>5314000</v>
      </c>
      <c r="I206" s="774">
        <f>VLOOKUP(C206,'chuyển xếp 2024'!$C$5:$W$328,19,0)</f>
        <v>0</v>
      </c>
      <c r="J206" s="774">
        <f t="shared" si="40"/>
        <v>5314000</v>
      </c>
      <c r="K206" s="46" t="s">
        <v>1872</v>
      </c>
      <c r="L206" s="63">
        <f t="shared" si="42"/>
        <v>1</v>
      </c>
      <c r="M206" s="56" t="s">
        <v>33</v>
      </c>
      <c r="N206" s="56" t="s">
        <v>34</v>
      </c>
      <c r="O206" s="87" t="s">
        <v>5204</v>
      </c>
      <c r="P206" s="46" t="s">
        <v>671</v>
      </c>
      <c r="Q206" s="234">
        <v>36601</v>
      </c>
      <c r="R206" s="75">
        <v>45170</v>
      </c>
      <c r="S206" s="107">
        <f t="shared" si="39"/>
        <v>45170</v>
      </c>
      <c r="T206" s="75"/>
      <c r="U206" s="97" t="s">
        <v>36</v>
      </c>
      <c r="V206" s="56" t="s">
        <v>1962</v>
      </c>
      <c r="W206" s="626" t="str">
        <f t="shared" ca="1" si="38"/>
        <v xml:space="preserve">2 NĂM 11 THÁNG 18 NGÀY </v>
      </c>
      <c r="X206" s="74" t="s">
        <v>1909</v>
      </c>
      <c r="Y206" s="80" t="s">
        <v>1909</v>
      </c>
      <c r="Z206" s="80" t="str">
        <f>VLOOKUP(C206,'Trang tính1'!$A$2:$N$281,5,0)</f>
        <v>086200009157</v>
      </c>
      <c r="AA206" s="80" t="b">
        <f t="shared" si="41"/>
        <v>1</v>
      </c>
      <c r="AB206" s="108">
        <v>44439</v>
      </c>
      <c r="AC206" s="75" t="s">
        <v>5228</v>
      </c>
      <c r="AD206" s="46" t="s">
        <v>232</v>
      </c>
      <c r="AE206" s="108" t="s">
        <v>1896</v>
      </c>
      <c r="AF206" s="108" t="str">
        <f>VLOOKUP(C206,'Trang tính1'!$A$2:$N$319,9,0)</f>
        <v>Tân Quới, Vĩnh Long</v>
      </c>
      <c r="AG206" s="627" t="s">
        <v>1897</v>
      </c>
      <c r="AH206" s="627"/>
      <c r="AI206" s="628"/>
      <c r="AJ206" s="108" t="s">
        <v>156</v>
      </c>
      <c r="AK206" s="108"/>
      <c r="AL206" s="56" t="s">
        <v>1055</v>
      </c>
      <c r="AM206" s="36">
        <f t="shared" ca="1" si="37"/>
        <v>26</v>
      </c>
    </row>
    <row r="207" spans="1:39" s="624" customFormat="1">
      <c r="A207" s="25">
        <f>IF(C207=0,"",SUBTOTAL(3,C$5:C207))</f>
        <v>203</v>
      </c>
      <c r="B207" s="86">
        <v>85</v>
      </c>
      <c r="C207" s="369" t="s">
        <v>1944</v>
      </c>
      <c r="D207" s="25" t="str">
        <f>VLOOKUP(C207,Sheet4!$A$1:$B$300,2,0)</f>
        <v>7423448397</v>
      </c>
      <c r="E207" s="370" t="s">
        <v>1719</v>
      </c>
      <c r="F207" s="63" t="str">
        <f>VLOOKUP(D207,'BHXH 4-2026'!$D$11:$F$337,3,0)</f>
        <v>DN4927423448397</v>
      </c>
      <c r="G207" s="774">
        <f>VLOOKUP(C207,'chuyển xếp 2024'!$C$5:$Y$328,23,0)</f>
        <v>5314000</v>
      </c>
      <c r="H207" s="774">
        <f>VLOOKUP(C207,'1-7-2026'!$C$3:$R$75,16,0)</f>
        <v>5314000</v>
      </c>
      <c r="I207" s="774">
        <f>VLOOKUP(C207,'chuyển xếp 2024'!$C$5:$W$328,19,0)</f>
        <v>0</v>
      </c>
      <c r="J207" s="774">
        <f t="shared" si="40"/>
        <v>5314000</v>
      </c>
      <c r="K207" s="46" t="s">
        <v>1872</v>
      </c>
      <c r="L207" s="63">
        <f t="shared" si="42"/>
        <v>1</v>
      </c>
      <c r="M207" s="56" t="s">
        <v>33</v>
      </c>
      <c r="N207" s="56" t="s">
        <v>34</v>
      </c>
      <c r="O207" s="87" t="s">
        <v>5204</v>
      </c>
      <c r="P207" s="46" t="s">
        <v>671</v>
      </c>
      <c r="Q207" s="234">
        <v>31895</v>
      </c>
      <c r="R207" s="75">
        <v>45170</v>
      </c>
      <c r="S207" s="107">
        <f t="shared" si="39"/>
        <v>45170</v>
      </c>
      <c r="T207" s="75"/>
      <c r="U207" s="97" t="s">
        <v>36</v>
      </c>
      <c r="V207" s="56" t="s">
        <v>1994</v>
      </c>
      <c r="W207" s="626" t="str">
        <f t="shared" ca="1" si="38"/>
        <v xml:space="preserve">2 NĂM 11 THÁNG 18 NGÀY </v>
      </c>
      <c r="X207" s="74" t="s">
        <v>1910</v>
      </c>
      <c r="Y207" s="80" t="s">
        <v>1910</v>
      </c>
      <c r="Z207" s="80" t="str">
        <f>VLOOKUP(C207,'Trang tính1'!$A$2:$N$281,5,0)</f>
        <v>087087005350</v>
      </c>
      <c r="AA207" s="80" t="b">
        <f t="shared" si="41"/>
        <v>1</v>
      </c>
      <c r="AB207" s="108">
        <v>44326</v>
      </c>
      <c r="AC207" s="75" t="s">
        <v>5228</v>
      </c>
      <c r="AD207" s="46" t="s">
        <v>232</v>
      </c>
      <c r="AE207" s="108" t="s">
        <v>1878</v>
      </c>
      <c r="AF207" s="108" t="str">
        <f>VLOOKUP(C207,'Trang tính1'!$A$2:$N$319,9,0)</f>
        <v>Phong Hòa, Đồng Tháp</v>
      </c>
      <c r="AG207" s="627" t="s">
        <v>1911</v>
      </c>
      <c r="AH207" s="627"/>
      <c r="AI207" s="628"/>
      <c r="AJ207" s="108" t="s">
        <v>156</v>
      </c>
      <c r="AK207" s="108"/>
      <c r="AL207" s="56" t="s">
        <v>1055</v>
      </c>
      <c r="AM207" s="36">
        <f t="shared" ca="1" si="37"/>
        <v>39</v>
      </c>
    </row>
    <row r="208" spans="1:39" s="624" customFormat="1">
      <c r="A208" s="25">
        <f>IF(C208=0,"",SUBTOTAL(3,C$5:C208))</f>
        <v>204</v>
      </c>
      <c r="B208" s="86">
        <v>86</v>
      </c>
      <c r="C208" s="369" t="s">
        <v>1945</v>
      </c>
      <c r="D208" s="25" t="str">
        <f>VLOOKUP(C208,Sheet4!$A$1:$B$300,2,0)</f>
        <v>9222576999</v>
      </c>
      <c r="E208" s="370" t="s">
        <v>1912</v>
      </c>
      <c r="F208" s="63" t="str">
        <f>VLOOKUP(D208,'BHXH 4-2026'!$D$11:$F$337,3,0)</f>
        <v>DN4929222576999</v>
      </c>
      <c r="G208" s="774">
        <f>VLOOKUP(C208,'chuyển xếp 2024'!$C$5:$Y$328,23,0)</f>
        <v>5314000</v>
      </c>
      <c r="H208" s="774">
        <f>VLOOKUP(C208,'1-7-2026'!$C$3:$R$75,16,0)</f>
        <v>5314000</v>
      </c>
      <c r="I208" s="774">
        <f>VLOOKUP(C208,'chuyển xếp 2024'!$C$5:$W$328,19,0)</f>
        <v>0</v>
      </c>
      <c r="J208" s="774">
        <f t="shared" si="40"/>
        <v>5314000</v>
      </c>
      <c r="K208" s="63" t="s">
        <v>63</v>
      </c>
      <c r="L208" s="63">
        <f t="shared" si="42"/>
        <v>0</v>
      </c>
      <c r="M208" s="56" t="s">
        <v>33</v>
      </c>
      <c r="N208" s="56" t="s">
        <v>34</v>
      </c>
      <c r="O208" s="87" t="s">
        <v>5204</v>
      </c>
      <c r="P208" s="46" t="s">
        <v>671</v>
      </c>
      <c r="Q208" s="234">
        <v>38233</v>
      </c>
      <c r="R208" s="75">
        <v>45170</v>
      </c>
      <c r="S208" s="107">
        <f t="shared" si="39"/>
        <v>45170</v>
      </c>
      <c r="T208" s="75"/>
      <c r="U208" s="97" t="s">
        <v>36</v>
      </c>
      <c r="V208" s="56" t="s">
        <v>1995</v>
      </c>
      <c r="W208" s="626" t="str">
        <f t="shared" ca="1" si="38"/>
        <v xml:space="preserve">2 NĂM 11 THÁNG 18 NGÀY </v>
      </c>
      <c r="X208" s="74" t="s">
        <v>1913</v>
      </c>
      <c r="Y208" s="80" t="s">
        <v>1913</v>
      </c>
      <c r="Z208" s="80" t="str">
        <f>VLOOKUP(C208,'Trang tính1'!$A$2:$N$281,5,0)</f>
        <v>092304001796</v>
      </c>
      <c r="AA208" s="80" t="b">
        <f t="shared" si="41"/>
        <v>1</v>
      </c>
      <c r="AB208" s="108">
        <v>44422</v>
      </c>
      <c r="AC208" s="75" t="s">
        <v>5228</v>
      </c>
      <c r="AD208" s="46" t="s">
        <v>232</v>
      </c>
      <c r="AE208" s="108" t="s">
        <v>1914</v>
      </c>
      <c r="AF208" s="108" t="str">
        <f>VLOOKUP(C208,'Trang tính1'!$A$2:$N$319,9,0)</f>
        <v>Ninh Kiều, TP Cần Thơ</v>
      </c>
      <c r="AG208" s="627" t="s">
        <v>1135</v>
      </c>
      <c r="AH208" s="627"/>
      <c r="AI208" s="628"/>
      <c r="AJ208" s="108" t="s">
        <v>156</v>
      </c>
      <c r="AK208" s="108"/>
      <c r="AL208" s="56" t="s">
        <v>1055</v>
      </c>
      <c r="AM208" s="36">
        <f t="shared" ca="1" si="37"/>
        <v>21</v>
      </c>
    </row>
    <row r="209" spans="1:39" s="624" customFormat="1">
      <c r="A209" s="25">
        <f>IF(C209=0,"",SUBTOTAL(3,C$5:C209))</f>
        <v>205</v>
      </c>
      <c r="B209" s="86">
        <v>87</v>
      </c>
      <c r="C209" s="369" t="s">
        <v>1946</v>
      </c>
      <c r="D209" s="25" t="str">
        <f>VLOOKUP(C209,Sheet4!$A$1:$B$300,2,0)</f>
        <v>9211012632</v>
      </c>
      <c r="E209" s="370" t="s">
        <v>1915</v>
      </c>
      <c r="F209" s="63" t="str">
        <f>VLOOKUP(D209,'BHXH 4-2026'!$D$11:$F$337,3,0)</f>
        <v>DN4929211012632</v>
      </c>
      <c r="G209" s="774">
        <f>VLOOKUP(C209,'chuyển xếp 2024'!$C$5:$Y$328,23,0)</f>
        <v>5314000</v>
      </c>
      <c r="H209" s="774">
        <f>VLOOKUP(C209,'1-7-2026'!$C$3:$R$75,16,0)</f>
        <v>5314000</v>
      </c>
      <c r="I209" s="774">
        <f>VLOOKUP(C209,'chuyển xếp 2024'!$C$5:$W$328,19,0)</f>
        <v>0</v>
      </c>
      <c r="J209" s="774">
        <f t="shared" si="40"/>
        <v>5314000</v>
      </c>
      <c r="K209" s="63" t="s">
        <v>63</v>
      </c>
      <c r="L209" s="63">
        <f t="shared" si="42"/>
        <v>0</v>
      </c>
      <c r="M209" s="56" t="s">
        <v>33</v>
      </c>
      <c r="N209" s="56" t="s">
        <v>34</v>
      </c>
      <c r="O209" s="87" t="s">
        <v>5204</v>
      </c>
      <c r="P209" s="46" t="s">
        <v>671</v>
      </c>
      <c r="Q209" s="234">
        <v>32092</v>
      </c>
      <c r="R209" s="75">
        <v>45170</v>
      </c>
      <c r="S209" s="107">
        <f t="shared" si="39"/>
        <v>45170</v>
      </c>
      <c r="T209" s="75"/>
      <c r="U209" s="97" t="s">
        <v>36</v>
      </c>
      <c r="V209" s="56" t="s">
        <v>1996</v>
      </c>
      <c r="W209" s="626" t="str">
        <f t="shared" ca="1" si="38"/>
        <v xml:space="preserve">2 NĂM 11 THÁNG 18 NGÀY </v>
      </c>
      <c r="X209" s="74" t="s">
        <v>1916</v>
      </c>
      <c r="Y209" s="80" t="s">
        <v>1916</v>
      </c>
      <c r="Z209" s="80" t="str">
        <f>VLOOKUP(C209,'Trang tính1'!$A$2:$N$281,5,0)</f>
        <v>092187001438</v>
      </c>
      <c r="AA209" s="80" t="b">
        <f t="shared" si="41"/>
        <v>1</v>
      </c>
      <c r="AB209" s="108">
        <v>44418</v>
      </c>
      <c r="AC209" s="75" t="s">
        <v>5228</v>
      </c>
      <c r="AD209" s="46" t="s">
        <v>232</v>
      </c>
      <c r="AE209" s="108" t="s">
        <v>1883</v>
      </c>
      <c r="AF209" s="108" t="str">
        <f>VLOOKUP(C209,'Trang tính1'!$A$2:$N$319,9,0)</f>
        <v>Phước Thới, TP Cần Thơ</v>
      </c>
      <c r="AG209" s="627" t="s">
        <v>1179</v>
      </c>
      <c r="AH209" s="627"/>
      <c r="AI209" s="628"/>
      <c r="AJ209" s="108" t="s">
        <v>156</v>
      </c>
      <c r="AK209" s="108"/>
      <c r="AL209" s="56" t="s">
        <v>1055</v>
      </c>
      <c r="AM209" s="36">
        <f t="shared" ca="1" si="37"/>
        <v>38</v>
      </c>
    </row>
    <row r="210" spans="1:39" s="624" customFormat="1">
      <c r="A210" s="25">
        <f>IF(C210=0,"",SUBTOTAL(3,C$5:C210))</f>
        <v>206</v>
      </c>
      <c r="B210" s="86">
        <v>88</v>
      </c>
      <c r="C210" s="369" t="s">
        <v>1949</v>
      </c>
      <c r="D210" s="25" t="str">
        <f>VLOOKUP(C210,Sheet4!$A$1:$B$300,2,0)</f>
        <v>9208007856</v>
      </c>
      <c r="E210" s="370" t="s">
        <v>1630</v>
      </c>
      <c r="F210" s="63" t="str">
        <f>VLOOKUP(D210,'BHXH 4-2026'!$D$11:$F$337,3,0)</f>
        <v>DN4929208007856</v>
      </c>
      <c r="G210" s="774">
        <f>VLOOKUP(C210,'chuyển xếp 2024'!$C$5:$Y$328,23,0)</f>
        <v>5314000</v>
      </c>
      <c r="H210" s="774">
        <f>VLOOKUP(C210,'1-7-2026'!$C$3:$R$75,16,0)</f>
        <v>5314000</v>
      </c>
      <c r="I210" s="774">
        <f>VLOOKUP(C210,'chuyển xếp 2024'!$C$5:$W$328,19,0)</f>
        <v>0</v>
      </c>
      <c r="J210" s="774">
        <f t="shared" si="40"/>
        <v>5314000</v>
      </c>
      <c r="K210" s="46" t="s">
        <v>1872</v>
      </c>
      <c r="L210" s="63">
        <f t="shared" si="42"/>
        <v>1</v>
      </c>
      <c r="M210" s="56" t="s">
        <v>33</v>
      </c>
      <c r="N210" s="56" t="s">
        <v>34</v>
      </c>
      <c r="O210" s="87" t="s">
        <v>5204</v>
      </c>
      <c r="P210" s="46" t="s">
        <v>671</v>
      </c>
      <c r="Q210" s="234">
        <v>30736</v>
      </c>
      <c r="R210" s="75">
        <v>45170</v>
      </c>
      <c r="S210" s="107">
        <f t="shared" si="39"/>
        <v>45170</v>
      </c>
      <c r="T210" s="75"/>
      <c r="U210" s="97" t="s">
        <v>36</v>
      </c>
      <c r="V210" s="56" t="s">
        <v>1998</v>
      </c>
      <c r="W210" s="626" t="str">
        <f t="shared" ca="1" si="38"/>
        <v xml:space="preserve">2 NĂM 11 THÁNG 18 NGÀY </v>
      </c>
      <c r="X210" s="74" t="s">
        <v>1922</v>
      </c>
      <c r="Y210" s="80" t="s">
        <v>1922</v>
      </c>
      <c r="Z210" s="80" t="str">
        <f>VLOOKUP(C210,'Trang tính1'!$A$2:$N$281,5,0)</f>
        <v>092084010519</v>
      </c>
      <c r="AA210" s="80" t="b">
        <f t="shared" si="41"/>
        <v>1</v>
      </c>
      <c r="AB210" s="108">
        <v>44440</v>
      </c>
      <c r="AC210" s="75" t="s">
        <v>5228</v>
      </c>
      <c r="AD210" s="46" t="s">
        <v>232</v>
      </c>
      <c r="AE210" s="108" t="s">
        <v>1923</v>
      </c>
      <c r="AF210" s="108" t="str">
        <f>VLOOKUP(C210,'Trang tính1'!$A$2:$N$319,9,0)</f>
        <v>13/1 KV Bình Yên, Phường Long Hòa, TP Cần Thơ</v>
      </c>
      <c r="AG210" s="627" t="s">
        <v>1924</v>
      </c>
      <c r="AH210" s="627"/>
      <c r="AI210" s="628"/>
      <c r="AJ210" s="108" t="s">
        <v>156</v>
      </c>
      <c r="AK210" s="108"/>
      <c r="AL210" s="56" t="s">
        <v>1055</v>
      </c>
      <c r="AM210" s="36">
        <f t="shared" ca="1" si="37"/>
        <v>42</v>
      </c>
    </row>
    <row r="211" spans="1:39" s="624" customFormat="1">
      <c r="A211" s="25">
        <f>IF(C211=0,"",SUBTOTAL(3,C$5:C211))</f>
        <v>207</v>
      </c>
      <c r="B211" s="86">
        <v>89</v>
      </c>
      <c r="C211" s="369" t="s">
        <v>1960</v>
      </c>
      <c r="D211" s="25" t="str">
        <f>VLOOKUP(C211,Sheet4!$A$1:$B$300,2,0)</f>
        <v>9521066797</v>
      </c>
      <c r="E211" s="370" t="s">
        <v>1954</v>
      </c>
      <c r="F211" s="63" t="str">
        <f>VLOOKUP(D211,'BHXH 4-2026'!$D$11:$F$337,3,0)</f>
        <v>DN4929521066797</v>
      </c>
      <c r="G211" s="774">
        <f>VLOOKUP(C211,'chuyển xếp 2024'!$C$5:$Y$328,23,0)</f>
        <v>5314000</v>
      </c>
      <c r="H211" s="774">
        <f>VLOOKUP(C211,'1-7-2026'!$C$3:$R$75,16,0)</f>
        <v>5314000</v>
      </c>
      <c r="I211" s="774">
        <f>VLOOKUP(C211,'chuyển xếp 2024'!$C$5:$W$328,19,0)</f>
        <v>0</v>
      </c>
      <c r="J211" s="774">
        <f t="shared" si="40"/>
        <v>5314000</v>
      </c>
      <c r="K211" s="46" t="s">
        <v>1872</v>
      </c>
      <c r="L211" s="63">
        <f t="shared" si="42"/>
        <v>1</v>
      </c>
      <c r="M211" s="56" t="s">
        <v>33</v>
      </c>
      <c r="N211" s="56" t="s">
        <v>34</v>
      </c>
      <c r="O211" s="87" t="s">
        <v>5204</v>
      </c>
      <c r="P211" s="46" t="s">
        <v>671</v>
      </c>
      <c r="Q211" s="234">
        <v>36778</v>
      </c>
      <c r="R211" s="75">
        <v>45261</v>
      </c>
      <c r="S211" s="107">
        <f t="shared" si="39"/>
        <v>45261</v>
      </c>
      <c r="T211" s="75"/>
      <c r="U211" s="97" t="s">
        <v>36</v>
      </c>
      <c r="V211" s="56" t="s">
        <v>2003</v>
      </c>
      <c r="W211" s="626" t="str">
        <f t="shared" ca="1" si="38"/>
        <v xml:space="preserve">2 NĂM 8 THÁNG 18 NGÀY </v>
      </c>
      <c r="X211" s="74" t="s">
        <v>2005</v>
      </c>
      <c r="Y211" s="487" t="s">
        <v>2005</v>
      </c>
      <c r="Z211" s="94" t="str">
        <f>VLOOKUP(C211,'Trang tính1'!$A$2:$N$281,5,0)</f>
        <v>09520009561</v>
      </c>
      <c r="AA211" s="80" t="b">
        <f t="shared" si="41"/>
        <v>0</v>
      </c>
      <c r="AB211" s="108">
        <v>44419</v>
      </c>
      <c r="AC211" s="75" t="s">
        <v>5228</v>
      </c>
      <c r="AD211" s="46" t="s">
        <v>232</v>
      </c>
      <c r="AE211" s="108" t="s">
        <v>2007</v>
      </c>
      <c r="AF211" s="108" t="str">
        <f>VLOOKUP(C211,'Trang tính1'!$A$2:$N$319,9,0)</f>
        <v>Ấp Nội Ô, Hồng Dân, Cà Mau</v>
      </c>
      <c r="AG211" s="627" t="s">
        <v>2008</v>
      </c>
      <c r="AH211" s="627"/>
      <c r="AI211" s="628"/>
      <c r="AJ211" s="108" t="s">
        <v>156</v>
      </c>
      <c r="AK211" s="108"/>
      <c r="AL211" s="56" t="s">
        <v>1055</v>
      </c>
      <c r="AM211" s="36">
        <f t="shared" ca="1" si="37"/>
        <v>25</v>
      </c>
    </row>
    <row r="212" spans="1:39" s="624" customFormat="1">
      <c r="A212" s="25">
        <f>IF(C212=0,"",SUBTOTAL(3,C$5:C212))</f>
        <v>208</v>
      </c>
      <c r="B212" s="86">
        <v>90</v>
      </c>
      <c r="C212" s="369" t="s">
        <v>1961</v>
      </c>
      <c r="D212" s="25" t="str">
        <f>VLOOKUP(C212,Sheet4!$A$1:$B$300,2,0)</f>
        <v>9208016245</v>
      </c>
      <c r="E212" s="370" t="s">
        <v>1656</v>
      </c>
      <c r="F212" s="63" t="str">
        <f>VLOOKUP(D212,'BHXH 4-2026'!$D$11:$F$337,3,0)</f>
        <v>DN4929208016245</v>
      </c>
      <c r="G212" s="774">
        <f>VLOOKUP(C212,'chuyển xếp 2024'!$C$5:$Y$328,23,0)</f>
        <v>5314000</v>
      </c>
      <c r="H212" s="774">
        <f>VLOOKUP(C212,'1-7-2026'!$C$3:$R$75,16,0)</f>
        <v>5314000</v>
      </c>
      <c r="I212" s="774">
        <f>VLOOKUP(C212,'chuyển xếp 2024'!$C$5:$W$328,19,0)</f>
        <v>0</v>
      </c>
      <c r="J212" s="774">
        <f t="shared" si="40"/>
        <v>5314000</v>
      </c>
      <c r="K212" s="46" t="s">
        <v>1872</v>
      </c>
      <c r="L212" s="63">
        <f t="shared" si="42"/>
        <v>1</v>
      </c>
      <c r="M212" s="56" t="s">
        <v>33</v>
      </c>
      <c r="N212" s="56" t="s">
        <v>34</v>
      </c>
      <c r="O212" s="87" t="s">
        <v>5204</v>
      </c>
      <c r="P212" s="46" t="s">
        <v>671</v>
      </c>
      <c r="Q212" s="234">
        <v>28126</v>
      </c>
      <c r="R212" s="75">
        <v>45261</v>
      </c>
      <c r="S212" s="107">
        <f t="shared" si="39"/>
        <v>45261</v>
      </c>
      <c r="T212" s="75"/>
      <c r="U212" s="97" t="s">
        <v>36</v>
      </c>
      <c r="V212" s="56" t="s">
        <v>2004</v>
      </c>
      <c r="W212" s="626" t="str">
        <f t="shared" ca="1" si="38"/>
        <v xml:space="preserve">2 NĂM 8 THÁNG 18 NGÀY </v>
      </c>
      <c r="X212" s="74" t="s">
        <v>2006</v>
      </c>
      <c r="Y212" s="80" t="s">
        <v>2006</v>
      </c>
      <c r="Z212" s="80" t="str">
        <f>VLOOKUP(C212,'Trang tính1'!$A$2:$N$281,5,0)</f>
        <v>092077002784</v>
      </c>
      <c r="AA212" s="80" t="b">
        <f t="shared" si="41"/>
        <v>0</v>
      </c>
      <c r="AB212" s="108">
        <v>44326</v>
      </c>
      <c r="AC212" s="75" t="s">
        <v>5228</v>
      </c>
      <c r="AD212" s="46" t="s">
        <v>232</v>
      </c>
      <c r="AE212" s="108" t="s">
        <v>2009</v>
      </c>
      <c r="AF212" s="108" t="str">
        <f>VLOOKUP(C212,'Trang tính1'!$A$2:$N$319,9,0)</f>
        <v>KV Thới Hưng, Thới An Đông, Cần Thơ</v>
      </c>
      <c r="AG212" s="627" t="s">
        <v>2010</v>
      </c>
      <c r="AH212" s="627"/>
      <c r="AI212" s="628"/>
      <c r="AJ212" s="108" t="s">
        <v>156</v>
      </c>
      <c r="AK212" s="108"/>
      <c r="AL212" s="56" t="s">
        <v>1055</v>
      </c>
      <c r="AM212" s="36">
        <f t="shared" ref="AM212:AM319" ca="1" si="43">DATEDIF(Q212,TODAY(),"y")</f>
        <v>49</v>
      </c>
    </row>
    <row r="213" spans="1:39" s="624" customFormat="1">
      <c r="A213" s="25">
        <f>IF(C213=0,"",SUBTOTAL(3,C$5:C213))</f>
        <v>209</v>
      </c>
      <c r="B213" s="86">
        <v>92</v>
      </c>
      <c r="C213" s="369" t="s">
        <v>2315</v>
      </c>
      <c r="D213" s="25" t="str">
        <f>VLOOKUP(C213,Sheet4!$A$1:$B$300,2,0)</f>
        <v>8622094713</v>
      </c>
      <c r="E213" s="370" t="s">
        <v>2303</v>
      </c>
      <c r="F213" s="63" t="str">
        <f>VLOOKUP(D213,'BHXH 4-2026'!$D$11:$F$337,3,0)</f>
        <v>DN4928622094713</v>
      </c>
      <c r="G213" s="774">
        <f>VLOOKUP(C213,'chuyển xếp 2024'!$C$5:$Y$328,23,0)</f>
        <v>5061000</v>
      </c>
      <c r="H213" s="774">
        <f>VLOOKUP(C213,'1-7-2026'!$C$3:$R$75,16,0)</f>
        <v>5061000</v>
      </c>
      <c r="I213" s="774">
        <f>VLOOKUP(C213,'chuyển xếp 2024'!$C$5:$W$328,19,0)</f>
        <v>0</v>
      </c>
      <c r="J213" s="774">
        <f t="shared" si="40"/>
        <v>5061000</v>
      </c>
      <c r="K213" s="46" t="s">
        <v>1872</v>
      </c>
      <c r="L213" s="63">
        <f t="shared" si="42"/>
        <v>1</v>
      </c>
      <c r="M213" s="56" t="s">
        <v>33</v>
      </c>
      <c r="N213" s="56" t="s">
        <v>34</v>
      </c>
      <c r="O213" s="87" t="s">
        <v>5204</v>
      </c>
      <c r="P213" s="46" t="s">
        <v>671</v>
      </c>
      <c r="Q213" s="234">
        <v>27030</v>
      </c>
      <c r="R213" s="75">
        <v>45364</v>
      </c>
      <c r="S213" s="107">
        <f t="shared" si="39"/>
        <v>45364</v>
      </c>
      <c r="T213" s="75"/>
      <c r="U213" s="97" t="s">
        <v>36</v>
      </c>
      <c r="V213" s="56" t="s">
        <v>2304</v>
      </c>
      <c r="W213" s="626" t="str">
        <f ca="1">DATEDIF(R213,TODAY(),"Y") &amp; " NĂM " &amp;DATEDIF(R213,TODAY(),"YM") &amp; " THÁNG " &amp; DATEDIF(R213,TODAY(), "MD") &amp; " NGÀY "</f>
        <v xml:space="preserve">2 NĂM 5 THÁNG 6 NGÀY </v>
      </c>
      <c r="X213" s="523" t="s">
        <v>2311</v>
      </c>
      <c r="Y213" s="80" t="s">
        <v>2311</v>
      </c>
      <c r="Z213" s="80" t="str">
        <f>VLOOKUP(C213,'Trang tính1'!$A$2:$N$281,5,0)</f>
        <v>086074007794</v>
      </c>
      <c r="AA213" s="80" t="b">
        <f t="shared" si="41"/>
        <v>1</v>
      </c>
      <c r="AB213" s="108">
        <v>44550</v>
      </c>
      <c r="AC213" s="75" t="s">
        <v>5227</v>
      </c>
      <c r="AD213" s="46" t="s">
        <v>232</v>
      </c>
      <c r="AE213" s="108" t="s">
        <v>2312</v>
      </c>
      <c r="AF213" s="108" t="str">
        <f>VLOOKUP(C213,'Trang tính1'!$A$2:$N$319,9,0)</f>
        <v>Ấp Tân Thạnh, Tân Lược, Vĩnh Long</v>
      </c>
      <c r="AG213" s="108" t="s">
        <v>2313</v>
      </c>
      <c r="AH213" s="627"/>
      <c r="AI213" s="628"/>
      <c r="AJ213" s="108" t="s">
        <v>156</v>
      </c>
      <c r="AK213" s="108"/>
      <c r="AL213" s="56" t="s">
        <v>1055</v>
      </c>
      <c r="AM213" s="36">
        <f t="shared" ca="1" si="43"/>
        <v>52</v>
      </c>
    </row>
    <row r="214" spans="1:39" s="624" customFormat="1">
      <c r="A214" s="25">
        <f>IF(C214=0,"",SUBTOTAL(3,C$5:C214))</f>
        <v>210</v>
      </c>
      <c r="B214" s="86">
        <v>93</v>
      </c>
      <c r="C214" s="369" t="s">
        <v>2317</v>
      </c>
      <c r="D214" s="25" t="str">
        <f>VLOOKUP(C214,Sheet4!$A$1:$B$300,2,0)</f>
        <v>9122411160</v>
      </c>
      <c r="E214" s="370" t="s">
        <v>2328</v>
      </c>
      <c r="F214" s="63" t="str">
        <f>VLOOKUP(D214,'BHXH 4-2026'!$D$11:$F$337,3,0)</f>
        <v>DN4929122411160</v>
      </c>
      <c r="G214" s="774">
        <f>VLOOKUP(C214,'chuyển xếp 2024'!$C$5:$Y$328,23,0)</f>
        <v>5061000</v>
      </c>
      <c r="H214" s="774">
        <f>VLOOKUP(C214,'1-7-2026'!$C$3:$R$75,16,0)</f>
        <v>5061000</v>
      </c>
      <c r="I214" s="774">
        <f>VLOOKUP(C214,'chuyển xếp 2024'!$C$5:$W$328,19,0)</f>
        <v>0</v>
      </c>
      <c r="J214" s="774">
        <f t="shared" si="40"/>
        <v>5061000</v>
      </c>
      <c r="K214" s="46" t="s">
        <v>1872</v>
      </c>
      <c r="L214" s="63">
        <f t="shared" si="42"/>
        <v>1</v>
      </c>
      <c r="M214" s="56" t="s">
        <v>33</v>
      </c>
      <c r="N214" s="56" t="s">
        <v>34</v>
      </c>
      <c r="O214" s="87" t="s">
        <v>5204</v>
      </c>
      <c r="P214" s="46" t="s">
        <v>671</v>
      </c>
      <c r="Q214" s="234">
        <v>32973</v>
      </c>
      <c r="R214" s="75">
        <v>45364</v>
      </c>
      <c r="S214" s="107">
        <f t="shared" si="39"/>
        <v>45364</v>
      </c>
      <c r="T214" s="75"/>
      <c r="U214" s="97" t="s">
        <v>36</v>
      </c>
      <c r="V214" s="56" t="s">
        <v>2305</v>
      </c>
      <c r="W214" s="626" t="str">
        <f t="shared" ref="W214:W298" ca="1" si="44">DATEDIF(R214,TODAY(),"Y") &amp; " NĂM " &amp;DATEDIF(R214,TODAY(),"YM") &amp; " THÁNG " &amp; DATEDIF(R214,TODAY(), "MD") &amp; " NGÀY "</f>
        <v xml:space="preserve">2 NĂM 5 THÁNG 6 NGÀY </v>
      </c>
      <c r="X214" s="523" t="s">
        <v>2329</v>
      </c>
      <c r="Y214" s="80" t="s">
        <v>2329</v>
      </c>
      <c r="Z214" s="80" t="str">
        <f>VLOOKUP(C214,'Trang tính1'!$A$2:$N$281,5,0)</f>
        <v>091090011078</v>
      </c>
      <c r="AA214" s="80" t="b">
        <f t="shared" si="41"/>
        <v>1</v>
      </c>
      <c r="AB214" s="108">
        <v>44844</v>
      </c>
      <c r="AC214" s="75" t="s">
        <v>5227</v>
      </c>
      <c r="AD214" s="46" t="s">
        <v>232</v>
      </c>
      <c r="AE214" s="108" t="s">
        <v>2330</v>
      </c>
      <c r="AF214" s="108" t="str">
        <f>VLOOKUP(C214,'Trang tính1'!$A$2:$N$319,9,0)</f>
        <v>Giồng Riềng, An Giang</v>
      </c>
      <c r="AG214" s="108" t="s">
        <v>2331</v>
      </c>
      <c r="AH214" s="627"/>
      <c r="AI214" s="628"/>
      <c r="AJ214" s="108" t="s">
        <v>156</v>
      </c>
      <c r="AK214" s="108"/>
      <c r="AL214" s="56" t="s">
        <v>1055</v>
      </c>
      <c r="AM214" s="36">
        <f t="shared" ca="1" si="43"/>
        <v>36</v>
      </c>
    </row>
    <row r="215" spans="1:39" s="624" customFormat="1">
      <c r="A215" s="25">
        <f>IF(C215=0,"",SUBTOTAL(3,C$5:C215))</f>
        <v>211</v>
      </c>
      <c r="B215" s="86">
        <v>94</v>
      </c>
      <c r="C215" s="369" t="s">
        <v>2318</v>
      </c>
      <c r="D215" s="25" t="str">
        <f>VLOOKUP(C215,Sheet4!$A$1:$B$300,2,0)</f>
        <v>8416005030</v>
      </c>
      <c r="E215" s="370" t="s">
        <v>2333</v>
      </c>
      <c r="F215" s="63" t="str">
        <f>VLOOKUP(D215,'BHXH 4-2026'!$D$11:$F$337,3,0)</f>
        <v>DN4928416005030</v>
      </c>
      <c r="G215" s="774">
        <f>VLOOKUP(C215,'chuyển xếp 2024'!$C$5:$Y$328,23,0)</f>
        <v>5061000</v>
      </c>
      <c r="H215" s="774">
        <f>VLOOKUP(C215,'1-7-2026'!$C$3:$R$75,16,0)</f>
        <v>5061000</v>
      </c>
      <c r="I215" s="774">
        <f>VLOOKUP(C215,'chuyển xếp 2024'!$C$5:$W$328,19,0)</f>
        <v>0</v>
      </c>
      <c r="J215" s="774">
        <f t="shared" si="40"/>
        <v>5061000</v>
      </c>
      <c r="K215" s="63" t="s">
        <v>63</v>
      </c>
      <c r="L215" s="63">
        <f t="shared" si="42"/>
        <v>0</v>
      </c>
      <c r="M215" s="56" t="s">
        <v>33</v>
      </c>
      <c r="N215" s="56" t="s">
        <v>34</v>
      </c>
      <c r="O215" s="87" t="s">
        <v>5204</v>
      </c>
      <c r="P215" s="46" t="s">
        <v>671</v>
      </c>
      <c r="Q215" s="234">
        <v>31048</v>
      </c>
      <c r="R215" s="75">
        <v>45364</v>
      </c>
      <c r="S215" s="107">
        <f t="shared" si="39"/>
        <v>45364</v>
      </c>
      <c r="T215" s="75"/>
      <c r="U215" s="97" t="s">
        <v>36</v>
      </c>
      <c r="V215" s="56" t="s">
        <v>2306</v>
      </c>
      <c r="W215" s="626" t="str">
        <f t="shared" ca="1" si="44"/>
        <v xml:space="preserve">2 NĂM 5 THÁNG 6 NGÀY </v>
      </c>
      <c r="X215" s="523" t="s">
        <v>2334</v>
      </c>
      <c r="Y215" s="80" t="s">
        <v>2334</v>
      </c>
      <c r="Z215" s="80" t="str">
        <f>VLOOKUP(C215,'Trang tính1'!$A$2:$N$281,5,0)</f>
        <v>084185007263</v>
      </c>
      <c r="AA215" s="80" t="b">
        <f t="shared" si="41"/>
        <v>1</v>
      </c>
      <c r="AB215" s="108">
        <v>44417</v>
      </c>
      <c r="AC215" s="75" t="s">
        <v>5227</v>
      </c>
      <c r="AD215" s="46" t="s">
        <v>232</v>
      </c>
      <c r="AE215" s="108" t="s">
        <v>2335</v>
      </c>
      <c r="AF215" s="108" t="str">
        <f>VLOOKUP(C215,'Trang tính1'!$A$2:$N$319,9,0)</f>
        <v>Lưu Nghiệp Anh, Vĩnh Long</v>
      </c>
      <c r="AG215" s="108" t="s">
        <v>2336</v>
      </c>
      <c r="AH215" s="627"/>
      <c r="AI215" s="628"/>
      <c r="AJ215" s="108" t="s">
        <v>156</v>
      </c>
      <c r="AK215" s="108"/>
      <c r="AL215" s="56" t="s">
        <v>1055</v>
      </c>
      <c r="AM215" s="36">
        <f t="shared" ca="1" si="43"/>
        <v>41</v>
      </c>
    </row>
    <row r="216" spans="1:39" s="624" customFormat="1">
      <c r="A216" s="25">
        <f>IF(C216=0,"",SUBTOTAL(3,C$5:C216))</f>
        <v>212</v>
      </c>
      <c r="B216" s="86">
        <v>95</v>
      </c>
      <c r="C216" s="369" t="s">
        <v>2320</v>
      </c>
      <c r="D216" s="25" t="str">
        <f>VLOOKUP(C216,Sheet4!$A$1:$B$300,2,0)</f>
        <v>8622118525</v>
      </c>
      <c r="E216" s="370" t="s">
        <v>2340</v>
      </c>
      <c r="F216" s="63" t="str">
        <f>VLOOKUP(D216,'BHXH 4-2026'!$D$11:$F$337,3,0)</f>
        <v>DN4928622118525</v>
      </c>
      <c r="G216" s="774">
        <f>VLOOKUP(C216,'chuyển xếp 2024'!$C$5:$Y$328,23,0)</f>
        <v>5061000</v>
      </c>
      <c r="H216" s="774">
        <f>VLOOKUP(C216,'1-7-2026'!$C$3:$R$75,16,0)</f>
        <v>5061000</v>
      </c>
      <c r="I216" s="774">
        <f>VLOOKUP(C216,'chuyển xếp 2024'!$C$5:$W$328,19,0)</f>
        <v>0</v>
      </c>
      <c r="J216" s="774">
        <f t="shared" si="40"/>
        <v>5061000</v>
      </c>
      <c r="K216" s="46" t="s">
        <v>1872</v>
      </c>
      <c r="L216" s="63">
        <f t="shared" si="42"/>
        <v>1</v>
      </c>
      <c r="M216" s="56" t="s">
        <v>33</v>
      </c>
      <c r="N216" s="56" t="s">
        <v>34</v>
      </c>
      <c r="O216" s="87" t="s">
        <v>5204</v>
      </c>
      <c r="P216" s="46" t="s">
        <v>671</v>
      </c>
      <c r="Q216" s="234">
        <v>29168</v>
      </c>
      <c r="R216" s="75">
        <v>45364</v>
      </c>
      <c r="S216" s="107">
        <f t="shared" si="39"/>
        <v>45364</v>
      </c>
      <c r="T216" s="75"/>
      <c r="U216" s="97" t="s">
        <v>36</v>
      </c>
      <c r="V216" s="56" t="s">
        <v>2308</v>
      </c>
      <c r="W216" s="626" t="str">
        <f t="shared" ca="1" si="44"/>
        <v xml:space="preserve">2 NĂM 5 THÁNG 6 NGÀY </v>
      </c>
      <c r="X216" s="523" t="s">
        <v>2341</v>
      </c>
      <c r="Y216" s="80" t="s">
        <v>2341</v>
      </c>
      <c r="Z216" s="80" t="str">
        <f>VLOOKUP(C216,'Trang tính1'!$A$2:$N$281,5,0)</f>
        <v>086079004438</v>
      </c>
      <c r="AA216" s="80" t="b">
        <f t="shared" si="41"/>
        <v>1</v>
      </c>
      <c r="AB216" s="108">
        <v>44745</v>
      </c>
      <c r="AC216" s="75" t="s">
        <v>5227</v>
      </c>
      <c r="AD216" s="46" t="s">
        <v>232</v>
      </c>
      <c r="AE216" s="108" t="s">
        <v>1896</v>
      </c>
      <c r="AF216" s="108" t="str">
        <f>VLOOKUP(C216,'Trang tính1'!$A$2:$N$319,9,0)</f>
        <v>Tân Quới, Vĩnh Long</v>
      </c>
      <c r="AG216" s="108" t="s">
        <v>2342</v>
      </c>
      <c r="AH216" s="627"/>
      <c r="AI216" s="628"/>
      <c r="AJ216" s="108" t="s">
        <v>156</v>
      </c>
      <c r="AK216" s="108"/>
      <c r="AL216" s="56" t="s">
        <v>1055</v>
      </c>
      <c r="AM216" s="36">
        <f t="shared" ca="1" si="43"/>
        <v>46</v>
      </c>
    </row>
    <row r="217" spans="1:39" s="624" customFormat="1">
      <c r="A217" s="25">
        <f>IF(C217=0,"",SUBTOTAL(3,C$5:C217))</f>
        <v>213</v>
      </c>
      <c r="B217" s="86">
        <v>96</v>
      </c>
      <c r="C217" s="369" t="s">
        <v>2322</v>
      </c>
      <c r="D217" s="25" t="str">
        <f>VLOOKUP(C217,Sheet4!$A$1:$B$300,2,0)</f>
        <v>7416171783</v>
      </c>
      <c r="E217" s="370" t="s">
        <v>2345</v>
      </c>
      <c r="F217" s="63" t="str">
        <f>VLOOKUP(D217,'BHXH 4-2026'!$D$11:$F$337,3,0)</f>
        <v>DN4927416171783</v>
      </c>
      <c r="G217" s="774">
        <f>VLOOKUP(C217,'chuyển xếp 2024'!$C$5:$Y$328,23,0)</f>
        <v>5061000</v>
      </c>
      <c r="H217" s="774">
        <f>VLOOKUP(C217,'1-7-2026'!$C$3:$R$75,16,0)</f>
        <v>5061000</v>
      </c>
      <c r="I217" s="774">
        <f>VLOOKUP(C217,'chuyển xếp 2024'!$C$5:$W$328,19,0)</f>
        <v>0</v>
      </c>
      <c r="J217" s="774">
        <f t="shared" si="40"/>
        <v>5061000</v>
      </c>
      <c r="K217" s="46" t="s">
        <v>1872</v>
      </c>
      <c r="L217" s="63">
        <f t="shared" si="42"/>
        <v>1</v>
      </c>
      <c r="M217" s="56" t="s">
        <v>33</v>
      </c>
      <c r="N217" s="56" t="s">
        <v>34</v>
      </c>
      <c r="O217" s="87" t="s">
        <v>5204</v>
      </c>
      <c r="P217" s="46" t="s">
        <v>671</v>
      </c>
      <c r="Q217" s="234">
        <v>31413</v>
      </c>
      <c r="R217" s="75">
        <v>45364</v>
      </c>
      <c r="S217" s="107">
        <f t="shared" si="39"/>
        <v>45364</v>
      </c>
      <c r="T217" s="75"/>
      <c r="U217" s="97" t="s">
        <v>36</v>
      </c>
      <c r="V217" s="56" t="s">
        <v>2309</v>
      </c>
      <c r="W217" s="626" t="str">
        <f t="shared" ca="1" si="44"/>
        <v xml:space="preserve">2 NĂM 5 THÁNG 6 NGÀY </v>
      </c>
      <c r="X217" s="523" t="s">
        <v>2346</v>
      </c>
      <c r="Y217" s="80" t="s">
        <v>2346</v>
      </c>
      <c r="Z217" s="80" t="str">
        <f>VLOOKUP(C217,'Trang tính1'!$A$2:$N$281,5,0)</f>
        <v>092086014011</v>
      </c>
      <c r="AA217" s="80" t="b">
        <f t="shared" si="41"/>
        <v>1</v>
      </c>
      <c r="AB217" s="108">
        <v>44434</v>
      </c>
      <c r="AC217" s="75" t="s">
        <v>5227</v>
      </c>
      <c r="AD217" s="46" t="s">
        <v>232</v>
      </c>
      <c r="AE217" s="108" t="s">
        <v>2347</v>
      </c>
      <c r="AF217" s="108" t="str">
        <f>VLOOKUP(C217,'Trang tính1'!$A$2:$N$319,9,0)</f>
        <v>Đông Giang, Đông Thuận, Cần Thơ</v>
      </c>
      <c r="AG217" s="108" t="s">
        <v>2348</v>
      </c>
      <c r="AH217" s="627"/>
      <c r="AI217" s="628"/>
      <c r="AJ217" s="108" t="s">
        <v>156</v>
      </c>
      <c r="AK217" s="108"/>
      <c r="AL217" s="56" t="s">
        <v>1055</v>
      </c>
      <c r="AM217" s="36">
        <f t="shared" ca="1" si="43"/>
        <v>40</v>
      </c>
    </row>
    <row r="218" spans="1:39" s="624" customFormat="1">
      <c r="A218" s="25">
        <f>IF(C218=0,"",SUBTOTAL(3,C$5:C218))</f>
        <v>214</v>
      </c>
      <c r="B218" s="86">
        <v>97</v>
      </c>
      <c r="C218" s="369" t="s">
        <v>2323</v>
      </c>
      <c r="D218" s="25" t="str">
        <f>VLOOKUP(C218,Sheet4!$A$1:$B$300,2,0)</f>
        <v>8416005025</v>
      </c>
      <c r="E218" s="370" t="s">
        <v>2349</v>
      </c>
      <c r="F218" s="63" t="str">
        <f>VLOOKUP(D218,'BHXH 4-2026'!$D$11:$F$337,3,0)</f>
        <v>DN4928416005025</v>
      </c>
      <c r="G218" s="774">
        <f>VLOOKUP(C218,'chuyển xếp 2024'!$C$5:$Y$328,23,0)</f>
        <v>5061000</v>
      </c>
      <c r="H218" s="774">
        <f>VLOOKUP(C218,'1-7-2026'!$C$3:$R$75,16,0)</f>
        <v>5061000</v>
      </c>
      <c r="I218" s="774">
        <f>VLOOKUP(C218,'chuyển xếp 2024'!$C$5:$W$328,19,0)</f>
        <v>0</v>
      </c>
      <c r="J218" s="774">
        <f t="shared" si="40"/>
        <v>5061000</v>
      </c>
      <c r="K218" s="46" t="s">
        <v>1872</v>
      </c>
      <c r="L218" s="63">
        <f t="shared" si="42"/>
        <v>1</v>
      </c>
      <c r="M218" s="56" t="s">
        <v>33</v>
      </c>
      <c r="N218" s="56" t="s">
        <v>34</v>
      </c>
      <c r="O218" s="87" t="s">
        <v>5204</v>
      </c>
      <c r="P218" s="46" t="s">
        <v>671</v>
      </c>
      <c r="Q218" s="234">
        <v>29221</v>
      </c>
      <c r="R218" s="75">
        <v>45364</v>
      </c>
      <c r="S218" s="107">
        <f t="shared" si="39"/>
        <v>45364</v>
      </c>
      <c r="T218" s="75"/>
      <c r="U218" s="97" t="s">
        <v>36</v>
      </c>
      <c r="V218" s="56" t="s">
        <v>2310</v>
      </c>
      <c r="W218" s="626" t="str">
        <f t="shared" ca="1" si="44"/>
        <v xml:space="preserve">2 NĂM 5 THÁNG 6 NGÀY </v>
      </c>
      <c r="X218" s="523" t="s">
        <v>2350</v>
      </c>
      <c r="Y218" s="80" t="s">
        <v>2350</v>
      </c>
      <c r="Z218" s="80" t="str">
        <f>VLOOKUP(C218,'Trang tính1'!$A$2:$N$281,5,0)</f>
        <v>084080008086</v>
      </c>
      <c r="AA218" s="80" t="b">
        <f t="shared" si="41"/>
        <v>1</v>
      </c>
      <c r="AB218" s="108">
        <v>44417</v>
      </c>
      <c r="AC218" s="75" t="s">
        <v>5227</v>
      </c>
      <c r="AD218" s="46" t="s">
        <v>232</v>
      </c>
      <c r="AE218" s="108" t="s">
        <v>2335</v>
      </c>
      <c r="AF218" s="108" t="str">
        <f>VLOOKUP(C218,'Trang tính1'!$A$2:$N$319,9,0)</f>
        <v>Lưu Nghiệp Anh, Vĩnh Long</v>
      </c>
      <c r="AG218" s="108" t="s">
        <v>2336</v>
      </c>
      <c r="AH218" s="627"/>
      <c r="AI218" s="628"/>
      <c r="AJ218" s="108" t="s">
        <v>156</v>
      </c>
      <c r="AK218" s="108"/>
      <c r="AL218" s="56" t="s">
        <v>1055</v>
      </c>
      <c r="AM218" s="36">
        <f t="shared" ca="1" si="43"/>
        <v>46</v>
      </c>
    </row>
    <row r="219" spans="1:39" s="624" customFormat="1">
      <c r="A219" s="25">
        <f>IF(C219=0,"",SUBTOTAL(3,C$5:C219))</f>
        <v>215</v>
      </c>
      <c r="B219" s="86">
        <v>98</v>
      </c>
      <c r="C219" s="369" t="s">
        <v>2324</v>
      </c>
      <c r="D219" s="25" t="str">
        <f>VLOOKUP(C219,Sheet4!$A$1:$B$300,2,0)</f>
        <v>9216001110</v>
      </c>
      <c r="E219" s="370" t="s">
        <v>2352</v>
      </c>
      <c r="F219" s="63" t="str">
        <f>VLOOKUP(D219,'BHXH 4-2026'!$D$11:$F$337,3,0)</f>
        <v>DN4929216001110</v>
      </c>
      <c r="G219" s="774">
        <f>VLOOKUP(C219,'chuyển xếp 2024'!$C$5:$Y$328,23,0)</f>
        <v>5061000</v>
      </c>
      <c r="H219" s="774">
        <f>VLOOKUP(C219,'1-7-2026'!$C$3:$R$75,16,0)</f>
        <v>5061000</v>
      </c>
      <c r="I219" s="774">
        <f>VLOOKUP(C219,'chuyển xếp 2024'!$C$5:$W$328,19,0)</f>
        <v>0</v>
      </c>
      <c r="J219" s="774">
        <f t="shared" si="40"/>
        <v>5061000</v>
      </c>
      <c r="K219" s="63" t="s">
        <v>63</v>
      </c>
      <c r="L219" s="63">
        <f t="shared" si="42"/>
        <v>0</v>
      </c>
      <c r="M219" s="56" t="s">
        <v>33</v>
      </c>
      <c r="N219" s="56" t="s">
        <v>34</v>
      </c>
      <c r="O219" s="87" t="s">
        <v>5204</v>
      </c>
      <c r="P219" s="46" t="s">
        <v>671</v>
      </c>
      <c r="Q219" s="234">
        <v>34316</v>
      </c>
      <c r="R219" s="75">
        <v>45364</v>
      </c>
      <c r="S219" s="107">
        <f t="shared" si="39"/>
        <v>45364</v>
      </c>
      <c r="T219" s="75"/>
      <c r="U219" s="97" t="s">
        <v>36</v>
      </c>
      <c r="V219" s="56" t="s">
        <v>2353</v>
      </c>
      <c r="W219" s="626" t="str">
        <f t="shared" ca="1" si="44"/>
        <v xml:space="preserve">2 NĂM 5 THÁNG 6 NGÀY </v>
      </c>
      <c r="X219" s="523" t="s">
        <v>2371</v>
      </c>
      <c r="Y219" s="80" t="s">
        <v>2371</v>
      </c>
      <c r="Z219" s="80" t="str">
        <f>VLOOKUP(C219,'Trang tính1'!$A$2:$N$281,5,0)</f>
        <v>092193002689</v>
      </c>
      <c r="AA219" s="80" t="b">
        <f t="shared" si="41"/>
        <v>1</v>
      </c>
      <c r="AB219" s="108">
        <v>44421</v>
      </c>
      <c r="AC219" s="75" t="s">
        <v>5227</v>
      </c>
      <c r="AD219" s="46" t="s">
        <v>232</v>
      </c>
      <c r="AE219" s="108" t="s">
        <v>2372</v>
      </c>
      <c r="AF219" s="108" t="str">
        <f>VLOOKUP(C219,'Trang tính1'!$A$2:$N$319,9,0)</f>
        <v>Thới Long, TP Cần Thơ</v>
      </c>
      <c r="AG219" s="108" t="s">
        <v>2373</v>
      </c>
      <c r="AH219" s="627"/>
      <c r="AI219" s="628"/>
      <c r="AJ219" s="108" t="s">
        <v>156</v>
      </c>
      <c r="AK219" s="108"/>
      <c r="AL219" s="56" t="s">
        <v>1055</v>
      </c>
      <c r="AM219" s="36">
        <f t="shared" ca="1" si="43"/>
        <v>32</v>
      </c>
    </row>
    <row r="220" spans="1:39" s="624" customFormat="1">
      <c r="A220" s="25">
        <f>IF(C220=0,"",SUBTOTAL(3,C$5:C220))</f>
        <v>216</v>
      </c>
      <c r="B220" s="86">
        <v>99</v>
      </c>
      <c r="C220" s="369" t="s">
        <v>2325</v>
      </c>
      <c r="D220" s="25" t="str">
        <f>VLOOKUP(C220,Sheet4!$A$1:$B$300,2,0)</f>
        <v>9222222788</v>
      </c>
      <c r="E220" s="370" t="s">
        <v>2374</v>
      </c>
      <c r="F220" s="63" t="str">
        <f>VLOOKUP(D220,'BHXH 4-2026'!$D$11:$F$337,3,0)</f>
        <v>DN4929222222788</v>
      </c>
      <c r="G220" s="774">
        <f>VLOOKUP(C220,'chuyển xếp 2024'!$C$5:$Y$328,23,0)</f>
        <v>5061000</v>
      </c>
      <c r="H220" s="774">
        <f>VLOOKUP(C220,'1-7-2026'!$C$3:$R$75,16,0)</f>
        <v>5061000</v>
      </c>
      <c r="I220" s="774">
        <f>VLOOKUP(C220,'chuyển xếp 2024'!$C$5:$W$328,19,0)</f>
        <v>0</v>
      </c>
      <c r="J220" s="774">
        <f t="shared" si="40"/>
        <v>5061000</v>
      </c>
      <c r="K220" s="46" t="s">
        <v>1872</v>
      </c>
      <c r="L220" s="63">
        <f t="shared" si="42"/>
        <v>1</v>
      </c>
      <c r="M220" s="56" t="s">
        <v>33</v>
      </c>
      <c r="N220" s="56" t="s">
        <v>34</v>
      </c>
      <c r="O220" s="87" t="s">
        <v>5204</v>
      </c>
      <c r="P220" s="46" t="s">
        <v>671</v>
      </c>
      <c r="Q220" s="234">
        <v>35997</v>
      </c>
      <c r="R220" s="75">
        <v>45364</v>
      </c>
      <c r="S220" s="107">
        <f t="shared" si="39"/>
        <v>45364</v>
      </c>
      <c r="T220" s="75"/>
      <c r="U220" s="97" t="s">
        <v>36</v>
      </c>
      <c r="V220" s="56" t="s">
        <v>2354</v>
      </c>
      <c r="W220" s="626" t="str">
        <f t="shared" ca="1" si="44"/>
        <v xml:space="preserve">2 NĂM 5 THÁNG 6 NGÀY </v>
      </c>
      <c r="X220" s="523" t="s">
        <v>2375</v>
      </c>
      <c r="Y220" s="80" t="s">
        <v>2375</v>
      </c>
      <c r="Z220" s="80" t="str">
        <f>VLOOKUP(C220,'Trang tính1'!$A$2:$N$281,5,0)</f>
        <v>092098003245</v>
      </c>
      <c r="AA220" s="80" t="b">
        <f t="shared" si="41"/>
        <v>1</v>
      </c>
      <c r="AB220" s="108">
        <v>44879</v>
      </c>
      <c r="AC220" s="75" t="s">
        <v>5227</v>
      </c>
      <c r="AD220" s="46" t="s">
        <v>232</v>
      </c>
      <c r="AE220" s="108" t="s">
        <v>2376</v>
      </c>
      <c r="AF220" s="108" t="str">
        <f>VLOOKUP(C220,'Trang tính1'!$A$2:$N$319,9,0)</f>
        <v>Ô Môn, TP Cần Thơ</v>
      </c>
      <c r="AG220" s="108" t="s">
        <v>2377</v>
      </c>
      <c r="AH220" s="627"/>
      <c r="AI220" s="628"/>
      <c r="AJ220" s="108" t="s">
        <v>156</v>
      </c>
      <c r="AK220" s="108"/>
      <c r="AL220" s="56" t="s">
        <v>1055</v>
      </c>
      <c r="AM220" s="36">
        <f t="shared" ca="1" si="43"/>
        <v>28</v>
      </c>
    </row>
    <row r="221" spans="1:39" s="624" customFormat="1">
      <c r="A221" s="25">
        <f>IF(C221=0,"",SUBTOTAL(3,C$5:C221))</f>
        <v>217</v>
      </c>
      <c r="B221" s="86">
        <v>100</v>
      </c>
      <c r="C221" s="369" t="s">
        <v>2381</v>
      </c>
      <c r="D221" s="25" t="str">
        <f>VLOOKUP(C221,Sheet4!$A$1:$B$300,2,0)</f>
        <v>7525438224</v>
      </c>
      <c r="E221" s="370" t="s">
        <v>1363</v>
      </c>
      <c r="F221" s="63" t="str">
        <f>VLOOKUP(D221,'BHXH 4-2026'!$D$11:$F$337,3,0)</f>
        <v>DN4927525438224</v>
      </c>
      <c r="G221" s="774">
        <f>VLOOKUP(C221,'chuyển xếp 2024'!$C$5:$Y$328,23,0)</f>
        <v>5061000</v>
      </c>
      <c r="H221" s="774">
        <f>VLOOKUP(C221,'1-7-2026'!$C$3:$R$75,16,0)</f>
        <v>5061000</v>
      </c>
      <c r="I221" s="774">
        <f>VLOOKUP(C221,'chuyển xếp 2024'!$C$5:$W$328,19,0)</f>
        <v>0</v>
      </c>
      <c r="J221" s="774">
        <f t="shared" si="40"/>
        <v>5061000</v>
      </c>
      <c r="K221" s="46" t="s">
        <v>1872</v>
      </c>
      <c r="L221" s="63">
        <f t="shared" si="42"/>
        <v>1</v>
      </c>
      <c r="M221" s="56" t="s">
        <v>33</v>
      </c>
      <c r="N221" s="56" t="s">
        <v>34</v>
      </c>
      <c r="O221" s="87" t="s">
        <v>5204</v>
      </c>
      <c r="P221" s="46" t="s">
        <v>671</v>
      </c>
      <c r="Q221" s="234">
        <v>30244</v>
      </c>
      <c r="R221" s="75">
        <v>45364</v>
      </c>
      <c r="S221" s="107">
        <f t="shared" si="39"/>
        <v>45364</v>
      </c>
      <c r="T221" s="75"/>
      <c r="U221" s="97" t="s">
        <v>36</v>
      </c>
      <c r="V221" s="56" t="s">
        <v>2356</v>
      </c>
      <c r="W221" s="626" t="str">
        <f t="shared" ca="1" si="44"/>
        <v xml:space="preserve">2 NĂM 5 THÁNG 6 NGÀY </v>
      </c>
      <c r="X221" s="523" t="s">
        <v>2399</v>
      </c>
      <c r="Y221" s="80" t="s">
        <v>2399</v>
      </c>
      <c r="Z221" s="80" t="str">
        <f>VLOOKUP(C221,'Trang tính1'!$A$2:$N$281,5,0)</f>
        <v>087082011538</v>
      </c>
      <c r="AA221" s="80" t="b">
        <f t="shared" si="41"/>
        <v>1</v>
      </c>
      <c r="AB221" s="108">
        <v>44816</v>
      </c>
      <c r="AC221" s="75" t="s">
        <v>5227</v>
      </c>
      <c r="AD221" s="46" t="s">
        <v>232</v>
      </c>
      <c r="AE221" s="108" t="s">
        <v>2400</v>
      </c>
      <c r="AF221" s="108" t="str">
        <f>VLOOKUP(C221,'Trang tính1'!$A$2:$N$319,9,0)</f>
        <v>kv Thới Hòa, Ô Môn, TP Cần Thơ</v>
      </c>
      <c r="AG221" s="108" t="s">
        <v>2401</v>
      </c>
      <c r="AH221" s="627"/>
      <c r="AI221" s="628"/>
      <c r="AJ221" s="108" t="s">
        <v>156</v>
      </c>
      <c r="AK221" s="108"/>
      <c r="AL221" s="56" t="s">
        <v>1055</v>
      </c>
      <c r="AM221" s="36">
        <f t="shared" ca="1" si="43"/>
        <v>43</v>
      </c>
    </row>
    <row r="222" spans="1:39" s="624" customFormat="1">
      <c r="A222" s="25">
        <f>IF(C222=0,"",SUBTOTAL(3,C$5:C222))</f>
        <v>218</v>
      </c>
      <c r="B222" s="86">
        <v>101</v>
      </c>
      <c r="C222" s="369" t="s">
        <v>2384</v>
      </c>
      <c r="D222" s="25" t="str">
        <f>VLOOKUP(C222,Sheet4!$A$1:$B$300,2,0)</f>
        <v>8622140764</v>
      </c>
      <c r="E222" s="370" t="s">
        <v>1678</v>
      </c>
      <c r="F222" s="63" t="str">
        <f>VLOOKUP(D222,'BHXH 4-2026'!$D$11:$F$337,3,0)</f>
        <v>DN4928622140764</v>
      </c>
      <c r="G222" s="774">
        <f>VLOOKUP(C222,'chuyển xếp 2024'!$C$5:$Y$328,23,0)</f>
        <v>5061000</v>
      </c>
      <c r="H222" s="774">
        <f>VLOOKUP(C222,'1-7-2026'!$C$3:$R$75,16,0)</f>
        <v>5061000</v>
      </c>
      <c r="I222" s="774">
        <f>VLOOKUP(C222,'chuyển xếp 2024'!$C$5:$W$328,19,0)</f>
        <v>0</v>
      </c>
      <c r="J222" s="774">
        <f t="shared" si="40"/>
        <v>5061000</v>
      </c>
      <c r="K222" s="46" t="s">
        <v>1872</v>
      </c>
      <c r="L222" s="63">
        <f t="shared" si="42"/>
        <v>1</v>
      </c>
      <c r="M222" s="56" t="s">
        <v>33</v>
      </c>
      <c r="N222" s="56" t="s">
        <v>34</v>
      </c>
      <c r="O222" s="87" t="s">
        <v>5204</v>
      </c>
      <c r="P222" s="46" t="s">
        <v>671</v>
      </c>
      <c r="Q222" s="234">
        <v>30799</v>
      </c>
      <c r="R222" s="75">
        <v>45364</v>
      </c>
      <c r="S222" s="107">
        <f t="shared" si="39"/>
        <v>45364</v>
      </c>
      <c r="T222" s="75"/>
      <c r="U222" s="97" t="s">
        <v>36</v>
      </c>
      <c r="V222" s="56" t="s">
        <v>2359</v>
      </c>
      <c r="W222" s="626" t="str">
        <f t="shared" ca="1" si="44"/>
        <v xml:space="preserve">2 NĂM 5 THÁNG 6 NGÀY </v>
      </c>
      <c r="X222" s="523" t="s">
        <v>2408</v>
      </c>
      <c r="Y222" s="80" t="s">
        <v>2408</v>
      </c>
      <c r="Z222" s="80" t="str">
        <f>VLOOKUP(C222,'Trang tính1'!$A$2:$N$281,5,0)</f>
        <v>086084014863</v>
      </c>
      <c r="AA222" s="80" t="b">
        <f t="shared" si="41"/>
        <v>1</v>
      </c>
      <c r="AB222" s="108">
        <v>44326</v>
      </c>
      <c r="AC222" s="75" t="s">
        <v>5227</v>
      </c>
      <c r="AD222" s="46" t="s">
        <v>232</v>
      </c>
      <c r="AE222" s="108" t="s">
        <v>2409</v>
      </c>
      <c r="AF222" s="108" t="str">
        <f>VLOOKUP(C222,'Trang tính1'!$A$2:$N$319,9,0)</f>
        <v>Tân Quới, Vĩnh Long</v>
      </c>
      <c r="AG222" s="108" t="s">
        <v>2410</v>
      </c>
      <c r="AH222" s="627"/>
      <c r="AI222" s="628"/>
      <c r="AJ222" s="108" t="s">
        <v>156</v>
      </c>
      <c r="AK222" s="108"/>
      <c r="AL222" s="56" t="s">
        <v>1055</v>
      </c>
      <c r="AM222" s="36">
        <f t="shared" ca="1" si="43"/>
        <v>42</v>
      </c>
    </row>
    <row r="223" spans="1:39" s="624" customFormat="1">
      <c r="A223" s="25">
        <f>IF(C223=0,"",SUBTOTAL(3,C$5:C223))</f>
        <v>219</v>
      </c>
      <c r="B223" s="86">
        <v>102</v>
      </c>
      <c r="C223" s="369" t="s">
        <v>2387</v>
      </c>
      <c r="D223" s="25" t="str">
        <f>VLOOKUP(C223,Sheet4!$A$1:$B$300,2,0)</f>
        <v>9208010002</v>
      </c>
      <c r="E223" s="370" t="s">
        <v>2418</v>
      </c>
      <c r="F223" s="63" t="str">
        <f>VLOOKUP(D223,'BHXH 4-2026'!$D$11:$F$337,3,0)</f>
        <v>DN4929208010002</v>
      </c>
      <c r="G223" s="774">
        <f>VLOOKUP(C223,'chuyển xếp 2024'!$C$5:$Y$328,23,0)</f>
        <v>5061000</v>
      </c>
      <c r="H223" s="774">
        <f>VLOOKUP(C223,'1-7-2026'!$C$3:$R$75,16,0)</f>
        <v>5061000</v>
      </c>
      <c r="I223" s="774">
        <f>VLOOKUP(C223,'chuyển xếp 2024'!$C$5:$W$328,19,0)</f>
        <v>0</v>
      </c>
      <c r="J223" s="774">
        <f t="shared" si="40"/>
        <v>5061000</v>
      </c>
      <c r="K223" s="46" t="s">
        <v>1872</v>
      </c>
      <c r="L223" s="63">
        <f t="shared" si="42"/>
        <v>1</v>
      </c>
      <c r="M223" s="56" t="s">
        <v>33</v>
      </c>
      <c r="N223" s="56" t="s">
        <v>34</v>
      </c>
      <c r="O223" s="87" t="s">
        <v>5204</v>
      </c>
      <c r="P223" s="46" t="s">
        <v>671</v>
      </c>
      <c r="Q223" s="234">
        <v>28564</v>
      </c>
      <c r="R223" s="75">
        <v>45364</v>
      </c>
      <c r="S223" s="107">
        <f t="shared" si="39"/>
        <v>45364</v>
      </c>
      <c r="T223" s="75"/>
      <c r="U223" s="97" t="s">
        <v>36</v>
      </c>
      <c r="V223" s="56" t="s">
        <v>2362</v>
      </c>
      <c r="W223" s="626" t="str">
        <f t="shared" ca="1" si="44"/>
        <v xml:space="preserve">2 NĂM 5 THÁNG 6 NGÀY </v>
      </c>
      <c r="X223" s="523" t="s">
        <v>2419</v>
      </c>
      <c r="Y223" s="80" t="s">
        <v>2419</v>
      </c>
      <c r="Z223" s="80" t="str">
        <f>VLOOKUP(C223,'Trang tính1'!$A$2:$N$281,5,0)</f>
        <v>092078011885</v>
      </c>
      <c r="AA223" s="80" t="b">
        <f t="shared" si="41"/>
        <v>1</v>
      </c>
      <c r="AB223" s="108">
        <v>44428</v>
      </c>
      <c r="AC223" s="75" t="s">
        <v>5227</v>
      </c>
      <c r="AD223" s="46" t="s">
        <v>232</v>
      </c>
      <c r="AE223" s="108" t="s">
        <v>2332</v>
      </c>
      <c r="AF223" s="108" t="str">
        <f>VLOOKUP(C223,'Trang tính1'!$A$2:$N$319,9,0)</f>
        <v>Phước Thới, TP Cần Thơ</v>
      </c>
      <c r="AG223" s="108" t="s">
        <v>2420</v>
      </c>
      <c r="AH223" s="627"/>
      <c r="AI223" s="628"/>
      <c r="AJ223" s="108" t="s">
        <v>156</v>
      </c>
      <c r="AK223" s="108"/>
      <c r="AL223" s="56" t="s">
        <v>1055</v>
      </c>
      <c r="AM223" s="36">
        <f t="shared" ca="1" si="43"/>
        <v>48</v>
      </c>
    </row>
    <row r="224" spans="1:39" s="624" customFormat="1">
      <c r="A224" s="25">
        <f>IF(C224=0,"",SUBTOTAL(3,C$5:C224))</f>
        <v>220</v>
      </c>
      <c r="B224" s="86">
        <v>103</v>
      </c>
      <c r="C224" s="369" t="s">
        <v>2390</v>
      </c>
      <c r="D224" s="25" t="str">
        <f>VLOOKUP(C224,Sheet4!$A$1:$B$300,2,0)</f>
        <v>9208007832</v>
      </c>
      <c r="E224" s="370" t="s">
        <v>1739</v>
      </c>
      <c r="F224" s="63" t="str">
        <f>VLOOKUP(D224,'BHXH 4-2026'!$D$11:$F$337,3,0)</f>
        <v>DN4929208007832</v>
      </c>
      <c r="G224" s="774">
        <f>VLOOKUP(C224,'chuyển xếp 2024'!$C$5:$Y$328,23,0)</f>
        <v>5061000</v>
      </c>
      <c r="H224" s="774">
        <f>VLOOKUP(C224,'1-7-2026'!$C$3:$R$75,16,0)</f>
        <v>5061000</v>
      </c>
      <c r="I224" s="774">
        <f>VLOOKUP(C224,'chuyển xếp 2024'!$C$5:$W$328,19,0)</f>
        <v>0</v>
      </c>
      <c r="J224" s="774">
        <f t="shared" si="40"/>
        <v>5061000</v>
      </c>
      <c r="K224" s="46" t="s">
        <v>1872</v>
      </c>
      <c r="L224" s="63">
        <f t="shared" si="42"/>
        <v>1</v>
      </c>
      <c r="M224" s="56" t="s">
        <v>33</v>
      </c>
      <c r="N224" s="56" t="s">
        <v>34</v>
      </c>
      <c r="O224" s="87" t="s">
        <v>5204</v>
      </c>
      <c r="P224" s="46" t="s">
        <v>671</v>
      </c>
      <c r="Q224" s="234">
        <v>28691</v>
      </c>
      <c r="R224" s="75">
        <v>45364</v>
      </c>
      <c r="S224" s="107">
        <f t="shared" si="39"/>
        <v>45364</v>
      </c>
      <c r="T224" s="75"/>
      <c r="U224" s="97" t="s">
        <v>36</v>
      </c>
      <c r="V224" s="56" t="s">
        <v>2364</v>
      </c>
      <c r="W224" s="626" t="str">
        <f t="shared" ca="1" si="44"/>
        <v xml:space="preserve">2 NĂM 5 THÁNG 6 NGÀY </v>
      </c>
      <c r="X224" s="523" t="s">
        <v>2426</v>
      </c>
      <c r="Y224" s="80" t="s">
        <v>2426</v>
      </c>
      <c r="Z224" s="80" t="str">
        <f>VLOOKUP(C224,'Trang tính1'!$A$2:$N$281,5,0)</f>
        <v>092078005520</v>
      </c>
      <c r="AA224" s="80" t="b">
        <f t="shared" si="41"/>
        <v>1</v>
      </c>
      <c r="AB224" s="108">
        <v>45149</v>
      </c>
      <c r="AC224" s="75" t="s">
        <v>5227</v>
      </c>
      <c r="AD224" s="46" t="s">
        <v>232</v>
      </c>
      <c r="AE224" s="108" t="s">
        <v>1854</v>
      </c>
      <c r="AF224" s="108" t="str">
        <f>VLOOKUP(C224,'Trang tính1'!$A$2:$N$319,9,0)</f>
        <v>Phước Thới, TP Cần Thơ</v>
      </c>
      <c r="AG224" s="108" t="s">
        <v>2427</v>
      </c>
      <c r="AH224" s="627"/>
      <c r="AI224" s="628"/>
      <c r="AJ224" s="108" t="s">
        <v>156</v>
      </c>
      <c r="AK224" s="108"/>
      <c r="AL224" s="56" t="s">
        <v>1055</v>
      </c>
      <c r="AM224" s="36">
        <f t="shared" ca="1" si="43"/>
        <v>48</v>
      </c>
    </row>
    <row r="225" spans="1:39" s="624" customFormat="1">
      <c r="A225" s="25">
        <f>IF(C225=0,"",SUBTOTAL(3,C$5:C225))</f>
        <v>221</v>
      </c>
      <c r="B225" s="86">
        <v>104</v>
      </c>
      <c r="C225" s="369" t="s">
        <v>2391</v>
      </c>
      <c r="D225" s="25" t="str">
        <f>VLOOKUP(C225,Sheet4!$A$1:$B$300,2,0)</f>
        <v>7412005768</v>
      </c>
      <c r="E225" s="370" t="s">
        <v>1708</v>
      </c>
      <c r="F225" s="63" t="str">
        <f>VLOOKUP(D225,'BHXH 4-2026'!$D$11:$F$337,3,0)</f>
        <v>DN4927412005768</v>
      </c>
      <c r="G225" s="774">
        <f>VLOOKUP(C225,'chuyển xếp 2024'!$C$5:$Y$328,23,0)</f>
        <v>5061000</v>
      </c>
      <c r="H225" s="774">
        <f>VLOOKUP(C225,'1-7-2026'!$C$3:$R$75,16,0)</f>
        <v>5061000</v>
      </c>
      <c r="I225" s="774">
        <f>VLOOKUP(C225,'chuyển xếp 2024'!$C$5:$W$328,19,0)</f>
        <v>0</v>
      </c>
      <c r="J225" s="774">
        <f t="shared" si="40"/>
        <v>5061000</v>
      </c>
      <c r="K225" s="46" t="s">
        <v>1872</v>
      </c>
      <c r="L225" s="63">
        <f t="shared" si="42"/>
        <v>1</v>
      </c>
      <c r="M225" s="56" t="s">
        <v>33</v>
      </c>
      <c r="N225" s="56" t="s">
        <v>34</v>
      </c>
      <c r="O225" s="87" t="s">
        <v>5204</v>
      </c>
      <c r="P225" s="46" t="s">
        <v>671</v>
      </c>
      <c r="Q225" s="234">
        <v>29741</v>
      </c>
      <c r="R225" s="75">
        <v>45364</v>
      </c>
      <c r="S225" s="107">
        <f t="shared" si="39"/>
        <v>45364</v>
      </c>
      <c r="T225" s="75"/>
      <c r="U225" s="97" t="s">
        <v>36</v>
      </c>
      <c r="V225" s="56" t="s">
        <v>2365</v>
      </c>
      <c r="W225" s="626" t="str">
        <f t="shared" ca="1" si="44"/>
        <v xml:space="preserve">2 NĂM 5 THÁNG 6 NGÀY </v>
      </c>
      <c r="X225" s="523" t="s">
        <v>2428</v>
      </c>
      <c r="Y225" s="80" t="s">
        <v>2428</v>
      </c>
      <c r="Z225" s="80" t="str">
        <f>VLOOKUP(C225,'Trang tính1'!$A$2:$N$281,5,0)</f>
        <v>092081009268</v>
      </c>
      <c r="AA225" s="80" t="b">
        <f t="shared" si="41"/>
        <v>1</v>
      </c>
      <c r="AB225" s="108">
        <v>44417</v>
      </c>
      <c r="AC225" s="75" t="s">
        <v>5227</v>
      </c>
      <c r="AD225" s="46" t="s">
        <v>232</v>
      </c>
      <c r="AE225" s="108" t="s">
        <v>2297</v>
      </c>
      <c r="AF225" s="108" t="str">
        <f>VLOOKUP(C225,'Trang tính1'!$A$2:$N$319,9,0)</f>
        <v>Trường Thành, TP Cần Thơ</v>
      </c>
      <c r="AG225" s="108" t="s">
        <v>2429</v>
      </c>
      <c r="AH225" s="627"/>
      <c r="AI225" s="628"/>
      <c r="AJ225" s="108" t="s">
        <v>156</v>
      </c>
      <c r="AK225" s="108"/>
      <c r="AL225" s="56" t="s">
        <v>1055</v>
      </c>
      <c r="AM225" s="36">
        <f t="shared" ca="1" si="43"/>
        <v>45</v>
      </c>
    </row>
    <row r="226" spans="1:39" s="624" customFormat="1">
      <c r="A226" s="25">
        <f>IF(C226=0,"",SUBTOTAL(3,C$5:C226))</f>
        <v>222</v>
      </c>
      <c r="B226" s="86">
        <v>105</v>
      </c>
      <c r="C226" s="369" t="s">
        <v>2395</v>
      </c>
      <c r="D226" s="25" t="str">
        <f>VLOOKUP(C226,Sheet4!$A$1:$B$300,2,0)</f>
        <v>9221567493</v>
      </c>
      <c r="E226" s="370" t="s">
        <v>2437</v>
      </c>
      <c r="F226" s="63" t="str">
        <f>VLOOKUP(D226,'BHXH 4-2026'!$D$11:$F$337,3,0)</f>
        <v>DN4929221567493</v>
      </c>
      <c r="G226" s="774">
        <f>VLOOKUP(C226,'chuyển xếp 2024'!$C$5:$Y$328,23,0)</f>
        <v>5061000</v>
      </c>
      <c r="H226" s="774">
        <f>VLOOKUP(C226,'1-7-2026'!$C$3:$R$75,16,0)</f>
        <v>5061000</v>
      </c>
      <c r="I226" s="774">
        <f>VLOOKUP(C226,'chuyển xếp 2024'!$C$5:$W$328,19,0)</f>
        <v>0</v>
      </c>
      <c r="J226" s="774">
        <f t="shared" si="40"/>
        <v>5061000</v>
      </c>
      <c r="K226" s="46" t="s">
        <v>1872</v>
      </c>
      <c r="L226" s="63">
        <f t="shared" si="42"/>
        <v>1</v>
      </c>
      <c r="M226" s="56" t="s">
        <v>33</v>
      </c>
      <c r="N226" s="56" t="s">
        <v>34</v>
      </c>
      <c r="O226" s="87" t="s">
        <v>5204</v>
      </c>
      <c r="P226" s="46" t="s">
        <v>671</v>
      </c>
      <c r="Q226" s="234">
        <v>32153</v>
      </c>
      <c r="R226" s="75">
        <v>45364</v>
      </c>
      <c r="S226" s="107">
        <f t="shared" si="39"/>
        <v>45364</v>
      </c>
      <c r="T226" s="75"/>
      <c r="U226" s="97" t="s">
        <v>36</v>
      </c>
      <c r="V226" s="56" t="s">
        <v>2368</v>
      </c>
      <c r="W226" s="626" t="str">
        <f t="shared" ca="1" si="44"/>
        <v xml:space="preserve">2 NĂM 5 THÁNG 6 NGÀY </v>
      </c>
      <c r="X226" s="523" t="s">
        <v>2438</v>
      </c>
      <c r="Y226" s="80" t="s">
        <v>2438</v>
      </c>
      <c r="Z226" s="80" t="str">
        <f>VLOOKUP(C226,'Trang tính1'!$A$2:$N$281,5,0)</f>
        <v>092088002861</v>
      </c>
      <c r="AA226" s="80" t="b">
        <f t="shared" si="41"/>
        <v>1</v>
      </c>
      <c r="AB226" s="108">
        <v>44317</v>
      </c>
      <c r="AC226" s="75" t="s">
        <v>5227</v>
      </c>
      <c r="AD226" s="46" t="s">
        <v>232</v>
      </c>
      <c r="AE226" s="108" t="s">
        <v>2332</v>
      </c>
      <c r="AF226" s="108" t="str">
        <f>VLOOKUP(C226,'Trang tính1'!$A$2:$N$319,9,0)</f>
        <v>Trường Lạc, TP Cần Thơ</v>
      </c>
      <c r="AG226" s="108" t="s">
        <v>2439</v>
      </c>
      <c r="AH226" s="627"/>
      <c r="AI226" s="628"/>
      <c r="AJ226" s="108" t="s">
        <v>156</v>
      </c>
      <c r="AK226" s="108"/>
      <c r="AL226" s="56" t="s">
        <v>1055</v>
      </c>
      <c r="AM226" s="36">
        <f t="shared" ca="1" si="43"/>
        <v>38</v>
      </c>
    </row>
    <row r="227" spans="1:39" s="624" customFormat="1">
      <c r="A227" s="25">
        <f>IF(C227=0,"",SUBTOTAL(3,C$5:C227))</f>
        <v>223</v>
      </c>
      <c r="B227" s="86">
        <v>106</v>
      </c>
      <c r="C227" s="369" t="s">
        <v>2467</v>
      </c>
      <c r="D227" s="25" t="str">
        <f>VLOOKUP(C227,Sheet4!$A$1:$B$300,2,0)</f>
        <v>7910320010</v>
      </c>
      <c r="E227" s="370" t="s">
        <v>2468</v>
      </c>
      <c r="F227" s="63" t="str">
        <f>VLOOKUP(D227,'BHXH 4-2026'!$D$11:$F$337,3,0)</f>
        <v>DN4927910320010</v>
      </c>
      <c r="G227" s="774">
        <f>VLOOKUP(C227,'chuyển xếp 2024'!$C$5:$Y$328,23,0)</f>
        <v>5061000</v>
      </c>
      <c r="H227" s="774">
        <f>VLOOKUP(C227,'1-7-2026'!$C$3:$R$75,16,0)</f>
        <v>5061000</v>
      </c>
      <c r="I227" s="774">
        <f>VLOOKUP(C227,'chuyển xếp 2024'!$C$5:$W$328,19,0)</f>
        <v>0</v>
      </c>
      <c r="J227" s="774">
        <f t="shared" si="40"/>
        <v>5061000</v>
      </c>
      <c r="K227" s="96" t="s">
        <v>32</v>
      </c>
      <c r="L227" s="63">
        <f t="shared" si="42"/>
        <v>1</v>
      </c>
      <c r="M227" s="56" t="s">
        <v>33</v>
      </c>
      <c r="N227" s="56" t="s">
        <v>34</v>
      </c>
      <c r="O227" s="87" t="s">
        <v>5204</v>
      </c>
      <c r="P227" s="46" t="s">
        <v>671</v>
      </c>
      <c r="Q227" s="234">
        <v>32031</v>
      </c>
      <c r="R227" s="75">
        <v>45461</v>
      </c>
      <c r="S227" s="107">
        <f t="shared" si="39"/>
        <v>45461</v>
      </c>
      <c r="T227" s="75"/>
      <c r="U227" s="97" t="s">
        <v>36</v>
      </c>
      <c r="V227" s="106" t="s">
        <v>2482</v>
      </c>
      <c r="W227" s="626" t="str">
        <f t="shared" ca="1" si="44"/>
        <v xml:space="preserve">2 NĂM 2 THÁNG 1 NGÀY </v>
      </c>
      <c r="X227" s="74" t="s">
        <v>2491</v>
      </c>
      <c r="Y227" s="80" t="s">
        <v>2491</v>
      </c>
      <c r="Z227" s="80" t="str">
        <f>VLOOKUP(C227,'Trang tính1'!$A$2:$N$281,5,0)</f>
        <v>086087011492</v>
      </c>
      <c r="AA227" s="80" t="b">
        <f t="shared" si="41"/>
        <v>1</v>
      </c>
      <c r="AB227" s="108">
        <v>44439</v>
      </c>
      <c r="AC227" s="75" t="s">
        <v>5227</v>
      </c>
      <c r="AD227" s="46" t="s">
        <v>232</v>
      </c>
      <c r="AE227" s="108" t="s">
        <v>2343</v>
      </c>
      <c r="AF227" s="108" t="str">
        <f>VLOOKUP(C227,'Trang tính1'!$A$2:$N$319,9,0)</f>
        <v>Tân Lược, Vĩnh Long</v>
      </c>
      <c r="AG227" s="108" t="s">
        <v>2492</v>
      </c>
      <c r="AH227" s="627"/>
      <c r="AI227" s="628"/>
      <c r="AJ227" s="108" t="s">
        <v>156</v>
      </c>
      <c r="AK227" s="108"/>
      <c r="AL227" s="56" t="s">
        <v>1055</v>
      </c>
      <c r="AM227" s="36">
        <f t="shared" ca="1" si="43"/>
        <v>38</v>
      </c>
    </row>
    <row r="228" spans="1:39" s="624" customFormat="1">
      <c r="A228" s="25">
        <f>IF(C228=0,"",SUBTOTAL(3,C$5:C228))</f>
        <v>224</v>
      </c>
      <c r="B228" s="86">
        <v>107</v>
      </c>
      <c r="C228" s="369" t="s">
        <v>2470</v>
      </c>
      <c r="D228" s="25" t="str">
        <f>VLOOKUP(C228,Sheet4!$A$1:$B$300,2,0)</f>
        <v>9221345615</v>
      </c>
      <c r="E228" s="370" t="s">
        <v>2471</v>
      </c>
      <c r="F228" s="63" t="str">
        <f>VLOOKUP(D228,'BHXH 4-2026'!$D$11:$F$337,3,0)</f>
        <v>DN4929221345615</v>
      </c>
      <c r="G228" s="774">
        <f>VLOOKUP(C228,'chuyển xếp 2024'!$C$5:$Y$328,23,0)</f>
        <v>5061000</v>
      </c>
      <c r="H228" s="774">
        <f>VLOOKUP(C228,'1-7-2026'!$C$3:$R$75,16,0)</f>
        <v>5061000</v>
      </c>
      <c r="I228" s="774">
        <f>VLOOKUP(C228,'chuyển xếp 2024'!$C$5:$W$328,19,0)</f>
        <v>0</v>
      </c>
      <c r="J228" s="774">
        <f t="shared" si="40"/>
        <v>5061000</v>
      </c>
      <c r="K228" s="63" t="s">
        <v>63</v>
      </c>
      <c r="L228" s="63">
        <f t="shared" si="42"/>
        <v>0</v>
      </c>
      <c r="M228" s="56" t="s">
        <v>33</v>
      </c>
      <c r="N228" s="56" t="s">
        <v>34</v>
      </c>
      <c r="O228" s="87" t="s">
        <v>5204</v>
      </c>
      <c r="P228" s="46" t="s">
        <v>671</v>
      </c>
      <c r="Q228" s="234">
        <v>31133</v>
      </c>
      <c r="R228" s="75">
        <v>45461</v>
      </c>
      <c r="S228" s="107">
        <f t="shared" si="39"/>
        <v>45461</v>
      </c>
      <c r="T228" s="75"/>
      <c r="U228" s="97" t="s">
        <v>36</v>
      </c>
      <c r="V228" s="106" t="s">
        <v>2484</v>
      </c>
      <c r="W228" s="626" t="str">
        <f t="shared" ca="1" si="44"/>
        <v xml:space="preserve">2 NĂM 2 THÁNG 1 NGÀY </v>
      </c>
      <c r="X228" s="74" t="s">
        <v>2501</v>
      </c>
      <c r="Y228" s="80" t="s">
        <v>2501</v>
      </c>
      <c r="Z228" s="80" t="str">
        <f>VLOOKUP(C228,'Trang tính1'!$A$2:$N$281,5,0)</f>
        <v>093185000004</v>
      </c>
      <c r="AA228" s="80" t="b">
        <f t="shared" si="41"/>
        <v>1</v>
      </c>
      <c r="AB228" s="108">
        <v>44421</v>
      </c>
      <c r="AC228" s="75" t="s">
        <v>5227</v>
      </c>
      <c r="AD228" s="46" t="s">
        <v>232</v>
      </c>
      <c r="AE228" s="108" t="s">
        <v>2502</v>
      </c>
      <c r="AF228" s="108" t="str">
        <f>VLOOKUP(C228,'Trang tính1'!$A$2:$N$319,9,0)</f>
        <v>Cái Khế, TP Cần Thơ</v>
      </c>
      <c r="AG228" s="108" t="s">
        <v>2503</v>
      </c>
      <c r="AH228" s="627"/>
      <c r="AI228" s="628"/>
      <c r="AJ228" s="108" t="s">
        <v>50</v>
      </c>
      <c r="AK228" s="108" t="s">
        <v>2504</v>
      </c>
      <c r="AL228" s="56" t="s">
        <v>1055</v>
      </c>
      <c r="AM228" s="36">
        <f t="shared" ca="1" si="43"/>
        <v>41</v>
      </c>
    </row>
    <row r="229" spans="1:39" s="624" customFormat="1">
      <c r="A229" s="25">
        <f>IF(C229=0,"",SUBTOTAL(3,C$5:C229))</f>
        <v>225</v>
      </c>
      <c r="B229" s="86">
        <v>108</v>
      </c>
      <c r="C229" s="369" t="s">
        <v>2474</v>
      </c>
      <c r="D229" s="25" t="str">
        <f>VLOOKUP(C229,Sheet4!$A$1:$B$300,2,0)</f>
        <v>8622290236</v>
      </c>
      <c r="E229" s="370" t="s">
        <v>1660</v>
      </c>
      <c r="F229" s="63" t="str">
        <f>VLOOKUP(D229,'BHXH 4-2026'!$D$11:$F$337,3,0)</f>
        <v>DN4928622290236</v>
      </c>
      <c r="G229" s="774">
        <f>VLOOKUP(C229,'chuyển xếp 2024'!$C$5:$Y$328,23,0)</f>
        <v>5061000</v>
      </c>
      <c r="H229" s="774">
        <f>VLOOKUP(C229,'1-7-2026'!$C$3:$R$75,16,0)</f>
        <v>5061000</v>
      </c>
      <c r="I229" s="774">
        <f>VLOOKUP(C229,'chuyển xếp 2024'!$C$5:$W$328,19,0)</f>
        <v>0</v>
      </c>
      <c r="J229" s="774">
        <f t="shared" si="40"/>
        <v>5061000</v>
      </c>
      <c r="K229" s="63" t="s">
        <v>63</v>
      </c>
      <c r="L229" s="63">
        <f t="shared" si="42"/>
        <v>0</v>
      </c>
      <c r="M229" s="56" t="s">
        <v>33</v>
      </c>
      <c r="N229" s="56" t="s">
        <v>34</v>
      </c>
      <c r="O229" s="87" t="s">
        <v>5204</v>
      </c>
      <c r="P229" s="46" t="s">
        <v>671</v>
      </c>
      <c r="Q229" s="234">
        <v>37905</v>
      </c>
      <c r="R229" s="75">
        <v>45461</v>
      </c>
      <c r="S229" s="107">
        <f t="shared" si="39"/>
        <v>45461</v>
      </c>
      <c r="T229" s="75"/>
      <c r="U229" s="97" t="s">
        <v>36</v>
      </c>
      <c r="V229" s="106" t="s">
        <v>2485</v>
      </c>
      <c r="W229" s="626" t="str">
        <f t="shared" ca="1" si="44"/>
        <v xml:space="preserve">2 NĂM 2 THÁNG 1 NGÀY </v>
      </c>
      <c r="X229" s="74" t="s">
        <v>2493</v>
      </c>
      <c r="Y229" s="428" t="s">
        <v>4921</v>
      </c>
      <c r="Z229" s="94" t="str">
        <f>VLOOKUP(C229,'Trang tính1'!$A$2:$N$281,5,0)</f>
        <v>092303008784</v>
      </c>
      <c r="AA229" s="80" t="b">
        <f t="shared" si="41"/>
        <v>1</v>
      </c>
      <c r="AB229" s="108">
        <v>44290</v>
      </c>
      <c r="AC229" s="75" t="s">
        <v>5227</v>
      </c>
      <c r="AD229" s="46" t="s">
        <v>232</v>
      </c>
      <c r="AE229" s="108" t="s">
        <v>2664</v>
      </c>
      <c r="AF229" s="108" t="str">
        <f>VLOOKUP(C229,'Trang tính1'!$A$2:$N$319,9,0)</f>
        <v>Tân Quới, Vĩnh Long</v>
      </c>
      <c r="AG229" s="108" t="s">
        <v>2665</v>
      </c>
      <c r="AH229" s="627"/>
      <c r="AI229" s="628"/>
      <c r="AJ229" s="108" t="s">
        <v>156</v>
      </c>
      <c r="AK229" s="108"/>
      <c r="AL229" s="56" t="s">
        <v>1055</v>
      </c>
      <c r="AM229" s="36">
        <f t="shared" ca="1" si="43"/>
        <v>22</v>
      </c>
    </row>
    <row r="230" spans="1:39" s="624" customFormat="1">
      <c r="A230" s="25">
        <f>IF(C230=0,"",SUBTOTAL(3,C$5:C230))</f>
        <v>226</v>
      </c>
      <c r="B230" s="86">
        <v>109</v>
      </c>
      <c r="C230" s="369" t="s">
        <v>2475</v>
      </c>
      <c r="D230" s="25" t="str">
        <f>VLOOKUP(C230,Sheet4!$A$1:$B$300,2,0)</f>
        <v>9221667349</v>
      </c>
      <c r="E230" s="370" t="s">
        <v>1672</v>
      </c>
      <c r="F230" s="63" t="str">
        <f>VLOOKUP(D230,'BHXH 4-2026'!$D$11:$F$337,3,0)</f>
        <v>DN4929221667349</v>
      </c>
      <c r="G230" s="774">
        <f>VLOOKUP(C230,'chuyển xếp 2024'!$C$5:$Y$328,23,0)</f>
        <v>5061000</v>
      </c>
      <c r="H230" s="774">
        <f>VLOOKUP(C230,'1-7-2026'!$C$3:$R$75,16,0)</f>
        <v>5061000</v>
      </c>
      <c r="I230" s="774">
        <f>VLOOKUP(C230,'chuyển xếp 2024'!$C$5:$W$328,19,0)</f>
        <v>0</v>
      </c>
      <c r="J230" s="774">
        <f t="shared" si="40"/>
        <v>5061000</v>
      </c>
      <c r="K230" s="96" t="s">
        <v>32</v>
      </c>
      <c r="L230" s="63">
        <f t="shared" si="42"/>
        <v>1</v>
      </c>
      <c r="M230" s="56" t="s">
        <v>33</v>
      </c>
      <c r="N230" s="56" t="s">
        <v>34</v>
      </c>
      <c r="O230" s="87" t="s">
        <v>5204</v>
      </c>
      <c r="P230" s="46" t="s">
        <v>671</v>
      </c>
      <c r="Q230" s="234">
        <v>32143</v>
      </c>
      <c r="R230" s="75">
        <v>45461</v>
      </c>
      <c r="S230" s="107">
        <f t="shared" si="39"/>
        <v>45461</v>
      </c>
      <c r="T230" s="75"/>
      <c r="U230" s="97" t="s">
        <v>36</v>
      </c>
      <c r="V230" s="106" t="s">
        <v>2486</v>
      </c>
      <c r="W230" s="626" t="str">
        <f t="shared" ca="1" si="44"/>
        <v xml:space="preserve">2 NĂM 2 THÁNG 1 NGÀY </v>
      </c>
      <c r="X230" s="74" t="s">
        <v>2494</v>
      </c>
      <c r="Y230" s="80" t="s">
        <v>2494</v>
      </c>
      <c r="Z230" s="80" t="str">
        <f>VLOOKUP(C230,'Trang tính1'!$A$2:$N$281,5,0)</f>
        <v>093088000067</v>
      </c>
      <c r="AA230" s="80" t="b">
        <f t="shared" si="41"/>
        <v>1</v>
      </c>
      <c r="AB230" s="108">
        <v>44311</v>
      </c>
      <c r="AC230" s="75" t="s">
        <v>5227</v>
      </c>
      <c r="AD230" s="46" t="s">
        <v>232</v>
      </c>
      <c r="AE230" s="108" t="s">
        <v>2666</v>
      </c>
      <c r="AF230" s="108" t="str">
        <f>VLOOKUP(C230,'Trang tính1'!$A$2:$N$319,9,0)</f>
        <v>Thới An Đông, TP Cấn Thơ</v>
      </c>
      <c r="AG230" s="108" t="s">
        <v>2667</v>
      </c>
      <c r="AH230" s="627"/>
      <c r="AI230" s="628"/>
      <c r="AJ230" s="108" t="s">
        <v>156</v>
      </c>
      <c r="AK230" s="108"/>
      <c r="AL230" s="56" t="s">
        <v>1055</v>
      </c>
      <c r="AM230" s="36">
        <f t="shared" ca="1" si="43"/>
        <v>38</v>
      </c>
    </row>
    <row r="231" spans="1:39" s="624" customFormat="1">
      <c r="A231" s="25">
        <f>IF(C231=0,"",SUBTOTAL(3,C$5:C231))</f>
        <v>227</v>
      </c>
      <c r="B231" s="86">
        <v>110</v>
      </c>
      <c r="C231" s="369" t="s">
        <v>2476</v>
      </c>
      <c r="D231" s="25" t="str">
        <f>VLOOKUP(C231,Sheet4!$A$1:$B$300,2,0)</f>
        <v>9215008809</v>
      </c>
      <c r="E231" s="370" t="s">
        <v>2478</v>
      </c>
      <c r="F231" s="63" t="str">
        <f>VLOOKUP(D231,'BHXH 4-2026'!$D$11:$F$337,3,0)</f>
        <v>DN4929215008809</v>
      </c>
      <c r="G231" s="774">
        <f>VLOOKUP(C231,'chuyển xếp 2024'!$C$5:$Y$328,23,0)</f>
        <v>5061000</v>
      </c>
      <c r="H231" s="774">
        <f>VLOOKUP(C231,'1-7-2026'!$C$3:$R$75,16,0)</f>
        <v>5061000</v>
      </c>
      <c r="I231" s="774">
        <f>VLOOKUP(C231,'chuyển xếp 2024'!$C$5:$W$328,19,0)</f>
        <v>0</v>
      </c>
      <c r="J231" s="774">
        <f t="shared" si="40"/>
        <v>5061000</v>
      </c>
      <c r="K231" s="96" t="s">
        <v>32</v>
      </c>
      <c r="L231" s="63">
        <f t="shared" si="42"/>
        <v>1</v>
      </c>
      <c r="M231" s="56" t="s">
        <v>33</v>
      </c>
      <c r="N231" s="56" t="s">
        <v>34</v>
      </c>
      <c r="O231" s="87" t="s">
        <v>5204</v>
      </c>
      <c r="P231" s="46" t="s">
        <v>671</v>
      </c>
      <c r="Q231" s="234">
        <v>29952</v>
      </c>
      <c r="R231" s="75">
        <v>45461</v>
      </c>
      <c r="S231" s="107">
        <f t="shared" si="39"/>
        <v>45461</v>
      </c>
      <c r="T231" s="75"/>
      <c r="U231" s="97" t="s">
        <v>36</v>
      </c>
      <c r="V231" s="106" t="s">
        <v>2487</v>
      </c>
      <c r="W231" s="626" t="str">
        <f t="shared" ca="1" si="44"/>
        <v xml:space="preserve">2 NĂM 2 THÁNG 1 NGÀY </v>
      </c>
      <c r="X231" s="74" t="s">
        <v>2495</v>
      </c>
      <c r="Y231" s="80" t="s">
        <v>2495</v>
      </c>
      <c r="Z231" s="80" t="str">
        <f>VLOOKUP(C231,'Trang tính1'!$A$2:$N$281,5,0)</f>
        <v>092082000914</v>
      </c>
      <c r="AA231" s="80" t="b">
        <f t="shared" si="41"/>
        <v>1</v>
      </c>
      <c r="AB231" s="108">
        <v>44311</v>
      </c>
      <c r="AC231" s="75" t="s">
        <v>5227</v>
      </c>
      <c r="AD231" s="46" t="s">
        <v>232</v>
      </c>
      <c r="AE231" s="108" t="s">
        <v>2668</v>
      </c>
      <c r="AF231" s="108" t="str">
        <f>VLOOKUP(C231,'Trang tính1'!$A$2:$N$319,9,0)</f>
        <v>Ô Môn, TP Cần Thơ</v>
      </c>
      <c r="AG231" s="108" t="s">
        <v>2669</v>
      </c>
      <c r="AH231" s="627"/>
      <c r="AI231" s="628"/>
      <c r="AJ231" s="108" t="s">
        <v>156</v>
      </c>
      <c r="AK231" s="108"/>
      <c r="AL231" s="56" t="s">
        <v>1055</v>
      </c>
      <c r="AM231" s="36">
        <f t="shared" ca="1" si="43"/>
        <v>44</v>
      </c>
    </row>
    <row r="232" spans="1:39" s="624" customFormat="1">
      <c r="A232" s="25">
        <f>IF(C232=0,"",SUBTOTAL(3,C$5:C232))</f>
        <v>228</v>
      </c>
      <c r="B232" s="86">
        <v>111</v>
      </c>
      <c r="C232" s="369" t="s">
        <v>2479</v>
      </c>
      <c r="D232" s="25" t="s">
        <v>2883</v>
      </c>
      <c r="E232" s="370" t="s">
        <v>2747</v>
      </c>
      <c r="F232" s="63" t="str">
        <f>VLOOKUP(D232,'BHXH 4-2026'!$D$11:$F$337,3,0)</f>
        <v>DN4929212000761</v>
      </c>
      <c r="G232" s="774">
        <f>VLOOKUP(C232,'chuyển xếp 2024'!$C$5:$W$328,17,0)</f>
        <v>4730000</v>
      </c>
      <c r="H232" s="774" t="e">
        <f>VLOOKUP(C232,'1-7-2026'!$C$3:$R$75,16,0)</f>
        <v>#N/A</v>
      </c>
      <c r="I232" s="774">
        <f>VLOOKUP(C232,'chuyển xếp 2024'!$C$5:$W$328,19,0)</f>
        <v>0</v>
      </c>
      <c r="J232" s="774">
        <f t="shared" si="40"/>
        <v>4730000</v>
      </c>
      <c r="K232" s="96" t="s">
        <v>32</v>
      </c>
      <c r="L232" s="63">
        <f t="shared" si="42"/>
        <v>1</v>
      </c>
      <c r="M232" s="56" t="s">
        <v>33</v>
      </c>
      <c r="N232" s="56" t="s">
        <v>34</v>
      </c>
      <c r="O232" s="87" t="s">
        <v>5204</v>
      </c>
      <c r="P232" s="46" t="s">
        <v>671</v>
      </c>
      <c r="Q232" s="234">
        <v>30497</v>
      </c>
      <c r="R232" s="75">
        <v>45748</v>
      </c>
      <c r="S232" s="107">
        <f t="shared" si="39"/>
        <v>45748</v>
      </c>
      <c r="T232" s="75"/>
      <c r="U232" s="97" t="s">
        <v>36</v>
      </c>
      <c r="V232" s="106" t="s">
        <v>2824</v>
      </c>
      <c r="W232" s="626" t="str">
        <f t="shared" ca="1" si="44"/>
        <v xml:space="preserve">1 NĂM 4 THÁNG 18 NGÀY </v>
      </c>
      <c r="X232" s="74" t="s">
        <v>2748</v>
      </c>
      <c r="Y232" s="80" t="s">
        <v>2748</v>
      </c>
      <c r="Z232" s="80" t="str">
        <f>VLOOKUP(C232,'Trang tính1'!$A$2:$N$281,5,0)</f>
        <v>092083014880</v>
      </c>
      <c r="AA232" s="80" t="b">
        <f t="shared" si="41"/>
        <v>1</v>
      </c>
      <c r="AB232" s="108">
        <v>44426</v>
      </c>
      <c r="AC232" s="75" t="s">
        <v>5227</v>
      </c>
      <c r="AD232" s="46" t="s">
        <v>232</v>
      </c>
      <c r="AE232" s="108" t="s">
        <v>2001</v>
      </c>
      <c r="AF232" s="108" t="str">
        <f>VLOOKUP(C232,'Trang tính1'!$A$2:$N$319,9,0)</f>
        <v xml:space="preserve">Phong Điền- TP Cần Thơ </v>
      </c>
      <c r="AG232" s="108" t="s">
        <v>2002</v>
      </c>
      <c r="AH232" s="627"/>
      <c r="AI232" s="628"/>
      <c r="AJ232" s="108" t="s">
        <v>156</v>
      </c>
      <c r="AK232" s="108"/>
      <c r="AL232" s="56" t="s">
        <v>1055</v>
      </c>
      <c r="AM232" s="36">
        <f t="shared" ca="1" si="43"/>
        <v>43</v>
      </c>
    </row>
    <row r="233" spans="1:39" s="624" customFormat="1">
      <c r="A233" s="25">
        <f>IF(C233=0,"",SUBTOTAL(3,C$5:C233))</f>
        <v>229</v>
      </c>
      <c r="B233" s="86">
        <v>112</v>
      </c>
      <c r="C233" s="369" t="s">
        <v>2791</v>
      </c>
      <c r="D233" s="25" t="s">
        <v>2884</v>
      </c>
      <c r="E233" s="370" t="s">
        <v>2749</v>
      </c>
      <c r="F233" s="63" t="str">
        <f>VLOOKUP(D233,'BHXH 4-2026'!$D$11:$F$337,3,0)</f>
        <v>DN4929216023891</v>
      </c>
      <c r="G233" s="774">
        <f>VLOOKUP(C233,'chuyển xếp 2024'!$C$5:$W$328,17,0)</f>
        <v>4730000</v>
      </c>
      <c r="H233" s="774" t="e">
        <f>VLOOKUP(C233,'1-7-2026'!$C$3:$R$75,16,0)</f>
        <v>#N/A</v>
      </c>
      <c r="I233" s="774">
        <f>VLOOKUP(C233,'chuyển xếp 2024'!$C$5:$W$328,19,0)</f>
        <v>0</v>
      </c>
      <c r="J233" s="774">
        <f t="shared" si="40"/>
        <v>4730000</v>
      </c>
      <c r="K233" s="96" t="s">
        <v>32</v>
      </c>
      <c r="L233" s="63">
        <f t="shared" si="42"/>
        <v>1</v>
      </c>
      <c r="M233" s="56" t="s">
        <v>33</v>
      </c>
      <c r="N233" s="56" t="s">
        <v>34</v>
      </c>
      <c r="O233" s="87" t="s">
        <v>5204</v>
      </c>
      <c r="P233" s="46" t="s">
        <v>671</v>
      </c>
      <c r="Q233" s="234">
        <v>35161</v>
      </c>
      <c r="R233" s="75">
        <v>45748</v>
      </c>
      <c r="S233" s="107">
        <f t="shared" si="39"/>
        <v>45748</v>
      </c>
      <c r="T233" s="75"/>
      <c r="U233" s="97" t="s">
        <v>36</v>
      </c>
      <c r="V233" s="106" t="s">
        <v>2826</v>
      </c>
      <c r="W233" s="626" t="str">
        <f t="shared" ca="1" si="44"/>
        <v xml:space="preserve">1 NĂM 4 THÁNG 18 NGÀY </v>
      </c>
      <c r="X233" s="74" t="s">
        <v>2750</v>
      </c>
      <c r="Y233" s="80" t="s">
        <v>2750</v>
      </c>
      <c r="Z233" s="80" t="str">
        <f>VLOOKUP(C233,'Trang tính1'!$A$2:$N$281,5,0)</f>
        <v>092096004376</v>
      </c>
      <c r="AA233" s="80" t="b">
        <f t="shared" si="41"/>
        <v>1</v>
      </c>
      <c r="AB233" s="108">
        <v>44994</v>
      </c>
      <c r="AC233" s="75" t="s">
        <v>5227</v>
      </c>
      <c r="AD233" s="46" t="s">
        <v>232</v>
      </c>
      <c r="AE233" s="108" t="s">
        <v>2751</v>
      </c>
      <c r="AF233" s="108" t="str">
        <f>VLOOKUP(C233,'Trang tính1'!$A$2:$N$319,9,0)</f>
        <v>Thới Lai- Cần Thơ</v>
      </c>
      <c r="AG233" s="108" t="s">
        <v>2752</v>
      </c>
      <c r="AH233" s="627"/>
      <c r="AI233" s="628"/>
      <c r="AJ233" s="108" t="s">
        <v>156</v>
      </c>
      <c r="AK233" s="108"/>
      <c r="AL233" s="56" t="s">
        <v>1055</v>
      </c>
      <c r="AM233" s="36">
        <f t="shared" ca="1" si="43"/>
        <v>30</v>
      </c>
    </row>
    <row r="234" spans="1:39" s="624" customFormat="1">
      <c r="A234" s="25">
        <f>IF(C234=0,"",SUBTOTAL(3,C$5:C234))</f>
        <v>230</v>
      </c>
      <c r="B234" s="86">
        <v>113</v>
      </c>
      <c r="C234" s="369" t="s">
        <v>2792</v>
      </c>
      <c r="D234" s="25" t="s">
        <v>2885</v>
      </c>
      <c r="E234" s="370" t="s">
        <v>1656</v>
      </c>
      <c r="F234" s="63" t="str">
        <f>VLOOKUP(D234,'BHXH 4-2026'!$D$11:$F$337,3,0)</f>
        <v>DN4928722589587</v>
      </c>
      <c r="G234" s="774">
        <f>VLOOKUP(C234,'chuyển xếp 2024'!$C$5:$W$328,17,0)</f>
        <v>4730000</v>
      </c>
      <c r="H234" s="774" t="e">
        <f>VLOOKUP(C234,'1-7-2026'!$C$3:$R$75,16,0)</f>
        <v>#N/A</v>
      </c>
      <c r="I234" s="774">
        <f>VLOOKUP(C234,'chuyển xếp 2024'!$C$5:$W$328,19,0)</f>
        <v>0</v>
      </c>
      <c r="J234" s="774">
        <f t="shared" si="40"/>
        <v>4730000</v>
      </c>
      <c r="K234" s="96" t="s">
        <v>32</v>
      </c>
      <c r="L234" s="63">
        <f t="shared" si="42"/>
        <v>1</v>
      </c>
      <c r="M234" s="56" t="s">
        <v>33</v>
      </c>
      <c r="N234" s="56" t="s">
        <v>34</v>
      </c>
      <c r="O234" s="87" t="s">
        <v>5204</v>
      </c>
      <c r="P234" s="46" t="s">
        <v>671</v>
      </c>
      <c r="Q234" s="234">
        <v>30317</v>
      </c>
      <c r="R234" s="75">
        <v>45748</v>
      </c>
      <c r="S234" s="107">
        <f t="shared" si="39"/>
        <v>45748</v>
      </c>
      <c r="T234" s="75"/>
      <c r="U234" s="97" t="s">
        <v>36</v>
      </c>
      <c r="V234" s="106" t="s">
        <v>2825</v>
      </c>
      <c r="W234" s="626" t="str">
        <f t="shared" ca="1" si="44"/>
        <v xml:space="preserve">1 NĂM 4 THÁNG 18 NGÀY </v>
      </c>
      <c r="X234" s="74" t="s">
        <v>2753</v>
      </c>
      <c r="Y234" s="80" t="s">
        <v>2753</v>
      </c>
      <c r="Z234" s="80" t="str">
        <f>VLOOKUP(C234,'Trang tính1'!$A$2:$N$281,5,0)</f>
        <v>087083004209</v>
      </c>
      <c r="AA234" s="80" t="b">
        <f t="shared" si="41"/>
        <v>1</v>
      </c>
      <c r="AB234" s="108">
        <v>45285</v>
      </c>
      <c r="AC234" s="75" t="s">
        <v>5227</v>
      </c>
      <c r="AD234" s="46" t="s">
        <v>232</v>
      </c>
      <c r="AE234" s="108" t="s">
        <v>2400</v>
      </c>
      <c r="AF234" s="108" t="str">
        <f>VLOOKUP(C234,'Trang tính1'!$A$2:$N$319,9,0)</f>
        <v>Phong Hòa- Đồng Tháp</v>
      </c>
      <c r="AG234" s="108" t="s">
        <v>2754</v>
      </c>
      <c r="AH234" s="627"/>
      <c r="AI234" s="628"/>
      <c r="AJ234" s="108" t="s">
        <v>156</v>
      </c>
      <c r="AK234" s="108"/>
      <c r="AL234" s="56" t="s">
        <v>1055</v>
      </c>
      <c r="AM234" s="36">
        <f t="shared" ca="1" si="43"/>
        <v>43</v>
      </c>
    </row>
    <row r="235" spans="1:39" s="624" customFormat="1">
      <c r="A235" s="25">
        <f>IF(C235=0,"",SUBTOTAL(3,C$5:C235))</f>
        <v>231</v>
      </c>
      <c r="B235" s="86">
        <v>114</v>
      </c>
      <c r="C235" s="369" t="s">
        <v>2793</v>
      </c>
      <c r="D235" s="25" t="s">
        <v>2886</v>
      </c>
      <c r="E235" s="370" t="s">
        <v>2755</v>
      </c>
      <c r="F235" s="63" t="str">
        <f>VLOOKUP(D235,'BHXH 4-2026'!$D$11:$F$337,3,0)</f>
        <v>DN4929122045734</v>
      </c>
      <c r="G235" s="774">
        <f>VLOOKUP(C235,'chuyển xếp 2024'!$C$5:$W$328,17,0)</f>
        <v>4730000</v>
      </c>
      <c r="H235" s="774" t="e">
        <f>VLOOKUP(C235,'1-7-2026'!$C$3:$R$75,16,0)</f>
        <v>#N/A</v>
      </c>
      <c r="I235" s="774">
        <f>VLOOKUP(C235,'chuyển xếp 2024'!$C$5:$W$328,19,0)</f>
        <v>0</v>
      </c>
      <c r="J235" s="774">
        <f t="shared" si="40"/>
        <v>4730000</v>
      </c>
      <c r="K235" s="96" t="s">
        <v>32</v>
      </c>
      <c r="L235" s="63">
        <f t="shared" si="42"/>
        <v>1</v>
      </c>
      <c r="M235" s="56" t="s">
        <v>33</v>
      </c>
      <c r="N235" s="56" t="s">
        <v>34</v>
      </c>
      <c r="O235" s="87" t="s">
        <v>5204</v>
      </c>
      <c r="P235" s="46" t="s">
        <v>671</v>
      </c>
      <c r="Q235" s="234">
        <v>32874</v>
      </c>
      <c r="R235" s="75">
        <v>45748</v>
      </c>
      <c r="S235" s="107">
        <f t="shared" si="39"/>
        <v>45748</v>
      </c>
      <c r="T235" s="75"/>
      <c r="U235" s="97" t="s">
        <v>36</v>
      </c>
      <c r="V235" s="106" t="s">
        <v>2827</v>
      </c>
      <c r="W235" s="626" t="str">
        <f t="shared" ca="1" si="44"/>
        <v xml:space="preserve">1 NĂM 4 THÁNG 18 NGÀY </v>
      </c>
      <c r="X235" s="74" t="s">
        <v>2756</v>
      </c>
      <c r="Y235" s="80" t="s">
        <v>2756</v>
      </c>
      <c r="Z235" s="80" t="str">
        <f>VLOOKUP(C235,'Trang tính1'!$A$2:$N$281,5,0)</f>
        <v>091090006944</v>
      </c>
      <c r="AA235" s="80" t="b">
        <f t="shared" si="41"/>
        <v>1</v>
      </c>
      <c r="AB235" s="108">
        <v>44756</v>
      </c>
      <c r="AC235" s="75" t="s">
        <v>5227</v>
      </c>
      <c r="AD235" s="46" t="s">
        <v>232</v>
      </c>
      <c r="AE235" s="108" t="s">
        <v>2351</v>
      </c>
      <c r="AF235" s="108" t="str">
        <f>VLOOKUP(C235,'Trang tính1'!$A$2:$N$319,9,0)</f>
        <v>Ngọc Chúc- An Giang</v>
      </c>
      <c r="AG235" s="108" t="s">
        <v>2757</v>
      </c>
      <c r="AH235" s="627"/>
      <c r="AI235" s="628"/>
      <c r="AJ235" s="108" t="s">
        <v>156</v>
      </c>
      <c r="AK235" s="108"/>
      <c r="AL235" s="56" t="s">
        <v>1055</v>
      </c>
      <c r="AM235" s="36">
        <f t="shared" ca="1" si="43"/>
        <v>36</v>
      </c>
    </row>
    <row r="236" spans="1:39" s="78" customFormat="1">
      <c r="A236" s="27">
        <f>IF(C236=0,"",SUBTOTAL(3,C$5:C236))</f>
        <v>232</v>
      </c>
      <c r="B236" s="109">
        <v>115</v>
      </c>
      <c r="C236" s="412" t="s">
        <v>2794</v>
      </c>
      <c r="D236" s="27" t="s">
        <v>2887</v>
      </c>
      <c r="E236" s="413" t="s">
        <v>2758</v>
      </c>
      <c r="F236" s="28" t="str">
        <f>VLOOKUP(D236,'BHXH 4-2026'!$D$11:$F$337,3,0)</f>
        <v>DN4926506006801</v>
      </c>
      <c r="G236" s="697">
        <f>VLOOKUP(C236,'chuyển xếp 2024'!$C$5:$W$328,17,0)</f>
        <v>4730000</v>
      </c>
      <c r="H236" s="774" t="e">
        <f>VLOOKUP(C236,'1-7-2026'!$C$3:$R$75,16,0)</f>
        <v>#N/A</v>
      </c>
      <c r="I236" s="697">
        <f>VLOOKUP(C236,'chuyển xếp 2024'!$C$5:$W$328,19,0)</f>
        <v>0</v>
      </c>
      <c r="J236" s="697">
        <f t="shared" si="40"/>
        <v>4730000</v>
      </c>
      <c r="K236" s="83" t="s">
        <v>32</v>
      </c>
      <c r="L236" s="28">
        <f t="shared" si="42"/>
        <v>1</v>
      </c>
      <c r="M236" s="32" t="s">
        <v>33</v>
      </c>
      <c r="N236" s="32" t="s">
        <v>34</v>
      </c>
      <c r="O236" s="110" t="s">
        <v>5204</v>
      </c>
      <c r="P236" s="48" t="s">
        <v>671</v>
      </c>
      <c r="Q236" s="510">
        <v>31229</v>
      </c>
      <c r="R236" s="34">
        <v>45748</v>
      </c>
      <c r="S236" s="31">
        <f t="shared" si="39"/>
        <v>45748</v>
      </c>
      <c r="T236" s="34"/>
      <c r="U236" s="85" t="s">
        <v>36</v>
      </c>
      <c r="V236" s="30" t="s">
        <v>2823</v>
      </c>
      <c r="W236" s="410" t="str">
        <f t="shared" ca="1" si="44"/>
        <v xml:space="preserve">1 NĂM 4 THÁNG 18 NGÀY </v>
      </c>
      <c r="X236" s="79" t="s">
        <v>2759</v>
      </c>
      <c r="Y236" s="94" t="s">
        <v>2759</v>
      </c>
      <c r="Z236" s="94" t="str">
        <f>VLOOKUP(C236,'Trang tính1'!$A$2:$N$281,5,0)</f>
        <v>092085002540</v>
      </c>
      <c r="AA236" s="94" t="b">
        <f t="shared" si="41"/>
        <v>1</v>
      </c>
      <c r="AB236" s="35">
        <v>44326</v>
      </c>
      <c r="AC236" s="34" t="s">
        <v>5227</v>
      </c>
      <c r="AD236" s="48" t="s">
        <v>232</v>
      </c>
      <c r="AE236" s="35" t="s">
        <v>2009</v>
      </c>
      <c r="AF236" s="35"/>
      <c r="AG236" s="35" t="s">
        <v>2760</v>
      </c>
      <c r="AH236" s="81"/>
      <c r="AI236" s="411"/>
      <c r="AJ236" s="35" t="s">
        <v>156</v>
      </c>
      <c r="AK236" s="35"/>
      <c r="AL236" s="32" t="s">
        <v>1055</v>
      </c>
      <c r="AM236" s="37">
        <f t="shared" ca="1" si="43"/>
        <v>41</v>
      </c>
    </row>
    <row r="237" spans="1:39" s="624" customFormat="1">
      <c r="A237" s="25">
        <f>IF(C237=0,"",SUBTOTAL(3,C$5:C237))</f>
        <v>233</v>
      </c>
      <c r="B237" s="86">
        <v>116</v>
      </c>
      <c r="C237" s="369" t="s">
        <v>2795</v>
      </c>
      <c r="D237" s="25" t="s">
        <v>2888</v>
      </c>
      <c r="E237" s="370" t="s">
        <v>901</v>
      </c>
      <c r="F237" s="63" t="str">
        <f>VLOOKUP(D237,'BHXH 4-2026'!$D$11:$F$337,3,0)</f>
        <v>DN4929212000752</v>
      </c>
      <c r="G237" s="774">
        <f>VLOOKUP(C237,'chuyển xếp 2024'!$C$5:$W$328,17,0)</f>
        <v>4730000</v>
      </c>
      <c r="H237" s="774" t="e">
        <f>VLOOKUP(C237,'1-7-2026'!$C$3:$R$75,16,0)</f>
        <v>#N/A</v>
      </c>
      <c r="I237" s="774">
        <f>VLOOKUP(C237,'chuyển xếp 2024'!$C$5:$W$328,19,0)</f>
        <v>0</v>
      </c>
      <c r="J237" s="774">
        <f t="shared" si="40"/>
        <v>4730000</v>
      </c>
      <c r="K237" s="96" t="s">
        <v>32</v>
      </c>
      <c r="L237" s="63">
        <f t="shared" si="42"/>
        <v>1</v>
      </c>
      <c r="M237" s="56" t="s">
        <v>33</v>
      </c>
      <c r="N237" s="56" t="s">
        <v>34</v>
      </c>
      <c r="O237" s="87" t="s">
        <v>5204</v>
      </c>
      <c r="P237" s="46" t="s">
        <v>671</v>
      </c>
      <c r="Q237" s="234">
        <v>34075</v>
      </c>
      <c r="R237" s="75">
        <v>45748</v>
      </c>
      <c r="S237" s="107">
        <f t="shared" si="39"/>
        <v>45748</v>
      </c>
      <c r="T237" s="75"/>
      <c r="U237" s="97" t="s">
        <v>36</v>
      </c>
      <c r="V237" s="106" t="s">
        <v>2822</v>
      </c>
      <c r="W237" s="626" t="str">
        <f t="shared" ca="1" si="44"/>
        <v xml:space="preserve">1 NĂM 4 THÁNG 18 NGÀY </v>
      </c>
      <c r="X237" s="74" t="s">
        <v>902</v>
      </c>
      <c r="Y237" s="80" t="s">
        <v>902</v>
      </c>
      <c r="Z237" s="80" t="str">
        <f>VLOOKUP(C237,'Trang tính1'!$A$2:$N$281,5,0)</f>
        <v>092093000627</v>
      </c>
      <c r="AA237" s="80" t="b">
        <f t="shared" si="41"/>
        <v>1</v>
      </c>
      <c r="AB237" s="108">
        <v>44988</v>
      </c>
      <c r="AC237" s="75" t="s">
        <v>5227</v>
      </c>
      <c r="AD237" s="46" t="s">
        <v>232</v>
      </c>
      <c r="AE237" s="108" t="s">
        <v>2761</v>
      </c>
      <c r="AF237" s="108" t="str">
        <f>VLOOKUP(C237,'Trang tính1'!$A$2:$N$319,9,0)</f>
        <v>Trường Xuân -Cần Thơ</v>
      </c>
      <c r="AG237" s="108" t="s">
        <v>2762</v>
      </c>
      <c r="AH237" s="627"/>
      <c r="AI237" s="628"/>
      <c r="AJ237" s="108" t="s">
        <v>156</v>
      </c>
      <c r="AK237" s="108"/>
      <c r="AL237" s="56" t="s">
        <v>1055</v>
      </c>
      <c r="AM237" s="36">
        <f t="shared" ca="1" si="43"/>
        <v>33</v>
      </c>
    </row>
    <row r="238" spans="1:39" s="624" customFormat="1">
      <c r="A238" s="25">
        <f>IF(C238=0,"",SUBTOTAL(3,C$5:C238))</f>
        <v>234</v>
      </c>
      <c r="B238" s="86">
        <v>117</v>
      </c>
      <c r="C238" s="369" t="s">
        <v>2799</v>
      </c>
      <c r="D238" s="25" t="s">
        <v>3195</v>
      </c>
      <c r="E238" s="370" t="s">
        <v>2774</v>
      </c>
      <c r="F238" s="63" t="str">
        <f>VLOOKUP(D238,'BHXH 4-2026'!$D$11:$F$337,3,0)</f>
        <v>DN4929212008653</v>
      </c>
      <c r="G238" s="774">
        <f>VLOOKUP(C238,'chuyển xếp 2024'!$C$5:$W$328,17,0)</f>
        <v>4730000</v>
      </c>
      <c r="H238" s="774" t="e">
        <f>VLOOKUP(C238,'1-7-2026'!$C$3:$R$75,16,0)</f>
        <v>#N/A</v>
      </c>
      <c r="I238" s="774">
        <f>VLOOKUP(C238,'chuyển xếp 2024'!$C$5:$W$328,19,0)</f>
        <v>0</v>
      </c>
      <c r="J238" s="774">
        <f t="shared" si="40"/>
        <v>4730000</v>
      </c>
      <c r="K238" s="63" t="s">
        <v>63</v>
      </c>
      <c r="L238" s="63">
        <f t="shared" si="42"/>
        <v>0</v>
      </c>
      <c r="M238" s="56" t="s">
        <v>33</v>
      </c>
      <c r="N238" s="56" t="s">
        <v>34</v>
      </c>
      <c r="O238" s="87" t="s">
        <v>5204</v>
      </c>
      <c r="P238" s="46" t="s">
        <v>671</v>
      </c>
      <c r="Q238" s="234">
        <v>31573</v>
      </c>
      <c r="R238" s="75">
        <v>45748</v>
      </c>
      <c r="S238" s="107">
        <f t="shared" si="39"/>
        <v>45748</v>
      </c>
      <c r="T238" s="75"/>
      <c r="U238" s="97" t="s">
        <v>36</v>
      </c>
      <c r="V238" s="106" t="s">
        <v>2833</v>
      </c>
      <c r="W238" s="626" t="str">
        <f t="shared" ca="1" si="44"/>
        <v xml:space="preserve">1 NĂM 4 THÁNG 18 NGÀY </v>
      </c>
      <c r="X238" s="74" t="s">
        <v>2775</v>
      </c>
      <c r="Y238" s="80" t="s">
        <v>2775</v>
      </c>
      <c r="Z238" s="80" t="str">
        <f>VLOOKUP(C238,'Trang tính1'!$A$2:$N$281,5,0)</f>
        <v>092186012101</v>
      </c>
      <c r="AA238" s="80" t="b">
        <f t="shared" si="41"/>
        <v>1</v>
      </c>
      <c r="AB238" s="108">
        <v>44440</v>
      </c>
      <c r="AC238" s="75" t="s">
        <v>5227</v>
      </c>
      <c r="AD238" s="46" t="s">
        <v>232</v>
      </c>
      <c r="AE238" s="108" t="s">
        <v>2772</v>
      </c>
      <c r="AF238" s="108" t="str">
        <f>VLOOKUP(C238,'Trang tính1'!$A$2:$N$319,9,0)</f>
        <v>KV Hòa Thành A</v>
      </c>
      <c r="AG238" s="108" t="s">
        <v>2776</v>
      </c>
      <c r="AH238" s="627"/>
      <c r="AI238" s="628"/>
      <c r="AJ238" s="108" t="s">
        <v>156</v>
      </c>
      <c r="AK238" s="108"/>
      <c r="AL238" s="56" t="s">
        <v>1055</v>
      </c>
      <c r="AM238" s="36">
        <f t="shared" ca="1" si="43"/>
        <v>40</v>
      </c>
    </row>
    <row r="239" spans="1:39" s="624" customFormat="1">
      <c r="A239" s="25">
        <f>IF(C239=0,"",SUBTOTAL(3,C$5:C239))</f>
        <v>235</v>
      </c>
      <c r="B239" s="86">
        <v>118</v>
      </c>
      <c r="C239" s="369" t="s">
        <v>2801</v>
      </c>
      <c r="D239" s="25" t="s">
        <v>2893</v>
      </c>
      <c r="E239" s="370" t="s">
        <v>2781</v>
      </c>
      <c r="F239" s="63" t="str">
        <f>VLOOKUP(D239,'BHXH 4-2026'!$D$11:$F$337,3,0)</f>
        <v>DN4929211007963</v>
      </c>
      <c r="G239" s="774">
        <f>VLOOKUP(C239,'chuyển xếp 2024'!$C$5:$W$328,17,0)</f>
        <v>4730000</v>
      </c>
      <c r="H239" s="774" t="e">
        <f>VLOOKUP(C239,'1-7-2026'!$C$3:$R$75,16,0)</f>
        <v>#N/A</v>
      </c>
      <c r="I239" s="774">
        <f>VLOOKUP(C239,'chuyển xếp 2024'!$C$5:$W$328,19,0)</f>
        <v>0</v>
      </c>
      <c r="J239" s="774">
        <f t="shared" si="40"/>
        <v>4730000</v>
      </c>
      <c r="K239" s="96" t="s">
        <v>32</v>
      </c>
      <c r="L239" s="63">
        <f t="shared" si="42"/>
        <v>1</v>
      </c>
      <c r="M239" s="56" t="s">
        <v>33</v>
      </c>
      <c r="N239" s="56" t="s">
        <v>34</v>
      </c>
      <c r="O239" s="87" t="s">
        <v>5204</v>
      </c>
      <c r="P239" s="46" t="s">
        <v>671</v>
      </c>
      <c r="Q239" s="234">
        <v>33190</v>
      </c>
      <c r="R239" s="75">
        <v>45748</v>
      </c>
      <c r="S239" s="107">
        <f t="shared" si="39"/>
        <v>45748</v>
      </c>
      <c r="T239" s="75"/>
      <c r="U239" s="97" t="s">
        <v>36</v>
      </c>
      <c r="V239" s="106" t="s">
        <v>2832</v>
      </c>
      <c r="W239" s="626" t="str">
        <f t="shared" ca="1" si="44"/>
        <v xml:space="preserve">1 NĂM 4 THÁNG 18 NGÀY </v>
      </c>
      <c r="X239" s="74" t="s">
        <v>2782</v>
      </c>
      <c r="Y239" s="80" t="s">
        <v>2782</v>
      </c>
      <c r="Z239" s="80" t="str">
        <f>VLOOKUP(C239,'Trang tính1'!$A$2:$N$281,5,0)</f>
        <v>092090007805</v>
      </c>
      <c r="AA239" s="80" t="b">
        <f t="shared" si="41"/>
        <v>1</v>
      </c>
      <c r="AB239" s="108">
        <v>44717</v>
      </c>
      <c r="AC239" s="75" t="s">
        <v>5227</v>
      </c>
      <c r="AD239" s="46" t="s">
        <v>232</v>
      </c>
      <c r="AE239" s="108" t="s">
        <v>2376</v>
      </c>
      <c r="AF239" s="108"/>
      <c r="AG239" s="108" t="s">
        <v>2783</v>
      </c>
      <c r="AH239" s="627"/>
      <c r="AI239" s="628"/>
      <c r="AJ239" s="108" t="s">
        <v>156</v>
      </c>
      <c r="AK239" s="108"/>
      <c r="AL239" s="56" t="s">
        <v>1055</v>
      </c>
      <c r="AM239" s="36">
        <f t="shared" ca="1" si="43"/>
        <v>35</v>
      </c>
    </row>
    <row r="240" spans="1:39" s="624" customFormat="1">
      <c r="A240" s="25">
        <f>IF(C240=0,"",SUBTOTAL(3,C$5:C240))</f>
        <v>236</v>
      </c>
      <c r="B240" s="86">
        <v>119</v>
      </c>
      <c r="C240" s="369" t="s">
        <v>2802</v>
      </c>
      <c r="D240" s="25" t="s">
        <v>2894</v>
      </c>
      <c r="E240" s="370" t="s">
        <v>1616</v>
      </c>
      <c r="F240" s="63" t="str">
        <f>VLOOKUP(D240,'BHXH 4-2026'!$D$11:$F$337,3,0)</f>
        <v>DN4925403001600</v>
      </c>
      <c r="G240" s="774">
        <f>VLOOKUP(C240,'chuyển xếp 2024'!$C$5:$W$328,17,0)</f>
        <v>4730000</v>
      </c>
      <c r="H240" s="774" t="e">
        <f>VLOOKUP(C240,'1-7-2026'!$C$3:$R$75,16,0)</f>
        <v>#N/A</v>
      </c>
      <c r="I240" s="774">
        <f>VLOOKUP(C240,'chuyển xếp 2024'!$C$5:$W$328,19,0)</f>
        <v>0</v>
      </c>
      <c r="J240" s="774">
        <f t="shared" si="40"/>
        <v>4730000</v>
      </c>
      <c r="K240" s="63" t="s">
        <v>63</v>
      </c>
      <c r="L240" s="63">
        <f t="shared" si="42"/>
        <v>0</v>
      </c>
      <c r="M240" s="56" t="s">
        <v>33</v>
      </c>
      <c r="N240" s="56" t="s">
        <v>34</v>
      </c>
      <c r="O240" s="87" t="s">
        <v>5204</v>
      </c>
      <c r="P240" s="46" t="s">
        <v>671</v>
      </c>
      <c r="Q240" s="234">
        <v>26330</v>
      </c>
      <c r="R240" s="75">
        <v>45748</v>
      </c>
      <c r="S240" s="107">
        <f t="shared" si="39"/>
        <v>45748</v>
      </c>
      <c r="T240" s="75"/>
      <c r="U240" s="97" t="s">
        <v>36</v>
      </c>
      <c r="V240" s="106" t="s">
        <v>2829</v>
      </c>
      <c r="W240" s="626" t="str">
        <f t="shared" ca="1" si="44"/>
        <v xml:space="preserve">1 NĂM 4 THÁNG 18 NGÀY </v>
      </c>
      <c r="X240" s="74" t="s">
        <v>2784</v>
      </c>
      <c r="Y240" s="80" t="s">
        <v>2784</v>
      </c>
      <c r="Z240" s="80" t="str">
        <f>VLOOKUP(C240,'Trang tính1'!$A$2:$N$281,5,0)</f>
        <v>079172000463</v>
      </c>
      <c r="AA240" s="80" t="b">
        <f t="shared" si="41"/>
        <v>1</v>
      </c>
      <c r="AB240" s="108">
        <v>44624</v>
      </c>
      <c r="AC240" s="75" t="s">
        <v>5227</v>
      </c>
      <c r="AD240" s="46" t="s">
        <v>232</v>
      </c>
      <c r="AE240" s="108" t="s">
        <v>2785</v>
      </c>
      <c r="AF240" s="108" t="str">
        <f>VLOOKUP(C240,'Trang tính1'!$A$2:$N$319,9,0)</f>
        <v>Gia Định- TP HCM</v>
      </c>
      <c r="AG240" s="108" t="s">
        <v>2786</v>
      </c>
      <c r="AH240" s="627"/>
      <c r="AI240" s="628"/>
      <c r="AJ240" s="108" t="s">
        <v>156</v>
      </c>
      <c r="AK240" s="108"/>
      <c r="AL240" s="56" t="s">
        <v>1055</v>
      </c>
      <c r="AM240" s="36">
        <f t="shared" ca="1" si="43"/>
        <v>54</v>
      </c>
    </row>
    <row r="241" spans="1:39" s="624" customFormat="1">
      <c r="A241" s="25">
        <f>IF(C241=0,"",SUBTOTAL(3,C$5:C241))</f>
        <v>237</v>
      </c>
      <c r="B241" s="86">
        <v>120</v>
      </c>
      <c r="C241" s="369" t="s">
        <v>2803</v>
      </c>
      <c r="D241" s="25" t="s">
        <v>2895</v>
      </c>
      <c r="E241" s="370" t="s">
        <v>2787</v>
      </c>
      <c r="F241" s="63" t="str">
        <f>VLOOKUP(D241,'BHXH 4-2026'!$D$11:$F$337,3,0)</f>
        <v>DN4929222469125</v>
      </c>
      <c r="G241" s="774">
        <f>VLOOKUP(C241,'chuyển xếp 2024'!$C$5:$W$328,17,0)</f>
        <v>4730000</v>
      </c>
      <c r="H241" s="774" t="e">
        <f>VLOOKUP(C241,'1-7-2026'!$C$3:$R$75,16,0)</f>
        <v>#N/A</v>
      </c>
      <c r="I241" s="774">
        <f>VLOOKUP(C241,'chuyển xếp 2024'!$C$5:$W$328,19,0)</f>
        <v>0</v>
      </c>
      <c r="J241" s="774">
        <f t="shared" si="40"/>
        <v>4730000</v>
      </c>
      <c r="K241" s="63" t="s">
        <v>63</v>
      </c>
      <c r="L241" s="63">
        <f t="shared" si="42"/>
        <v>0</v>
      </c>
      <c r="M241" s="56" t="s">
        <v>33</v>
      </c>
      <c r="N241" s="56" t="s">
        <v>34</v>
      </c>
      <c r="O241" s="87" t="s">
        <v>5204</v>
      </c>
      <c r="P241" s="46" t="s">
        <v>671</v>
      </c>
      <c r="Q241" s="234">
        <v>30682</v>
      </c>
      <c r="R241" s="75">
        <v>45748</v>
      </c>
      <c r="S241" s="107">
        <f t="shared" si="39"/>
        <v>45748</v>
      </c>
      <c r="T241" s="75"/>
      <c r="U241" s="97" t="s">
        <v>36</v>
      </c>
      <c r="V241" s="106" t="s">
        <v>2828</v>
      </c>
      <c r="W241" s="626" t="str">
        <f t="shared" ca="1" si="44"/>
        <v xml:space="preserve">1 NĂM 4 THÁNG 18 NGÀY </v>
      </c>
      <c r="X241" s="74" t="s">
        <v>2788</v>
      </c>
      <c r="Y241" s="80" t="s">
        <v>2788</v>
      </c>
      <c r="Z241" s="80" t="str">
        <f>VLOOKUP(C241,'Trang tính1'!$A$2:$N$281,5,0)</f>
        <v>092184003801</v>
      </c>
      <c r="AA241" s="80" t="b">
        <f t="shared" si="41"/>
        <v>1</v>
      </c>
      <c r="AB241" s="108">
        <v>45440</v>
      </c>
      <c r="AC241" s="75" t="s">
        <v>5227</v>
      </c>
      <c r="AD241" s="46" t="s">
        <v>232</v>
      </c>
      <c r="AE241" s="108" t="s">
        <v>2789</v>
      </c>
      <c r="AF241" s="108" t="str">
        <f>VLOOKUP(C241,'Trang tính1'!$A$2:$N$319,9,0)</f>
        <v>Vĩnh Bình- An Giang</v>
      </c>
      <c r="AG241" s="108" t="s">
        <v>2790</v>
      </c>
      <c r="AH241" s="627"/>
      <c r="AI241" s="628"/>
      <c r="AJ241" s="108" t="s">
        <v>156</v>
      </c>
      <c r="AK241" s="108"/>
      <c r="AL241" s="56" t="s">
        <v>1055</v>
      </c>
      <c r="AM241" s="36">
        <f t="shared" ca="1" si="43"/>
        <v>42</v>
      </c>
    </row>
    <row r="242" spans="1:39" s="624" customFormat="1">
      <c r="A242" s="25">
        <f>IF(C242=0,"",SUBTOTAL(3,C$5:C242))</f>
        <v>238</v>
      </c>
      <c r="B242" s="86">
        <v>121</v>
      </c>
      <c r="C242" s="369" t="s">
        <v>2845</v>
      </c>
      <c r="D242" s="25" t="s">
        <v>3275</v>
      </c>
      <c r="E242" s="370" t="s">
        <v>2849</v>
      </c>
      <c r="F242" s="63" t="str">
        <f>VLOOKUP(D242,'BHXH 4-2026'!$D$11:$F$337,3,0)</f>
        <v>DN4929222455144</v>
      </c>
      <c r="G242" s="774">
        <f>VLOOKUP(C242,'chuyển xếp 2024'!$C$5:$W$328,17,0)</f>
        <v>4730000</v>
      </c>
      <c r="H242" s="774" t="e">
        <f>VLOOKUP(C242,'1-7-2026'!$C$3:$R$75,16,0)</f>
        <v>#N/A</v>
      </c>
      <c r="I242" s="774">
        <f>VLOOKUP(C242,'chuyển xếp 2024'!$C$5:$W$328,19,0)</f>
        <v>0</v>
      </c>
      <c r="J242" s="774">
        <f t="shared" si="40"/>
        <v>4730000</v>
      </c>
      <c r="K242" s="96" t="s">
        <v>32</v>
      </c>
      <c r="L242" s="63">
        <f t="shared" si="42"/>
        <v>1</v>
      </c>
      <c r="M242" s="56" t="s">
        <v>33</v>
      </c>
      <c r="N242" s="56" t="s">
        <v>34</v>
      </c>
      <c r="O242" s="87" t="s">
        <v>5204</v>
      </c>
      <c r="P242" s="46" t="s">
        <v>671</v>
      </c>
      <c r="Q242" s="234">
        <v>27961</v>
      </c>
      <c r="R242" s="75">
        <v>45807</v>
      </c>
      <c r="S242" s="107">
        <f t="shared" si="39"/>
        <v>45807</v>
      </c>
      <c r="T242" s="75"/>
      <c r="U242" s="97" t="s">
        <v>36</v>
      </c>
      <c r="V242" s="106" t="s">
        <v>2933</v>
      </c>
      <c r="W242" s="626" t="str">
        <f t="shared" ca="1" si="44"/>
        <v xml:space="preserve">1 NĂM 2 THÁNG 20 NGÀY </v>
      </c>
      <c r="X242" s="74" t="s">
        <v>2934</v>
      </c>
      <c r="Y242" s="80" t="s">
        <v>2934</v>
      </c>
      <c r="Z242" s="80">
        <f>VLOOKUP(C242,'Trang tính1'!$A$2:$N$281,5,0)</f>
        <v>0</v>
      </c>
      <c r="AA242" s="80" t="b">
        <f t="shared" si="41"/>
        <v>0</v>
      </c>
      <c r="AB242" s="108">
        <v>44587</v>
      </c>
      <c r="AC242" s="75" t="s">
        <v>5227</v>
      </c>
      <c r="AD242" s="46" t="s">
        <v>232</v>
      </c>
      <c r="AE242" s="108" t="s">
        <v>2937</v>
      </c>
      <c r="AF242" s="108"/>
      <c r="AG242" s="108" t="s">
        <v>2935</v>
      </c>
      <c r="AH242" s="627"/>
      <c r="AI242" s="628"/>
      <c r="AJ242" s="108" t="s">
        <v>156</v>
      </c>
      <c r="AK242" s="108"/>
      <c r="AL242" s="56" t="s">
        <v>1055</v>
      </c>
      <c r="AM242" s="36">
        <f t="shared" ca="1" si="43"/>
        <v>50</v>
      </c>
    </row>
    <row r="243" spans="1:39" s="624" customFormat="1">
      <c r="A243" s="25">
        <f>IF(C243=0,"",SUBTOTAL(3,C$5:C243))</f>
        <v>239</v>
      </c>
      <c r="B243" s="86">
        <v>122</v>
      </c>
      <c r="C243" s="369" t="s">
        <v>2846</v>
      </c>
      <c r="D243" s="25" t="s">
        <v>2175</v>
      </c>
      <c r="E243" s="370" t="s">
        <v>2850</v>
      </c>
      <c r="F243" s="63" t="str">
        <f>VLOOKUP(D243,'BHXH 4-2026'!$D$11:$F$337,3,0)</f>
        <v>DN4929208010009</v>
      </c>
      <c r="G243" s="774">
        <f>VLOOKUP(C243,'chuyển xếp 2024'!$C$5:$W$328,17,0)</f>
        <v>4730000</v>
      </c>
      <c r="H243" s="774" t="e">
        <f>VLOOKUP(C243,'1-7-2026'!$C$3:$R$75,16,0)</f>
        <v>#N/A</v>
      </c>
      <c r="I243" s="774">
        <f>VLOOKUP(C243,'chuyển xếp 2024'!$C$5:$W$328,19,0)</f>
        <v>0</v>
      </c>
      <c r="J243" s="774">
        <f t="shared" si="40"/>
        <v>4730000</v>
      </c>
      <c r="K243" s="96" t="s">
        <v>32</v>
      </c>
      <c r="L243" s="63">
        <f t="shared" si="42"/>
        <v>1</v>
      </c>
      <c r="M243" s="56" t="s">
        <v>33</v>
      </c>
      <c r="N243" s="56" t="s">
        <v>34</v>
      </c>
      <c r="O243" s="87" t="s">
        <v>5204</v>
      </c>
      <c r="P243" s="46" t="s">
        <v>671</v>
      </c>
      <c r="Q243" s="234">
        <v>32806</v>
      </c>
      <c r="R243" s="75">
        <v>45807</v>
      </c>
      <c r="S243" s="107">
        <f t="shared" si="39"/>
        <v>45807</v>
      </c>
      <c r="T243" s="75"/>
      <c r="U243" s="97" t="s">
        <v>36</v>
      </c>
      <c r="V243" s="106" t="s">
        <v>2936</v>
      </c>
      <c r="W243" s="626" t="str">
        <f t="shared" ca="1" si="44"/>
        <v xml:space="preserve">1 NĂM 2 THÁNG 20 NGÀY </v>
      </c>
      <c r="X243" s="74" t="s">
        <v>983</v>
      </c>
      <c r="Y243" s="80" t="s">
        <v>983</v>
      </c>
      <c r="Z243" s="80">
        <f>VLOOKUP(C243,'Trang tính1'!$A$2:$N$281,5,0)</f>
        <v>0</v>
      </c>
      <c r="AA243" s="80" t="b">
        <f t="shared" si="41"/>
        <v>0</v>
      </c>
      <c r="AB243" s="108">
        <v>44522</v>
      </c>
      <c r="AC243" s="75" t="s">
        <v>5227</v>
      </c>
      <c r="AD243" s="46" t="s">
        <v>232</v>
      </c>
      <c r="AE243" s="108" t="s">
        <v>2332</v>
      </c>
      <c r="AF243" s="108"/>
      <c r="AG243" s="108" t="s">
        <v>709</v>
      </c>
      <c r="AH243" s="627"/>
      <c r="AI243" s="628"/>
      <c r="AJ243" s="108" t="s">
        <v>156</v>
      </c>
      <c r="AK243" s="108"/>
      <c r="AL243" s="56" t="s">
        <v>1055</v>
      </c>
      <c r="AM243" s="36">
        <f t="shared" ca="1" si="43"/>
        <v>36</v>
      </c>
    </row>
    <row r="244" spans="1:39" s="624" customFormat="1">
      <c r="A244" s="25">
        <f>IF(C244=0,"",SUBTOTAL(3,C$5:C244))</f>
        <v>240</v>
      </c>
      <c r="B244" s="86">
        <v>123</v>
      </c>
      <c r="C244" s="369" t="s">
        <v>2847</v>
      </c>
      <c r="D244" s="25" t="s">
        <v>3220</v>
      </c>
      <c r="E244" s="370" t="s">
        <v>2851</v>
      </c>
      <c r="F244" s="63" t="str">
        <f>VLOOKUP(D244,'BHXH 4-2026'!$D$11:$F$337,3,0)</f>
        <v>DN4929215005698</v>
      </c>
      <c r="G244" s="774">
        <f>VLOOKUP(C244,'chuyển xếp 2024'!$C$5:$W$328,17,0)</f>
        <v>4730000</v>
      </c>
      <c r="H244" s="774" t="e">
        <f>VLOOKUP(C244,'1-7-2026'!$C$3:$R$75,16,0)</f>
        <v>#N/A</v>
      </c>
      <c r="I244" s="774">
        <f>VLOOKUP(C244,'chuyển xếp 2024'!$C$5:$W$328,19,0)</f>
        <v>0</v>
      </c>
      <c r="J244" s="774">
        <f t="shared" si="40"/>
        <v>4730000</v>
      </c>
      <c r="K244" s="96" t="s">
        <v>32</v>
      </c>
      <c r="L244" s="63">
        <f t="shared" si="42"/>
        <v>1</v>
      </c>
      <c r="M244" s="56" t="s">
        <v>33</v>
      </c>
      <c r="N244" s="56" t="s">
        <v>34</v>
      </c>
      <c r="O244" s="87" t="s">
        <v>5204</v>
      </c>
      <c r="P244" s="46" t="s">
        <v>671</v>
      </c>
      <c r="Q244" s="234">
        <v>29274</v>
      </c>
      <c r="R244" s="75">
        <v>45807</v>
      </c>
      <c r="S244" s="107">
        <f t="shared" si="39"/>
        <v>45807</v>
      </c>
      <c r="T244" s="75"/>
      <c r="U244" s="97" t="s">
        <v>36</v>
      </c>
      <c r="V244" s="106" t="s">
        <v>2938</v>
      </c>
      <c r="W244" s="626" t="str">
        <f t="shared" ca="1" si="44"/>
        <v xml:space="preserve">1 NĂM 2 THÁNG 20 NGÀY </v>
      </c>
      <c r="X244" s="74" t="s">
        <v>2939</v>
      </c>
      <c r="Y244" s="80" t="s">
        <v>2939</v>
      </c>
      <c r="Z244" s="80" t="str">
        <f>VLOOKUP(C244,'Trang tính1'!$A$2:$N$281,5,0)</f>
        <v>089080014147</v>
      </c>
      <c r="AA244" s="80" t="b">
        <f t="shared" si="41"/>
        <v>1</v>
      </c>
      <c r="AB244" s="108">
        <v>44830</v>
      </c>
      <c r="AC244" s="75" t="s">
        <v>5227</v>
      </c>
      <c r="AD244" s="46" t="s">
        <v>232</v>
      </c>
      <c r="AE244" s="108" t="s">
        <v>2940</v>
      </c>
      <c r="AF244" s="108"/>
      <c r="AG244" s="108" t="s">
        <v>2941</v>
      </c>
      <c r="AH244" s="627"/>
      <c r="AI244" s="628"/>
      <c r="AJ244" s="108" t="s">
        <v>156</v>
      </c>
      <c r="AK244" s="108"/>
      <c r="AL244" s="56" t="s">
        <v>1055</v>
      </c>
      <c r="AM244" s="36">
        <f t="shared" ca="1" si="43"/>
        <v>46</v>
      </c>
    </row>
    <row r="245" spans="1:39" s="624" customFormat="1">
      <c r="A245" s="25">
        <f>IF(C245=0,"",SUBTOTAL(3,C$5:C245))</f>
        <v>241</v>
      </c>
      <c r="B245" s="86">
        <v>124</v>
      </c>
      <c r="C245" s="369" t="s">
        <v>2848</v>
      </c>
      <c r="D245" s="25" t="s">
        <v>2191</v>
      </c>
      <c r="E245" s="370" t="s">
        <v>1046</v>
      </c>
      <c r="F245" s="63" t="str">
        <f>VLOOKUP(D245,'BHXH 4-2026'!$D$11:$F$337,3,0)</f>
        <v>DN4929215006919</v>
      </c>
      <c r="G245" s="774">
        <f>VLOOKUP(C245,'chuyển xếp 2024'!$C$5:$W$328,17,0)</f>
        <v>4730000</v>
      </c>
      <c r="H245" s="774" t="e">
        <f>VLOOKUP(C245,'1-7-2026'!$C$3:$R$75,16,0)</f>
        <v>#N/A</v>
      </c>
      <c r="I245" s="774">
        <f>VLOOKUP(C245,'chuyển xếp 2024'!$C$5:$W$328,19,0)</f>
        <v>0</v>
      </c>
      <c r="J245" s="774">
        <f t="shared" si="40"/>
        <v>4730000</v>
      </c>
      <c r="K245" s="96" t="s">
        <v>32</v>
      </c>
      <c r="L245" s="63">
        <f t="shared" si="42"/>
        <v>1</v>
      </c>
      <c r="M245" s="56" t="s">
        <v>33</v>
      </c>
      <c r="N245" s="56" t="s">
        <v>34</v>
      </c>
      <c r="O245" s="87" t="s">
        <v>5204</v>
      </c>
      <c r="P245" s="46" t="s">
        <v>671</v>
      </c>
      <c r="Q245" s="234">
        <v>31685</v>
      </c>
      <c r="R245" s="75">
        <v>45807</v>
      </c>
      <c r="S245" s="107">
        <f t="shared" si="39"/>
        <v>45807</v>
      </c>
      <c r="T245" s="75"/>
      <c r="U245" s="97" t="s">
        <v>36</v>
      </c>
      <c r="V245" s="106" t="s">
        <v>2942</v>
      </c>
      <c r="W245" s="626" t="str">
        <f t="shared" ca="1" si="44"/>
        <v xml:space="preserve">1 NĂM 2 THÁNG 20 NGÀY </v>
      </c>
      <c r="X245" s="74" t="s">
        <v>1822</v>
      </c>
      <c r="Y245" s="80" t="s">
        <v>1822</v>
      </c>
      <c r="Z245" s="80" t="str">
        <f>VLOOKUP(C245,'Trang tính1'!$A$2:$N$281,5,0)</f>
        <v>092086003616</v>
      </c>
      <c r="AA245" s="80" t="b">
        <f t="shared" si="41"/>
        <v>1</v>
      </c>
      <c r="AB245" s="108">
        <v>45498</v>
      </c>
      <c r="AC245" s="75" t="s">
        <v>5227</v>
      </c>
      <c r="AD245" s="46" t="s">
        <v>2779</v>
      </c>
      <c r="AE245" s="108" t="s">
        <v>2332</v>
      </c>
      <c r="AF245" s="108" t="str">
        <f>VLOOKUP(C245,'Trang tính1'!$A$2:$N$319,9,0)</f>
        <v>Phước Thới- Cần Thơ</v>
      </c>
      <c r="AG245" s="108" t="s">
        <v>1179</v>
      </c>
      <c r="AH245" s="627"/>
      <c r="AI245" s="628"/>
      <c r="AJ245" s="108" t="s">
        <v>156</v>
      </c>
      <c r="AK245" s="108"/>
      <c r="AL245" s="56" t="s">
        <v>1055</v>
      </c>
      <c r="AM245" s="36">
        <f t="shared" ca="1" si="43"/>
        <v>39</v>
      </c>
    </row>
    <row r="246" spans="1:39" s="624" customFormat="1" ht="17.25" customHeight="1">
      <c r="A246" s="25">
        <f>IF(C246=0,"",SUBTOTAL(3,C$5:C246))</f>
        <v>242</v>
      </c>
      <c r="B246" s="86">
        <v>125</v>
      </c>
      <c r="C246" s="369" t="s">
        <v>2852</v>
      </c>
      <c r="D246" s="25" t="s">
        <v>3231</v>
      </c>
      <c r="E246" s="370" t="s">
        <v>2856</v>
      </c>
      <c r="F246" s="63" t="str">
        <f>VLOOKUP(D246,'BHXH 4-2026'!$D$11:$F$337,3,0)</f>
        <v>DN4929216010560</v>
      </c>
      <c r="G246" s="774">
        <f>VLOOKUP(C246,'chuyển xếp 2024'!$C$5:$W$328,17,0)</f>
        <v>4730000</v>
      </c>
      <c r="H246" s="774" t="e">
        <f>VLOOKUP(C246,'1-7-2026'!$C$3:$R$75,16,0)</f>
        <v>#N/A</v>
      </c>
      <c r="I246" s="774">
        <f>VLOOKUP(C246,'chuyển xếp 2024'!$C$5:$W$328,19,0)</f>
        <v>0</v>
      </c>
      <c r="J246" s="774">
        <f t="shared" si="40"/>
        <v>4730000</v>
      </c>
      <c r="K246" s="96" t="s">
        <v>32</v>
      </c>
      <c r="L246" s="63">
        <f t="shared" si="42"/>
        <v>1</v>
      </c>
      <c r="M246" s="56" t="s">
        <v>33</v>
      </c>
      <c r="N246" s="56" t="s">
        <v>34</v>
      </c>
      <c r="O246" s="87" t="s">
        <v>5204</v>
      </c>
      <c r="P246" s="46" t="s">
        <v>671</v>
      </c>
      <c r="Q246" s="234">
        <v>29587</v>
      </c>
      <c r="R246" s="75">
        <v>45807</v>
      </c>
      <c r="S246" s="107">
        <f t="shared" si="39"/>
        <v>45807</v>
      </c>
      <c r="T246" s="75"/>
      <c r="U246" s="97" t="s">
        <v>36</v>
      </c>
      <c r="V246" s="106" t="s">
        <v>2943</v>
      </c>
      <c r="W246" s="626" t="str">
        <f t="shared" ca="1" si="44"/>
        <v xml:space="preserve">1 NĂM 2 THÁNG 20 NGÀY </v>
      </c>
      <c r="X246" s="74" t="s">
        <v>2944</v>
      </c>
      <c r="Y246" s="80" t="s">
        <v>2944</v>
      </c>
      <c r="Z246" s="80" t="str">
        <f>VLOOKUP(C246,'Trang tính1'!$A$2:$N$281,5,0)</f>
        <v>095081009289</v>
      </c>
      <c r="AA246" s="80" t="b">
        <f t="shared" si="41"/>
        <v>1</v>
      </c>
      <c r="AB246" s="108">
        <v>44419</v>
      </c>
      <c r="AC246" s="75" t="s">
        <v>5227</v>
      </c>
      <c r="AD246" s="46" t="s">
        <v>232</v>
      </c>
      <c r="AE246" s="108" t="s">
        <v>2945</v>
      </c>
      <c r="AF246" s="108" t="str">
        <f>VLOOKUP(C246,'Trang tính1'!$A$2:$N$319,9,0)</f>
        <v>Âp Vĩnh Hội- Xã Hòa Bình- Tỉnh Cà Mau</v>
      </c>
      <c r="AG246" s="108" t="s">
        <v>2946</v>
      </c>
      <c r="AH246" s="627"/>
      <c r="AI246" s="628"/>
      <c r="AJ246" s="108" t="s">
        <v>156</v>
      </c>
      <c r="AK246" s="108"/>
      <c r="AL246" s="56" t="s">
        <v>1055</v>
      </c>
      <c r="AM246" s="36">
        <f t="shared" ca="1" si="43"/>
        <v>45</v>
      </c>
    </row>
    <row r="247" spans="1:39" s="624" customFormat="1">
      <c r="A247" s="25">
        <f>IF(C247=0,"",SUBTOTAL(3,C$5:C247))</f>
        <v>243</v>
      </c>
      <c r="B247" s="86">
        <v>126</v>
      </c>
      <c r="C247" s="369" t="s">
        <v>2853</v>
      </c>
      <c r="D247" s="25" t="s">
        <v>3295</v>
      </c>
      <c r="E247" s="370" t="s">
        <v>2857</v>
      </c>
      <c r="F247" s="63" t="str">
        <f>VLOOKUP(D247,'BHXH 4-2026'!$D$11:$F$337,3,0)</f>
        <v>DN4929222917395</v>
      </c>
      <c r="G247" s="774">
        <f>VLOOKUP(C247,'chuyển xếp 2024'!$C$5:$W$328,17,0)</f>
        <v>4730000</v>
      </c>
      <c r="H247" s="774" t="e">
        <f>VLOOKUP(C247,'1-7-2026'!$C$3:$R$75,16,0)</f>
        <v>#N/A</v>
      </c>
      <c r="I247" s="774">
        <f>VLOOKUP(C247,'chuyển xếp 2024'!$C$5:$W$328,19,0)</f>
        <v>0</v>
      </c>
      <c r="J247" s="774">
        <f t="shared" si="40"/>
        <v>4730000</v>
      </c>
      <c r="K247" s="63" t="s">
        <v>63</v>
      </c>
      <c r="L247" s="63">
        <f t="shared" si="42"/>
        <v>0</v>
      </c>
      <c r="M247" s="56" t="s">
        <v>33</v>
      </c>
      <c r="N247" s="56" t="s">
        <v>34</v>
      </c>
      <c r="O247" s="87" t="s">
        <v>5204</v>
      </c>
      <c r="P247" s="46" t="s">
        <v>671</v>
      </c>
      <c r="Q247" s="234">
        <v>35143</v>
      </c>
      <c r="R247" s="75">
        <v>45807</v>
      </c>
      <c r="S247" s="107">
        <f t="shared" si="39"/>
        <v>45807</v>
      </c>
      <c r="T247" s="75"/>
      <c r="U247" s="97" t="s">
        <v>36</v>
      </c>
      <c r="V247" s="106" t="s">
        <v>2950</v>
      </c>
      <c r="W247" s="626" t="str">
        <f t="shared" ca="1" si="44"/>
        <v xml:space="preserve">1 NĂM 2 THÁNG 20 NGÀY </v>
      </c>
      <c r="X247" s="74" t="s">
        <v>2947</v>
      </c>
      <c r="Y247" s="80" t="s">
        <v>2947</v>
      </c>
      <c r="Z247" s="80">
        <f>VLOOKUP(C247,'Trang tính1'!$A$2:$N$281,5,0)</f>
        <v>0</v>
      </c>
      <c r="AA247" s="80" t="b">
        <f t="shared" si="41"/>
        <v>0</v>
      </c>
      <c r="AB247" s="108">
        <v>44939</v>
      </c>
      <c r="AC247" s="75" t="s">
        <v>5227</v>
      </c>
      <c r="AD247" s="46" t="s">
        <v>232</v>
      </c>
      <c r="AE247" s="108" t="s">
        <v>2948</v>
      </c>
      <c r="AF247" s="108"/>
      <c r="AG247" s="108" t="s">
        <v>2949</v>
      </c>
      <c r="AH247" s="627"/>
      <c r="AI247" s="628"/>
      <c r="AJ247" s="108" t="s">
        <v>156</v>
      </c>
      <c r="AK247" s="108"/>
      <c r="AL247" s="56" t="s">
        <v>1055</v>
      </c>
      <c r="AM247" s="36">
        <f t="shared" ca="1" si="43"/>
        <v>30</v>
      </c>
    </row>
    <row r="248" spans="1:39" s="624" customFormat="1">
      <c r="A248" s="25">
        <f>IF(C248=0,"",SUBTOTAL(3,C$5:C248))</f>
        <v>244</v>
      </c>
      <c r="B248" s="86">
        <v>127</v>
      </c>
      <c r="C248" s="369" t="s">
        <v>2854</v>
      </c>
      <c r="D248" s="25" t="s">
        <v>3309</v>
      </c>
      <c r="E248" s="370" t="s">
        <v>2858</v>
      </c>
      <c r="F248" s="63" t="str">
        <f>VLOOKUP(D248,'BHXH 4-2026'!$D$11:$F$337,3,0)</f>
        <v>DN4929321864093</v>
      </c>
      <c r="G248" s="774">
        <f>VLOOKUP(C248,'chuyển xếp 2024'!$C$5:$W$328,17,0)</f>
        <v>4730000</v>
      </c>
      <c r="H248" s="774" t="e">
        <f>VLOOKUP(C248,'1-7-2026'!$C$3:$R$75,16,0)</f>
        <v>#N/A</v>
      </c>
      <c r="I248" s="774">
        <f>VLOOKUP(C248,'chuyển xếp 2024'!$C$5:$W$328,19,0)</f>
        <v>0</v>
      </c>
      <c r="J248" s="774">
        <f t="shared" si="40"/>
        <v>4730000</v>
      </c>
      <c r="K248" s="96" t="s">
        <v>32</v>
      </c>
      <c r="L248" s="63">
        <f t="shared" si="42"/>
        <v>1</v>
      </c>
      <c r="M248" s="56" t="s">
        <v>33</v>
      </c>
      <c r="N248" s="56" t="s">
        <v>34</v>
      </c>
      <c r="O248" s="87" t="s">
        <v>5204</v>
      </c>
      <c r="P248" s="46" t="s">
        <v>671</v>
      </c>
      <c r="Q248" s="234">
        <v>27760</v>
      </c>
      <c r="R248" s="75">
        <v>45807</v>
      </c>
      <c r="S248" s="107">
        <f t="shared" si="39"/>
        <v>45807</v>
      </c>
      <c r="T248" s="75"/>
      <c r="U248" s="97" t="s">
        <v>36</v>
      </c>
      <c r="V248" s="106" t="s">
        <v>2951</v>
      </c>
      <c r="W248" s="626" t="str">
        <f t="shared" ca="1" si="44"/>
        <v xml:space="preserve">1 NĂM 2 THÁNG 20 NGÀY </v>
      </c>
      <c r="X248" s="74" t="s">
        <v>2952</v>
      </c>
      <c r="Y248" s="80" t="s">
        <v>2952</v>
      </c>
      <c r="Z248" s="80" t="str">
        <f>VLOOKUP(C248,'Trang tính1'!$A$2:$N$281,5,0)</f>
        <v>093076010646</v>
      </c>
      <c r="AA248" s="80" t="b">
        <f t="shared" si="41"/>
        <v>1</v>
      </c>
      <c r="AB248" s="108">
        <v>44631</v>
      </c>
      <c r="AC248" s="75" t="s">
        <v>5227</v>
      </c>
      <c r="AD248" s="46" t="s">
        <v>232</v>
      </c>
      <c r="AE248" s="108" t="s">
        <v>2953</v>
      </c>
      <c r="AF248" s="108" t="str">
        <f>VLOOKUP(C248,'Trang tính1'!$A$2:$N$319,9,0)</f>
        <v xml:space="preserve"> Ấp 4- Vĩnh Thuận Tây- Hậu Giang</v>
      </c>
      <c r="AG248" s="108" t="s">
        <v>2954</v>
      </c>
      <c r="AH248" s="627"/>
      <c r="AI248" s="628"/>
      <c r="AJ248" s="108" t="s">
        <v>156</v>
      </c>
      <c r="AK248" s="108"/>
      <c r="AL248" s="56" t="s">
        <v>1055</v>
      </c>
      <c r="AM248" s="36">
        <f t="shared" ca="1" si="43"/>
        <v>50</v>
      </c>
    </row>
    <row r="249" spans="1:39" s="624" customFormat="1">
      <c r="A249" s="25">
        <f>IF(C249=0,"",SUBTOTAL(3,C$5:C249))</f>
        <v>245</v>
      </c>
      <c r="B249" s="86">
        <v>128</v>
      </c>
      <c r="C249" s="369" t="s">
        <v>2855</v>
      </c>
      <c r="D249" s="25" t="s">
        <v>3178</v>
      </c>
      <c r="E249" s="370" t="s">
        <v>2859</v>
      </c>
      <c r="F249" s="63" t="str">
        <f>VLOOKUP(D249,'BHXH 4-2026'!$D$11:$F$337,3,0)</f>
        <v>DN4929211004022</v>
      </c>
      <c r="G249" s="774">
        <f>VLOOKUP(C249,'chuyển xếp 2024'!$C$5:$W$328,17,0)</f>
        <v>4730000</v>
      </c>
      <c r="H249" s="774" t="e">
        <f>VLOOKUP(C249,'1-7-2026'!$C$3:$R$75,16,0)</f>
        <v>#N/A</v>
      </c>
      <c r="I249" s="774">
        <f>VLOOKUP(C249,'chuyển xếp 2024'!$C$5:$W$328,19,0)</f>
        <v>0</v>
      </c>
      <c r="J249" s="774">
        <f t="shared" si="40"/>
        <v>4730000</v>
      </c>
      <c r="K249" s="96" t="s">
        <v>32</v>
      </c>
      <c r="L249" s="63">
        <f t="shared" si="42"/>
        <v>1</v>
      </c>
      <c r="M249" s="56" t="s">
        <v>33</v>
      </c>
      <c r="N249" s="56" t="s">
        <v>34</v>
      </c>
      <c r="O249" s="87" t="s">
        <v>5204</v>
      </c>
      <c r="P249" s="46" t="s">
        <v>671</v>
      </c>
      <c r="Q249" s="234">
        <v>32392</v>
      </c>
      <c r="R249" s="75">
        <v>45807</v>
      </c>
      <c r="S249" s="107">
        <f t="shared" ref="S249:S254" si="45">+R249</f>
        <v>45807</v>
      </c>
      <c r="T249" s="75"/>
      <c r="U249" s="97" t="s">
        <v>36</v>
      </c>
      <c r="V249" s="106" t="s">
        <v>2955</v>
      </c>
      <c r="W249" s="626" t="str">
        <f t="shared" ca="1" si="44"/>
        <v xml:space="preserve">1 NĂM 2 THÁNG 20 NGÀY </v>
      </c>
      <c r="X249" s="74" t="s">
        <v>2956</v>
      </c>
      <c r="Y249" s="80" t="s">
        <v>2956</v>
      </c>
      <c r="Z249" s="80">
        <f>VLOOKUP(C249,'Trang tính1'!$A$2:$N$281,5,0)</f>
        <v>0</v>
      </c>
      <c r="AA249" s="80" t="b">
        <f t="shared" si="41"/>
        <v>0</v>
      </c>
      <c r="AB249" s="108">
        <v>44521</v>
      </c>
      <c r="AC249" s="75" t="s">
        <v>5227</v>
      </c>
      <c r="AD249" s="46" t="s">
        <v>232</v>
      </c>
      <c r="AE249" s="108" t="s">
        <v>2009</v>
      </c>
      <c r="AF249" s="108"/>
      <c r="AG249" s="108" t="s">
        <v>2957</v>
      </c>
      <c r="AH249" s="627"/>
      <c r="AI249" s="628"/>
      <c r="AJ249" s="108" t="s">
        <v>156</v>
      </c>
      <c r="AK249" s="108"/>
      <c r="AL249" s="56" t="s">
        <v>1055</v>
      </c>
      <c r="AM249" s="36">
        <f t="shared" ca="1" si="43"/>
        <v>37</v>
      </c>
    </row>
    <row r="250" spans="1:39" s="624" customFormat="1">
      <c r="A250" s="25">
        <f>IF(C250=0,"",SUBTOTAL(3,C$5:C250))</f>
        <v>246</v>
      </c>
      <c r="B250" s="86">
        <v>129</v>
      </c>
      <c r="C250" s="369" t="s">
        <v>2860</v>
      </c>
      <c r="D250" s="25" t="s">
        <v>3312</v>
      </c>
      <c r="E250" s="370" t="s">
        <v>2864</v>
      </c>
      <c r="F250" s="63" t="str">
        <f>VLOOKUP(D250,'BHXH 4-2026'!$D$11:$F$337,3,0)</f>
        <v>DN4929416008058</v>
      </c>
      <c r="G250" s="774">
        <f>VLOOKUP(C250,'chuyển xếp 2024'!$C$5:$W$328,17,0)</f>
        <v>4730000</v>
      </c>
      <c r="H250" s="774" t="e">
        <f>VLOOKUP(C250,'1-7-2026'!$C$3:$R$75,16,0)</f>
        <v>#N/A</v>
      </c>
      <c r="I250" s="774">
        <f>VLOOKUP(C250,'chuyển xếp 2024'!$C$5:$W$328,19,0)</f>
        <v>0</v>
      </c>
      <c r="J250" s="774">
        <f t="shared" si="40"/>
        <v>4730000</v>
      </c>
      <c r="K250" s="96" t="s">
        <v>32</v>
      </c>
      <c r="L250" s="63">
        <f t="shared" si="42"/>
        <v>1</v>
      </c>
      <c r="M250" s="56" t="s">
        <v>33</v>
      </c>
      <c r="N250" s="56" t="s">
        <v>34</v>
      </c>
      <c r="O250" s="87" t="s">
        <v>5204</v>
      </c>
      <c r="P250" s="46" t="s">
        <v>671</v>
      </c>
      <c r="Q250" s="234">
        <v>30176</v>
      </c>
      <c r="R250" s="75">
        <v>45807</v>
      </c>
      <c r="S250" s="107">
        <f t="shared" si="45"/>
        <v>45807</v>
      </c>
      <c r="T250" s="75"/>
      <c r="U250" s="97" t="s">
        <v>36</v>
      </c>
      <c r="V250" s="106" t="s">
        <v>2958</v>
      </c>
      <c r="W250" s="626" t="str">
        <f t="shared" ca="1" si="44"/>
        <v xml:space="preserve">1 NĂM 2 THÁNG 20 NGÀY </v>
      </c>
      <c r="X250" s="74" t="s">
        <v>2959</v>
      </c>
      <c r="Y250" s="80" t="s">
        <v>2959</v>
      </c>
      <c r="Z250" s="80">
        <f>VLOOKUP(C250,'Trang tính1'!$A$2:$N$281,5,0)</f>
        <v>0</v>
      </c>
      <c r="AA250" s="80" t="b">
        <f t="shared" si="41"/>
        <v>0</v>
      </c>
      <c r="AB250" s="108">
        <v>44736</v>
      </c>
      <c r="AC250" s="75" t="s">
        <v>5227</v>
      </c>
      <c r="AD250" s="46" t="s">
        <v>232</v>
      </c>
      <c r="AE250" s="108" t="s">
        <v>2343</v>
      </c>
      <c r="AF250" s="108"/>
      <c r="AG250" s="108" t="s">
        <v>2492</v>
      </c>
      <c r="AH250" s="627"/>
      <c r="AI250" s="628"/>
      <c r="AJ250" s="108" t="s">
        <v>156</v>
      </c>
      <c r="AK250" s="108"/>
      <c r="AL250" s="56" t="s">
        <v>1055</v>
      </c>
      <c r="AM250" s="36">
        <f t="shared" ca="1" si="43"/>
        <v>44</v>
      </c>
    </row>
    <row r="251" spans="1:39" s="624" customFormat="1">
      <c r="A251" s="25">
        <f>IF(C251=0,"",SUBTOTAL(3,C$5:C251))</f>
        <v>247</v>
      </c>
      <c r="B251" s="86">
        <v>130</v>
      </c>
      <c r="C251" s="369" t="s">
        <v>2862</v>
      </c>
      <c r="D251" s="25" t="s">
        <v>3167</v>
      </c>
      <c r="E251" s="370" t="s">
        <v>1676</v>
      </c>
      <c r="F251" s="63" t="str">
        <f>VLOOKUP(D251,'BHXH 4-2026'!$D$11:$F$337,3,0)</f>
        <v>DN4929210001028</v>
      </c>
      <c r="G251" s="774">
        <f>VLOOKUP(C251,'chuyển xếp 2024'!$C$5:$W$328,17,0)</f>
        <v>4730000</v>
      </c>
      <c r="H251" s="774" t="e">
        <f>VLOOKUP(C251,'1-7-2026'!$C$3:$R$75,16,0)</f>
        <v>#N/A</v>
      </c>
      <c r="I251" s="774">
        <f>VLOOKUP(C251,'chuyển xếp 2024'!$C$5:$W$328,19,0)</f>
        <v>0</v>
      </c>
      <c r="J251" s="774">
        <f t="shared" si="40"/>
        <v>4730000</v>
      </c>
      <c r="K251" s="96" t="s">
        <v>32</v>
      </c>
      <c r="L251" s="63">
        <f t="shared" si="42"/>
        <v>1</v>
      </c>
      <c r="M251" s="56" t="s">
        <v>33</v>
      </c>
      <c r="N251" s="56" t="s">
        <v>34</v>
      </c>
      <c r="O251" s="87" t="s">
        <v>5204</v>
      </c>
      <c r="P251" s="46" t="s">
        <v>671</v>
      </c>
      <c r="Q251" s="234">
        <v>26297</v>
      </c>
      <c r="R251" s="75">
        <v>45807</v>
      </c>
      <c r="S251" s="107">
        <f t="shared" si="45"/>
        <v>45807</v>
      </c>
      <c r="T251" s="75"/>
      <c r="U251" s="97" t="s">
        <v>36</v>
      </c>
      <c r="V251" s="106" t="s">
        <v>2962</v>
      </c>
      <c r="W251" s="626" t="str">
        <f t="shared" ca="1" si="44"/>
        <v xml:space="preserve">1 NĂM 2 THÁNG 20 NGÀY </v>
      </c>
      <c r="X251" s="74" t="s">
        <v>2963</v>
      </c>
      <c r="Y251" s="80" t="s">
        <v>2963</v>
      </c>
      <c r="Z251" s="80" t="str">
        <f>VLOOKUP(C251,'Trang tính1'!$A$2:$N$281,5,0)</f>
        <v>092071004278</v>
      </c>
      <c r="AA251" s="80" t="b">
        <f t="shared" si="41"/>
        <v>1</v>
      </c>
      <c r="AB251" s="108">
        <v>45131</v>
      </c>
      <c r="AC251" s="75" t="s">
        <v>5227</v>
      </c>
      <c r="AD251" s="46" t="s">
        <v>232</v>
      </c>
      <c r="AE251" s="108" t="s">
        <v>1854</v>
      </c>
      <c r="AF251" s="108" t="str">
        <f>VLOOKUP(C251,'Trang tính1'!$A$2:$N$319,9,0)</f>
        <v>Phường Ô Môn- TP Cần Thơ</v>
      </c>
      <c r="AG251" s="108" t="s">
        <v>2964</v>
      </c>
      <c r="AH251" s="627"/>
      <c r="AI251" s="628"/>
      <c r="AJ251" s="108" t="s">
        <v>156</v>
      </c>
      <c r="AK251" s="108"/>
      <c r="AL251" s="56" t="s">
        <v>1055</v>
      </c>
      <c r="AM251" s="36">
        <f t="shared" ca="1" si="43"/>
        <v>54</v>
      </c>
    </row>
    <row r="252" spans="1:39" s="624" customFormat="1">
      <c r="A252" s="25">
        <f>IF(C252=0,"",SUBTOTAL(3,C$5:C252))</f>
        <v>248</v>
      </c>
      <c r="B252" s="86">
        <v>131</v>
      </c>
      <c r="C252" s="369" t="s">
        <v>2863</v>
      </c>
      <c r="D252" s="25" t="s">
        <v>3252</v>
      </c>
      <c r="E252" s="370" t="s">
        <v>2866</v>
      </c>
      <c r="F252" s="63" t="str">
        <f>VLOOKUP(D252,'BHXH 4-2026'!$D$11:$F$337,3,0)</f>
        <v>DN4929221501627</v>
      </c>
      <c r="G252" s="774">
        <f>VLOOKUP(C252,'chuyển xếp 2024'!$C$5:$W$328,17,0)</f>
        <v>4730000</v>
      </c>
      <c r="H252" s="774" t="e">
        <f>VLOOKUP(C252,'1-7-2026'!$C$3:$R$75,16,0)</f>
        <v>#N/A</v>
      </c>
      <c r="I252" s="774">
        <f>VLOOKUP(C252,'chuyển xếp 2024'!$C$5:$W$328,19,0)</f>
        <v>0</v>
      </c>
      <c r="J252" s="774">
        <f t="shared" si="40"/>
        <v>4730000</v>
      </c>
      <c r="K252" s="96" t="s">
        <v>32</v>
      </c>
      <c r="L252" s="63">
        <f t="shared" si="42"/>
        <v>1</v>
      </c>
      <c r="M252" s="56" t="s">
        <v>33</v>
      </c>
      <c r="N252" s="56" t="s">
        <v>34</v>
      </c>
      <c r="O252" s="87" t="s">
        <v>5204</v>
      </c>
      <c r="P252" s="46" t="s">
        <v>671</v>
      </c>
      <c r="Q252" s="234">
        <v>36406</v>
      </c>
      <c r="R252" s="75">
        <v>45807</v>
      </c>
      <c r="S252" s="107">
        <f t="shared" si="45"/>
        <v>45807</v>
      </c>
      <c r="T252" s="75"/>
      <c r="U252" s="97" t="s">
        <v>36</v>
      </c>
      <c r="V252" s="106" t="s">
        <v>2965</v>
      </c>
      <c r="W252" s="626" t="str">
        <f t="shared" ca="1" si="44"/>
        <v xml:space="preserve">1 NĂM 2 THÁNG 20 NGÀY </v>
      </c>
      <c r="X252" s="74" t="s">
        <v>2966</v>
      </c>
      <c r="Y252" s="80" t="s">
        <v>2966</v>
      </c>
      <c r="Z252" s="94" t="str">
        <f>VLOOKUP(C252,'Trang tính1'!$A$2:$N$281,5,0)</f>
        <v>092099009176</v>
      </c>
      <c r="AA252" s="80" t="b">
        <f t="shared" si="41"/>
        <v>0</v>
      </c>
      <c r="AB252" s="108">
        <v>45583</v>
      </c>
      <c r="AC252" s="75" t="s">
        <v>5227</v>
      </c>
      <c r="AD252" s="46" t="s">
        <v>2779</v>
      </c>
      <c r="AE252" s="108" t="s">
        <v>2376</v>
      </c>
      <c r="AF252" s="108" t="str">
        <f>VLOOKUP(C252,'Trang tính1'!$A$2:$N$319,9,0)</f>
        <v>Phường Ô Môn- TP Cần Thơ</v>
      </c>
      <c r="AG252" s="108" t="s">
        <v>2967</v>
      </c>
      <c r="AH252" s="627"/>
      <c r="AI252" s="628"/>
      <c r="AJ252" s="108" t="s">
        <v>156</v>
      </c>
      <c r="AK252" s="108"/>
      <c r="AL252" s="56" t="s">
        <v>1055</v>
      </c>
      <c r="AM252" s="36">
        <f t="shared" ca="1" si="43"/>
        <v>26</v>
      </c>
    </row>
    <row r="253" spans="1:39" s="624" customFormat="1">
      <c r="A253" s="25">
        <f>IF(C253=0,"",SUBTOTAL(3,C$5:C253))</f>
        <v>249</v>
      </c>
      <c r="B253" s="86">
        <v>132</v>
      </c>
      <c r="C253" s="369" t="s">
        <v>2868</v>
      </c>
      <c r="D253" s="25" t="s">
        <v>2995</v>
      </c>
      <c r="E253" s="370" t="s">
        <v>2870</v>
      </c>
      <c r="F253" s="63" t="str">
        <f>VLOOKUP(D253,'BHXH 4-2026'!$D$11:$F$337,3,0)</f>
        <v>DN4924520616801</v>
      </c>
      <c r="G253" s="774">
        <f>VLOOKUP(C253,'chuyển xếp 2024'!$C$5:$W$328,17,0)</f>
        <v>4730000</v>
      </c>
      <c r="H253" s="774" t="e">
        <f>VLOOKUP(C253,'1-7-2026'!$C$3:$R$75,16,0)</f>
        <v>#N/A</v>
      </c>
      <c r="I253" s="774">
        <f>VLOOKUP(C253,'chuyển xếp 2024'!$C$5:$W$328,19,0)</f>
        <v>0</v>
      </c>
      <c r="J253" s="774">
        <f t="shared" si="40"/>
        <v>4730000</v>
      </c>
      <c r="K253" s="96" t="s">
        <v>32</v>
      </c>
      <c r="L253" s="63">
        <f t="shared" si="42"/>
        <v>1</v>
      </c>
      <c r="M253" s="56" t="s">
        <v>33</v>
      </c>
      <c r="N253" s="56" t="s">
        <v>34</v>
      </c>
      <c r="O253" s="87" t="s">
        <v>5204</v>
      </c>
      <c r="P253" s="46" t="s">
        <v>671</v>
      </c>
      <c r="Q253" s="234">
        <v>32845</v>
      </c>
      <c r="R253" s="75">
        <v>45807</v>
      </c>
      <c r="S253" s="107">
        <f t="shared" si="45"/>
        <v>45807</v>
      </c>
      <c r="T253" s="75"/>
      <c r="U253" s="97" t="s">
        <v>36</v>
      </c>
      <c r="V253" s="106" t="s">
        <v>2972</v>
      </c>
      <c r="W253" s="626" t="str">
        <f t="shared" ca="1" si="44"/>
        <v xml:space="preserve">1 NĂM 2 THÁNG 20 NGÀY </v>
      </c>
      <c r="X253" s="74" t="s">
        <v>2973</v>
      </c>
      <c r="Y253" s="80" t="s">
        <v>2973</v>
      </c>
      <c r="Z253" s="80" t="str">
        <f>VLOOKUP(C253,'Trang tính1'!$A$2:$N$281,5,0)</f>
        <v>045089007134</v>
      </c>
      <c r="AA253" s="80" t="b">
        <f t="shared" si="41"/>
        <v>1</v>
      </c>
      <c r="AB253" s="108">
        <v>32845</v>
      </c>
      <c r="AC253" s="75" t="s">
        <v>5227</v>
      </c>
      <c r="AD253" s="46" t="s">
        <v>232</v>
      </c>
      <c r="AE253" s="108" t="s">
        <v>2974</v>
      </c>
      <c r="AF253" s="108" t="str">
        <f>VLOOKUP(C253,'Trang tính1'!$A$2:$N$319,9,0)</f>
        <v>Xã Diên Sanh- Quảng Trị</v>
      </c>
      <c r="AG253" s="108" t="s">
        <v>2975</v>
      </c>
      <c r="AH253" s="627"/>
      <c r="AI253" s="628"/>
      <c r="AJ253" s="108" t="s">
        <v>156</v>
      </c>
      <c r="AK253" s="108"/>
      <c r="AL253" s="56" t="s">
        <v>1055</v>
      </c>
      <c r="AM253" s="36">
        <f t="shared" ca="1" si="43"/>
        <v>36</v>
      </c>
    </row>
    <row r="254" spans="1:39" s="624" customFormat="1">
      <c r="A254" s="25">
        <f>IF(C254=0,"",SUBTOTAL(3,C$5:C254))</f>
        <v>250</v>
      </c>
      <c r="B254" s="86">
        <v>133</v>
      </c>
      <c r="C254" s="369" t="s">
        <v>2871</v>
      </c>
      <c r="D254" s="25" t="s">
        <v>3279</v>
      </c>
      <c r="E254" s="370" t="s">
        <v>2873</v>
      </c>
      <c r="F254" s="63" t="str">
        <f>VLOOKUP(D254,'BHXH 4-2026'!$D$11:$F$337,3,0)</f>
        <v>DN4929222481512</v>
      </c>
      <c r="G254" s="774">
        <f>VLOOKUP(C254,'chuyển xếp 2024'!$C$5:$W$328,17,0)</f>
        <v>4730000</v>
      </c>
      <c r="H254" s="774" t="e">
        <f>VLOOKUP(C254,'1-7-2026'!$C$3:$R$75,16,0)</f>
        <v>#N/A</v>
      </c>
      <c r="I254" s="774">
        <f>VLOOKUP(C254,'chuyển xếp 2024'!$C$5:$W$328,19,0)</f>
        <v>0</v>
      </c>
      <c r="J254" s="774">
        <f t="shared" si="40"/>
        <v>4730000</v>
      </c>
      <c r="K254" s="96" t="s">
        <v>32</v>
      </c>
      <c r="L254" s="63">
        <f t="shared" si="42"/>
        <v>1</v>
      </c>
      <c r="M254" s="56" t="s">
        <v>33</v>
      </c>
      <c r="N254" s="56" t="s">
        <v>489</v>
      </c>
      <c r="O254" s="87" t="s">
        <v>5204</v>
      </c>
      <c r="P254" s="46" t="s">
        <v>671</v>
      </c>
      <c r="Q254" s="234">
        <v>28814</v>
      </c>
      <c r="R254" s="75">
        <v>45807</v>
      </c>
      <c r="S254" s="107">
        <f t="shared" si="45"/>
        <v>45807</v>
      </c>
      <c r="T254" s="75"/>
      <c r="U254" s="97" t="s">
        <v>36</v>
      </c>
      <c r="V254" s="106" t="s">
        <v>2976</v>
      </c>
      <c r="W254" s="626" t="str">
        <f t="shared" ca="1" si="44"/>
        <v xml:space="preserve">1 NĂM 2 THÁNG 20 NGÀY </v>
      </c>
      <c r="X254" s="74" t="s">
        <v>2977</v>
      </c>
      <c r="Y254" s="80" t="s">
        <v>2977</v>
      </c>
      <c r="Z254" s="80" t="str">
        <f>VLOOKUP(C254,'Trang tính1'!$A$2:$N$281,5,0)</f>
        <v>092078012485</v>
      </c>
      <c r="AA254" s="80" t="b">
        <f t="shared" si="41"/>
        <v>1</v>
      </c>
      <c r="AB254" s="108">
        <v>44838</v>
      </c>
      <c r="AC254" s="75" t="s">
        <v>5227</v>
      </c>
      <c r="AD254" s="46" t="s">
        <v>232</v>
      </c>
      <c r="AE254" s="108" t="s">
        <v>2978</v>
      </c>
      <c r="AF254" s="108" t="str">
        <f>VLOOKUP(C254,'Trang tính1'!$A$2:$N$319,9,0)</f>
        <v>Ấp Thới Lộc- Xã Đông Hiệp- TP Cần Thơ</v>
      </c>
      <c r="AG254" s="108" t="s">
        <v>2979</v>
      </c>
      <c r="AH254" s="627"/>
      <c r="AI254" s="628"/>
      <c r="AJ254" s="108" t="s">
        <v>156</v>
      </c>
      <c r="AK254" s="108"/>
      <c r="AL254" s="56" t="s">
        <v>1055</v>
      </c>
      <c r="AM254" s="36">
        <f t="shared" ca="1" si="43"/>
        <v>47</v>
      </c>
    </row>
    <row r="255" spans="1:39" s="624" customFormat="1">
      <c r="A255" s="25">
        <f>IF(C255=0,"",SUBTOTAL(3,C$5:C255))</f>
        <v>251</v>
      </c>
      <c r="B255" s="86">
        <v>134</v>
      </c>
      <c r="C255" s="369" t="s">
        <v>3324</v>
      </c>
      <c r="D255" s="25" t="s">
        <v>3404</v>
      </c>
      <c r="E255" s="937" t="s">
        <v>3325</v>
      </c>
      <c r="F255" s="63" t="str">
        <f>VLOOKUP(D255,'BHXH 4-2026'!$D$11:$F$337,3,0)</f>
        <v>DN4929213010640</v>
      </c>
      <c r="G255" s="774">
        <f>VLOOKUP(C255,'chuyển xếp 2024'!$C$5:$W$328,17,0)</f>
        <v>4730000</v>
      </c>
      <c r="H255" s="774" t="e">
        <f>VLOOKUP(C255,'1-7-2026'!$C$3:$R$75,16,0)</f>
        <v>#N/A</v>
      </c>
      <c r="I255" s="774">
        <f>VLOOKUP(C255,'chuyển xếp 2024'!$C$5:$W$328,19,0)</f>
        <v>0</v>
      </c>
      <c r="J255" s="774">
        <f t="shared" si="40"/>
        <v>4730000</v>
      </c>
      <c r="K255" s="96" t="s">
        <v>32</v>
      </c>
      <c r="L255" s="63">
        <f t="shared" si="42"/>
        <v>1</v>
      </c>
      <c r="M255" s="56" t="s">
        <v>33</v>
      </c>
      <c r="N255" s="56" t="s">
        <v>34</v>
      </c>
      <c r="O255" s="87" t="s">
        <v>5204</v>
      </c>
      <c r="P255" s="46" t="s">
        <v>671</v>
      </c>
      <c r="Q255" s="234">
        <v>31489</v>
      </c>
      <c r="R255" s="75">
        <v>45903</v>
      </c>
      <c r="S255" s="75"/>
      <c r="T255" s="75">
        <f>+R255</f>
        <v>45903</v>
      </c>
      <c r="U255" s="625" t="s">
        <v>117</v>
      </c>
      <c r="V255" s="30" t="s">
        <v>3353</v>
      </c>
      <c r="W255" s="410" t="str">
        <f t="shared" ca="1" si="44"/>
        <v xml:space="preserve">0 NĂM 11 THÁNG 16 NGÀY </v>
      </c>
      <c r="X255" s="74" t="s">
        <v>3354</v>
      </c>
      <c r="Y255" s="74" t="s">
        <v>3354</v>
      </c>
      <c r="Z255" s="80" t="str">
        <f>VLOOKUP(C255,'Trang tính1'!$A$2:$N$281,5,0)</f>
        <v>092086004844</v>
      </c>
      <c r="AA255" s="80" t="b">
        <f t="shared" si="41"/>
        <v>1</v>
      </c>
      <c r="AB255" s="108">
        <v>44428</v>
      </c>
      <c r="AC255" s="75" t="s">
        <v>5227</v>
      </c>
      <c r="AD255" s="46" t="s">
        <v>232</v>
      </c>
      <c r="AE255" s="108" t="s">
        <v>2001</v>
      </c>
      <c r="AF255" s="108" t="str">
        <f>VLOOKUP(C255,'Trang tính1'!$A$2:$N$319,9,0)</f>
        <v>Tổ 9 Tân Bình- Phong Điền</v>
      </c>
      <c r="AG255" s="108" t="s">
        <v>2002</v>
      </c>
      <c r="AH255" s="627"/>
      <c r="AI255" s="628"/>
      <c r="AJ255" s="108" t="s">
        <v>156</v>
      </c>
      <c r="AK255" s="108"/>
      <c r="AL255" s="56" t="s">
        <v>1055</v>
      </c>
      <c r="AM255" s="36">
        <f t="shared" ca="1" si="43"/>
        <v>40</v>
      </c>
    </row>
    <row r="256" spans="1:39" s="624" customFormat="1">
      <c r="A256" s="25">
        <f>IF(C256=0,"",SUBTOTAL(3,C$5:C256))</f>
        <v>252</v>
      </c>
      <c r="B256" s="86">
        <v>135</v>
      </c>
      <c r="C256" s="369" t="s">
        <v>3326</v>
      </c>
      <c r="D256" s="25" t="s">
        <v>3405</v>
      </c>
      <c r="E256" s="937" t="s">
        <v>3327</v>
      </c>
      <c r="F256" s="63" t="str">
        <f>VLOOKUP(D256,'BHXH 4-2026'!$D$11:$F$337,3,0)</f>
        <v>DN4929221608335</v>
      </c>
      <c r="G256" s="774">
        <f>VLOOKUP(C256,'chuyển xếp 2024'!$C$5:$W$328,17,0)</f>
        <v>4730000</v>
      </c>
      <c r="H256" s="774" t="e">
        <f>VLOOKUP(C256,'1-7-2026'!$C$3:$R$75,16,0)</f>
        <v>#N/A</v>
      </c>
      <c r="I256" s="774">
        <f>VLOOKUP(C256,'chuyển xếp 2024'!$C$5:$W$328,19,0)</f>
        <v>0</v>
      </c>
      <c r="J256" s="774">
        <f t="shared" si="40"/>
        <v>4730000</v>
      </c>
      <c r="K256" s="96" t="s">
        <v>32</v>
      </c>
      <c r="L256" s="63">
        <f t="shared" si="42"/>
        <v>1</v>
      </c>
      <c r="M256" s="56" t="s">
        <v>33</v>
      </c>
      <c r="N256" s="56" t="s">
        <v>34</v>
      </c>
      <c r="O256" s="87" t="s">
        <v>5204</v>
      </c>
      <c r="P256" s="46" t="s">
        <v>671</v>
      </c>
      <c r="Q256" s="234">
        <v>36414</v>
      </c>
      <c r="R256" s="75">
        <v>45903</v>
      </c>
      <c r="S256" s="75"/>
      <c r="T256" s="75">
        <f t="shared" ref="T256:T289" si="46">+R256</f>
        <v>45903</v>
      </c>
      <c r="U256" s="625" t="s">
        <v>117</v>
      </c>
      <c r="V256" s="30" t="s">
        <v>3355</v>
      </c>
      <c r="W256" s="626" t="str">
        <f t="shared" ca="1" si="44"/>
        <v xml:space="preserve">0 NĂM 11 THÁNG 16 NGÀY </v>
      </c>
      <c r="X256" s="74" t="s">
        <v>3356</v>
      </c>
      <c r="Y256" s="74" t="s">
        <v>3356</v>
      </c>
      <c r="Z256" s="80" t="str">
        <f>VLOOKUP(C256,'Trang tính1'!$A$2:$N$281,5,0)</f>
        <v>087099008205</v>
      </c>
      <c r="AA256" s="80" t="b">
        <f t="shared" si="41"/>
        <v>1</v>
      </c>
      <c r="AB256" s="108">
        <v>45549</v>
      </c>
      <c r="AC256" s="75" t="s">
        <v>5227</v>
      </c>
      <c r="AD256" s="46" t="s">
        <v>2779</v>
      </c>
      <c r="AE256" s="108" t="s">
        <v>3357</v>
      </c>
      <c r="AF256" s="108" t="str">
        <f>VLOOKUP(C256,'Trang tính1'!$A$2:$N$319,9,0)</f>
        <v>Xã Bình Hàng Trung- Đồng Tháp</v>
      </c>
      <c r="AG256" s="108" t="s">
        <v>3358</v>
      </c>
      <c r="AH256" s="627"/>
      <c r="AI256" s="628"/>
      <c r="AJ256" s="108" t="s">
        <v>156</v>
      </c>
      <c r="AK256" s="108"/>
      <c r="AL256" s="56" t="s">
        <v>1055</v>
      </c>
      <c r="AM256" s="36">
        <f t="shared" ca="1" si="43"/>
        <v>26</v>
      </c>
    </row>
    <row r="257" spans="1:39" s="624" customFormat="1">
      <c r="A257" s="25">
        <f>IF(C257=0,"",SUBTOTAL(3,C$5:C257))</f>
        <v>253</v>
      </c>
      <c r="B257" s="86">
        <v>136</v>
      </c>
      <c r="C257" s="369" t="s">
        <v>3328</v>
      </c>
      <c r="D257" s="25" t="s">
        <v>3406</v>
      </c>
      <c r="E257" s="938" t="s">
        <v>3329</v>
      </c>
      <c r="F257" s="63" t="str">
        <f>VLOOKUP(D257,'BHXH 4-2026'!$D$11:$F$337,3,0)</f>
        <v>DN4929222427498</v>
      </c>
      <c r="G257" s="774">
        <f>VLOOKUP(C257,'chuyển xếp 2024'!$C$5:$W$328,17,0)</f>
        <v>4730000</v>
      </c>
      <c r="H257" s="774" t="e">
        <f>VLOOKUP(C257,'1-7-2026'!$C$3:$R$75,16,0)</f>
        <v>#N/A</v>
      </c>
      <c r="I257" s="774">
        <f>VLOOKUP(C257,'chuyển xếp 2024'!$C$5:$W$328,19,0)</f>
        <v>0</v>
      </c>
      <c r="J257" s="774">
        <f t="shared" si="40"/>
        <v>4730000</v>
      </c>
      <c r="K257" s="96" t="s">
        <v>63</v>
      </c>
      <c r="L257" s="63">
        <f t="shared" si="42"/>
        <v>0</v>
      </c>
      <c r="M257" s="56" t="s">
        <v>33</v>
      </c>
      <c r="N257" s="56" t="s">
        <v>34</v>
      </c>
      <c r="O257" s="87" t="s">
        <v>5204</v>
      </c>
      <c r="P257" s="46" t="s">
        <v>671</v>
      </c>
      <c r="Q257" s="234">
        <v>37348</v>
      </c>
      <c r="R257" s="75">
        <v>45903</v>
      </c>
      <c r="S257" s="75"/>
      <c r="T257" s="75">
        <f t="shared" si="46"/>
        <v>45903</v>
      </c>
      <c r="U257" s="625" t="s">
        <v>117</v>
      </c>
      <c r="V257" s="30" t="s">
        <v>3359</v>
      </c>
      <c r="W257" s="626" t="str">
        <f t="shared" ca="1" si="44"/>
        <v xml:space="preserve">0 NĂM 11 THÁNG 16 NGÀY </v>
      </c>
      <c r="X257" s="74" t="s">
        <v>3360</v>
      </c>
      <c r="Y257" s="74" t="s">
        <v>3360</v>
      </c>
      <c r="Z257" s="80" t="str">
        <f>VLOOKUP(C257,'Trang tính1'!$A$2:$N$281,5,0)</f>
        <v>092302005984</v>
      </c>
      <c r="AA257" s="80" t="b">
        <f t="shared" si="41"/>
        <v>1</v>
      </c>
      <c r="AB257" s="108">
        <v>44326</v>
      </c>
      <c r="AC257" s="75" t="s">
        <v>5227</v>
      </c>
      <c r="AD257" s="46" t="s">
        <v>232</v>
      </c>
      <c r="AE257" s="108" t="s">
        <v>3361</v>
      </c>
      <c r="AF257" s="108" t="str">
        <f>VLOOKUP(C257,'Trang tính1'!$A$2:$N$319,9,0)</f>
        <v>Ô Môn- Cần Thơ</v>
      </c>
      <c r="AG257" s="108" t="s">
        <v>3362</v>
      </c>
      <c r="AH257" s="627"/>
      <c r="AI257" s="628"/>
      <c r="AJ257" s="108" t="s">
        <v>182</v>
      </c>
      <c r="AK257" s="108"/>
      <c r="AL257" s="56" t="s">
        <v>1055</v>
      </c>
      <c r="AM257" s="36">
        <f t="shared" ca="1" si="43"/>
        <v>24</v>
      </c>
    </row>
    <row r="258" spans="1:39" s="624" customFormat="1">
      <c r="A258" s="25">
        <f>IF(C258=0,"",SUBTOTAL(3,C$5:C258))</f>
        <v>254</v>
      </c>
      <c r="B258" s="86">
        <v>137</v>
      </c>
      <c r="C258" s="369" t="s">
        <v>3332</v>
      </c>
      <c r="D258" s="25" t="s">
        <v>3408</v>
      </c>
      <c r="E258" s="937" t="s">
        <v>3333</v>
      </c>
      <c r="F258" s="63" t="str">
        <f>VLOOKUP(D258,'BHXH 4-2026'!$D$11:$F$337,3,0)</f>
        <v>DN4929221464624</v>
      </c>
      <c r="G258" s="774">
        <f>VLOOKUP(C258,'chuyển xếp 2024'!$C$5:$W$328,17,0)</f>
        <v>4730000</v>
      </c>
      <c r="H258" s="774" t="e">
        <f>VLOOKUP(C258,'1-7-2026'!$C$3:$R$75,16,0)</f>
        <v>#N/A</v>
      </c>
      <c r="I258" s="774">
        <f>VLOOKUP(C258,'chuyển xếp 2024'!$C$5:$W$328,19,0)</f>
        <v>0</v>
      </c>
      <c r="J258" s="774">
        <f t="shared" ref="J258:J345" si="47">+G258+I258</f>
        <v>4730000</v>
      </c>
      <c r="K258" s="96" t="s">
        <v>32</v>
      </c>
      <c r="L258" s="63">
        <f t="shared" si="42"/>
        <v>1</v>
      </c>
      <c r="M258" s="56" t="s">
        <v>33</v>
      </c>
      <c r="N258" s="56" t="s">
        <v>34</v>
      </c>
      <c r="O258" s="87" t="s">
        <v>5204</v>
      </c>
      <c r="P258" s="46" t="s">
        <v>671</v>
      </c>
      <c r="Q258" s="234">
        <v>35591</v>
      </c>
      <c r="R258" s="75">
        <v>45903</v>
      </c>
      <c r="S258" s="75"/>
      <c r="T258" s="75">
        <f t="shared" si="46"/>
        <v>45903</v>
      </c>
      <c r="U258" s="625" t="s">
        <v>117</v>
      </c>
      <c r="V258" s="30" t="s">
        <v>3366</v>
      </c>
      <c r="W258" s="626" t="str">
        <f t="shared" ca="1" si="44"/>
        <v xml:space="preserve">0 NĂM 11 THÁNG 16 NGÀY </v>
      </c>
      <c r="X258" s="74" t="s">
        <v>3367</v>
      </c>
      <c r="Y258" s="74" t="s">
        <v>3367</v>
      </c>
      <c r="Z258" s="80">
        <f>VLOOKUP(C258,'Trang tính1'!$A$2:$N$281,5,0)</f>
        <v>0</v>
      </c>
      <c r="AA258" s="80" t="b">
        <f t="shared" ref="AA258:AA345" si="48">EXACT(Y258,Z258)</f>
        <v>0</v>
      </c>
      <c r="AB258" s="108">
        <v>44522</v>
      </c>
      <c r="AC258" s="75" t="s">
        <v>5227</v>
      </c>
      <c r="AD258" s="46" t="s">
        <v>232</v>
      </c>
      <c r="AE258" s="108" t="s">
        <v>3368</v>
      </c>
      <c r="AF258" s="108">
        <f>VLOOKUP(C258,'Trang tính1'!$A$2:$N$319,9,0)</f>
        <v>0</v>
      </c>
      <c r="AG258" s="108" t="s">
        <v>3369</v>
      </c>
      <c r="AH258" s="627"/>
      <c r="AI258" s="628"/>
      <c r="AJ258" s="108" t="s">
        <v>156</v>
      </c>
      <c r="AK258" s="108"/>
      <c r="AL258" s="56" t="s">
        <v>1055</v>
      </c>
      <c r="AM258" s="36">
        <f t="shared" ca="1" si="43"/>
        <v>29</v>
      </c>
    </row>
    <row r="259" spans="1:39" s="624" customFormat="1">
      <c r="A259" s="25">
        <f>IF(C259=0,"",SUBTOTAL(3,C$5:C259))</f>
        <v>255</v>
      </c>
      <c r="B259" s="86">
        <v>138</v>
      </c>
      <c r="C259" s="369" t="s">
        <v>3334</v>
      </c>
      <c r="D259" s="25" t="s">
        <v>3409</v>
      </c>
      <c r="E259" s="937" t="s">
        <v>3335</v>
      </c>
      <c r="F259" s="63" t="str">
        <f>VLOOKUP(D259,'BHXH 4-2026'!$D$11:$F$337,3,0)</f>
        <v>DN4929212008053</v>
      </c>
      <c r="G259" s="774">
        <f>VLOOKUP(C259,'chuyển xếp 2024'!$C$5:$W$328,17,0)</f>
        <v>4730000</v>
      </c>
      <c r="H259" s="774" t="e">
        <f>VLOOKUP(C259,'1-7-2026'!$C$3:$R$75,16,0)</f>
        <v>#N/A</v>
      </c>
      <c r="I259" s="774">
        <f>VLOOKUP(C259,'chuyển xếp 2024'!$C$5:$W$328,19,0)</f>
        <v>0</v>
      </c>
      <c r="J259" s="774">
        <f t="shared" si="47"/>
        <v>4730000</v>
      </c>
      <c r="K259" s="96" t="s">
        <v>32</v>
      </c>
      <c r="L259" s="63">
        <f t="shared" si="42"/>
        <v>1</v>
      </c>
      <c r="M259" s="56" t="s">
        <v>33</v>
      </c>
      <c r="N259" s="56" t="s">
        <v>34</v>
      </c>
      <c r="O259" s="87" t="s">
        <v>5204</v>
      </c>
      <c r="P259" s="46" t="s">
        <v>671</v>
      </c>
      <c r="Q259" s="234">
        <v>29587</v>
      </c>
      <c r="R259" s="75">
        <v>45903</v>
      </c>
      <c r="S259" s="75"/>
      <c r="T259" s="75">
        <f t="shared" si="46"/>
        <v>45903</v>
      </c>
      <c r="U259" s="625" t="s">
        <v>117</v>
      </c>
      <c r="V259" s="30" t="s">
        <v>3370</v>
      </c>
      <c r="W259" s="626" t="str">
        <f t="shared" ca="1" si="44"/>
        <v xml:space="preserve">0 NĂM 11 THÁNG 16 NGÀY </v>
      </c>
      <c r="X259" s="74" t="s">
        <v>3371</v>
      </c>
      <c r="Y259" s="74" t="s">
        <v>3371</v>
      </c>
      <c r="Z259" s="80" t="str">
        <f>VLOOKUP(C259,'Trang tính1'!$A$2:$N$281,5,0)</f>
        <v>092081005716</v>
      </c>
      <c r="AA259" s="80" t="b">
        <f t="shared" si="48"/>
        <v>1</v>
      </c>
      <c r="AB259" s="108">
        <v>44311</v>
      </c>
      <c r="AC259" s="75" t="s">
        <v>5227</v>
      </c>
      <c r="AD259" s="46" t="s">
        <v>232</v>
      </c>
      <c r="AE259" s="108" t="s">
        <v>1854</v>
      </c>
      <c r="AF259" s="108" t="str">
        <f>VLOOKUP(C259,'Trang tính1'!$A$2:$N$319,9,0)</f>
        <v>KV Bình Thuận</v>
      </c>
      <c r="AG259" s="108" t="s">
        <v>3372</v>
      </c>
      <c r="AH259" s="627"/>
      <c r="AI259" s="628"/>
      <c r="AJ259" s="108" t="s">
        <v>156</v>
      </c>
      <c r="AK259" s="108"/>
      <c r="AL259" s="56" t="s">
        <v>1055</v>
      </c>
      <c r="AM259" s="36">
        <f t="shared" ca="1" si="43"/>
        <v>45</v>
      </c>
    </row>
    <row r="260" spans="1:39" s="624" customFormat="1">
      <c r="A260" s="25">
        <f>IF(C260=0,"",SUBTOTAL(3,C$5:C260))</f>
        <v>256</v>
      </c>
      <c r="B260" s="86">
        <v>139</v>
      </c>
      <c r="C260" s="369" t="s">
        <v>3336</v>
      </c>
      <c r="D260" s="25" t="s">
        <v>3410</v>
      </c>
      <c r="E260" s="937" t="s">
        <v>3337</v>
      </c>
      <c r="F260" s="63" t="str">
        <f>VLOOKUP(D260,'BHXH 4-2026'!$D$11:$F$337,3,0)</f>
        <v>DN4927215004191</v>
      </c>
      <c r="G260" s="774">
        <f>VLOOKUP(C260,'chuyển xếp 2024'!$C$5:$W$328,17,0)</f>
        <v>4730000</v>
      </c>
      <c r="H260" s="774" t="e">
        <f>VLOOKUP(C260,'1-7-2026'!$C$3:$R$75,16,0)</f>
        <v>#N/A</v>
      </c>
      <c r="I260" s="774">
        <f>VLOOKUP(C260,'chuyển xếp 2024'!$C$5:$W$328,19,0)</f>
        <v>0</v>
      </c>
      <c r="J260" s="774">
        <f t="shared" si="47"/>
        <v>4730000</v>
      </c>
      <c r="K260" s="96" t="s">
        <v>32</v>
      </c>
      <c r="L260" s="63">
        <f t="shared" si="42"/>
        <v>1</v>
      </c>
      <c r="M260" s="56" t="s">
        <v>3376</v>
      </c>
      <c r="N260" s="56" t="s">
        <v>34</v>
      </c>
      <c r="O260" s="87" t="s">
        <v>5204</v>
      </c>
      <c r="P260" s="46" t="s">
        <v>671</v>
      </c>
      <c r="Q260" s="234">
        <v>30435</v>
      </c>
      <c r="R260" s="75">
        <v>45903</v>
      </c>
      <c r="S260" s="75"/>
      <c r="T260" s="75">
        <f t="shared" si="46"/>
        <v>45903</v>
      </c>
      <c r="U260" s="625" t="s">
        <v>117</v>
      </c>
      <c r="V260" s="30" t="s">
        <v>3373</v>
      </c>
      <c r="W260" s="626" t="str">
        <f t="shared" ca="1" si="44"/>
        <v xml:space="preserve">0 NĂM 11 THÁNG 16 NGÀY </v>
      </c>
      <c r="X260" s="74" t="s">
        <v>3374</v>
      </c>
      <c r="Y260" s="74" t="s">
        <v>3374</v>
      </c>
      <c r="Z260" s="80" t="str">
        <f>VLOOKUP(C260,'Trang tính1'!$A$2:$N$281,5,0)</f>
        <v>092083002120</v>
      </c>
      <c r="AA260" s="80" t="b">
        <f t="shared" si="48"/>
        <v>1</v>
      </c>
      <c r="AB260" s="108">
        <v>44418</v>
      </c>
      <c r="AC260" s="75" t="s">
        <v>5227</v>
      </c>
      <c r="AD260" s="46" t="s">
        <v>232</v>
      </c>
      <c r="AE260" s="108" t="s">
        <v>2751</v>
      </c>
      <c r="AF260" s="108" t="str">
        <f>VLOOKUP(C260,'Trang tính1'!$A$2:$N$319,9,0)</f>
        <v>Ấp Đinh Mỹ- Xã Trường Thành- Cần Thơ</v>
      </c>
      <c r="AG260" s="108" t="s">
        <v>3375</v>
      </c>
      <c r="AH260" s="627"/>
      <c r="AI260" s="628"/>
      <c r="AJ260" s="108" t="s">
        <v>156</v>
      </c>
      <c r="AK260" s="108"/>
      <c r="AL260" s="56" t="s">
        <v>1055</v>
      </c>
      <c r="AM260" s="36">
        <f t="shared" ca="1" si="43"/>
        <v>43</v>
      </c>
    </row>
    <row r="261" spans="1:39" s="624" customFormat="1">
      <c r="A261" s="25">
        <f>IF(C261=0,"",SUBTOTAL(3,C$5:C261))</f>
        <v>257</v>
      </c>
      <c r="B261" s="86">
        <v>140</v>
      </c>
      <c r="C261" s="369" t="s">
        <v>3340</v>
      </c>
      <c r="D261" s="25" t="s">
        <v>3412</v>
      </c>
      <c r="E261" s="937" t="s">
        <v>3341</v>
      </c>
      <c r="F261" s="63" t="str">
        <f>VLOOKUP(D261,'BHXH 4-2026'!$D$11:$F$337,3,0)</f>
        <v>DN4929222376020</v>
      </c>
      <c r="G261" s="774">
        <f>VLOOKUP(C261,'chuyển xếp 2024'!$C$5:$W$328,17,0)</f>
        <v>4730000</v>
      </c>
      <c r="H261" s="774" t="e">
        <f>VLOOKUP(C261,'1-7-2026'!$C$3:$R$75,16,0)</f>
        <v>#N/A</v>
      </c>
      <c r="I261" s="774">
        <f>VLOOKUP(C261,'chuyển xếp 2024'!$C$5:$W$328,19,0)</f>
        <v>0</v>
      </c>
      <c r="J261" s="774">
        <f t="shared" si="47"/>
        <v>4730000</v>
      </c>
      <c r="K261" s="96" t="s">
        <v>32</v>
      </c>
      <c r="L261" s="63">
        <f t="shared" si="42"/>
        <v>1</v>
      </c>
      <c r="M261" s="56" t="s">
        <v>33</v>
      </c>
      <c r="N261" s="56" t="s">
        <v>34</v>
      </c>
      <c r="O261" s="87" t="s">
        <v>5204</v>
      </c>
      <c r="P261" s="46" t="s">
        <v>671</v>
      </c>
      <c r="Q261" s="234">
        <v>29608</v>
      </c>
      <c r="R261" s="75">
        <v>45903</v>
      </c>
      <c r="S261" s="75"/>
      <c r="T261" s="75">
        <f t="shared" si="46"/>
        <v>45903</v>
      </c>
      <c r="U261" s="625" t="s">
        <v>117</v>
      </c>
      <c r="V261" s="30" t="s">
        <v>3381</v>
      </c>
      <c r="W261" s="626" t="str">
        <f t="shared" ca="1" si="44"/>
        <v xml:space="preserve">0 NĂM 11 THÁNG 16 NGÀY </v>
      </c>
      <c r="X261" s="74" t="s">
        <v>3382</v>
      </c>
      <c r="Y261" s="74" t="s">
        <v>3382</v>
      </c>
      <c r="Z261" s="80" t="str">
        <f>VLOOKUP(C261,'Trang tính1'!$A$2:$N$281,5,0)</f>
        <v>092081000922</v>
      </c>
      <c r="AA261" s="80" t="b">
        <f t="shared" si="48"/>
        <v>1</v>
      </c>
      <c r="AB261" s="108">
        <v>44417</v>
      </c>
      <c r="AC261" s="75" t="s">
        <v>5227</v>
      </c>
      <c r="AD261" s="46" t="s">
        <v>232</v>
      </c>
      <c r="AE261" s="108" t="s">
        <v>2297</v>
      </c>
      <c r="AF261" s="108" t="str">
        <f>VLOOKUP(C261,'Trang tính1'!$A$2:$N$319,9,0)</f>
        <v>Thới Lai- Cần Thơ</v>
      </c>
      <c r="AG261" s="108" t="s">
        <v>801</v>
      </c>
      <c r="AH261" s="627"/>
      <c r="AI261" s="628"/>
      <c r="AJ261" s="108" t="s">
        <v>156</v>
      </c>
      <c r="AK261" s="108"/>
      <c r="AL261" s="56" t="s">
        <v>1055</v>
      </c>
      <c r="AM261" s="36">
        <f t="shared" ca="1" si="43"/>
        <v>45</v>
      </c>
    </row>
    <row r="262" spans="1:39" s="624" customFormat="1">
      <c r="A262" s="25">
        <f>IF(C262=0,"",SUBTOTAL(3,C$5:C262))</f>
        <v>258</v>
      </c>
      <c r="B262" s="86">
        <v>141</v>
      </c>
      <c r="C262" s="369" t="s">
        <v>3345</v>
      </c>
      <c r="D262" s="25" t="s">
        <v>3415</v>
      </c>
      <c r="E262" s="939" t="s">
        <v>3346</v>
      </c>
      <c r="F262" s="63" t="str">
        <f>VLOOKUP(D262,'BHXH 4-2026'!$D$11:$F$337,3,0)</f>
        <v>DN4929222439525</v>
      </c>
      <c r="G262" s="774">
        <f>VLOOKUP(C262,'chuyển xếp 2024'!$C$5:$W$328,17,0)</f>
        <v>4730000</v>
      </c>
      <c r="H262" s="774" t="e">
        <f>VLOOKUP(C262,'1-7-2026'!$C$3:$R$75,16,0)</f>
        <v>#N/A</v>
      </c>
      <c r="I262" s="774">
        <f>VLOOKUP(C262,'chuyển xếp 2024'!$C$5:$W$328,19,0)</f>
        <v>0</v>
      </c>
      <c r="J262" s="774">
        <f t="shared" si="47"/>
        <v>4730000</v>
      </c>
      <c r="K262" s="96" t="s">
        <v>32</v>
      </c>
      <c r="L262" s="63">
        <f t="shared" si="42"/>
        <v>1</v>
      </c>
      <c r="M262" s="56" t="s">
        <v>33</v>
      </c>
      <c r="N262" s="56" t="s">
        <v>34</v>
      </c>
      <c r="O262" s="87" t="s">
        <v>5204</v>
      </c>
      <c r="P262" s="46" t="s">
        <v>671</v>
      </c>
      <c r="Q262" s="234">
        <v>33239</v>
      </c>
      <c r="R262" s="75">
        <v>45903</v>
      </c>
      <c r="S262" s="75"/>
      <c r="T262" s="75">
        <f t="shared" si="46"/>
        <v>45903</v>
      </c>
      <c r="U262" s="625" t="s">
        <v>117</v>
      </c>
      <c r="V262" s="30" t="s">
        <v>3391</v>
      </c>
      <c r="W262" s="626" t="str">
        <f t="shared" ca="1" si="44"/>
        <v xml:space="preserve">0 NĂM 11 THÁNG 16 NGÀY </v>
      </c>
      <c r="X262" s="74" t="s">
        <v>3392</v>
      </c>
      <c r="Y262" s="74" t="s">
        <v>3392</v>
      </c>
      <c r="Z262" s="80">
        <f>VLOOKUP(C262,'Trang tính1'!$A$2:$N$281,5,0)</f>
        <v>0</v>
      </c>
      <c r="AA262" s="80" t="b">
        <f t="shared" si="48"/>
        <v>0</v>
      </c>
      <c r="AB262" s="108">
        <v>45344</v>
      </c>
      <c r="AC262" s="75" t="s">
        <v>5227</v>
      </c>
      <c r="AD262" s="46" t="s">
        <v>232</v>
      </c>
      <c r="AE262" s="108" t="s">
        <v>2297</v>
      </c>
      <c r="AF262" s="108" t="str">
        <f>VLOOKUP(C262,'Trang tính1'!$A$2:$N$319,9,0)</f>
        <v>Thới Lai- Cần Thơ</v>
      </c>
      <c r="AG262" s="108" t="s">
        <v>3393</v>
      </c>
      <c r="AH262" s="627"/>
      <c r="AI262" s="628"/>
      <c r="AJ262" s="108" t="s">
        <v>156</v>
      </c>
      <c r="AK262" s="108"/>
      <c r="AL262" s="56" t="s">
        <v>1055</v>
      </c>
      <c r="AM262" s="36">
        <f t="shared" ca="1" si="43"/>
        <v>35</v>
      </c>
    </row>
    <row r="263" spans="1:39" s="624" customFormat="1">
      <c r="A263" s="25">
        <f>IF(C263=0,"",SUBTOTAL(3,C$5:C263))</f>
        <v>259</v>
      </c>
      <c r="B263" s="86">
        <v>142</v>
      </c>
      <c r="C263" s="369" t="s">
        <v>3347</v>
      </c>
      <c r="D263" s="25" t="s">
        <v>3416</v>
      </c>
      <c r="E263" s="940" t="s">
        <v>3348</v>
      </c>
      <c r="F263" s="63" t="str">
        <f>VLOOKUP(D263,'BHXH 4-2026'!$D$11:$F$337,3,0)</f>
        <v>DN4929210020044</v>
      </c>
      <c r="G263" s="774">
        <f>VLOOKUP(C263,'chuyển xếp 2024'!$C$5:$W$328,17,0)</f>
        <v>4730000</v>
      </c>
      <c r="H263" s="774" t="e">
        <f>VLOOKUP(C263,'1-7-2026'!$C$3:$R$75,16,0)</f>
        <v>#N/A</v>
      </c>
      <c r="I263" s="774">
        <f>VLOOKUP(C263,'chuyển xếp 2024'!$C$5:$W$328,19,0)</f>
        <v>0</v>
      </c>
      <c r="J263" s="774">
        <f t="shared" si="47"/>
        <v>4730000</v>
      </c>
      <c r="K263" s="96" t="s">
        <v>32</v>
      </c>
      <c r="L263" s="63">
        <f t="shared" si="42"/>
        <v>1</v>
      </c>
      <c r="M263" s="56" t="s">
        <v>33</v>
      </c>
      <c r="N263" s="56" t="s">
        <v>34</v>
      </c>
      <c r="O263" s="87" t="s">
        <v>5204</v>
      </c>
      <c r="P263" s="46" t="s">
        <v>671</v>
      </c>
      <c r="Q263" s="234">
        <v>32791</v>
      </c>
      <c r="R263" s="75">
        <v>45903</v>
      </c>
      <c r="S263" s="75"/>
      <c r="T263" s="75">
        <f t="shared" si="46"/>
        <v>45903</v>
      </c>
      <c r="U263" s="625" t="s">
        <v>117</v>
      </c>
      <c r="V263" s="30" t="s">
        <v>3394</v>
      </c>
      <c r="W263" s="626" t="str">
        <f t="shared" ca="1" si="44"/>
        <v xml:space="preserve">0 NĂM 11 THÁNG 16 NGÀY </v>
      </c>
      <c r="X263" s="74" t="s">
        <v>3395</v>
      </c>
      <c r="Y263" s="74" t="s">
        <v>3395</v>
      </c>
      <c r="Z263" s="80" t="str">
        <f>VLOOKUP(C263,'Trang tính1'!$A$2:$N$281,5,0)</f>
        <v>092089004026</v>
      </c>
      <c r="AA263" s="80" t="b">
        <f t="shared" si="48"/>
        <v>1</v>
      </c>
      <c r="AB263" s="108">
        <v>44311</v>
      </c>
      <c r="AC263" s="75" t="s">
        <v>5227</v>
      </c>
      <c r="AD263" s="46" t="s">
        <v>232</v>
      </c>
      <c r="AE263" s="108" t="s">
        <v>2332</v>
      </c>
      <c r="AF263" s="108" t="str">
        <f>VLOOKUP(C263,'Trang tính1'!$A$2:$N$319,9,0)</f>
        <v>KV Bình Thuận- Phước Thới- Cần Thơ</v>
      </c>
      <c r="AG263" s="108" t="s">
        <v>2420</v>
      </c>
      <c r="AH263" s="627"/>
      <c r="AI263" s="628"/>
      <c r="AJ263" s="108" t="s">
        <v>156</v>
      </c>
      <c r="AK263" s="108"/>
      <c r="AL263" s="56" t="s">
        <v>1055</v>
      </c>
      <c r="AM263" s="36">
        <f t="shared" ca="1" si="43"/>
        <v>36</v>
      </c>
    </row>
    <row r="264" spans="1:39" s="624" customFormat="1">
      <c r="A264" s="25">
        <f>IF(C264=0,"",SUBTOTAL(3,C$5:C264))</f>
        <v>260</v>
      </c>
      <c r="B264" s="86">
        <v>143</v>
      </c>
      <c r="C264" s="369" t="s">
        <v>3349</v>
      </c>
      <c r="D264" s="25" t="s">
        <v>3417</v>
      </c>
      <c r="E264" s="937" t="s">
        <v>3350</v>
      </c>
      <c r="F264" s="63" t="str">
        <f>VLOOKUP(D264,'BHXH 4-2026'!$D$11:$F$337,3,0)</f>
        <v>DN4928722387496</v>
      </c>
      <c r="G264" s="774">
        <f>VLOOKUP(C264,'chuyển xếp 2024'!$C$5:$W$328,17,0)</f>
        <v>4730000</v>
      </c>
      <c r="H264" s="774" t="e">
        <f>VLOOKUP(C264,'1-7-2026'!$C$3:$R$75,16,0)</f>
        <v>#N/A</v>
      </c>
      <c r="I264" s="774">
        <f>VLOOKUP(C264,'chuyển xếp 2024'!$C$5:$W$328,19,0)</f>
        <v>0</v>
      </c>
      <c r="J264" s="774">
        <f t="shared" si="47"/>
        <v>4730000</v>
      </c>
      <c r="K264" s="96" t="s">
        <v>32</v>
      </c>
      <c r="L264" s="63">
        <f t="shared" ref="L264:L345" si="49">IF(K264="nữ",0,1)</f>
        <v>1</v>
      </c>
      <c r="M264" s="56" t="s">
        <v>33</v>
      </c>
      <c r="N264" s="56" t="s">
        <v>34</v>
      </c>
      <c r="O264" s="87" t="s">
        <v>5204</v>
      </c>
      <c r="P264" s="46" t="s">
        <v>671</v>
      </c>
      <c r="Q264" s="234">
        <v>37535</v>
      </c>
      <c r="R264" s="75">
        <v>45903</v>
      </c>
      <c r="S264" s="75"/>
      <c r="T264" s="75">
        <f t="shared" si="46"/>
        <v>45903</v>
      </c>
      <c r="U264" s="625" t="s">
        <v>117</v>
      </c>
      <c r="V264" s="30" t="s">
        <v>3401</v>
      </c>
      <c r="W264" s="626" t="str">
        <f t="shared" ca="1" si="44"/>
        <v xml:space="preserve">0 NĂM 11 THÁNG 16 NGÀY </v>
      </c>
      <c r="X264" s="74" t="s">
        <v>3396</v>
      </c>
      <c r="Y264" s="74" t="s">
        <v>3396</v>
      </c>
      <c r="Z264" s="80" t="str">
        <f>VLOOKUP(C264,'Trang tính1'!$A$2:$N$281,5,0)</f>
        <v>087202002064</v>
      </c>
      <c r="AA264" s="80" t="b">
        <f t="shared" si="48"/>
        <v>1</v>
      </c>
      <c r="AB264" s="108">
        <v>44665</v>
      </c>
      <c r="AC264" s="75" t="s">
        <v>5227</v>
      </c>
      <c r="AD264" s="46" t="s">
        <v>232</v>
      </c>
      <c r="AE264" s="108" t="s">
        <v>3397</v>
      </c>
      <c r="AF264" s="108" t="str">
        <f>VLOOKUP(C264,'Trang tính1'!$A$2:$N$319,9,0)</f>
        <v>Xã Bình Sơn- An Giang</v>
      </c>
      <c r="AG264" s="108" t="s">
        <v>3398</v>
      </c>
      <c r="AH264" s="627"/>
      <c r="AI264" s="628"/>
      <c r="AJ264" s="108" t="s">
        <v>50</v>
      </c>
      <c r="AK264" s="108" t="s">
        <v>3399</v>
      </c>
      <c r="AL264" s="56" t="s">
        <v>1055</v>
      </c>
      <c r="AM264" s="36">
        <f t="shared" ca="1" si="43"/>
        <v>23</v>
      </c>
    </row>
    <row r="265" spans="1:39" s="624" customFormat="1">
      <c r="A265" s="25">
        <f>IF(C265=0,"",SUBTOTAL(3,C$5:C265))</f>
        <v>261</v>
      </c>
      <c r="B265" s="86">
        <v>144</v>
      </c>
      <c r="C265" s="369" t="s">
        <v>3351</v>
      </c>
      <c r="D265" s="25" t="s">
        <v>3418</v>
      </c>
      <c r="E265" s="937" t="s">
        <v>3352</v>
      </c>
      <c r="F265" s="63" t="str">
        <f>VLOOKUP(D265,'BHXH 4-2026'!$D$11:$F$337,3,0)</f>
        <v>DN4929222403331</v>
      </c>
      <c r="G265" s="774">
        <f>VLOOKUP(C265,'chuyển xếp 2024'!$C$5:$W$328,17,0)</f>
        <v>4730000</v>
      </c>
      <c r="H265" s="774" t="e">
        <f>VLOOKUP(C265,'1-7-2026'!$C$3:$R$75,16,0)</f>
        <v>#N/A</v>
      </c>
      <c r="I265" s="774">
        <f>VLOOKUP(C265,'chuyển xếp 2024'!$C$5:$W$328,19,0)</f>
        <v>0</v>
      </c>
      <c r="J265" s="774">
        <f t="shared" si="47"/>
        <v>4730000</v>
      </c>
      <c r="K265" s="96" t="s">
        <v>32</v>
      </c>
      <c r="L265" s="63">
        <f t="shared" si="49"/>
        <v>1</v>
      </c>
      <c r="M265" s="56" t="s">
        <v>33</v>
      </c>
      <c r="N265" s="56" t="s">
        <v>34</v>
      </c>
      <c r="O265" s="87" t="s">
        <v>5204</v>
      </c>
      <c r="P265" s="46" t="s">
        <v>671</v>
      </c>
      <c r="Q265" s="234">
        <v>39198</v>
      </c>
      <c r="R265" s="75">
        <v>45903</v>
      </c>
      <c r="S265" s="75"/>
      <c r="T265" s="75">
        <f t="shared" si="46"/>
        <v>45903</v>
      </c>
      <c r="U265" s="625" t="s">
        <v>117</v>
      </c>
      <c r="V265" s="30" t="s">
        <v>3400</v>
      </c>
      <c r="W265" s="626" t="str">
        <f t="shared" ca="1" si="44"/>
        <v xml:space="preserve">0 NĂM 11 THÁNG 16 NGÀY </v>
      </c>
      <c r="X265" s="74" t="s">
        <v>3402</v>
      </c>
      <c r="Y265" s="74" t="s">
        <v>3402</v>
      </c>
      <c r="Z265" s="80" t="str">
        <f>VLOOKUP(C265,'Trang tính1'!$A$2:$N$281,5,0)</f>
        <v>092207000642</v>
      </c>
      <c r="AA265" s="80" t="b">
        <f t="shared" si="48"/>
        <v>1</v>
      </c>
      <c r="AB265" s="108">
        <v>44900</v>
      </c>
      <c r="AC265" s="75" t="s">
        <v>5227</v>
      </c>
      <c r="AD265" s="46" t="s">
        <v>232</v>
      </c>
      <c r="AE265" s="108" t="s">
        <v>3361</v>
      </c>
      <c r="AF265" s="108" t="str">
        <f>VLOOKUP(C265,'Trang tính1'!$A$2:$N$319,9,0)</f>
        <v>Ô Môn- Cần Thơ</v>
      </c>
      <c r="AG265" s="108" t="s">
        <v>3362</v>
      </c>
      <c r="AH265" s="627"/>
      <c r="AI265" s="628"/>
      <c r="AJ265" s="108" t="s">
        <v>156</v>
      </c>
      <c r="AK265" s="108"/>
      <c r="AL265" s="56" t="s">
        <v>1055</v>
      </c>
      <c r="AM265" s="36">
        <f t="shared" ca="1" si="43"/>
        <v>19</v>
      </c>
    </row>
    <row r="266" spans="1:39" s="624" customFormat="1">
      <c r="A266" s="25">
        <f>IF(C266=0,"",SUBTOTAL(3,C$5:C266))</f>
        <v>262</v>
      </c>
      <c r="B266" s="86">
        <v>145</v>
      </c>
      <c r="C266" s="369" t="s">
        <v>3431</v>
      </c>
      <c r="D266" s="25" t="s">
        <v>3507</v>
      </c>
      <c r="E266" s="133" t="s">
        <v>3427</v>
      </c>
      <c r="F266" s="63" t="str">
        <f>VLOOKUP(D266,'BHXH 4-2026'!$D$11:$F$337,3,0)</f>
        <v>DN4929221509558</v>
      </c>
      <c r="G266" s="774">
        <f>VLOOKUP(C266,'chuyển xếp 2024'!$C$5:$W$328,17,0)</f>
        <v>4730000</v>
      </c>
      <c r="H266" s="774" t="e">
        <f>VLOOKUP(C266,'1-7-2026'!$C$3:$R$75,16,0)</f>
        <v>#N/A</v>
      </c>
      <c r="I266" s="774">
        <f>VLOOKUP(C266,'chuyển xếp 2024'!$C$5:$W$328,19,0)</f>
        <v>0</v>
      </c>
      <c r="J266" s="774">
        <f t="shared" si="47"/>
        <v>4730000</v>
      </c>
      <c r="K266" s="96" t="s">
        <v>32</v>
      </c>
      <c r="L266" s="63">
        <f t="shared" si="49"/>
        <v>1</v>
      </c>
      <c r="M266" s="56" t="s">
        <v>33</v>
      </c>
      <c r="N266" s="56" t="s">
        <v>34</v>
      </c>
      <c r="O266" s="87" t="s">
        <v>5204</v>
      </c>
      <c r="P266" s="46" t="s">
        <v>671</v>
      </c>
      <c r="Q266" s="234">
        <v>32143</v>
      </c>
      <c r="R266" s="75">
        <v>45962</v>
      </c>
      <c r="S266" s="75"/>
      <c r="T266" s="75">
        <f t="shared" si="46"/>
        <v>45962</v>
      </c>
      <c r="U266" s="625" t="s">
        <v>117</v>
      </c>
      <c r="V266" s="30" t="s">
        <v>3452</v>
      </c>
      <c r="W266" s="626" t="str">
        <f t="shared" ca="1" si="44"/>
        <v xml:space="preserve">0 NĂM 9 THÁNG 18 NGÀY </v>
      </c>
      <c r="X266" s="74" t="s">
        <v>3453</v>
      </c>
      <c r="Y266" s="74" t="s">
        <v>3453</v>
      </c>
      <c r="Z266" s="80" t="e">
        <f>VLOOKUP(C266,'Trang tính1'!$A$2:$N$281,5,0)</f>
        <v>#N/A</v>
      </c>
      <c r="AA266" s="80" t="e">
        <f t="shared" si="48"/>
        <v>#N/A</v>
      </c>
      <c r="AB266" s="108">
        <v>44421</v>
      </c>
      <c r="AC266" s="75" t="s">
        <v>5227</v>
      </c>
      <c r="AD266" s="46" t="s">
        <v>232</v>
      </c>
      <c r="AE266" s="108" t="s">
        <v>2332</v>
      </c>
      <c r="AF266" s="108">
        <f>VLOOKUP(C266,'Trang tính1'!$A$2:$N$319,9,0)</f>
        <v>0</v>
      </c>
      <c r="AG266" s="108" t="s">
        <v>3454</v>
      </c>
      <c r="AH266" s="108" t="s">
        <v>3454</v>
      </c>
      <c r="AI266" s="628"/>
      <c r="AJ266" s="108" t="s">
        <v>156</v>
      </c>
      <c r="AK266" s="108"/>
      <c r="AL266" s="56" t="s">
        <v>1055</v>
      </c>
      <c r="AM266" s="36">
        <f t="shared" ca="1" si="43"/>
        <v>38</v>
      </c>
    </row>
    <row r="267" spans="1:39" s="624" customFormat="1">
      <c r="A267" s="25">
        <f>IF(C267=0,"",SUBTOTAL(3,C$5:C267))</f>
        <v>263</v>
      </c>
      <c r="B267" s="86">
        <v>146</v>
      </c>
      <c r="C267" s="369" t="s">
        <v>3432</v>
      </c>
      <c r="D267" s="25" t="s">
        <v>3508</v>
      </c>
      <c r="E267" s="127" t="s">
        <v>3428</v>
      </c>
      <c r="F267" s="63" t="str">
        <f>VLOOKUP(D267,'BHXH 4-2026'!$D$11:$F$337,3,0)</f>
        <v>DN4929221565373</v>
      </c>
      <c r="G267" s="774">
        <f>VLOOKUP(C267,'chuyển xếp 2024'!$C$5:$W$328,17,0)</f>
        <v>4730000</v>
      </c>
      <c r="H267" s="774" t="e">
        <f>VLOOKUP(C267,'1-7-2026'!$C$3:$R$75,16,0)</f>
        <v>#N/A</v>
      </c>
      <c r="I267" s="774">
        <f>VLOOKUP(C267,'chuyển xếp 2024'!$C$5:$W$328,19,0)</f>
        <v>0</v>
      </c>
      <c r="J267" s="774">
        <f t="shared" si="47"/>
        <v>4730000</v>
      </c>
      <c r="K267" s="63" t="s">
        <v>63</v>
      </c>
      <c r="L267" s="63">
        <f t="shared" si="49"/>
        <v>0</v>
      </c>
      <c r="M267" s="56" t="s">
        <v>33</v>
      </c>
      <c r="N267" s="56" t="s">
        <v>34</v>
      </c>
      <c r="O267" s="87" t="s">
        <v>5204</v>
      </c>
      <c r="P267" s="46" t="s">
        <v>671</v>
      </c>
      <c r="Q267" s="234">
        <v>35878</v>
      </c>
      <c r="R267" s="75">
        <v>45962</v>
      </c>
      <c r="S267" s="75"/>
      <c r="T267" s="75">
        <f t="shared" si="46"/>
        <v>45962</v>
      </c>
      <c r="U267" s="625" t="s">
        <v>117</v>
      </c>
      <c r="V267" s="30" t="s">
        <v>3455</v>
      </c>
      <c r="W267" s="626" t="str">
        <f t="shared" ca="1" si="44"/>
        <v xml:space="preserve">0 NĂM 9 THÁNG 18 NGÀY </v>
      </c>
      <c r="X267" s="74" t="s">
        <v>3456</v>
      </c>
      <c r="Y267" s="74" t="s">
        <v>3456</v>
      </c>
      <c r="Z267" s="80" t="e">
        <f>VLOOKUP(C267,'Trang tính1'!$A$2:$N$281,5,0)</f>
        <v>#N/A</v>
      </c>
      <c r="AA267" s="80" t="e">
        <f t="shared" si="48"/>
        <v>#N/A</v>
      </c>
      <c r="AB267" s="108">
        <v>44740</v>
      </c>
      <c r="AC267" s="75" t="s">
        <v>5227</v>
      </c>
      <c r="AD267" s="46" t="s">
        <v>232</v>
      </c>
      <c r="AE267" s="108" t="s">
        <v>1020</v>
      </c>
      <c r="AF267" s="108" t="e">
        <f>VLOOKUP(C267,'Trang tính1'!$A$2:$N$319,9,0)</f>
        <v>#N/A</v>
      </c>
      <c r="AG267" s="108" t="s">
        <v>3457</v>
      </c>
      <c r="AH267" s="627" t="s">
        <v>3458</v>
      </c>
      <c r="AI267" s="628"/>
      <c r="AJ267" s="108" t="s">
        <v>156</v>
      </c>
      <c r="AK267" s="108"/>
      <c r="AL267" s="56" t="s">
        <v>1055</v>
      </c>
      <c r="AM267" s="36">
        <f t="shared" ca="1" si="43"/>
        <v>28</v>
      </c>
    </row>
    <row r="268" spans="1:39" s="624" customFormat="1">
      <c r="A268" s="25">
        <f>IF(C268=0,"",SUBTOTAL(3,C$5:C268))</f>
        <v>264</v>
      </c>
      <c r="B268" s="86">
        <v>147</v>
      </c>
      <c r="C268" s="369" t="s">
        <v>3433</v>
      </c>
      <c r="D268" s="25" t="s">
        <v>3509</v>
      </c>
      <c r="E268" s="127" t="s">
        <v>3429</v>
      </c>
      <c r="F268" s="63" t="str">
        <f>VLOOKUP(D268,'BHXH 4-2026'!$D$11:$F$337,3,0)</f>
        <v>DN4927214009744</v>
      </c>
      <c r="G268" s="774">
        <f>VLOOKUP(C268,'chuyển xếp 2024'!$C$5:$W$328,17,0)</f>
        <v>4730000</v>
      </c>
      <c r="H268" s="774" t="e">
        <f>VLOOKUP(C268,'1-7-2026'!$C$3:$R$75,16,0)</f>
        <v>#N/A</v>
      </c>
      <c r="I268" s="774">
        <f>VLOOKUP(C268,'chuyển xếp 2024'!$C$5:$W$328,19,0)</f>
        <v>0</v>
      </c>
      <c r="J268" s="774">
        <f t="shared" si="47"/>
        <v>4730000</v>
      </c>
      <c r="K268" s="63" t="s">
        <v>63</v>
      </c>
      <c r="L268" s="63">
        <f t="shared" si="49"/>
        <v>0</v>
      </c>
      <c r="M268" s="56" t="s">
        <v>3376</v>
      </c>
      <c r="N268" s="56" t="s">
        <v>34</v>
      </c>
      <c r="O268" s="87" t="s">
        <v>5204</v>
      </c>
      <c r="P268" s="46" t="s">
        <v>671</v>
      </c>
      <c r="Q268" s="234">
        <v>34799</v>
      </c>
      <c r="R268" s="75">
        <v>45962</v>
      </c>
      <c r="S268" s="75"/>
      <c r="T268" s="75">
        <f t="shared" si="46"/>
        <v>45962</v>
      </c>
      <c r="U268" s="625" t="s">
        <v>117</v>
      </c>
      <c r="V268" s="30" t="s">
        <v>3459</v>
      </c>
      <c r="W268" s="626" t="str">
        <f t="shared" ca="1" si="44"/>
        <v xml:space="preserve">0 NĂM 9 THÁNG 18 NGÀY </v>
      </c>
      <c r="X268" s="74" t="s">
        <v>3464</v>
      </c>
      <c r="Y268" s="74" t="s">
        <v>3464</v>
      </c>
      <c r="Z268" s="80" t="e">
        <f>VLOOKUP(C268,'Trang tính1'!$A$2:$N$281,5,0)</f>
        <v>#N/A</v>
      </c>
      <c r="AA268" s="80" t="e">
        <f t="shared" si="48"/>
        <v>#N/A</v>
      </c>
      <c r="AB268" s="108">
        <v>44522</v>
      </c>
      <c r="AC268" s="75" t="s">
        <v>5227</v>
      </c>
      <c r="AD268" s="46" t="s">
        <v>232</v>
      </c>
      <c r="AE268" s="108" t="s">
        <v>3460</v>
      </c>
      <c r="AF268" s="108" t="e">
        <f>VLOOKUP(C268,'Trang tính1'!$A$2:$N$319,9,0)</f>
        <v>#N/A</v>
      </c>
      <c r="AG268" s="108" t="s">
        <v>3375</v>
      </c>
      <c r="AH268" s="108" t="s">
        <v>3461</v>
      </c>
      <c r="AI268" s="628"/>
      <c r="AJ268" s="108" t="s">
        <v>156</v>
      </c>
      <c r="AK268" s="108"/>
      <c r="AL268" s="56" t="s">
        <v>1055</v>
      </c>
      <c r="AM268" s="36">
        <f t="shared" ca="1" si="43"/>
        <v>31</v>
      </c>
    </row>
    <row r="269" spans="1:39" s="624" customFormat="1">
      <c r="A269" s="25">
        <f>IF(C269=0,"",SUBTOTAL(3,C$5:C269))</f>
        <v>265</v>
      </c>
      <c r="B269" s="86">
        <v>148</v>
      </c>
      <c r="C269" s="369" t="s">
        <v>3435</v>
      </c>
      <c r="D269" s="25" t="s">
        <v>2148</v>
      </c>
      <c r="E269" s="127" t="s">
        <v>841</v>
      </c>
      <c r="F269" s="63" t="str">
        <f>VLOOKUP(D269,'BHXH 4-2026'!$D$11:$F$337,3,0)</f>
        <v>DN4929212000755</v>
      </c>
      <c r="G269" s="774">
        <f>VLOOKUP(C269,'chuyển xếp 2024'!$C$5:$W$328,17,0)</f>
        <v>4730000</v>
      </c>
      <c r="H269" s="774" t="e">
        <f>VLOOKUP(C269,'1-7-2026'!$C$3:$R$75,16,0)</f>
        <v>#N/A</v>
      </c>
      <c r="I269" s="774">
        <f>VLOOKUP(C269,'chuyển xếp 2024'!$C$5:$W$328,19,0)</f>
        <v>0</v>
      </c>
      <c r="J269" s="774">
        <f t="shared" si="47"/>
        <v>4730000</v>
      </c>
      <c r="K269" s="96" t="s">
        <v>32</v>
      </c>
      <c r="L269" s="63">
        <f t="shared" si="49"/>
        <v>1</v>
      </c>
      <c r="M269" s="56" t="s">
        <v>33</v>
      </c>
      <c r="N269" s="56" t="s">
        <v>34</v>
      </c>
      <c r="O269" s="87" t="s">
        <v>5204</v>
      </c>
      <c r="P269" s="46" t="s">
        <v>671</v>
      </c>
      <c r="Q269" s="234">
        <v>33390</v>
      </c>
      <c r="R269" s="75">
        <v>45962</v>
      </c>
      <c r="S269" s="75"/>
      <c r="T269" s="75">
        <f t="shared" si="46"/>
        <v>45962</v>
      </c>
      <c r="U269" s="625" t="s">
        <v>117</v>
      </c>
      <c r="V269" s="30" t="s">
        <v>3466</v>
      </c>
      <c r="W269" s="626" t="str">
        <f t="shared" ca="1" si="44"/>
        <v xml:space="preserve">0 NĂM 9 THÁNG 18 NGÀY </v>
      </c>
      <c r="X269" s="74" t="s">
        <v>842</v>
      </c>
      <c r="Y269" s="74" t="s">
        <v>842</v>
      </c>
      <c r="Z269" s="80" t="e">
        <f>VLOOKUP(C269,'Trang tính1'!$A$2:$N$281,5,0)</f>
        <v>#N/A</v>
      </c>
      <c r="AA269" s="80" t="e">
        <f t="shared" si="48"/>
        <v>#N/A</v>
      </c>
      <c r="AB269" s="108">
        <v>45296</v>
      </c>
      <c r="AC269" s="75" t="s">
        <v>5227</v>
      </c>
      <c r="AD269" s="46" t="s">
        <v>232</v>
      </c>
      <c r="AE269" s="108" t="s">
        <v>5026</v>
      </c>
      <c r="AF269" s="108" t="e">
        <f>VLOOKUP(C269,'Trang tính1'!$A$2:$N$319,9,0)</f>
        <v>#N/A</v>
      </c>
      <c r="AG269" s="108" t="s">
        <v>3468</v>
      </c>
      <c r="AH269" s="108" t="s">
        <v>3468</v>
      </c>
      <c r="AI269" s="628"/>
      <c r="AJ269" s="108" t="s">
        <v>156</v>
      </c>
      <c r="AK269" s="108"/>
      <c r="AL269" s="56" t="s">
        <v>1055</v>
      </c>
      <c r="AM269" s="36">
        <f t="shared" ca="1" si="43"/>
        <v>35</v>
      </c>
    </row>
    <row r="270" spans="1:39" s="928" customFormat="1">
      <c r="A270" s="479">
        <f>IF(C270=0,"",SUBTOTAL(3,C$5:C270))</f>
        <v>266</v>
      </c>
      <c r="B270" s="86">
        <v>149</v>
      </c>
      <c r="C270" s="920" t="s">
        <v>3436</v>
      </c>
      <c r="D270" s="25" t="s">
        <v>5167</v>
      </c>
      <c r="E270" s="534" t="s">
        <v>1606</v>
      </c>
      <c r="F270" s="63" t="str">
        <f>VLOOKUP(D270,'BHXH 4-2026'!$D$11:$F$337,3,0)</f>
        <v>DN4929221418083</v>
      </c>
      <c r="G270" s="872">
        <v>4730000</v>
      </c>
      <c r="H270" s="774" t="e">
        <f>VLOOKUP(C270,'1-7-2026'!$C$3:$R$75,16,0)</f>
        <v>#N/A</v>
      </c>
      <c r="I270" s="872"/>
      <c r="J270" s="872">
        <f t="shared" si="47"/>
        <v>4730000</v>
      </c>
      <c r="K270" s="924" t="s">
        <v>32</v>
      </c>
      <c r="L270" s="63">
        <f t="shared" si="49"/>
        <v>1</v>
      </c>
      <c r="M270" s="484" t="s">
        <v>33</v>
      </c>
      <c r="N270" s="484" t="s">
        <v>34</v>
      </c>
      <c r="O270" s="87" t="s">
        <v>5204</v>
      </c>
      <c r="P270" s="499" t="s">
        <v>671</v>
      </c>
      <c r="Q270" s="921">
        <v>25912</v>
      </c>
      <c r="R270" s="488">
        <v>46146</v>
      </c>
      <c r="S270" s="488"/>
      <c r="T270" s="75">
        <f t="shared" si="46"/>
        <v>46146</v>
      </c>
      <c r="U270" s="535" t="s">
        <v>117</v>
      </c>
      <c r="V270" s="485" t="s">
        <v>5024</v>
      </c>
      <c r="W270" s="925" t="str">
        <f t="shared" ca="1" si="44"/>
        <v xml:space="preserve">0 NĂM 3 THÁNG 15 NGÀY </v>
      </c>
      <c r="X270" s="527" t="s">
        <v>5025</v>
      </c>
      <c r="Y270" s="527" t="s">
        <v>5025</v>
      </c>
      <c r="Z270" s="487" t="e">
        <f>VLOOKUP(C270,'Trang tính1'!$A$2:$N$281,5,0)</f>
        <v>#N/A</v>
      </c>
      <c r="AA270" s="487"/>
      <c r="AB270" s="489">
        <v>44522</v>
      </c>
      <c r="AC270" s="75" t="s">
        <v>5227</v>
      </c>
      <c r="AD270" s="499" t="s">
        <v>232</v>
      </c>
      <c r="AE270" s="489" t="s">
        <v>5027</v>
      </c>
      <c r="AF270" s="489" t="e">
        <f>VLOOKUP(C270,'Trang tính1'!$A$2:$N$319,9,0)</f>
        <v>#N/A</v>
      </c>
      <c r="AG270" s="489" t="s">
        <v>5028</v>
      </c>
      <c r="AH270" s="489"/>
      <c r="AI270" s="927"/>
      <c r="AJ270" s="489" t="s">
        <v>156</v>
      </c>
      <c r="AK270" s="489"/>
      <c r="AL270" s="56" t="s">
        <v>1055</v>
      </c>
      <c r="AM270" s="36">
        <f t="shared" ca="1" si="43"/>
        <v>55</v>
      </c>
    </row>
    <row r="271" spans="1:39" s="928" customFormat="1">
      <c r="A271" s="479">
        <f>IF(C271=0,"",SUBTOTAL(3,C$5:C271))</f>
        <v>267</v>
      </c>
      <c r="B271" s="86">
        <v>150</v>
      </c>
      <c r="C271" s="920" t="s">
        <v>5086</v>
      </c>
      <c r="D271" s="25" t="s">
        <v>5168</v>
      </c>
      <c r="E271" s="534" t="s">
        <v>5029</v>
      </c>
      <c r="F271" s="63" t="str">
        <f>VLOOKUP(D271,'BHXH 4-2026'!$D$11:$F$337,3,0)</f>
        <v>DN4928621624810</v>
      </c>
      <c r="G271" s="872">
        <v>4730000</v>
      </c>
      <c r="H271" s="774" t="e">
        <f>VLOOKUP(C271,'1-7-2026'!$C$3:$R$75,16,0)</f>
        <v>#N/A</v>
      </c>
      <c r="I271" s="872"/>
      <c r="J271" s="872">
        <f t="shared" si="47"/>
        <v>4730000</v>
      </c>
      <c r="K271" s="924" t="s">
        <v>32</v>
      </c>
      <c r="L271" s="63">
        <f t="shared" si="49"/>
        <v>1</v>
      </c>
      <c r="M271" s="484" t="s">
        <v>33</v>
      </c>
      <c r="N271" s="484" t="s">
        <v>34</v>
      </c>
      <c r="O271" s="87" t="s">
        <v>5204</v>
      </c>
      <c r="P271" s="499" t="s">
        <v>671</v>
      </c>
      <c r="Q271" s="921">
        <v>37998</v>
      </c>
      <c r="R271" s="488">
        <v>46146</v>
      </c>
      <c r="S271" s="488"/>
      <c r="T271" s="75">
        <f t="shared" si="46"/>
        <v>46146</v>
      </c>
      <c r="U271" s="535" t="s">
        <v>117</v>
      </c>
      <c r="V271" s="485" t="s">
        <v>5104</v>
      </c>
      <c r="W271" s="925" t="str">
        <f t="shared" ca="1" si="44"/>
        <v xml:space="preserve">0 NĂM 3 THÁNG 15 NGÀY </v>
      </c>
      <c r="X271" s="527" t="s">
        <v>5030</v>
      </c>
      <c r="Y271" s="527" t="s">
        <v>5030</v>
      </c>
      <c r="Z271" s="487" t="e">
        <f>VLOOKUP(C271,'Trang tính1'!$A$2:$N$281,5,0)</f>
        <v>#N/A</v>
      </c>
      <c r="AA271" s="487"/>
      <c r="AB271" s="489">
        <v>44421</v>
      </c>
      <c r="AC271" s="75" t="s">
        <v>5227</v>
      </c>
      <c r="AD271" s="499" t="s">
        <v>232</v>
      </c>
      <c r="AE271" s="489" t="s">
        <v>5031</v>
      </c>
      <c r="AF271" s="489" t="e">
        <f>VLOOKUP(C271,'Trang tính1'!$A$2:$N$319,9,0)</f>
        <v>#N/A</v>
      </c>
      <c r="AG271" s="489" t="s">
        <v>5032</v>
      </c>
      <c r="AH271" s="489"/>
      <c r="AI271" s="927"/>
      <c r="AJ271" s="489" t="s">
        <v>156</v>
      </c>
      <c r="AK271" s="489"/>
      <c r="AL271" s="56" t="s">
        <v>1055</v>
      </c>
      <c r="AM271" s="36">
        <f t="shared" ca="1" si="43"/>
        <v>22</v>
      </c>
    </row>
    <row r="272" spans="1:39" s="624" customFormat="1">
      <c r="A272" s="25">
        <f>IF(C272=0,"",SUBTOTAL(3,C$5:C272))</f>
        <v>268</v>
      </c>
      <c r="B272" s="86">
        <v>151</v>
      </c>
      <c r="C272" s="369" t="s">
        <v>5087</v>
      </c>
      <c r="D272" s="25" t="s">
        <v>5169</v>
      </c>
      <c r="E272" s="370" t="s">
        <v>5033</v>
      </c>
      <c r="F272" s="63" t="str">
        <f>VLOOKUP(D272,'BHXH 4-2026'!$D$11:$F$337,3,0)</f>
        <v>DN4929222440655</v>
      </c>
      <c r="G272" s="774">
        <v>4730000</v>
      </c>
      <c r="H272" s="774" t="e">
        <f>VLOOKUP(C272,'1-7-2026'!$C$3:$R$75,16,0)</f>
        <v>#N/A</v>
      </c>
      <c r="I272" s="774"/>
      <c r="J272" s="774">
        <f t="shared" si="47"/>
        <v>4730000</v>
      </c>
      <c r="K272" s="96" t="s">
        <v>32</v>
      </c>
      <c r="L272" s="63">
        <f t="shared" si="49"/>
        <v>1</v>
      </c>
      <c r="M272" s="56" t="s">
        <v>33</v>
      </c>
      <c r="N272" s="56" t="s">
        <v>34</v>
      </c>
      <c r="O272" s="87" t="s">
        <v>5204</v>
      </c>
      <c r="P272" s="46" t="s">
        <v>671</v>
      </c>
      <c r="Q272" s="234">
        <v>24108</v>
      </c>
      <c r="R272" s="75">
        <v>46146</v>
      </c>
      <c r="S272" s="75"/>
      <c r="T272" s="75">
        <f t="shared" si="46"/>
        <v>46146</v>
      </c>
      <c r="U272" s="625" t="s">
        <v>117</v>
      </c>
      <c r="V272" s="106" t="s">
        <v>5105</v>
      </c>
      <c r="W272" s="626" t="str">
        <f t="shared" ca="1" si="44"/>
        <v xml:space="preserve">0 NĂM 3 THÁNG 15 NGÀY </v>
      </c>
      <c r="X272" s="74" t="s">
        <v>5034</v>
      </c>
      <c r="Y272" s="74" t="s">
        <v>5034</v>
      </c>
      <c r="Z272" s="80" t="e">
        <f>VLOOKUP(C272,'Trang tính1'!$A$2:$N$281,5,0)</f>
        <v>#N/A</v>
      </c>
      <c r="AA272" s="80"/>
      <c r="AB272" s="108">
        <v>46055</v>
      </c>
      <c r="AC272" s="75" t="s">
        <v>5227</v>
      </c>
      <c r="AD272" s="46" t="s">
        <v>232</v>
      </c>
      <c r="AE272" s="108" t="s">
        <v>5035</v>
      </c>
      <c r="AF272" s="108" t="e">
        <f>VLOOKUP(C272,'Trang tính1'!$A$2:$N$319,9,0)</f>
        <v>#N/A</v>
      </c>
      <c r="AG272" s="108" t="s">
        <v>5036</v>
      </c>
      <c r="AH272" s="108"/>
      <c r="AI272" s="628"/>
      <c r="AJ272" s="108" t="s">
        <v>156</v>
      </c>
      <c r="AK272" s="108"/>
      <c r="AL272" s="56" t="s">
        <v>1055</v>
      </c>
      <c r="AM272" s="36">
        <f t="shared" ca="1" si="43"/>
        <v>60</v>
      </c>
    </row>
    <row r="273" spans="1:39" s="928" customFormat="1">
      <c r="A273" s="479">
        <f>IF(C273=0,"",SUBTOTAL(3,C$5:C273))</f>
        <v>269</v>
      </c>
      <c r="B273" s="86">
        <v>152</v>
      </c>
      <c r="C273" s="920" t="s">
        <v>5088</v>
      </c>
      <c r="D273" s="25" t="s">
        <v>5169</v>
      </c>
      <c r="E273" s="534" t="s">
        <v>5037</v>
      </c>
      <c r="F273" s="63" t="str">
        <f>VLOOKUP(D273,'BHXH 4-2026'!$D$11:$F$337,3,0)</f>
        <v>DN4929222440655</v>
      </c>
      <c r="G273" s="872">
        <v>4730000</v>
      </c>
      <c r="H273" s="774" t="e">
        <f>VLOOKUP(C273,'1-7-2026'!$C$3:$R$75,16,0)</f>
        <v>#N/A</v>
      </c>
      <c r="I273" s="872"/>
      <c r="J273" s="872">
        <f t="shared" si="47"/>
        <v>4730000</v>
      </c>
      <c r="K273" s="924" t="s">
        <v>32</v>
      </c>
      <c r="L273" s="63">
        <f t="shared" si="49"/>
        <v>1</v>
      </c>
      <c r="M273" s="484" t="s">
        <v>33</v>
      </c>
      <c r="N273" s="484" t="s">
        <v>34</v>
      </c>
      <c r="O273" s="87" t="s">
        <v>5204</v>
      </c>
      <c r="P273" s="499" t="s">
        <v>671</v>
      </c>
      <c r="Q273" s="921">
        <v>32309</v>
      </c>
      <c r="R273" s="488">
        <v>46146</v>
      </c>
      <c r="S273" s="488"/>
      <c r="T273" s="75">
        <f t="shared" si="46"/>
        <v>46146</v>
      </c>
      <c r="U273" s="535" t="s">
        <v>117</v>
      </c>
      <c r="V273" s="485" t="s">
        <v>5106</v>
      </c>
      <c r="W273" s="925" t="str">
        <f t="shared" ca="1" si="44"/>
        <v xml:space="preserve">0 NĂM 3 THÁNG 15 NGÀY </v>
      </c>
      <c r="X273" s="527" t="s">
        <v>5038</v>
      </c>
      <c r="Y273" s="527" t="s">
        <v>5038</v>
      </c>
      <c r="Z273" s="487" t="e">
        <f>VLOOKUP(C273,'Trang tính1'!$A$2:$N$281,5,0)</f>
        <v>#N/A</v>
      </c>
      <c r="AA273" s="487"/>
      <c r="AB273" s="489">
        <v>44783</v>
      </c>
      <c r="AC273" s="75" t="s">
        <v>5227</v>
      </c>
      <c r="AD273" s="499" t="s">
        <v>232</v>
      </c>
      <c r="AE273" s="489" t="s">
        <v>5035</v>
      </c>
      <c r="AF273" s="489" t="e">
        <f>VLOOKUP(C273,'Trang tính1'!$A$2:$N$319,9,0)</f>
        <v>#N/A</v>
      </c>
      <c r="AG273" s="489" t="s">
        <v>5036</v>
      </c>
      <c r="AH273" s="489"/>
      <c r="AI273" s="927"/>
      <c r="AJ273" s="489" t="s">
        <v>156</v>
      </c>
      <c r="AK273" s="489"/>
      <c r="AL273" s="56" t="s">
        <v>1055</v>
      </c>
      <c r="AM273" s="36">
        <f t="shared" ca="1" si="43"/>
        <v>38</v>
      </c>
    </row>
    <row r="274" spans="1:39" s="928" customFormat="1">
      <c r="A274" s="479">
        <f>IF(C274=0,"",SUBTOTAL(3,C$5:C274))</f>
        <v>270</v>
      </c>
      <c r="B274" s="86">
        <v>153</v>
      </c>
      <c r="C274" s="920" t="s">
        <v>5089</v>
      </c>
      <c r="D274" s="25" t="s">
        <v>5170</v>
      </c>
      <c r="E274" s="534" t="s">
        <v>5039</v>
      </c>
      <c r="F274" s="63" t="str">
        <f>VLOOKUP(D274,'BHXH 4-2026'!$D$11:$F$337,3,0)</f>
        <v>DN4928622106081</v>
      </c>
      <c r="G274" s="872">
        <v>4730000</v>
      </c>
      <c r="H274" s="774" t="e">
        <f>VLOOKUP(C274,'1-7-2026'!$C$3:$R$75,16,0)</f>
        <v>#N/A</v>
      </c>
      <c r="I274" s="872"/>
      <c r="J274" s="872">
        <f t="shared" si="47"/>
        <v>4730000</v>
      </c>
      <c r="K274" s="924" t="s">
        <v>32</v>
      </c>
      <c r="L274" s="63">
        <f t="shared" si="49"/>
        <v>1</v>
      </c>
      <c r="M274" s="484" t="s">
        <v>33</v>
      </c>
      <c r="N274" s="484" t="s">
        <v>34</v>
      </c>
      <c r="O274" s="87" t="s">
        <v>5204</v>
      </c>
      <c r="P274" s="499" t="s">
        <v>671</v>
      </c>
      <c r="Q274" s="921">
        <v>29507</v>
      </c>
      <c r="R274" s="488">
        <v>46146</v>
      </c>
      <c r="S274" s="488"/>
      <c r="T274" s="75">
        <f t="shared" si="46"/>
        <v>46146</v>
      </c>
      <c r="U274" s="535" t="s">
        <v>117</v>
      </c>
      <c r="V274" s="485" t="s">
        <v>5107</v>
      </c>
      <c r="W274" s="925" t="str">
        <f t="shared" ca="1" si="44"/>
        <v xml:space="preserve">0 NĂM 3 THÁNG 15 NGÀY </v>
      </c>
      <c r="X274" s="527" t="s">
        <v>5040</v>
      </c>
      <c r="Y274" s="527" t="s">
        <v>5040</v>
      </c>
      <c r="Z274" s="487" t="e">
        <f>VLOOKUP(C274,'Trang tính1'!$A$2:$N$281,5,0)</f>
        <v>#N/A</v>
      </c>
      <c r="AA274" s="487"/>
      <c r="AB274" s="489">
        <v>44439</v>
      </c>
      <c r="AC274" s="75" t="s">
        <v>5227</v>
      </c>
      <c r="AD274" s="499" t="s">
        <v>232</v>
      </c>
      <c r="AE274" s="489" t="s">
        <v>5041</v>
      </c>
      <c r="AF274" s="489" t="e">
        <f>VLOOKUP(C274,'Trang tính1'!$A$2:$N$319,9,0)</f>
        <v>#N/A</v>
      </c>
      <c r="AG274" s="489" t="s">
        <v>5042</v>
      </c>
      <c r="AH274" s="489"/>
      <c r="AI274" s="927"/>
      <c r="AJ274" s="136" t="s">
        <v>1214</v>
      </c>
      <c r="AK274" s="489"/>
      <c r="AL274" s="56" t="s">
        <v>1055</v>
      </c>
      <c r="AM274" s="36">
        <f t="shared" ca="1" si="43"/>
        <v>45</v>
      </c>
    </row>
    <row r="275" spans="1:39" s="928" customFormat="1">
      <c r="A275" s="479">
        <f>IF(C275=0,"",SUBTOTAL(3,C$5:C275))</f>
        <v>271</v>
      </c>
      <c r="B275" s="86">
        <v>154</v>
      </c>
      <c r="C275" s="920" t="s">
        <v>5090</v>
      </c>
      <c r="D275" s="25" t="s">
        <v>5171</v>
      </c>
      <c r="E275" s="534" t="s">
        <v>744</v>
      </c>
      <c r="F275" s="63" t="str">
        <f>VLOOKUP(D275,'BHXH 4-2026'!$D$11:$F$337,3,0)</f>
        <v>DN4929209002722</v>
      </c>
      <c r="G275" s="872">
        <v>4730000</v>
      </c>
      <c r="H275" s="774" t="e">
        <f>VLOOKUP(C275,'1-7-2026'!$C$3:$R$75,16,0)</f>
        <v>#N/A</v>
      </c>
      <c r="I275" s="872"/>
      <c r="J275" s="872">
        <f t="shared" si="47"/>
        <v>4730000</v>
      </c>
      <c r="K275" s="924" t="s">
        <v>32</v>
      </c>
      <c r="L275" s="63">
        <f t="shared" si="49"/>
        <v>1</v>
      </c>
      <c r="M275" s="484" t="s">
        <v>33</v>
      </c>
      <c r="N275" s="484" t="s">
        <v>34</v>
      </c>
      <c r="O275" s="87" t="s">
        <v>5204</v>
      </c>
      <c r="P275" s="499" t="s">
        <v>671</v>
      </c>
      <c r="Q275" s="921">
        <v>29803</v>
      </c>
      <c r="R275" s="488">
        <v>46146</v>
      </c>
      <c r="S275" s="488"/>
      <c r="T275" s="75">
        <f t="shared" si="46"/>
        <v>46146</v>
      </c>
      <c r="U275" s="535" t="s">
        <v>117</v>
      </c>
      <c r="V275" s="485" t="s">
        <v>5108</v>
      </c>
      <c r="W275" s="925" t="str">
        <f t="shared" ca="1" si="44"/>
        <v xml:space="preserve">0 NĂM 3 THÁNG 15 NGÀY </v>
      </c>
      <c r="X275" s="527" t="s">
        <v>5043</v>
      </c>
      <c r="Y275" s="527" t="s">
        <v>5043</v>
      </c>
      <c r="Z275" s="487" t="e">
        <f>VLOOKUP(C275,'Trang tính1'!$A$2:$N$281,5,0)</f>
        <v>#N/A</v>
      </c>
      <c r="AA275" s="487"/>
      <c r="AB275" s="489">
        <v>44461</v>
      </c>
      <c r="AC275" s="75" t="s">
        <v>5227</v>
      </c>
      <c r="AD275" s="499" t="s">
        <v>232</v>
      </c>
      <c r="AE275" s="489" t="s">
        <v>5044</v>
      </c>
      <c r="AF275" s="489" t="e">
        <f>VLOOKUP(C275,'Trang tính1'!$A$2:$N$319,9,0)</f>
        <v>#N/A</v>
      </c>
      <c r="AG275" s="489" t="s">
        <v>5045</v>
      </c>
      <c r="AH275" s="489"/>
      <c r="AI275" s="927"/>
      <c r="AJ275" s="136" t="s">
        <v>1214</v>
      </c>
      <c r="AK275" s="489"/>
      <c r="AL275" s="56" t="s">
        <v>1055</v>
      </c>
      <c r="AM275" s="36">
        <f t="shared" ca="1" si="43"/>
        <v>45</v>
      </c>
    </row>
    <row r="276" spans="1:39" s="78" customFormat="1">
      <c r="A276" s="27">
        <f>IF(C276=0,"",SUBTOTAL(3,C$5:C276))</f>
        <v>272</v>
      </c>
      <c r="B276" s="109">
        <v>155</v>
      </c>
      <c r="C276" s="412" t="s">
        <v>5091</v>
      </c>
      <c r="D276" s="25" t="s">
        <v>5172</v>
      </c>
      <c r="E276" s="413" t="s">
        <v>5046</v>
      </c>
      <c r="F276" s="28" t="str">
        <f>VLOOKUP(D276,'BHXH 4-2026'!$D$11:$F$337,3,0)</f>
        <v>DN4928622149228</v>
      </c>
      <c r="G276" s="697">
        <v>4730000</v>
      </c>
      <c r="H276" s="774" t="e">
        <f>VLOOKUP(C276,'1-7-2026'!$C$3:$R$75,16,0)</f>
        <v>#N/A</v>
      </c>
      <c r="I276" s="697"/>
      <c r="J276" s="697">
        <f t="shared" si="47"/>
        <v>4730000</v>
      </c>
      <c r="K276" s="83" t="s">
        <v>32</v>
      </c>
      <c r="L276" s="28">
        <f t="shared" si="49"/>
        <v>1</v>
      </c>
      <c r="M276" s="32" t="s">
        <v>33</v>
      </c>
      <c r="N276" s="32" t="s">
        <v>34</v>
      </c>
      <c r="O276" s="110" t="s">
        <v>5204</v>
      </c>
      <c r="P276" s="48" t="s">
        <v>671</v>
      </c>
      <c r="Q276" s="510">
        <v>25921</v>
      </c>
      <c r="R276" s="34">
        <v>46146</v>
      </c>
      <c r="S276" s="34"/>
      <c r="T276" s="34">
        <f t="shared" si="46"/>
        <v>46146</v>
      </c>
      <c r="U276" s="111" t="s">
        <v>117</v>
      </c>
      <c r="V276" s="30" t="s">
        <v>5109</v>
      </c>
      <c r="W276" s="410" t="str">
        <f t="shared" ca="1" si="44"/>
        <v xml:space="preserve">0 NĂM 3 THÁNG 15 NGÀY </v>
      </c>
      <c r="X276" s="79" t="s">
        <v>5047</v>
      </c>
      <c r="Y276" s="79" t="s">
        <v>5047</v>
      </c>
      <c r="Z276" s="94" t="e">
        <f>VLOOKUP(C276,'Trang tính1'!$A$2:$N$281,5,0)</f>
        <v>#N/A</v>
      </c>
      <c r="AA276" s="94"/>
      <c r="AB276" s="35">
        <v>44326</v>
      </c>
      <c r="AC276" s="34" t="s">
        <v>5227</v>
      </c>
      <c r="AD276" s="48" t="s">
        <v>232</v>
      </c>
      <c r="AE276" s="35" t="s">
        <v>5048</v>
      </c>
      <c r="AF276" s="35" t="e">
        <f>VLOOKUP(C276,'Trang tính1'!$A$2:$N$319,9,0)</f>
        <v>#N/A</v>
      </c>
      <c r="AG276" s="35" t="s">
        <v>5049</v>
      </c>
      <c r="AH276" s="35"/>
      <c r="AI276" s="411"/>
      <c r="AJ276" s="1168" t="s">
        <v>1214</v>
      </c>
      <c r="AK276" s="35"/>
      <c r="AL276" s="32" t="s">
        <v>1055</v>
      </c>
      <c r="AM276" s="37">
        <f t="shared" ca="1" si="43"/>
        <v>55</v>
      </c>
    </row>
    <row r="277" spans="1:39" s="928" customFormat="1">
      <c r="A277" s="479">
        <f>IF(C277=0,"",SUBTOTAL(3,C$5:C277))</f>
        <v>273</v>
      </c>
      <c r="B277" s="86">
        <v>156</v>
      </c>
      <c r="C277" s="920" t="s">
        <v>5092</v>
      </c>
      <c r="D277" s="25" t="s">
        <v>5173</v>
      </c>
      <c r="E277" s="534" t="s">
        <v>5050</v>
      </c>
      <c r="F277" s="63" t="str">
        <f>VLOOKUP(D277,'BHXH 4-2026'!$D$11:$F$337,3,0)</f>
        <v>DN4928724190079</v>
      </c>
      <c r="G277" s="872">
        <v>4730000</v>
      </c>
      <c r="H277" s="774" t="e">
        <f>VLOOKUP(C277,'1-7-2026'!$C$3:$R$75,16,0)</f>
        <v>#N/A</v>
      </c>
      <c r="I277" s="872"/>
      <c r="J277" s="872">
        <f t="shared" si="47"/>
        <v>4730000</v>
      </c>
      <c r="K277" s="924" t="s">
        <v>32</v>
      </c>
      <c r="L277" s="63">
        <f t="shared" si="49"/>
        <v>1</v>
      </c>
      <c r="M277" s="484" t="s">
        <v>33</v>
      </c>
      <c r="N277" s="484" t="s">
        <v>34</v>
      </c>
      <c r="O277" s="87" t="s">
        <v>5204</v>
      </c>
      <c r="P277" s="499" t="s">
        <v>671</v>
      </c>
      <c r="Q277" s="921">
        <v>35134</v>
      </c>
      <c r="R277" s="488">
        <v>46146</v>
      </c>
      <c r="S277" s="488"/>
      <c r="T277" s="75">
        <f t="shared" si="46"/>
        <v>46146</v>
      </c>
      <c r="U277" s="535" t="s">
        <v>117</v>
      </c>
      <c r="V277" s="485" t="s">
        <v>5110</v>
      </c>
      <c r="W277" s="925" t="str">
        <f t="shared" ca="1" si="44"/>
        <v xml:space="preserve">0 NĂM 3 THÁNG 15 NGÀY </v>
      </c>
      <c r="X277" s="527" t="s">
        <v>5051</v>
      </c>
      <c r="Y277" s="527" t="s">
        <v>5051</v>
      </c>
      <c r="Z277" s="487" t="e">
        <f>VLOOKUP(C277,'Trang tính1'!$A$2:$N$281,5,0)</f>
        <v>#N/A</v>
      </c>
      <c r="AA277" s="487"/>
      <c r="AB277" s="489">
        <v>44872</v>
      </c>
      <c r="AC277" s="75" t="s">
        <v>5227</v>
      </c>
      <c r="AD277" s="499" t="s">
        <v>232</v>
      </c>
      <c r="AE277" s="489" t="s">
        <v>5052</v>
      </c>
      <c r="AF277" s="489" t="e">
        <f>VLOOKUP(C277,'Trang tính1'!$A$2:$N$319,9,0)</f>
        <v>#N/A</v>
      </c>
      <c r="AG277" s="489" t="s">
        <v>5053</v>
      </c>
      <c r="AH277" s="489"/>
      <c r="AI277" s="927"/>
      <c r="AJ277" s="136" t="s">
        <v>1214</v>
      </c>
      <c r="AK277" s="489"/>
      <c r="AL277" s="56" t="s">
        <v>1055</v>
      </c>
      <c r="AM277" s="36">
        <f t="shared" ca="1" si="43"/>
        <v>30</v>
      </c>
    </row>
    <row r="278" spans="1:39" s="928" customFormat="1">
      <c r="A278" s="479">
        <f>IF(C278=0,"",SUBTOTAL(3,C$5:C278))</f>
        <v>274</v>
      </c>
      <c r="B278" s="86">
        <v>157</v>
      </c>
      <c r="C278" s="920" t="s">
        <v>5093</v>
      </c>
      <c r="D278" s="25" t="s">
        <v>5183</v>
      </c>
      <c r="E278" s="534" t="s">
        <v>5054</v>
      </c>
      <c r="F278" s="63" t="str">
        <f>VLOOKUP(D278,'BHXH 4-2026'!$D$11:$F$337,3,0)</f>
        <v>DN4928622143712</v>
      </c>
      <c r="G278" s="872">
        <v>4730000</v>
      </c>
      <c r="H278" s="774" t="e">
        <f>VLOOKUP(C278,'1-7-2026'!$C$3:$R$75,16,0)</f>
        <v>#N/A</v>
      </c>
      <c r="I278" s="872"/>
      <c r="J278" s="872">
        <f t="shared" si="47"/>
        <v>4730000</v>
      </c>
      <c r="K278" s="924" t="s">
        <v>32</v>
      </c>
      <c r="L278" s="63">
        <f t="shared" si="49"/>
        <v>1</v>
      </c>
      <c r="M278" s="484" t="s">
        <v>33</v>
      </c>
      <c r="N278" s="484" t="s">
        <v>34</v>
      </c>
      <c r="O278" s="87" t="s">
        <v>5204</v>
      </c>
      <c r="P278" s="499" t="s">
        <v>671</v>
      </c>
      <c r="Q278" s="921">
        <v>29655</v>
      </c>
      <c r="R278" s="488">
        <v>46146</v>
      </c>
      <c r="S278" s="488"/>
      <c r="T278" s="75">
        <f t="shared" si="46"/>
        <v>46146</v>
      </c>
      <c r="U278" s="535" t="s">
        <v>117</v>
      </c>
      <c r="V278" s="485" t="s">
        <v>5111</v>
      </c>
      <c r="W278" s="925" t="str">
        <f t="shared" ca="1" si="44"/>
        <v xml:space="preserve">0 NĂM 3 THÁNG 15 NGÀY </v>
      </c>
      <c r="X278" s="527" t="s">
        <v>5055</v>
      </c>
      <c r="Y278" s="527" t="s">
        <v>5055</v>
      </c>
      <c r="Z278" s="487" t="e">
        <f>VLOOKUP(C278,'Trang tính1'!$A$2:$N$281,5,0)</f>
        <v>#N/A</v>
      </c>
      <c r="AA278" s="487"/>
      <c r="AB278" s="489">
        <v>44923</v>
      </c>
      <c r="AC278" s="75" t="s">
        <v>5227</v>
      </c>
      <c r="AD278" s="499" t="s">
        <v>232</v>
      </c>
      <c r="AE278" s="489" t="s">
        <v>5041</v>
      </c>
      <c r="AF278" s="489" t="e">
        <f>VLOOKUP(C278,'Trang tính1'!$A$2:$N$319,9,0)</f>
        <v>#N/A</v>
      </c>
      <c r="AG278" s="489" t="s">
        <v>5042</v>
      </c>
      <c r="AH278" s="489"/>
      <c r="AI278" s="927"/>
      <c r="AJ278" s="136" t="s">
        <v>1214</v>
      </c>
      <c r="AK278" s="489"/>
      <c r="AL278" s="56" t="s">
        <v>1055</v>
      </c>
      <c r="AM278" s="36">
        <f t="shared" ca="1" si="43"/>
        <v>45</v>
      </c>
    </row>
    <row r="279" spans="1:39" s="928" customFormat="1">
      <c r="A279" s="479">
        <f>IF(C279=0,"",SUBTOTAL(3,C$5:C279))</f>
        <v>275</v>
      </c>
      <c r="B279" s="86">
        <v>158</v>
      </c>
      <c r="C279" s="920" t="s">
        <v>5094</v>
      </c>
      <c r="D279" s="25" t="s">
        <v>5174</v>
      </c>
      <c r="E279" s="534" t="s">
        <v>5056</v>
      </c>
      <c r="F279" s="63" t="str">
        <f>VLOOKUP(D279,'BHXH 4-2026'!$D$11:$F$337,3,0)</f>
        <v>DN4929223290899</v>
      </c>
      <c r="G279" s="872">
        <v>4730000</v>
      </c>
      <c r="H279" s="774" t="e">
        <f>VLOOKUP(C279,'1-7-2026'!$C$3:$R$75,16,0)</f>
        <v>#N/A</v>
      </c>
      <c r="I279" s="872"/>
      <c r="J279" s="872">
        <f t="shared" si="47"/>
        <v>4730000</v>
      </c>
      <c r="K279" s="924" t="s">
        <v>32</v>
      </c>
      <c r="L279" s="63">
        <f t="shared" si="49"/>
        <v>1</v>
      </c>
      <c r="M279" s="484" t="s">
        <v>33</v>
      </c>
      <c r="N279" s="484" t="s">
        <v>34</v>
      </c>
      <c r="O279" s="87" t="s">
        <v>5204</v>
      </c>
      <c r="P279" s="499" t="s">
        <v>671</v>
      </c>
      <c r="Q279" s="921">
        <v>39117</v>
      </c>
      <c r="R279" s="488">
        <v>46146</v>
      </c>
      <c r="S279" s="488"/>
      <c r="T279" s="75">
        <f t="shared" si="46"/>
        <v>46146</v>
      </c>
      <c r="U279" s="535" t="s">
        <v>117</v>
      </c>
      <c r="V279" s="485" t="s">
        <v>5112</v>
      </c>
      <c r="W279" s="925" t="str">
        <f t="shared" ca="1" si="44"/>
        <v xml:space="preserve">0 NĂM 3 THÁNG 15 NGÀY </v>
      </c>
      <c r="X279" s="527" t="s">
        <v>5057</v>
      </c>
      <c r="Y279" s="527" t="s">
        <v>5057</v>
      </c>
      <c r="Z279" s="487" t="e">
        <f>VLOOKUP(C279,'Trang tính1'!$A$2:$N$281,5,0)</f>
        <v>#N/A</v>
      </c>
      <c r="AA279" s="487"/>
      <c r="AB279" s="489">
        <v>44792</v>
      </c>
      <c r="AC279" s="75" t="s">
        <v>5227</v>
      </c>
      <c r="AD279" s="499" t="s">
        <v>232</v>
      </c>
      <c r="AE279" s="489" t="s">
        <v>5058</v>
      </c>
      <c r="AF279" s="489" t="e">
        <f>VLOOKUP(C279,'Trang tính1'!$A$2:$N$319,9,0)</f>
        <v>#N/A</v>
      </c>
      <c r="AG279" s="489" t="s">
        <v>5059</v>
      </c>
      <c r="AH279" s="489"/>
      <c r="AI279" s="927"/>
      <c r="AJ279" s="136" t="s">
        <v>1214</v>
      </c>
      <c r="AK279" s="489"/>
      <c r="AL279" s="56" t="s">
        <v>1055</v>
      </c>
      <c r="AM279" s="36">
        <f t="shared" ca="1" si="43"/>
        <v>19</v>
      </c>
    </row>
    <row r="280" spans="1:39" s="928" customFormat="1">
      <c r="A280" s="479">
        <f>IF(C280=0,"",SUBTOTAL(3,C$5:C280))</f>
        <v>276</v>
      </c>
      <c r="B280" s="86">
        <v>159</v>
      </c>
      <c r="C280" s="920" t="s">
        <v>5095</v>
      </c>
      <c r="D280" s="25" t="s">
        <v>5182</v>
      </c>
      <c r="E280" s="534" t="s">
        <v>5060</v>
      </c>
      <c r="F280" s="63" t="str">
        <f>VLOOKUP(D280,'BHXH 4-2026'!$D$11:$F$337,3,0)</f>
        <v>DN4929122714538</v>
      </c>
      <c r="G280" s="872">
        <v>4730000</v>
      </c>
      <c r="H280" s="774" t="e">
        <f>VLOOKUP(C280,'1-7-2026'!$C$3:$R$75,16,0)</f>
        <v>#N/A</v>
      </c>
      <c r="I280" s="872"/>
      <c r="J280" s="872">
        <f t="shared" si="47"/>
        <v>4730000</v>
      </c>
      <c r="K280" s="924" t="s">
        <v>32</v>
      </c>
      <c r="L280" s="63">
        <f t="shared" si="49"/>
        <v>1</v>
      </c>
      <c r="M280" s="484" t="s">
        <v>33</v>
      </c>
      <c r="N280" s="484" t="s">
        <v>34</v>
      </c>
      <c r="O280" s="87" t="s">
        <v>5204</v>
      </c>
      <c r="P280" s="499" t="s">
        <v>671</v>
      </c>
      <c r="Q280" s="921">
        <v>39129</v>
      </c>
      <c r="R280" s="488">
        <v>46146</v>
      </c>
      <c r="S280" s="488"/>
      <c r="T280" s="75">
        <f t="shared" si="46"/>
        <v>46146</v>
      </c>
      <c r="U280" s="535" t="s">
        <v>117</v>
      </c>
      <c r="V280" s="485" t="s">
        <v>5113</v>
      </c>
      <c r="W280" s="925" t="str">
        <f t="shared" ca="1" si="44"/>
        <v xml:space="preserve">0 NĂM 3 THÁNG 15 NGÀY </v>
      </c>
      <c r="X280" s="527" t="s">
        <v>5061</v>
      </c>
      <c r="Y280" s="527" t="s">
        <v>5061</v>
      </c>
      <c r="Z280" s="487" t="e">
        <f>VLOOKUP(C280,'Trang tính1'!$A$2:$N$281,5,0)</f>
        <v>#N/A</v>
      </c>
      <c r="AA280" s="487"/>
      <c r="AB280" s="489">
        <v>44888</v>
      </c>
      <c r="AC280" s="75" t="s">
        <v>5227</v>
      </c>
      <c r="AD280" s="499" t="s">
        <v>232</v>
      </c>
      <c r="AE280" s="489" t="s">
        <v>5062</v>
      </c>
      <c r="AF280" s="489" t="e">
        <f>VLOOKUP(C280,'Trang tính1'!$A$2:$N$319,9,0)</f>
        <v>#N/A</v>
      </c>
      <c r="AG280" s="489" t="s">
        <v>5063</v>
      </c>
      <c r="AH280" s="489"/>
      <c r="AI280" s="927"/>
      <c r="AJ280" s="136" t="s">
        <v>1214</v>
      </c>
      <c r="AK280" s="489"/>
      <c r="AL280" s="56" t="s">
        <v>1055</v>
      </c>
      <c r="AM280" s="36">
        <f t="shared" ca="1" si="43"/>
        <v>19</v>
      </c>
    </row>
    <row r="281" spans="1:39" s="928" customFormat="1">
      <c r="A281" s="479">
        <f>IF(C281=0,"",SUBTOTAL(3,C$5:C281))</f>
        <v>277</v>
      </c>
      <c r="B281" s="86">
        <v>160</v>
      </c>
      <c r="C281" s="920" t="s">
        <v>5096</v>
      </c>
      <c r="D281" s="25" t="s">
        <v>5176</v>
      </c>
      <c r="E281" s="534" t="s">
        <v>5064</v>
      </c>
      <c r="F281" s="63" t="str">
        <f>VLOOKUP(D281,'BHXH 4-2026'!$D$11:$F$337,3,0)</f>
        <v>DN4929223305318</v>
      </c>
      <c r="G281" s="872">
        <v>4730000</v>
      </c>
      <c r="H281" s="774" t="e">
        <f>VLOOKUP(C281,'1-7-2026'!$C$3:$R$75,16,0)</f>
        <v>#N/A</v>
      </c>
      <c r="I281" s="872"/>
      <c r="J281" s="872">
        <f t="shared" si="47"/>
        <v>4730000</v>
      </c>
      <c r="K281" s="924" t="s">
        <v>32</v>
      </c>
      <c r="L281" s="63">
        <f t="shared" si="49"/>
        <v>1</v>
      </c>
      <c r="M281" s="484" t="s">
        <v>33</v>
      </c>
      <c r="N281" s="484" t="s">
        <v>34</v>
      </c>
      <c r="O281" s="87" t="s">
        <v>5204</v>
      </c>
      <c r="P281" s="499" t="s">
        <v>671</v>
      </c>
      <c r="Q281" s="921">
        <v>37986</v>
      </c>
      <c r="R281" s="488">
        <v>46146</v>
      </c>
      <c r="S281" s="488"/>
      <c r="T281" s="75">
        <f t="shared" si="46"/>
        <v>46146</v>
      </c>
      <c r="U281" s="535" t="s">
        <v>117</v>
      </c>
      <c r="V281" s="485" t="s">
        <v>5114</v>
      </c>
      <c r="W281" s="925" t="str">
        <f t="shared" ca="1" si="44"/>
        <v xml:space="preserve">0 NĂM 3 THÁNG 15 NGÀY </v>
      </c>
      <c r="X281" s="527" t="s">
        <v>5065</v>
      </c>
      <c r="Y281" s="527" t="s">
        <v>5065</v>
      </c>
      <c r="Z281" s="487" t="e">
        <f>VLOOKUP(C281,'Trang tính1'!$A$2:$N$281,5,0)</f>
        <v>#N/A</v>
      </c>
      <c r="AA281" s="487"/>
      <c r="AB281" s="489">
        <v>44280</v>
      </c>
      <c r="AC281" s="75" t="s">
        <v>5227</v>
      </c>
      <c r="AD281" s="499" t="s">
        <v>232</v>
      </c>
      <c r="AE281" s="489" t="s">
        <v>4296</v>
      </c>
      <c r="AF281" s="489" t="e">
        <f>VLOOKUP(C281,'Trang tính1'!$A$2:$N$319,9,0)</f>
        <v>#N/A</v>
      </c>
      <c r="AG281" s="489" t="s">
        <v>5066</v>
      </c>
      <c r="AH281" s="489"/>
      <c r="AI281" s="927"/>
      <c r="AJ281" s="136" t="s">
        <v>1214</v>
      </c>
      <c r="AK281" s="489"/>
      <c r="AL281" s="56" t="s">
        <v>1055</v>
      </c>
      <c r="AM281" s="36">
        <f t="shared" ca="1" si="43"/>
        <v>22</v>
      </c>
    </row>
    <row r="282" spans="1:39" s="928" customFormat="1">
      <c r="A282" s="479">
        <f>IF(C282=0,"",SUBTOTAL(3,C$5:C282))</f>
        <v>278</v>
      </c>
      <c r="B282" s="86">
        <v>161</v>
      </c>
      <c r="C282" s="920" t="s">
        <v>5097</v>
      </c>
      <c r="D282" s="25" t="s">
        <v>5179</v>
      </c>
      <c r="E282" s="534" t="s">
        <v>5067</v>
      </c>
      <c r="F282" s="63" t="str">
        <f>VLOOKUP(D282,'BHXH 4-2026'!$D$11:$F$337,3,0)</f>
        <v>DN4929221740559</v>
      </c>
      <c r="G282" s="872">
        <v>4730000</v>
      </c>
      <c r="H282" s="774" t="e">
        <f>VLOOKUP(C282,'1-7-2026'!$C$3:$R$75,16,0)</f>
        <v>#N/A</v>
      </c>
      <c r="I282" s="872"/>
      <c r="J282" s="872">
        <f t="shared" si="47"/>
        <v>4730000</v>
      </c>
      <c r="K282" s="924" t="s">
        <v>32</v>
      </c>
      <c r="L282" s="63">
        <f t="shared" si="49"/>
        <v>1</v>
      </c>
      <c r="M282" s="484" t="s">
        <v>33</v>
      </c>
      <c r="N282" s="484" t="s">
        <v>34</v>
      </c>
      <c r="O282" s="87" t="s">
        <v>5204</v>
      </c>
      <c r="P282" s="499" t="s">
        <v>671</v>
      </c>
      <c r="Q282" s="921">
        <v>38853</v>
      </c>
      <c r="R282" s="488">
        <v>46146</v>
      </c>
      <c r="S282" s="488"/>
      <c r="T282" s="75">
        <f t="shared" si="46"/>
        <v>46146</v>
      </c>
      <c r="U282" s="535" t="s">
        <v>117</v>
      </c>
      <c r="V282" s="485" t="s">
        <v>5115</v>
      </c>
      <c r="W282" s="925" t="str">
        <f t="shared" ca="1" si="44"/>
        <v xml:space="preserve">0 NĂM 3 THÁNG 15 NGÀY </v>
      </c>
      <c r="X282" s="527" t="s">
        <v>5068</v>
      </c>
      <c r="Y282" s="527" t="s">
        <v>5068</v>
      </c>
      <c r="Z282" s="487" t="e">
        <f>VLOOKUP(C282,'Trang tính1'!$A$2:$N$281,5,0)</f>
        <v>#N/A</v>
      </c>
      <c r="AA282" s="487"/>
      <c r="AB282" s="489">
        <v>44645</v>
      </c>
      <c r="AC282" s="75" t="s">
        <v>5227</v>
      </c>
      <c r="AD282" s="499" t="s">
        <v>232</v>
      </c>
      <c r="AE282" s="489" t="s">
        <v>4296</v>
      </c>
      <c r="AF282" s="489" t="e">
        <f>VLOOKUP(C282,'Trang tính1'!$A$2:$N$319,9,0)</f>
        <v>#N/A</v>
      </c>
      <c r="AG282" s="489" t="s">
        <v>5066</v>
      </c>
      <c r="AH282" s="489"/>
      <c r="AI282" s="927"/>
      <c r="AJ282" s="136" t="s">
        <v>1214</v>
      </c>
      <c r="AK282" s="489"/>
      <c r="AL282" s="56" t="s">
        <v>1055</v>
      </c>
      <c r="AM282" s="36">
        <f t="shared" ca="1" si="43"/>
        <v>20</v>
      </c>
    </row>
    <row r="283" spans="1:39" s="928" customFormat="1">
      <c r="A283" s="479">
        <f>IF(C283=0,"",SUBTOTAL(3,C$5:C283))</f>
        <v>279</v>
      </c>
      <c r="B283" s="86">
        <v>162</v>
      </c>
      <c r="C283" s="920" t="s">
        <v>5098</v>
      </c>
      <c r="D283" s="25" t="s">
        <v>2178</v>
      </c>
      <c r="E283" s="534" t="s">
        <v>1678</v>
      </c>
      <c r="F283" s="63" t="str">
        <f>VLOOKUP(D283,'BHXH 4-2026'!$D$11:$F$337,3,0)</f>
        <v>DN4929209021588</v>
      </c>
      <c r="G283" s="872">
        <v>4730000</v>
      </c>
      <c r="H283" s="774" t="e">
        <f>VLOOKUP(C283,'1-7-2026'!$C$3:$R$75,16,0)</f>
        <v>#N/A</v>
      </c>
      <c r="I283" s="872"/>
      <c r="J283" s="872">
        <f t="shared" si="47"/>
        <v>4730000</v>
      </c>
      <c r="K283" s="924" t="s">
        <v>32</v>
      </c>
      <c r="L283" s="63">
        <f t="shared" si="49"/>
        <v>1</v>
      </c>
      <c r="M283" s="484" t="s">
        <v>33</v>
      </c>
      <c r="N283" s="484" t="s">
        <v>34</v>
      </c>
      <c r="O283" s="87" t="s">
        <v>5204</v>
      </c>
      <c r="P283" s="499" t="s">
        <v>671</v>
      </c>
      <c r="Q283" s="921">
        <v>26299</v>
      </c>
      <c r="R283" s="488">
        <v>46146</v>
      </c>
      <c r="S283" s="488"/>
      <c r="T283" s="75">
        <f t="shared" si="46"/>
        <v>46146</v>
      </c>
      <c r="U283" s="535" t="s">
        <v>117</v>
      </c>
      <c r="V283" s="485" t="s">
        <v>5116</v>
      </c>
      <c r="W283" s="925" t="str">
        <f t="shared" ca="1" si="44"/>
        <v xml:space="preserve">0 NĂM 3 THÁNG 15 NGÀY </v>
      </c>
      <c r="X283" s="527" t="s">
        <v>5069</v>
      </c>
      <c r="Y283" s="527" t="s">
        <v>5069</v>
      </c>
      <c r="Z283" s="487" t="e">
        <f>VLOOKUP(C283,'Trang tính1'!$A$2:$N$281,5,0)</f>
        <v>#N/A</v>
      </c>
      <c r="AA283" s="487"/>
      <c r="AB283" s="489">
        <v>44421</v>
      </c>
      <c r="AC283" s="75" t="s">
        <v>5227</v>
      </c>
      <c r="AD283" s="499" t="s">
        <v>232</v>
      </c>
      <c r="AE283" s="489" t="s">
        <v>5044</v>
      </c>
      <c r="AF283" s="489" t="e">
        <f>VLOOKUP(C283,'Trang tính1'!$A$2:$N$319,9,0)</f>
        <v>#N/A</v>
      </c>
      <c r="AG283" s="489" t="s">
        <v>5070</v>
      </c>
      <c r="AH283" s="489"/>
      <c r="AI283" s="927"/>
      <c r="AJ283" s="136" t="s">
        <v>1214</v>
      </c>
      <c r="AK283" s="489"/>
      <c r="AL283" s="56" t="s">
        <v>1055</v>
      </c>
      <c r="AM283" s="36">
        <f t="shared" ca="1" si="43"/>
        <v>54</v>
      </c>
    </row>
    <row r="284" spans="1:39" s="928" customFormat="1">
      <c r="A284" s="479">
        <f>IF(C284=0,"",SUBTOTAL(3,C$5:C284))</f>
        <v>280</v>
      </c>
      <c r="B284" s="86">
        <v>163</v>
      </c>
      <c r="C284" s="920" t="s">
        <v>5099</v>
      </c>
      <c r="D284" s="25" t="s">
        <v>5180</v>
      </c>
      <c r="E284" s="534" t="s">
        <v>5071</v>
      </c>
      <c r="F284" s="63" t="str">
        <f>VLOOKUP(D284,'BHXH 4-2026'!$D$11:$F$337,3,0)</f>
        <v>DN4926021540621</v>
      </c>
      <c r="G284" s="872">
        <v>4730000</v>
      </c>
      <c r="H284" s="774" t="e">
        <f>VLOOKUP(C284,'1-7-2026'!$C$3:$R$75,16,0)</f>
        <v>#N/A</v>
      </c>
      <c r="I284" s="872"/>
      <c r="J284" s="872">
        <f t="shared" si="47"/>
        <v>4730000</v>
      </c>
      <c r="K284" s="924" t="s">
        <v>32</v>
      </c>
      <c r="L284" s="63">
        <f t="shared" si="49"/>
        <v>1</v>
      </c>
      <c r="M284" s="484" t="s">
        <v>33</v>
      </c>
      <c r="N284" s="484" t="s">
        <v>34</v>
      </c>
      <c r="O284" s="87" t="s">
        <v>5204</v>
      </c>
      <c r="P284" s="499" t="s">
        <v>671</v>
      </c>
      <c r="Q284" s="921">
        <v>39608</v>
      </c>
      <c r="R284" s="488">
        <v>46146</v>
      </c>
      <c r="S284" s="488"/>
      <c r="T284" s="75">
        <f t="shared" si="46"/>
        <v>46146</v>
      </c>
      <c r="U284" s="535" t="s">
        <v>117</v>
      </c>
      <c r="V284" s="485" t="s">
        <v>5117</v>
      </c>
      <c r="W284" s="925" t="str">
        <f t="shared" ca="1" si="44"/>
        <v xml:space="preserve">0 NĂM 3 THÁNG 15 NGÀY </v>
      </c>
      <c r="X284" s="527" t="s">
        <v>5072</v>
      </c>
      <c r="Y284" s="527" t="s">
        <v>5072</v>
      </c>
      <c r="Z284" s="487" t="e">
        <f>VLOOKUP(C284,'Trang tính1'!$A$2:$N$281,5,0)</f>
        <v>#N/A</v>
      </c>
      <c r="AA284" s="487"/>
      <c r="AB284" s="489">
        <v>44862</v>
      </c>
      <c r="AC284" s="75" t="s">
        <v>5227</v>
      </c>
      <c r="AD284" s="499" t="s">
        <v>232</v>
      </c>
      <c r="AE284" s="489" t="s">
        <v>5073</v>
      </c>
      <c r="AF284" s="489" t="e">
        <f>VLOOKUP(C284,'Trang tính1'!$A$2:$N$319,9,0)</f>
        <v>#N/A</v>
      </c>
      <c r="AG284" s="489" t="s">
        <v>5240</v>
      </c>
      <c r="AH284" s="489"/>
      <c r="AI284" s="927"/>
      <c r="AJ284" s="136" t="s">
        <v>1214</v>
      </c>
      <c r="AK284" s="489"/>
      <c r="AL284" s="56" t="s">
        <v>1055</v>
      </c>
      <c r="AM284" s="36">
        <f t="shared" ca="1" si="43"/>
        <v>18</v>
      </c>
    </row>
    <row r="285" spans="1:39" s="928" customFormat="1">
      <c r="A285" s="479">
        <f>IF(C285=0,"",SUBTOTAL(3,C$5:C285))</f>
        <v>281</v>
      </c>
      <c r="B285" s="86">
        <v>164</v>
      </c>
      <c r="C285" s="920" t="s">
        <v>5100</v>
      </c>
      <c r="D285" s="25" t="s">
        <v>5175</v>
      </c>
      <c r="E285" s="534" t="s">
        <v>5075</v>
      </c>
      <c r="F285" s="63" t="str">
        <f>VLOOKUP(D285,'BHXH 4-2026'!$D$11:$F$337,3,0)</f>
        <v>DN4929223297778</v>
      </c>
      <c r="G285" s="872">
        <v>4730000</v>
      </c>
      <c r="H285" s="774" t="e">
        <f>VLOOKUP(C285,'1-7-2026'!$C$3:$R$75,16,0)</f>
        <v>#N/A</v>
      </c>
      <c r="I285" s="872"/>
      <c r="J285" s="872">
        <f t="shared" si="47"/>
        <v>4730000</v>
      </c>
      <c r="K285" s="924" t="s">
        <v>32</v>
      </c>
      <c r="L285" s="63">
        <f t="shared" si="49"/>
        <v>1</v>
      </c>
      <c r="M285" s="484" t="s">
        <v>33</v>
      </c>
      <c r="N285" s="484" t="s">
        <v>34</v>
      </c>
      <c r="O285" s="87" t="s">
        <v>5204</v>
      </c>
      <c r="P285" s="499" t="s">
        <v>671</v>
      </c>
      <c r="Q285" s="921">
        <v>30680</v>
      </c>
      <c r="R285" s="488">
        <v>46146</v>
      </c>
      <c r="S285" s="488"/>
      <c r="T285" s="75">
        <f t="shared" si="46"/>
        <v>46146</v>
      </c>
      <c r="U285" s="535" t="s">
        <v>117</v>
      </c>
      <c r="V285" s="485" t="s">
        <v>5118</v>
      </c>
      <c r="W285" s="925" t="str">
        <f t="shared" ca="1" si="44"/>
        <v xml:space="preserve">0 NĂM 3 THÁNG 15 NGÀY </v>
      </c>
      <c r="X285" s="527" t="s">
        <v>5076</v>
      </c>
      <c r="Y285" s="527" t="s">
        <v>5076</v>
      </c>
      <c r="Z285" s="487" t="e">
        <f>VLOOKUP(C285,'Trang tính1'!$A$2:$N$281,5,0)</f>
        <v>#N/A</v>
      </c>
      <c r="AA285" s="487"/>
      <c r="AB285" s="489">
        <v>44522</v>
      </c>
      <c r="AC285" s="75" t="s">
        <v>5227</v>
      </c>
      <c r="AD285" s="499" t="s">
        <v>232</v>
      </c>
      <c r="AE285" s="489" t="s">
        <v>5044</v>
      </c>
      <c r="AF285" s="489" t="e">
        <f>VLOOKUP(C285,'Trang tính1'!$A$2:$N$319,9,0)</f>
        <v>#N/A</v>
      </c>
      <c r="AG285" s="489" t="s">
        <v>5077</v>
      </c>
      <c r="AH285" s="489"/>
      <c r="AI285" s="927"/>
      <c r="AJ285" s="136" t="s">
        <v>1214</v>
      </c>
      <c r="AK285" s="489"/>
      <c r="AL285" s="56" t="s">
        <v>1055</v>
      </c>
      <c r="AM285" s="36">
        <f t="shared" ca="1" si="43"/>
        <v>42</v>
      </c>
    </row>
    <row r="286" spans="1:39" s="928" customFormat="1">
      <c r="A286" s="479">
        <f>IF(C286=0,"",SUBTOTAL(3,C$5:C286))</f>
        <v>282</v>
      </c>
      <c r="B286" s="86">
        <v>165</v>
      </c>
      <c r="C286" s="920" t="s">
        <v>5101</v>
      </c>
      <c r="D286" s="25" t="s">
        <v>5181</v>
      </c>
      <c r="E286" s="534" t="s">
        <v>1695</v>
      </c>
      <c r="F286" s="63" t="str">
        <f>VLOOKUP(D286,'BHXH 4-2026'!$D$11:$F$337,3,0)</f>
        <v>DN4928622126229</v>
      </c>
      <c r="G286" s="872">
        <v>4730000</v>
      </c>
      <c r="H286" s="774" t="e">
        <f>VLOOKUP(C286,'1-7-2026'!$C$3:$R$75,16,0)</f>
        <v>#N/A</v>
      </c>
      <c r="I286" s="872"/>
      <c r="J286" s="872">
        <f t="shared" si="47"/>
        <v>4730000</v>
      </c>
      <c r="K286" s="924" t="s">
        <v>32</v>
      </c>
      <c r="L286" s="63">
        <f t="shared" si="49"/>
        <v>1</v>
      </c>
      <c r="M286" s="484" t="s">
        <v>33</v>
      </c>
      <c r="N286" s="484" t="s">
        <v>34</v>
      </c>
      <c r="O286" s="87" t="s">
        <v>5204</v>
      </c>
      <c r="P286" s="499" t="s">
        <v>671</v>
      </c>
      <c r="Q286" s="921">
        <v>28231</v>
      </c>
      <c r="R286" s="488">
        <v>46146</v>
      </c>
      <c r="S286" s="488"/>
      <c r="T286" s="75">
        <f t="shared" si="46"/>
        <v>46146</v>
      </c>
      <c r="U286" s="535" t="s">
        <v>117</v>
      </c>
      <c r="V286" s="485" t="s">
        <v>5119</v>
      </c>
      <c r="W286" s="925" t="str">
        <f t="shared" ca="1" si="44"/>
        <v xml:space="preserve">0 NĂM 3 THÁNG 15 NGÀY </v>
      </c>
      <c r="X286" s="527" t="s">
        <v>5078</v>
      </c>
      <c r="Y286" s="527" t="s">
        <v>5078</v>
      </c>
      <c r="Z286" s="487" t="e">
        <f>VLOOKUP(C286,'Trang tính1'!$A$2:$N$281,5,0)</f>
        <v>#N/A</v>
      </c>
      <c r="AA286" s="487"/>
      <c r="AB286" s="489">
        <v>44439</v>
      </c>
      <c r="AC286" s="75" t="s">
        <v>5227</v>
      </c>
      <c r="AD286" s="499" t="s">
        <v>232</v>
      </c>
      <c r="AE286" s="489" t="s">
        <v>5041</v>
      </c>
      <c r="AF286" s="489" t="e">
        <f>VLOOKUP(C286,'Trang tính1'!$A$2:$N$319,9,0)</f>
        <v>#N/A</v>
      </c>
      <c r="AG286" s="489" t="s">
        <v>5042</v>
      </c>
      <c r="AH286" s="489"/>
      <c r="AI286" s="927"/>
      <c r="AJ286" s="136" t="s">
        <v>1214</v>
      </c>
      <c r="AK286" s="489"/>
      <c r="AL286" s="56" t="s">
        <v>1055</v>
      </c>
      <c r="AM286" s="36">
        <f t="shared" ca="1" si="43"/>
        <v>49</v>
      </c>
    </row>
    <row r="287" spans="1:39" s="928" customFormat="1">
      <c r="A287" s="479">
        <f>IF(C287=0,"",SUBTOTAL(3,C$5:C287))</f>
        <v>283</v>
      </c>
      <c r="B287" s="86">
        <v>166</v>
      </c>
      <c r="C287" s="920" t="s">
        <v>5102</v>
      </c>
      <c r="D287" s="25" t="s">
        <v>5178</v>
      </c>
      <c r="E287" s="534" t="s">
        <v>5079</v>
      </c>
      <c r="F287" s="63" t="str">
        <f>VLOOKUP(D287,'BHXH 4-2026'!$D$11:$F$337,3,0)</f>
        <v>DN4929221934006</v>
      </c>
      <c r="G287" s="872">
        <v>4730000</v>
      </c>
      <c r="H287" s="774" t="e">
        <f>VLOOKUP(C287,'1-7-2026'!$C$3:$R$75,16,0)</f>
        <v>#N/A</v>
      </c>
      <c r="I287" s="872"/>
      <c r="J287" s="872">
        <f t="shared" si="47"/>
        <v>4730000</v>
      </c>
      <c r="K287" s="924" t="s">
        <v>32</v>
      </c>
      <c r="L287" s="63">
        <f t="shared" si="49"/>
        <v>1</v>
      </c>
      <c r="M287" s="484" t="s">
        <v>33</v>
      </c>
      <c r="N287" s="484" t="s">
        <v>34</v>
      </c>
      <c r="O287" s="87" t="s">
        <v>5204</v>
      </c>
      <c r="P287" s="499" t="s">
        <v>671</v>
      </c>
      <c r="Q287" s="921">
        <v>37154</v>
      </c>
      <c r="R287" s="488">
        <v>46146</v>
      </c>
      <c r="S287" s="488"/>
      <c r="T287" s="75">
        <f t="shared" si="46"/>
        <v>46146</v>
      </c>
      <c r="U287" s="535" t="s">
        <v>117</v>
      </c>
      <c r="V287" s="485" t="s">
        <v>5120</v>
      </c>
      <c r="W287" s="925" t="str">
        <f t="shared" ca="1" si="44"/>
        <v xml:space="preserve">0 NĂM 3 THÁNG 15 NGÀY </v>
      </c>
      <c r="X287" s="527" t="s">
        <v>5080</v>
      </c>
      <c r="Y287" s="527" t="s">
        <v>5080</v>
      </c>
      <c r="Z287" s="487" t="e">
        <f>VLOOKUP(C287,'Trang tính1'!$A$2:$N$281,5,0)</f>
        <v>#N/A</v>
      </c>
      <c r="AA287" s="487"/>
      <c r="AB287" s="489">
        <v>44292</v>
      </c>
      <c r="AC287" s="75" t="s">
        <v>5227</v>
      </c>
      <c r="AD287" s="499" t="s">
        <v>232</v>
      </c>
      <c r="AE287" s="489" t="s">
        <v>5081</v>
      </c>
      <c r="AF287" s="489" t="e">
        <f>VLOOKUP(C287,'Trang tính1'!$A$2:$N$319,9,0)</f>
        <v>#N/A</v>
      </c>
      <c r="AG287" s="489" t="s">
        <v>5082</v>
      </c>
      <c r="AH287" s="489"/>
      <c r="AI287" s="927"/>
      <c r="AJ287" s="136" t="s">
        <v>1214</v>
      </c>
      <c r="AK287" s="489"/>
      <c r="AL287" s="56" t="s">
        <v>1055</v>
      </c>
      <c r="AM287" s="36">
        <f t="shared" ca="1" si="43"/>
        <v>24</v>
      </c>
    </row>
    <row r="288" spans="1:39" s="928" customFormat="1">
      <c r="A288" s="479">
        <f>IF(C288=0,"",SUBTOTAL(3,C$5:C288))</f>
        <v>284</v>
      </c>
      <c r="B288" s="86">
        <v>167</v>
      </c>
      <c r="C288" s="920" t="s">
        <v>5103</v>
      </c>
      <c r="D288" s="25" t="s">
        <v>5177</v>
      </c>
      <c r="E288" s="534" t="s">
        <v>5083</v>
      </c>
      <c r="F288" s="63" t="str">
        <f>VLOOKUP(D288,'BHXH 4-2026'!$D$11:$F$337,3,0)</f>
        <v>DN4929223325122</v>
      </c>
      <c r="G288" s="872">
        <v>4730000</v>
      </c>
      <c r="H288" s="774" t="e">
        <f>VLOOKUP(C288,'1-7-2026'!$C$3:$R$75,16,0)</f>
        <v>#N/A</v>
      </c>
      <c r="I288" s="872"/>
      <c r="J288" s="872">
        <f t="shared" si="47"/>
        <v>4730000</v>
      </c>
      <c r="K288" s="924" t="s">
        <v>32</v>
      </c>
      <c r="L288" s="63">
        <f t="shared" si="49"/>
        <v>1</v>
      </c>
      <c r="M288" s="484" t="s">
        <v>33</v>
      </c>
      <c r="N288" s="484" t="s">
        <v>34</v>
      </c>
      <c r="O288" s="87" t="s">
        <v>5204</v>
      </c>
      <c r="P288" s="499" t="s">
        <v>671</v>
      </c>
      <c r="Q288" s="921">
        <v>26665</v>
      </c>
      <c r="R288" s="488">
        <v>46146</v>
      </c>
      <c r="S288" s="488"/>
      <c r="T288" s="75">
        <f t="shared" si="46"/>
        <v>46146</v>
      </c>
      <c r="U288" s="535" t="s">
        <v>117</v>
      </c>
      <c r="V288" s="485" t="s">
        <v>5121</v>
      </c>
      <c r="W288" s="925" t="str">
        <f t="shared" ca="1" si="44"/>
        <v xml:space="preserve">0 NĂM 3 THÁNG 15 NGÀY </v>
      </c>
      <c r="X288" s="527" t="s">
        <v>5084</v>
      </c>
      <c r="Y288" s="527" t="s">
        <v>5084</v>
      </c>
      <c r="Z288" s="487" t="e">
        <f>VLOOKUP(C288,'Trang tính1'!$A$2:$N$281,5,0)</f>
        <v>#N/A</v>
      </c>
      <c r="AA288" s="487"/>
      <c r="AB288" s="489">
        <v>44792</v>
      </c>
      <c r="AC288" s="75" t="s">
        <v>5227</v>
      </c>
      <c r="AD288" s="499" t="s">
        <v>232</v>
      </c>
      <c r="AE288" s="489" t="s">
        <v>5058</v>
      </c>
      <c r="AF288" s="489" t="e">
        <f>VLOOKUP(C288,'Trang tính1'!$A$2:$N$319,9,0)</f>
        <v>#N/A</v>
      </c>
      <c r="AG288" s="489" t="s">
        <v>5059</v>
      </c>
      <c r="AH288" s="489"/>
      <c r="AI288" s="927"/>
      <c r="AJ288" s="136" t="s">
        <v>1214</v>
      </c>
      <c r="AK288" s="489"/>
      <c r="AL288" s="56" t="s">
        <v>1055</v>
      </c>
      <c r="AM288" s="36">
        <f t="shared" ca="1" si="43"/>
        <v>53</v>
      </c>
    </row>
    <row r="289" spans="1:39" s="928" customFormat="1">
      <c r="A289" s="479">
        <f>IF(C289=0,"",SUBTOTAL(3,C$5:C289))</f>
        <v>285</v>
      </c>
      <c r="B289" s="86">
        <v>168</v>
      </c>
      <c r="C289" s="920" t="s">
        <v>5473</v>
      </c>
      <c r="D289" s="1340"/>
      <c r="E289" s="370" t="s">
        <v>5414</v>
      </c>
      <c r="F289" s="63"/>
      <c r="G289" s="872">
        <v>4730000</v>
      </c>
      <c r="H289" s="774" t="e">
        <f>VLOOKUP(C289,'1-7-2026'!$C$3:$R$75,16,0)</f>
        <v>#N/A</v>
      </c>
      <c r="I289" s="872"/>
      <c r="J289" s="872">
        <f t="shared" si="47"/>
        <v>4730000</v>
      </c>
      <c r="K289" s="924" t="s">
        <v>63</v>
      </c>
      <c r="L289" s="63">
        <f t="shared" si="49"/>
        <v>0</v>
      </c>
      <c r="M289" s="484" t="s">
        <v>33</v>
      </c>
      <c r="N289" s="484" t="s">
        <v>34</v>
      </c>
      <c r="O289" s="87" t="s">
        <v>5204</v>
      </c>
      <c r="P289" s="499" t="s">
        <v>671</v>
      </c>
      <c r="Q289" s="921">
        <v>28237</v>
      </c>
      <c r="R289" s="488">
        <v>46204</v>
      </c>
      <c r="S289" s="488"/>
      <c r="T289" s="75">
        <f t="shared" si="46"/>
        <v>46204</v>
      </c>
      <c r="U289" s="535" t="s">
        <v>117</v>
      </c>
      <c r="V289" s="485" t="s">
        <v>5421</v>
      </c>
      <c r="W289" s="925" t="str">
        <f t="shared" ca="1" si="44"/>
        <v xml:space="preserve">0 NĂM 1 THÁNG 18 NGÀY </v>
      </c>
      <c r="X289" s="527" t="s">
        <v>5423</v>
      </c>
      <c r="Y289" s="527"/>
      <c r="Z289" s="487"/>
      <c r="AA289" s="487"/>
      <c r="AB289" s="489">
        <v>44418</v>
      </c>
      <c r="AC289" s="75"/>
      <c r="AD289" s="499" t="s">
        <v>232</v>
      </c>
      <c r="AE289" s="489" t="s">
        <v>5424</v>
      </c>
      <c r="AF289" s="489"/>
      <c r="AG289" s="489" t="s">
        <v>5425</v>
      </c>
      <c r="AH289" s="489"/>
      <c r="AI289" s="927"/>
      <c r="AJ289" s="136" t="s">
        <v>1214</v>
      </c>
      <c r="AK289" s="489"/>
      <c r="AL289" s="56" t="s">
        <v>1055</v>
      </c>
      <c r="AM289" s="36">
        <f t="shared" ca="1" si="43"/>
        <v>49</v>
      </c>
    </row>
    <row r="290" spans="1:39" s="928" customFormat="1">
      <c r="A290" s="479">
        <f>IF(C290=0,"",SUBTOTAL(3,C$5:C290))</f>
        <v>286</v>
      </c>
      <c r="B290" s="86">
        <v>169</v>
      </c>
      <c r="C290" s="920" t="s">
        <v>5474</v>
      </c>
      <c r="D290" s="1340"/>
      <c r="E290" s="370" t="s">
        <v>5415</v>
      </c>
      <c r="F290" s="63"/>
      <c r="G290" s="872">
        <v>4730000</v>
      </c>
      <c r="H290" s="774" t="e">
        <f>VLOOKUP(C290,'1-7-2026'!$C$3:$R$75,16,0)</f>
        <v>#N/A</v>
      </c>
      <c r="I290" s="872"/>
      <c r="J290" s="872">
        <f t="shared" si="47"/>
        <v>4730000</v>
      </c>
      <c r="K290" s="924" t="s">
        <v>32</v>
      </c>
      <c r="L290" s="63">
        <f t="shared" si="49"/>
        <v>1</v>
      </c>
      <c r="M290" s="484" t="s">
        <v>33</v>
      </c>
      <c r="N290" s="484" t="s">
        <v>34</v>
      </c>
      <c r="O290" s="87" t="s">
        <v>5204</v>
      </c>
      <c r="P290" s="499" t="s">
        <v>671</v>
      </c>
      <c r="Q290" s="921">
        <v>27760</v>
      </c>
      <c r="R290" s="488">
        <v>46204</v>
      </c>
      <c r="S290" s="488"/>
      <c r="T290" s="75"/>
      <c r="U290" s="535" t="s">
        <v>117</v>
      </c>
      <c r="V290" s="485" t="s">
        <v>5422</v>
      </c>
      <c r="W290" s="925" t="str">
        <f t="shared" ca="1" si="44"/>
        <v xml:space="preserve">0 NĂM 1 THÁNG 18 NGÀY </v>
      </c>
      <c r="X290" s="527" t="s">
        <v>5426</v>
      </c>
      <c r="Y290" s="527"/>
      <c r="Z290" s="487"/>
      <c r="AA290" s="487"/>
      <c r="AB290" s="489">
        <v>44326</v>
      </c>
      <c r="AC290" s="75"/>
      <c r="AD290" s="499" t="s">
        <v>232</v>
      </c>
      <c r="AE290" s="489" t="s">
        <v>5427</v>
      </c>
      <c r="AF290" s="489"/>
      <c r="AG290" s="489" t="s">
        <v>5428</v>
      </c>
      <c r="AH290" s="489"/>
      <c r="AI290" s="927"/>
      <c r="AJ290" s="136" t="s">
        <v>1214</v>
      </c>
      <c r="AK290" s="489"/>
      <c r="AL290" s="56" t="s">
        <v>1055</v>
      </c>
      <c r="AM290" s="36">
        <f t="shared" ca="1" si="43"/>
        <v>50</v>
      </c>
    </row>
    <row r="291" spans="1:39" s="928" customFormat="1">
      <c r="A291" s="479">
        <f>IF(C291=0,"",SUBTOTAL(3,C$5:C291))</f>
        <v>287</v>
      </c>
      <c r="B291" s="86">
        <v>170</v>
      </c>
      <c r="C291" s="920" t="s">
        <v>5475</v>
      </c>
      <c r="D291" s="1340"/>
      <c r="E291" s="370" t="s">
        <v>5416</v>
      </c>
      <c r="F291" s="63"/>
      <c r="G291" s="872">
        <v>4730000</v>
      </c>
      <c r="H291" s="774" t="e">
        <f>VLOOKUP(C291,'1-7-2026'!$C$3:$R$75,16,0)</f>
        <v>#N/A</v>
      </c>
      <c r="I291" s="872"/>
      <c r="J291" s="872">
        <f t="shared" si="47"/>
        <v>4730000</v>
      </c>
      <c r="K291" s="924" t="s">
        <v>32</v>
      </c>
      <c r="L291" s="63">
        <f t="shared" si="49"/>
        <v>1</v>
      </c>
      <c r="M291" s="484" t="s">
        <v>33</v>
      </c>
      <c r="N291" s="484" t="s">
        <v>34</v>
      </c>
      <c r="O291" s="87" t="s">
        <v>5204</v>
      </c>
      <c r="P291" s="499" t="s">
        <v>671</v>
      </c>
      <c r="Q291" s="921">
        <v>37759</v>
      </c>
      <c r="R291" s="488">
        <v>46204</v>
      </c>
      <c r="S291" s="488"/>
      <c r="T291" s="75"/>
      <c r="U291" s="535" t="s">
        <v>117</v>
      </c>
      <c r="V291" s="485" t="s">
        <v>5429</v>
      </c>
      <c r="W291" s="925" t="str">
        <f t="shared" ca="1" si="44"/>
        <v xml:space="preserve">0 NĂM 1 THÁNG 18 NGÀY </v>
      </c>
      <c r="X291" s="527" t="s">
        <v>5430</v>
      </c>
      <c r="Y291" s="527"/>
      <c r="Z291" s="487"/>
      <c r="AA291" s="487"/>
      <c r="AB291" s="489">
        <v>44296</v>
      </c>
      <c r="AC291" s="75"/>
      <c r="AD291" s="499" t="s">
        <v>232</v>
      </c>
      <c r="AE291" s="489" t="s">
        <v>5431</v>
      </c>
      <c r="AF291" s="489"/>
      <c r="AG291" s="489" t="s">
        <v>5432</v>
      </c>
      <c r="AH291" s="489" t="s">
        <v>5433</v>
      </c>
      <c r="AI291" s="927"/>
      <c r="AJ291" s="136" t="s">
        <v>50</v>
      </c>
      <c r="AK291" s="489" t="s">
        <v>4397</v>
      </c>
      <c r="AL291" s="56" t="s">
        <v>1055</v>
      </c>
      <c r="AM291" s="36">
        <f t="shared" ca="1" si="43"/>
        <v>23</v>
      </c>
    </row>
    <row r="292" spans="1:39" s="928" customFormat="1">
      <c r="A292" s="479">
        <f>IF(C292=0,"",SUBTOTAL(3,C$5:C292))</f>
        <v>288</v>
      </c>
      <c r="B292" s="86">
        <v>171</v>
      </c>
      <c r="C292" s="920" t="s">
        <v>5476</v>
      </c>
      <c r="D292" s="1340"/>
      <c r="E292" s="370" t="s">
        <v>5417</v>
      </c>
      <c r="F292" s="63"/>
      <c r="G292" s="872">
        <v>4730000</v>
      </c>
      <c r="H292" s="774" t="e">
        <f>VLOOKUP(C292,'1-7-2026'!$C$3:$R$75,16,0)</f>
        <v>#N/A</v>
      </c>
      <c r="I292" s="872"/>
      <c r="J292" s="872">
        <f t="shared" si="47"/>
        <v>4730000</v>
      </c>
      <c r="K292" s="924" t="s">
        <v>32</v>
      </c>
      <c r="L292" s="63">
        <f t="shared" si="49"/>
        <v>1</v>
      </c>
      <c r="M292" s="484" t="s">
        <v>33</v>
      </c>
      <c r="N292" s="484" t="s">
        <v>34</v>
      </c>
      <c r="O292" s="87" t="s">
        <v>5204</v>
      </c>
      <c r="P292" s="499" t="s">
        <v>671</v>
      </c>
      <c r="Q292" s="921">
        <v>37563</v>
      </c>
      <c r="R292" s="488">
        <v>46204</v>
      </c>
      <c r="S292" s="488"/>
      <c r="T292" s="75"/>
      <c r="U292" s="535" t="s">
        <v>117</v>
      </c>
      <c r="V292" s="485" t="s">
        <v>5434</v>
      </c>
      <c r="W292" s="925" t="str">
        <f t="shared" ca="1" si="44"/>
        <v xml:space="preserve">0 NĂM 1 THÁNG 18 NGÀY </v>
      </c>
      <c r="X292" s="527" t="s">
        <v>5435</v>
      </c>
      <c r="Y292" s="527"/>
      <c r="Z292" s="487"/>
      <c r="AA292" s="487"/>
      <c r="AB292" s="489">
        <v>45125</v>
      </c>
      <c r="AC292" s="75"/>
      <c r="AD292" s="499" t="s">
        <v>232</v>
      </c>
      <c r="AE292" s="489" t="s">
        <v>5219</v>
      </c>
      <c r="AF292" s="489"/>
      <c r="AG292" s="489" t="s">
        <v>5436</v>
      </c>
      <c r="AH292" s="489"/>
      <c r="AI292" s="927"/>
      <c r="AJ292" s="136" t="s">
        <v>1214</v>
      </c>
      <c r="AK292" s="489"/>
      <c r="AL292" s="56" t="s">
        <v>1055</v>
      </c>
      <c r="AM292" s="36">
        <f t="shared" ca="1" si="43"/>
        <v>23</v>
      </c>
    </row>
    <row r="293" spans="1:39" s="928" customFormat="1">
      <c r="A293" s="479">
        <f>IF(C293=0,"",SUBTOTAL(3,C$5:C293))</f>
        <v>289</v>
      </c>
      <c r="B293" s="86">
        <v>172</v>
      </c>
      <c r="C293" s="920" t="s">
        <v>5477</v>
      </c>
      <c r="D293" s="1340"/>
      <c r="E293" s="370" t="s">
        <v>5418</v>
      </c>
      <c r="F293" s="63"/>
      <c r="G293" s="872">
        <v>4730000</v>
      </c>
      <c r="H293" s="774" t="e">
        <f>VLOOKUP(C293,'1-7-2026'!$C$3:$R$75,16,0)</f>
        <v>#N/A</v>
      </c>
      <c r="I293" s="872"/>
      <c r="J293" s="872">
        <f t="shared" si="47"/>
        <v>4730000</v>
      </c>
      <c r="K293" s="924" t="s">
        <v>32</v>
      </c>
      <c r="L293" s="63">
        <f t="shared" si="49"/>
        <v>1</v>
      </c>
      <c r="M293" s="484" t="s">
        <v>33</v>
      </c>
      <c r="N293" s="484" t="s">
        <v>34</v>
      </c>
      <c r="O293" s="87" t="s">
        <v>5204</v>
      </c>
      <c r="P293" s="499" t="s">
        <v>671</v>
      </c>
      <c r="Q293" s="921">
        <v>25286</v>
      </c>
      <c r="R293" s="488">
        <v>46204</v>
      </c>
      <c r="S293" s="488"/>
      <c r="T293" s="75"/>
      <c r="U293" s="535" t="s">
        <v>117</v>
      </c>
      <c r="V293" s="485" t="s">
        <v>5437</v>
      </c>
      <c r="W293" s="925" t="str">
        <f t="shared" ca="1" si="44"/>
        <v xml:space="preserve">0 NĂM 1 THÁNG 18 NGÀY </v>
      </c>
      <c r="X293" s="527" t="s">
        <v>5438</v>
      </c>
      <c r="Y293" s="527"/>
      <c r="Z293" s="487"/>
      <c r="AA293" s="487"/>
      <c r="AB293" s="489">
        <v>44311</v>
      </c>
      <c r="AC293" s="75"/>
      <c r="AD293" s="499" t="s">
        <v>232</v>
      </c>
      <c r="AE293" s="489" t="s">
        <v>5048</v>
      </c>
      <c r="AF293" s="489"/>
      <c r="AG293" s="489" t="s">
        <v>5049</v>
      </c>
      <c r="AH293" s="489"/>
      <c r="AI293" s="927"/>
      <c r="AJ293" s="136" t="s">
        <v>1214</v>
      </c>
      <c r="AK293" s="489"/>
      <c r="AL293" s="56" t="s">
        <v>1055</v>
      </c>
      <c r="AM293" s="36">
        <f t="shared" ca="1" si="43"/>
        <v>57</v>
      </c>
    </row>
    <row r="294" spans="1:39" s="928" customFormat="1">
      <c r="A294" s="479">
        <f>IF(C294=0,"",SUBTOTAL(3,C$5:C294))</f>
        <v>290</v>
      </c>
      <c r="B294" s="86">
        <v>173</v>
      </c>
      <c r="C294" s="920" t="s">
        <v>5478</v>
      </c>
      <c r="D294" s="1340"/>
      <c r="E294" s="370" t="s">
        <v>2865</v>
      </c>
      <c r="F294" s="63"/>
      <c r="G294" s="872">
        <v>4730000</v>
      </c>
      <c r="H294" s="774" t="e">
        <f>VLOOKUP(C294,'1-7-2026'!$C$3:$R$75,16,0)</f>
        <v>#N/A</v>
      </c>
      <c r="I294" s="872"/>
      <c r="J294" s="872">
        <f t="shared" si="47"/>
        <v>4730000</v>
      </c>
      <c r="K294" s="924" t="s">
        <v>32</v>
      </c>
      <c r="L294" s="63">
        <f t="shared" si="49"/>
        <v>1</v>
      </c>
      <c r="M294" s="484" t="s">
        <v>33</v>
      </c>
      <c r="N294" s="484" t="s">
        <v>34</v>
      </c>
      <c r="O294" s="87" t="s">
        <v>5204</v>
      </c>
      <c r="P294" s="499" t="s">
        <v>671</v>
      </c>
      <c r="Q294" s="921">
        <v>30051</v>
      </c>
      <c r="R294" s="488">
        <v>46204</v>
      </c>
      <c r="S294" s="488"/>
      <c r="T294" s="75"/>
      <c r="U294" s="535" t="s">
        <v>117</v>
      </c>
      <c r="V294" s="485" t="s">
        <v>5439</v>
      </c>
      <c r="W294" s="925" t="str">
        <f t="shared" ca="1" si="44"/>
        <v xml:space="preserve">0 NĂM 1 THÁNG 18 NGÀY </v>
      </c>
      <c r="X294" s="527" t="s">
        <v>5440</v>
      </c>
      <c r="Y294" s="527"/>
      <c r="Z294" s="487"/>
      <c r="AA294" s="487"/>
      <c r="AB294" s="489" t="s">
        <v>5441</v>
      </c>
      <c r="AC294" s="75"/>
      <c r="AD294" s="499" t="s">
        <v>232</v>
      </c>
      <c r="AE294" s="489" t="s">
        <v>4514</v>
      </c>
      <c r="AF294" s="489"/>
      <c r="AG294" s="489" t="s">
        <v>5442</v>
      </c>
      <c r="AH294" s="489"/>
      <c r="AI294" s="927"/>
      <c r="AJ294" s="136" t="s">
        <v>1214</v>
      </c>
      <c r="AK294" s="489"/>
      <c r="AL294" s="56" t="s">
        <v>1055</v>
      </c>
      <c r="AM294" s="36">
        <f t="shared" ca="1" si="43"/>
        <v>44</v>
      </c>
    </row>
    <row r="295" spans="1:39" s="928" customFormat="1">
      <c r="A295" s="479">
        <f>IF(C295=0,"",SUBTOTAL(3,C$5:C295))</f>
        <v>291</v>
      </c>
      <c r="B295" s="86">
        <v>174</v>
      </c>
      <c r="C295" s="920" t="s">
        <v>5479</v>
      </c>
      <c r="D295" s="1340"/>
      <c r="E295" s="413" t="s">
        <v>5419</v>
      </c>
      <c r="F295" s="63"/>
      <c r="G295" s="872">
        <v>4730000</v>
      </c>
      <c r="H295" s="774" t="e">
        <f>VLOOKUP(C295,'1-7-2026'!$C$3:$R$75,16,0)</f>
        <v>#N/A</v>
      </c>
      <c r="I295" s="872"/>
      <c r="J295" s="872">
        <f t="shared" si="47"/>
        <v>4730000</v>
      </c>
      <c r="K295" s="924" t="s">
        <v>32</v>
      </c>
      <c r="L295" s="63">
        <f t="shared" si="49"/>
        <v>1</v>
      </c>
      <c r="M295" s="484" t="s">
        <v>33</v>
      </c>
      <c r="N295" s="484" t="s">
        <v>34</v>
      </c>
      <c r="O295" s="87" t="s">
        <v>5204</v>
      </c>
      <c r="P295" s="499" t="s">
        <v>671</v>
      </c>
      <c r="Q295" s="921">
        <v>36955</v>
      </c>
      <c r="R295" s="488">
        <v>46204</v>
      </c>
      <c r="S295" s="488"/>
      <c r="T295" s="75"/>
      <c r="U295" s="535" t="s">
        <v>117</v>
      </c>
      <c r="V295" s="485" t="s">
        <v>5443</v>
      </c>
      <c r="W295" s="925" t="str">
        <f t="shared" ca="1" si="44"/>
        <v xml:space="preserve">0 NĂM 1 THÁNG 18 NGÀY </v>
      </c>
      <c r="X295" s="527" t="s">
        <v>5444</v>
      </c>
      <c r="Y295" s="527"/>
      <c r="Z295" s="487"/>
      <c r="AA295" s="487"/>
      <c r="AB295" s="489">
        <v>46173</v>
      </c>
      <c r="AC295" s="75"/>
      <c r="AD295" s="499" t="s">
        <v>4524</v>
      </c>
      <c r="AE295" s="489" t="s">
        <v>5445</v>
      </c>
      <c r="AF295" s="489"/>
      <c r="AG295" s="489" t="s">
        <v>5446</v>
      </c>
      <c r="AH295" s="489"/>
      <c r="AI295" s="927"/>
      <c r="AJ295" s="136" t="s">
        <v>1214</v>
      </c>
      <c r="AK295" s="489"/>
      <c r="AL295" s="56" t="s">
        <v>1055</v>
      </c>
      <c r="AM295" s="36">
        <f t="shared" ca="1" si="43"/>
        <v>25</v>
      </c>
    </row>
    <row r="296" spans="1:39" s="928" customFormat="1">
      <c r="A296" s="479">
        <f>IF(C296=0,"",SUBTOTAL(3,C$5:C296))</f>
        <v>292</v>
      </c>
      <c r="B296" s="86">
        <v>175</v>
      </c>
      <c r="C296" s="920" t="s">
        <v>5480</v>
      </c>
      <c r="D296" s="1340"/>
      <c r="E296" s="370" t="s">
        <v>5420</v>
      </c>
      <c r="F296" s="63"/>
      <c r="G296" s="872">
        <v>4730000</v>
      </c>
      <c r="H296" s="774" t="e">
        <f>VLOOKUP(C296,'1-7-2026'!$C$3:$R$75,16,0)</f>
        <v>#N/A</v>
      </c>
      <c r="I296" s="872"/>
      <c r="J296" s="872">
        <f t="shared" si="47"/>
        <v>4730000</v>
      </c>
      <c r="K296" s="924" t="s">
        <v>32</v>
      </c>
      <c r="L296" s="63">
        <f t="shared" si="49"/>
        <v>1</v>
      </c>
      <c r="M296" s="484" t="s">
        <v>33</v>
      </c>
      <c r="N296" s="484" t="s">
        <v>34</v>
      </c>
      <c r="O296" s="87" t="s">
        <v>5204</v>
      </c>
      <c r="P296" s="499" t="s">
        <v>671</v>
      </c>
      <c r="Q296" s="921">
        <v>34435</v>
      </c>
      <c r="R296" s="488">
        <v>46204</v>
      </c>
      <c r="S296" s="488"/>
      <c r="T296" s="75"/>
      <c r="U296" s="535" t="s">
        <v>117</v>
      </c>
      <c r="V296" s="485" t="s">
        <v>5447</v>
      </c>
      <c r="W296" s="925" t="str">
        <f t="shared" ca="1" si="44"/>
        <v xml:space="preserve">0 NĂM 1 THÁNG 18 NGÀY </v>
      </c>
      <c r="X296" s="527" t="s">
        <v>5448</v>
      </c>
      <c r="Y296" s="527"/>
      <c r="Z296" s="487"/>
      <c r="AA296" s="487"/>
      <c r="AB296" s="489">
        <v>44645</v>
      </c>
      <c r="AC296" s="75"/>
      <c r="AD296" s="499" t="s">
        <v>232</v>
      </c>
      <c r="AE296" s="489" t="s">
        <v>5048</v>
      </c>
      <c r="AF296" s="489"/>
      <c r="AG296" s="489" t="s">
        <v>5049</v>
      </c>
      <c r="AH296" s="489"/>
      <c r="AI296" s="927"/>
      <c r="AJ296" s="136" t="s">
        <v>1214</v>
      </c>
      <c r="AK296" s="489"/>
      <c r="AL296" s="56" t="s">
        <v>1055</v>
      </c>
      <c r="AM296" s="36">
        <f t="shared" ca="1" si="43"/>
        <v>32</v>
      </c>
    </row>
    <row r="297" spans="1:39" s="36" customFormat="1">
      <c r="A297" s="25">
        <f>IF(C297=0,"",SUBTOTAL(3,C$5:C297))</f>
        <v>293</v>
      </c>
      <c r="B297" s="86">
        <v>1</v>
      </c>
      <c r="C297" s="95" t="s">
        <v>1200</v>
      </c>
      <c r="D297" s="25" t="str">
        <f>VLOOKUP(C297,Sheet4!$A$1:$B$300,2,0)</f>
        <v>9208016260</v>
      </c>
      <c r="E297" s="96" t="s">
        <v>1201</v>
      </c>
      <c r="F297" s="63" t="str">
        <f>VLOOKUP(D297,'BHXH 4-2026'!$D$11:$F$337,3,0)</f>
        <v>DN4929208016260</v>
      </c>
      <c r="G297" s="774">
        <f>VLOOKUP(C297,'chuyển xếp 2024'!$C$5:$Y$328,23,0)</f>
        <v>6694000</v>
      </c>
      <c r="H297" s="774">
        <f>VLOOKUP(C297,'1-7-2026'!$C$3:$R$75,16,0)</f>
        <v>6694000</v>
      </c>
      <c r="I297" s="774">
        <f>VLOOKUP(C297,'chuyển xếp 2024'!$C$5:$W$328,19,0)</f>
        <v>0</v>
      </c>
      <c r="J297" s="774">
        <f t="shared" si="47"/>
        <v>6694000</v>
      </c>
      <c r="K297" s="96" t="s">
        <v>32</v>
      </c>
      <c r="L297" s="63">
        <f t="shared" si="49"/>
        <v>1</v>
      </c>
      <c r="M297" s="63" t="s">
        <v>33</v>
      </c>
      <c r="N297" s="63" t="s">
        <v>34</v>
      </c>
      <c r="O297" s="96" t="s">
        <v>5205</v>
      </c>
      <c r="P297" s="136" t="s">
        <v>1203</v>
      </c>
      <c r="Q297" s="106">
        <v>27476</v>
      </c>
      <c r="R297" s="107">
        <v>39188</v>
      </c>
      <c r="S297" s="107">
        <f>+R297</f>
        <v>39188</v>
      </c>
      <c r="T297" s="107"/>
      <c r="U297" s="97" t="s">
        <v>36</v>
      </c>
      <c r="V297" s="56" t="s">
        <v>1204</v>
      </c>
      <c r="W297" s="56" t="str">
        <f t="shared" ca="1" si="44"/>
        <v xml:space="preserve">19 NĂM 4 THÁNG 3 NGÀY </v>
      </c>
      <c r="X297" s="523">
        <v>361593887</v>
      </c>
      <c r="Y297" s="80" t="str">
        <f>VLOOKUP(C297,Sheet5!$B$2:$G$253,6,0)</f>
        <v>092075000708</v>
      </c>
      <c r="Z297" s="80" t="e">
        <f>VLOOKUP(C297,'Trang tính1'!$A$2:$N$281,5,0)</f>
        <v>#N/A</v>
      </c>
      <c r="AA297" s="80" t="e">
        <f t="shared" si="48"/>
        <v>#N/A</v>
      </c>
      <c r="AB297" s="75">
        <v>33894</v>
      </c>
      <c r="AC297" s="75" t="s">
        <v>5227</v>
      </c>
      <c r="AD297" s="46" t="s">
        <v>232</v>
      </c>
      <c r="AE297" s="108" t="s">
        <v>724</v>
      </c>
      <c r="AF297" s="108">
        <f>VLOOKUP(C297,'Trang tính1'!$A$2:$N$319,9,0)</f>
        <v>0</v>
      </c>
      <c r="AG297" s="46" t="s">
        <v>1205</v>
      </c>
      <c r="AH297" s="46" t="s">
        <v>1205</v>
      </c>
      <c r="AI297" s="66"/>
      <c r="AJ297" s="97" t="s">
        <v>156</v>
      </c>
      <c r="AK297" s="97"/>
      <c r="AL297" s="56" t="s">
        <v>349</v>
      </c>
      <c r="AM297" s="36">
        <f t="shared" ca="1" si="43"/>
        <v>51</v>
      </c>
    </row>
    <row r="298" spans="1:39" s="934" customFormat="1" ht="17.25" customHeight="1">
      <c r="A298" s="459">
        <f>IF(C298=0,"",SUBTOTAL(3,C$5:C298))</f>
        <v>294</v>
      </c>
      <c r="B298" s="532">
        <v>2</v>
      </c>
      <c r="C298" s="931" t="s">
        <v>1206</v>
      </c>
      <c r="D298" s="459" t="str">
        <f>VLOOKUP(C298,Sheet4!$A$1:$B$300,2,0)</f>
        <v>9211010340</v>
      </c>
      <c r="E298" s="932" t="s">
        <v>1207</v>
      </c>
      <c r="F298" s="63" t="str">
        <f>VLOOKUP(D298,'BHXH 4-2026'!$D$11:$F$337,3,0)</f>
        <v>DN4929211010340</v>
      </c>
      <c r="G298" s="774">
        <f>VLOOKUP(C298,'chuyển xếp 2024'!$C$5:$Y$328,23,0)</f>
        <v>6198000</v>
      </c>
      <c r="H298" s="774">
        <f>VLOOKUP(C298,'1-7-2026'!$C$3:$R$75,16,0)</f>
        <v>6198000</v>
      </c>
      <c r="I298" s="774">
        <f>VLOOKUP(C298,'chuyển xếp 2024'!$C$5:$W$328,19,0)</f>
        <v>0</v>
      </c>
      <c r="J298" s="774">
        <f t="shared" si="47"/>
        <v>6198000</v>
      </c>
      <c r="K298" s="932" t="s">
        <v>32</v>
      </c>
      <c r="L298" s="63">
        <f t="shared" si="49"/>
        <v>1</v>
      </c>
      <c r="M298" s="463" t="s">
        <v>33</v>
      </c>
      <c r="N298" s="463" t="s">
        <v>34</v>
      </c>
      <c r="O298" s="96" t="s">
        <v>5205</v>
      </c>
      <c r="P298" s="933" t="s">
        <v>1203</v>
      </c>
      <c r="Q298" s="496" t="s">
        <v>1024</v>
      </c>
      <c r="R298" s="497">
        <v>40686</v>
      </c>
      <c r="S298" s="107">
        <f t="shared" ref="S298:S329" si="50">+R298</f>
        <v>40686</v>
      </c>
      <c r="T298" s="497"/>
      <c r="U298" s="933" t="s">
        <v>36</v>
      </c>
      <c r="V298" s="464" t="s">
        <v>1208</v>
      </c>
      <c r="W298" s="464" t="str">
        <f t="shared" ca="1" si="44"/>
        <v xml:space="preserve">15 NĂM 2 THÁNG 27 NGÀY </v>
      </c>
      <c r="X298" s="513" t="s">
        <v>1209</v>
      </c>
      <c r="Y298" s="467" t="str">
        <f>VLOOKUP(C298,Sheet5!$B$2:$G$253,6,0)</f>
        <v>092072000276</v>
      </c>
      <c r="Z298" s="80" t="e">
        <f>VLOOKUP(C298,'Trang tính1'!$A$2:$N$281,5,0)</f>
        <v>#N/A</v>
      </c>
      <c r="AA298" s="80" t="e">
        <f t="shared" si="48"/>
        <v>#N/A</v>
      </c>
      <c r="AB298" s="465">
        <v>0</v>
      </c>
      <c r="AC298" s="75" t="s">
        <v>5227</v>
      </c>
      <c r="AD298" s="469" t="s">
        <v>232</v>
      </c>
      <c r="AE298" s="468" t="s">
        <v>745</v>
      </c>
      <c r="AF298" s="108">
        <f>VLOOKUP(C298,'Trang tính1'!$A$2:$N$319,9,0)</f>
        <v>0</v>
      </c>
      <c r="AG298" s="469" t="s">
        <v>1210</v>
      </c>
      <c r="AH298" s="469" t="s">
        <v>1210</v>
      </c>
      <c r="AI298" s="460"/>
      <c r="AJ298" s="933" t="s">
        <v>156</v>
      </c>
      <c r="AK298" s="933"/>
      <c r="AL298" s="464" t="s">
        <v>349</v>
      </c>
      <c r="AM298" s="470">
        <f t="shared" ca="1" si="43"/>
        <v>54</v>
      </c>
    </row>
    <row r="299" spans="1:39" s="515" customFormat="1">
      <c r="A299" s="25">
        <f>IF(C299=0,"",SUBTOTAL(3,C$5:C299))</f>
        <v>295</v>
      </c>
      <c r="B299" s="532">
        <v>1</v>
      </c>
      <c r="C299" s="66" t="s">
        <v>1220</v>
      </c>
      <c r="D299" s="25" t="str">
        <f>VLOOKUP(C299,Sheet4!$A$1:$B$300,2,0)</f>
        <v>9216023774</v>
      </c>
      <c r="E299" s="135" t="s">
        <v>1221</v>
      </c>
      <c r="F299" s="63" t="str">
        <f>VLOOKUP(D299,'BHXH 4-2026'!$D$11:$F$337,3,0)</f>
        <v>DN4929216023774</v>
      </c>
      <c r="G299" s="774">
        <f>VLOOKUP(C299,'chuyển xếp 2024'!$C$5:$W$328,17,0)</f>
        <v>4730000</v>
      </c>
      <c r="H299" s="774" t="e">
        <f>VLOOKUP(C299,'1-7-2026'!$C$3:$R$75,16,0)</f>
        <v>#N/A</v>
      </c>
      <c r="I299" s="774">
        <f>VLOOKUP(C299,'chuyển xếp 2024'!$C$5:$W$328,19,0)</f>
        <v>0</v>
      </c>
      <c r="J299" s="774">
        <f t="shared" si="47"/>
        <v>4730000</v>
      </c>
      <c r="K299" s="67" t="s">
        <v>32</v>
      </c>
      <c r="L299" s="63">
        <f t="shared" si="49"/>
        <v>1</v>
      </c>
      <c r="M299" s="63" t="s">
        <v>33</v>
      </c>
      <c r="N299" s="63" t="s">
        <v>34</v>
      </c>
      <c r="O299" s="130" t="s">
        <v>5206</v>
      </c>
      <c r="P299" s="136" t="s">
        <v>1213</v>
      </c>
      <c r="Q299" s="75">
        <v>30760</v>
      </c>
      <c r="R299" s="137">
        <v>42614</v>
      </c>
      <c r="S299" s="107">
        <f t="shared" si="50"/>
        <v>42614</v>
      </c>
      <c r="T299" s="137"/>
      <c r="U299" s="136" t="s">
        <v>36</v>
      </c>
      <c r="V299" s="140" t="s">
        <v>1222</v>
      </c>
      <c r="W299" s="56" t="str">
        <f t="shared" ref="W299:W343" ca="1" si="51">DATEDIF(R299,TODAY(),"Y") &amp; " NĂM " &amp;DATEDIF(R299,TODAY(),"YM") &amp; " THÁNG " &amp; DATEDIF(R299,TODAY(), "MD") &amp; " NGÀY "</f>
        <v xml:space="preserve">9 NĂM 11 THÁNG 18 NGÀY </v>
      </c>
      <c r="X299" s="540" t="s">
        <v>1223</v>
      </c>
      <c r="Y299" s="80" t="str">
        <f>VLOOKUP(C299,Sheet5!$B$2:$G$253,6,0)</f>
        <v>075084010329</v>
      </c>
      <c r="Z299" s="80" t="e">
        <f>VLOOKUP(C299,'Trang tính1'!$A$2:$N$281,5,0)</f>
        <v>#N/A</v>
      </c>
      <c r="AA299" s="80" t="e">
        <f t="shared" si="48"/>
        <v>#N/A</v>
      </c>
      <c r="AB299" s="137">
        <v>37282</v>
      </c>
      <c r="AC299" s="75" t="s">
        <v>5227</v>
      </c>
      <c r="AD299" s="46" t="s">
        <v>232</v>
      </c>
      <c r="AE299" s="108" t="s">
        <v>1224</v>
      </c>
      <c r="AF299" s="108">
        <f>VLOOKUP(C299,'Trang tính1'!$A$2:$N$319,9,0)</f>
        <v>0</v>
      </c>
      <c r="AG299" s="108" t="s">
        <v>1224</v>
      </c>
      <c r="AH299" s="108"/>
      <c r="AI299" s="75"/>
      <c r="AJ299" s="136" t="s">
        <v>1214</v>
      </c>
      <c r="AK299" s="136"/>
      <c r="AL299" s="56" t="s">
        <v>349</v>
      </c>
      <c r="AM299" s="36">
        <f t="shared" ca="1" si="43"/>
        <v>42</v>
      </c>
    </row>
    <row r="300" spans="1:39" s="515" customFormat="1">
      <c r="A300" s="25">
        <f>IF(C300=0,"",SUBTOTAL(3,C$5:C300))</f>
        <v>296</v>
      </c>
      <c r="B300" s="532">
        <v>2</v>
      </c>
      <c r="C300" s="66" t="s">
        <v>1225</v>
      </c>
      <c r="D300" s="25" t="str">
        <f>VLOOKUP(C300,Sheet4!$A$1:$B$300,2,0)</f>
        <v>9216023775</v>
      </c>
      <c r="E300" s="135" t="s">
        <v>1226</v>
      </c>
      <c r="F300" s="63" t="str">
        <f>VLOOKUP(D300,'BHXH 4-2026'!$D$11:$F$337,3,0)</f>
        <v>DN4929216023775</v>
      </c>
      <c r="G300" s="774">
        <f>VLOOKUP(C300,'chuyển xếp 2024'!$C$5:$W$328,17,0)</f>
        <v>4730000</v>
      </c>
      <c r="H300" s="774" t="e">
        <f>VLOOKUP(C300,'1-7-2026'!$C$3:$R$75,16,0)</f>
        <v>#N/A</v>
      </c>
      <c r="I300" s="774">
        <f>VLOOKUP(C300,'chuyển xếp 2024'!$C$5:$W$328,19,0)</f>
        <v>0</v>
      </c>
      <c r="J300" s="774">
        <f t="shared" si="47"/>
        <v>4730000</v>
      </c>
      <c r="K300" s="67" t="s">
        <v>32</v>
      </c>
      <c r="L300" s="63">
        <f t="shared" si="49"/>
        <v>1</v>
      </c>
      <c r="M300" s="63" t="s">
        <v>33</v>
      </c>
      <c r="N300" s="63" t="s">
        <v>34</v>
      </c>
      <c r="O300" s="130" t="s">
        <v>5206</v>
      </c>
      <c r="P300" s="136" t="s">
        <v>1213</v>
      </c>
      <c r="Q300" s="75">
        <v>32029</v>
      </c>
      <c r="R300" s="137">
        <v>42614</v>
      </c>
      <c r="S300" s="107">
        <f t="shared" si="50"/>
        <v>42614</v>
      </c>
      <c r="T300" s="137"/>
      <c r="U300" s="136" t="s">
        <v>36</v>
      </c>
      <c r="V300" s="140" t="s">
        <v>76</v>
      </c>
      <c r="W300" s="56" t="str">
        <f t="shared" ca="1" si="51"/>
        <v xml:space="preserve">9 NĂM 11 THÁNG 18 NGÀY </v>
      </c>
      <c r="X300" s="540" t="s">
        <v>1227</v>
      </c>
      <c r="Y300" s="80" t="str">
        <f>VLOOKUP(C300,Sheet5!$B$2:$G$253,6,0)</f>
        <v>060087002663</v>
      </c>
      <c r="Z300" s="80" t="e">
        <f>VLOOKUP(C300,'Trang tính1'!$A$2:$N$281,5,0)</f>
        <v>#N/A</v>
      </c>
      <c r="AA300" s="80" t="e">
        <f t="shared" si="48"/>
        <v>#N/A</v>
      </c>
      <c r="AB300" s="137">
        <v>37322</v>
      </c>
      <c r="AC300" s="75" t="s">
        <v>5227</v>
      </c>
      <c r="AD300" s="46" t="s">
        <v>232</v>
      </c>
      <c r="AE300" s="108" t="s">
        <v>1228</v>
      </c>
      <c r="AF300" s="108">
        <f>VLOOKUP(C300,'Trang tính1'!$A$2:$N$319,9,0)</f>
        <v>0</v>
      </c>
      <c r="AG300" s="108" t="s">
        <v>1228</v>
      </c>
      <c r="AH300" s="108"/>
      <c r="AI300" s="75"/>
      <c r="AJ300" s="136" t="s">
        <v>1214</v>
      </c>
      <c r="AK300" s="136"/>
      <c r="AL300" s="56" t="s">
        <v>349</v>
      </c>
      <c r="AM300" s="36">
        <f t="shared" ca="1" si="43"/>
        <v>38</v>
      </c>
    </row>
    <row r="301" spans="1:39" s="515" customFormat="1">
      <c r="A301" s="25">
        <f>IF(C301=0,"",SUBTOTAL(3,C$5:C301))</f>
        <v>297</v>
      </c>
      <c r="B301" s="532">
        <v>3</v>
      </c>
      <c r="C301" s="66" t="s">
        <v>1231</v>
      </c>
      <c r="D301" s="25" t="str">
        <f>VLOOKUP(C301,Sheet4!$A$1:$B$300,2,0)</f>
        <v>9213009432</v>
      </c>
      <c r="E301" s="135" t="s">
        <v>1232</v>
      </c>
      <c r="F301" s="63" t="str">
        <f>VLOOKUP(D301,'BHXH 4-2026'!$D$11:$F$337,3,0)</f>
        <v>DN4929213009432</v>
      </c>
      <c r="G301" s="774">
        <f>VLOOKUP(C301,'chuyển xếp 2024'!$C$5:$W$328,17,0)</f>
        <v>4730000</v>
      </c>
      <c r="H301" s="774" t="e">
        <f>VLOOKUP(C301,'1-7-2026'!$C$3:$R$75,16,0)</f>
        <v>#N/A</v>
      </c>
      <c r="I301" s="774">
        <f>VLOOKUP(C301,'chuyển xếp 2024'!$C$5:$W$328,19,0)</f>
        <v>0</v>
      </c>
      <c r="J301" s="774">
        <f t="shared" si="47"/>
        <v>4730000</v>
      </c>
      <c r="K301" s="63" t="s">
        <v>63</v>
      </c>
      <c r="L301" s="63">
        <f t="shared" si="49"/>
        <v>0</v>
      </c>
      <c r="M301" s="63" t="s">
        <v>33</v>
      </c>
      <c r="N301" s="63" t="s">
        <v>34</v>
      </c>
      <c r="O301" s="130" t="s">
        <v>5206</v>
      </c>
      <c r="P301" s="136" t="s">
        <v>1213</v>
      </c>
      <c r="Q301" s="75">
        <v>31797</v>
      </c>
      <c r="R301" s="137">
        <v>42614</v>
      </c>
      <c r="S301" s="107">
        <f t="shared" si="50"/>
        <v>42614</v>
      </c>
      <c r="T301" s="137"/>
      <c r="U301" s="136" t="s">
        <v>36</v>
      </c>
      <c r="V301" s="140" t="s">
        <v>1233</v>
      </c>
      <c r="W301" s="56" t="str">
        <f t="shared" ca="1" si="51"/>
        <v xml:space="preserve">9 NĂM 11 THÁNG 18 NGÀY </v>
      </c>
      <c r="X301" s="540" t="s">
        <v>1234</v>
      </c>
      <c r="Y301" s="80" t="str">
        <f>VLOOKUP(C301,Sheet5!$B$2:$G$253,6,0)</f>
        <v>096187017825</v>
      </c>
      <c r="Z301" s="80" t="e">
        <f>VLOOKUP(C301,'Trang tính1'!$A$2:$N$281,5,0)</f>
        <v>#N/A</v>
      </c>
      <c r="AA301" s="80" t="e">
        <f t="shared" si="48"/>
        <v>#N/A</v>
      </c>
      <c r="AB301" s="137">
        <v>39491</v>
      </c>
      <c r="AC301" s="75" t="s">
        <v>5227</v>
      </c>
      <c r="AD301" s="46" t="s">
        <v>232</v>
      </c>
      <c r="AE301" s="108" t="s">
        <v>1235</v>
      </c>
      <c r="AF301" s="108">
        <f>VLOOKUP(C301,'Trang tính1'!$A$2:$N$319,9,0)</f>
        <v>0</v>
      </c>
      <c r="AG301" s="108" t="s">
        <v>1235</v>
      </c>
      <c r="AH301" s="108"/>
      <c r="AI301" s="75"/>
      <c r="AJ301" s="136" t="s">
        <v>1214</v>
      </c>
      <c r="AK301" s="136"/>
      <c r="AL301" s="56" t="s">
        <v>349</v>
      </c>
      <c r="AM301" s="36">
        <f t="shared" ca="1" si="43"/>
        <v>39</v>
      </c>
    </row>
    <row r="302" spans="1:39" s="515" customFormat="1">
      <c r="A302" s="25">
        <f>IF(C302=0,"",SUBTOTAL(3,C$5:C302))</f>
        <v>298</v>
      </c>
      <c r="B302" s="532">
        <v>4</v>
      </c>
      <c r="C302" s="66" t="s">
        <v>1236</v>
      </c>
      <c r="D302" s="25" t="str">
        <f>VLOOKUP(C302,Sheet4!$A$1:$B$300,2,0)</f>
        <v>9216023786</v>
      </c>
      <c r="E302" s="135" t="s">
        <v>1237</v>
      </c>
      <c r="F302" s="63" t="str">
        <f>VLOOKUP(D302,'BHXH 4-2026'!$D$11:$F$337,3,0)</f>
        <v>DN4929216023786</v>
      </c>
      <c r="G302" s="774">
        <f>VLOOKUP(C302,'chuyển xếp 2024'!$C$5:$W$328,17,0)</f>
        <v>4730000</v>
      </c>
      <c r="H302" s="774" t="e">
        <f>VLOOKUP(C302,'1-7-2026'!$C$3:$R$75,16,0)</f>
        <v>#N/A</v>
      </c>
      <c r="I302" s="774">
        <f>VLOOKUP(C302,'chuyển xếp 2024'!$C$5:$W$328,19,0)</f>
        <v>0</v>
      </c>
      <c r="J302" s="774">
        <f t="shared" si="47"/>
        <v>4730000</v>
      </c>
      <c r="K302" s="67" t="s">
        <v>32</v>
      </c>
      <c r="L302" s="63">
        <f t="shared" si="49"/>
        <v>1</v>
      </c>
      <c r="M302" s="63" t="s">
        <v>33</v>
      </c>
      <c r="N302" s="63" t="s">
        <v>34</v>
      </c>
      <c r="O302" s="130" t="s">
        <v>5206</v>
      </c>
      <c r="P302" s="136" t="s">
        <v>1213</v>
      </c>
      <c r="Q302" s="75">
        <v>32828</v>
      </c>
      <c r="R302" s="137">
        <v>42614</v>
      </c>
      <c r="S302" s="107">
        <f t="shared" si="50"/>
        <v>42614</v>
      </c>
      <c r="T302" s="137"/>
      <c r="U302" s="136" t="s">
        <v>36</v>
      </c>
      <c r="V302" s="140" t="s">
        <v>137</v>
      </c>
      <c r="W302" s="56" t="str">
        <f t="shared" ca="1" si="51"/>
        <v xml:space="preserve">9 NĂM 11 THÁNG 18 NGÀY </v>
      </c>
      <c r="X302" s="540" t="s">
        <v>1238</v>
      </c>
      <c r="Y302" s="80" t="str">
        <f>VLOOKUP(C302,Sheet5!$B$2:$G$253,6,0)</f>
        <v>094089000955</v>
      </c>
      <c r="Z302" s="80" t="e">
        <f>VLOOKUP(C302,'Trang tính1'!$A$2:$N$281,5,0)</f>
        <v>#N/A</v>
      </c>
      <c r="AA302" s="80" t="e">
        <f t="shared" si="48"/>
        <v>#N/A</v>
      </c>
      <c r="AB302" s="137">
        <v>37725</v>
      </c>
      <c r="AC302" s="75" t="s">
        <v>5227</v>
      </c>
      <c r="AD302" s="46" t="s">
        <v>232</v>
      </c>
      <c r="AE302" s="108" t="s">
        <v>1239</v>
      </c>
      <c r="AF302" s="108">
        <f>VLOOKUP(C302,'Trang tính1'!$A$2:$N$319,9,0)</f>
        <v>0</v>
      </c>
      <c r="AG302" s="108" t="s">
        <v>1239</v>
      </c>
      <c r="AH302" s="108"/>
      <c r="AI302" s="75"/>
      <c r="AJ302" s="136" t="s">
        <v>1214</v>
      </c>
      <c r="AK302" s="136"/>
      <c r="AL302" s="56" t="s">
        <v>349</v>
      </c>
      <c r="AM302" s="36">
        <f t="shared" ca="1" si="43"/>
        <v>36</v>
      </c>
    </row>
    <row r="303" spans="1:39" s="1391" customFormat="1">
      <c r="A303" s="27">
        <f>IF(C303=0,"",SUBTOTAL(3,C$5:C303))</f>
        <v>299</v>
      </c>
      <c r="B303" s="109">
        <v>5</v>
      </c>
      <c r="C303" s="73" t="s">
        <v>1242</v>
      </c>
      <c r="D303" s="27" t="str">
        <f>VLOOKUP(C303,Sheet4!$A$1:$B$300,2,0)</f>
        <v>9216023784</v>
      </c>
      <c r="E303" s="1387" t="s">
        <v>1243</v>
      </c>
      <c r="F303" s="28" t="str">
        <f>VLOOKUP(D303,'BHXH 4-2026'!$D$11:$F$337,3,0)</f>
        <v>DN4929216023784</v>
      </c>
      <c r="G303" s="697">
        <f>VLOOKUP(C303,'chuyển xếp 2024'!$C$5:$W$328,17,0)</f>
        <v>4730000</v>
      </c>
      <c r="H303" s="697" t="e">
        <f>VLOOKUP(C303,'1-7-2026'!$C$3:$R$75,16,0)</f>
        <v>#N/A</v>
      </c>
      <c r="I303" s="697">
        <f>VLOOKUP(C303,'chuyển xếp 2024'!$C$5:$W$328,19,0)</f>
        <v>0</v>
      </c>
      <c r="J303" s="697">
        <f t="shared" si="47"/>
        <v>4730000</v>
      </c>
      <c r="K303" s="133" t="s">
        <v>32</v>
      </c>
      <c r="L303" s="28">
        <f t="shared" si="49"/>
        <v>1</v>
      </c>
      <c r="M303" s="28" t="s">
        <v>33</v>
      </c>
      <c r="N303" s="28" t="s">
        <v>34</v>
      </c>
      <c r="O303" s="1388" t="s">
        <v>5206</v>
      </c>
      <c r="P303" s="1168" t="s">
        <v>1213</v>
      </c>
      <c r="Q303" s="34">
        <v>31560</v>
      </c>
      <c r="R303" s="134">
        <v>42675</v>
      </c>
      <c r="S303" s="31">
        <f t="shared" si="50"/>
        <v>42675</v>
      </c>
      <c r="T303" s="134"/>
      <c r="U303" s="1168" t="s">
        <v>36</v>
      </c>
      <c r="V303" s="1389" t="s">
        <v>1244</v>
      </c>
      <c r="W303" s="32" t="str">
        <f t="shared" ca="1" si="51"/>
        <v xml:space="preserve">9 NĂM 9 THÁNG 18 NGÀY </v>
      </c>
      <c r="X303" s="1390" t="s">
        <v>1245</v>
      </c>
      <c r="Y303" s="94" t="str">
        <f>VLOOKUP(C303,Sheet5!$B$2:$G$253,6,0)</f>
        <v>040086016405</v>
      </c>
      <c r="Z303" s="94" t="e">
        <f>VLOOKUP(C303,'Trang tính1'!$A$2:$N$281,5,0)</f>
        <v>#N/A</v>
      </c>
      <c r="AA303" s="94" t="e">
        <f t="shared" si="48"/>
        <v>#N/A</v>
      </c>
      <c r="AB303" s="134">
        <v>42459</v>
      </c>
      <c r="AC303" s="34" t="s">
        <v>5227</v>
      </c>
      <c r="AD303" s="48" t="s">
        <v>232</v>
      </c>
      <c r="AE303" s="35" t="s">
        <v>1246</v>
      </c>
      <c r="AF303" s="35">
        <f>VLOOKUP(C303,'Trang tính1'!$A$2:$N$319,9,0)</f>
        <v>0</v>
      </c>
      <c r="AG303" s="35" t="s">
        <v>1247</v>
      </c>
      <c r="AH303" s="35"/>
      <c r="AI303" s="34"/>
      <c r="AJ303" s="1168" t="s">
        <v>1214</v>
      </c>
      <c r="AK303" s="1168"/>
      <c r="AL303" s="32" t="s">
        <v>349</v>
      </c>
      <c r="AM303" s="37">
        <f t="shared" ca="1" si="43"/>
        <v>40</v>
      </c>
    </row>
    <row r="304" spans="1:39" s="515" customFormat="1">
      <c r="A304" s="25">
        <f>IF(C304=0,"",SUBTOTAL(3,C$5:C304))</f>
        <v>300</v>
      </c>
      <c r="B304" s="532">
        <v>6</v>
      </c>
      <c r="C304" s="66" t="s">
        <v>1248</v>
      </c>
      <c r="D304" s="25" t="str">
        <f>VLOOKUP(C304,Sheet4!$A$1:$B$300,2,0)</f>
        <v>9214007371</v>
      </c>
      <c r="E304" s="135" t="s">
        <v>1249</v>
      </c>
      <c r="F304" s="63" t="str">
        <f>VLOOKUP(D304,'BHXH 4-2026'!$D$11:$F$337,3,0)</f>
        <v>DN4929214007371</v>
      </c>
      <c r="G304" s="774">
        <f>VLOOKUP(C304,'chuyển xếp 2024'!$C$5:$W$328,17,0)</f>
        <v>4730000</v>
      </c>
      <c r="H304" s="774" t="e">
        <f>VLOOKUP(C304,'1-7-2026'!$C$3:$R$75,16,0)</f>
        <v>#N/A</v>
      </c>
      <c r="I304" s="774">
        <f>VLOOKUP(C304,'chuyển xếp 2024'!$C$5:$W$328,19,0)</f>
        <v>0</v>
      </c>
      <c r="J304" s="774">
        <f t="shared" si="47"/>
        <v>4730000</v>
      </c>
      <c r="K304" s="67" t="s">
        <v>32</v>
      </c>
      <c r="L304" s="63">
        <f t="shared" si="49"/>
        <v>1</v>
      </c>
      <c r="M304" s="63" t="s">
        <v>33</v>
      </c>
      <c r="N304" s="63" t="s">
        <v>34</v>
      </c>
      <c r="O304" s="130" t="s">
        <v>5206</v>
      </c>
      <c r="P304" s="136" t="s">
        <v>1213</v>
      </c>
      <c r="Q304" s="75">
        <v>31157</v>
      </c>
      <c r="R304" s="137">
        <v>42614</v>
      </c>
      <c r="S304" s="107">
        <f t="shared" si="50"/>
        <v>42614</v>
      </c>
      <c r="T304" s="137"/>
      <c r="U304" s="136" t="s">
        <v>36</v>
      </c>
      <c r="V304" s="140" t="s">
        <v>1250</v>
      </c>
      <c r="W304" s="56" t="str">
        <f t="shared" ca="1" si="51"/>
        <v xml:space="preserve">9 NĂM 11 THÁNG 18 NGÀY </v>
      </c>
      <c r="X304" s="540" t="s">
        <v>1251</v>
      </c>
      <c r="Y304" s="80" t="str">
        <f>VLOOKUP(C304,Sheet5!$B$2:$G$253,6,0)</f>
        <v>083085015239</v>
      </c>
      <c r="Z304" s="80" t="e">
        <f>VLOOKUP(C304,'Trang tính1'!$A$2:$N$281,5,0)</f>
        <v>#N/A</v>
      </c>
      <c r="AA304" s="80" t="e">
        <f t="shared" si="48"/>
        <v>#N/A</v>
      </c>
      <c r="AB304" s="137">
        <v>39689</v>
      </c>
      <c r="AC304" s="75" t="s">
        <v>5227</v>
      </c>
      <c r="AD304" s="46" t="s">
        <v>232</v>
      </c>
      <c r="AE304" s="108" t="s">
        <v>1253</v>
      </c>
      <c r="AF304" s="108">
        <f>VLOOKUP(C304,'Trang tính1'!$A$2:$N$319,9,0)</f>
        <v>0</v>
      </c>
      <c r="AG304" s="108" t="s">
        <v>1253</v>
      </c>
      <c r="AH304" s="108"/>
      <c r="AI304" s="75"/>
      <c r="AJ304" s="136" t="s">
        <v>1214</v>
      </c>
      <c r="AK304" s="136"/>
      <c r="AL304" s="56" t="s">
        <v>349</v>
      </c>
      <c r="AM304" s="36">
        <f t="shared" ca="1" si="43"/>
        <v>41</v>
      </c>
    </row>
    <row r="305" spans="1:39" s="515" customFormat="1">
      <c r="A305" s="25">
        <f>IF(C305=0,"",SUBTOTAL(3,C$5:C305))</f>
        <v>301</v>
      </c>
      <c r="B305" s="532">
        <v>7</v>
      </c>
      <c r="C305" s="66" t="s">
        <v>1737</v>
      </c>
      <c r="D305" s="25" t="str">
        <f>VLOOKUP(C305,Sheet4!$A$1:$B$300,2,0)</f>
        <v>7525662012</v>
      </c>
      <c r="E305" s="135" t="s">
        <v>1254</v>
      </c>
      <c r="F305" s="63" t="str">
        <f>VLOOKUP(D305,'BHXH 4-2026'!$D$11:$F$337,3,0)</f>
        <v>DN4927525662012</v>
      </c>
      <c r="G305" s="774">
        <f>VLOOKUP(C305,'chuyển xếp 2024'!$C$5:$W$328,17,0)</f>
        <v>4730000</v>
      </c>
      <c r="H305" s="774" t="e">
        <f>VLOOKUP(C305,'1-7-2026'!$C$3:$R$75,16,0)</f>
        <v>#N/A</v>
      </c>
      <c r="I305" s="774">
        <f>VLOOKUP(C305,'chuyển xếp 2024'!$C$5:$W$328,19,0)</f>
        <v>0</v>
      </c>
      <c r="J305" s="774">
        <f t="shared" si="47"/>
        <v>4730000</v>
      </c>
      <c r="K305" s="63" t="s">
        <v>63</v>
      </c>
      <c r="L305" s="63">
        <f t="shared" si="49"/>
        <v>0</v>
      </c>
      <c r="M305" s="63" t="s">
        <v>33</v>
      </c>
      <c r="N305" s="63" t="s">
        <v>34</v>
      </c>
      <c r="O305" s="130" t="s">
        <v>5206</v>
      </c>
      <c r="P305" s="136" t="s">
        <v>1213</v>
      </c>
      <c r="Q305" s="75">
        <v>32565</v>
      </c>
      <c r="R305" s="137">
        <v>42979</v>
      </c>
      <c r="S305" s="107">
        <f t="shared" si="50"/>
        <v>42979</v>
      </c>
      <c r="T305" s="137"/>
      <c r="U305" s="136" t="s">
        <v>36</v>
      </c>
      <c r="V305" s="140" t="s">
        <v>1255</v>
      </c>
      <c r="W305" s="56" t="str">
        <f t="shared" ca="1" si="51"/>
        <v xml:space="preserve">8 NĂM 11 THÁNG 18 NGÀY </v>
      </c>
      <c r="X305" s="540" t="s">
        <v>1256</v>
      </c>
      <c r="Y305" s="80" t="str">
        <f>VLOOKUP(C305,Sheet5!$B$2:$G$253,6,0)</f>
        <v>075189014253</v>
      </c>
      <c r="Z305" s="80" t="e">
        <f>VLOOKUP(C305,'Trang tính1'!$A$2:$N$281,5,0)</f>
        <v>#N/A</v>
      </c>
      <c r="AA305" s="80" t="e">
        <f t="shared" si="48"/>
        <v>#N/A</v>
      </c>
      <c r="AB305" s="137">
        <v>41936</v>
      </c>
      <c r="AC305" s="75" t="s">
        <v>5227</v>
      </c>
      <c r="AD305" s="46" t="s">
        <v>232</v>
      </c>
      <c r="AE305" s="108" t="s">
        <v>1257</v>
      </c>
      <c r="AF305" s="108">
        <f>VLOOKUP(C305,'Trang tính1'!$A$2:$N$319,9,0)</f>
        <v>0</v>
      </c>
      <c r="AG305" s="108" t="s">
        <v>1257</v>
      </c>
      <c r="AH305" s="108"/>
      <c r="AI305" s="75"/>
      <c r="AJ305" s="136" t="s">
        <v>1214</v>
      </c>
      <c r="AK305" s="136"/>
      <c r="AL305" s="56" t="s">
        <v>349</v>
      </c>
      <c r="AM305" s="36">
        <f t="shared" ca="1" si="43"/>
        <v>37</v>
      </c>
    </row>
    <row r="306" spans="1:39" s="515" customFormat="1">
      <c r="A306" s="25">
        <f>IF(C306=0,"",SUBTOTAL(3,C$5:C306))</f>
        <v>302</v>
      </c>
      <c r="B306" s="532">
        <v>8</v>
      </c>
      <c r="C306" s="66" t="s">
        <v>1258</v>
      </c>
      <c r="D306" s="25" t="str">
        <f>VLOOKUP(C306,Sheet4!$A$1:$B$300,2,0)</f>
        <v>8322303134</v>
      </c>
      <c r="E306" s="135" t="s">
        <v>1259</v>
      </c>
      <c r="F306" s="63" t="str">
        <f>VLOOKUP(D306,'BHXH 4-2026'!$D$11:$F$337,3,0)</f>
        <v>DN4928322303134</v>
      </c>
      <c r="G306" s="774">
        <f>VLOOKUP(C306,'chuyển xếp 2024'!$C$5:$W$328,17,0)</f>
        <v>4730000</v>
      </c>
      <c r="H306" s="774" t="e">
        <f>VLOOKUP(C306,'1-7-2026'!$C$3:$R$75,16,0)</f>
        <v>#N/A</v>
      </c>
      <c r="I306" s="774">
        <f>VLOOKUP(C306,'chuyển xếp 2024'!$C$5:$W$328,19,0)</f>
        <v>0</v>
      </c>
      <c r="J306" s="774">
        <f t="shared" si="47"/>
        <v>4730000</v>
      </c>
      <c r="K306" s="67" t="s">
        <v>32</v>
      </c>
      <c r="L306" s="63">
        <f t="shared" si="49"/>
        <v>1</v>
      </c>
      <c r="M306" s="63" t="s">
        <v>33</v>
      </c>
      <c r="N306" s="63" t="s">
        <v>34</v>
      </c>
      <c r="O306" s="130" t="s">
        <v>5206</v>
      </c>
      <c r="P306" s="136" t="s">
        <v>1213</v>
      </c>
      <c r="Q306" s="75">
        <v>30369</v>
      </c>
      <c r="R306" s="137">
        <v>43070</v>
      </c>
      <c r="S306" s="107">
        <f t="shared" si="50"/>
        <v>43070</v>
      </c>
      <c r="T306" s="137"/>
      <c r="U306" s="136" t="s">
        <v>36</v>
      </c>
      <c r="V306" s="140" t="s">
        <v>1260</v>
      </c>
      <c r="W306" s="56" t="str">
        <f t="shared" ca="1" si="51"/>
        <v xml:space="preserve">8 NĂM 8 THÁNG 18 NGÀY </v>
      </c>
      <c r="X306" s="540" t="s">
        <v>1261</v>
      </c>
      <c r="Y306" s="80" t="str">
        <f>VLOOKUP(C306,Sheet5!$B$2:$G$253,6,0)</f>
        <v>083083022043</v>
      </c>
      <c r="Z306" s="80" t="e">
        <f>VLOOKUP(C306,'Trang tính1'!$A$2:$N$281,5,0)</f>
        <v>#N/A</v>
      </c>
      <c r="AA306" s="80" t="e">
        <f t="shared" si="48"/>
        <v>#N/A</v>
      </c>
      <c r="AB306" s="137">
        <v>40868</v>
      </c>
      <c r="AC306" s="75" t="s">
        <v>5227</v>
      </c>
      <c r="AD306" s="46" t="s">
        <v>232</v>
      </c>
      <c r="AE306" s="108" t="s">
        <v>1262</v>
      </c>
      <c r="AF306" s="108">
        <f>VLOOKUP(C306,'Trang tính1'!$A$2:$N$319,9,0)</f>
        <v>0</v>
      </c>
      <c r="AG306" s="108" t="s">
        <v>1262</v>
      </c>
      <c r="AH306" s="108"/>
      <c r="AI306" s="75"/>
      <c r="AJ306" s="136" t="s">
        <v>1214</v>
      </c>
      <c r="AK306" s="136"/>
      <c r="AL306" s="56" t="s">
        <v>349</v>
      </c>
      <c r="AM306" s="36">
        <f t="shared" ca="1" si="43"/>
        <v>43</v>
      </c>
    </row>
    <row r="307" spans="1:39" s="515" customFormat="1">
      <c r="A307" s="25">
        <f>IF(C307=0,"",SUBTOTAL(3,C$5:C307))</f>
        <v>303</v>
      </c>
      <c r="B307" s="532">
        <v>9</v>
      </c>
      <c r="C307" s="66" t="s">
        <v>1263</v>
      </c>
      <c r="D307" s="25" t="str">
        <f>VLOOKUP(C307,Sheet4!$A$1:$B$300,2,0)</f>
        <v>7911537089</v>
      </c>
      <c r="E307" s="135" t="s">
        <v>1264</v>
      </c>
      <c r="F307" s="63" t="str">
        <f>VLOOKUP(D307,'BHXH 4-2026'!$D$11:$F$337,3,0)</f>
        <v>DN4927911537089</v>
      </c>
      <c r="G307" s="774">
        <f>VLOOKUP(C307,'chuyển xếp 2024'!$C$5:$W$328,17,0)</f>
        <v>4730000</v>
      </c>
      <c r="H307" s="774" t="e">
        <f>VLOOKUP(C307,'1-7-2026'!$C$3:$R$75,16,0)</f>
        <v>#N/A</v>
      </c>
      <c r="I307" s="774">
        <f>VLOOKUP(C307,'chuyển xếp 2024'!$C$5:$W$328,19,0)</f>
        <v>0</v>
      </c>
      <c r="J307" s="774">
        <f t="shared" si="47"/>
        <v>4730000</v>
      </c>
      <c r="K307" s="67" t="s">
        <v>32</v>
      </c>
      <c r="L307" s="63">
        <f t="shared" si="49"/>
        <v>1</v>
      </c>
      <c r="M307" s="63" t="s">
        <v>33</v>
      </c>
      <c r="N307" s="63" t="s">
        <v>34</v>
      </c>
      <c r="O307" s="130" t="s">
        <v>5206</v>
      </c>
      <c r="P307" s="136" t="s">
        <v>1213</v>
      </c>
      <c r="Q307" s="57">
        <v>31257</v>
      </c>
      <c r="R307" s="137">
        <v>43070</v>
      </c>
      <c r="S307" s="107">
        <f t="shared" si="50"/>
        <v>43070</v>
      </c>
      <c r="T307" s="137"/>
      <c r="U307" s="136" t="s">
        <v>36</v>
      </c>
      <c r="V307" s="140" t="s">
        <v>1266</v>
      </c>
      <c r="W307" s="56" t="str">
        <f t="shared" ca="1" si="51"/>
        <v xml:space="preserve">8 NĂM 8 THÁNG 18 NGÀY </v>
      </c>
      <c r="X307" s="540" t="s">
        <v>1267</v>
      </c>
      <c r="Y307" s="80" t="str">
        <f>VLOOKUP(C307,Sheet5!$B$2:$G$253,6,0)</f>
        <v>087085019052</v>
      </c>
      <c r="Z307" s="80" t="e">
        <f>VLOOKUP(C307,'Trang tính1'!$A$2:$N$281,5,0)</f>
        <v>#N/A</v>
      </c>
      <c r="AA307" s="80" t="e">
        <f t="shared" si="48"/>
        <v>#N/A</v>
      </c>
      <c r="AB307" s="137">
        <v>42073</v>
      </c>
      <c r="AC307" s="75" t="s">
        <v>5227</v>
      </c>
      <c r="AD307" s="46" t="s">
        <v>232</v>
      </c>
      <c r="AE307" s="108" t="s">
        <v>1268</v>
      </c>
      <c r="AF307" s="108">
        <f>VLOOKUP(C307,'Trang tính1'!$A$2:$N$319,9,0)</f>
        <v>0</v>
      </c>
      <c r="AG307" s="138" t="s">
        <v>1268</v>
      </c>
      <c r="AH307" s="108"/>
      <c r="AI307" s="75"/>
      <c r="AJ307" s="136" t="s">
        <v>1214</v>
      </c>
      <c r="AK307" s="136"/>
      <c r="AL307" s="56" t="s">
        <v>349</v>
      </c>
      <c r="AM307" s="36">
        <f t="shared" ca="1" si="43"/>
        <v>41</v>
      </c>
    </row>
    <row r="308" spans="1:39" s="515" customFormat="1">
      <c r="A308" s="25">
        <f>IF(C308=0,"",SUBTOTAL(3,C$5:C308))</f>
        <v>304</v>
      </c>
      <c r="B308" s="532">
        <v>10</v>
      </c>
      <c r="C308" s="66" t="s">
        <v>1269</v>
      </c>
      <c r="D308" s="25" t="str">
        <f>VLOOKUP(C308,Sheet4!$A$1:$B$300,2,0)</f>
        <v>7221202736</v>
      </c>
      <c r="E308" s="135" t="s">
        <v>1270</v>
      </c>
      <c r="F308" s="63" t="str">
        <f>VLOOKUP(D308,'BHXH 4-2026'!$D$11:$F$337,3,0)</f>
        <v>DN4927221202736</v>
      </c>
      <c r="G308" s="774">
        <f>VLOOKUP(C308,'chuyển xếp 2024'!$C$5:$W$328,17,0)</f>
        <v>4730000</v>
      </c>
      <c r="H308" s="774" t="e">
        <f>VLOOKUP(C308,'1-7-2026'!$C$3:$R$75,16,0)</f>
        <v>#N/A</v>
      </c>
      <c r="I308" s="774">
        <f>VLOOKUP(C308,'chuyển xếp 2024'!$C$5:$W$328,19,0)</f>
        <v>0</v>
      </c>
      <c r="J308" s="774">
        <f t="shared" si="47"/>
        <v>4730000</v>
      </c>
      <c r="K308" s="67" t="s">
        <v>32</v>
      </c>
      <c r="L308" s="63">
        <f t="shared" si="49"/>
        <v>1</v>
      </c>
      <c r="M308" s="63" t="s">
        <v>33</v>
      </c>
      <c r="N308" s="63" t="s">
        <v>34</v>
      </c>
      <c r="O308" s="130" t="s">
        <v>5206</v>
      </c>
      <c r="P308" s="136" t="s">
        <v>1213</v>
      </c>
      <c r="Q308" s="75">
        <v>32040</v>
      </c>
      <c r="R308" s="137">
        <v>43304</v>
      </c>
      <c r="S308" s="107">
        <f t="shared" si="50"/>
        <v>43304</v>
      </c>
      <c r="T308" s="137"/>
      <c r="U308" s="136" t="s">
        <v>36</v>
      </c>
      <c r="V308" s="140" t="s">
        <v>1271</v>
      </c>
      <c r="W308" s="56" t="str">
        <f t="shared" ca="1" si="51"/>
        <v xml:space="preserve">8 NĂM 0 THÁNG 27 NGÀY </v>
      </c>
      <c r="X308" s="541" t="s">
        <v>1272</v>
      </c>
      <c r="Y308" s="80" t="str">
        <f>VLOOKUP(C308,Sheet5!$B$2:$G$253,6,0)</f>
        <v>072087008984</v>
      </c>
      <c r="Z308" s="80" t="e">
        <f>VLOOKUP(C308,'Trang tính1'!$A$2:$N$281,5,0)</f>
        <v>#N/A</v>
      </c>
      <c r="AA308" s="80" t="e">
        <f t="shared" si="48"/>
        <v>#N/A</v>
      </c>
      <c r="AB308" s="137">
        <v>38022</v>
      </c>
      <c r="AC308" s="75" t="s">
        <v>5227</v>
      </c>
      <c r="AD308" s="46" t="s">
        <v>232</v>
      </c>
      <c r="AE308" s="108" t="s">
        <v>1273</v>
      </c>
      <c r="AF308" s="108">
        <f>VLOOKUP(C308,'Trang tính1'!$A$2:$N$319,9,0)</f>
        <v>0</v>
      </c>
      <c r="AG308" s="108" t="s">
        <v>1273</v>
      </c>
      <c r="AH308" s="108"/>
      <c r="AI308" s="75"/>
      <c r="AJ308" s="136" t="s">
        <v>1214</v>
      </c>
      <c r="AK308" s="136"/>
      <c r="AL308" s="56" t="s">
        <v>349</v>
      </c>
      <c r="AM308" s="36">
        <f t="shared" ca="1" si="43"/>
        <v>38</v>
      </c>
    </row>
    <row r="309" spans="1:39" s="515" customFormat="1">
      <c r="A309" s="25">
        <f>IF(C309=0,"",SUBTOTAL(3,C$5:C309))</f>
        <v>305</v>
      </c>
      <c r="B309" s="532">
        <v>11</v>
      </c>
      <c r="C309" s="66" t="s">
        <v>1274</v>
      </c>
      <c r="D309" s="25" t="str">
        <f>VLOOKUP(C309,Sheet4!$A$1:$B$300,2,0)</f>
        <v>3821546640</v>
      </c>
      <c r="E309" s="135" t="s">
        <v>1275</v>
      </c>
      <c r="F309" s="63" t="str">
        <f>VLOOKUP(D309,'BHXH 4-2026'!$D$11:$F$337,3,0)</f>
        <v>DN4923821546640</v>
      </c>
      <c r="G309" s="774">
        <f>VLOOKUP(C309,'chuyển xếp 2024'!$C$5:$W$328,17,0)</f>
        <v>4730000</v>
      </c>
      <c r="H309" s="774" t="e">
        <f>VLOOKUP(C309,'1-7-2026'!$C$3:$R$75,16,0)</f>
        <v>#N/A</v>
      </c>
      <c r="I309" s="774">
        <f>VLOOKUP(C309,'chuyển xếp 2024'!$C$5:$W$328,19,0)</f>
        <v>0</v>
      </c>
      <c r="J309" s="774">
        <f t="shared" si="47"/>
        <v>4730000</v>
      </c>
      <c r="K309" s="67" t="s">
        <v>32</v>
      </c>
      <c r="L309" s="63">
        <f t="shared" si="49"/>
        <v>1</v>
      </c>
      <c r="M309" s="63" t="s">
        <v>33</v>
      </c>
      <c r="N309" s="63" t="s">
        <v>34</v>
      </c>
      <c r="O309" s="130" t="s">
        <v>5206</v>
      </c>
      <c r="P309" s="136" t="s">
        <v>1213</v>
      </c>
      <c r="Q309" s="75">
        <v>32888</v>
      </c>
      <c r="R309" s="137">
        <v>43304</v>
      </c>
      <c r="S309" s="107">
        <f t="shared" si="50"/>
        <v>43304</v>
      </c>
      <c r="T309" s="137"/>
      <c r="U309" s="136" t="s">
        <v>36</v>
      </c>
      <c r="V309" s="140" t="s">
        <v>1276</v>
      </c>
      <c r="W309" s="56" t="str">
        <f t="shared" ca="1" si="51"/>
        <v xml:space="preserve">8 NĂM 0 THÁNG 27 NGÀY </v>
      </c>
      <c r="X309" s="141">
        <v>38090009745</v>
      </c>
      <c r="Y309" s="80" t="str">
        <f>VLOOKUP(C309,Sheet5!$B$2:$G$253,6,0)</f>
        <v>038090009745</v>
      </c>
      <c r="Z309" s="80" t="e">
        <f>VLOOKUP(C309,'Trang tính1'!$A$2:$N$281,5,0)</f>
        <v>#N/A</v>
      </c>
      <c r="AA309" s="80" t="e">
        <f t="shared" si="48"/>
        <v>#N/A</v>
      </c>
      <c r="AB309" s="137">
        <v>43068</v>
      </c>
      <c r="AC309" s="75" t="s">
        <v>5227</v>
      </c>
      <c r="AD309" s="46" t="s">
        <v>232</v>
      </c>
      <c r="AE309" s="108" t="s">
        <v>1277</v>
      </c>
      <c r="AF309" s="108">
        <f>VLOOKUP(C309,'Trang tính1'!$A$2:$N$319,9,0)</f>
        <v>0</v>
      </c>
      <c r="AG309" s="108" t="s">
        <v>1277</v>
      </c>
      <c r="AH309" s="108"/>
      <c r="AI309" s="75"/>
      <c r="AJ309" s="136" t="s">
        <v>1214</v>
      </c>
      <c r="AK309" s="136"/>
      <c r="AL309" s="56" t="s">
        <v>349</v>
      </c>
      <c r="AM309" s="36">
        <f t="shared" ca="1" si="43"/>
        <v>36</v>
      </c>
    </row>
    <row r="310" spans="1:39" s="500" customFormat="1">
      <c r="A310" s="479">
        <f>IF(C310=0,"",SUBTOTAL(3,C$5:C310))</f>
        <v>306</v>
      </c>
      <c r="B310" s="532">
        <v>12</v>
      </c>
      <c r="C310" s="479" t="s">
        <v>1282</v>
      </c>
      <c r="D310" s="479" t="str">
        <f>VLOOKUP(C310,Sheet4!$A$1:$B$300,2,0)</f>
        <v>6506006800</v>
      </c>
      <c r="E310" s="614" t="s">
        <v>1283</v>
      </c>
      <c r="F310" s="63" t="str">
        <f>VLOOKUP(D310,'BHXH 4-2026'!$D$11:$F$337,3,0)</f>
        <v>DN4926506006800</v>
      </c>
      <c r="G310" s="774">
        <f>VLOOKUP(C310,'chuyển xếp 2024'!$C$5:$W$328,17,0)</f>
        <v>4730000</v>
      </c>
      <c r="H310" s="774" t="e">
        <f>VLOOKUP(C310,'1-7-2026'!$C$3:$R$75,16,0)</f>
        <v>#N/A</v>
      </c>
      <c r="I310" s="774">
        <f>VLOOKUP(C310,'chuyển xếp 2024'!$C$5:$W$328,19,0)</f>
        <v>0</v>
      </c>
      <c r="J310" s="774">
        <f t="shared" si="47"/>
        <v>4730000</v>
      </c>
      <c r="K310" s="481" t="s">
        <v>32</v>
      </c>
      <c r="L310" s="63">
        <f t="shared" si="49"/>
        <v>1</v>
      </c>
      <c r="M310" s="483" t="s">
        <v>33</v>
      </c>
      <c r="N310" s="483" t="s">
        <v>34</v>
      </c>
      <c r="O310" s="130" t="s">
        <v>5206</v>
      </c>
      <c r="P310" s="873" t="s">
        <v>1213</v>
      </c>
      <c r="Q310" s="485">
        <v>30934</v>
      </c>
      <c r="R310" s="672">
        <v>43617</v>
      </c>
      <c r="S310" s="107">
        <f t="shared" si="50"/>
        <v>43617</v>
      </c>
      <c r="T310" s="672"/>
      <c r="U310" s="873" t="s">
        <v>36</v>
      </c>
      <c r="V310" s="484" t="s">
        <v>1284</v>
      </c>
      <c r="W310" s="484" t="str">
        <f t="shared" ca="1" si="51"/>
        <v xml:space="preserve">7 NĂM 2 THÁNG 18 NGÀY </v>
      </c>
      <c r="X310" s="671">
        <v>362073972</v>
      </c>
      <c r="Y310" s="487" t="str">
        <f>VLOOKUP(C310,Sheet5!$B$2:$G$253,6,0)</f>
        <v>092084015051</v>
      </c>
      <c r="Z310" s="80" t="e">
        <f>VLOOKUP(C310,'Trang tính1'!$A$2:$N$281,5,0)</f>
        <v>#N/A</v>
      </c>
      <c r="AA310" s="80" t="e">
        <f t="shared" si="48"/>
        <v>#N/A</v>
      </c>
      <c r="AB310" s="672">
        <v>37287</v>
      </c>
      <c r="AC310" s="75" t="s">
        <v>5227</v>
      </c>
      <c r="AD310" s="499" t="s">
        <v>232</v>
      </c>
      <c r="AE310" s="489" t="s">
        <v>1285</v>
      </c>
      <c r="AF310" s="108">
        <f>VLOOKUP(C310,'Trang tính1'!$A$2:$N$319,9,0)</f>
        <v>0</v>
      </c>
      <c r="AG310" s="955" t="s">
        <v>1286</v>
      </c>
      <c r="AH310" s="489"/>
      <c r="AI310" s="488"/>
      <c r="AJ310" s="873" t="s">
        <v>1214</v>
      </c>
      <c r="AK310" s="873"/>
      <c r="AL310" s="484" t="s">
        <v>349</v>
      </c>
      <c r="AM310" s="491">
        <f t="shared" ca="1" si="43"/>
        <v>41</v>
      </c>
    </row>
    <row r="311" spans="1:39" s="515" customFormat="1">
      <c r="A311" s="25">
        <f>IF(C311=0,"",SUBTOTAL(3,C$5:C311))</f>
        <v>307</v>
      </c>
      <c r="B311" s="532">
        <v>13</v>
      </c>
      <c r="C311" s="66" t="s">
        <v>1291</v>
      </c>
      <c r="D311" s="25" t="str">
        <f>VLOOKUP(C311,Sheet4!$A$1:$B$300,2,0)</f>
        <v>8924183079</v>
      </c>
      <c r="E311" s="135" t="s">
        <v>1292</v>
      </c>
      <c r="F311" s="63" t="str">
        <f>VLOOKUP(D311,'BHXH 4-2026'!$D$11:$F$337,3,0)</f>
        <v>DN4928924183079</v>
      </c>
      <c r="G311" s="774">
        <f>VLOOKUP(C311,'chuyển xếp 2024'!$C$5:$W$328,17,0)</f>
        <v>4730000</v>
      </c>
      <c r="H311" s="774" t="e">
        <f>VLOOKUP(C311,'1-7-2026'!$C$3:$R$75,16,0)</f>
        <v>#N/A</v>
      </c>
      <c r="I311" s="774">
        <f>VLOOKUP(C311,'chuyển xếp 2024'!$C$5:$W$328,19,0)</f>
        <v>0</v>
      </c>
      <c r="J311" s="774">
        <f t="shared" si="47"/>
        <v>4730000</v>
      </c>
      <c r="K311" s="67" t="s">
        <v>32</v>
      </c>
      <c r="L311" s="63">
        <f t="shared" si="49"/>
        <v>1</v>
      </c>
      <c r="M311" s="63" t="s">
        <v>33</v>
      </c>
      <c r="N311" s="63" t="s">
        <v>34</v>
      </c>
      <c r="O311" s="130" t="s">
        <v>5206</v>
      </c>
      <c r="P311" s="136" t="s">
        <v>1213</v>
      </c>
      <c r="Q311" s="75">
        <v>32456</v>
      </c>
      <c r="R311" s="75">
        <v>43617</v>
      </c>
      <c r="S311" s="107">
        <f t="shared" si="50"/>
        <v>43617</v>
      </c>
      <c r="T311" s="75"/>
      <c r="U311" s="136" t="s">
        <v>36</v>
      </c>
      <c r="V311" s="67" t="s">
        <v>1293</v>
      </c>
      <c r="W311" s="56" t="str">
        <f t="shared" ca="1" si="51"/>
        <v xml:space="preserve">7 NĂM 2 THÁNG 18 NGÀY </v>
      </c>
      <c r="X311" s="523" t="s">
        <v>1294</v>
      </c>
      <c r="Y311" s="80" t="str">
        <f>VLOOKUP(C311,Sheet5!$B$2:$G$253,6,0)</f>
        <v>089088018620</v>
      </c>
      <c r="Z311" s="80" t="e">
        <f>VLOOKUP(C311,'Trang tính1'!$A$2:$N$281,5,0)</f>
        <v>#N/A</v>
      </c>
      <c r="AA311" s="80" t="e">
        <f t="shared" si="48"/>
        <v>#N/A</v>
      </c>
      <c r="AB311" s="75">
        <v>40694</v>
      </c>
      <c r="AC311" s="75" t="s">
        <v>5227</v>
      </c>
      <c r="AD311" s="46" t="s">
        <v>232</v>
      </c>
      <c r="AE311" s="108" t="s">
        <v>1295</v>
      </c>
      <c r="AF311" s="108">
        <f>VLOOKUP(C311,'Trang tính1'!$A$2:$N$319,9,0)</f>
        <v>0</v>
      </c>
      <c r="AG311" s="108" t="s">
        <v>1296</v>
      </c>
      <c r="AH311" s="108"/>
      <c r="AI311" s="75"/>
      <c r="AJ311" s="136" t="s">
        <v>1214</v>
      </c>
      <c r="AK311" s="136"/>
      <c r="AL311" s="56" t="s">
        <v>349</v>
      </c>
      <c r="AM311" s="36">
        <f t="shared" ca="1" si="43"/>
        <v>37</v>
      </c>
    </row>
    <row r="312" spans="1:39" s="515" customFormat="1">
      <c r="A312" s="25">
        <f>IF(C312=0,"",SUBTOTAL(3,C$5:C312))</f>
        <v>308</v>
      </c>
      <c r="B312" s="532">
        <v>14</v>
      </c>
      <c r="C312" s="66" t="s">
        <v>1297</v>
      </c>
      <c r="D312" s="25" t="str">
        <f>VLOOKUP(C312,Sheet4!$A$1:$B$300,2,0)</f>
        <v>7424466411</v>
      </c>
      <c r="E312" s="142" t="s">
        <v>1298</v>
      </c>
      <c r="F312" s="63" t="str">
        <f>VLOOKUP(D312,'BHXH 4-2026'!$D$11:$F$337,3,0)</f>
        <v>DN4927424466411</v>
      </c>
      <c r="G312" s="774">
        <f>VLOOKUP(C312,'chuyển xếp 2024'!$C$5:$W$328,17,0)</f>
        <v>4730000</v>
      </c>
      <c r="H312" s="774" t="e">
        <f>VLOOKUP(C312,'1-7-2026'!$C$3:$R$75,16,0)</f>
        <v>#N/A</v>
      </c>
      <c r="I312" s="774">
        <f>VLOOKUP(C312,'chuyển xếp 2024'!$C$5:$W$328,19,0)</f>
        <v>0</v>
      </c>
      <c r="J312" s="774">
        <f t="shared" si="47"/>
        <v>4730000</v>
      </c>
      <c r="K312" s="67" t="s">
        <v>32</v>
      </c>
      <c r="L312" s="63">
        <f t="shared" si="49"/>
        <v>1</v>
      </c>
      <c r="M312" s="63" t="s">
        <v>33</v>
      </c>
      <c r="N312" s="63" t="s">
        <v>34</v>
      </c>
      <c r="O312" s="130" t="s">
        <v>5206</v>
      </c>
      <c r="P312" s="136" t="s">
        <v>1213</v>
      </c>
      <c r="Q312" s="106">
        <v>30883</v>
      </c>
      <c r="R312" s="75">
        <v>43648</v>
      </c>
      <c r="S312" s="107">
        <f t="shared" si="50"/>
        <v>43648</v>
      </c>
      <c r="T312" s="75"/>
      <c r="U312" s="136" t="s">
        <v>36</v>
      </c>
      <c r="V312" s="67" t="s">
        <v>1299</v>
      </c>
      <c r="W312" s="56" t="str">
        <f t="shared" ca="1" si="51"/>
        <v xml:space="preserve">7 NĂM 1 THÁNG 17 NGÀY </v>
      </c>
      <c r="X312" s="46">
        <v>280822572</v>
      </c>
      <c r="Y312" s="80" t="str">
        <f>VLOOKUP(C312,Sheet5!$B$2:$G$253,6,0)</f>
        <v>074084007189</v>
      </c>
      <c r="Z312" s="80" t="e">
        <f>VLOOKUP(C312,'Trang tính1'!$A$2:$N$281,5,0)</f>
        <v>#N/A</v>
      </c>
      <c r="AA312" s="80" t="e">
        <f t="shared" si="48"/>
        <v>#N/A</v>
      </c>
      <c r="AB312" s="75" t="s">
        <v>1300</v>
      </c>
      <c r="AC312" s="75" t="s">
        <v>5227</v>
      </c>
      <c r="AD312" s="46" t="s">
        <v>232</v>
      </c>
      <c r="AE312" s="108" t="s">
        <v>1301</v>
      </c>
      <c r="AF312" s="108">
        <f>VLOOKUP(C312,'Trang tính1'!$A$2:$N$319,9,0)</f>
        <v>0</v>
      </c>
      <c r="AG312" s="108" t="s">
        <v>1301</v>
      </c>
      <c r="AH312" s="108"/>
      <c r="AI312" s="75"/>
      <c r="AJ312" s="136" t="s">
        <v>1214</v>
      </c>
      <c r="AK312" s="136"/>
      <c r="AL312" s="56" t="s">
        <v>349</v>
      </c>
      <c r="AM312" s="36">
        <f t="shared" ca="1" si="43"/>
        <v>42</v>
      </c>
    </row>
    <row r="313" spans="1:39" s="515" customFormat="1">
      <c r="A313" s="25">
        <f>IF(C313=0,"",SUBTOTAL(3,C$5:C313))</f>
        <v>309</v>
      </c>
      <c r="B313" s="532">
        <v>15</v>
      </c>
      <c r="C313" s="66" t="s">
        <v>1302</v>
      </c>
      <c r="D313" s="25" t="str">
        <f>VLOOKUP(C313,Sheet4!$A$1:$B$300,2,0)</f>
        <v>6012002400</v>
      </c>
      <c r="E313" s="142" t="s">
        <v>1303</v>
      </c>
      <c r="F313" s="63" t="str">
        <f>VLOOKUP(D313,'BHXH 4-2026'!$D$11:$F$337,3,0)</f>
        <v>DN4926012002400</v>
      </c>
      <c r="G313" s="774">
        <f>VLOOKUP(C313,'chuyển xếp 2024'!$C$5:$W$328,17,0)</f>
        <v>4730000</v>
      </c>
      <c r="H313" s="774" t="e">
        <f>VLOOKUP(C313,'1-7-2026'!$C$3:$R$75,16,0)</f>
        <v>#N/A</v>
      </c>
      <c r="I313" s="774">
        <f>VLOOKUP(C313,'chuyển xếp 2024'!$C$5:$W$328,19,0)</f>
        <v>0</v>
      </c>
      <c r="J313" s="774">
        <f t="shared" si="47"/>
        <v>4730000</v>
      </c>
      <c r="K313" s="63" t="s">
        <v>63</v>
      </c>
      <c r="L313" s="63">
        <f t="shared" si="49"/>
        <v>0</v>
      </c>
      <c r="M313" s="63" t="s">
        <v>33</v>
      </c>
      <c r="N313" s="63" t="s">
        <v>34</v>
      </c>
      <c r="O313" s="130" t="s">
        <v>5206</v>
      </c>
      <c r="P313" s="136" t="s">
        <v>1213</v>
      </c>
      <c r="Q313" s="106">
        <v>33470</v>
      </c>
      <c r="R313" s="75">
        <v>44014</v>
      </c>
      <c r="S313" s="107">
        <f t="shared" si="50"/>
        <v>44014</v>
      </c>
      <c r="T313" s="75"/>
      <c r="U313" s="136" t="s">
        <v>36</v>
      </c>
      <c r="V313" s="67" t="s">
        <v>1304</v>
      </c>
      <c r="W313" s="56" t="str">
        <f t="shared" ca="1" si="51"/>
        <v xml:space="preserve">6 NĂM 1 THÁNG 17 NGÀY </v>
      </c>
      <c r="X313" s="46">
        <v>261198283</v>
      </c>
      <c r="Y313" s="80" t="str">
        <f>VLOOKUP(C313,Sheet5!$B$2:$G$253,6,0)</f>
        <v>060191004088</v>
      </c>
      <c r="Z313" s="80" t="e">
        <f>VLOOKUP(C313,'Trang tính1'!$A$2:$N$281,5,0)</f>
        <v>#N/A</v>
      </c>
      <c r="AA313" s="80" t="e">
        <f t="shared" si="48"/>
        <v>#N/A</v>
      </c>
      <c r="AB313" s="75">
        <v>38990</v>
      </c>
      <c r="AC313" s="75" t="s">
        <v>5227</v>
      </c>
      <c r="AD313" s="46" t="s">
        <v>232</v>
      </c>
      <c r="AE313" s="108" t="s">
        <v>1305</v>
      </c>
      <c r="AF313" s="108">
        <f>VLOOKUP(C313,'Trang tính1'!$A$2:$N$319,9,0)</f>
        <v>0</v>
      </c>
      <c r="AG313" s="108" t="s">
        <v>1306</v>
      </c>
      <c r="AH313" s="108"/>
      <c r="AI313" s="75"/>
      <c r="AJ313" s="136" t="s">
        <v>1214</v>
      </c>
      <c r="AK313" s="136"/>
      <c r="AL313" s="56" t="s">
        <v>349</v>
      </c>
      <c r="AM313" s="36">
        <f t="shared" ca="1" si="43"/>
        <v>34</v>
      </c>
    </row>
    <row r="314" spans="1:39" s="330" customFormat="1">
      <c r="A314" s="25">
        <f>IF(C314=0,"",SUBTOTAL(3,C$5:C314))</f>
        <v>310</v>
      </c>
      <c r="B314" s="532">
        <v>16</v>
      </c>
      <c r="C314" s="66" t="s">
        <v>1309</v>
      </c>
      <c r="D314" s="25" t="str">
        <f>VLOOKUP(C314,Sheet4!$A$1:$B$300,2,0)</f>
        <v>8222321223</v>
      </c>
      <c r="E314" s="142" t="s">
        <v>1310</v>
      </c>
      <c r="F314" s="63" t="str">
        <f>VLOOKUP(D314,'BHXH 4-2026'!$D$11:$F$337,3,0)</f>
        <v>DN4928222321223</v>
      </c>
      <c r="G314" s="774">
        <f>VLOOKUP(C314,'chuyển xếp 2024'!$C$5:$W$328,17,0)</f>
        <v>4730000</v>
      </c>
      <c r="H314" s="774" t="e">
        <f>VLOOKUP(C314,'1-7-2026'!$C$3:$R$75,16,0)</f>
        <v>#N/A</v>
      </c>
      <c r="I314" s="774">
        <f>VLOOKUP(C314,'chuyển xếp 2024'!$C$5:$W$328,19,0)</f>
        <v>0</v>
      </c>
      <c r="J314" s="774">
        <f t="shared" si="47"/>
        <v>4730000</v>
      </c>
      <c r="K314" s="67" t="s">
        <v>32</v>
      </c>
      <c r="L314" s="63">
        <f t="shared" si="49"/>
        <v>1</v>
      </c>
      <c r="M314" s="63" t="s">
        <v>33</v>
      </c>
      <c r="N314" s="63" t="s">
        <v>34</v>
      </c>
      <c r="O314" s="130" t="s">
        <v>5206</v>
      </c>
      <c r="P314" s="136" t="s">
        <v>1213</v>
      </c>
      <c r="Q314" s="75">
        <v>28420</v>
      </c>
      <c r="R314" s="75">
        <v>44044</v>
      </c>
      <c r="S314" s="107">
        <f t="shared" si="50"/>
        <v>44044</v>
      </c>
      <c r="T314" s="75"/>
      <c r="U314" s="136" t="s">
        <v>36</v>
      </c>
      <c r="V314" s="67" t="s">
        <v>1311</v>
      </c>
      <c r="W314" s="56" t="str">
        <f t="shared" ca="1" si="51"/>
        <v xml:space="preserve">6 NĂM 0 THÁNG 18 NGÀY </v>
      </c>
      <c r="X314" s="514">
        <v>311481935</v>
      </c>
      <c r="Y314" s="80" t="str">
        <f>VLOOKUP(C314,Sheet5!$B$2:$G$253,6,0)</f>
        <v>082077011608</v>
      </c>
      <c r="Z314" s="80" t="e">
        <f>VLOOKUP(C314,'Trang tính1'!$A$2:$N$281,5,0)</f>
        <v>#N/A</v>
      </c>
      <c r="AA314" s="80" t="e">
        <f t="shared" si="48"/>
        <v>#N/A</v>
      </c>
      <c r="AB314" s="75">
        <v>41909</v>
      </c>
      <c r="AC314" s="75" t="s">
        <v>5227</v>
      </c>
      <c r="AD314" s="46" t="s">
        <v>232</v>
      </c>
      <c r="AE314" s="143" t="s">
        <v>1312</v>
      </c>
      <c r="AF314" s="108">
        <f>VLOOKUP(C314,'Trang tính1'!$A$2:$N$319,9,0)</f>
        <v>0</v>
      </c>
      <c r="AG314" s="145" t="s">
        <v>1312</v>
      </c>
      <c r="AH314" s="143"/>
      <c r="AI314" s="144"/>
      <c r="AJ314" s="136" t="s">
        <v>1214</v>
      </c>
      <c r="AK314" s="143"/>
      <c r="AL314" s="56" t="s">
        <v>349</v>
      </c>
      <c r="AM314" s="36">
        <f t="shared" ca="1" si="43"/>
        <v>48</v>
      </c>
    </row>
    <row r="315" spans="1:39" s="330" customFormat="1" ht="17.25" customHeight="1">
      <c r="A315" s="25">
        <f>IF(C315=0,"",SUBTOTAL(3,C$5:C315))</f>
        <v>311</v>
      </c>
      <c r="B315" s="532">
        <v>17</v>
      </c>
      <c r="C315" s="66" t="s">
        <v>1313</v>
      </c>
      <c r="D315" s="25" t="str">
        <f>VLOOKUP(C315,Sheet4!$A$1:$B$300,2,0)</f>
        <v>9221781339</v>
      </c>
      <c r="E315" s="146" t="s">
        <v>1314</v>
      </c>
      <c r="F315" s="63" t="str">
        <f>VLOOKUP(D315,'BHXH 4-2026'!$D$11:$F$337,3,0)</f>
        <v>DN4929221781339</v>
      </c>
      <c r="G315" s="774">
        <f>VLOOKUP(C315,'chuyển xếp 2024'!$C$5:$W$328,17,0)</f>
        <v>4730000</v>
      </c>
      <c r="H315" s="774" t="e">
        <f>VLOOKUP(C315,'1-7-2026'!$C$3:$R$75,16,0)</f>
        <v>#N/A</v>
      </c>
      <c r="I315" s="774">
        <f>VLOOKUP(C315,'chuyển xếp 2024'!$C$5:$W$328,19,0)</f>
        <v>0</v>
      </c>
      <c r="J315" s="774">
        <f t="shared" si="47"/>
        <v>4730000</v>
      </c>
      <c r="K315" s="63" t="s">
        <v>63</v>
      </c>
      <c r="L315" s="63">
        <f t="shared" si="49"/>
        <v>0</v>
      </c>
      <c r="M315" s="147" t="s">
        <v>33</v>
      </c>
      <c r="N315" s="147" t="s">
        <v>34</v>
      </c>
      <c r="O315" s="130" t="s">
        <v>5206</v>
      </c>
      <c r="P315" s="149" t="s">
        <v>1213</v>
      </c>
      <c r="Q315" s="75">
        <v>30091</v>
      </c>
      <c r="R315" s="75">
        <v>44044</v>
      </c>
      <c r="S315" s="107">
        <f t="shared" si="50"/>
        <v>44044</v>
      </c>
      <c r="T315" s="75"/>
      <c r="U315" s="136" t="s">
        <v>36</v>
      </c>
      <c r="V315" s="67" t="s">
        <v>1315</v>
      </c>
      <c r="W315" s="56" t="str">
        <f t="shared" ca="1" si="51"/>
        <v xml:space="preserve">6 NĂM 0 THÁNG 18 NGÀY </v>
      </c>
      <c r="X315" s="514" t="s">
        <v>1316</v>
      </c>
      <c r="Y315" s="80" t="str">
        <f>VLOOKUP(C315,Sheet5!$B$2:$G$253,6,0)</f>
        <v>083182000740</v>
      </c>
      <c r="Z315" s="80" t="e">
        <f>VLOOKUP(C315,'Trang tính1'!$A$2:$N$281,5,0)</f>
        <v>#N/A</v>
      </c>
      <c r="AA315" s="80" t="e">
        <f t="shared" si="48"/>
        <v>#N/A</v>
      </c>
      <c r="AB315" s="75">
        <v>43741</v>
      </c>
      <c r="AC315" s="75" t="s">
        <v>5227</v>
      </c>
      <c r="AD315" s="46" t="s">
        <v>232</v>
      </c>
      <c r="AE315" s="108" t="s">
        <v>1252</v>
      </c>
      <c r="AF315" s="108">
        <f>VLOOKUP(C315,'Trang tính1'!$A$2:$N$319,9,0)</f>
        <v>0</v>
      </c>
      <c r="AG315" s="150" t="s">
        <v>1317</v>
      </c>
      <c r="AH315" s="143"/>
      <c r="AI315" s="144"/>
      <c r="AJ315" s="136" t="s">
        <v>1214</v>
      </c>
      <c r="AK315" s="143"/>
      <c r="AL315" s="56" t="s">
        <v>349</v>
      </c>
      <c r="AM315" s="36">
        <f t="shared" ca="1" si="43"/>
        <v>44</v>
      </c>
    </row>
    <row r="316" spans="1:39" s="330" customFormat="1">
      <c r="A316" s="25">
        <f>IF(C316=0,"",SUBTOTAL(3,C$5:C316))</f>
        <v>312</v>
      </c>
      <c r="B316" s="532">
        <v>18</v>
      </c>
      <c r="C316" s="66" t="s">
        <v>1318</v>
      </c>
      <c r="D316" s="25" t="str">
        <f>VLOOKUP(C316,Sheet4!$A$1:$B$300,2,0)</f>
        <v>8621881809</v>
      </c>
      <c r="E316" s="142" t="s">
        <v>1319</v>
      </c>
      <c r="F316" s="63" t="str">
        <f>VLOOKUP(D316,'BHXH 4-2026'!$D$11:$F$337,3,0)</f>
        <v>DN4928621881809</v>
      </c>
      <c r="G316" s="774">
        <f>VLOOKUP(C316,'chuyển xếp 2024'!$C$5:$W$328,17,0)</f>
        <v>4730000</v>
      </c>
      <c r="H316" s="774" t="e">
        <f>VLOOKUP(C316,'1-7-2026'!$C$3:$R$75,16,0)</f>
        <v>#N/A</v>
      </c>
      <c r="I316" s="774">
        <f>VLOOKUP(C316,'chuyển xếp 2024'!$C$5:$W$328,19,0)</f>
        <v>0</v>
      </c>
      <c r="J316" s="774">
        <f t="shared" si="47"/>
        <v>4730000</v>
      </c>
      <c r="K316" s="63" t="s">
        <v>63</v>
      </c>
      <c r="L316" s="63">
        <f t="shared" si="49"/>
        <v>0</v>
      </c>
      <c r="M316" s="63" t="s">
        <v>33</v>
      </c>
      <c r="N316" s="63" t="s">
        <v>34</v>
      </c>
      <c r="O316" s="130" t="s">
        <v>5206</v>
      </c>
      <c r="P316" s="136" t="s">
        <v>1213</v>
      </c>
      <c r="Q316" s="75">
        <v>29397</v>
      </c>
      <c r="R316" s="75">
        <v>44044</v>
      </c>
      <c r="S316" s="107">
        <f t="shared" si="50"/>
        <v>44044</v>
      </c>
      <c r="T316" s="75"/>
      <c r="U316" s="136" t="s">
        <v>36</v>
      </c>
      <c r="V316" s="67" t="s">
        <v>1320</v>
      </c>
      <c r="W316" s="56" t="str">
        <f t="shared" ca="1" si="51"/>
        <v xml:space="preserve">6 NĂM 0 THÁNG 18 NGÀY </v>
      </c>
      <c r="X316" s="514">
        <v>331286747</v>
      </c>
      <c r="Y316" s="80" t="str">
        <f>VLOOKUP(C316,Sheet5!$B$2:$G$253,6,0)</f>
        <v>086180014333</v>
      </c>
      <c r="Z316" s="80" t="e">
        <f>VLOOKUP(C316,'Trang tính1'!$A$2:$N$281,5,0)</f>
        <v>#N/A</v>
      </c>
      <c r="AA316" s="80" t="e">
        <f t="shared" si="48"/>
        <v>#N/A</v>
      </c>
      <c r="AB316" s="75">
        <v>40978</v>
      </c>
      <c r="AC316" s="75" t="s">
        <v>5227</v>
      </c>
      <c r="AD316" s="46" t="s">
        <v>232</v>
      </c>
      <c r="AE316" s="143" t="s">
        <v>1321</v>
      </c>
      <c r="AF316" s="108">
        <f>VLOOKUP(C316,'Trang tính1'!$A$2:$N$319,9,0)</f>
        <v>0</v>
      </c>
      <c r="AG316" s="145" t="s">
        <v>1321</v>
      </c>
      <c r="AH316" s="143"/>
      <c r="AI316" s="144"/>
      <c r="AJ316" s="136" t="s">
        <v>1214</v>
      </c>
      <c r="AK316" s="143"/>
      <c r="AL316" s="56" t="s">
        <v>349</v>
      </c>
      <c r="AM316" s="36">
        <f t="shared" ca="1" si="43"/>
        <v>46</v>
      </c>
    </row>
    <row r="317" spans="1:39" s="330" customFormat="1">
      <c r="A317" s="25">
        <f>IF(C317=0,"",SUBTOTAL(3,C$5:C317))</f>
        <v>313</v>
      </c>
      <c r="B317" s="532">
        <v>19</v>
      </c>
      <c r="C317" s="66" t="s">
        <v>1326</v>
      </c>
      <c r="D317" s="25" t="str">
        <f>VLOOKUP(C317,Sheet4!$A$1:$B$300,2,0)</f>
        <v>7021362362</v>
      </c>
      <c r="E317" s="142" t="s">
        <v>1327</v>
      </c>
      <c r="F317" s="63" t="str">
        <f>VLOOKUP(D317,'BHXH 4-2026'!$D$11:$F$337,3,0)</f>
        <v>DN4927021362362</v>
      </c>
      <c r="G317" s="774">
        <f>VLOOKUP(C317,'chuyển xếp 2024'!$C$5:$W$328,17,0)</f>
        <v>4730000</v>
      </c>
      <c r="H317" s="774" t="e">
        <f>VLOOKUP(C317,'1-7-2026'!$C$3:$R$75,16,0)</f>
        <v>#N/A</v>
      </c>
      <c r="I317" s="774">
        <f>VLOOKUP(C317,'chuyển xếp 2024'!$C$5:$W$328,19,0)</f>
        <v>0</v>
      </c>
      <c r="J317" s="774">
        <f t="shared" si="47"/>
        <v>4730000</v>
      </c>
      <c r="K317" s="67" t="s">
        <v>32</v>
      </c>
      <c r="L317" s="63">
        <f t="shared" si="49"/>
        <v>1</v>
      </c>
      <c r="M317" s="63" t="s">
        <v>33</v>
      </c>
      <c r="N317" s="63" t="s">
        <v>34</v>
      </c>
      <c r="O317" s="130" t="s">
        <v>5206</v>
      </c>
      <c r="P317" s="136" t="s">
        <v>1213</v>
      </c>
      <c r="Q317" s="75">
        <v>33433</v>
      </c>
      <c r="R317" s="75">
        <v>44105</v>
      </c>
      <c r="S317" s="107">
        <f t="shared" si="50"/>
        <v>44105</v>
      </c>
      <c r="T317" s="75"/>
      <c r="U317" s="136" t="s">
        <v>36</v>
      </c>
      <c r="V317" s="67" t="s">
        <v>1328</v>
      </c>
      <c r="W317" s="56" t="str">
        <f t="shared" ca="1" si="51"/>
        <v xml:space="preserve">5 NĂM 10 THÁNG 18 NGÀY </v>
      </c>
      <c r="X317" s="514">
        <v>285241042</v>
      </c>
      <c r="Y317" s="80" t="str">
        <f>VLOOKUP(C317,Sheet5!$B$2:$G$253,6,0)</f>
        <v>040091043004</v>
      </c>
      <c r="Z317" s="80" t="e">
        <f>VLOOKUP(C317,'Trang tính1'!$A$2:$N$281,5,0)</f>
        <v>#N/A</v>
      </c>
      <c r="AA317" s="80" t="e">
        <f t="shared" si="48"/>
        <v>#N/A</v>
      </c>
      <c r="AB317" s="75">
        <v>43682</v>
      </c>
      <c r="AC317" s="75" t="s">
        <v>5227</v>
      </c>
      <c r="AD317" s="46" t="s">
        <v>232</v>
      </c>
      <c r="AE317" s="108" t="s">
        <v>541</v>
      </c>
      <c r="AF317" s="108">
        <f>VLOOKUP(C317,'Trang tính1'!$A$2:$N$319,9,0)</f>
        <v>0</v>
      </c>
      <c r="AG317" s="143" t="s">
        <v>1329</v>
      </c>
      <c r="AH317" s="143"/>
      <c r="AI317" s="144"/>
      <c r="AJ317" s="136" t="s">
        <v>1214</v>
      </c>
      <c r="AK317" s="143"/>
      <c r="AL317" s="56" t="s">
        <v>349</v>
      </c>
      <c r="AM317" s="36">
        <f t="shared" ca="1" si="43"/>
        <v>35</v>
      </c>
    </row>
    <row r="318" spans="1:39" s="330" customFormat="1">
      <c r="A318" s="25">
        <f>IF(C318=0,"",SUBTOTAL(3,C$5:C318))</f>
        <v>314</v>
      </c>
      <c r="B318" s="532">
        <v>20</v>
      </c>
      <c r="C318" s="66" t="s">
        <v>1330</v>
      </c>
      <c r="D318" s="25" t="str">
        <f>VLOOKUP(C318,Sheet4!$A$1:$B$300,2,0)</f>
        <v>8924461488</v>
      </c>
      <c r="E318" s="142" t="s">
        <v>1331</v>
      </c>
      <c r="F318" s="63" t="str">
        <f>VLOOKUP(D318,'BHXH 4-2026'!$D$11:$F$337,3,0)</f>
        <v>DN4928924461488</v>
      </c>
      <c r="G318" s="774">
        <f>VLOOKUP(C318,'chuyển xếp 2024'!$C$5:$W$328,17,0)</f>
        <v>4730000</v>
      </c>
      <c r="H318" s="774" t="e">
        <f>VLOOKUP(C318,'1-7-2026'!$C$3:$R$75,16,0)</f>
        <v>#N/A</v>
      </c>
      <c r="I318" s="774">
        <f>VLOOKUP(C318,'chuyển xếp 2024'!$C$5:$W$328,19,0)</f>
        <v>0</v>
      </c>
      <c r="J318" s="774">
        <f t="shared" si="47"/>
        <v>4730000</v>
      </c>
      <c r="K318" s="63" t="s">
        <v>63</v>
      </c>
      <c r="L318" s="63">
        <f t="shared" si="49"/>
        <v>0</v>
      </c>
      <c r="M318" s="63" t="s">
        <v>33</v>
      </c>
      <c r="N318" s="63" t="s">
        <v>34</v>
      </c>
      <c r="O318" s="130" t="s">
        <v>5206</v>
      </c>
      <c r="P318" s="136" t="s">
        <v>1213</v>
      </c>
      <c r="Q318" s="75">
        <v>33313</v>
      </c>
      <c r="R318" s="75">
        <v>44105</v>
      </c>
      <c r="S318" s="107">
        <f t="shared" si="50"/>
        <v>44105</v>
      </c>
      <c r="T318" s="75"/>
      <c r="U318" s="136" t="s">
        <v>36</v>
      </c>
      <c r="V318" s="67" t="s">
        <v>1332</v>
      </c>
      <c r="W318" s="56" t="str">
        <f t="shared" ca="1" si="51"/>
        <v xml:space="preserve">5 NĂM 10 THÁNG 18 NGÀY </v>
      </c>
      <c r="X318" s="514">
        <v>352096758</v>
      </c>
      <c r="Y318" s="80" t="str">
        <f>VLOOKUP(C318,Sheet5!$B$2:$G$253,6,0)</f>
        <v>089191022714</v>
      </c>
      <c r="Z318" s="80" t="e">
        <f>VLOOKUP(C318,'Trang tính1'!$A$2:$N$281,5,0)</f>
        <v>#N/A</v>
      </c>
      <c r="AA318" s="80" t="e">
        <f t="shared" si="48"/>
        <v>#N/A</v>
      </c>
      <c r="AB318" s="75">
        <v>39387</v>
      </c>
      <c r="AC318" s="75" t="s">
        <v>5227</v>
      </c>
      <c r="AD318" s="46" t="s">
        <v>232</v>
      </c>
      <c r="AE318" s="143" t="s">
        <v>1296</v>
      </c>
      <c r="AF318" s="108">
        <f>VLOOKUP(C318,'Trang tính1'!$A$2:$N$319,9,0)</f>
        <v>0</v>
      </c>
      <c r="AG318" s="143" t="s">
        <v>1296</v>
      </c>
      <c r="AH318" s="143"/>
      <c r="AI318" s="144"/>
      <c r="AJ318" s="136" t="s">
        <v>1214</v>
      </c>
      <c r="AK318" s="143"/>
      <c r="AL318" s="56" t="s">
        <v>349</v>
      </c>
      <c r="AM318" s="36">
        <f t="shared" ca="1" si="43"/>
        <v>35</v>
      </c>
    </row>
    <row r="319" spans="1:39" s="542" customFormat="1">
      <c r="A319" s="25">
        <f>IF(C319=0,"",SUBTOTAL(3,C$5:C319))</f>
        <v>315</v>
      </c>
      <c r="B319" s="532">
        <v>21</v>
      </c>
      <c r="C319" s="66" t="s">
        <v>1334</v>
      </c>
      <c r="D319" s="25" t="str">
        <f>VLOOKUP(C319,Sheet4!$A$1:$B$300,2,0)</f>
        <v>5820525014</v>
      </c>
      <c r="E319" s="142" t="s">
        <v>1335</v>
      </c>
      <c r="F319" s="63" t="str">
        <f>VLOOKUP(D319,'BHXH 4-2026'!$D$11:$F$337,3,0)</f>
        <v>DN4925820525014</v>
      </c>
      <c r="G319" s="774">
        <f>VLOOKUP(C319,'chuyển xếp 2024'!$C$5:$W$328,17,0)</f>
        <v>4730000</v>
      </c>
      <c r="H319" s="774" t="e">
        <f>VLOOKUP(C319,'1-7-2026'!$C$3:$R$75,16,0)</f>
        <v>#N/A</v>
      </c>
      <c r="I319" s="774">
        <f>VLOOKUP(C319,'chuyển xếp 2024'!$C$5:$W$328,19,0)</f>
        <v>0</v>
      </c>
      <c r="J319" s="774">
        <f t="shared" si="47"/>
        <v>4730000</v>
      </c>
      <c r="K319" s="67" t="s">
        <v>32</v>
      </c>
      <c r="L319" s="63">
        <f t="shared" si="49"/>
        <v>1</v>
      </c>
      <c r="M319" s="63" t="s">
        <v>1336</v>
      </c>
      <c r="N319" s="63" t="s">
        <v>1337</v>
      </c>
      <c r="O319" s="130" t="s">
        <v>5206</v>
      </c>
      <c r="P319" s="136" t="s">
        <v>1213</v>
      </c>
      <c r="Q319" s="75">
        <v>32874</v>
      </c>
      <c r="R319" s="75">
        <v>44130</v>
      </c>
      <c r="S319" s="107">
        <f t="shared" si="50"/>
        <v>44130</v>
      </c>
      <c r="T319" s="75"/>
      <c r="U319" s="136" t="s">
        <v>36</v>
      </c>
      <c r="V319" s="67" t="s">
        <v>1338</v>
      </c>
      <c r="W319" s="56" t="str">
        <f t="shared" ca="1" si="51"/>
        <v xml:space="preserve">5 NĂM 9 THÁNG 24 NGÀY </v>
      </c>
      <c r="X319" s="514">
        <v>264408543</v>
      </c>
      <c r="Y319" s="80" t="str">
        <f>VLOOKUP(C319,Sheet5!$B$2:$G$253,6,0)</f>
        <v>058090006430</v>
      </c>
      <c r="Z319" s="80" t="e">
        <f>VLOOKUP(C319,'Trang tính1'!$A$2:$N$281,5,0)</f>
        <v>#N/A</v>
      </c>
      <c r="AA319" s="80" t="e">
        <f t="shared" si="48"/>
        <v>#N/A</v>
      </c>
      <c r="AB319" s="75">
        <v>40707</v>
      </c>
      <c r="AC319" s="75" t="s">
        <v>5227</v>
      </c>
      <c r="AD319" s="46" t="s">
        <v>232</v>
      </c>
      <c r="AE319" s="143" t="s">
        <v>1339</v>
      </c>
      <c r="AF319" s="108">
        <f>VLOOKUP(C319,'Trang tính1'!$A$2:$N$319,9,0)</f>
        <v>0</v>
      </c>
      <c r="AG319" s="143" t="s">
        <v>1339</v>
      </c>
      <c r="AH319" s="143"/>
      <c r="AI319" s="144"/>
      <c r="AJ319" s="136" t="s">
        <v>1214</v>
      </c>
      <c r="AK319" s="143"/>
      <c r="AL319" s="56" t="s">
        <v>349</v>
      </c>
      <c r="AM319" s="36">
        <f t="shared" ca="1" si="43"/>
        <v>36</v>
      </c>
    </row>
    <row r="320" spans="1:39" s="960" customFormat="1">
      <c r="A320" s="479">
        <f>IF(C320=0,"",SUBTOTAL(3,C$5:C320))</f>
        <v>316</v>
      </c>
      <c r="B320" s="532">
        <v>22</v>
      </c>
      <c r="C320" s="480" t="s">
        <v>1340</v>
      </c>
      <c r="D320" s="479" t="str">
        <f>VLOOKUP(C320,Sheet4!$A$1:$B$300,2,0)</f>
        <v>0204220818</v>
      </c>
      <c r="E320" s="958" t="s">
        <v>1341</v>
      </c>
      <c r="F320" s="63" t="str">
        <f>VLOOKUP(D320,'BHXH 4-2026'!$D$11:$F$337,3,0)</f>
        <v>DN4920204220818</v>
      </c>
      <c r="G320" s="774">
        <f>VLOOKUP(C320,'chuyển xếp 2024'!$C$5:$W$328,17,0)</f>
        <v>5382000</v>
      </c>
      <c r="H320" s="774" t="e">
        <f>VLOOKUP(C320,'1-7-2026'!$C$3:$R$75,16,0)</f>
        <v>#N/A</v>
      </c>
      <c r="I320" s="774">
        <f>VLOOKUP(C320,'chuyển xếp 2024'!$C$5:$W$328,19,0)</f>
        <v>0</v>
      </c>
      <c r="J320" s="774">
        <f t="shared" si="47"/>
        <v>5382000</v>
      </c>
      <c r="K320" s="959" t="s">
        <v>32</v>
      </c>
      <c r="L320" s="63">
        <f t="shared" si="49"/>
        <v>1</v>
      </c>
      <c r="M320" s="484" t="s">
        <v>33</v>
      </c>
      <c r="N320" s="484" t="s">
        <v>34</v>
      </c>
      <c r="O320" s="130" t="s">
        <v>5206</v>
      </c>
      <c r="P320" s="873" t="s">
        <v>1213</v>
      </c>
      <c r="Q320" s="485">
        <v>30198</v>
      </c>
      <c r="R320" s="486" t="s">
        <v>1342</v>
      </c>
      <c r="S320" s="107" t="str">
        <f t="shared" si="50"/>
        <v>01/03/2014</v>
      </c>
      <c r="T320" s="486"/>
      <c r="U320" s="499" t="s">
        <v>36</v>
      </c>
      <c r="V320" s="484" t="s">
        <v>1343</v>
      </c>
      <c r="W320" s="484" t="str">
        <f t="shared" ca="1" si="51"/>
        <v xml:space="preserve">12 NĂM 5 THÁNG 18 NGÀY </v>
      </c>
      <c r="X320" s="528">
        <v>362477440</v>
      </c>
      <c r="Y320" s="487" t="str">
        <f>VLOOKUP(C320,Sheet5!$B$2:$G$253,6,0)</f>
        <v>075082021164</v>
      </c>
      <c r="Z320" s="80" t="e">
        <f>VLOOKUP(C320,'Trang tính1'!$A$2:$N$281,5,0)</f>
        <v>#N/A</v>
      </c>
      <c r="AA320" s="80" t="e">
        <f t="shared" si="48"/>
        <v>#N/A</v>
      </c>
      <c r="AB320" s="488">
        <v>41071</v>
      </c>
      <c r="AC320" s="75" t="s">
        <v>5227</v>
      </c>
      <c r="AD320" s="499" t="s">
        <v>232</v>
      </c>
      <c r="AE320" s="489" t="s">
        <v>1344</v>
      </c>
      <c r="AF320" s="108">
        <f>VLOOKUP(C320,'Trang tính1'!$A$2:$N$319,9,0)</f>
        <v>0</v>
      </c>
      <c r="AG320" s="954" t="s">
        <v>1345</v>
      </c>
      <c r="AH320" s="499"/>
      <c r="AI320" s="480"/>
      <c r="AJ320" s="499" t="s">
        <v>93</v>
      </c>
      <c r="AK320" s="499" t="s">
        <v>1346</v>
      </c>
      <c r="AL320" s="484" t="s">
        <v>60</v>
      </c>
      <c r="AM320" s="491">
        <f ca="1">DATEDIF(Q320,TODAY(),"y")</f>
        <v>43</v>
      </c>
    </row>
    <row r="321" spans="1:39" s="330" customFormat="1">
      <c r="A321" s="25">
        <f>IF(C321=0,"",SUBTOTAL(3,C$5:C321))</f>
        <v>317</v>
      </c>
      <c r="B321" s="532">
        <v>23</v>
      </c>
      <c r="C321" s="66" t="s">
        <v>1347</v>
      </c>
      <c r="D321" s="25" t="str">
        <f>VLOOKUP(C321,Sheet4!$A$1:$B$300,2,0)</f>
        <v>5120283864</v>
      </c>
      <c r="E321" s="153" t="s">
        <v>1348</v>
      </c>
      <c r="F321" s="63" t="str">
        <f>VLOOKUP(D321,'BHXH 4-2026'!$D$11:$F$337,3,0)</f>
        <v>DN4925120283864</v>
      </c>
      <c r="G321" s="774">
        <f>VLOOKUP(C321,'chuyển xếp 2024'!$C$5:$W$328,17,0)</f>
        <v>4730000</v>
      </c>
      <c r="H321" s="774" t="e">
        <f>VLOOKUP(C321,'1-7-2026'!$C$3:$R$75,16,0)</f>
        <v>#N/A</v>
      </c>
      <c r="I321" s="774">
        <f>VLOOKUP(C321,'chuyển xếp 2024'!$C$5:$W$328,19,0)</f>
        <v>0</v>
      </c>
      <c r="J321" s="774">
        <f t="shared" si="47"/>
        <v>4730000</v>
      </c>
      <c r="K321" s="155" t="s">
        <v>32</v>
      </c>
      <c r="L321" s="63">
        <f t="shared" si="49"/>
        <v>1</v>
      </c>
      <c r="M321" s="56" t="s">
        <v>33</v>
      </c>
      <c r="N321" s="56" t="s">
        <v>34</v>
      </c>
      <c r="O321" s="130" t="s">
        <v>5206</v>
      </c>
      <c r="P321" s="136" t="s">
        <v>1213</v>
      </c>
      <c r="Q321" s="106">
        <v>33502</v>
      </c>
      <c r="R321" s="107">
        <v>44287</v>
      </c>
      <c r="S321" s="107">
        <f t="shared" si="50"/>
        <v>44287</v>
      </c>
      <c r="T321" s="107"/>
      <c r="U321" s="46" t="s">
        <v>36</v>
      </c>
      <c r="V321" s="56" t="s">
        <v>1349</v>
      </c>
      <c r="W321" s="56" t="str">
        <f t="shared" ca="1" si="51"/>
        <v xml:space="preserve">5 NĂM 4 THÁNG 18 NGÀY </v>
      </c>
      <c r="X321" s="523" t="s">
        <v>1350</v>
      </c>
      <c r="Y321" s="80" t="str">
        <f>VLOOKUP(C321,Sheet5!$B$2:$G$253,6,0)</f>
        <v>051091011678</v>
      </c>
      <c r="Z321" s="80" t="e">
        <f>VLOOKUP(C321,'Trang tính1'!$A$2:$N$281,5,0)</f>
        <v>#N/A</v>
      </c>
      <c r="AA321" s="80" t="e">
        <f t="shared" si="48"/>
        <v>#N/A</v>
      </c>
      <c r="AB321" s="75">
        <v>43640</v>
      </c>
      <c r="AC321" s="75" t="s">
        <v>5227</v>
      </c>
      <c r="AD321" s="46" t="s">
        <v>232</v>
      </c>
      <c r="AE321" s="108" t="s">
        <v>1351</v>
      </c>
      <c r="AF321" s="108">
        <f>VLOOKUP(C321,'Trang tính1'!$A$2:$N$319,9,0)</f>
        <v>0</v>
      </c>
      <c r="AG321" s="46" t="s">
        <v>1352</v>
      </c>
      <c r="AH321" s="46"/>
      <c r="AI321" s="66"/>
      <c r="AJ321" s="46" t="s">
        <v>156</v>
      </c>
      <c r="AK321" s="46"/>
      <c r="AL321" s="56" t="s">
        <v>60</v>
      </c>
      <c r="AM321" s="36">
        <f ca="1">DATEDIF(Q321,TODAY(),"y")</f>
        <v>34</v>
      </c>
    </row>
    <row r="322" spans="1:39" s="330" customFormat="1">
      <c r="A322" s="25">
        <f>IF(C322=0,"",SUBTOTAL(3,C$5:C322))</f>
        <v>318</v>
      </c>
      <c r="B322" s="532">
        <v>24</v>
      </c>
      <c r="C322" s="66" t="s">
        <v>1504</v>
      </c>
      <c r="D322" s="25" t="str">
        <f>VLOOKUP(C322,Sheet4!$A$1:$B$300,2,0)</f>
        <v>7416120872</v>
      </c>
      <c r="E322" s="414" t="s">
        <v>1497</v>
      </c>
      <c r="F322" s="63" t="str">
        <f>VLOOKUP(D322,'BHXH 4-2026'!$D$11:$F$337,3,0)</f>
        <v>DN4927416120872</v>
      </c>
      <c r="G322" s="774">
        <f>VLOOKUP(C322,'chuyển xếp 2024'!$C$5:$W$328,17,0)</f>
        <v>4730000</v>
      </c>
      <c r="H322" s="774" t="e">
        <f>VLOOKUP(C322,'1-7-2026'!$C$3:$R$75,16,0)</f>
        <v>#N/A</v>
      </c>
      <c r="I322" s="774">
        <f>VLOOKUP(C322,'chuyển xếp 2024'!$C$5:$W$328,19,0)</f>
        <v>0</v>
      </c>
      <c r="J322" s="774">
        <f t="shared" si="47"/>
        <v>4730000</v>
      </c>
      <c r="K322" s="155" t="s">
        <v>32</v>
      </c>
      <c r="L322" s="63">
        <f t="shared" si="49"/>
        <v>1</v>
      </c>
      <c r="M322" s="56" t="s">
        <v>33</v>
      </c>
      <c r="N322" s="56" t="s">
        <v>34</v>
      </c>
      <c r="O322" s="130" t="s">
        <v>5206</v>
      </c>
      <c r="P322" s="136" t="s">
        <v>1213</v>
      </c>
      <c r="Q322" s="106">
        <v>32774</v>
      </c>
      <c r="R322" s="107">
        <v>44986</v>
      </c>
      <c r="S322" s="107">
        <f t="shared" si="50"/>
        <v>44986</v>
      </c>
      <c r="T322" s="107"/>
      <c r="U322" s="46" t="s">
        <v>36</v>
      </c>
      <c r="V322" s="56" t="s">
        <v>1498</v>
      </c>
      <c r="W322" s="56" t="str">
        <f t="shared" ca="1" si="51"/>
        <v xml:space="preserve">3 NĂM 5 THÁNG 18 NGÀY </v>
      </c>
      <c r="X322" s="74" t="s">
        <v>1514</v>
      </c>
      <c r="Y322" s="80" t="str">
        <f>VLOOKUP(C322,Sheet5!$B$2:$G$253,6,0)</f>
        <v>068089003221</v>
      </c>
      <c r="Z322" s="80" t="e">
        <f>VLOOKUP(C322,'Trang tính1'!$A$2:$N$281,5,0)</f>
        <v>#N/A</v>
      </c>
      <c r="AA322" s="80" t="e">
        <f t="shared" si="48"/>
        <v>#N/A</v>
      </c>
      <c r="AB322" s="75">
        <v>44418</v>
      </c>
      <c r="AC322" s="75" t="s">
        <v>5227</v>
      </c>
      <c r="AD322" s="46" t="s">
        <v>232</v>
      </c>
      <c r="AE322" s="108" t="s">
        <v>1515</v>
      </c>
      <c r="AF322" s="108">
        <f>VLOOKUP(C322,'Trang tính1'!$A$2:$N$319,9,0)</f>
        <v>0</v>
      </c>
      <c r="AG322" s="46" t="s">
        <v>1516</v>
      </c>
      <c r="AH322" s="46"/>
      <c r="AI322" s="66" t="s">
        <v>1517</v>
      </c>
      <c r="AJ322" s="46" t="s">
        <v>156</v>
      </c>
      <c r="AK322" s="46"/>
      <c r="AL322" s="56" t="s">
        <v>60</v>
      </c>
      <c r="AM322" s="36">
        <f t="shared" ref="AM322:AM345" ca="1" si="52">DATEDIF(Q322,TODAY(),"y")</f>
        <v>36</v>
      </c>
    </row>
    <row r="323" spans="1:39" s="548" customFormat="1">
      <c r="A323" s="25">
        <f>IF(C323=0,"",SUBTOTAL(3,C$5:C323))</f>
        <v>319</v>
      </c>
      <c r="B323" s="532">
        <v>25</v>
      </c>
      <c r="C323" s="66" t="s">
        <v>1505</v>
      </c>
      <c r="D323" s="25" t="str">
        <f>VLOOKUP(C323,Sheet4!$A$1:$B$300,2,0)</f>
        <v>5621753982</v>
      </c>
      <c r="E323" s="435" t="s">
        <v>1501</v>
      </c>
      <c r="F323" s="63" t="str">
        <f>VLOOKUP(D323,'BHXH 4-2026'!$D$11:$F$337,3,0)</f>
        <v>DN4925621753982</v>
      </c>
      <c r="G323" s="774">
        <f>VLOOKUP(C323,'chuyển xếp 2024'!$C$5:$W$328,17,0)</f>
        <v>4730000</v>
      </c>
      <c r="H323" s="774" t="e">
        <f>VLOOKUP(C323,'1-7-2026'!$C$3:$R$75,16,0)</f>
        <v>#N/A</v>
      </c>
      <c r="I323" s="774">
        <f>VLOOKUP(C323,'chuyển xếp 2024'!$C$5:$W$328,19,0)</f>
        <v>0</v>
      </c>
      <c r="J323" s="774">
        <f t="shared" si="47"/>
        <v>4730000</v>
      </c>
      <c r="K323" s="415" t="s">
        <v>32</v>
      </c>
      <c r="L323" s="63">
        <f t="shared" si="49"/>
        <v>1</v>
      </c>
      <c r="M323" s="416" t="s">
        <v>33</v>
      </c>
      <c r="N323" s="416" t="s">
        <v>34</v>
      </c>
      <c r="O323" s="130" t="s">
        <v>5206</v>
      </c>
      <c r="P323" s="417" t="s">
        <v>1213</v>
      </c>
      <c r="Q323" s="418">
        <v>33887</v>
      </c>
      <c r="R323" s="419">
        <v>44986</v>
      </c>
      <c r="S323" s="107">
        <f t="shared" si="50"/>
        <v>44986</v>
      </c>
      <c r="T323" s="419"/>
      <c r="U323" s="46" t="s">
        <v>36</v>
      </c>
      <c r="V323" s="416" t="s">
        <v>1499</v>
      </c>
      <c r="W323" s="416" t="str">
        <f t="shared" ca="1" si="51"/>
        <v xml:space="preserve">3 NĂM 5 THÁNG 18 NGÀY </v>
      </c>
      <c r="X323" s="543" t="s">
        <v>1510</v>
      </c>
      <c r="Y323" s="80" t="str">
        <f>VLOOKUP(C323,Sheet5!$B$2:$G$253,6,0)</f>
        <v>056092002798</v>
      </c>
      <c r="Z323" s="80" t="e">
        <f>VLOOKUP(C323,'Trang tính1'!$A$2:$N$281,5,0)</f>
        <v>#N/A</v>
      </c>
      <c r="AA323" s="80" t="e">
        <f t="shared" si="48"/>
        <v>#N/A</v>
      </c>
      <c r="AB323" s="545">
        <v>40446</v>
      </c>
      <c r="AC323" s="75" t="s">
        <v>5227</v>
      </c>
      <c r="AD323" s="46" t="s">
        <v>232</v>
      </c>
      <c r="AE323" s="546" t="s">
        <v>1511</v>
      </c>
      <c r="AF323" s="108">
        <f>VLOOKUP(C323,'Trang tính1'!$A$2:$N$319,9,0)</f>
        <v>0</v>
      </c>
      <c r="AG323" s="435" t="s">
        <v>1512</v>
      </c>
      <c r="AH323" s="435"/>
      <c r="AI323" s="547" t="s">
        <v>1513</v>
      </c>
      <c r="AJ323" s="435" t="s">
        <v>156</v>
      </c>
      <c r="AK323" s="435"/>
      <c r="AL323" s="56" t="s">
        <v>60</v>
      </c>
      <c r="AM323" s="36">
        <f t="shared" ca="1" si="52"/>
        <v>33</v>
      </c>
    </row>
    <row r="324" spans="1:39" s="330" customFormat="1">
      <c r="A324" s="25">
        <f>IF(C324=0,"",SUBTOTAL(3,C$5:C324))</f>
        <v>320</v>
      </c>
      <c r="B324" s="532">
        <v>26</v>
      </c>
      <c r="C324" s="66" t="s">
        <v>1506</v>
      </c>
      <c r="D324" s="25" t="str">
        <f>VLOOKUP(C324,Sheet4!$A$1:$B$300,2,0)</f>
        <v>7721683417</v>
      </c>
      <c r="E324" s="414" t="s">
        <v>1502</v>
      </c>
      <c r="F324" s="63" t="str">
        <f>VLOOKUP(D324,'BHXH 4-2026'!$D$11:$F$337,3,0)</f>
        <v>DN4927721683417</v>
      </c>
      <c r="G324" s="774">
        <f>VLOOKUP(C324,'chuyển xếp 2024'!$C$5:$W$328,17,0)</f>
        <v>4730000</v>
      </c>
      <c r="H324" s="774" t="e">
        <f>VLOOKUP(C324,'1-7-2026'!$C$3:$R$75,16,0)</f>
        <v>#N/A</v>
      </c>
      <c r="I324" s="774">
        <f>VLOOKUP(C324,'chuyển xếp 2024'!$C$5:$W$328,19,0)</f>
        <v>0</v>
      </c>
      <c r="J324" s="774">
        <f t="shared" si="47"/>
        <v>4730000</v>
      </c>
      <c r="K324" s="415" t="s">
        <v>32</v>
      </c>
      <c r="L324" s="63">
        <f t="shared" si="49"/>
        <v>1</v>
      </c>
      <c r="M324" s="56" t="s">
        <v>33</v>
      </c>
      <c r="N324" s="56" t="s">
        <v>34</v>
      </c>
      <c r="O324" s="130" t="s">
        <v>5206</v>
      </c>
      <c r="P324" s="136" t="s">
        <v>1213</v>
      </c>
      <c r="Q324" s="106">
        <v>34971</v>
      </c>
      <c r="R324" s="107">
        <v>44986</v>
      </c>
      <c r="S324" s="107">
        <f t="shared" si="50"/>
        <v>44986</v>
      </c>
      <c r="T324" s="107"/>
      <c r="U324" s="46" t="s">
        <v>36</v>
      </c>
      <c r="V324" s="56" t="s">
        <v>1500</v>
      </c>
      <c r="W324" s="56" t="str">
        <f t="shared" ca="1" si="51"/>
        <v xml:space="preserve">3 NĂM 5 THÁNG 18 NGÀY </v>
      </c>
      <c r="X324" s="74" t="s">
        <v>1507</v>
      </c>
      <c r="Y324" s="80" t="str">
        <f>VLOOKUP(C324,Sheet5!$B$2:$G$253,6,0)</f>
        <v>077095000480</v>
      </c>
      <c r="Z324" s="80" t="e">
        <f>VLOOKUP(C324,'Trang tính1'!$A$2:$N$281,5,0)</f>
        <v>#N/A</v>
      </c>
      <c r="AA324" s="80" t="e">
        <f t="shared" si="48"/>
        <v>#N/A</v>
      </c>
      <c r="AB324" s="75">
        <v>44102</v>
      </c>
      <c r="AC324" s="75" t="s">
        <v>5227</v>
      </c>
      <c r="AD324" s="46" t="s">
        <v>232</v>
      </c>
      <c r="AE324" s="108" t="s">
        <v>1508</v>
      </c>
      <c r="AF324" s="108">
        <f>VLOOKUP(C324,'Trang tính1'!$A$2:$N$319,9,0)</f>
        <v>0</v>
      </c>
      <c r="AG324" s="46" t="s">
        <v>1509</v>
      </c>
      <c r="AH324" s="46"/>
      <c r="AI324" s="66"/>
      <c r="AJ324" s="46" t="s">
        <v>156</v>
      </c>
      <c r="AK324" s="46"/>
      <c r="AL324" s="56" t="s">
        <v>60</v>
      </c>
      <c r="AM324" s="36">
        <f t="shared" ca="1" si="52"/>
        <v>30</v>
      </c>
    </row>
    <row r="325" spans="1:39" s="330" customFormat="1">
      <c r="A325" s="25">
        <f>IF(C325=0,"",SUBTOTAL(3,C$5:C325))</f>
        <v>321</v>
      </c>
      <c r="B325" s="532">
        <v>27</v>
      </c>
      <c r="C325" s="66" t="s">
        <v>2015</v>
      </c>
      <c r="D325" s="25" t="str">
        <f>VLOOKUP(C325,Sheet4!$A$1:$B$300,2,0)</f>
        <v>4820223800</v>
      </c>
      <c r="E325" s="414" t="s">
        <v>2012</v>
      </c>
      <c r="F325" s="63" t="str">
        <f>VLOOKUP(D325,'BHXH 4-2026'!$D$11:$F$337,3,0)</f>
        <v>DN4924820223800</v>
      </c>
      <c r="G325" s="774">
        <f>VLOOKUP(C325,'chuyển xếp 2024'!$C$5:$W$328,17,0)</f>
        <v>4730000</v>
      </c>
      <c r="H325" s="774" t="e">
        <f>VLOOKUP(C325,'1-7-2026'!$C$3:$R$75,16,0)</f>
        <v>#N/A</v>
      </c>
      <c r="I325" s="774">
        <f>VLOOKUP(C325,'chuyển xếp 2024'!$C$5:$W$328,19,0)</f>
        <v>0</v>
      </c>
      <c r="J325" s="774">
        <f t="shared" si="47"/>
        <v>4730000</v>
      </c>
      <c r="K325" s="63" t="s">
        <v>63</v>
      </c>
      <c r="L325" s="63">
        <f t="shared" si="49"/>
        <v>0</v>
      </c>
      <c r="M325" s="56" t="s">
        <v>33</v>
      </c>
      <c r="N325" s="56" t="s">
        <v>34</v>
      </c>
      <c r="O325" s="130" t="s">
        <v>5206</v>
      </c>
      <c r="P325" s="136" t="s">
        <v>1213</v>
      </c>
      <c r="Q325" s="106">
        <v>34335</v>
      </c>
      <c r="R325" s="107">
        <v>45242</v>
      </c>
      <c r="S325" s="107">
        <f t="shared" si="50"/>
        <v>45242</v>
      </c>
      <c r="T325" s="107"/>
      <c r="U325" s="46" t="s">
        <v>36</v>
      </c>
      <c r="V325" s="56" t="s">
        <v>2017</v>
      </c>
      <c r="W325" s="56" t="str">
        <f t="shared" ca="1" si="51"/>
        <v xml:space="preserve">2 NĂM 9 THÁNG 7 NGÀY </v>
      </c>
      <c r="X325" s="74"/>
      <c r="Y325" s="80" t="s">
        <v>2020</v>
      </c>
      <c r="Z325" s="80" t="e">
        <f>VLOOKUP(C325,'Trang tính1'!$A$2:$N$281,5,0)</f>
        <v>#N/A</v>
      </c>
      <c r="AA325" s="80" t="e">
        <f t="shared" si="48"/>
        <v>#N/A</v>
      </c>
      <c r="AB325" s="75">
        <v>44418</v>
      </c>
      <c r="AC325" s="75" t="s">
        <v>5227</v>
      </c>
      <c r="AD325" s="46" t="s">
        <v>232</v>
      </c>
      <c r="AE325" s="108"/>
      <c r="AF325" s="108">
        <f>VLOOKUP(C325,'Trang tính1'!$A$2:$N$319,9,0)</f>
        <v>0</v>
      </c>
      <c r="AG325" s="46"/>
      <c r="AH325" s="46"/>
      <c r="AI325" s="66"/>
      <c r="AJ325" s="46" t="s">
        <v>156</v>
      </c>
      <c r="AK325" s="46"/>
      <c r="AL325" s="56" t="s">
        <v>60</v>
      </c>
      <c r="AM325" s="36">
        <f t="shared" ca="1" si="52"/>
        <v>32</v>
      </c>
    </row>
    <row r="326" spans="1:39" s="330" customFormat="1">
      <c r="A326" s="25">
        <f>IF(C326=0,"",SUBTOTAL(3,C$5:C326))</f>
        <v>322</v>
      </c>
      <c r="B326" s="532">
        <v>28</v>
      </c>
      <c r="C326" s="369" t="s">
        <v>2567</v>
      </c>
      <c r="D326" s="25" t="str">
        <f>VLOOKUP(C326,Sheet4!$A$1:$B$302,2,0)</f>
        <v>7413243360</v>
      </c>
      <c r="E326" s="414" t="s">
        <v>2505</v>
      </c>
      <c r="F326" s="63" t="str">
        <f>VLOOKUP(D326,'BHXH 4-2026'!$D$11:$F$337,3,0)</f>
        <v>DN4927413243360</v>
      </c>
      <c r="G326" s="774">
        <f>VLOOKUP(C326,'chuyển xếp 2024'!$C$5:$W$328,17,0)</f>
        <v>4730000</v>
      </c>
      <c r="H326" s="774" t="e">
        <f>VLOOKUP(C326,'1-7-2026'!$C$3:$R$75,16,0)</f>
        <v>#N/A</v>
      </c>
      <c r="I326" s="774">
        <f>VLOOKUP(C326,'chuyển xếp 2024'!$C$5:$W$328,19,0)</f>
        <v>0</v>
      </c>
      <c r="J326" s="774">
        <f t="shared" si="47"/>
        <v>4730000</v>
      </c>
      <c r="K326" s="63" t="s">
        <v>63</v>
      </c>
      <c r="L326" s="63">
        <f t="shared" si="49"/>
        <v>0</v>
      </c>
      <c r="M326" s="56" t="s">
        <v>33</v>
      </c>
      <c r="N326" s="56" t="s">
        <v>34</v>
      </c>
      <c r="O326" s="130" t="s">
        <v>5206</v>
      </c>
      <c r="P326" s="136" t="s">
        <v>1213</v>
      </c>
      <c r="Q326" s="106">
        <v>32733</v>
      </c>
      <c r="R326" s="107">
        <v>45474</v>
      </c>
      <c r="S326" s="107">
        <f t="shared" si="50"/>
        <v>45474</v>
      </c>
      <c r="T326" s="107"/>
      <c r="U326" s="46" t="s">
        <v>36</v>
      </c>
      <c r="V326" s="56" t="s">
        <v>2506</v>
      </c>
      <c r="W326" s="56" t="str">
        <f t="shared" ca="1" si="51"/>
        <v xml:space="preserve">2 NĂM 1 THÁNG 18 NGÀY </v>
      </c>
      <c r="X326" s="523" t="s">
        <v>2507</v>
      </c>
      <c r="Y326" s="80" t="s">
        <v>2507</v>
      </c>
      <c r="Z326" s="80" t="e">
        <f>VLOOKUP(C326,'Trang tính1'!$A$2:$N$281,5,0)</f>
        <v>#N/A</v>
      </c>
      <c r="AA326" s="80" t="e">
        <f t="shared" si="48"/>
        <v>#N/A</v>
      </c>
      <c r="AB326" s="75">
        <v>44297</v>
      </c>
      <c r="AC326" s="75" t="s">
        <v>5227</v>
      </c>
      <c r="AD326" s="46" t="s">
        <v>232</v>
      </c>
      <c r="AE326" s="46"/>
      <c r="AF326" s="108">
        <f>VLOOKUP(C326,'Trang tính1'!$A$2:$N$319,9,0)</f>
        <v>0</v>
      </c>
      <c r="AG326" s="46" t="s">
        <v>2508</v>
      </c>
      <c r="AH326" s="46"/>
      <c r="AI326" s="66"/>
      <c r="AJ326" s="46" t="s">
        <v>50</v>
      </c>
      <c r="AK326" s="46" t="s">
        <v>2509</v>
      </c>
      <c r="AL326" s="56" t="s">
        <v>60</v>
      </c>
      <c r="AM326" s="36">
        <f t="shared" ca="1" si="52"/>
        <v>37</v>
      </c>
    </row>
    <row r="327" spans="1:39" s="330" customFormat="1">
      <c r="A327" s="25">
        <f>IF(C327=0,"",SUBTOTAL(3,C$5:C327))</f>
        <v>323</v>
      </c>
      <c r="B327" s="532">
        <v>29</v>
      </c>
      <c r="C327" s="369" t="s">
        <v>2808</v>
      </c>
      <c r="D327" s="25" t="s">
        <v>2897</v>
      </c>
      <c r="E327" s="370" t="s">
        <v>2745</v>
      </c>
      <c r="F327" s="63" t="str">
        <f>VLOOKUP(D327,'BHXH 4-2026'!$D$11:$F$337,3,0)</f>
        <v>DN4927721973560</v>
      </c>
      <c r="G327" s="774">
        <f>VLOOKUP(C327,'chuyển xếp 2024'!$C$5:$W$328,17,0)</f>
        <v>4730000</v>
      </c>
      <c r="H327" s="774" t="e">
        <f>VLOOKUP(C327,'1-7-2026'!$C$3:$R$75,16,0)</f>
        <v>#N/A</v>
      </c>
      <c r="I327" s="774">
        <f>VLOOKUP(C327,'chuyển xếp 2024'!$C$5:$W$328,19,0)</f>
        <v>0</v>
      </c>
      <c r="J327" s="774">
        <f t="shared" si="47"/>
        <v>4730000</v>
      </c>
      <c r="K327" s="155" t="s">
        <v>32</v>
      </c>
      <c r="L327" s="63">
        <f t="shared" si="49"/>
        <v>1</v>
      </c>
      <c r="M327" s="56" t="s">
        <v>33</v>
      </c>
      <c r="N327" s="56" t="s">
        <v>34</v>
      </c>
      <c r="O327" s="130" t="s">
        <v>5206</v>
      </c>
      <c r="P327" s="136" t="s">
        <v>1213</v>
      </c>
      <c r="Q327" s="106">
        <v>33596</v>
      </c>
      <c r="R327" s="107">
        <v>45748</v>
      </c>
      <c r="S327" s="107">
        <f t="shared" si="50"/>
        <v>45748</v>
      </c>
      <c r="T327" s="107"/>
      <c r="U327" s="46" t="s">
        <v>36</v>
      </c>
      <c r="V327" s="56" t="s">
        <v>2804</v>
      </c>
      <c r="W327" s="56" t="str">
        <f t="shared" ca="1" si="51"/>
        <v xml:space="preserve">1 NĂM 4 THÁNG 18 NGÀY </v>
      </c>
      <c r="X327" s="523" t="s">
        <v>2805</v>
      </c>
      <c r="Y327" s="80" t="s">
        <v>2805</v>
      </c>
      <c r="Z327" s="80" t="e">
        <f>VLOOKUP(C327,'Trang tính1'!$A$2:$N$281,5,0)</f>
        <v>#N/A</v>
      </c>
      <c r="AA327" s="80" t="e">
        <f t="shared" si="48"/>
        <v>#N/A</v>
      </c>
      <c r="AB327" s="75">
        <v>44622</v>
      </c>
      <c r="AC327" s="75" t="s">
        <v>5227</v>
      </c>
      <c r="AD327" s="46" t="s">
        <v>232</v>
      </c>
      <c r="AE327" s="46" t="s">
        <v>2806</v>
      </c>
      <c r="AF327" s="108">
        <f>VLOOKUP(C327,'Trang tính1'!$A$2:$N$319,9,0)</f>
        <v>0</v>
      </c>
      <c r="AG327" s="46" t="s">
        <v>2807</v>
      </c>
      <c r="AH327" s="46"/>
      <c r="AI327" s="66"/>
      <c r="AJ327" s="136" t="s">
        <v>1214</v>
      </c>
      <c r="AK327" s="46"/>
      <c r="AL327" s="56" t="s">
        <v>60</v>
      </c>
      <c r="AM327" s="36">
        <f t="shared" ca="1" si="52"/>
        <v>34</v>
      </c>
    </row>
    <row r="328" spans="1:39" s="330" customFormat="1">
      <c r="A328" s="25">
        <f>IF(C328=0,"",SUBTOTAL(3,C$5:C328))</f>
        <v>324</v>
      </c>
      <c r="B328" s="532">
        <v>30</v>
      </c>
      <c r="C328" s="369" t="s">
        <v>2842</v>
      </c>
      <c r="D328" s="25" t="s">
        <v>2898</v>
      </c>
      <c r="E328" s="370" t="s">
        <v>2837</v>
      </c>
      <c r="F328" s="63" t="str">
        <f>VLOOKUP(D328,'BHXH 4-2026'!$D$11:$F$337,3,0)</f>
        <v>DN4925620953925</v>
      </c>
      <c r="G328" s="774">
        <f>VLOOKUP(C328,'chuyển xếp 2024'!$C$5:$W$328,17,0)</f>
        <v>4730000</v>
      </c>
      <c r="H328" s="774" t="e">
        <f>VLOOKUP(C328,'1-7-2026'!$C$3:$R$75,16,0)</f>
        <v>#N/A</v>
      </c>
      <c r="I328" s="774">
        <f>VLOOKUP(C328,'chuyển xếp 2024'!$C$5:$W$328,19,0)</f>
        <v>0</v>
      </c>
      <c r="J328" s="774">
        <f t="shared" si="47"/>
        <v>4730000</v>
      </c>
      <c r="K328" s="155" t="s">
        <v>32</v>
      </c>
      <c r="L328" s="63">
        <f t="shared" si="49"/>
        <v>1</v>
      </c>
      <c r="M328" s="56" t="s">
        <v>33</v>
      </c>
      <c r="N328" s="56" t="s">
        <v>34</v>
      </c>
      <c r="O328" s="130" t="s">
        <v>5206</v>
      </c>
      <c r="P328" s="136" t="s">
        <v>1213</v>
      </c>
      <c r="Q328" s="106">
        <v>33553</v>
      </c>
      <c r="R328" s="107">
        <v>45789</v>
      </c>
      <c r="S328" s="107">
        <f t="shared" si="50"/>
        <v>45789</v>
      </c>
      <c r="T328" s="107"/>
      <c r="U328" s="46" t="s">
        <v>36</v>
      </c>
      <c r="V328" s="56" t="s">
        <v>2838</v>
      </c>
      <c r="W328" s="56" t="str">
        <f t="shared" ca="1" si="51"/>
        <v xml:space="preserve">1 NĂM 3 THÁNG 7 NGÀY </v>
      </c>
      <c r="X328" s="74" t="s">
        <v>2839</v>
      </c>
      <c r="Y328" s="80" t="s">
        <v>2839</v>
      </c>
      <c r="Z328" s="80" t="e">
        <f>VLOOKUP(C328,'Trang tính1'!$A$2:$N$281,5,0)</f>
        <v>#N/A</v>
      </c>
      <c r="AA328" s="80" t="e">
        <f t="shared" si="48"/>
        <v>#N/A</v>
      </c>
      <c r="AB328" s="75">
        <v>44921</v>
      </c>
      <c r="AC328" s="75" t="s">
        <v>5227</v>
      </c>
      <c r="AD328" s="46" t="s">
        <v>232</v>
      </c>
      <c r="AE328" s="46" t="s">
        <v>2840</v>
      </c>
      <c r="AF328" s="108">
        <f>VLOOKUP(C328,'Trang tính1'!$A$2:$N$319,9,0)</f>
        <v>0</v>
      </c>
      <c r="AG328" s="46" t="s">
        <v>2841</v>
      </c>
      <c r="AH328" s="46"/>
      <c r="AI328" s="66"/>
      <c r="AJ328" s="136" t="s">
        <v>1214</v>
      </c>
      <c r="AK328" s="46"/>
      <c r="AL328" s="56" t="s">
        <v>60</v>
      </c>
      <c r="AM328" s="36">
        <f t="shared" ca="1" si="52"/>
        <v>34</v>
      </c>
    </row>
    <row r="329" spans="1:39" s="330" customFormat="1">
      <c r="A329" s="25">
        <f>IF(C329=0,"",SUBTOTAL(3,C$5:C329))</f>
        <v>325</v>
      </c>
      <c r="B329" s="532">
        <v>31</v>
      </c>
      <c r="C329" s="369" t="s">
        <v>3424</v>
      </c>
      <c r="D329" s="25" t="s">
        <v>3506</v>
      </c>
      <c r="E329" s="154" t="s">
        <v>3419</v>
      </c>
      <c r="F329" s="63" t="str">
        <f>VLOOKUP(D329,'BHXH 4-2026'!$D$11:$F$337,3,0)</f>
        <v>DN4928016063676</v>
      </c>
      <c r="G329" s="774">
        <f>VLOOKUP(C329,'chuyển xếp 2024'!$C$5:$W$328,17,0)</f>
        <v>4730000</v>
      </c>
      <c r="H329" s="774" t="e">
        <f>VLOOKUP(C329,'1-7-2026'!$C$3:$R$75,16,0)</f>
        <v>#N/A</v>
      </c>
      <c r="I329" s="774">
        <f>VLOOKUP(C329,'chuyển xếp 2024'!$C$5:$W$328,19,0)</f>
        <v>0</v>
      </c>
      <c r="J329" s="774">
        <f t="shared" si="47"/>
        <v>4730000</v>
      </c>
      <c r="K329" s="155" t="s">
        <v>32</v>
      </c>
      <c r="L329" s="63">
        <f t="shared" si="49"/>
        <v>1</v>
      </c>
      <c r="M329" s="56" t="s">
        <v>33</v>
      </c>
      <c r="N329" s="56" t="s">
        <v>34</v>
      </c>
      <c r="O329" s="130" t="s">
        <v>5206</v>
      </c>
      <c r="P329" s="136" t="s">
        <v>1213</v>
      </c>
      <c r="Q329" s="106">
        <v>33279</v>
      </c>
      <c r="R329" s="107">
        <v>45658</v>
      </c>
      <c r="S329" s="107">
        <f t="shared" si="50"/>
        <v>45658</v>
      </c>
      <c r="T329" s="107"/>
      <c r="U329" s="46" t="s">
        <v>36</v>
      </c>
      <c r="V329" s="56" t="s">
        <v>3420</v>
      </c>
      <c r="W329" s="56" t="str">
        <f t="shared" ca="1" si="51"/>
        <v xml:space="preserve">1 NĂM 7 THÁNG 18 NGÀY </v>
      </c>
      <c r="X329" s="523"/>
      <c r="Y329" s="80" t="s">
        <v>3421</v>
      </c>
      <c r="Z329" s="80" t="e">
        <f>VLOOKUP(C329,'Trang tính1'!$A$2:$N$281,5,0)</f>
        <v>#N/A</v>
      </c>
      <c r="AA329" s="80" t="e">
        <f t="shared" si="48"/>
        <v>#N/A</v>
      </c>
      <c r="AB329" s="75">
        <v>44866</v>
      </c>
      <c r="AC329" s="75" t="s">
        <v>5227</v>
      </c>
      <c r="AD329" s="46" t="s">
        <v>232</v>
      </c>
      <c r="AE329" s="108" t="s">
        <v>3422</v>
      </c>
      <c r="AF329" s="108" t="e">
        <f>VLOOKUP(C329,'Trang tính1'!$A$2:$N$319,9,0)</f>
        <v>#N/A</v>
      </c>
      <c r="AG329" s="46" t="s">
        <v>3423</v>
      </c>
      <c r="AH329" s="46"/>
      <c r="AI329" s="66"/>
      <c r="AJ329" s="136" t="s">
        <v>1214</v>
      </c>
      <c r="AK329" s="46"/>
      <c r="AL329" s="56" t="s">
        <v>60</v>
      </c>
      <c r="AM329" s="36">
        <f t="shared" ca="1" si="52"/>
        <v>35</v>
      </c>
    </row>
    <row r="330" spans="1:39" s="330" customFormat="1">
      <c r="A330" s="25">
        <f>IF(C330=0,"",SUBTOTAL(3,C$5:C330))</f>
        <v>326</v>
      </c>
      <c r="B330" s="532">
        <v>32</v>
      </c>
      <c r="C330" s="369" t="s">
        <v>3438</v>
      </c>
      <c r="D330" s="25" t="s">
        <v>3504</v>
      </c>
      <c r="E330" s="127" t="s">
        <v>3437</v>
      </c>
      <c r="F330" s="63" t="str">
        <f>VLOOKUP(D330,'BHXH 4-2026'!$D$11:$F$337,3,0)</f>
        <v>DN4929422817823</v>
      </c>
      <c r="G330" s="774">
        <f>VLOOKUP(C330,'chuyển xếp 2024'!$C$5:$W$328,17,0)</f>
        <v>4730000</v>
      </c>
      <c r="H330" s="774" t="e">
        <f>VLOOKUP(C330,'1-7-2026'!$C$3:$R$75,16,0)</f>
        <v>#N/A</v>
      </c>
      <c r="I330" s="774">
        <f>VLOOKUP(C330,'chuyển xếp 2024'!$C$5:$W$328,19,0)</f>
        <v>0</v>
      </c>
      <c r="J330" s="774">
        <f t="shared" si="47"/>
        <v>4730000</v>
      </c>
      <c r="K330" s="63" t="s">
        <v>63</v>
      </c>
      <c r="L330" s="63">
        <f t="shared" si="49"/>
        <v>0</v>
      </c>
      <c r="M330" s="56" t="s">
        <v>33</v>
      </c>
      <c r="N330" s="56" t="s">
        <v>34</v>
      </c>
      <c r="O330" s="130" t="s">
        <v>5206</v>
      </c>
      <c r="P330" s="136" t="s">
        <v>1213</v>
      </c>
      <c r="Q330" s="106">
        <v>36177</v>
      </c>
      <c r="R330" s="107">
        <v>45962</v>
      </c>
      <c r="S330" s="107"/>
      <c r="T330" s="107">
        <f>+R330</f>
        <v>45962</v>
      </c>
      <c r="U330" s="46" t="s">
        <v>117</v>
      </c>
      <c r="V330" s="56" t="s">
        <v>3477</v>
      </c>
      <c r="W330" s="56" t="str">
        <f t="shared" ca="1" si="51"/>
        <v xml:space="preserve">0 NĂM 9 THÁNG 18 NGÀY </v>
      </c>
      <c r="X330" s="74" t="s">
        <v>3471</v>
      </c>
      <c r="Y330" s="74" t="s">
        <v>3471</v>
      </c>
      <c r="Z330" s="80" t="e">
        <f>VLOOKUP(C330,'Trang tính1'!$A$2:$N$281,5,0)</f>
        <v>#N/A</v>
      </c>
      <c r="AA330" s="80" t="e">
        <f t="shared" si="48"/>
        <v>#N/A</v>
      </c>
      <c r="AB330" s="75">
        <v>45328</v>
      </c>
      <c r="AC330" s="75" t="s">
        <v>5227</v>
      </c>
      <c r="AD330" s="46" t="s">
        <v>232</v>
      </c>
      <c r="AE330" s="108" t="s">
        <v>3472</v>
      </c>
      <c r="AF330" s="108" t="e">
        <f>VLOOKUP(C330,'Trang tính1'!$A$2:$N$319,9,0)</f>
        <v>#N/A</v>
      </c>
      <c r="AG330" s="46" t="s">
        <v>3473</v>
      </c>
      <c r="AH330" s="46" t="s">
        <v>3473</v>
      </c>
      <c r="AI330" s="66"/>
      <c r="AJ330" s="136" t="s">
        <v>182</v>
      </c>
      <c r="AK330" s="46" t="s">
        <v>100</v>
      </c>
      <c r="AL330" s="56" t="s">
        <v>60</v>
      </c>
      <c r="AM330" s="36">
        <f t="shared" ca="1" si="52"/>
        <v>27</v>
      </c>
    </row>
    <row r="331" spans="1:39" s="330" customFormat="1">
      <c r="A331" s="25">
        <f>IF(C331=0,"",SUBTOTAL(3,C$5:C331))</f>
        <v>327</v>
      </c>
      <c r="B331" s="532">
        <v>33</v>
      </c>
      <c r="C331" s="369" t="s">
        <v>3440</v>
      </c>
      <c r="D331" s="25" t="s">
        <v>3505</v>
      </c>
      <c r="E331" s="127" t="s">
        <v>3439</v>
      </c>
      <c r="F331" s="63" t="str">
        <f>VLOOKUP(D331,'BHXH 4-2026'!$D$11:$F$337,3,0)</f>
        <v>DN4927915228501</v>
      </c>
      <c r="G331" s="774">
        <f>VLOOKUP(C331,'chuyển xếp 2024'!$C$5:$W$328,17,0)</f>
        <v>4730000</v>
      </c>
      <c r="H331" s="774" t="e">
        <f>VLOOKUP(C331,'1-7-2026'!$C$3:$R$75,16,0)</f>
        <v>#N/A</v>
      </c>
      <c r="I331" s="774">
        <f>VLOOKUP(C331,'chuyển xếp 2024'!$C$5:$W$328,19,0)</f>
        <v>0</v>
      </c>
      <c r="J331" s="774">
        <f t="shared" si="47"/>
        <v>4730000</v>
      </c>
      <c r="K331" s="155" t="s">
        <v>32</v>
      </c>
      <c r="L331" s="63">
        <f t="shared" si="49"/>
        <v>1</v>
      </c>
      <c r="M331" s="56" t="s">
        <v>33</v>
      </c>
      <c r="N331" s="56" t="s">
        <v>34</v>
      </c>
      <c r="O331" s="130" t="s">
        <v>5206</v>
      </c>
      <c r="P331" s="136" t="s">
        <v>1213</v>
      </c>
      <c r="Q331" s="106">
        <v>34885</v>
      </c>
      <c r="R331" s="107">
        <v>45963</v>
      </c>
      <c r="S331" s="107"/>
      <c r="T331" s="107">
        <f>+R331</f>
        <v>45963</v>
      </c>
      <c r="U331" s="46" t="s">
        <v>117</v>
      </c>
      <c r="V331" s="56" t="s">
        <v>3478</v>
      </c>
      <c r="W331" s="56" t="str">
        <f t="shared" ca="1" si="51"/>
        <v xml:space="preserve">0 NĂM 9 THÁNG 17 NGÀY </v>
      </c>
      <c r="X331" s="74" t="s">
        <v>3474</v>
      </c>
      <c r="Y331" s="74" t="s">
        <v>3474</v>
      </c>
      <c r="Z331" s="80" t="e">
        <f>VLOOKUP(C331,'Trang tính1'!$A$2:$N$281,5,0)</f>
        <v>#N/A</v>
      </c>
      <c r="AA331" s="80" t="e">
        <f t="shared" si="48"/>
        <v>#N/A</v>
      </c>
      <c r="AB331" s="75">
        <v>44375</v>
      </c>
      <c r="AC331" s="75" t="s">
        <v>5227</v>
      </c>
      <c r="AD331" s="46" t="s">
        <v>232</v>
      </c>
      <c r="AE331" s="108" t="s">
        <v>3475</v>
      </c>
      <c r="AF331" s="108" t="e">
        <f>VLOOKUP(C331,'Trang tính1'!$A$2:$N$319,9,0)</f>
        <v>#N/A</v>
      </c>
      <c r="AG331" s="46" t="s">
        <v>3476</v>
      </c>
      <c r="AH331" s="46" t="s">
        <v>3476</v>
      </c>
      <c r="AI331" s="66"/>
      <c r="AJ331" s="136" t="s">
        <v>1214</v>
      </c>
      <c r="AK331" s="46"/>
      <c r="AL331" s="56" t="s">
        <v>60</v>
      </c>
      <c r="AM331" s="36">
        <f t="shared" ca="1" si="52"/>
        <v>31</v>
      </c>
    </row>
    <row r="332" spans="1:39" s="330" customFormat="1">
      <c r="A332" s="25">
        <f>IF(C332=0,"",SUBTOTAL(3,C$5:C332))</f>
        <v>328</v>
      </c>
      <c r="B332" s="532">
        <v>34</v>
      </c>
      <c r="C332" s="369" t="s">
        <v>3441</v>
      </c>
      <c r="D332" s="25" t="s">
        <v>3503</v>
      </c>
      <c r="E332" s="127" t="s">
        <v>3442</v>
      </c>
      <c r="F332" s="63" t="str">
        <f>VLOOKUP(D332,'BHXH 4-2026'!$D$11:$F$337,3,0)</f>
        <v>DN4926020284095</v>
      </c>
      <c r="G332" s="774">
        <f>VLOOKUP(C332,'chuyển xếp 2024'!$C$5:$W$328,17,0)</f>
        <v>4730000</v>
      </c>
      <c r="H332" s="774" t="e">
        <f>VLOOKUP(C332,'1-7-2026'!$C$3:$R$75,16,0)</f>
        <v>#N/A</v>
      </c>
      <c r="I332" s="774">
        <f>VLOOKUP(C332,'chuyển xếp 2024'!$C$5:$W$328,19,0)</f>
        <v>0</v>
      </c>
      <c r="J332" s="774">
        <f t="shared" si="47"/>
        <v>4730000</v>
      </c>
      <c r="K332" s="155" t="s">
        <v>32</v>
      </c>
      <c r="L332" s="63">
        <f t="shared" si="49"/>
        <v>1</v>
      </c>
      <c r="M332" s="56" t="s">
        <v>33</v>
      </c>
      <c r="N332" s="56" t="s">
        <v>34</v>
      </c>
      <c r="O332" s="130" t="s">
        <v>5206</v>
      </c>
      <c r="P332" s="136" t="s">
        <v>1213</v>
      </c>
      <c r="Q332" s="106">
        <v>31844</v>
      </c>
      <c r="R332" s="107">
        <v>45964</v>
      </c>
      <c r="S332" s="107"/>
      <c r="T332" s="107">
        <f>+R332</f>
        <v>45964</v>
      </c>
      <c r="U332" s="46" t="s">
        <v>117</v>
      </c>
      <c r="V332" s="56" t="s">
        <v>3479</v>
      </c>
      <c r="W332" s="56" t="str">
        <f t="shared" ca="1" si="51"/>
        <v xml:space="preserve">0 NĂM 9 THÁNG 16 NGÀY </v>
      </c>
      <c r="X332" s="74" t="s">
        <v>3481</v>
      </c>
      <c r="Y332" s="74" t="s">
        <v>3481</v>
      </c>
      <c r="Z332" s="80" t="e">
        <f>VLOOKUP(C332,'Trang tính1'!$A$2:$N$281,5,0)</f>
        <v>#N/A</v>
      </c>
      <c r="AA332" s="80" t="e">
        <f t="shared" si="48"/>
        <v>#N/A</v>
      </c>
      <c r="AB332" s="75">
        <v>44375</v>
      </c>
      <c r="AC332" s="75" t="s">
        <v>5227</v>
      </c>
      <c r="AD332" s="46" t="s">
        <v>232</v>
      </c>
      <c r="AE332" s="108" t="s">
        <v>3482</v>
      </c>
      <c r="AF332" s="108" t="e">
        <f>VLOOKUP(C332,'Trang tính1'!$A$2:$N$319,9,0)</f>
        <v>#N/A</v>
      </c>
      <c r="AG332" s="108" t="s">
        <v>3483</v>
      </c>
      <c r="AH332" s="108" t="s">
        <v>3483</v>
      </c>
      <c r="AI332" s="66"/>
      <c r="AJ332" s="136" t="s">
        <v>1214</v>
      </c>
      <c r="AK332" s="46"/>
      <c r="AL332" s="56" t="s">
        <v>60</v>
      </c>
      <c r="AM332" s="36">
        <f t="shared" ca="1" si="52"/>
        <v>39</v>
      </c>
    </row>
    <row r="333" spans="1:39" s="330" customFormat="1">
      <c r="A333" s="25">
        <f>IF(C333=0,"",SUBTOTAL(3,C$5:C333))</f>
        <v>329</v>
      </c>
      <c r="B333" s="532">
        <v>35</v>
      </c>
      <c r="C333" s="369" t="s">
        <v>3444</v>
      </c>
      <c r="D333" s="25" t="s">
        <v>3502</v>
      </c>
      <c r="E333" s="505" t="s">
        <v>3443</v>
      </c>
      <c r="F333" s="63" t="str">
        <f>VLOOKUP(D333,'BHXH 4-2026'!$D$11:$F$337,3,0)</f>
        <v>DN4928321558284</v>
      </c>
      <c r="G333" s="774">
        <f>VLOOKUP(C333,'chuyển xếp 2024'!$C$5:$W$328,17,0)</f>
        <v>4730000</v>
      </c>
      <c r="H333" s="774" t="e">
        <f>VLOOKUP(C333,'1-7-2026'!$C$3:$R$75,16,0)</f>
        <v>#N/A</v>
      </c>
      <c r="I333" s="774">
        <f>VLOOKUP(C333,'chuyển xếp 2024'!$C$5:$W$328,19,0)</f>
        <v>0</v>
      </c>
      <c r="J333" s="774">
        <f t="shared" si="47"/>
        <v>4730000</v>
      </c>
      <c r="K333" s="63" t="s">
        <v>63</v>
      </c>
      <c r="L333" s="63">
        <f t="shared" si="49"/>
        <v>0</v>
      </c>
      <c r="M333" s="56" t="s">
        <v>33</v>
      </c>
      <c r="N333" s="56" t="s">
        <v>34</v>
      </c>
      <c r="O333" s="130" t="s">
        <v>5206</v>
      </c>
      <c r="P333" s="136" t="s">
        <v>1213</v>
      </c>
      <c r="Q333" s="106">
        <v>34982</v>
      </c>
      <c r="R333" s="107">
        <v>45965</v>
      </c>
      <c r="S333" s="107"/>
      <c r="T333" s="107">
        <f>+R333</f>
        <v>45965</v>
      </c>
      <c r="U333" s="46" t="s">
        <v>117</v>
      </c>
      <c r="V333" s="56" t="s">
        <v>3480</v>
      </c>
      <c r="W333" s="56" t="str">
        <f ca="1">DATEDIF(R333,TODAY(),"Y") &amp; " NĂM " &amp;DATEDIF(R333,TODAY(),"YM") &amp; " THÁNG " &amp; DATEDIF(R333,TODAY(), "MD") &amp; " NGÀY "</f>
        <v xml:space="preserve">0 NĂM 9 THÁNG 15 NGÀY </v>
      </c>
      <c r="X333" s="74" t="s">
        <v>4254</v>
      </c>
      <c r="Y333" s="74" t="s">
        <v>4254</v>
      </c>
      <c r="Z333" s="80" t="e">
        <f>VLOOKUP(C333,'Trang tính1'!$A$2:$N$281,5,0)</f>
        <v>#N/A</v>
      </c>
      <c r="AA333" s="80" t="e">
        <f t="shared" si="48"/>
        <v>#N/A</v>
      </c>
      <c r="AB333" s="75">
        <v>44570</v>
      </c>
      <c r="AC333" s="75" t="s">
        <v>5227</v>
      </c>
      <c r="AD333" s="46" t="s">
        <v>232</v>
      </c>
      <c r="AE333" s="108" t="s">
        <v>4255</v>
      </c>
      <c r="AF333" s="108" t="e">
        <f>VLOOKUP(C333,'Trang tính1'!$A$2:$N$319,9,0)</f>
        <v>#N/A</v>
      </c>
      <c r="AG333" s="46" t="s">
        <v>2669</v>
      </c>
      <c r="AH333" s="46"/>
      <c r="AI333" s="66"/>
      <c r="AJ333" s="136" t="s">
        <v>1214</v>
      </c>
      <c r="AK333" s="46"/>
      <c r="AL333" s="56" t="s">
        <v>60</v>
      </c>
      <c r="AM333" s="36">
        <f t="shared" ca="1" si="52"/>
        <v>30</v>
      </c>
    </row>
    <row r="334" spans="1:39" s="330" customFormat="1">
      <c r="A334" s="25">
        <f>IF(C334=0,"",SUBTOTAL(3,C$5:C334))</f>
        <v>330</v>
      </c>
      <c r="B334" s="532">
        <v>36</v>
      </c>
      <c r="C334" s="369" t="s">
        <v>5287</v>
      </c>
      <c r="D334" s="25"/>
      <c r="E334" s="370" t="s">
        <v>5246</v>
      </c>
      <c r="F334" s="63"/>
      <c r="G334" s="774">
        <v>4730000</v>
      </c>
      <c r="H334" s="774" t="e">
        <f>VLOOKUP(C334,'1-7-2026'!$C$3:$R$75,16,0)</f>
        <v>#N/A</v>
      </c>
      <c r="I334" s="774"/>
      <c r="J334" s="774">
        <f t="shared" si="47"/>
        <v>4730000</v>
      </c>
      <c r="K334" s="155" t="s">
        <v>32</v>
      </c>
      <c r="L334" s="63">
        <f t="shared" si="49"/>
        <v>1</v>
      </c>
      <c r="M334" s="56" t="s">
        <v>33</v>
      </c>
      <c r="N334" s="56" t="s">
        <v>34</v>
      </c>
      <c r="O334" s="130" t="s">
        <v>5206</v>
      </c>
      <c r="P334" s="136" t="s">
        <v>1213</v>
      </c>
      <c r="Q334" s="106">
        <v>36241</v>
      </c>
      <c r="R334" s="107">
        <v>46174</v>
      </c>
      <c r="S334" s="107"/>
      <c r="T334" s="107"/>
      <c r="U334" s="56" t="s">
        <v>117</v>
      </c>
      <c r="V334" s="56" t="s">
        <v>5254</v>
      </c>
      <c r="W334" s="56" t="str">
        <f t="shared" ca="1" si="51"/>
        <v xml:space="preserve">0 NĂM 2 THÁNG 18 NGÀY </v>
      </c>
      <c r="X334" s="74" t="s">
        <v>5256</v>
      </c>
      <c r="Y334" s="74" t="s">
        <v>5256</v>
      </c>
      <c r="Z334" s="80"/>
      <c r="AA334" s="80"/>
      <c r="AB334" s="75">
        <v>45506</v>
      </c>
      <c r="AC334" s="75" t="s">
        <v>5227</v>
      </c>
      <c r="AD334" s="46" t="s">
        <v>2779</v>
      </c>
      <c r="AE334" s="108" t="s">
        <v>5257</v>
      </c>
      <c r="AF334" s="108"/>
      <c r="AG334" s="108" t="s">
        <v>5258</v>
      </c>
      <c r="AH334" s="108"/>
      <c r="AI334" s="66"/>
      <c r="AJ334" s="136" t="s">
        <v>1214</v>
      </c>
      <c r="AK334" s="46"/>
      <c r="AL334" s="56" t="s">
        <v>60</v>
      </c>
      <c r="AM334" s="36">
        <f t="shared" ca="1" si="52"/>
        <v>27</v>
      </c>
    </row>
    <row r="335" spans="1:39" s="330" customFormat="1">
      <c r="A335" s="25">
        <f>IF(C335=0,"",SUBTOTAL(3,C$5:C335))</f>
        <v>331</v>
      </c>
      <c r="B335" s="532">
        <v>39</v>
      </c>
      <c r="C335" s="369" t="s">
        <v>5288</v>
      </c>
      <c r="D335" s="25"/>
      <c r="E335" s="370" t="s">
        <v>5249</v>
      </c>
      <c r="F335" s="63"/>
      <c r="G335" s="774">
        <v>4730000</v>
      </c>
      <c r="H335" s="774" t="e">
        <f>VLOOKUP(C335,'1-7-2026'!$C$3:$R$75,16,0)</f>
        <v>#N/A</v>
      </c>
      <c r="I335" s="774"/>
      <c r="J335" s="774">
        <f t="shared" ref="J335:J336" si="53">+G335+I335</f>
        <v>4730000</v>
      </c>
      <c r="K335" s="155" t="s">
        <v>32</v>
      </c>
      <c r="L335" s="63">
        <f t="shared" ref="L335:L336" si="54">IF(K335="nữ",0,1)</f>
        <v>1</v>
      </c>
      <c r="M335" s="56" t="s">
        <v>33</v>
      </c>
      <c r="N335" s="56" t="s">
        <v>34</v>
      </c>
      <c r="O335" s="130" t="s">
        <v>5206</v>
      </c>
      <c r="P335" s="136" t="s">
        <v>1213</v>
      </c>
      <c r="Q335" s="106">
        <v>37252</v>
      </c>
      <c r="R335" s="107">
        <v>46174</v>
      </c>
      <c r="S335" s="107"/>
      <c r="T335" s="107"/>
      <c r="U335" s="56" t="s">
        <v>117</v>
      </c>
      <c r="V335" s="56" t="s">
        <v>5267</v>
      </c>
      <c r="W335" s="56" t="str">
        <f t="shared" ref="W335:W336" ca="1" si="55">DATEDIF(R335,TODAY(),"Y") &amp; " NĂM " &amp;DATEDIF(R335,TODAY(),"YM") &amp; " THÁNG " &amp; DATEDIF(R335,TODAY(), "MD") &amp; " NGÀY "</f>
        <v xml:space="preserve">0 NĂM 2 THÁNG 18 NGÀY </v>
      </c>
      <c r="X335" s="74" t="s">
        <v>5268</v>
      </c>
      <c r="Y335" s="74" t="s">
        <v>5268</v>
      </c>
      <c r="Z335" s="80"/>
      <c r="AA335" s="80"/>
      <c r="AB335" s="75">
        <v>44765</v>
      </c>
      <c r="AC335" s="75" t="s">
        <v>5227</v>
      </c>
      <c r="AD335" s="46" t="s">
        <v>232</v>
      </c>
      <c r="AE335" s="108" t="s">
        <v>5035</v>
      </c>
      <c r="AF335" s="108" t="s">
        <v>5269</v>
      </c>
      <c r="AG335" s="108" t="s">
        <v>5270</v>
      </c>
      <c r="AH335" s="108"/>
      <c r="AI335" s="66"/>
      <c r="AJ335" s="136" t="s">
        <v>1214</v>
      </c>
      <c r="AK335" s="46"/>
      <c r="AL335" s="56" t="s">
        <v>60</v>
      </c>
      <c r="AM335" s="36">
        <f t="shared" ref="AM335:AM336" ca="1" si="56">DATEDIF(Q335,TODAY(),"y")</f>
        <v>24</v>
      </c>
    </row>
    <row r="336" spans="1:39" s="330" customFormat="1">
      <c r="A336" s="25">
        <f>IF(C336=0,"",SUBTOTAL(3,C$5:C336))</f>
        <v>332</v>
      </c>
      <c r="B336" s="532">
        <v>45</v>
      </c>
      <c r="C336" s="369" t="s">
        <v>5289</v>
      </c>
      <c r="D336" s="25"/>
      <c r="E336" s="370" t="s">
        <v>5298</v>
      </c>
      <c r="F336" s="63"/>
      <c r="G336" s="774">
        <v>4730000</v>
      </c>
      <c r="H336" s="774" t="e">
        <f>VLOOKUP(C336,'1-7-2026'!$C$3:$R$75,16,0)</f>
        <v>#N/A</v>
      </c>
      <c r="I336" s="774"/>
      <c r="J336" s="774">
        <f t="shared" si="53"/>
        <v>4730000</v>
      </c>
      <c r="K336" s="155" t="s">
        <v>32</v>
      </c>
      <c r="L336" s="63">
        <f t="shared" si="54"/>
        <v>1</v>
      </c>
      <c r="M336" s="56" t="s">
        <v>33</v>
      </c>
      <c r="N336" s="56" t="s">
        <v>34</v>
      </c>
      <c r="O336" s="130" t="s">
        <v>5206</v>
      </c>
      <c r="P336" s="136" t="s">
        <v>1213</v>
      </c>
      <c r="Q336" s="106">
        <v>32093</v>
      </c>
      <c r="R336" s="107">
        <v>46174</v>
      </c>
      <c r="S336" s="107"/>
      <c r="T336" s="107"/>
      <c r="U336" s="56" t="s">
        <v>117</v>
      </c>
      <c r="V336" s="56" t="s">
        <v>5299</v>
      </c>
      <c r="W336" s="56" t="str">
        <f t="shared" ca="1" si="55"/>
        <v xml:space="preserve">0 NĂM 2 THÁNG 18 NGÀY </v>
      </c>
      <c r="X336" s="74" t="s">
        <v>5300</v>
      </c>
      <c r="Y336" s="74" t="s">
        <v>5255</v>
      </c>
      <c r="Z336" s="80"/>
      <c r="AA336" s="80"/>
      <c r="AB336" s="75">
        <v>44740</v>
      </c>
      <c r="AC336" s="75" t="s">
        <v>5227</v>
      </c>
      <c r="AD336" s="46" t="s">
        <v>232</v>
      </c>
      <c r="AE336" s="108" t="s">
        <v>5301</v>
      </c>
      <c r="AF336" s="108"/>
      <c r="AG336" s="1279" t="s">
        <v>5302</v>
      </c>
      <c r="AH336" s="108"/>
      <c r="AI336" s="66"/>
      <c r="AJ336" s="136" t="s">
        <v>1214</v>
      </c>
      <c r="AK336" s="46"/>
      <c r="AL336" s="56"/>
      <c r="AM336" s="36">
        <f t="shared" ca="1" si="56"/>
        <v>38</v>
      </c>
    </row>
    <row r="337" spans="1:39" s="330" customFormat="1">
      <c r="A337" s="25">
        <f>IF(C337=0,"",SUBTOTAL(3,C$5:C337))</f>
        <v>333</v>
      </c>
      <c r="B337" s="532">
        <v>37</v>
      </c>
      <c r="C337" s="369" t="s">
        <v>5290</v>
      </c>
      <c r="D337" s="25"/>
      <c r="E337" s="370" t="s">
        <v>5247</v>
      </c>
      <c r="F337" s="63"/>
      <c r="G337" s="774">
        <v>4730000</v>
      </c>
      <c r="H337" s="774" t="e">
        <f>VLOOKUP(C337,'1-7-2026'!$C$3:$R$75,16,0)</f>
        <v>#N/A</v>
      </c>
      <c r="I337" s="774"/>
      <c r="J337" s="774">
        <f t="shared" si="47"/>
        <v>4730000</v>
      </c>
      <c r="K337" s="63" t="s">
        <v>63</v>
      </c>
      <c r="L337" s="63">
        <f t="shared" si="49"/>
        <v>0</v>
      </c>
      <c r="M337" s="56" t="s">
        <v>33</v>
      </c>
      <c r="N337" s="56" t="s">
        <v>34</v>
      </c>
      <c r="O337" s="130" t="s">
        <v>5206</v>
      </c>
      <c r="P337" s="136" t="s">
        <v>1213</v>
      </c>
      <c r="Q337" s="106">
        <v>33845</v>
      </c>
      <c r="R337" s="107">
        <v>46204</v>
      </c>
      <c r="S337" s="107"/>
      <c r="T337" s="107"/>
      <c r="U337" s="56" t="s">
        <v>117</v>
      </c>
      <c r="V337" s="56" t="s">
        <v>5259</v>
      </c>
      <c r="W337" s="56" t="str">
        <f t="shared" ca="1" si="51"/>
        <v xml:space="preserve">0 NĂM 1 THÁNG 18 NGÀY </v>
      </c>
      <c r="X337" s="74" t="s">
        <v>5260</v>
      </c>
      <c r="Y337" s="74" t="s">
        <v>5260</v>
      </c>
      <c r="Z337" s="80"/>
      <c r="AA337" s="80"/>
      <c r="AB337" s="75">
        <v>45063</v>
      </c>
      <c r="AC337" s="75" t="s">
        <v>5227</v>
      </c>
      <c r="AD337" s="46" t="s">
        <v>232</v>
      </c>
      <c r="AE337" s="108" t="s">
        <v>5261</v>
      </c>
      <c r="AF337" s="108"/>
      <c r="AG337" s="108" t="s">
        <v>5262</v>
      </c>
      <c r="AH337" s="108"/>
      <c r="AI337" s="66"/>
      <c r="AJ337" s="136" t="s">
        <v>1214</v>
      </c>
      <c r="AK337" s="46"/>
      <c r="AL337" s="56" t="s">
        <v>60</v>
      </c>
      <c r="AM337" s="36">
        <f t="shared" ca="1" si="52"/>
        <v>33</v>
      </c>
    </row>
    <row r="338" spans="1:39" s="330" customFormat="1">
      <c r="A338" s="25">
        <f>IF(C338=0,"",SUBTOTAL(3,C$5:C338))</f>
        <v>334</v>
      </c>
      <c r="B338" s="532">
        <v>38</v>
      </c>
      <c r="C338" s="369" t="s">
        <v>5291</v>
      </c>
      <c r="D338" s="25"/>
      <c r="E338" s="413" t="s">
        <v>5248</v>
      </c>
      <c r="F338" s="63"/>
      <c r="G338" s="774">
        <v>4730000</v>
      </c>
      <c r="H338" s="774" t="e">
        <f>VLOOKUP(C338,'1-7-2026'!$C$3:$R$75,16,0)</f>
        <v>#N/A</v>
      </c>
      <c r="I338" s="774"/>
      <c r="J338" s="774">
        <f t="shared" si="47"/>
        <v>4730000</v>
      </c>
      <c r="K338" s="155" t="s">
        <v>32</v>
      </c>
      <c r="L338" s="63">
        <f t="shared" si="49"/>
        <v>1</v>
      </c>
      <c r="M338" s="56" t="s">
        <v>33</v>
      </c>
      <c r="N338" s="56" t="s">
        <v>34</v>
      </c>
      <c r="O338" s="130" t="s">
        <v>5206</v>
      </c>
      <c r="P338" s="136" t="s">
        <v>1213</v>
      </c>
      <c r="Q338" s="106">
        <v>34582</v>
      </c>
      <c r="R338" s="107">
        <v>46204</v>
      </c>
      <c r="S338" s="107"/>
      <c r="T338" s="107"/>
      <c r="U338" s="56" t="s">
        <v>117</v>
      </c>
      <c r="V338" s="56" t="s">
        <v>5263</v>
      </c>
      <c r="W338" s="56" t="str">
        <f t="shared" ca="1" si="51"/>
        <v xml:space="preserve">0 NĂM 1 THÁNG 18 NGÀY </v>
      </c>
      <c r="X338" s="74" t="s">
        <v>5264</v>
      </c>
      <c r="Y338" s="74" t="s">
        <v>5264</v>
      </c>
      <c r="Z338" s="80"/>
      <c r="AA338" s="80"/>
      <c r="AB338" s="75">
        <v>44422</v>
      </c>
      <c r="AC338" s="75" t="s">
        <v>5227</v>
      </c>
      <c r="AD338" s="46" t="s">
        <v>232</v>
      </c>
      <c r="AE338" s="108" t="s">
        <v>5265</v>
      </c>
      <c r="AF338" s="108"/>
      <c r="AG338" s="108" t="s">
        <v>5266</v>
      </c>
      <c r="AH338" s="108"/>
      <c r="AI338" s="66"/>
      <c r="AJ338" s="136" t="s">
        <v>50</v>
      </c>
      <c r="AK338" s="46" t="s">
        <v>4314</v>
      </c>
      <c r="AL338" s="56" t="s">
        <v>60</v>
      </c>
      <c r="AM338" s="36">
        <f t="shared" ca="1" si="52"/>
        <v>31</v>
      </c>
    </row>
    <row r="339" spans="1:39" s="330" customFormat="1">
      <c r="A339" s="25">
        <f>IF(C339=0,"",SUBTOTAL(3,C$5:C339))</f>
        <v>335</v>
      </c>
      <c r="B339" s="532">
        <v>40</v>
      </c>
      <c r="C339" s="369" t="s">
        <v>5292</v>
      </c>
      <c r="D339" s="25"/>
      <c r="E339" s="370" t="s">
        <v>215</v>
      </c>
      <c r="F339" s="63"/>
      <c r="G339" s="774">
        <v>4730000</v>
      </c>
      <c r="H339" s="774" t="e">
        <f>VLOOKUP(C339,'1-7-2026'!$C$3:$R$75,16,0)</f>
        <v>#N/A</v>
      </c>
      <c r="I339" s="774"/>
      <c r="J339" s="774">
        <f t="shared" si="47"/>
        <v>4730000</v>
      </c>
      <c r="K339" s="155" t="s">
        <v>32</v>
      </c>
      <c r="L339" s="63">
        <f t="shared" si="49"/>
        <v>1</v>
      </c>
      <c r="M339" s="56" t="s">
        <v>33</v>
      </c>
      <c r="N339" s="56" t="s">
        <v>34</v>
      </c>
      <c r="O339" s="130" t="s">
        <v>5206</v>
      </c>
      <c r="P339" s="136" t="s">
        <v>1213</v>
      </c>
      <c r="Q339" s="106">
        <v>34732</v>
      </c>
      <c r="R339" s="107">
        <v>46204</v>
      </c>
      <c r="S339" s="107"/>
      <c r="T339" s="107"/>
      <c r="U339" s="56" t="s">
        <v>117</v>
      </c>
      <c r="V339" s="56" t="s">
        <v>5271</v>
      </c>
      <c r="W339" s="56" t="str">
        <f t="shared" ca="1" si="51"/>
        <v xml:space="preserve">0 NĂM 1 THÁNG 18 NGÀY </v>
      </c>
      <c r="X339" s="74" t="s">
        <v>5272</v>
      </c>
      <c r="Y339" s="74" t="s">
        <v>5272</v>
      </c>
      <c r="Z339" s="80"/>
      <c r="AA339" s="80"/>
      <c r="AB339" s="75">
        <v>45427</v>
      </c>
      <c r="AC339" s="75" t="s">
        <v>5227</v>
      </c>
      <c r="AD339" s="46" t="s">
        <v>232</v>
      </c>
      <c r="AE339" s="108" t="s">
        <v>5273</v>
      </c>
      <c r="AF339" s="108"/>
      <c r="AG339" s="108" t="s">
        <v>5274</v>
      </c>
      <c r="AH339" s="108"/>
      <c r="AI339" s="66"/>
      <c r="AJ339" s="136" t="s">
        <v>1214</v>
      </c>
      <c r="AK339" s="46"/>
      <c r="AL339" s="56" t="s">
        <v>60</v>
      </c>
      <c r="AM339" s="36">
        <f t="shared" ca="1" si="52"/>
        <v>31</v>
      </c>
    </row>
    <row r="340" spans="1:39" s="330" customFormat="1">
      <c r="A340" s="25">
        <f>IF(C340=0,"",SUBTOTAL(3,C$5:C340))</f>
        <v>336</v>
      </c>
      <c r="B340" s="532">
        <v>41</v>
      </c>
      <c r="C340" s="369" t="s">
        <v>5293</v>
      </c>
      <c r="D340" s="25"/>
      <c r="E340" s="370" t="s">
        <v>5250</v>
      </c>
      <c r="F340" s="63"/>
      <c r="G340" s="774">
        <v>4730000</v>
      </c>
      <c r="H340" s="774" t="e">
        <f>VLOOKUP(C340,'1-7-2026'!$C$3:$R$75,16,0)</f>
        <v>#N/A</v>
      </c>
      <c r="I340" s="774"/>
      <c r="J340" s="774">
        <f t="shared" si="47"/>
        <v>4730000</v>
      </c>
      <c r="K340" s="155" t="s">
        <v>32</v>
      </c>
      <c r="L340" s="63">
        <f t="shared" si="49"/>
        <v>1</v>
      </c>
      <c r="M340" s="56" t="s">
        <v>33</v>
      </c>
      <c r="N340" s="56" t="s">
        <v>34</v>
      </c>
      <c r="O340" s="130" t="s">
        <v>5206</v>
      </c>
      <c r="P340" s="136" t="s">
        <v>1213</v>
      </c>
      <c r="Q340" s="106">
        <v>34996</v>
      </c>
      <c r="R340" s="107">
        <v>46204</v>
      </c>
      <c r="S340" s="107"/>
      <c r="T340" s="107"/>
      <c r="U340" s="56" t="s">
        <v>117</v>
      </c>
      <c r="V340" s="56" t="s">
        <v>5275</v>
      </c>
      <c r="W340" s="56" t="str">
        <f t="shared" ca="1" si="51"/>
        <v xml:space="preserve">0 NĂM 1 THÁNG 18 NGÀY </v>
      </c>
      <c r="X340" s="74" t="s">
        <v>5276</v>
      </c>
      <c r="Y340" s="74" t="s">
        <v>5276</v>
      </c>
      <c r="Z340" s="80"/>
      <c r="AA340" s="80"/>
      <c r="AB340" s="75">
        <v>44794</v>
      </c>
      <c r="AC340" s="75" t="s">
        <v>5227</v>
      </c>
      <c r="AD340" s="46" t="s">
        <v>232</v>
      </c>
      <c r="AE340" s="108" t="s">
        <v>5277</v>
      </c>
      <c r="AF340" s="108"/>
      <c r="AG340" s="108" t="s">
        <v>5278</v>
      </c>
      <c r="AH340" s="108"/>
      <c r="AI340" s="66"/>
      <c r="AJ340" s="136" t="s">
        <v>1214</v>
      </c>
      <c r="AK340" s="46"/>
      <c r="AL340" s="56" t="s">
        <v>60</v>
      </c>
      <c r="AM340" s="36">
        <f t="shared" ca="1" si="52"/>
        <v>30</v>
      </c>
    </row>
    <row r="341" spans="1:39" s="330" customFormat="1">
      <c r="A341" s="25">
        <f>IF(C341=0,"",SUBTOTAL(3,C$5:C341))</f>
        <v>337</v>
      </c>
      <c r="B341" s="532">
        <v>42</v>
      </c>
      <c r="C341" s="369" t="s">
        <v>5294</v>
      </c>
      <c r="D341" s="25"/>
      <c r="E341" s="370" t="s">
        <v>5251</v>
      </c>
      <c r="F341" s="63"/>
      <c r="G341" s="774">
        <v>4730000</v>
      </c>
      <c r="H341" s="774" t="e">
        <f>VLOOKUP(C341,'1-7-2026'!$C$3:$R$75,16,0)</f>
        <v>#N/A</v>
      </c>
      <c r="I341" s="774"/>
      <c r="J341" s="774">
        <f t="shared" si="47"/>
        <v>4730000</v>
      </c>
      <c r="K341" s="155" t="s">
        <v>32</v>
      </c>
      <c r="L341" s="63">
        <f t="shared" si="49"/>
        <v>1</v>
      </c>
      <c r="M341" s="56" t="s">
        <v>33</v>
      </c>
      <c r="N341" s="56" t="s">
        <v>34</v>
      </c>
      <c r="O341" s="130" t="s">
        <v>5206</v>
      </c>
      <c r="P341" s="136" t="s">
        <v>1213</v>
      </c>
      <c r="Q341" s="106">
        <v>36645</v>
      </c>
      <c r="R341" s="107">
        <v>46204</v>
      </c>
      <c r="S341" s="107"/>
      <c r="T341" s="107"/>
      <c r="U341" s="56" t="s">
        <v>117</v>
      </c>
      <c r="V341" s="56" t="s">
        <v>5279</v>
      </c>
      <c r="W341" s="56" t="str">
        <f t="shared" ca="1" si="51"/>
        <v xml:space="preserve">0 NĂM 1 THÁNG 18 NGÀY </v>
      </c>
      <c r="X341" s="74" t="s">
        <v>5280</v>
      </c>
      <c r="Y341" s="74" t="s">
        <v>5280</v>
      </c>
      <c r="Z341" s="80"/>
      <c r="AA341" s="80"/>
      <c r="AB341" s="75">
        <v>45786</v>
      </c>
      <c r="AC341" s="75" t="s">
        <v>5227</v>
      </c>
      <c r="AD341" s="46" t="s">
        <v>2779</v>
      </c>
      <c r="AE341" s="108" t="s">
        <v>5281</v>
      </c>
      <c r="AF341" s="108"/>
      <c r="AG341" s="108" t="s">
        <v>5282</v>
      </c>
      <c r="AH341" s="108"/>
      <c r="AI341" s="66"/>
      <c r="AJ341" s="136" t="s">
        <v>1214</v>
      </c>
      <c r="AK341" s="46"/>
      <c r="AL341" s="56" t="s">
        <v>60</v>
      </c>
      <c r="AM341" s="36">
        <f t="shared" ca="1" si="52"/>
        <v>26</v>
      </c>
    </row>
    <row r="342" spans="1:39" s="330" customFormat="1">
      <c r="A342" s="25">
        <f>IF(C342=0,"",SUBTOTAL(3,C$5:C342))</f>
        <v>338</v>
      </c>
      <c r="B342" s="532">
        <v>43</v>
      </c>
      <c r="C342" s="369" t="s">
        <v>5303</v>
      </c>
      <c r="D342" s="25"/>
      <c r="E342" s="370" t="s">
        <v>5252</v>
      </c>
      <c r="F342" s="63"/>
      <c r="G342" s="774">
        <v>4730000</v>
      </c>
      <c r="H342" s="774" t="e">
        <f>VLOOKUP(C342,'1-7-2026'!$C$3:$R$75,16,0)</f>
        <v>#N/A</v>
      </c>
      <c r="I342" s="774"/>
      <c r="J342" s="774">
        <f t="shared" si="47"/>
        <v>4730000</v>
      </c>
      <c r="K342" s="155" t="s">
        <v>32</v>
      </c>
      <c r="L342" s="63">
        <f t="shared" si="49"/>
        <v>1</v>
      </c>
      <c r="M342" s="56" t="s">
        <v>33</v>
      </c>
      <c r="N342" s="56" t="s">
        <v>34</v>
      </c>
      <c r="O342" s="130" t="s">
        <v>5206</v>
      </c>
      <c r="P342" s="136" t="s">
        <v>1213</v>
      </c>
      <c r="Q342" s="106">
        <v>28959</v>
      </c>
      <c r="R342" s="107">
        <v>46204</v>
      </c>
      <c r="S342" s="107"/>
      <c r="T342" s="107"/>
      <c r="U342" s="56" t="s">
        <v>117</v>
      </c>
      <c r="V342" s="56" t="s">
        <v>5283</v>
      </c>
      <c r="W342" s="56" t="str">
        <f t="shared" ca="1" si="51"/>
        <v xml:space="preserve">0 NĂM 1 THÁNG 18 NGÀY </v>
      </c>
      <c r="X342" s="74" t="s">
        <v>5284</v>
      </c>
      <c r="Y342" s="74" t="s">
        <v>5284</v>
      </c>
      <c r="Z342" s="80"/>
      <c r="AA342" s="80"/>
      <c r="AB342" s="75">
        <v>44550</v>
      </c>
      <c r="AC342" s="75" t="s">
        <v>5227</v>
      </c>
      <c r="AD342" s="46" t="s">
        <v>232</v>
      </c>
      <c r="AE342" s="108" t="s">
        <v>5286</v>
      </c>
      <c r="AF342" s="108"/>
      <c r="AG342" s="108" t="s">
        <v>5285</v>
      </c>
      <c r="AH342" s="108"/>
      <c r="AI342" s="66"/>
      <c r="AJ342" s="136" t="s">
        <v>1214</v>
      </c>
      <c r="AK342" s="46"/>
      <c r="AL342" s="56" t="s">
        <v>60</v>
      </c>
      <c r="AM342" s="36">
        <f t="shared" ca="1" si="52"/>
        <v>47</v>
      </c>
    </row>
    <row r="343" spans="1:39" s="330" customFormat="1">
      <c r="A343" s="25">
        <f>IF(C343=0,"",SUBTOTAL(3,C$5:C343))</f>
        <v>339</v>
      </c>
      <c r="B343" s="532">
        <v>44</v>
      </c>
      <c r="C343" s="369" t="s">
        <v>5304</v>
      </c>
      <c r="D343" s="25"/>
      <c r="E343" s="370" t="s">
        <v>5253</v>
      </c>
      <c r="F343" s="63"/>
      <c r="G343" s="774">
        <v>4730000</v>
      </c>
      <c r="H343" s="774" t="e">
        <f>VLOOKUP(C343,'1-7-2026'!$C$3:$R$75,16,0)</f>
        <v>#N/A</v>
      </c>
      <c r="I343" s="774"/>
      <c r="J343" s="774">
        <f t="shared" si="47"/>
        <v>4730000</v>
      </c>
      <c r="K343" s="155" t="s">
        <v>32</v>
      </c>
      <c r="L343" s="63">
        <f t="shared" si="49"/>
        <v>1</v>
      </c>
      <c r="M343" s="56" t="s">
        <v>33</v>
      </c>
      <c r="N343" s="56" t="s">
        <v>34</v>
      </c>
      <c r="O343" s="130" t="s">
        <v>5206</v>
      </c>
      <c r="P343" s="136" t="s">
        <v>1213</v>
      </c>
      <c r="Q343" s="106">
        <v>31413</v>
      </c>
      <c r="R343" s="107">
        <v>46204</v>
      </c>
      <c r="S343" s="107"/>
      <c r="T343" s="107"/>
      <c r="U343" s="56" t="s">
        <v>117</v>
      </c>
      <c r="V343" s="56" t="s">
        <v>5295</v>
      </c>
      <c r="W343" s="56" t="str">
        <f t="shared" ca="1" si="51"/>
        <v xml:space="preserve">0 NĂM 1 THÁNG 18 NGÀY </v>
      </c>
      <c r="X343" s="74" t="s">
        <v>5255</v>
      </c>
      <c r="Y343" s="74" t="s">
        <v>5255</v>
      </c>
      <c r="Z343" s="80"/>
      <c r="AA343" s="80"/>
      <c r="AB343" s="75">
        <v>45411</v>
      </c>
      <c r="AC343" s="75" t="s">
        <v>5227</v>
      </c>
      <c r="AD343" s="46" t="s">
        <v>232</v>
      </c>
      <c r="AE343" s="108" t="s">
        <v>5296</v>
      </c>
      <c r="AF343" s="108"/>
      <c r="AG343" s="108" t="s">
        <v>5297</v>
      </c>
      <c r="AH343" s="108"/>
      <c r="AI343" s="66"/>
      <c r="AJ343" s="136" t="s">
        <v>1214</v>
      </c>
      <c r="AK343" s="46"/>
      <c r="AL343" s="56" t="s">
        <v>60</v>
      </c>
      <c r="AM343" s="36">
        <f t="shared" ca="1" si="52"/>
        <v>40</v>
      </c>
    </row>
    <row r="344" spans="1:39" s="330" customFormat="1">
      <c r="A344" s="25">
        <f>IF(C344=0,"",SUBTOTAL(3,C$5:C344))</f>
        <v>340</v>
      </c>
      <c r="B344" s="157">
        <v>1</v>
      </c>
      <c r="C344" s="66" t="s">
        <v>1353</v>
      </c>
      <c r="D344" s="25" t="str">
        <f>VLOOKUP(C344,Sheet4!$A$1:$B$300,2,0)</f>
        <v>7415149939</v>
      </c>
      <c r="E344" s="154" t="s">
        <v>1354</v>
      </c>
      <c r="F344" s="63" t="str">
        <f>VLOOKUP(D344,'BHXH 4-2026'!$D$11:$F$337,3,0)</f>
        <v>DN4927415149939</v>
      </c>
      <c r="G344" s="774">
        <f>VLOOKUP(C344,'chuyển xếp 2024'!$C$5:$W$328,17,0)</f>
        <v>4730000</v>
      </c>
      <c r="H344" s="774" t="e">
        <f>VLOOKUP(C344,'1-7-2026'!$C$3:$R$75,16,0)</f>
        <v>#N/A</v>
      </c>
      <c r="I344" s="774">
        <f>VLOOKUP(C344,'chuyển xếp 2024'!$C$5:$W$328,19,0)</f>
        <v>0</v>
      </c>
      <c r="J344" s="774">
        <f t="shared" si="47"/>
        <v>4730000</v>
      </c>
      <c r="K344" s="155" t="s">
        <v>32</v>
      </c>
      <c r="L344" s="63">
        <f t="shared" si="49"/>
        <v>1</v>
      </c>
      <c r="M344" s="56" t="s">
        <v>33</v>
      </c>
      <c r="N344" s="56" t="s">
        <v>34</v>
      </c>
      <c r="O344" s="136" t="s">
        <v>1355</v>
      </c>
      <c r="P344" s="136" t="s">
        <v>1355</v>
      </c>
      <c r="Q344" s="106">
        <v>34433</v>
      </c>
      <c r="R344" s="107">
        <v>44287</v>
      </c>
      <c r="S344" s="107">
        <f>+R344</f>
        <v>44287</v>
      </c>
      <c r="T344" s="107"/>
      <c r="U344" s="56" t="s">
        <v>36</v>
      </c>
      <c r="V344" s="56" t="s">
        <v>1356</v>
      </c>
      <c r="W344" s="56" t="str">
        <f ca="1">DATEDIF(R344,TODAY(),"Y") &amp; " NĂM " &amp;DATEDIF(R344,TODAY(),"YM") &amp; " THÁNG " &amp; DATEDIF(R344,TODAY(), "MD") &amp; " NGÀY "</f>
        <v xml:space="preserve">5 NĂM 4 THÁNG 18 NGÀY </v>
      </c>
      <c r="X344" s="523" t="s">
        <v>1357</v>
      </c>
      <c r="Y344" s="74" t="str">
        <f>VLOOKUP(C344,Sheet5!$B$2:$G$253,6,0)</f>
        <v>060092011362</v>
      </c>
      <c r="Z344" s="80" t="e">
        <f>VLOOKUP(C344,'Trang tính1'!$A$2:$N$281,5,0)</f>
        <v>#N/A</v>
      </c>
      <c r="AA344" s="80" t="e">
        <f t="shared" si="48"/>
        <v>#N/A</v>
      </c>
      <c r="AB344" s="75">
        <v>42061</v>
      </c>
      <c r="AC344" s="75" t="s">
        <v>5227</v>
      </c>
      <c r="AD344" s="46" t="s">
        <v>232</v>
      </c>
      <c r="AE344" s="108" t="s">
        <v>1358</v>
      </c>
      <c r="AF344" s="108" t="e">
        <f>VLOOKUP(C344,'Trang tính1'!$A$2:$N$319,9,0)</f>
        <v>#N/A</v>
      </c>
      <c r="AG344" s="46" t="s">
        <v>1359</v>
      </c>
      <c r="AH344" s="46"/>
      <c r="AI344" s="66"/>
      <c r="AJ344" s="46" t="s">
        <v>50</v>
      </c>
      <c r="AK344" s="46" t="s">
        <v>434</v>
      </c>
      <c r="AL344" s="56" t="s">
        <v>349</v>
      </c>
      <c r="AM344" s="36">
        <f t="shared" ca="1" si="52"/>
        <v>32</v>
      </c>
    </row>
    <row r="345" spans="1:39" s="330" customFormat="1">
      <c r="A345" s="25">
        <f>IF(C345=0,"",SUBTOTAL(3,C$5:C345))</f>
        <v>341</v>
      </c>
      <c r="B345" s="157">
        <v>2</v>
      </c>
      <c r="C345" s="66" t="s">
        <v>1364</v>
      </c>
      <c r="D345" s="25" t="str">
        <f>VLOOKUP(C345,Sheet4!$A$1:$B$300,2,0)</f>
        <v>9214001306</v>
      </c>
      <c r="E345" s="154" t="s">
        <v>1365</v>
      </c>
      <c r="F345" s="63" t="str">
        <f>VLOOKUP(D345,'BHXH 4-2026'!$D$11:$F$337,3,0)</f>
        <v>DN4929214001306</v>
      </c>
      <c r="G345" s="774">
        <f>VLOOKUP(C345,'chuyển xếp 2024'!$C$5:$W$328,17,0)</f>
        <v>4730000</v>
      </c>
      <c r="H345" s="774" t="e">
        <f>VLOOKUP(C345,'1-7-2026'!$C$3:$R$75,16,0)</f>
        <v>#N/A</v>
      </c>
      <c r="I345" s="774">
        <f>VLOOKUP(C345,'chuyển xếp 2024'!$C$5:$W$328,19,0)</f>
        <v>0</v>
      </c>
      <c r="J345" s="774">
        <f t="shared" si="47"/>
        <v>4730000</v>
      </c>
      <c r="K345" s="155" t="s">
        <v>32</v>
      </c>
      <c r="L345" s="63">
        <f t="shared" si="49"/>
        <v>1</v>
      </c>
      <c r="M345" s="56" t="s">
        <v>33</v>
      </c>
      <c r="N345" s="56" t="s">
        <v>34</v>
      </c>
      <c r="O345" s="136" t="s">
        <v>1355</v>
      </c>
      <c r="P345" s="136" t="s">
        <v>1355</v>
      </c>
      <c r="Q345" s="106">
        <v>33902</v>
      </c>
      <c r="R345" s="107">
        <v>44290</v>
      </c>
      <c r="S345" s="107">
        <f>+R345</f>
        <v>44290</v>
      </c>
      <c r="T345" s="107"/>
      <c r="U345" s="56" t="s">
        <v>36</v>
      </c>
      <c r="V345" s="56" t="s">
        <v>1366</v>
      </c>
      <c r="W345" s="56" t="str">
        <f ca="1">DATEDIF(R345,TODAY(),"Y") &amp; " NĂM " &amp;DATEDIF(R345,TODAY(),"YM") &amp; " THÁNG " &amp; DATEDIF(R345,TODAY(), "MD") &amp; " NGÀY "</f>
        <v xml:space="preserve">5 NĂM 4 THÁNG 15 NGÀY </v>
      </c>
      <c r="X345" s="523" t="s">
        <v>1367</v>
      </c>
      <c r="Y345" s="74" t="str">
        <f>VLOOKUP(C345,Sheet5!$B$2:$G$253,6,0)</f>
        <v>087092005534</v>
      </c>
      <c r="Z345" s="80" t="e">
        <f>VLOOKUP(C345,'Trang tính1'!$A$2:$N$281,5,0)</f>
        <v>#N/A</v>
      </c>
      <c r="AA345" s="80" t="e">
        <f t="shared" si="48"/>
        <v>#N/A</v>
      </c>
      <c r="AB345" s="75">
        <v>42217</v>
      </c>
      <c r="AC345" s="75" t="s">
        <v>5227</v>
      </c>
      <c r="AD345" s="46" t="s">
        <v>232</v>
      </c>
      <c r="AE345" s="108" t="s">
        <v>1368</v>
      </c>
      <c r="AF345" s="108" t="e">
        <f>VLOOKUP(C345,'Trang tính1'!$A$2:$N$319,9,0)</f>
        <v>#N/A</v>
      </c>
      <c r="AG345" s="46" t="s">
        <v>1369</v>
      </c>
      <c r="AH345" s="46" t="s">
        <v>1369</v>
      </c>
      <c r="AI345" s="66"/>
      <c r="AJ345" s="46" t="s">
        <v>50</v>
      </c>
      <c r="AK345" s="46" t="s">
        <v>1370</v>
      </c>
      <c r="AL345" s="56" t="s">
        <v>349</v>
      </c>
      <c r="AM345" s="36">
        <f t="shared" ca="1" si="52"/>
        <v>33</v>
      </c>
    </row>
    <row r="346" spans="1:39">
      <c r="A346" s="1277"/>
      <c r="B346" s="1277"/>
      <c r="C346" s="1277"/>
      <c r="D346" s="1277"/>
      <c r="E346" s="791"/>
      <c r="F346" s="791"/>
      <c r="G346" s="874">
        <f>SUM(G5:G345)</f>
        <v>2076363001</v>
      </c>
      <c r="H346" s="874"/>
      <c r="I346" s="874">
        <f>SUM(I5:I345)</f>
        <v>47064000</v>
      </c>
      <c r="J346" s="874">
        <f>SUM(J5:J345)</f>
        <v>2123427001</v>
      </c>
      <c r="K346" s="162"/>
      <c r="L346" s="162"/>
      <c r="M346" s="162"/>
      <c r="N346" s="168"/>
      <c r="O346" s="1278"/>
      <c r="P346" s="170"/>
      <c r="Q346" s="171"/>
      <c r="U346" s="506">
        <v>30590</v>
      </c>
      <c r="V346" s="56"/>
      <c r="X346" s="6"/>
      <c r="Y346" s="6"/>
      <c r="Z346" s="6"/>
      <c r="AA346" s="6"/>
      <c r="AD346" s="6"/>
      <c r="AG346" s="172"/>
      <c r="AH346" s="172"/>
      <c r="AI346" s="162"/>
      <c r="AJ346" s="172"/>
      <c r="AK346" s="172"/>
      <c r="AL346" s="165"/>
    </row>
    <row r="347" spans="1:39" ht="17.25">
      <c r="A347" s="1439" t="s">
        <v>1374</v>
      </c>
      <c r="B347" s="1439"/>
      <c r="C347" s="173">
        <f>+A345-C348</f>
        <v>259</v>
      </c>
      <c r="D347" s="173"/>
      <c r="E347" s="792" t="s">
        <v>1950</v>
      </c>
      <c r="F347" s="792"/>
      <c r="G347" s="165" t="e">
        <f>+G346/#REF!</f>
        <v>#REF!</v>
      </c>
      <c r="K347" s="174"/>
      <c r="L347" s="174"/>
      <c r="M347" s="174"/>
      <c r="N347" s="174"/>
      <c r="Q347" s="175"/>
      <c r="R347" s="175"/>
      <c r="S347" s="175"/>
      <c r="T347" s="175"/>
      <c r="U347" s="506">
        <v>30926</v>
      </c>
      <c r="V347" s="56"/>
      <c r="X347" s="6"/>
      <c r="Y347" s="6"/>
      <c r="Z347" s="6"/>
      <c r="AA347" s="6"/>
      <c r="AD347" s="6"/>
      <c r="AG347" s="172"/>
      <c r="AH347" s="172"/>
      <c r="AI347" s="162"/>
      <c r="AJ347" s="172"/>
      <c r="AK347" s="172"/>
      <c r="AL347" s="165"/>
    </row>
    <row r="348" spans="1:39" ht="17.25">
      <c r="A348" s="1393" t="s">
        <v>1375</v>
      </c>
      <c r="B348" s="1393"/>
      <c r="C348" s="173">
        <f>COUNTIF(K5:K345,"Nữ")</f>
        <v>82</v>
      </c>
      <c r="D348" s="173"/>
      <c r="G348" s="875">
        <f>SUM(G299:G345)</f>
        <v>222962000</v>
      </c>
      <c r="H348" s="875"/>
      <c r="K348" s="174"/>
      <c r="L348" s="174"/>
      <c r="M348" s="174"/>
      <c r="N348" s="174"/>
      <c r="O348" s="8"/>
      <c r="Q348" s="175"/>
      <c r="R348" s="175"/>
      <c r="S348" s="175"/>
      <c r="T348" s="175"/>
      <c r="U348" s="506">
        <v>31291</v>
      </c>
      <c r="X348" s="6"/>
      <c r="Y348" s="6"/>
      <c r="Z348" s="6"/>
      <c r="AA348" s="6"/>
      <c r="AD348" s="6"/>
      <c r="AG348" s="172"/>
      <c r="AH348" s="172"/>
      <c r="AI348" s="162"/>
      <c r="AJ348" s="172"/>
      <c r="AK348" s="172"/>
      <c r="AL348" s="165"/>
    </row>
    <row r="349" spans="1:39">
      <c r="G349" s="875" t="e">
        <f>+G348-#REF!-#REF!-#REF!</f>
        <v>#REF!</v>
      </c>
      <c r="H349" s="875"/>
      <c r="N349" s="174"/>
      <c r="O349" s="8"/>
      <c r="U349" s="507">
        <v>31291</v>
      </c>
      <c r="V349" s="176">
        <v>1</v>
      </c>
      <c r="W349" s="8"/>
      <c r="X349" s="6"/>
      <c r="Y349" s="6"/>
      <c r="Z349" s="6"/>
      <c r="AA349" s="6"/>
      <c r="AD349" s="6"/>
      <c r="AL349" s="6"/>
    </row>
    <row r="350" spans="1:39">
      <c r="E350" s="793" t="s">
        <v>1951</v>
      </c>
      <c r="F350" s="793"/>
      <c r="G350" s="504" t="e">
        <f>+#REF!+60</f>
        <v>#REF!</v>
      </c>
      <c r="H350" s="504"/>
      <c r="I350" s="504"/>
      <c r="J350" s="504"/>
      <c r="N350" s="174"/>
      <c r="O350" s="8"/>
      <c r="U350" s="507">
        <v>32021</v>
      </c>
      <c r="V350" s="176">
        <v>2</v>
      </c>
      <c r="W350" s="8"/>
      <c r="X350" s="6"/>
      <c r="Y350" s="6"/>
      <c r="Z350" s="6"/>
      <c r="AA350" s="6"/>
      <c r="AD350" s="6"/>
      <c r="AL350" s="6"/>
    </row>
    <row r="351" spans="1:39">
      <c r="N351" s="174"/>
      <c r="O351" s="8"/>
      <c r="U351" s="507">
        <v>32387</v>
      </c>
      <c r="V351" s="176">
        <v>3</v>
      </c>
      <c r="W351" s="8"/>
      <c r="X351" s="6"/>
      <c r="Y351" s="6"/>
      <c r="Z351" s="6"/>
      <c r="AA351" s="6"/>
      <c r="AD351" s="6"/>
      <c r="AL351" s="6"/>
    </row>
    <row r="352" spans="1:39">
      <c r="C352" s="162" t="e">
        <f>+A345+#REF!+#REF!+#REF!+#REF!+#REF!+#REF!+#REF!+#REF!+#REF!</f>
        <v>#REF!</v>
      </c>
      <c r="J352" s="165">
        <f>+J346/A345</f>
        <v>6227058.6539589446</v>
      </c>
      <c r="N352" s="174"/>
      <c r="O352" s="8"/>
      <c r="U352" s="507">
        <v>32752</v>
      </c>
      <c r="V352" s="176">
        <v>4</v>
      </c>
      <c r="W352" s="8"/>
      <c r="X352" s="6"/>
      <c r="Y352" s="6"/>
      <c r="Z352" s="6"/>
      <c r="AA352" s="6"/>
      <c r="AD352" s="6"/>
      <c r="AL352" s="6"/>
    </row>
    <row r="353" spans="3:38">
      <c r="C353" s="162" t="e">
        <f>+C352/10</f>
        <v>#REF!</v>
      </c>
      <c r="N353" s="174"/>
      <c r="O353" s="8"/>
      <c r="U353" s="507">
        <v>33117</v>
      </c>
      <c r="V353" s="176">
        <v>5</v>
      </c>
      <c r="W353" s="8"/>
      <c r="X353" s="6"/>
      <c r="Y353" s="6"/>
      <c r="Z353" s="6"/>
      <c r="AA353" s="6"/>
      <c r="AD353" s="6"/>
      <c r="AL353" s="6"/>
    </row>
    <row r="354" spans="3:38">
      <c r="N354" s="174"/>
      <c r="O354" s="8"/>
      <c r="U354" s="507">
        <v>33482</v>
      </c>
      <c r="V354" s="176">
        <v>6</v>
      </c>
      <c r="W354" s="8"/>
      <c r="X354" s="6"/>
      <c r="Y354" s="6"/>
      <c r="Z354" s="6"/>
      <c r="AA354" s="6"/>
      <c r="AD354" s="6"/>
      <c r="AL354" s="6"/>
    </row>
    <row r="355" spans="3:38">
      <c r="N355" s="174"/>
      <c r="O355" s="8"/>
      <c r="U355" s="507">
        <v>33848</v>
      </c>
      <c r="V355" s="176">
        <v>7</v>
      </c>
      <c r="W355" s="8"/>
      <c r="X355" s="6"/>
      <c r="Y355" s="6"/>
      <c r="Z355" s="6"/>
      <c r="AA355" s="6"/>
      <c r="AD355" s="6"/>
      <c r="AL355" s="6"/>
    </row>
    <row r="356" spans="3:38">
      <c r="N356" s="174"/>
      <c r="O356" s="8"/>
      <c r="U356" s="507">
        <v>34213</v>
      </c>
      <c r="V356" s="176">
        <v>8</v>
      </c>
      <c r="W356" s="8"/>
      <c r="X356" s="6"/>
      <c r="Y356" s="6"/>
      <c r="Z356" s="6"/>
      <c r="AA356" s="6"/>
      <c r="AD356" s="6"/>
      <c r="AL356" s="6"/>
    </row>
    <row r="357" spans="3:38">
      <c r="N357" s="174"/>
      <c r="O357" s="8"/>
      <c r="U357" s="507">
        <v>34578</v>
      </c>
      <c r="V357" s="176">
        <v>9</v>
      </c>
      <c r="W357" s="8"/>
      <c r="X357" s="6"/>
      <c r="Y357" s="6"/>
      <c r="Z357" s="6"/>
      <c r="AA357" s="6"/>
      <c r="AD357" s="6"/>
      <c r="AL357" s="6"/>
    </row>
    <row r="358" spans="3:38">
      <c r="N358" s="174"/>
      <c r="O358" s="8"/>
      <c r="U358" s="507">
        <v>34943</v>
      </c>
      <c r="V358" s="176">
        <v>10</v>
      </c>
      <c r="W358" s="8"/>
      <c r="X358" s="6"/>
      <c r="Y358" s="6"/>
      <c r="Z358" s="6"/>
      <c r="AA358" s="6"/>
      <c r="AD358" s="6"/>
      <c r="AL358" s="6"/>
    </row>
    <row r="359" spans="3:38">
      <c r="N359" s="174"/>
      <c r="O359" s="8"/>
      <c r="U359" s="507">
        <v>35125</v>
      </c>
      <c r="V359" s="176">
        <v>11</v>
      </c>
      <c r="W359" s="8"/>
      <c r="X359" s="6"/>
      <c r="Y359" s="6"/>
      <c r="Z359" s="6"/>
      <c r="AA359" s="6"/>
      <c r="AD359" s="6"/>
      <c r="AL359" s="6"/>
    </row>
    <row r="360" spans="3:38">
      <c r="N360" s="174"/>
      <c r="O360" s="8"/>
      <c r="U360" s="507">
        <v>35490</v>
      </c>
      <c r="V360" s="176">
        <v>12</v>
      </c>
      <c r="W360" s="8"/>
      <c r="X360" s="6"/>
      <c r="Y360" s="6"/>
      <c r="Z360" s="6"/>
      <c r="AA360" s="6"/>
      <c r="AD360" s="6"/>
      <c r="AL360" s="6"/>
    </row>
    <row r="361" spans="3:38">
      <c r="N361" s="174"/>
      <c r="O361" s="8"/>
      <c r="U361" s="507">
        <v>35855</v>
      </c>
      <c r="V361" s="176"/>
      <c r="W361" s="8"/>
      <c r="X361" s="6"/>
      <c r="Y361" s="6"/>
      <c r="Z361" s="6"/>
      <c r="AA361" s="6"/>
      <c r="AD361" s="6"/>
      <c r="AL361" s="6"/>
    </row>
    <row r="362" spans="3:38">
      <c r="N362" s="174"/>
      <c r="O362" s="8"/>
      <c r="P362" s="456">
        <f>+(6359000*15)/2</f>
        <v>47692500</v>
      </c>
      <c r="U362" s="507">
        <v>36220</v>
      </c>
      <c r="V362" s="176">
        <v>1</v>
      </c>
      <c r="W362" s="8"/>
      <c r="X362" s="6"/>
      <c r="Y362" s="6"/>
      <c r="Z362" s="6"/>
      <c r="AA362" s="6"/>
      <c r="AD362" s="6"/>
      <c r="AL362" s="6"/>
    </row>
    <row r="363" spans="3:38">
      <c r="N363" s="174"/>
      <c r="U363" s="507">
        <v>43891</v>
      </c>
      <c r="V363" s="176">
        <v>2</v>
      </c>
      <c r="W363" s="8"/>
      <c r="X363" s="6"/>
      <c r="Y363" s="6"/>
      <c r="Z363" s="6"/>
      <c r="AA363" s="6"/>
      <c r="AD363" s="6"/>
      <c r="AL363" s="6"/>
    </row>
    <row r="364" spans="3:38">
      <c r="N364" s="174"/>
      <c r="U364" s="507">
        <v>44256</v>
      </c>
      <c r="V364" s="176">
        <v>3</v>
      </c>
      <c r="W364" s="8"/>
      <c r="X364" s="6"/>
      <c r="Y364" s="6"/>
      <c r="Z364" s="6"/>
      <c r="AA364" s="6"/>
      <c r="AD364" s="6"/>
      <c r="AL364" s="6"/>
    </row>
    <row r="365" spans="3:38">
      <c r="U365" s="507">
        <v>44621</v>
      </c>
      <c r="V365" s="176">
        <v>4</v>
      </c>
      <c r="W365" s="8"/>
      <c r="X365" s="6"/>
      <c r="Y365" s="6"/>
      <c r="Z365" s="6"/>
      <c r="AA365" s="6"/>
      <c r="AD365" s="6"/>
      <c r="AL365" s="6"/>
    </row>
    <row r="366" spans="3:38">
      <c r="U366" s="507">
        <v>44986</v>
      </c>
      <c r="V366" s="176">
        <v>5</v>
      </c>
      <c r="W366" s="8"/>
      <c r="X366" s="6"/>
      <c r="Y366" s="6"/>
      <c r="Z366" s="6"/>
      <c r="AA366" s="6"/>
      <c r="AD366" s="6"/>
      <c r="AL366" s="6"/>
    </row>
    <row r="367" spans="3:38">
      <c r="U367" s="507">
        <v>45352</v>
      </c>
      <c r="V367" s="176">
        <v>6</v>
      </c>
      <c r="W367" s="8"/>
      <c r="X367" s="6"/>
      <c r="Y367" s="6"/>
      <c r="Z367" s="6"/>
      <c r="AA367" s="6"/>
      <c r="AD367" s="6"/>
      <c r="AL367" s="6"/>
    </row>
    <row r="368" spans="3:38">
      <c r="U368" s="507">
        <v>45717</v>
      </c>
      <c r="V368" s="176">
        <v>7</v>
      </c>
      <c r="W368" s="8"/>
      <c r="X368" s="6"/>
      <c r="Y368" s="6"/>
      <c r="Z368" s="6"/>
      <c r="AA368" s="6"/>
      <c r="AD368" s="6"/>
      <c r="AL368" s="6"/>
    </row>
    <row r="369" spans="16:38">
      <c r="U369" s="507">
        <v>46082</v>
      </c>
      <c r="V369" s="176">
        <v>8</v>
      </c>
      <c r="W369" s="8"/>
      <c r="X369" s="6"/>
      <c r="Y369" s="6"/>
      <c r="Z369" s="6"/>
      <c r="AA369" s="6"/>
      <c r="AD369" s="6"/>
      <c r="AL369" s="6"/>
    </row>
    <row r="370" spans="16:38">
      <c r="U370" s="507">
        <v>46447</v>
      </c>
      <c r="V370" s="176">
        <v>9</v>
      </c>
      <c r="W370" s="8"/>
      <c r="X370" s="6"/>
      <c r="Y370" s="6"/>
      <c r="Z370" s="6"/>
      <c r="AA370" s="6"/>
      <c r="AD370" s="6"/>
      <c r="AL370" s="6"/>
    </row>
    <row r="371" spans="16:38">
      <c r="U371" s="507">
        <v>39508</v>
      </c>
      <c r="V371" s="176">
        <v>10</v>
      </c>
      <c r="W371" s="8"/>
      <c r="X371" s="519">
        <f>+W371/4</f>
        <v>0</v>
      </c>
      <c r="Y371" s="6"/>
      <c r="Z371" s="6"/>
      <c r="AA371" s="6"/>
      <c r="AD371" s="6"/>
      <c r="AL371" s="6"/>
    </row>
    <row r="372" spans="16:38">
      <c r="U372" s="8"/>
      <c r="V372" s="176">
        <v>11</v>
      </c>
      <c r="W372" s="508">
        <v>6495000</v>
      </c>
      <c r="X372" s="6"/>
      <c r="Y372" s="6"/>
      <c r="Z372" s="6"/>
      <c r="AA372" s="6"/>
      <c r="AD372" s="6"/>
      <c r="AL372" s="6"/>
    </row>
    <row r="373" spans="16:38">
      <c r="U373" s="8"/>
      <c r="V373" s="176">
        <v>12</v>
      </c>
      <c r="W373" s="8">
        <f>+W372*V374</f>
        <v>84435000</v>
      </c>
      <c r="X373" s="6"/>
      <c r="Y373" s="6"/>
      <c r="Z373" s="6"/>
      <c r="AA373" s="6"/>
      <c r="AD373" s="6"/>
      <c r="AL373" s="6"/>
    </row>
    <row r="374" spans="16:38">
      <c r="U374" s="8"/>
      <c r="V374" s="13">
        <v>13</v>
      </c>
      <c r="W374" s="508">
        <f>+W373/2</f>
        <v>42217500</v>
      </c>
      <c r="X374" s="6"/>
      <c r="Y374" s="6"/>
      <c r="Z374" s="6"/>
      <c r="AA374" s="6"/>
      <c r="AD374" s="6"/>
      <c r="AL374" s="6"/>
    </row>
    <row r="375" spans="16:38">
      <c r="U375" s="8"/>
      <c r="V375" s="13"/>
      <c r="W375" s="8">
        <f>+W372*V374/2</f>
        <v>42217500</v>
      </c>
      <c r="X375" s="6"/>
      <c r="Y375" s="6"/>
      <c r="Z375" s="6"/>
      <c r="AA375" s="6"/>
      <c r="AD375" s="6"/>
      <c r="AL375" s="6"/>
    </row>
    <row r="376" spans="16:38">
      <c r="U376" s="8"/>
      <c r="V376" s="13"/>
      <c r="W376" s="8"/>
      <c r="X376" s="6"/>
      <c r="Y376" s="6"/>
      <c r="Z376" s="6"/>
      <c r="AA376" s="6"/>
      <c r="AD376" s="6"/>
      <c r="AL376" s="6"/>
    </row>
    <row r="377" spans="16:38">
      <c r="Q377" s="164">
        <v>39203</v>
      </c>
      <c r="U377" s="8"/>
      <c r="V377" s="13"/>
      <c r="W377" s="8"/>
      <c r="X377" s="6"/>
      <c r="Y377" s="6"/>
      <c r="Z377" s="6"/>
      <c r="AA377" s="6"/>
      <c r="AD377" s="6"/>
      <c r="AL377" s="6"/>
    </row>
    <row r="378" spans="16:38">
      <c r="P378" s="172">
        <v>1</v>
      </c>
      <c r="Q378" s="164">
        <v>39568</v>
      </c>
      <c r="U378" s="8"/>
      <c r="V378" s="13"/>
      <c r="W378" s="8"/>
      <c r="X378" s="6"/>
      <c r="Y378" s="6"/>
      <c r="Z378" s="6"/>
      <c r="AA378" s="6"/>
      <c r="AD378" s="6"/>
      <c r="AL378" s="6"/>
    </row>
    <row r="379" spans="16:38">
      <c r="P379" s="172">
        <v>1</v>
      </c>
      <c r="Q379" s="164">
        <v>39933</v>
      </c>
      <c r="U379" s="8"/>
      <c r="V379" s="13"/>
      <c r="W379" s="8"/>
      <c r="X379" s="6"/>
      <c r="Y379" s="6"/>
      <c r="Z379" s="6"/>
      <c r="AA379" s="6"/>
      <c r="AD379" s="6"/>
      <c r="AL379" s="6"/>
    </row>
    <row r="380" spans="16:38">
      <c r="P380" s="172">
        <v>1</v>
      </c>
      <c r="Q380" s="164">
        <v>40298</v>
      </c>
      <c r="U380" s="8"/>
      <c r="V380" s="13"/>
      <c r="W380" s="8"/>
      <c r="X380" s="6"/>
      <c r="Y380" s="6"/>
      <c r="Z380" s="6"/>
      <c r="AA380" s="6"/>
      <c r="AD380" s="6"/>
      <c r="AL380" s="6"/>
    </row>
    <row r="381" spans="16:38">
      <c r="P381" s="172">
        <v>1</v>
      </c>
      <c r="Q381" s="164">
        <v>40663</v>
      </c>
      <c r="U381" s="8"/>
      <c r="V381" s="13"/>
      <c r="W381" s="8"/>
      <c r="X381" s="6"/>
      <c r="Y381" s="6"/>
      <c r="Z381" s="6"/>
      <c r="AA381" s="6"/>
      <c r="AD381" s="6"/>
      <c r="AL381" s="6"/>
    </row>
    <row r="382" spans="16:38">
      <c r="P382" s="172">
        <v>1</v>
      </c>
      <c r="Q382" s="164">
        <v>41029</v>
      </c>
      <c r="U382" s="8"/>
      <c r="V382" s="13"/>
      <c r="W382" s="8"/>
      <c r="X382" s="6"/>
      <c r="Y382" s="6"/>
      <c r="Z382" s="6"/>
      <c r="AA382" s="6"/>
      <c r="AD382" s="6"/>
      <c r="AL382" s="6"/>
    </row>
    <row r="383" spans="16:38">
      <c r="P383" s="172">
        <v>1</v>
      </c>
      <c r="Q383" s="164">
        <v>41394</v>
      </c>
      <c r="U383" s="8"/>
      <c r="V383" s="13"/>
      <c r="W383" s="8"/>
      <c r="X383" s="6"/>
      <c r="Y383" s="6"/>
      <c r="Z383" s="6"/>
      <c r="AA383" s="6"/>
      <c r="AD383" s="6"/>
      <c r="AL383" s="6"/>
    </row>
    <row r="384" spans="16:38">
      <c r="P384" s="172">
        <v>1</v>
      </c>
      <c r="Q384" s="164">
        <v>41759</v>
      </c>
      <c r="U384" s="8"/>
      <c r="V384" s="13"/>
      <c r="W384" s="8"/>
      <c r="X384" s="6"/>
      <c r="Y384" s="6"/>
      <c r="Z384" s="6"/>
      <c r="AA384" s="6"/>
      <c r="AD384" s="6"/>
      <c r="AL384" s="6"/>
    </row>
    <row r="385" spans="16:38">
      <c r="P385" s="172">
        <v>1</v>
      </c>
      <c r="Q385" s="164">
        <v>42124</v>
      </c>
      <c r="U385" s="8"/>
      <c r="V385" s="13"/>
      <c r="W385" s="8"/>
      <c r="X385" s="6"/>
      <c r="Y385" s="6"/>
      <c r="Z385" s="6"/>
      <c r="AA385" s="6"/>
      <c r="AD385" s="6"/>
      <c r="AL385" s="6"/>
    </row>
    <row r="386" spans="16:38">
      <c r="P386" s="172">
        <v>1</v>
      </c>
      <c r="Q386" s="164">
        <v>42490</v>
      </c>
      <c r="U386" s="8"/>
      <c r="V386" s="13"/>
      <c r="W386" s="8"/>
      <c r="X386" s="6"/>
      <c r="Y386" s="6"/>
      <c r="Z386" s="6"/>
      <c r="AA386" s="6"/>
      <c r="AD386" s="6"/>
      <c r="AL386" s="6"/>
    </row>
    <row r="387" spans="16:38">
      <c r="P387" s="172">
        <v>1</v>
      </c>
      <c r="Q387" s="164">
        <v>42855</v>
      </c>
      <c r="U387" s="8"/>
      <c r="V387" s="13"/>
      <c r="W387" s="8"/>
      <c r="X387" s="6"/>
      <c r="Y387" s="6"/>
      <c r="Z387" s="6"/>
      <c r="AA387" s="6"/>
      <c r="AD387" s="6"/>
      <c r="AL387" s="6"/>
    </row>
    <row r="388" spans="16:38">
      <c r="P388" s="172">
        <v>1</v>
      </c>
      <c r="Q388" s="164">
        <v>43220</v>
      </c>
      <c r="U388" s="8"/>
      <c r="V388" s="13"/>
      <c r="W388" s="8"/>
      <c r="X388" s="6"/>
      <c r="Y388" s="6"/>
      <c r="Z388" s="6"/>
      <c r="AA388" s="6"/>
      <c r="AD388" s="6"/>
      <c r="AL388" s="6"/>
    </row>
    <row r="389" spans="16:38">
      <c r="P389" s="172">
        <v>1</v>
      </c>
      <c r="Q389" s="164">
        <v>43585</v>
      </c>
      <c r="U389" s="8"/>
      <c r="V389" s="13"/>
      <c r="W389" s="8"/>
      <c r="X389" s="6"/>
      <c r="Y389" s="6"/>
      <c r="Z389" s="6"/>
      <c r="AA389" s="6"/>
      <c r="AD389" s="6"/>
      <c r="AL389" s="6"/>
    </row>
    <row r="390" spans="16:38">
      <c r="P390" s="172">
        <v>1</v>
      </c>
      <c r="Q390" s="164">
        <v>43951</v>
      </c>
      <c r="U390" s="8"/>
      <c r="V390" s="13"/>
      <c r="W390" s="8"/>
      <c r="X390" s="6"/>
      <c r="Y390" s="6"/>
      <c r="Z390" s="6"/>
      <c r="AA390" s="6"/>
      <c r="AD390" s="6"/>
      <c r="AL390" s="6"/>
    </row>
    <row r="391" spans="16:38">
      <c r="P391" s="172">
        <v>1</v>
      </c>
      <c r="Q391" s="164">
        <v>44316</v>
      </c>
      <c r="U391" s="8"/>
      <c r="V391" s="13"/>
      <c r="W391" s="8"/>
      <c r="X391" s="6"/>
      <c r="Y391" s="6"/>
      <c r="Z391" s="6"/>
      <c r="AA391" s="6"/>
      <c r="AD391" s="6"/>
      <c r="AL391" s="6"/>
    </row>
    <row r="392" spans="16:38">
      <c r="P392" s="172">
        <v>1</v>
      </c>
      <c r="Q392" s="164">
        <v>44681</v>
      </c>
      <c r="U392" s="8"/>
      <c r="V392" s="13"/>
      <c r="W392" s="8"/>
      <c r="X392" s="6"/>
      <c r="Y392" s="6"/>
      <c r="Z392" s="6"/>
      <c r="AA392" s="6"/>
      <c r="AD392" s="6"/>
      <c r="AL392" s="6"/>
    </row>
    <row r="393" spans="16:38">
      <c r="P393" s="172">
        <v>1</v>
      </c>
      <c r="Q393" s="164">
        <v>45046</v>
      </c>
      <c r="U393" s="8"/>
      <c r="V393" s="13"/>
      <c r="W393" s="8"/>
      <c r="X393" s="6"/>
      <c r="Y393" s="6"/>
      <c r="Z393" s="6"/>
      <c r="AA393" s="6"/>
      <c r="AD393" s="6"/>
      <c r="AL393" s="6"/>
    </row>
    <row r="394" spans="16:38">
      <c r="P394" s="172">
        <v>1</v>
      </c>
      <c r="Q394" s="164">
        <v>45412</v>
      </c>
      <c r="U394" s="8"/>
      <c r="V394" s="13"/>
      <c r="W394" s="8"/>
      <c r="X394" s="6"/>
      <c r="Y394" s="6"/>
      <c r="Z394" s="6"/>
      <c r="AA394" s="6"/>
      <c r="AD394" s="6"/>
      <c r="AL394" s="6"/>
    </row>
    <row r="395" spans="16:38">
      <c r="P395" s="172">
        <v>1</v>
      </c>
      <c r="Q395" s="164">
        <v>45777</v>
      </c>
      <c r="U395" s="8"/>
      <c r="V395" s="13"/>
      <c r="W395" s="8"/>
      <c r="X395" s="6"/>
      <c r="Y395" s="6"/>
      <c r="Z395" s="6"/>
      <c r="AA395" s="6"/>
      <c r="AD395" s="6"/>
      <c r="AL395" s="6"/>
    </row>
    <row r="396" spans="16:38">
      <c r="P396" s="172">
        <v>1</v>
      </c>
      <c r="Q396" s="164">
        <v>46142</v>
      </c>
      <c r="U396" s="8"/>
      <c r="V396" s="13"/>
      <c r="W396" s="8"/>
      <c r="X396" s="6"/>
      <c r="Y396" s="6"/>
      <c r="Z396" s="6"/>
      <c r="AA396" s="6"/>
      <c r="AD396" s="6"/>
      <c r="AL396" s="6"/>
    </row>
    <row r="397" spans="16:38">
      <c r="P397" s="172">
        <f>SUBTOTAL(9,P377:P396)</f>
        <v>19</v>
      </c>
      <c r="U397" s="8"/>
      <c r="V397" s="13"/>
      <c r="W397" s="8"/>
      <c r="X397" s="6"/>
      <c r="Y397" s="6"/>
      <c r="Z397" s="6"/>
      <c r="AA397" s="6"/>
      <c r="AD397" s="6"/>
      <c r="AL397" s="6"/>
    </row>
    <row r="398" spans="16:38">
      <c r="U398" s="8"/>
      <c r="V398" s="13"/>
      <c r="W398" s="8"/>
      <c r="X398" s="6"/>
      <c r="Y398" s="6"/>
      <c r="Z398" s="6"/>
      <c r="AA398" s="6"/>
      <c r="AD398" s="6"/>
      <c r="AL398" s="6"/>
    </row>
    <row r="399" spans="16:38">
      <c r="U399" s="8"/>
      <c r="V399" s="13"/>
      <c r="W399" s="8"/>
      <c r="X399" s="6"/>
      <c r="Y399" s="6"/>
      <c r="Z399" s="6"/>
      <c r="AA399" s="6"/>
      <c r="AD399" s="6"/>
      <c r="AL399" s="6"/>
    </row>
    <row r="400" spans="16:38">
      <c r="U400" s="8"/>
      <c r="V400" s="13"/>
      <c r="W400" s="8"/>
      <c r="X400" s="6"/>
      <c r="Y400" s="6"/>
      <c r="Z400" s="6"/>
      <c r="AA400" s="6"/>
      <c r="AD400" s="6"/>
      <c r="AL400" s="6"/>
    </row>
    <row r="401" spans="21:38">
      <c r="U401" s="8"/>
      <c r="V401" s="13"/>
      <c r="W401" s="8"/>
      <c r="X401" s="6"/>
      <c r="Y401" s="6"/>
      <c r="Z401" s="6"/>
      <c r="AA401" s="6"/>
      <c r="AD401" s="6"/>
      <c r="AL401" s="6"/>
    </row>
    <row r="402" spans="21:38">
      <c r="U402" s="8"/>
      <c r="V402" s="13"/>
      <c r="W402" s="8"/>
      <c r="X402" s="6"/>
      <c r="Y402" s="6"/>
      <c r="Z402" s="6"/>
      <c r="AA402" s="6"/>
      <c r="AD402" s="6"/>
      <c r="AL402" s="6"/>
    </row>
    <row r="403" spans="21:38">
      <c r="U403" s="8"/>
      <c r="V403" s="13"/>
      <c r="W403" s="8"/>
      <c r="X403" s="6"/>
      <c r="Y403" s="6"/>
      <c r="Z403" s="6"/>
      <c r="AA403" s="6"/>
      <c r="AD403" s="6"/>
      <c r="AL403" s="6"/>
    </row>
    <row r="404" spans="21:38">
      <c r="U404" s="8"/>
      <c r="V404" s="13"/>
      <c r="W404" s="8"/>
      <c r="X404" s="6"/>
      <c r="Y404" s="6"/>
      <c r="Z404" s="6"/>
      <c r="AA404" s="6"/>
      <c r="AD404" s="6"/>
      <c r="AL404" s="6"/>
    </row>
    <row r="405" spans="21:38">
      <c r="U405" s="8"/>
      <c r="V405" s="13"/>
      <c r="W405" s="8"/>
      <c r="X405" s="6"/>
      <c r="Y405" s="6"/>
      <c r="Z405" s="6"/>
      <c r="AA405" s="6"/>
      <c r="AD405" s="6"/>
      <c r="AL405" s="6"/>
    </row>
    <row r="406" spans="21:38">
      <c r="U406" s="8"/>
      <c r="V406" s="13"/>
      <c r="W406" s="8"/>
      <c r="X406" s="6"/>
      <c r="Y406" s="6"/>
      <c r="Z406" s="6"/>
      <c r="AA406" s="6"/>
      <c r="AD406" s="6"/>
      <c r="AL406" s="6"/>
    </row>
    <row r="407" spans="21:38">
      <c r="U407" s="8"/>
      <c r="V407" s="13"/>
      <c r="W407" s="8"/>
      <c r="X407" s="6"/>
      <c r="Y407" s="6"/>
      <c r="Z407" s="6"/>
      <c r="AA407" s="6"/>
      <c r="AD407" s="6"/>
      <c r="AL407" s="6"/>
    </row>
    <row r="408" spans="21:38">
      <c r="U408" s="8"/>
      <c r="V408" s="13"/>
      <c r="W408" s="8"/>
      <c r="X408" s="6"/>
      <c r="Y408" s="6"/>
      <c r="Z408" s="6"/>
      <c r="AA408" s="6"/>
      <c r="AD408" s="6"/>
      <c r="AL408" s="6"/>
    </row>
    <row r="409" spans="21:38">
      <c r="U409" s="8"/>
      <c r="V409" s="13"/>
      <c r="W409" s="8"/>
      <c r="X409" s="6"/>
      <c r="Y409" s="6"/>
      <c r="Z409" s="6"/>
      <c r="AA409" s="6"/>
      <c r="AD409" s="6"/>
      <c r="AL409" s="6"/>
    </row>
    <row r="410" spans="21:38">
      <c r="U410" s="8"/>
      <c r="V410" s="13"/>
      <c r="W410" s="8"/>
      <c r="X410" s="6"/>
      <c r="Y410" s="6"/>
      <c r="Z410" s="6"/>
      <c r="AA410" s="6"/>
      <c r="AD410" s="6"/>
      <c r="AL410" s="6"/>
    </row>
    <row r="411" spans="21:38">
      <c r="U411" s="8"/>
      <c r="V411" s="13"/>
      <c r="W411" s="8"/>
      <c r="X411" s="6"/>
      <c r="Y411" s="6"/>
      <c r="Z411" s="6"/>
      <c r="AA411" s="6"/>
      <c r="AD411" s="6"/>
      <c r="AL411" s="6"/>
    </row>
    <row r="412" spans="21:38">
      <c r="U412" s="8"/>
      <c r="V412" s="13"/>
      <c r="W412" s="8"/>
      <c r="X412" s="6"/>
      <c r="Y412" s="6"/>
      <c r="Z412" s="6"/>
      <c r="AA412" s="6"/>
      <c r="AD412" s="6"/>
      <c r="AL412" s="6"/>
    </row>
    <row r="413" spans="21:38">
      <c r="U413" s="8"/>
      <c r="V413" s="13"/>
      <c r="W413" s="8"/>
      <c r="X413" s="6"/>
      <c r="Y413" s="6"/>
      <c r="Z413" s="6"/>
      <c r="AA413" s="6"/>
      <c r="AD413" s="6"/>
      <c r="AL413" s="6"/>
    </row>
    <row r="414" spans="21:38">
      <c r="U414" s="8"/>
      <c r="V414" s="13"/>
      <c r="W414" s="8"/>
      <c r="X414" s="6"/>
      <c r="Y414" s="6"/>
      <c r="Z414" s="6"/>
      <c r="AA414" s="6"/>
      <c r="AD414" s="6"/>
      <c r="AL414" s="6"/>
    </row>
    <row r="415" spans="21:38">
      <c r="U415" s="8"/>
      <c r="V415" s="13"/>
      <c r="W415" s="8"/>
      <c r="X415" s="6"/>
      <c r="Y415" s="6"/>
      <c r="Z415" s="6"/>
      <c r="AA415" s="6"/>
      <c r="AD415" s="6"/>
      <c r="AL415" s="6"/>
    </row>
    <row r="416" spans="21:38">
      <c r="U416" s="8"/>
      <c r="V416" s="13"/>
      <c r="W416" s="8"/>
      <c r="X416" s="6"/>
      <c r="Y416" s="6"/>
      <c r="Z416" s="6"/>
      <c r="AA416" s="6"/>
      <c r="AD416" s="6"/>
      <c r="AL416" s="6"/>
    </row>
    <row r="417" spans="21:38">
      <c r="U417" s="8"/>
      <c r="V417" s="13"/>
      <c r="W417" s="8"/>
      <c r="X417" s="6"/>
      <c r="Y417" s="6"/>
      <c r="Z417" s="6"/>
      <c r="AA417" s="6"/>
      <c r="AD417" s="6"/>
      <c r="AL417" s="6"/>
    </row>
    <row r="418" spans="21:38">
      <c r="U418" s="8"/>
      <c r="V418" s="13"/>
      <c r="W418" s="8"/>
      <c r="X418" s="6"/>
      <c r="Y418" s="6"/>
      <c r="Z418" s="6"/>
      <c r="AA418" s="6"/>
      <c r="AD418" s="6"/>
      <c r="AL418" s="6"/>
    </row>
    <row r="419" spans="21:38">
      <c r="U419" s="8"/>
      <c r="V419" s="13"/>
      <c r="W419" s="8"/>
      <c r="X419" s="6"/>
      <c r="Y419" s="6"/>
      <c r="Z419" s="6"/>
      <c r="AA419" s="6"/>
      <c r="AD419" s="6"/>
      <c r="AL419" s="6"/>
    </row>
    <row r="420" spans="21:38">
      <c r="U420" s="8"/>
      <c r="V420" s="13"/>
      <c r="W420" s="8"/>
      <c r="X420" s="6"/>
      <c r="Y420" s="6"/>
      <c r="Z420" s="6"/>
      <c r="AA420" s="6"/>
      <c r="AD420" s="6"/>
      <c r="AL420" s="6"/>
    </row>
    <row r="421" spans="21:38">
      <c r="U421" s="8"/>
      <c r="V421" s="13"/>
      <c r="W421" s="8"/>
      <c r="X421" s="6"/>
      <c r="Y421" s="6"/>
      <c r="Z421" s="6"/>
      <c r="AA421" s="6"/>
      <c r="AD421" s="6"/>
      <c r="AL421" s="6"/>
    </row>
    <row r="422" spans="21:38">
      <c r="U422" s="8"/>
      <c r="V422" s="13"/>
      <c r="W422" s="8"/>
      <c r="X422" s="6"/>
      <c r="Y422" s="6"/>
      <c r="Z422" s="6"/>
      <c r="AA422" s="6"/>
      <c r="AD422" s="6"/>
      <c r="AL422" s="6"/>
    </row>
    <row r="423" spans="21:38">
      <c r="U423" s="8"/>
      <c r="V423" s="13"/>
      <c r="W423" s="8"/>
      <c r="X423" s="6"/>
      <c r="Y423" s="6"/>
      <c r="Z423" s="6"/>
      <c r="AA423" s="6"/>
      <c r="AD423" s="6"/>
      <c r="AL423" s="6"/>
    </row>
    <row r="424" spans="21:38">
      <c r="U424" s="8"/>
      <c r="V424" s="13"/>
      <c r="W424" s="8"/>
      <c r="X424" s="6"/>
      <c r="Y424" s="6"/>
      <c r="Z424" s="6"/>
      <c r="AA424" s="6"/>
      <c r="AD424" s="6"/>
      <c r="AL424" s="6"/>
    </row>
    <row r="425" spans="21:38">
      <c r="U425" s="8"/>
      <c r="V425" s="13"/>
      <c r="W425" s="8"/>
      <c r="X425" s="6"/>
      <c r="Y425" s="6"/>
      <c r="Z425" s="6"/>
      <c r="AA425" s="6"/>
      <c r="AD425" s="6"/>
      <c r="AL425" s="6"/>
    </row>
    <row r="426" spans="21:38">
      <c r="U426" s="8"/>
      <c r="V426" s="13"/>
      <c r="W426" s="8"/>
      <c r="X426" s="6"/>
      <c r="Y426" s="6"/>
      <c r="Z426" s="6"/>
      <c r="AA426" s="6"/>
      <c r="AD426" s="6"/>
      <c r="AL426" s="6"/>
    </row>
    <row r="427" spans="21:38">
      <c r="U427" s="8"/>
      <c r="V427" s="13"/>
      <c r="W427" s="8"/>
      <c r="X427" s="6"/>
      <c r="Y427" s="6"/>
      <c r="Z427" s="6"/>
      <c r="AA427" s="6"/>
      <c r="AD427" s="6"/>
      <c r="AL427" s="6"/>
    </row>
    <row r="428" spans="21:38">
      <c r="U428" s="8"/>
      <c r="V428" s="13"/>
      <c r="W428" s="8"/>
      <c r="X428" s="6"/>
      <c r="Y428" s="6"/>
      <c r="Z428" s="6"/>
      <c r="AA428" s="6"/>
      <c r="AD428" s="6"/>
      <c r="AL428" s="6"/>
    </row>
    <row r="429" spans="21:38">
      <c r="U429" s="8"/>
      <c r="V429" s="13"/>
      <c r="W429" s="8"/>
      <c r="X429" s="6"/>
      <c r="Y429" s="6"/>
      <c r="Z429" s="6"/>
      <c r="AA429" s="6"/>
      <c r="AD429" s="6"/>
      <c r="AL429" s="6"/>
    </row>
    <row r="430" spans="21:38">
      <c r="U430" s="8"/>
      <c r="V430" s="13"/>
      <c r="W430" s="8"/>
      <c r="X430" s="6"/>
      <c r="Y430" s="6"/>
      <c r="Z430" s="6"/>
      <c r="AA430" s="6"/>
      <c r="AD430" s="6"/>
      <c r="AL430" s="6"/>
    </row>
    <row r="431" spans="21:38">
      <c r="U431" s="8"/>
      <c r="V431" s="13"/>
      <c r="W431" s="8"/>
      <c r="X431" s="6"/>
      <c r="Y431" s="6"/>
      <c r="Z431" s="6"/>
      <c r="AA431" s="6"/>
      <c r="AD431" s="6"/>
      <c r="AL431" s="6"/>
    </row>
    <row r="432" spans="21:38">
      <c r="U432" s="8"/>
      <c r="V432" s="13"/>
      <c r="W432" s="8"/>
      <c r="X432" s="6"/>
      <c r="Y432" s="6"/>
      <c r="Z432" s="6"/>
      <c r="AA432" s="6"/>
      <c r="AD432" s="6"/>
      <c r="AL432" s="6"/>
    </row>
    <row r="433" spans="14:38">
      <c r="U433" s="8"/>
      <c r="V433" s="13"/>
      <c r="W433" s="8"/>
      <c r="X433" s="6"/>
      <c r="Y433" s="6"/>
      <c r="Z433" s="6"/>
      <c r="AA433" s="6"/>
      <c r="AD433" s="6"/>
      <c r="AL433" s="6"/>
    </row>
    <row r="434" spans="14:38">
      <c r="U434" s="8"/>
      <c r="V434" s="13"/>
      <c r="W434" s="8"/>
      <c r="X434" s="6"/>
      <c r="Y434" s="6"/>
      <c r="Z434" s="6"/>
      <c r="AA434" s="6"/>
      <c r="AD434" s="6"/>
      <c r="AL434" s="6"/>
    </row>
    <row r="435" spans="14:38">
      <c r="U435" s="8"/>
      <c r="V435" s="13"/>
      <c r="W435" s="8"/>
      <c r="X435" s="6"/>
      <c r="Y435" s="6"/>
      <c r="Z435" s="6"/>
      <c r="AA435" s="6"/>
      <c r="AD435" s="6"/>
      <c r="AL435" s="6"/>
    </row>
    <row r="436" spans="14:38">
      <c r="U436" s="8"/>
      <c r="V436" s="13"/>
      <c r="W436" s="8"/>
      <c r="X436" s="6"/>
      <c r="Y436" s="6"/>
      <c r="Z436" s="6"/>
      <c r="AA436" s="6"/>
      <c r="AD436" s="6"/>
      <c r="AL436" s="6"/>
    </row>
    <row r="437" spans="14:38">
      <c r="U437" s="8"/>
      <c r="V437" s="13"/>
      <c r="W437" s="8"/>
      <c r="X437" s="6"/>
      <c r="Y437" s="6"/>
      <c r="Z437" s="6"/>
      <c r="AA437" s="6"/>
      <c r="AD437" s="6"/>
      <c r="AL437" s="6"/>
    </row>
    <row r="438" spans="14:38">
      <c r="U438" s="8"/>
      <c r="V438" s="13"/>
      <c r="W438" s="8"/>
      <c r="X438" s="6"/>
      <c r="Y438" s="6"/>
      <c r="Z438" s="6"/>
      <c r="AA438" s="6"/>
      <c r="AD438" s="6"/>
      <c r="AL438" s="6"/>
    </row>
    <row r="439" spans="14:38">
      <c r="N439" s="165">
        <f>2.5*60</f>
        <v>150</v>
      </c>
      <c r="U439" s="8"/>
      <c r="V439" s="13"/>
      <c r="W439" s="8"/>
      <c r="X439" s="6"/>
      <c r="Y439" s="6"/>
      <c r="Z439" s="6"/>
      <c r="AA439" s="6"/>
      <c r="AD439" s="6"/>
      <c r="AL439" s="6"/>
    </row>
    <row r="440" spans="14:38">
      <c r="U440" s="8"/>
      <c r="V440" s="13"/>
      <c r="W440" s="8"/>
      <c r="X440" s="6"/>
      <c r="Y440" s="6"/>
      <c r="Z440" s="6"/>
      <c r="AA440" s="6"/>
      <c r="AD440" s="6"/>
      <c r="AL440" s="6"/>
    </row>
    <row r="441" spans="14:38">
      <c r="U441" s="8"/>
      <c r="V441" s="13"/>
      <c r="W441" s="8"/>
      <c r="X441" s="6"/>
      <c r="Y441" s="6"/>
      <c r="Z441" s="6"/>
      <c r="AA441" s="6"/>
      <c r="AD441" s="6"/>
      <c r="AL441" s="6"/>
    </row>
    <row r="442" spans="14:38">
      <c r="U442" s="8"/>
      <c r="V442" s="13"/>
      <c r="W442" s="8"/>
      <c r="X442" s="6"/>
      <c r="Y442" s="6"/>
      <c r="Z442" s="6"/>
      <c r="AA442" s="6"/>
      <c r="AD442" s="6"/>
      <c r="AL442" s="6"/>
    </row>
    <row r="443" spans="14:38">
      <c r="U443" s="8"/>
      <c r="V443" s="13"/>
      <c r="W443" s="8"/>
      <c r="X443" s="6"/>
      <c r="Y443" s="6"/>
      <c r="Z443" s="6"/>
      <c r="AA443" s="6"/>
      <c r="AD443" s="6"/>
      <c r="AL443" s="6"/>
    </row>
    <row r="444" spans="14:38">
      <c r="U444" s="8"/>
      <c r="V444" s="13"/>
      <c r="W444" s="8"/>
      <c r="X444" s="6"/>
      <c r="Y444" s="6"/>
      <c r="Z444" s="6"/>
      <c r="AA444" s="6"/>
      <c r="AD444" s="6"/>
      <c r="AL444" s="6"/>
    </row>
    <row r="445" spans="14:38">
      <c r="U445" s="8"/>
      <c r="V445" s="13"/>
      <c r="W445" s="8"/>
      <c r="X445" s="6"/>
      <c r="Y445" s="6"/>
      <c r="Z445" s="6"/>
      <c r="AA445" s="6"/>
      <c r="AD445" s="6"/>
      <c r="AL445" s="6"/>
    </row>
    <row r="446" spans="14:38">
      <c r="U446" s="8"/>
      <c r="V446" s="13"/>
      <c r="W446" s="8"/>
      <c r="AL446" s="6"/>
    </row>
    <row r="447" spans="14:38">
      <c r="U447" s="8"/>
      <c r="V447" s="13"/>
      <c r="W447" s="8"/>
      <c r="AL447" s="6"/>
    </row>
    <row r="448" spans="14:38">
      <c r="U448" s="8"/>
      <c r="V448" s="13"/>
      <c r="W448" s="8"/>
      <c r="AL448" s="6"/>
    </row>
    <row r="449" spans="21:38">
      <c r="U449" s="8"/>
      <c r="V449" s="13"/>
      <c r="W449" s="8"/>
      <c r="AL449" s="6"/>
    </row>
    <row r="450" spans="21:38">
      <c r="U450" s="8"/>
      <c r="V450" s="13"/>
      <c r="W450" s="8"/>
      <c r="AL450" s="6"/>
    </row>
    <row r="451" spans="21:38">
      <c r="U451" s="8"/>
      <c r="V451" s="13"/>
      <c r="W451" s="8"/>
      <c r="AL451" s="6"/>
    </row>
    <row r="452" spans="21:38">
      <c r="U452" s="8"/>
      <c r="V452" s="13"/>
      <c r="W452" s="8"/>
      <c r="AL452" s="6"/>
    </row>
    <row r="453" spans="21:38">
      <c r="U453" s="8"/>
      <c r="V453" s="13"/>
      <c r="W453" s="8"/>
      <c r="AL453" s="6"/>
    </row>
    <row r="454" spans="21:38">
      <c r="U454" s="8"/>
      <c r="V454" s="13"/>
      <c r="W454" s="8"/>
      <c r="AL454" s="6"/>
    </row>
    <row r="455" spans="21:38">
      <c r="U455" s="8"/>
      <c r="V455" s="13"/>
      <c r="W455" s="8"/>
      <c r="AL455" s="6"/>
    </row>
    <row r="456" spans="21:38">
      <c r="U456" s="8"/>
      <c r="V456" s="13"/>
      <c r="W456" s="8"/>
      <c r="AL456" s="6"/>
    </row>
    <row r="457" spans="21:38">
      <c r="U457" s="8"/>
      <c r="V457" s="13"/>
      <c r="W457" s="8"/>
      <c r="AL457" s="6"/>
    </row>
    <row r="458" spans="21:38">
      <c r="U458" s="8"/>
      <c r="V458" s="13"/>
      <c r="W458" s="8"/>
      <c r="AL458" s="6"/>
    </row>
    <row r="459" spans="21:38">
      <c r="U459" s="8"/>
      <c r="V459" s="13"/>
      <c r="W459" s="8"/>
      <c r="AL459" s="6"/>
    </row>
    <row r="460" spans="21:38">
      <c r="U460" s="8"/>
      <c r="V460" s="13"/>
      <c r="W460" s="8"/>
      <c r="AL460" s="6"/>
    </row>
    <row r="461" spans="21:38">
      <c r="U461" s="8"/>
      <c r="V461" s="13"/>
      <c r="W461" s="8"/>
      <c r="AL461" s="6"/>
    </row>
    <row r="462" spans="21:38">
      <c r="U462" s="8"/>
      <c r="V462" s="13"/>
      <c r="W462" s="8"/>
      <c r="AL462" s="6"/>
    </row>
    <row r="463" spans="21:38">
      <c r="U463" s="8"/>
      <c r="V463" s="13"/>
      <c r="W463" s="8"/>
      <c r="AL463" s="6"/>
    </row>
    <row r="464" spans="21:38">
      <c r="U464" s="8"/>
      <c r="V464" s="13"/>
      <c r="W464" s="8"/>
      <c r="AL464" s="6"/>
    </row>
    <row r="465" spans="21:38">
      <c r="U465" s="8"/>
      <c r="V465" s="13"/>
      <c r="W465" s="8"/>
      <c r="AL465" s="6"/>
    </row>
    <row r="466" spans="21:38">
      <c r="U466" s="8"/>
      <c r="V466" s="13"/>
      <c r="W466" s="8"/>
      <c r="AL466" s="6"/>
    </row>
    <row r="467" spans="21:38">
      <c r="U467" s="8"/>
      <c r="V467" s="13"/>
      <c r="W467" s="8"/>
      <c r="AL467" s="6"/>
    </row>
    <row r="468" spans="21:38">
      <c r="U468" s="8"/>
      <c r="V468" s="13"/>
      <c r="W468" s="8"/>
      <c r="AL468" s="6"/>
    </row>
    <row r="469" spans="21:38">
      <c r="U469" s="8"/>
      <c r="V469" s="13"/>
      <c r="W469" s="8"/>
      <c r="AL469" s="6"/>
    </row>
    <row r="470" spans="21:38">
      <c r="U470" s="8"/>
      <c r="V470" s="13"/>
      <c r="W470" s="8"/>
      <c r="AL470" s="6"/>
    </row>
    <row r="471" spans="21:38">
      <c r="U471" s="8"/>
      <c r="V471" s="13"/>
      <c r="W471" s="8"/>
      <c r="AL471" s="6"/>
    </row>
    <row r="472" spans="21:38">
      <c r="U472" s="8"/>
      <c r="V472" s="13"/>
      <c r="W472" s="8"/>
      <c r="AL472" s="6"/>
    </row>
    <row r="473" spans="21:38">
      <c r="U473" s="8"/>
      <c r="V473" s="13"/>
      <c r="W473" s="8"/>
      <c r="AL473" s="6"/>
    </row>
    <row r="474" spans="21:38">
      <c r="U474" s="8"/>
      <c r="V474" s="13"/>
      <c r="W474" s="8"/>
      <c r="AL474" s="6"/>
    </row>
    <row r="475" spans="21:38">
      <c r="U475" s="8"/>
      <c r="V475" s="13"/>
      <c r="W475" s="8"/>
      <c r="AL475" s="6"/>
    </row>
    <row r="476" spans="21:38">
      <c r="U476" s="8"/>
      <c r="V476" s="13"/>
      <c r="W476" s="8"/>
      <c r="AL476" s="6"/>
    </row>
    <row r="477" spans="21:38">
      <c r="U477" s="8"/>
      <c r="V477" s="13"/>
      <c r="W477" s="8"/>
      <c r="AL477" s="6"/>
    </row>
    <row r="478" spans="21:38">
      <c r="U478" s="8"/>
      <c r="V478" s="13"/>
      <c r="W478" s="8"/>
      <c r="AL478" s="6"/>
    </row>
    <row r="479" spans="21:38">
      <c r="U479" s="8"/>
      <c r="V479" s="13"/>
      <c r="W479" s="8"/>
      <c r="AL479" s="6"/>
    </row>
    <row r="480" spans="21:38">
      <c r="U480" s="8"/>
      <c r="V480" s="13"/>
      <c r="W480" s="8"/>
      <c r="AL480" s="6"/>
    </row>
    <row r="481" spans="21:38">
      <c r="U481" s="8"/>
      <c r="V481" s="13"/>
      <c r="W481" s="8"/>
      <c r="AL481" s="6"/>
    </row>
    <row r="482" spans="21:38">
      <c r="U482" s="8"/>
      <c r="V482" s="13"/>
      <c r="W482" s="8"/>
      <c r="AL482" s="6"/>
    </row>
    <row r="483" spans="21:38">
      <c r="U483" s="8"/>
      <c r="V483" s="13"/>
      <c r="W483" s="8"/>
      <c r="AL483" s="6"/>
    </row>
    <row r="484" spans="21:38">
      <c r="U484" s="8"/>
      <c r="V484" s="13"/>
      <c r="W484" s="8"/>
      <c r="AL484" s="6"/>
    </row>
    <row r="485" spans="21:38">
      <c r="U485" s="8"/>
      <c r="V485" s="13"/>
      <c r="W485" s="8"/>
      <c r="AL485" s="6"/>
    </row>
    <row r="486" spans="21:38">
      <c r="U486" s="8"/>
      <c r="V486" s="13"/>
      <c r="W486" s="8"/>
      <c r="AL486" s="6"/>
    </row>
    <row r="487" spans="21:38">
      <c r="U487" s="8"/>
      <c r="V487" s="13"/>
      <c r="W487" s="8"/>
      <c r="AL487" s="6"/>
    </row>
    <row r="488" spans="21:38">
      <c r="U488" s="8"/>
      <c r="V488" s="13"/>
      <c r="W488" s="8"/>
      <c r="AL488" s="6"/>
    </row>
    <row r="489" spans="21:38">
      <c r="U489" s="8"/>
      <c r="V489" s="13"/>
      <c r="W489" s="8"/>
      <c r="AL489" s="6"/>
    </row>
    <row r="490" spans="21:38">
      <c r="U490" s="8"/>
      <c r="V490" s="13"/>
      <c r="W490" s="8"/>
      <c r="AL490" s="6"/>
    </row>
    <row r="491" spans="21:38">
      <c r="U491" s="8"/>
      <c r="V491" s="13"/>
      <c r="W491" s="8"/>
      <c r="AL491" s="6"/>
    </row>
    <row r="492" spans="21:38">
      <c r="U492" s="8"/>
      <c r="V492" s="13"/>
      <c r="W492" s="8"/>
      <c r="AL492" s="6"/>
    </row>
    <row r="493" spans="21:38">
      <c r="U493" s="8"/>
      <c r="V493" s="13"/>
      <c r="W493" s="8"/>
      <c r="AL493" s="6"/>
    </row>
    <row r="494" spans="21:38">
      <c r="U494" s="8"/>
      <c r="V494" s="13"/>
      <c r="W494" s="8"/>
      <c r="AL494" s="6"/>
    </row>
    <row r="495" spans="21:38">
      <c r="U495" s="8"/>
      <c r="V495" s="13"/>
      <c r="W495" s="8"/>
      <c r="AL495" s="6"/>
    </row>
    <row r="496" spans="21:38">
      <c r="U496" s="8"/>
      <c r="V496" s="13"/>
      <c r="W496" s="8"/>
      <c r="AL496" s="6"/>
    </row>
    <row r="497" spans="21:38">
      <c r="U497" s="8"/>
      <c r="V497" s="13"/>
      <c r="W497" s="8"/>
      <c r="AL497" s="6"/>
    </row>
    <row r="498" spans="21:38">
      <c r="U498" s="8"/>
      <c r="V498" s="13"/>
      <c r="W498" s="8"/>
      <c r="AL498" s="6"/>
    </row>
    <row r="499" spans="21:38">
      <c r="U499" s="8"/>
      <c r="V499" s="13"/>
      <c r="W499" s="8"/>
      <c r="AL499" s="6"/>
    </row>
    <row r="500" spans="21:38">
      <c r="U500" s="8"/>
      <c r="V500" s="13"/>
      <c r="W500" s="8"/>
      <c r="AL500" s="6"/>
    </row>
    <row r="501" spans="21:38">
      <c r="U501" s="8"/>
      <c r="V501" s="13"/>
      <c r="W501" s="8"/>
      <c r="AL501" s="6"/>
    </row>
    <row r="502" spans="21:38">
      <c r="U502" s="8"/>
      <c r="V502" s="13"/>
      <c r="W502" s="8"/>
      <c r="AL502" s="6"/>
    </row>
    <row r="503" spans="21:38">
      <c r="U503" s="8"/>
      <c r="V503" s="13"/>
      <c r="W503" s="8"/>
      <c r="AL503" s="6"/>
    </row>
    <row r="504" spans="21:38">
      <c r="U504" s="8"/>
      <c r="V504" s="13"/>
      <c r="W504" s="8"/>
      <c r="AL504" s="6"/>
    </row>
    <row r="505" spans="21:38">
      <c r="U505" s="8"/>
      <c r="V505" s="13"/>
      <c r="W505" s="8"/>
      <c r="AL505" s="6"/>
    </row>
    <row r="506" spans="21:38">
      <c r="U506" s="8"/>
      <c r="V506" s="13"/>
      <c r="W506" s="8"/>
      <c r="AL506" s="6"/>
    </row>
    <row r="507" spans="21:38">
      <c r="U507" s="8"/>
      <c r="V507" s="13"/>
      <c r="W507" s="8"/>
      <c r="AL507" s="6"/>
    </row>
    <row r="508" spans="21:38">
      <c r="U508" s="8"/>
      <c r="V508" s="13"/>
      <c r="W508" s="8"/>
      <c r="AL508" s="6"/>
    </row>
    <row r="509" spans="21:38">
      <c r="U509" s="8"/>
      <c r="V509" s="13"/>
      <c r="W509" s="8"/>
      <c r="AL509" s="6"/>
    </row>
    <row r="510" spans="21:38">
      <c r="U510" s="8"/>
      <c r="V510" s="13"/>
      <c r="W510" s="8"/>
      <c r="AL510" s="6"/>
    </row>
    <row r="511" spans="21:38">
      <c r="U511" s="8"/>
      <c r="V511" s="13"/>
      <c r="W511" s="8"/>
      <c r="AL511" s="6"/>
    </row>
    <row r="512" spans="21:38">
      <c r="U512" s="8"/>
      <c r="V512" s="13"/>
      <c r="W512" s="8"/>
      <c r="AL512" s="6"/>
    </row>
    <row r="513" spans="21:38">
      <c r="U513" s="8"/>
      <c r="V513" s="13"/>
      <c r="W513" s="8"/>
      <c r="AL513" s="6"/>
    </row>
    <row r="514" spans="21:38">
      <c r="U514" s="8"/>
      <c r="V514" s="13"/>
      <c r="W514" s="8"/>
      <c r="AL514" s="6"/>
    </row>
    <row r="515" spans="21:38">
      <c r="U515" s="8"/>
      <c r="V515" s="13"/>
      <c r="W515" s="8"/>
      <c r="AL515" s="6"/>
    </row>
    <row r="516" spans="21:38">
      <c r="U516" s="8"/>
      <c r="V516" s="13"/>
      <c r="W516" s="8"/>
      <c r="AL516" s="6"/>
    </row>
    <row r="517" spans="21:38">
      <c r="U517" s="8"/>
      <c r="V517" s="13"/>
      <c r="W517" s="8"/>
      <c r="AL517" s="6"/>
    </row>
    <row r="518" spans="21:38">
      <c r="U518" s="8"/>
      <c r="V518" s="13"/>
      <c r="W518" s="8"/>
      <c r="AL518" s="6"/>
    </row>
    <row r="519" spans="21:38">
      <c r="U519" s="8"/>
      <c r="V519" s="13"/>
      <c r="W519" s="8"/>
      <c r="AL519" s="6"/>
    </row>
    <row r="520" spans="21:38">
      <c r="U520" s="8"/>
      <c r="V520" s="13"/>
      <c r="W520" s="8"/>
      <c r="AL520" s="6"/>
    </row>
    <row r="521" spans="21:38">
      <c r="U521" s="8"/>
      <c r="V521" s="13"/>
      <c r="W521" s="8"/>
      <c r="AL521" s="6"/>
    </row>
    <row r="522" spans="21:38">
      <c r="U522" s="8"/>
      <c r="V522" s="13"/>
      <c r="W522" s="8"/>
      <c r="AL522" s="6"/>
    </row>
    <row r="523" spans="21:38">
      <c r="U523" s="8"/>
      <c r="V523" s="13"/>
      <c r="W523" s="8"/>
      <c r="AL523" s="6"/>
    </row>
    <row r="524" spans="21:38">
      <c r="U524" s="8"/>
      <c r="V524" s="13"/>
      <c r="W524" s="8"/>
      <c r="AL524" s="6"/>
    </row>
    <row r="525" spans="21:38">
      <c r="U525" s="8"/>
      <c r="V525" s="13"/>
      <c r="W525" s="8"/>
      <c r="AL525" s="6"/>
    </row>
    <row r="526" spans="21:38">
      <c r="U526" s="8"/>
      <c r="V526" s="13"/>
      <c r="W526" s="8"/>
      <c r="AL526" s="6"/>
    </row>
    <row r="527" spans="21:38">
      <c r="U527" s="8"/>
      <c r="V527" s="13"/>
      <c r="W527" s="8"/>
      <c r="AL527" s="6"/>
    </row>
    <row r="528" spans="21:38">
      <c r="U528" s="8"/>
      <c r="V528" s="13"/>
      <c r="W528" s="8"/>
      <c r="AL528" s="6"/>
    </row>
    <row r="529" spans="21:38">
      <c r="U529" s="8"/>
      <c r="V529" s="13"/>
      <c r="W529" s="8"/>
      <c r="AL529" s="6"/>
    </row>
    <row r="530" spans="21:38">
      <c r="U530" s="8"/>
      <c r="V530" s="13"/>
      <c r="W530" s="8"/>
      <c r="AL530" s="6"/>
    </row>
    <row r="531" spans="21:38">
      <c r="U531" s="8"/>
      <c r="V531" s="13"/>
      <c r="W531" s="8"/>
      <c r="AL531" s="6"/>
    </row>
    <row r="532" spans="21:38">
      <c r="U532" s="8"/>
      <c r="V532" s="13"/>
      <c r="W532" s="8"/>
      <c r="AL532" s="6"/>
    </row>
    <row r="533" spans="21:38">
      <c r="U533" s="8"/>
      <c r="V533" s="13"/>
      <c r="W533" s="8"/>
      <c r="AL533" s="6"/>
    </row>
    <row r="534" spans="21:38">
      <c r="U534" s="8"/>
      <c r="V534" s="13"/>
      <c r="W534" s="8"/>
      <c r="AL534" s="6"/>
    </row>
    <row r="535" spans="21:38">
      <c r="U535" s="8"/>
      <c r="V535" s="13"/>
      <c r="W535" s="8"/>
      <c r="AL535" s="6"/>
    </row>
    <row r="536" spans="21:38">
      <c r="U536" s="8"/>
      <c r="V536" s="13"/>
      <c r="W536" s="8"/>
      <c r="AL536" s="6"/>
    </row>
    <row r="537" spans="21:38">
      <c r="U537" s="8"/>
      <c r="V537" s="13"/>
      <c r="W537" s="8"/>
      <c r="AL537" s="6"/>
    </row>
    <row r="538" spans="21:38">
      <c r="U538" s="8"/>
      <c r="V538" s="13"/>
      <c r="W538" s="8"/>
      <c r="AL538" s="6"/>
    </row>
    <row r="539" spans="21:38">
      <c r="U539" s="8"/>
      <c r="V539" s="13"/>
      <c r="W539" s="8"/>
      <c r="AL539" s="6"/>
    </row>
    <row r="540" spans="21:38">
      <c r="U540" s="8"/>
      <c r="V540" s="13"/>
      <c r="W540" s="8"/>
      <c r="AL540" s="6"/>
    </row>
    <row r="541" spans="21:38">
      <c r="U541" s="8"/>
      <c r="V541" s="13"/>
      <c r="W541" s="8"/>
      <c r="AL541" s="6"/>
    </row>
    <row r="542" spans="21:38">
      <c r="U542" s="8"/>
      <c r="V542" s="13"/>
      <c r="W542" s="8"/>
      <c r="AL542" s="6"/>
    </row>
    <row r="543" spans="21:38">
      <c r="U543" s="8"/>
      <c r="V543" s="13"/>
      <c r="W543" s="8"/>
      <c r="AL543" s="6"/>
    </row>
    <row r="544" spans="21:38">
      <c r="U544" s="8"/>
      <c r="V544" s="13"/>
      <c r="W544" s="8"/>
      <c r="AL544" s="6"/>
    </row>
    <row r="545" spans="5:38">
      <c r="U545" s="8"/>
      <c r="V545" s="13"/>
      <c r="W545" s="8"/>
      <c r="AL545" s="6"/>
    </row>
    <row r="546" spans="5:38">
      <c r="U546" s="8"/>
      <c r="V546" s="13"/>
      <c r="W546" s="8"/>
      <c r="AL546" s="6"/>
    </row>
    <row r="547" spans="5:38">
      <c r="U547" s="8"/>
      <c r="V547" s="13"/>
      <c r="W547" s="8"/>
      <c r="AL547" s="6"/>
    </row>
    <row r="548" spans="5:38">
      <c r="U548" s="8"/>
      <c r="V548" s="13"/>
      <c r="W548" s="8"/>
      <c r="AL548" s="6"/>
    </row>
    <row r="549" spans="5:38">
      <c r="U549" s="8"/>
      <c r="V549" s="13"/>
      <c r="W549" s="8"/>
      <c r="AL549" s="6"/>
    </row>
    <row r="550" spans="5:38">
      <c r="U550" s="8"/>
      <c r="V550" s="13"/>
      <c r="W550" s="8"/>
      <c r="AL550" s="6"/>
    </row>
    <row r="551" spans="5:38">
      <c r="U551" s="8"/>
      <c r="V551" s="13"/>
      <c r="W551" s="8"/>
      <c r="AL551" s="6"/>
    </row>
    <row r="552" spans="5:38">
      <c r="U552" s="8"/>
      <c r="V552" s="13"/>
      <c r="W552" s="8"/>
      <c r="AL552" s="6"/>
    </row>
    <row r="553" spans="5:38">
      <c r="U553" s="8"/>
      <c r="V553" s="13"/>
      <c r="W553" s="8"/>
      <c r="AL553" s="6"/>
    </row>
    <row r="554" spans="5:38">
      <c r="E554" s="331" t="s">
        <v>1376</v>
      </c>
      <c r="U554" s="8"/>
      <c r="V554" s="13"/>
      <c r="W554" s="8"/>
      <c r="AL554" s="6"/>
    </row>
    <row r="555" spans="5:38">
      <c r="U555" s="8"/>
      <c r="V555" s="13"/>
      <c r="W555" s="8"/>
      <c r="AL555" s="6"/>
    </row>
    <row r="556" spans="5:38">
      <c r="U556" s="8"/>
      <c r="V556" s="13"/>
      <c r="W556" s="8"/>
      <c r="AL556" s="6"/>
    </row>
    <row r="557" spans="5:38">
      <c r="U557" s="8"/>
      <c r="V557" s="13"/>
      <c r="W557" s="8"/>
      <c r="AL557" s="6"/>
    </row>
    <row r="558" spans="5:38">
      <c r="U558" s="8"/>
      <c r="V558" s="13"/>
      <c r="W558" s="8"/>
      <c r="AL558" s="6"/>
    </row>
    <row r="559" spans="5:38">
      <c r="U559" s="8"/>
      <c r="V559" s="13"/>
      <c r="W559" s="8"/>
      <c r="AL559" s="6"/>
    </row>
    <row r="560" spans="5:38">
      <c r="U560" s="8"/>
      <c r="V560" s="13"/>
      <c r="W560" s="8"/>
      <c r="AL560" s="6"/>
    </row>
    <row r="561" spans="21:38">
      <c r="U561" s="8"/>
      <c r="V561" s="13"/>
      <c r="W561" s="8"/>
      <c r="AL561" s="6"/>
    </row>
    <row r="562" spans="21:38">
      <c r="U562" s="8"/>
      <c r="V562" s="13"/>
      <c r="W562" s="8"/>
      <c r="AL562" s="6"/>
    </row>
    <row r="563" spans="21:38">
      <c r="U563" s="8"/>
      <c r="V563" s="13"/>
      <c r="W563" s="8"/>
      <c r="AL563" s="6"/>
    </row>
    <row r="564" spans="21:38">
      <c r="U564" s="8"/>
      <c r="V564" s="13"/>
      <c r="W564" s="8"/>
      <c r="AL564" s="6"/>
    </row>
    <row r="565" spans="21:38">
      <c r="U565" s="8"/>
      <c r="V565" s="13"/>
      <c r="W565" s="8"/>
      <c r="AL565" s="6"/>
    </row>
    <row r="566" spans="21:38">
      <c r="U566" s="8"/>
      <c r="V566" s="13"/>
      <c r="W566" s="8"/>
      <c r="AL566" s="6"/>
    </row>
    <row r="567" spans="21:38">
      <c r="U567" s="8"/>
      <c r="V567" s="13"/>
      <c r="W567" s="8"/>
      <c r="AL567" s="6"/>
    </row>
    <row r="568" spans="21:38">
      <c r="U568" s="8"/>
      <c r="V568" s="13"/>
      <c r="W568" s="8"/>
      <c r="AL568" s="6"/>
    </row>
    <row r="569" spans="21:38">
      <c r="U569" s="8"/>
      <c r="V569" s="13"/>
      <c r="W569" s="8"/>
      <c r="AL569" s="6"/>
    </row>
    <row r="570" spans="21:38">
      <c r="U570" s="8"/>
      <c r="V570" s="13"/>
      <c r="W570" s="8"/>
      <c r="AL570" s="6"/>
    </row>
    <row r="571" spans="21:38">
      <c r="U571" s="8"/>
      <c r="V571" s="13"/>
      <c r="W571" s="8"/>
      <c r="AL571" s="6"/>
    </row>
    <row r="572" spans="21:38">
      <c r="U572" s="8"/>
      <c r="V572" s="13"/>
      <c r="W572" s="8"/>
      <c r="AL572" s="6"/>
    </row>
    <row r="573" spans="21:38">
      <c r="U573" s="8"/>
      <c r="V573" s="13"/>
      <c r="W573" s="8"/>
      <c r="AL573" s="6"/>
    </row>
    <row r="574" spans="21:38">
      <c r="U574" s="8"/>
      <c r="V574" s="13"/>
      <c r="W574" s="8"/>
      <c r="AL574" s="6"/>
    </row>
    <row r="575" spans="21:38">
      <c r="U575" s="8"/>
      <c r="V575" s="13"/>
      <c r="W575" s="8"/>
      <c r="AL575" s="6"/>
    </row>
    <row r="576" spans="21:38">
      <c r="U576" s="8"/>
      <c r="V576" s="13"/>
      <c r="W576" s="8"/>
      <c r="AL576" s="6"/>
    </row>
    <row r="577" spans="21:38">
      <c r="U577" s="8"/>
      <c r="V577" s="13"/>
      <c r="W577" s="8"/>
      <c r="AL577" s="6"/>
    </row>
    <row r="578" spans="21:38">
      <c r="U578" s="8"/>
      <c r="V578" s="13"/>
      <c r="W578" s="8"/>
      <c r="AL578" s="6"/>
    </row>
    <row r="579" spans="21:38">
      <c r="U579" s="8"/>
      <c r="V579" s="13"/>
      <c r="W579" s="8"/>
      <c r="AL579" s="6"/>
    </row>
    <row r="580" spans="21:38">
      <c r="U580" s="8"/>
      <c r="V580" s="13"/>
      <c r="W580" s="8"/>
      <c r="AL580" s="6"/>
    </row>
    <row r="581" spans="21:38">
      <c r="U581" s="8"/>
      <c r="V581" s="13"/>
      <c r="W581" s="8"/>
      <c r="AL581" s="6"/>
    </row>
    <row r="582" spans="21:38">
      <c r="U582" s="8"/>
      <c r="V582" s="13"/>
      <c r="W582" s="8"/>
      <c r="AL582" s="6"/>
    </row>
    <row r="583" spans="21:38">
      <c r="U583" s="8"/>
      <c r="V583" s="13"/>
      <c r="W583" s="8"/>
      <c r="AL583" s="6"/>
    </row>
    <row r="584" spans="21:38">
      <c r="U584" s="8"/>
      <c r="V584" s="13"/>
      <c r="W584" s="8"/>
      <c r="AL584" s="6"/>
    </row>
    <row r="585" spans="21:38">
      <c r="U585" s="8"/>
      <c r="V585" s="13"/>
      <c r="W585" s="8"/>
      <c r="AL585" s="6"/>
    </row>
    <row r="586" spans="21:38">
      <c r="U586" s="8"/>
      <c r="V586" s="13"/>
      <c r="W586" s="8"/>
      <c r="AL586" s="6"/>
    </row>
    <row r="587" spans="21:38">
      <c r="U587" s="8"/>
      <c r="V587" s="13"/>
      <c r="W587" s="8"/>
      <c r="AL587" s="6"/>
    </row>
    <row r="588" spans="21:38">
      <c r="U588" s="8"/>
      <c r="V588" s="13"/>
      <c r="W588" s="8"/>
      <c r="AL588" s="6"/>
    </row>
    <row r="589" spans="21:38">
      <c r="U589" s="8"/>
      <c r="V589" s="13"/>
      <c r="W589" s="8"/>
      <c r="AL589" s="6"/>
    </row>
    <row r="590" spans="21:38">
      <c r="U590" s="8"/>
      <c r="V590" s="13"/>
      <c r="W590" s="8"/>
      <c r="AL590" s="6"/>
    </row>
    <row r="591" spans="21:38">
      <c r="U591" s="8"/>
      <c r="V591" s="13"/>
      <c r="W591" s="8"/>
      <c r="AL591" s="6"/>
    </row>
    <row r="592" spans="21:38">
      <c r="U592" s="8"/>
      <c r="V592" s="13"/>
      <c r="W592" s="8"/>
      <c r="AL592" s="6"/>
    </row>
    <row r="593" spans="21:38">
      <c r="U593" s="8"/>
      <c r="V593" s="13"/>
      <c r="W593" s="8"/>
      <c r="AL593" s="6"/>
    </row>
    <row r="594" spans="21:38">
      <c r="U594" s="8"/>
      <c r="V594" s="13"/>
      <c r="W594" s="8"/>
      <c r="AL594" s="6"/>
    </row>
    <row r="595" spans="21:38">
      <c r="U595" s="8"/>
      <c r="V595" s="13"/>
      <c r="W595" s="8"/>
      <c r="AL595" s="6"/>
    </row>
    <row r="596" spans="21:38">
      <c r="U596" s="8"/>
      <c r="V596" s="13"/>
      <c r="W596" s="8"/>
      <c r="AL596" s="6"/>
    </row>
    <row r="597" spans="21:38">
      <c r="U597" s="8"/>
      <c r="V597" s="13"/>
      <c r="W597" s="8"/>
      <c r="AL597" s="6"/>
    </row>
    <row r="598" spans="21:38">
      <c r="U598" s="8"/>
      <c r="V598" s="13"/>
      <c r="W598" s="8"/>
      <c r="AL598" s="6"/>
    </row>
    <row r="599" spans="21:38">
      <c r="U599" s="8"/>
      <c r="V599" s="13"/>
      <c r="W599" s="8"/>
      <c r="AL599" s="6"/>
    </row>
    <row r="600" spans="21:38">
      <c r="U600" s="8"/>
      <c r="V600" s="13"/>
      <c r="W600" s="8"/>
      <c r="AL600" s="6"/>
    </row>
    <row r="601" spans="21:38">
      <c r="U601" s="8"/>
      <c r="V601" s="13"/>
      <c r="W601" s="8"/>
      <c r="AL601" s="6"/>
    </row>
    <row r="602" spans="21:38">
      <c r="U602" s="8"/>
      <c r="V602" s="13"/>
      <c r="W602" s="8"/>
      <c r="AL602" s="6"/>
    </row>
    <row r="603" spans="21:38">
      <c r="U603" s="8"/>
      <c r="V603" s="13"/>
      <c r="W603" s="8"/>
      <c r="AL603" s="6"/>
    </row>
    <row r="604" spans="21:38">
      <c r="U604" s="8"/>
      <c r="V604" s="13"/>
      <c r="W604" s="8"/>
      <c r="AL604" s="6"/>
    </row>
    <row r="605" spans="21:38">
      <c r="U605" s="8"/>
      <c r="V605" s="13"/>
      <c r="W605" s="8"/>
      <c r="AL605" s="6"/>
    </row>
    <row r="606" spans="21:38">
      <c r="U606" s="8"/>
      <c r="V606" s="13"/>
      <c r="W606" s="8"/>
      <c r="AL606" s="6"/>
    </row>
    <row r="607" spans="21:38">
      <c r="U607" s="8"/>
      <c r="V607" s="13"/>
      <c r="W607" s="8"/>
      <c r="AL607" s="6"/>
    </row>
    <row r="608" spans="21:38">
      <c r="U608" s="8"/>
      <c r="V608" s="13"/>
      <c r="W608" s="8"/>
      <c r="AL608" s="6"/>
    </row>
    <row r="609" spans="21:38">
      <c r="U609" s="8"/>
      <c r="V609" s="13"/>
      <c r="W609" s="8"/>
      <c r="AL609" s="6"/>
    </row>
    <row r="610" spans="21:38">
      <c r="U610" s="8"/>
      <c r="V610" s="13"/>
      <c r="W610" s="8"/>
      <c r="AL610" s="6"/>
    </row>
    <row r="611" spans="21:38">
      <c r="U611" s="8"/>
      <c r="V611" s="13"/>
      <c r="W611" s="8"/>
      <c r="AL611" s="6"/>
    </row>
    <row r="612" spans="21:38">
      <c r="U612" s="8"/>
      <c r="V612" s="13"/>
      <c r="W612" s="8"/>
      <c r="AL612" s="6"/>
    </row>
    <row r="613" spans="21:38">
      <c r="U613" s="8"/>
      <c r="V613" s="13"/>
      <c r="W613" s="8"/>
      <c r="AL613" s="6"/>
    </row>
    <row r="614" spans="21:38">
      <c r="U614" s="8"/>
      <c r="V614" s="13"/>
      <c r="W614" s="8"/>
      <c r="AL614" s="6"/>
    </row>
    <row r="615" spans="21:38">
      <c r="U615" s="8"/>
      <c r="V615" s="13"/>
      <c r="W615" s="8"/>
      <c r="AL615" s="6"/>
    </row>
    <row r="616" spans="21:38">
      <c r="U616" s="8"/>
      <c r="V616" s="13"/>
      <c r="W616" s="8"/>
      <c r="AL616" s="6"/>
    </row>
    <row r="617" spans="21:38">
      <c r="U617" s="8"/>
      <c r="V617" s="13"/>
      <c r="W617" s="8"/>
      <c r="AL617" s="6"/>
    </row>
    <row r="618" spans="21:38">
      <c r="U618" s="8"/>
      <c r="V618" s="13"/>
      <c r="W618" s="8"/>
      <c r="AL618" s="6"/>
    </row>
    <row r="619" spans="21:38">
      <c r="U619" s="8"/>
      <c r="V619" s="13"/>
      <c r="W619" s="8"/>
      <c r="AL619" s="6"/>
    </row>
    <row r="620" spans="21:38">
      <c r="U620" s="8"/>
      <c r="V620" s="13"/>
      <c r="W620" s="8"/>
      <c r="AL620" s="6"/>
    </row>
    <row r="621" spans="21:38">
      <c r="U621" s="8"/>
      <c r="V621" s="13"/>
      <c r="W621" s="8"/>
      <c r="AL621" s="6"/>
    </row>
    <row r="622" spans="21:38">
      <c r="U622" s="8"/>
      <c r="V622" s="13"/>
      <c r="W622" s="8"/>
      <c r="AL622" s="6"/>
    </row>
    <row r="623" spans="21:38">
      <c r="U623" s="8"/>
      <c r="V623" s="13"/>
      <c r="W623" s="8"/>
      <c r="AL623" s="6"/>
    </row>
    <row r="624" spans="21:38">
      <c r="U624" s="8"/>
      <c r="V624" s="13"/>
      <c r="W624" s="8"/>
      <c r="AL624" s="6"/>
    </row>
    <row r="625" spans="21:38">
      <c r="U625" s="8"/>
      <c r="V625" s="13"/>
      <c r="W625" s="8"/>
      <c r="AL625" s="6"/>
    </row>
    <row r="626" spans="21:38">
      <c r="U626" s="8"/>
      <c r="V626" s="13"/>
      <c r="W626" s="8"/>
      <c r="AL626" s="6"/>
    </row>
    <row r="627" spans="21:38">
      <c r="U627" s="8"/>
      <c r="V627" s="13"/>
      <c r="W627" s="8"/>
      <c r="AL627" s="6"/>
    </row>
    <row r="628" spans="21:38">
      <c r="U628" s="8"/>
      <c r="V628" s="13"/>
      <c r="W628" s="8"/>
      <c r="AL628" s="6"/>
    </row>
    <row r="629" spans="21:38">
      <c r="U629" s="8"/>
      <c r="V629" s="13"/>
      <c r="W629" s="8"/>
      <c r="AL629" s="6"/>
    </row>
    <row r="630" spans="21:38">
      <c r="V630" s="13"/>
    </row>
    <row r="631" spans="21:38">
      <c r="U631" s="8"/>
      <c r="V631" s="13"/>
      <c r="W631" s="8"/>
      <c r="AL631" s="6"/>
    </row>
    <row r="632" spans="21:38">
      <c r="U632" s="8"/>
      <c r="W632" s="8"/>
      <c r="AL632" s="6"/>
    </row>
    <row r="633" spans="21:38">
      <c r="U633" s="8"/>
      <c r="V633" s="13"/>
      <c r="W633" s="8"/>
      <c r="AL633" s="6"/>
    </row>
    <row r="634" spans="21:38">
      <c r="U634" s="8"/>
      <c r="V634" s="13"/>
      <c r="W634" s="8"/>
      <c r="AL634" s="6"/>
    </row>
    <row r="635" spans="21:38">
      <c r="U635" s="8"/>
      <c r="V635" s="13"/>
      <c r="W635" s="8"/>
      <c r="AL635" s="6"/>
    </row>
    <row r="636" spans="21:38">
      <c r="U636" s="8"/>
      <c r="V636" s="13"/>
      <c r="W636" s="8"/>
      <c r="AL636" s="6"/>
    </row>
    <row r="637" spans="21:38">
      <c r="U637" s="8"/>
      <c r="V637" s="13"/>
      <c r="W637" s="8"/>
      <c r="AL637" s="6"/>
    </row>
    <row r="638" spans="21:38">
      <c r="U638" s="8"/>
      <c r="V638" s="13"/>
      <c r="W638" s="8"/>
      <c r="AL638" s="6"/>
    </row>
    <row r="639" spans="21:38">
      <c r="U639" s="8"/>
      <c r="V639" s="13"/>
      <c r="W639" s="8"/>
      <c r="AL639" s="6"/>
    </row>
    <row r="640" spans="21:38">
      <c r="U640" s="8"/>
      <c r="V640" s="13"/>
      <c r="W640" s="8"/>
      <c r="AL640" s="6"/>
    </row>
    <row r="641" spans="21:38">
      <c r="U641" s="8"/>
      <c r="V641" s="13"/>
      <c r="W641" s="8"/>
      <c r="AL641" s="6"/>
    </row>
    <row r="642" spans="21:38">
      <c r="U642" s="8"/>
      <c r="V642" s="13"/>
      <c r="W642" s="8"/>
      <c r="AL642" s="6"/>
    </row>
    <row r="643" spans="21:38">
      <c r="U643" s="8"/>
      <c r="V643" s="13"/>
      <c r="W643" s="8"/>
      <c r="AL643" s="6"/>
    </row>
    <row r="644" spans="21:38">
      <c r="U644" s="8"/>
      <c r="V644" s="13"/>
      <c r="W644" s="8"/>
      <c r="AL644" s="6"/>
    </row>
    <row r="645" spans="21:38">
      <c r="U645" s="8"/>
      <c r="V645" s="13"/>
      <c r="W645" s="8"/>
      <c r="AL645" s="6"/>
    </row>
    <row r="646" spans="21:38">
      <c r="U646" s="8"/>
      <c r="V646" s="13"/>
      <c r="W646" s="8"/>
      <c r="AL646" s="6"/>
    </row>
    <row r="647" spans="21:38">
      <c r="U647" s="8"/>
      <c r="V647" s="13"/>
      <c r="W647" s="8"/>
      <c r="AL647" s="6"/>
    </row>
    <row r="648" spans="21:38">
      <c r="U648" s="8"/>
      <c r="V648" s="13"/>
      <c r="W648" s="8"/>
      <c r="AL648" s="6"/>
    </row>
    <row r="649" spans="21:38">
      <c r="U649" s="8"/>
      <c r="V649" s="13"/>
      <c r="W649" s="8"/>
      <c r="AL649" s="6"/>
    </row>
    <row r="650" spans="21:38">
      <c r="U650" s="8"/>
      <c r="V650" s="13"/>
      <c r="W650" s="8"/>
      <c r="AL650" s="6"/>
    </row>
    <row r="651" spans="21:38">
      <c r="U651" s="8"/>
      <c r="V651" s="13"/>
      <c r="W651" s="8"/>
      <c r="AL651" s="6"/>
    </row>
    <row r="652" spans="21:38">
      <c r="U652" s="8"/>
      <c r="V652" s="13"/>
      <c r="W652" s="8"/>
      <c r="AL652" s="6"/>
    </row>
    <row r="653" spans="21:38">
      <c r="U653" s="8"/>
      <c r="V653" s="13"/>
      <c r="W653" s="8"/>
      <c r="AL653" s="6"/>
    </row>
    <row r="654" spans="21:38">
      <c r="U654" s="8"/>
      <c r="V654" s="13"/>
      <c r="W654" s="8"/>
      <c r="AL654" s="6"/>
    </row>
    <row r="655" spans="21:38">
      <c r="U655" s="8"/>
      <c r="V655" s="13"/>
      <c r="W655" s="8"/>
      <c r="AL655" s="6"/>
    </row>
    <row r="656" spans="21:38">
      <c r="U656" s="8"/>
      <c r="V656" s="13"/>
      <c r="W656" s="8"/>
      <c r="AL656" s="6"/>
    </row>
    <row r="657" spans="21:38">
      <c r="U657" s="8"/>
      <c r="V657" s="13"/>
      <c r="W657" s="8"/>
      <c r="AL657" s="6"/>
    </row>
    <row r="658" spans="21:38">
      <c r="U658" s="8"/>
      <c r="V658" s="13"/>
      <c r="W658" s="8"/>
      <c r="AL658" s="6"/>
    </row>
    <row r="659" spans="21:38">
      <c r="U659" s="8"/>
      <c r="V659" s="13"/>
      <c r="W659" s="8"/>
      <c r="AL659" s="6"/>
    </row>
    <row r="660" spans="21:38">
      <c r="U660" s="8"/>
      <c r="V660" s="13"/>
      <c r="W660" s="8"/>
      <c r="AL660" s="6"/>
    </row>
    <row r="661" spans="21:38">
      <c r="U661" s="8"/>
      <c r="V661" s="13"/>
      <c r="W661" s="8"/>
      <c r="AL661" s="6"/>
    </row>
    <row r="662" spans="21:38">
      <c r="U662" s="8"/>
      <c r="V662" s="13"/>
      <c r="W662" s="8"/>
      <c r="AL662" s="6"/>
    </row>
    <row r="663" spans="21:38">
      <c r="U663" s="8"/>
      <c r="V663" s="13"/>
      <c r="W663" s="8"/>
      <c r="AL663" s="6"/>
    </row>
    <row r="664" spans="21:38">
      <c r="U664" s="8"/>
      <c r="V664" s="13"/>
      <c r="W664" s="8"/>
      <c r="AL664" s="6"/>
    </row>
    <row r="665" spans="21:38">
      <c r="U665" s="8"/>
      <c r="V665" s="13"/>
      <c r="W665" s="8"/>
      <c r="AL665" s="6"/>
    </row>
    <row r="666" spans="21:38">
      <c r="U666" s="8"/>
      <c r="V666" s="13"/>
      <c r="W666" s="8"/>
      <c r="AL666" s="6"/>
    </row>
    <row r="667" spans="21:38">
      <c r="U667" s="8"/>
      <c r="V667" s="13"/>
      <c r="W667" s="8"/>
      <c r="AL667" s="6"/>
    </row>
    <row r="668" spans="21:38">
      <c r="U668" s="8"/>
      <c r="V668" s="13"/>
      <c r="W668" s="8"/>
      <c r="AL668" s="6"/>
    </row>
    <row r="669" spans="21:38">
      <c r="U669" s="8"/>
      <c r="V669" s="13"/>
      <c r="W669" s="8"/>
      <c r="AL669" s="6"/>
    </row>
    <row r="670" spans="21:38">
      <c r="U670" s="8"/>
      <c r="V670" s="13"/>
      <c r="W670" s="8"/>
      <c r="AL670" s="6"/>
    </row>
    <row r="671" spans="21:38">
      <c r="U671" s="8"/>
      <c r="V671" s="13"/>
      <c r="W671" s="8"/>
      <c r="AL671" s="6"/>
    </row>
    <row r="672" spans="21:38">
      <c r="U672" s="8"/>
      <c r="V672" s="13"/>
      <c r="W672" s="8"/>
      <c r="AL672" s="6"/>
    </row>
    <row r="673" spans="21:38">
      <c r="U673" s="8"/>
      <c r="V673" s="13"/>
      <c r="W673" s="8"/>
      <c r="AL673" s="6"/>
    </row>
    <row r="674" spans="21:38">
      <c r="U674" s="8"/>
      <c r="V674" s="13"/>
      <c r="W674" s="8"/>
      <c r="AL674" s="6"/>
    </row>
    <row r="675" spans="21:38">
      <c r="U675" s="8"/>
      <c r="V675" s="13"/>
      <c r="W675" s="8"/>
      <c r="AL675" s="6"/>
    </row>
    <row r="676" spans="21:38">
      <c r="U676" s="8"/>
      <c r="V676" s="13"/>
      <c r="W676" s="8"/>
      <c r="AL676" s="6"/>
    </row>
    <row r="677" spans="21:38">
      <c r="U677" s="8"/>
      <c r="V677" s="13"/>
      <c r="W677" s="8"/>
      <c r="AL677" s="6"/>
    </row>
    <row r="678" spans="21:38">
      <c r="U678" s="8"/>
      <c r="V678" s="13"/>
      <c r="W678" s="8"/>
      <c r="AL678" s="6"/>
    </row>
    <row r="679" spans="21:38">
      <c r="U679" s="8"/>
      <c r="V679" s="13"/>
      <c r="W679" s="8"/>
      <c r="AL679" s="6"/>
    </row>
    <row r="680" spans="21:38">
      <c r="U680" s="8"/>
      <c r="V680" s="13"/>
      <c r="W680" s="8"/>
      <c r="AL680" s="6"/>
    </row>
    <row r="681" spans="21:38">
      <c r="U681" s="8"/>
      <c r="V681" s="13"/>
      <c r="W681" s="8"/>
      <c r="AL681" s="6"/>
    </row>
    <row r="682" spans="21:38">
      <c r="U682" s="8"/>
      <c r="V682" s="13"/>
      <c r="W682" s="8"/>
      <c r="AL682" s="6"/>
    </row>
    <row r="683" spans="21:38">
      <c r="U683" s="8"/>
      <c r="V683" s="13"/>
      <c r="W683" s="8"/>
      <c r="AL683" s="6"/>
    </row>
    <row r="684" spans="21:38">
      <c r="U684" s="8"/>
      <c r="V684" s="13"/>
      <c r="W684" s="8"/>
      <c r="AL684" s="6"/>
    </row>
    <row r="685" spans="21:38">
      <c r="U685" s="8"/>
      <c r="V685" s="13"/>
      <c r="W685" s="8"/>
      <c r="AL685" s="6"/>
    </row>
    <row r="686" spans="21:38">
      <c r="U686" s="8"/>
      <c r="V686" s="13"/>
      <c r="W686" s="8"/>
      <c r="AL686" s="6"/>
    </row>
    <row r="687" spans="21:38">
      <c r="U687" s="8"/>
      <c r="V687" s="13"/>
      <c r="W687" s="8"/>
      <c r="AL687" s="6"/>
    </row>
    <row r="688" spans="21:38">
      <c r="U688" s="8"/>
      <c r="V688" s="13"/>
      <c r="W688" s="8"/>
      <c r="AL688" s="6"/>
    </row>
    <row r="689" spans="21:38">
      <c r="U689" s="8"/>
      <c r="V689" s="13"/>
      <c r="W689" s="8"/>
      <c r="AL689" s="6"/>
    </row>
    <row r="690" spans="21:38">
      <c r="U690" s="8"/>
      <c r="V690" s="13"/>
      <c r="W690" s="8"/>
      <c r="AL690" s="6"/>
    </row>
    <row r="691" spans="21:38">
      <c r="U691" s="8"/>
      <c r="V691" s="13"/>
      <c r="W691" s="8"/>
      <c r="AL691" s="6"/>
    </row>
    <row r="692" spans="21:38">
      <c r="U692" s="8"/>
      <c r="V692" s="13"/>
      <c r="W692" s="8"/>
      <c r="AL692" s="6"/>
    </row>
    <row r="693" spans="21:38">
      <c r="U693" s="8"/>
      <c r="V693" s="13"/>
      <c r="W693" s="8"/>
      <c r="AL693" s="6"/>
    </row>
    <row r="694" spans="21:38">
      <c r="U694" s="8"/>
      <c r="V694" s="13"/>
      <c r="W694" s="8"/>
      <c r="AL694" s="6"/>
    </row>
    <row r="695" spans="21:38">
      <c r="U695" s="8"/>
      <c r="V695" s="13"/>
      <c r="W695" s="8"/>
      <c r="AL695" s="6"/>
    </row>
    <row r="696" spans="21:38">
      <c r="U696" s="8"/>
      <c r="V696" s="13"/>
      <c r="W696" s="8"/>
      <c r="AL696" s="6"/>
    </row>
    <row r="697" spans="21:38">
      <c r="U697" s="8"/>
      <c r="V697" s="13"/>
      <c r="W697" s="8"/>
      <c r="AL697" s="6"/>
    </row>
    <row r="698" spans="21:38">
      <c r="U698" s="8"/>
      <c r="V698" s="13"/>
      <c r="W698" s="8"/>
      <c r="AL698" s="6"/>
    </row>
    <row r="699" spans="21:38">
      <c r="U699" s="8"/>
      <c r="V699" s="13"/>
      <c r="W699" s="8"/>
      <c r="AL699" s="6"/>
    </row>
    <row r="700" spans="21:38">
      <c r="U700" s="8"/>
      <c r="V700" s="13"/>
      <c r="W700" s="8"/>
      <c r="AL700" s="6"/>
    </row>
    <row r="701" spans="21:38">
      <c r="U701" s="8"/>
      <c r="V701" s="13"/>
      <c r="W701" s="8"/>
      <c r="AL701" s="6"/>
    </row>
    <row r="702" spans="21:38">
      <c r="U702" s="8"/>
      <c r="V702" s="13"/>
      <c r="W702" s="8"/>
      <c r="AL702" s="6"/>
    </row>
    <row r="703" spans="21:38">
      <c r="U703" s="8"/>
      <c r="V703" s="13"/>
      <c r="W703" s="8"/>
      <c r="AL703" s="6"/>
    </row>
    <row r="704" spans="21:38">
      <c r="U704" s="8"/>
      <c r="V704" s="13"/>
      <c r="W704" s="8"/>
      <c r="AL704" s="6"/>
    </row>
    <row r="705" spans="1:38">
      <c r="U705" s="8"/>
      <c r="V705" s="13"/>
      <c r="W705" s="8"/>
      <c r="AL705" s="6"/>
    </row>
    <row r="706" spans="1:38">
      <c r="U706" s="8"/>
      <c r="V706" s="13"/>
      <c r="W706" s="8"/>
      <c r="AL706" s="6"/>
    </row>
    <row r="707" spans="1:38">
      <c r="U707" s="8"/>
      <c r="V707" s="13"/>
      <c r="W707" s="8"/>
      <c r="AL707" s="6"/>
    </row>
    <row r="708" spans="1:38">
      <c r="U708" s="8"/>
      <c r="V708" s="13"/>
      <c r="W708" s="8"/>
      <c r="AL708" s="6"/>
    </row>
    <row r="709" spans="1:38">
      <c r="U709" s="8"/>
      <c r="V709" s="13"/>
      <c r="W709" s="8"/>
      <c r="AL709" s="6"/>
    </row>
    <row r="710" spans="1:38">
      <c r="U710" s="8"/>
      <c r="V710" s="13"/>
      <c r="W710" s="8"/>
      <c r="AL710" s="6"/>
    </row>
    <row r="711" spans="1:38">
      <c r="U711" s="8"/>
      <c r="V711" s="13"/>
      <c r="W711" s="8"/>
      <c r="AL711" s="6"/>
    </row>
    <row r="712" spans="1:38">
      <c r="U712" s="8"/>
      <c r="V712" s="13"/>
      <c r="W712" s="8"/>
      <c r="AL712" s="6"/>
    </row>
    <row r="713" spans="1:38">
      <c r="U713" s="8"/>
      <c r="V713" s="13"/>
      <c r="W713" s="8"/>
      <c r="AL713" s="6"/>
    </row>
    <row r="714" spans="1:38">
      <c r="U714" s="8"/>
      <c r="V714" s="13"/>
      <c r="W714" s="8"/>
      <c r="AL714" s="6"/>
    </row>
    <row r="715" spans="1:38">
      <c r="V715" s="13"/>
    </row>
    <row r="716" spans="1:38">
      <c r="V716" s="13"/>
    </row>
    <row r="719" spans="1:38" ht="15">
      <c r="A719" s="165"/>
      <c r="B719" s="165"/>
      <c r="C719" s="165"/>
      <c r="D719" s="165"/>
      <c r="P719" s="165"/>
      <c r="Q719" s="762"/>
      <c r="X719" s="165"/>
      <c r="Y719" s="165"/>
      <c r="Z719" s="165"/>
      <c r="AA719" s="165"/>
      <c r="AB719" s="165"/>
      <c r="AC719" s="165"/>
      <c r="AD719" s="165"/>
      <c r="AE719" s="165"/>
      <c r="AF719" s="165"/>
      <c r="AG719" s="165"/>
      <c r="AH719" s="165"/>
      <c r="AI719" s="162"/>
      <c r="AJ719" s="165"/>
      <c r="AK719" s="165"/>
      <c r="AL719" s="165"/>
    </row>
    <row r="720" spans="1:38" ht="15">
      <c r="A720" s="165"/>
      <c r="B720" s="165"/>
      <c r="C720" s="165"/>
      <c r="D720" s="165"/>
      <c r="P720" s="165"/>
      <c r="Q720" s="762"/>
      <c r="X720" s="165"/>
      <c r="Y720" s="165"/>
      <c r="Z720" s="165"/>
      <c r="AA720" s="165"/>
      <c r="AB720" s="165"/>
      <c r="AC720" s="165"/>
      <c r="AD720" s="165"/>
      <c r="AE720" s="165"/>
      <c r="AF720" s="165"/>
      <c r="AG720" s="165"/>
      <c r="AH720" s="165"/>
      <c r="AI720" s="162"/>
      <c r="AJ720" s="165"/>
      <c r="AK720" s="165"/>
      <c r="AL720" s="165"/>
    </row>
    <row r="721" spans="1:38" ht="15">
      <c r="A721" s="165"/>
      <c r="B721" s="165"/>
      <c r="C721" s="165"/>
      <c r="D721" s="165"/>
      <c r="P721" s="165"/>
      <c r="Q721" s="762"/>
      <c r="V721" s="165"/>
      <c r="X721" s="165"/>
      <c r="Y721" s="165"/>
      <c r="Z721" s="165"/>
      <c r="AA721" s="165"/>
      <c r="AB721" s="165"/>
      <c r="AC721" s="165"/>
      <c r="AD721" s="165"/>
      <c r="AE721" s="165"/>
      <c r="AF721" s="165"/>
      <c r="AG721" s="165"/>
      <c r="AH721" s="165"/>
      <c r="AI721" s="162"/>
      <c r="AJ721" s="165"/>
      <c r="AK721" s="165"/>
      <c r="AL721" s="165"/>
    </row>
    <row r="722" spans="1:38" ht="15">
      <c r="A722" s="165"/>
      <c r="B722" s="165"/>
      <c r="C722" s="165"/>
      <c r="D722" s="165"/>
      <c r="P722" s="165"/>
      <c r="Q722" s="762"/>
      <c r="V722" s="165"/>
      <c r="X722" s="165"/>
      <c r="Y722" s="165"/>
      <c r="Z722" s="165"/>
      <c r="AA722" s="165"/>
      <c r="AB722" s="165"/>
      <c r="AC722" s="165"/>
      <c r="AD722" s="165"/>
      <c r="AE722" s="165"/>
      <c r="AF722" s="165"/>
      <c r="AG722" s="165"/>
      <c r="AH722" s="165"/>
      <c r="AI722" s="162"/>
      <c r="AJ722" s="165"/>
      <c r="AK722" s="165"/>
      <c r="AL722" s="165"/>
    </row>
    <row r="723" spans="1:38" ht="15">
      <c r="A723" s="165"/>
      <c r="B723" s="165"/>
      <c r="C723" s="165"/>
      <c r="D723" s="165"/>
      <c r="P723" s="165"/>
      <c r="Q723" s="762"/>
      <c r="V723" s="165"/>
      <c r="X723" s="165"/>
      <c r="Y723" s="165"/>
      <c r="Z723" s="165"/>
      <c r="AA723" s="165"/>
      <c r="AB723" s="165"/>
      <c r="AC723" s="165"/>
      <c r="AD723" s="165"/>
      <c r="AE723" s="165"/>
      <c r="AF723" s="165"/>
      <c r="AG723" s="165"/>
      <c r="AH723" s="165"/>
      <c r="AI723" s="162"/>
      <c r="AJ723" s="165"/>
      <c r="AK723" s="165"/>
      <c r="AL723" s="165"/>
    </row>
    <row r="724" spans="1:38" ht="15">
      <c r="A724" s="165"/>
      <c r="B724" s="165"/>
      <c r="C724" s="165"/>
      <c r="D724" s="165"/>
      <c r="P724" s="165"/>
      <c r="Q724" s="762"/>
      <c r="V724" s="165"/>
      <c r="X724" s="165"/>
      <c r="Y724" s="165"/>
      <c r="Z724" s="165"/>
      <c r="AA724" s="165"/>
      <c r="AB724" s="165"/>
      <c r="AC724" s="165"/>
      <c r="AD724" s="165"/>
      <c r="AE724" s="165"/>
      <c r="AF724" s="165"/>
      <c r="AG724" s="165"/>
      <c r="AH724" s="165"/>
      <c r="AI724" s="162"/>
      <c r="AJ724" s="165"/>
      <c r="AK724" s="165"/>
      <c r="AL724" s="165"/>
    </row>
    <row r="725" spans="1:38" ht="15">
      <c r="A725" s="165"/>
      <c r="B725" s="165"/>
      <c r="C725" s="165"/>
      <c r="D725" s="165"/>
      <c r="P725" s="165"/>
      <c r="Q725" s="762"/>
      <c r="V725" s="165"/>
      <c r="X725" s="165"/>
      <c r="Y725" s="165"/>
      <c r="Z725" s="165"/>
      <c r="AA725" s="165"/>
      <c r="AB725" s="165"/>
      <c r="AC725" s="165"/>
      <c r="AD725" s="165"/>
      <c r="AE725" s="165"/>
      <c r="AF725" s="165"/>
      <c r="AG725" s="165"/>
      <c r="AH725" s="165"/>
      <c r="AI725" s="162"/>
      <c r="AJ725" s="165"/>
      <c r="AK725" s="165"/>
      <c r="AL725" s="165"/>
    </row>
    <row r="726" spans="1:38" ht="15">
      <c r="A726" s="165"/>
      <c r="B726" s="165"/>
      <c r="C726" s="165"/>
      <c r="D726" s="165"/>
      <c r="P726" s="165"/>
      <c r="Q726" s="762"/>
      <c r="V726" s="165"/>
      <c r="X726" s="165"/>
      <c r="Y726" s="165"/>
      <c r="Z726" s="165"/>
      <c r="AA726" s="165"/>
      <c r="AB726" s="165"/>
      <c r="AC726" s="165"/>
      <c r="AD726" s="165"/>
      <c r="AE726" s="165"/>
      <c r="AF726" s="165"/>
      <c r="AG726" s="165"/>
      <c r="AH726" s="165"/>
      <c r="AI726" s="162"/>
      <c r="AJ726" s="165"/>
      <c r="AK726" s="165"/>
      <c r="AL726" s="165"/>
    </row>
    <row r="727" spans="1:38" ht="15">
      <c r="A727" s="165"/>
      <c r="B727" s="165"/>
      <c r="C727" s="165"/>
      <c r="D727" s="165"/>
      <c r="P727" s="165"/>
      <c r="Q727" s="762"/>
      <c r="V727" s="165"/>
      <c r="X727" s="165"/>
      <c r="Y727" s="165"/>
      <c r="Z727" s="165"/>
      <c r="AA727" s="165"/>
      <c r="AB727" s="165"/>
      <c r="AC727" s="165"/>
      <c r="AD727" s="165"/>
      <c r="AE727" s="165"/>
      <c r="AF727" s="165"/>
      <c r="AG727" s="165"/>
      <c r="AH727" s="165"/>
      <c r="AI727" s="162"/>
      <c r="AJ727" s="165"/>
      <c r="AK727" s="165"/>
      <c r="AL727" s="165"/>
    </row>
    <row r="728" spans="1:38" ht="15">
      <c r="A728" s="165"/>
      <c r="B728" s="165"/>
      <c r="C728" s="165"/>
      <c r="D728" s="165"/>
      <c r="P728" s="165"/>
      <c r="Q728" s="762"/>
      <c r="V728" s="165"/>
      <c r="X728" s="165"/>
      <c r="Y728" s="165"/>
      <c r="Z728" s="165"/>
      <c r="AA728" s="165"/>
      <c r="AB728" s="165"/>
      <c r="AC728" s="165"/>
      <c r="AD728" s="165"/>
      <c r="AE728" s="165"/>
      <c r="AF728" s="165"/>
      <c r="AG728" s="165"/>
      <c r="AH728" s="165"/>
      <c r="AI728" s="162"/>
      <c r="AJ728" s="165"/>
      <c r="AK728" s="165"/>
      <c r="AL728" s="165"/>
    </row>
    <row r="729" spans="1:38" ht="15">
      <c r="A729" s="165"/>
      <c r="B729" s="165"/>
      <c r="C729" s="165"/>
      <c r="D729" s="165"/>
      <c r="P729" s="165"/>
      <c r="Q729" s="762"/>
      <c r="V729" s="165"/>
      <c r="X729" s="165"/>
      <c r="Y729" s="165"/>
      <c r="Z729" s="165"/>
      <c r="AA729" s="165"/>
      <c r="AB729" s="165"/>
      <c r="AC729" s="165"/>
      <c r="AD729" s="165"/>
      <c r="AE729" s="165"/>
      <c r="AF729" s="165"/>
      <c r="AG729" s="165"/>
      <c r="AH729" s="165"/>
      <c r="AI729" s="162"/>
      <c r="AJ729" s="165"/>
      <c r="AK729" s="165"/>
      <c r="AL729" s="165"/>
    </row>
    <row r="730" spans="1:38" ht="15">
      <c r="A730" s="165"/>
      <c r="B730" s="165"/>
      <c r="C730" s="165"/>
      <c r="D730" s="165"/>
      <c r="P730" s="165"/>
      <c r="Q730" s="762"/>
      <c r="V730" s="165"/>
      <c r="X730" s="165"/>
      <c r="Y730" s="165"/>
      <c r="Z730" s="165"/>
      <c r="AA730" s="165"/>
      <c r="AB730" s="165"/>
      <c r="AC730" s="165"/>
      <c r="AD730" s="165"/>
      <c r="AE730" s="165"/>
      <c r="AF730" s="165"/>
      <c r="AG730" s="165"/>
      <c r="AH730" s="165"/>
      <c r="AI730" s="162"/>
      <c r="AJ730" s="165"/>
      <c r="AK730" s="165"/>
      <c r="AL730" s="165"/>
    </row>
    <row r="731" spans="1:38">
      <c r="V731" s="165"/>
    </row>
    <row r="732" spans="1:38">
      <c r="V732" s="165"/>
    </row>
  </sheetData>
  <autoFilter ref="A4:CR374"/>
  <mergeCells count="4">
    <mergeCell ref="B1:U1"/>
    <mergeCell ref="B2:U2"/>
    <mergeCell ref="A347:B347"/>
    <mergeCell ref="A348:B348"/>
  </mergeCells>
  <pageMargins left="0.7" right="0.7" top="0.75" bottom="0.75" header="0.3" footer="0.3"/>
  <pageSetup orientation="portrait" verticalDpi="12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Q729"/>
  <sheetViews>
    <sheetView tabSelected="1" topLeftCell="A292" workbookViewId="0">
      <pane xSplit="5" topLeftCell="AI1" activePane="topRight" state="frozen"/>
      <selection activeCell="A4" sqref="A4"/>
      <selection pane="topRight" activeCell="B297" sqref="B297:B340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16.140625" style="162" customWidth="1"/>
    <col min="5" max="5" width="29.7109375" style="331" customWidth="1"/>
    <col min="6" max="6" width="21.85546875" style="331" customWidth="1"/>
    <col min="7" max="7" width="17.85546875" style="165" bestFit="1" customWidth="1"/>
    <col min="8" max="8" width="14.5703125" style="165" customWidth="1"/>
    <col min="9" max="9" width="17.85546875" style="165" bestFit="1" customWidth="1"/>
    <col min="10" max="10" width="7" style="165" customWidth="1"/>
    <col min="11" max="11" width="7.140625" style="165" customWidth="1"/>
    <col min="12" max="12" width="8.42578125" style="165" customWidth="1"/>
    <col min="13" max="13" width="11.5703125" style="165" customWidth="1"/>
    <col min="14" max="14" width="35.28515625" style="165" customWidth="1"/>
    <col min="15" max="15" width="21.140625" style="172" customWidth="1"/>
    <col min="16" max="16" width="14.5703125" style="164" customWidth="1"/>
    <col min="17" max="19" width="14.28515625" style="164" customWidth="1"/>
    <col min="20" max="20" width="19.140625" style="165" customWidth="1"/>
    <col min="21" max="21" width="24.7109375" style="45" customWidth="1"/>
    <col min="22" max="22" width="33.140625" style="165" customWidth="1"/>
    <col min="23" max="26" width="16.85546875" style="172" customWidth="1"/>
    <col min="27" max="28" width="13.7109375" style="5" customWidth="1"/>
    <col min="29" max="29" width="42.42578125" style="7" customWidth="1"/>
    <col min="30" max="31" width="57.42578125" style="6" customWidth="1"/>
    <col min="32" max="33" width="75.7109375" style="6" customWidth="1"/>
    <col min="34" max="34" width="24" style="7" customWidth="1"/>
    <col min="35" max="35" width="20" style="6" customWidth="1"/>
    <col min="36" max="36" width="51.85546875" style="6" bestFit="1" customWidth="1"/>
    <col min="37" max="37" width="53.42578125" style="172" customWidth="1"/>
    <col min="38" max="38" width="20.28515625" style="165" customWidth="1"/>
    <col min="39" max="16384" width="9.140625" style="165"/>
  </cols>
  <sheetData>
    <row r="1" spans="1:38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1436"/>
      <c r="S1" s="1436"/>
      <c r="T1" s="1436"/>
      <c r="U1" s="2" t="s">
        <v>1</v>
      </c>
      <c r="V1" s="3" t="s">
        <v>2</v>
      </c>
      <c r="W1" s="4" t="s">
        <v>3</v>
      </c>
      <c r="X1" s="4"/>
      <c r="Y1" s="4"/>
      <c r="Z1" s="4"/>
      <c r="AA1" s="5"/>
      <c r="AB1" s="5"/>
      <c r="AC1" s="6"/>
      <c r="AD1" s="6"/>
      <c r="AE1" s="6"/>
      <c r="AF1" s="6"/>
      <c r="AG1" s="6"/>
      <c r="AH1" s="7"/>
      <c r="AI1" s="6"/>
      <c r="AJ1" s="6"/>
      <c r="AK1" s="6"/>
    </row>
    <row r="2" spans="1:38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7"/>
      <c r="Q2" s="1437"/>
      <c r="R2" s="1437"/>
      <c r="S2" s="1437"/>
      <c r="T2" s="1438"/>
      <c r="U2" s="9">
        <v>38231</v>
      </c>
      <c r="V2" s="10" t="str">
        <f>DATEDIF(U2,W2,"Y") &amp; " NĂM " &amp;DATEDIF(U2,W2,"YM") &amp; " THÁNG " &amp; DATEDIF(U2,W2, "MD") &amp; " NGÀY "</f>
        <v xml:space="preserve">4 NĂM 3 THÁNG 30 NGÀY </v>
      </c>
      <c r="W2" s="11">
        <v>39813</v>
      </c>
      <c r="X2" s="11"/>
      <c r="Y2" s="11"/>
      <c r="Z2" s="11"/>
      <c r="AA2" s="5"/>
      <c r="AB2" s="5"/>
      <c r="AC2" s="6"/>
      <c r="AD2" s="6"/>
      <c r="AE2" s="6"/>
      <c r="AF2" s="6"/>
      <c r="AG2" s="6"/>
      <c r="AH2" s="7"/>
      <c r="AI2" s="6"/>
      <c r="AJ2" s="6"/>
      <c r="AK2" s="6"/>
    </row>
    <row r="3" spans="1:38" s="8" customFormat="1" ht="10.5" customHeight="1">
      <c r="A3" s="7"/>
      <c r="B3" s="12"/>
      <c r="C3" s="7"/>
      <c r="D3" s="7"/>
      <c r="E3" s="789"/>
      <c r="F3" s="789"/>
      <c r="G3" s="7"/>
      <c r="H3" s="7"/>
      <c r="I3" s="7"/>
      <c r="J3" s="7"/>
      <c r="K3" s="7"/>
      <c r="L3" s="7"/>
      <c r="M3" s="7" t="s">
        <v>5</v>
      </c>
      <c r="N3" s="7"/>
      <c r="O3" s="6"/>
      <c r="P3" s="5"/>
      <c r="Q3" s="5"/>
      <c r="R3" s="5"/>
      <c r="S3" s="5"/>
      <c r="U3" s="13"/>
      <c r="W3" s="6"/>
      <c r="X3" s="6"/>
      <c r="Y3" s="6"/>
      <c r="Z3" s="6"/>
      <c r="AA3" s="5"/>
      <c r="AB3" s="5"/>
      <c r="AC3" s="6"/>
      <c r="AD3" s="6"/>
      <c r="AE3" s="6"/>
      <c r="AF3" s="6"/>
      <c r="AG3" s="6"/>
      <c r="AH3" s="7"/>
      <c r="AI3" s="6"/>
      <c r="AJ3" s="6"/>
      <c r="AK3" s="6"/>
    </row>
    <row r="4" spans="1:38" s="24" customFormat="1" ht="76.5" customHeight="1">
      <c r="A4" s="14" t="s">
        <v>6</v>
      </c>
      <c r="B4" s="14" t="s">
        <v>6</v>
      </c>
      <c r="C4" s="15" t="s">
        <v>7</v>
      </c>
      <c r="D4" s="15" t="s">
        <v>4291</v>
      </c>
      <c r="E4" s="317" t="s">
        <v>8</v>
      </c>
      <c r="F4" s="317" t="s">
        <v>5085</v>
      </c>
      <c r="G4" s="15" t="s">
        <v>498</v>
      </c>
      <c r="H4" s="15" t="s">
        <v>2576</v>
      </c>
      <c r="I4" s="15"/>
      <c r="J4" s="16" t="s">
        <v>9</v>
      </c>
      <c r="K4" s="16"/>
      <c r="L4" s="17" t="s">
        <v>10</v>
      </c>
      <c r="M4" s="17" t="s">
        <v>11</v>
      </c>
      <c r="N4" s="17" t="s">
        <v>12</v>
      </c>
      <c r="O4" s="17" t="s">
        <v>13</v>
      </c>
      <c r="P4" s="18" t="s">
        <v>14</v>
      </c>
      <c r="Q4" s="18" t="s">
        <v>15</v>
      </c>
      <c r="R4" s="18"/>
      <c r="S4" s="18"/>
      <c r="T4" s="15" t="s">
        <v>16</v>
      </c>
      <c r="U4" s="15" t="s">
        <v>17</v>
      </c>
      <c r="V4" s="19" t="s">
        <v>18</v>
      </c>
      <c r="W4" s="20" t="s">
        <v>19</v>
      </c>
      <c r="X4" s="20" t="s">
        <v>2465</v>
      </c>
      <c r="Y4" s="20"/>
      <c r="Z4" s="20" t="s">
        <v>2646</v>
      </c>
      <c r="AA4" s="21" t="s">
        <v>20</v>
      </c>
      <c r="AB4" s="1276" t="s">
        <v>5226</v>
      </c>
      <c r="AC4" s="20" t="s">
        <v>21</v>
      </c>
      <c r="AD4" s="20" t="s">
        <v>22</v>
      </c>
      <c r="AE4" s="1236"/>
      <c r="AF4" s="22" t="s">
        <v>23</v>
      </c>
      <c r="AG4" s="22" t="s">
        <v>24</v>
      </c>
      <c r="AH4" s="22" t="s">
        <v>25</v>
      </c>
      <c r="AI4" s="23" t="s">
        <v>26</v>
      </c>
      <c r="AJ4" s="23" t="s">
        <v>27</v>
      </c>
      <c r="AK4" s="20" t="s">
        <v>28</v>
      </c>
      <c r="AL4" s="24" t="s">
        <v>29</v>
      </c>
    </row>
    <row r="5" spans="1:38" s="36" customFormat="1" ht="18" customHeight="1">
      <c r="A5" s="25">
        <f>IF(C5=0,"",SUBTOTAL(3,C$5:C5))</f>
        <v>1</v>
      </c>
      <c r="B5" s="343">
        <v>1</v>
      </c>
      <c r="C5" s="25" t="s">
        <v>30</v>
      </c>
      <c r="D5" s="25" t="str">
        <f>VLOOKUP(C5,Sheet4!$A$1:$B$300,2,0)</f>
        <v>9213003755</v>
      </c>
      <c r="E5" s="63" t="s">
        <v>31</v>
      </c>
      <c r="F5" s="63" t="str">
        <f>VLOOKUP(D5,'BHXH 4-2026'!$D$11:$F$337,3,0)</f>
        <v>DN4929213003755</v>
      </c>
      <c r="G5" s="774">
        <f>VLOOKUP(C5,'chuyển xếp 2024'!$C$5:$W$328,17,0)</f>
        <v>26000000</v>
      </c>
      <c r="H5" s="774">
        <f>VLOOKUP(C5,'chuyển xếp 2024'!$C$5:$W$328,19,0)</f>
        <v>0</v>
      </c>
      <c r="I5" s="774">
        <f>+G5+H5</f>
        <v>26000000</v>
      </c>
      <c r="J5" s="63" t="s">
        <v>32</v>
      </c>
      <c r="K5" s="63">
        <f>IF(J5="nữ",0,1)</f>
        <v>1</v>
      </c>
      <c r="L5" s="63" t="s">
        <v>33</v>
      </c>
      <c r="M5" s="63" t="s">
        <v>34</v>
      </c>
      <c r="N5" s="63" t="s">
        <v>1519</v>
      </c>
      <c r="O5" s="63" t="s">
        <v>1519</v>
      </c>
      <c r="P5" s="106">
        <v>31483</v>
      </c>
      <c r="Q5" s="107">
        <v>41379</v>
      </c>
      <c r="R5" s="107">
        <f>+Q5</f>
        <v>41379</v>
      </c>
      <c r="S5" s="107"/>
      <c r="T5" s="56" t="s">
        <v>36</v>
      </c>
      <c r="U5" s="56" t="s">
        <v>37</v>
      </c>
      <c r="V5" s="56" t="str">
        <f t="shared" ref="V5:V88" ca="1" si="0">DATEDIF(Q5,TODAY(),"Y") &amp; " NĂM " &amp;DATEDIF(Q5,TODAY(),"YM") &amp; " THÁNG " &amp; DATEDIF(Q5,TODAY(), "MD") &amp; " NGÀY "</f>
        <v xml:space="preserve">13 NĂM 4 THÁNG 4 NGÀY </v>
      </c>
      <c r="W5" s="80" t="s">
        <v>38</v>
      </c>
      <c r="X5" s="80" t="str">
        <f>VLOOKUP(C5,Sheet5!$B$2:$G$253,6,0)</f>
        <v>092086007417</v>
      </c>
      <c r="Y5" s="80" t="e">
        <f>VLOOKUP(C5,'Trang tính1'!$A$2:$N$281,5,0)</f>
        <v>#N/A</v>
      </c>
      <c r="Z5" s="80" t="e">
        <f>EXACT(X5,Y5)</f>
        <v>#N/A</v>
      </c>
      <c r="AA5" s="75">
        <v>44743</v>
      </c>
      <c r="AB5" s="75" t="s">
        <v>5227</v>
      </c>
      <c r="AC5" s="46" t="s">
        <v>232</v>
      </c>
      <c r="AD5" s="108" t="s">
        <v>39</v>
      </c>
      <c r="AE5" s="108"/>
      <c r="AF5" s="108" t="s">
        <v>40</v>
      </c>
      <c r="AG5" s="108" t="s">
        <v>41</v>
      </c>
      <c r="AH5" s="75"/>
      <c r="AI5" s="56" t="s">
        <v>42</v>
      </c>
      <c r="AJ5" s="56" t="s">
        <v>43</v>
      </c>
      <c r="AK5" s="56"/>
      <c r="AL5" s="36">
        <f t="shared" ref="AL5:AL82" ca="1" si="1">DATEDIF(P5,TODAY(),"y")</f>
        <v>40</v>
      </c>
    </row>
    <row r="6" spans="1:38" s="36" customFormat="1" ht="32.25" customHeight="1">
      <c r="A6" s="25">
        <f>IF(C6=0,"",SUBTOTAL(3,C$5:C6))</f>
        <v>2</v>
      </c>
      <c r="B6" s="343">
        <v>2</v>
      </c>
      <c r="C6" s="25" t="s">
        <v>44</v>
      </c>
      <c r="D6" s="25" t="str">
        <f>VLOOKUP(C6,Sheet4!$A$1:$B$300,2,0)</f>
        <v>5496032611</v>
      </c>
      <c r="E6" s="63" t="s">
        <v>45</v>
      </c>
      <c r="F6" s="63" t="str">
        <f>VLOOKUP(D6,'BHXH 4-2026'!$D$11:$F$337,3,0)</f>
        <v>DN4925496032611</v>
      </c>
      <c r="G6" s="774">
        <f>VLOOKUP(C6,'chuyển xếp 2024'!$C$5:$W$328,17,0)</f>
        <v>23000000</v>
      </c>
      <c r="H6" s="774">
        <f>VLOOKUP(C6,'chuyển xếp 2024'!$C$5:$W$328,19,0)</f>
        <v>0</v>
      </c>
      <c r="I6" s="774">
        <f t="shared" ref="I6:I69" si="2">+G6+H6</f>
        <v>23000000</v>
      </c>
      <c r="J6" s="63" t="s">
        <v>32</v>
      </c>
      <c r="K6" s="63">
        <f t="shared" ref="K6:K73" si="3">IF(J6="nữ",0,1)</f>
        <v>1</v>
      </c>
      <c r="L6" s="63" t="s">
        <v>33</v>
      </c>
      <c r="M6" s="63" t="s">
        <v>34</v>
      </c>
      <c r="N6" s="854" t="s">
        <v>4292</v>
      </c>
      <c r="O6" s="63" t="s">
        <v>3588</v>
      </c>
      <c r="P6" s="106">
        <v>26344</v>
      </c>
      <c r="Q6" s="107">
        <v>34243</v>
      </c>
      <c r="R6" s="107">
        <f t="shared" ref="R6:R39" si="4">+Q6</f>
        <v>34243</v>
      </c>
      <c r="S6" s="107"/>
      <c r="T6" s="56" t="s">
        <v>36</v>
      </c>
      <c r="U6" s="56"/>
      <c r="V6" s="56" t="str">
        <f t="shared" ca="1" si="0"/>
        <v xml:space="preserve">32 NĂM 10 THÁNG 18 NGÀY </v>
      </c>
      <c r="W6" s="80" t="s">
        <v>47</v>
      </c>
      <c r="X6" s="80" t="str">
        <f>VLOOKUP(C6,Sheet5!$B$2:$G$253,6,0)</f>
        <v>034072016055</v>
      </c>
      <c r="Y6" s="80" t="e">
        <f>VLOOKUP(C6,'Trang tính1'!$A$2:$N$281,5,0)</f>
        <v>#N/A</v>
      </c>
      <c r="Z6" s="80" t="e">
        <f t="shared" ref="Z6:Z69" si="5">EXACT(X6,Y6)</f>
        <v>#N/A</v>
      </c>
      <c r="AA6" s="75">
        <v>44522</v>
      </c>
      <c r="AB6" s="75" t="s">
        <v>5227</v>
      </c>
      <c r="AC6" s="46" t="s">
        <v>232</v>
      </c>
      <c r="AD6" s="108" t="s">
        <v>48</v>
      </c>
      <c r="AE6" s="108"/>
      <c r="AF6" s="108" t="s">
        <v>49</v>
      </c>
      <c r="AG6" s="108" t="s">
        <v>49</v>
      </c>
      <c r="AH6" s="75"/>
      <c r="AI6" s="56" t="s">
        <v>50</v>
      </c>
      <c r="AJ6" s="56" t="s">
        <v>51</v>
      </c>
      <c r="AK6" s="56"/>
      <c r="AL6" s="36">
        <f t="shared" ca="1" si="1"/>
        <v>54</v>
      </c>
    </row>
    <row r="7" spans="1:38" s="36" customFormat="1" ht="18" customHeight="1">
      <c r="A7" s="25">
        <f>IF(C7=0,"",SUBTOTAL(3,C$5:C7))</f>
        <v>3</v>
      </c>
      <c r="B7" s="343">
        <v>3</v>
      </c>
      <c r="C7" s="25" t="s">
        <v>132</v>
      </c>
      <c r="D7" s="25" t="str">
        <f>VLOOKUP(C7,Sheet4!$A$1:$B$300,2,0)</f>
        <v>5402005143</v>
      </c>
      <c r="E7" s="63" t="s">
        <v>133</v>
      </c>
      <c r="F7" s="63" t="str">
        <f>VLOOKUP(D7,'BHXH 4-2026'!$D$11:$F$337,3,0)</f>
        <v>DN4925402005143</v>
      </c>
      <c r="G7" s="774">
        <f>VLOOKUP(C7,'chuyển xếp 2024'!$C$5:$W$328,17,0)</f>
        <v>21850000</v>
      </c>
      <c r="H7" s="774"/>
      <c r="I7" s="774">
        <f t="shared" si="2"/>
        <v>21850000</v>
      </c>
      <c r="J7" s="63" t="s">
        <v>32</v>
      </c>
      <c r="K7" s="63">
        <f t="shared" si="3"/>
        <v>1</v>
      </c>
      <c r="L7" s="63" t="s">
        <v>33</v>
      </c>
      <c r="M7" s="63" t="s">
        <v>134</v>
      </c>
      <c r="N7" s="63" t="s">
        <v>3588</v>
      </c>
      <c r="O7" s="63" t="s">
        <v>3588</v>
      </c>
      <c r="P7" s="106">
        <v>28775</v>
      </c>
      <c r="Q7" s="107">
        <v>37104</v>
      </c>
      <c r="R7" s="107">
        <f t="shared" si="4"/>
        <v>37104</v>
      </c>
      <c r="S7" s="107"/>
      <c r="T7" s="56" t="s">
        <v>36</v>
      </c>
      <c r="U7" s="56" t="s">
        <v>137</v>
      </c>
      <c r="V7" s="56" t="str">
        <f t="shared" ca="1" si="0"/>
        <v xml:space="preserve">25 NĂM 0 THÁNG 18 NGÀY </v>
      </c>
      <c r="W7" s="80" t="s">
        <v>138</v>
      </c>
      <c r="X7" s="80" t="str">
        <f>VLOOKUP(C7,Sheet5!$B$2:$G$253,6,0)</f>
        <v>089078019969</v>
      </c>
      <c r="Y7" s="80">
        <f>VLOOKUP(C7,'Trang tính1'!$A$2:$N$281,5,0)</f>
        <v>0</v>
      </c>
      <c r="Z7" s="80" t="b">
        <f t="shared" si="5"/>
        <v>0</v>
      </c>
      <c r="AA7" s="75"/>
      <c r="AB7" s="75" t="s">
        <v>5227</v>
      </c>
      <c r="AC7" s="46" t="s">
        <v>232</v>
      </c>
      <c r="AD7" s="108" t="s">
        <v>139</v>
      </c>
      <c r="AE7" s="108"/>
      <c r="AF7" s="46" t="s">
        <v>140</v>
      </c>
      <c r="AG7" s="46" t="s">
        <v>141</v>
      </c>
      <c r="AH7" s="332" t="s">
        <v>142</v>
      </c>
      <c r="AI7" s="56" t="s">
        <v>50</v>
      </c>
      <c r="AJ7" s="56" t="s">
        <v>143</v>
      </c>
      <c r="AK7" s="56" t="s">
        <v>73</v>
      </c>
      <c r="AL7" s="36">
        <f t="shared" ca="1" si="1"/>
        <v>47</v>
      </c>
    </row>
    <row r="8" spans="1:38" s="36" customFormat="1">
      <c r="A8" s="25">
        <f>IF(C8=0,"",SUBTOTAL(3,C$5:C8))</f>
        <v>4</v>
      </c>
      <c r="B8" s="343">
        <v>4</v>
      </c>
      <c r="C8" s="86" t="s">
        <v>662</v>
      </c>
      <c r="D8" s="25" t="str">
        <f>VLOOKUP(C8,Sheet4!$A$1:$B$300,2,0)</f>
        <v>6506006858</v>
      </c>
      <c r="E8" s="87" t="s">
        <v>663</v>
      </c>
      <c r="F8" s="63" t="str">
        <f>VLOOKUP(D8,'BHXH 4-2026'!$D$11:$F$337,3,0)</f>
        <v>DN4926506006858</v>
      </c>
      <c r="G8" s="774">
        <f>VLOOKUP(C8,'chuyển xếp 2024'!$C$5:$W$328,17,0)</f>
        <v>21850000</v>
      </c>
      <c r="H8" s="774"/>
      <c r="I8" s="774">
        <f t="shared" si="2"/>
        <v>21850000</v>
      </c>
      <c r="J8" s="87" t="s">
        <v>32</v>
      </c>
      <c r="K8" s="63">
        <f t="shared" si="3"/>
        <v>1</v>
      </c>
      <c r="L8" s="63" t="s">
        <v>33</v>
      </c>
      <c r="M8" s="63" t="s">
        <v>34</v>
      </c>
      <c r="N8" s="63" t="s">
        <v>3588</v>
      </c>
      <c r="O8" s="63" t="s">
        <v>3588</v>
      </c>
      <c r="P8" s="106">
        <v>29335</v>
      </c>
      <c r="Q8" s="107">
        <v>39052</v>
      </c>
      <c r="R8" s="107">
        <f t="shared" si="4"/>
        <v>39052</v>
      </c>
      <c r="S8" s="107"/>
      <c r="T8" s="625" t="s">
        <v>36</v>
      </c>
      <c r="U8" s="56" t="s">
        <v>665</v>
      </c>
      <c r="V8" s="56" t="str">
        <f t="shared" ca="1" si="0"/>
        <v xml:space="preserve">19 NĂM 8 THÁNG 18 NGÀY </v>
      </c>
      <c r="W8" s="523">
        <v>212021584</v>
      </c>
      <c r="X8" s="80" t="str">
        <f>VLOOKUP(C8,Sheet5!$B$2:$G$253,6,0)</f>
        <v>051080007405</v>
      </c>
      <c r="Y8" s="80">
        <f>VLOOKUP(C8,'Trang tính1'!$A$2:$N$281,5,0)</f>
        <v>0</v>
      </c>
      <c r="Z8" s="80" t="b">
        <f t="shared" si="5"/>
        <v>0</v>
      </c>
      <c r="AA8" s="75">
        <v>40938</v>
      </c>
      <c r="AB8" s="75" t="s">
        <v>5227</v>
      </c>
      <c r="AC8" s="46" t="s">
        <v>232</v>
      </c>
      <c r="AD8" s="108" t="s">
        <v>666</v>
      </c>
      <c r="AE8" s="108"/>
      <c r="AF8" s="46" t="s">
        <v>667</v>
      </c>
      <c r="AG8" s="46"/>
      <c r="AH8" s="66"/>
      <c r="AI8" s="625" t="s">
        <v>50</v>
      </c>
      <c r="AJ8" s="625" t="s">
        <v>72</v>
      </c>
      <c r="AK8" s="56" t="s">
        <v>510</v>
      </c>
      <c r="AL8" s="36">
        <f t="shared" ca="1" si="1"/>
        <v>46</v>
      </c>
    </row>
    <row r="9" spans="1:38" s="1250" customFormat="1">
      <c r="A9" s="1237">
        <f>IF(C9=0,"",SUBTOTAL(3,C$5:C9))</f>
        <v>5</v>
      </c>
      <c r="B9" s="1237">
        <v>5</v>
      </c>
      <c r="C9" s="1238" t="s">
        <v>293</v>
      </c>
      <c r="D9" s="1237" t="str">
        <f>VLOOKUP(C9,Sheet4!$A$1:$B$300,2,0)</f>
        <v>8616014612</v>
      </c>
      <c r="E9" s="1239" t="s">
        <v>294</v>
      </c>
      <c r="F9" s="63" t="str">
        <f>VLOOKUP(D9,'BHXH 4-2026'!$D$11:$F$337,3,0)</f>
        <v>DN4928616014612</v>
      </c>
      <c r="G9" s="1241">
        <f>VLOOKUP(C9,'chuyển xếp 2024'!$C$5:$W$328,17,0)</f>
        <v>6579000</v>
      </c>
      <c r="H9" s="1241">
        <f>VLOOKUP(C9,'chuyển xếp 2024'!$C$5:$W$328,19,0)</f>
        <v>0</v>
      </c>
      <c r="I9" s="1241">
        <f t="shared" si="2"/>
        <v>6579000</v>
      </c>
      <c r="J9" s="1239" t="s">
        <v>63</v>
      </c>
      <c r="K9" s="1240">
        <f t="shared" si="3"/>
        <v>0</v>
      </c>
      <c r="L9" s="1242" t="s">
        <v>33</v>
      </c>
      <c r="M9" s="1242" t="s">
        <v>34</v>
      </c>
      <c r="N9" s="1240" t="s">
        <v>4274</v>
      </c>
      <c r="O9" s="1242" t="s">
        <v>4274</v>
      </c>
      <c r="P9" s="1243">
        <v>34643</v>
      </c>
      <c r="Q9" s="1244">
        <v>44713</v>
      </c>
      <c r="R9" s="107">
        <f t="shared" si="4"/>
        <v>44713</v>
      </c>
      <c r="S9" s="1244"/>
      <c r="T9" s="1242" t="s">
        <v>36</v>
      </c>
      <c r="U9" s="1242" t="s">
        <v>295</v>
      </c>
      <c r="V9" s="1242" t="str">
        <f t="shared" ca="1" si="0"/>
        <v xml:space="preserve">4 NĂM 2 THÁNG 18 NGÀY </v>
      </c>
      <c r="W9" s="1245" t="s">
        <v>296</v>
      </c>
      <c r="X9" s="1246" t="str">
        <f>VLOOKUP(C9,Sheet5!$B$2:$G$253,6,0)</f>
        <v>087194013763</v>
      </c>
      <c r="Y9" s="1246" t="str">
        <f>VLOOKUP(C9,'Trang tính1'!$A$2:$N$281,5,0)</f>
        <v>087194013763</v>
      </c>
      <c r="Z9" s="1246" t="b">
        <f t="shared" si="5"/>
        <v>1</v>
      </c>
      <c r="AA9" s="1243">
        <v>40353</v>
      </c>
      <c r="AB9" s="75" t="s">
        <v>5227</v>
      </c>
      <c r="AC9" s="1239" t="s">
        <v>232</v>
      </c>
      <c r="AD9" s="1247" t="s">
        <v>297</v>
      </c>
      <c r="AE9" s="1247" t="str">
        <f>VLOOKUP(C9,'Trang tính1'!$A$2:$N$319,9,0)</f>
        <v>Ấp An Lợi, xã Tân Nhuận Đông, tỉnh Đồng Tháp</v>
      </c>
      <c r="AF9" s="1247" t="s">
        <v>297</v>
      </c>
      <c r="AG9" s="1239"/>
      <c r="AH9" s="1238" t="s">
        <v>298</v>
      </c>
      <c r="AI9" s="1248" t="s">
        <v>50</v>
      </c>
      <c r="AJ9" s="1248" t="s">
        <v>299</v>
      </c>
      <c r="AK9" s="1242" t="s">
        <v>60</v>
      </c>
      <c r="AL9" s="1249">
        <f t="shared" ca="1" si="1"/>
        <v>31</v>
      </c>
    </row>
    <row r="10" spans="1:38" s="36" customFormat="1" ht="18" customHeight="1">
      <c r="A10" s="25">
        <f>IF(C10=0,"",SUBTOTAL(3,C$5:C10))</f>
        <v>6</v>
      </c>
      <c r="B10" s="25">
        <v>1</v>
      </c>
      <c r="C10" s="25" t="s">
        <v>52</v>
      </c>
      <c r="D10" s="25" t="str">
        <f>VLOOKUP(C10,Sheet4!$A$1:$B$300,2,0)</f>
        <v>9212004554</v>
      </c>
      <c r="E10" s="63" t="s">
        <v>53</v>
      </c>
      <c r="F10" s="63" t="str">
        <f>VLOOKUP(D10,'BHXH 4-2026'!$D$11:$F$337,3,0)</f>
        <v>DN4929212004554</v>
      </c>
      <c r="G10" s="774">
        <f>VLOOKUP(C10,'chuyển xếp 2024'!$C$5:$W$328,17,0)</f>
        <v>7673000</v>
      </c>
      <c r="H10" s="774">
        <f>VLOOKUP(C10,'chuyển xếp 2024'!$C$5:$W$328,19,0)</f>
        <v>2365000</v>
      </c>
      <c r="I10" s="774">
        <f t="shared" si="2"/>
        <v>10038000</v>
      </c>
      <c r="J10" s="63" t="s">
        <v>32</v>
      </c>
      <c r="K10" s="63">
        <f t="shared" si="3"/>
        <v>1</v>
      </c>
      <c r="L10" s="63" t="s">
        <v>33</v>
      </c>
      <c r="M10" s="63" t="s">
        <v>34</v>
      </c>
      <c r="N10" s="63" t="s">
        <v>5152</v>
      </c>
      <c r="O10" s="56" t="s">
        <v>5184</v>
      </c>
      <c r="P10" s="106">
        <v>32952</v>
      </c>
      <c r="Q10" s="107">
        <v>41609</v>
      </c>
      <c r="R10" s="107">
        <f t="shared" si="4"/>
        <v>41609</v>
      </c>
      <c r="S10" s="107"/>
      <c r="T10" s="56" t="s">
        <v>36</v>
      </c>
      <c r="U10" s="56" t="s">
        <v>54</v>
      </c>
      <c r="V10" s="56" t="str">
        <f t="shared" ca="1" si="0"/>
        <v xml:space="preserve">12 NĂM 8 THÁNG 18 NGÀY </v>
      </c>
      <c r="W10" s="80" t="s">
        <v>55</v>
      </c>
      <c r="X10" s="80" t="str">
        <f>VLOOKUP(C10,Sheet5!$B$2:$G$253,6,0)</f>
        <v>092090014793</v>
      </c>
      <c r="Y10" s="80" t="str">
        <f>VLOOKUP(C10,'Trang tính1'!$A$2:$N$281,5,0)</f>
        <v>092090014793</v>
      </c>
      <c r="Z10" s="80" t="b">
        <f t="shared" si="5"/>
        <v>1</v>
      </c>
      <c r="AA10" s="75"/>
      <c r="AB10" s="75" t="s">
        <v>5227</v>
      </c>
      <c r="AC10" s="46" t="s">
        <v>232</v>
      </c>
      <c r="AD10" s="108" t="s">
        <v>56</v>
      </c>
      <c r="AE10" s="108" t="str">
        <f>VLOOKUP(C10,'Trang tính1'!$A$2:$N$319,9,0)</f>
        <v>228/74A Phạm Ngũ Lão, P. Cái Khế, TP. Cần Thơ</v>
      </c>
      <c r="AF10" s="46" t="s">
        <v>57</v>
      </c>
      <c r="AG10" s="46" t="s">
        <v>57</v>
      </c>
      <c r="AH10" s="47" t="s">
        <v>58</v>
      </c>
      <c r="AI10" s="56" t="s">
        <v>50</v>
      </c>
      <c r="AJ10" s="56" t="s">
        <v>59</v>
      </c>
      <c r="AK10" s="56" t="s">
        <v>60</v>
      </c>
      <c r="AL10" s="36">
        <f t="shared" ca="1" si="1"/>
        <v>36</v>
      </c>
    </row>
    <row r="11" spans="1:38" s="36" customFormat="1" ht="18" customHeight="1">
      <c r="A11" s="25">
        <f>IF(C11=0,"",SUBTOTAL(3,C$5:C11))</f>
        <v>7</v>
      </c>
      <c r="B11" s="25">
        <v>2</v>
      </c>
      <c r="C11" s="25" t="s">
        <v>61</v>
      </c>
      <c r="D11" s="25" t="str">
        <f>VLOOKUP(C11,Sheet4!$A$1:$B$300,2,0)</f>
        <v>9212004139</v>
      </c>
      <c r="E11" s="63" t="s">
        <v>62</v>
      </c>
      <c r="F11" s="63" t="str">
        <f>VLOOKUP(D11,'BHXH 4-2026'!$D$11:$F$337,3,0)</f>
        <v>DN4929212004139</v>
      </c>
      <c r="G11" s="774">
        <f>VLOOKUP(C11,'chuyển xếp 2024'!$C$5:$W$328,17,0)</f>
        <v>7673000</v>
      </c>
      <c r="H11" s="774">
        <f>VLOOKUP(C11,'chuyển xếp 2024'!$C$5:$W$328,19,0)</f>
        <v>1892000</v>
      </c>
      <c r="I11" s="697">
        <f t="shared" si="2"/>
        <v>9565000</v>
      </c>
      <c r="J11" s="63" t="s">
        <v>63</v>
      </c>
      <c r="K11" s="63">
        <f t="shared" si="3"/>
        <v>0</v>
      </c>
      <c r="L11" s="63" t="s">
        <v>33</v>
      </c>
      <c r="M11" s="63" t="s">
        <v>34</v>
      </c>
      <c r="N11" s="63" t="s">
        <v>5153</v>
      </c>
      <c r="O11" s="56" t="s">
        <v>5184</v>
      </c>
      <c r="P11" s="106">
        <v>32616</v>
      </c>
      <c r="Q11" s="107">
        <v>40977</v>
      </c>
      <c r="R11" s="107">
        <f t="shared" si="4"/>
        <v>40977</v>
      </c>
      <c r="S11" s="107"/>
      <c r="T11" s="56" t="s">
        <v>36</v>
      </c>
      <c r="U11" s="56" t="s">
        <v>66</v>
      </c>
      <c r="V11" s="56" t="str">
        <f t="shared" ca="1" si="0"/>
        <v xml:space="preserve">14 NĂM 5 THÁNG 10 NGÀY </v>
      </c>
      <c r="W11" s="80" t="s">
        <v>67</v>
      </c>
      <c r="X11" s="80" t="str">
        <f>VLOOKUP(C11,Sheet5!$B$2:$G$253,6,0)</f>
        <v>094189000207</v>
      </c>
      <c r="Y11" s="80" t="str">
        <f>VLOOKUP(C11,'Trang tính1'!$A$2:$N$281,5,0)</f>
        <v>094189000207</v>
      </c>
      <c r="Z11" s="80" t="b">
        <f t="shared" si="5"/>
        <v>1</v>
      </c>
      <c r="AA11" s="75">
        <v>38540</v>
      </c>
      <c r="AB11" s="75" t="s">
        <v>5227</v>
      </c>
      <c r="AC11" s="46" t="s">
        <v>232</v>
      </c>
      <c r="AD11" s="108" t="s">
        <v>69</v>
      </c>
      <c r="AE11" s="108" t="str">
        <f>VLOOKUP(C11,'Trang tính1'!$A$2:$N$319,9,0)</f>
        <v>63A Hẻm 3 đường Mậu Thân, Phường Ninh Kiều, TP.Cần Thơ</v>
      </c>
      <c r="AF11" s="46" t="s">
        <v>70</v>
      </c>
      <c r="AG11" s="46" t="s">
        <v>70</v>
      </c>
      <c r="AH11" s="332" t="s">
        <v>71</v>
      </c>
      <c r="AI11" s="56" t="s">
        <v>50</v>
      </c>
      <c r="AJ11" s="56" t="s">
        <v>72</v>
      </c>
      <c r="AK11" s="56" t="s">
        <v>73</v>
      </c>
      <c r="AL11" s="36">
        <f t="shared" ca="1" si="1"/>
        <v>37</v>
      </c>
    </row>
    <row r="12" spans="1:38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25" t="str">
        <f>VLOOKUP(C12,Sheet4!$A$1:$B$300,2,0)</f>
        <v>9221356007</v>
      </c>
      <c r="E12" s="67" t="s">
        <v>102</v>
      </c>
      <c r="F12" s="63" t="str">
        <f>VLOOKUP(D12,'BHXH 4-2026'!$D$11:$F$337,3,0)</f>
        <v>DN4929221356007</v>
      </c>
      <c r="G12" s="774">
        <f>VLOOKUP(C12,'chuyển xếp 2024'!$C$5:$W$328,17,0)</f>
        <v>7105000</v>
      </c>
      <c r="H12" s="774">
        <f>VLOOKUP(C12,'chuyển xếp 2024'!$C$5:$W$328,19,0)</f>
        <v>0</v>
      </c>
      <c r="I12" s="697">
        <f t="shared" si="2"/>
        <v>7105000</v>
      </c>
      <c r="J12" s="63" t="s">
        <v>63</v>
      </c>
      <c r="K12" s="63">
        <f t="shared" si="3"/>
        <v>0</v>
      </c>
      <c r="L12" s="63" t="s">
        <v>33</v>
      </c>
      <c r="M12" s="63" t="s">
        <v>34</v>
      </c>
      <c r="N12" s="63" t="s">
        <v>5187</v>
      </c>
      <c r="O12" s="56" t="s">
        <v>5184</v>
      </c>
      <c r="P12" s="75">
        <v>34769</v>
      </c>
      <c r="Q12" s="75">
        <v>43282</v>
      </c>
      <c r="R12" s="107">
        <f t="shared" si="4"/>
        <v>43282</v>
      </c>
      <c r="S12" s="75"/>
      <c r="T12" s="56" t="s">
        <v>36</v>
      </c>
      <c r="U12" s="66" t="s">
        <v>103</v>
      </c>
      <c r="V12" s="56" t="str">
        <f t="shared" ca="1" si="0"/>
        <v xml:space="preserve">8 NĂM 1 THÁNG 18 NGÀY </v>
      </c>
      <c r="W12" s="523" t="s">
        <v>104</v>
      </c>
      <c r="X12" s="80" t="str">
        <f>VLOOKUP(C12,Sheet5!$B$2:$G$253,6,0)</f>
        <v>092195009932</v>
      </c>
      <c r="Y12" s="80" t="str">
        <f>VLOOKUP(C12,'Trang tính1'!$A$2:$N$281,5,0)</f>
        <v>092195009932</v>
      </c>
      <c r="Z12" s="80" t="b">
        <f t="shared" si="5"/>
        <v>1</v>
      </c>
      <c r="AA12" s="75">
        <v>41193</v>
      </c>
      <c r="AB12" s="75" t="s">
        <v>5227</v>
      </c>
      <c r="AC12" s="46" t="s">
        <v>232</v>
      </c>
      <c r="AD12" s="108" t="s">
        <v>97</v>
      </c>
      <c r="AE12" s="108" t="str">
        <f>VLOOKUP(C12,'Trang tính1'!$A$2:$N$319,9,0)</f>
        <v>126 Lê Anh Xuân, P. Cái Khế, TP. Cần Thơ</v>
      </c>
      <c r="AF12" s="46" t="s">
        <v>105</v>
      </c>
      <c r="AG12" s="46" t="s">
        <v>105</v>
      </c>
      <c r="AH12" s="332" t="s">
        <v>106</v>
      </c>
      <c r="AI12" s="56" t="s">
        <v>50</v>
      </c>
      <c r="AJ12" s="56" t="s">
        <v>107</v>
      </c>
      <c r="AK12" s="56" t="s">
        <v>60</v>
      </c>
      <c r="AL12" s="36">
        <f t="shared" ca="1" si="1"/>
        <v>31</v>
      </c>
    </row>
    <row r="13" spans="1:38" s="36" customFormat="1" ht="18" customHeight="1">
      <c r="A13" s="25">
        <f>IF(C13=0,"",SUBTOTAL(3,C$5:C13))</f>
        <v>9</v>
      </c>
      <c r="B13" s="25">
        <v>4</v>
      </c>
      <c r="C13" s="66" t="s">
        <v>115</v>
      </c>
      <c r="D13" s="25" t="s">
        <v>2031</v>
      </c>
      <c r="E13" s="67" t="s">
        <v>116</v>
      </c>
      <c r="F13" s="63" t="str">
        <f>VLOOKUP(D13,'BHXH 4-2026'!$D$11:$F$337,3,0)</f>
        <v>DN4928923922038</v>
      </c>
      <c r="G13" s="774">
        <f>VLOOKUP(C13,'chuyển xếp 2024'!$C$5:$W$328,17,0)</f>
        <v>7105000</v>
      </c>
      <c r="H13" s="774">
        <f>VLOOKUP(C13,'chuyển xếp 2024'!$C$5:$W$328,19,0)</f>
        <v>0</v>
      </c>
      <c r="I13" s="697">
        <f t="shared" si="2"/>
        <v>7105000</v>
      </c>
      <c r="J13" s="63" t="s">
        <v>63</v>
      </c>
      <c r="K13" s="63">
        <f t="shared" si="3"/>
        <v>0</v>
      </c>
      <c r="L13" s="63" t="s">
        <v>33</v>
      </c>
      <c r="M13" s="63" t="s">
        <v>34</v>
      </c>
      <c r="N13" s="63" t="s">
        <v>5187</v>
      </c>
      <c r="O13" s="56" t="s">
        <v>5184</v>
      </c>
      <c r="P13" s="75">
        <v>35554</v>
      </c>
      <c r="Q13" s="75">
        <v>44349</v>
      </c>
      <c r="R13" s="107">
        <f t="shared" si="4"/>
        <v>44349</v>
      </c>
      <c r="S13" s="75"/>
      <c r="T13" s="67" t="s">
        <v>36</v>
      </c>
      <c r="U13" s="67" t="s">
        <v>118</v>
      </c>
      <c r="V13" s="56" t="str">
        <f t="shared" ca="1" si="0"/>
        <v xml:space="preserve">5 NĂM 2 THÁNG 17 NGÀY </v>
      </c>
      <c r="W13" s="514" t="s">
        <v>1397</v>
      </c>
      <c r="X13" s="80" t="str">
        <f>VLOOKUP(C13,Sheet5!$B$2:$G$253,6,0)</f>
        <v>089197013110</v>
      </c>
      <c r="Y13" s="80" t="str">
        <f>VLOOKUP(C13,'Trang tính1'!$A$2:$N$281,5,0)</f>
        <v>089197013110</v>
      </c>
      <c r="Z13" s="80" t="b">
        <f t="shared" si="5"/>
        <v>1</v>
      </c>
      <c r="AA13" s="75">
        <v>44916</v>
      </c>
      <c r="AB13" s="75" t="s">
        <v>5227</v>
      </c>
      <c r="AC13" s="46" t="s">
        <v>232</v>
      </c>
      <c r="AD13" s="108" t="s">
        <v>119</v>
      </c>
      <c r="AE13" s="108" t="str">
        <f>VLOOKUP(C13,'Trang tính1'!$A$2:$N$319,9,0)</f>
        <v>473, Tổ 19, Ấp Long Quới 1, Xã Long Điền, Tỉnh An Giang</v>
      </c>
      <c r="AF13" s="46" t="s">
        <v>120</v>
      </c>
      <c r="AG13" s="46" t="s">
        <v>121</v>
      </c>
      <c r="AH13" s="332" t="s">
        <v>122</v>
      </c>
      <c r="AI13" s="56" t="s">
        <v>50</v>
      </c>
      <c r="AJ13" s="56" t="s">
        <v>123</v>
      </c>
      <c r="AK13" s="56" t="s">
        <v>60</v>
      </c>
      <c r="AL13" s="36">
        <f t="shared" ca="1" si="1"/>
        <v>29</v>
      </c>
    </row>
    <row r="14" spans="1:38" s="36" customFormat="1" ht="18" customHeight="1">
      <c r="A14" s="25">
        <f>IF(C14=0,"",SUBTOTAL(3,C$5:C14))</f>
        <v>10</v>
      </c>
      <c r="B14" s="25">
        <v>5</v>
      </c>
      <c r="C14" s="69" t="s">
        <v>197</v>
      </c>
      <c r="D14" s="25" t="str">
        <f>VLOOKUP(C14,Sheet4!$A$1:$B$300,2,0)</f>
        <v>9208007865</v>
      </c>
      <c r="E14" s="70" t="s">
        <v>198</v>
      </c>
      <c r="F14" s="63" t="str">
        <f>VLOOKUP(D14,'BHXH 4-2026'!$D$11:$F$337,3,0)</f>
        <v>DN4929208007865</v>
      </c>
      <c r="G14" s="774">
        <f>VLOOKUP(C14,'chuyển xếp 2024'!$C$5:$W$328,17,0)</f>
        <v>8287000</v>
      </c>
      <c r="H14" s="774">
        <f>VLOOKUP(C14,'chuyển xếp 2024'!$C$5:$W$328,19,0)</f>
        <v>0</v>
      </c>
      <c r="I14" s="697">
        <f t="shared" si="2"/>
        <v>8287000</v>
      </c>
      <c r="J14" s="63" t="s">
        <v>63</v>
      </c>
      <c r="K14" s="63">
        <f t="shared" si="3"/>
        <v>0</v>
      </c>
      <c r="L14" s="63" t="s">
        <v>33</v>
      </c>
      <c r="M14" s="63" t="s">
        <v>34</v>
      </c>
      <c r="N14" s="63" t="s">
        <v>5187</v>
      </c>
      <c r="O14" s="56" t="s">
        <v>5184</v>
      </c>
      <c r="P14" s="106">
        <v>30333</v>
      </c>
      <c r="Q14" s="107">
        <v>39539</v>
      </c>
      <c r="R14" s="107">
        <f t="shared" si="4"/>
        <v>39539</v>
      </c>
      <c r="S14" s="107"/>
      <c r="T14" s="67" t="s">
        <v>36</v>
      </c>
      <c r="U14" s="56" t="s">
        <v>199</v>
      </c>
      <c r="V14" s="56" t="str">
        <f t="shared" ca="1" si="0"/>
        <v xml:space="preserve">18 NĂM 4 THÁNG 18 NGÀY </v>
      </c>
      <c r="W14" s="80" t="s">
        <v>200</v>
      </c>
      <c r="X14" s="80" t="str">
        <f>VLOOKUP(C14,Sheet5!$B$2:$G$253,6,0)</f>
        <v>093183000309</v>
      </c>
      <c r="Y14" s="80" t="str">
        <f>VLOOKUP(C14,'Trang tính1'!$A$2:$N$281,5,0)</f>
        <v>093183000309</v>
      </c>
      <c r="Z14" s="80" t="b">
        <f t="shared" si="5"/>
        <v>1</v>
      </c>
      <c r="AA14" s="75"/>
      <c r="AB14" s="75" t="s">
        <v>5227</v>
      </c>
      <c r="AC14" s="46" t="s">
        <v>232</v>
      </c>
      <c r="AD14" s="108" t="s">
        <v>201</v>
      </c>
      <c r="AE14" s="108" t="str">
        <f>VLOOKUP(C14,'Trang tính1'!$A$2:$N$319,9,0)</f>
        <v>18/56 Hòa Bình - P Ninh Kiều -TP Cần Thơ</v>
      </c>
      <c r="AF14" s="46" t="s">
        <v>202</v>
      </c>
      <c r="AG14" s="46" t="s">
        <v>202</v>
      </c>
      <c r="AH14" s="66"/>
      <c r="AI14" s="46" t="s">
        <v>50</v>
      </c>
      <c r="AJ14" s="46" t="s">
        <v>72</v>
      </c>
      <c r="AK14" s="56" t="s">
        <v>60</v>
      </c>
      <c r="AL14" s="36">
        <f t="shared" ca="1" si="1"/>
        <v>43</v>
      </c>
    </row>
    <row r="15" spans="1:38" s="36" customFormat="1" ht="18" customHeight="1">
      <c r="A15" s="25">
        <f>IF(C15=0,"",SUBTOTAL(3,C$5:C15))</f>
        <v>11</v>
      </c>
      <c r="B15" s="25">
        <v>6</v>
      </c>
      <c r="C15" s="69" t="s">
        <v>1956</v>
      </c>
      <c r="D15" s="25" t="str">
        <f>VLOOKUP(C15,Sheet4!$A$1:$B$300,2,0)</f>
        <v>9222378283</v>
      </c>
      <c r="E15" s="70" t="s">
        <v>1952</v>
      </c>
      <c r="F15" s="63" t="str">
        <f>VLOOKUP(D15,'BHXH 4-2026'!$D$11:$F$337,3,0)</f>
        <v>DN4929222378283</v>
      </c>
      <c r="G15" s="774">
        <f>VLOOKUP(C15,'chuyển xếp 2024'!$C$5:$W$328,17,0)</f>
        <v>6579000</v>
      </c>
      <c r="H15" s="774">
        <f>VLOOKUP(C15,'chuyển xếp 2024'!$C$5:$W$328,19,0)</f>
        <v>0</v>
      </c>
      <c r="I15" s="697">
        <f t="shared" si="2"/>
        <v>6579000</v>
      </c>
      <c r="J15" s="63" t="s">
        <v>32</v>
      </c>
      <c r="K15" s="63">
        <f t="shared" si="3"/>
        <v>1</v>
      </c>
      <c r="L15" s="63" t="s">
        <v>33</v>
      </c>
      <c r="M15" s="63" t="s">
        <v>34</v>
      </c>
      <c r="N15" s="63" t="s">
        <v>5187</v>
      </c>
      <c r="O15" s="56" t="s">
        <v>5184</v>
      </c>
      <c r="P15" s="106">
        <v>36024</v>
      </c>
      <c r="Q15" s="107">
        <v>45231</v>
      </c>
      <c r="R15" s="107">
        <f t="shared" si="4"/>
        <v>45231</v>
      </c>
      <c r="S15" s="107"/>
      <c r="T15" s="67" t="s">
        <v>36</v>
      </c>
      <c r="U15" s="56" t="s">
        <v>1972</v>
      </c>
      <c r="V15" s="56" t="str">
        <f t="shared" ca="1" si="0"/>
        <v xml:space="preserve">2 NĂM 9 THÁNG 18 NGÀY </v>
      </c>
      <c r="W15" s="80" t="s">
        <v>1973</v>
      </c>
      <c r="X15" s="80" t="s">
        <v>1973</v>
      </c>
      <c r="Y15" s="80" t="str">
        <f>VLOOKUP(C15,'Trang tính1'!$A$2:$N$281,5,0)</f>
        <v>092098000305</v>
      </c>
      <c r="Z15" s="80" t="b">
        <f t="shared" si="5"/>
        <v>1</v>
      </c>
      <c r="AA15" s="75" t="s">
        <v>1974</v>
      </c>
      <c r="AB15" s="75" t="s">
        <v>5227</v>
      </c>
      <c r="AC15" s="46" t="s">
        <v>232</v>
      </c>
      <c r="AD15" s="108" t="s">
        <v>1975</v>
      </c>
      <c r="AE15" s="108" t="str">
        <f>VLOOKUP(C15,'Trang tính1'!$A$2:$N$319,9,0)</f>
        <v>Ấp Trường Tây, Xã Trường Thành, TP.Cần Thơ</v>
      </c>
      <c r="AF15" s="46" t="s">
        <v>1976</v>
      </c>
      <c r="AG15" s="46"/>
      <c r="AH15" s="66"/>
      <c r="AI15" s="46" t="s">
        <v>50</v>
      </c>
      <c r="AJ15" s="46" t="s">
        <v>434</v>
      </c>
      <c r="AK15" s="56" t="s">
        <v>60</v>
      </c>
      <c r="AL15" s="36">
        <f t="shared" ca="1" si="1"/>
        <v>28</v>
      </c>
    </row>
    <row r="16" spans="1:38" s="36" customFormat="1" ht="18" customHeight="1">
      <c r="A16" s="25">
        <f>IF(C16=0,"",SUBTOTAL(3,C$5:C16))</f>
        <v>12</v>
      </c>
      <c r="B16" s="25">
        <v>7</v>
      </c>
      <c r="C16" s="25" t="s">
        <v>74</v>
      </c>
      <c r="D16" s="25" t="str">
        <f>VLOOKUP(C16,Sheet4!$A$1:$B$300,2,0)</f>
        <v>5496032498</v>
      </c>
      <c r="E16" s="63" t="s">
        <v>75</v>
      </c>
      <c r="F16" s="63" t="str">
        <f>VLOOKUP(D16,'BHXH 4-2026'!$D$11:$F$337,3,0)</f>
        <v>DN4925496032498</v>
      </c>
      <c r="G16" s="774">
        <f>VLOOKUP(C16,'chuyển xếp 2024'!$C$5:$W$328,17,0)</f>
        <v>8287000</v>
      </c>
      <c r="H16" s="774">
        <f>VLOOKUP(C16,'chuyển xếp 2024'!$C$5:$W$328,19,0)</f>
        <v>1892000</v>
      </c>
      <c r="I16" s="697">
        <f t="shared" si="2"/>
        <v>10179000</v>
      </c>
      <c r="J16" s="63" t="s">
        <v>32</v>
      </c>
      <c r="K16" s="63">
        <f t="shared" si="3"/>
        <v>1</v>
      </c>
      <c r="L16" s="63" t="s">
        <v>33</v>
      </c>
      <c r="M16" s="63" t="s">
        <v>34</v>
      </c>
      <c r="N16" s="63" t="s">
        <v>5153</v>
      </c>
      <c r="O16" s="56" t="s">
        <v>5184</v>
      </c>
      <c r="P16" s="106">
        <v>28537</v>
      </c>
      <c r="Q16" s="107">
        <v>34824</v>
      </c>
      <c r="R16" s="107">
        <f t="shared" si="4"/>
        <v>34824</v>
      </c>
      <c r="S16" s="107"/>
      <c r="T16" s="56" t="s">
        <v>36</v>
      </c>
      <c r="U16" s="56" t="s">
        <v>76</v>
      </c>
      <c r="V16" s="56" t="str">
        <f t="shared" ca="1" si="0"/>
        <v xml:space="preserve">31 NĂM 3 THÁNG 14 NGÀY </v>
      </c>
      <c r="W16" s="80" t="s">
        <v>77</v>
      </c>
      <c r="X16" s="80" t="str">
        <f>VLOOKUP(C16,Sheet5!$B$2:$G$253,6,0)</f>
        <v>038078000972</v>
      </c>
      <c r="Y16" s="80" t="str">
        <f>VLOOKUP(C16,'Trang tính1'!$A$2:$N$281,5,0)</f>
        <v>038078000972</v>
      </c>
      <c r="Z16" s="80" t="b">
        <f t="shared" si="5"/>
        <v>1</v>
      </c>
      <c r="AA16" s="75">
        <v>36572</v>
      </c>
      <c r="AB16" s="75" t="s">
        <v>5227</v>
      </c>
      <c r="AC16" s="46" t="s">
        <v>232</v>
      </c>
      <c r="AD16" s="108" t="s">
        <v>78</v>
      </c>
      <c r="AE16" s="108" t="str">
        <f>VLOOKUP(C16,'Trang tính1'!$A$2:$N$319,9,0)</f>
        <v>183/6, tổ 6, Kv4, Phường Thới An Đông, Tp.Cần Thơ</v>
      </c>
      <c r="AF16" s="46" t="s">
        <v>79</v>
      </c>
      <c r="AG16" s="46" t="s">
        <v>79</v>
      </c>
      <c r="AH16" s="332" t="s">
        <v>80</v>
      </c>
      <c r="AI16" s="56" t="s">
        <v>50</v>
      </c>
      <c r="AJ16" s="56" t="s">
        <v>81</v>
      </c>
      <c r="AK16" s="56" t="s">
        <v>60</v>
      </c>
      <c r="AL16" s="36">
        <f t="shared" ca="1" si="1"/>
        <v>48</v>
      </c>
    </row>
    <row r="17" spans="1:38" s="430" customFormat="1" ht="18" customHeight="1">
      <c r="A17" s="421">
        <f>IF(C17=0,"",SUBTOTAL(3,C$5:C17))</f>
        <v>13</v>
      </c>
      <c r="B17" s="25">
        <v>8</v>
      </c>
      <c r="C17" s="421" t="s">
        <v>82</v>
      </c>
      <c r="D17" s="421" t="str">
        <f>VLOOKUP(C17,Sheet4!$A$1:$B$300,2,0)</f>
        <v>9214004739</v>
      </c>
      <c r="E17" s="424" t="s">
        <v>83</v>
      </c>
      <c r="F17" s="63" t="str">
        <f>VLOOKUP(D17,'BHXH 4-2026'!$D$11:$F$337,3,0)</f>
        <v>DN4929214004739</v>
      </c>
      <c r="G17" s="766">
        <v>7156000</v>
      </c>
      <c r="H17" s="766"/>
      <c r="I17" s="697">
        <f t="shared" si="2"/>
        <v>7156000</v>
      </c>
      <c r="J17" s="424" t="s">
        <v>32</v>
      </c>
      <c r="K17" s="424">
        <f t="shared" si="3"/>
        <v>1</v>
      </c>
      <c r="L17" s="424" t="s">
        <v>33</v>
      </c>
      <c r="M17" s="424" t="s">
        <v>34</v>
      </c>
      <c r="N17" s="63" t="s">
        <v>5187</v>
      </c>
      <c r="O17" s="56" t="s">
        <v>5184</v>
      </c>
      <c r="P17" s="444">
        <v>33156</v>
      </c>
      <c r="Q17" s="441">
        <v>41730</v>
      </c>
      <c r="R17" s="107">
        <f t="shared" si="4"/>
        <v>41730</v>
      </c>
      <c r="S17" s="441"/>
      <c r="T17" s="427" t="s">
        <v>36</v>
      </c>
      <c r="U17" s="427" t="s">
        <v>84</v>
      </c>
      <c r="V17" s="427" t="str">
        <f t="shared" ca="1" si="0"/>
        <v xml:space="preserve">12 NĂM 4 THÁNG 18 NGÀY </v>
      </c>
      <c r="W17" s="428" t="s">
        <v>85</v>
      </c>
      <c r="X17" s="428" t="str">
        <f>VLOOKUP(C17,Sheet5!$B$2:$G$253,6,0)</f>
        <v>093090005260</v>
      </c>
      <c r="Y17" s="80" t="e">
        <f>VLOOKUP(C17,'Trang tính1'!$A$2:$N$281,5,0)</f>
        <v>#N/A</v>
      </c>
      <c r="Z17" s="80" t="e">
        <f t="shared" si="5"/>
        <v>#N/A</v>
      </c>
      <c r="AA17" s="425"/>
      <c r="AB17" s="75" t="s">
        <v>5227</v>
      </c>
      <c r="AC17" s="443" t="s">
        <v>232</v>
      </c>
      <c r="AD17" s="429" t="s">
        <v>86</v>
      </c>
      <c r="AE17" s="108"/>
      <c r="AF17" s="443" t="s">
        <v>87</v>
      </c>
      <c r="AG17" s="443" t="s">
        <v>87</v>
      </c>
      <c r="AH17" s="902" t="s">
        <v>88</v>
      </c>
      <c r="AI17" s="427" t="s">
        <v>50</v>
      </c>
      <c r="AJ17" s="427" t="s">
        <v>81</v>
      </c>
      <c r="AK17" s="427" t="s">
        <v>60</v>
      </c>
      <c r="AL17" s="430">
        <f t="shared" ca="1" si="1"/>
        <v>35</v>
      </c>
    </row>
    <row r="18" spans="1:38" s="36" customFormat="1" ht="18" customHeight="1">
      <c r="A18" s="25">
        <f>IF(C18=0,"",SUBTOTAL(3,C$5:C18))</f>
        <v>14</v>
      </c>
      <c r="B18" s="25">
        <v>9</v>
      </c>
      <c r="C18" s="66" t="s">
        <v>94</v>
      </c>
      <c r="D18" s="25" t="str">
        <f>VLOOKUP(C18,Sheet4!$A$1:$B$300,2,0)</f>
        <v>9216023928</v>
      </c>
      <c r="E18" s="67" t="s">
        <v>95</v>
      </c>
      <c r="F18" s="63" t="str">
        <f>VLOOKUP(D18,'BHXH 4-2026'!$D$11:$F$337,3,0)</f>
        <v>DN4929216023928</v>
      </c>
      <c r="G18" s="774">
        <f>VLOOKUP(C18,'chuyển xếp 2024'!$C$5:$W$328,17,0)</f>
        <v>6647000</v>
      </c>
      <c r="H18" s="774">
        <f>VLOOKUP(C18,'chuyển xếp 2024'!$C$5:$W$328,19,0)</f>
        <v>1892000</v>
      </c>
      <c r="I18" s="697">
        <f t="shared" si="2"/>
        <v>8539000</v>
      </c>
      <c r="J18" s="67" t="s">
        <v>32</v>
      </c>
      <c r="K18" s="63">
        <f t="shared" si="3"/>
        <v>1</v>
      </c>
      <c r="L18" s="63" t="s">
        <v>33</v>
      </c>
      <c r="M18" s="63" t="s">
        <v>34</v>
      </c>
      <c r="N18" s="63" t="s">
        <v>5153</v>
      </c>
      <c r="O18" s="56" t="s">
        <v>5184</v>
      </c>
      <c r="P18" s="106">
        <v>33063</v>
      </c>
      <c r="Q18" s="107">
        <v>42675</v>
      </c>
      <c r="R18" s="107">
        <f t="shared" si="4"/>
        <v>42675</v>
      </c>
      <c r="S18" s="107"/>
      <c r="T18" s="56" t="s">
        <v>36</v>
      </c>
      <c r="U18" s="56" t="s">
        <v>2699</v>
      </c>
      <c r="V18" s="56" t="str">
        <f t="shared" ca="1" si="0"/>
        <v xml:space="preserve">9 NĂM 9 THÁNG 18 NGÀY </v>
      </c>
      <c r="W18" s="523" t="s">
        <v>96</v>
      </c>
      <c r="X18" s="80" t="str">
        <f>VLOOKUP(C18,Sheet5!$B$2:$G$253,6,0)</f>
        <v>092090001386</v>
      </c>
      <c r="Y18" s="80" t="str">
        <f>VLOOKUP(C18,'Trang tính1'!$A$2:$N$281,5,0)</f>
        <v>092090001386</v>
      </c>
      <c r="Z18" s="80" t="b">
        <f t="shared" si="5"/>
        <v>1</v>
      </c>
      <c r="AA18" s="75">
        <v>42543</v>
      </c>
      <c r="AB18" s="75" t="s">
        <v>5227</v>
      </c>
      <c r="AC18" s="46" t="s">
        <v>232</v>
      </c>
      <c r="AD18" s="108" t="s">
        <v>97</v>
      </c>
      <c r="AE18" s="108" t="str">
        <f>VLOOKUP(C18,'Trang tính1'!$A$2:$N$319,9,0)</f>
        <v>9/126 khu dân cư số 9 đường 30/4. P.Ninh Kiều. TP.Cần Thơ</v>
      </c>
      <c r="AF18" s="46" t="s">
        <v>98</v>
      </c>
      <c r="AG18" s="46" t="s">
        <v>98</v>
      </c>
      <c r="AH18" s="332" t="s">
        <v>99</v>
      </c>
      <c r="AI18" s="56" t="s">
        <v>50</v>
      </c>
      <c r="AJ18" s="56" t="s">
        <v>100</v>
      </c>
      <c r="AK18" s="56" t="s">
        <v>60</v>
      </c>
      <c r="AL18" s="36">
        <f t="shared" ca="1" si="1"/>
        <v>36</v>
      </c>
    </row>
    <row r="19" spans="1:38" s="624" customFormat="1" ht="18" customHeight="1">
      <c r="A19" s="25">
        <f>IF(C19=0,"",SUBTOTAL(3,C$5:C19))</f>
        <v>15</v>
      </c>
      <c r="B19" s="25">
        <v>10</v>
      </c>
      <c r="C19" s="46" t="s">
        <v>1126</v>
      </c>
      <c r="D19" s="25" t="str">
        <f>VLOOKUP(C19,Sheet4!$A$1:$B$300,2,0)</f>
        <v>9121911947</v>
      </c>
      <c r="E19" s="46" t="s">
        <v>125</v>
      </c>
      <c r="F19" s="63" t="str">
        <f>VLOOKUP(D19,'BHXH 4-2026'!$D$11:$F$337,3,0)</f>
        <v>DN4929121911947</v>
      </c>
      <c r="G19" s="774">
        <f>VLOOKUP(C19,'chuyển xếp 2024'!$C$5:$W$328,17,0)</f>
        <v>6647000</v>
      </c>
      <c r="H19" s="774">
        <f>VLOOKUP(C19,'chuyển xếp 2024'!$C$5:$W$328,19,0)</f>
        <v>0</v>
      </c>
      <c r="I19" s="697">
        <f t="shared" si="2"/>
        <v>6647000</v>
      </c>
      <c r="J19" s="46" t="s">
        <v>32</v>
      </c>
      <c r="K19" s="63">
        <f t="shared" si="3"/>
        <v>1</v>
      </c>
      <c r="L19" s="56" t="s">
        <v>33</v>
      </c>
      <c r="M19" s="56" t="s">
        <v>34</v>
      </c>
      <c r="N19" s="63" t="s">
        <v>5187</v>
      </c>
      <c r="O19" s="56" t="s">
        <v>5184</v>
      </c>
      <c r="P19" s="57">
        <v>34773</v>
      </c>
      <c r="Q19" s="75">
        <v>44501</v>
      </c>
      <c r="R19" s="107">
        <f t="shared" si="4"/>
        <v>44501</v>
      </c>
      <c r="S19" s="75"/>
      <c r="T19" s="56" t="s">
        <v>36</v>
      </c>
      <c r="U19" s="56" t="s">
        <v>126</v>
      </c>
      <c r="V19" s="626" t="str">
        <f t="shared" ca="1" si="0"/>
        <v xml:space="preserve">4 NĂM 9 THÁNG 18 NGÀY </v>
      </c>
      <c r="W19" s="74" t="s">
        <v>127</v>
      </c>
      <c r="X19" s="80" t="s">
        <v>1746</v>
      </c>
      <c r="Y19" s="80">
        <f>VLOOKUP(C19,'Trang tính1'!$A$2:$N$281,5,0)</f>
        <v>0</v>
      </c>
      <c r="Z19" s="80" t="b">
        <f t="shared" si="5"/>
        <v>0</v>
      </c>
      <c r="AA19" s="108">
        <v>43109</v>
      </c>
      <c r="AB19" s="75" t="s">
        <v>5227</v>
      </c>
      <c r="AC19" s="46" t="s">
        <v>232</v>
      </c>
      <c r="AD19" s="108" t="s">
        <v>2659</v>
      </c>
      <c r="AE19" s="108"/>
      <c r="AF19" s="627" t="s">
        <v>128</v>
      </c>
      <c r="AG19" s="627"/>
      <c r="AH19" s="628" t="s">
        <v>129</v>
      </c>
      <c r="AI19" s="108" t="s">
        <v>130</v>
      </c>
      <c r="AJ19" s="108" t="s">
        <v>131</v>
      </c>
      <c r="AK19" s="56" t="s">
        <v>60</v>
      </c>
      <c r="AL19" s="36">
        <f t="shared" ca="1" si="1"/>
        <v>31</v>
      </c>
    </row>
    <row r="20" spans="1:38" s="36" customFormat="1" ht="18" customHeight="1">
      <c r="A20" s="25">
        <f>IF(C20=0,"",SUBTOTAL(3,C$5:C20))</f>
        <v>16</v>
      </c>
      <c r="B20" s="25">
        <v>11</v>
      </c>
      <c r="C20" s="69" t="s">
        <v>2724</v>
      </c>
      <c r="D20" s="25" t="s">
        <v>2877</v>
      </c>
      <c r="E20" s="70" t="s">
        <v>2723</v>
      </c>
      <c r="F20" s="63" t="str">
        <f>VLOOKUP(D20,'BHXH 4-2026'!$D$11:$F$337,3,0)</f>
        <v>DN4929221326375</v>
      </c>
      <c r="G20" s="774">
        <f>VLOOKUP(C20,'chuyển xếp 2024'!$C$5:$W$328,17,0)</f>
        <v>6271000</v>
      </c>
      <c r="H20" s="774"/>
      <c r="I20" s="697">
        <f t="shared" si="2"/>
        <v>6271000</v>
      </c>
      <c r="J20" s="46" t="s">
        <v>32</v>
      </c>
      <c r="K20" s="63">
        <f t="shared" si="3"/>
        <v>1</v>
      </c>
      <c r="L20" s="56" t="s">
        <v>33</v>
      </c>
      <c r="M20" s="56" t="s">
        <v>34</v>
      </c>
      <c r="N20" s="63" t="s">
        <v>5187</v>
      </c>
      <c r="O20" s="56" t="s">
        <v>5184</v>
      </c>
      <c r="P20" s="106">
        <v>37611</v>
      </c>
      <c r="Q20" s="107">
        <v>45709</v>
      </c>
      <c r="R20" s="107">
        <f t="shared" si="4"/>
        <v>45709</v>
      </c>
      <c r="S20" s="107"/>
      <c r="T20" s="56" t="s">
        <v>36</v>
      </c>
      <c r="U20" s="56" t="s">
        <v>2740</v>
      </c>
      <c r="V20" s="56" t="str">
        <f t="shared" ca="1" si="0"/>
        <v xml:space="preserve">1 NĂM 5 THÁNG 29 NGÀY </v>
      </c>
      <c r="W20" s="80" t="s">
        <v>2741</v>
      </c>
      <c r="X20" s="80" t="s">
        <v>2741</v>
      </c>
      <c r="Y20" s="80" t="str">
        <f>VLOOKUP(C20,'Trang tính1'!$A$2:$N$281,5,0)</f>
        <v>092202006332</v>
      </c>
      <c r="Z20" s="80" t="b">
        <f t="shared" si="5"/>
        <v>1</v>
      </c>
      <c r="AA20" s="75">
        <v>44816</v>
      </c>
      <c r="AB20" s="75" t="s">
        <v>5227</v>
      </c>
      <c r="AC20" s="46" t="s">
        <v>232</v>
      </c>
      <c r="AD20" s="108" t="s">
        <v>2742</v>
      </c>
      <c r="AE20" s="108" t="str">
        <f>VLOOKUP(C20,'Trang tính1'!$A$2:$N$319,9,0)</f>
        <v>U5 Nguyễn Ngọc Trai, phường Ninh Kiều, TP Cần Thơ</v>
      </c>
      <c r="AF20" s="46" t="s">
        <v>49</v>
      </c>
      <c r="AG20" s="46" t="s">
        <v>49</v>
      </c>
      <c r="AH20" s="66">
        <v>962973361</v>
      </c>
      <c r="AI20" s="56" t="s">
        <v>50</v>
      </c>
      <c r="AJ20" s="46" t="s">
        <v>1971</v>
      </c>
      <c r="AK20" s="56" t="s">
        <v>60</v>
      </c>
      <c r="AL20" s="36">
        <f t="shared" ca="1" si="1"/>
        <v>23</v>
      </c>
    </row>
    <row r="21" spans="1:38" s="330" customFormat="1">
      <c r="A21" s="25">
        <f>IF(C21=0,"",SUBTOTAL(3,C$5:C21))</f>
        <v>17</v>
      </c>
      <c r="B21" s="25">
        <v>12</v>
      </c>
      <c r="C21" s="66" t="s">
        <v>2639</v>
      </c>
      <c r="D21" s="47" t="s">
        <v>3322</v>
      </c>
      <c r="E21" s="154" t="s">
        <v>2631</v>
      </c>
      <c r="F21" s="63" t="str">
        <f>VLOOKUP(D21,'BHXH 4-2026'!$D$11:$F$338,3,0)</f>
        <v>DN4929897325409</v>
      </c>
      <c r="G21" s="774">
        <f>VLOOKUP(C21,'chuyển xếp 2024'!$C$5:$W$328,17,0)</f>
        <v>6271000</v>
      </c>
      <c r="H21" s="774"/>
      <c r="I21" s="697">
        <f t="shared" si="2"/>
        <v>6271000</v>
      </c>
      <c r="J21" s="155" t="s">
        <v>32</v>
      </c>
      <c r="K21" s="63">
        <f t="shared" si="3"/>
        <v>1</v>
      </c>
      <c r="L21" s="56" t="s">
        <v>33</v>
      </c>
      <c r="M21" s="56" t="s">
        <v>34</v>
      </c>
      <c r="N21" s="63" t="s">
        <v>5187</v>
      </c>
      <c r="O21" s="56" t="s">
        <v>5184</v>
      </c>
      <c r="P21" s="106">
        <v>36873</v>
      </c>
      <c r="Q21" s="107">
        <v>45505</v>
      </c>
      <c r="R21" s="107">
        <f t="shared" si="4"/>
        <v>45505</v>
      </c>
      <c r="S21" s="107"/>
      <c r="T21" s="56" t="s">
        <v>36</v>
      </c>
      <c r="U21" s="56" t="s">
        <v>2634</v>
      </c>
      <c r="V21" s="56" t="str">
        <f t="shared" ca="1" si="0"/>
        <v xml:space="preserve">2 NĂM 0 THÁNG 18 NGÀY </v>
      </c>
      <c r="W21" s="74" t="s">
        <v>2985</v>
      </c>
      <c r="X21" s="80" t="s">
        <v>2985</v>
      </c>
      <c r="Y21" s="80">
        <f>VLOOKUP(C21,'Trang tính1'!$A$2:$N$281,5,0)</f>
        <v>0</v>
      </c>
      <c r="Z21" s="80" t="b">
        <f t="shared" si="5"/>
        <v>0</v>
      </c>
      <c r="AA21" s="75" t="s">
        <v>2636</v>
      </c>
      <c r="AB21" s="75" t="s">
        <v>5227</v>
      </c>
      <c r="AC21" s="46" t="s">
        <v>232</v>
      </c>
      <c r="AD21" s="108" t="s">
        <v>2637</v>
      </c>
      <c r="AE21" s="108"/>
      <c r="AF21" s="46" t="s">
        <v>2638</v>
      </c>
      <c r="AG21" s="46" t="s">
        <v>2638</v>
      </c>
      <c r="AH21" s="66"/>
      <c r="AI21" s="136" t="s">
        <v>1214</v>
      </c>
      <c r="AJ21" s="46"/>
      <c r="AK21" s="56" t="s">
        <v>349</v>
      </c>
      <c r="AL21" s="36">
        <f t="shared" ca="1" si="1"/>
        <v>25</v>
      </c>
    </row>
    <row r="22" spans="1:38" s="36" customFormat="1" ht="18" customHeight="1">
      <c r="A22" s="25">
        <f>IF(C22=0,"",SUBTOTAL(3,C$5:C22))</f>
        <v>18</v>
      </c>
      <c r="B22" s="25">
        <v>13</v>
      </c>
      <c r="C22" s="69" t="s">
        <v>2816</v>
      </c>
      <c r="D22" s="25" t="s">
        <v>2878</v>
      </c>
      <c r="E22" s="70" t="s">
        <v>2811</v>
      </c>
      <c r="F22" s="63" t="str">
        <f>VLOOKUP(D22,'BHXH 4-2026'!$D$11:$F$337,3,0)</f>
        <v>DN4929321782052</v>
      </c>
      <c r="G22" s="774">
        <f>VLOOKUP(C22,'chuyển xếp 2024'!$C$5:$W$328,17,0)</f>
        <v>6579000</v>
      </c>
      <c r="H22" s="774"/>
      <c r="I22" s="697">
        <f t="shared" si="2"/>
        <v>6579000</v>
      </c>
      <c r="J22" s="63" t="s">
        <v>63</v>
      </c>
      <c r="K22" s="63">
        <f t="shared" si="3"/>
        <v>0</v>
      </c>
      <c r="L22" s="56" t="s">
        <v>33</v>
      </c>
      <c r="M22" s="56" t="s">
        <v>34</v>
      </c>
      <c r="N22" s="63" t="s">
        <v>5187</v>
      </c>
      <c r="O22" s="56" t="s">
        <v>5184</v>
      </c>
      <c r="P22" s="106">
        <v>37460</v>
      </c>
      <c r="Q22" s="107">
        <v>45748</v>
      </c>
      <c r="R22" s="107">
        <f t="shared" si="4"/>
        <v>45748</v>
      </c>
      <c r="S22" s="107"/>
      <c r="T22" s="56" t="s">
        <v>36</v>
      </c>
      <c r="U22" s="56" t="s">
        <v>2906</v>
      </c>
      <c r="V22" s="56" t="str">
        <f t="shared" ca="1" si="0"/>
        <v xml:space="preserve">1 NĂM 4 THÁNG 18 NGÀY </v>
      </c>
      <c r="W22" s="80" t="s">
        <v>2812</v>
      </c>
      <c r="X22" s="80" t="s">
        <v>2812</v>
      </c>
      <c r="Y22" s="80" t="str">
        <f>VLOOKUP(C22,'Trang tính1'!$A$2:$N$281,5,0)</f>
        <v>093302001656</v>
      </c>
      <c r="Z22" s="80" t="b">
        <f t="shared" si="5"/>
        <v>1</v>
      </c>
      <c r="AA22" s="75">
        <v>45434</v>
      </c>
      <c r="AB22" s="75" t="s">
        <v>5227</v>
      </c>
      <c r="AC22" s="46" t="s">
        <v>232</v>
      </c>
      <c r="AD22" s="108" t="s">
        <v>2813</v>
      </c>
      <c r="AE22" s="108" t="str">
        <f>VLOOKUP(C22,'Trang tính1'!$A$2:$N$319,9,0)</f>
        <v>Phường Long Phú 1, TP Cần Thơ</v>
      </c>
      <c r="AF22" s="46" t="s">
        <v>2814</v>
      </c>
      <c r="AG22" s="46"/>
      <c r="AH22" s="66"/>
      <c r="AI22" s="56" t="s">
        <v>50</v>
      </c>
      <c r="AJ22" s="46" t="s">
        <v>2815</v>
      </c>
      <c r="AK22" s="56" t="s">
        <v>60</v>
      </c>
      <c r="AL22" s="36">
        <f t="shared" ca="1" si="1"/>
        <v>24</v>
      </c>
    </row>
    <row r="23" spans="1:38" s="36" customFormat="1" ht="18" customHeight="1">
      <c r="A23" s="25">
        <f>IF(C23=0,"",SUBTOTAL(3,C$5:C23))</f>
        <v>19</v>
      </c>
      <c r="B23" s="25">
        <v>14</v>
      </c>
      <c r="C23" s="369" t="s">
        <v>2899</v>
      </c>
      <c r="D23" s="25" t="s">
        <v>3101</v>
      </c>
      <c r="E23" s="370" t="s">
        <v>2900</v>
      </c>
      <c r="F23" s="63" t="str">
        <f>VLOOKUP(D23,'BHXH 4-2026'!$D$11:$F$337,3,0)</f>
        <v>DN4928721741812</v>
      </c>
      <c r="G23" s="774">
        <f>VLOOKUP(C23,'chuyển xếp 2024'!$C$5:$W$328,17,0)</f>
        <v>6579000</v>
      </c>
      <c r="H23" s="774"/>
      <c r="I23" s="697">
        <f t="shared" si="2"/>
        <v>6579000</v>
      </c>
      <c r="J23" s="63" t="s">
        <v>63</v>
      </c>
      <c r="K23" s="63">
        <f t="shared" si="3"/>
        <v>0</v>
      </c>
      <c r="L23" s="56" t="s">
        <v>33</v>
      </c>
      <c r="M23" s="56" t="s">
        <v>34</v>
      </c>
      <c r="N23" s="63" t="s">
        <v>5187</v>
      </c>
      <c r="O23" s="56" t="s">
        <v>5184</v>
      </c>
      <c r="P23" s="106">
        <v>37405</v>
      </c>
      <c r="Q23" s="107">
        <v>45809</v>
      </c>
      <c r="R23" s="107">
        <f t="shared" si="4"/>
        <v>45809</v>
      </c>
      <c r="S23" s="107"/>
      <c r="T23" s="56" t="s">
        <v>36</v>
      </c>
      <c r="U23" s="56" t="s">
        <v>2907</v>
      </c>
      <c r="V23" s="56" t="str">
        <f t="shared" ca="1" si="0"/>
        <v xml:space="preserve">1 NĂM 2 THÁNG 18 NGÀY </v>
      </c>
      <c r="W23" s="80" t="s">
        <v>2908</v>
      </c>
      <c r="X23" s="80" t="s">
        <v>2908</v>
      </c>
      <c r="Y23" s="80" t="str">
        <f>VLOOKUP(C23,'Trang tính1'!$A$2:$N$281,5,0)</f>
        <v>087302004502</v>
      </c>
      <c r="Z23" s="80" t="b">
        <f t="shared" si="5"/>
        <v>1</v>
      </c>
      <c r="AA23" s="75">
        <v>44371</v>
      </c>
      <c r="AB23" s="75" t="s">
        <v>5227</v>
      </c>
      <c r="AC23" s="46" t="s">
        <v>232</v>
      </c>
      <c r="AD23" s="108" t="s">
        <v>2909</v>
      </c>
      <c r="AE23" s="108" t="str">
        <f>VLOOKUP(C23,'Trang tính1'!$A$2:$N$319,9,0)</f>
        <v>Tổ 2, Khóm Tân Hậu, Phường Cao Lãnh, Tỉnh Đồng Tháp</v>
      </c>
      <c r="AF23" s="46" t="s">
        <v>2910</v>
      </c>
      <c r="AG23" s="46" t="s">
        <v>2910</v>
      </c>
      <c r="AH23" s="66" t="s">
        <v>2911</v>
      </c>
      <c r="AI23" s="56" t="s">
        <v>50</v>
      </c>
      <c r="AJ23" s="56" t="s">
        <v>2912</v>
      </c>
      <c r="AK23" s="56" t="s">
        <v>60</v>
      </c>
      <c r="AL23" s="36">
        <f t="shared" ca="1" si="1"/>
        <v>24</v>
      </c>
    </row>
    <row r="24" spans="1:38" s="36" customFormat="1" ht="18" customHeight="1">
      <c r="A24" s="25">
        <f>IF(C24=0,"",SUBTOTAL(3,C$5:C24))</f>
        <v>20</v>
      </c>
      <c r="B24" s="25">
        <v>15</v>
      </c>
      <c r="C24" s="66" t="s">
        <v>108</v>
      </c>
      <c r="D24" s="25" t="str">
        <f>VLOOKUP(C24,Sheet4!$A$1:$B$300,2,0)</f>
        <v>8722989947</v>
      </c>
      <c r="E24" s="67" t="s">
        <v>109</v>
      </c>
      <c r="F24" s="63" t="str">
        <f>VLOOKUP(D24,'BHXH 4-2026'!$D$11:$F$337,3,0)</f>
        <v>DN4928722989947</v>
      </c>
      <c r="G24" s="774">
        <f>VLOOKUP(C24,'chuyển xếp 2024'!$C$5:$W$328,17,0)</f>
        <v>7105000</v>
      </c>
      <c r="H24" s="774">
        <v>1892000</v>
      </c>
      <c r="I24" s="697">
        <f t="shared" si="2"/>
        <v>8997000</v>
      </c>
      <c r="J24" s="63" t="s">
        <v>32</v>
      </c>
      <c r="K24" s="63">
        <f t="shared" si="3"/>
        <v>1</v>
      </c>
      <c r="L24" s="63" t="s">
        <v>33</v>
      </c>
      <c r="M24" s="63" t="s">
        <v>34</v>
      </c>
      <c r="N24" s="63" t="s">
        <v>5187</v>
      </c>
      <c r="O24" s="56" t="s">
        <v>5184</v>
      </c>
      <c r="P24" s="75">
        <v>35312</v>
      </c>
      <c r="Q24" s="75">
        <v>43647</v>
      </c>
      <c r="R24" s="107">
        <f t="shared" si="4"/>
        <v>43647</v>
      </c>
      <c r="S24" s="75"/>
      <c r="T24" s="67" t="s">
        <v>36</v>
      </c>
      <c r="U24" s="67" t="s">
        <v>110</v>
      </c>
      <c r="V24" s="56" t="str">
        <f t="shared" ca="1" si="0"/>
        <v xml:space="preserve">7 NĂM 1 THÁNG 18 NGÀY </v>
      </c>
      <c r="W24" s="46">
        <v>341841411</v>
      </c>
      <c r="X24" s="80" t="str">
        <f>VLOOKUP(C24,Sheet5!$B$2:$G$253,6,0)</f>
        <v>087096014501</v>
      </c>
      <c r="Y24" s="80" t="str">
        <f>VLOOKUP(C24,'Trang tính1'!$A$2:$N$281,5,0)</f>
        <v>087096014501</v>
      </c>
      <c r="Z24" s="80" t="b">
        <f t="shared" si="5"/>
        <v>1</v>
      </c>
      <c r="AA24" s="75">
        <v>41081</v>
      </c>
      <c r="AB24" s="75" t="s">
        <v>5227</v>
      </c>
      <c r="AC24" s="46" t="s">
        <v>232</v>
      </c>
      <c r="AD24" s="108" t="s">
        <v>111</v>
      </c>
      <c r="AE24" s="108" t="str">
        <f>VLOOKUP(C24,'Trang tính1'!$A$2:$N$319,9,0)</f>
        <v>61/26 Hùng Vương, P.Ninh Kiều, TP.Cần Thơ</v>
      </c>
      <c r="AF24" s="46" t="s">
        <v>112</v>
      </c>
      <c r="AG24" s="46" t="s">
        <v>112</v>
      </c>
      <c r="AH24" s="332" t="s">
        <v>113</v>
      </c>
      <c r="AI24" s="56" t="s">
        <v>50</v>
      </c>
      <c r="AJ24" s="56" t="s">
        <v>114</v>
      </c>
      <c r="AK24" s="56" t="s">
        <v>60</v>
      </c>
      <c r="AL24" s="36">
        <f t="shared" ca="1" si="1"/>
        <v>29</v>
      </c>
    </row>
    <row r="25" spans="1:38" s="36" customFormat="1" ht="18" customHeight="1">
      <c r="A25" s="25">
        <f>IF(C25=0,"",SUBTOTAL(3,C$5:C25))</f>
        <v>21</v>
      </c>
      <c r="B25" s="25">
        <v>16</v>
      </c>
      <c r="C25" s="69" t="s">
        <v>2460</v>
      </c>
      <c r="D25" s="25" t="str">
        <f>VLOOKUP(C25,Sheet4!$A$1:$B$300,2,0)</f>
        <v>9320886452</v>
      </c>
      <c r="E25" s="70" t="s">
        <v>1221</v>
      </c>
      <c r="F25" s="63" t="str">
        <f>VLOOKUP(D25,'BHXH 4-2026'!$D$11:$F$337,3,0)</f>
        <v>DN4929320886452</v>
      </c>
      <c r="G25" s="774">
        <f>VLOOKUP(C25,'chuyển xếp 2024'!$C$5:$W$328,17,0)</f>
        <v>5466000</v>
      </c>
      <c r="H25" s="774">
        <f>VLOOKUP(C25,'chuyển xếp 2024'!$C$5:$W$328,19,0)</f>
        <v>0</v>
      </c>
      <c r="I25" s="697">
        <f t="shared" si="2"/>
        <v>5466000</v>
      </c>
      <c r="J25" s="63" t="s">
        <v>32</v>
      </c>
      <c r="K25" s="63">
        <f t="shared" si="3"/>
        <v>1</v>
      </c>
      <c r="L25" s="63" t="s">
        <v>33</v>
      </c>
      <c r="M25" s="63" t="s">
        <v>34</v>
      </c>
      <c r="N25" s="63" t="s">
        <v>5187</v>
      </c>
      <c r="O25" s="56" t="s">
        <v>5184</v>
      </c>
      <c r="P25" s="106">
        <v>37034</v>
      </c>
      <c r="Q25" s="107">
        <v>45444</v>
      </c>
      <c r="R25" s="107">
        <f t="shared" si="4"/>
        <v>45444</v>
      </c>
      <c r="S25" s="107"/>
      <c r="T25" s="67" t="s">
        <v>36</v>
      </c>
      <c r="U25" s="56" t="s">
        <v>2461</v>
      </c>
      <c r="V25" s="56" t="str">
        <f t="shared" ca="1" si="0"/>
        <v xml:space="preserve">2 NĂM 2 THÁNG 18 NGÀY </v>
      </c>
      <c r="W25" s="80">
        <v>93201003354</v>
      </c>
      <c r="X25" s="80" t="s">
        <v>2466</v>
      </c>
      <c r="Y25" s="80" t="str">
        <f>VLOOKUP(C25,'Trang tính1'!$A$2:$N$281,5,0)</f>
        <v>093201003354</v>
      </c>
      <c r="Z25" s="80" t="b">
        <f t="shared" si="5"/>
        <v>1</v>
      </c>
      <c r="AA25" s="75">
        <v>44326</v>
      </c>
      <c r="AB25" s="75" t="s">
        <v>5227</v>
      </c>
      <c r="AC25" s="46" t="s">
        <v>232</v>
      </c>
      <c r="AD25" s="108" t="s">
        <v>2462</v>
      </c>
      <c r="AE25" s="108" t="str">
        <f>VLOOKUP(C25,'Trang tính1'!$A$2:$N$319,9,0)</f>
        <v>Ấp Sơn Phú, P, Đại Thành, TP, Cần Thơ</v>
      </c>
      <c r="AF25" s="46" t="s">
        <v>2463</v>
      </c>
      <c r="AG25" s="46"/>
      <c r="AH25" s="66"/>
      <c r="AI25" s="46" t="s">
        <v>130</v>
      </c>
      <c r="AJ25" s="46" t="s">
        <v>2464</v>
      </c>
      <c r="AK25" s="56" t="s">
        <v>60</v>
      </c>
      <c r="AL25" s="36">
        <f t="shared" ca="1" si="1"/>
        <v>25</v>
      </c>
    </row>
    <row r="26" spans="1:38" s="36" customFormat="1" ht="18" customHeight="1">
      <c r="A26" s="25">
        <f>IF(C26=0,"",SUBTOTAL(3,C$5:C26))</f>
        <v>22</v>
      </c>
      <c r="B26" s="25">
        <v>17</v>
      </c>
      <c r="C26" s="369" t="s">
        <v>5216</v>
      </c>
      <c r="D26" s="25"/>
      <c r="E26" s="370" t="s">
        <v>5209</v>
      </c>
      <c r="F26" s="63"/>
      <c r="G26" s="774">
        <v>6579000</v>
      </c>
      <c r="H26" s="774"/>
      <c r="I26" s="697">
        <f t="shared" si="2"/>
        <v>6579000</v>
      </c>
      <c r="J26" s="155" t="s">
        <v>32</v>
      </c>
      <c r="K26" s="63">
        <f t="shared" si="3"/>
        <v>1</v>
      </c>
      <c r="L26" s="56" t="s">
        <v>33</v>
      </c>
      <c r="M26" s="56" t="s">
        <v>34</v>
      </c>
      <c r="N26" s="63" t="s">
        <v>5187</v>
      </c>
      <c r="O26" s="56" t="s">
        <v>5184</v>
      </c>
      <c r="P26" s="106">
        <v>36831</v>
      </c>
      <c r="Q26" s="107">
        <v>46174</v>
      </c>
      <c r="R26" s="107">
        <f t="shared" si="4"/>
        <v>46174</v>
      </c>
      <c r="S26" s="107"/>
      <c r="T26" s="56" t="s">
        <v>117</v>
      </c>
      <c r="U26" s="56" t="s">
        <v>5217</v>
      </c>
      <c r="V26" s="56" t="str">
        <f t="shared" ca="1" si="0"/>
        <v xml:space="preserve">0 NĂM 2 THÁNG 18 NGÀY </v>
      </c>
      <c r="W26" s="80" t="s">
        <v>5218</v>
      </c>
      <c r="X26" s="80" t="s">
        <v>5218</v>
      </c>
      <c r="Y26" s="80"/>
      <c r="Z26" s="80"/>
      <c r="AA26" s="75">
        <v>45938</v>
      </c>
      <c r="AB26" s="75" t="s">
        <v>5227</v>
      </c>
      <c r="AC26" s="46" t="s">
        <v>2779</v>
      </c>
      <c r="AD26" s="108" t="s">
        <v>5219</v>
      </c>
      <c r="AE26" s="108" t="s">
        <v>5220</v>
      </c>
      <c r="AF26" s="108" t="s">
        <v>5220</v>
      </c>
      <c r="AG26" s="46"/>
      <c r="AH26" s="66"/>
      <c r="AI26" s="56" t="s">
        <v>50</v>
      </c>
      <c r="AJ26" s="56" t="s">
        <v>5221</v>
      </c>
      <c r="AK26" s="56" t="s">
        <v>60</v>
      </c>
      <c r="AL26" s="36">
        <f t="shared" ca="1" si="1"/>
        <v>25</v>
      </c>
    </row>
    <row r="27" spans="1:38" s="36" customFormat="1" ht="18" customHeight="1">
      <c r="A27" s="25">
        <f>IF(C27=0,"",SUBTOTAL(3,C$5:C27))</f>
        <v>23</v>
      </c>
      <c r="B27" s="25">
        <v>18</v>
      </c>
      <c r="C27" s="369" t="s">
        <v>5210</v>
      </c>
      <c r="D27" s="25"/>
      <c r="E27" s="370" t="s">
        <v>5211</v>
      </c>
      <c r="F27" s="63"/>
      <c r="G27" s="774">
        <v>6579000</v>
      </c>
      <c r="H27" s="774"/>
      <c r="I27" s="697">
        <f t="shared" si="2"/>
        <v>6579000</v>
      </c>
      <c r="J27" s="63" t="s">
        <v>63</v>
      </c>
      <c r="K27" s="63">
        <f t="shared" si="3"/>
        <v>0</v>
      </c>
      <c r="L27" s="56" t="s">
        <v>33</v>
      </c>
      <c r="M27" s="56" t="s">
        <v>34</v>
      </c>
      <c r="N27" s="63" t="s">
        <v>5187</v>
      </c>
      <c r="O27" s="56" t="s">
        <v>5184</v>
      </c>
      <c r="P27" s="106">
        <v>36570</v>
      </c>
      <c r="Q27" s="107">
        <v>46174</v>
      </c>
      <c r="R27" s="107">
        <f t="shared" si="4"/>
        <v>46174</v>
      </c>
      <c r="S27" s="107"/>
      <c r="T27" s="56" t="s">
        <v>117</v>
      </c>
      <c r="U27" s="56" t="s">
        <v>5222</v>
      </c>
      <c r="V27" s="56" t="str">
        <f t="shared" ca="1" si="0"/>
        <v xml:space="preserve">0 NĂM 2 THÁNG 18 NGÀY </v>
      </c>
      <c r="W27" s="80" t="s">
        <v>5223</v>
      </c>
      <c r="X27" s="80" t="s">
        <v>5223</v>
      </c>
      <c r="Y27" s="80"/>
      <c r="Z27" s="80"/>
      <c r="AA27" s="75">
        <v>45701</v>
      </c>
      <c r="AB27" s="75" t="s">
        <v>5227</v>
      </c>
      <c r="AC27" s="46" t="s">
        <v>2779</v>
      </c>
      <c r="AD27" s="108" t="s">
        <v>5224</v>
      </c>
      <c r="AE27" s="108" t="s">
        <v>5225</v>
      </c>
      <c r="AF27" s="46"/>
      <c r="AG27" s="46"/>
      <c r="AH27" s="66"/>
      <c r="AI27" s="56" t="s">
        <v>50</v>
      </c>
      <c r="AJ27" s="56" t="s">
        <v>4523</v>
      </c>
      <c r="AK27" s="56" t="s">
        <v>60</v>
      </c>
      <c r="AL27" s="36">
        <f t="shared" ca="1" si="1"/>
        <v>26</v>
      </c>
    </row>
    <row r="28" spans="1:38" s="957" customFormat="1">
      <c r="A28" s="944">
        <f>IF(C28=0,"",SUBTOTAL(3,C$5:C28))</f>
        <v>24</v>
      </c>
      <c r="B28" s="25">
        <v>19</v>
      </c>
      <c r="C28" s="1251" t="s">
        <v>4271</v>
      </c>
      <c r="D28" s="479" t="s">
        <v>4318</v>
      </c>
      <c r="E28" s="539" t="s">
        <v>4268</v>
      </c>
      <c r="F28" s="63" t="str">
        <f>VLOOKUP(D28,'BHXH 4-2026'!$D$11:$F$337,3,0)</f>
        <v>DN4929221299353</v>
      </c>
      <c r="G28" s="947">
        <v>6271000</v>
      </c>
      <c r="H28" s="947"/>
      <c r="I28" s="872">
        <f t="shared" si="2"/>
        <v>6271000</v>
      </c>
      <c r="J28" s="539" t="s">
        <v>32</v>
      </c>
      <c r="K28" s="63">
        <f t="shared" si="3"/>
        <v>1</v>
      </c>
      <c r="L28" s="614" t="s">
        <v>33</v>
      </c>
      <c r="M28" s="614" t="s">
        <v>34</v>
      </c>
      <c r="N28" s="63" t="s">
        <v>5189</v>
      </c>
      <c r="O28" s="56" t="s">
        <v>5185</v>
      </c>
      <c r="P28" s="1252">
        <v>37985</v>
      </c>
      <c r="Q28" s="531">
        <v>46082</v>
      </c>
      <c r="R28" s="531"/>
      <c r="S28" s="531">
        <f>+Q28</f>
        <v>46082</v>
      </c>
      <c r="T28" s="56" t="s">
        <v>117</v>
      </c>
      <c r="U28" s="484" t="s">
        <v>4301</v>
      </c>
      <c r="V28" s="484" t="str">
        <f t="shared" ca="1" si="0"/>
        <v xml:space="preserve">0 NĂM 5 THÁNG 18 NGÀY </v>
      </c>
      <c r="W28" s="1253" t="s">
        <v>4305</v>
      </c>
      <c r="X28" s="487" t="s">
        <v>4305</v>
      </c>
      <c r="Y28" s="487" t="e">
        <f>VLOOKUP(C28,'Trang tính1'!$A$2:$N$281,5,0)</f>
        <v>#N/A</v>
      </c>
      <c r="Z28" s="487" t="e">
        <f t="shared" ref="Z28" si="6">EXACT(X28,Y28)</f>
        <v>#N/A</v>
      </c>
      <c r="AA28" s="953">
        <v>44326</v>
      </c>
      <c r="AB28" s="75" t="s">
        <v>5227</v>
      </c>
      <c r="AC28" s="499" t="s">
        <v>232</v>
      </c>
      <c r="AD28" s="955" t="s">
        <v>4306</v>
      </c>
      <c r="AE28" s="489"/>
      <c r="AF28" s="955" t="s">
        <v>4307</v>
      </c>
      <c r="AG28" s="955"/>
      <c r="AH28" s="956" t="s">
        <v>4308</v>
      </c>
      <c r="AI28" s="484" t="s">
        <v>50</v>
      </c>
      <c r="AJ28" s="951" t="s">
        <v>4309</v>
      </c>
      <c r="AK28" s="56" t="s">
        <v>60</v>
      </c>
      <c r="AL28" s="36">
        <f t="shared" ca="1" si="1"/>
        <v>22</v>
      </c>
    </row>
    <row r="29" spans="1:38" s="36" customFormat="1">
      <c r="A29" s="25">
        <f>IF(C29=0,"",SUBTOTAL(3,C$5:C29))</f>
        <v>25</v>
      </c>
      <c r="B29" s="25">
        <v>1</v>
      </c>
      <c r="C29" s="25" t="s">
        <v>144</v>
      </c>
      <c r="D29" s="25" t="str">
        <f>VLOOKUP(C29,Sheet4!$A$1:$B$300,2,0)</f>
        <v>9210002398</v>
      </c>
      <c r="E29" s="63" t="s">
        <v>145</v>
      </c>
      <c r="F29" s="63" t="str">
        <f>VLOOKUP(D29,'BHXH 4-2026'!$D$11:$F$337,3,0)</f>
        <v>DN4929210002398</v>
      </c>
      <c r="G29" s="774">
        <f>VLOOKUP(C29,'chuyển xếp 2024'!$C$5:$W$328,17,0)</f>
        <v>7046000</v>
      </c>
      <c r="H29" s="774">
        <f>VLOOKUP(C29,'chuyển xếp 2024'!$C$5:$W$328,19,0)</f>
        <v>0</v>
      </c>
      <c r="I29" s="774">
        <f t="shared" si="2"/>
        <v>7046000</v>
      </c>
      <c r="J29" s="63" t="s">
        <v>32</v>
      </c>
      <c r="K29" s="63">
        <f t="shared" si="3"/>
        <v>1</v>
      </c>
      <c r="L29" s="63" t="s">
        <v>33</v>
      </c>
      <c r="M29" s="56" t="s">
        <v>34</v>
      </c>
      <c r="N29" s="63" t="s">
        <v>5189</v>
      </c>
      <c r="O29" s="56" t="s">
        <v>5185</v>
      </c>
      <c r="P29" s="106">
        <v>30348</v>
      </c>
      <c r="Q29" s="107">
        <v>40665</v>
      </c>
      <c r="R29" s="107">
        <f t="shared" si="4"/>
        <v>40665</v>
      </c>
      <c r="S29" s="107"/>
      <c r="T29" s="56" t="s">
        <v>36</v>
      </c>
      <c r="U29" s="56" t="s">
        <v>146</v>
      </c>
      <c r="V29" s="56" t="str">
        <f t="shared" ca="1" si="0"/>
        <v xml:space="preserve">15 NĂM 3 THÁNG 17 NGÀY </v>
      </c>
      <c r="W29" s="80" t="s">
        <v>147</v>
      </c>
      <c r="X29" s="80" t="str">
        <f>VLOOKUP(C29,Sheet5!$B$2:$G$253,6,0)</f>
        <v>092083009975</v>
      </c>
      <c r="Y29" s="80">
        <f>VLOOKUP(C29,'Trang tính1'!$A$2:$N$281,5,0)</f>
        <v>0</v>
      </c>
      <c r="Z29" s="80" t="b">
        <f t="shared" si="5"/>
        <v>0</v>
      </c>
      <c r="AA29" s="75"/>
      <c r="AB29" s="75" t="s">
        <v>5227</v>
      </c>
      <c r="AC29" s="46" t="s">
        <v>232</v>
      </c>
      <c r="AD29" s="108" t="s">
        <v>148</v>
      </c>
      <c r="AE29" s="108"/>
      <c r="AF29" s="46" t="s">
        <v>149</v>
      </c>
      <c r="AG29" s="46" t="s">
        <v>150</v>
      </c>
      <c r="AH29" s="332" t="s">
        <v>151</v>
      </c>
      <c r="AI29" s="56" t="s">
        <v>50</v>
      </c>
      <c r="AJ29" s="56" t="s">
        <v>152</v>
      </c>
      <c r="AK29" s="56" t="s">
        <v>60</v>
      </c>
      <c r="AL29" s="36">
        <f t="shared" ca="1" si="1"/>
        <v>43</v>
      </c>
    </row>
    <row r="30" spans="1:38" s="36" customFormat="1">
      <c r="A30" s="25">
        <f>IF(C30=0,"",SUBTOTAL(3,C$5:C30))</f>
        <v>26</v>
      </c>
      <c r="B30" s="25">
        <v>2</v>
      </c>
      <c r="C30" s="66" t="s">
        <v>174</v>
      </c>
      <c r="D30" s="25" t="str">
        <f>VLOOKUP(C30,Sheet4!$A$1:$B$300,2,0)</f>
        <v>7912294379</v>
      </c>
      <c r="E30" s="67" t="s">
        <v>175</v>
      </c>
      <c r="F30" s="63" t="str">
        <f>VLOOKUP(D30,'BHXH 4-2026'!$D$11:$F$337,3,0)</f>
        <v>DN4927912294379</v>
      </c>
      <c r="G30" s="774">
        <f>VLOOKUP(C30,'chuyển xếp 2024'!$C$5:$W$328,17,0)</f>
        <v>6647000</v>
      </c>
      <c r="H30" s="774">
        <f>VLOOKUP(C30,'chuyển xếp 2024'!$C$5:$W$328,19,0)</f>
        <v>0</v>
      </c>
      <c r="I30" s="774">
        <f t="shared" si="2"/>
        <v>6647000</v>
      </c>
      <c r="J30" s="63" t="s">
        <v>32</v>
      </c>
      <c r="K30" s="63">
        <f t="shared" si="3"/>
        <v>1</v>
      </c>
      <c r="L30" s="63" t="s">
        <v>33</v>
      </c>
      <c r="M30" s="63" t="s">
        <v>34</v>
      </c>
      <c r="N30" s="63" t="s">
        <v>5189</v>
      </c>
      <c r="O30" s="56" t="s">
        <v>5185</v>
      </c>
      <c r="P30" s="106">
        <v>32620</v>
      </c>
      <c r="Q30" s="107">
        <v>42370</v>
      </c>
      <c r="R30" s="107">
        <f t="shared" si="4"/>
        <v>42370</v>
      </c>
      <c r="S30" s="107"/>
      <c r="T30" s="56" t="s">
        <v>36</v>
      </c>
      <c r="U30" s="56" t="s">
        <v>176</v>
      </c>
      <c r="V30" s="56" t="str">
        <f t="shared" ca="1" si="0"/>
        <v xml:space="preserve">10 NĂM 7 THÁNG 18 NGÀY </v>
      </c>
      <c r="W30" s="80" t="s">
        <v>177</v>
      </c>
      <c r="X30" s="80" t="str">
        <f>VLOOKUP(C30,Sheet5!$B$2:$G$253,6,0)</f>
        <v>086089010769</v>
      </c>
      <c r="Y30" s="80">
        <f>VLOOKUP(C30,'Trang tính1'!$A$2:$N$281,5,0)</f>
        <v>0</v>
      </c>
      <c r="Z30" s="80" t="b">
        <f t="shared" si="5"/>
        <v>0</v>
      </c>
      <c r="AA30" s="75"/>
      <c r="AB30" s="75" t="s">
        <v>5227</v>
      </c>
      <c r="AC30" s="46" t="s">
        <v>232</v>
      </c>
      <c r="AD30" s="108" t="s">
        <v>178</v>
      </c>
      <c r="AE30" s="108"/>
      <c r="AF30" s="46" t="s">
        <v>179</v>
      </c>
      <c r="AG30" s="46" t="s">
        <v>180</v>
      </c>
      <c r="AH30" s="332" t="s">
        <v>181</v>
      </c>
      <c r="AI30" s="56" t="s">
        <v>182</v>
      </c>
      <c r="AJ30" s="56" t="s">
        <v>72</v>
      </c>
      <c r="AK30" s="56" t="s">
        <v>60</v>
      </c>
      <c r="AL30" s="36">
        <f t="shared" ca="1" si="1"/>
        <v>37</v>
      </c>
    </row>
    <row r="31" spans="1:38" s="36" customFormat="1">
      <c r="A31" s="25">
        <f>IF(C31=0,"",SUBTOTAL(3,C$5:C31))</f>
        <v>27</v>
      </c>
      <c r="B31" s="25">
        <v>3</v>
      </c>
      <c r="C31" s="66" t="s">
        <v>183</v>
      </c>
      <c r="D31" s="25" t="str">
        <f>VLOOKUP(C31,Sheet4!$A$1:$B$300,2,0)</f>
        <v>9213008128</v>
      </c>
      <c r="E31" s="67" t="s">
        <v>184</v>
      </c>
      <c r="F31" s="63" t="str">
        <f>VLOOKUP(D31,'BHXH 4-2026'!$D$11:$F$337,3,0)</f>
        <v>DN4929213008128</v>
      </c>
      <c r="G31" s="774">
        <f>VLOOKUP(C31,'chuyển xếp 2024'!$C$5:$W$328,17,0)</f>
        <v>6647000</v>
      </c>
      <c r="H31" s="774">
        <f>VLOOKUP(C31,'chuyển xếp 2024'!$C$5:$W$328,19,0)</f>
        <v>0</v>
      </c>
      <c r="I31" s="774">
        <f t="shared" si="2"/>
        <v>6647000</v>
      </c>
      <c r="J31" s="67" t="s">
        <v>32</v>
      </c>
      <c r="K31" s="63">
        <f t="shared" si="3"/>
        <v>1</v>
      </c>
      <c r="L31" s="63" t="s">
        <v>33</v>
      </c>
      <c r="M31" s="63" t="s">
        <v>34</v>
      </c>
      <c r="N31" s="63" t="s">
        <v>5189</v>
      </c>
      <c r="O31" s="56" t="s">
        <v>5185</v>
      </c>
      <c r="P31" s="106">
        <v>31643</v>
      </c>
      <c r="Q31" s="107">
        <v>42156</v>
      </c>
      <c r="R31" s="107">
        <f t="shared" si="4"/>
        <v>42156</v>
      </c>
      <c r="S31" s="107"/>
      <c r="T31" s="56" t="s">
        <v>36</v>
      </c>
      <c r="U31" s="56" t="s">
        <v>185</v>
      </c>
      <c r="V31" s="56" t="str">
        <f t="shared" ca="1" si="0"/>
        <v xml:space="preserve">11 NĂM 2 THÁNG 18 NGÀY </v>
      </c>
      <c r="W31" s="80" t="s">
        <v>186</v>
      </c>
      <c r="X31" s="80" t="str">
        <f>VLOOKUP(C31,Sheet5!$B$2:$G$253,6,0)</f>
        <v>093086003738</v>
      </c>
      <c r="Y31" s="80">
        <f>VLOOKUP(C31,'Trang tính1'!$A$2:$N$281,5,0)</f>
        <v>0</v>
      </c>
      <c r="Z31" s="80" t="b">
        <f t="shared" si="5"/>
        <v>0</v>
      </c>
      <c r="AA31" s="75"/>
      <c r="AB31" s="75" t="s">
        <v>5227</v>
      </c>
      <c r="AC31" s="46" t="s">
        <v>232</v>
      </c>
      <c r="AD31" s="108" t="s">
        <v>187</v>
      </c>
      <c r="AE31" s="108"/>
      <c r="AF31" s="46" t="s">
        <v>188</v>
      </c>
      <c r="AG31" s="46" t="s">
        <v>189</v>
      </c>
      <c r="AH31" s="66"/>
      <c r="AI31" s="155" t="s">
        <v>50</v>
      </c>
      <c r="AJ31" s="155" t="s">
        <v>190</v>
      </c>
      <c r="AK31" s="56" t="s">
        <v>60</v>
      </c>
      <c r="AL31" s="36">
        <f t="shared" ca="1" si="1"/>
        <v>40</v>
      </c>
    </row>
    <row r="32" spans="1:38" s="1267" customFormat="1">
      <c r="A32" s="1255">
        <f>IF(C32=0,"",SUBTOTAL(3,C$5:C32))</f>
        <v>28</v>
      </c>
      <c r="B32" s="25">
        <v>4</v>
      </c>
      <c r="C32" s="1256" t="s">
        <v>191</v>
      </c>
      <c r="D32" s="1255" t="str">
        <f>VLOOKUP(C32,Sheet4!$A$1:$B$300,2,0)</f>
        <v>9216001664</v>
      </c>
      <c r="E32" s="1257" t="s">
        <v>192</v>
      </c>
      <c r="F32" s="63" t="str">
        <f>VLOOKUP(D32,'BHXH 4-2026'!$D$11:$F$337,3,0)</f>
        <v>DN4929216001664</v>
      </c>
      <c r="G32" s="1259">
        <f>VLOOKUP(C32,'chuyển xếp 2024'!$C$5:$W$328,17,0)</f>
        <v>7046000</v>
      </c>
      <c r="H32" s="1259">
        <v>1892000</v>
      </c>
      <c r="I32" s="1259">
        <f t="shared" si="2"/>
        <v>8938000</v>
      </c>
      <c r="J32" s="1258" t="s">
        <v>32</v>
      </c>
      <c r="K32" s="1258">
        <f t="shared" si="3"/>
        <v>1</v>
      </c>
      <c r="L32" s="1258" t="s">
        <v>33</v>
      </c>
      <c r="M32" s="1258" t="s">
        <v>34</v>
      </c>
      <c r="N32" s="63" t="s">
        <v>5190</v>
      </c>
      <c r="O32" s="56" t="s">
        <v>5185</v>
      </c>
      <c r="P32" s="1261">
        <v>34633</v>
      </c>
      <c r="Q32" s="1262">
        <v>42370</v>
      </c>
      <c r="R32" s="107">
        <f t="shared" si="4"/>
        <v>42370</v>
      </c>
      <c r="S32" s="1262"/>
      <c r="T32" s="1260" t="s">
        <v>36</v>
      </c>
      <c r="U32" s="1260" t="s">
        <v>193</v>
      </c>
      <c r="V32" s="1260" t="str">
        <f t="shared" ca="1" si="0"/>
        <v xml:space="preserve">10 NĂM 7 THÁNG 18 NGÀY </v>
      </c>
      <c r="W32" s="1263" t="s">
        <v>194</v>
      </c>
      <c r="X32" s="1263" t="str">
        <f>VLOOKUP(C32,Sheet5!$B$2:$G$253,6,0)</f>
        <v>092094005136</v>
      </c>
      <c r="Y32" s="1263" t="str">
        <f>VLOOKUP(C32,'Trang tính1'!$A$2:$N$281,5,0)</f>
        <v>092094005136</v>
      </c>
      <c r="Z32" s="1263" t="b">
        <f t="shared" si="5"/>
        <v>1</v>
      </c>
      <c r="AA32" s="1264"/>
      <c r="AB32" s="75" t="s">
        <v>5227</v>
      </c>
      <c r="AC32" s="1265" t="s">
        <v>232</v>
      </c>
      <c r="AD32" s="1266" t="s">
        <v>92</v>
      </c>
      <c r="AE32" s="1266" t="str">
        <f>VLOOKUP(C32,'Trang tính1'!$A$2:$N$319,9,0)</f>
        <v>57 kv Bình Thuận Phường Phước Thới, tp Cần Thơ</v>
      </c>
      <c r="AF32" s="1265" t="s">
        <v>195</v>
      </c>
      <c r="AG32" s="1265" t="s">
        <v>195</v>
      </c>
      <c r="AH32" s="1256"/>
      <c r="AI32" s="1260" t="s">
        <v>130</v>
      </c>
      <c r="AJ32" s="1260" t="s">
        <v>196</v>
      </c>
      <c r="AK32" s="1260" t="s">
        <v>60</v>
      </c>
      <c r="AL32" s="1267">
        <f t="shared" ca="1" si="1"/>
        <v>31</v>
      </c>
    </row>
    <row r="33" spans="1:38" s="36" customFormat="1">
      <c r="A33" s="25">
        <f>IF(C33=0,"",SUBTOTAL(3,C$5:C33))</f>
        <v>29</v>
      </c>
      <c r="B33" s="25">
        <v>5</v>
      </c>
      <c r="C33" s="66" t="s">
        <v>204</v>
      </c>
      <c r="D33" s="25" t="str">
        <f>VLOOKUP(C33,Sheet4!$A$1:$B$300,2,0)</f>
        <v>9222306746</v>
      </c>
      <c r="E33" s="67" t="s">
        <v>205</v>
      </c>
      <c r="F33" s="63" t="str">
        <f>VLOOKUP(D33,'BHXH 4-2026'!$D$11:$F$337,3,0)</f>
        <v>DN4929222306746</v>
      </c>
      <c r="G33" s="774">
        <f>VLOOKUP(C33,'chuyển xếp 2024'!$C$5:$W$328,17,0)</f>
        <v>6647000</v>
      </c>
      <c r="H33" s="774">
        <f>VLOOKUP(C33,'chuyển xếp 2024'!$C$5:$W$328,19,0)</f>
        <v>0</v>
      </c>
      <c r="I33" s="774">
        <f t="shared" si="2"/>
        <v>6647000</v>
      </c>
      <c r="J33" s="63" t="s">
        <v>32</v>
      </c>
      <c r="K33" s="63">
        <f t="shared" si="3"/>
        <v>1</v>
      </c>
      <c r="L33" s="63" t="s">
        <v>33</v>
      </c>
      <c r="M33" s="63" t="s">
        <v>34</v>
      </c>
      <c r="N33" s="63" t="s">
        <v>5189</v>
      </c>
      <c r="O33" s="56" t="s">
        <v>5185</v>
      </c>
      <c r="P33" s="75">
        <v>33917</v>
      </c>
      <c r="Q33" s="75">
        <v>43405</v>
      </c>
      <c r="R33" s="107">
        <f t="shared" si="4"/>
        <v>43405</v>
      </c>
      <c r="S33" s="75"/>
      <c r="T33" s="67" t="s">
        <v>36</v>
      </c>
      <c r="U33" s="46" t="s">
        <v>206</v>
      </c>
      <c r="V33" s="56" t="str">
        <f t="shared" ca="1" si="0"/>
        <v xml:space="preserve">7 NĂM 9 THÁNG 18 NGÀY </v>
      </c>
      <c r="W33" s="80" t="s">
        <v>207</v>
      </c>
      <c r="X33" s="80" t="str">
        <f>VLOOKUP(C33,Sheet5!$B$2:$G$253,6,0)</f>
        <v>092092010946</v>
      </c>
      <c r="Y33" s="80">
        <f>VLOOKUP(C33,'Trang tính1'!$A$2:$N$281,5,0)</f>
        <v>0</v>
      </c>
      <c r="Z33" s="80" t="b">
        <f t="shared" si="5"/>
        <v>0</v>
      </c>
      <c r="AA33" s="75"/>
      <c r="AB33" s="75" t="s">
        <v>5227</v>
      </c>
      <c r="AC33" s="46" t="s">
        <v>232</v>
      </c>
      <c r="AD33" s="108" t="s">
        <v>208</v>
      </c>
      <c r="AE33" s="108"/>
      <c r="AF33" s="46" t="s">
        <v>209</v>
      </c>
      <c r="AG33" s="46"/>
      <c r="AH33" s="66"/>
      <c r="AI33" s="46" t="s">
        <v>50</v>
      </c>
      <c r="AJ33" s="46" t="s">
        <v>107</v>
      </c>
      <c r="AK33" s="56" t="s">
        <v>203</v>
      </c>
      <c r="AL33" s="36">
        <f t="shared" ca="1" si="1"/>
        <v>33</v>
      </c>
    </row>
    <row r="34" spans="1:38" s="36" customFormat="1">
      <c r="A34" s="25">
        <f>IF(C34=0,"",SUBTOTAL(3,C$5:C34))</f>
        <v>30</v>
      </c>
      <c r="B34" s="25">
        <v>6</v>
      </c>
      <c r="C34" s="66" t="s">
        <v>214</v>
      </c>
      <c r="D34" s="25" t="str">
        <f>VLOOKUP(C34,Sheet4!$A$1:$B$300,2,0)</f>
        <v>8721755467</v>
      </c>
      <c r="E34" s="67" t="s">
        <v>215</v>
      </c>
      <c r="F34" s="63" t="str">
        <f>VLOOKUP(D34,'BHXH 4-2026'!$D$11:$F$337,3,0)</f>
        <v>DN4928721755467</v>
      </c>
      <c r="G34" s="774">
        <f>VLOOKUP(C34,'chuyển xếp 2024'!$C$5:$W$328,17,0)</f>
        <v>6647000</v>
      </c>
      <c r="H34" s="774">
        <f>VLOOKUP(C34,'chuyển xếp 2024'!$C$5:$W$328,19,0)</f>
        <v>0</v>
      </c>
      <c r="I34" s="774">
        <f t="shared" si="2"/>
        <v>6647000</v>
      </c>
      <c r="J34" s="63" t="s">
        <v>32</v>
      </c>
      <c r="K34" s="63">
        <f t="shared" si="3"/>
        <v>1</v>
      </c>
      <c r="L34" s="63" t="s">
        <v>33</v>
      </c>
      <c r="M34" s="63" t="s">
        <v>34</v>
      </c>
      <c r="N34" s="63" t="s">
        <v>5189</v>
      </c>
      <c r="O34" s="56" t="s">
        <v>5185</v>
      </c>
      <c r="P34" s="75">
        <v>35117</v>
      </c>
      <c r="Q34" s="75">
        <v>44044</v>
      </c>
      <c r="R34" s="107">
        <f t="shared" si="4"/>
        <v>44044</v>
      </c>
      <c r="S34" s="75"/>
      <c r="T34" s="67" t="s">
        <v>36</v>
      </c>
      <c r="U34" s="46" t="s">
        <v>216</v>
      </c>
      <c r="V34" s="56" t="str">
        <f t="shared" ca="1" si="0"/>
        <v xml:space="preserve">6 NĂM 0 THÁNG 18 NGÀY </v>
      </c>
      <c r="W34" s="46">
        <v>341792633</v>
      </c>
      <c r="X34" s="80" t="str">
        <f>VLOOKUP(C34,Sheet5!$B$2:$G$253,6,0)</f>
        <v>089096016279</v>
      </c>
      <c r="Y34" s="80" t="str">
        <f>VLOOKUP(C34,'Trang tính1'!$A$2:$N$281,5,0)</f>
        <v>089096016279</v>
      </c>
      <c r="Z34" s="80" t="b">
        <f t="shared" si="5"/>
        <v>1</v>
      </c>
      <c r="AA34" s="75">
        <v>40840</v>
      </c>
      <c r="AB34" s="75" t="s">
        <v>5227</v>
      </c>
      <c r="AC34" s="46" t="s">
        <v>232</v>
      </c>
      <c r="AD34" s="108" t="s">
        <v>217</v>
      </c>
      <c r="AE34" s="108" t="str">
        <f>VLOOKUP(C34,'Trang tính1'!$A$2:$N$319,9,0)</f>
        <v>SN 697 Nguyễn Hữu Kiến, Tổ 22, Ấp Hòa Long, Phường Cao Lãnh, Tỉnh Đồng Tháp</v>
      </c>
      <c r="AF34" s="46" t="s">
        <v>218</v>
      </c>
      <c r="AG34" s="46" t="s">
        <v>219</v>
      </c>
      <c r="AH34" s="66"/>
      <c r="AI34" s="56" t="s">
        <v>50</v>
      </c>
      <c r="AJ34" s="56" t="s">
        <v>220</v>
      </c>
      <c r="AK34" s="56" t="s">
        <v>60</v>
      </c>
      <c r="AL34" s="36">
        <f t="shared" ca="1" si="1"/>
        <v>30</v>
      </c>
    </row>
    <row r="35" spans="1:38" s="36" customFormat="1">
      <c r="A35" s="25">
        <f>IF(C35=0,"",SUBTOTAL(3,C$5:C35))</f>
        <v>31</v>
      </c>
      <c r="B35" s="25">
        <v>7</v>
      </c>
      <c r="C35" s="66" t="s">
        <v>221</v>
      </c>
      <c r="D35" s="25" t="str">
        <f>VLOOKUP(C35,Sheet4!$A$1:$B$300,2,0)</f>
        <v>9216023766</v>
      </c>
      <c r="E35" s="67" t="s">
        <v>222</v>
      </c>
      <c r="F35" s="63" t="str">
        <f>VLOOKUP(D35,'BHXH 4-2026'!$D$11:$F$337,3,0)</f>
        <v>DN4929216023766</v>
      </c>
      <c r="G35" s="774">
        <f>VLOOKUP(C35,'chuyển xếp 2024'!$C$5:$W$328,17,0)</f>
        <v>7105000</v>
      </c>
      <c r="H35" s="774">
        <f>VLOOKUP(C35,'chuyển xếp 2024'!$C$5:$W$328,19,0)</f>
        <v>2365000</v>
      </c>
      <c r="I35" s="774">
        <f t="shared" si="2"/>
        <v>9470000</v>
      </c>
      <c r="J35" s="63" t="s">
        <v>32</v>
      </c>
      <c r="K35" s="63">
        <f t="shared" si="3"/>
        <v>1</v>
      </c>
      <c r="L35" s="63" t="s">
        <v>33</v>
      </c>
      <c r="M35" s="63" t="s">
        <v>34</v>
      </c>
      <c r="N35" s="63" t="s">
        <v>5188</v>
      </c>
      <c r="O35" s="56" t="s">
        <v>5185</v>
      </c>
      <c r="P35" s="75">
        <v>33633</v>
      </c>
      <c r="Q35" s="107">
        <v>42736</v>
      </c>
      <c r="R35" s="107">
        <f t="shared" si="4"/>
        <v>42736</v>
      </c>
      <c r="S35" s="107"/>
      <c r="T35" s="67" t="s">
        <v>36</v>
      </c>
      <c r="U35" s="56" t="s">
        <v>223</v>
      </c>
      <c r="V35" s="56" t="str">
        <f t="shared" ca="1" si="0"/>
        <v xml:space="preserve">9 NĂM 7 THÁNG 18 NGÀY </v>
      </c>
      <c r="W35" s="80" t="s">
        <v>224</v>
      </c>
      <c r="X35" s="80" t="str">
        <f>VLOOKUP(C35,Sheet5!$B$2:$G$253,6,0)</f>
        <v>087092017349</v>
      </c>
      <c r="Y35" s="80" t="str">
        <f>VLOOKUP(C35,'Trang tính1'!$A$2:$N$281,5,0)</f>
        <v>087092017349</v>
      </c>
      <c r="Z35" s="80" t="b">
        <f t="shared" si="5"/>
        <v>1</v>
      </c>
      <c r="AA35" s="75"/>
      <c r="AB35" s="75" t="s">
        <v>5227</v>
      </c>
      <c r="AC35" s="46" t="s">
        <v>232</v>
      </c>
      <c r="AD35" s="108" t="s">
        <v>225</v>
      </c>
      <c r="AE35" s="108" t="str">
        <f>VLOOKUP(C35,'Trang tính1'!$A$2:$N$319,9,0)</f>
        <v>1312 Khu Dân Cư Hòa Định, ấp Hòa Định 1, xã Phong Hòa, Đồng Tháp</v>
      </c>
      <c r="AF35" s="46" t="s">
        <v>226</v>
      </c>
      <c r="AG35" s="46" t="s">
        <v>226</v>
      </c>
      <c r="AH35" s="332" t="s">
        <v>227</v>
      </c>
      <c r="AI35" s="56" t="s">
        <v>50</v>
      </c>
      <c r="AJ35" s="56" t="s">
        <v>72</v>
      </c>
      <c r="AK35" s="56" t="s">
        <v>60</v>
      </c>
      <c r="AL35" s="36">
        <f t="shared" ca="1" si="1"/>
        <v>34</v>
      </c>
    </row>
    <row r="36" spans="1:38" s="491" customFormat="1">
      <c r="A36" s="479">
        <f>IF(C36=0,"",SUBTOTAL(3,C$5:C36))</f>
        <v>32</v>
      </c>
      <c r="B36" s="25">
        <v>8</v>
      </c>
      <c r="C36" s="480" t="s">
        <v>237</v>
      </c>
      <c r="D36" s="479" t="str">
        <f>VLOOKUP(C36,Sheet4!$A$1:$B$300,2,0)</f>
        <v>9208016265</v>
      </c>
      <c r="E36" s="481" t="s">
        <v>238</v>
      </c>
      <c r="F36" s="63" t="str">
        <f>VLOOKUP(D36,'BHXH 4-2026'!$D$11:$F$337,3,0)</f>
        <v>DN4929208016265</v>
      </c>
      <c r="G36" s="872">
        <v>10971000</v>
      </c>
      <c r="H36" s="872">
        <v>1656000</v>
      </c>
      <c r="I36" s="872">
        <f t="shared" si="2"/>
        <v>12627000</v>
      </c>
      <c r="J36" s="482" t="s">
        <v>32</v>
      </c>
      <c r="K36" s="483">
        <f t="shared" si="3"/>
        <v>1</v>
      </c>
      <c r="L36" s="483" t="s">
        <v>33</v>
      </c>
      <c r="M36" s="483" t="s">
        <v>34</v>
      </c>
      <c r="N36" s="482" t="s">
        <v>5124</v>
      </c>
      <c r="O36" s="56" t="s">
        <v>5185</v>
      </c>
      <c r="P36" s="485">
        <v>30482</v>
      </c>
      <c r="Q36" s="486">
        <v>44866</v>
      </c>
      <c r="R36" s="107">
        <f t="shared" si="4"/>
        <v>44866</v>
      </c>
      <c r="S36" s="486"/>
      <c r="T36" s="481" t="s">
        <v>36</v>
      </c>
      <c r="U36" s="484" t="s">
        <v>239</v>
      </c>
      <c r="V36" s="484" t="str">
        <f t="shared" ca="1" si="0"/>
        <v xml:space="preserve">3 NĂM 9 THÁNG 18 NGÀY </v>
      </c>
      <c r="W36" s="527" t="s">
        <v>240</v>
      </c>
      <c r="X36" s="487" t="str">
        <f>VLOOKUP(C36,Sheet5!$B$2:$G$253,6,0)</f>
        <v>086083000292</v>
      </c>
      <c r="Y36" s="487" t="str">
        <f>VLOOKUP(C36,'Trang tính1'!$A$2:$N$281,5,0)</f>
        <v>086083000292</v>
      </c>
      <c r="Z36" s="487" t="b">
        <f t="shared" si="5"/>
        <v>1</v>
      </c>
      <c r="AA36" s="488">
        <v>44326</v>
      </c>
      <c r="AB36" s="75" t="s">
        <v>5227</v>
      </c>
      <c r="AC36" s="499" t="s">
        <v>232</v>
      </c>
      <c r="AD36" s="489" t="s">
        <v>241</v>
      </c>
      <c r="AE36" s="489" t="str">
        <f>VLOOKUP(C36,'Trang tính1'!$A$2:$N$319,9,0)</f>
        <v>KV Tân Quới, Phường Thới Long, TP Cần Thơ</v>
      </c>
      <c r="AF36" s="489" t="s">
        <v>242</v>
      </c>
      <c r="AG36" s="489" t="s">
        <v>242</v>
      </c>
      <c r="AH36" s="490"/>
      <c r="AI36" s="484" t="s">
        <v>50</v>
      </c>
      <c r="AJ36" s="484" t="s">
        <v>72</v>
      </c>
      <c r="AK36" s="484" t="s">
        <v>60</v>
      </c>
      <c r="AL36" s="491">
        <f t="shared" ca="1" si="1"/>
        <v>43</v>
      </c>
    </row>
    <row r="37" spans="1:38" s="36" customFormat="1">
      <c r="A37" s="25">
        <f>IF(C37=0,"",SUBTOTAL(3,C$5:C37))</f>
        <v>33</v>
      </c>
      <c r="B37" s="25">
        <v>9</v>
      </c>
      <c r="C37" s="66" t="s">
        <v>1842</v>
      </c>
      <c r="D37" s="25" t="str">
        <f>VLOOKUP(C37,Sheet4!$A$1:$B$300,2,0)</f>
        <v>8922957383</v>
      </c>
      <c r="E37" s="67" t="s">
        <v>1844</v>
      </c>
      <c r="F37" s="63" t="str">
        <f>VLOOKUP(D37,'BHXH 4-2026'!$D$11:$F$337,3,0)</f>
        <v>DN4928922957383</v>
      </c>
      <c r="G37" s="774">
        <f>VLOOKUP(C37,'chuyển xếp 2024'!$C$5:$W$328,17,0)</f>
        <v>6271000</v>
      </c>
      <c r="H37" s="774">
        <f>VLOOKUP(C37,'chuyển xếp 2024'!$C$5:$W$328,19,0)</f>
        <v>0</v>
      </c>
      <c r="I37" s="774">
        <f t="shared" si="2"/>
        <v>6271000</v>
      </c>
      <c r="J37" s="329" t="s">
        <v>32</v>
      </c>
      <c r="K37" s="63">
        <f t="shared" si="3"/>
        <v>1</v>
      </c>
      <c r="L37" s="63" t="s">
        <v>33</v>
      </c>
      <c r="M37" s="63" t="s">
        <v>34</v>
      </c>
      <c r="N37" s="63" t="s">
        <v>5189</v>
      </c>
      <c r="O37" s="56" t="s">
        <v>5185</v>
      </c>
      <c r="P37" s="106">
        <v>35231</v>
      </c>
      <c r="Q37" s="107">
        <v>45113</v>
      </c>
      <c r="R37" s="107">
        <f t="shared" si="4"/>
        <v>45113</v>
      </c>
      <c r="S37" s="107"/>
      <c r="T37" s="67" t="s">
        <v>36</v>
      </c>
      <c r="U37" s="56" t="s">
        <v>1845</v>
      </c>
      <c r="V37" s="56" t="str">
        <f t="shared" ca="1" si="0"/>
        <v xml:space="preserve">3 NĂM 1 THÁNG 13 NGÀY </v>
      </c>
      <c r="W37" s="74" t="s">
        <v>1846</v>
      </c>
      <c r="X37" s="80" t="s">
        <v>1846</v>
      </c>
      <c r="Y37" s="80" t="str">
        <f>VLOOKUP(C37,'Trang tính1'!$A$2:$N$281,5,0)</f>
        <v>089096013188</v>
      </c>
      <c r="Z37" s="80" t="b">
        <f t="shared" si="5"/>
        <v>1</v>
      </c>
      <c r="AA37" s="75">
        <v>44421</v>
      </c>
      <c r="AB37" s="75" t="s">
        <v>5227</v>
      </c>
      <c r="AC37" s="46" t="s">
        <v>232</v>
      </c>
      <c r="AD37" s="108" t="s">
        <v>1847</v>
      </c>
      <c r="AE37" s="108" t="str">
        <f>VLOOKUP(C37,'Trang tính1'!$A$2:$N$319,9,0)</f>
        <v>số nhà 864, tổ 17, Ấp Phú Mỹ Hạ, Xã Phú An, tỉnh An Giang</v>
      </c>
      <c r="AF37" s="108" t="s">
        <v>1847</v>
      </c>
      <c r="AG37" s="108" t="s">
        <v>1847</v>
      </c>
      <c r="AH37" s="332"/>
      <c r="AI37" s="56" t="s">
        <v>50</v>
      </c>
      <c r="AJ37" s="56"/>
      <c r="AK37" s="56" t="s">
        <v>60</v>
      </c>
      <c r="AL37" s="36">
        <f t="shared" ca="1" si="1"/>
        <v>30</v>
      </c>
    </row>
    <row r="38" spans="1:38" s="36" customFormat="1" ht="16.5" customHeight="1">
      <c r="A38" s="25">
        <f>IF(C38=0,"",SUBTOTAL(3,C$5:C38))</f>
        <v>34</v>
      </c>
      <c r="B38" s="25">
        <v>10</v>
      </c>
      <c r="C38" s="25" t="s">
        <v>359</v>
      </c>
      <c r="D38" s="25" t="str">
        <f>VLOOKUP(C38,Sheet4!$A$1:$B$300,2,0)</f>
        <v>9214000894</v>
      </c>
      <c r="E38" s="63" t="s">
        <v>360</v>
      </c>
      <c r="F38" s="63" t="str">
        <f>VLOOKUP(D38,'BHXH 4-2026'!$D$11:$F$337,3,0)</f>
        <v>DN4929214000894</v>
      </c>
      <c r="G38" s="774">
        <f>VLOOKUP(C38,'chuyển xếp 2024'!$C$5:$W$328,17,0)</f>
        <v>6785000</v>
      </c>
      <c r="H38" s="774">
        <f>VLOOKUP(C38,'chuyển xếp 2024'!$C$5:$W$328,19,0)</f>
        <v>0</v>
      </c>
      <c r="I38" s="774">
        <f t="shared" si="2"/>
        <v>6785000</v>
      </c>
      <c r="J38" s="56" t="s">
        <v>32</v>
      </c>
      <c r="K38" s="63">
        <f t="shared" si="3"/>
        <v>1</v>
      </c>
      <c r="L38" s="63" t="s">
        <v>33</v>
      </c>
      <c r="M38" s="63" t="s">
        <v>34</v>
      </c>
      <c r="N38" s="63" t="s">
        <v>5189</v>
      </c>
      <c r="O38" s="56" t="s">
        <v>5185</v>
      </c>
      <c r="P38" s="106">
        <v>32488</v>
      </c>
      <c r="Q38" s="107">
        <v>41641</v>
      </c>
      <c r="R38" s="107">
        <f t="shared" si="4"/>
        <v>41641</v>
      </c>
      <c r="S38" s="107"/>
      <c r="T38" s="56" t="s">
        <v>36</v>
      </c>
      <c r="U38" s="56" t="s">
        <v>361</v>
      </c>
      <c r="V38" s="56" t="str">
        <f t="shared" ca="1" si="0"/>
        <v xml:space="preserve">12 NĂM 7 THÁNG 17 NGÀY </v>
      </c>
      <c r="W38" s="74" t="s">
        <v>1536</v>
      </c>
      <c r="X38" s="80" t="str">
        <f>VLOOKUP(C38,Sheet5!$B$2:$G$253,6,0)</f>
        <v>092088000675</v>
      </c>
      <c r="Y38" s="80">
        <f>VLOOKUP(C38,'Trang tính1'!$A$2:$N$281,5,0)</f>
        <v>0</v>
      </c>
      <c r="Z38" s="80" t="b">
        <f t="shared" si="5"/>
        <v>0</v>
      </c>
      <c r="AA38" s="75">
        <v>42299</v>
      </c>
      <c r="AB38" s="75" t="s">
        <v>5227</v>
      </c>
      <c r="AC38" s="46" t="s">
        <v>232</v>
      </c>
      <c r="AD38" s="108" t="s">
        <v>362</v>
      </c>
      <c r="AE38" s="108"/>
      <c r="AF38" s="46" t="s">
        <v>363</v>
      </c>
      <c r="AG38" s="46" t="s">
        <v>364</v>
      </c>
      <c r="AH38" s="66"/>
      <c r="AI38" s="56" t="s">
        <v>50</v>
      </c>
      <c r="AJ38" s="56" t="s">
        <v>59</v>
      </c>
      <c r="AK38" s="56" t="s">
        <v>349</v>
      </c>
      <c r="AL38" s="36">
        <f t="shared" ca="1" si="1"/>
        <v>37</v>
      </c>
    </row>
    <row r="39" spans="1:38" s="36" customFormat="1">
      <c r="A39" s="25">
        <f>IF(C39=0,"",SUBTOTAL(3,C$5:C39))</f>
        <v>35</v>
      </c>
      <c r="B39" s="25">
        <v>11</v>
      </c>
      <c r="C39" s="66" t="s">
        <v>2700</v>
      </c>
      <c r="D39" s="25" t="s">
        <v>2876</v>
      </c>
      <c r="E39" s="67" t="s">
        <v>2701</v>
      </c>
      <c r="F39" s="63" t="str">
        <f>VLOOKUP(D39,'BHXH 4-2026'!$D$11:$F$337,3,0)</f>
        <v>DN4928913009900</v>
      </c>
      <c r="G39" s="774">
        <f>VLOOKUP(C39,'chuyển xếp 2024'!$C$5:$W$328,17,0)</f>
        <v>6271000</v>
      </c>
      <c r="H39" s="774"/>
      <c r="I39" s="774">
        <f t="shared" si="2"/>
        <v>6271000</v>
      </c>
      <c r="J39" s="329" t="s">
        <v>32</v>
      </c>
      <c r="K39" s="63">
        <f t="shared" si="3"/>
        <v>1</v>
      </c>
      <c r="L39" s="63" t="s">
        <v>33</v>
      </c>
      <c r="M39" s="63" t="s">
        <v>34</v>
      </c>
      <c r="N39" s="63" t="s">
        <v>5189</v>
      </c>
      <c r="O39" s="56" t="s">
        <v>5185</v>
      </c>
      <c r="P39" s="621">
        <v>31692</v>
      </c>
      <c r="Q39" s="621">
        <v>45627</v>
      </c>
      <c r="R39" s="107">
        <f t="shared" si="4"/>
        <v>45627</v>
      </c>
      <c r="S39" s="621"/>
      <c r="T39" s="56" t="s">
        <v>36</v>
      </c>
      <c r="U39" s="56" t="s">
        <v>2703</v>
      </c>
      <c r="V39" s="56" t="str">
        <f t="shared" ca="1" si="0"/>
        <v xml:space="preserve">1 NĂM 8 THÁNG 18 NGÀY </v>
      </c>
      <c r="W39" s="523" t="s">
        <v>2704</v>
      </c>
      <c r="X39" s="80" t="s">
        <v>2704</v>
      </c>
      <c r="Y39" s="80">
        <f>VLOOKUP(C39,'Trang tính1'!$A$2:$N$281,5,0)</f>
        <v>0</v>
      </c>
      <c r="Z39" s="80" t="b">
        <f t="shared" si="5"/>
        <v>0</v>
      </c>
      <c r="AA39" s="75">
        <v>44205</v>
      </c>
      <c r="AB39" s="75" t="s">
        <v>5227</v>
      </c>
      <c r="AC39" s="46" t="s">
        <v>232</v>
      </c>
      <c r="AD39" s="108" t="s">
        <v>2705</v>
      </c>
      <c r="AE39" s="108"/>
      <c r="AF39" s="108" t="s">
        <v>2706</v>
      </c>
      <c r="AG39" s="108" t="s">
        <v>2705</v>
      </c>
      <c r="AH39" s="332" t="s">
        <v>2707</v>
      </c>
      <c r="AI39" s="56" t="s">
        <v>50</v>
      </c>
      <c r="AJ39" s="56" t="s">
        <v>220</v>
      </c>
      <c r="AK39" s="56" t="s">
        <v>60</v>
      </c>
      <c r="AL39" s="36">
        <f t="shared" ca="1" si="1"/>
        <v>39</v>
      </c>
    </row>
    <row r="40" spans="1:38" s="491" customFormat="1">
      <c r="A40" s="479">
        <f>IF(C40=0,"",SUBTOTAL(3,C$5:C40))</f>
        <v>36</v>
      </c>
      <c r="B40" s="25">
        <v>12</v>
      </c>
      <c r="C40" s="480" t="s">
        <v>4269</v>
      </c>
      <c r="D40" s="479" t="s">
        <v>4317</v>
      </c>
      <c r="E40" s="481" t="s">
        <v>4266</v>
      </c>
      <c r="F40" s="63" t="str">
        <f>VLOOKUP(D40,'BHXH 4-2026'!$D$11:$F$337,3,0)</f>
        <v>DN4929221708534</v>
      </c>
      <c r="G40" s="872">
        <v>6271000</v>
      </c>
      <c r="H40" s="872"/>
      <c r="I40" s="872">
        <f t="shared" si="2"/>
        <v>6271000</v>
      </c>
      <c r="J40" s="482" t="s">
        <v>32</v>
      </c>
      <c r="K40" s="483">
        <f t="shared" si="3"/>
        <v>1</v>
      </c>
      <c r="L40" s="483" t="s">
        <v>33</v>
      </c>
      <c r="M40" s="483" t="s">
        <v>34</v>
      </c>
      <c r="N40" s="63" t="s">
        <v>5189</v>
      </c>
      <c r="O40" s="56" t="s">
        <v>5185</v>
      </c>
      <c r="P40" s="531">
        <v>34973</v>
      </c>
      <c r="Q40" s="531">
        <v>46082</v>
      </c>
      <c r="R40" s="531"/>
      <c r="S40" s="531">
        <f>+Q40</f>
        <v>46082</v>
      </c>
      <c r="T40" s="56" t="s">
        <v>117</v>
      </c>
      <c r="U40" s="484" t="s">
        <v>4294</v>
      </c>
      <c r="V40" s="484" t="str">
        <f t="shared" ca="1" si="0"/>
        <v xml:space="preserve">0 NĂM 5 THÁNG 18 NGÀY </v>
      </c>
      <c r="W40" s="527" t="s">
        <v>4295</v>
      </c>
      <c r="X40" s="487" t="s">
        <v>4295</v>
      </c>
      <c r="Y40" s="487" t="e">
        <f>VLOOKUP(C40,'Trang tính1'!$A$2:$N$281,5,0)</f>
        <v>#N/A</v>
      </c>
      <c r="Z40" s="487" t="e">
        <f t="shared" si="5"/>
        <v>#N/A</v>
      </c>
      <c r="AA40" s="488">
        <v>44753</v>
      </c>
      <c r="AB40" s="75" t="s">
        <v>5227</v>
      </c>
      <c r="AC40" s="499" t="s">
        <v>232</v>
      </c>
      <c r="AD40" s="489" t="s">
        <v>4296</v>
      </c>
      <c r="AE40" s="489"/>
      <c r="AF40" s="489" t="s">
        <v>4297</v>
      </c>
      <c r="AG40" s="489"/>
      <c r="AH40" s="490" t="s">
        <v>4298</v>
      </c>
      <c r="AI40" s="484" t="s">
        <v>50</v>
      </c>
      <c r="AJ40" s="484" t="s">
        <v>4299</v>
      </c>
      <c r="AK40" s="484"/>
      <c r="AL40" s="491">
        <f t="shared" ca="1" si="1"/>
        <v>30</v>
      </c>
    </row>
    <row r="41" spans="1:38" s="491" customFormat="1">
      <c r="A41" s="479">
        <f>IF(C41=0,"",SUBTOTAL(3,C$5:C41))</f>
        <v>37</v>
      </c>
      <c r="B41" s="25">
        <v>13</v>
      </c>
      <c r="C41" s="480" t="s">
        <v>4270</v>
      </c>
      <c r="D41" s="479" t="s">
        <v>4316</v>
      </c>
      <c r="E41" s="481" t="s">
        <v>4267</v>
      </c>
      <c r="F41" s="63" t="str">
        <f>VLOOKUP(D41,'BHXH 4-2026'!$D$11:$F$337,3,0)</f>
        <v>DN4928622091109</v>
      </c>
      <c r="G41" s="872">
        <v>6271000</v>
      </c>
      <c r="H41" s="872"/>
      <c r="I41" s="872">
        <f t="shared" si="2"/>
        <v>6271000</v>
      </c>
      <c r="J41" s="482" t="s">
        <v>32</v>
      </c>
      <c r="K41" s="483">
        <f t="shared" si="3"/>
        <v>1</v>
      </c>
      <c r="L41" s="483" t="s">
        <v>33</v>
      </c>
      <c r="M41" s="483" t="s">
        <v>34</v>
      </c>
      <c r="N41" s="63" t="s">
        <v>5189</v>
      </c>
      <c r="O41" s="56" t="s">
        <v>5185</v>
      </c>
      <c r="P41" s="531">
        <v>36892</v>
      </c>
      <c r="Q41" s="531">
        <v>46082</v>
      </c>
      <c r="R41" s="531"/>
      <c r="S41" s="531">
        <f>+Q41</f>
        <v>46082</v>
      </c>
      <c r="T41" s="56" t="s">
        <v>117</v>
      </c>
      <c r="U41" s="484" t="s">
        <v>4300</v>
      </c>
      <c r="V41" s="484" t="str">
        <f t="shared" ca="1" si="0"/>
        <v xml:space="preserve">0 NĂM 5 THÁNG 18 NGÀY </v>
      </c>
      <c r="W41" s="527" t="s">
        <v>4302</v>
      </c>
      <c r="X41" s="487" t="s">
        <v>4302</v>
      </c>
      <c r="Y41" s="487" t="e">
        <f>VLOOKUP(C41,'Trang tính1'!$A$2:$N$281,5,0)</f>
        <v>#N/A</v>
      </c>
      <c r="Z41" s="487" t="e">
        <f t="shared" si="5"/>
        <v>#N/A</v>
      </c>
      <c r="AA41" s="488">
        <v>44439</v>
      </c>
      <c r="AB41" s="75" t="s">
        <v>5227</v>
      </c>
      <c r="AC41" s="499" t="s">
        <v>232</v>
      </c>
      <c r="AD41" s="489" t="s">
        <v>4296</v>
      </c>
      <c r="AE41" s="489"/>
      <c r="AF41" s="489" t="s">
        <v>4303</v>
      </c>
      <c r="AG41" s="489"/>
      <c r="AH41" s="490" t="s">
        <v>4304</v>
      </c>
      <c r="AI41" s="484" t="s">
        <v>50</v>
      </c>
      <c r="AJ41" s="484" t="s">
        <v>196</v>
      </c>
      <c r="AK41" s="484"/>
      <c r="AL41" s="491">
        <f t="shared" ca="1" si="1"/>
        <v>25</v>
      </c>
    </row>
    <row r="42" spans="1:38" s="36" customFormat="1">
      <c r="A42" s="25">
        <f>IF(C42=0,"",SUBTOTAL(3,C$5:C42))</f>
        <v>38</v>
      </c>
      <c r="B42" s="25">
        <v>14</v>
      </c>
      <c r="C42" s="66" t="s">
        <v>2731</v>
      </c>
      <c r="D42" s="25" t="s">
        <v>2875</v>
      </c>
      <c r="E42" s="67" t="s">
        <v>2725</v>
      </c>
      <c r="F42" s="63" t="str">
        <f>VLOOKUP(D42,'BHXH 4-2026'!$D$11:$F$337,3,0)</f>
        <v>DN4929622993923</v>
      </c>
      <c r="G42" s="774">
        <f>VLOOKUP(C42,'chuyển xếp 2024'!$C$5:$W$328,17,0)</f>
        <v>6579000</v>
      </c>
      <c r="H42" s="774"/>
      <c r="I42" s="774">
        <f t="shared" si="2"/>
        <v>6579000</v>
      </c>
      <c r="J42" s="63" t="s">
        <v>63</v>
      </c>
      <c r="K42" s="63">
        <f t="shared" si="3"/>
        <v>0</v>
      </c>
      <c r="L42" s="63" t="s">
        <v>33</v>
      </c>
      <c r="M42" s="63" t="s">
        <v>34</v>
      </c>
      <c r="N42" s="63" t="s">
        <v>5189</v>
      </c>
      <c r="O42" s="56" t="s">
        <v>5185</v>
      </c>
      <c r="P42" s="621">
        <v>35107</v>
      </c>
      <c r="Q42" s="621">
        <v>45717</v>
      </c>
      <c r="R42" s="107">
        <f t="shared" ref="R42:R72" si="7">+Q42</f>
        <v>45717</v>
      </c>
      <c r="S42" s="621"/>
      <c r="T42" s="56" t="s">
        <v>36</v>
      </c>
      <c r="U42" s="56" t="s">
        <v>2726</v>
      </c>
      <c r="V42" s="56" t="str">
        <f t="shared" ca="1" si="0"/>
        <v xml:space="preserve">1 NĂM 5 THÁNG 18 NGÀY </v>
      </c>
      <c r="W42" s="74" t="s">
        <v>2727</v>
      </c>
      <c r="X42" s="80" t="s">
        <v>2727</v>
      </c>
      <c r="Y42" s="80">
        <f>VLOOKUP(C42,'Trang tính1'!$A$2:$N$281,5,0)</f>
        <v>0</v>
      </c>
      <c r="Z42" s="80" t="b">
        <f t="shared" si="5"/>
        <v>0</v>
      </c>
      <c r="AA42" s="75">
        <v>44853</v>
      </c>
      <c r="AB42" s="75" t="s">
        <v>5227</v>
      </c>
      <c r="AC42" s="46" t="s">
        <v>232</v>
      </c>
      <c r="AD42" s="108" t="s">
        <v>2728</v>
      </c>
      <c r="AE42" s="108"/>
      <c r="AF42" s="108" t="s">
        <v>2729</v>
      </c>
      <c r="AG42" s="108" t="s">
        <v>2729</v>
      </c>
      <c r="AH42" s="332">
        <v>944194914</v>
      </c>
      <c r="AI42" s="56" t="s">
        <v>50</v>
      </c>
      <c r="AJ42" s="56" t="s">
        <v>2730</v>
      </c>
      <c r="AK42" s="56" t="s">
        <v>60</v>
      </c>
      <c r="AL42" s="491">
        <f t="shared" ca="1" si="1"/>
        <v>30</v>
      </c>
    </row>
    <row r="43" spans="1:38" s="36" customFormat="1" ht="18" customHeight="1">
      <c r="A43" s="25">
        <f>IF(C43=0,"",SUBTOTAL(3,C$5:C43))</f>
        <v>39</v>
      </c>
      <c r="B43" s="25">
        <v>15</v>
      </c>
      <c r="C43" s="25" t="s">
        <v>164</v>
      </c>
      <c r="D43" s="25" t="str">
        <f>VLOOKUP(C43,Sheet4!$A$1:$B$300,2,0)</f>
        <v>5499003403</v>
      </c>
      <c r="E43" s="63" t="s">
        <v>165</v>
      </c>
      <c r="F43" s="63" t="str">
        <f>VLOOKUP(D43,'BHXH 4-2026'!$D$11:$F$337,3,0)</f>
        <v>DN4925499003403</v>
      </c>
      <c r="G43" s="774">
        <f>VLOOKUP(C43,'chuyển xếp 2024'!$C$5:$W$328,17,0)</f>
        <v>6375000</v>
      </c>
      <c r="H43" s="774">
        <f>VLOOKUP(C43,'chuyển xếp 2024'!$C$5:$W$328,19,0)</f>
        <v>0</v>
      </c>
      <c r="I43" s="697">
        <f t="shared" si="2"/>
        <v>6375000</v>
      </c>
      <c r="J43" s="63" t="s">
        <v>63</v>
      </c>
      <c r="K43" s="63">
        <f t="shared" si="3"/>
        <v>0</v>
      </c>
      <c r="L43" s="63" t="s">
        <v>33</v>
      </c>
      <c r="M43" s="63" t="s">
        <v>34</v>
      </c>
      <c r="N43" s="63" t="s">
        <v>5187</v>
      </c>
      <c r="O43" s="56" t="s">
        <v>5184</v>
      </c>
      <c r="P43" s="106">
        <v>29150</v>
      </c>
      <c r="Q43" s="107">
        <v>41744</v>
      </c>
      <c r="R43" s="107">
        <f t="shared" si="7"/>
        <v>41744</v>
      </c>
      <c r="S43" s="107"/>
      <c r="T43" s="56" t="s">
        <v>36</v>
      </c>
      <c r="U43" s="56" t="s">
        <v>166</v>
      </c>
      <c r="V43" s="56" t="str">
        <f t="shared" ca="1" si="0"/>
        <v xml:space="preserve">12 NĂM 4 THÁNG 4 NGÀY </v>
      </c>
      <c r="W43" s="80" t="s">
        <v>167</v>
      </c>
      <c r="X43" s="80" t="str">
        <f>VLOOKUP(C43,Sheet5!$B$2:$G$253,6,0)</f>
        <v>036179013255</v>
      </c>
      <c r="Y43" s="80">
        <f>VLOOKUP(C43,'Trang tính1'!$A$2:$N$281,5,0)</f>
        <v>0</v>
      </c>
      <c r="Z43" s="80" t="b">
        <f t="shared" si="5"/>
        <v>0</v>
      </c>
      <c r="AA43" s="75"/>
      <c r="AB43" s="75" t="s">
        <v>5227</v>
      </c>
      <c r="AC43" s="46" t="s">
        <v>232</v>
      </c>
      <c r="AD43" s="108" t="s">
        <v>168</v>
      </c>
      <c r="AE43" s="108" t="str">
        <f>VLOOKUP(C43,'Trang tính1'!$A$2:$N$319,9,0)</f>
        <v>B11 Nguyễn Thông- Phường Bình Thủy - Tp. Cần Thơ</v>
      </c>
      <c r="AF43" s="46" t="s">
        <v>169</v>
      </c>
      <c r="AG43" s="46" t="s">
        <v>169</v>
      </c>
      <c r="AH43" s="332" t="s">
        <v>170</v>
      </c>
      <c r="AI43" s="56" t="s">
        <v>93</v>
      </c>
      <c r="AJ43" s="56" t="s">
        <v>100</v>
      </c>
      <c r="AK43" s="56" t="s">
        <v>60</v>
      </c>
      <c r="AL43" s="36">
        <f t="shared" ca="1" si="1"/>
        <v>46</v>
      </c>
    </row>
    <row r="44" spans="1:38" s="36" customFormat="1">
      <c r="A44" s="25">
        <f>IF(C44=0,"",SUBTOTAL(3,C$5:C44))</f>
        <v>40</v>
      </c>
      <c r="B44" s="25">
        <v>1</v>
      </c>
      <c r="C44" s="25" t="s">
        <v>243</v>
      </c>
      <c r="D44" s="25" t="str">
        <f>VLOOKUP(C44,Sheet4!$A$1:$B$300,2,0)</f>
        <v>5803003379</v>
      </c>
      <c r="E44" s="63" t="s">
        <v>244</v>
      </c>
      <c r="F44" s="63" t="str">
        <f>VLOOKUP(D44,'BHXH 4-2026'!$D$11:$F$337,3,0)</f>
        <v>DN4925803003379</v>
      </c>
      <c r="G44" s="774">
        <f>VLOOKUP(C44,'chuyển xếp 2024'!$C$5:$W$328,17,0)</f>
        <v>19950000</v>
      </c>
      <c r="H44" s="774">
        <f>VLOOKUP(C44,'chuyển xếp 2024'!$C$5:$W$328,19,0)</f>
        <v>0</v>
      </c>
      <c r="I44" s="774">
        <f t="shared" si="2"/>
        <v>19950000</v>
      </c>
      <c r="J44" s="63" t="s">
        <v>32</v>
      </c>
      <c r="K44" s="63">
        <f t="shared" si="3"/>
        <v>1</v>
      </c>
      <c r="L44" s="63" t="s">
        <v>33</v>
      </c>
      <c r="M44" s="63" t="s">
        <v>34</v>
      </c>
      <c r="N44" s="63" t="s">
        <v>245</v>
      </c>
      <c r="O44" s="56" t="s">
        <v>245</v>
      </c>
      <c r="P44" s="106">
        <v>28767</v>
      </c>
      <c r="Q44" s="107">
        <v>39265</v>
      </c>
      <c r="R44" s="107">
        <f t="shared" si="7"/>
        <v>39265</v>
      </c>
      <c r="S44" s="107"/>
      <c r="T44" s="56" t="s">
        <v>36</v>
      </c>
      <c r="U44" s="56" t="s">
        <v>247</v>
      </c>
      <c r="V44" s="56" t="str">
        <f t="shared" ca="1" si="0"/>
        <v xml:space="preserve">19 NĂM 1 THÁNG 17 NGÀY </v>
      </c>
      <c r="W44" s="80" t="s">
        <v>248</v>
      </c>
      <c r="X44" s="80" t="str">
        <f>VLOOKUP(C44,Sheet5!$B$2:$G$253,6,0)</f>
        <v>082078026532</v>
      </c>
      <c r="Y44" s="80" t="str">
        <f>VLOOKUP(C44,'Trang tính1'!$A$2:$N$281,5,0)</f>
        <v>082078026532</v>
      </c>
      <c r="Z44" s="80" t="b">
        <f t="shared" si="5"/>
        <v>1</v>
      </c>
      <c r="AA44" s="75"/>
      <c r="AB44" s="75" t="s">
        <v>5227</v>
      </c>
      <c r="AC44" s="46" t="s">
        <v>232</v>
      </c>
      <c r="AD44" s="108" t="s">
        <v>249</v>
      </c>
      <c r="AE44" s="108" t="str">
        <f>VLOOKUP(C44,'Trang tính1'!$A$2:$N$319,9,0)</f>
        <v>L51-56 Đường số 32, KV5, Khu dân cư Ngân Thuận, Phường Bình Thủy, TP.Cần Thơ</v>
      </c>
      <c r="AF44" s="46" t="s">
        <v>250</v>
      </c>
      <c r="AG44" s="46" t="s">
        <v>251</v>
      </c>
      <c r="AH44" s="66"/>
      <c r="AI44" s="56" t="s">
        <v>50</v>
      </c>
      <c r="AJ44" s="56" t="s">
        <v>81</v>
      </c>
      <c r="AK44" s="56" t="s">
        <v>60</v>
      </c>
      <c r="AL44" s="36">
        <f t="shared" ca="1" si="1"/>
        <v>47</v>
      </c>
    </row>
    <row r="45" spans="1:38" s="624" customFormat="1">
      <c r="A45" s="25">
        <f>IF(C45=0,"",SUBTOTAL(3,C$5:C45))</f>
        <v>41</v>
      </c>
      <c r="B45" s="25">
        <v>2</v>
      </c>
      <c r="C45" s="25" t="s">
        <v>259</v>
      </c>
      <c r="D45" s="25" t="str">
        <f>VLOOKUP(C45,Sheet4!$A$1:$B$300,2,0)</f>
        <v>9210009440</v>
      </c>
      <c r="E45" s="63" t="s">
        <v>260</v>
      </c>
      <c r="F45" s="63" t="str">
        <f>VLOOKUP(D45,'BHXH 4-2026'!$D$11:$F$337,3,0)</f>
        <v>DN4929210009440</v>
      </c>
      <c r="G45" s="774">
        <f>VLOOKUP(C45,'chuyển xếp 2024'!$C$5:$W$328,17,0)</f>
        <v>7673000</v>
      </c>
      <c r="H45" s="774">
        <f>VLOOKUP(C45,'chuyển xếp 2024'!$C$5:$W$328,19,0)</f>
        <v>1892000</v>
      </c>
      <c r="I45" s="774">
        <f t="shared" si="2"/>
        <v>9565000</v>
      </c>
      <c r="J45" s="63" t="s">
        <v>63</v>
      </c>
      <c r="K45" s="63">
        <f t="shared" si="3"/>
        <v>0</v>
      </c>
      <c r="L45" s="63" t="s">
        <v>33</v>
      </c>
      <c r="M45" s="63" t="s">
        <v>34</v>
      </c>
      <c r="N45" s="56" t="s">
        <v>1526</v>
      </c>
      <c r="O45" s="56" t="s">
        <v>5186</v>
      </c>
      <c r="P45" s="106">
        <v>31943</v>
      </c>
      <c r="Q45" s="107">
        <v>40340</v>
      </c>
      <c r="R45" s="107">
        <f t="shared" si="7"/>
        <v>40340</v>
      </c>
      <c r="S45" s="107"/>
      <c r="T45" s="56" t="s">
        <v>36</v>
      </c>
      <c r="U45" s="56" t="s">
        <v>261</v>
      </c>
      <c r="V45" s="56" t="str">
        <f t="shared" ca="1" si="0"/>
        <v xml:space="preserve">16 NĂM 2 THÁNG 8 NGÀY </v>
      </c>
      <c r="W45" s="80" t="s">
        <v>262</v>
      </c>
      <c r="X45" s="80" t="str">
        <f>VLOOKUP(C45,Sheet5!$B$2:$G$253,6,0)</f>
        <v>092187005527</v>
      </c>
      <c r="Y45" s="80" t="str">
        <f>VLOOKUP(C45,'Trang tính1'!$A$2:$N$281,5,0)</f>
        <v>092187005527</v>
      </c>
      <c r="Z45" s="80" t="b">
        <f t="shared" si="5"/>
        <v>1</v>
      </c>
      <c r="AA45" s="75"/>
      <c r="AB45" s="75" t="s">
        <v>5227</v>
      </c>
      <c r="AC45" s="46" t="s">
        <v>232</v>
      </c>
      <c r="AD45" s="108" t="s">
        <v>168</v>
      </c>
      <c r="AE45" s="108" t="str">
        <f>VLOOKUP(C45,'Trang tính1'!$A$2:$N$319,9,0)</f>
        <v>96B/8, hẻm 8A, Nguyễn Chí Thanh, Phường Thới An Đông, TP. Cần Thơ</v>
      </c>
      <c r="AF45" s="46" t="s">
        <v>263</v>
      </c>
      <c r="AG45" s="46" t="s">
        <v>263</v>
      </c>
      <c r="AH45" s="66"/>
      <c r="AI45" s="56" t="s">
        <v>50</v>
      </c>
      <c r="AJ45" s="56" t="s">
        <v>51</v>
      </c>
      <c r="AK45" s="56" t="s">
        <v>60</v>
      </c>
      <c r="AL45" s="36">
        <f t="shared" ca="1" si="1"/>
        <v>39</v>
      </c>
    </row>
    <row r="46" spans="1:38" s="624" customFormat="1">
      <c r="A46" s="25">
        <f>IF(C46=0,"",SUBTOTAL(3,C$5:C46))</f>
        <v>42</v>
      </c>
      <c r="B46" s="25">
        <v>3</v>
      </c>
      <c r="C46" s="25" t="s">
        <v>264</v>
      </c>
      <c r="D46" s="25" t="str">
        <f>VLOOKUP(C46,Sheet4!$A$1:$B$300,2,0)</f>
        <v>9211007268</v>
      </c>
      <c r="E46" s="56" t="s">
        <v>265</v>
      </c>
      <c r="F46" s="63" t="str">
        <f>VLOOKUP(D46,'BHXH 4-2026'!$D$11:$F$337,3,0)</f>
        <v>DN4929211007268</v>
      </c>
      <c r="G46" s="774">
        <f>VLOOKUP(C46,'chuyển xếp 2024'!$C$5:$W$328,17,0)</f>
        <v>5903000</v>
      </c>
      <c r="H46" s="774">
        <f>VLOOKUP(C46,'chuyển xếp 2024'!$C$5:$W$328,19,0)</f>
        <v>473000</v>
      </c>
      <c r="I46" s="774">
        <f t="shared" si="2"/>
        <v>6376000</v>
      </c>
      <c r="J46" s="63" t="s">
        <v>63</v>
      </c>
      <c r="K46" s="63">
        <f t="shared" si="3"/>
        <v>0</v>
      </c>
      <c r="L46" s="56" t="s">
        <v>33</v>
      </c>
      <c r="M46" s="56" t="s">
        <v>34</v>
      </c>
      <c r="N46" s="56" t="s">
        <v>5123</v>
      </c>
      <c r="O46" s="56" t="s">
        <v>5186</v>
      </c>
      <c r="P46" s="106">
        <v>32193</v>
      </c>
      <c r="Q46" s="107">
        <v>40634</v>
      </c>
      <c r="R46" s="107">
        <f t="shared" si="7"/>
        <v>40634</v>
      </c>
      <c r="S46" s="107"/>
      <c r="T46" s="56" t="s">
        <v>36</v>
      </c>
      <c r="U46" s="56" t="s">
        <v>266</v>
      </c>
      <c r="V46" s="56" t="str">
        <f t="shared" ca="1" si="0"/>
        <v xml:space="preserve">15 NĂM 4 THÁNG 18 NGÀY </v>
      </c>
      <c r="W46" s="74" t="s">
        <v>267</v>
      </c>
      <c r="X46" s="80" t="str">
        <f>VLOOKUP(C46,Sheet5!$B$2:$G$253,6,0)</f>
        <v>051188000559</v>
      </c>
      <c r="Y46" s="80" t="str">
        <f>VLOOKUP(C46,'Trang tính1'!$A$2:$N$281,5,0)</f>
        <v>051188000559</v>
      </c>
      <c r="Z46" s="80" t="b">
        <f t="shared" si="5"/>
        <v>1</v>
      </c>
      <c r="AA46" s="75">
        <v>43685</v>
      </c>
      <c r="AB46" s="75" t="s">
        <v>5227</v>
      </c>
      <c r="AC46" s="46" t="s">
        <v>232</v>
      </c>
      <c r="AD46" s="108" t="s">
        <v>268</v>
      </c>
      <c r="AE46" s="108" t="str">
        <f>VLOOKUP(C46,'Trang tính1'!$A$2:$N$319,9,0)</f>
        <v>196 đường số 05, KTĐC TN2,KV1, Phường Tân AN, TP. Cần Thơ</v>
      </c>
      <c r="AF46" s="46" t="s">
        <v>269</v>
      </c>
      <c r="AG46" s="46" t="s">
        <v>269</v>
      </c>
      <c r="AH46" s="66"/>
      <c r="AI46" s="56" t="s">
        <v>93</v>
      </c>
      <c r="AJ46" s="56" t="s">
        <v>100</v>
      </c>
      <c r="AK46" s="56" t="s">
        <v>60</v>
      </c>
      <c r="AL46" s="36">
        <f t="shared" ca="1" si="1"/>
        <v>38</v>
      </c>
    </row>
    <row r="47" spans="1:38" s="624" customFormat="1">
      <c r="A47" s="25">
        <f>IF(C47=0,"",SUBTOTAL(3,C$5:C47))</f>
        <v>43</v>
      </c>
      <c r="B47" s="25">
        <v>4</v>
      </c>
      <c r="C47" s="66" t="s">
        <v>274</v>
      </c>
      <c r="D47" s="25" t="str">
        <f>VLOOKUP(C47,Sheet4!$A$1:$B$300,2,0)</f>
        <v>9221280985</v>
      </c>
      <c r="E47" s="46" t="s">
        <v>275</v>
      </c>
      <c r="F47" s="63" t="str">
        <f>VLOOKUP(D47,'BHXH 4-2026'!$D$11:$F$337,3,0)</f>
        <v>DN4929221280985</v>
      </c>
      <c r="G47" s="774">
        <f>VLOOKUP(C47,'chuyển xếp 2024'!$C$5:$W$328,17,0)</f>
        <v>7105000</v>
      </c>
      <c r="H47" s="774">
        <f>VLOOKUP(C47,'chuyển xếp 2024'!$C$5:$W$328,19,0)</f>
        <v>0</v>
      </c>
      <c r="I47" s="774">
        <f t="shared" si="2"/>
        <v>7105000</v>
      </c>
      <c r="J47" s="63" t="s">
        <v>63</v>
      </c>
      <c r="K47" s="63">
        <f t="shared" si="3"/>
        <v>0</v>
      </c>
      <c r="L47" s="56" t="s">
        <v>33</v>
      </c>
      <c r="M47" s="56" t="s">
        <v>34</v>
      </c>
      <c r="N47" s="56" t="s">
        <v>5191</v>
      </c>
      <c r="O47" s="56" t="s">
        <v>5186</v>
      </c>
      <c r="P47" s="75">
        <v>33223</v>
      </c>
      <c r="Q47" s="75">
        <v>43313</v>
      </c>
      <c r="R47" s="107">
        <f t="shared" si="7"/>
        <v>43313</v>
      </c>
      <c r="S47" s="75"/>
      <c r="T47" s="56" t="s">
        <v>36</v>
      </c>
      <c r="U47" s="46" t="s">
        <v>276</v>
      </c>
      <c r="V47" s="56" t="str">
        <f t="shared" ca="1" si="0"/>
        <v xml:space="preserve">8 NĂM 0 THÁNG 18 NGÀY </v>
      </c>
      <c r="W47" s="80" t="s">
        <v>277</v>
      </c>
      <c r="X47" s="80" t="str">
        <f>VLOOKUP(C47,Sheet5!$B$2:$G$253,6,0)</f>
        <v>092190008576</v>
      </c>
      <c r="Y47" s="80" t="str">
        <f>VLOOKUP(C47,'Trang tính1'!$A$2:$N$281,5,0)</f>
        <v>092190008576</v>
      </c>
      <c r="Z47" s="80" t="b">
        <f t="shared" si="5"/>
        <v>1</v>
      </c>
      <c r="AA47" s="75"/>
      <c r="AB47" s="75" t="s">
        <v>5227</v>
      </c>
      <c r="AC47" s="46" t="s">
        <v>232</v>
      </c>
      <c r="AD47" s="108" t="s">
        <v>278</v>
      </c>
      <c r="AE47" s="108" t="str">
        <f>VLOOKUP(C47,'Trang tính1'!$A$2:$N$319,9,0)</f>
        <v>68/39 đường 3/2, phường Tân An, TP. Cần Thơ</v>
      </c>
      <c r="AF47" s="46" t="s">
        <v>279</v>
      </c>
      <c r="AG47" s="46" t="s">
        <v>279</v>
      </c>
      <c r="AH47" s="66"/>
      <c r="AI47" s="56" t="s">
        <v>50</v>
      </c>
      <c r="AJ47" s="143" t="s">
        <v>273</v>
      </c>
      <c r="AK47" s="56" t="s">
        <v>60</v>
      </c>
      <c r="AL47" s="36">
        <f t="shared" ca="1" si="1"/>
        <v>35</v>
      </c>
    </row>
    <row r="48" spans="1:38" s="515" customFormat="1">
      <c r="A48" s="25">
        <f>IF(C48=0,"",SUBTOTAL(3,C$5:C48))</f>
        <v>44</v>
      </c>
      <c r="B48" s="25">
        <v>5</v>
      </c>
      <c r="C48" s="66" t="s">
        <v>280</v>
      </c>
      <c r="D48" s="25" t="str">
        <f>VLOOKUP(C48,Sheet4!$A$1:$B$300,2,0)</f>
        <v>9221417204</v>
      </c>
      <c r="E48" s="67" t="s">
        <v>281</v>
      </c>
      <c r="F48" s="63" t="str">
        <f>VLOOKUP(D48,'BHXH 4-2026'!$D$11:$F$337,3,0)</f>
        <v>DN4929221417204</v>
      </c>
      <c r="G48" s="774">
        <f>VLOOKUP(C48,'chuyển xếp 2024'!$C$5:$W$328,17,0)</f>
        <v>7105000</v>
      </c>
      <c r="H48" s="774">
        <f>VLOOKUP(C48,'chuyển xếp 2024'!$C$5:$W$328,19,0)</f>
        <v>0</v>
      </c>
      <c r="I48" s="774">
        <f t="shared" si="2"/>
        <v>7105000</v>
      </c>
      <c r="J48" s="63" t="s">
        <v>63</v>
      </c>
      <c r="K48" s="63">
        <f t="shared" si="3"/>
        <v>0</v>
      </c>
      <c r="L48" s="56" t="s">
        <v>33</v>
      </c>
      <c r="M48" s="56" t="s">
        <v>34</v>
      </c>
      <c r="N48" s="56" t="s">
        <v>5191</v>
      </c>
      <c r="O48" s="56" t="s">
        <v>5186</v>
      </c>
      <c r="P48" s="75">
        <v>35559</v>
      </c>
      <c r="Q48" s="75">
        <v>44013</v>
      </c>
      <c r="R48" s="107">
        <f t="shared" si="7"/>
        <v>44013</v>
      </c>
      <c r="S48" s="75"/>
      <c r="T48" s="56" t="s">
        <v>36</v>
      </c>
      <c r="U48" s="67" t="s">
        <v>282</v>
      </c>
      <c r="V48" s="56" t="str">
        <f t="shared" ca="1" si="0"/>
        <v xml:space="preserve">6 NĂM 1 THÁNG 18 NGÀY </v>
      </c>
      <c r="W48" s="514" t="s">
        <v>283</v>
      </c>
      <c r="X48" s="80" t="str">
        <f>VLOOKUP(C48,Sheet5!$B$2:$G$253,6,0)</f>
        <v>092197003248</v>
      </c>
      <c r="Y48" s="80" t="str">
        <f>VLOOKUP(C48,'Trang tính1'!$A$2:$N$281,5,0)</f>
        <v>092197003248</v>
      </c>
      <c r="Z48" s="80" t="b">
        <f t="shared" si="5"/>
        <v>1</v>
      </c>
      <c r="AA48" s="75">
        <v>44317</v>
      </c>
      <c r="AB48" s="75" t="s">
        <v>5227</v>
      </c>
      <c r="AC48" s="46" t="s">
        <v>232</v>
      </c>
      <c r="AD48" s="108" t="s">
        <v>284</v>
      </c>
      <c r="AE48" s="108" t="str">
        <f>VLOOKUP(C48,'Trang tính1'!$A$2:$N$319,9,0)</f>
        <v>456A KV Thạnh Hoà, Phường Hưng Phú, TP. Cần Thơ</v>
      </c>
      <c r="AF48" s="46" t="s">
        <v>285</v>
      </c>
      <c r="AG48" s="46" t="s">
        <v>285</v>
      </c>
      <c r="AH48" s="66"/>
      <c r="AI48" s="56" t="s">
        <v>50</v>
      </c>
      <c r="AJ48" s="56" t="s">
        <v>100</v>
      </c>
      <c r="AK48" s="56" t="s">
        <v>60</v>
      </c>
      <c r="AL48" s="36">
        <f t="shared" ca="1" si="1"/>
        <v>29</v>
      </c>
    </row>
    <row r="49" spans="1:38" s="515" customFormat="1">
      <c r="A49" s="25">
        <f>IF(C49=0,"",SUBTOTAL(3,C$5:C49))</f>
        <v>45</v>
      </c>
      <c r="B49" s="25">
        <v>6</v>
      </c>
      <c r="C49" s="66" t="s">
        <v>2054</v>
      </c>
      <c r="D49" s="25" t="str">
        <f>VLOOKUP(C49,Sheet4!$A$1:$B$300,2,0)</f>
        <v>8422038337</v>
      </c>
      <c r="E49" s="67" t="s">
        <v>1857</v>
      </c>
      <c r="F49" s="63" t="str">
        <f>VLOOKUP(D49,'BHXH 4-2026'!$D$11:$F$337,3,0)</f>
        <v>DN4928422038337</v>
      </c>
      <c r="G49" s="774">
        <f>VLOOKUP(C49,'chuyển xếp 2024'!$C$5:$W$328,17,0)</f>
        <v>6579000</v>
      </c>
      <c r="H49" s="774">
        <f>VLOOKUP(C49,'chuyển xếp 2024'!$C$5:$W$328,19,0)</f>
        <v>0</v>
      </c>
      <c r="I49" s="774">
        <f t="shared" si="2"/>
        <v>6579000</v>
      </c>
      <c r="J49" s="63" t="s">
        <v>32</v>
      </c>
      <c r="K49" s="63">
        <f t="shared" si="3"/>
        <v>1</v>
      </c>
      <c r="L49" s="56" t="s">
        <v>33</v>
      </c>
      <c r="M49" s="56" t="s">
        <v>34</v>
      </c>
      <c r="N49" s="56" t="s">
        <v>5191</v>
      </c>
      <c r="O49" s="56" t="s">
        <v>5186</v>
      </c>
      <c r="P49" s="75">
        <v>36290</v>
      </c>
      <c r="Q49" s="75">
        <v>45170</v>
      </c>
      <c r="R49" s="107">
        <f t="shared" si="7"/>
        <v>45170</v>
      </c>
      <c r="S49" s="75"/>
      <c r="T49" s="56" t="s">
        <v>36</v>
      </c>
      <c r="U49" s="56" t="s">
        <v>1977</v>
      </c>
      <c r="V49" s="56" t="str">
        <f t="shared" ca="1" si="0"/>
        <v xml:space="preserve">2 NĂM 11 THÁNG 18 NGÀY </v>
      </c>
      <c r="W49" s="514" t="s">
        <v>1860</v>
      </c>
      <c r="X49" s="80" t="s">
        <v>1860</v>
      </c>
      <c r="Y49" s="80" t="str">
        <f>VLOOKUP(C49,'Trang tính1'!$A$2:$N$281,5,0)</f>
        <v>084099000465</v>
      </c>
      <c r="Z49" s="80" t="b">
        <f t="shared" si="5"/>
        <v>1</v>
      </c>
      <c r="AA49" s="75">
        <v>44286</v>
      </c>
      <c r="AB49" s="75" t="s">
        <v>5227</v>
      </c>
      <c r="AC49" s="46" t="s">
        <v>232</v>
      </c>
      <c r="AD49" s="108" t="s">
        <v>1863</v>
      </c>
      <c r="AE49" s="108" t="str">
        <f>VLOOKUP(C49,'Trang tính1'!$A$2:$N$319,9,0)</f>
        <v>Ấp 5, Xã Long Thành, tỉnh Vĩnh Long</v>
      </c>
      <c r="AF49" s="108" t="s">
        <v>1864</v>
      </c>
      <c r="AG49" s="108" t="s">
        <v>1864</v>
      </c>
      <c r="AH49" s="66"/>
      <c r="AI49" s="56" t="s">
        <v>50</v>
      </c>
      <c r="AJ49" s="56" t="s">
        <v>100</v>
      </c>
      <c r="AK49" s="56" t="s">
        <v>60</v>
      </c>
      <c r="AL49" s="36">
        <f t="shared" ca="1" si="1"/>
        <v>27</v>
      </c>
    </row>
    <row r="50" spans="1:38" s="515" customFormat="1">
      <c r="A50" s="25">
        <f>IF(C50=0,"",SUBTOTAL(3,C$5:C50))</f>
        <v>46</v>
      </c>
      <c r="B50" s="25">
        <v>7</v>
      </c>
      <c r="C50" s="66" t="s">
        <v>2056</v>
      </c>
      <c r="D50" s="25" t="str">
        <f>VLOOKUP(C50,Sheet4!$A$1:$B$300,2,0)</f>
        <v>9315000203</v>
      </c>
      <c r="E50" s="67" t="s">
        <v>1858</v>
      </c>
      <c r="F50" s="63" t="str">
        <f>VLOOKUP(D50,'BHXH 4-2026'!$D$11:$F$337,3,0)</f>
        <v>DN4929315000203</v>
      </c>
      <c r="G50" s="774">
        <f>VLOOKUP(C50,'chuyển xếp 2024'!$C$5:$W$328,17,0)</f>
        <v>6579000</v>
      </c>
      <c r="H50" s="774">
        <f>VLOOKUP(C50,'chuyển xếp 2024'!$C$5:$W$328,19,0)</f>
        <v>0</v>
      </c>
      <c r="I50" s="774">
        <f t="shared" si="2"/>
        <v>6579000</v>
      </c>
      <c r="J50" s="63" t="s">
        <v>63</v>
      </c>
      <c r="K50" s="63">
        <f t="shared" si="3"/>
        <v>0</v>
      </c>
      <c r="L50" s="56" t="s">
        <v>33</v>
      </c>
      <c r="M50" s="56" t="s">
        <v>34</v>
      </c>
      <c r="N50" s="56" t="s">
        <v>5191</v>
      </c>
      <c r="O50" s="56" t="s">
        <v>5186</v>
      </c>
      <c r="P50" s="75">
        <v>33605</v>
      </c>
      <c r="Q50" s="75">
        <v>45170</v>
      </c>
      <c r="R50" s="107">
        <f t="shared" si="7"/>
        <v>45170</v>
      </c>
      <c r="S50" s="75"/>
      <c r="T50" s="56" t="s">
        <v>36</v>
      </c>
      <c r="U50" s="56" t="s">
        <v>1978</v>
      </c>
      <c r="V50" s="56" t="str">
        <f t="shared" ca="1" si="0"/>
        <v xml:space="preserve">2 NĂM 11 THÁNG 18 NGÀY </v>
      </c>
      <c r="W50" s="514" t="s">
        <v>1859</v>
      </c>
      <c r="X50" s="80" t="s">
        <v>1859</v>
      </c>
      <c r="Y50" s="80" t="str">
        <f>VLOOKUP(C50,'Trang tính1'!$A$2:$N$281,5,0)</f>
        <v>092192007009</v>
      </c>
      <c r="Z50" s="80" t="b">
        <f t="shared" si="5"/>
        <v>1</v>
      </c>
      <c r="AA50" s="75">
        <v>44421</v>
      </c>
      <c r="AB50" s="75" t="s">
        <v>5227</v>
      </c>
      <c r="AC50" s="46" t="s">
        <v>232</v>
      </c>
      <c r="AD50" s="108" t="s">
        <v>1861</v>
      </c>
      <c r="AE50" s="108" t="str">
        <f>VLOOKUP(C50,'Trang tính1'!$A$2:$N$319,9,0)</f>
        <v>46/8 Lê Anh Xuân, P. Ninh Kiều, Tp. Cần Thơ</v>
      </c>
      <c r="AF50" s="46" t="s">
        <v>1862</v>
      </c>
      <c r="AG50" s="46" t="s">
        <v>1862</v>
      </c>
      <c r="AH50" s="66"/>
      <c r="AI50" s="56" t="s">
        <v>50</v>
      </c>
      <c r="AJ50" s="56" t="s">
        <v>100</v>
      </c>
      <c r="AK50" s="56" t="s">
        <v>60</v>
      </c>
      <c r="AL50" s="36">
        <f t="shared" ca="1" si="1"/>
        <v>34</v>
      </c>
    </row>
    <row r="51" spans="1:38" s="515" customFormat="1">
      <c r="A51" s="25">
        <f>IF(C51=0,"",SUBTOTAL(3,C$5:C51))</f>
        <v>47</v>
      </c>
      <c r="B51" s="25">
        <v>8</v>
      </c>
      <c r="C51" s="66" t="s">
        <v>1959</v>
      </c>
      <c r="D51" s="25" t="str">
        <f>VLOOKUP(C51,Sheet4!$A$1:$B$300,2,0)</f>
        <v>9212006618</v>
      </c>
      <c r="E51" s="67" t="s">
        <v>1953</v>
      </c>
      <c r="F51" s="63" t="str">
        <f>VLOOKUP(D51,'BHXH 4-2026'!$D$11:$F$337,3,0)</f>
        <v>DN4929212006618</v>
      </c>
      <c r="G51" s="774">
        <f>VLOOKUP(C51,'chuyển xếp 2024'!$C$5:$W$328,17,0)</f>
        <v>6579000</v>
      </c>
      <c r="H51" s="774">
        <f>VLOOKUP(C51,'chuyển xếp 2024'!$C$5:$W$328,19,0)</f>
        <v>0</v>
      </c>
      <c r="I51" s="774">
        <f t="shared" si="2"/>
        <v>6579000</v>
      </c>
      <c r="J51" s="63" t="s">
        <v>63</v>
      </c>
      <c r="K51" s="63">
        <f t="shared" si="3"/>
        <v>0</v>
      </c>
      <c r="L51" s="56" t="s">
        <v>33</v>
      </c>
      <c r="M51" s="56" t="s">
        <v>34</v>
      </c>
      <c r="N51" s="56" t="s">
        <v>5191</v>
      </c>
      <c r="O51" s="56" t="s">
        <v>5186</v>
      </c>
      <c r="P51" s="75">
        <v>33216</v>
      </c>
      <c r="Q51" s="75">
        <v>45254</v>
      </c>
      <c r="R51" s="107">
        <f t="shared" si="7"/>
        <v>45254</v>
      </c>
      <c r="S51" s="75"/>
      <c r="T51" s="56" t="s">
        <v>36</v>
      </c>
      <c r="U51" s="56" t="s">
        <v>1999</v>
      </c>
      <c r="V51" s="56" t="str">
        <f t="shared" ca="1" si="0"/>
        <v xml:space="preserve">2 NĂM 8 THÁNG 26 NGÀY </v>
      </c>
      <c r="W51" s="514" t="s">
        <v>2000</v>
      </c>
      <c r="X51" s="80" t="s">
        <v>2000</v>
      </c>
      <c r="Y51" s="80" t="str">
        <f>VLOOKUP(C51,'Trang tính1'!$A$2:$N$281,5,0)</f>
        <v>089190008954</v>
      </c>
      <c r="Z51" s="80" t="b">
        <f t="shared" si="5"/>
        <v>1</v>
      </c>
      <c r="AA51" s="75">
        <v>44866</v>
      </c>
      <c r="AB51" s="75" t="s">
        <v>5227</v>
      </c>
      <c r="AC51" s="46" t="s">
        <v>232</v>
      </c>
      <c r="AD51" s="108" t="s">
        <v>2001</v>
      </c>
      <c r="AE51" s="108" t="str">
        <f>VLOOKUP(C51,'Trang tính1'!$A$2:$N$319,9,0)</f>
        <v>Tân Bình, Phong Điền, TP Cần Thơ</v>
      </c>
      <c r="AF51" s="46" t="s">
        <v>2002</v>
      </c>
      <c r="AG51" s="46"/>
      <c r="AH51" s="66"/>
      <c r="AI51" s="56" t="s">
        <v>50</v>
      </c>
      <c r="AJ51" s="56" t="s">
        <v>100</v>
      </c>
      <c r="AK51" s="56" t="s">
        <v>60</v>
      </c>
      <c r="AL51" s="36">
        <f t="shared" ca="1" si="1"/>
        <v>35</v>
      </c>
    </row>
    <row r="52" spans="1:38" s="624" customFormat="1">
      <c r="A52" s="25">
        <f>IF(C52=0,"",SUBTOTAL(3,C$5:C52))</f>
        <v>48</v>
      </c>
      <c r="B52" s="479">
        <v>1</v>
      </c>
      <c r="C52" s="25" t="s">
        <v>286</v>
      </c>
      <c r="D52" s="25" t="str">
        <f>VLOOKUP(C52,Sheet4!$A$1:$B$300,2,0)</f>
        <v>5400002895</v>
      </c>
      <c r="E52" s="56" t="s">
        <v>287</v>
      </c>
      <c r="F52" s="63" t="str">
        <f>VLOOKUP(D52,'BHXH 4-2026'!$D$11:$F$337,3,0)</f>
        <v>DN4925400002895</v>
      </c>
      <c r="G52" s="774">
        <f>VLOOKUP(C52,'chuyển xếp 2024'!$C$5:$W$328,17,0)</f>
        <v>8950000</v>
      </c>
      <c r="H52" s="774">
        <f>VLOOKUP(C52,'chuyển xếp 2024'!$C$5:$W$328,19,0)</f>
        <v>2365000</v>
      </c>
      <c r="I52" s="774">
        <f t="shared" si="2"/>
        <v>11315000</v>
      </c>
      <c r="J52" s="63" t="s">
        <v>63</v>
      </c>
      <c r="K52" s="63">
        <f t="shared" si="3"/>
        <v>0</v>
      </c>
      <c r="L52" s="56" t="s">
        <v>33</v>
      </c>
      <c r="M52" s="56" t="s">
        <v>34</v>
      </c>
      <c r="N52" s="56" t="s">
        <v>1528</v>
      </c>
      <c r="O52" s="56" t="s">
        <v>288</v>
      </c>
      <c r="P52" s="106">
        <v>26439</v>
      </c>
      <c r="Q52" s="107">
        <v>36418</v>
      </c>
      <c r="R52" s="107">
        <f t="shared" si="7"/>
        <v>36418</v>
      </c>
      <c r="S52" s="107"/>
      <c r="T52" s="56" t="s">
        <v>36</v>
      </c>
      <c r="U52" s="56" t="s">
        <v>289</v>
      </c>
      <c r="V52" s="56" t="str">
        <f t="shared" ca="1" si="0"/>
        <v xml:space="preserve">26 NĂM 11 THÁNG 4 NGÀY </v>
      </c>
      <c r="W52" s="80" t="s">
        <v>290</v>
      </c>
      <c r="X52" s="80" t="str">
        <f>VLOOKUP(C52,Sheet5!$B$2:$G$253,6,0)</f>
        <v>086172005389</v>
      </c>
      <c r="Y52" s="80" t="str">
        <f>VLOOKUP(C52,'Trang tính1'!$A$2:$N$281,5,0)</f>
        <v>086172005389</v>
      </c>
      <c r="Z52" s="80" t="b">
        <f t="shared" si="5"/>
        <v>1</v>
      </c>
      <c r="AA52" s="75"/>
      <c r="AB52" s="75" t="s">
        <v>5227</v>
      </c>
      <c r="AC52" s="46" t="s">
        <v>232</v>
      </c>
      <c r="AD52" s="108" t="s">
        <v>97</v>
      </c>
      <c r="AE52" s="108" t="str">
        <f>VLOOKUP(C52,'Trang tính1'!$A$2:$N$319,9,0)</f>
        <v>385B/14B Khu vực 2, Phường Tân An, TP. Cần Thơ</v>
      </c>
      <c r="AF52" s="46" t="s">
        <v>291</v>
      </c>
      <c r="AG52" s="46" t="s">
        <v>291</v>
      </c>
      <c r="AH52" s="66"/>
      <c r="AI52" s="56" t="s">
        <v>50</v>
      </c>
      <c r="AJ52" s="56" t="s">
        <v>292</v>
      </c>
      <c r="AK52" s="56" t="s">
        <v>73</v>
      </c>
      <c r="AL52" s="36">
        <f t="shared" ca="1" si="1"/>
        <v>54</v>
      </c>
    </row>
    <row r="53" spans="1:38" s="624" customFormat="1">
      <c r="A53" s="25">
        <f>IF(C53=0,"",SUBTOTAL(3,C$5:C53))</f>
        <v>49</v>
      </c>
      <c r="B53" s="479">
        <v>2</v>
      </c>
      <c r="C53" s="66" t="s">
        <v>300</v>
      </c>
      <c r="D53" s="25" t="str">
        <f>VLOOKUP(C53,Sheet4!$A$1:$B$300,2,0)</f>
        <v>9222599442</v>
      </c>
      <c r="E53" s="46" t="s">
        <v>301</v>
      </c>
      <c r="F53" s="63" t="str">
        <f>VLOOKUP(D53,'BHXH 4-2026'!$D$11:$F$337,3,0)</f>
        <v>DN4929222599442</v>
      </c>
      <c r="G53" s="774">
        <f>VLOOKUP(C53,'chuyển xếp 2024'!$C$5:$W$328,17,0)</f>
        <v>6579000</v>
      </c>
      <c r="H53" s="774">
        <f>VLOOKUP(C53,'chuyển xếp 2024'!$C$5:$W$328,19,0)</f>
        <v>0</v>
      </c>
      <c r="I53" s="774">
        <f t="shared" si="2"/>
        <v>6579000</v>
      </c>
      <c r="J53" s="46" t="s">
        <v>63</v>
      </c>
      <c r="K53" s="63">
        <f t="shared" si="3"/>
        <v>0</v>
      </c>
      <c r="L53" s="56" t="s">
        <v>33</v>
      </c>
      <c r="M53" s="56" t="s">
        <v>34</v>
      </c>
      <c r="N53" s="108" t="s">
        <v>5192</v>
      </c>
      <c r="O53" s="56" t="s">
        <v>288</v>
      </c>
      <c r="P53" s="75">
        <v>36882</v>
      </c>
      <c r="Q53" s="107">
        <v>44805</v>
      </c>
      <c r="R53" s="107">
        <f t="shared" si="7"/>
        <v>44805</v>
      </c>
      <c r="S53" s="107"/>
      <c r="T53" s="56" t="s">
        <v>36</v>
      </c>
      <c r="U53" s="56" t="s">
        <v>302</v>
      </c>
      <c r="V53" s="56" t="str">
        <f t="shared" ca="1" si="0"/>
        <v xml:space="preserve">3 NĂM 11 THÁNG 18 NGÀY </v>
      </c>
      <c r="W53" s="74" t="s">
        <v>303</v>
      </c>
      <c r="X53" s="80" t="str">
        <f>VLOOKUP(C53,Sheet5!$B$2:$G$253,6,0)</f>
        <v>092300000192</v>
      </c>
      <c r="Y53" s="80" t="str">
        <f>VLOOKUP(C53,'Trang tính1'!$A$2:$N$281,5,0)</f>
        <v>092300000192</v>
      </c>
      <c r="Z53" s="80" t="b">
        <f t="shared" si="5"/>
        <v>1</v>
      </c>
      <c r="AA53" s="75">
        <v>44306</v>
      </c>
      <c r="AB53" s="75" t="s">
        <v>5227</v>
      </c>
      <c r="AC53" s="46" t="s">
        <v>232</v>
      </c>
      <c r="AD53" s="108" t="s">
        <v>304</v>
      </c>
      <c r="AE53" s="108" t="str">
        <f>VLOOKUP(C53,'Trang tính1'!$A$2:$N$319,9,0)</f>
        <v>385K Khu vực 2, Phường Tân An, TP. Cần Thơ</v>
      </c>
      <c r="AF53" s="108" t="s">
        <v>305</v>
      </c>
      <c r="AG53" s="108" t="s">
        <v>305</v>
      </c>
      <c r="AH53" s="66" t="s">
        <v>306</v>
      </c>
      <c r="AI53" s="155" t="s">
        <v>50</v>
      </c>
      <c r="AJ53" s="155" t="s">
        <v>307</v>
      </c>
      <c r="AK53" s="56" t="s">
        <v>60</v>
      </c>
      <c r="AL53" s="36">
        <f t="shared" ca="1" si="1"/>
        <v>25</v>
      </c>
    </row>
    <row r="54" spans="1:38" s="36" customFormat="1">
      <c r="A54" s="25">
        <f>IF(C54=0,"",SUBTOTAL(3,C$5:C54))</f>
        <v>50</v>
      </c>
      <c r="B54" s="25">
        <v>1</v>
      </c>
      <c r="C54" s="25" t="s">
        <v>252</v>
      </c>
      <c r="D54" s="25" t="str">
        <f>VLOOKUP(C54,Sheet4!$A$1:$B$300,2,0)</f>
        <v>6504006864</v>
      </c>
      <c r="E54" s="63" t="s">
        <v>253</v>
      </c>
      <c r="F54" s="63" t="str">
        <f>VLOOKUP(D54,'BHXH 4-2026'!$D$11:$F$337,3,0)</f>
        <v>DN4926504006864</v>
      </c>
      <c r="G54" s="774">
        <f>VLOOKUP(C54,'chuyển xếp 2024'!$C$5:$W$328,17,0)</f>
        <v>8950000</v>
      </c>
      <c r="H54" s="774">
        <f>VLOOKUP(C54,'chuyển xếp 2024'!$C$5:$W$328,19,0)</f>
        <v>2365000</v>
      </c>
      <c r="I54" s="774">
        <f t="shared" si="2"/>
        <v>11315000</v>
      </c>
      <c r="J54" s="63" t="s">
        <v>63</v>
      </c>
      <c r="K54" s="63">
        <f t="shared" si="3"/>
        <v>0</v>
      </c>
      <c r="L54" s="63" t="s">
        <v>33</v>
      </c>
      <c r="M54" s="63" t="s">
        <v>34</v>
      </c>
      <c r="N54" s="63" t="s">
        <v>1530</v>
      </c>
      <c r="O54" s="56" t="s">
        <v>310</v>
      </c>
      <c r="P54" s="106">
        <v>29531</v>
      </c>
      <c r="Q54" s="107">
        <v>38078</v>
      </c>
      <c r="R54" s="107">
        <f t="shared" si="7"/>
        <v>38078</v>
      </c>
      <c r="S54" s="107"/>
      <c r="T54" s="56" t="s">
        <v>36</v>
      </c>
      <c r="U54" s="56" t="s">
        <v>254</v>
      </c>
      <c r="V54" s="56" t="str">
        <f t="shared" ca="1" si="0"/>
        <v xml:space="preserve">22 NĂM 4 THÁNG 18 NGÀY </v>
      </c>
      <c r="W54" s="74" t="s">
        <v>255</v>
      </c>
      <c r="X54" s="80" t="str">
        <f>VLOOKUP(C54,Sheet5!$B$2:$G$253,6,0)</f>
        <v>045180000015</v>
      </c>
      <c r="Y54" s="80" t="str">
        <f>VLOOKUP(C54,'Trang tính1'!$A$2:$N$281,5,0)</f>
        <v>045180000015</v>
      </c>
      <c r="Z54" s="80" t="b">
        <f t="shared" si="5"/>
        <v>1</v>
      </c>
      <c r="AA54" s="75">
        <v>44699</v>
      </c>
      <c r="AB54" s="75" t="s">
        <v>5227</v>
      </c>
      <c r="AC54" s="46" t="s">
        <v>232</v>
      </c>
      <c r="AD54" s="108" t="s">
        <v>256</v>
      </c>
      <c r="AE54" s="108" t="str">
        <f>VLOOKUP(C54,'Trang tính1'!$A$2:$N$319,9,0)</f>
        <v>A3/10 đường số 5 KDC Ngân Thuận, Bình Thuỷ, Cần Thơ</v>
      </c>
      <c r="AF54" s="46" t="s">
        <v>257</v>
      </c>
      <c r="AG54" s="46" t="s">
        <v>257</v>
      </c>
      <c r="AH54" s="66"/>
      <c r="AI54" s="56" t="s">
        <v>50</v>
      </c>
      <c r="AJ54" s="56" t="s">
        <v>258</v>
      </c>
      <c r="AK54" s="56" t="s">
        <v>60</v>
      </c>
      <c r="AL54" s="36">
        <f t="shared" ca="1" si="1"/>
        <v>45</v>
      </c>
    </row>
    <row r="55" spans="1:38" s="624" customFormat="1">
      <c r="A55" s="25">
        <f>IF(C55=0,"",SUBTOTAL(3,C$5:C55))</f>
        <v>51</v>
      </c>
      <c r="B55" s="25">
        <v>2</v>
      </c>
      <c r="C55" s="25" t="s">
        <v>313</v>
      </c>
      <c r="D55" s="25" t="str">
        <f>VLOOKUP(C55,Sheet4!$A$1:$B$300,2,0)</f>
        <v>5303001410</v>
      </c>
      <c r="E55" s="56" t="s">
        <v>314</v>
      </c>
      <c r="F55" s="63" t="str">
        <f>VLOOKUP(D55,'BHXH 4-2026'!$D$11:$F$337,3,0)</f>
        <v>DN4925303001410</v>
      </c>
      <c r="G55" s="774">
        <f>VLOOKUP(C55,'chuyển xếp 2024'!$C$5:$W$328,17,0)</f>
        <v>8950000</v>
      </c>
      <c r="H55" s="774">
        <f>VLOOKUP(C55,'chuyển xếp 2024'!$C$5:$W$328,19,0)</f>
        <v>2365000</v>
      </c>
      <c r="I55" s="774">
        <f t="shared" si="2"/>
        <v>11315000</v>
      </c>
      <c r="J55" s="56" t="s">
        <v>32</v>
      </c>
      <c r="K55" s="63">
        <f t="shared" si="3"/>
        <v>1</v>
      </c>
      <c r="L55" s="56" t="s">
        <v>33</v>
      </c>
      <c r="M55" s="56" t="s">
        <v>34</v>
      </c>
      <c r="N55" s="56" t="s">
        <v>1531</v>
      </c>
      <c r="O55" s="56" t="s">
        <v>310</v>
      </c>
      <c r="P55" s="106">
        <v>26764</v>
      </c>
      <c r="Q55" s="107">
        <v>40781</v>
      </c>
      <c r="R55" s="107">
        <f t="shared" si="7"/>
        <v>40781</v>
      </c>
      <c r="S55" s="107"/>
      <c r="T55" s="46" t="s">
        <v>36</v>
      </c>
      <c r="U55" s="56" t="s">
        <v>315</v>
      </c>
      <c r="V55" s="56" t="str">
        <f t="shared" ca="1" si="0"/>
        <v xml:space="preserve">14 NĂM 11 THÁNG 24 NGÀY </v>
      </c>
      <c r="W55" s="80" t="s">
        <v>311</v>
      </c>
      <c r="X55" s="80" t="str">
        <f>VLOOKUP(C55,Sheet5!$B$2:$G$253,6,0)</f>
        <v>092073008774</v>
      </c>
      <c r="Y55" s="80" t="str">
        <f>VLOOKUP(C55,'Trang tính1'!$A$2:$N$281,5,0)</f>
        <v>092073008774</v>
      </c>
      <c r="Z55" s="80" t="b">
        <f t="shared" si="5"/>
        <v>1</v>
      </c>
      <c r="AA55" s="75"/>
      <c r="AB55" s="75" t="s">
        <v>5227</v>
      </c>
      <c r="AC55" s="46" t="s">
        <v>232</v>
      </c>
      <c r="AD55" s="108" t="s">
        <v>316</v>
      </c>
      <c r="AE55" s="108" t="str">
        <f>VLOOKUP(C55,'Trang tính1'!$A$2:$N$319,9,0)</f>
        <v>213 Ngô Thì Nhậm, KV 1, phường Tân, Tp Cần Thơ.</v>
      </c>
      <c r="AF55" s="46" t="s">
        <v>317</v>
      </c>
      <c r="AG55" s="46"/>
      <c r="AH55" s="66"/>
      <c r="AI55" s="56" t="s">
        <v>50</v>
      </c>
      <c r="AJ55" s="56" t="s">
        <v>81</v>
      </c>
      <c r="AK55" s="56" t="s">
        <v>60</v>
      </c>
      <c r="AL55" s="36">
        <f t="shared" ca="1" si="1"/>
        <v>53</v>
      </c>
    </row>
    <row r="56" spans="1:38" s="624" customFormat="1">
      <c r="A56" s="25">
        <f>IF(C56=0,"",SUBTOTAL(3,C$5:C56))</f>
        <v>52</v>
      </c>
      <c r="B56" s="25">
        <v>3</v>
      </c>
      <c r="C56" s="25" t="s">
        <v>318</v>
      </c>
      <c r="D56" s="25" t="str">
        <f>VLOOKUP(C56,Sheet4!$A$1:$B$300,2,0)</f>
        <v>9313001993</v>
      </c>
      <c r="E56" s="56" t="s">
        <v>319</v>
      </c>
      <c r="F56" s="63" t="str">
        <f>VLOOKUP(D56,'BHXH 4-2026'!$D$11:$F$337,3,0)</f>
        <v>DN4929313001993</v>
      </c>
      <c r="G56" s="774">
        <f>VLOOKUP(C56,'chuyển xếp 2024'!$C$5:$W$328,17,0)</f>
        <v>7105000</v>
      </c>
      <c r="H56" s="774">
        <f>VLOOKUP(C56,'chuyển xếp 2024'!$C$5:$W$328,19,0)</f>
        <v>0</v>
      </c>
      <c r="I56" s="774">
        <f t="shared" si="2"/>
        <v>7105000</v>
      </c>
      <c r="J56" s="63" t="s">
        <v>63</v>
      </c>
      <c r="K56" s="63">
        <f t="shared" si="3"/>
        <v>0</v>
      </c>
      <c r="L56" s="56" t="s">
        <v>33</v>
      </c>
      <c r="M56" s="56" t="s">
        <v>34</v>
      </c>
      <c r="N56" s="56" t="s">
        <v>5193</v>
      </c>
      <c r="O56" s="56" t="s">
        <v>310</v>
      </c>
      <c r="P56" s="106">
        <v>32979</v>
      </c>
      <c r="Q56" s="107">
        <v>44287</v>
      </c>
      <c r="R56" s="107">
        <f t="shared" si="7"/>
        <v>44287</v>
      </c>
      <c r="S56" s="107"/>
      <c r="T56" s="46" t="s">
        <v>36</v>
      </c>
      <c r="U56" s="56" t="s">
        <v>320</v>
      </c>
      <c r="V56" s="56" t="str">
        <f t="shared" ca="1" si="0"/>
        <v xml:space="preserve">5 NĂM 4 THÁNG 18 NGÀY </v>
      </c>
      <c r="W56" s="523" t="s">
        <v>321</v>
      </c>
      <c r="X56" s="80" t="str">
        <f>VLOOKUP(C56,Sheet5!$B$2:$G$253,6,0)</f>
        <v>092190007202</v>
      </c>
      <c r="Y56" s="80" t="str">
        <f>VLOOKUP(C56,'Trang tính1'!$A$2:$N$281,5,0)</f>
        <v>092190007202</v>
      </c>
      <c r="Z56" s="80" t="b">
        <f t="shared" si="5"/>
        <v>1</v>
      </c>
      <c r="AA56" s="75">
        <v>44421</v>
      </c>
      <c r="AB56" s="75" t="s">
        <v>5227</v>
      </c>
      <c r="AC56" s="46" t="s">
        <v>232</v>
      </c>
      <c r="AD56" s="108" t="s">
        <v>322</v>
      </c>
      <c r="AE56" s="108" t="str">
        <f>VLOOKUP(C56,'Trang tính1'!$A$2:$N$319,9,0)</f>
        <v>95 đường số 4, KTĐC TN2, KV1, phườnng Tân An, Tp. Cần Thơ</v>
      </c>
      <c r="AF56" s="46" t="s">
        <v>323</v>
      </c>
      <c r="AG56" s="46"/>
      <c r="AH56" s="66"/>
      <c r="AI56" s="56" t="s">
        <v>50</v>
      </c>
      <c r="AJ56" s="56" t="s">
        <v>59</v>
      </c>
      <c r="AK56" s="56" t="s">
        <v>60</v>
      </c>
      <c r="AL56" s="36">
        <f t="shared" ca="1" si="1"/>
        <v>36</v>
      </c>
    </row>
    <row r="57" spans="1:38" s="624" customFormat="1">
      <c r="A57" s="25">
        <f>IF(C57=0,"",SUBTOTAL(3,C$5:C57))</f>
        <v>53</v>
      </c>
      <c r="B57" s="25">
        <v>4</v>
      </c>
      <c r="C57" s="622" t="s">
        <v>1957</v>
      </c>
      <c r="D57" s="25" t="str">
        <f>VLOOKUP(C57,Sheet4!$A$1:$B$300,2,0)</f>
        <v>9520882642</v>
      </c>
      <c r="E57" s="623" t="s">
        <v>1963</v>
      </c>
      <c r="F57" s="63" t="str">
        <f>VLOOKUP(D57,'BHXH 4-2026'!$D$11:$F$337,3,0)</f>
        <v>DN4929520882642</v>
      </c>
      <c r="G57" s="774">
        <f>VLOOKUP(C57,'chuyển xếp 2024'!$C$5:$W$328,17,0)</f>
        <v>6579000</v>
      </c>
      <c r="H57" s="774">
        <f>VLOOKUP(C57,'chuyển xếp 2024'!$C$5:$W$328,19,0)</f>
        <v>0</v>
      </c>
      <c r="I57" s="774">
        <f t="shared" si="2"/>
        <v>6579000</v>
      </c>
      <c r="J57" s="63" t="s">
        <v>63</v>
      </c>
      <c r="K57" s="63">
        <f t="shared" si="3"/>
        <v>0</v>
      </c>
      <c r="L57" s="56" t="s">
        <v>33</v>
      </c>
      <c r="M57" s="56" t="s">
        <v>34</v>
      </c>
      <c r="N57" s="56" t="s">
        <v>5193</v>
      </c>
      <c r="O57" s="56" t="s">
        <v>310</v>
      </c>
      <c r="P57" s="621">
        <v>36755</v>
      </c>
      <c r="Q57" s="621">
        <v>45231</v>
      </c>
      <c r="R57" s="107">
        <f t="shared" si="7"/>
        <v>45231</v>
      </c>
      <c r="S57" s="621"/>
      <c r="T57" s="46" t="s">
        <v>36</v>
      </c>
      <c r="U57" s="56" t="s">
        <v>1965</v>
      </c>
      <c r="V57" s="56" t="str">
        <f t="shared" ca="1" si="0"/>
        <v xml:space="preserve">2 NĂM 9 THÁNG 18 NGÀY </v>
      </c>
      <c r="W57" s="523" t="s">
        <v>1966</v>
      </c>
      <c r="X57" s="80" t="s">
        <v>1966</v>
      </c>
      <c r="Y57" s="80" t="str">
        <f>VLOOKUP(C57,'Trang tính1'!$A$2:$N$281,5,0)</f>
        <v>095300000727</v>
      </c>
      <c r="Z57" s="80" t="b">
        <f t="shared" si="5"/>
        <v>1</v>
      </c>
      <c r="AA57" s="75"/>
      <c r="AB57" s="75" t="s">
        <v>5227</v>
      </c>
      <c r="AC57" s="46"/>
      <c r="AD57" s="108"/>
      <c r="AE57" s="108" t="str">
        <f>VLOOKUP(C57,'Trang tính1'!$A$2:$N$319,9,0)</f>
        <v>Số 41/201, khóm 4, phường Bạc Liêu, Cà Mau</v>
      </c>
      <c r="AF57" s="46"/>
      <c r="AG57" s="46"/>
      <c r="AH57" s="66"/>
      <c r="AI57" s="56" t="s">
        <v>50</v>
      </c>
      <c r="AJ57" s="56" t="s">
        <v>5239</v>
      </c>
      <c r="AK57" s="56" t="s">
        <v>60</v>
      </c>
      <c r="AL57" s="36">
        <f t="shared" ca="1" si="1"/>
        <v>26</v>
      </c>
    </row>
    <row r="58" spans="1:38" s="624" customFormat="1">
      <c r="A58" s="25">
        <f>IF(C58=0,"",SUBTOTAL(3,C$5:C58))</f>
        <v>54</v>
      </c>
      <c r="B58" s="25">
        <v>5</v>
      </c>
      <c r="C58" s="25" t="s">
        <v>327</v>
      </c>
      <c r="D58" s="25" t="str">
        <f>VLOOKUP(C58,Sheet4!$A$1:$B$300,2,0)</f>
        <v>6505000284</v>
      </c>
      <c r="E58" s="56" t="s">
        <v>328</v>
      </c>
      <c r="F58" s="63" t="str">
        <f>VLOOKUP(D58,'BHXH 4-2026'!$D$11:$F$337,3,0)</f>
        <v>DN4926505000284</v>
      </c>
      <c r="G58" s="774">
        <f>VLOOKUP(C58,'chuyển xếp 2024'!$C$5:$W$328,17,0)</f>
        <v>5466000</v>
      </c>
      <c r="H58" s="774">
        <f>VLOOKUP(C58,'chuyển xếp 2024'!$C$5:$W$328,19,0)</f>
        <v>0</v>
      </c>
      <c r="I58" s="774">
        <f t="shared" si="2"/>
        <v>5466000</v>
      </c>
      <c r="J58" s="63" t="s">
        <v>32</v>
      </c>
      <c r="K58" s="63">
        <f t="shared" si="3"/>
        <v>1</v>
      </c>
      <c r="L58" s="56" t="s">
        <v>33</v>
      </c>
      <c r="M58" s="56" t="s">
        <v>34</v>
      </c>
      <c r="N58" s="56" t="s">
        <v>329</v>
      </c>
      <c r="O58" s="56" t="s">
        <v>329</v>
      </c>
      <c r="P58" s="106">
        <v>28559</v>
      </c>
      <c r="Q58" s="107">
        <v>44562</v>
      </c>
      <c r="R58" s="107">
        <f t="shared" si="7"/>
        <v>44562</v>
      </c>
      <c r="S58" s="107"/>
      <c r="T58" s="46" t="s">
        <v>36</v>
      </c>
      <c r="U58" s="56" t="s">
        <v>330</v>
      </c>
      <c r="V58" s="56" t="str">
        <f t="shared" ca="1" si="0"/>
        <v xml:space="preserve">4 NĂM 7 THÁNG 18 NGÀY </v>
      </c>
      <c r="W58" s="74" t="s">
        <v>331</v>
      </c>
      <c r="X58" s="80" t="str">
        <f>VLOOKUP(C58,Sheet5!$B$2:$G$253,6,0)</f>
        <v>030078000895</v>
      </c>
      <c r="Y58" s="80" t="str">
        <f>VLOOKUP(C58,'Trang tính1'!$A$2:$N$281,5,0)</f>
        <v>030078000895</v>
      </c>
      <c r="Z58" s="80" t="b">
        <f t="shared" si="5"/>
        <v>1</v>
      </c>
      <c r="AA58" s="75">
        <v>44269</v>
      </c>
      <c r="AB58" s="75" t="s">
        <v>5227</v>
      </c>
      <c r="AC58" s="46" t="s">
        <v>232</v>
      </c>
      <c r="AD58" s="108"/>
      <c r="AE58" s="108" t="str">
        <f>VLOOKUP(C58,'Trang tính1'!$A$2:$N$319,9,0)</f>
        <v>153A Lê Hồng Phong,Tổ 12, KV 3, phường, Thới An Đông, Tp Cần Thơ</v>
      </c>
      <c r="AF58" s="46" t="s">
        <v>332</v>
      </c>
      <c r="AG58" s="46"/>
      <c r="AH58" s="66" t="s">
        <v>333</v>
      </c>
      <c r="AI58" s="56" t="s">
        <v>50</v>
      </c>
      <c r="AJ58" s="56" t="s">
        <v>334</v>
      </c>
      <c r="AK58" s="56" t="s">
        <v>335</v>
      </c>
      <c r="AL58" s="36">
        <f t="shared" ca="1" si="1"/>
        <v>48</v>
      </c>
    </row>
    <row r="59" spans="1:38" s="624" customFormat="1">
      <c r="A59" s="25">
        <f>IF(C59=0,"",SUBTOTAL(3,C$5:C59))</f>
        <v>55</v>
      </c>
      <c r="B59" s="25">
        <v>1</v>
      </c>
      <c r="C59" s="25" t="s">
        <v>336</v>
      </c>
      <c r="D59" s="25" t="str">
        <f>VLOOKUP(C59,Sheet4!$A$1:$B$300,2,0)</f>
        <v>5499003407</v>
      </c>
      <c r="E59" s="63" t="s">
        <v>337</v>
      </c>
      <c r="F59" s="63" t="str">
        <f>VLOOKUP(D59,'BHXH 4-2026'!$D$11:$F$337,3,0)</f>
        <v>DN4925499003407</v>
      </c>
      <c r="G59" s="774">
        <f>VLOOKUP(C59,'chuyển xếp 2024'!$C$5:$W$328,17,0)</f>
        <v>7780000</v>
      </c>
      <c r="H59" s="774">
        <f>VLOOKUP(C59,'chuyển xếp 2024'!$C$5:$W$328,19,0)</f>
        <v>1419000</v>
      </c>
      <c r="I59" s="774">
        <f t="shared" si="2"/>
        <v>9199000</v>
      </c>
      <c r="J59" s="63" t="s">
        <v>63</v>
      </c>
      <c r="K59" s="63">
        <f t="shared" si="3"/>
        <v>0</v>
      </c>
      <c r="L59" s="63" t="s">
        <v>33</v>
      </c>
      <c r="M59" s="63" t="s">
        <v>34</v>
      </c>
      <c r="N59" s="63" t="s">
        <v>338</v>
      </c>
      <c r="O59" s="56" t="s">
        <v>339</v>
      </c>
      <c r="P59" s="106">
        <v>27748</v>
      </c>
      <c r="Q59" s="107">
        <v>35948</v>
      </c>
      <c r="R59" s="107">
        <f t="shared" si="7"/>
        <v>35948</v>
      </c>
      <c r="S59" s="107"/>
      <c r="T59" s="56" t="s">
        <v>36</v>
      </c>
      <c r="U59" s="56" t="s">
        <v>340</v>
      </c>
      <c r="V59" s="56" t="str">
        <f t="shared" ca="1" si="0"/>
        <v xml:space="preserve">28 NĂM 2 THÁNG 17 NGÀY </v>
      </c>
      <c r="W59" s="74" t="s">
        <v>1532</v>
      </c>
      <c r="X59" s="80" t="str">
        <f>VLOOKUP(C59,Sheet5!$B$2:$G$253,6,0)</f>
        <v>054175000014</v>
      </c>
      <c r="Y59" s="80" t="str">
        <f>VLOOKUP(C59,'Trang tính1'!$A$2:$N$281,5,0)</f>
        <v>054175000014</v>
      </c>
      <c r="Z59" s="80" t="b">
        <f t="shared" si="5"/>
        <v>1</v>
      </c>
      <c r="AA59" s="75">
        <v>42690</v>
      </c>
      <c r="AB59" s="75" t="s">
        <v>5227</v>
      </c>
      <c r="AC59" s="46" t="s">
        <v>232</v>
      </c>
      <c r="AD59" s="108" t="s">
        <v>341</v>
      </c>
      <c r="AE59" s="108" t="str">
        <f>VLOOKUP(C59,'Trang tính1'!$A$2:$N$319,9,0)</f>
        <v>B42 Nguyễn Thông KV 8, Phường Bình Thủy. Tp . Cần Thơ</v>
      </c>
      <c r="AF59" s="46" t="s">
        <v>342</v>
      </c>
      <c r="AG59" s="46" t="s">
        <v>343</v>
      </c>
      <c r="AH59" s="66"/>
      <c r="AI59" s="56" t="s">
        <v>156</v>
      </c>
      <c r="AJ59" s="56"/>
      <c r="AK59" s="56" t="s">
        <v>73</v>
      </c>
      <c r="AL59" s="36">
        <f t="shared" ca="1" si="1"/>
        <v>50</v>
      </c>
    </row>
    <row r="60" spans="1:38" s="430" customFormat="1">
      <c r="A60" s="421">
        <f>IF(C60=0,"",SUBTOTAL(3,C$5:C60))</f>
        <v>56</v>
      </c>
      <c r="B60" s="421">
        <v>2</v>
      </c>
      <c r="C60" s="421" t="s">
        <v>344</v>
      </c>
      <c r="D60" s="421" t="str">
        <f>VLOOKUP(C60,Sheet4!$A$1:$B$300,2,0)</f>
        <v>6505002767</v>
      </c>
      <c r="E60" s="424" t="s">
        <v>345</v>
      </c>
      <c r="F60" s="63" t="str">
        <f>VLOOKUP(D60,'BHXH 4-2026'!$D$11:$F$337,3,0)</f>
        <v>DN4926505002767</v>
      </c>
      <c r="G60" s="766">
        <v>7164000</v>
      </c>
      <c r="H60" s="766"/>
      <c r="I60" s="774">
        <f t="shared" si="2"/>
        <v>7164000</v>
      </c>
      <c r="J60" s="424" t="s">
        <v>63</v>
      </c>
      <c r="K60" s="424">
        <f t="shared" si="3"/>
        <v>0</v>
      </c>
      <c r="L60" s="424" t="s">
        <v>33</v>
      </c>
      <c r="M60" s="424" t="s">
        <v>34</v>
      </c>
      <c r="N60" s="424" t="s">
        <v>5194</v>
      </c>
      <c r="O60" s="427" t="s">
        <v>339</v>
      </c>
      <c r="P60" s="444">
        <v>26944</v>
      </c>
      <c r="Q60" s="441">
        <v>38169</v>
      </c>
      <c r="R60" s="107">
        <f t="shared" si="7"/>
        <v>38169</v>
      </c>
      <c r="S60" s="441"/>
      <c r="T60" s="427" t="s">
        <v>36</v>
      </c>
      <c r="U60" s="427" t="s">
        <v>346</v>
      </c>
      <c r="V60" s="427" t="str">
        <f t="shared" ca="1" si="0"/>
        <v xml:space="preserve">22 NĂM 1 THÁNG 18 NGÀY </v>
      </c>
      <c r="W60" s="442" t="s">
        <v>1533</v>
      </c>
      <c r="X60" s="428" t="str">
        <f>VLOOKUP(C60,Sheet5!$B$2:$G$253,6,0)</f>
        <v>093173012731</v>
      </c>
      <c r="Y60" s="80" t="e">
        <f>VLOOKUP(C60,'Trang tính1'!$A$2:$N$281,5,0)</f>
        <v>#N/A</v>
      </c>
      <c r="Z60" s="80" t="e">
        <f t="shared" si="5"/>
        <v>#N/A</v>
      </c>
      <c r="AA60" s="425"/>
      <c r="AB60" s="75" t="s">
        <v>5227</v>
      </c>
      <c r="AC60" s="443" t="s">
        <v>232</v>
      </c>
      <c r="AD60" s="429" t="s">
        <v>347</v>
      </c>
      <c r="AE60" s="108"/>
      <c r="AF60" s="443" t="s">
        <v>348</v>
      </c>
      <c r="AG60" s="443" t="s">
        <v>348</v>
      </c>
      <c r="AH60" s="422"/>
      <c r="AI60" s="427" t="s">
        <v>156</v>
      </c>
      <c r="AJ60" s="427"/>
      <c r="AK60" s="427" t="s">
        <v>349</v>
      </c>
      <c r="AL60" s="430">
        <f t="shared" ca="1" si="1"/>
        <v>52</v>
      </c>
    </row>
    <row r="61" spans="1:38" s="36" customFormat="1" ht="19.5" customHeight="1">
      <c r="A61" s="25">
        <f>IF(C61=0,"",SUBTOTAL(3,C$5:C61))</f>
        <v>57</v>
      </c>
      <c r="B61" s="25">
        <v>3</v>
      </c>
      <c r="C61" s="25" t="s">
        <v>354</v>
      </c>
      <c r="D61" s="25" t="str">
        <f>VLOOKUP(C61,Sheet4!$A$1:$B$300,2,0)</f>
        <v>9208026155</v>
      </c>
      <c r="E61" s="56" t="s">
        <v>355</v>
      </c>
      <c r="F61" s="63" t="str">
        <f>VLOOKUP(D61,'BHXH 4-2026'!$D$11:$F$337,3,0)</f>
        <v>DN4929208026155</v>
      </c>
      <c r="G61" s="774">
        <f>VLOOKUP(C61,'chuyển xếp 2024'!$C$5:$W$328,17,0)</f>
        <v>7073000</v>
      </c>
      <c r="H61" s="774">
        <f>VLOOKUP(C61,'chuyển xếp 2024'!$C$5:$W$328,19,0)</f>
        <v>946000</v>
      </c>
      <c r="I61" s="774">
        <f t="shared" si="2"/>
        <v>8019000</v>
      </c>
      <c r="J61" s="56" t="s">
        <v>32</v>
      </c>
      <c r="K61" s="63">
        <f t="shared" si="3"/>
        <v>1</v>
      </c>
      <c r="L61" s="63" t="s">
        <v>33</v>
      </c>
      <c r="M61" s="63" t="s">
        <v>34</v>
      </c>
      <c r="N61" s="63" t="s">
        <v>5122</v>
      </c>
      <c r="O61" s="56" t="s">
        <v>339</v>
      </c>
      <c r="P61" s="106">
        <v>29383</v>
      </c>
      <c r="Q61" s="107">
        <v>39742</v>
      </c>
      <c r="R61" s="107">
        <f t="shared" si="7"/>
        <v>39742</v>
      </c>
      <c r="S61" s="107"/>
      <c r="T61" s="56" t="s">
        <v>36</v>
      </c>
      <c r="U61" s="56" t="s">
        <v>356</v>
      </c>
      <c r="V61" s="56" t="str">
        <f t="shared" ca="1" si="0"/>
        <v xml:space="preserve">17 NĂM 9 THÁNG 29 NGÀY </v>
      </c>
      <c r="W61" s="74" t="s">
        <v>1535</v>
      </c>
      <c r="X61" s="80" t="str">
        <f>VLOOKUP(C61,Sheet5!$B$2:$G$253,6,0)</f>
        <v>083080000109</v>
      </c>
      <c r="Y61" s="80" t="str">
        <f>VLOOKUP(C61,'Trang tính1'!$A$2:$N$281,5,0)</f>
        <v>083080000109</v>
      </c>
      <c r="Z61" s="80" t="b">
        <f t="shared" si="5"/>
        <v>1</v>
      </c>
      <c r="AA61" s="75">
        <v>42691</v>
      </c>
      <c r="AB61" s="75" t="s">
        <v>5227</v>
      </c>
      <c r="AC61" s="46" t="s">
        <v>232</v>
      </c>
      <c r="AD61" s="108" t="s">
        <v>357</v>
      </c>
      <c r="AE61" s="108" t="str">
        <f>VLOOKUP(C61,'Trang tính1'!$A$2:$N$319,9,0)</f>
        <v>135/4 , 3/2 Kv1,Phường An Bình , Thành Phố Cần Thơ</v>
      </c>
      <c r="AF61" s="46" t="s">
        <v>358</v>
      </c>
      <c r="AG61" s="46" t="s">
        <v>358</v>
      </c>
      <c r="AH61" s="66"/>
      <c r="AI61" s="56" t="s">
        <v>156</v>
      </c>
      <c r="AJ61" s="56"/>
      <c r="AK61" s="56" t="s">
        <v>349</v>
      </c>
      <c r="AL61" s="36">
        <f t="shared" ca="1" si="1"/>
        <v>46</v>
      </c>
    </row>
    <row r="62" spans="1:38" s="36" customFormat="1">
      <c r="A62" s="25">
        <f>IF(C62=0,"",SUBTOTAL(3,C$5:C62))</f>
        <v>58</v>
      </c>
      <c r="B62" s="25">
        <v>4</v>
      </c>
      <c r="C62" s="25" t="s">
        <v>365</v>
      </c>
      <c r="D62" s="25" t="str">
        <f>VLOOKUP(C62,Sheet4!$A$1:$B$300,2,0)</f>
        <v>5496032620</v>
      </c>
      <c r="E62" s="63" t="s">
        <v>366</v>
      </c>
      <c r="F62" s="63" t="str">
        <f>VLOOKUP(D62,'BHXH 4-2026'!$D$11:$F$337,3,0)</f>
        <v>DN4925496032620</v>
      </c>
      <c r="G62" s="774">
        <f>VLOOKUP(C62,'chuyển xếp 2024'!$C$5:$W$328,17,0)</f>
        <v>7780000</v>
      </c>
      <c r="H62" s="774">
        <f>VLOOKUP(C62,'chuyển xếp 2024'!$C$5:$W$328,19,0)</f>
        <v>0</v>
      </c>
      <c r="I62" s="774">
        <f t="shared" si="2"/>
        <v>7780000</v>
      </c>
      <c r="J62" s="56" t="s">
        <v>32</v>
      </c>
      <c r="K62" s="63">
        <f t="shared" si="3"/>
        <v>1</v>
      </c>
      <c r="L62" s="63" t="s">
        <v>33</v>
      </c>
      <c r="M62" s="63" t="s">
        <v>34</v>
      </c>
      <c r="N62" s="63" t="s">
        <v>2555</v>
      </c>
      <c r="O62" s="56" t="s">
        <v>339</v>
      </c>
      <c r="P62" s="106">
        <v>25112</v>
      </c>
      <c r="Q62" s="107">
        <v>33055</v>
      </c>
      <c r="R62" s="107">
        <f t="shared" si="7"/>
        <v>33055</v>
      </c>
      <c r="S62" s="107"/>
      <c r="T62" s="56" t="s">
        <v>36</v>
      </c>
      <c r="U62" s="56" t="s">
        <v>367</v>
      </c>
      <c r="V62" s="56" t="str">
        <f t="shared" ca="1" si="0"/>
        <v xml:space="preserve">36 NĂM 1 THÁNG 18 NGÀY </v>
      </c>
      <c r="W62" s="74" t="s">
        <v>1537</v>
      </c>
      <c r="X62" s="80" t="str">
        <f>VLOOKUP(C62,Sheet5!$B$2:$G$253,6,0)</f>
        <v>025068011796</v>
      </c>
      <c r="Y62" s="80" t="str">
        <f>VLOOKUP(C62,'Trang tính1'!$A$2:$N$281,5,0)</f>
        <v>025068011796</v>
      </c>
      <c r="Z62" s="80" t="b">
        <f t="shared" si="5"/>
        <v>1</v>
      </c>
      <c r="AA62" s="75"/>
      <c r="AB62" s="75" t="s">
        <v>5227</v>
      </c>
      <c r="AC62" s="46" t="s">
        <v>232</v>
      </c>
      <c r="AD62" s="108" t="s">
        <v>368</v>
      </c>
      <c r="AE62" s="108" t="str">
        <f>VLOOKUP(C62,'Trang tính1'!$A$2:$N$319,9,0)</f>
        <v>74 Nguyễn chí Thanh . tổ 1, kv2 Thới An Đông , Tp. Cần Thơ</v>
      </c>
      <c r="AF62" s="46" t="s">
        <v>369</v>
      </c>
      <c r="AG62" s="46" t="s">
        <v>369</v>
      </c>
      <c r="AH62" s="66"/>
      <c r="AI62" s="56" t="s">
        <v>156</v>
      </c>
      <c r="AJ62" s="56"/>
      <c r="AK62" s="56" t="s">
        <v>349</v>
      </c>
      <c r="AL62" s="36">
        <f t="shared" ca="1" si="1"/>
        <v>57</v>
      </c>
    </row>
    <row r="63" spans="1:38" s="36" customFormat="1" ht="20.25" customHeight="1">
      <c r="A63" s="25">
        <f>IF(C63=0,"",SUBTOTAL(3,C$5:C63))</f>
        <v>59</v>
      </c>
      <c r="B63" s="25">
        <v>5</v>
      </c>
      <c r="C63" s="25" t="s">
        <v>419</v>
      </c>
      <c r="D63" s="25" t="str">
        <f>VLOOKUP(C63,Sheet4!$A$1:$B$300,2,0)</f>
        <v>6506006784</v>
      </c>
      <c r="E63" s="63" t="s">
        <v>420</v>
      </c>
      <c r="F63" s="63" t="str">
        <f>VLOOKUP(D63,'BHXH 4-2026'!$D$11:$F$337,3,0)</f>
        <v>DN4926506006784</v>
      </c>
      <c r="G63" s="774">
        <f>VLOOKUP(C63,'chuyển xếp 2024'!$C$5:$W$328,17,0)</f>
        <v>8287000</v>
      </c>
      <c r="H63" s="774">
        <f>VLOOKUP(C63,'chuyển xếp 2024'!$C$5:$W$328,19,0)</f>
        <v>0</v>
      </c>
      <c r="I63" s="774">
        <f t="shared" si="2"/>
        <v>8287000</v>
      </c>
      <c r="J63" s="63" t="s">
        <v>63</v>
      </c>
      <c r="K63" s="63">
        <f t="shared" si="3"/>
        <v>0</v>
      </c>
      <c r="L63" s="63" t="s">
        <v>33</v>
      </c>
      <c r="M63" s="63" t="s">
        <v>34</v>
      </c>
      <c r="N63" s="63" t="s">
        <v>2555</v>
      </c>
      <c r="O63" s="56" t="s">
        <v>339</v>
      </c>
      <c r="P63" s="106">
        <v>29613</v>
      </c>
      <c r="Q63" s="107">
        <v>38657</v>
      </c>
      <c r="R63" s="107">
        <f t="shared" si="7"/>
        <v>38657</v>
      </c>
      <c r="S63" s="107"/>
      <c r="T63" s="56" t="s">
        <v>36</v>
      </c>
      <c r="U63" s="56" t="s">
        <v>421</v>
      </c>
      <c r="V63" s="56" t="str">
        <f t="shared" ca="1" si="0"/>
        <v xml:space="preserve">20 NĂM 9 THÁNG 18 NGÀY </v>
      </c>
      <c r="W63" s="877" t="s">
        <v>422</v>
      </c>
      <c r="X63" s="80" t="str">
        <f>VLOOKUP(C63,Sheet5!$B$2:$G$253,6,0)</f>
        <v>042181000294</v>
      </c>
      <c r="Y63" s="80" t="str">
        <f>VLOOKUP(C63,'Trang tính1'!$A$2:$N$281,5,0)</f>
        <v>042181000294</v>
      </c>
      <c r="Z63" s="80" t="b">
        <f t="shared" si="5"/>
        <v>1</v>
      </c>
      <c r="AA63" s="75">
        <v>42843</v>
      </c>
      <c r="AB63" s="75" t="s">
        <v>5227</v>
      </c>
      <c r="AC63" s="46" t="s">
        <v>232</v>
      </c>
      <c r="AD63" s="108" t="s">
        <v>423</v>
      </c>
      <c r="AE63" s="108" t="str">
        <f>VLOOKUP(C63,'Trang tính1'!$A$2:$N$319,9,0)</f>
        <v>24 Đường Phạm Hữu lầu, Bình Thủy, Cần Thơ</v>
      </c>
      <c r="AF63" s="46" t="s">
        <v>213</v>
      </c>
      <c r="AG63" s="46" t="s">
        <v>424</v>
      </c>
      <c r="AH63" s="332" t="s">
        <v>425</v>
      </c>
      <c r="AI63" s="56" t="s">
        <v>50</v>
      </c>
      <c r="AJ63" s="56" t="s">
        <v>72</v>
      </c>
      <c r="AK63" s="56" t="s">
        <v>60</v>
      </c>
      <c r="AL63" s="36">
        <f t="shared" ca="1" si="1"/>
        <v>45</v>
      </c>
    </row>
    <row r="64" spans="1:38" s="36" customFormat="1">
      <c r="A64" s="25">
        <f>IF(C64=0,"",SUBTOTAL(3,C$5:C64))</f>
        <v>60</v>
      </c>
      <c r="B64" s="25">
        <v>6</v>
      </c>
      <c r="C64" s="25" t="s">
        <v>435</v>
      </c>
      <c r="D64" s="25" t="str">
        <f>VLOOKUP(C64,Sheet4!$A$1:$B$300,2,0)</f>
        <v>5404002323</v>
      </c>
      <c r="E64" s="63" t="s">
        <v>436</v>
      </c>
      <c r="F64" s="63" t="str">
        <f>VLOOKUP(D64,'BHXH 4-2026'!$D$11:$F$337,3,0)</f>
        <v>DN4925404002323</v>
      </c>
      <c r="G64" s="774">
        <f>VLOOKUP(C64,'chuyển xếp 2024'!$C$5:$W$328,17,0)</f>
        <v>7929000</v>
      </c>
      <c r="H64" s="774">
        <f>VLOOKUP(C64,'chuyển xếp 2024'!$C$5:$W$328,19,0)</f>
        <v>0</v>
      </c>
      <c r="I64" s="774">
        <f t="shared" si="2"/>
        <v>7929000</v>
      </c>
      <c r="J64" s="63" t="s">
        <v>63</v>
      </c>
      <c r="K64" s="63">
        <f t="shared" si="3"/>
        <v>0</v>
      </c>
      <c r="L64" s="63" t="s">
        <v>33</v>
      </c>
      <c r="M64" s="63" t="s">
        <v>34</v>
      </c>
      <c r="N64" s="63" t="s">
        <v>2555</v>
      </c>
      <c r="O64" s="56" t="s">
        <v>339</v>
      </c>
      <c r="P64" s="106">
        <v>30126</v>
      </c>
      <c r="Q64" s="107">
        <v>37803</v>
      </c>
      <c r="R64" s="107">
        <f t="shared" si="7"/>
        <v>37803</v>
      </c>
      <c r="S64" s="107"/>
      <c r="T64" s="56" t="s">
        <v>36</v>
      </c>
      <c r="U64" s="56" t="s">
        <v>437</v>
      </c>
      <c r="V64" s="56" t="str">
        <f t="shared" ca="1" si="0"/>
        <v xml:space="preserve">23 NĂM 1 THÁNG 18 NGÀY </v>
      </c>
      <c r="W64" s="80" t="s">
        <v>438</v>
      </c>
      <c r="X64" s="80" t="str">
        <f>VLOOKUP(C64,Sheet5!$B$2:$G$253,6,0)</f>
        <v>089182013259</v>
      </c>
      <c r="Y64" s="80" t="str">
        <f>VLOOKUP(C64,'Trang tính1'!$A$2:$N$281,5,0)</f>
        <v>089182013259</v>
      </c>
      <c r="Z64" s="80" t="b">
        <f t="shared" si="5"/>
        <v>1</v>
      </c>
      <c r="AA64" s="75"/>
      <c r="AB64" s="75" t="s">
        <v>5227</v>
      </c>
      <c r="AC64" s="46" t="s">
        <v>232</v>
      </c>
      <c r="AD64" s="108" t="s">
        <v>439</v>
      </c>
      <c r="AE64" s="108" t="str">
        <f>VLOOKUP(C64,'Trang tính1'!$A$2:$N$319,9,0)</f>
        <v>D6 KV4, phường Thới An Đông, Bình Thuỷ, TP Cần Thơ</v>
      </c>
      <c r="AF64" s="46" t="s">
        <v>440</v>
      </c>
      <c r="AG64" s="46" t="s">
        <v>440</v>
      </c>
      <c r="AH64" s="332" t="s">
        <v>441</v>
      </c>
      <c r="AI64" s="56" t="s">
        <v>156</v>
      </c>
      <c r="AJ64" s="56"/>
      <c r="AK64" s="56" t="s">
        <v>60</v>
      </c>
      <c r="AL64" s="36">
        <f t="shared" ca="1" si="1"/>
        <v>44</v>
      </c>
    </row>
    <row r="65" spans="1:38" s="36" customFormat="1">
      <c r="A65" s="25">
        <f>IF(C65=0,"",SUBTOTAL(3,C$5:C65))</f>
        <v>61</v>
      </c>
      <c r="B65" s="25">
        <v>7</v>
      </c>
      <c r="C65" s="25" t="s">
        <v>2732</v>
      </c>
      <c r="D65" s="25" t="s">
        <v>2879</v>
      </c>
      <c r="E65" s="63" t="s">
        <v>2733</v>
      </c>
      <c r="F65" s="63" t="str">
        <f>VLOOKUP(D65,'BHXH 4-2026'!$D$11:$F$337,3,0)</f>
        <v>DN4929221465790</v>
      </c>
      <c r="G65" s="774">
        <f>VLOOKUP(C65,'chuyển xếp 2024'!$C$5:$W$328,17,0)</f>
        <v>5314000</v>
      </c>
      <c r="H65" s="774"/>
      <c r="I65" s="774">
        <f t="shared" si="2"/>
        <v>5314000</v>
      </c>
      <c r="J65" s="56" t="s">
        <v>32</v>
      </c>
      <c r="K65" s="63">
        <f t="shared" si="3"/>
        <v>1</v>
      </c>
      <c r="L65" s="63" t="s">
        <v>33</v>
      </c>
      <c r="M65" s="63" t="s">
        <v>34</v>
      </c>
      <c r="N65" s="63" t="s">
        <v>2555</v>
      </c>
      <c r="O65" s="56" t="s">
        <v>339</v>
      </c>
      <c r="P65" s="106">
        <v>34869</v>
      </c>
      <c r="Q65" s="107">
        <v>45717</v>
      </c>
      <c r="R65" s="107">
        <f t="shared" si="7"/>
        <v>45717</v>
      </c>
      <c r="S65" s="107"/>
      <c r="T65" s="56" t="s">
        <v>36</v>
      </c>
      <c r="U65" s="56" t="s">
        <v>2734</v>
      </c>
      <c r="V65" s="56" t="str">
        <f t="shared" ca="1" si="0"/>
        <v xml:space="preserve">1 NĂM 5 THÁNG 18 NGÀY </v>
      </c>
      <c r="W65" s="74" t="s">
        <v>2735</v>
      </c>
      <c r="X65" s="80" t="s">
        <v>2735</v>
      </c>
      <c r="Y65" s="80" t="str">
        <f>VLOOKUP(C65,'Trang tính1'!$A$2:$N$281,5,0)</f>
        <v>092095006638</v>
      </c>
      <c r="Z65" s="80" t="b">
        <f t="shared" si="5"/>
        <v>1</v>
      </c>
      <c r="AA65" s="75">
        <v>44460</v>
      </c>
      <c r="AB65" s="75" t="s">
        <v>5227</v>
      </c>
      <c r="AC65" s="46" t="s">
        <v>232</v>
      </c>
      <c r="AD65" s="108" t="s">
        <v>2736</v>
      </c>
      <c r="AE65" s="108" t="str">
        <f>VLOOKUP(C65,'Trang tính1'!$A$2:$N$319,9,0)</f>
        <v>D15/8, KV4, Phường Trà Nóc, Quận Bình Thủy, Thành Phố Cần Thơ</v>
      </c>
      <c r="AF65" s="46" t="s">
        <v>2737</v>
      </c>
      <c r="AG65" s="46" t="s">
        <v>2737</v>
      </c>
      <c r="AH65" s="332" t="s">
        <v>2738</v>
      </c>
      <c r="AI65" s="56" t="s">
        <v>50</v>
      </c>
      <c r="AJ65" s="56" t="s">
        <v>2739</v>
      </c>
      <c r="AK65" s="56" t="s">
        <v>349</v>
      </c>
      <c r="AL65" s="36">
        <f t="shared" ca="1" si="1"/>
        <v>31</v>
      </c>
    </row>
    <row r="66" spans="1:38" s="36" customFormat="1">
      <c r="A66" s="25">
        <f>IF(C66=0,"",SUBTOTAL(3,C$5:C66))</f>
        <v>62</v>
      </c>
      <c r="B66" s="25">
        <v>8</v>
      </c>
      <c r="C66" s="369" t="s">
        <v>2905</v>
      </c>
      <c r="D66" s="25" t="s">
        <v>3259</v>
      </c>
      <c r="E66" s="370" t="s">
        <v>3261</v>
      </c>
      <c r="F66" s="63" t="str">
        <f>VLOOKUP(D66,'BHXH 4-2026'!$D$11:$F$337,3,0)</f>
        <v>DN4929221705195</v>
      </c>
      <c r="G66" s="774">
        <f>VLOOKUP(C66,'chuyển xếp 2024'!$C$5:$W$328,17,0)</f>
        <v>5314000</v>
      </c>
      <c r="H66" s="774"/>
      <c r="I66" s="774">
        <f t="shared" si="2"/>
        <v>5314000</v>
      </c>
      <c r="J66" s="56" t="s">
        <v>32</v>
      </c>
      <c r="K66" s="63">
        <f t="shared" si="3"/>
        <v>1</v>
      </c>
      <c r="L66" s="63" t="s">
        <v>33</v>
      </c>
      <c r="M66" s="63" t="s">
        <v>34</v>
      </c>
      <c r="N66" s="63" t="s">
        <v>2555</v>
      </c>
      <c r="O66" s="56" t="s">
        <v>339</v>
      </c>
      <c r="P66" s="106">
        <v>36759</v>
      </c>
      <c r="Q66" s="107">
        <v>45809</v>
      </c>
      <c r="R66" s="107">
        <f t="shared" si="7"/>
        <v>45809</v>
      </c>
      <c r="S66" s="107"/>
      <c r="T66" s="56" t="s">
        <v>36</v>
      </c>
      <c r="U66" s="56" t="s">
        <v>2913</v>
      </c>
      <c r="V66" s="56" t="str">
        <f t="shared" ca="1" si="0"/>
        <v xml:space="preserve">1 NĂM 2 THÁNG 18 NGÀY </v>
      </c>
      <c r="W66" s="74" t="s">
        <v>2914</v>
      </c>
      <c r="X66" s="80" t="s">
        <v>2914</v>
      </c>
      <c r="Y66" s="80" t="str">
        <f>VLOOKUP(C66,'Trang tính1'!$A$2:$N$281,5,0)</f>
        <v>092200006884</v>
      </c>
      <c r="Z66" s="80" t="b">
        <f t="shared" si="5"/>
        <v>1</v>
      </c>
      <c r="AA66" s="75">
        <v>44422</v>
      </c>
      <c r="AB66" s="75" t="s">
        <v>5227</v>
      </c>
      <c r="AC66" s="46" t="s">
        <v>232</v>
      </c>
      <c r="AD66" s="108" t="s">
        <v>2915</v>
      </c>
      <c r="AE66" s="108" t="str">
        <f>VLOOKUP(C66,'Trang tính1'!$A$2:$N$319,9,0)</f>
        <v>132 CMT8, Bùi Hữu Nghĩa, Bình Thủy, Cần Thơ</v>
      </c>
      <c r="AF66" s="46" t="s">
        <v>2916</v>
      </c>
      <c r="AG66" s="46" t="s">
        <v>2917</v>
      </c>
      <c r="AH66" s="332"/>
      <c r="AI66" s="56" t="s">
        <v>50</v>
      </c>
      <c r="AJ66" s="56" t="s">
        <v>2918</v>
      </c>
      <c r="AK66" s="56" t="s">
        <v>349</v>
      </c>
      <c r="AL66" s="36">
        <f t="shared" ca="1" si="1"/>
        <v>25</v>
      </c>
    </row>
    <row r="67" spans="1:38" s="491" customFormat="1">
      <c r="A67" s="479">
        <f>IF(C67=0,"",SUBTOTAL(3,C$5:C67))</f>
        <v>63</v>
      </c>
      <c r="B67" s="25">
        <v>9</v>
      </c>
      <c r="C67" s="920" t="s">
        <v>4272</v>
      </c>
      <c r="D67" s="479" t="s">
        <v>4319</v>
      </c>
      <c r="E67" s="534" t="s">
        <v>4265</v>
      </c>
      <c r="F67" s="63" t="str">
        <f>VLOOKUP(D67,'BHXH 4-2026'!$D$11:$F$337,3,0)</f>
        <v>DN4929422216113</v>
      </c>
      <c r="G67" s="872">
        <v>5314000</v>
      </c>
      <c r="H67" s="872"/>
      <c r="I67" s="872">
        <f t="shared" si="2"/>
        <v>5314000</v>
      </c>
      <c r="J67" s="484" t="s">
        <v>32</v>
      </c>
      <c r="K67" s="483">
        <f t="shared" si="3"/>
        <v>1</v>
      </c>
      <c r="L67" s="483" t="s">
        <v>33</v>
      </c>
      <c r="M67" s="483" t="s">
        <v>34</v>
      </c>
      <c r="N67" s="63" t="s">
        <v>2555</v>
      </c>
      <c r="O67" s="484" t="s">
        <v>339</v>
      </c>
      <c r="P67" s="485">
        <v>37690</v>
      </c>
      <c r="Q67" s="486">
        <v>46082</v>
      </c>
      <c r="R67" s="107">
        <f t="shared" si="7"/>
        <v>46082</v>
      </c>
      <c r="S67" s="486"/>
      <c r="T67" s="486" t="s">
        <v>117</v>
      </c>
      <c r="U67" s="484" t="s">
        <v>4310</v>
      </c>
      <c r="V67" s="484" t="str">
        <f t="shared" ca="1" si="0"/>
        <v xml:space="preserve">0 NĂM 5 THÁNG 18 NGÀY </v>
      </c>
      <c r="W67" s="527" t="s">
        <v>4311</v>
      </c>
      <c r="X67" s="487" t="s">
        <v>4311</v>
      </c>
      <c r="Y67" s="487" t="e">
        <f>VLOOKUP(C67,'Trang tính1'!$A$2:$N$281,5,0)</f>
        <v>#N/A</v>
      </c>
      <c r="Z67" s="487" t="e">
        <f t="shared" si="5"/>
        <v>#N/A</v>
      </c>
      <c r="AA67" s="488">
        <v>44347</v>
      </c>
      <c r="AB67" s="75" t="s">
        <v>5227</v>
      </c>
      <c r="AC67" s="499" t="s">
        <v>232</v>
      </c>
      <c r="AD67" s="489" t="s">
        <v>4312</v>
      </c>
      <c r="AE67" s="489"/>
      <c r="AF67" s="499" t="s">
        <v>4313</v>
      </c>
      <c r="AG67" s="499"/>
      <c r="AH67" s="490" t="s">
        <v>4315</v>
      </c>
      <c r="AI67" s="484" t="s">
        <v>50</v>
      </c>
      <c r="AJ67" s="484" t="s">
        <v>4314</v>
      </c>
      <c r="AK67" s="484"/>
      <c r="AL67" s="491">
        <f t="shared" ca="1" si="1"/>
        <v>23</v>
      </c>
    </row>
    <row r="68" spans="1:38" s="36" customFormat="1">
      <c r="A68" s="25">
        <f>IF(C68=0,"",SUBTOTAL(3,C$5:C68))</f>
        <v>64</v>
      </c>
      <c r="B68" s="25">
        <v>1</v>
      </c>
      <c r="C68" s="95" t="s">
        <v>377</v>
      </c>
      <c r="D68" s="25" t="str">
        <f>VLOOKUP(C68,Sheet4!$A$1:$B$300,2,0)</f>
        <v>5499003400</v>
      </c>
      <c r="E68" s="96" t="s">
        <v>378</v>
      </c>
      <c r="F68" s="63" t="str">
        <f>VLOOKUP(D68,'BHXH 4-2026'!$D$11:$F$337,3,0)</f>
        <v>DN4925499003400</v>
      </c>
      <c r="G68" s="774">
        <f>VLOOKUP(C68,'chuyển xếp 2024'!$C$5:$W$328,17,0)</f>
        <v>7673000</v>
      </c>
      <c r="H68" s="774">
        <f>VLOOKUP(C68,'chuyển xếp 2024'!$C$5:$W$328,19,0)</f>
        <v>2365000</v>
      </c>
      <c r="I68" s="774">
        <f t="shared" si="2"/>
        <v>10038000</v>
      </c>
      <c r="J68" s="96" t="s">
        <v>32</v>
      </c>
      <c r="K68" s="63">
        <f t="shared" si="3"/>
        <v>1</v>
      </c>
      <c r="L68" s="63" t="s">
        <v>33</v>
      </c>
      <c r="M68" s="63" t="s">
        <v>34</v>
      </c>
      <c r="N68" s="63" t="s">
        <v>5195</v>
      </c>
      <c r="O68" s="56" t="s">
        <v>379</v>
      </c>
      <c r="P68" s="106">
        <v>27881</v>
      </c>
      <c r="Q68" s="107">
        <v>35744</v>
      </c>
      <c r="R68" s="107">
        <f t="shared" si="7"/>
        <v>35744</v>
      </c>
      <c r="S68" s="107"/>
      <c r="T68" s="56" t="s">
        <v>36</v>
      </c>
      <c r="U68" s="56" t="s">
        <v>380</v>
      </c>
      <c r="V68" s="56" t="str">
        <f t="shared" ca="1" si="0"/>
        <v xml:space="preserve">28 NĂM 9 THÁNG 9 NGÀY </v>
      </c>
      <c r="W68" s="523" t="s">
        <v>381</v>
      </c>
      <c r="X68" s="80" t="str">
        <f>VLOOKUP(C68,Sheet5!$B$2:$G$253,6,0)</f>
        <v>045076010149</v>
      </c>
      <c r="Y68" s="80">
        <f>VLOOKUP(C68,'Trang tính1'!$A$2:$N$281,5,0)</f>
        <v>0</v>
      </c>
      <c r="Z68" s="80" t="b">
        <f t="shared" si="5"/>
        <v>0</v>
      </c>
      <c r="AA68" s="75">
        <v>42070</v>
      </c>
      <c r="AB68" s="75" t="s">
        <v>5227</v>
      </c>
      <c r="AC68" s="46" t="s">
        <v>232</v>
      </c>
      <c r="AD68" s="108" t="s">
        <v>382</v>
      </c>
      <c r="AE68" s="108"/>
      <c r="AF68" s="46" t="s">
        <v>383</v>
      </c>
      <c r="AG68" s="46" t="s">
        <v>383</v>
      </c>
      <c r="AH68" s="66"/>
      <c r="AI68" s="97" t="s">
        <v>50</v>
      </c>
      <c r="AJ68" s="97" t="s">
        <v>100</v>
      </c>
      <c r="AK68" s="56" t="s">
        <v>73</v>
      </c>
      <c r="AL68" s="36">
        <f t="shared" ca="1" si="1"/>
        <v>50</v>
      </c>
    </row>
    <row r="69" spans="1:38" s="36" customFormat="1">
      <c r="A69" s="25">
        <f>IF(C69=0,"",SUBTOTAL(3,C$5:C69))</f>
        <v>65</v>
      </c>
      <c r="B69" s="25">
        <v>2</v>
      </c>
      <c r="C69" s="86" t="s">
        <v>1396</v>
      </c>
      <c r="D69" s="25" t="str">
        <f>VLOOKUP(C69,Sheet4!$A$1:$B$300,2,0)</f>
        <v>9521124449</v>
      </c>
      <c r="E69" s="87" t="s">
        <v>1390</v>
      </c>
      <c r="F69" s="63" t="str">
        <f>VLOOKUP(D69,'BHXH 4-2026'!$D$11:$F$337,3,0)</f>
        <v>DN4929521124449</v>
      </c>
      <c r="G69" s="774">
        <f>VLOOKUP(C69,'chuyển xếp 2024'!$C$5:$W$328,17,0)</f>
        <v>6579000</v>
      </c>
      <c r="H69" s="774">
        <f>VLOOKUP(C69,'chuyển xếp 2024'!$C$5:$W$328,19,0)</f>
        <v>0</v>
      </c>
      <c r="I69" s="774">
        <f t="shared" si="2"/>
        <v>6579000</v>
      </c>
      <c r="J69" s="87" t="s">
        <v>32</v>
      </c>
      <c r="K69" s="63">
        <f t="shared" si="3"/>
        <v>1</v>
      </c>
      <c r="L69" s="63" t="s">
        <v>33</v>
      </c>
      <c r="M69" s="63" t="s">
        <v>34</v>
      </c>
      <c r="N69" s="87" t="s">
        <v>2594</v>
      </c>
      <c r="O69" s="56" t="s">
        <v>379</v>
      </c>
      <c r="P69" s="106">
        <v>36231</v>
      </c>
      <c r="Q69" s="107">
        <v>44927</v>
      </c>
      <c r="R69" s="107">
        <f t="shared" si="7"/>
        <v>44927</v>
      </c>
      <c r="S69" s="107"/>
      <c r="T69" s="56" t="s">
        <v>36</v>
      </c>
      <c r="U69" s="56" t="s">
        <v>1391</v>
      </c>
      <c r="V69" s="56" t="str">
        <f t="shared" ca="1" si="0"/>
        <v xml:space="preserve">3 NĂM 7 THÁNG 18 NGÀY </v>
      </c>
      <c r="W69" s="80">
        <v>385774419</v>
      </c>
      <c r="X69" s="80" t="str">
        <f>VLOOKUP(C69,Sheet5!$B$2:$G$253,6,0)</f>
        <v>095099006186</v>
      </c>
      <c r="Y69" s="80" t="str">
        <f>VLOOKUP(C69,'Trang tính1'!$A$2:$N$281,5,0)</f>
        <v>095099006186</v>
      </c>
      <c r="Z69" s="80" t="b">
        <f t="shared" si="5"/>
        <v>1</v>
      </c>
      <c r="AA69" s="75">
        <v>42105</v>
      </c>
      <c r="AB69" s="75" t="s">
        <v>5227</v>
      </c>
      <c r="AC69" s="46" t="s">
        <v>232</v>
      </c>
      <c r="AD69" s="108" t="s">
        <v>1392</v>
      </c>
      <c r="AE69" s="108" t="str">
        <f>VLOOKUP(C69,'Trang tính1'!$A$2:$N$319,9,0)</f>
        <v>Ấp Long Thành, xà Phước Long, Tỉnh Cà Mau</v>
      </c>
      <c r="AF69" s="46" t="s">
        <v>1393</v>
      </c>
      <c r="AG69" s="46" t="s">
        <v>1394</v>
      </c>
      <c r="AH69" s="66" t="s">
        <v>1395</v>
      </c>
      <c r="AI69" s="625" t="s">
        <v>50</v>
      </c>
      <c r="AJ69" s="46" t="s">
        <v>384</v>
      </c>
      <c r="AK69" s="56" t="s">
        <v>385</v>
      </c>
      <c r="AL69" s="36">
        <f t="shared" ca="1" si="1"/>
        <v>27</v>
      </c>
    </row>
    <row r="70" spans="1:38" s="36" customFormat="1">
      <c r="A70" s="25">
        <f>IF(C70=0,"",SUBTOTAL(3,C$5:C70))</f>
        <v>66</v>
      </c>
      <c r="B70" s="25">
        <v>3</v>
      </c>
      <c r="C70" s="86" t="s">
        <v>1421</v>
      </c>
      <c r="D70" s="25" t="str">
        <f>VLOOKUP(C70,Sheet4!$A$1:$B$300,2,0)</f>
        <v>8014003136</v>
      </c>
      <c r="E70" s="87" t="s">
        <v>1416</v>
      </c>
      <c r="F70" s="63" t="str">
        <f>VLOOKUP(D70,'BHXH 4-2026'!$D$11:$F$337,3,0)</f>
        <v>DN4928014003136</v>
      </c>
      <c r="G70" s="774">
        <f>VLOOKUP(C70,'chuyển xếp 2024'!$C$5:$W$328,17,0)</f>
        <v>6579000</v>
      </c>
      <c r="H70" s="774">
        <f>VLOOKUP(C70,'chuyển xếp 2024'!$C$5:$W$328,19,0)</f>
        <v>0</v>
      </c>
      <c r="I70" s="774">
        <f t="shared" ref="I70:I133" si="8">+G70+H70</f>
        <v>6579000</v>
      </c>
      <c r="J70" s="87" t="s">
        <v>32</v>
      </c>
      <c r="K70" s="63">
        <f t="shared" si="3"/>
        <v>1</v>
      </c>
      <c r="L70" s="63" t="s">
        <v>33</v>
      </c>
      <c r="M70" s="63" t="s">
        <v>34</v>
      </c>
      <c r="N70" s="87" t="s">
        <v>2594</v>
      </c>
      <c r="O70" s="56" t="s">
        <v>379</v>
      </c>
      <c r="P70" s="106">
        <v>30021</v>
      </c>
      <c r="Q70" s="106">
        <v>44977</v>
      </c>
      <c r="R70" s="107">
        <f t="shared" si="7"/>
        <v>44977</v>
      </c>
      <c r="S70" s="106"/>
      <c r="T70" s="56" t="s">
        <v>36</v>
      </c>
      <c r="U70" s="56" t="s">
        <v>1415</v>
      </c>
      <c r="V70" s="56" t="str">
        <f ca="1">DATEDIF(Q70,TODAY(),"Y") &amp; " NĂM " &amp;DATEDIF(Q70,TODAY(),"YM") &amp; " THÁNG " &amp; DATEDIF(Q70,TODAY(), "MD") &amp; " NGÀY "</f>
        <v xml:space="preserve">3 NĂM 5 THÁNG 30 NGÀY </v>
      </c>
      <c r="W70" s="80" t="s">
        <v>1422</v>
      </c>
      <c r="X70" s="80" t="str">
        <f>VLOOKUP(C70,Sheet5!$B$2:$G$253,6,0)</f>
        <v>084082000086</v>
      </c>
      <c r="Y70" s="80" t="str">
        <f>VLOOKUP(C70,'Trang tính1'!$A$2:$N$281,5,0)</f>
        <v>084082000086</v>
      </c>
      <c r="Z70" s="80" t="b">
        <f t="shared" ref="Z70:Z133" si="9">EXACT(X70,Y70)</f>
        <v>1</v>
      </c>
      <c r="AA70" s="75">
        <v>44705</v>
      </c>
      <c r="AB70" s="75" t="s">
        <v>5227</v>
      </c>
      <c r="AC70" s="46" t="s">
        <v>232</v>
      </c>
      <c r="AD70" s="108" t="s">
        <v>1423</v>
      </c>
      <c r="AE70" s="108" t="str">
        <f>VLOOKUP(C70,'Trang tính1'!$A$2:$N$319,9,0)</f>
        <v>146/61 Hoàng Quốc Việt, KV4, Phường An Bình, Thành Phố Cần Thơ</v>
      </c>
      <c r="AF70" s="46" t="s">
        <v>1424</v>
      </c>
      <c r="AG70" s="46"/>
      <c r="AH70" s="66"/>
      <c r="AI70" s="625" t="s">
        <v>50</v>
      </c>
      <c r="AJ70" s="46"/>
      <c r="AK70" s="56" t="s">
        <v>385</v>
      </c>
      <c r="AL70" s="36">
        <f t="shared" ca="1" si="1"/>
        <v>44</v>
      </c>
    </row>
    <row r="71" spans="1:38" s="36" customFormat="1">
      <c r="A71" s="25">
        <f>IF(C71=0,"",SUBTOTAL(3,C$5:C71))</f>
        <v>67</v>
      </c>
      <c r="B71" s="25">
        <v>4</v>
      </c>
      <c r="C71" s="86" t="s">
        <v>1567</v>
      </c>
      <c r="D71" s="25" t="str">
        <f>VLOOKUP(C71,Sheet4!$A$1:$B$300,2,0)</f>
        <v>8723454959</v>
      </c>
      <c r="E71" s="87" t="s">
        <v>1564</v>
      </c>
      <c r="F71" s="63" t="str">
        <f>VLOOKUP(D71,'BHXH 4-2026'!$D$11:$F$337,3,0)</f>
        <v>DN4928723454959</v>
      </c>
      <c r="G71" s="774">
        <f>VLOOKUP(C71,'chuyển xếp 2024'!$C$5:$W$328,17,0)</f>
        <v>6579000</v>
      </c>
      <c r="H71" s="774">
        <f>VLOOKUP(C71,'chuyển xếp 2024'!$C$5:$W$328,19,0)</f>
        <v>0</v>
      </c>
      <c r="I71" s="774">
        <f t="shared" si="8"/>
        <v>6579000</v>
      </c>
      <c r="J71" s="87" t="s">
        <v>32</v>
      </c>
      <c r="K71" s="63">
        <f t="shared" si="3"/>
        <v>1</v>
      </c>
      <c r="L71" s="63" t="s">
        <v>33</v>
      </c>
      <c r="M71" s="63" t="s">
        <v>34</v>
      </c>
      <c r="N71" s="87" t="s">
        <v>2594</v>
      </c>
      <c r="O71" s="56" t="s">
        <v>379</v>
      </c>
      <c r="P71" s="106">
        <v>36802</v>
      </c>
      <c r="Q71" s="106">
        <v>45017</v>
      </c>
      <c r="R71" s="107">
        <f t="shared" si="7"/>
        <v>45017</v>
      </c>
      <c r="S71" s="106"/>
      <c r="T71" s="56" t="s">
        <v>36</v>
      </c>
      <c r="U71" s="56" t="s">
        <v>1722</v>
      </c>
      <c r="V71" s="56" t="str">
        <f ca="1">DATEDIF(Q71,TODAY(),"Y") &amp; " NĂM " &amp;DATEDIF(Q71,TODAY(),"YM") &amp; " THÁNG " &amp; DATEDIF(Q71,TODAY(), "MD") &amp; " NGÀY "</f>
        <v xml:space="preserve">3 NĂM 4 THÁNG 18 NGÀY </v>
      </c>
      <c r="W71" s="80" t="s">
        <v>1565</v>
      </c>
      <c r="X71" s="80" t="str">
        <f>VLOOKUP(C71,Sheet5!$B$2:$G$253,6,0)</f>
        <v>087200003497</v>
      </c>
      <c r="Y71" s="80" t="str">
        <f>VLOOKUP(C71,'Trang tính1'!$A$2:$N$281,5,0)</f>
        <v>087200003497</v>
      </c>
      <c r="Z71" s="80" t="b">
        <f t="shared" si="9"/>
        <v>1</v>
      </c>
      <c r="AA71" s="75">
        <v>44420</v>
      </c>
      <c r="AB71" s="75" t="s">
        <v>5227</v>
      </c>
      <c r="AC71" s="46" t="s">
        <v>232</v>
      </c>
      <c r="AD71" s="108" t="s">
        <v>111</v>
      </c>
      <c r="AE71" s="108" t="str">
        <f>VLOOKUP(C71,'Trang tính1'!$A$2:$N$319,9,0)</f>
        <v>Số 250/5, Ấp Long Hòa, Xã Hòa Long, Tỉnh Đồng Tháp</v>
      </c>
      <c r="AF71" s="46" t="s">
        <v>1724</v>
      </c>
      <c r="AG71" s="46"/>
      <c r="AH71" s="66" t="s">
        <v>1725</v>
      </c>
      <c r="AI71" s="625" t="s">
        <v>50</v>
      </c>
      <c r="AJ71" s="46" t="s">
        <v>1726</v>
      </c>
      <c r="AK71" s="56" t="s">
        <v>385</v>
      </c>
      <c r="AL71" s="36">
        <f t="shared" ca="1" si="1"/>
        <v>25</v>
      </c>
    </row>
    <row r="72" spans="1:38" s="36" customFormat="1">
      <c r="A72" s="25">
        <f>IF(C72=0,"",SUBTOTAL(3,C$5:C72))</f>
        <v>68</v>
      </c>
      <c r="B72" s="25">
        <v>5</v>
      </c>
      <c r="C72" s="86" t="s">
        <v>2450</v>
      </c>
      <c r="D72" s="25" t="str">
        <f>VLOOKUP(C72,Sheet4!$A$1:$B$300,2,0)</f>
        <v>9621892771</v>
      </c>
      <c r="E72" s="87" t="s">
        <v>2449</v>
      </c>
      <c r="F72" s="63" t="str">
        <f>VLOOKUP(D72,'BHXH 4-2026'!$D$11:$F$337,3,0)</f>
        <v>DN4929621892771</v>
      </c>
      <c r="G72" s="774">
        <f>VLOOKUP(C72,'chuyển xếp 2024'!$C$5:$W$328,17,0)</f>
        <v>6579000</v>
      </c>
      <c r="H72" s="774">
        <f>VLOOKUP(C72,'chuyển xếp 2024'!$C$5:$W$328,19,0)</f>
        <v>0</v>
      </c>
      <c r="I72" s="774">
        <f t="shared" si="8"/>
        <v>6579000</v>
      </c>
      <c r="J72" s="87" t="s">
        <v>32</v>
      </c>
      <c r="K72" s="63">
        <f t="shared" si="3"/>
        <v>1</v>
      </c>
      <c r="L72" s="63" t="s">
        <v>33</v>
      </c>
      <c r="M72" s="63" t="s">
        <v>34</v>
      </c>
      <c r="N72" s="87" t="s">
        <v>2594</v>
      </c>
      <c r="O72" s="56" t="s">
        <v>379</v>
      </c>
      <c r="P72" s="106">
        <v>34221</v>
      </c>
      <c r="Q72" s="106">
        <v>45413</v>
      </c>
      <c r="R72" s="107">
        <f t="shared" si="7"/>
        <v>45413</v>
      </c>
      <c r="S72" s="106"/>
      <c r="T72" s="56" t="s">
        <v>36</v>
      </c>
      <c r="U72" s="56" t="s">
        <v>2451</v>
      </c>
      <c r="V72" s="56" t="str">
        <f ca="1">DATEDIF(Q72,TODAY(),"Y") &amp; " NĂM " &amp;DATEDIF(Q72,TODAY(),"YM") &amp; " THÁNG " &amp; DATEDIF(Q72,TODAY(), "MD") &amp; " NGÀY "</f>
        <v xml:space="preserve">2 NĂM 3 THÁNG 18 NGÀY </v>
      </c>
      <c r="W72" s="80" t="s">
        <v>2452</v>
      </c>
      <c r="X72" s="80" t="s">
        <v>2452</v>
      </c>
      <c r="Y72" s="80" t="str">
        <f>VLOOKUP(C72,'Trang tính1'!$A$2:$N$281,5,0)</f>
        <v>096093010554</v>
      </c>
      <c r="Z72" s="80" t="b">
        <f t="shared" si="9"/>
        <v>1</v>
      </c>
      <c r="AA72" s="75">
        <v>44798</v>
      </c>
      <c r="AB72" s="75" t="s">
        <v>5227</v>
      </c>
      <c r="AC72" s="46" t="s">
        <v>232</v>
      </c>
      <c r="AD72" s="108" t="s">
        <v>2671</v>
      </c>
      <c r="AE72" s="108" t="str">
        <f>VLOOKUP(C72,'Trang tính1'!$A$2:$N$319,9,0)</f>
        <v>Số 023, Ấp Nhơn Thọ 1, xã Nhơn Ái, Tp Cần Thơ</v>
      </c>
      <c r="AF72" s="46" t="s">
        <v>2674</v>
      </c>
      <c r="AG72" s="46"/>
      <c r="AH72" s="66"/>
      <c r="AI72" s="625" t="s">
        <v>50</v>
      </c>
      <c r="AJ72" s="46"/>
      <c r="AK72" s="56" t="s">
        <v>385</v>
      </c>
      <c r="AL72" s="36">
        <f t="shared" ca="1" si="1"/>
        <v>32</v>
      </c>
    </row>
    <row r="73" spans="1:38" s="36" customFormat="1">
      <c r="A73" s="25">
        <f>IF(C73=0,"",SUBTOTAL(3,C$5:C73))</f>
        <v>69</v>
      </c>
      <c r="B73" s="25">
        <v>6</v>
      </c>
      <c r="C73" s="126" t="s">
        <v>3485</v>
      </c>
      <c r="D73" s="25" t="s">
        <v>3512</v>
      </c>
      <c r="E73" s="127" t="s">
        <v>3446</v>
      </c>
      <c r="F73" s="63" t="str">
        <f>VLOOKUP(D73,'BHXH 4-2026'!$D$11:$F$337,3,0)</f>
        <v>DN4929621345332</v>
      </c>
      <c r="G73" s="774">
        <f>VLOOKUP(C73,'chuyển xếp 2024'!$C$5:$W$328,17,0)</f>
        <v>6579000</v>
      </c>
      <c r="H73" s="774"/>
      <c r="I73" s="774">
        <f t="shared" si="8"/>
        <v>6579000</v>
      </c>
      <c r="J73" s="87" t="s">
        <v>32</v>
      </c>
      <c r="K73" s="63">
        <f t="shared" si="3"/>
        <v>1</v>
      </c>
      <c r="L73" s="63" t="s">
        <v>33</v>
      </c>
      <c r="M73" s="63" t="s">
        <v>34</v>
      </c>
      <c r="N73" s="87" t="s">
        <v>2594</v>
      </c>
      <c r="O73" s="56" t="s">
        <v>379</v>
      </c>
      <c r="P73" s="106">
        <v>36898</v>
      </c>
      <c r="Q73" s="106">
        <v>45992</v>
      </c>
      <c r="R73" s="106"/>
      <c r="S73" s="106">
        <f>+Q73</f>
        <v>45992</v>
      </c>
      <c r="T73" s="486" t="s">
        <v>117</v>
      </c>
      <c r="U73" s="56"/>
      <c r="V73" s="56" t="str">
        <f ca="1">DATEDIF(Q73,TODAY(),"Y") &amp; " NĂM " &amp;DATEDIF(Q73,TODAY(),"YM") &amp; " THÁNG " &amp; DATEDIF(Q73,TODAY(), "MD") &amp; " NGÀY "</f>
        <v xml:space="preserve">0 NĂM 8 THÁNG 18 NGÀY </v>
      </c>
      <c r="W73" s="80" t="s">
        <v>4260</v>
      </c>
      <c r="X73" s="80" t="s">
        <v>4260</v>
      </c>
      <c r="Y73" s="80" t="e">
        <f>VLOOKUP(C73,'Trang tính1'!$A$2:$N$281,5,0)</f>
        <v>#N/A</v>
      </c>
      <c r="Z73" s="80" t="e">
        <f t="shared" si="9"/>
        <v>#N/A</v>
      </c>
      <c r="AA73" s="75">
        <v>44720</v>
      </c>
      <c r="AB73" s="75" t="s">
        <v>5227</v>
      </c>
      <c r="AC73" s="46" t="s">
        <v>232</v>
      </c>
      <c r="AD73" s="108" t="s">
        <v>4261</v>
      </c>
      <c r="AE73" s="108"/>
      <c r="AF73" s="46" t="s">
        <v>4262</v>
      </c>
      <c r="AG73" s="46"/>
      <c r="AH73" s="66"/>
      <c r="AI73" s="625" t="s">
        <v>50</v>
      </c>
      <c r="AJ73" s="46" t="s">
        <v>384</v>
      </c>
      <c r="AK73" s="56" t="s">
        <v>385</v>
      </c>
      <c r="AL73" s="36">
        <f t="shared" ca="1" si="1"/>
        <v>25</v>
      </c>
    </row>
    <row r="74" spans="1:38" s="491" customFormat="1">
      <c r="A74" s="479">
        <f>IF(C74=0,"",SUBTOTAL(3,C$5:C74))</f>
        <v>70</v>
      </c>
      <c r="B74" s="479">
        <v>7</v>
      </c>
      <c r="C74" s="920" t="s">
        <v>4237</v>
      </c>
      <c r="D74" s="479" t="s">
        <v>4281</v>
      </c>
      <c r="E74" s="534" t="s">
        <v>4236</v>
      </c>
      <c r="F74" s="63" t="str">
        <f>VLOOKUP(D74,'BHXH 4-2026'!$D$11:$F$337,3,0)</f>
        <v>DN4928723780534</v>
      </c>
      <c r="G74" s="872">
        <f>VLOOKUP(C74,'chuyển xếp 2024'!$C$5:$W$328,17,0)</f>
        <v>6579000</v>
      </c>
      <c r="H74" s="872">
        <v>1892000</v>
      </c>
      <c r="I74" s="872">
        <f t="shared" si="8"/>
        <v>8471000</v>
      </c>
      <c r="J74" s="537" t="s">
        <v>32</v>
      </c>
      <c r="K74" s="63">
        <f>IF(J74="nữ",0,1)</f>
        <v>1</v>
      </c>
      <c r="L74" s="483" t="s">
        <v>33</v>
      </c>
      <c r="M74" s="483" t="s">
        <v>34</v>
      </c>
      <c r="N74" s="63" t="s">
        <v>5159</v>
      </c>
      <c r="O74" s="484" t="s">
        <v>379</v>
      </c>
      <c r="P74" s="485">
        <v>33129</v>
      </c>
      <c r="Q74" s="485">
        <v>46022</v>
      </c>
      <c r="R74" s="485"/>
      <c r="S74" s="106">
        <f>+Q74</f>
        <v>46022</v>
      </c>
      <c r="T74" s="486" t="s">
        <v>117</v>
      </c>
      <c r="U74" s="484" t="s">
        <v>4250</v>
      </c>
      <c r="V74" s="484" t="str">
        <f ca="1">DATEDIF(Q74,TODAY(),"Y") &amp; " NĂM " &amp;DATEDIF(Q74,TODAY(),"YM") &amp; " THÁNG " &amp; DATEDIF(Q74,TODAY(), "MD") &amp; " NGÀY "</f>
        <v xml:space="preserve">0 NĂM 7 THÁNG 19 NGÀY </v>
      </c>
      <c r="W74" s="487" t="s">
        <v>4251</v>
      </c>
      <c r="X74" s="487" t="s">
        <v>4251</v>
      </c>
      <c r="Y74" s="487" t="e">
        <f>VLOOKUP(C74,'Trang tính1'!$A$2:$N$281,5,0)</f>
        <v>#N/A</v>
      </c>
      <c r="Z74" s="487" t="e">
        <f t="shared" si="9"/>
        <v>#N/A</v>
      </c>
      <c r="AA74" s="488">
        <v>44417</v>
      </c>
      <c r="AB74" s="75" t="s">
        <v>5227</v>
      </c>
      <c r="AC74" s="499" t="s">
        <v>232</v>
      </c>
      <c r="AD74" s="489" t="s">
        <v>4252</v>
      </c>
      <c r="AE74" s="489"/>
      <c r="AF74" s="499" t="s">
        <v>4253</v>
      </c>
      <c r="AG74" s="499"/>
      <c r="AH74" s="480"/>
      <c r="AI74" s="535" t="s">
        <v>50</v>
      </c>
      <c r="AJ74" s="499"/>
      <c r="AK74" s="56" t="s">
        <v>385</v>
      </c>
      <c r="AL74" s="36">
        <f t="shared" ca="1" si="1"/>
        <v>35</v>
      </c>
    </row>
    <row r="75" spans="1:38" s="36" customFormat="1">
      <c r="A75" s="25">
        <f>IF(C75=0,"",SUBTOTAL(3,C$5:C75))</f>
        <v>71</v>
      </c>
      <c r="B75" s="479">
        <v>1</v>
      </c>
      <c r="C75" s="25" t="s">
        <v>388</v>
      </c>
      <c r="D75" s="25" t="str">
        <f>VLOOKUP(C75,Sheet4!$A$1:$B$300,2,0)</f>
        <v>9212008058</v>
      </c>
      <c r="E75" s="63" t="s">
        <v>389</v>
      </c>
      <c r="F75" s="63" t="str">
        <f>VLOOKUP(D75,'BHXH 4-2026'!$D$11:$F$337,3,0)</f>
        <v>DN4929212008058</v>
      </c>
      <c r="G75" s="774">
        <f>VLOOKUP(C75,'chuyển xếp 2024'!$C$5:$W$328,17,0)</f>
        <v>7673000</v>
      </c>
      <c r="H75" s="774">
        <f>VLOOKUP(C75,'chuyển xếp 2024'!$C$5:$W$328,19,0)</f>
        <v>2365000</v>
      </c>
      <c r="I75" s="774">
        <f t="shared" si="8"/>
        <v>10038000</v>
      </c>
      <c r="J75" s="63" t="s">
        <v>32</v>
      </c>
      <c r="K75" s="63">
        <f t="shared" ref="K75:K139" si="10">IF(J75="nữ",0,1)</f>
        <v>1</v>
      </c>
      <c r="L75" s="63" t="s">
        <v>33</v>
      </c>
      <c r="M75" s="63" t="s">
        <v>34</v>
      </c>
      <c r="N75" s="63" t="s">
        <v>5160</v>
      </c>
      <c r="O75" s="56" t="s">
        <v>5164</v>
      </c>
      <c r="P75" s="106">
        <v>32053</v>
      </c>
      <c r="Q75" s="107">
        <v>41071</v>
      </c>
      <c r="R75" s="107">
        <f>+Q75</f>
        <v>41071</v>
      </c>
      <c r="S75" s="107"/>
      <c r="T75" s="56" t="s">
        <v>36</v>
      </c>
      <c r="U75" s="56" t="s">
        <v>391</v>
      </c>
      <c r="V75" s="56" t="str">
        <f t="shared" ca="1" si="0"/>
        <v xml:space="preserve">14 NĂM 2 THÁNG 8 NGÀY </v>
      </c>
      <c r="W75" s="80" t="s">
        <v>392</v>
      </c>
      <c r="X75" s="80" t="str">
        <f>VLOOKUP(C75,Sheet5!$B$2:$G$253,6,0)</f>
        <v>091087000155</v>
      </c>
      <c r="Y75" s="80" t="str">
        <f>VLOOKUP(C75,'Trang tính1'!$A$2:$N$281,5,0)</f>
        <v>091087000155</v>
      </c>
      <c r="Z75" s="80" t="b">
        <f t="shared" si="9"/>
        <v>1</v>
      </c>
      <c r="AA75" s="75"/>
      <c r="AB75" s="75" t="s">
        <v>5227</v>
      </c>
      <c r="AC75" s="46" t="s">
        <v>232</v>
      </c>
      <c r="AD75" s="108" t="s">
        <v>393</v>
      </c>
      <c r="AE75" s="108" t="str">
        <f>VLOOKUP(C75,'Trang tính1'!$A$2:$N$319,9,0)</f>
        <v>63A, Hẻm 3, Mậu Thân, Phường Ninh Kiều, Thành phố Cần Thơ</v>
      </c>
      <c r="AF75" s="46" t="s">
        <v>70</v>
      </c>
      <c r="AG75" s="46" t="s">
        <v>70</v>
      </c>
      <c r="AH75" s="332" t="s">
        <v>394</v>
      </c>
      <c r="AI75" s="56" t="s">
        <v>50</v>
      </c>
      <c r="AJ75" s="56" t="s">
        <v>72</v>
      </c>
      <c r="AK75" s="56" t="s">
        <v>73</v>
      </c>
      <c r="AL75" s="36">
        <f t="shared" ca="1" si="1"/>
        <v>38</v>
      </c>
    </row>
    <row r="76" spans="1:38" s="36" customFormat="1">
      <c r="A76" s="25">
        <f>IF(C76=0,"",SUBTOTAL(3,C$5:C76))</f>
        <v>72</v>
      </c>
      <c r="B76" s="479">
        <v>2</v>
      </c>
      <c r="C76" s="25" t="s">
        <v>395</v>
      </c>
      <c r="D76" s="25" t="str">
        <f>VLOOKUP(C76,Sheet4!$A$1:$B$300,2,0)</f>
        <v>6506006786</v>
      </c>
      <c r="E76" s="63" t="s">
        <v>396</v>
      </c>
      <c r="F76" s="63" t="str">
        <f>VLOOKUP(D76,'BHXH 4-2026'!$D$11:$F$337,3,0)</f>
        <v>DN4926506006786</v>
      </c>
      <c r="G76" s="774">
        <f>VLOOKUP(C76,'chuyển xếp 2024'!$C$5:$W$328,17,0)</f>
        <v>8287000</v>
      </c>
      <c r="H76" s="774">
        <f>VLOOKUP(C76,'chuyển xếp 2024'!$C$5:$W$328,19,0)</f>
        <v>1892000</v>
      </c>
      <c r="I76" s="774">
        <f t="shared" si="8"/>
        <v>10179000</v>
      </c>
      <c r="J76" s="63" t="s">
        <v>63</v>
      </c>
      <c r="K76" s="63">
        <f t="shared" si="10"/>
        <v>0</v>
      </c>
      <c r="L76" s="63" t="s">
        <v>33</v>
      </c>
      <c r="M76" s="63" t="s">
        <v>34</v>
      </c>
      <c r="N76" s="63" t="s">
        <v>5196</v>
      </c>
      <c r="O76" s="56" t="s">
        <v>5164</v>
      </c>
      <c r="P76" s="106">
        <v>30254</v>
      </c>
      <c r="Q76" s="107">
        <v>38657</v>
      </c>
      <c r="R76" s="107">
        <f t="shared" ref="R76:R121" si="11">+Q76</f>
        <v>38657</v>
      </c>
      <c r="S76" s="107"/>
      <c r="T76" s="56" t="s">
        <v>36</v>
      </c>
      <c r="U76" s="56" t="s">
        <v>397</v>
      </c>
      <c r="V76" s="56" t="str">
        <f t="shared" ca="1" si="0"/>
        <v xml:space="preserve">20 NĂM 9 THÁNG 18 NGÀY </v>
      </c>
      <c r="W76" s="80" t="s">
        <v>398</v>
      </c>
      <c r="X76" s="80" t="str">
        <f>VLOOKUP(C76,Sheet5!$B$2:$G$253,6,0)</f>
        <v>092182003607</v>
      </c>
      <c r="Y76" s="80" t="str">
        <f>VLOOKUP(C76,'Trang tính1'!$A$2:$N$281,5,0)</f>
        <v>092182003607</v>
      </c>
      <c r="Z76" s="80" t="b">
        <f t="shared" si="9"/>
        <v>1</v>
      </c>
      <c r="AA76" s="75"/>
      <c r="AB76" s="75" t="s">
        <v>5227</v>
      </c>
      <c r="AC76" s="46" t="s">
        <v>232</v>
      </c>
      <c r="AD76" s="108" t="s">
        <v>399</v>
      </c>
      <c r="AE76" s="108" t="str">
        <f>VLOOKUP(C76,'Trang tính1'!$A$2:$N$319,9,0)</f>
        <v>249 Trần Hưng Đạo, KV13, Phường Ô Môn, TP Cần Thơ</v>
      </c>
      <c r="AF76" s="46" t="s">
        <v>400</v>
      </c>
      <c r="AG76" s="46" t="s">
        <v>400</v>
      </c>
      <c r="AH76" s="332" t="s">
        <v>401</v>
      </c>
      <c r="AI76" s="56" t="s">
        <v>50</v>
      </c>
      <c r="AJ76" s="56" t="s">
        <v>72</v>
      </c>
      <c r="AK76" s="56" t="s">
        <v>73</v>
      </c>
      <c r="AL76" s="36">
        <f t="shared" ca="1" si="1"/>
        <v>43</v>
      </c>
    </row>
    <row r="77" spans="1:38" s="36" customFormat="1">
      <c r="A77" s="25">
        <f>IF(C77=0,"",SUBTOTAL(3,C$5:C77))</f>
        <v>73</v>
      </c>
      <c r="B77" s="479">
        <v>3</v>
      </c>
      <c r="C77" s="25" t="s">
        <v>402</v>
      </c>
      <c r="D77" s="25" t="str">
        <f>VLOOKUP(C77,Sheet4!$A$1:$B$300,2,0)</f>
        <v>5496032516</v>
      </c>
      <c r="E77" s="63" t="s">
        <v>403</v>
      </c>
      <c r="F77" s="63" t="str">
        <f>VLOOKUP(D77,'BHXH 4-2026'!$D$11:$F$337,3,0)</f>
        <v>DN4925496032516</v>
      </c>
      <c r="G77" s="774">
        <f>VLOOKUP(C77,'chuyển xếp 2024'!$C$5:$W$328,17,0)</f>
        <v>7929000</v>
      </c>
      <c r="H77" s="774">
        <f>VLOOKUP(C77,'chuyển xếp 2024'!$C$5:$W$328,19,0)</f>
        <v>0</v>
      </c>
      <c r="I77" s="774">
        <f t="shared" si="8"/>
        <v>7929000</v>
      </c>
      <c r="J77" s="63" t="s">
        <v>63</v>
      </c>
      <c r="K77" s="63">
        <f t="shared" si="10"/>
        <v>0</v>
      </c>
      <c r="L77" s="63" t="s">
        <v>33</v>
      </c>
      <c r="M77" s="63" t="s">
        <v>34</v>
      </c>
      <c r="N77" s="63" t="s">
        <v>5197</v>
      </c>
      <c r="O77" s="56" t="s">
        <v>5164</v>
      </c>
      <c r="P77" s="106">
        <v>25965</v>
      </c>
      <c r="Q77" s="107">
        <v>34035</v>
      </c>
      <c r="R77" s="107">
        <f t="shared" si="11"/>
        <v>34035</v>
      </c>
      <c r="S77" s="107"/>
      <c r="T77" s="56" t="s">
        <v>36</v>
      </c>
      <c r="U77" s="56" t="s">
        <v>404</v>
      </c>
      <c r="V77" s="56" t="str">
        <f t="shared" ca="1" si="0"/>
        <v xml:space="preserve">33 NĂM 5 THÁNG 12 NGÀY </v>
      </c>
      <c r="W77" s="80" t="s">
        <v>405</v>
      </c>
      <c r="X77" s="80" t="str">
        <f>VLOOKUP(C77,Sheet5!$B$2:$G$253,6,0)</f>
        <v>092171003980</v>
      </c>
      <c r="Y77" s="80" t="str">
        <f>VLOOKUP(C77,'Trang tính1'!$A$2:$N$281,5,0)</f>
        <v>0921711003980</v>
      </c>
      <c r="Z77" s="80" t="b">
        <f t="shared" si="9"/>
        <v>0</v>
      </c>
      <c r="AA77" s="75"/>
      <c r="AB77" s="75" t="s">
        <v>5227</v>
      </c>
      <c r="AC77" s="46" t="s">
        <v>232</v>
      </c>
      <c r="AD77" s="108" t="s">
        <v>322</v>
      </c>
      <c r="AE77" s="108" t="str">
        <f>VLOOKUP(C77,'Trang tính1'!$A$2:$N$319,9,0)</f>
        <v>70/60/2. ĐCMT8 P Ninh Kiều TP Cần Thơ</v>
      </c>
      <c r="AF77" s="46" t="s">
        <v>406</v>
      </c>
      <c r="AG77" s="46" t="s">
        <v>406</v>
      </c>
      <c r="AH77" s="66" t="s">
        <v>407</v>
      </c>
      <c r="AI77" s="56" t="s">
        <v>93</v>
      </c>
      <c r="AJ77" s="56" t="s">
        <v>408</v>
      </c>
      <c r="AK77" s="56" t="s">
        <v>60</v>
      </c>
      <c r="AL77" s="36">
        <f t="shared" ca="1" si="1"/>
        <v>55</v>
      </c>
    </row>
    <row r="78" spans="1:38" s="36" customFormat="1">
      <c r="A78" s="25">
        <f>IF(C78=0,"",SUBTOTAL(3,C$5:C78))</f>
        <v>74</v>
      </c>
      <c r="B78" s="479">
        <v>4</v>
      </c>
      <c r="C78" s="25" t="s">
        <v>412</v>
      </c>
      <c r="D78" s="25" t="str">
        <f>VLOOKUP(C78,Sheet4!$A$1:$B$300,2,0)</f>
        <v>5499003379</v>
      </c>
      <c r="E78" s="63" t="s">
        <v>413</v>
      </c>
      <c r="F78" s="63" t="str">
        <f>VLOOKUP(D78,'BHXH 4-2026'!$D$11:$F$337,3,0)</f>
        <v>DN4925499003379</v>
      </c>
      <c r="G78" s="774">
        <f>VLOOKUP(C78,'chuyển xếp 2024'!$C$5:$W$328,17,0)</f>
        <v>9666000</v>
      </c>
      <c r="H78" s="774">
        <f>VLOOKUP(C78,'chuyển xếp 2024'!$C$5:$W$328,19,0)</f>
        <v>0</v>
      </c>
      <c r="I78" s="774">
        <f t="shared" si="8"/>
        <v>9666000</v>
      </c>
      <c r="J78" s="63" t="s">
        <v>63</v>
      </c>
      <c r="K78" s="63">
        <f t="shared" si="10"/>
        <v>0</v>
      </c>
      <c r="L78" s="63" t="s">
        <v>33</v>
      </c>
      <c r="M78" s="63" t="s">
        <v>34</v>
      </c>
      <c r="N78" s="63" t="s">
        <v>5197</v>
      </c>
      <c r="O78" s="56" t="s">
        <v>5164</v>
      </c>
      <c r="P78" s="106">
        <v>27398</v>
      </c>
      <c r="Q78" s="107">
        <v>36114</v>
      </c>
      <c r="R78" s="107">
        <f t="shared" si="11"/>
        <v>36114</v>
      </c>
      <c r="S78" s="107"/>
      <c r="T78" s="56" t="s">
        <v>36</v>
      </c>
      <c r="U78" s="56" t="s">
        <v>414</v>
      </c>
      <c r="V78" s="56" t="str">
        <f t="shared" ca="1" si="0"/>
        <v xml:space="preserve">27 NĂM 9 THÁNG 4 NGÀY </v>
      </c>
      <c r="W78" s="80" t="s">
        <v>415</v>
      </c>
      <c r="X78" s="80" t="str">
        <f>VLOOKUP(C78,Sheet5!$B$2:$G$253,6,0)</f>
        <v>045175000238</v>
      </c>
      <c r="Y78" s="80" t="str">
        <f>VLOOKUP(C78,'Trang tính1'!$A$2:$N$281,5,0)</f>
        <v>045175000238</v>
      </c>
      <c r="Z78" s="80" t="b">
        <f t="shared" si="9"/>
        <v>1</v>
      </c>
      <c r="AA78" s="75"/>
      <c r="AB78" s="75" t="s">
        <v>5227</v>
      </c>
      <c r="AC78" s="46" t="s">
        <v>232</v>
      </c>
      <c r="AD78" s="108" t="s">
        <v>256</v>
      </c>
      <c r="AE78" s="108" t="str">
        <f>VLOOKUP(C78,'Trang tính1'!$A$2:$N$319,9,0)</f>
        <v>B13 tổ 7 KV4 phường Thới An Đông</v>
      </c>
      <c r="AF78" s="46" t="s">
        <v>416</v>
      </c>
      <c r="AG78" s="46" t="s">
        <v>416</v>
      </c>
      <c r="AH78" s="332" t="s">
        <v>417</v>
      </c>
      <c r="AI78" s="56" t="s">
        <v>50</v>
      </c>
      <c r="AJ78" s="56" t="s">
        <v>418</v>
      </c>
      <c r="AK78" s="56" t="s">
        <v>60</v>
      </c>
      <c r="AL78" s="36">
        <f t="shared" ca="1" si="1"/>
        <v>51</v>
      </c>
    </row>
    <row r="79" spans="1:38" s="36" customFormat="1">
      <c r="A79" s="25">
        <f>IF(C79=0,"",SUBTOTAL(3,C$5:C79))</f>
        <v>75</v>
      </c>
      <c r="B79" s="479">
        <v>5</v>
      </c>
      <c r="C79" s="25" t="s">
        <v>426</v>
      </c>
      <c r="D79" s="25" t="str">
        <f>VLOOKUP(C79,Sheet4!$A$1:$B$300,2,0)</f>
        <v>9210009441</v>
      </c>
      <c r="E79" s="63" t="s">
        <v>427</v>
      </c>
      <c r="F79" s="63" t="str">
        <f>VLOOKUP(D79,'BHXH 4-2026'!$D$11:$F$337,3,0)</f>
        <v>DN4929210009441</v>
      </c>
      <c r="G79" s="774">
        <f>VLOOKUP(C79,'chuyển xếp 2024'!$C$5:$W$328,17,0)</f>
        <v>7673000</v>
      </c>
      <c r="H79" s="774">
        <f>VLOOKUP(C79,'chuyển xếp 2024'!$C$5:$W$328,19,0)</f>
        <v>0</v>
      </c>
      <c r="I79" s="774">
        <f t="shared" si="8"/>
        <v>7673000</v>
      </c>
      <c r="J79" s="63" t="s">
        <v>63</v>
      </c>
      <c r="K79" s="63">
        <f t="shared" si="10"/>
        <v>0</v>
      </c>
      <c r="L79" s="63" t="s">
        <v>33</v>
      </c>
      <c r="M79" s="63" t="s">
        <v>34</v>
      </c>
      <c r="N79" s="63" t="s">
        <v>5197</v>
      </c>
      <c r="O79" s="56" t="s">
        <v>5164</v>
      </c>
      <c r="P79" s="106">
        <v>31248</v>
      </c>
      <c r="Q79" s="107">
        <v>40315</v>
      </c>
      <c r="R79" s="107">
        <f t="shared" si="11"/>
        <v>40315</v>
      </c>
      <c r="S79" s="107"/>
      <c r="T79" s="56" t="s">
        <v>36</v>
      </c>
      <c r="U79" s="56" t="s">
        <v>428</v>
      </c>
      <c r="V79" s="56" t="str">
        <f t="shared" ca="1" si="0"/>
        <v xml:space="preserve">16 NĂM 3 THÁNG 2 NGÀY </v>
      </c>
      <c r="W79" s="80" t="s">
        <v>429</v>
      </c>
      <c r="X79" s="80" t="str">
        <f>VLOOKUP(C79,Sheet5!$B$2:$G$253,6,0)</f>
        <v>082185024771</v>
      </c>
      <c r="Y79" s="80" t="str">
        <f>VLOOKUP(C79,'Trang tính1'!$A$2:$N$281,5,0)</f>
        <v>082185024771</v>
      </c>
      <c r="Z79" s="80" t="b">
        <f t="shared" si="9"/>
        <v>1</v>
      </c>
      <c r="AA79" s="75"/>
      <c r="AB79" s="75" t="s">
        <v>5227</v>
      </c>
      <c r="AC79" s="46" t="s">
        <v>232</v>
      </c>
      <c r="AD79" s="108" t="s">
        <v>430</v>
      </c>
      <c r="AE79" s="108" t="str">
        <f>VLOOKUP(C79,'Trang tính1'!$A$2:$N$319,9,0)</f>
        <v>Ấp Phú Khương C, xã Lương Hoà Lạc, Đồng Tháp</v>
      </c>
      <c r="AF79" s="46" t="s">
        <v>431</v>
      </c>
      <c r="AG79" s="46" t="s">
        <v>432</v>
      </c>
      <c r="AH79" s="332" t="s">
        <v>433</v>
      </c>
      <c r="AI79" s="56" t="s">
        <v>50</v>
      </c>
      <c r="AJ79" s="56" t="s">
        <v>434</v>
      </c>
      <c r="AK79" s="56" t="s">
        <v>60</v>
      </c>
      <c r="AL79" s="36">
        <f t="shared" ca="1" si="1"/>
        <v>41</v>
      </c>
    </row>
    <row r="80" spans="1:38" s="36" customFormat="1">
      <c r="A80" s="25">
        <f>IF(C80=0,"",SUBTOTAL(3,C$5:C80))</f>
        <v>76</v>
      </c>
      <c r="B80" s="479">
        <v>6</v>
      </c>
      <c r="C80" s="25" t="s">
        <v>442</v>
      </c>
      <c r="D80" s="25" t="str">
        <f>VLOOKUP(C80,Sheet4!$A$1:$B$300,2,0)</f>
        <v>9214012340</v>
      </c>
      <c r="E80" s="63" t="s">
        <v>443</v>
      </c>
      <c r="F80" s="63" t="str">
        <f>VLOOKUP(D80,'BHXH 4-2026'!$D$11:$F$337,3,0)</f>
        <v>DN4929214012340</v>
      </c>
      <c r="G80" s="774">
        <f>VLOOKUP(C80,'chuyển xếp 2024'!$C$5:$W$328,17,0)</f>
        <v>7673000</v>
      </c>
      <c r="H80" s="774">
        <f>VLOOKUP(C80,'chuyển xếp 2024'!$C$5:$W$328,19,0)</f>
        <v>1892000</v>
      </c>
      <c r="I80" s="774">
        <f t="shared" si="8"/>
        <v>9565000</v>
      </c>
      <c r="J80" s="63" t="s">
        <v>32</v>
      </c>
      <c r="K80" s="63">
        <f t="shared" si="10"/>
        <v>1</v>
      </c>
      <c r="L80" s="63" t="s">
        <v>33</v>
      </c>
      <c r="M80" s="63" t="s">
        <v>34</v>
      </c>
      <c r="N80" s="63" t="s">
        <v>5196</v>
      </c>
      <c r="O80" s="56" t="s">
        <v>5164</v>
      </c>
      <c r="P80" s="106">
        <v>33604</v>
      </c>
      <c r="Q80" s="107">
        <v>41913</v>
      </c>
      <c r="R80" s="107">
        <f t="shared" si="11"/>
        <v>41913</v>
      </c>
      <c r="S80" s="107"/>
      <c r="T80" s="56" t="s">
        <v>36</v>
      </c>
      <c r="U80" s="56" t="s">
        <v>444</v>
      </c>
      <c r="V80" s="56" t="str">
        <f t="shared" ca="1" si="0"/>
        <v xml:space="preserve">11 NĂM 10 THÁNG 18 NGÀY </v>
      </c>
      <c r="W80" s="80" t="s">
        <v>445</v>
      </c>
      <c r="X80" s="80" t="str">
        <f>VLOOKUP(C80,Sheet5!$B$2:$G$253,6,0)</f>
        <v>087092009654</v>
      </c>
      <c r="Y80" s="80" t="str">
        <f>VLOOKUP(C80,'Trang tính1'!$A$2:$N$281,5,0)</f>
        <v>087092009654</v>
      </c>
      <c r="Z80" s="80" t="b">
        <f t="shared" si="9"/>
        <v>1</v>
      </c>
      <c r="AA80" s="75"/>
      <c r="AB80" s="75" t="s">
        <v>5227</v>
      </c>
      <c r="AC80" s="46" t="s">
        <v>232</v>
      </c>
      <c r="AD80" s="108" t="s">
        <v>446</v>
      </c>
      <c r="AE80" s="108" t="str">
        <f>VLOOKUP(C80,'Trang tính1'!$A$2:$N$319,9,0)</f>
        <v>17/4, ấp Định Phú, xã Phong Hòa, Tỉnh Đồng Tháp</v>
      </c>
      <c r="AF80" s="46" t="s">
        <v>447</v>
      </c>
      <c r="AG80" s="46" t="s">
        <v>448</v>
      </c>
      <c r="AH80" s="332" t="s">
        <v>449</v>
      </c>
      <c r="AI80" s="56" t="s">
        <v>50</v>
      </c>
      <c r="AJ80" s="56" t="s">
        <v>107</v>
      </c>
      <c r="AK80" s="56" t="s">
        <v>60</v>
      </c>
      <c r="AL80" s="36">
        <f t="shared" ca="1" si="1"/>
        <v>34</v>
      </c>
    </row>
    <row r="81" spans="1:38" s="36" customFormat="1">
      <c r="A81" s="25">
        <f>IF(C81=0,"",SUBTOTAL(3,C$5:C81))</f>
        <v>77</v>
      </c>
      <c r="B81" s="479">
        <v>7</v>
      </c>
      <c r="C81" s="66" t="s">
        <v>450</v>
      </c>
      <c r="D81" s="25" t="str">
        <f>VLOOKUP(C81,Sheet4!$A$1:$B$300,2,0)</f>
        <v>9216014083</v>
      </c>
      <c r="E81" s="67" t="s">
        <v>451</v>
      </c>
      <c r="F81" s="63" t="str">
        <f>VLOOKUP(D81,'BHXH 4-2026'!$D$11:$F$337,3,0)</f>
        <v>DN4929216014083</v>
      </c>
      <c r="G81" s="774">
        <f>VLOOKUP(C81,'chuyển xếp 2024'!$C$5:$W$328,17,0)</f>
        <v>7673000</v>
      </c>
      <c r="H81" s="774">
        <f>VLOOKUP(C81,'chuyển xếp 2024'!$C$5:$W$328,19,0)</f>
        <v>0</v>
      </c>
      <c r="I81" s="774">
        <f t="shared" si="8"/>
        <v>7673000</v>
      </c>
      <c r="J81" s="63" t="s">
        <v>63</v>
      </c>
      <c r="K81" s="63">
        <f t="shared" si="10"/>
        <v>0</v>
      </c>
      <c r="L81" s="63" t="s">
        <v>33</v>
      </c>
      <c r="M81" s="63" t="s">
        <v>34</v>
      </c>
      <c r="N81" s="63" t="s">
        <v>5197</v>
      </c>
      <c r="O81" s="56" t="s">
        <v>5164</v>
      </c>
      <c r="P81" s="106">
        <v>32903</v>
      </c>
      <c r="Q81" s="107">
        <v>42583</v>
      </c>
      <c r="R81" s="107">
        <f t="shared" si="11"/>
        <v>42583</v>
      </c>
      <c r="S81" s="107"/>
      <c r="T81" s="56" t="s">
        <v>36</v>
      </c>
      <c r="U81" s="56" t="s">
        <v>452</v>
      </c>
      <c r="V81" s="56" t="str">
        <f t="shared" ca="1" si="0"/>
        <v xml:space="preserve">10 NĂM 0 THÁNG 18 NGÀY </v>
      </c>
      <c r="W81" s="80" t="s">
        <v>453</v>
      </c>
      <c r="X81" s="80" t="str">
        <f>VLOOKUP(C81,Sheet5!$B$2:$G$253,6,0)</f>
        <v>092190005881</v>
      </c>
      <c r="Y81" s="80" t="str">
        <f>VLOOKUP(C81,'Trang tính1'!$A$2:$N$281,5,0)</f>
        <v>092190005881</v>
      </c>
      <c r="Z81" s="80" t="b">
        <f t="shared" si="9"/>
        <v>1</v>
      </c>
      <c r="AA81" s="75"/>
      <c r="AB81" s="75" t="s">
        <v>5227</v>
      </c>
      <c r="AC81" s="46" t="s">
        <v>232</v>
      </c>
      <c r="AD81" s="108" t="s">
        <v>454</v>
      </c>
      <c r="AE81" s="108" t="str">
        <f>VLOOKUP(C81,'Trang tính1'!$A$2:$N$319,9,0)</f>
        <v>Khu vực phúc Lộc 2, phường Thạnh Hoà, Thốt Nốt, Cần Thơ</v>
      </c>
      <c r="AF81" s="46" t="s">
        <v>455</v>
      </c>
      <c r="AG81" s="46" t="s">
        <v>456</v>
      </c>
      <c r="AH81" s="332" t="s">
        <v>457</v>
      </c>
      <c r="AI81" s="56" t="s">
        <v>50</v>
      </c>
      <c r="AJ81" s="56" t="s">
        <v>458</v>
      </c>
      <c r="AK81" s="56" t="s">
        <v>459</v>
      </c>
      <c r="AL81" s="36">
        <f t="shared" ca="1" si="1"/>
        <v>36</v>
      </c>
    </row>
    <row r="82" spans="1:38" s="36" customFormat="1">
      <c r="A82" s="25">
        <f>IF(C82=0,"",SUBTOTAL(3,C$5:C82))</f>
        <v>78</v>
      </c>
      <c r="B82" s="479">
        <v>8</v>
      </c>
      <c r="C82" s="433" t="s">
        <v>460</v>
      </c>
      <c r="D82" s="25" t="str">
        <f>VLOOKUP(C82,Sheet4!$A$1:$B$300,2,0)</f>
        <v>8723073381</v>
      </c>
      <c r="E82" s="67" t="s">
        <v>461</v>
      </c>
      <c r="F82" s="63" t="str">
        <f>VLOOKUP(D82,'BHXH 4-2026'!$D$11:$F$337,3,0)</f>
        <v>DN4928723073381</v>
      </c>
      <c r="G82" s="774">
        <f>VLOOKUP(C82,'chuyển xếp 2024'!$C$5:$W$328,17,0)</f>
        <v>6579000</v>
      </c>
      <c r="H82" s="774">
        <f>VLOOKUP(C82,'chuyển xếp 2024'!$C$5:$W$328,19,0)</f>
        <v>0</v>
      </c>
      <c r="I82" s="774">
        <f t="shared" si="8"/>
        <v>6579000</v>
      </c>
      <c r="J82" s="63" t="s">
        <v>32</v>
      </c>
      <c r="K82" s="63">
        <f t="shared" si="10"/>
        <v>1</v>
      </c>
      <c r="L82" s="63" t="s">
        <v>33</v>
      </c>
      <c r="M82" s="63" t="s">
        <v>34</v>
      </c>
      <c r="N82" s="63" t="s">
        <v>5197</v>
      </c>
      <c r="O82" s="56" t="s">
        <v>5164</v>
      </c>
      <c r="P82" s="75">
        <v>36750</v>
      </c>
      <c r="Q82" s="107">
        <v>44785</v>
      </c>
      <c r="R82" s="107">
        <f t="shared" si="11"/>
        <v>44785</v>
      </c>
      <c r="S82" s="107"/>
      <c r="T82" s="56" t="s">
        <v>36</v>
      </c>
      <c r="U82" s="56" t="s">
        <v>462</v>
      </c>
      <c r="V82" s="56" t="str">
        <f t="shared" ca="1" si="0"/>
        <v xml:space="preserve">4 NĂM 0 THÁNG 7 NGÀY </v>
      </c>
      <c r="W82" s="74" t="s">
        <v>463</v>
      </c>
      <c r="X82" s="80" t="str">
        <f>VLOOKUP(C82,Sheet5!$B$2:$G$253,6,0)</f>
        <v>087200004261</v>
      </c>
      <c r="Y82" s="80" t="str">
        <f>VLOOKUP(C82,'Trang tính1'!$A$2:$N$281,5,0)</f>
        <v>087200004261</v>
      </c>
      <c r="Z82" s="80" t="b">
        <f t="shared" si="9"/>
        <v>1</v>
      </c>
      <c r="AA82" s="75">
        <v>44421</v>
      </c>
      <c r="AB82" s="75" t="s">
        <v>5227</v>
      </c>
      <c r="AC82" s="46" t="s">
        <v>232</v>
      </c>
      <c r="AD82" s="108" t="s">
        <v>464</v>
      </c>
      <c r="AE82" s="108" t="str">
        <f>VLOOKUP(C82,'Trang tính1'!$A$2:$N$319,9,0)</f>
        <v>Số 59a/4, Định Phú, Phong Hoà, Đồng Tháp</v>
      </c>
      <c r="AF82" s="46" t="s">
        <v>465</v>
      </c>
      <c r="AG82" s="46"/>
      <c r="AH82" s="332" t="s">
        <v>466</v>
      </c>
      <c r="AI82" s="56" t="s">
        <v>50</v>
      </c>
      <c r="AJ82" s="56" t="s">
        <v>123</v>
      </c>
      <c r="AK82" s="56" t="s">
        <v>459</v>
      </c>
      <c r="AL82" s="36">
        <f t="shared" ca="1" si="1"/>
        <v>26</v>
      </c>
    </row>
    <row r="83" spans="1:38" s="36" customFormat="1">
      <c r="A83" s="25">
        <f>IF(C83=0,"",SUBTOTAL(3,C$5:C83))</f>
        <v>79</v>
      </c>
      <c r="B83" s="479">
        <v>9</v>
      </c>
      <c r="C83" s="66" t="s">
        <v>1733</v>
      </c>
      <c r="D83" s="25" t="str">
        <f>VLOOKUP(C83,Sheet4!$A$1:$B$300,2,0)</f>
        <v>9321446020</v>
      </c>
      <c r="E83" s="458" t="s">
        <v>1579</v>
      </c>
      <c r="F83" s="63" t="str">
        <f>VLOOKUP(D83,'BHXH 4-2026'!$D$11:$F$337,3,0)</f>
        <v>DN4929321446020</v>
      </c>
      <c r="G83" s="774">
        <f>VLOOKUP(C83,'chuyển xếp 2024'!$C$5:$W$328,17,0)</f>
        <v>6579000</v>
      </c>
      <c r="H83" s="774">
        <f>VLOOKUP(C83,'chuyển xếp 2024'!$C$5:$W$328,19,0)</f>
        <v>0</v>
      </c>
      <c r="I83" s="774">
        <f t="shared" si="8"/>
        <v>6579000</v>
      </c>
      <c r="J83" s="63" t="s">
        <v>32</v>
      </c>
      <c r="K83" s="63">
        <f t="shared" si="10"/>
        <v>1</v>
      </c>
      <c r="L83" s="63" t="s">
        <v>33</v>
      </c>
      <c r="M83" s="63" t="s">
        <v>34</v>
      </c>
      <c r="N83" s="63" t="s">
        <v>5197</v>
      </c>
      <c r="O83" s="56" t="s">
        <v>5164</v>
      </c>
      <c r="P83" s="75">
        <v>35447</v>
      </c>
      <c r="Q83" s="75">
        <v>45064</v>
      </c>
      <c r="R83" s="107">
        <f t="shared" si="11"/>
        <v>45064</v>
      </c>
      <c r="S83" s="75"/>
      <c r="T83" s="56" t="s">
        <v>36</v>
      </c>
      <c r="U83" s="107" t="s">
        <v>1734</v>
      </c>
      <c r="V83" s="56" t="str">
        <f t="shared" ca="1" si="0"/>
        <v xml:space="preserve">3 NĂM 3 THÁNG 1 NGÀY </v>
      </c>
      <c r="W83" s="74" t="s">
        <v>1740</v>
      </c>
      <c r="X83" s="80" t="s">
        <v>1740</v>
      </c>
      <c r="Y83" s="80" t="str">
        <f>VLOOKUP(C83,'Trang tính1'!$A$2:$N$281,5,0)</f>
        <v>093097005054</v>
      </c>
      <c r="Z83" s="80" t="b">
        <f t="shared" si="9"/>
        <v>1</v>
      </c>
      <c r="AA83" s="108"/>
      <c r="AB83" s="75" t="s">
        <v>5227</v>
      </c>
      <c r="AC83" s="108" t="s">
        <v>232</v>
      </c>
      <c r="AD83" s="46" t="s">
        <v>1741</v>
      </c>
      <c r="AE83" s="108" t="str">
        <f>VLOOKUP(C83,'Trang tính1'!$A$2:$N$319,9,0)</f>
        <v>103/92/26/1, Võ Văn Kiệt, Cái Khế, Cần Thơ</v>
      </c>
      <c r="AF83" s="46" t="s">
        <v>1741</v>
      </c>
      <c r="AG83" s="46" t="s">
        <v>1741</v>
      </c>
      <c r="AH83" s="56"/>
      <c r="AI83" s="56" t="s">
        <v>50</v>
      </c>
      <c r="AJ83" s="56" t="s">
        <v>123</v>
      </c>
      <c r="AK83" s="56" t="s">
        <v>459</v>
      </c>
      <c r="AL83" s="36">
        <f t="shared" ref="AL83:AL148" ca="1" si="12">DATEDIF(P83,TODAY(),"y")</f>
        <v>29</v>
      </c>
    </row>
    <row r="84" spans="1:38" s="36" customFormat="1">
      <c r="A84" s="25">
        <f>IF(C84=0,"",SUBTOTAL(3,C$5:C84))</f>
        <v>80</v>
      </c>
      <c r="B84" s="479">
        <v>10</v>
      </c>
      <c r="C84" s="66" t="s">
        <v>2684</v>
      </c>
      <c r="D84" s="25" t="s">
        <v>2881</v>
      </c>
      <c r="E84" s="458" t="s">
        <v>2682</v>
      </c>
      <c r="F84" s="63" t="str">
        <f>VLOOKUP(D84,'BHXH 4-2026'!$D$11:$F$337,3,0)</f>
        <v>DN4928621557609</v>
      </c>
      <c r="G84" s="774">
        <f>VLOOKUP(C84,'chuyển xếp 2024'!$C$5:$W$328,17,0)</f>
        <v>6579000</v>
      </c>
      <c r="H84" s="774"/>
      <c r="I84" s="774">
        <f t="shared" si="8"/>
        <v>6579000</v>
      </c>
      <c r="J84" s="63" t="s">
        <v>63</v>
      </c>
      <c r="K84" s="63">
        <f t="shared" si="10"/>
        <v>0</v>
      </c>
      <c r="L84" s="63" t="s">
        <v>33</v>
      </c>
      <c r="M84" s="63" t="s">
        <v>34</v>
      </c>
      <c r="N84" s="63" t="s">
        <v>5197</v>
      </c>
      <c r="O84" s="56" t="s">
        <v>5164</v>
      </c>
      <c r="P84" s="75">
        <v>37274</v>
      </c>
      <c r="Q84" s="75">
        <v>45567</v>
      </c>
      <c r="R84" s="107">
        <f t="shared" si="11"/>
        <v>45567</v>
      </c>
      <c r="S84" s="75"/>
      <c r="T84" s="56" t="s">
        <v>36</v>
      </c>
      <c r="U84" s="56" t="s">
        <v>2686</v>
      </c>
      <c r="V84" s="56" t="str">
        <f t="shared" ca="1" si="0"/>
        <v xml:space="preserve">1 NĂM 10 THÁNG 17 NGÀY </v>
      </c>
      <c r="W84" s="74" t="s">
        <v>2687</v>
      </c>
      <c r="X84" s="80" t="s">
        <v>2687</v>
      </c>
      <c r="Y84" s="80" t="str">
        <f>VLOOKUP(C84,'Trang tính1'!$A$2:$N$281,5,0)</f>
        <v>086302003493</v>
      </c>
      <c r="Z84" s="80" t="b">
        <f t="shared" si="9"/>
        <v>1</v>
      </c>
      <c r="AA84" s="108" t="s">
        <v>2688</v>
      </c>
      <c r="AB84" s="75" t="s">
        <v>5227</v>
      </c>
      <c r="AC84" s="108" t="s">
        <v>232</v>
      </c>
      <c r="AD84" s="46" t="s">
        <v>2689</v>
      </c>
      <c r="AE84" s="108" t="str">
        <f>VLOOKUP(C84,'Trang tính1'!$A$2:$N$319,9,0)</f>
        <v xml:space="preserve">Ấp An Hậu, Xã Hiếu Phụng, Tĩnh Vĩnh Long </v>
      </c>
      <c r="AF84" s="46" t="s">
        <v>2690</v>
      </c>
      <c r="AG84" s="46" t="s">
        <v>2690</v>
      </c>
      <c r="AH84" s="56"/>
      <c r="AI84" s="56" t="s">
        <v>50</v>
      </c>
      <c r="AJ84" s="56" t="s">
        <v>123</v>
      </c>
      <c r="AK84" s="56" t="s">
        <v>459</v>
      </c>
      <c r="AL84" s="36">
        <f t="shared" ca="1" si="12"/>
        <v>24</v>
      </c>
    </row>
    <row r="85" spans="1:38" s="36" customFormat="1">
      <c r="A85" s="25">
        <f>IF(C85=0,"",SUBTOTAL(3,C$5:C85))</f>
        <v>81</v>
      </c>
      <c r="B85" s="479">
        <v>11</v>
      </c>
      <c r="C85" s="369" t="s">
        <v>2901</v>
      </c>
      <c r="D85" s="25" t="s">
        <v>3088</v>
      </c>
      <c r="E85" s="370" t="s">
        <v>2902</v>
      </c>
      <c r="F85" s="63" t="str">
        <f>VLOOKUP(D85,'BHXH 4-2026'!$D$11:$F$337,3,0)</f>
        <v>DN4928621667859</v>
      </c>
      <c r="G85" s="774">
        <f>VLOOKUP(C85,'chuyển xếp 2024'!$C$5:$W$328,17,0)</f>
        <v>6579000</v>
      </c>
      <c r="H85" s="774"/>
      <c r="I85" s="774">
        <f t="shared" si="8"/>
        <v>6579000</v>
      </c>
      <c r="J85" s="63" t="s">
        <v>32</v>
      </c>
      <c r="K85" s="63">
        <f t="shared" si="10"/>
        <v>1</v>
      </c>
      <c r="L85" s="63" t="s">
        <v>33</v>
      </c>
      <c r="M85" s="63" t="s">
        <v>34</v>
      </c>
      <c r="N85" s="63" t="s">
        <v>5197</v>
      </c>
      <c r="O85" s="56" t="s">
        <v>5164</v>
      </c>
      <c r="P85" s="75">
        <v>34881</v>
      </c>
      <c r="Q85" s="75">
        <v>45809</v>
      </c>
      <c r="R85" s="107">
        <f t="shared" si="11"/>
        <v>45809</v>
      </c>
      <c r="S85" s="75"/>
      <c r="T85" s="56" t="s">
        <v>36</v>
      </c>
      <c r="U85" s="56" t="s">
        <v>2919</v>
      </c>
      <c r="V85" s="56" t="str">
        <f t="shared" ca="1" si="0"/>
        <v xml:space="preserve">1 NĂM 2 THÁNG 18 NGÀY </v>
      </c>
      <c r="W85" s="74" t="s">
        <v>2920</v>
      </c>
      <c r="X85" s="80" t="s">
        <v>2920</v>
      </c>
      <c r="Y85" s="80" t="str">
        <f>VLOOKUP(C85,'Trang tính1'!$A$2:$N$281,5,0)</f>
        <v>086095008521</v>
      </c>
      <c r="Z85" s="80" t="b">
        <f t="shared" si="9"/>
        <v>1</v>
      </c>
      <c r="AA85" s="108">
        <v>44587</v>
      </c>
      <c r="AB85" s="75" t="s">
        <v>5227</v>
      </c>
      <c r="AC85" s="108" t="s">
        <v>232</v>
      </c>
      <c r="AD85" s="46" t="s">
        <v>2921</v>
      </c>
      <c r="AE85" s="108" t="str">
        <f>VLOOKUP(C85,'Trang tính1'!$A$2:$N$319,9,0)</f>
        <v>ấp Hiếu Liên, xã Hiếu Thành, tỉnh Vĩnh Long</v>
      </c>
      <c r="AF85" s="46" t="s">
        <v>2922</v>
      </c>
      <c r="AG85" s="46" t="s">
        <v>2922</v>
      </c>
      <c r="AH85" s="562" t="s">
        <v>2923</v>
      </c>
      <c r="AI85" s="56" t="s">
        <v>50</v>
      </c>
      <c r="AJ85" s="56" t="s">
        <v>2924</v>
      </c>
      <c r="AK85" s="56" t="s">
        <v>459</v>
      </c>
      <c r="AL85" s="36">
        <f t="shared" ca="1" si="12"/>
        <v>31</v>
      </c>
    </row>
    <row r="86" spans="1:38" s="36" customFormat="1">
      <c r="A86" s="25">
        <f>IF(C86=0,"",SUBTOTAL(3,C$5:C86))</f>
        <v>82</v>
      </c>
      <c r="B86" s="479">
        <v>12</v>
      </c>
      <c r="C86" s="369" t="s">
        <v>2903</v>
      </c>
      <c r="D86" s="25" t="s">
        <v>3317</v>
      </c>
      <c r="E86" s="370" t="s">
        <v>2904</v>
      </c>
      <c r="F86" s="63" t="str">
        <f>VLOOKUP(D86,'BHXH 4-2026'!$D$11:$F$337,3,0)</f>
        <v>DN4929521688203</v>
      </c>
      <c r="G86" s="774">
        <f>VLOOKUP(C86,'chuyển xếp 2024'!$C$5:$W$328,17,0)</f>
        <v>6579000</v>
      </c>
      <c r="H86" s="774"/>
      <c r="I86" s="774">
        <f t="shared" si="8"/>
        <v>6579000</v>
      </c>
      <c r="J86" s="63" t="s">
        <v>63</v>
      </c>
      <c r="K86" s="63">
        <f t="shared" si="10"/>
        <v>0</v>
      </c>
      <c r="L86" s="63" t="s">
        <v>33</v>
      </c>
      <c r="M86" s="63" t="s">
        <v>34</v>
      </c>
      <c r="N86" s="63" t="s">
        <v>5197</v>
      </c>
      <c r="O86" s="56" t="s">
        <v>5164</v>
      </c>
      <c r="P86" s="75">
        <v>36467</v>
      </c>
      <c r="Q86" s="75">
        <v>45809</v>
      </c>
      <c r="R86" s="107">
        <f t="shared" si="11"/>
        <v>45809</v>
      </c>
      <c r="S86" s="75"/>
      <c r="T86" s="56" t="s">
        <v>36</v>
      </c>
      <c r="U86" s="56" t="s">
        <v>2925</v>
      </c>
      <c r="V86" s="56" t="str">
        <f t="shared" ca="1" si="0"/>
        <v xml:space="preserve">1 NĂM 2 THÁNG 18 NGÀY </v>
      </c>
      <c r="W86" s="74" t="s">
        <v>2926</v>
      </c>
      <c r="X86" s="80" t="s">
        <v>2926</v>
      </c>
      <c r="Y86" s="80" t="str">
        <f>VLOOKUP(C86,'Trang tính1'!$A$2:$N$281,5,0)</f>
        <v>095199006558</v>
      </c>
      <c r="Z86" s="80" t="b">
        <f t="shared" si="9"/>
        <v>1</v>
      </c>
      <c r="AA86" s="108">
        <v>44923</v>
      </c>
      <c r="AB86" s="75" t="s">
        <v>5227</v>
      </c>
      <c r="AC86" s="108" t="s">
        <v>232</v>
      </c>
      <c r="AD86" s="46" t="s">
        <v>2927</v>
      </c>
      <c r="AE86" s="108" t="str">
        <f>VLOOKUP(C86,'Trang tính1'!$A$2:$N$319,9,0)</f>
        <v>Ấp Tường II, Hưng Phú, Phước Long, Cà Mau</v>
      </c>
      <c r="AF86" s="46" t="s">
        <v>2928</v>
      </c>
      <c r="AG86" s="46" t="s">
        <v>2928</v>
      </c>
      <c r="AH86" s="562" t="s">
        <v>2929</v>
      </c>
      <c r="AI86" s="56" t="s">
        <v>50</v>
      </c>
      <c r="AJ86" s="56" t="s">
        <v>123</v>
      </c>
      <c r="AK86" s="56" t="s">
        <v>459</v>
      </c>
      <c r="AL86" s="36">
        <f t="shared" ca="1" si="12"/>
        <v>26</v>
      </c>
    </row>
    <row r="87" spans="1:38" s="36" customFormat="1">
      <c r="A87" s="25">
        <f>IF(C87=0,"",SUBTOTAL(3,C$5:C87))</f>
        <v>83</v>
      </c>
      <c r="B87" s="479">
        <v>13</v>
      </c>
      <c r="C87" s="369" t="s">
        <v>5212</v>
      </c>
      <c r="D87" s="413"/>
      <c r="E87" s="413" t="s">
        <v>5213</v>
      </c>
      <c r="F87" s="63"/>
      <c r="G87" s="774">
        <v>6579000</v>
      </c>
      <c r="H87" s="774"/>
      <c r="I87" s="774">
        <f t="shared" si="8"/>
        <v>6579000</v>
      </c>
      <c r="J87" s="63" t="s">
        <v>63</v>
      </c>
      <c r="K87" s="63">
        <f t="shared" si="10"/>
        <v>0</v>
      </c>
      <c r="L87" s="63" t="s">
        <v>33</v>
      </c>
      <c r="M87" s="63" t="s">
        <v>34</v>
      </c>
      <c r="N87" s="63" t="s">
        <v>5197</v>
      </c>
      <c r="O87" s="56" t="s">
        <v>5164</v>
      </c>
      <c r="P87" s="75">
        <v>38321</v>
      </c>
      <c r="Q87" s="75">
        <v>46185</v>
      </c>
      <c r="R87" s="107">
        <f t="shared" si="11"/>
        <v>46185</v>
      </c>
      <c r="S87" s="75"/>
      <c r="T87" s="56" t="s">
        <v>36</v>
      </c>
      <c r="U87" s="56" t="s">
        <v>5233</v>
      </c>
      <c r="V87" s="56" t="str">
        <f t="shared" ca="1" si="0"/>
        <v xml:space="preserve">0 NĂM 2 THÁNG 7 NGÀY </v>
      </c>
      <c r="W87" s="74" t="s">
        <v>5229</v>
      </c>
      <c r="X87" s="74" t="s">
        <v>5229</v>
      </c>
      <c r="Y87" s="80"/>
      <c r="Z87" s="80"/>
      <c r="AA87" s="108">
        <v>44522</v>
      </c>
      <c r="AB87" s="75" t="s">
        <v>5227</v>
      </c>
      <c r="AC87" s="108" t="s">
        <v>232</v>
      </c>
      <c r="AD87" s="46" t="s">
        <v>5230</v>
      </c>
      <c r="AE87" s="108" t="s">
        <v>5231</v>
      </c>
      <c r="AF87" s="46"/>
      <c r="AG87" s="46"/>
      <c r="AH87" s="562"/>
      <c r="AI87" s="56" t="s">
        <v>50</v>
      </c>
      <c r="AJ87" s="56" t="s">
        <v>5232</v>
      </c>
      <c r="AK87" s="56" t="s">
        <v>459</v>
      </c>
      <c r="AL87" s="36">
        <f t="shared" ca="1" si="12"/>
        <v>21</v>
      </c>
    </row>
    <row r="88" spans="1:38" s="36" customFormat="1">
      <c r="A88" s="25">
        <f>IF(C88=0,"",SUBTOTAL(3,C$5:C88))</f>
        <v>84</v>
      </c>
      <c r="B88" s="479">
        <v>14</v>
      </c>
      <c r="C88" s="369" t="s">
        <v>5214</v>
      </c>
      <c r="D88" s="370"/>
      <c r="E88" s="370" t="s">
        <v>5215</v>
      </c>
      <c r="F88" s="63"/>
      <c r="G88" s="774">
        <v>6579001</v>
      </c>
      <c r="H88" s="774"/>
      <c r="I88" s="774">
        <f t="shared" si="8"/>
        <v>6579001</v>
      </c>
      <c r="J88" s="63" t="s">
        <v>32</v>
      </c>
      <c r="K88" s="63">
        <f t="shared" si="10"/>
        <v>1</v>
      </c>
      <c r="L88" s="63" t="s">
        <v>33</v>
      </c>
      <c r="M88" s="63" t="s">
        <v>34</v>
      </c>
      <c r="N88" s="63" t="s">
        <v>5197</v>
      </c>
      <c r="O88" s="56" t="s">
        <v>5164</v>
      </c>
      <c r="P88" s="75">
        <v>37916</v>
      </c>
      <c r="Q88" s="75">
        <v>46185</v>
      </c>
      <c r="R88" s="107"/>
      <c r="S88" s="75"/>
      <c r="T88" s="56" t="s">
        <v>36</v>
      </c>
      <c r="U88" s="56" t="s">
        <v>5234</v>
      </c>
      <c r="V88" s="56" t="str">
        <f t="shared" ca="1" si="0"/>
        <v xml:space="preserve">0 NĂM 2 THÁNG 7 NGÀY </v>
      </c>
      <c r="W88" s="74" t="s">
        <v>5235</v>
      </c>
      <c r="X88" s="74" t="s">
        <v>5235</v>
      </c>
      <c r="Y88" s="80"/>
      <c r="Z88" s="80"/>
      <c r="AA88" s="108">
        <v>44289</v>
      </c>
      <c r="AB88" s="75" t="s">
        <v>5227</v>
      </c>
      <c r="AC88" s="108" t="s">
        <v>232</v>
      </c>
      <c r="AD88" s="46" t="s">
        <v>5236</v>
      </c>
      <c r="AE88" s="108" t="s">
        <v>5237</v>
      </c>
      <c r="AF88" s="46"/>
      <c r="AG88" s="46"/>
      <c r="AH88" s="562"/>
      <c r="AI88" s="56" t="s">
        <v>50</v>
      </c>
      <c r="AJ88" s="56" t="s">
        <v>4397</v>
      </c>
      <c r="AK88" s="56" t="s">
        <v>459</v>
      </c>
      <c r="AL88" s="36">
        <f t="shared" ca="1" si="12"/>
        <v>22</v>
      </c>
    </row>
    <row r="89" spans="1:38" s="36" customFormat="1">
      <c r="A89" s="25">
        <f>IF(C89=0,"",SUBTOTAL(3,C$5:C89))</f>
        <v>85</v>
      </c>
      <c r="B89" s="25">
        <v>1</v>
      </c>
      <c r="C89" s="25" t="s">
        <v>471</v>
      </c>
      <c r="D89" s="25" t="str">
        <f>VLOOKUP(C89,Sheet4!$A$1:$B$300,2,0)</f>
        <v>5496032573</v>
      </c>
      <c r="E89" s="63" t="s">
        <v>472</v>
      </c>
      <c r="F89" s="63" t="str">
        <f>VLOOKUP(D89,'BHXH 4-2026'!$D$11:$F$337,3,0)</f>
        <v>DN4925496032573</v>
      </c>
      <c r="G89" s="774">
        <f>VLOOKUP(C89,'chuyển xếp 2024'!$C$5:$W$328,17,0)</f>
        <v>6152000</v>
      </c>
      <c r="H89" s="774">
        <f>VLOOKUP(C89,'chuyển xếp 2024'!$C$5:$W$328,19,0)</f>
        <v>0</v>
      </c>
      <c r="I89" s="774">
        <f t="shared" si="8"/>
        <v>6152000</v>
      </c>
      <c r="J89" s="63" t="s">
        <v>32</v>
      </c>
      <c r="K89" s="63">
        <f t="shared" si="10"/>
        <v>1</v>
      </c>
      <c r="L89" s="63" t="s">
        <v>33</v>
      </c>
      <c r="M89" s="63" t="s">
        <v>34</v>
      </c>
      <c r="N89" s="63" t="s">
        <v>5198</v>
      </c>
      <c r="O89" s="56" t="s">
        <v>470</v>
      </c>
      <c r="P89" s="106">
        <v>25851</v>
      </c>
      <c r="Q89" s="107">
        <v>34391</v>
      </c>
      <c r="R89" s="107">
        <f t="shared" si="11"/>
        <v>34391</v>
      </c>
      <c r="S89" s="107"/>
      <c r="T89" s="56" t="s">
        <v>36</v>
      </c>
      <c r="U89" s="56" t="s">
        <v>473</v>
      </c>
      <c r="V89" s="56" t="str">
        <f t="shared" ref="V89:V152" ca="1" si="13">DATEDIF(Q89,TODAY(),"Y") &amp; " NĂM " &amp;DATEDIF(Q89,TODAY(),"YM") &amp; " THÁNG " &amp; DATEDIF(Q89,TODAY(), "MD") &amp; " NGÀY "</f>
        <v xml:space="preserve">32 NĂM 5 THÁNG 24 NGÀY </v>
      </c>
      <c r="W89" s="523">
        <v>361219884</v>
      </c>
      <c r="X89" s="80" t="str">
        <f>VLOOKUP(C89,Sheet5!$B$2:$G$253,6,0)</f>
        <v>092070003195</v>
      </c>
      <c r="Y89" s="80">
        <f>VLOOKUP(C89,'Trang tính1'!$A$2:$N$281,5,0)</f>
        <v>0</v>
      </c>
      <c r="Z89" s="80" t="b">
        <f t="shared" si="9"/>
        <v>0</v>
      </c>
      <c r="AA89" s="75">
        <v>38097</v>
      </c>
      <c r="AB89" s="75" t="s">
        <v>5227</v>
      </c>
      <c r="AC89" s="46" t="s">
        <v>232</v>
      </c>
      <c r="AD89" s="108" t="s">
        <v>474</v>
      </c>
      <c r="AE89" s="108"/>
      <c r="AF89" s="46" t="s">
        <v>475</v>
      </c>
      <c r="AG89" s="46" t="s">
        <v>475</v>
      </c>
      <c r="AH89" s="66"/>
      <c r="AI89" s="56" t="s">
        <v>156</v>
      </c>
      <c r="AJ89" s="56"/>
      <c r="AK89" s="56" t="s">
        <v>476</v>
      </c>
      <c r="AL89" s="36">
        <f t="shared" ca="1" si="12"/>
        <v>55</v>
      </c>
    </row>
    <row r="90" spans="1:38" s="36" customFormat="1" ht="17.25" customHeight="1">
      <c r="A90" s="25">
        <f>IF(C90=0,"",SUBTOTAL(3,C$5:C90))</f>
        <v>86</v>
      </c>
      <c r="B90" s="338">
        <v>2</v>
      </c>
      <c r="C90" s="86" t="s">
        <v>496</v>
      </c>
      <c r="D90" s="25" t="str">
        <f>VLOOKUP(C90,Sheet4!$A$1:$B$300,2,0)</f>
        <v>5400002916</v>
      </c>
      <c r="E90" s="87" t="s">
        <v>497</v>
      </c>
      <c r="F90" s="63" t="str">
        <f>VLOOKUP(D90,'BHXH 4-2026'!$D$11:$F$337,3,0)</f>
        <v>DN4925400002916</v>
      </c>
      <c r="G90" s="774">
        <f>VLOOKUP(C90,'chuyển xếp 2024'!$C$5:$W$328,17,0)</f>
        <v>6152000</v>
      </c>
      <c r="H90" s="774">
        <f>VLOOKUP(C90,'chuyển xếp 2024'!$C$5:$W$328,19,0)</f>
        <v>0</v>
      </c>
      <c r="I90" s="774">
        <f t="shared" si="8"/>
        <v>6152000</v>
      </c>
      <c r="J90" s="87" t="s">
        <v>32</v>
      </c>
      <c r="K90" s="63">
        <f t="shared" si="10"/>
        <v>1</v>
      </c>
      <c r="L90" s="63" t="s">
        <v>33</v>
      </c>
      <c r="M90" s="63" t="s">
        <v>498</v>
      </c>
      <c r="N90" s="63" t="s">
        <v>5198</v>
      </c>
      <c r="O90" s="56" t="s">
        <v>470</v>
      </c>
      <c r="P90" s="106">
        <v>29469</v>
      </c>
      <c r="Q90" s="107">
        <v>36434</v>
      </c>
      <c r="R90" s="107">
        <f t="shared" si="11"/>
        <v>36434</v>
      </c>
      <c r="S90" s="107"/>
      <c r="T90" s="56" t="s">
        <v>36</v>
      </c>
      <c r="U90" s="56" t="s">
        <v>499</v>
      </c>
      <c r="V90" s="56" t="str">
        <f t="shared" ca="1" si="13"/>
        <v xml:space="preserve">26 NĂM 10 THÁNG 18 NGÀY </v>
      </c>
      <c r="W90" s="523" t="s">
        <v>500</v>
      </c>
      <c r="X90" s="80" t="str">
        <f>VLOOKUP(C90,Sheet5!$B$2:$G$253,6,0)</f>
        <v>036080003347</v>
      </c>
      <c r="Y90" s="80">
        <f>VLOOKUP(C90,'Trang tính1'!$A$2:$N$281,5,0)</f>
        <v>0</v>
      </c>
      <c r="Z90" s="80" t="b">
        <f t="shared" si="9"/>
        <v>0</v>
      </c>
      <c r="AA90" s="75">
        <v>42663</v>
      </c>
      <c r="AB90" s="75" t="s">
        <v>5227</v>
      </c>
      <c r="AC90" s="46" t="s">
        <v>232</v>
      </c>
      <c r="AD90" s="108" t="s">
        <v>501</v>
      </c>
      <c r="AE90" s="108"/>
      <c r="AF90" s="46" t="s">
        <v>502</v>
      </c>
      <c r="AG90" s="46" t="s">
        <v>502</v>
      </c>
      <c r="AH90" s="66"/>
      <c r="AI90" s="625" t="s">
        <v>156</v>
      </c>
      <c r="AJ90" s="625"/>
      <c r="AK90" s="56" t="s">
        <v>503</v>
      </c>
      <c r="AL90" s="36">
        <f t="shared" ca="1" si="12"/>
        <v>45</v>
      </c>
    </row>
    <row r="91" spans="1:38" s="36" customFormat="1">
      <c r="A91" s="25">
        <f>IF(C91=0,"",SUBTOTAL(3,C$5:C91))</f>
        <v>87</v>
      </c>
      <c r="B91" s="95">
        <v>1</v>
      </c>
      <c r="C91" s="95" t="s">
        <v>504</v>
      </c>
      <c r="D91" s="25" t="str">
        <f>VLOOKUP(C91,Sheet4!$A$1:$B$300,2,0)</f>
        <v>5496032575</v>
      </c>
      <c r="E91" s="96" t="s">
        <v>505</v>
      </c>
      <c r="F91" s="63" t="str">
        <f>VLOOKUP(D91,'BHXH 4-2026'!$D$11:$F$337,3,0)</f>
        <v>DN4925496032575</v>
      </c>
      <c r="G91" s="774">
        <f>VLOOKUP(C91,'chuyển xếp 2024'!$C$5:$W$328,17,0)</f>
        <v>7976000</v>
      </c>
      <c r="H91" s="774">
        <f>VLOOKUP(C91,'chuyển xếp 2024'!$C$5:$W$328,19,0)</f>
        <v>0</v>
      </c>
      <c r="I91" s="774">
        <f t="shared" si="8"/>
        <v>7976000</v>
      </c>
      <c r="J91" s="96" t="s">
        <v>32</v>
      </c>
      <c r="K91" s="63">
        <f t="shared" si="10"/>
        <v>1</v>
      </c>
      <c r="L91" s="63" t="s">
        <v>33</v>
      </c>
      <c r="M91" s="63" t="s">
        <v>134</v>
      </c>
      <c r="N91" s="96" t="s">
        <v>3919</v>
      </c>
      <c r="O91" s="46" t="s">
        <v>506</v>
      </c>
      <c r="P91" s="106">
        <v>27459</v>
      </c>
      <c r="Q91" s="107">
        <v>34509</v>
      </c>
      <c r="R91" s="107">
        <f t="shared" si="11"/>
        <v>34509</v>
      </c>
      <c r="S91" s="107"/>
      <c r="T91" s="97" t="s">
        <v>36</v>
      </c>
      <c r="U91" s="56" t="s">
        <v>507</v>
      </c>
      <c r="V91" s="56" t="str">
        <f t="shared" ca="1" si="13"/>
        <v xml:space="preserve">32 NĂM 1 THÁNG 26 NGÀY </v>
      </c>
      <c r="W91" s="74" t="s">
        <v>508</v>
      </c>
      <c r="X91" s="80" t="str">
        <f>VLOOKUP(C91,Sheet5!$B$2:$G$253,6,0)</f>
        <v>092075008999</v>
      </c>
      <c r="Y91" s="80" t="str">
        <f>VLOOKUP(C91,'Trang tính1'!$A$2:$N$281,5,0)</f>
        <v>092075008999</v>
      </c>
      <c r="Z91" s="80" t="b">
        <f t="shared" si="9"/>
        <v>1</v>
      </c>
      <c r="AA91" s="75">
        <v>44440</v>
      </c>
      <c r="AB91" s="75" t="s">
        <v>5228</v>
      </c>
      <c r="AC91" s="46" t="s">
        <v>232</v>
      </c>
      <c r="AD91" s="108" t="s">
        <v>168</v>
      </c>
      <c r="AE91" s="108" t="str">
        <f>VLOOKUP(C91,'Trang tính1'!$A$2:$N$319,9,0)</f>
        <v>36a/6, tổ 6, KV6, phường Thới An Đông, TP Cần Thơ</v>
      </c>
      <c r="AF91" s="46" t="s">
        <v>509</v>
      </c>
      <c r="AG91" s="46" t="s">
        <v>509</v>
      </c>
      <c r="AH91" s="66"/>
      <c r="AI91" s="97" t="s">
        <v>156</v>
      </c>
      <c r="AJ91" s="97"/>
      <c r="AK91" s="56" t="s">
        <v>510</v>
      </c>
      <c r="AL91" s="36">
        <f t="shared" ca="1" si="12"/>
        <v>51</v>
      </c>
    </row>
    <row r="92" spans="1:38" s="36" customFormat="1">
      <c r="A92" s="25">
        <f>IF(C92=0,"",SUBTOTAL(3,C$5:C92))</f>
        <v>88</v>
      </c>
      <c r="B92" s="95">
        <v>2</v>
      </c>
      <c r="C92" s="95" t="s">
        <v>511</v>
      </c>
      <c r="D92" s="25" t="str">
        <f>VLOOKUP(C92,Sheet4!$A$1:$B$300,2,0)</f>
        <v>5499003350</v>
      </c>
      <c r="E92" s="96" t="s">
        <v>512</v>
      </c>
      <c r="F92" s="63" t="str">
        <f>VLOOKUP(D92,'BHXH 4-2026'!$D$11:$F$337,3,0)</f>
        <v>DN4925499003350</v>
      </c>
      <c r="G92" s="774">
        <f>VLOOKUP(C92,'chuyển xếp 2024'!$C$5:$W$328,17,0)</f>
        <v>7454000</v>
      </c>
      <c r="H92" s="774">
        <f>VLOOKUP(C92,'chuyển xếp 2024'!$C$5:$W$328,19,0)</f>
        <v>0</v>
      </c>
      <c r="I92" s="774">
        <f t="shared" si="8"/>
        <v>7454000</v>
      </c>
      <c r="J92" s="96" t="s">
        <v>32</v>
      </c>
      <c r="K92" s="63">
        <f t="shared" si="10"/>
        <v>1</v>
      </c>
      <c r="L92" s="63" t="s">
        <v>33</v>
      </c>
      <c r="M92" s="63" t="s">
        <v>34</v>
      </c>
      <c r="N92" s="96" t="s">
        <v>3919</v>
      </c>
      <c r="O92" s="97" t="s">
        <v>513</v>
      </c>
      <c r="P92" s="106">
        <v>28665</v>
      </c>
      <c r="Q92" s="107">
        <v>35432</v>
      </c>
      <c r="R92" s="107">
        <f t="shared" si="11"/>
        <v>35432</v>
      </c>
      <c r="S92" s="107"/>
      <c r="T92" s="97" t="s">
        <v>36</v>
      </c>
      <c r="U92" s="56" t="s">
        <v>514</v>
      </c>
      <c r="V92" s="56" t="str">
        <f t="shared" ca="1" si="13"/>
        <v xml:space="preserve">29 NĂM 7 THÁNG 17 NGÀY </v>
      </c>
      <c r="W92" s="80" t="s">
        <v>515</v>
      </c>
      <c r="X92" s="80" t="str">
        <f>VLOOKUP(C92,Sheet5!$B$2:$G$253,6,0)</f>
        <v>035078008434</v>
      </c>
      <c r="Y92" s="80" t="str">
        <f>VLOOKUP(C92,'Trang tính1'!$A$2:$N$281,5,0)</f>
        <v>035078008434</v>
      </c>
      <c r="Z92" s="80" t="b">
        <f t="shared" si="9"/>
        <v>1</v>
      </c>
      <c r="AA92" s="75">
        <v>44905</v>
      </c>
      <c r="AB92" s="75" t="s">
        <v>5228</v>
      </c>
      <c r="AC92" s="46" t="s">
        <v>232</v>
      </c>
      <c r="AD92" s="108" t="s">
        <v>516</v>
      </c>
      <c r="AE92" s="108" t="str">
        <f>VLOOKUP(C92,'Trang tính1'!$A$2:$N$319,9,0)</f>
        <v>183A/6 tổ 6, KV4, Thới An Đông Cần Thơ</v>
      </c>
      <c r="AF92" s="46" t="s">
        <v>517</v>
      </c>
      <c r="AG92" s="46"/>
      <c r="AH92" s="66"/>
      <c r="AI92" s="97" t="s">
        <v>156</v>
      </c>
      <c r="AJ92" s="97"/>
      <c r="AK92" s="56" t="s">
        <v>518</v>
      </c>
      <c r="AL92" s="36">
        <f t="shared" ca="1" si="12"/>
        <v>48</v>
      </c>
    </row>
    <row r="93" spans="1:38" s="36" customFormat="1" ht="19.5" customHeight="1">
      <c r="A93" s="25">
        <f>IF(C93=0,"",SUBTOTAL(3,C$5:C93))</f>
        <v>89</v>
      </c>
      <c r="B93" s="95">
        <v>3</v>
      </c>
      <c r="C93" s="95" t="s">
        <v>519</v>
      </c>
      <c r="D93" s="25" t="str">
        <f>VLOOKUP(C93,Sheet4!$A$1:$B$300,2,0)</f>
        <v>5496032594</v>
      </c>
      <c r="E93" s="96" t="s">
        <v>520</v>
      </c>
      <c r="F93" s="63" t="str">
        <f>VLOOKUP(D93,'BHXH 4-2026'!$D$11:$F$337,3,0)</f>
        <v>DN4925496032594</v>
      </c>
      <c r="G93" s="774">
        <f>VLOOKUP(C93,'chuyển xếp 2024'!$C$5:$W$328,17,0)</f>
        <v>7976000</v>
      </c>
      <c r="H93" s="774">
        <f>VLOOKUP(C93,'chuyển xếp 2024'!$C$5:$W$328,19,0)</f>
        <v>0</v>
      </c>
      <c r="I93" s="774">
        <f t="shared" si="8"/>
        <v>7976000</v>
      </c>
      <c r="J93" s="96" t="s">
        <v>32</v>
      </c>
      <c r="K93" s="63">
        <f t="shared" si="10"/>
        <v>1</v>
      </c>
      <c r="L93" s="63" t="s">
        <v>33</v>
      </c>
      <c r="M93" s="63" t="s">
        <v>34</v>
      </c>
      <c r="N93" s="96" t="s">
        <v>3919</v>
      </c>
      <c r="O93" s="97" t="s">
        <v>513</v>
      </c>
      <c r="P93" s="106">
        <v>26216</v>
      </c>
      <c r="Q93" s="107">
        <v>34274</v>
      </c>
      <c r="R93" s="107">
        <f t="shared" si="11"/>
        <v>34274</v>
      </c>
      <c r="S93" s="107"/>
      <c r="T93" s="97" t="s">
        <v>36</v>
      </c>
      <c r="U93" s="56" t="s">
        <v>521</v>
      </c>
      <c r="V93" s="56" t="str">
        <f t="shared" ca="1" si="13"/>
        <v xml:space="preserve">32 NĂM 9 THÁNG 18 NGÀY </v>
      </c>
      <c r="W93" s="523" t="s">
        <v>522</v>
      </c>
      <c r="X93" s="80" t="str">
        <f>VLOOKUP(C93,Sheet5!$B$2:$G$253,6,0)</f>
        <v>040071000082</v>
      </c>
      <c r="Y93" s="80" t="str">
        <f>VLOOKUP(C93,'Trang tính1'!$A$2:$N$281,5,0)</f>
        <v>040071000082</v>
      </c>
      <c r="Z93" s="80" t="b">
        <f t="shared" si="9"/>
        <v>1</v>
      </c>
      <c r="AA93" s="75">
        <v>42384</v>
      </c>
      <c r="AB93" s="75" t="s">
        <v>5228</v>
      </c>
      <c r="AC93" s="46" t="s">
        <v>232</v>
      </c>
      <c r="AD93" s="108" t="s">
        <v>523</v>
      </c>
      <c r="AE93" s="108" t="str">
        <f>VLOOKUP(C93,'Trang tính1'!$A$2:$N$319,9,0)</f>
        <v>20/8, p.Thới An Đông, Cần Thơ</v>
      </c>
      <c r="AF93" s="46" t="s">
        <v>524</v>
      </c>
      <c r="AG93" s="46"/>
      <c r="AH93" s="66"/>
      <c r="AI93" s="97" t="s">
        <v>156</v>
      </c>
      <c r="AJ93" s="97"/>
      <c r="AK93" s="56" t="s">
        <v>518</v>
      </c>
      <c r="AL93" s="36">
        <f t="shared" ca="1" si="12"/>
        <v>54</v>
      </c>
    </row>
    <row r="94" spans="1:38" s="36" customFormat="1">
      <c r="A94" s="25">
        <f>IF(C94=0,"",SUBTOTAL(3,C$5:C94))</f>
        <v>90</v>
      </c>
      <c r="B94" s="95">
        <v>4</v>
      </c>
      <c r="C94" s="95" t="s">
        <v>525</v>
      </c>
      <c r="D94" s="25" t="str">
        <f>VLOOKUP(C94,Sheet4!$A$1:$B$300,2,0)</f>
        <v>5496032624</v>
      </c>
      <c r="E94" s="96" t="s">
        <v>526</v>
      </c>
      <c r="F94" s="63" t="str">
        <f>VLOOKUP(D94,'BHXH 4-2026'!$D$11:$F$337,3,0)</f>
        <v>DN4925496032624</v>
      </c>
      <c r="G94" s="774">
        <f>VLOOKUP(C94,'chuyển xếp 2024'!$C$5:$W$328,17,0)</f>
        <v>7976000</v>
      </c>
      <c r="H94" s="774">
        <f>VLOOKUP(C94,'chuyển xếp 2024'!$C$5:$W$328,19,0)</f>
        <v>1892000</v>
      </c>
      <c r="I94" s="774">
        <f t="shared" si="8"/>
        <v>9868000</v>
      </c>
      <c r="J94" s="96" t="s">
        <v>32</v>
      </c>
      <c r="K94" s="63">
        <f t="shared" si="10"/>
        <v>1</v>
      </c>
      <c r="L94" s="63" t="s">
        <v>33</v>
      </c>
      <c r="M94" s="63" t="s">
        <v>34</v>
      </c>
      <c r="N94" s="96" t="s">
        <v>5199</v>
      </c>
      <c r="O94" s="97" t="s">
        <v>513</v>
      </c>
      <c r="P94" s="106">
        <v>27885</v>
      </c>
      <c r="Q94" s="107">
        <v>34589</v>
      </c>
      <c r="R94" s="107">
        <f t="shared" si="11"/>
        <v>34589</v>
      </c>
      <c r="S94" s="107"/>
      <c r="T94" s="97" t="s">
        <v>36</v>
      </c>
      <c r="U94" s="56" t="s">
        <v>528</v>
      </c>
      <c r="V94" s="56" t="str">
        <f t="shared" ca="1" si="13"/>
        <v xml:space="preserve">31 NĂM 11 THÁNG 7 NGÀY </v>
      </c>
      <c r="W94" s="80" t="s">
        <v>529</v>
      </c>
      <c r="X94" s="80" t="str">
        <f>VLOOKUP(C94,Sheet5!$B$2:$G$253,6,0)</f>
        <v>036076021714</v>
      </c>
      <c r="Y94" s="80" t="str">
        <f>VLOOKUP(C94,'Trang tính1'!$A$2:$N$281,5,0)</f>
        <v>036076021714</v>
      </c>
      <c r="Z94" s="80" t="b">
        <f t="shared" si="9"/>
        <v>1</v>
      </c>
      <c r="AA94" s="75"/>
      <c r="AB94" s="75" t="s">
        <v>5228</v>
      </c>
      <c r="AC94" s="46" t="s">
        <v>232</v>
      </c>
      <c r="AD94" s="108" t="s">
        <v>530</v>
      </c>
      <c r="AE94" s="108" t="str">
        <f>VLOOKUP(C94,'Trang tính1'!$A$2:$N$319,9,0)</f>
        <v>121/8/126 Nguyễn Thông, phường Bình Thuỷ, Thành phố Cần Thơ</v>
      </c>
      <c r="AF94" s="46" t="s">
        <v>531</v>
      </c>
      <c r="AG94" s="46"/>
      <c r="AH94" s="66"/>
      <c r="AI94" s="97" t="s">
        <v>156</v>
      </c>
      <c r="AJ94" s="97" t="s">
        <v>1721</v>
      </c>
      <c r="AK94" s="56" t="s">
        <v>510</v>
      </c>
      <c r="AL94" s="36">
        <f t="shared" ca="1" si="12"/>
        <v>50</v>
      </c>
    </row>
    <row r="95" spans="1:38" s="36" customFormat="1">
      <c r="A95" s="25">
        <f>IF(C95=0,"",SUBTOTAL(3,C$5:C95))</f>
        <v>91</v>
      </c>
      <c r="B95" s="95">
        <v>5</v>
      </c>
      <c r="C95" s="95" t="s">
        <v>532</v>
      </c>
      <c r="D95" s="25" t="str">
        <f>VLOOKUP(C95,Sheet4!$A$1:$B$300,2,0)</f>
        <v>5400002875</v>
      </c>
      <c r="E95" s="96" t="s">
        <v>533</v>
      </c>
      <c r="F95" s="63" t="str">
        <f>VLOOKUP(D95,'BHXH 4-2026'!$D$11:$F$337,3,0)</f>
        <v>DN4925400002875</v>
      </c>
      <c r="G95" s="774">
        <f>VLOOKUP(C95,'chuyển xếp 2024'!$C$5:$W$328,17,0)</f>
        <v>7454000</v>
      </c>
      <c r="H95" s="774">
        <f>VLOOKUP(C95,'chuyển xếp 2024'!$C$5:$W$328,19,0)</f>
        <v>0</v>
      </c>
      <c r="I95" s="774">
        <f t="shared" si="8"/>
        <v>7454000</v>
      </c>
      <c r="J95" s="96" t="s">
        <v>32</v>
      </c>
      <c r="K95" s="63">
        <f t="shared" si="10"/>
        <v>1</v>
      </c>
      <c r="L95" s="63" t="s">
        <v>33</v>
      </c>
      <c r="M95" s="63" t="s">
        <v>34</v>
      </c>
      <c r="N95" s="96" t="s">
        <v>3919</v>
      </c>
      <c r="O95" s="97" t="s">
        <v>513</v>
      </c>
      <c r="P95" s="106">
        <v>26781</v>
      </c>
      <c r="Q95" s="107">
        <v>36161</v>
      </c>
      <c r="R95" s="107">
        <f t="shared" si="11"/>
        <v>36161</v>
      </c>
      <c r="S95" s="107"/>
      <c r="T95" s="97" t="s">
        <v>36</v>
      </c>
      <c r="U95" s="56" t="s">
        <v>534</v>
      </c>
      <c r="V95" s="56" t="str">
        <f t="shared" ca="1" si="13"/>
        <v xml:space="preserve">27 NĂM 7 THÁNG 18 NGÀY </v>
      </c>
      <c r="W95" s="80" t="s">
        <v>535</v>
      </c>
      <c r="X95" s="80" t="str">
        <f>VLOOKUP(C95,Sheet5!$B$2:$G$253,6,0)</f>
        <v>091073000022</v>
      </c>
      <c r="Y95" s="80" t="str">
        <f>VLOOKUP(C95,'Trang tính1'!$A$2:$N$281,5,0)</f>
        <v>091073000022</v>
      </c>
      <c r="Z95" s="80" t="b">
        <f t="shared" si="9"/>
        <v>1</v>
      </c>
      <c r="AA95" s="75"/>
      <c r="AB95" s="75" t="s">
        <v>5228</v>
      </c>
      <c r="AC95" s="46" t="s">
        <v>232</v>
      </c>
      <c r="AD95" s="108" t="s">
        <v>536</v>
      </c>
      <c r="AE95" s="108" t="str">
        <f>VLOOKUP(C95,'Trang tính1'!$A$2:$N$319,9,0)</f>
        <v>D7 tổ 8, phường Thới An Đông, Cần Thơ</v>
      </c>
      <c r="AF95" s="46" t="s">
        <v>531</v>
      </c>
      <c r="AG95" s="46"/>
      <c r="AH95" s="66"/>
      <c r="AI95" s="97" t="s">
        <v>156</v>
      </c>
      <c r="AJ95" s="97"/>
      <c r="AK95" s="56" t="s">
        <v>518</v>
      </c>
      <c r="AL95" s="36">
        <f t="shared" ca="1" si="12"/>
        <v>53</v>
      </c>
    </row>
    <row r="96" spans="1:38" s="36" customFormat="1">
      <c r="A96" s="25">
        <f>IF(C96=0,"",SUBTOTAL(3,C$5:C96))</f>
        <v>92</v>
      </c>
      <c r="B96" s="95">
        <v>6</v>
      </c>
      <c r="C96" s="95" t="s">
        <v>545</v>
      </c>
      <c r="D96" s="25" t="str">
        <f>VLOOKUP(C96,Sheet4!$A$1:$B$300,2,0)</f>
        <v>6504006865</v>
      </c>
      <c r="E96" s="96" t="s">
        <v>546</v>
      </c>
      <c r="F96" s="63" t="str">
        <f>VLOOKUP(D96,'BHXH 4-2026'!$D$11:$F$337,3,0)</f>
        <v>DN4926504006865</v>
      </c>
      <c r="G96" s="774">
        <f>VLOOKUP(C96,'chuyển xếp 2024'!$C$5:$W$328,17,0)</f>
        <v>6966000</v>
      </c>
      <c r="H96" s="774">
        <f>VLOOKUP(C96,'chuyển xếp 2024'!$C$5:$W$328,19,0)</f>
        <v>1419000</v>
      </c>
      <c r="I96" s="774">
        <f t="shared" si="8"/>
        <v>8385000</v>
      </c>
      <c r="J96" s="96" t="s">
        <v>32</v>
      </c>
      <c r="K96" s="63">
        <f t="shared" si="10"/>
        <v>1</v>
      </c>
      <c r="L96" s="63" t="s">
        <v>33</v>
      </c>
      <c r="M96" s="63" t="s">
        <v>34</v>
      </c>
      <c r="N96" s="96" t="s">
        <v>5200</v>
      </c>
      <c r="O96" s="97" t="s">
        <v>513</v>
      </c>
      <c r="P96" s="106">
        <v>30177</v>
      </c>
      <c r="Q96" s="107">
        <v>37987</v>
      </c>
      <c r="R96" s="107">
        <f t="shared" si="11"/>
        <v>37987</v>
      </c>
      <c r="S96" s="107"/>
      <c r="T96" s="97" t="s">
        <v>36</v>
      </c>
      <c r="U96" s="56" t="s">
        <v>547</v>
      </c>
      <c r="V96" s="56" t="str">
        <f t="shared" ca="1" si="13"/>
        <v xml:space="preserve">22 NĂM 7 THÁNG 18 NGÀY </v>
      </c>
      <c r="W96" s="80" t="s">
        <v>548</v>
      </c>
      <c r="X96" s="80" t="str">
        <f>VLOOKUP(C96,Sheet5!$B$2:$G$253,6,0)</f>
        <v>092082005430</v>
      </c>
      <c r="Y96" s="80" t="str">
        <f>VLOOKUP(C96,'Trang tính1'!$A$2:$N$281,5,0)</f>
        <v>09208005430</v>
      </c>
      <c r="Z96" s="80" t="b">
        <f t="shared" si="9"/>
        <v>0</v>
      </c>
      <c r="AA96" s="75"/>
      <c r="AB96" s="75" t="s">
        <v>5228</v>
      </c>
      <c r="AC96" s="46" t="s">
        <v>232</v>
      </c>
      <c r="AD96" s="108" t="s">
        <v>168</v>
      </c>
      <c r="AE96" s="108" t="str">
        <f>VLOOKUP(C96,'Trang tính1'!$A$2:$N$319,9,0)</f>
        <v>A7 tổ 8, phường Thới An Đông, Cần Thơ</v>
      </c>
      <c r="AF96" s="46" t="s">
        <v>531</v>
      </c>
      <c r="AG96" s="46"/>
      <c r="AH96" s="66"/>
      <c r="AI96" s="97" t="s">
        <v>50</v>
      </c>
      <c r="AJ96" s="97" t="s">
        <v>549</v>
      </c>
      <c r="AK96" s="56" t="s">
        <v>518</v>
      </c>
      <c r="AL96" s="36">
        <f t="shared" ca="1" si="12"/>
        <v>44</v>
      </c>
    </row>
    <row r="97" spans="1:95" s="36" customFormat="1">
      <c r="A97" s="25">
        <f>IF(C97=0,"",SUBTOTAL(3,C$5:C97))</f>
        <v>93</v>
      </c>
      <c r="B97" s="95">
        <v>7</v>
      </c>
      <c r="C97" s="95" t="s">
        <v>550</v>
      </c>
      <c r="D97" s="25" t="str">
        <f>VLOOKUP(C97,Sheet4!$A$1:$B$300,2,0)</f>
        <v>9208016258</v>
      </c>
      <c r="E97" s="96" t="s">
        <v>551</v>
      </c>
      <c r="F97" s="63" t="str">
        <f>VLOOKUP(D97,'BHXH 4-2026'!$D$11:$F$337,3,0)</f>
        <v>DN4929208016258</v>
      </c>
      <c r="G97" s="774">
        <f>VLOOKUP(C97,'chuyển xếp 2024'!$C$5:$W$328,17,0)</f>
        <v>6966000</v>
      </c>
      <c r="H97" s="774">
        <f>VLOOKUP(C97,'chuyển xếp 2024'!$C$5:$W$328,19,0)</f>
        <v>0</v>
      </c>
      <c r="I97" s="774">
        <f t="shared" si="8"/>
        <v>6966000</v>
      </c>
      <c r="J97" s="96" t="s">
        <v>32</v>
      </c>
      <c r="K97" s="63">
        <f t="shared" si="10"/>
        <v>1</v>
      </c>
      <c r="L97" s="63" t="s">
        <v>33</v>
      </c>
      <c r="M97" s="63" t="s">
        <v>34</v>
      </c>
      <c r="N97" s="96" t="s">
        <v>3919</v>
      </c>
      <c r="O97" s="97" t="s">
        <v>513</v>
      </c>
      <c r="P97" s="106">
        <v>29575</v>
      </c>
      <c r="Q97" s="107">
        <v>39188</v>
      </c>
      <c r="R97" s="107">
        <f t="shared" si="11"/>
        <v>39188</v>
      </c>
      <c r="S97" s="107"/>
      <c r="T97" s="97" t="s">
        <v>36</v>
      </c>
      <c r="U97" s="56" t="s">
        <v>552</v>
      </c>
      <c r="V97" s="56" t="str">
        <f t="shared" ca="1" si="13"/>
        <v xml:space="preserve">19 NĂM 4 THÁNG 3 NGÀY </v>
      </c>
      <c r="W97" s="80" t="s">
        <v>553</v>
      </c>
      <c r="X97" s="80" t="str">
        <f>VLOOKUP(C97,Sheet5!$B$2:$G$253,6,0)</f>
        <v>042080000443</v>
      </c>
      <c r="Y97" s="80" t="str">
        <f>VLOOKUP(C97,'Trang tính1'!$A$2:$N$281,5,0)</f>
        <v>042080000443</v>
      </c>
      <c r="Z97" s="80" t="b">
        <f t="shared" si="9"/>
        <v>1</v>
      </c>
      <c r="AA97" s="75"/>
      <c r="AB97" s="75" t="s">
        <v>5228</v>
      </c>
      <c r="AC97" s="46" t="s">
        <v>232</v>
      </c>
      <c r="AD97" s="108" t="s">
        <v>554</v>
      </c>
      <c r="AE97" s="108" t="str">
        <f>VLOOKUP(C97,'Trang tính1'!$A$2:$N$319,9,0)</f>
        <v>94/1 tổ 1, KV1, phường Thới An Đông, Cần Thơ</v>
      </c>
      <c r="AF97" s="46" t="s">
        <v>531</v>
      </c>
      <c r="AG97" s="46"/>
      <c r="AH97" s="66"/>
      <c r="AI97" s="97" t="s">
        <v>50</v>
      </c>
      <c r="AJ97" s="97" t="s">
        <v>555</v>
      </c>
      <c r="AK97" s="56" t="s">
        <v>518</v>
      </c>
      <c r="AL97" s="36">
        <f t="shared" ca="1" si="12"/>
        <v>45</v>
      </c>
    </row>
    <row r="98" spans="1:95" s="36" customFormat="1">
      <c r="A98" s="25">
        <f>IF(C98=0,"",SUBTOTAL(3,C$5:C98))</f>
        <v>94</v>
      </c>
      <c r="B98" s="95">
        <v>8</v>
      </c>
      <c r="C98" s="95" t="s">
        <v>562</v>
      </c>
      <c r="D98" s="25" t="str">
        <f>VLOOKUP(C98,Sheet4!$A$1:$B$300,2,0)</f>
        <v>9212008062</v>
      </c>
      <c r="E98" s="96" t="s">
        <v>563</v>
      </c>
      <c r="F98" s="63" t="str">
        <f>VLOOKUP(D98,'BHXH 4-2026'!$D$11:$F$337,3,0)</f>
        <v>DN4929212008062</v>
      </c>
      <c r="G98" s="774">
        <f>VLOOKUP(C98,'chuyển xếp 2024'!$C$5:$W$328,17,0)</f>
        <v>6510000</v>
      </c>
      <c r="H98" s="774">
        <f>VLOOKUP(C98,'chuyển xếp 2024'!$C$5:$W$328,19,0)</f>
        <v>0</v>
      </c>
      <c r="I98" s="774">
        <f t="shared" si="8"/>
        <v>6510000</v>
      </c>
      <c r="J98" s="96" t="s">
        <v>32</v>
      </c>
      <c r="K98" s="63">
        <f t="shared" si="10"/>
        <v>1</v>
      </c>
      <c r="L98" s="63" t="s">
        <v>33</v>
      </c>
      <c r="M98" s="63" t="s">
        <v>34</v>
      </c>
      <c r="N98" s="96" t="s">
        <v>3919</v>
      </c>
      <c r="O98" s="97" t="s">
        <v>513</v>
      </c>
      <c r="P98" s="106">
        <v>28992</v>
      </c>
      <c r="Q98" s="107">
        <v>41092</v>
      </c>
      <c r="R98" s="107">
        <f t="shared" si="11"/>
        <v>41092</v>
      </c>
      <c r="S98" s="107"/>
      <c r="T98" s="97" t="s">
        <v>36</v>
      </c>
      <c r="U98" s="56" t="s">
        <v>564</v>
      </c>
      <c r="V98" s="56" t="str">
        <f t="shared" ca="1" si="13"/>
        <v xml:space="preserve">14 NĂM 1 THÁNG 17 NGÀY </v>
      </c>
      <c r="W98" s="80" t="s">
        <v>565</v>
      </c>
      <c r="X98" s="80" t="str">
        <f>VLOOKUP(C98,Sheet5!$B$2:$G$253,6,0)</f>
        <v>037079000810</v>
      </c>
      <c r="Y98" s="80" t="str">
        <f>VLOOKUP(C98,'Trang tính1'!$A$2:$N$281,5,0)</f>
        <v>037079000810</v>
      </c>
      <c r="Z98" s="80" t="b">
        <f t="shared" si="9"/>
        <v>1</v>
      </c>
      <c r="AA98" s="75"/>
      <c r="AB98" s="75" t="s">
        <v>5228</v>
      </c>
      <c r="AC98" s="46" t="s">
        <v>232</v>
      </c>
      <c r="AD98" s="108" t="s">
        <v>566</v>
      </c>
      <c r="AE98" s="108" t="str">
        <f>VLOOKUP(C98,'Trang tính1'!$A$2:$N$319,9,0)</f>
        <v>12/4 Thới An Đông, Cần Thơ</v>
      </c>
      <c r="AF98" s="46" t="s">
        <v>567</v>
      </c>
      <c r="AG98" s="46"/>
      <c r="AH98" s="66"/>
      <c r="AI98" s="97" t="s">
        <v>156</v>
      </c>
      <c r="AJ98" s="97"/>
      <c r="AK98" s="56" t="s">
        <v>518</v>
      </c>
      <c r="AL98" s="36">
        <f t="shared" ca="1" si="12"/>
        <v>47</v>
      </c>
    </row>
    <row r="99" spans="1:95" s="36" customFormat="1">
      <c r="A99" s="25">
        <f>IF(C99=0,"",SUBTOTAL(3,C$5:C99))</f>
        <v>95</v>
      </c>
      <c r="B99" s="95">
        <v>9</v>
      </c>
      <c r="C99" s="95" t="s">
        <v>568</v>
      </c>
      <c r="D99" s="25" t="str">
        <f>VLOOKUP(C99,Sheet4!$A$1:$B$300,2,0)</f>
        <v>9213003751</v>
      </c>
      <c r="E99" s="96" t="s">
        <v>569</v>
      </c>
      <c r="F99" s="63" t="str">
        <f>VLOOKUP(D99,'BHXH 4-2026'!$D$11:$F$337,3,0)</f>
        <v>DN4929213003751</v>
      </c>
      <c r="G99" s="774">
        <f>VLOOKUP(C99,'chuyển xếp 2024'!$C$5:$W$328,17,0)</f>
        <v>6966000</v>
      </c>
      <c r="H99" s="774">
        <f>VLOOKUP(C99,'chuyển xếp 2024'!$C$5:$W$328,19,0)</f>
        <v>0</v>
      </c>
      <c r="I99" s="774">
        <f t="shared" si="8"/>
        <v>6966000</v>
      </c>
      <c r="J99" s="96" t="s">
        <v>32</v>
      </c>
      <c r="K99" s="63">
        <f t="shared" si="10"/>
        <v>1</v>
      </c>
      <c r="L99" s="63" t="s">
        <v>33</v>
      </c>
      <c r="M99" s="63" t="s">
        <v>34</v>
      </c>
      <c r="N99" s="96" t="s">
        <v>3919</v>
      </c>
      <c r="O99" s="97" t="s">
        <v>513</v>
      </c>
      <c r="P99" s="106">
        <v>32311</v>
      </c>
      <c r="Q99" s="107">
        <v>41339</v>
      </c>
      <c r="R99" s="107">
        <f t="shared" si="11"/>
        <v>41339</v>
      </c>
      <c r="S99" s="107"/>
      <c r="T99" s="97" t="s">
        <v>36</v>
      </c>
      <c r="U99" s="56" t="s">
        <v>570</v>
      </c>
      <c r="V99" s="56" t="str">
        <f t="shared" ca="1" si="13"/>
        <v xml:space="preserve">13 NĂM 5 THÁNG 13 NGÀY </v>
      </c>
      <c r="W99" s="80" t="s">
        <v>571</v>
      </c>
      <c r="X99" s="80" t="str">
        <f>VLOOKUP(C99,Sheet5!$B$2:$G$253,6,0)</f>
        <v>092088014526</v>
      </c>
      <c r="Y99" s="80" t="str">
        <f>VLOOKUP(C99,'Trang tính1'!$A$2:$N$281,5,0)</f>
        <v>092088014526</v>
      </c>
      <c r="Z99" s="80" t="b">
        <f t="shared" si="9"/>
        <v>1</v>
      </c>
      <c r="AA99" s="75"/>
      <c r="AB99" s="75" t="s">
        <v>5228</v>
      </c>
      <c r="AC99" s="46" t="s">
        <v>232</v>
      </c>
      <c r="AD99" s="108" t="s">
        <v>486</v>
      </c>
      <c r="AE99" s="108" t="str">
        <f>VLOOKUP(C99,'Trang tính1'!$A$2:$N$319,9,0)</f>
        <v>ấp Nhơn Lộc 2A, xã Phong Điền, Cần Thơ</v>
      </c>
      <c r="AF99" s="46" t="s">
        <v>572</v>
      </c>
      <c r="AG99" s="46"/>
      <c r="AH99" s="66"/>
      <c r="AI99" s="97" t="s">
        <v>182</v>
      </c>
      <c r="AJ99" s="97" t="s">
        <v>573</v>
      </c>
      <c r="AK99" s="56" t="s">
        <v>518</v>
      </c>
      <c r="AL99" s="36">
        <f t="shared" ca="1" si="12"/>
        <v>38</v>
      </c>
    </row>
    <row r="100" spans="1:95" s="36" customFormat="1">
      <c r="A100" s="25">
        <f>IF(C100=0,"",SUBTOTAL(3,C$5:C100))</f>
        <v>96</v>
      </c>
      <c r="B100" s="95">
        <v>10</v>
      </c>
      <c r="C100" s="95" t="s">
        <v>578</v>
      </c>
      <c r="D100" s="25" t="str">
        <f>VLOOKUP(C100,Sheet4!$A$1:$B$300,2,0)</f>
        <v>6506006806</v>
      </c>
      <c r="E100" s="96" t="s">
        <v>579</v>
      </c>
      <c r="F100" s="63" t="str">
        <f>VLOOKUP(D100,'BHXH 4-2026'!$D$11:$F$337,3,0)</f>
        <v>DN4926506006806</v>
      </c>
      <c r="G100" s="774">
        <f>VLOOKUP(C100,'chuyển xếp 2024'!$C$5:$W$328,17,0)</f>
        <v>6634000</v>
      </c>
      <c r="H100" s="774">
        <f>VLOOKUP(C100,'chuyển xếp 2024'!$C$5:$W$328,19,0)</f>
        <v>0</v>
      </c>
      <c r="I100" s="774">
        <f t="shared" si="8"/>
        <v>6634000</v>
      </c>
      <c r="J100" s="96" t="s">
        <v>32</v>
      </c>
      <c r="K100" s="63">
        <f t="shared" si="10"/>
        <v>1</v>
      </c>
      <c r="L100" s="63" t="s">
        <v>33</v>
      </c>
      <c r="M100" s="63" t="s">
        <v>34</v>
      </c>
      <c r="N100" s="96" t="s">
        <v>3919</v>
      </c>
      <c r="O100" s="46" t="s">
        <v>506</v>
      </c>
      <c r="P100" s="106">
        <v>24326</v>
      </c>
      <c r="Q100" s="107">
        <v>38768</v>
      </c>
      <c r="R100" s="107">
        <f t="shared" si="11"/>
        <v>38768</v>
      </c>
      <c r="S100" s="107"/>
      <c r="T100" s="97" t="s">
        <v>36</v>
      </c>
      <c r="U100" s="56" t="s">
        <v>580</v>
      </c>
      <c r="V100" s="56" t="str">
        <f t="shared" ca="1" si="13"/>
        <v xml:space="preserve">20 NĂM 5 THÁNG 30 NGÀY </v>
      </c>
      <c r="W100" s="80" t="s">
        <v>581</v>
      </c>
      <c r="X100" s="80" t="str">
        <f>VLOOKUP(C100,Sheet5!$B$2:$G$253,6,0)</f>
        <v>036066001127</v>
      </c>
      <c r="Y100" s="80" t="str">
        <f>VLOOKUP(C100,'Trang tính1'!$A$2:$N$281,5,0)</f>
        <v>036066001127</v>
      </c>
      <c r="Z100" s="80" t="b">
        <f t="shared" si="9"/>
        <v>1</v>
      </c>
      <c r="AA100" s="75"/>
      <c r="AB100" s="75" t="s">
        <v>5228</v>
      </c>
      <c r="AC100" s="46" t="s">
        <v>232</v>
      </c>
      <c r="AD100" s="108" t="s">
        <v>582</v>
      </c>
      <c r="AE100" s="108" t="str">
        <f>VLOOKUP(C100,'Trang tính1'!$A$2:$N$319,9,0)</f>
        <v>32/6 KV4, Thới An Đông, Cần Thơ</v>
      </c>
      <c r="AF100" s="46" t="s">
        <v>583</v>
      </c>
      <c r="AG100" s="46"/>
      <c r="AH100" s="66"/>
      <c r="AI100" s="97" t="s">
        <v>93</v>
      </c>
      <c r="AJ100" s="97" t="s">
        <v>584</v>
      </c>
      <c r="AK100" s="56" t="s">
        <v>585</v>
      </c>
      <c r="AL100" s="64">
        <f t="shared" ca="1" si="12"/>
        <v>60</v>
      </c>
      <c r="AN100" s="36" t="s">
        <v>2447</v>
      </c>
      <c r="AO100" s="36">
        <v>1</v>
      </c>
      <c r="AP100" s="36">
        <v>2</v>
      </c>
      <c r="AQ100" s="36">
        <v>3</v>
      </c>
      <c r="AR100" s="36">
        <v>4</v>
      </c>
      <c r="AS100" s="36">
        <v>5</v>
      </c>
      <c r="AT100" s="36">
        <v>6</v>
      </c>
      <c r="AU100" s="36">
        <v>7</v>
      </c>
      <c r="AV100" s="36">
        <v>8</v>
      </c>
      <c r="AW100" s="36">
        <v>9</v>
      </c>
      <c r="AX100" s="36">
        <v>10</v>
      </c>
      <c r="AY100" s="36">
        <v>11</v>
      </c>
      <c r="AZ100" s="36">
        <v>12</v>
      </c>
      <c r="BA100" s="36">
        <v>13</v>
      </c>
      <c r="BB100" s="36">
        <v>14</v>
      </c>
      <c r="BC100" s="36">
        <v>15</v>
      </c>
      <c r="BD100" s="36">
        <v>16</v>
      </c>
      <c r="BE100" s="36">
        <v>17</v>
      </c>
      <c r="BF100" s="36">
        <v>18</v>
      </c>
      <c r="BG100" s="36">
        <v>19</v>
      </c>
      <c r="BH100" s="36">
        <v>20</v>
      </c>
      <c r="BI100" s="36">
        <v>21</v>
      </c>
      <c r="BJ100" s="36">
        <v>22</v>
      </c>
      <c r="BK100" s="36">
        <v>23</v>
      </c>
      <c r="BL100" s="36">
        <v>24</v>
      </c>
      <c r="BM100" s="36">
        <v>25</v>
      </c>
      <c r="BN100" s="36">
        <v>26</v>
      </c>
      <c r="BO100" s="36">
        <v>27</v>
      </c>
      <c r="BP100" s="36">
        <v>28</v>
      </c>
      <c r="BQ100" s="36">
        <v>29</v>
      </c>
      <c r="BR100" s="36">
        <v>30</v>
      </c>
      <c r="BS100" s="36">
        <v>31</v>
      </c>
      <c r="BT100" s="36">
        <v>32</v>
      </c>
      <c r="BU100" s="36">
        <v>33</v>
      </c>
      <c r="BV100" s="36">
        <v>34</v>
      </c>
      <c r="BW100" s="36">
        <v>35</v>
      </c>
      <c r="BX100" s="36">
        <v>36</v>
      </c>
      <c r="BY100" s="36">
        <v>37</v>
      </c>
      <c r="BZ100" s="36">
        <v>38</v>
      </c>
      <c r="CA100" s="36">
        <v>39</v>
      </c>
      <c r="CB100" s="36">
        <v>40</v>
      </c>
      <c r="CC100" s="36">
        <v>41</v>
      </c>
      <c r="CD100" s="36">
        <v>42</v>
      </c>
      <c r="CE100" s="36">
        <v>43</v>
      </c>
      <c r="CF100" s="36">
        <v>44</v>
      </c>
      <c r="CG100" s="36">
        <v>45</v>
      </c>
      <c r="CH100" s="36">
        <v>46</v>
      </c>
      <c r="CI100" s="36">
        <v>47</v>
      </c>
      <c r="CJ100" s="36">
        <v>48</v>
      </c>
      <c r="CK100" s="36">
        <v>49</v>
      </c>
      <c r="CL100" s="36">
        <v>50</v>
      </c>
      <c r="CM100" s="36">
        <v>51</v>
      </c>
      <c r="CN100" s="36">
        <v>52</v>
      </c>
      <c r="CO100" s="36">
        <v>53</v>
      </c>
      <c r="CP100" s="36">
        <v>54</v>
      </c>
      <c r="CQ100" s="36" t="s">
        <v>2448</v>
      </c>
    </row>
    <row r="101" spans="1:95" s="36" customFormat="1">
      <c r="A101" s="25">
        <f>IF(C101=0,"",SUBTOTAL(3,C$5:C101))</f>
        <v>97</v>
      </c>
      <c r="B101" s="95">
        <v>11</v>
      </c>
      <c r="C101" s="66" t="s">
        <v>586</v>
      </c>
      <c r="D101" s="25" t="str">
        <f>VLOOKUP(C101,Sheet4!$A$1:$B$300,2,0)</f>
        <v>9215006914</v>
      </c>
      <c r="E101" s="67" t="s">
        <v>587</v>
      </c>
      <c r="F101" s="63" t="str">
        <f>VLOOKUP(D101,'BHXH 4-2026'!$D$11:$F$337,3,0)</f>
        <v>DN4929215006914</v>
      </c>
      <c r="G101" s="774">
        <f>VLOOKUP(C101,'chuyển xếp 2024'!$C$5:$W$328,17,0)</f>
        <v>6200000</v>
      </c>
      <c r="H101" s="774">
        <f>VLOOKUP(C101,'chuyển xếp 2024'!$C$5:$W$328,19,0)</f>
        <v>0</v>
      </c>
      <c r="I101" s="774">
        <f t="shared" si="8"/>
        <v>6200000</v>
      </c>
      <c r="J101" s="96" t="s">
        <v>32</v>
      </c>
      <c r="K101" s="63">
        <f t="shared" si="10"/>
        <v>1</v>
      </c>
      <c r="L101" s="63" t="s">
        <v>33</v>
      </c>
      <c r="M101" s="63" t="s">
        <v>34</v>
      </c>
      <c r="N101" s="96" t="s">
        <v>3919</v>
      </c>
      <c r="O101" s="46" t="s">
        <v>506</v>
      </c>
      <c r="P101" s="106">
        <v>32241</v>
      </c>
      <c r="Q101" s="107">
        <v>42125</v>
      </c>
      <c r="R101" s="107">
        <f t="shared" si="11"/>
        <v>42125</v>
      </c>
      <c r="S101" s="107"/>
      <c r="T101" s="97" t="s">
        <v>36</v>
      </c>
      <c r="U101" s="56" t="s">
        <v>588</v>
      </c>
      <c r="V101" s="56" t="str">
        <f t="shared" ca="1" si="13"/>
        <v xml:space="preserve">11 NĂM 3 THÁNG 18 NGÀY </v>
      </c>
      <c r="W101" s="80" t="s">
        <v>589</v>
      </c>
      <c r="X101" s="80" t="str">
        <f>VLOOKUP(C101,Sheet5!$B$2:$G$253,6,0)</f>
        <v>092088006085</v>
      </c>
      <c r="Y101" s="80" t="str">
        <f>VLOOKUP(C101,'Trang tính1'!$A$2:$N$281,5,0)</f>
        <v>092088006085</v>
      </c>
      <c r="Z101" s="80" t="b">
        <f t="shared" si="9"/>
        <v>1</v>
      </c>
      <c r="AA101" s="75"/>
      <c r="AB101" s="75" t="s">
        <v>5228</v>
      </c>
      <c r="AC101" s="46" t="s">
        <v>232</v>
      </c>
      <c r="AD101" s="108" t="s">
        <v>168</v>
      </c>
      <c r="AE101" s="108" t="str">
        <f>VLOOKUP(C101,'Trang tính1'!$A$2:$N$319,9,0)</f>
        <v>93 tổ 3, KV Thới Bình, Thới An Đông, Cần Thơ</v>
      </c>
      <c r="AF101" s="46" t="s">
        <v>590</v>
      </c>
      <c r="AG101" s="46"/>
      <c r="AH101" s="66"/>
      <c r="AI101" s="97" t="s">
        <v>182</v>
      </c>
      <c r="AJ101" s="97" t="s">
        <v>591</v>
      </c>
      <c r="AK101" s="56" t="s">
        <v>585</v>
      </c>
      <c r="AL101" s="36">
        <f t="shared" ca="1" si="12"/>
        <v>38</v>
      </c>
    </row>
    <row r="102" spans="1:95" s="36" customFormat="1">
      <c r="A102" s="25">
        <f>IF(C102=0,"",SUBTOTAL(3,C$5:C102))</f>
        <v>98</v>
      </c>
      <c r="B102" s="95">
        <v>12</v>
      </c>
      <c r="C102" s="69" t="s">
        <v>592</v>
      </c>
      <c r="D102" s="25" t="str">
        <f>VLOOKUP(C102,Sheet4!$A$1:$B$300,2,0)</f>
        <v>9210016730</v>
      </c>
      <c r="E102" s="98" t="s">
        <v>593</v>
      </c>
      <c r="F102" s="63" t="str">
        <f>VLOOKUP(D102,'BHXH 4-2026'!$D$11:$F$337,3,0)</f>
        <v>DN4929210016730</v>
      </c>
      <c r="G102" s="774">
        <f>VLOOKUP(C102,'chuyển xếp 2024'!$C$5:$W$328,17,0)</f>
        <v>6084000</v>
      </c>
      <c r="H102" s="774">
        <f>VLOOKUP(C102,'chuyển xếp 2024'!$C$5:$W$328,19,0)</f>
        <v>0</v>
      </c>
      <c r="I102" s="774">
        <f t="shared" si="8"/>
        <v>6084000</v>
      </c>
      <c r="J102" s="67" t="s">
        <v>32</v>
      </c>
      <c r="K102" s="63">
        <f t="shared" si="10"/>
        <v>1</v>
      </c>
      <c r="L102" s="63" t="s">
        <v>33</v>
      </c>
      <c r="M102" s="63" t="s">
        <v>34</v>
      </c>
      <c r="N102" s="96" t="s">
        <v>3919</v>
      </c>
      <c r="O102" s="46" t="s">
        <v>506</v>
      </c>
      <c r="P102" s="106">
        <v>29063</v>
      </c>
      <c r="Q102" s="107">
        <v>40427</v>
      </c>
      <c r="R102" s="107">
        <f t="shared" si="11"/>
        <v>40427</v>
      </c>
      <c r="S102" s="107"/>
      <c r="T102" s="67" t="s">
        <v>36</v>
      </c>
      <c r="U102" s="56" t="s">
        <v>595</v>
      </c>
      <c r="V102" s="56" t="str">
        <f t="shared" ca="1" si="13"/>
        <v xml:space="preserve">15 NĂM 11 THÁNG 13 NGÀY </v>
      </c>
      <c r="W102" s="80" t="s">
        <v>596</v>
      </c>
      <c r="X102" s="80" t="str">
        <f>VLOOKUP(C102,Sheet5!$B$2:$G$253,6,0)</f>
        <v>092079008699</v>
      </c>
      <c r="Y102" s="80" t="str">
        <f>VLOOKUP(C102,'Trang tính1'!$A$2:$N$281,5,0)</f>
        <v>092079008699</v>
      </c>
      <c r="Z102" s="80" t="b">
        <f t="shared" si="9"/>
        <v>1</v>
      </c>
      <c r="AA102" s="75"/>
      <c r="AB102" s="75" t="s">
        <v>5228</v>
      </c>
      <c r="AC102" s="46" t="s">
        <v>232</v>
      </c>
      <c r="AD102" s="108" t="s">
        <v>597</v>
      </c>
      <c r="AE102" s="108" t="str">
        <f>VLOOKUP(C102,'Trang tính1'!$A$2:$N$319,9,0)</f>
        <v>KV Thới Hòa, P Ô Môn</v>
      </c>
      <c r="AF102" s="46" t="s">
        <v>598</v>
      </c>
      <c r="AG102" s="46"/>
      <c r="AH102" s="66"/>
      <c r="AI102" s="46" t="s">
        <v>156</v>
      </c>
      <c r="AJ102" s="46"/>
      <c r="AK102" s="56" t="s">
        <v>518</v>
      </c>
      <c r="AL102" s="36">
        <f t="shared" ca="1" si="12"/>
        <v>47</v>
      </c>
    </row>
    <row r="103" spans="1:95" s="36" customFormat="1">
      <c r="A103" s="25">
        <f>IF(C103=0,"",SUBTOTAL(3,C$5:C103))</f>
        <v>99</v>
      </c>
      <c r="B103" s="95">
        <v>13</v>
      </c>
      <c r="C103" s="66" t="s">
        <v>599</v>
      </c>
      <c r="D103" s="25" t="str">
        <f>VLOOKUP(C103,Sheet4!$A$1:$B$300,2,0)</f>
        <v>9210016716</v>
      </c>
      <c r="E103" s="67" t="s">
        <v>600</v>
      </c>
      <c r="F103" s="63" t="str">
        <f>VLOOKUP(D103,'BHXH 4-2026'!$D$11:$F$337,3,0)</f>
        <v>DN4929210016716</v>
      </c>
      <c r="G103" s="774">
        <f>VLOOKUP(C103,'chuyển xếp 2024'!$C$5:$W$328,17,0)</f>
        <v>6084000</v>
      </c>
      <c r="H103" s="774">
        <f>VLOOKUP(C103,'chuyển xếp 2024'!$C$5:$W$328,19,0)</f>
        <v>0</v>
      </c>
      <c r="I103" s="774">
        <f t="shared" si="8"/>
        <v>6084000</v>
      </c>
      <c r="J103" s="67" t="s">
        <v>32</v>
      </c>
      <c r="K103" s="63">
        <f t="shared" si="10"/>
        <v>1</v>
      </c>
      <c r="L103" s="63" t="s">
        <v>33</v>
      </c>
      <c r="M103" s="63" t="s">
        <v>34</v>
      </c>
      <c r="N103" s="96" t="s">
        <v>3919</v>
      </c>
      <c r="O103" s="46" t="s">
        <v>506</v>
      </c>
      <c r="P103" s="107">
        <v>29305</v>
      </c>
      <c r="Q103" s="75">
        <v>43817</v>
      </c>
      <c r="R103" s="107">
        <f t="shared" si="11"/>
        <v>43817</v>
      </c>
      <c r="S103" s="75"/>
      <c r="T103" s="67" t="s">
        <v>36</v>
      </c>
      <c r="U103" s="67" t="s">
        <v>601</v>
      </c>
      <c r="V103" s="56" t="str">
        <f t="shared" ca="1" si="13"/>
        <v xml:space="preserve">6 NĂM 8 THÁNG 1 NGÀY </v>
      </c>
      <c r="W103" s="80" t="s">
        <v>602</v>
      </c>
      <c r="X103" s="80" t="str">
        <f>VLOOKUP(C103,Sheet5!$B$2:$G$253,6,0)</f>
        <v>092080005871</v>
      </c>
      <c r="Y103" s="80" t="str">
        <f>VLOOKUP(C103,'Trang tính1'!$A$2:$N$281,5,0)</f>
        <v>092080005871</v>
      </c>
      <c r="Z103" s="80" t="b">
        <f t="shared" si="9"/>
        <v>1</v>
      </c>
      <c r="AA103" s="75"/>
      <c r="AB103" s="75" t="s">
        <v>5228</v>
      </c>
      <c r="AC103" s="46" t="s">
        <v>232</v>
      </c>
      <c r="AD103" s="108" t="s">
        <v>92</v>
      </c>
      <c r="AE103" s="108" t="str">
        <f>VLOOKUP(C103,'Trang tính1'!$A$2:$N$319,9,0)</f>
        <v>KV Tân Bình, Phước Thới, Cần thơ</v>
      </c>
      <c r="AF103" s="46" t="s">
        <v>603</v>
      </c>
      <c r="AG103" s="46"/>
      <c r="AH103" s="66"/>
      <c r="AI103" s="46" t="s">
        <v>156</v>
      </c>
      <c r="AJ103" s="46"/>
      <c r="AK103" s="56" t="s">
        <v>518</v>
      </c>
      <c r="AL103" s="36">
        <f t="shared" ca="1" si="12"/>
        <v>46</v>
      </c>
    </row>
    <row r="104" spans="1:95" s="36" customFormat="1">
      <c r="A104" s="25">
        <f>IF(C104=0,"",SUBTOTAL(3,C$5:C104))</f>
        <v>100</v>
      </c>
      <c r="B104" s="95">
        <v>14</v>
      </c>
      <c r="C104" s="66" t="s">
        <v>604</v>
      </c>
      <c r="D104" s="25" t="str">
        <f>VLOOKUP(C104,Sheet4!$A$1:$B$300,2,0)</f>
        <v>9212001006</v>
      </c>
      <c r="E104" s="67" t="s">
        <v>605</v>
      </c>
      <c r="F104" s="63" t="str">
        <f>VLOOKUP(D104,'BHXH 4-2026'!$D$11:$F$337,3,0)</f>
        <v>DN4929212001006</v>
      </c>
      <c r="G104" s="774">
        <f>VLOOKUP(C104,'chuyển xếp 2024'!$C$5:$W$328,17,0)</f>
        <v>5415000</v>
      </c>
      <c r="H104" s="774">
        <f>VLOOKUP(C104,'chuyển xếp 2024'!$C$5:$W$328,19,0)</f>
        <v>0</v>
      </c>
      <c r="I104" s="774">
        <f t="shared" si="8"/>
        <v>5415000</v>
      </c>
      <c r="J104" s="67" t="s">
        <v>32</v>
      </c>
      <c r="K104" s="63">
        <f t="shared" si="10"/>
        <v>1</v>
      </c>
      <c r="L104" s="63" t="s">
        <v>33</v>
      </c>
      <c r="M104" s="63" t="s">
        <v>34</v>
      </c>
      <c r="N104" s="96" t="s">
        <v>3919</v>
      </c>
      <c r="O104" s="46" t="s">
        <v>506</v>
      </c>
      <c r="P104" s="106">
        <v>32771</v>
      </c>
      <c r="Q104" s="75">
        <v>43817</v>
      </c>
      <c r="R104" s="107">
        <f t="shared" si="11"/>
        <v>43817</v>
      </c>
      <c r="S104" s="75"/>
      <c r="T104" s="67" t="s">
        <v>36</v>
      </c>
      <c r="U104" s="67" t="s">
        <v>606</v>
      </c>
      <c r="V104" s="56" t="str">
        <f t="shared" ca="1" si="13"/>
        <v xml:space="preserve">6 NĂM 8 THÁNG 1 NGÀY </v>
      </c>
      <c r="W104" s="80" t="s">
        <v>607</v>
      </c>
      <c r="X104" s="80" t="str">
        <f>VLOOKUP(C104,Sheet5!$B$2:$G$253,6,0)</f>
        <v>092089006543</v>
      </c>
      <c r="Y104" s="80" t="str">
        <f>VLOOKUP(C104,'Trang tính1'!$A$2:$N$281,5,0)</f>
        <v>092089006543</v>
      </c>
      <c r="Z104" s="80" t="b">
        <f t="shared" si="9"/>
        <v>1</v>
      </c>
      <c r="AA104" s="75"/>
      <c r="AB104" s="75" t="s">
        <v>5228</v>
      </c>
      <c r="AC104" s="46" t="s">
        <v>232</v>
      </c>
      <c r="AD104" s="108" t="s">
        <v>92</v>
      </c>
      <c r="AE104" s="108" t="str">
        <f>VLOOKUP(C104,'Trang tính1'!$A$2:$N$319,9,0)</f>
        <v>Bình Thuận, Phước Thới, Cần Thơ</v>
      </c>
      <c r="AF104" s="46" t="s">
        <v>608</v>
      </c>
      <c r="AG104" s="46"/>
      <c r="AH104" s="66"/>
      <c r="AI104" s="46" t="s">
        <v>156</v>
      </c>
      <c r="AJ104" s="46"/>
      <c r="AK104" s="56" t="s">
        <v>518</v>
      </c>
      <c r="AL104" s="36">
        <f t="shared" ca="1" si="12"/>
        <v>36</v>
      </c>
    </row>
    <row r="105" spans="1:95" s="36" customFormat="1">
      <c r="A105" s="25">
        <f>IF(C105=0,"",SUBTOTAL(3,C$5:C105))</f>
        <v>101</v>
      </c>
      <c r="B105" s="95">
        <v>15</v>
      </c>
      <c r="C105" s="66" t="s">
        <v>609</v>
      </c>
      <c r="D105" s="25" t="str">
        <f>VLOOKUP(C105,Sheet4!$A$1:$B$300,2,0)</f>
        <v>7515142557</v>
      </c>
      <c r="E105" s="67" t="s">
        <v>610</v>
      </c>
      <c r="F105" s="63" t="str">
        <f>VLOOKUP(D105,'BHXH 4-2026'!$D$11:$F$337,3,0)</f>
        <v>DN4927515142557</v>
      </c>
      <c r="G105" s="774">
        <f>VLOOKUP(C105,'chuyển xếp 2024'!$C$5:$W$328,17,0)</f>
        <v>5686000</v>
      </c>
      <c r="H105" s="774">
        <f>VLOOKUP(C105,'chuyển xếp 2024'!$C$5:$W$328,19,0)</f>
        <v>0</v>
      </c>
      <c r="I105" s="774">
        <f t="shared" si="8"/>
        <v>5686000</v>
      </c>
      <c r="J105" s="67" t="s">
        <v>32</v>
      </c>
      <c r="K105" s="63">
        <f t="shared" si="10"/>
        <v>1</v>
      </c>
      <c r="L105" s="63" t="s">
        <v>33</v>
      </c>
      <c r="M105" s="63" t="s">
        <v>34</v>
      </c>
      <c r="N105" s="96" t="s">
        <v>3919</v>
      </c>
      <c r="O105" s="46" t="s">
        <v>513</v>
      </c>
      <c r="P105" s="106">
        <v>35280</v>
      </c>
      <c r="Q105" s="75">
        <v>44768</v>
      </c>
      <c r="R105" s="107">
        <f t="shared" si="11"/>
        <v>44768</v>
      </c>
      <c r="S105" s="75"/>
      <c r="T105" s="67" t="s">
        <v>36</v>
      </c>
      <c r="U105" s="67" t="s">
        <v>611</v>
      </c>
      <c r="V105" s="56" t="str">
        <f t="shared" ca="1" si="13"/>
        <v xml:space="preserve">4 NĂM 0 THÁNG 24 NGÀY </v>
      </c>
      <c r="W105" s="74" t="s">
        <v>612</v>
      </c>
      <c r="X105" s="80" t="str">
        <f>VLOOKUP(C105,Sheet5!$B$2:$G$253,6,0)</f>
        <v>089096010155</v>
      </c>
      <c r="Y105" s="80" t="str">
        <f>VLOOKUP(C105,'Trang tính1'!$A$2:$N$281,5,0)</f>
        <v>089096010155</v>
      </c>
      <c r="Z105" s="80" t="b">
        <f t="shared" si="9"/>
        <v>1</v>
      </c>
      <c r="AA105" s="75">
        <v>42972</v>
      </c>
      <c r="AB105" s="75" t="s">
        <v>5228</v>
      </c>
      <c r="AC105" s="46" t="s">
        <v>232</v>
      </c>
      <c r="AD105" s="108" t="s">
        <v>613</v>
      </c>
      <c r="AE105" s="108" t="str">
        <f>VLOOKUP(C105,'Trang tính1'!$A$2:$N$319,9,0)</f>
        <v>KV Trường Trung, Phước Thới, Cần thơ</v>
      </c>
      <c r="AF105" s="46" t="s">
        <v>614</v>
      </c>
      <c r="AG105" s="46"/>
      <c r="AH105" s="66" t="s">
        <v>615</v>
      </c>
      <c r="AI105" s="46" t="s">
        <v>156</v>
      </c>
      <c r="AJ105" s="46"/>
      <c r="AK105" s="56" t="s">
        <v>518</v>
      </c>
      <c r="AL105" s="36">
        <f t="shared" ca="1" si="12"/>
        <v>30</v>
      </c>
    </row>
    <row r="106" spans="1:95" s="36" customFormat="1">
      <c r="A106" s="25">
        <f>IF(C106=0,"",SUBTOTAL(3,C$5:C106))</f>
        <v>102</v>
      </c>
      <c r="B106" s="95">
        <v>16</v>
      </c>
      <c r="C106" s="66" t="s">
        <v>1925</v>
      </c>
      <c r="D106" s="25" t="str">
        <f>VLOOKUP(C106,Sheet4!$A$1:$B$300,2,0)</f>
        <v>9321867019</v>
      </c>
      <c r="E106" s="67" t="s">
        <v>1865</v>
      </c>
      <c r="F106" s="63" t="str">
        <f>VLOOKUP(D106,'BHXH 4-2026'!$D$11:$F$337,3,0)</f>
        <v>DN4929321867019</v>
      </c>
      <c r="G106" s="774">
        <f>VLOOKUP(C106,'chuyển xếp 2024'!$C$5:$W$328,17,0)</f>
        <v>5061000</v>
      </c>
      <c r="H106" s="774">
        <f>VLOOKUP(C106,'chuyển xếp 2024'!$C$5:$W$328,19,0)</f>
        <v>0</v>
      </c>
      <c r="I106" s="774">
        <f t="shared" si="8"/>
        <v>5061000</v>
      </c>
      <c r="J106" s="67" t="s">
        <v>32</v>
      </c>
      <c r="K106" s="63">
        <f t="shared" si="10"/>
        <v>1</v>
      </c>
      <c r="L106" s="63" t="s">
        <v>33</v>
      </c>
      <c r="M106" s="63" t="s">
        <v>34</v>
      </c>
      <c r="N106" s="96" t="s">
        <v>3919</v>
      </c>
      <c r="O106" s="46" t="s">
        <v>513</v>
      </c>
      <c r="P106" s="106">
        <v>35677</v>
      </c>
      <c r="Q106" s="75">
        <v>45170</v>
      </c>
      <c r="R106" s="107">
        <f t="shared" si="11"/>
        <v>45170</v>
      </c>
      <c r="S106" s="75"/>
      <c r="T106" s="67" t="s">
        <v>36</v>
      </c>
      <c r="U106" s="56" t="s">
        <v>1980</v>
      </c>
      <c r="V106" s="56" t="str">
        <f t="shared" ca="1" si="13"/>
        <v xml:space="preserve">2 NĂM 11 THÁNG 18 NGÀY </v>
      </c>
      <c r="W106" s="74" t="s">
        <v>1866</v>
      </c>
      <c r="X106" s="80" t="s">
        <v>1866</v>
      </c>
      <c r="Y106" s="80" t="str">
        <f>VLOOKUP(C106,'Trang tính1'!$A$2:$N$281,5,0)</f>
        <v>093097002445</v>
      </c>
      <c r="Z106" s="80" t="b">
        <f t="shared" si="9"/>
        <v>1</v>
      </c>
      <c r="AA106" s="75">
        <v>44847</v>
      </c>
      <c r="AB106" s="75" t="s">
        <v>5228</v>
      </c>
      <c r="AC106" s="46" t="s">
        <v>232</v>
      </c>
      <c r="AD106" s="108" t="s">
        <v>1867</v>
      </c>
      <c r="AE106" s="108" t="str">
        <f>VLOOKUP(C106,'Trang tính1'!$A$2:$N$319,9,0)</f>
        <v>366 KV Yên Trung, phường Cái Răng, Cần Thơ</v>
      </c>
      <c r="AF106" s="46" t="s">
        <v>1868</v>
      </c>
      <c r="AG106" s="46"/>
      <c r="AH106" s="66"/>
      <c r="AI106" s="46" t="s">
        <v>93</v>
      </c>
      <c r="AJ106" s="46"/>
      <c r="AK106" s="56" t="s">
        <v>518</v>
      </c>
      <c r="AL106" s="36">
        <f t="shared" ca="1" si="12"/>
        <v>28</v>
      </c>
    </row>
    <row r="107" spans="1:95" s="36" customFormat="1">
      <c r="A107" s="25">
        <f>IF(C107=0,"",SUBTOTAL(3,C$5:C107))</f>
        <v>103</v>
      </c>
      <c r="B107" s="95">
        <v>17</v>
      </c>
      <c r="C107" s="66" t="s">
        <v>1926</v>
      </c>
      <c r="D107" s="25" t="str">
        <f>VLOOKUP(C107,Sheet4!$A$1:$B$300,2,0)</f>
        <v>9222360426</v>
      </c>
      <c r="E107" s="67" t="s">
        <v>1869</v>
      </c>
      <c r="F107" s="63" t="str">
        <f>VLOOKUP(D107,'BHXH 4-2026'!$D$11:$F$337,3,0)</f>
        <v>DN4929222360426</v>
      </c>
      <c r="G107" s="774">
        <f>VLOOKUP(C107,'chuyển xếp 2024'!$C$5:$W$328,17,0)</f>
        <v>5314000</v>
      </c>
      <c r="H107" s="774">
        <f>VLOOKUP(C107,'chuyển xếp 2024'!$C$5:$W$328,19,0)</f>
        <v>0</v>
      </c>
      <c r="I107" s="774">
        <f t="shared" si="8"/>
        <v>5314000</v>
      </c>
      <c r="J107" s="67" t="s">
        <v>32</v>
      </c>
      <c r="K107" s="63">
        <f t="shared" si="10"/>
        <v>1</v>
      </c>
      <c r="L107" s="63" t="s">
        <v>33</v>
      </c>
      <c r="M107" s="63" t="s">
        <v>34</v>
      </c>
      <c r="N107" s="96" t="s">
        <v>3919</v>
      </c>
      <c r="O107" s="46" t="s">
        <v>513</v>
      </c>
      <c r="P107" s="106">
        <v>28126</v>
      </c>
      <c r="Q107" s="75">
        <v>45170</v>
      </c>
      <c r="R107" s="107">
        <f t="shared" si="11"/>
        <v>45170</v>
      </c>
      <c r="S107" s="75"/>
      <c r="T107" s="67" t="s">
        <v>36</v>
      </c>
      <c r="U107" s="56" t="s">
        <v>1981</v>
      </c>
      <c r="V107" s="56" t="str">
        <f t="shared" ca="1" si="13"/>
        <v xml:space="preserve">2 NĂM 11 THÁNG 18 NGÀY </v>
      </c>
      <c r="W107" s="523" t="s">
        <v>1870</v>
      </c>
      <c r="X107" s="80" t="s">
        <v>1870</v>
      </c>
      <c r="Y107" s="80" t="str">
        <f>VLOOKUP(C107,'Trang tính1'!$A$2:$N$281,5,0)</f>
        <v>092077006051</v>
      </c>
      <c r="Z107" s="80" t="b">
        <f t="shared" si="9"/>
        <v>1</v>
      </c>
      <c r="AA107" s="75">
        <v>44941</v>
      </c>
      <c r="AB107" s="75" t="s">
        <v>5228</v>
      </c>
      <c r="AC107" s="46" t="s">
        <v>232</v>
      </c>
      <c r="AD107" s="108" t="s">
        <v>745</v>
      </c>
      <c r="AE107" s="108" t="str">
        <f>VLOOKUP(C107,'Trang tính1'!$A$2:$N$319,9,0)</f>
        <v>KV Thới Thuận, Phước Thới, Cần Thơ</v>
      </c>
      <c r="AF107" s="108" t="s">
        <v>1210</v>
      </c>
      <c r="AG107" s="46"/>
      <c r="AH107" s="66"/>
      <c r="AI107" s="46" t="s">
        <v>93</v>
      </c>
      <c r="AJ107" s="46"/>
      <c r="AK107" s="56" t="s">
        <v>518</v>
      </c>
      <c r="AL107" s="36">
        <f t="shared" ca="1" si="12"/>
        <v>49</v>
      </c>
    </row>
    <row r="108" spans="1:95" s="36" customFormat="1">
      <c r="A108" s="25">
        <f>IF(C108=0,"",SUBTOTAL(3,C$5:C108))</f>
        <v>104</v>
      </c>
      <c r="B108" s="95">
        <v>18</v>
      </c>
      <c r="C108" s="66" t="s">
        <v>1927</v>
      </c>
      <c r="D108" s="25" t="str">
        <f>VLOOKUP(C108,Sheet4!$A$1:$B$300,2,0)</f>
        <v>9208005476</v>
      </c>
      <c r="E108" s="67" t="s">
        <v>1597</v>
      </c>
      <c r="F108" s="63" t="str">
        <f>VLOOKUP(D108,'BHXH 4-2026'!$D$11:$F$337,3,0)</f>
        <v>DN4929208005476</v>
      </c>
      <c r="G108" s="774">
        <f>VLOOKUP(C108,'chuyển xếp 2024'!$C$5:$W$328,17,0)</f>
        <v>5314000</v>
      </c>
      <c r="H108" s="774">
        <f>VLOOKUP(C108,'chuyển xếp 2024'!$C$5:$W$328,19,0)</f>
        <v>0</v>
      </c>
      <c r="I108" s="774">
        <f t="shared" si="8"/>
        <v>5314000</v>
      </c>
      <c r="J108" s="67" t="s">
        <v>32</v>
      </c>
      <c r="K108" s="63">
        <f t="shared" si="10"/>
        <v>1</v>
      </c>
      <c r="L108" s="63" t="s">
        <v>33</v>
      </c>
      <c r="M108" s="63" t="s">
        <v>34</v>
      </c>
      <c r="N108" s="96" t="s">
        <v>3919</v>
      </c>
      <c r="O108" s="46" t="s">
        <v>513</v>
      </c>
      <c r="P108" s="106">
        <v>31581</v>
      </c>
      <c r="Q108" s="75">
        <v>45170</v>
      </c>
      <c r="R108" s="107">
        <f t="shared" si="11"/>
        <v>45170</v>
      </c>
      <c r="S108" s="75"/>
      <c r="T108" s="67" t="s">
        <v>36</v>
      </c>
      <c r="U108" s="56" t="s">
        <v>1979</v>
      </c>
      <c r="V108" s="56" t="str">
        <f t="shared" ca="1" si="13"/>
        <v xml:space="preserve">2 NĂM 11 THÁNG 18 NGÀY </v>
      </c>
      <c r="W108" s="74" t="s">
        <v>1871</v>
      </c>
      <c r="X108" s="80" t="s">
        <v>1871</v>
      </c>
      <c r="Y108" s="80" t="str">
        <f>VLOOKUP(C108,'Trang tính1'!$A$2:$N$281,5,0)</f>
        <v>092086005911</v>
      </c>
      <c r="Z108" s="80" t="b">
        <f t="shared" si="9"/>
        <v>1</v>
      </c>
      <c r="AA108" s="75">
        <v>44345</v>
      </c>
      <c r="AB108" s="75" t="s">
        <v>5228</v>
      </c>
      <c r="AC108" s="46" t="s">
        <v>232</v>
      </c>
      <c r="AD108" s="108" t="s">
        <v>745</v>
      </c>
      <c r="AE108" s="108" t="str">
        <f>VLOOKUP(C108,'Trang tính1'!$A$2:$N$319,9,0)</f>
        <v>KV Thới Ngươn A, Phước Thới, Cần Thơ</v>
      </c>
      <c r="AF108" s="108" t="s">
        <v>1011</v>
      </c>
      <c r="AG108" s="46"/>
      <c r="AH108" s="66"/>
      <c r="AI108" s="46" t="s">
        <v>93</v>
      </c>
      <c r="AJ108" s="46"/>
      <c r="AK108" s="56" t="s">
        <v>518</v>
      </c>
      <c r="AL108" s="36">
        <f t="shared" ca="1" si="12"/>
        <v>40</v>
      </c>
    </row>
    <row r="109" spans="1:95" s="36" customFormat="1">
      <c r="A109" s="25">
        <f>IF(C109=0,"",SUBTOTAL(3,C$5:C109))</f>
        <v>105</v>
      </c>
      <c r="B109" s="95">
        <v>19</v>
      </c>
      <c r="C109" s="66" t="s">
        <v>2290</v>
      </c>
      <c r="D109" s="25" t="str">
        <f>VLOOKUP(C109,Sheet4!$A$1:$B$300,2,0)</f>
        <v>9223148427</v>
      </c>
      <c r="E109" s="67" t="s">
        <v>2291</v>
      </c>
      <c r="F109" s="63" t="str">
        <f>VLOOKUP(D109,'BHXH 4-2026'!$D$11:$F$337,3,0)</f>
        <v>DN4929223148427</v>
      </c>
      <c r="G109" s="774">
        <f>VLOOKUP(C109,'chuyển xếp 2024'!$C$5:$W$328,17,0)</f>
        <v>5314000</v>
      </c>
      <c r="H109" s="774">
        <f>VLOOKUP(C109,'chuyển xếp 2024'!$C$5:$W$328,19,0)</f>
        <v>0</v>
      </c>
      <c r="I109" s="774">
        <f t="shared" si="8"/>
        <v>5314000</v>
      </c>
      <c r="J109" s="67" t="s">
        <v>32</v>
      </c>
      <c r="K109" s="63">
        <f t="shared" si="10"/>
        <v>1</v>
      </c>
      <c r="L109" s="63" t="s">
        <v>33</v>
      </c>
      <c r="M109" s="63" t="s">
        <v>34</v>
      </c>
      <c r="N109" s="96" t="s">
        <v>3919</v>
      </c>
      <c r="O109" s="46" t="s">
        <v>513</v>
      </c>
      <c r="P109" s="106">
        <v>31397</v>
      </c>
      <c r="Q109" s="75">
        <v>45261</v>
      </c>
      <c r="R109" s="107">
        <f t="shared" si="11"/>
        <v>45261</v>
      </c>
      <c r="S109" s="75"/>
      <c r="T109" s="67" t="s">
        <v>36</v>
      </c>
      <c r="U109" s="56" t="s">
        <v>2292</v>
      </c>
      <c r="V109" s="56" t="str">
        <f t="shared" ca="1" si="13"/>
        <v xml:space="preserve">2 NĂM 8 THÁNG 18 NGÀY </v>
      </c>
      <c r="W109" s="523" t="s">
        <v>2293</v>
      </c>
      <c r="X109" s="80" t="s">
        <v>2293</v>
      </c>
      <c r="Y109" s="80" t="str">
        <f>VLOOKUP(C109,'Trang tính1'!$A$2:$N$281,5,0)</f>
        <v>087085018724</v>
      </c>
      <c r="Z109" s="80" t="b">
        <f t="shared" si="9"/>
        <v>1</v>
      </c>
      <c r="AA109" s="75">
        <v>44853</v>
      </c>
      <c r="AB109" s="75" t="s">
        <v>5228</v>
      </c>
      <c r="AC109" s="46" t="s">
        <v>232</v>
      </c>
      <c r="AD109" s="108" t="s">
        <v>2294</v>
      </c>
      <c r="AE109" s="108" t="str">
        <f>VLOOKUP(C109,'Trang tính1'!$A$2:$N$319,9,0)</f>
        <v>ấp Long Hậu, xã Long Khánh A, Hồng Ngự, Đồng Tháp</v>
      </c>
      <c r="AF109" s="108" t="s">
        <v>2294</v>
      </c>
      <c r="AG109" s="46"/>
      <c r="AH109" s="66"/>
      <c r="AI109" s="46" t="s">
        <v>93</v>
      </c>
      <c r="AJ109" s="46"/>
      <c r="AK109" s="56" t="s">
        <v>518</v>
      </c>
      <c r="AL109" s="36">
        <f t="shared" ca="1" si="12"/>
        <v>40</v>
      </c>
    </row>
    <row r="110" spans="1:95" s="36" customFormat="1">
      <c r="A110" s="25">
        <f>IF(C110=0,"",SUBTOTAL(3,C$5:C110))</f>
        <v>106</v>
      </c>
      <c r="B110" s="95">
        <v>20</v>
      </c>
      <c r="C110" s="66" t="s">
        <v>2708</v>
      </c>
      <c r="D110" s="25" t="s">
        <v>2882</v>
      </c>
      <c r="E110" s="67" t="s">
        <v>2702</v>
      </c>
      <c r="F110" s="63" t="str">
        <f>VLOOKUP(D110,'BHXH 4-2026'!$D$11:$F$337,3,0)</f>
        <v>DN4929210017919</v>
      </c>
      <c r="G110" s="774">
        <f>VLOOKUP(C110,'chuyển xếp 2024'!$C$5:$W$328,17,0)</f>
        <v>5061000</v>
      </c>
      <c r="H110" s="774"/>
      <c r="I110" s="774">
        <f t="shared" si="8"/>
        <v>5061000</v>
      </c>
      <c r="J110" s="67" t="s">
        <v>32</v>
      </c>
      <c r="K110" s="63">
        <f t="shared" si="10"/>
        <v>1</v>
      </c>
      <c r="L110" s="63" t="s">
        <v>33</v>
      </c>
      <c r="M110" s="63" t="s">
        <v>34</v>
      </c>
      <c r="N110" s="96" t="s">
        <v>3919</v>
      </c>
      <c r="O110" s="46" t="s">
        <v>513</v>
      </c>
      <c r="P110" s="106">
        <v>31271</v>
      </c>
      <c r="Q110" s="75">
        <v>45632</v>
      </c>
      <c r="R110" s="107">
        <f t="shared" si="11"/>
        <v>45632</v>
      </c>
      <c r="S110" s="75"/>
      <c r="T110" s="67" t="s">
        <v>36</v>
      </c>
      <c r="U110" s="56" t="s">
        <v>2709</v>
      </c>
      <c r="V110" s="56" t="str">
        <f t="shared" ca="1" si="13"/>
        <v xml:space="preserve">1 NĂM 8 THÁNG 13 NGÀY </v>
      </c>
      <c r="W110" s="74" t="s">
        <v>2710</v>
      </c>
      <c r="X110" s="80" t="s">
        <v>2710</v>
      </c>
      <c r="Y110" s="80" t="str">
        <f>VLOOKUP(C110,'Trang tính1'!$A$2:$N$281,5,0)</f>
        <v>037085010267</v>
      </c>
      <c r="Z110" s="80" t="b">
        <f t="shared" si="9"/>
        <v>1</v>
      </c>
      <c r="AA110" s="75" t="s">
        <v>2711</v>
      </c>
      <c r="AB110" s="75" t="s">
        <v>5228</v>
      </c>
      <c r="AC110" s="46" t="s">
        <v>232</v>
      </c>
      <c r="AD110" s="108" t="s">
        <v>2712</v>
      </c>
      <c r="AE110" s="108" t="str">
        <f>VLOOKUP(C110,'Trang tính1'!$A$2:$N$319,9,0)</f>
        <v>44/6 Huỳnh Phan Hộ, KV4 Thới An Đông, Cần Thơ</v>
      </c>
      <c r="AF110" s="108" t="s">
        <v>2713</v>
      </c>
      <c r="AG110" s="46"/>
      <c r="AH110" s="66"/>
      <c r="AI110" s="46" t="s">
        <v>130</v>
      </c>
      <c r="AJ110" s="46" t="s">
        <v>2714</v>
      </c>
      <c r="AK110" s="56" t="s">
        <v>518</v>
      </c>
      <c r="AL110" s="36">
        <f t="shared" ca="1" si="12"/>
        <v>41</v>
      </c>
    </row>
    <row r="111" spans="1:95" s="36" customFormat="1">
      <c r="A111" s="25">
        <f>IF(C111=0,"",SUBTOTAL(3,C$5:C111))</f>
        <v>107</v>
      </c>
      <c r="B111" s="95">
        <v>21</v>
      </c>
      <c r="C111" s="66" t="s">
        <v>2818</v>
      </c>
      <c r="D111" s="47" t="s">
        <v>3157</v>
      </c>
      <c r="E111" s="67" t="s">
        <v>2817</v>
      </c>
      <c r="F111" s="63" t="str">
        <f>VLOOKUP(D111,'BHXH 4-2026'!$D$11:$F$337,3,0)</f>
        <v>DN4929208016263</v>
      </c>
      <c r="G111" s="774">
        <f>VLOOKUP(C111,'chuyển xếp 2024'!$C$5:$W$328,17,0)</f>
        <v>5314000</v>
      </c>
      <c r="H111" s="774"/>
      <c r="I111" s="774">
        <f t="shared" si="8"/>
        <v>5314000</v>
      </c>
      <c r="J111" s="67" t="s">
        <v>32</v>
      </c>
      <c r="K111" s="63">
        <f t="shared" si="10"/>
        <v>1</v>
      </c>
      <c r="L111" s="63" t="s">
        <v>33</v>
      </c>
      <c r="M111" s="63" t="s">
        <v>34</v>
      </c>
      <c r="N111" s="96" t="s">
        <v>3919</v>
      </c>
      <c r="O111" s="46" t="s">
        <v>513</v>
      </c>
      <c r="P111" s="106">
        <v>30201</v>
      </c>
      <c r="Q111" s="75">
        <v>45767</v>
      </c>
      <c r="R111" s="107">
        <f t="shared" si="11"/>
        <v>45767</v>
      </c>
      <c r="S111" s="75"/>
      <c r="T111" s="67" t="s">
        <v>36</v>
      </c>
      <c r="U111" s="56" t="s">
        <v>2819</v>
      </c>
      <c r="V111" s="56" t="str">
        <f t="shared" ca="1" si="13"/>
        <v xml:space="preserve">1 NĂM 3 THÁNG 30 NGÀY </v>
      </c>
      <c r="W111" s="74" t="s">
        <v>2820</v>
      </c>
      <c r="X111" s="80" t="s">
        <v>2820</v>
      </c>
      <c r="Y111" s="80" t="str">
        <f>VLOOKUP(C111,'Trang tính1'!$A$2:$N$281,5,0)</f>
        <v>092082013457</v>
      </c>
      <c r="Z111" s="80" t="b">
        <f t="shared" si="9"/>
        <v>1</v>
      </c>
      <c r="AA111" s="75">
        <v>44440</v>
      </c>
      <c r="AB111" s="75" t="s">
        <v>5228</v>
      </c>
      <c r="AC111" s="46" t="s">
        <v>232</v>
      </c>
      <c r="AD111" s="108" t="s">
        <v>2736</v>
      </c>
      <c r="AE111" s="108" t="str">
        <f>VLOOKUP(C111,'Trang tính1'!$A$2:$N$319,9,0)</f>
        <v>60A/8 tổ 8, KV1, Thới An Đông, Cần Thơ</v>
      </c>
      <c r="AF111" s="108" t="s">
        <v>2821</v>
      </c>
      <c r="AG111" s="46"/>
      <c r="AH111" s="66"/>
      <c r="AI111" s="46" t="s">
        <v>93</v>
      </c>
      <c r="AJ111" s="46"/>
      <c r="AK111" s="56" t="s">
        <v>518</v>
      </c>
      <c r="AL111" s="36">
        <f t="shared" ca="1" si="12"/>
        <v>43</v>
      </c>
    </row>
    <row r="112" spans="1:95" s="36" customFormat="1">
      <c r="A112" s="25">
        <f>IF(C112=0,"",SUBTOTAL(3,C$5:C112))</f>
        <v>108</v>
      </c>
      <c r="B112" s="95">
        <v>22</v>
      </c>
      <c r="C112" s="66" t="s">
        <v>2988</v>
      </c>
      <c r="D112" s="47" t="s">
        <v>3154</v>
      </c>
      <c r="E112" s="67" t="s">
        <v>2986</v>
      </c>
      <c r="F112" s="63" t="str">
        <f>VLOOKUP(D112,'BHXH 4-2026'!$D$11:$F$337,3,0)</f>
        <v>DN4929208016259</v>
      </c>
      <c r="G112" s="774">
        <f>VLOOKUP(C112,'chuyển xếp 2024'!$C$5:$W$328,17,0)</f>
        <v>5314000</v>
      </c>
      <c r="H112" s="774"/>
      <c r="I112" s="774">
        <f t="shared" si="8"/>
        <v>5314000</v>
      </c>
      <c r="J112" s="67" t="s">
        <v>32</v>
      </c>
      <c r="K112" s="63">
        <f t="shared" si="10"/>
        <v>1</v>
      </c>
      <c r="L112" s="63" t="s">
        <v>33</v>
      </c>
      <c r="M112" s="63" t="s">
        <v>34</v>
      </c>
      <c r="N112" s="96" t="s">
        <v>3919</v>
      </c>
      <c r="O112" s="46" t="s">
        <v>513</v>
      </c>
      <c r="P112" s="106">
        <v>30317</v>
      </c>
      <c r="Q112" s="75">
        <v>45868</v>
      </c>
      <c r="R112" s="107">
        <f t="shared" si="11"/>
        <v>45868</v>
      </c>
      <c r="S112" s="75"/>
      <c r="T112" s="625" t="s">
        <v>117</v>
      </c>
      <c r="U112" s="56" t="s">
        <v>2989</v>
      </c>
      <c r="V112" s="56" t="str">
        <f t="shared" ca="1" si="13"/>
        <v xml:space="preserve">1 NĂM 0 THÁNG 20 NGÀY </v>
      </c>
      <c r="W112" s="74" t="s">
        <v>2987</v>
      </c>
      <c r="X112" s="74" t="s">
        <v>2987</v>
      </c>
      <c r="Y112" s="80" t="str">
        <f>VLOOKUP(C112,'Trang tính1'!$A$2:$N$281,5,0)</f>
        <v>092083014745</v>
      </c>
      <c r="Z112" s="80" t="b">
        <f t="shared" si="9"/>
        <v>1</v>
      </c>
      <c r="AA112" s="75">
        <v>44421</v>
      </c>
      <c r="AB112" s="75" t="s">
        <v>5228</v>
      </c>
      <c r="AC112" s="46" t="s">
        <v>232</v>
      </c>
      <c r="AD112" s="108" t="s">
        <v>2990</v>
      </c>
      <c r="AE112" s="108" t="str">
        <f>VLOOKUP(C112,'Trang tính1'!$A$2:$N$319,9,0)</f>
        <v>KV Thới Ngươn A, Phước Thới, Cần Thơ</v>
      </c>
      <c r="AF112" s="108" t="s">
        <v>2990</v>
      </c>
      <c r="AG112" s="108" t="s">
        <v>2990</v>
      </c>
      <c r="AH112" s="66"/>
      <c r="AI112" s="46" t="s">
        <v>156</v>
      </c>
      <c r="AJ112" s="46"/>
      <c r="AK112" s="56" t="s">
        <v>518</v>
      </c>
      <c r="AL112" s="36">
        <f t="shared" ca="1" si="12"/>
        <v>43</v>
      </c>
    </row>
    <row r="113" spans="1:38" s="36" customFormat="1">
      <c r="A113" s="25">
        <f>IF(C113=0,"",SUBTOTAL(3,C$5:C113))</f>
        <v>109</v>
      </c>
      <c r="B113" s="95">
        <v>23</v>
      </c>
      <c r="C113" s="369" t="s">
        <v>3484</v>
      </c>
      <c r="D113" s="47" t="s">
        <v>3511</v>
      </c>
      <c r="E113" s="370" t="s">
        <v>4096</v>
      </c>
      <c r="F113" s="63" t="str">
        <f>VLOOKUP(D113,'BHXH 4-2026'!$D$11:$F$337,3,0)</f>
        <v>DN4929221745084</v>
      </c>
      <c r="G113" s="774">
        <f>VLOOKUP(C113,'chuyển xếp 2024'!$C$5:$W$328,17,0)</f>
        <v>5466000</v>
      </c>
      <c r="H113" s="774"/>
      <c r="I113" s="774">
        <f t="shared" si="8"/>
        <v>5466000</v>
      </c>
      <c r="J113" s="63" t="s">
        <v>63</v>
      </c>
      <c r="K113" s="63">
        <f t="shared" si="10"/>
        <v>0</v>
      </c>
      <c r="L113" s="63" t="s">
        <v>33</v>
      </c>
      <c r="M113" s="63" t="s">
        <v>34</v>
      </c>
      <c r="N113" s="96" t="s">
        <v>3919</v>
      </c>
      <c r="O113" s="46" t="s">
        <v>513</v>
      </c>
      <c r="P113" s="106">
        <v>37262</v>
      </c>
      <c r="Q113" s="106">
        <v>45988</v>
      </c>
      <c r="R113" s="106"/>
      <c r="S113" s="106">
        <f>+Q113</f>
        <v>45988</v>
      </c>
      <c r="T113" s="625" t="s">
        <v>117</v>
      </c>
      <c r="U113" s="56" t="s">
        <v>4256</v>
      </c>
      <c r="V113" s="56" t="str">
        <f t="shared" ca="1" si="13"/>
        <v xml:space="preserve">0 NĂM 8 THÁNG 23 NGÀY </v>
      </c>
      <c r="W113" s="74" t="s">
        <v>4257</v>
      </c>
      <c r="X113" s="74" t="s">
        <v>4257</v>
      </c>
      <c r="Y113" s="80" t="e">
        <f>VLOOKUP(C113,'Trang tính1'!$A$2:$N$281,5,0)</f>
        <v>#N/A</v>
      </c>
      <c r="Z113" s="80" t="e">
        <f t="shared" si="9"/>
        <v>#N/A</v>
      </c>
      <c r="AA113" s="75">
        <v>44440</v>
      </c>
      <c r="AB113" s="75" t="s">
        <v>5227</v>
      </c>
      <c r="AC113" s="46" t="s">
        <v>232</v>
      </c>
      <c r="AD113" s="108" t="s">
        <v>4258</v>
      </c>
      <c r="AE113" s="108"/>
      <c r="AF113" s="108" t="s">
        <v>4259</v>
      </c>
      <c r="AG113" s="108"/>
      <c r="AH113" s="66"/>
      <c r="AI113" s="46" t="s">
        <v>50</v>
      </c>
      <c r="AJ113" s="46" t="s">
        <v>5238</v>
      </c>
      <c r="AK113" s="56" t="s">
        <v>518</v>
      </c>
      <c r="AL113" s="36">
        <f t="shared" ca="1" si="12"/>
        <v>24</v>
      </c>
    </row>
    <row r="114" spans="1:38" s="36" customFormat="1">
      <c r="A114" s="25">
        <f>IF(C114=0,"",SUBTOTAL(3,C$5:C114))</f>
        <v>110</v>
      </c>
      <c r="B114" s="856">
        <v>1</v>
      </c>
      <c r="C114" s="103" t="s">
        <v>619</v>
      </c>
      <c r="D114" s="25" t="str">
        <f>VLOOKUP(C114,Sheet4!$A$1:$B$300,2,0)</f>
        <v>5496032622</v>
      </c>
      <c r="E114" s="104" t="s">
        <v>620</v>
      </c>
      <c r="F114" s="63" t="str">
        <f>VLOOKUP(D114,'BHXH 4-2026'!$D$11:$F$337,3,0)</f>
        <v>DN4925496032622</v>
      </c>
      <c r="G114" s="774">
        <f>VLOOKUP(C114,'chuyển xếp 2024'!$C$5:$W$328,17,0)</f>
        <v>7873000</v>
      </c>
      <c r="H114" s="774">
        <f>VLOOKUP(C114,'chuyển xếp 2024'!$C$5:$W$328,19,0)</f>
        <v>1419000</v>
      </c>
      <c r="I114" s="774">
        <f t="shared" si="8"/>
        <v>9292000</v>
      </c>
      <c r="J114" s="104" t="s">
        <v>32</v>
      </c>
      <c r="K114" s="63">
        <f t="shared" si="10"/>
        <v>1</v>
      </c>
      <c r="L114" s="63" t="s">
        <v>33</v>
      </c>
      <c r="M114" s="63" t="s">
        <v>34</v>
      </c>
      <c r="N114" s="104" t="s">
        <v>5201</v>
      </c>
      <c r="O114" s="46" t="s">
        <v>621</v>
      </c>
      <c r="P114" s="106">
        <v>24660</v>
      </c>
      <c r="Q114" s="107">
        <v>32024</v>
      </c>
      <c r="R114" s="107">
        <f t="shared" si="11"/>
        <v>32024</v>
      </c>
      <c r="S114" s="107"/>
      <c r="T114" s="97" t="s">
        <v>36</v>
      </c>
      <c r="U114" s="56" t="s">
        <v>622</v>
      </c>
      <c r="V114" s="56" t="str">
        <f t="shared" ca="1" si="13"/>
        <v xml:space="preserve">38 NĂM 11 THÁNG 15 NGÀY </v>
      </c>
      <c r="W114" s="80" t="s">
        <v>623</v>
      </c>
      <c r="X114" s="80" t="str">
        <f>VLOOKUP(C114,Sheet5!$B$2:$G$253,6,0)</f>
        <v>045067001245</v>
      </c>
      <c r="Y114" s="80">
        <f>VLOOKUP(C114,'Trang tính1'!$A$2:$N$281,5,0)</f>
        <v>0</v>
      </c>
      <c r="Z114" s="80" t="b">
        <f t="shared" si="9"/>
        <v>0</v>
      </c>
      <c r="AA114" s="75"/>
      <c r="AB114" s="75" t="s">
        <v>5228</v>
      </c>
      <c r="AC114" s="46" t="s">
        <v>232</v>
      </c>
      <c r="AD114" s="108" t="s">
        <v>382</v>
      </c>
      <c r="AE114" s="108">
        <f>VLOOKUP(C114,'Trang tính1'!$A$2:$N$319,9,0)</f>
        <v>0</v>
      </c>
      <c r="AF114" s="46" t="s">
        <v>624</v>
      </c>
      <c r="AG114" s="46" t="s">
        <v>624</v>
      </c>
      <c r="AH114" s="66"/>
      <c r="AI114" s="97" t="s">
        <v>625</v>
      </c>
      <c r="AJ114" s="97"/>
      <c r="AK114" s="56" t="s">
        <v>73</v>
      </c>
      <c r="AL114" s="64">
        <f t="shared" ca="1" si="12"/>
        <v>59</v>
      </c>
    </row>
    <row r="115" spans="1:38" s="36" customFormat="1">
      <c r="A115" s="25">
        <f>IF(C115=0,"",SUBTOTAL(3,C$5:C115))</f>
        <v>111</v>
      </c>
      <c r="B115" s="856">
        <v>2</v>
      </c>
      <c r="C115" s="103" t="s">
        <v>626</v>
      </c>
      <c r="D115" s="25" t="str">
        <f>VLOOKUP(C115,Sheet4!$A$1:$B$300,2,0)</f>
        <v>6506006779</v>
      </c>
      <c r="E115" s="104" t="s">
        <v>627</v>
      </c>
      <c r="F115" s="63" t="str">
        <f>VLOOKUP(D115,'BHXH 4-2026'!$D$11:$F$337,3,0)</f>
        <v>DN4926506006779</v>
      </c>
      <c r="G115" s="774">
        <f>VLOOKUP(C115,'chuyển xếp 2024'!$C$5:$W$328,17,0)</f>
        <v>6906000</v>
      </c>
      <c r="H115" s="774">
        <f>VLOOKUP(C115,'chuyển xếp 2024'!$C$5:$W$328,19,0)</f>
        <v>0</v>
      </c>
      <c r="I115" s="774">
        <f t="shared" si="8"/>
        <v>6906000</v>
      </c>
      <c r="J115" s="104" t="s">
        <v>32</v>
      </c>
      <c r="K115" s="63">
        <f t="shared" si="10"/>
        <v>1</v>
      </c>
      <c r="L115" s="63" t="s">
        <v>33</v>
      </c>
      <c r="M115" s="63" t="s">
        <v>489</v>
      </c>
      <c r="N115" s="104" t="s">
        <v>5207</v>
      </c>
      <c r="O115" s="46" t="s">
        <v>621</v>
      </c>
      <c r="P115" s="106">
        <v>28787</v>
      </c>
      <c r="Q115" s="107">
        <v>38596</v>
      </c>
      <c r="R115" s="107">
        <f t="shared" si="11"/>
        <v>38596</v>
      </c>
      <c r="S115" s="107"/>
      <c r="T115" s="97" t="s">
        <v>36</v>
      </c>
      <c r="U115" s="56" t="s">
        <v>628</v>
      </c>
      <c r="V115" s="56" t="str">
        <f t="shared" ca="1" si="13"/>
        <v xml:space="preserve">20 NĂM 11 THÁNG 18 NGÀY </v>
      </c>
      <c r="W115" s="80" t="s">
        <v>629</v>
      </c>
      <c r="X115" s="80" t="str">
        <f>VLOOKUP(C115,Sheet5!$B$2:$G$253,6,0)</f>
        <v>024078000504</v>
      </c>
      <c r="Y115" s="80" t="str">
        <f>VLOOKUP(C115,'Trang tính1'!$A$2:$N$281,5,0)</f>
        <v>024078000504</v>
      </c>
      <c r="Z115" s="80" t="b">
        <f t="shared" si="9"/>
        <v>1</v>
      </c>
      <c r="AA115" s="75"/>
      <c r="AB115" s="75" t="s">
        <v>5228</v>
      </c>
      <c r="AC115" s="46" t="s">
        <v>232</v>
      </c>
      <c r="AD115" s="108" t="s">
        <v>630</v>
      </c>
      <c r="AE115" s="108" t="str">
        <f>VLOOKUP(C115,'Trang tính1'!$A$2:$N$319,9,0)</f>
        <v>38/7B Mậu Thân, phường Cái Khế, Tp Cần Thơ</v>
      </c>
      <c r="AF115" s="46" t="s">
        <v>631</v>
      </c>
      <c r="AG115" s="46" t="s">
        <v>631</v>
      </c>
      <c r="AH115" s="66"/>
      <c r="AI115" s="97" t="s">
        <v>625</v>
      </c>
      <c r="AJ115" s="97"/>
      <c r="AK115" s="56" t="s">
        <v>632</v>
      </c>
      <c r="AL115" s="36">
        <f t="shared" ca="1" si="12"/>
        <v>47</v>
      </c>
    </row>
    <row r="116" spans="1:38" s="36" customFormat="1">
      <c r="A116" s="25">
        <f>IF(C116=0,"",SUBTOTAL(3,C$5:C116))</f>
        <v>112</v>
      </c>
      <c r="B116" s="856">
        <v>3</v>
      </c>
      <c r="C116" s="103" t="s">
        <v>633</v>
      </c>
      <c r="D116" s="25" t="str">
        <f>VLOOKUP(C116,Sheet4!$A$1:$B$300,2,0)</f>
        <v>5404002322</v>
      </c>
      <c r="E116" s="104" t="s">
        <v>634</v>
      </c>
      <c r="F116" s="63" t="str">
        <f>VLOOKUP(D116,'BHXH 4-2026'!$D$11:$F$337,3,0)</f>
        <v>DN4925404002322</v>
      </c>
      <c r="G116" s="774">
        <f>VLOOKUP(C116,'chuyển xếp 2024'!$C$5:$W$328,17,0)</f>
        <v>7873000</v>
      </c>
      <c r="H116" s="774">
        <f>VLOOKUP(C116,'chuyển xếp 2024'!$C$5:$W$328,19,0)</f>
        <v>0</v>
      </c>
      <c r="I116" s="774">
        <f t="shared" si="8"/>
        <v>7873000</v>
      </c>
      <c r="J116" s="104" t="s">
        <v>32</v>
      </c>
      <c r="K116" s="63">
        <f t="shared" si="10"/>
        <v>1</v>
      </c>
      <c r="L116" s="63" t="s">
        <v>33</v>
      </c>
      <c r="M116" s="63" t="s">
        <v>34</v>
      </c>
      <c r="N116" s="104" t="s">
        <v>5207</v>
      </c>
      <c r="O116" s="46" t="s">
        <v>621</v>
      </c>
      <c r="P116" s="106">
        <v>30395</v>
      </c>
      <c r="Q116" s="107">
        <v>37803</v>
      </c>
      <c r="R116" s="107">
        <f t="shared" si="11"/>
        <v>37803</v>
      </c>
      <c r="S116" s="107"/>
      <c r="T116" s="97" t="s">
        <v>36</v>
      </c>
      <c r="U116" s="56" t="s">
        <v>635</v>
      </c>
      <c r="V116" s="56" t="str">
        <f t="shared" ca="1" si="13"/>
        <v xml:space="preserve">23 NĂM 1 THÁNG 18 NGÀY </v>
      </c>
      <c r="W116" s="523" t="s">
        <v>636</v>
      </c>
      <c r="X116" s="80" t="str">
        <f>VLOOKUP(C116,Sheet5!$B$2:$G$253,6,0)</f>
        <v>092083003624</v>
      </c>
      <c r="Y116" s="80" t="str">
        <f>VLOOKUP(C116,'Trang tính1'!$A$2:$N$281,5,0)</f>
        <v>092083003624</v>
      </c>
      <c r="Z116" s="80" t="b">
        <f t="shared" si="9"/>
        <v>1</v>
      </c>
      <c r="AA116" s="75">
        <v>42901</v>
      </c>
      <c r="AB116" s="75" t="s">
        <v>5228</v>
      </c>
      <c r="AC116" s="46" t="s">
        <v>232</v>
      </c>
      <c r="AD116" s="108" t="s">
        <v>168</v>
      </c>
      <c r="AE116" s="108" t="str">
        <f>VLOOKUP(C116,'Trang tính1'!$A$2:$N$319,9,0)</f>
        <v>19B tổ 1 khu vực 4 phường thới an đông  TP CẦN THƠ</v>
      </c>
      <c r="AF116" s="46" t="s">
        <v>637</v>
      </c>
      <c r="AG116" s="46" t="s">
        <v>637</v>
      </c>
      <c r="AH116" s="66"/>
      <c r="AI116" s="97" t="s">
        <v>625</v>
      </c>
      <c r="AJ116" s="97"/>
      <c r="AK116" s="56" t="s">
        <v>632</v>
      </c>
      <c r="AL116" s="36">
        <f t="shared" ca="1" si="12"/>
        <v>43</v>
      </c>
    </row>
    <row r="117" spans="1:38" s="36" customFormat="1">
      <c r="A117" s="25">
        <f>IF(C117=0,"",SUBTOTAL(3,C$5:C117))</f>
        <v>113</v>
      </c>
      <c r="B117" s="856">
        <v>4</v>
      </c>
      <c r="C117" s="103" t="s">
        <v>638</v>
      </c>
      <c r="D117" s="25" t="str">
        <f>VLOOKUP(C117,Sheet4!$A$1:$B$300,2,0)</f>
        <v>9208016241</v>
      </c>
      <c r="E117" s="104" t="s">
        <v>1739</v>
      </c>
      <c r="F117" s="63" t="str">
        <f>VLOOKUP(D117,'BHXH 4-2026'!$D$11:$F$337,3,0)</f>
        <v>DN4929208016241</v>
      </c>
      <c r="G117" s="774">
        <f>VLOOKUP(C117,'chuyển xếp 2024'!$C$5:$W$328,17,0)</f>
        <v>6906000</v>
      </c>
      <c r="H117" s="774">
        <f>VLOOKUP(C117,'chuyển xếp 2024'!$C$5:$W$328,19,0)</f>
        <v>0</v>
      </c>
      <c r="I117" s="774">
        <f t="shared" si="8"/>
        <v>6906000</v>
      </c>
      <c r="J117" s="104" t="s">
        <v>32</v>
      </c>
      <c r="K117" s="63">
        <f t="shared" si="10"/>
        <v>1</v>
      </c>
      <c r="L117" s="63" t="s">
        <v>33</v>
      </c>
      <c r="M117" s="63" t="s">
        <v>34</v>
      </c>
      <c r="N117" s="104" t="s">
        <v>5207</v>
      </c>
      <c r="O117" s="46" t="s">
        <v>621</v>
      </c>
      <c r="P117" s="106">
        <v>29666</v>
      </c>
      <c r="Q117" s="107">
        <v>39188</v>
      </c>
      <c r="R117" s="107">
        <f t="shared" si="11"/>
        <v>39188</v>
      </c>
      <c r="S117" s="107"/>
      <c r="T117" s="97" t="s">
        <v>36</v>
      </c>
      <c r="U117" s="56" t="s">
        <v>640</v>
      </c>
      <c r="V117" s="56" t="str">
        <f t="shared" ca="1" si="13"/>
        <v xml:space="preserve">19 NĂM 4 THÁNG 3 NGÀY </v>
      </c>
      <c r="W117" s="80" t="s">
        <v>641</v>
      </c>
      <c r="X117" s="80" t="str">
        <f>VLOOKUP(C117,Sheet5!$B$2:$G$253,6,0)</f>
        <v>089081008786</v>
      </c>
      <c r="Y117" s="80" t="str">
        <f>VLOOKUP(C117,'Trang tính1'!$A$2:$N$281,5,0)</f>
        <v>089081008786</v>
      </c>
      <c r="Z117" s="80" t="b">
        <f t="shared" si="9"/>
        <v>1</v>
      </c>
      <c r="AA117" s="75"/>
      <c r="AB117" s="75" t="s">
        <v>5228</v>
      </c>
      <c r="AC117" s="46" t="s">
        <v>232</v>
      </c>
      <c r="AD117" s="108" t="s">
        <v>642</v>
      </c>
      <c r="AE117" s="108" t="str">
        <f>VLOOKUP(C117,'Trang tính1'!$A$2:$N$319,9,0)</f>
        <v>107 tổ 6, ấp Mỹ Đức, xã Nhơn Mỹ, tỉnh An Giang</v>
      </c>
      <c r="AF117" s="46" t="s">
        <v>643</v>
      </c>
      <c r="AG117" s="46" t="s">
        <v>643</v>
      </c>
      <c r="AH117" s="66"/>
      <c r="AI117" s="97" t="s">
        <v>625</v>
      </c>
      <c r="AJ117" s="97"/>
      <c r="AK117" s="56" t="s">
        <v>632</v>
      </c>
      <c r="AL117" s="36">
        <f t="shared" ca="1" si="12"/>
        <v>45</v>
      </c>
    </row>
    <row r="118" spans="1:38" s="36" customFormat="1">
      <c r="A118" s="25">
        <f>IF(C118=0,"",SUBTOTAL(3,C$5:C118))</f>
        <v>114</v>
      </c>
      <c r="B118" s="856">
        <v>5</v>
      </c>
      <c r="C118" s="66" t="s">
        <v>649</v>
      </c>
      <c r="D118" s="25" t="str">
        <f>VLOOKUP(C118,Sheet4!$A$1:$B$300,2,0)</f>
        <v>9216014087</v>
      </c>
      <c r="E118" s="67" t="s">
        <v>650</v>
      </c>
      <c r="F118" s="63" t="str">
        <f>VLOOKUP(D118,'BHXH 4-2026'!$D$11:$F$337,3,0)</f>
        <v>DN4929216014087</v>
      </c>
      <c r="G118" s="774">
        <f>VLOOKUP(C118,'chuyển xếp 2024'!$C$5:$W$328,17,0)</f>
        <v>6058000</v>
      </c>
      <c r="H118" s="774">
        <f>VLOOKUP(C118,'chuyển xếp 2024'!$C$5:$W$328,19,0)</f>
        <v>0</v>
      </c>
      <c r="I118" s="774">
        <f t="shared" si="8"/>
        <v>6058000</v>
      </c>
      <c r="J118" s="67" t="s">
        <v>32</v>
      </c>
      <c r="K118" s="63">
        <f t="shared" si="10"/>
        <v>1</v>
      </c>
      <c r="L118" s="63" t="s">
        <v>33</v>
      </c>
      <c r="M118" s="63" t="s">
        <v>34</v>
      </c>
      <c r="N118" s="104" t="s">
        <v>5207</v>
      </c>
      <c r="O118" s="46" t="s">
        <v>621</v>
      </c>
      <c r="P118" s="106">
        <v>33444</v>
      </c>
      <c r="Q118" s="107">
        <v>42614</v>
      </c>
      <c r="R118" s="107">
        <f t="shared" si="11"/>
        <v>42614</v>
      </c>
      <c r="S118" s="107"/>
      <c r="T118" s="97" t="s">
        <v>36</v>
      </c>
      <c r="U118" s="56" t="s">
        <v>651</v>
      </c>
      <c r="V118" s="56" t="str">
        <f t="shared" ca="1" si="13"/>
        <v xml:space="preserve">9 NĂM 11 THÁNG 18 NGÀY </v>
      </c>
      <c r="W118" s="80" t="s">
        <v>652</v>
      </c>
      <c r="X118" s="80" t="str">
        <f>VLOOKUP(C118,Sheet5!$B$2:$G$253,6,0)</f>
        <v>091091008572</v>
      </c>
      <c r="Y118" s="80" t="str">
        <f>VLOOKUP(C118,'Trang tính1'!$A$2:$N$281,5,0)</f>
        <v>091091008572</v>
      </c>
      <c r="Z118" s="80" t="b">
        <f t="shared" si="9"/>
        <v>1</v>
      </c>
      <c r="AA118" s="75"/>
      <c r="AB118" s="75" t="s">
        <v>5228</v>
      </c>
      <c r="AC118" s="46" t="s">
        <v>232</v>
      </c>
      <c r="AD118" s="108" t="s">
        <v>653</v>
      </c>
      <c r="AE118" s="108" t="str">
        <f>VLOOKUP(C118,'Trang tính1'!$A$2:$N$319,9,0)</f>
        <v>47 tổ 2 ấp Hai Tỷ xã Hòa Thuận tình An Giang</v>
      </c>
      <c r="AF118" s="46" t="s">
        <v>654</v>
      </c>
      <c r="AG118" s="46" t="s">
        <v>655</v>
      </c>
      <c r="AH118" s="66"/>
      <c r="AI118" s="46" t="s">
        <v>625</v>
      </c>
      <c r="AJ118" s="46"/>
      <c r="AK118" s="56" t="s">
        <v>656</v>
      </c>
      <c r="AL118" s="36">
        <f t="shared" ca="1" si="12"/>
        <v>35</v>
      </c>
    </row>
    <row r="119" spans="1:38" s="430" customFormat="1">
      <c r="A119" s="421">
        <f>IF(C119=0,"",SUBTOTAL(3,C$5:C119))</f>
        <v>115</v>
      </c>
      <c r="B119" s="856">
        <v>6</v>
      </c>
      <c r="C119" s="422" t="s">
        <v>657</v>
      </c>
      <c r="D119" s="421" t="str">
        <f>VLOOKUP(C119,Sheet4!$A$1:$B$300,2,0)</f>
        <v>9213007684</v>
      </c>
      <c r="E119" s="423" t="s">
        <v>658</v>
      </c>
      <c r="F119" s="63" t="str">
        <f>VLOOKUP(D119,'BHXH 4-2026'!$D$11:$F$337,3,0)</f>
        <v>DN4929213007684</v>
      </c>
      <c r="G119" s="766">
        <v>5599000</v>
      </c>
      <c r="H119" s="766"/>
      <c r="I119" s="774">
        <f t="shared" si="8"/>
        <v>5599000</v>
      </c>
      <c r="J119" s="423" t="s">
        <v>32</v>
      </c>
      <c r="K119" s="424">
        <f t="shared" si="10"/>
        <v>1</v>
      </c>
      <c r="L119" s="424" t="s">
        <v>33</v>
      </c>
      <c r="M119" s="424" t="s">
        <v>34</v>
      </c>
      <c r="N119" s="104" t="s">
        <v>5207</v>
      </c>
      <c r="O119" s="443" t="s">
        <v>621</v>
      </c>
      <c r="P119" s="441">
        <v>26665</v>
      </c>
      <c r="Q119" s="441">
        <v>44342</v>
      </c>
      <c r="R119" s="107">
        <f t="shared" si="11"/>
        <v>44342</v>
      </c>
      <c r="S119" s="441"/>
      <c r="T119" s="426" t="s">
        <v>36</v>
      </c>
      <c r="U119" s="427" t="s">
        <v>659</v>
      </c>
      <c r="V119" s="427" t="str">
        <f t="shared" ca="1" si="13"/>
        <v xml:space="preserve">5 NĂM 2 THÁNG 24 NGÀY </v>
      </c>
      <c r="W119" s="428" t="s">
        <v>660</v>
      </c>
      <c r="X119" s="428" t="str">
        <f>VLOOKUP(C119,Sheet5!$B$2:$G$253,6,0)</f>
        <v>093073001313</v>
      </c>
      <c r="Y119" s="80">
        <f>VLOOKUP(C119,'Trang tính1'!$A$2:$N$281,5,0)</f>
        <v>0</v>
      </c>
      <c r="Z119" s="80" t="b">
        <f t="shared" si="9"/>
        <v>0</v>
      </c>
      <c r="AA119" s="425"/>
      <c r="AB119" s="425"/>
      <c r="AC119" s="443" t="s">
        <v>232</v>
      </c>
      <c r="AD119" s="443" t="s">
        <v>661</v>
      </c>
      <c r="AE119" s="108"/>
      <c r="AF119" s="443" t="s">
        <v>624</v>
      </c>
      <c r="AG119" s="443" t="s">
        <v>624</v>
      </c>
      <c r="AH119" s="422"/>
      <c r="AI119" s="443" t="s">
        <v>625</v>
      </c>
      <c r="AJ119" s="443"/>
      <c r="AK119" s="427" t="s">
        <v>656</v>
      </c>
      <c r="AL119" s="430">
        <f t="shared" ca="1" si="12"/>
        <v>53</v>
      </c>
    </row>
    <row r="120" spans="1:38" s="36" customFormat="1">
      <c r="A120" s="25">
        <f>IF(C120=0,"",SUBTOTAL(3,C$5:C120))</f>
        <v>116</v>
      </c>
      <c r="B120" s="856">
        <v>7</v>
      </c>
      <c r="C120" s="66" t="s">
        <v>2455</v>
      </c>
      <c r="D120" s="25" t="str">
        <f>VLOOKUP(C120,Sheet4!$A$1:$B$300,2,0)</f>
        <v>9222511659</v>
      </c>
      <c r="E120" s="67" t="s">
        <v>2454</v>
      </c>
      <c r="F120" s="63" t="str">
        <f>VLOOKUP(D120,'BHXH 4-2026'!$D$11:$F$337,3,0)</f>
        <v>DN4929222511659</v>
      </c>
      <c r="G120" s="774">
        <f>VLOOKUP(C120,'chuyển xếp 2024'!$C$5:$W$328,17,0)</f>
        <v>5061000</v>
      </c>
      <c r="H120" s="774">
        <f>VLOOKUP(C120,'chuyển xếp 2024'!$C$5:$W$328,19,0)</f>
        <v>0</v>
      </c>
      <c r="I120" s="774">
        <f t="shared" si="8"/>
        <v>5061000</v>
      </c>
      <c r="J120" s="67" t="s">
        <v>32</v>
      </c>
      <c r="K120" s="63">
        <f t="shared" si="10"/>
        <v>1</v>
      </c>
      <c r="L120" s="63" t="s">
        <v>33</v>
      </c>
      <c r="M120" s="63" t="s">
        <v>34</v>
      </c>
      <c r="N120" s="104" t="s">
        <v>5207</v>
      </c>
      <c r="O120" s="46" t="s">
        <v>621</v>
      </c>
      <c r="P120" s="107">
        <v>28495</v>
      </c>
      <c r="Q120" s="107">
        <v>45453</v>
      </c>
      <c r="R120" s="107">
        <f t="shared" si="11"/>
        <v>45453</v>
      </c>
      <c r="S120" s="107"/>
      <c r="T120" s="426" t="s">
        <v>36</v>
      </c>
      <c r="U120" s="56" t="s">
        <v>2456</v>
      </c>
      <c r="V120" s="56" t="str">
        <f t="shared" ca="1" si="13"/>
        <v xml:space="preserve">2 NĂM 2 THÁNG 9 NGÀY </v>
      </c>
      <c r="W120" s="80" t="s">
        <v>2457</v>
      </c>
      <c r="X120" s="80" t="s">
        <v>2457</v>
      </c>
      <c r="Y120" s="80">
        <f>VLOOKUP(C120,'Trang tính1'!$A$2:$N$281,5,0)</f>
        <v>0</v>
      </c>
      <c r="Z120" s="80" t="b">
        <f t="shared" si="9"/>
        <v>0</v>
      </c>
      <c r="AA120" s="75">
        <v>44421</v>
      </c>
      <c r="AB120" s="75" t="s">
        <v>5227</v>
      </c>
      <c r="AC120" s="46" t="s">
        <v>232</v>
      </c>
      <c r="AD120" s="46" t="s">
        <v>2458</v>
      </c>
      <c r="AE120" s="108"/>
      <c r="AF120" s="46" t="s">
        <v>2459</v>
      </c>
      <c r="AG120" s="46"/>
      <c r="AH120" s="66"/>
      <c r="AI120" s="46" t="s">
        <v>625</v>
      </c>
      <c r="AJ120" s="46"/>
      <c r="AK120" s="56" t="s">
        <v>656</v>
      </c>
      <c r="AL120" s="36">
        <f t="shared" ca="1" si="12"/>
        <v>48</v>
      </c>
    </row>
    <row r="121" spans="1:38" s="36" customFormat="1">
      <c r="A121" s="25">
        <f>IF(C121=0,"",SUBTOTAL(3,C$5:C121))</f>
        <v>117</v>
      </c>
      <c r="B121" s="856">
        <v>8</v>
      </c>
      <c r="C121" s="66" t="s">
        <v>2679</v>
      </c>
      <c r="D121" s="47" t="s">
        <v>2993</v>
      </c>
      <c r="E121" s="67" t="s">
        <v>2675</v>
      </c>
      <c r="F121" s="63" t="str">
        <f>VLOOKUP(D121,'BHXH 4-2026'!$D$11:$F$337,3,0)</f>
        <v>DN4924002006656</v>
      </c>
      <c r="G121" s="774">
        <f>VLOOKUP(C121,'chuyển xếp 2024'!$C$5:$W$328,17,0)</f>
        <v>7110000</v>
      </c>
      <c r="H121" s="774"/>
      <c r="I121" s="774">
        <f t="shared" si="8"/>
        <v>7110000</v>
      </c>
      <c r="J121" s="67" t="s">
        <v>32</v>
      </c>
      <c r="K121" s="63">
        <f t="shared" si="10"/>
        <v>1</v>
      </c>
      <c r="L121" s="63" t="s">
        <v>33</v>
      </c>
      <c r="M121" s="63" t="s">
        <v>34</v>
      </c>
      <c r="N121" s="104" t="s">
        <v>5207</v>
      </c>
      <c r="O121" s="46" t="s">
        <v>621</v>
      </c>
      <c r="P121" s="107">
        <v>28131</v>
      </c>
      <c r="Q121" s="107">
        <v>37628</v>
      </c>
      <c r="R121" s="107">
        <f t="shared" si="11"/>
        <v>37628</v>
      </c>
      <c r="S121" s="107"/>
      <c r="T121" s="426" t="s">
        <v>36</v>
      </c>
      <c r="U121" s="56"/>
      <c r="V121" s="56" t="str">
        <f t="shared" ca="1" si="13"/>
        <v xml:space="preserve">23 NĂM 7 THÁNG 12 NGÀY </v>
      </c>
      <c r="W121" s="80" t="s">
        <v>2676</v>
      </c>
      <c r="X121" s="80" t="s">
        <v>2676</v>
      </c>
      <c r="Y121" s="80" t="str">
        <f>VLOOKUP(C121,'Trang tính1'!$A$2:$N$281,5,0)</f>
        <v>091077015048</v>
      </c>
      <c r="Z121" s="80" t="b">
        <f t="shared" si="9"/>
        <v>1</v>
      </c>
      <c r="AA121" s="75"/>
      <c r="AB121" s="75" t="s">
        <v>5228</v>
      </c>
      <c r="AC121" s="46" t="s">
        <v>232</v>
      </c>
      <c r="AD121" s="46" t="s">
        <v>2677</v>
      </c>
      <c r="AE121" s="108" t="str">
        <f>VLOOKUP(C121,'Trang tính1'!$A$2:$N$319,9,0)</f>
        <v>54/7/7 HồTrung Thành. phường Thới An Đông.TP.Cần Thơ</v>
      </c>
      <c r="AF121" s="46" t="s">
        <v>2678</v>
      </c>
      <c r="AG121" s="46"/>
      <c r="AH121" s="66"/>
      <c r="AI121" s="46" t="s">
        <v>625</v>
      </c>
      <c r="AJ121" s="46"/>
      <c r="AK121" s="56" t="s">
        <v>656</v>
      </c>
      <c r="AL121" s="36">
        <f t="shared" ca="1" si="12"/>
        <v>49</v>
      </c>
    </row>
    <row r="122" spans="1:38" s="491" customFormat="1">
      <c r="A122" s="479">
        <f>IF(C122=0,"",SUBTOTAL(3,C$5:C122))</f>
        <v>118</v>
      </c>
      <c r="B122" s="856">
        <v>9</v>
      </c>
      <c r="C122" s="480" t="s">
        <v>4239</v>
      </c>
      <c r="D122" s="1254" t="s">
        <v>4285</v>
      </c>
      <c r="E122" s="481" t="s">
        <v>4238</v>
      </c>
      <c r="F122" s="63" t="str">
        <f>VLOOKUP(D122,'BHXH 4-2026'!$D$11:$F$337,3,0)</f>
        <v>DN4929222715706</v>
      </c>
      <c r="G122" s="872">
        <f>VLOOKUP(C122,'chuyển xếp 2024'!$C$5:$W$328,17,0)</f>
        <v>5061000</v>
      </c>
      <c r="H122" s="872"/>
      <c r="I122" s="872">
        <f t="shared" si="8"/>
        <v>5061000</v>
      </c>
      <c r="J122" s="481" t="s">
        <v>32</v>
      </c>
      <c r="K122" s="63">
        <f t="shared" si="10"/>
        <v>1</v>
      </c>
      <c r="L122" s="483" t="s">
        <v>33</v>
      </c>
      <c r="M122" s="483" t="s">
        <v>34</v>
      </c>
      <c r="N122" s="104" t="s">
        <v>5207</v>
      </c>
      <c r="O122" s="499" t="s">
        <v>621</v>
      </c>
      <c r="P122" s="486">
        <v>32395</v>
      </c>
      <c r="Q122" s="486">
        <v>46032</v>
      </c>
      <c r="R122" s="486"/>
      <c r="S122" s="486">
        <f>+Q122</f>
        <v>46032</v>
      </c>
      <c r="T122" s="97" t="s">
        <v>117</v>
      </c>
      <c r="U122" s="484" t="s">
        <v>4242</v>
      </c>
      <c r="V122" s="484" t="str">
        <f t="shared" ca="1" si="13"/>
        <v xml:space="preserve">0 NĂM 7 THÁNG 9 NGÀY </v>
      </c>
      <c r="W122" s="487" t="s">
        <v>4244</v>
      </c>
      <c r="X122" s="487" t="s">
        <v>4244</v>
      </c>
      <c r="Y122" s="487" t="e">
        <f>VLOOKUP(C122,'Trang tính1'!$A$2:$N$281,5,0)</f>
        <v>#N/A</v>
      </c>
      <c r="Z122" s="487" t="e">
        <f t="shared" si="9"/>
        <v>#N/A</v>
      </c>
      <c r="AA122" s="488">
        <v>44421</v>
      </c>
      <c r="AB122" s="75" t="s">
        <v>5227</v>
      </c>
      <c r="AC122" s="499" t="s">
        <v>232</v>
      </c>
      <c r="AD122" s="499" t="s">
        <v>4245</v>
      </c>
      <c r="AE122" s="489"/>
      <c r="AF122" s="499" t="s">
        <v>4246</v>
      </c>
      <c r="AG122" s="499"/>
      <c r="AH122" s="480"/>
      <c r="AI122" s="499" t="s">
        <v>625</v>
      </c>
      <c r="AJ122" s="499"/>
      <c r="AK122" s="484" t="s">
        <v>656</v>
      </c>
      <c r="AL122" s="491">
        <f t="shared" ca="1" si="12"/>
        <v>37</v>
      </c>
    </row>
    <row r="123" spans="1:38" s="491" customFormat="1">
      <c r="A123" s="479">
        <f>IF(C123=0,"",SUBTOTAL(3,C$5:C123))</f>
        <v>119</v>
      </c>
      <c r="B123" s="856">
        <v>10</v>
      </c>
      <c r="C123" s="480" t="s">
        <v>4240</v>
      </c>
      <c r="D123" s="1254" t="s">
        <v>4286</v>
      </c>
      <c r="E123" s="481" t="s">
        <v>4241</v>
      </c>
      <c r="F123" s="63" t="str">
        <f>VLOOKUP(D123,'BHXH 4-2026'!$D$11:$F$337,3,0)</f>
        <v>DN4929222392625</v>
      </c>
      <c r="G123" s="872">
        <f>VLOOKUP(C123,'chuyển xếp 2024'!$C$5:$W$328,17,0)</f>
        <v>5314000</v>
      </c>
      <c r="H123" s="872"/>
      <c r="I123" s="872">
        <f t="shared" si="8"/>
        <v>5314000</v>
      </c>
      <c r="J123" s="481" t="s">
        <v>32</v>
      </c>
      <c r="K123" s="63">
        <f t="shared" si="10"/>
        <v>1</v>
      </c>
      <c r="L123" s="483" t="s">
        <v>33</v>
      </c>
      <c r="M123" s="483" t="s">
        <v>34</v>
      </c>
      <c r="N123" s="104" t="s">
        <v>5207</v>
      </c>
      <c r="O123" s="499" t="s">
        <v>621</v>
      </c>
      <c r="P123" s="486">
        <v>36266</v>
      </c>
      <c r="Q123" s="486">
        <v>46032</v>
      </c>
      <c r="R123" s="486"/>
      <c r="S123" s="486">
        <f>+Q123</f>
        <v>46032</v>
      </c>
      <c r="T123" s="97" t="s">
        <v>117</v>
      </c>
      <c r="U123" s="484" t="s">
        <v>4243</v>
      </c>
      <c r="V123" s="484" t="str">
        <f t="shared" ca="1" si="13"/>
        <v xml:space="preserve">0 NĂM 7 THÁNG 9 NGÀY </v>
      </c>
      <c r="W123" s="487" t="s">
        <v>4247</v>
      </c>
      <c r="X123" s="487" t="s">
        <v>4247</v>
      </c>
      <c r="Y123" s="487" t="e">
        <f>VLOOKUP(C123,'Trang tính1'!$A$2:$N$281,5,0)</f>
        <v>#N/A</v>
      </c>
      <c r="Z123" s="487" t="e">
        <f t="shared" si="9"/>
        <v>#N/A</v>
      </c>
      <c r="AA123" s="488">
        <v>44711</v>
      </c>
      <c r="AB123" s="75" t="s">
        <v>5228</v>
      </c>
      <c r="AC123" s="499" t="s">
        <v>232</v>
      </c>
      <c r="AD123" s="499" t="s">
        <v>4248</v>
      </c>
      <c r="AE123" s="489"/>
      <c r="AF123" s="499" t="s">
        <v>4249</v>
      </c>
      <c r="AG123" s="499"/>
      <c r="AH123" s="480"/>
      <c r="AI123" s="499" t="s">
        <v>625</v>
      </c>
      <c r="AJ123" s="499"/>
      <c r="AK123" s="484" t="s">
        <v>656</v>
      </c>
      <c r="AL123" s="491">
        <f t="shared" ca="1" si="12"/>
        <v>27</v>
      </c>
    </row>
    <row r="124" spans="1:38" s="36" customFormat="1">
      <c r="A124" s="25">
        <f>IF(C124=0,"",SUBTOTAL(3,C$5:C124))</f>
        <v>120</v>
      </c>
      <c r="B124" s="86">
        <v>1</v>
      </c>
      <c r="C124" s="69" t="s">
        <v>668</v>
      </c>
      <c r="D124" s="25" t="str">
        <f>VLOOKUP(C124,Sheet4!$A$1:$B$300,2,0)</f>
        <v>6506006789</v>
      </c>
      <c r="E124" s="98" t="s">
        <v>669</v>
      </c>
      <c r="F124" s="63" t="str">
        <f>VLOOKUP(D124,'BHXH 4-2026'!$D$11:$F$337,3,0)</f>
        <v>DN4926506006789</v>
      </c>
      <c r="G124" s="774">
        <f>VLOOKUP(C124,'chuyển xếp 2024'!$C$5:$W$328,17,0)</f>
        <v>6885000</v>
      </c>
      <c r="H124" s="774">
        <f>VLOOKUP(C124,'chuyển xếp 2024'!$C$5:$W$328,19,0)</f>
        <v>1892000</v>
      </c>
      <c r="I124" s="774">
        <f t="shared" si="8"/>
        <v>8777000</v>
      </c>
      <c r="J124" s="67" t="s">
        <v>32</v>
      </c>
      <c r="K124" s="63">
        <f t="shared" si="10"/>
        <v>1</v>
      </c>
      <c r="L124" s="63" t="s">
        <v>33</v>
      </c>
      <c r="M124" s="63" t="s">
        <v>34</v>
      </c>
      <c r="N124" s="87" t="s">
        <v>5163</v>
      </c>
      <c r="O124" s="46" t="s">
        <v>671</v>
      </c>
      <c r="P124" s="106">
        <v>29844</v>
      </c>
      <c r="Q124" s="107">
        <v>38768</v>
      </c>
      <c r="R124" s="107">
        <f>+Q124</f>
        <v>38768</v>
      </c>
      <c r="S124" s="107"/>
      <c r="T124" s="67" t="s">
        <v>36</v>
      </c>
      <c r="U124" s="56" t="s">
        <v>672</v>
      </c>
      <c r="V124" s="56" t="str">
        <f t="shared" ca="1" si="13"/>
        <v xml:space="preserve">20 NĂM 5 THÁNG 30 NGÀY </v>
      </c>
      <c r="W124" s="80" t="s">
        <v>673</v>
      </c>
      <c r="X124" s="80" t="str">
        <f>VLOOKUP(C124,Sheet5!$B$2:$G$253,6,0)</f>
        <v>092081007863</v>
      </c>
      <c r="Y124" s="80" t="str">
        <f>VLOOKUP(C124,'Trang tính1'!$A$2:$N$281,5,0)</f>
        <v>092081007863</v>
      </c>
      <c r="Z124" s="80" t="b">
        <f t="shared" si="9"/>
        <v>1</v>
      </c>
      <c r="AA124" s="628"/>
      <c r="AB124" s="75" t="s">
        <v>5227</v>
      </c>
      <c r="AC124" s="46" t="s">
        <v>232</v>
      </c>
      <c r="AD124" s="108" t="s">
        <v>92</v>
      </c>
      <c r="AE124" s="108" t="str">
        <f>VLOOKUP(C124,'Trang tính1'!$A$2:$N$319,9,0)</f>
        <v>KV Bình Thuận - Phường Phước Thới- TP Cần Thơ</v>
      </c>
      <c r="AF124" s="46" t="s">
        <v>674</v>
      </c>
      <c r="AG124" s="46"/>
      <c r="AH124" s="66"/>
      <c r="AI124" s="46" t="s">
        <v>182</v>
      </c>
      <c r="AJ124" s="46" t="s">
        <v>675</v>
      </c>
      <c r="AK124" s="56" t="s">
        <v>676</v>
      </c>
      <c r="AL124" s="36">
        <f t="shared" ca="1" si="12"/>
        <v>44</v>
      </c>
    </row>
    <row r="125" spans="1:38" s="36" customFormat="1">
      <c r="A125" s="25">
        <f>IF(C125=0,"",SUBTOTAL(3,C$5:C125))</f>
        <v>121</v>
      </c>
      <c r="B125" s="86">
        <v>2</v>
      </c>
      <c r="C125" s="86" t="s">
        <v>677</v>
      </c>
      <c r="D125" s="25" t="str">
        <f>VLOOKUP(C125,Sheet4!$A$1:$B$300,2,0)</f>
        <v>5496032564</v>
      </c>
      <c r="E125" s="87" t="s">
        <v>678</v>
      </c>
      <c r="F125" s="63" t="str">
        <f>VLOOKUP(D125,'BHXH 4-2026'!$D$11:$F$337,3,0)</f>
        <v>DN4925496032564</v>
      </c>
      <c r="G125" s="774">
        <f>VLOOKUP(C125,'chuyển xếp 2024'!$C$5:$W$328,17,0)</f>
        <v>7436000</v>
      </c>
      <c r="H125" s="774">
        <f>VLOOKUP(C125,'chuyển xếp 2024'!$C$5:$W$328,19,0)</f>
        <v>0</v>
      </c>
      <c r="I125" s="774">
        <f t="shared" si="8"/>
        <v>7436000</v>
      </c>
      <c r="J125" s="63" t="s">
        <v>63</v>
      </c>
      <c r="K125" s="63">
        <f t="shared" si="10"/>
        <v>0</v>
      </c>
      <c r="L125" s="63" t="s">
        <v>33</v>
      </c>
      <c r="M125" s="63" t="s">
        <v>34</v>
      </c>
      <c r="N125" s="87" t="s">
        <v>5202</v>
      </c>
      <c r="O125" s="46" t="s">
        <v>386</v>
      </c>
      <c r="P125" s="106">
        <v>25578</v>
      </c>
      <c r="Q125" s="107">
        <v>34426</v>
      </c>
      <c r="R125" s="107">
        <f t="shared" ref="R125:R187" si="14">+Q125</f>
        <v>34426</v>
      </c>
      <c r="S125" s="107"/>
      <c r="T125" s="625" t="s">
        <v>36</v>
      </c>
      <c r="U125" s="56" t="s">
        <v>679</v>
      </c>
      <c r="V125" s="56" t="str">
        <f t="shared" ca="1" si="13"/>
        <v xml:space="preserve">32 NĂM 4 THÁNG 17 NGÀY </v>
      </c>
      <c r="W125" s="878" t="s">
        <v>680</v>
      </c>
      <c r="X125" s="80" t="str">
        <f>VLOOKUP(C125,Sheet5!$B$2:$G$253,6,0)</f>
        <v>092170000894</v>
      </c>
      <c r="Y125" s="80" t="str">
        <f>VLOOKUP(C125,'Trang tính1'!$A$2:$N$281,5,0)</f>
        <v>092170000894</v>
      </c>
      <c r="Z125" s="80" t="b">
        <f t="shared" si="9"/>
        <v>1</v>
      </c>
      <c r="AA125" s="75"/>
      <c r="AB125" s="75" t="s">
        <v>5227</v>
      </c>
      <c r="AC125" s="46" t="s">
        <v>232</v>
      </c>
      <c r="AD125" s="108" t="s">
        <v>630</v>
      </c>
      <c r="AE125" s="108" t="str">
        <f>VLOOKUP(C125,'Trang tính1'!$A$2:$N$319,9,0)</f>
        <v>38/37A5 Mậu thân, cái khế , cần thơ</v>
      </c>
      <c r="AF125" s="46" t="s">
        <v>312</v>
      </c>
      <c r="AG125" s="46"/>
      <c r="AH125" s="66"/>
      <c r="AI125" s="625" t="s">
        <v>156</v>
      </c>
      <c r="AJ125" s="625"/>
      <c r="AK125" s="56" t="s">
        <v>387</v>
      </c>
      <c r="AL125" s="64">
        <f t="shared" ca="1" si="12"/>
        <v>56</v>
      </c>
    </row>
    <row r="126" spans="1:38" s="36" customFormat="1">
      <c r="A126" s="25">
        <f>IF(C126=0,"",SUBTOTAL(3,C$5:C126))</f>
        <v>122</v>
      </c>
      <c r="B126" s="86">
        <v>3</v>
      </c>
      <c r="C126" s="25" t="s">
        <v>681</v>
      </c>
      <c r="D126" s="25" t="str">
        <f>VLOOKUP(C126,Sheet4!$A$1:$B$300,2,0)</f>
        <v>9214012339</v>
      </c>
      <c r="E126" s="63" t="s">
        <v>682</v>
      </c>
      <c r="F126" s="63" t="str">
        <f>VLOOKUP(D126,'BHXH 4-2026'!$D$11:$F$337,3,0)</f>
        <v>DN4929214012339</v>
      </c>
      <c r="G126" s="774">
        <f>VLOOKUP(C126,'chuyển xếp 2024'!$C$5:$W$328,17,0)</f>
        <v>7673000</v>
      </c>
      <c r="H126" s="774">
        <f>VLOOKUP(C126,'chuyển xếp 2024'!$C$5:$W$328,19,0)</f>
        <v>2365000</v>
      </c>
      <c r="I126" s="774">
        <f t="shared" si="8"/>
        <v>10038000</v>
      </c>
      <c r="J126" s="63" t="s">
        <v>32</v>
      </c>
      <c r="K126" s="63">
        <f t="shared" si="10"/>
        <v>1</v>
      </c>
      <c r="L126" s="63" t="s">
        <v>33</v>
      </c>
      <c r="M126" s="63" t="s">
        <v>34</v>
      </c>
      <c r="N126" s="87" t="s">
        <v>5203</v>
      </c>
      <c r="O126" s="46" t="s">
        <v>386</v>
      </c>
      <c r="P126" s="106">
        <v>33824</v>
      </c>
      <c r="Q126" s="107">
        <v>41913</v>
      </c>
      <c r="R126" s="107">
        <f t="shared" si="14"/>
        <v>41913</v>
      </c>
      <c r="S126" s="107"/>
      <c r="T126" s="625" t="s">
        <v>36</v>
      </c>
      <c r="U126" s="56" t="s">
        <v>683</v>
      </c>
      <c r="V126" s="56" t="str">
        <f t="shared" ca="1" si="13"/>
        <v xml:space="preserve">11 NĂM 10 THÁNG 18 NGÀY </v>
      </c>
      <c r="W126" s="80" t="s">
        <v>684</v>
      </c>
      <c r="X126" s="80" t="str">
        <f>VLOOKUP(C126,Sheet5!$B$2:$G$253,6,0)</f>
        <v>086092010101</v>
      </c>
      <c r="Y126" s="80" t="str">
        <f>VLOOKUP(C126,'Trang tính1'!$A$2:$N$281,5,0)</f>
        <v>086092010101</v>
      </c>
      <c r="Z126" s="80" t="b">
        <f t="shared" si="9"/>
        <v>1</v>
      </c>
      <c r="AA126" s="75"/>
      <c r="AB126" s="75" t="s">
        <v>5227</v>
      </c>
      <c r="AC126" s="46" t="s">
        <v>232</v>
      </c>
      <c r="AD126" s="108" t="s">
        <v>685</v>
      </c>
      <c r="AE126" s="108" t="str">
        <f>VLOOKUP(C126,'Trang tính1'!$A$2:$N$319,9,0)</f>
        <v>148/274/11/15A - 3/2 - Phường Tân An - TP Cần Thơ</v>
      </c>
      <c r="AF126" s="46" t="s">
        <v>686</v>
      </c>
      <c r="AG126" s="46"/>
      <c r="AH126" s="66"/>
      <c r="AI126" s="56" t="s">
        <v>50</v>
      </c>
      <c r="AJ126" s="56" t="s">
        <v>107</v>
      </c>
      <c r="AK126" s="56" t="s">
        <v>60</v>
      </c>
      <c r="AL126" s="36">
        <f t="shared" ca="1" si="12"/>
        <v>34</v>
      </c>
    </row>
    <row r="127" spans="1:38" s="624" customFormat="1" ht="21.75" customHeight="1">
      <c r="A127" s="25">
        <f>IF(C127=0,"",SUBTOTAL(3,C$5:C127))</f>
        <v>123</v>
      </c>
      <c r="B127" s="86">
        <v>4</v>
      </c>
      <c r="C127" s="25" t="s">
        <v>1117</v>
      </c>
      <c r="D127" s="25" t="str">
        <f>VLOOKUP(C127,Sheet4!$A$1:$B$300,2,0)</f>
        <v>9522045066</v>
      </c>
      <c r="E127" s="46" t="s">
        <v>1118</v>
      </c>
      <c r="F127" s="63" t="str">
        <f>VLOOKUP(D127,'BHXH 4-2026'!$D$11:$F$337,3,0)</f>
        <v>DN4929522045066</v>
      </c>
      <c r="G127" s="774">
        <f>VLOOKUP(C127,'chuyển xếp 2024'!$C$5:$W$328,17,0)</f>
        <v>6579000</v>
      </c>
      <c r="H127" s="774">
        <f>VLOOKUP(C127,'chuyển xếp 2024'!$C$5:$W$328,19,0)</f>
        <v>0</v>
      </c>
      <c r="I127" s="774">
        <f t="shared" si="8"/>
        <v>6579000</v>
      </c>
      <c r="J127" s="46" t="s">
        <v>63</v>
      </c>
      <c r="K127" s="63">
        <f t="shared" si="10"/>
        <v>0</v>
      </c>
      <c r="L127" s="56" t="s">
        <v>33</v>
      </c>
      <c r="M127" s="56" t="s">
        <v>34</v>
      </c>
      <c r="N127" s="87" t="s">
        <v>5202</v>
      </c>
      <c r="O127" s="46" t="s">
        <v>1119</v>
      </c>
      <c r="P127" s="57">
        <v>36135</v>
      </c>
      <c r="Q127" s="75">
        <v>44347</v>
      </c>
      <c r="R127" s="107">
        <f t="shared" si="14"/>
        <v>44347</v>
      </c>
      <c r="S127" s="75"/>
      <c r="T127" s="625" t="s">
        <v>36</v>
      </c>
      <c r="U127" s="56" t="s">
        <v>1120</v>
      </c>
      <c r="V127" s="626" t="str">
        <f t="shared" ca="1" si="13"/>
        <v xml:space="preserve">5 NĂM 2 THÁNG 19 NGÀY </v>
      </c>
      <c r="W127" s="74" t="s">
        <v>1121</v>
      </c>
      <c r="X127" s="80" t="str">
        <f>VLOOKUP(C127,Sheet5!$B$2:$G$253,6,0)</f>
        <v>095198003363</v>
      </c>
      <c r="Y127" s="80" t="str">
        <f>VLOOKUP(C127,'Trang tính1'!$A$2:$N$281,5,0)</f>
        <v>095198003363</v>
      </c>
      <c r="Z127" s="80" t="b">
        <f t="shared" si="9"/>
        <v>1</v>
      </c>
      <c r="AA127" s="108">
        <v>42028</v>
      </c>
      <c r="AB127" s="75" t="s">
        <v>5227</v>
      </c>
      <c r="AC127" s="46" t="s">
        <v>232</v>
      </c>
      <c r="AD127" s="108" t="s">
        <v>1122</v>
      </c>
      <c r="AE127" s="108" t="str">
        <f>VLOOKUP(C127,'Trang tính1'!$A$2:$N$319,9,0)</f>
        <v>Mậu Thân, Phường Cái Khế, TP. Cần Thơ</v>
      </c>
      <c r="AF127" s="46" t="s">
        <v>1123</v>
      </c>
      <c r="AG127" s="627" t="s">
        <v>1124</v>
      </c>
      <c r="AH127" s="628"/>
      <c r="AI127" s="108" t="s">
        <v>50</v>
      </c>
      <c r="AJ127" s="108" t="s">
        <v>1125</v>
      </c>
      <c r="AK127" s="56" t="s">
        <v>1055</v>
      </c>
      <c r="AL127" s="36">
        <f ca="1">DATEDIF(P127,TODAY(),"y")</f>
        <v>27</v>
      </c>
    </row>
    <row r="128" spans="1:38" s="36" customFormat="1">
      <c r="A128" s="25">
        <f>IF(C128=0,"",SUBTOTAL(3,C$5:C128))</f>
        <v>124</v>
      </c>
      <c r="B128" s="86">
        <v>5</v>
      </c>
      <c r="C128" s="25" t="s">
        <v>1849</v>
      </c>
      <c r="D128" s="25" t="str">
        <f>VLOOKUP(C128,Sheet4!$A$1:$B$300,2,0)</f>
        <v>9222564773</v>
      </c>
      <c r="E128" s="63" t="s">
        <v>1851</v>
      </c>
      <c r="F128" s="63" t="str">
        <f>VLOOKUP(D128,'BHXH 4-2026'!$D$11:$F$337,3,0)</f>
        <v>DN4929222564773</v>
      </c>
      <c r="G128" s="774">
        <f>VLOOKUP(C128,'chuyển xếp 2024'!$C$5:$W$328,17,0)</f>
        <v>6579000</v>
      </c>
      <c r="H128" s="774">
        <f>VLOOKUP(C128,'chuyển xếp 2024'!$C$5:$W$328,19,0)</f>
        <v>0</v>
      </c>
      <c r="I128" s="774">
        <f t="shared" si="8"/>
        <v>6579000</v>
      </c>
      <c r="J128" s="63" t="s">
        <v>63</v>
      </c>
      <c r="K128" s="63">
        <f t="shared" si="10"/>
        <v>0</v>
      </c>
      <c r="L128" s="63" t="s">
        <v>33</v>
      </c>
      <c r="M128" s="63" t="s">
        <v>34</v>
      </c>
      <c r="N128" s="87" t="s">
        <v>5202</v>
      </c>
      <c r="O128" s="46" t="s">
        <v>386</v>
      </c>
      <c r="P128" s="106">
        <v>36528</v>
      </c>
      <c r="Q128" s="107">
        <v>45150</v>
      </c>
      <c r="R128" s="107">
        <f t="shared" si="14"/>
        <v>45150</v>
      </c>
      <c r="S128" s="107"/>
      <c r="T128" s="625" t="s">
        <v>36</v>
      </c>
      <c r="U128" s="56" t="s">
        <v>1852</v>
      </c>
      <c r="V128" s="56" t="str">
        <f t="shared" ca="1" si="13"/>
        <v xml:space="preserve">3 NĂM 0 THÁNG 7 NGÀY </v>
      </c>
      <c r="W128" s="80" t="s">
        <v>1853</v>
      </c>
      <c r="X128" s="80" t="s">
        <v>1853</v>
      </c>
      <c r="Y128" s="80" t="str">
        <f>VLOOKUP(C128,'Trang tính1'!$A$2:$N$281,5,0)</f>
        <v>092300002233</v>
      </c>
      <c r="Z128" s="80" t="b">
        <f t="shared" si="9"/>
        <v>1</v>
      </c>
      <c r="AA128" s="75"/>
      <c r="AB128" s="75" t="s">
        <v>5227</v>
      </c>
      <c r="AC128" s="46" t="s">
        <v>232</v>
      </c>
      <c r="AD128" s="108" t="s">
        <v>1854</v>
      </c>
      <c r="AE128" s="108" t="str">
        <f>VLOOKUP(C128,'Trang tính1'!$A$2:$N$319,9,0)</f>
        <v>KV Bình Phước, Phường Phước Thới, TP Cần Thơ</v>
      </c>
      <c r="AF128" s="46" t="s">
        <v>1855</v>
      </c>
      <c r="AG128" s="46"/>
      <c r="AH128" s="66"/>
      <c r="AI128" s="46" t="s">
        <v>182</v>
      </c>
      <c r="AJ128" s="56" t="s">
        <v>100</v>
      </c>
      <c r="AK128" s="56" t="s">
        <v>1055</v>
      </c>
      <c r="AL128" s="36">
        <f t="shared" ca="1" si="12"/>
        <v>26</v>
      </c>
    </row>
    <row r="129" spans="1:38" s="36" customFormat="1">
      <c r="A129" s="25">
        <f>IF(C129=0,"",SUBTOTAL(3,C$5:C129))</f>
        <v>125</v>
      </c>
      <c r="B129" s="86">
        <v>6</v>
      </c>
      <c r="C129" s="369" t="s">
        <v>2844</v>
      </c>
      <c r="D129" s="25" t="s">
        <v>3285</v>
      </c>
      <c r="E129" s="370" t="s">
        <v>2843</v>
      </c>
      <c r="F129" s="63" t="str">
        <f>VLOOKUP(D129,'BHXH 4-2026'!$D$11:$F$337,3,0)</f>
        <v>DN4929222596904</v>
      </c>
      <c r="G129" s="774">
        <f>VLOOKUP(C129,'chuyển xếp 2024'!$C$5:$W$328,17,0)</f>
        <v>6579000</v>
      </c>
      <c r="H129" s="75"/>
      <c r="I129" s="774">
        <f t="shared" si="8"/>
        <v>6579000</v>
      </c>
      <c r="J129" s="63" t="s">
        <v>63</v>
      </c>
      <c r="K129" s="63">
        <f t="shared" si="10"/>
        <v>0</v>
      </c>
      <c r="L129" s="63" t="s">
        <v>33</v>
      </c>
      <c r="M129" s="63" t="s">
        <v>34</v>
      </c>
      <c r="N129" s="87" t="s">
        <v>5202</v>
      </c>
      <c r="O129" s="46" t="s">
        <v>386</v>
      </c>
      <c r="P129" s="234">
        <v>37219</v>
      </c>
      <c r="Q129" s="75">
        <v>45809</v>
      </c>
      <c r="R129" s="107">
        <f t="shared" si="14"/>
        <v>45809</v>
      </c>
      <c r="S129" s="75"/>
      <c r="T129" s="625" t="s">
        <v>36</v>
      </c>
      <c r="U129" s="56" t="s">
        <v>2930</v>
      </c>
      <c r="V129" s="56" t="str">
        <f t="shared" ca="1" si="13"/>
        <v xml:space="preserve">1 NĂM 2 THÁNG 18 NGÀY </v>
      </c>
      <c r="W129" s="80" t="s">
        <v>2931</v>
      </c>
      <c r="X129" s="80" t="s">
        <v>2931</v>
      </c>
      <c r="Y129" s="80" t="str">
        <f>VLOOKUP(C129,'Trang tính1'!$A$2:$N$281,5,0)</f>
        <v>092301002979</v>
      </c>
      <c r="Z129" s="80" t="b">
        <f t="shared" si="9"/>
        <v>1</v>
      </c>
      <c r="AA129" s="75">
        <v>44421</v>
      </c>
      <c r="AB129" s="75" t="s">
        <v>5227</v>
      </c>
      <c r="AC129" s="46" t="s">
        <v>232</v>
      </c>
      <c r="AD129" s="108" t="s">
        <v>2780</v>
      </c>
      <c r="AE129" s="108" t="str">
        <f>VLOOKUP(C129,'Trang tính1'!$A$2:$N$319,9,0)</f>
        <v>9/57C Nguyễn Văn Cừ, phường Cái Khế, Cần Thơ</v>
      </c>
      <c r="AF129" s="46" t="s">
        <v>2932</v>
      </c>
      <c r="AG129" s="46" t="s">
        <v>2932</v>
      </c>
      <c r="AH129" s="66"/>
      <c r="AI129" s="108" t="s">
        <v>50</v>
      </c>
      <c r="AJ129" s="56" t="s">
        <v>434</v>
      </c>
      <c r="AK129" s="56"/>
      <c r="AL129" s="36">
        <f t="shared" ca="1" si="12"/>
        <v>24</v>
      </c>
    </row>
    <row r="130" spans="1:38" s="36" customFormat="1">
      <c r="A130" s="25">
        <f>IF(C130=0,"",SUBTOTAL(3,C$5:C130))</f>
        <v>126</v>
      </c>
      <c r="B130" s="86">
        <v>7</v>
      </c>
      <c r="C130" s="86" t="s">
        <v>692</v>
      </c>
      <c r="D130" s="25" t="str">
        <f>VLOOKUP(C130,Sheet4!$A$1:$B$300,2,0)</f>
        <v>9208016198</v>
      </c>
      <c r="E130" s="87" t="s">
        <v>693</v>
      </c>
      <c r="F130" s="63" t="str">
        <f>VLOOKUP(D130,'BHXH 4-2026'!$D$11:$F$337,3,0)</f>
        <v>DN4929208016198</v>
      </c>
      <c r="G130" s="774">
        <f>VLOOKUP(C130,'chuyển xếp 2024'!$C$5:$W$328,17,0)</f>
        <v>6694000</v>
      </c>
      <c r="H130" s="774">
        <f>VLOOKUP(C130,'chuyển xếp 2024'!$C$5:$W$328,19,0)</f>
        <v>0</v>
      </c>
      <c r="I130" s="774">
        <f t="shared" si="8"/>
        <v>6694000</v>
      </c>
      <c r="J130" s="87" t="s">
        <v>32</v>
      </c>
      <c r="K130" s="63">
        <f t="shared" si="10"/>
        <v>1</v>
      </c>
      <c r="L130" s="63" t="s">
        <v>33</v>
      </c>
      <c r="M130" s="63" t="s">
        <v>34</v>
      </c>
      <c r="N130" s="87" t="s">
        <v>5204</v>
      </c>
      <c r="O130" s="46" t="s">
        <v>671</v>
      </c>
      <c r="P130" s="106">
        <v>24400</v>
      </c>
      <c r="Q130" s="107">
        <v>39188</v>
      </c>
      <c r="R130" s="107">
        <f t="shared" si="14"/>
        <v>39188</v>
      </c>
      <c r="S130" s="107"/>
      <c r="T130" s="625" t="s">
        <v>36</v>
      </c>
      <c r="U130" s="56" t="s">
        <v>694</v>
      </c>
      <c r="V130" s="56" t="str">
        <f t="shared" ca="1" si="13"/>
        <v xml:space="preserve">19 NĂM 4 THÁNG 3 NGÀY </v>
      </c>
      <c r="W130" s="80" t="s">
        <v>695</v>
      </c>
      <c r="X130" s="80" t="str">
        <f>VLOOKUP(C130,Sheet5!$B$2:$G$253,6,0)</f>
        <v>035066006365</v>
      </c>
      <c r="Y130" s="80" t="str">
        <f>VLOOKUP(C130,'Trang tính1'!$A$2:$N$281,5,0)</f>
        <v>035066006365</v>
      </c>
      <c r="Z130" s="80" t="b">
        <f t="shared" si="9"/>
        <v>1</v>
      </c>
      <c r="AA130" s="75"/>
      <c r="AB130" s="75" t="s">
        <v>5228</v>
      </c>
      <c r="AC130" s="46" t="s">
        <v>232</v>
      </c>
      <c r="AD130" s="108" t="s">
        <v>696</v>
      </c>
      <c r="AE130" s="108" t="str">
        <f>VLOOKUP(C130,'Trang tính1'!$A$2:$N$319,9,0)</f>
        <v>Khu vực 2, Thới An Đông, Cần Thơ</v>
      </c>
      <c r="AF130" s="46" t="s">
        <v>697</v>
      </c>
      <c r="AG130" s="46"/>
      <c r="AH130" s="66"/>
      <c r="AI130" s="625" t="s">
        <v>156</v>
      </c>
      <c r="AJ130" s="625"/>
      <c r="AK130" s="56" t="s">
        <v>503</v>
      </c>
      <c r="AL130" s="64">
        <f t="shared" ca="1" si="12"/>
        <v>59</v>
      </c>
    </row>
    <row r="131" spans="1:38" s="36" customFormat="1">
      <c r="A131" s="25">
        <f>IF(C131=0,"",SUBTOTAL(3,C$5:C131))</f>
        <v>127</v>
      </c>
      <c r="B131" s="86">
        <v>8</v>
      </c>
      <c r="C131" s="86" t="s">
        <v>698</v>
      </c>
      <c r="D131" s="25" t="str">
        <f>VLOOKUP(C131,Sheet4!$A$1:$B$300,2,0)</f>
        <v>9208016199</v>
      </c>
      <c r="E131" s="87" t="s">
        <v>699</v>
      </c>
      <c r="F131" s="63" t="str">
        <f>VLOOKUP(D131,'BHXH 4-2026'!$D$11:$F$337,3,0)</f>
        <v>DN4929208016199</v>
      </c>
      <c r="G131" s="774">
        <f>VLOOKUP(C131,'chuyển xếp 2024'!$C$5:$W$328,17,0)</f>
        <v>6694000</v>
      </c>
      <c r="H131" s="774">
        <f>VLOOKUP(C131,'chuyển xếp 2024'!$C$5:$W$328,19,0)</f>
        <v>0</v>
      </c>
      <c r="I131" s="774">
        <f t="shared" si="8"/>
        <v>6694000</v>
      </c>
      <c r="J131" s="87" t="s">
        <v>32</v>
      </c>
      <c r="K131" s="63">
        <f t="shared" si="10"/>
        <v>1</v>
      </c>
      <c r="L131" s="63" t="s">
        <v>33</v>
      </c>
      <c r="M131" s="63" t="s">
        <v>700</v>
      </c>
      <c r="N131" s="87" t="s">
        <v>5204</v>
      </c>
      <c r="O131" s="46" t="s">
        <v>671</v>
      </c>
      <c r="P131" s="106">
        <v>28810</v>
      </c>
      <c r="Q131" s="107">
        <v>39188</v>
      </c>
      <c r="R131" s="107">
        <f t="shared" si="14"/>
        <v>39188</v>
      </c>
      <c r="S131" s="107"/>
      <c r="T131" s="625" t="s">
        <v>36</v>
      </c>
      <c r="U131" s="56" t="s">
        <v>701</v>
      </c>
      <c r="V131" s="56" t="str">
        <f t="shared" ca="1" si="13"/>
        <v xml:space="preserve">19 NĂM 4 THÁNG 3 NGÀY </v>
      </c>
      <c r="W131" s="879">
        <v>331742561</v>
      </c>
      <c r="X131" s="80" t="str">
        <f>VLOOKUP(C131,Sheet5!$B$2:$G$253,6,0)</f>
        <v>092078005854</v>
      </c>
      <c r="Y131" s="80">
        <f>VLOOKUP(C131,'Trang tính1'!$A$2:$N$281,5,0)</f>
        <v>0</v>
      </c>
      <c r="Z131" s="80" t="b">
        <f t="shared" si="9"/>
        <v>0</v>
      </c>
      <c r="AA131" s="75">
        <v>40362</v>
      </c>
      <c r="AB131" s="75" t="s">
        <v>5228</v>
      </c>
      <c r="AC131" s="46" t="s">
        <v>232</v>
      </c>
      <c r="AD131" s="108" t="s">
        <v>702</v>
      </c>
      <c r="AE131" s="108"/>
      <c r="AF131" s="46" t="s">
        <v>703</v>
      </c>
      <c r="AG131" s="46"/>
      <c r="AH131" s="66"/>
      <c r="AI131" s="625" t="s">
        <v>156</v>
      </c>
      <c r="AJ131" s="625"/>
      <c r="AK131" s="56" t="s">
        <v>503</v>
      </c>
      <c r="AL131" s="36">
        <f t="shared" ca="1" si="12"/>
        <v>47</v>
      </c>
    </row>
    <row r="132" spans="1:38" s="36" customFormat="1">
      <c r="A132" s="25">
        <f>IF(C132=0,"",SUBTOTAL(3,C$5:C132))</f>
        <v>128</v>
      </c>
      <c r="B132" s="86">
        <v>9</v>
      </c>
      <c r="C132" s="86" t="s">
        <v>704</v>
      </c>
      <c r="D132" s="25" t="str">
        <f>VLOOKUP(C132,Sheet4!$A$1:$B$300,2,0)</f>
        <v>9208016201</v>
      </c>
      <c r="E132" s="87" t="s">
        <v>705</v>
      </c>
      <c r="F132" s="63" t="str">
        <f>VLOOKUP(D132,'BHXH 4-2026'!$D$11:$F$337,3,0)</f>
        <v>DN4929208016201</v>
      </c>
      <c r="G132" s="774">
        <f>VLOOKUP(C132,'chuyển xếp 2024'!$C$5:$W$328,17,0)</f>
        <v>6694000</v>
      </c>
      <c r="H132" s="774">
        <f>VLOOKUP(C132,'chuyển xếp 2024'!$C$5:$W$328,19,0)</f>
        <v>0</v>
      </c>
      <c r="I132" s="774">
        <f t="shared" si="8"/>
        <v>6694000</v>
      </c>
      <c r="J132" s="87" t="s">
        <v>32</v>
      </c>
      <c r="K132" s="63">
        <f t="shared" si="10"/>
        <v>1</v>
      </c>
      <c r="L132" s="63" t="s">
        <v>33</v>
      </c>
      <c r="M132" s="63" t="s">
        <v>34</v>
      </c>
      <c r="N132" s="87" t="s">
        <v>5204</v>
      </c>
      <c r="O132" s="46" t="s">
        <v>671</v>
      </c>
      <c r="P132" s="106" t="s">
        <v>350</v>
      </c>
      <c r="Q132" s="107">
        <v>39188</v>
      </c>
      <c r="R132" s="107">
        <f t="shared" si="14"/>
        <v>39188</v>
      </c>
      <c r="S132" s="107"/>
      <c r="T132" s="625" t="s">
        <v>36</v>
      </c>
      <c r="U132" s="56" t="s">
        <v>706</v>
      </c>
      <c r="V132" s="56" t="str">
        <f t="shared" ca="1" si="13"/>
        <v xml:space="preserve">19 NĂM 4 THÁNG 3 NGÀY </v>
      </c>
      <c r="W132" s="80" t="s">
        <v>707</v>
      </c>
      <c r="X132" s="80" t="str">
        <f>VLOOKUP(C132,Sheet5!$B$2:$G$253,6,0)</f>
        <v>092073002305</v>
      </c>
      <c r="Y132" s="80" t="str">
        <f>VLOOKUP(C132,'Trang tính1'!$A$2:$N$281,5,0)</f>
        <v>092073002305</v>
      </c>
      <c r="Z132" s="80" t="b">
        <f t="shared" si="9"/>
        <v>1</v>
      </c>
      <c r="AA132" s="75"/>
      <c r="AB132" s="75" t="s">
        <v>5228</v>
      </c>
      <c r="AC132" s="46" t="s">
        <v>232</v>
      </c>
      <c r="AD132" s="108" t="s">
        <v>708</v>
      </c>
      <c r="AE132" s="108" t="str">
        <f>VLOOKUP(C132,'Trang tính1'!$A$2:$N$319,9,0)</f>
        <v>KV Trường Hưng Phước Thới, Cần Thơ</v>
      </c>
      <c r="AF132" s="46" t="s">
        <v>709</v>
      </c>
      <c r="AG132" s="46"/>
      <c r="AH132" s="66"/>
      <c r="AI132" s="625" t="s">
        <v>156</v>
      </c>
      <c r="AJ132" s="625"/>
      <c r="AK132" s="56" t="s">
        <v>503</v>
      </c>
      <c r="AL132" s="64">
        <f t="shared" ca="1" si="12"/>
        <v>53</v>
      </c>
    </row>
    <row r="133" spans="1:38" s="36" customFormat="1">
      <c r="A133" s="25">
        <f>IF(C133=0,"",SUBTOTAL(3,C$5:C133))</f>
        <v>129</v>
      </c>
      <c r="B133" s="86">
        <v>10</v>
      </c>
      <c r="C133" s="86" t="s">
        <v>710</v>
      </c>
      <c r="D133" s="25" t="str">
        <f>VLOOKUP(C133,Sheet4!$A$1:$B$300,2,0)</f>
        <v>9208016202</v>
      </c>
      <c r="E133" s="87" t="s">
        <v>711</v>
      </c>
      <c r="F133" s="63" t="str">
        <f>VLOOKUP(D133,'BHXH 4-2026'!$D$11:$F$337,3,0)</f>
        <v>DN4929208016202</v>
      </c>
      <c r="G133" s="774">
        <f>VLOOKUP(C133,'chuyển xếp 2024'!$C$5:$W$328,17,0)</f>
        <v>6694000</v>
      </c>
      <c r="H133" s="774">
        <f>VLOOKUP(C133,'chuyển xếp 2024'!$C$5:$W$328,19,0)</f>
        <v>0</v>
      </c>
      <c r="I133" s="774">
        <f t="shared" si="8"/>
        <v>6694000</v>
      </c>
      <c r="J133" s="63" t="s">
        <v>63</v>
      </c>
      <c r="K133" s="63">
        <f t="shared" si="10"/>
        <v>0</v>
      </c>
      <c r="L133" s="63" t="s">
        <v>33</v>
      </c>
      <c r="M133" s="63" t="s">
        <v>34</v>
      </c>
      <c r="N133" s="87" t="s">
        <v>5204</v>
      </c>
      <c r="O133" s="46" t="s">
        <v>671</v>
      </c>
      <c r="P133" s="106">
        <v>28048</v>
      </c>
      <c r="Q133" s="107">
        <v>39188</v>
      </c>
      <c r="R133" s="107">
        <f t="shared" si="14"/>
        <v>39188</v>
      </c>
      <c r="S133" s="107"/>
      <c r="T133" s="625" t="s">
        <v>36</v>
      </c>
      <c r="U133" s="56" t="s">
        <v>712</v>
      </c>
      <c r="V133" s="56" t="str">
        <f t="shared" ca="1" si="13"/>
        <v xml:space="preserve">19 NĂM 4 THÁNG 3 NGÀY </v>
      </c>
      <c r="W133" s="523" t="s">
        <v>713</v>
      </c>
      <c r="X133" s="80" t="str">
        <f>VLOOKUP(C133,Sheet5!$B$2:$G$253,6,0)</f>
        <v>092176001154</v>
      </c>
      <c r="Y133" s="80" t="str">
        <f>VLOOKUP(C133,'Trang tính1'!$A$2:$N$281,5,0)</f>
        <v>092176001154</v>
      </c>
      <c r="Z133" s="80" t="b">
        <f t="shared" si="9"/>
        <v>1</v>
      </c>
      <c r="AA133" s="75">
        <v>42668</v>
      </c>
      <c r="AB133" s="75" t="s">
        <v>5228</v>
      </c>
      <c r="AC133" s="46" t="s">
        <v>232</v>
      </c>
      <c r="AD133" s="108" t="s">
        <v>708</v>
      </c>
      <c r="AE133" s="108" t="str">
        <f>VLOOKUP(C133,'Trang tính1'!$A$2:$N$319,9,0)</f>
        <v>KV Trường Hưng Phước Thới, Cần Thơ</v>
      </c>
      <c r="AF133" s="46" t="s">
        <v>709</v>
      </c>
      <c r="AG133" s="46"/>
      <c r="AH133" s="66"/>
      <c r="AI133" s="625" t="s">
        <v>156</v>
      </c>
      <c r="AJ133" s="625"/>
      <c r="AK133" s="56" t="s">
        <v>503</v>
      </c>
      <c r="AL133" s="36">
        <f t="shared" ca="1" si="12"/>
        <v>49</v>
      </c>
    </row>
    <row r="134" spans="1:38" s="36" customFormat="1">
      <c r="A134" s="25">
        <f>IF(C134=0,"",SUBTOTAL(3,C$5:C134))</f>
        <v>130</v>
      </c>
      <c r="B134" s="86">
        <v>11</v>
      </c>
      <c r="C134" s="86" t="s">
        <v>714</v>
      </c>
      <c r="D134" s="25" t="str">
        <f>VLOOKUP(C134,Sheet4!$A$1:$B$300,2,0)</f>
        <v>9208016209</v>
      </c>
      <c r="E134" s="87" t="s">
        <v>715</v>
      </c>
      <c r="F134" s="63" t="str">
        <f>VLOOKUP(D134,'BHXH 4-2026'!$D$11:$F$337,3,0)</f>
        <v>DN4929208016209</v>
      </c>
      <c r="G134" s="774">
        <f>VLOOKUP(C134,'chuyển xếp 2024'!$C$5:$W$328,17,0)</f>
        <v>6694000</v>
      </c>
      <c r="H134" s="774">
        <f>VLOOKUP(C134,'chuyển xếp 2024'!$C$5:$W$328,19,0)</f>
        <v>0</v>
      </c>
      <c r="I134" s="774">
        <f t="shared" ref="I134:I196" si="15">+G134+H134</f>
        <v>6694000</v>
      </c>
      <c r="J134" s="63" t="s">
        <v>63</v>
      </c>
      <c r="K134" s="63">
        <f t="shared" si="10"/>
        <v>0</v>
      </c>
      <c r="L134" s="63" t="s">
        <v>33</v>
      </c>
      <c r="M134" s="63" t="s">
        <v>34</v>
      </c>
      <c r="N134" s="87" t="s">
        <v>5204</v>
      </c>
      <c r="O134" s="46" t="s">
        <v>671</v>
      </c>
      <c r="P134" s="106">
        <v>28491</v>
      </c>
      <c r="Q134" s="107">
        <v>39188</v>
      </c>
      <c r="R134" s="107">
        <f t="shared" si="14"/>
        <v>39188</v>
      </c>
      <c r="S134" s="107"/>
      <c r="T134" s="625" t="s">
        <v>36</v>
      </c>
      <c r="U134" s="56" t="s">
        <v>716</v>
      </c>
      <c r="V134" s="56" t="str">
        <f t="shared" ca="1" si="13"/>
        <v xml:space="preserve">19 NĂM 4 THÁNG 3 NGÀY </v>
      </c>
      <c r="W134" s="80" t="s">
        <v>717</v>
      </c>
      <c r="X134" s="80" t="str">
        <f>VLOOKUP(C134,Sheet5!$B$2:$G$253,6,0)</f>
        <v>094178003638</v>
      </c>
      <c r="Y134" s="80" t="str">
        <f>VLOOKUP(C134,'Trang tính1'!$A$2:$N$281,5,0)</f>
        <v>094178003638</v>
      </c>
      <c r="Z134" s="80" t="b">
        <f t="shared" ref="Z134:Z196" si="16">EXACT(X134,Y134)</f>
        <v>1</v>
      </c>
      <c r="AA134" s="75"/>
      <c r="AB134" s="75" t="s">
        <v>5228</v>
      </c>
      <c r="AC134" s="46" t="s">
        <v>232</v>
      </c>
      <c r="AD134" s="108" t="s">
        <v>718</v>
      </c>
      <c r="AE134" s="108" t="str">
        <f>VLOOKUP(C134,'Trang tính1'!$A$2:$N$319,9,0)</f>
        <v>KV1 Thới An Đông, Cần Thơ</v>
      </c>
      <c r="AF134" s="46" t="s">
        <v>719</v>
      </c>
      <c r="AG134" s="46"/>
      <c r="AH134" s="66"/>
      <c r="AI134" s="625" t="s">
        <v>156</v>
      </c>
      <c r="AJ134" s="625"/>
      <c r="AK134" s="56" t="s">
        <v>503</v>
      </c>
      <c r="AL134" s="36">
        <f t="shared" ca="1" si="12"/>
        <v>48</v>
      </c>
    </row>
    <row r="135" spans="1:38" s="36" customFormat="1">
      <c r="A135" s="25">
        <f>IF(C135=0,"",SUBTOTAL(3,C$5:C135))</f>
        <v>131</v>
      </c>
      <c r="B135" s="86">
        <v>12</v>
      </c>
      <c r="C135" s="86" t="s">
        <v>720</v>
      </c>
      <c r="D135" s="25" t="str">
        <f>VLOOKUP(C135,Sheet4!$A$1:$B$300,2,0)</f>
        <v>9208016214</v>
      </c>
      <c r="E135" s="87" t="s">
        <v>721</v>
      </c>
      <c r="F135" s="63" t="str">
        <f>VLOOKUP(D135,'BHXH 4-2026'!$D$11:$F$337,3,0)</f>
        <v>DN4929208016214</v>
      </c>
      <c r="G135" s="774">
        <f>VLOOKUP(C135,'chuyển xếp 2024'!$C$5:$W$328,17,0)</f>
        <v>6694000</v>
      </c>
      <c r="H135" s="774">
        <f>VLOOKUP(C135,'chuyển xếp 2024'!$C$5:$W$328,19,0)</f>
        <v>0</v>
      </c>
      <c r="I135" s="774">
        <f t="shared" si="15"/>
        <v>6694000</v>
      </c>
      <c r="J135" s="63" t="s">
        <v>63</v>
      </c>
      <c r="K135" s="63">
        <f t="shared" si="10"/>
        <v>0</v>
      </c>
      <c r="L135" s="63" t="s">
        <v>33</v>
      </c>
      <c r="M135" s="63" t="s">
        <v>34</v>
      </c>
      <c r="N135" s="87" t="s">
        <v>5204</v>
      </c>
      <c r="O135" s="46" t="s">
        <v>671</v>
      </c>
      <c r="P135" s="106">
        <v>31400</v>
      </c>
      <c r="Q135" s="107">
        <v>39188</v>
      </c>
      <c r="R135" s="107">
        <f t="shared" si="14"/>
        <v>39188</v>
      </c>
      <c r="S135" s="107"/>
      <c r="T135" s="625" t="s">
        <v>36</v>
      </c>
      <c r="U135" s="56" t="s">
        <v>722</v>
      </c>
      <c r="V135" s="56" t="str">
        <f t="shared" ca="1" si="13"/>
        <v xml:space="preserve">19 NĂM 4 THÁNG 3 NGÀY </v>
      </c>
      <c r="W135" s="523" t="s">
        <v>723</v>
      </c>
      <c r="X135" s="80" t="str">
        <f>VLOOKUP(C135,Sheet5!$B$2:$G$253,6,0)</f>
        <v>092185001179</v>
      </c>
      <c r="Y135" s="80" t="str">
        <f>VLOOKUP(C135,'Trang tính1'!$A$2:$N$281,5,0)</f>
        <v>092185001179</v>
      </c>
      <c r="Z135" s="80" t="b">
        <f t="shared" si="16"/>
        <v>1</v>
      </c>
      <c r="AA135" s="75">
        <v>42466</v>
      </c>
      <c r="AB135" s="75" t="s">
        <v>5228</v>
      </c>
      <c r="AC135" s="46" t="s">
        <v>232</v>
      </c>
      <c r="AD135" s="108" t="s">
        <v>724</v>
      </c>
      <c r="AE135" s="108" t="str">
        <f>VLOOKUP(C135,'Trang tính1'!$A$2:$N$319,9,0)</f>
        <v>KV4 Thới An Đông, Cần Thơ</v>
      </c>
      <c r="AF135" s="46" t="s">
        <v>725</v>
      </c>
      <c r="AG135" s="46"/>
      <c r="AH135" s="66"/>
      <c r="AI135" s="625" t="s">
        <v>156</v>
      </c>
      <c r="AJ135" s="625"/>
      <c r="AK135" s="56" t="s">
        <v>503</v>
      </c>
      <c r="AL135" s="36">
        <f t="shared" ca="1" si="12"/>
        <v>40</v>
      </c>
    </row>
    <row r="136" spans="1:38" s="36" customFormat="1">
      <c r="A136" s="25">
        <f>IF(C136=0,"",SUBTOTAL(3,C$5:C136))</f>
        <v>132</v>
      </c>
      <c r="B136" s="86">
        <v>13</v>
      </c>
      <c r="C136" s="86" t="s">
        <v>726</v>
      </c>
      <c r="D136" s="25" t="str">
        <f>VLOOKUP(C136,Sheet4!$A$1:$B$300,2,0)</f>
        <v>9208016215</v>
      </c>
      <c r="E136" s="87" t="s">
        <v>727</v>
      </c>
      <c r="F136" s="63" t="str">
        <f>VLOOKUP(D136,'BHXH 4-2026'!$D$11:$F$337,3,0)</f>
        <v>DN4929208016215</v>
      </c>
      <c r="G136" s="774">
        <f>VLOOKUP(C136,'chuyển xếp 2024'!$C$5:$W$328,17,0)</f>
        <v>6694000</v>
      </c>
      <c r="H136" s="774">
        <f>VLOOKUP(C136,'chuyển xếp 2024'!$C$5:$W$328,19,0)</f>
        <v>0</v>
      </c>
      <c r="I136" s="774">
        <f t="shared" si="15"/>
        <v>6694000</v>
      </c>
      <c r="J136" s="63" t="s">
        <v>63</v>
      </c>
      <c r="K136" s="63">
        <f t="shared" si="10"/>
        <v>0</v>
      </c>
      <c r="L136" s="63" t="s">
        <v>33</v>
      </c>
      <c r="M136" s="63" t="s">
        <v>134</v>
      </c>
      <c r="N136" s="87" t="s">
        <v>5204</v>
      </c>
      <c r="O136" s="46" t="s">
        <v>671</v>
      </c>
      <c r="P136" s="106">
        <v>32012</v>
      </c>
      <c r="Q136" s="107">
        <v>39188</v>
      </c>
      <c r="R136" s="107">
        <f t="shared" si="14"/>
        <v>39188</v>
      </c>
      <c r="S136" s="107"/>
      <c r="T136" s="625" t="s">
        <v>36</v>
      </c>
      <c r="U136" s="56" t="s">
        <v>728</v>
      </c>
      <c r="V136" s="56" t="str">
        <f t="shared" ca="1" si="13"/>
        <v xml:space="preserve">19 NĂM 4 THÁNG 3 NGÀY </v>
      </c>
      <c r="W136" s="74" t="s">
        <v>729</v>
      </c>
      <c r="X136" s="80" t="str">
        <f>VLOOKUP(C136,Sheet5!$B$2:$G$253,6,0)</f>
        <v>084187002652</v>
      </c>
      <c r="Y136" s="80" t="str">
        <f>VLOOKUP(C136,'Trang tính1'!$A$2:$N$281,5,0)</f>
        <v>084187002652</v>
      </c>
      <c r="Z136" s="80" t="b">
        <f t="shared" si="16"/>
        <v>1</v>
      </c>
      <c r="AA136" s="75">
        <v>44302</v>
      </c>
      <c r="AB136" s="75" t="s">
        <v>5228</v>
      </c>
      <c r="AC136" s="46" t="s">
        <v>232</v>
      </c>
      <c r="AD136" s="108" t="s">
        <v>730</v>
      </c>
      <c r="AE136" s="108" t="str">
        <f>VLOOKUP(C136,'Trang tính1'!$A$2:$N$319,9,0)</f>
        <v>KV Bình Thuận, Phước Thới</v>
      </c>
      <c r="AF136" s="46" t="s">
        <v>731</v>
      </c>
      <c r="AG136" s="46"/>
      <c r="AH136" s="66"/>
      <c r="AI136" s="625" t="s">
        <v>156</v>
      </c>
      <c r="AJ136" s="625"/>
      <c r="AK136" s="56" t="s">
        <v>503</v>
      </c>
      <c r="AL136" s="36">
        <f t="shared" ca="1" si="12"/>
        <v>38</v>
      </c>
    </row>
    <row r="137" spans="1:38" s="36" customFormat="1">
      <c r="A137" s="25">
        <f>IF(C137=0,"",SUBTOTAL(3,C$5:C137))</f>
        <v>133</v>
      </c>
      <c r="B137" s="86">
        <v>14</v>
      </c>
      <c r="C137" s="86" t="s">
        <v>735</v>
      </c>
      <c r="D137" s="25" t="str">
        <f>VLOOKUP(C137,Sheet4!$A$1:$B$300,2,0)</f>
        <v>9208007820</v>
      </c>
      <c r="E137" s="87" t="s">
        <v>736</v>
      </c>
      <c r="F137" s="63" t="str">
        <f>VLOOKUP(D137,'BHXH 4-2026'!$D$11:$F$337,3,0)</f>
        <v>DN4929208007820</v>
      </c>
      <c r="G137" s="774">
        <f>VLOOKUP(C137,'chuyển xếp 2024'!$C$5:$W$328,17,0)</f>
        <v>6694000</v>
      </c>
      <c r="H137" s="774">
        <f>VLOOKUP(C137,'chuyển xếp 2024'!$C$5:$W$328,19,0)</f>
        <v>0</v>
      </c>
      <c r="I137" s="774">
        <f t="shared" si="15"/>
        <v>6694000</v>
      </c>
      <c r="J137" s="87" t="s">
        <v>32</v>
      </c>
      <c r="K137" s="63">
        <f t="shared" si="10"/>
        <v>1</v>
      </c>
      <c r="L137" s="63" t="s">
        <v>33</v>
      </c>
      <c r="M137" s="63" t="s">
        <v>34</v>
      </c>
      <c r="N137" s="87" t="s">
        <v>5204</v>
      </c>
      <c r="O137" s="46" t="s">
        <v>671</v>
      </c>
      <c r="P137" s="106">
        <v>25861</v>
      </c>
      <c r="Q137" s="107">
        <v>39522</v>
      </c>
      <c r="R137" s="107">
        <f t="shared" si="14"/>
        <v>39522</v>
      </c>
      <c r="S137" s="107"/>
      <c r="T137" s="625" t="s">
        <v>36</v>
      </c>
      <c r="U137" s="56" t="s">
        <v>737</v>
      </c>
      <c r="V137" s="56" t="str">
        <f t="shared" ca="1" si="13"/>
        <v xml:space="preserve">18 NĂM 5 THÁNG 4 NGÀY </v>
      </c>
      <c r="W137" s="80" t="s">
        <v>738</v>
      </c>
      <c r="X137" s="80" t="str">
        <f>VLOOKUP(C137,Sheet5!$B$2:$G$253,6,0)</f>
        <v>092070004502</v>
      </c>
      <c r="Y137" s="80" t="str">
        <f>VLOOKUP(C137,'Trang tính1'!$A$2:$N$281,5,0)</f>
        <v>092070004502</v>
      </c>
      <c r="Z137" s="80" t="b">
        <f t="shared" si="16"/>
        <v>1</v>
      </c>
      <c r="AA137" s="75"/>
      <c r="AB137" s="75" t="s">
        <v>5228</v>
      </c>
      <c r="AC137" s="46" t="s">
        <v>232</v>
      </c>
      <c r="AD137" s="108" t="s">
        <v>708</v>
      </c>
      <c r="AE137" s="108" t="str">
        <f>VLOOKUP(C137,'Trang tính1'!$A$2:$N$319,9,0)</f>
        <v>Phước Thới, Cần Thơ</v>
      </c>
      <c r="AF137" s="46" t="s">
        <v>739</v>
      </c>
      <c r="AG137" s="46"/>
      <c r="AH137" s="66"/>
      <c r="AI137" s="625" t="s">
        <v>156</v>
      </c>
      <c r="AJ137" s="625"/>
      <c r="AK137" s="56" t="s">
        <v>503</v>
      </c>
      <c r="AL137" s="64">
        <f t="shared" ca="1" si="12"/>
        <v>55</v>
      </c>
    </row>
    <row r="138" spans="1:38" s="36" customFormat="1">
      <c r="A138" s="25">
        <f>IF(C138=0,"",SUBTOTAL(3,C$5:C138))</f>
        <v>134</v>
      </c>
      <c r="B138" s="86">
        <v>15</v>
      </c>
      <c r="C138" s="86" t="s">
        <v>773</v>
      </c>
      <c r="D138" s="25" t="str">
        <f>VLOOKUP(C138,Sheet4!$A$1:$B$300,2,0)</f>
        <v>5400002448</v>
      </c>
      <c r="E138" s="87" t="s">
        <v>774</v>
      </c>
      <c r="F138" s="63" t="str">
        <f>VLOOKUP(D138,'BHXH 4-2026'!$D$11:$F$337,3,0)</f>
        <v>DN4925400002448</v>
      </c>
      <c r="G138" s="774">
        <f>VLOOKUP(C138,'chuyển xếp 2024'!$C$5:$W$328,17,0)</f>
        <v>7808000</v>
      </c>
      <c r="H138" s="774">
        <f>VLOOKUP(C138,'chuyển xếp 2024'!$C$5:$W$328,19,0)</f>
        <v>0</v>
      </c>
      <c r="I138" s="774">
        <f t="shared" si="15"/>
        <v>7808000</v>
      </c>
      <c r="J138" s="87" t="s">
        <v>32</v>
      </c>
      <c r="K138" s="63">
        <f t="shared" si="10"/>
        <v>1</v>
      </c>
      <c r="L138" s="63" t="s">
        <v>33</v>
      </c>
      <c r="M138" s="63" t="s">
        <v>34</v>
      </c>
      <c r="N138" s="87" t="s">
        <v>5204</v>
      </c>
      <c r="O138" s="46" t="s">
        <v>671</v>
      </c>
      <c r="P138" s="106">
        <v>26331</v>
      </c>
      <c r="Q138" s="107">
        <v>33739</v>
      </c>
      <c r="R138" s="107">
        <f t="shared" si="14"/>
        <v>33739</v>
      </c>
      <c r="S138" s="107"/>
      <c r="T138" s="625" t="s">
        <v>36</v>
      </c>
      <c r="U138" s="56" t="s">
        <v>775</v>
      </c>
      <c r="V138" s="56" t="str">
        <f t="shared" ca="1" si="13"/>
        <v xml:space="preserve">34 NĂM 3 THÁNG 4 NGÀY </v>
      </c>
      <c r="W138" s="80" t="s">
        <v>776</v>
      </c>
      <c r="X138" s="80" t="str">
        <f>VLOOKUP(C138,Sheet5!$B$2:$G$253,6,0)</f>
        <v>036072002757</v>
      </c>
      <c r="Y138" s="80" t="str">
        <f>VLOOKUP(C138,'Trang tính1'!$A$2:$N$281,5,0)</f>
        <v>036072002757</v>
      </c>
      <c r="Z138" s="80" t="b">
        <f t="shared" si="16"/>
        <v>1</v>
      </c>
      <c r="AA138" s="75"/>
      <c r="AB138" s="75" t="s">
        <v>5228</v>
      </c>
      <c r="AC138" s="46" t="s">
        <v>232</v>
      </c>
      <c r="AD138" s="108" t="s">
        <v>501</v>
      </c>
      <c r="AE138" s="108" t="str">
        <f>VLOOKUP(C138,'Trang tính1'!$A$2:$N$319,9,0)</f>
        <v>KV2, Thới An Đông, Cần Thơ</v>
      </c>
      <c r="AF138" s="46" t="s">
        <v>777</v>
      </c>
      <c r="AG138" s="46"/>
      <c r="AH138" s="66"/>
      <c r="AI138" s="880" t="s">
        <v>156</v>
      </c>
      <c r="AJ138" s="880"/>
      <c r="AK138" s="56" t="s">
        <v>503</v>
      </c>
      <c r="AL138" s="36">
        <f t="shared" ca="1" si="12"/>
        <v>54</v>
      </c>
    </row>
    <row r="139" spans="1:38" s="36" customFormat="1">
      <c r="A139" s="25">
        <f>IF(C139=0,"",SUBTOTAL(3,C$5:C139))</f>
        <v>135</v>
      </c>
      <c r="B139" s="86">
        <v>16</v>
      </c>
      <c r="C139" s="86" t="s">
        <v>779</v>
      </c>
      <c r="D139" s="25" t="str">
        <f>VLOOKUP(C139,Sheet4!$A$1:$B$300,2,0)</f>
        <v>9214004216</v>
      </c>
      <c r="E139" s="87" t="s">
        <v>780</v>
      </c>
      <c r="F139" s="63" t="str">
        <f>VLOOKUP(D139,'BHXH 4-2026'!$D$11:$F$337,3,0)</f>
        <v>DN4929214004216</v>
      </c>
      <c r="G139" s="774">
        <f>VLOOKUP(C139,'chuyển xếp 2024'!$C$5:$W$328,17,0)</f>
        <v>5739000</v>
      </c>
      <c r="H139" s="774">
        <f>VLOOKUP(C139,'chuyển xếp 2024'!$C$5:$W$328,19,0)</f>
        <v>0</v>
      </c>
      <c r="I139" s="774">
        <f t="shared" si="15"/>
        <v>5739000</v>
      </c>
      <c r="J139" s="87" t="s">
        <v>32</v>
      </c>
      <c r="K139" s="63">
        <f t="shared" si="10"/>
        <v>1</v>
      </c>
      <c r="L139" s="63" t="s">
        <v>33</v>
      </c>
      <c r="M139" s="63" t="s">
        <v>34</v>
      </c>
      <c r="N139" s="87" t="s">
        <v>5204</v>
      </c>
      <c r="O139" s="46" t="s">
        <v>671</v>
      </c>
      <c r="P139" s="106">
        <v>34301</v>
      </c>
      <c r="Q139" s="107">
        <v>41722</v>
      </c>
      <c r="R139" s="107">
        <f t="shared" si="14"/>
        <v>41722</v>
      </c>
      <c r="S139" s="107"/>
      <c r="T139" s="625" t="s">
        <v>36</v>
      </c>
      <c r="U139" s="56" t="s">
        <v>781</v>
      </c>
      <c r="V139" s="56" t="str">
        <f t="shared" ca="1" si="13"/>
        <v xml:space="preserve">12 NĂM 4 THÁNG 26 NGÀY </v>
      </c>
      <c r="W139" s="523" t="s">
        <v>782</v>
      </c>
      <c r="X139" s="80" t="str">
        <f>VLOOKUP(C139,Sheet5!$B$2:$G$253,6,0)</f>
        <v>092093006062</v>
      </c>
      <c r="Y139" s="80" t="str">
        <f>VLOOKUP(C139,'Trang tính1'!$A$2:$N$281,5,0)</f>
        <v>092093006062</v>
      </c>
      <c r="Z139" s="80" t="b">
        <f t="shared" si="16"/>
        <v>1</v>
      </c>
      <c r="AA139" s="75"/>
      <c r="AB139" s="75" t="s">
        <v>5228</v>
      </c>
      <c r="AC139" s="46" t="s">
        <v>232</v>
      </c>
      <c r="AD139" s="108" t="s">
        <v>708</v>
      </c>
      <c r="AE139" s="108" t="str">
        <f>VLOOKUP(C139,'Trang tính1'!$A$2:$N$319,9,0)</f>
        <v>Phước Thới, Cần Thơ</v>
      </c>
      <c r="AF139" s="46" t="s">
        <v>783</v>
      </c>
      <c r="AG139" s="46"/>
      <c r="AH139" s="66"/>
      <c r="AI139" s="880" t="s">
        <v>156</v>
      </c>
      <c r="AJ139" s="880"/>
      <c r="AK139" s="56" t="s">
        <v>387</v>
      </c>
      <c r="AL139" s="36">
        <f t="shared" ca="1" si="12"/>
        <v>32</v>
      </c>
    </row>
    <row r="140" spans="1:38" s="36" customFormat="1">
      <c r="A140" s="25">
        <f>IF(C140=0,"",SUBTOTAL(3,C$5:C140))</f>
        <v>136</v>
      </c>
      <c r="B140" s="86">
        <v>17</v>
      </c>
      <c r="C140" s="86" t="s">
        <v>784</v>
      </c>
      <c r="D140" s="25" t="str">
        <f>VLOOKUP(C140,Sheet4!$A$1:$B$300,2,0)</f>
        <v>9215005699</v>
      </c>
      <c r="E140" s="87" t="s">
        <v>785</v>
      </c>
      <c r="F140" s="63" t="str">
        <f>VLOOKUP(D140,'BHXH 4-2026'!$D$11:$F$337,3,0)</f>
        <v>DN4929215005699</v>
      </c>
      <c r="G140" s="774">
        <f>VLOOKUP(C140,'chuyển xếp 2024'!$C$5:$W$328,17,0)</f>
        <v>5739000</v>
      </c>
      <c r="H140" s="774">
        <f>VLOOKUP(C140,'chuyển xếp 2024'!$C$5:$W$328,19,0)</f>
        <v>0</v>
      </c>
      <c r="I140" s="774">
        <f t="shared" si="15"/>
        <v>5739000</v>
      </c>
      <c r="J140" s="87" t="s">
        <v>32</v>
      </c>
      <c r="K140" s="63">
        <f t="shared" ref="K140:K202" si="17">IF(J140="nữ",0,1)</f>
        <v>1</v>
      </c>
      <c r="L140" s="63" t="s">
        <v>33</v>
      </c>
      <c r="M140" s="63" t="s">
        <v>34</v>
      </c>
      <c r="N140" s="87" t="s">
        <v>5204</v>
      </c>
      <c r="O140" s="46" t="s">
        <v>671</v>
      </c>
      <c r="P140" s="106">
        <v>31736</v>
      </c>
      <c r="Q140" s="107">
        <v>42095</v>
      </c>
      <c r="R140" s="107">
        <f t="shared" si="14"/>
        <v>42095</v>
      </c>
      <c r="S140" s="107"/>
      <c r="T140" s="625" t="s">
        <v>36</v>
      </c>
      <c r="U140" s="56" t="s">
        <v>787</v>
      </c>
      <c r="V140" s="56" t="str">
        <f t="shared" ca="1" si="13"/>
        <v xml:space="preserve">11 NĂM 4 THÁNG 18 NGÀY </v>
      </c>
      <c r="W140" s="80" t="s">
        <v>788</v>
      </c>
      <c r="X140" s="80" t="str">
        <f>VLOOKUP(C140,Sheet5!$B$2:$G$253,6,0)</f>
        <v>086086000524</v>
      </c>
      <c r="Y140" s="80" t="str">
        <f>VLOOKUP(C140,'Trang tính1'!$A$2:$N$281,5,0)</f>
        <v>086086000524</v>
      </c>
      <c r="Z140" s="80" t="b">
        <f t="shared" si="16"/>
        <v>1</v>
      </c>
      <c r="AA140" s="75"/>
      <c r="AB140" s="75" t="s">
        <v>5228</v>
      </c>
      <c r="AC140" s="46" t="s">
        <v>232</v>
      </c>
      <c r="AD140" s="108" t="s">
        <v>789</v>
      </c>
      <c r="AE140" s="108" t="str">
        <f>VLOOKUP(C140,'Trang tính1'!$A$2:$N$319,9,0)</f>
        <v>Tân Lược, Vĩnh Long</v>
      </c>
      <c r="AF140" s="46" t="s">
        <v>790</v>
      </c>
      <c r="AG140" s="46"/>
      <c r="AH140" s="66"/>
      <c r="AI140" s="880" t="s">
        <v>156</v>
      </c>
      <c r="AJ140" s="880"/>
      <c r="AK140" s="56" t="s">
        <v>387</v>
      </c>
      <c r="AL140" s="36">
        <f t="shared" ca="1" si="12"/>
        <v>39</v>
      </c>
    </row>
    <row r="141" spans="1:38" s="36" customFormat="1">
      <c r="A141" s="25">
        <f>IF(C141=0,"",SUBTOTAL(3,C$5:C141))</f>
        <v>137</v>
      </c>
      <c r="B141" s="86">
        <v>18</v>
      </c>
      <c r="C141" s="69" t="s">
        <v>791</v>
      </c>
      <c r="D141" s="25" t="str">
        <f>VLOOKUP(C141,Sheet4!$A$1:$B$300,2,0)</f>
        <v>5499003347</v>
      </c>
      <c r="E141" s="98" t="s">
        <v>792</v>
      </c>
      <c r="F141" s="63" t="str">
        <f>VLOOKUP(D141,'BHXH 4-2026'!$D$11:$F$337,3,0)</f>
        <v>DN4925499003347</v>
      </c>
      <c r="G141" s="774">
        <f>VLOOKUP(C141,'chuyển xếp 2024'!$C$5:$W$328,17,0)</f>
        <v>7230000</v>
      </c>
      <c r="H141" s="774">
        <f>VLOOKUP(C141,'chuyển xếp 2024'!$C$5:$W$328,19,0)</f>
        <v>0</v>
      </c>
      <c r="I141" s="774">
        <f t="shared" si="15"/>
        <v>7230000</v>
      </c>
      <c r="J141" s="63" t="s">
        <v>63</v>
      </c>
      <c r="K141" s="63">
        <f t="shared" si="17"/>
        <v>0</v>
      </c>
      <c r="L141" s="63" t="s">
        <v>33</v>
      </c>
      <c r="M141" s="63" t="s">
        <v>700</v>
      </c>
      <c r="N141" s="87" t="s">
        <v>5204</v>
      </c>
      <c r="O141" s="46" t="s">
        <v>671</v>
      </c>
      <c r="P141" s="106">
        <v>28715</v>
      </c>
      <c r="Q141" s="107">
        <v>35977</v>
      </c>
      <c r="R141" s="107">
        <f t="shared" si="14"/>
        <v>35977</v>
      </c>
      <c r="S141" s="107"/>
      <c r="T141" s="625" t="s">
        <v>36</v>
      </c>
      <c r="U141" s="56" t="s">
        <v>793</v>
      </c>
      <c r="V141" s="56" t="str">
        <f t="shared" ca="1" si="13"/>
        <v xml:space="preserve">28 NĂM 1 THÁNG 18 NGÀY </v>
      </c>
      <c r="W141" s="878" t="s">
        <v>794</v>
      </c>
      <c r="X141" s="80" t="str">
        <f>VLOOKUP(C141,Sheet5!$B$2:$G$253,6,0)</f>
        <v>092178003861</v>
      </c>
      <c r="Y141" s="80" t="str">
        <f>VLOOKUP(C141,'Trang tính1'!$A$2:$N$281,5,0)</f>
        <v>092178003861</v>
      </c>
      <c r="Z141" s="80" t="b">
        <f t="shared" si="16"/>
        <v>1</v>
      </c>
      <c r="AA141" s="75"/>
      <c r="AB141" s="75" t="s">
        <v>5228</v>
      </c>
      <c r="AC141" s="46" t="s">
        <v>232</v>
      </c>
      <c r="AD141" s="108" t="s">
        <v>724</v>
      </c>
      <c r="AE141" s="108" t="str">
        <f>VLOOKUP(C141,'Trang tính1'!$A$2:$N$319,9,0)</f>
        <v>KV4 Thới An Đông, Cần Thơ</v>
      </c>
      <c r="AF141" s="46" t="s">
        <v>795</v>
      </c>
      <c r="AG141" s="46"/>
      <c r="AH141" s="66"/>
      <c r="AI141" s="46" t="s">
        <v>156</v>
      </c>
      <c r="AJ141" s="46"/>
      <c r="AK141" s="56" t="s">
        <v>503</v>
      </c>
      <c r="AL141" s="36">
        <f t="shared" ca="1" si="12"/>
        <v>48</v>
      </c>
    </row>
    <row r="142" spans="1:38" s="36" customFormat="1">
      <c r="A142" s="25">
        <f>IF(C142=0,"",SUBTOTAL(3,C$5:C142))</f>
        <v>138</v>
      </c>
      <c r="B142" s="86">
        <v>19</v>
      </c>
      <c r="C142" s="69" t="s">
        <v>796</v>
      </c>
      <c r="D142" s="25" t="str">
        <f>VLOOKUP(C142,Sheet4!$A$1:$B$300,2,0)</f>
        <v>9208007862</v>
      </c>
      <c r="E142" s="98" t="s">
        <v>797</v>
      </c>
      <c r="F142" s="63" t="str">
        <f>VLOOKUP(D142,'BHXH 4-2026'!$D$11:$F$337,3,0)</f>
        <v>DN4929208007862</v>
      </c>
      <c r="G142" s="774">
        <f>VLOOKUP(C142,'chuyển xếp 2024'!$C$5:$W$328,17,0)</f>
        <v>6694000</v>
      </c>
      <c r="H142" s="774">
        <f>VLOOKUP(C142,'chuyển xếp 2024'!$C$5:$W$328,19,0)</f>
        <v>0</v>
      </c>
      <c r="I142" s="774">
        <f t="shared" si="15"/>
        <v>6694000</v>
      </c>
      <c r="J142" s="63" t="s">
        <v>63</v>
      </c>
      <c r="K142" s="63">
        <f t="shared" si="17"/>
        <v>0</v>
      </c>
      <c r="L142" s="63" t="s">
        <v>33</v>
      </c>
      <c r="M142" s="63" t="s">
        <v>34</v>
      </c>
      <c r="N142" s="87" t="s">
        <v>5204</v>
      </c>
      <c r="O142" s="46" t="s">
        <v>671</v>
      </c>
      <c r="P142" s="106">
        <v>28830</v>
      </c>
      <c r="Q142" s="107">
        <v>39531</v>
      </c>
      <c r="R142" s="107">
        <f t="shared" si="14"/>
        <v>39531</v>
      </c>
      <c r="S142" s="107"/>
      <c r="T142" s="625" t="s">
        <v>36</v>
      </c>
      <c r="U142" s="56" t="s">
        <v>798</v>
      </c>
      <c r="V142" s="56" t="str">
        <f t="shared" ca="1" si="13"/>
        <v xml:space="preserve">18 NĂM 4 THÁNG 26 NGÀY </v>
      </c>
      <c r="W142" s="80" t="s">
        <v>799</v>
      </c>
      <c r="X142" s="80" t="str">
        <f>VLOOKUP(C142,Sheet5!$B$2:$G$253,6,0)</f>
        <v>092178003635</v>
      </c>
      <c r="Y142" s="80" t="str">
        <f>VLOOKUP(C142,'Trang tính1'!$A$2:$N$281,5,0)</f>
        <v>092178003635</v>
      </c>
      <c r="Z142" s="80" t="b">
        <f t="shared" si="16"/>
        <v>1</v>
      </c>
      <c r="AA142" s="75"/>
      <c r="AB142" s="75" t="s">
        <v>5228</v>
      </c>
      <c r="AC142" s="46" t="s">
        <v>232</v>
      </c>
      <c r="AD142" s="108" t="s">
        <v>800</v>
      </c>
      <c r="AE142" s="108" t="str">
        <f>VLOOKUP(C142,'Trang tính1'!$A$2:$N$319,9,0)</f>
        <v>Trường Thành, Thới Lai</v>
      </c>
      <c r="AF142" s="46" t="s">
        <v>801</v>
      </c>
      <c r="AG142" s="46"/>
      <c r="AH142" s="66"/>
      <c r="AI142" s="46" t="s">
        <v>156</v>
      </c>
      <c r="AJ142" s="46"/>
      <c r="AK142" s="56" t="s">
        <v>503</v>
      </c>
      <c r="AL142" s="36">
        <f t="shared" ca="1" si="12"/>
        <v>47</v>
      </c>
    </row>
    <row r="143" spans="1:38" s="36" customFormat="1">
      <c r="A143" s="25">
        <f>IF(C143=0,"",SUBTOTAL(3,C$5:C143))</f>
        <v>139</v>
      </c>
      <c r="B143" s="86">
        <v>20</v>
      </c>
      <c r="C143" s="69" t="s">
        <v>802</v>
      </c>
      <c r="D143" s="25" t="str">
        <f>VLOOKUP(C143,Sheet4!$A$1:$B$300,2,0)</f>
        <v>5400002892</v>
      </c>
      <c r="E143" s="98" t="s">
        <v>803</v>
      </c>
      <c r="F143" s="63" t="str">
        <f>VLOOKUP(D143,'BHXH 4-2026'!$D$11:$F$337,3,0)</f>
        <v>DN4925400002892</v>
      </c>
      <c r="G143" s="774">
        <f>VLOOKUP(C143,'chuyển xếp 2024'!$C$5:$W$328,17,0)</f>
        <v>7230000</v>
      </c>
      <c r="H143" s="774">
        <f>VLOOKUP(C143,'chuyển xếp 2024'!$C$5:$W$328,19,0)</f>
        <v>0</v>
      </c>
      <c r="I143" s="774">
        <f t="shared" si="15"/>
        <v>7230000</v>
      </c>
      <c r="J143" s="67" t="s">
        <v>32</v>
      </c>
      <c r="K143" s="63">
        <f t="shared" si="17"/>
        <v>1</v>
      </c>
      <c r="L143" s="63" t="s">
        <v>33</v>
      </c>
      <c r="M143" s="63" t="s">
        <v>34</v>
      </c>
      <c r="N143" s="87" t="s">
        <v>5204</v>
      </c>
      <c r="O143" s="46" t="s">
        <v>671</v>
      </c>
      <c r="P143" s="106">
        <v>28382</v>
      </c>
      <c r="Q143" s="107">
        <v>36071</v>
      </c>
      <c r="R143" s="107">
        <f t="shared" si="14"/>
        <v>36071</v>
      </c>
      <c r="S143" s="107"/>
      <c r="T143" s="625" t="s">
        <v>36</v>
      </c>
      <c r="U143" s="56" t="s">
        <v>804</v>
      </c>
      <c r="V143" s="56" t="str">
        <f t="shared" ca="1" si="13"/>
        <v xml:space="preserve">27 NĂM 10 THÁNG 16 NGÀY </v>
      </c>
      <c r="W143" s="80" t="s">
        <v>805</v>
      </c>
      <c r="X143" s="80" t="str">
        <f>VLOOKUP(C143,Sheet5!$B$2:$G$253,6,0)</f>
        <v>051077000391</v>
      </c>
      <c r="Y143" s="80" t="str">
        <f>VLOOKUP(C143,'Trang tính1'!$A$2:$N$281,5,0)</f>
        <v>051077000391</v>
      </c>
      <c r="Z143" s="80" t="b">
        <f t="shared" si="16"/>
        <v>1</v>
      </c>
      <c r="AA143" s="75"/>
      <c r="AB143" s="75" t="s">
        <v>5228</v>
      </c>
      <c r="AC143" s="46" t="s">
        <v>232</v>
      </c>
      <c r="AD143" s="108" t="s">
        <v>806</v>
      </c>
      <c r="AE143" s="108" t="str">
        <f>VLOOKUP(C143,'Trang tính1'!$A$2:$N$319,9,0)</f>
        <v>KV2, Thới An Đông, Cần Thơ</v>
      </c>
      <c r="AF143" s="46" t="s">
        <v>807</v>
      </c>
      <c r="AG143" s="46"/>
      <c r="AH143" s="66"/>
      <c r="AI143" s="46" t="s">
        <v>156</v>
      </c>
      <c r="AJ143" s="46"/>
      <c r="AK143" s="56" t="s">
        <v>503</v>
      </c>
      <c r="AL143" s="36">
        <f t="shared" ca="1" si="12"/>
        <v>48</v>
      </c>
    </row>
    <row r="144" spans="1:38" s="36" customFormat="1">
      <c r="A144" s="25">
        <f>IF(C144=0,"",SUBTOTAL(3,C$5:C144))</f>
        <v>140</v>
      </c>
      <c r="B144" s="86">
        <v>21</v>
      </c>
      <c r="C144" s="69" t="s">
        <v>808</v>
      </c>
      <c r="D144" s="25" t="str">
        <f>VLOOKUP(C144,Sheet4!$A$1:$B$300,2,0)</f>
        <v>6506006790</v>
      </c>
      <c r="E144" s="98" t="s">
        <v>809</v>
      </c>
      <c r="F144" s="63" t="str">
        <f>VLOOKUP(D144,'BHXH 4-2026'!$D$11:$F$337,3,0)</f>
        <v>DN4926506006790</v>
      </c>
      <c r="G144" s="774">
        <f>VLOOKUP(C144,'chuyển xếp 2024'!$C$5:$W$328,17,0)</f>
        <v>6694000</v>
      </c>
      <c r="H144" s="774">
        <f>VLOOKUP(C144,'chuyển xếp 2024'!$C$5:$W$328,19,0)</f>
        <v>0</v>
      </c>
      <c r="I144" s="774">
        <f t="shared" si="15"/>
        <v>6694000</v>
      </c>
      <c r="J144" s="67" t="s">
        <v>32</v>
      </c>
      <c r="K144" s="63">
        <f t="shared" si="17"/>
        <v>1</v>
      </c>
      <c r="L144" s="63" t="s">
        <v>33</v>
      </c>
      <c r="M144" s="63" t="s">
        <v>34</v>
      </c>
      <c r="N144" s="87" t="s">
        <v>5204</v>
      </c>
      <c r="O144" s="46" t="s">
        <v>671</v>
      </c>
      <c r="P144" s="106">
        <v>29935</v>
      </c>
      <c r="Q144" s="107">
        <v>38768</v>
      </c>
      <c r="R144" s="107">
        <f t="shared" si="14"/>
        <v>38768</v>
      </c>
      <c r="S144" s="107"/>
      <c r="T144" s="625" t="s">
        <v>36</v>
      </c>
      <c r="U144" s="56" t="s">
        <v>810</v>
      </c>
      <c r="V144" s="56" t="str">
        <f t="shared" ca="1" si="13"/>
        <v xml:space="preserve">20 NĂM 5 THÁNG 30 NGÀY </v>
      </c>
      <c r="W144" s="878" t="s">
        <v>811</v>
      </c>
      <c r="X144" s="80" t="str">
        <f>VLOOKUP(C144,Sheet5!$B$2:$G$253,6,0)</f>
        <v>092081002189</v>
      </c>
      <c r="Y144" s="80" t="str">
        <f>VLOOKUP(C144,'Trang tính1'!$A$2:$N$281,5,0)</f>
        <v>092081002189</v>
      </c>
      <c r="Z144" s="80" t="b">
        <f t="shared" si="16"/>
        <v>1</v>
      </c>
      <c r="AA144" s="75"/>
      <c r="AB144" s="75" t="s">
        <v>5228</v>
      </c>
      <c r="AC144" s="46" t="s">
        <v>232</v>
      </c>
      <c r="AD144" s="108" t="s">
        <v>812</v>
      </c>
      <c r="AE144" s="108" t="str">
        <f>VLOOKUP(C144,'Trang tính1'!$A$2:$N$319,9,0)</f>
        <v>Thới An Đông, Cần Thơ</v>
      </c>
      <c r="AF144" s="46" t="s">
        <v>813</v>
      </c>
      <c r="AG144" s="46"/>
      <c r="AH144" s="66"/>
      <c r="AI144" s="46" t="s">
        <v>156</v>
      </c>
      <c r="AJ144" s="46"/>
      <c r="AK144" s="56" t="s">
        <v>503</v>
      </c>
      <c r="AL144" s="36">
        <f t="shared" ca="1" si="12"/>
        <v>44</v>
      </c>
    </row>
    <row r="145" spans="1:38" s="36" customFormat="1">
      <c r="A145" s="25">
        <f>IF(C145=0,"",SUBTOTAL(3,C$5:C145))</f>
        <v>141</v>
      </c>
      <c r="B145" s="86">
        <v>22</v>
      </c>
      <c r="C145" s="69" t="s">
        <v>814</v>
      </c>
      <c r="D145" s="25" t="str">
        <f>VLOOKUP(C145,Sheet4!$A$1:$B$300,2,0)</f>
        <v>9208016231</v>
      </c>
      <c r="E145" s="98" t="s">
        <v>815</v>
      </c>
      <c r="F145" s="63" t="str">
        <f>VLOOKUP(D145,'BHXH 4-2026'!$D$11:$F$337,3,0)</f>
        <v>DN4929208016231</v>
      </c>
      <c r="G145" s="774">
        <f>VLOOKUP(C145,'chuyển xếp 2024'!$C$5:$W$328,17,0)</f>
        <v>6694000</v>
      </c>
      <c r="H145" s="774">
        <f>VLOOKUP(C145,'chuyển xếp 2024'!$C$5:$W$328,19,0)</f>
        <v>0</v>
      </c>
      <c r="I145" s="774">
        <f t="shared" si="15"/>
        <v>6694000</v>
      </c>
      <c r="J145" s="67" t="s">
        <v>32</v>
      </c>
      <c r="K145" s="63">
        <f t="shared" si="17"/>
        <v>1</v>
      </c>
      <c r="L145" s="63" t="s">
        <v>33</v>
      </c>
      <c r="M145" s="63" t="s">
        <v>34</v>
      </c>
      <c r="N145" s="87" t="s">
        <v>5204</v>
      </c>
      <c r="O145" s="46" t="s">
        <v>671</v>
      </c>
      <c r="P145" s="106">
        <v>29835</v>
      </c>
      <c r="Q145" s="107">
        <v>39188</v>
      </c>
      <c r="R145" s="107">
        <f t="shared" si="14"/>
        <v>39188</v>
      </c>
      <c r="S145" s="107"/>
      <c r="T145" s="625" t="s">
        <v>36</v>
      </c>
      <c r="U145" s="56" t="s">
        <v>816</v>
      </c>
      <c r="V145" s="56" t="str">
        <f t="shared" ca="1" si="13"/>
        <v xml:space="preserve">19 NĂM 4 THÁNG 3 NGÀY </v>
      </c>
      <c r="W145" s="80" t="s">
        <v>817</v>
      </c>
      <c r="X145" s="80" t="str">
        <f>VLOOKUP(C145,Sheet5!$B$2:$G$253,6,0)</f>
        <v>086081006425</v>
      </c>
      <c r="Y145" s="80" t="str">
        <f>VLOOKUP(C145,'Trang tính1'!$A$2:$N$281,5,0)</f>
        <v>086081006425</v>
      </c>
      <c r="Z145" s="80" t="b">
        <f t="shared" si="16"/>
        <v>1</v>
      </c>
      <c r="AA145" s="75"/>
      <c r="AB145" s="75" t="s">
        <v>5228</v>
      </c>
      <c r="AC145" s="46" t="s">
        <v>232</v>
      </c>
      <c r="AD145" s="108" t="s">
        <v>818</v>
      </c>
      <c r="AE145" s="108" t="str">
        <f>VLOOKUP(C145,'Trang tính1'!$A$2:$N$319,9,0)</f>
        <v>Ấp Khu Phố, Vĩnh Xuân, Vĩnh Long</v>
      </c>
      <c r="AF145" s="46" t="s">
        <v>819</v>
      </c>
      <c r="AG145" s="46"/>
      <c r="AH145" s="66"/>
      <c r="AI145" s="46" t="s">
        <v>156</v>
      </c>
      <c r="AJ145" s="46"/>
      <c r="AK145" s="56" t="s">
        <v>503</v>
      </c>
      <c r="AL145" s="36">
        <f t="shared" ca="1" si="12"/>
        <v>44</v>
      </c>
    </row>
    <row r="146" spans="1:38" s="36" customFormat="1">
      <c r="A146" s="25">
        <f>IF(C146=0,"",SUBTOTAL(3,C$5:C146))</f>
        <v>142</v>
      </c>
      <c r="B146" s="86">
        <v>23</v>
      </c>
      <c r="C146" s="69" t="s">
        <v>820</v>
      </c>
      <c r="D146" s="25" t="str">
        <f>VLOOKUP(C146,Sheet4!$A$1:$B$300,2,0)</f>
        <v>9208016252</v>
      </c>
      <c r="E146" s="116" t="s">
        <v>821</v>
      </c>
      <c r="F146" s="63" t="str">
        <f>VLOOKUP(D146,'BHXH 4-2026'!$D$11:$F$337,3,0)</f>
        <v>DN4929208016252</v>
      </c>
      <c r="G146" s="774">
        <f>VLOOKUP(C146,'chuyển xếp 2024'!$C$5:$W$328,17,0)</f>
        <v>6694000</v>
      </c>
      <c r="H146" s="774">
        <f>VLOOKUP(C146,'chuyển xếp 2024'!$C$5:$W$328,19,0)</f>
        <v>0</v>
      </c>
      <c r="I146" s="774">
        <f t="shared" si="15"/>
        <v>6694000</v>
      </c>
      <c r="J146" s="63" t="s">
        <v>63</v>
      </c>
      <c r="K146" s="63">
        <f t="shared" si="17"/>
        <v>0</v>
      </c>
      <c r="L146" s="63" t="s">
        <v>33</v>
      </c>
      <c r="M146" s="63" t="s">
        <v>34</v>
      </c>
      <c r="N146" s="87" t="s">
        <v>5204</v>
      </c>
      <c r="O146" s="46" t="s">
        <v>671</v>
      </c>
      <c r="P146" s="106">
        <v>28863</v>
      </c>
      <c r="Q146" s="107">
        <v>39188</v>
      </c>
      <c r="R146" s="107">
        <f t="shared" si="14"/>
        <v>39188</v>
      </c>
      <c r="S146" s="107"/>
      <c r="T146" s="625" t="s">
        <v>36</v>
      </c>
      <c r="U146" s="56" t="s">
        <v>822</v>
      </c>
      <c r="V146" s="56" t="str">
        <f t="shared" ca="1" si="13"/>
        <v xml:space="preserve">19 NĂM 4 THÁNG 3 NGÀY </v>
      </c>
      <c r="W146" s="80" t="s">
        <v>823</v>
      </c>
      <c r="X146" s="80" t="str">
        <f>VLOOKUP(C146,Sheet5!$B$2:$G$253,6,0)</f>
        <v>092179014959</v>
      </c>
      <c r="Y146" s="80" t="str">
        <f>VLOOKUP(C146,'Trang tính1'!$A$2:$N$281,5,0)</f>
        <v>092179014959</v>
      </c>
      <c r="Z146" s="80" t="b">
        <f t="shared" si="16"/>
        <v>1</v>
      </c>
      <c r="AA146" s="75"/>
      <c r="AB146" s="75" t="s">
        <v>5228</v>
      </c>
      <c r="AC146" s="46" t="s">
        <v>232</v>
      </c>
      <c r="AD146" s="108" t="s">
        <v>824</v>
      </c>
      <c r="AE146" s="108" t="str">
        <f>VLOOKUP(C146,'Trang tính1'!$A$2:$N$319,9,0)</f>
        <v>KV2, Thới An Đông, Cần Thơ</v>
      </c>
      <c r="AF146" s="46" t="s">
        <v>825</v>
      </c>
      <c r="AG146" s="46"/>
      <c r="AH146" s="66"/>
      <c r="AI146" s="46" t="s">
        <v>156</v>
      </c>
      <c r="AJ146" s="46"/>
      <c r="AK146" s="56" t="s">
        <v>503</v>
      </c>
      <c r="AL146" s="36">
        <f t="shared" ca="1" si="12"/>
        <v>47</v>
      </c>
    </row>
    <row r="147" spans="1:38" s="36" customFormat="1">
      <c r="A147" s="25">
        <f>IF(C147=0,"",SUBTOTAL(3,C$5:C147))</f>
        <v>143</v>
      </c>
      <c r="B147" s="86">
        <v>24</v>
      </c>
      <c r="C147" s="69" t="s">
        <v>826</v>
      </c>
      <c r="D147" s="25" t="str">
        <f>VLOOKUP(C147,Sheet4!$A$1:$B$300,2,0)</f>
        <v>9209006851</v>
      </c>
      <c r="E147" s="98" t="s">
        <v>827</v>
      </c>
      <c r="F147" s="63" t="str">
        <f>VLOOKUP(D147,'BHXH 4-2026'!$D$11:$F$337,3,0)</f>
        <v>DN4929209006851</v>
      </c>
      <c r="G147" s="774">
        <f>VLOOKUP(C147,'chuyển xếp 2024'!$C$5:$W$328,17,0)</f>
        <v>6198000</v>
      </c>
      <c r="H147" s="774">
        <f>VLOOKUP(C147,'chuyển xếp 2024'!$C$5:$W$328,19,0)</f>
        <v>0</v>
      </c>
      <c r="I147" s="774">
        <f t="shared" si="15"/>
        <v>6198000</v>
      </c>
      <c r="J147" s="67" t="s">
        <v>32</v>
      </c>
      <c r="K147" s="63">
        <f t="shared" si="17"/>
        <v>1</v>
      </c>
      <c r="L147" s="63" t="s">
        <v>828</v>
      </c>
      <c r="M147" s="63" t="s">
        <v>134</v>
      </c>
      <c r="N147" s="87" t="s">
        <v>5204</v>
      </c>
      <c r="O147" s="46" t="s">
        <v>671</v>
      </c>
      <c r="P147" s="106">
        <v>27708</v>
      </c>
      <c r="Q147" s="107">
        <v>39923</v>
      </c>
      <c r="R147" s="107">
        <f t="shared" si="14"/>
        <v>39923</v>
      </c>
      <c r="S147" s="107"/>
      <c r="T147" s="625" t="s">
        <v>36</v>
      </c>
      <c r="U147" s="56" t="s">
        <v>829</v>
      </c>
      <c r="V147" s="56" t="str">
        <f t="shared" ca="1" si="13"/>
        <v xml:space="preserve">17 NĂM 3 THÁNG 30 NGÀY </v>
      </c>
      <c r="W147" s="80" t="s">
        <v>830</v>
      </c>
      <c r="X147" s="80" t="str">
        <f>VLOOKUP(C147,Sheet5!$B$2:$G$253,6,0)</f>
        <v>092075005983</v>
      </c>
      <c r="Y147" s="80" t="str">
        <f>VLOOKUP(C147,'Trang tính1'!$A$2:$N$281,5,0)</f>
        <v>092075005983</v>
      </c>
      <c r="Z147" s="80" t="b">
        <f t="shared" si="16"/>
        <v>1</v>
      </c>
      <c r="AA147" s="75"/>
      <c r="AB147" s="75" t="s">
        <v>5228</v>
      </c>
      <c r="AC147" s="46" t="s">
        <v>232</v>
      </c>
      <c r="AD147" s="108" t="s">
        <v>831</v>
      </c>
      <c r="AE147" s="108" t="str">
        <f>VLOOKUP(C147,'Trang tính1'!$A$2:$N$319,9,0)</f>
        <v>KV T.Hòa, P. Ô Môn, Cần Thơ</v>
      </c>
      <c r="AF147" s="46" t="s">
        <v>832</v>
      </c>
      <c r="AG147" s="46"/>
      <c r="AH147" s="66"/>
      <c r="AI147" s="46" t="s">
        <v>156</v>
      </c>
      <c r="AJ147" s="46"/>
      <c r="AK147" s="56" t="s">
        <v>387</v>
      </c>
      <c r="AL147" s="36">
        <f t="shared" ca="1" si="12"/>
        <v>50</v>
      </c>
    </row>
    <row r="148" spans="1:38" s="36" customFormat="1">
      <c r="A148" s="25">
        <f>IF(C148=0,"",SUBTOTAL(3,C$5:C148))</f>
        <v>144</v>
      </c>
      <c r="B148" s="86">
        <v>25</v>
      </c>
      <c r="C148" s="69" t="s">
        <v>843</v>
      </c>
      <c r="D148" s="25" t="str">
        <f>VLOOKUP(C148,Sheet4!$A$1:$B$300,2,0)</f>
        <v>9212008042</v>
      </c>
      <c r="E148" s="98" t="s">
        <v>844</v>
      </c>
      <c r="F148" s="63" t="str">
        <f>VLOOKUP(D148,'BHXH 4-2026'!$D$11:$F$337,3,0)</f>
        <v>DN4929212008042</v>
      </c>
      <c r="G148" s="774">
        <f>VLOOKUP(C148,'chuyển xếp 2024'!$C$5:$W$328,17,0)</f>
        <v>5739000</v>
      </c>
      <c r="H148" s="774">
        <f>VLOOKUP(C148,'chuyển xếp 2024'!$C$5:$W$328,19,0)</f>
        <v>0</v>
      </c>
      <c r="I148" s="774">
        <f t="shared" si="15"/>
        <v>5739000</v>
      </c>
      <c r="J148" s="67" t="s">
        <v>32</v>
      </c>
      <c r="K148" s="63">
        <f t="shared" si="17"/>
        <v>1</v>
      </c>
      <c r="L148" s="63" t="s">
        <v>3403</v>
      </c>
      <c r="M148" s="63" t="s">
        <v>34</v>
      </c>
      <c r="N148" s="87" t="s">
        <v>5204</v>
      </c>
      <c r="O148" s="46" t="s">
        <v>671</v>
      </c>
      <c r="P148" s="106">
        <v>33009</v>
      </c>
      <c r="Q148" s="107">
        <v>41061</v>
      </c>
      <c r="R148" s="107">
        <f t="shared" si="14"/>
        <v>41061</v>
      </c>
      <c r="S148" s="107"/>
      <c r="T148" s="625" t="s">
        <v>36</v>
      </c>
      <c r="U148" s="56" t="s">
        <v>845</v>
      </c>
      <c r="V148" s="56" t="str">
        <f t="shared" ca="1" si="13"/>
        <v xml:space="preserve">14 NĂM 2 THÁNG 18 NGÀY </v>
      </c>
      <c r="W148" s="74" t="s">
        <v>846</v>
      </c>
      <c r="X148" s="80" t="str">
        <f>VLOOKUP(C148,Sheet5!$B$2:$G$253,6,0)</f>
        <v>025090010697</v>
      </c>
      <c r="Y148" s="80" t="str">
        <f>VLOOKUP(C148,'Trang tính1'!$A$2:$N$281,5,0)</f>
        <v>025090010697</v>
      </c>
      <c r="Z148" s="80" t="b">
        <f t="shared" si="16"/>
        <v>1</v>
      </c>
      <c r="AA148" s="881">
        <v>44621</v>
      </c>
      <c r="AB148" s="75" t="s">
        <v>5228</v>
      </c>
      <c r="AC148" s="46" t="s">
        <v>232</v>
      </c>
      <c r="AD148" s="108" t="s">
        <v>847</v>
      </c>
      <c r="AE148" s="108" t="str">
        <f>VLOOKUP(C148,'Trang tính1'!$A$2:$N$319,9,0)</f>
        <v>Khu Kim Thịnh , Xã Cự Đồng, Tỉnh Phú Thọ</v>
      </c>
      <c r="AF148" s="46" t="s">
        <v>848</v>
      </c>
      <c r="AG148" s="46"/>
      <c r="AH148" s="66"/>
      <c r="AI148" s="46" t="s">
        <v>93</v>
      </c>
      <c r="AJ148" s="46" t="s">
        <v>768</v>
      </c>
      <c r="AK148" s="56" t="s">
        <v>387</v>
      </c>
      <c r="AL148" s="36">
        <f t="shared" ca="1" si="12"/>
        <v>36</v>
      </c>
    </row>
    <row r="149" spans="1:38" s="36" customFormat="1">
      <c r="A149" s="25">
        <f>IF(C149=0,"",SUBTOTAL(3,C$5:C149))</f>
        <v>145</v>
      </c>
      <c r="B149" s="86">
        <v>26</v>
      </c>
      <c r="C149" s="69" t="s">
        <v>849</v>
      </c>
      <c r="D149" s="25" t="str">
        <f>VLOOKUP(C149,Sheet4!$A$1:$B$300,2,0)</f>
        <v>9209015402</v>
      </c>
      <c r="E149" s="98" t="s">
        <v>850</v>
      </c>
      <c r="F149" s="63" t="str">
        <f>VLOOKUP(D149,'BHXH 4-2026'!$D$11:$F$337,3,0)</f>
        <v>DN4929209015402</v>
      </c>
      <c r="G149" s="774">
        <f>VLOOKUP(C149,'chuyển xếp 2024'!$C$5:$W$328,17,0)</f>
        <v>5739000</v>
      </c>
      <c r="H149" s="774">
        <f>VLOOKUP(C149,'chuyển xếp 2024'!$C$5:$W$328,19,0)</f>
        <v>0</v>
      </c>
      <c r="I149" s="774">
        <f t="shared" si="15"/>
        <v>5739000</v>
      </c>
      <c r="J149" s="67" t="s">
        <v>32</v>
      </c>
      <c r="K149" s="63">
        <f t="shared" si="17"/>
        <v>1</v>
      </c>
      <c r="L149" s="63" t="s">
        <v>33</v>
      </c>
      <c r="M149" s="63" t="s">
        <v>34</v>
      </c>
      <c r="N149" s="87" t="s">
        <v>5204</v>
      </c>
      <c r="O149" s="46" t="s">
        <v>671</v>
      </c>
      <c r="P149" s="106">
        <v>32174</v>
      </c>
      <c r="Q149" s="107">
        <v>41061</v>
      </c>
      <c r="R149" s="107">
        <f t="shared" si="14"/>
        <v>41061</v>
      </c>
      <c r="S149" s="107"/>
      <c r="T149" s="625" t="s">
        <v>36</v>
      </c>
      <c r="U149" s="56" t="s">
        <v>851</v>
      </c>
      <c r="V149" s="56" t="str">
        <f t="shared" ca="1" si="13"/>
        <v xml:space="preserve">14 NĂM 2 THÁNG 18 NGÀY </v>
      </c>
      <c r="W149" s="878" t="s">
        <v>852</v>
      </c>
      <c r="X149" s="80" t="str">
        <f>VLOOKUP(C149,Sheet5!$B$2:$G$253,6,0)</f>
        <v>092088007089</v>
      </c>
      <c r="Y149" s="80" t="str">
        <f>VLOOKUP(C149,'Trang tính1'!$A$2:$N$281,5,0)</f>
        <v>092088007089</v>
      </c>
      <c r="Z149" s="80" t="b">
        <f t="shared" si="16"/>
        <v>1</v>
      </c>
      <c r="AA149" s="75"/>
      <c r="AB149" s="75" t="s">
        <v>5228</v>
      </c>
      <c r="AC149" s="46" t="s">
        <v>232</v>
      </c>
      <c r="AD149" s="108" t="s">
        <v>724</v>
      </c>
      <c r="AE149" s="108" t="str">
        <f>VLOOKUP(C149,'Trang tính1'!$A$2:$N$319,9,0)</f>
        <v>KV4 Thới An Đông, Cần Thơ</v>
      </c>
      <c r="AF149" s="46" t="s">
        <v>853</v>
      </c>
      <c r="AG149" s="46"/>
      <c r="AH149" s="66"/>
      <c r="AI149" s="46" t="s">
        <v>156</v>
      </c>
      <c r="AJ149" s="46"/>
      <c r="AK149" s="56" t="s">
        <v>387</v>
      </c>
      <c r="AL149" s="36">
        <f t="shared" ref="AL149:AL211" ca="1" si="18">DATEDIF(P149,TODAY(),"y")</f>
        <v>38</v>
      </c>
    </row>
    <row r="150" spans="1:38" s="491" customFormat="1">
      <c r="A150" s="479">
        <f>IF(C150=0,"",SUBTOTAL(3,C$5:C150))</f>
        <v>146</v>
      </c>
      <c r="B150" s="532">
        <v>27</v>
      </c>
      <c r="C150" s="1349" t="s">
        <v>854</v>
      </c>
      <c r="D150" s="479" t="str">
        <f>VLOOKUP(C150,Sheet4!$A$1:$B$300,2,0)</f>
        <v>5397003583</v>
      </c>
      <c r="E150" s="1350" t="s">
        <v>855</v>
      </c>
      <c r="F150" s="483" t="str">
        <f>VLOOKUP(D150,'BHXH 4-2026'!$D$11:$F$337,3,0)</f>
        <v>DN4925397003583</v>
      </c>
      <c r="G150" s="872">
        <f>VLOOKUP(C150,'chuyển xếp 2024'!$C$5:$W$328,17,0)</f>
        <v>6694000</v>
      </c>
      <c r="H150" s="872">
        <f>VLOOKUP(C150,'chuyển xếp 2024'!$C$5:$W$328,19,0)</f>
        <v>0</v>
      </c>
      <c r="I150" s="872">
        <f t="shared" si="15"/>
        <v>6694000</v>
      </c>
      <c r="J150" s="482" t="s">
        <v>32</v>
      </c>
      <c r="K150" s="483">
        <f t="shared" si="17"/>
        <v>1</v>
      </c>
      <c r="L150" s="1014" t="s">
        <v>33</v>
      </c>
      <c r="M150" s="1014" t="s">
        <v>34</v>
      </c>
      <c r="N150" s="537" t="s">
        <v>5204</v>
      </c>
      <c r="O150" s="1351" t="s">
        <v>671</v>
      </c>
      <c r="P150" s="1352">
        <v>25606</v>
      </c>
      <c r="Q150" s="1353">
        <v>35065</v>
      </c>
      <c r="R150" s="486">
        <f t="shared" si="14"/>
        <v>35065</v>
      </c>
      <c r="S150" s="1353"/>
      <c r="T150" s="1354" t="s">
        <v>36</v>
      </c>
      <c r="U150" s="1355" t="s">
        <v>856</v>
      </c>
      <c r="V150" s="1355" t="str">
        <f t="shared" ca="1" si="13"/>
        <v xml:space="preserve">30 NĂM 7 THÁNG 18 NGÀY </v>
      </c>
      <c r="W150" s="1356" t="s">
        <v>857</v>
      </c>
      <c r="X150" s="487" t="str">
        <f>VLOOKUP(C150,Sheet5!$B$2:$G$253,6,0)</f>
        <v>036070008043</v>
      </c>
      <c r="Y150" s="487" t="str">
        <f>VLOOKUP(C150,'Trang tính1'!$A$2:$N$281,5,0)</f>
        <v>036070008043</v>
      </c>
      <c r="Z150" s="487" t="b">
        <f t="shared" si="16"/>
        <v>1</v>
      </c>
      <c r="AA150" s="1357">
        <v>38600</v>
      </c>
      <c r="AB150" s="488" t="s">
        <v>5228</v>
      </c>
      <c r="AC150" s="1351" t="s">
        <v>232</v>
      </c>
      <c r="AD150" s="1358" t="s">
        <v>858</v>
      </c>
      <c r="AE150" s="489" t="str">
        <f>VLOOKUP(C150,'Trang tính1'!$A$2:$N$319,9,0)</f>
        <v>KV4 phường Bình Thủy, Cần Thơ</v>
      </c>
      <c r="AF150" s="1351" t="s">
        <v>859</v>
      </c>
      <c r="AG150" s="1351"/>
      <c r="AH150" s="675"/>
      <c r="AI150" s="1351" t="s">
        <v>156</v>
      </c>
      <c r="AJ150" s="1351"/>
      <c r="AK150" s="1355" t="s">
        <v>503</v>
      </c>
      <c r="AL150" s="1166">
        <f t="shared" ca="1" si="18"/>
        <v>56</v>
      </c>
    </row>
    <row r="151" spans="1:38" s="36" customFormat="1">
      <c r="A151" s="25">
        <f>IF(C151=0,"",SUBTOTAL(3,C$5:C151))</f>
        <v>147</v>
      </c>
      <c r="B151" s="86">
        <v>28</v>
      </c>
      <c r="C151" s="69" t="s">
        <v>860</v>
      </c>
      <c r="D151" s="25" t="str">
        <f>VLOOKUP(C151,Sheet4!$A$1:$B$300,2,0)</f>
        <v>9213007224</v>
      </c>
      <c r="E151" s="98" t="s">
        <v>861</v>
      </c>
      <c r="F151" s="63" t="str">
        <f>VLOOKUP(D151,'BHXH 4-2026'!$D$11:$F$337,3,0)</f>
        <v>DN4929213007224</v>
      </c>
      <c r="G151" s="774">
        <f>VLOOKUP(C151,'chuyển xếp 2024'!$C$5:$W$328,17,0)</f>
        <v>5739000</v>
      </c>
      <c r="H151" s="774">
        <f>VLOOKUP(C151,'chuyển xếp 2024'!$C$5:$W$328,19,0)</f>
        <v>0</v>
      </c>
      <c r="I151" s="774">
        <f t="shared" si="15"/>
        <v>5739000</v>
      </c>
      <c r="J151" s="67" t="s">
        <v>32</v>
      </c>
      <c r="K151" s="63">
        <f t="shared" si="17"/>
        <v>1</v>
      </c>
      <c r="L151" s="63" t="s">
        <v>33</v>
      </c>
      <c r="M151" s="63" t="s">
        <v>700</v>
      </c>
      <c r="N151" s="87" t="s">
        <v>5204</v>
      </c>
      <c r="O151" s="46" t="s">
        <v>671</v>
      </c>
      <c r="P151" s="106">
        <v>31477</v>
      </c>
      <c r="Q151" s="107">
        <v>41366</v>
      </c>
      <c r="R151" s="107">
        <f t="shared" si="14"/>
        <v>41366</v>
      </c>
      <c r="S151" s="107"/>
      <c r="T151" s="625" t="s">
        <v>36</v>
      </c>
      <c r="U151" s="56" t="s">
        <v>862</v>
      </c>
      <c r="V151" s="56" t="str">
        <f t="shared" ca="1" si="13"/>
        <v xml:space="preserve">13 NĂM 4 THÁNG 17 NGÀY </v>
      </c>
      <c r="W151" s="878" t="s">
        <v>863</v>
      </c>
      <c r="X151" s="80" t="str">
        <f>VLOOKUP(C151,Sheet5!$B$2:$G$253,6,0)</f>
        <v>092086001143</v>
      </c>
      <c r="Y151" s="80" t="str">
        <f>VLOOKUP(C151,'Trang tính1'!$A$2:$N$281,5,0)</f>
        <v>092086001143</v>
      </c>
      <c r="Z151" s="80" t="b">
        <f t="shared" si="16"/>
        <v>1</v>
      </c>
      <c r="AA151" s="75">
        <v>40133</v>
      </c>
      <c r="AB151" s="75" t="s">
        <v>5228</v>
      </c>
      <c r="AC151" s="46" t="s">
        <v>232</v>
      </c>
      <c r="AD151" s="108" t="s">
        <v>831</v>
      </c>
      <c r="AE151" s="108" t="str">
        <f>VLOOKUP(C151,'Trang tính1'!$A$2:$N$319,9,0)</f>
        <v>KV Thới Hòa C, phường Ô Môn, Cần Thơ</v>
      </c>
      <c r="AF151" s="46" t="s">
        <v>864</v>
      </c>
      <c r="AG151" s="46"/>
      <c r="AH151" s="66"/>
      <c r="AI151" s="46" t="s">
        <v>156</v>
      </c>
      <c r="AJ151" s="46"/>
      <c r="AK151" s="56" t="s">
        <v>387</v>
      </c>
      <c r="AL151" s="36">
        <f t="shared" ca="1" si="18"/>
        <v>40</v>
      </c>
    </row>
    <row r="152" spans="1:38" s="36" customFormat="1">
      <c r="A152" s="25">
        <f>IF(C152=0,"",SUBTOTAL(3,C$5:C152))</f>
        <v>148</v>
      </c>
      <c r="B152" s="86">
        <v>29</v>
      </c>
      <c r="C152" s="69" t="s">
        <v>865</v>
      </c>
      <c r="D152" s="25" t="str">
        <f>VLOOKUP(C152,Sheet4!$A$1:$B$300,2,0)</f>
        <v>9208016237</v>
      </c>
      <c r="E152" s="98" t="s">
        <v>866</v>
      </c>
      <c r="F152" s="63" t="str">
        <f>VLOOKUP(D152,'BHXH 4-2026'!$D$11:$F$337,3,0)</f>
        <v>DN4929208016237</v>
      </c>
      <c r="G152" s="774">
        <f>VLOOKUP(C152,'chuyển xếp 2024'!$C$5:$W$328,17,0)</f>
        <v>6694000</v>
      </c>
      <c r="H152" s="774">
        <f>VLOOKUP(C152,'chuyển xếp 2024'!$C$5:$W$328,19,0)</f>
        <v>0</v>
      </c>
      <c r="I152" s="774">
        <f t="shared" si="15"/>
        <v>6694000</v>
      </c>
      <c r="J152" s="67" t="s">
        <v>32</v>
      </c>
      <c r="K152" s="63">
        <f t="shared" si="17"/>
        <v>1</v>
      </c>
      <c r="L152" s="63" t="s">
        <v>33</v>
      </c>
      <c r="M152" s="63" t="s">
        <v>34</v>
      </c>
      <c r="N152" s="87" t="s">
        <v>5204</v>
      </c>
      <c r="O152" s="46" t="s">
        <v>671</v>
      </c>
      <c r="P152" s="106">
        <v>28053</v>
      </c>
      <c r="Q152" s="107">
        <v>39188</v>
      </c>
      <c r="R152" s="107">
        <f t="shared" si="14"/>
        <v>39188</v>
      </c>
      <c r="S152" s="107"/>
      <c r="T152" s="625" t="s">
        <v>36</v>
      </c>
      <c r="U152" s="56" t="s">
        <v>867</v>
      </c>
      <c r="V152" s="56" t="str">
        <f t="shared" ca="1" si="13"/>
        <v xml:space="preserve">19 NĂM 4 THÁNG 3 NGÀY </v>
      </c>
      <c r="W152" s="878" t="s">
        <v>868</v>
      </c>
      <c r="X152" s="80" t="str">
        <f>VLOOKUP(C152,Sheet5!$B$2:$G$253,6,0)</f>
        <v>092076000078</v>
      </c>
      <c r="Y152" s="80" t="str">
        <f>VLOOKUP(C152,'Trang tính1'!$A$2:$N$281,5,0)</f>
        <v>092076000078</v>
      </c>
      <c r="Z152" s="80" t="b">
        <f t="shared" si="16"/>
        <v>1</v>
      </c>
      <c r="AA152" s="75"/>
      <c r="AB152" s="75" t="s">
        <v>5228</v>
      </c>
      <c r="AC152" s="46" t="s">
        <v>232</v>
      </c>
      <c r="AD152" s="108" t="s">
        <v>724</v>
      </c>
      <c r="AE152" s="108" t="str">
        <f>VLOOKUP(C152,'Trang tính1'!$A$2:$N$319,9,0)</f>
        <v>KV4 Thới An Đông, Cần Thơ</v>
      </c>
      <c r="AF152" s="46" t="s">
        <v>869</v>
      </c>
      <c r="AG152" s="46"/>
      <c r="AH152" s="66"/>
      <c r="AI152" s="46" t="s">
        <v>156</v>
      </c>
      <c r="AJ152" s="46"/>
      <c r="AK152" s="56" t="s">
        <v>870</v>
      </c>
      <c r="AL152" s="36">
        <f t="shared" ca="1" si="18"/>
        <v>49</v>
      </c>
    </row>
    <row r="153" spans="1:38" s="36" customFormat="1">
      <c r="A153" s="25">
        <f>IF(C153=0,"",SUBTOTAL(3,C$5:C153))</f>
        <v>149</v>
      </c>
      <c r="B153" s="86">
        <v>30</v>
      </c>
      <c r="C153" s="66" t="s">
        <v>887</v>
      </c>
      <c r="D153" s="25" t="str">
        <f>VLOOKUP(C153,Sheet4!$A$1:$B$300,2,0)</f>
        <v>9210000265</v>
      </c>
      <c r="E153" s="67" t="s">
        <v>888</v>
      </c>
      <c r="F153" s="63" t="str">
        <f>VLOOKUP(D153,'BHXH 4-2026'!$D$11:$F$337,3,0)</f>
        <v>DN4929210000265</v>
      </c>
      <c r="G153" s="774">
        <f>VLOOKUP(C153,'chuyển xếp 2024'!$C$5:$W$328,17,0)</f>
        <v>5739000</v>
      </c>
      <c r="H153" s="774">
        <f>VLOOKUP(C153,'chuyển xếp 2024'!$C$5:$W$328,19,0)</f>
        <v>0</v>
      </c>
      <c r="I153" s="774">
        <f t="shared" si="15"/>
        <v>5739000</v>
      </c>
      <c r="J153" s="67" t="s">
        <v>32</v>
      </c>
      <c r="K153" s="63">
        <f t="shared" si="17"/>
        <v>1</v>
      </c>
      <c r="L153" s="63" t="s">
        <v>33</v>
      </c>
      <c r="M153" s="63" t="s">
        <v>489</v>
      </c>
      <c r="N153" s="87" t="s">
        <v>5204</v>
      </c>
      <c r="O153" s="46" t="s">
        <v>671</v>
      </c>
      <c r="P153" s="106">
        <v>31678</v>
      </c>
      <c r="Q153" s="107">
        <v>42552</v>
      </c>
      <c r="R153" s="107">
        <f t="shared" si="14"/>
        <v>42552</v>
      </c>
      <c r="S153" s="107"/>
      <c r="T153" s="625" t="s">
        <v>36</v>
      </c>
      <c r="U153" s="56" t="s">
        <v>889</v>
      </c>
      <c r="V153" s="56" t="str">
        <f t="shared" ref="V153:V212" ca="1" si="19">DATEDIF(Q153,TODAY(),"Y") &amp; " NĂM " &amp;DATEDIF(Q153,TODAY(),"YM") &amp; " THÁNG " &amp; DATEDIF(Q153,TODAY(), "MD") &amp; " NGÀY "</f>
        <v xml:space="preserve">10 NĂM 1 THÁNG 18 NGÀY </v>
      </c>
      <c r="W153" s="878" t="s">
        <v>890</v>
      </c>
      <c r="X153" s="80" t="str">
        <f>VLOOKUP(C153,Sheet5!$B$2:$G$253,6,0)</f>
        <v>092086009857</v>
      </c>
      <c r="Y153" s="80" t="str">
        <f>VLOOKUP(C153,'Trang tính1'!$A$2:$N$281,5,0)</f>
        <v>092086009857</v>
      </c>
      <c r="Z153" s="80" t="b">
        <f t="shared" si="16"/>
        <v>1</v>
      </c>
      <c r="AA153" s="75"/>
      <c r="AB153" s="75" t="s">
        <v>5228</v>
      </c>
      <c r="AC153" s="46" t="s">
        <v>232</v>
      </c>
      <c r="AD153" s="108" t="s">
        <v>838</v>
      </c>
      <c r="AE153" s="108" t="str">
        <f>VLOOKUP(C153,'Trang tính1'!$A$2:$N$319,9,0)</f>
        <v>Ô Môn, Cần Thơ</v>
      </c>
      <c r="AF153" s="46" t="s">
        <v>839</v>
      </c>
      <c r="AG153" s="46"/>
      <c r="AH153" s="66"/>
      <c r="AI153" s="46" t="s">
        <v>156</v>
      </c>
      <c r="AJ153" s="46"/>
      <c r="AK153" s="56" t="s">
        <v>886</v>
      </c>
      <c r="AL153" s="36">
        <f t="shared" ca="1" si="18"/>
        <v>39</v>
      </c>
    </row>
    <row r="154" spans="1:38" s="36" customFormat="1">
      <c r="A154" s="25">
        <f>IF(C154=0,"",SUBTOTAL(3,C$5:C154))</f>
        <v>150</v>
      </c>
      <c r="B154" s="86">
        <v>31</v>
      </c>
      <c r="C154" s="66" t="s">
        <v>894</v>
      </c>
      <c r="D154" s="25" t="str">
        <f>VLOOKUP(C154,Sheet4!$A$1:$B$300,2,0)</f>
        <v>9210018099</v>
      </c>
      <c r="E154" s="67" t="s">
        <v>895</v>
      </c>
      <c r="F154" s="63" t="str">
        <f>VLOOKUP(D154,'BHXH 4-2026'!$D$11:$F$337,3,0)</f>
        <v>DN4929210018099</v>
      </c>
      <c r="G154" s="774">
        <f>VLOOKUP(C154,'chuyển xếp 2024'!$C$5:$W$328,17,0)</f>
        <v>5739000</v>
      </c>
      <c r="H154" s="774">
        <f>VLOOKUP(C154,'chuyển xếp 2024'!$C$5:$W$328,19,0)</f>
        <v>0</v>
      </c>
      <c r="I154" s="774">
        <f t="shared" si="15"/>
        <v>5739000</v>
      </c>
      <c r="J154" s="67" t="s">
        <v>32</v>
      </c>
      <c r="K154" s="63">
        <f t="shared" si="17"/>
        <v>1</v>
      </c>
      <c r="L154" s="63" t="s">
        <v>33</v>
      </c>
      <c r="M154" s="63" t="s">
        <v>34</v>
      </c>
      <c r="N154" s="87" t="s">
        <v>5204</v>
      </c>
      <c r="O154" s="46" t="s">
        <v>671</v>
      </c>
      <c r="P154" s="57">
        <v>29221</v>
      </c>
      <c r="Q154" s="107">
        <v>42795</v>
      </c>
      <c r="R154" s="107">
        <f t="shared" si="14"/>
        <v>42795</v>
      </c>
      <c r="S154" s="107"/>
      <c r="T154" s="625" t="s">
        <v>36</v>
      </c>
      <c r="U154" s="56" t="s">
        <v>896</v>
      </c>
      <c r="V154" s="56" t="str">
        <f t="shared" ca="1" si="19"/>
        <v xml:space="preserve">9 NĂM 5 THÁNG 18 NGÀY </v>
      </c>
      <c r="W154" s="879" t="s">
        <v>897</v>
      </c>
      <c r="X154" s="80" t="str">
        <f>VLOOKUP(C154,Sheet5!$B$2:$G$253,6,0)</f>
        <v>092080004589</v>
      </c>
      <c r="Y154" s="80" t="str">
        <f>VLOOKUP(C154,'Trang tính1'!$A$2:$N$281,5,0)</f>
        <v>092080004589</v>
      </c>
      <c r="Z154" s="80" t="b">
        <f t="shared" si="16"/>
        <v>1</v>
      </c>
      <c r="AA154" s="75">
        <v>41928</v>
      </c>
      <c r="AB154" s="75" t="s">
        <v>5228</v>
      </c>
      <c r="AC154" s="46" t="s">
        <v>232</v>
      </c>
      <c r="AD154" s="108" t="s">
        <v>898</v>
      </c>
      <c r="AE154" s="108" t="str">
        <f>VLOOKUP(C154,'Trang tính1'!$A$2:$N$319,9,0)</f>
        <v>Xã Phong Điền, Cần Thơ</v>
      </c>
      <c r="AF154" s="46" t="s">
        <v>899</v>
      </c>
      <c r="AG154" s="46"/>
      <c r="AH154" s="66"/>
      <c r="AI154" s="46" t="s">
        <v>156</v>
      </c>
      <c r="AJ154" s="46"/>
      <c r="AK154" s="56" t="s">
        <v>886</v>
      </c>
      <c r="AL154" s="36">
        <f t="shared" ca="1" si="18"/>
        <v>46</v>
      </c>
    </row>
    <row r="155" spans="1:38" s="36" customFormat="1">
      <c r="A155" s="25">
        <f>IF(C155=0,"",SUBTOTAL(3,C$5:C155))</f>
        <v>151</v>
      </c>
      <c r="B155" s="86">
        <v>32</v>
      </c>
      <c r="C155" s="66" t="s">
        <v>903</v>
      </c>
      <c r="D155" s="25" t="str">
        <f>VLOOKUP(C155,Sheet4!$A$1:$B$300,2,0)</f>
        <v>9216023993</v>
      </c>
      <c r="E155" s="67" t="s">
        <v>904</v>
      </c>
      <c r="F155" s="63" t="str">
        <f>VLOOKUP(D155,'BHXH 4-2026'!$D$11:$F$337,3,0)</f>
        <v>DN4929216023993</v>
      </c>
      <c r="G155" s="774">
        <f>VLOOKUP(C155,'chuyển xếp 2024'!$C$5:$W$328,17,0)</f>
        <v>5739000</v>
      </c>
      <c r="H155" s="774">
        <f>VLOOKUP(C155,'chuyển xếp 2024'!$C$5:$W$328,19,0)</f>
        <v>0</v>
      </c>
      <c r="I155" s="774">
        <f t="shared" si="15"/>
        <v>5739000</v>
      </c>
      <c r="J155" s="63" t="s">
        <v>63</v>
      </c>
      <c r="K155" s="63">
        <f t="shared" si="17"/>
        <v>0</v>
      </c>
      <c r="L155" s="63" t="s">
        <v>33</v>
      </c>
      <c r="M155" s="63" t="s">
        <v>34</v>
      </c>
      <c r="N155" s="87" t="s">
        <v>5204</v>
      </c>
      <c r="O155" s="46" t="s">
        <v>671</v>
      </c>
      <c r="P155" s="75">
        <v>30682</v>
      </c>
      <c r="Q155" s="107">
        <v>42857</v>
      </c>
      <c r="R155" s="107">
        <f t="shared" si="14"/>
        <v>42857</v>
      </c>
      <c r="S155" s="107"/>
      <c r="T155" s="625" t="s">
        <v>36</v>
      </c>
      <c r="U155" s="56" t="s">
        <v>905</v>
      </c>
      <c r="V155" s="56" t="str">
        <f t="shared" ca="1" si="19"/>
        <v xml:space="preserve">9 NĂM 3 THÁNG 17 NGÀY </v>
      </c>
      <c r="W155" s="879" t="s">
        <v>906</v>
      </c>
      <c r="X155" s="80" t="str">
        <f>VLOOKUP(C155,Sheet5!$B$2:$G$253,6,0)</f>
        <v>092184005012</v>
      </c>
      <c r="Y155" s="80" t="str">
        <f>VLOOKUP(C155,'Trang tính1'!$A$2:$N$281,5,0)</f>
        <v>092184005012</v>
      </c>
      <c r="Z155" s="80" t="b">
        <f t="shared" si="16"/>
        <v>1</v>
      </c>
      <c r="AA155" s="75">
        <v>41694</v>
      </c>
      <c r="AB155" s="75" t="s">
        <v>5228</v>
      </c>
      <c r="AC155" s="46" t="s">
        <v>232</v>
      </c>
      <c r="AD155" s="108" t="s">
        <v>907</v>
      </c>
      <c r="AE155" s="108" t="str">
        <f>VLOOKUP(C155,'Trang tính1'!$A$2:$N$319,9,0)</f>
        <v>Xã Phong Điền, Cần Thơ</v>
      </c>
      <c r="AF155" s="46" t="s">
        <v>899</v>
      </c>
      <c r="AG155" s="46"/>
      <c r="AH155" s="66"/>
      <c r="AI155" s="46" t="s">
        <v>156</v>
      </c>
      <c r="AJ155" s="46"/>
      <c r="AK155" s="56" t="s">
        <v>908</v>
      </c>
      <c r="AL155" s="36">
        <f t="shared" ca="1" si="18"/>
        <v>42</v>
      </c>
    </row>
    <row r="156" spans="1:38" s="36" customFormat="1">
      <c r="A156" s="25">
        <f>IF(C156=0,"",SUBTOTAL(3,C$5:C156))</f>
        <v>152</v>
      </c>
      <c r="B156" s="86">
        <v>34</v>
      </c>
      <c r="C156" s="66" t="s">
        <v>916</v>
      </c>
      <c r="D156" s="25" t="str">
        <f>VLOOKUP(C156,Sheet4!$A$1:$B$300,2,0)</f>
        <v>8621439497</v>
      </c>
      <c r="E156" s="67" t="s">
        <v>917</v>
      </c>
      <c r="F156" s="63" t="str">
        <f>VLOOKUP(D156,'BHXH 4-2026'!$D$11:$F$337,3,0)</f>
        <v>DN4928621439497</v>
      </c>
      <c r="G156" s="774">
        <f>VLOOKUP(C156,'chuyển xếp 2024'!$C$5:$W$328,17,0)</f>
        <v>5739000</v>
      </c>
      <c r="H156" s="774">
        <f>VLOOKUP(C156,'chuyển xếp 2024'!$C$5:$W$328,19,0)</f>
        <v>0</v>
      </c>
      <c r="I156" s="774">
        <f t="shared" si="15"/>
        <v>5739000</v>
      </c>
      <c r="J156" s="67" t="s">
        <v>32</v>
      </c>
      <c r="K156" s="63">
        <f t="shared" si="17"/>
        <v>1</v>
      </c>
      <c r="L156" s="63" t="s">
        <v>33</v>
      </c>
      <c r="M156" s="63" t="s">
        <v>34</v>
      </c>
      <c r="N156" s="87" t="s">
        <v>5204</v>
      </c>
      <c r="O156" s="46" t="s">
        <v>671</v>
      </c>
      <c r="P156" s="75">
        <v>30414</v>
      </c>
      <c r="Q156" s="107">
        <v>43040</v>
      </c>
      <c r="R156" s="107">
        <f t="shared" si="14"/>
        <v>43040</v>
      </c>
      <c r="S156" s="107"/>
      <c r="T156" s="625" t="s">
        <v>36</v>
      </c>
      <c r="U156" s="56" t="s">
        <v>918</v>
      </c>
      <c r="V156" s="56" t="str">
        <f t="shared" ca="1" si="19"/>
        <v xml:space="preserve">8 NĂM 9 THÁNG 18 NGÀY </v>
      </c>
      <c r="W156" s="80" t="s">
        <v>919</v>
      </c>
      <c r="X156" s="80" t="str">
        <f>VLOOKUP(C156,Sheet5!$B$2:$G$253,6,0)</f>
        <v>086083010078</v>
      </c>
      <c r="Y156" s="80" t="str">
        <f>VLOOKUP(C156,'Trang tính1'!$A$2:$N$281,5,0)</f>
        <v>086083010078</v>
      </c>
      <c r="Z156" s="80" t="b">
        <f t="shared" si="16"/>
        <v>1</v>
      </c>
      <c r="AA156" s="75"/>
      <c r="AB156" s="75" t="s">
        <v>5228</v>
      </c>
      <c r="AC156" s="46" t="s">
        <v>232</v>
      </c>
      <c r="AD156" s="108" t="s">
        <v>920</v>
      </c>
      <c r="AE156" s="108" t="str">
        <f>VLOOKUP(C156,'Trang tính1'!$A$2:$N$319,9,0)</f>
        <v>Ấp An Phước, Cái Nhum, Vĩnh Long</v>
      </c>
      <c r="AF156" s="46" t="s">
        <v>921</v>
      </c>
      <c r="AG156" s="46"/>
      <c r="AH156" s="66"/>
      <c r="AI156" s="46" t="s">
        <v>156</v>
      </c>
      <c r="AJ156" s="46"/>
      <c r="AK156" s="56" t="s">
        <v>908</v>
      </c>
      <c r="AL156" s="36">
        <f t="shared" ca="1" si="18"/>
        <v>43</v>
      </c>
    </row>
    <row r="157" spans="1:38" s="36" customFormat="1" ht="21" customHeight="1">
      <c r="A157" s="25">
        <f>IF(C157=0,"",SUBTOTAL(3,C$5:C157))</f>
        <v>153</v>
      </c>
      <c r="B157" s="86">
        <v>35</v>
      </c>
      <c r="C157" s="66" t="s">
        <v>922</v>
      </c>
      <c r="D157" s="25" t="str">
        <f>VLOOKUP(C157,Sheet4!$A$1:$B$300,2,0)</f>
        <v>9222708768</v>
      </c>
      <c r="E157" s="67" t="s">
        <v>923</v>
      </c>
      <c r="F157" s="63" t="str">
        <f>VLOOKUP(D157,'BHXH 4-2026'!$D$11:$F$337,3,0)</f>
        <v>DN4929222708768</v>
      </c>
      <c r="G157" s="774">
        <f>VLOOKUP(C157,'chuyển xếp 2024'!$C$5:$W$328,17,0)</f>
        <v>5739000</v>
      </c>
      <c r="H157" s="774">
        <f>VLOOKUP(C157,'chuyển xếp 2024'!$C$5:$W$328,19,0)</f>
        <v>0</v>
      </c>
      <c r="I157" s="774">
        <f t="shared" si="15"/>
        <v>5739000</v>
      </c>
      <c r="J157" s="67" t="s">
        <v>32</v>
      </c>
      <c r="K157" s="63">
        <f t="shared" si="17"/>
        <v>1</v>
      </c>
      <c r="L157" s="63" t="s">
        <v>33</v>
      </c>
      <c r="M157" s="63" t="s">
        <v>34</v>
      </c>
      <c r="N157" s="87" t="s">
        <v>5204</v>
      </c>
      <c r="O157" s="46" t="s">
        <v>671</v>
      </c>
      <c r="P157" s="75">
        <v>32289</v>
      </c>
      <c r="Q157" s="107">
        <v>43040</v>
      </c>
      <c r="R157" s="107">
        <f t="shared" si="14"/>
        <v>43040</v>
      </c>
      <c r="S157" s="107"/>
      <c r="T157" s="625" t="s">
        <v>36</v>
      </c>
      <c r="U157" s="56" t="s">
        <v>924</v>
      </c>
      <c r="V157" s="56" t="str">
        <f t="shared" ca="1" si="19"/>
        <v xml:space="preserve">8 NĂM 9 THÁNG 18 NGÀY </v>
      </c>
      <c r="W157" s="523" t="s">
        <v>925</v>
      </c>
      <c r="X157" s="80" t="str">
        <f>VLOOKUP(C157,Sheet5!$B$2:$G$253,6,0)</f>
        <v>092088003692</v>
      </c>
      <c r="Y157" s="80" t="str">
        <f>VLOOKUP(C157,'Trang tính1'!$A$2:$N$281,5,0)</f>
        <v>092008003692</v>
      </c>
      <c r="Z157" s="80" t="b">
        <f t="shared" si="16"/>
        <v>0</v>
      </c>
      <c r="AA157" s="75">
        <v>43129</v>
      </c>
      <c r="AB157" s="75" t="s">
        <v>5228</v>
      </c>
      <c r="AC157" s="46" t="s">
        <v>232</v>
      </c>
      <c r="AD157" s="108" t="s">
        <v>742</v>
      </c>
      <c r="AE157" s="108" t="str">
        <f>VLOOKUP(C157,'Trang tính1'!$A$2:$N$319,9,0)</f>
        <v>Nhơn Lộc, Phong Điền, Cần Thơ</v>
      </c>
      <c r="AF157" s="46" t="s">
        <v>926</v>
      </c>
      <c r="AG157" s="46"/>
      <c r="AH157" s="66"/>
      <c r="AI157" s="46" t="s">
        <v>156</v>
      </c>
      <c r="AJ157" s="46"/>
      <c r="AK157" s="56" t="s">
        <v>908</v>
      </c>
      <c r="AL157" s="36">
        <f t="shared" ca="1" si="18"/>
        <v>38</v>
      </c>
    </row>
    <row r="158" spans="1:38" s="36" customFormat="1">
      <c r="A158" s="25">
        <f>IF(C158=0,"",SUBTOTAL(3,C$5:C158))</f>
        <v>154</v>
      </c>
      <c r="B158" s="86">
        <v>36</v>
      </c>
      <c r="C158" s="66" t="s">
        <v>927</v>
      </c>
      <c r="D158" s="25" t="str">
        <f>VLOOKUP(C158,Sheet4!$A$1:$B$300,2,0)</f>
        <v>9222344590</v>
      </c>
      <c r="E158" s="67" t="s">
        <v>928</v>
      </c>
      <c r="F158" s="63" t="str">
        <f>VLOOKUP(D158,'BHXH 4-2026'!$D$11:$F$337,3,0)</f>
        <v>DN4929222344590</v>
      </c>
      <c r="G158" s="774">
        <f>VLOOKUP(C158,'chuyển xếp 2024'!$C$5:$W$328,17,0)</f>
        <v>5739000</v>
      </c>
      <c r="H158" s="774">
        <f>VLOOKUP(C158,'chuyển xếp 2024'!$C$5:$W$328,19,0)</f>
        <v>0</v>
      </c>
      <c r="I158" s="774">
        <f t="shared" si="15"/>
        <v>5739000</v>
      </c>
      <c r="J158" s="67" t="s">
        <v>32</v>
      </c>
      <c r="K158" s="63">
        <f t="shared" si="17"/>
        <v>1</v>
      </c>
      <c r="L158" s="63" t="s">
        <v>33</v>
      </c>
      <c r="M158" s="63" t="s">
        <v>34</v>
      </c>
      <c r="N158" s="87" t="s">
        <v>5204</v>
      </c>
      <c r="O158" s="46" t="s">
        <v>671</v>
      </c>
      <c r="P158" s="75">
        <v>29952</v>
      </c>
      <c r="Q158" s="107">
        <v>43040</v>
      </c>
      <c r="R158" s="107">
        <f t="shared" si="14"/>
        <v>43040</v>
      </c>
      <c r="S158" s="107"/>
      <c r="T158" s="625" t="s">
        <v>36</v>
      </c>
      <c r="U158" s="56" t="s">
        <v>929</v>
      </c>
      <c r="V158" s="56" t="str">
        <f t="shared" ca="1" si="19"/>
        <v xml:space="preserve">8 NĂM 9 THÁNG 18 NGÀY </v>
      </c>
      <c r="W158" s="878" t="s">
        <v>930</v>
      </c>
      <c r="X158" s="80" t="str">
        <f>VLOOKUP(C158,Sheet5!$B$2:$G$253,6,0)</f>
        <v>092082005535</v>
      </c>
      <c r="Y158" s="80" t="str">
        <f>VLOOKUP(C158,'Trang tính1'!$A$2:$N$281,5,0)</f>
        <v>092082005535</v>
      </c>
      <c r="Z158" s="80" t="b">
        <f t="shared" si="16"/>
        <v>1</v>
      </c>
      <c r="AA158" s="75"/>
      <c r="AB158" s="75" t="s">
        <v>5228</v>
      </c>
      <c r="AC158" s="46" t="s">
        <v>232</v>
      </c>
      <c r="AD158" s="108" t="s">
        <v>898</v>
      </c>
      <c r="AE158" s="108" t="str">
        <f>VLOOKUP(C158,'Trang tính1'!$A$2:$N$319,9,0)</f>
        <v>Xã Phong Điền, Cần Thơ</v>
      </c>
      <c r="AF158" s="46" t="s">
        <v>899</v>
      </c>
      <c r="AG158" s="46"/>
      <c r="AH158" s="66"/>
      <c r="AI158" s="46" t="s">
        <v>156</v>
      </c>
      <c r="AJ158" s="46"/>
      <c r="AK158" s="56" t="s">
        <v>908</v>
      </c>
      <c r="AL158" s="36">
        <f t="shared" ca="1" si="18"/>
        <v>44</v>
      </c>
    </row>
    <row r="159" spans="1:38" s="36" customFormat="1">
      <c r="A159" s="25">
        <f>IF(C159=0,"",SUBTOTAL(3,C$5:C159))</f>
        <v>155</v>
      </c>
      <c r="B159" s="86">
        <v>37</v>
      </c>
      <c r="C159" s="66" t="s">
        <v>931</v>
      </c>
      <c r="D159" s="25" t="str">
        <f>VLOOKUP(C159,Sheet4!$A$1:$B$300,2,0)</f>
        <v>8723924817</v>
      </c>
      <c r="E159" s="67" t="s">
        <v>932</v>
      </c>
      <c r="F159" s="63" t="str">
        <f>VLOOKUP(D159,'BHXH 4-2026'!$D$11:$F$337,3,0)</f>
        <v>DN4928723924817</v>
      </c>
      <c r="G159" s="774">
        <f>VLOOKUP(C159,'chuyển xếp 2024'!$C$5:$W$328,17,0)</f>
        <v>5739000</v>
      </c>
      <c r="H159" s="774">
        <f>VLOOKUP(C159,'chuyển xếp 2024'!$C$5:$W$328,19,0)</f>
        <v>0</v>
      </c>
      <c r="I159" s="774">
        <f t="shared" si="15"/>
        <v>5739000</v>
      </c>
      <c r="J159" s="67" t="s">
        <v>32</v>
      </c>
      <c r="K159" s="63">
        <f t="shared" si="17"/>
        <v>1</v>
      </c>
      <c r="L159" s="63" t="s">
        <v>33</v>
      </c>
      <c r="M159" s="63" t="s">
        <v>34</v>
      </c>
      <c r="N159" s="87" t="s">
        <v>5204</v>
      </c>
      <c r="O159" s="46" t="s">
        <v>671</v>
      </c>
      <c r="P159" s="75">
        <v>32509</v>
      </c>
      <c r="Q159" s="107">
        <v>43191</v>
      </c>
      <c r="R159" s="107">
        <f t="shared" si="14"/>
        <v>43191</v>
      </c>
      <c r="S159" s="107"/>
      <c r="T159" s="67" t="s">
        <v>933</v>
      </c>
      <c r="U159" s="56" t="s">
        <v>2983</v>
      </c>
      <c r="V159" s="56" t="str">
        <f t="shared" ca="1" si="19"/>
        <v xml:space="preserve">8 NĂM 4 THÁNG 18 NGÀY </v>
      </c>
      <c r="W159" s="523" t="s">
        <v>934</v>
      </c>
      <c r="X159" s="80" t="str">
        <f>VLOOKUP(C159,Sheet5!$B$2:$G$253,6,0)</f>
        <v>087089001910</v>
      </c>
      <c r="Y159" s="80">
        <f>VLOOKUP(C159,'Trang tính1'!$A$2:$N$281,5,0)</f>
        <v>0</v>
      </c>
      <c r="Z159" s="80" t="b">
        <f t="shared" si="16"/>
        <v>0</v>
      </c>
      <c r="AA159" s="75">
        <v>40449</v>
      </c>
      <c r="AB159" s="75" t="s">
        <v>5228</v>
      </c>
      <c r="AC159" s="46" t="s">
        <v>232</v>
      </c>
      <c r="AD159" s="108" t="s">
        <v>935</v>
      </c>
      <c r="AE159" s="108"/>
      <c r="AF159" s="46" t="s">
        <v>936</v>
      </c>
      <c r="AG159" s="46"/>
      <c r="AH159" s="66"/>
      <c r="AI159" s="155" t="s">
        <v>156</v>
      </c>
      <c r="AJ159" s="155"/>
      <c r="AK159" s="56" t="s">
        <v>908</v>
      </c>
      <c r="AL159" s="36">
        <f t="shared" ca="1" si="18"/>
        <v>37</v>
      </c>
    </row>
    <row r="160" spans="1:38" s="916" customFormat="1">
      <c r="A160" s="903">
        <f>IF(C160=0,"",SUBTOTAL(3,C$5:C160))</f>
        <v>156</v>
      </c>
      <c r="B160" s="86">
        <v>38</v>
      </c>
      <c r="C160" s="904" t="s">
        <v>941</v>
      </c>
      <c r="D160" s="903" t="str">
        <f>VLOOKUP(C160,Sheet4!$A$1:$B$300,2,0)</f>
        <v>5404002328</v>
      </c>
      <c r="E160" s="905" t="s">
        <v>942</v>
      </c>
      <c r="F160" s="63" t="str">
        <f>VLOOKUP(D160,'BHXH 4-2026'!$D$11:$F$337,3,0)</f>
        <v>DN4925404002328</v>
      </c>
      <c r="G160" s="774">
        <f>VLOOKUP(C160,'chuyển xếp 2024'!$C$5:$W$328,17,0)</f>
        <v>6694000</v>
      </c>
      <c r="H160" s="889">
        <f>VLOOKUP(C160,'chuyển xếp 2024'!$C$5:$W$328,19,0)</f>
        <v>0</v>
      </c>
      <c r="I160" s="774">
        <f t="shared" si="15"/>
        <v>6694000</v>
      </c>
      <c r="J160" s="906" t="s">
        <v>63</v>
      </c>
      <c r="K160" s="63">
        <f t="shared" si="17"/>
        <v>0</v>
      </c>
      <c r="L160" s="906" t="s">
        <v>33</v>
      </c>
      <c r="M160" s="906" t="s">
        <v>34</v>
      </c>
      <c r="N160" s="87" t="s">
        <v>5204</v>
      </c>
      <c r="O160" s="907" t="s">
        <v>671</v>
      </c>
      <c r="P160" s="908">
        <v>27885</v>
      </c>
      <c r="Q160" s="909">
        <v>37803</v>
      </c>
      <c r="R160" s="107">
        <f t="shared" si="14"/>
        <v>37803</v>
      </c>
      <c r="S160" s="909"/>
      <c r="T160" s="892" t="s">
        <v>36</v>
      </c>
      <c r="U160" s="910" t="s">
        <v>943</v>
      </c>
      <c r="V160" s="910" t="str">
        <f t="shared" ca="1" si="19"/>
        <v xml:space="preserve">23 NĂM 1 THÁNG 18 NGÀY </v>
      </c>
      <c r="W160" s="911">
        <v>183130486</v>
      </c>
      <c r="X160" s="912" t="str">
        <f>VLOOKUP(C160,Sheet5!$B$2:$G$253,6,0)</f>
        <v>042176011592</v>
      </c>
      <c r="Y160" s="80" t="str">
        <f>VLOOKUP(C160,'Trang tính1'!$A$2:$N$281,5,0)</f>
        <v>042176011592</v>
      </c>
      <c r="Z160" s="80" t="b">
        <f t="shared" si="16"/>
        <v>1</v>
      </c>
      <c r="AA160" s="913">
        <v>35338</v>
      </c>
      <c r="AB160" s="75" t="s">
        <v>5228</v>
      </c>
      <c r="AC160" s="907" t="s">
        <v>232</v>
      </c>
      <c r="AD160" s="914" t="s">
        <v>750</v>
      </c>
      <c r="AE160" s="108" t="str">
        <f>VLOOKUP(C160,'Trang tính1'!$A$2:$N$319,9,0)</f>
        <v>Thới An Đông, Cần Thơ</v>
      </c>
      <c r="AF160" s="907" t="s">
        <v>944</v>
      </c>
      <c r="AG160" s="907"/>
      <c r="AH160" s="915"/>
      <c r="AI160" s="907" t="s">
        <v>156</v>
      </c>
      <c r="AJ160" s="907"/>
      <c r="AK160" s="910" t="s">
        <v>870</v>
      </c>
      <c r="AL160" s="916">
        <f t="shared" ca="1" si="18"/>
        <v>50</v>
      </c>
    </row>
    <row r="161" spans="1:38" s="916" customFormat="1">
      <c r="A161" s="903">
        <f>IF(C161=0,"",SUBTOTAL(3,C$5:C161))</f>
        <v>157</v>
      </c>
      <c r="B161" s="86">
        <v>39</v>
      </c>
      <c r="C161" s="904" t="s">
        <v>945</v>
      </c>
      <c r="D161" s="903" t="str">
        <f>VLOOKUP(C161,Sheet4!$A$1:$B$300,2,0)</f>
        <v>6506006797</v>
      </c>
      <c r="E161" s="905" t="s">
        <v>946</v>
      </c>
      <c r="F161" s="63" t="str">
        <f>VLOOKUP(D161,'BHXH 4-2026'!$D$11:$F$337,3,0)</f>
        <v>DN4926506006797</v>
      </c>
      <c r="G161" s="774">
        <f>VLOOKUP(C161,'chuyển xếp 2024'!$C$5:$W$328,17,0)</f>
        <v>6694000</v>
      </c>
      <c r="H161" s="889">
        <f>VLOOKUP(C161,'chuyển xếp 2024'!$C$5:$W$328,19,0)</f>
        <v>0</v>
      </c>
      <c r="I161" s="774">
        <f t="shared" si="15"/>
        <v>6694000</v>
      </c>
      <c r="J161" s="906" t="s">
        <v>63</v>
      </c>
      <c r="K161" s="63">
        <f t="shared" si="17"/>
        <v>0</v>
      </c>
      <c r="L161" s="906" t="s">
        <v>33</v>
      </c>
      <c r="M161" s="906" t="s">
        <v>34</v>
      </c>
      <c r="N161" s="87" t="s">
        <v>5204</v>
      </c>
      <c r="O161" s="907" t="s">
        <v>671</v>
      </c>
      <c r="P161" s="908">
        <v>28495</v>
      </c>
      <c r="Q161" s="909">
        <v>38768</v>
      </c>
      <c r="R161" s="107">
        <f t="shared" si="14"/>
        <v>38768</v>
      </c>
      <c r="S161" s="909"/>
      <c r="T161" s="892" t="s">
        <v>36</v>
      </c>
      <c r="U161" s="910" t="s">
        <v>947</v>
      </c>
      <c r="V161" s="910" t="str">
        <f t="shared" ca="1" si="19"/>
        <v xml:space="preserve">20 NĂM 5 THÁNG 30 NGÀY </v>
      </c>
      <c r="W161" s="911">
        <v>183134107</v>
      </c>
      <c r="X161" s="912" t="str">
        <f>VLOOKUP(C161,Sheet5!$B$2:$G$253,6,0)</f>
        <v>042178000304</v>
      </c>
      <c r="Y161" s="80">
        <f>VLOOKUP(C161,'Trang tính1'!$A$2:$N$281,5,0)</f>
        <v>0</v>
      </c>
      <c r="Z161" s="80" t="b">
        <f t="shared" si="16"/>
        <v>0</v>
      </c>
      <c r="AA161" s="913">
        <v>35071</v>
      </c>
      <c r="AB161" s="75" t="s">
        <v>5228</v>
      </c>
      <c r="AC161" s="907" t="s">
        <v>232</v>
      </c>
      <c r="AD161" s="914" t="s">
        <v>948</v>
      </c>
      <c r="AE161" s="108"/>
      <c r="AF161" s="907" t="s">
        <v>949</v>
      </c>
      <c r="AG161" s="907"/>
      <c r="AH161" s="915"/>
      <c r="AI161" s="907" t="s">
        <v>156</v>
      </c>
      <c r="AJ161" s="907"/>
      <c r="AK161" s="910" t="s">
        <v>870</v>
      </c>
      <c r="AL161" s="916">
        <f t="shared" ca="1" si="18"/>
        <v>48</v>
      </c>
    </row>
    <row r="162" spans="1:38" s="916" customFormat="1">
      <c r="A162" s="903">
        <f>IF(C162=0,"",SUBTOTAL(3,C$5:C162))</f>
        <v>158</v>
      </c>
      <c r="B162" s="86">
        <v>40</v>
      </c>
      <c r="C162" s="904" t="s">
        <v>950</v>
      </c>
      <c r="D162" s="903" t="str">
        <f>VLOOKUP(C162,Sheet4!$A$1:$B$300,2,0)</f>
        <v>9209021583</v>
      </c>
      <c r="E162" s="905" t="s">
        <v>951</v>
      </c>
      <c r="F162" s="63" t="str">
        <f>VLOOKUP(D162,'BHXH 4-2026'!$D$11:$F$337,3,0)</f>
        <v>DN4929209021583</v>
      </c>
      <c r="G162" s="774">
        <f>VLOOKUP(C162,'chuyển xếp 2024'!$C$5:$W$328,17,0)</f>
        <v>6694000</v>
      </c>
      <c r="H162" s="889">
        <f>VLOOKUP(C162,'chuyển xếp 2024'!$C$5:$W$328,19,0)</f>
        <v>0</v>
      </c>
      <c r="I162" s="774">
        <f t="shared" si="15"/>
        <v>6694000</v>
      </c>
      <c r="J162" s="906" t="s">
        <v>63</v>
      </c>
      <c r="K162" s="63">
        <f t="shared" si="17"/>
        <v>0</v>
      </c>
      <c r="L162" s="906" t="s">
        <v>33</v>
      </c>
      <c r="M162" s="906" t="s">
        <v>134</v>
      </c>
      <c r="N162" s="87" t="s">
        <v>5204</v>
      </c>
      <c r="O162" s="907" t="s">
        <v>671</v>
      </c>
      <c r="P162" s="908">
        <v>28126</v>
      </c>
      <c r="Q162" s="909">
        <v>40118</v>
      </c>
      <c r="R162" s="107">
        <f t="shared" si="14"/>
        <v>40118</v>
      </c>
      <c r="S162" s="909"/>
      <c r="T162" s="892" t="s">
        <v>36</v>
      </c>
      <c r="U162" s="910" t="s">
        <v>952</v>
      </c>
      <c r="V162" s="910" t="str">
        <f t="shared" ca="1" si="19"/>
        <v xml:space="preserve">16 NĂM 9 THÁNG 18 NGÀY </v>
      </c>
      <c r="W162" s="911">
        <v>361697892</v>
      </c>
      <c r="X162" s="912" t="str">
        <f>VLOOKUP(C162,Sheet5!$B$2:$G$253,6,0)</f>
        <v>092177011505</v>
      </c>
      <c r="Y162" s="80">
        <f>VLOOKUP(C162,'Trang tính1'!$A$2:$N$281,5,0)</f>
        <v>0</v>
      </c>
      <c r="Z162" s="80" t="b">
        <f t="shared" si="16"/>
        <v>0</v>
      </c>
      <c r="AA162" s="913">
        <v>38687</v>
      </c>
      <c r="AB162" s="75" t="s">
        <v>5228</v>
      </c>
      <c r="AC162" s="907" t="s">
        <v>232</v>
      </c>
      <c r="AD162" s="914" t="s">
        <v>708</v>
      </c>
      <c r="AE162" s="108"/>
      <c r="AF162" s="907" t="s">
        <v>953</v>
      </c>
      <c r="AG162" s="907"/>
      <c r="AH162" s="915"/>
      <c r="AI162" s="907" t="s">
        <v>156</v>
      </c>
      <c r="AJ162" s="907"/>
      <c r="AK162" s="910" t="s">
        <v>870</v>
      </c>
      <c r="AL162" s="916">
        <f t="shared" ca="1" si="18"/>
        <v>49</v>
      </c>
    </row>
    <row r="163" spans="1:38" s="36" customFormat="1">
      <c r="A163" s="25">
        <f>IF(C163=0,"",SUBTOTAL(3,C$5:C163))</f>
        <v>159</v>
      </c>
      <c r="B163" s="86">
        <v>41</v>
      </c>
      <c r="C163" s="69" t="s">
        <v>954</v>
      </c>
      <c r="D163" s="25" t="str">
        <f>VLOOKUP(C163,Sheet4!$A$1:$B$300,2,0)</f>
        <v>5496032492</v>
      </c>
      <c r="E163" s="98" t="s">
        <v>955</v>
      </c>
      <c r="F163" s="63" t="str">
        <f>VLOOKUP(D163,'BHXH 4-2026'!$D$11:$F$337,3,0)</f>
        <v>DN4925496032492</v>
      </c>
      <c r="G163" s="774">
        <f>VLOOKUP(C163,'chuyển xếp 2024'!$C$5:$W$328,17,0)</f>
        <v>7230000</v>
      </c>
      <c r="H163" s="774">
        <f>VLOOKUP(C163,'chuyển xếp 2024'!$C$5:$W$328,19,0)</f>
        <v>0</v>
      </c>
      <c r="I163" s="774">
        <f t="shared" si="15"/>
        <v>7230000</v>
      </c>
      <c r="J163" s="67" t="s">
        <v>32</v>
      </c>
      <c r="K163" s="63">
        <f t="shared" si="17"/>
        <v>1</v>
      </c>
      <c r="L163" s="63" t="s">
        <v>33</v>
      </c>
      <c r="M163" s="63" t="s">
        <v>34</v>
      </c>
      <c r="N163" s="87" t="s">
        <v>5204</v>
      </c>
      <c r="O163" s="46" t="s">
        <v>671</v>
      </c>
      <c r="P163" s="106">
        <v>27395</v>
      </c>
      <c r="Q163" s="107">
        <v>34516</v>
      </c>
      <c r="R163" s="107">
        <f t="shared" si="14"/>
        <v>34516</v>
      </c>
      <c r="S163" s="107"/>
      <c r="T163" s="67" t="s">
        <v>36</v>
      </c>
      <c r="U163" s="56" t="s">
        <v>956</v>
      </c>
      <c r="V163" s="56" t="str">
        <f t="shared" ca="1" si="19"/>
        <v xml:space="preserve">32 NĂM 1 THÁNG 18 NGÀY </v>
      </c>
      <c r="W163" s="523">
        <v>361534646</v>
      </c>
      <c r="X163" s="80" t="str">
        <f>VLOOKUP(C163,Sheet5!$B$2:$G$253,6,0)</f>
        <v>093075006597</v>
      </c>
      <c r="Y163" s="80" t="str">
        <f>VLOOKUP(C163,'Trang tính1'!$A$2:$N$281,5,0)</f>
        <v>093075006597</v>
      </c>
      <c r="Z163" s="80" t="b">
        <f t="shared" si="16"/>
        <v>1</v>
      </c>
      <c r="AA163" s="75">
        <v>40828</v>
      </c>
      <c r="AB163" s="75" t="s">
        <v>5228</v>
      </c>
      <c r="AC163" s="46" t="s">
        <v>232</v>
      </c>
      <c r="AD163" s="108" t="s">
        <v>957</v>
      </c>
      <c r="AE163" s="108" t="str">
        <f>VLOOKUP(C163,'Trang tính1'!$A$2:$N$319,9,0)</f>
        <v>KV Thới Thuận, P. Phước Thới, Cần Thơ</v>
      </c>
      <c r="AF163" s="46" t="s">
        <v>958</v>
      </c>
      <c r="AG163" s="46"/>
      <c r="AH163" s="66"/>
      <c r="AI163" s="46" t="s">
        <v>156</v>
      </c>
      <c r="AJ163" s="46"/>
      <c r="AK163" s="56" t="s">
        <v>870</v>
      </c>
      <c r="AL163" s="36">
        <f t="shared" ca="1" si="18"/>
        <v>51</v>
      </c>
    </row>
    <row r="164" spans="1:38" s="36" customFormat="1">
      <c r="A164" s="25">
        <f>IF(C164=0,"",SUBTOTAL(3,C$5:C164))</f>
        <v>160</v>
      </c>
      <c r="B164" s="86">
        <v>42</v>
      </c>
      <c r="C164" s="69" t="s">
        <v>963</v>
      </c>
      <c r="D164" s="25" t="str">
        <f>VLOOKUP(C164,Sheet4!$A$1:$B$300,2,0)</f>
        <v>9208016228</v>
      </c>
      <c r="E164" s="98" t="s">
        <v>964</v>
      </c>
      <c r="F164" s="63" t="str">
        <f>VLOOKUP(D164,'BHXH 4-2026'!$D$11:$F$337,3,0)</f>
        <v>DN4929208016228</v>
      </c>
      <c r="G164" s="774">
        <f>VLOOKUP(C164,'chuyển xếp 2024'!$C$5:$W$328,17,0)</f>
        <v>6694000</v>
      </c>
      <c r="H164" s="774">
        <f>VLOOKUP(C164,'chuyển xếp 2024'!$C$5:$W$328,19,0)</f>
        <v>0</v>
      </c>
      <c r="I164" s="774">
        <f t="shared" si="15"/>
        <v>6694000</v>
      </c>
      <c r="J164" s="63" t="s">
        <v>63</v>
      </c>
      <c r="K164" s="63">
        <f t="shared" si="17"/>
        <v>0</v>
      </c>
      <c r="L164" s="63" t="s">
        <v>33</v>
      </c>
      <c r="M164" s="63" t="s">
        <v>34</v>
      </c>
      <c r="N164" s="87" t="s">
        <v>5204</v>
      </c>
      <c r="O164" s="46" t="s">
        <v>671</v>
      </c>
      <c r="P164" s="106">
        <v>29299</v>
      </c>
      <c r="Q164" s="107">
        <v>39188</v>
      </c>
      <c r="R164" s="107">
        <f t="shared" si="14"/>
        <v>39188</v>
      </c>
      <c r="S164" s="107"/>
      <c r="T164" s="67" t="s">
        <v>36</v>
      </c>
      <c r="U164" s="56" t="s">
        <v>965</v>
      </c>
      <c r="V164" s="56" t="str">
        <f t="shared" ca="1" si="19"/>
        <v xml:space="preserve">19 NĂM 4 THÁNG 3 NGÀY </v>
      </c>
      <c r="W164" s="523">
        <v>331283292</v>
      </c>
      <c r="X164" s="80" t="str">
        <f>VLOOKUP(C164,Sheet5!$B$2:$G$253,6,0)</f>
        <v>086180000012</v>
      </c>
      <c r="Y164" s="80">
        <f>VLOOKUP(C164,'Trang tính1'!$A$2:$N$281,5,0)</f>
        <v>0</v>
      </c>
      <c r="Z164" s="80" t="b">
        <f t="shared" si="16"/>
        <v>0</v>
      </c>
      <c r="AA164" s="75">
        <v>35604</v>
      </c>
      <c r="AB164" s="75" t="s">
        <v>5228</v>
      </c>
      <c r="AC164" s="46" t="s">
        <v>232</v>
      </c>
      <c r="AD164" s="108" t="s">
        <v>966</v>
      </c>
      <c r="AE164" s="108"/>
      <c r="AF164" s="46" t="s">
        <v>962</v>
      </c>
      <c r="AG164" s="46"/>
      <c r="AH164" s="66"/>
      <c r="AI164" s="46" t="s">
        <v>156</v>
      </c>
      <c r="AJ164" s="46"/>
      <c r="AK164" s="56" t="s">
        <v>870</v>
      </c>
      <c r="AL164" s="36">
        <f t="shared" ca="1" si="18"/>
        <v>46</v>
      </c>
    </row>
    <row r="165" spans="1:38" s="36" customFormat="1">
      <c r="A165" s="25">
        <f>IF(C165=0,"",SUBTOTAL(3,C$5:C165))</f>
        <v>161</v>
      </c>
      <c r="B165" s="86">
        <v>43</v>
      </c>
      <c r="C165" s="69" t="s">
        <v>968</v>
      </c>
      <c r="D165" s="25" t="str">
        <f>VLOOKUP(C165,Sheet4!$A$1:$B$300,2,0)</f>
        <v>9208016248</v>
      </c>
      <c r="E165" s="98" t="s">
        <v>969</v>
      </c>
      <c r="F165" s="63" t="str">
        <f>VLOOKUP(D165,'BHXH 4-2026'!$D$11:$F$337,3,0)</f>
        <v>DN4929208016248</v>
      </c>
      <c r="G165" s="774">
        <f>VLOOKUP(C165,'chuyển xếp 2024'!$C$5:$W$328,17,0)</f>
        <v>6694000</v>
      </c>
      <c r="H165" s="774">
        <f>VLOOKUP(C165,'chuyển xếp 2024'!$C$5:$W$328,19,0)</f>
        <v>0</v>
      </c>
      <c r="I165" s="774">
        <f t="shared" si="15"/>
        <v>6694000</v>
      </c>
      <c r="J165" s="67" t="s">
        <v>32</v>
      </c>
      <c r="K165" s="63">
        <f t="shared" si="17"/>
        <v>1</v>
      </c>
      <c r="L165" s="63" t="s">
        <v>33</v>
      </c>
      <c r="M165" s="63" t="s">
        <v>34</v>
      </c>
      <c r="N165" s="87" t="s">
        <v>5204</v>
      </c>
      <c r="O165" s="46" t="s">
        <v>671</v>
      </c>
      <c r="P165" s="106">
        <v>29192</v>
      </c>
      <c r="Q165" s="107">
        <v>39188</v>
      </c>
      <c r="R165" s="107">
        <f t="shared" si="14"/>
        <v>39188</v>
      </c>
      <c r="S165" s="107"/>
      <c r="T165" s="67" t="s">
        <v>36</v>
      </c>
      <c r="U165" s="56" t="s">
        <v>970</v>
      </c>
      <c r="V165" s="56" t="str">
        <f t="shared" ca="1" si="19"/>
        <v xml:space="preserve">19 NĂM 4 THÁNG 3 NGÀY </v>
      </c>
      <c r="W165" s="523">
        <v>361738776</v>
      </c>
      <c r="X165" s="80" t="str">
        <f>VLOOKUP(C165,Sheet5!$B$2:$G$253,6,0)</f>
        <v>092079007931</v>
      </c>
      <c r="Y165" s="80" t="str">
        <f>VLOOKUP(C165,'Trang tính1'!$A$2:$N$281,5,0)</f>
        <v>092079007931</v>
      </c>
      <c r="Z165" s="80" t="b">
        <f t="shared" si="16"/>
        <v>1</v>
      </c>
      <c r="AA165" s="75">
        <v>39057</v>
      </c>
      <c r="AB165" s="75" t="s">
        <v>5228</v>
      </c>
      <c r="AC165" s="46" t="s">
        <v>232</v>
      </c>
      <c r="AD165" s="108" t="s">
        <v>812</v>
      </c>
      <c r="AE165" s="108" t="str">
        <f>VLOOKUP(C165,'Trang tính1'!$A$2:$N$319,9,0)</f>
        <v>KV Trường Hòa, Phước Thới</v>
      </c>
      <c r="AF165" s="46" t="s">
        <v>971</v>
      </c>
      <c r="AG165" s="46"/>
      <c r="AH165" s="66"/>
      <c r="AI165" s="46" t="s">
        <v>156</v>
      </c>
      <c r="AJ165" s="46"/>
      <c r="AK165" s="56" t="s">
        <v>870</v>
      </c>
      <c r="AL165" s="36">
        <f t="shared" ca="1" si="18"/>
        <v>46</v>
      </c>
    </row>
    <row r="166" spans="1:38" s="36" customFormat="1">
      <c r="A166" s="25">
        <f>IF(C166=0,"",SUBTOTAL(3,C$5:C166))</f>
        <v>162</v>
      </c>
      <c r="B166" s="86">
        <v>44</v>
      </c>
      <c r="C166" s="69" t="s">
        <v>972</v>
      </c>
      <c r="D166" s="25" t="str">
        <f>VLOOKUP(C166,Sheet4!$A$1:$B$300,2,0)</f>
        <v>9208016249</v>
      </c>
      <c r="E166" s="98" t="s">
        <v>973</v>
      </c>
      <c r="F166" s="63" t="str">
        <f>VLOOKUP(D166,'BHXH 4-2026'!$D$11:$F$337,3,0)</f>
        <v>DN4929208016249</v>
      </c>
      <c r="G166" s="774">
        <f>VLOOKUP(C166,'chuyển xếp 2024'!$C$5:$W$328,17,0)</f>
        <v>6694000</v>
      </c>
      <c r="H166" s="774">
        <f>VLOOKUP(C166,'chuyển xếp 2024'!$C$5:$W$328,19,0)</f>
        <v>0</v>
      </c>
      <c r="I166" s="774">
        <f t="shared" si="15"/>
        <v>6694000</v>
      </c>
      <c r="J166" s="67" t="s">
        <v>32</v>
      </c>
      <c r="K166" s="63">
        <f t="shared" si="17"/>
        <v>1</v>
      </c>
      <c r="L166" s="63" t="s">
        <v>33</v>
      </c>
      <c r="M166" s="63" t="s">
        <v>34</v>
      </c>
      <c r="N166" s="87" t="s">
        <v>5204</v>
      </c>
      <c r="O166" s="46" t="s">
        <v>671</v>
      </c>
      <c r="P166" s="106">
        <v>29641</v>
      </c>
      <c r="Q166" s="107">
        <v>39188</v>
      </c>
      <c r="R166" s="107">
        <f t="shared" si="14"/>
        <v>39188</v>
      </c>
      <c r="S166" s="107"/>
      <c r="T166" s="67" t="s">
        <v>36</v>
      </c>
      <c r="U166" s="56" t="s">
        <v>974</v>
      </c>
      <c r="V166" s="56" t="str">
        <f t="shared" ca="1" si="19"/>
        <v xml:space="preserve">19 NĂM 4 THÁNG 3 NGÀY </v>
      </c>
      <c r="W166" s="523">
        <v>362062822</v>
      </c>
      <c r="X166" s="80" t="str">
        <f>VLOOKUP(C166,Sheet5!$B$2:$G$253,6,0)</f>
        <v>092081015650</v>
      </c>
      <c r="Y166" s="80" t="str">
        <f>VLOOKUP(C166,'Trang tính1'!$A$2:$N$281,5,0)</f>
        <v>092081015650</v>
      </c>
      <c r="Z166" s="80" t="b">
        <f t="shared" si="16"/>
        <v>1</v>
      </c>
      <c r="AA166" s="75">
        <v>37201</v>
      </c>
      <c r="AB166" s="75" t="s">
        <v>5228</v>
      </c>
      <c r="AC166" s="46" t="s">
        <v>232</v>
      </c>
      <c r="AD166" s="108" t="s">
        <v>724</v>
      </c>
      <c r="AE166" s="108" t="str">
        <f>VLOOKUP(C166,'Trang tính1'!$A$2:$N$319,9,0)</f>
        <v>Thới An Đông, Cần Thơ</v>
      </c>
      <c r="AF166" s="46" t="s">
        <v>975</v>
      </c>
      <c r="AG166" s="46"/>
      <c r="AH166" s="66"/>
      <c r="AI166" s="46" t="s">
        <v>156</v>
      </c>
      <c r="AJ166" s="46"/>
      <c r="AK166" s="56" t="s">
        <v>870</v>
      </c>
      <c r="AL166" s="36">
        <f t="shared" ca="1" si="18"/>
        <v>45</v>
      </c>
    </row>
    <row r="167" spans="1:38" s="36" customFormat="1">
      <c r="A167" s="25">
        <f>IF(C167=0,"",SUBTOTAL(3,C$5:C167))</f>
        <v>163</v>
      </c>
      <c r="B167" s="86">
        <v>45</v>
      </c>
      <c r="C167" s="69" t="s">
        <v>976</v>
      </c>
      <c r="D167" s="25" t="str">
        <f>VLOOKUP(C167,Sheet4!$A$1:$B$300,2,0)</f>
        <v>9208010005</v>
      </c>
      <c r="E167" s="98" t="s">
        <v>977</v>
      </c>
      <c r="F167" s="63" t="str">
        <f>VLOOKUP(D167,'BHXH 4-2026'!$D$11:$F$337,3,0)</f>
        <v>DN4929208010005</v>
      </c>
      <c r="G167" s="774">
        <f>VLOOKUP(C167,'chuyển xếp 2024'!$C$5:$W$328,17,0)</f>
        <v>6694000</v>
      </c>
      <c r="H167" s="774">
        <f>VLOOKUP(C167,'chuyển xếp 2024'!$C$5:$W$328,19,0)</f>
        <v>0</v>
      </c>
      <c r="I167" s="774">
        <f t="shared" si="15"/>
        <v>6694000</v>
      </c>
      <c r="J167" s="67" t="s">
        <v>32</v>
      </c>
      <c r="K167" s="63">
        <f t="shared" si="17"/>
        <v>1</v>
      </c>
      <c r="L167" s="63" t="s">
        <v>33</v>
      </c>
      <c r="M167" s="63" t="s">
        <v>978</v>
      </c>
      <c r="N167" s="87" t="s">
        <v>5204</v>
      </c>
      <c r="O167" s="46" t="s">
        <v>671</v>
      </c>
      <c r="P167" s="106" t="s">
        <v>350</v>
      </c>
      <c r="Q167" s="107">
        <v>39539</v>
      </c>
      <c r="R167" s="107">
        <f t="shared" si="14"/>
        <v>39539</v>
      </c>
      <c r="S167" s="107"/>
      <c r="T167" s="67" t="s">
        <v>36</v>
      </c>
      <c r="U167" s="56" t="s">
        <v>979</v>
      </c>
      <c r="V167" s="56" t="str">
        <f t="shared" ca="1" si="19"/>
        <v xml:space="preserve">18 NĂM 4 THÁNG 18 NGÀY </v>
      </c>
      <c r="W167" s="523">
        <v>361493409</v>
      </c>
      <c r="X167" s="80" t="str">
        <f>VLOOKUP(C167,Sheet5!$B$2:$G$253,6,0)</f>
        <v>092073001045</v>
      </c>
      <c r="Y167" s="80" t="str">
        <f>VLOOKUP(C167,'Trang tính1'!$A$2:$N$281,5,0)</f>
        <v>092073001045</v>
      </c>
      <c r="Z167" s="80" t="b">
        <f t="shared" si="16"/>
        <v>1</v>
      </c>
      <c r="AA167" s="75">
        <v>32868</v>
      </c>
      <c r="AB167" s="75" t="s">
        <v>5228</v>
      </c>
      <c r="AC167" s="46" t="s">
        <v>232</v>
      </c>
      <c r="AD167" s="108" t="s">
        <v>831</v>
      </c>
      <c r="AE167" s="108" t="str">
        <f>VLOOKUP(C167,'Trang tính1'!$A$2:$N$319,9,0)</f>
        <v>P. Ô Môn, Cần Thơ</v>
      </c>
      <c r="AF167" s="46" t="s">
        <v>980</v>
      </c>
      <c r="AG167" s="46"/>
      <c r="AH167" s="66"/>
      <c r="AI167" s="46" t="s">
        <v>156</v>
      </c>
      <c r="AJ167" s="46"/>
      <c r="AK167" s="56" t="s">
        <v>676</v>
      </c>
      <c r="AL167" s="64">
        <f t="shared" ca="1" si="18"/>
        <v>53</v>
      </c>
    </row>
    <row r="168" spans="1:38" s="36" customFormat="1">
      <c r="A168" s="25">
        <f>IF(C168=0,"",SUBTOTAL(3,C$5:C168))</f>
        <v>164</v>
      </c>
      <c r="B168" s="86">
        <v>46</v>
      </c>
      <c r="C168" s="69" t="s">
        <v>990</v>
      </c>
      <c r="D168" s="25" t="str">
        <f>VLOOKUP(C168,Sheet4!$A$1:$B$300,2,0)</f>
        <v>9209021588</v>
      </c>
      <c r="E168" s="98" t="s">
        <v>991</v>
      </c>
      <c r="F168" s="63" t="str">
        <f>VLOOKUP(D168,'BHXH 4-2026'!$D$11:$F$337,3,0)</f>
        <v>DN4929209021588</v>
      </c>
      <c r="G168" s="774">
        <f>VLOOKUP(C168,'chuyển xếp 2024'!$C$5:$W$328,17,0)</f>
        <v>5739000</v>
      </c>
      <c r="H168" s="774">
        <f>VLOOKUP(C168,'chuyển xếp 2024'!$C$5:$W$328,19,0)</f>
        <v>0</v>
      </c>
      <c r="I168" s="774">
        <f t="shared" si="15"/>
        <v>5739000</v>
      </c>
      <c r="J168" s="67" t="s">
        <v>32</v>
      </c>
      <c r="K168" s="63">
        <f t="shared" si="17"/>
        <v>1</v>
      </c>
      <c r="L168" s="63" t="s">
        <v>33</v>
      </c>
      <c r="M168" s="63" t="s">
        <v>700</v>
      </c>
      <c r="N168" s="87" t="s">
        <v>5204</v>
      </c>
      <c r="O168" s="46" t="s">
        <v>671</v>
      </c>
      <c r="P168" s="106">
        <v>28406</v>
      </c>
      <c r="Q168" s="107">
        <v>40087</v>
      </c>
      <c r="R168" s="107">
        <f t="shared" si="14"/>
        <v>40087</v>
      </c>
      <c r="S168" s="107"/>
      <c r="T168" s="67" t="s">
        <v>36</v>
      </c>
      <c r="U168" s="56" t="s">
        <v>992</v>
      </c>
      <c r="V168" s="56" t="str">
        <f t="shared" ca="1" si="19"/>
        <v xml:space="preserve">16 NĂM 10 THÁNG 18 NGÀY </v>
      </c>
      <c r="W168" s="523">
        <v>362122597</v>
      </c>
      <c r="X168" s="80" t="str">
        <f>VLOOKUP(C168,Sheet5!$B$2:$G$253,6,0)</f>
        <v>092077002679</v>
      </c>
      <c r="Y168" s="80" t="str">
        <f>VLOOKUP(C168,'Trang tính1'!$A$2:$N$281,5,0)</f>
        <v>092077002679</v>
      </c>
      <c r="Z168" s="80" t="b">
        <f t="shared" si="16"/>
        <v>1</v>
      </c>
      <c r="AA168" s="75">
        <v>37371</v>
      </c>
      <c r="AB168" s="75" t="s">
        <v>5228</v>
      </c>
      <c r="AC168" s="46" t="s">
        <v>232</v>
      </c>
      <c r="AD168" s="108" t="s">
        <v>724</v>
      </c>
      <c r="AE168" s="108" t="str">
        <f>VLOOKUP(C168,'Trang tính1'!$A$2:$N$319,9,0)</f>
        <v>KV4 Thới An Đông, Cần Thơ</v>
      </c>
      <c r="AF168" s="46" t="s">
        <v>993</v>
      </c>
      <c r="AG168" s="46"/>
      <c r="AH168" s="66"/>
      <c r="AI168" s="46" t="s">
        <v>156</v>
      </c>
      <c r="AJ168" s="46"/>
      <c r="AK168" s="56" t="s">
        <v>203</v>
      </c>
      <c r="AL168" s="36">
        <f t="shared" ca="1" si="18"/>
        <v>48</v>
      </c>
    </row>
    <row r="169" spans="1:38" s="36" customFormat="1">
      <c r="A169" s="25">
        <f>IF(C169=0,"",SUBTOTAL(3,C$5:C169))</f>
        <v>165</v>
      </c>
      <c r="B169" s="86">
        <v>47</v>
      </c>
      <c r="C169" s="69" t="s">
        <v>999</v>
      </c>
      <c r="D169" s="25" t="str">
        <f>VLOOKUP(C169,Sheet4!$A$1:$B$300,2,0)</f>
        <v>9213007216</v>
      </c>
      <c r="E169" s="98" t="s">
        <v>1000</v>
      </c>
      <c r="F169" s="63" t="str">
        <f>VLOOKUP(D169,'BHXH 4-2026'!$D$11:$F$337,3,0)</f>
        <v>DN4929213007216</v>
      </c>
      <c r="G169" s="774">
        <f>VLOOKUP(C169,'chuyển xếp 2024'!$C$5:$W$328,17,0)</f>
        <v>5739000</v>
      </c>
      <c r="H169" s="774">
        <f>VLOOKUP(C169,'chuyển xếp 2024'!$C$5:$W$328,19,0)</f>
        <v>0</v>
      </c>
      <c r="I169" s="774">
        <f t="shared" si="15"/>
        <v>5739000</v>
      </c>
      <c r="J169" s="67" t="s">
        <v>32</v>
      </c>
      <c r="K169" s="63">
        <f t="shared" si="17"/>
        <v>1</v>
      </c>
      <c r="L169" s="63" t="s">
        <v>33</v>
      </c>
      <c r="M169" s="63" t="s">
        <v>34</v>
      </c>
      <c r="N169" s="87" t="s">
        <v>5204</v>
      </c>
      <c r="O169" s="46" t="s">
        <v>671</v>
      </c>
      <c r="P169" s="106" t="s">
        <v>1001</v>
      </c>
      <c r="Q169" s="107">
        <v>41366</v>
      </c>
      <c r="R169" s="107">
        <f t="shared" si="14"/>
        <v>41366</v>
      </c>
      <c r="S169" s="107"/>
      <c r="T169" s="67" t="s">
        <v>36</v>
      </c>
      <c r="U169" s="56" t="s">
        <v>1002</v>
      </c>
      <c r="V169" s="56" t="str">
        <f t="shared" ca="1" si="19"/>
        <v xml:space="preserve">13 NĂM 4 THÁNG 17 NGÀY </v>
      </c>
      <c r="W169" s="523">
        <v>361625247</v>
      </c>
      <c r="X169" s="80" t="str">
        <f>VLOOKUP(C169,Sheet5!$B$2:$G$253,6,0)</f>
        <v>092077002034</v>
      </c>
      <c r="Y169" s="80" t="str">
        <f>VLOOKUP(C169,'Trang tính1'!$A$2:$N$281,5,0)</f>
        <v>092077002034</v>
      </c>
      <c r="Z169" s="80" t="b">
        <f t="shared" si="16"/>
        <v>1</v>
      </c>
      <c r="AA169" s="75">
        <v>40388</v>
      </c>
      <c r="AB169" s="75" t="s">
        <v>5228</v>
      </c>
      <c r="AC169" s="46" t="s">
        <v>232</v>
      </c>
      <c r="AD169" s="108" t="s">
        <v>708</v>
      </c>
      <c r="AE169" s="108" t="str">
        <f>VLOOKUP(C169,'Trang tính1'!$A$2:$N$319,9,0)</f>
        <v>Phường Phước Thới, Cần Thơ</v>
      </c>
      <c r="AF169" s="46" t="s">
        <v>987</v>
      </c>
      <c r="AG169" s="46"/>
      <c r="AH169" s="66"/>
      <c r="AI169" s="46" t="s">
        <v>156</v>
      </c>
      <c r="AJ169" s="46"/>
      <c r="AK169" s="56" t="s">
        <v>203</v>
      </c>
      <c r="AL169" s="36">
        <f t="shared" ca="1" si="18"/>
        <v>49</v>
      </c>
    </row>
    <row r="170" spans="1:38" s="36" customFormat="1" ht="17.25" customHeight="1">
      <c r="A170" s="25">
        <f>IF(C170=0,"",SUBTOTAL(3,C$5:C170))</f>
        <v>166</v>
      </c>
      <c r="B170" s="86">
        <v>48</v>
      </c>
      <c r="C170" s="69" t="s">
        <v>1003</v>
      </c>
      <c r="D170" s="25" t="str">
        <f>VLOOKUP(C170,Sheet4!$A$1:$B$300,2,0)</f>
        <v>9213007218</v>
      </c>
      <c r="E170" s="98" t="s">
        <v>1004</v>
      </c>
      <c r="F170" s="63" t="str">
        <f>VLOOKUP(D170,'BHXH 4-2026'!$D$11:$F$337,3,0)</f>
        <v>DN4929213007218</v>
      </c>
      <c r="G170" s="774">
        <f>VLOOKUP(C170,'chuyển xếp 2024'!$C$5:$W$328,17,0)</f>
        <v>5739000</v>
      </c>
      <c r="H170" s="774">
        <f>VLOOKUP(C170,'chuyển xếp 2024'!$C$5:$W$328,19,0)</f>
        <v>0</v>
      </c>
      <c r="I170" s="774">
        <f t="shared" si="15"/>
        <v>5739000</v>
      </c>
      <c r="J170" s="67" t="s">
        <v>32</v>
      </c>
      <c r="K170" s="63">
        <f t="shared" si="17"/>
        <v>1</v>
      </c>
      <c r="L170" s="63" t="s">
        <v>33</v>
      </c>
      <c r="M170" s="63" t="s">
        <v>34</v>
      </c>
      <c r="N170" s="87" t="s">
        <v>5204</v>
      </c>
      <c r="O170" s="46" t="s">
        <v>671</v>
      </c>
      <c r="P170" s="106">
        <v>32501</v>
      </c>
      <c r="Q170" s="107">
        <v>41366</v>
      </c>
      <c r="R170" s="107">
        <f t="shared" si="14"/>
        <v>41366</v>
      </c>
      <c r="S170" s="107"/>
      <c r="T170" s="67" t="s">
        <v>36</v>
      </c>
      <c r="U170" s="56" t="s">
        <v>1005</v>
      </c>
      <c r="V170" s="56" t="str">
        <f t="shared" ca="1" si="19"/>
        <v xml:space="preserve">13 NĂM 4 THÁNG 17 NGÀY </v>
      </c>
      <c r="W170" s="523" t="s">
        <v>1006</v>
      </c>
      <c r="X170" s="80" t="str">
        <f>VLOOKUP(C170,Sheet5!$B$2:$G$253,6,0)</f>
        <v>092088000530</v>
      </c>
      <c r="Y170" s="80" t="str">
        <f>VLOOKUP(C170,'Trang tính1'!$A$2:$N$281,5,0)</f>
        <v>092088000530</v>
      </c>
      <c r="Z170" s="80" t="b">
        <f t="shared" si="16"/>
        <v>1</v>
      </c>
      <c r="AA170" s="75">
        <v>42263</v>
      </c>
      <c r="AB170" s="75" t="s">
        <v>5228</v>
      </c>
      <c r="AC170" s="46" t="s">
        <v>232</v>
      </c>
      <c r="AD170" s="108" t="s">
        <v>838</v>
      </c>
      <c r="AE170" s="108" t="str">
        <f>VLOOKUP(C170,'Trang tính1'!$A$2:$N$319,9,0)</f>
        <v>KV5 phường Ô Môn, Cần Thơ</v>
      </c>
      <c r="AF170" s="46" t="s">
        <v>1007</v>
      </c>
      <c r="AG170" s="46"/>
      <c r="AH170" s="66"/>
      <c r="AI170" s="46" t="s">
        <v>93</v>
      </c>
      <c r="AJ170" s="46" t="s">
        <v>768</v>
      </c>
      <c r="AK170" s="56" t="s">
        <v>203</v>
      </c>
      <c r="AL170" s="36">
        <f t="shared" ca="1" si="18"/>
        <v>37</v>
      </c>
    </row>
    <row r="171" spans="1:38" s="36" customFormat="1">
      <c r="A171" s="25">
        <f>IF(C171=0,"",SUBTOTAL(3,C$5:C171))</f>
        <v>167</v>
      </c>
      <c r="B171" s="86">
        <v>49</v>
      </c>
      <c r="C171" s="69" t="s">
        <v>1008</v>
      </c>
      <c r="D171" s="25" t="str">
        <f>VLOOKUP(C171,Sheet4!$A$1:$B$300,2,0)</f>
        <v>9213007222</v>
      </c>
      <c r="E171" s="98" t="s">
        <v>1009</v>
      </c>
      <c r="F171" s="63" t="str">
        <f>VLOOKUP(D171,'BHXH 4-2026'!$D$11:$F$337,3,0)</f>
        <v>DN4929213007222</v>
      </c>
      <c r="G171" s="774">
        <f>VLOOKUP(C171,'chuyển xếp 2024'!$C$5:$W$328,17,0)</f>
        <v>5739000</v>
      </c>
      <c r="H171" s="774">
        <f>VLOOKUP(C171,'chuyển xếp 2024'!$C$5:$W$328,19,0)</f>
        <v>0</v>
      </c>
      <c r="I171" s="774">
        <f t="shared" si="15"/>
        <v>5739000</v>
      </c>
      <c r="J171" s="67" t="s">
        <v>32</v>
      </c>
      <c r="K171" s="63">
        <f t="shared" si="17"/>
        <v>1</v>
      </c>
      <c r="L171" s="63" t="s">
        <v>33</v>
      </c>
      <c r="M171" s="63" t="s">
        <v>34</v>
      </c>
      <c r="N171" s="87" t="s">
        <v>5204</v>
      </c>
      <c r="O171" s="46" t="s">
        <v>671</v>
      </c>
      <c r="P171" s="106" t="s">
        <v>771</v>
      </c>
      <c r="Q171" s="107">
        <v>41366</v>
      </c>
      <c r="R171" s="107">
        <f t="shared" si="14"/>
        <v>41366</v>
      </c>
      <c r="S171" s="107"/>
      <c r="T171" s="67" t="s">
        <v>36</v>
      </c>
      <c r="U171" s="56" t="s">
        <v>1010</v>
      </c>
      <c r="V171" s="56" t="str">
        <f t="shared" ca="1" si="19"/>
        <v xml:space="preserve">13 NĂM 4 THÁNG 17 NGÀY </v>
      </c>
      <c r="W171" s="523">
        <v>362397913</v>
      </c>
      <c r="X171" s="80" t="str">
        <f>VLOOKUP(C171,Sheet5!$B$2:$G$253,6,0)</f>
        <v>092079009739</v>
      </c>
      <c r="Y171" s="80" t="str">
        <f>VLOOKUP(C171,'Trang tính1'!$A$2:$N$281,5,0)</f>
        <v>092079009739</v>
      </c>
      <c r="Z171" s="80" t="b">
        <f t="shared" si="16"/>
        <v>1</v>
      </c>
      <c r="AA171" s="75">
        <v>40285</v>
      </c>
      <c r="AB171" s="75" t="s">
        <v>5228</v>
      </c>
      <c r="AC171" s="46" t="s">
        <v>232</v>
      </c>
      <c r="AD171" s="108" t="s">
        <v>745</v>
      </c>
      <c r="AE171" s="108" t="str">
        <f>VLOOKUP(C171,'Trang tính1'!$A$2:$N$319,9,0)</f>
        <v>Phường Phước Thới, Cần Thơ</v>
      </c>
      <c r="AF171" s="46" t="s">
        <v>1011</v>
      </c>
      <c r="AG171" s="46"/>
      <c r="AH171" s="66"/>
      <c r="AI171" s="46" t="s">
        <v>156</v>
      </c>
      <c r="AJ171" s="46"/>
      <c r="AK171" s="56" t="s">
        <v>203</v>
      </c>
      <c r="AL171" s="36">
        <f t="shared" ca="1" si="18"/>
        <v>47</v>
      </c>
    </row>
    <row r="172" spans="1:38" s="36" customFormat="1">
      <c r="A172" s="25">
        <f>IF(C172=0,"",SUBTOTAL(3,C$5:C172))</f>
        <v>168</v>
      </c>
      <c r="B172" s="86">
        <v>50</v>
      </c>
      <c r="C172" s="66" t="s">
        <v>1014</v>
      </c>
      <c r="D172" s="25" t="str">
        <f>VLOOKUP(C172,Sheet4!$A$1:$B$300,2,0)</f>
        <v>9214005759</v>
      </c>
      <c r="E172" s="67" t="s">
        <v>1015</v>
      </c>
      <c r="F172" s="63" t="str">
        <f>VLOOKUP(D172,'BHXH 4-2026'!$D$11:$F$337,3,0)</f>
        <v>DN4929214005759</v>
      </c>
      <c r="G172" s="774">
        <f>VLOOKUP(C172,'chuyển xếp 2024'!$C$5:$W$328,17,0)</f>
        <v>5739000</v>
      </c>
      <c r="H172" s="774">
        <f>VLOOKUP(C172,'chuyển xếp 2024'!$C$5:$W$328,19,0)</f>
        <v>0</v>
      </c>
      <c r="I172" s="774">
        <f t="shared" si="15"/>
        <v>5739000</v>
      </c>
      <c r="J172" s="67" t="s">
        <v>32</v>
      </c>
      <c r="K172" s="63">
        <f t="shared" si="17"/>
        <v>1</v>
      </c>
      <c r="L172" s="63" t="s">
        <v>33</v>
      </c>
      <c r="M172" s="63" t="s">
        <v>34</v>
      </c>
      <c r="N172" s="87" t="s">
        <v>5204</v>
      </c>
      <c r="O172" s="46" t="s">
        <v>671</v>
      </c>
      <c r="P172" s="106">
        <v>29375</v>
      </c>
      <c r="Q172" s="107">
        <v>41761</v>
      </c>
      <c r="R172" s="107">
        <f t="shared" si="14"/>
        <v>41761</v>
      </c>
      <c r="S172" s="107"/>
      <c r="T172" s="67" t="s">
        <v>36</v>
      </c>
      <c r="U172" s="56" t="s">
        <v>1016</v>
      </c>
      <c r="V172" s="56" t="str">
        <f t="shared" ca="1" si="19"/>
        <v xml:space="preserve">12 NĂM 3 THÁNG 17 NGÀY </v>
      </c>
      <c r="W172" s="523">
        <v>361854255</v>
      </c>
      <c r="X172" s="80" t="str">
        <f>VLOOKUP(C172,Sheet5!$B$2:$G$253,6,0)</f>
        <v>092080006215</v>
      </c>
      <c r="Y172" s="80" t="str">
        <f>VLOOKUP(C172,'Trang tính1'!$A$2:$N$281,5,0)</f>
        <v>092080006215</v>
      </c>
      <c r="Z172" s="80" t="b">
        <f t="shared" si="16"/>
        <v>1</v>
      </c>
      <c r="AA172" s="75">
        <v>35773</v>
      </c>
      <c r="AB172" s="75" t="s">
        <v>5228</v>
      </c>
      <c r="AC172" s="46" t="s">
        <v>232</v>
      </c>
      <c r="AD172" s="108" t="s">
        <v>708</v>
      </c>
      <c r="AE172" s="108" t="str">
        <f>VLOOKUP(C172,'Trang tính1'!$A$2:$N$319,9,0)</f>
        <v>KV Trường Hưng, Phước Thới, Cần Thơ</v>
      </c>
      <c r="AF172" s="46" t="s">
        <v>709</v>
      </c>
      <c r="AG172" s="46"/>
      <c r="AH172" s="66"/>
      <c r="AI172" s="46" t="s">
        <v>156</v>
      </c>
      <c r="AJ172" s="46"/>
      <c r="AK172" s="56" t="s">
        <v>203</v>
      </c>
      <c r="AL172" s="36">
        <f t="shared" ca="1" si="18"/>
        <v>46</v>
      </c>
    </row>
    <row r="173" spans="1:38" s="36" customFormat="1">
      <c r="A173" s="25">
        <f>IF(C173=0,"",SUBTOTAL(3,C$5:C173))</f>
        <v>169</v>
      </c>
      <c r="B173" s="86">
        <v>51</v>
      </c>
      <c r="C173" s="66" t="s">
        <v>1017</v>
      </c>
      <c r="D173" s="25" t="str">
        <f>VLOOKUP(C173,Sheet4!$A$1:$B$300,2,0)</f>
        <v>9214005760</v>
      </c>
      <c r="E173" s="67" t="s">
        <v>1018</v>
      </c>
      <c r="F173" s="63" t="str">
        <f>VLOOKUP(D173,'BHXH 4-2026'!$D$11:$F$337,3,0)</f>
        <v>DN4929214005760</v>
      </c>
      <c r="G173" s="774">
        <f>VLOOKUP(C173,'chuyển xếp 2024'!$C$5:$W$328,17,0)</f>
        <v>5739000</v>
      </c>
      <c r="H173" s="774">
        <f>VLOOKUP(C173,'chuyển xếp 2024'!$C$5:$W$328,19,0)</f>
        <v>0</v>
      </c>
      <c r="I173" s="774">
        <f t="shared" si="15"/>
        <v>5739000</v>
      </c>
      <c r="J173" s="67" t="s">
        <v>32</v>
      </c>
      <c r="K173" s="63">
        <f t="shared" si="17"/>
        <v>1</v>
      </c>
      <c r="L173" s="63" t="s">
        <v>33</v>
      </c>
      <c r="M173" s="63" t="s">
        <v>34</v>
      </c>
      <c r="N173" s="87" t="s">
        <v>5204</v>
      </c>
      <c r="O173" s="46" t="s">
        <v>671</v>
      </c>
      <c r="P173" s="106">
        <v>30869</v>
      </c>
      <c r="Q173" s="107">
        <v>41761</v>
      </c>
      <c r="R173" s="107">
        <f t="shared" si="14"/>
        <v>41761</v>
      </c>
      <c r="S173" s="107"/>
      <c r="T173" s="67" t="s">
        <v>36</v>
      </c>
      <c r="U173" s="56" t="s">
        <v>1019</v>
      </c>
      <c r="V173" s="56" t="str">
        <f t="shared" ca="1" si="19"/>
        <v xml:space="preserve">12 NĂM 3 THÁNG 17 NGÀY </v>
      </c>
      <c r="W173" s="523">
        <v>361990109</v>
      </c>
      <c r="X173" s="80" t="str">
        <f>VLOOKUP(C173,Sheet5!$B$2:$G$253,6,0)</f>
        <v>092084012862</v>
      </c>
      <c r="Y173" s="80" t="str">
        <f>VLOOKUP(C173,'Trang tính1'!$A$2:$N$281,5,0)</f>
        <v>092084012862</v>
      </c>
      <c r="Z173" s="80" t="b">
        <f t="shared" si="16"/>
        <v>1</v>
      </c>
      <c r="AA173" s="75">
        <v>41533</v>
      </c>
      <c r="AB173" s="75" t="s">
        <v>5228</v>
      </c>
      <c r="AC173" s="46" t="s">
        <v>232</v>
      </c>
      <c r="AD173" s="108" t="s">
        <v>1020</v>
      </c>
      <c r="AE173" s="108" t="str">
        <f>VLOOKUP(C173,'Trang tính1'!$A$2:$N$319,9,0)</f>
        <v>KV Long Hòa, P. Thới Long, Cần Thơ</v>
      </c>
      <c r="AF173" s="46" t="s">
        <v>1021</v>
      </c>
      <c r="AG173" s="46"/>
      <c r="AH173" s="66"/>
      <c r="AI173" s="46" t="s">
        <v>156</v>
      </c>
      <c r="AJ173" s="46"/>
      <c r="AK173" s="56" t="s">
        <v>203</v>
      </c>
      <c r="AL173" s="36">
        <f t="shared" ca="1" si="18"/>
        <v>42</v>
      </c>
    </row>
    <row r="174" spans="1:38" s="36" customFormat="1">
      <c r="A174" s="25">
        <f>IF(C174=0,"",SUBTOTAL(3,C$5:C174))</f>
        <v>170</v>
      </c>
      <c r="B174" s="86">
        <v>52</v>
      </c>
      <c r="C174" s="66" t="s">
        <v>1027</v>
      </c>
      <c r="D174" s="25" t="str">
        <f>VLOOKUP(C174,Sheet4!$A$1:$B$300,2,0)</f>
        <v>9214005769</v>
      </c>
      <c r="E174" s="67" t="s">
        <v>1028</v>
      </c>
      <c r="F174" s="63" t="str">
        <f>VLOOKUP(D174,'BHXH 4-2026'!$D$11:$F$337,3,0)</f>
        <v>DN4929214005769</v>
      </c>
      <c r="G174" s="774">
        <f>VLOOKUP(C174,'chuyển xếp 2024'!$C$5:$W$328,17,0)</f>
        <v>5739000</v>
      </c>
      <c r="H174" s="774">
        <f>VLOOKUP(C174,'chuyển xếp 2024'!$C$5:$W$328,19,0)</f>
        <v>0</v>
      </c>
      <c r="I174" s="774">
        <f t="shared" si="15"/>
        <v>5739000</v>
      </c>
      <c r="J174" s="67" t="s">
        <v>32</v>
      </c>
      <c r="K174" s="63">
        <f t="shared" si="17"/>
        <v>1</v>
      </c>
      <c r="L174" s="63" t="s">
        <v>33</v>
      </c>
      <c r="M174" s="63" t="s">
        <v>34</v>
      </c>
      <c r="N174" s="87" t="s">
        <v>5204</v>
      </c>
      <c r="O174" s="46" t="s">
        <v>671</v>
      </c>
      <c r="P174" s="106" t="s">
        <v>771</v>
      </c>
      <c r="Q174" s="107">
        <v>41761</v>
      </c>
      <c r="R174" s="107">
        <f t="shared" si="14"/>
        <v>41761</v>
      </c>
      <c r="S174" s="107"/>
      <c r="T174" s="67" t="s">
        <v>36</v>
      </c>
      <c r="U174" s="56" t="s">
        <v>1029</v>
      </c>
      <c r="V174" s="56" t="str">
        <f t="shared" ca="1" si="19"/>
        <v xml:space="preserve">12 NĂM 3 THÁNG 17 NGÀY </v>
      </c>
      <c r="W174" s="523">
        <v>361772594</v>
      </c>
      <c r="X174" s="80" t="str">
        <f>VLOOKUP(C174,Sheet5!$B$2:$G$253,6,0)</f>
        <v>092079003980</v>
      </c>
      <c r="Y174" s="80">
        <f>VLOOKUP(C174,'Trang tính1'!$A$2:$N$281,5,0)</f>
        <v>0</v>
      </c>
      <c r="Z174" s="80" t="b">
        <f t="shared" si="16"/>
        <v>0</v>
      </c>
      <c r="AA174" s="75">
        <v>39517</v>
      </c>
      <c r="AB174" s="75" t="s">
        <v>5228</v>
      </c>
      <c r="AC174" s="46" t="s">
        <v>232</v>
      </c>
      <c r="AD174" s="108" t="s">
        <v>898</v>
      </c>
      <c r="AE174" s="108"/>
      <c r="AF174" s="46" t="s">
        <v>1030</v>
      </c>
      <c r="AG174" s="46"/>
      <c r="AH174" s="66"/>
      <c r="AI174" s="46" t="s">
        <v>156</v>
      </c>
      <c r="AJ174" s="46"/>
      <c r="AK174" s="56" t="s">
        <v>203</v>
      </c>
      <c r="AL174" s="36">
        <f t="shared" ca="1" si="18"/>
        <v>47</v>
      </c>
    </row>
    <row r="175" spans="1:38" s="36" customFormat="1">
      <c r="A175" s="25">
        <f>IF(C175=0,"",SUBTOTAL(3,C$5:C175))</f>
        <v>171</v>
      </c>
      <c r="B175" s="86">
        <v>53</v>
      </c>
      <c r="C175" s="66" t="s">
        <v>1031</v>
      </c>
      <c r="D175" s="25" t="str">
        <f>VLOOKUP(C175,Sheet4!$A$1:$B$300,2,0)</f>
        <v>9214005774</v>
      </c>
      <c r="E175" s="67" t="s">
        <v>1032</v>
      </c>
      <c r="F175" s="63" t="str">
        <f>VLOOKUP(D175,'BHXH 4-2026'!$D$11:$F$337,3,0)</f>
        <v>DN4929214005774</v>
      </c>
      <c r="G175" s="774">
        <f>VLOOKUP(C175,'chuyển xếp 2024'!$C$5:$W$328,17,0)</f>
        <v>5739000</v>
      </c>
      <c r="H175" s="774">
        <f>VLOOKUP(C175,'chuyển xếp 2024'!$C$5:$W$328,19,0)</f>
        <v>0</v>
      </c>
      <c r="I175" s="774">
        <f t="shared" si="15"/>
        <v>5739000</v>
      </c>
      <c r="J175" s="67" t="s">
        <v>32</v>
      </c>
      <c r="K175" s="63">
        <f t="shared" si="17"/>
        <v>1</v>
      </c>
      <c r="L175" s="63" t="s">
        <v>33</v>
      </c>
      <c r="M175" s="63" t="s">
        <v>34</v>
      </c>
      <c r="N175" s="87" t="s">
        <v>5204</v>
      </c>
      <c r="O175" s="46" t="s">
        <v>671</v>
      </c>
      <c r="P175" s="106">
        <v>28011</v>
      </c>
      <c r="Q175" s="107">
        <v>41761</v>
      </c>
      <c r="R175" s="107">
        <f t="shared" si="14"/>
        <v>41761</v>
      </c>
      <c r="S175" s="107"/>
      <c r="T175" s="67" t="s">
        <v>36</v>
      </c>
      <c r="U175" s="56" t="s">
        <v>1033</v>
      </c>
      <c r="V175" s="56" t="str">
        <f t="shared" ca="1" si="19"/>
        <v xml:space="preserve">12 NĂM 3 THÁNG 17 NGÀY </v>
      </c>
      <c r="W175" s="523">
        <v>362525295</v>
      </c>
      <c r="X175" s="80" t="str">
        <f>VLOOKUP(C175,Sheet5!$B$2:$G$253,6,0)</f>
        <v>049076017643</v>
      </c>
      <c r="Y175" s="80" t="str">
        <f>VLOOKUP(C175,'Trang tính1'!$A$2:$N$281,5,0)</f>
        <v>049076017643</v>
      </c>
      <c r="Z175" s="80" t="b">
        <f t="shared" si="16"/>
        <v>1</v>
      </c>
      <c r="AA175" s="75">
        <v>41799</v>
      </c>
      <c r="AB175" s="75" t="s">
        <v>5228</v>
      </c>
      <c r="AC175" s="46" t="s">
        <v>232</v>
      </c>
      <c r="AD175" s="108" t="s">
        <v>1034</v>
      </c>
      <c r="AE175" s="108" t="str">
        <f>VLOOKUP(C175,'Trang tính1'!$A$2:$N$319,9,0)</f>
        <v>Trà An, Bình Thủy, Cần Thơ</v>
      </c>
      <c r="AF175" s="46" t="s">
        <v>1035</v>
      </c>
      <c r="AG175" s="46"/>
      <c r="AH175" s="66"/>
      <c r="AI175" s="46" t="s">
        <v>156</v>
      </c>
      <c r="AJ175" s="46"/>
      <c r="AK175" s="56" t="s">
        <v>203</v>
      </c>
      <c r="AL175" s="36">
        <f t="shared" ca="1" si="18"/>
        <v>49</v>
      </c>
    </row>
    <row r="176" spans="1:38" s="36" customFormat="1">
      <c r="A176" s="25">
        <f>IF(C176=0,"",SUBTOTAL(3,C$5:C176))</f>
        <v>172</v>
      </c>
      <c r="B176" s="86">
        <v>54</v>
      </c>
      <c r="C176" s="119" t="s">
        <v>1036</v>
      </c>
      <c r="D176" s="25" t="str">
        <f>VLOOKUP(C176,Sheet4!$A$1:$B$300,2,0)</f>
        <v>9210020037</v>
      </c>
      <c r="E176" s="120" t="s">
        <v>1037</v>
      </c>
      <c r="F176" s="63" t="str">
        <f>VLOOKUP(D176,'BHXH 4-2026'!$D$11:$F$337,3,0)</f>
        <v>DN4929210020037</v>
      </c>
      <c r="G176" s="774">
        <f>VLOOKUP(C176,'chuyển xếp 2024'!$C$5:$W$328,17,0)</f>
        <v>5739000</v>
      </c>
      <c r="H176" s="774">
        <f>VLOOKUP(C176,'chuyển xếp 2024'!$C$5:$W$328,19,0)</f>
        <v>0</v>
      </c>
      <c r="I176" s="774">
        <f t="shared" si="15"/>
        <v>5739000</v>
      </c>
      <c r="J176" s="63" t="s">
        <v>63</v>
      </c>
      <c r="K176" s="63">
        <f t="shared" si="17"/>
        <v>0</v>
      </c>
      <c r="L176" s="63" t="s">
        <v>33</v>
      </c>
      <c r="M176" s="63" t="s">
        <v>34</v>
      </c>
      <c r="N176" s="87" t="s">
        <v>5204</v>
      </c>
      <c r="O176" s="46" t="s">
        <v>671</v>
      </c>
      <c r="P176" s="106">
        <v>29225</v>
      </c>
      <c r="Q176" s="107">
        <v>40427</v>
      </c>
      <c r="R176" s="107">
        <f t="shared" si="14"/>
        <v>40427</v>
      </c>
      <c r="S176" s="107"/>
      <c r="T176" s="67" t="s">
        <v>36</v>
      </c>
      <c r="U176" s="56" t="s">
        <v>1038</v>
      </c>
      <c r="V176" s="56" t="str">
        <f t="shared" ca="1" si="19"/>
        <v xml:space="preserve">15 NĂM 11 THÁNG 13 NGÀY </v>
      </c>
      <c r="W176" s="523">
        <v>172605493</v>
      </c>
      <c r="X176" s="80" t="str">
        <f>VLOOKUP(C176,Sheet5!$B$2:$G$253,6,0)</f>
        <v>038180008311</v>
      </c>
      <c r="Y176" s="80" t="str">
        <f>VLOOKUP(C176,'Trang tính1'!$A$2:$N$281,5,0)</f>
        <v>038180008311</v>
      </c>
      <c r="Z176" s="80" t="b">
        <f t="shared" si="16"/>
        <v>1</v>
      </c>
      <c r="AA176" s="75">
        <v>37151</v>
      </c>
      <c r="AB176" s="75" t="s">
        <v>5228</v>
      </c>
      <c r="AC176" s="46" t="s">
        <v>232</v>
      </c>
      <c r="AD176" s="108" t="s">
        <v>560</v>
      </c>
      <c r="AE176" s="108" t="str">
        <f>VLOOKUP(C176,'Trang tính1'!$A$2:$N$319,9,0)</f>
        <v>KV1 Thới An Đông, Cần Thơ</v>
      </c>
      <c r="AF176" s="46" t="s">
        <v>1039</v>
      </c>
      <c r="AG176" s="46"/>
      <c r="AH176" s="66"/>
      <c r="AI176" s="46" t="s">
        <v>156</v>
      </c>
      <c r="AJ176" s="46"/>
      <c r="AK176" s="56" t="s">
        <v>203</v>
      </c>
      <c r="AL176" s="36">
        <f t="shared" ca="1" si="18"/>
        <v>46</v>
      </c>
    </row>
    <row r="177" spans="1:38" s="36" customFormat="1">
      <c r="A177" s="25">
        <f>IF(C177=0,"",SUBTOTAL(3,C$5:C177))</f>
        <v>173</v>
      </c>
      <c r="B177" s="86">
        <v>55</v>
      </c>
      <c r="C177" s="66" t="s">
        <v>1040</v>
      </c>
      <c r="D177" s="25" t="str">
        <f>VLOOKUP(C177,Sheet4!$A$1:$B$300,2,0)</f>
        <v>9215006896</v>
      </c>
      <c r="E177" s="67" t="s">
        <v>1041</v>
      </c>
      <c r="F177" s="63" t="str">
        <f>VLOOKUP(D177,'BHXH 4-2026'!$D$11:$F$337,3,0)</f>
        <v>DN4929215006896</v>
      </c>
      <c r="G177" s="774">
        <f>VLOOKUP(C177,'chuyển xếp 2024'!$C$5:$W$328,17,0)</f>
        <v>5739000</v>
      </c>
      <c r="H177" s="774">
        <f>VLOOKUP(C177,'chuyển xếp 2024'!$C$5:$W$328,19,0)</f>
        <v>0</v>
      </c>
      <c r="I177" s="774">
        <f t="shared" si="15"/>
        <v>5739000</v>
      </c>
      <c r="J177" s="67" t="s">
        <v>32</v>
      </c>
      <c r="K177" s="63">
        <f t="shared" si="17"/>
        <v>1</v>
      </c>
      <c r="L177" s="63" t="s">
        <v>33</v>
      </c>
      <c r="M177" s="63" t="s">
        <v>34</v>
      </c>
      <c r="N177" s="87" t="s">
        <v>5204</v>
      </c>
      <c r="O177" s="46" t="s">
        <v>671</v>
      </c>
      <c r="P177" s="106">
        <v>33672</v>
      </c>
      <c r="Q177" s="107">
        <v>42125</v>
      </c>
      <c r="R177" s="107">
        <f t="shared" si="14"/>
        <v>42125</v>
      </c>
      <c r="S177" s="107"/>
      <c r="T177" s="67" t="s">
        <v>36</v>
      </c>
      <c r="U177" s="56" t="s">
        <v>1042</v>
      </c>
      <c r="V177" s="56" t="str">
        <f t="shared" ca="1" si="19"/>
        <v xml:space="preserve">11 NĂM 3 THÁNG 18 NGÀY </v>
      </c>
      <c r="W177" s="74" t="s">
        <v>1043</v>
      </c>
      <c r="X177" s="80" t="str">
        <f>VLOOKUP(C177,Sheet5!$B$2:$G$253,6,0)</f>
        <v>092092010075</v>
      </c>
      <c r="Y177" s="80" t="str">
        <f>VLOOKUP(C177,'Trang tính1'!$A$2:$N$281,5,0)</f>
        <v>092092010075</v>
      </c>
      <c r="Z177" s="80" t="b">
        <f t="shared" si="16"/>
        <v>1</v>
      </c>
      <c r="AA177" s="75"/>
      <c r="AB177" s="75" t="s">
        <v>5228</v>
      </c>
      <c r="AC177" s="46" t="s">
        <v>232</v>
      </c>
      <c r="AD177" s="108" t="s">
        <v>745</v>
      </c>
      <c r="AE177" s="108" t="str">
        <f>VLOOKUP(C177,'Trang tính1'!$A$2:$N$319,9,0)</f>
        <v>KV1 Thới An Đông, Cần Thơ</v>
      </c>
      <c r="AF177" s="46" t="s">
        <v>1044</v>
      </c>
      <c r="AG177" s="46"/>
      <c r="AH177" s="66"/>
      <c r="AI177" s="46" t="s">
        <v>156</v>
      </c>
      <c r="AJ177" s="46"/>
      <c r="AK177" s="56" t="s">
        <v>203</v>
      </c>
      <c r="AL177" s="36">
        <f t="shared" ca="1" si="18"/>
        <v>34</v>
      </c>
    </row>
    <row r="178" spans="1:38" s="36" customFormat="1">
      <c r="A178" s="25">
        <f>IF(C178=0,"",SUBTOTAL(3,C$5:C178))</f>
        <v>174</v>
      </c>
      <c r="B178" s="86">
        <v>56</v>
      </c>
      <c r="C178" s="66" t="s">
        <v>1047</v>
      </c>
      <c r="D178" s="25" t="str">
        <f>VLOOKUP(C178,Sheet4!$A$1:$B$300,2,0)</f>
        <v>9215008057</v>
      </c>
      <c r="E178" s="67" t="s">
        <v>1048</v>
      </c>
      <c r="F178" s="63" t="str">
        <f>VLOOKUP(D178,'BHXH 4-2026'!$D$11:$F$337,3,0)</f>
        <v>DN4929215008057</v>
      </c>
      <c r="G178" s="774">
        <f>VLOOKUP(C178,'chuyển xếp 2024'!$C$5:$W$328,17,0)</f>
        <v>5739000</v>
      </c>
      <c r="H178" s="774">
        <f>VLOOKUP(C178,'chuyển xếp 2024'!$C$5:$W$328,19,0)</f>
        <v>0</v>
      </c>
      <c r="I178" s="774">
        <f t="shared" si="15"/>
        <v>5739000</v>
      </c>
      <c r="J178" s="67" t="s">
        <v>32</v>
      </c>
      <c r="K178" s="63">
        <f t="shared" si="17"/>
        <v>1</v>
      </c>
      <c r="L178" s="63" t="s">
        <v>33</v>
      </c>
      <c r="M178" s="63" t="s">
        <v>34</v>
      </c>
      <c r="N178" s="87" t="s">
        <v>5204</v>
      </c>
      <c r="O178" s="46" t="s">
        <v>671</v>
      </c>
      <c r="P178" s="106">
        <v>26299</v>
      </c>
      <c r="Q178" s="107">
        <v>42186</v>
      </c>
      <c r="R178" s="107">
        <f t="shared" si="14"/>
        <v>42186</v>
      </c>
      <c r="S178" s="107"/>
      <c r="T178" s="67" t="s">
        <v>36</v>
      </c>
      <c r="U178" s="56" t="s">
        <v>1049</v>
      </c>
      <c r="V178" s="56" t="str">
        <f t="shared" ca="1" si="19"/>
        <v xml:space="preserve">11 NĂM 1 THÁNG 18 NGÀY </v>
      </c>
      <c r="W178" s="523">
        <v>370690591</v>
      </c>
      <c r="X178" s="80" t="str">
        <f>VLOOKUP(C178,Sheet5!$B$2:$G$253,6,0)</f>
        <v>091072002468</v>
      </c>
      <c r="Y178" s="80" t="str">
        <f>VLOOKUP(C178,'Trang tính1'!$A$2:$N$281,5,0)</f>
        <v>091072002468</v>
      </c>
      <c r="Z178" s="80" t="b">
        <f t="shared" si="16"/>
        <v>1</v>
      </c>
      <c r="AA178" s="75">
        <v>40616</v>
      </c>
      <c r="AB178" s="75" t="s">
        <v>5228</v>
      </c>
      <c r="AC178" s="46" t="s">
        <v>232</v>
      </c>
      <c r="AD178" s="108" t="s">
        <v>1050</v>
      </c>
      <c r="AE178" s="108" t="str">
        <f>VLOOKUP(C178,'Trang tính1'!$A$2:$N$319,9,0)</f>
        <v>Xã Ngọc Trúc An Giang</v>
      </c>
      <c r="AF178" s="46" t="s">
        <v>1051</v>
      </c>
      <c r="AG178" s="46"/>
      <c r="AH178" s="66"/>
      <c r="AI178" s="46" t="s">
        <v>156</v>
      </c>
      <c r="AJ178" s="46"/>
      <c r="AK178" s="56" t="s">
        <v>203</v>
      </c>
      <c r="AL178" s="64">
        <f t="shared" ca="1" si="18"/>
        <v>54</v>
      </c>
    </row>
    <row r="179" spans="1:38" s="36" customFormat="1" ht="18.75" customHeight="1">
      <c r="A179" s="25">
        <f>IF(C179=0,"",SUBTOTAL(3,C$5:C179))</f>
        <v>175</v>
      </c>
      <c r="B179" s="86">
        <v>57</v>
      </c>
      <c r="C179" s="69" t="s">
        <v>1060</v>
      </c>
      <c r="D179" s="25" t="str">
        <f>VLOOKUP(C179,Sheet4!$A$1:$B$300,2,0)</f>
        <v>9208007847</v>
      </c>
      <c r="E179" s="98" t="s">
        <v>1061</v>
      </c>
      <c r="F179" s="63" t="str">
        <f>VLOOKUP(D179,'BHXH 4-2026'!$D$11:$F$337,3,0)</f>
        <v>DN4929208007847</v>
      </c>
      <c r="G179" s="774">
        <f>VLOOKUP(C179,'chuyển xếp 2024'!$C$5:$W$328,17,0)</f>
        <v>6694000</v>
      </c>
      <c r="H179" s="774">
        <f>VLOOKUP(C179,'chuyển xếp 2024'!$C$5:$W$328,19,0)</f>
        <v>0</v>
      </c>
      <c r="I179" s="774">
        <f t="shared" si="15"/>
        <v>6694000</v>
      </c>
      <c r="J179" s="67" t="s">
        <v>32</v>
      </c>
      <c r="K179" s="63">
        <f t="shared" si="17"/>
        <v>1</v>
      </c>
      <c r="L179" s="63" t="s">
        <v>33</v>
      </c>
      <c r="M179" s="63" t="s">
        <v>34</v>
      </c>
      <c r="N179" s="87" t="s">
        <v>5204</v>
      </c>
      <c r="O179" s="46" t="s">
        <v>671</v>
      </c>
      <c r="P179" s="106">
        <v>28969</v>
      </c>
      <c r="Q179" s="107">
        <v>39522</v>
      </c>
      <c r="R179" s="107">
        <f t="shared" si="14"/>
        <v>39522</v>
      </c>
      <c r="S179" s="107"/>
      <c r="T179" s="97" t="s">
        <v>36</v>
      </c>
      <c r="U179" s="56" t="s">
        <v>1062</v>
      </c>
      <c r="V179" s="56" t="str">
        <f t="shared" ca="1" si="19"/>
        <v xml:space="preserve">18 NĂM 5 THÁNG 4 NGÀY </v>
      </c>
      <c r="W179" s="523" t="s">
        <v>1063</v>
      </c>
      <c r="X179" s="80" t="str">
        <f>VLOOKUP(C179,Sheet5!$B$2:$G$253,6,0)</f>
        <v>045079000007</v>
      </c>
      <c r="Y179" s="80" t="str">
        <f>VLOOKUP(C179,'Trang tính1'!$A$2:$N$281,5,0)</f>
        <v>045079000007</v>
      </c>
      <c r="Z179" s="80" t="b">
        <f t="shared" si="16"/>
        <v>1</v>
      </c>
      <c r="AA179" s="75">
        <v>42160</v>
      </c>
      <c r="AB179" s="75" t="s">
        <v>5228</v>
      </c>
      <c r="AC179" s="46" t="s">
        <v>232</v>
      </c>
      <c r="AD179" s="108" t="s">
        <v>1064</v>
      </c>
      <c r="AE179" s="108" t="str">
        <f>VLOOKUP(C179,'Trang tính1'!$A$2:$N$319,9,0)</f>
        <v>Bình Khánh, Phước Thới, Cần Thới</v>
      </c>
      <c r="AF179" s="46" t="s">
        <v>1065</v>
      </c>
      <c r="AG179" s="46"/>
      <c r="AH179" s="66"/>
      <c r="AI179" s="97" t="s">
        <v>156</v>
      </c>
      <c r="AJ179" s="97"/>
      <c r="AK179" s="56" t="s">
        <v>1055</v>
      </c>
      <c r="AL179" s="36">
        <f t="shared" ca="1" si="18"/>
        <v>47</v>
      </c>
    </row>
    <row r="180" spans="1:38" s="36" customFormat="1">
      <c r="A180" s="25">
        <f>IF(C180=0,"",SUBTOTAL(3,C$5:C180))</f>
        <v>176</v>
      </c>
      <c r="B180" s="86">
        <v>58</v>
      </c>
      <c r="C180" s="66" t="s">
        <v>1066</v>
      </c>
      <c r="D180" s="25" t="str">
        <f>VLOOKUP(C180,Sheet4!$A$1:$B$300,2,0)</f>
        <v>5400003677</v>
      </c>
      <c r="E180" s="67" t="s">
        <v>1067</v>
      </c>
      <c r="F180" s="63" t="str">
        <f>VLOOKUP(D180,'BHXH 4-2026'!$D$11:$F$337,3,0)</f>
        <v>DN4925400003677</v>
      </c>
      <c r="G180" s="774">
        <f>VLOOKUP(C180,'chuyển xếp 2024'!$C$5:$W$328,17,0)</f>
        <v>5739000</v>
      </c>
      <c r="H180" s="774">
        <f>VLOOKUP(C180,'chuyển xếp 2024'!$C$5:$W$328,19,0)</f>
        <v>0</v>
      </c>
      <c r="I180" s="774">
        <f t="shared" si="15"/>
        <v>5739000</v>
      </c>
      <c r="J180" s="63" t="s">
        <v>63</v>
      </c>
      <c r="K180" s="63">
        <f t="shared" si="17"/>
        <v>0</v>
      </c>
      <c r="L180" s="63" t="s">
        <v>33</v>
      </c>
      <c r="M180" s="63" t="s">
        <v>34</v>
      </c>
      <c r="N180" s="87" t="s">
        <v>5204</v>
      </c>
      <c r="O180" s="46" t="s">
        <v>671</v>
      </c>
      <c r="P180" s="75">
        <v>28578</v>
      </c>
      <c r="Q180" s="75">
        <v>43647</v>
      </c>
      <c r="R180" s="107">
        <f t="shared" si="14"/>
        <v>43647</v>
      </c>
      <c r="S180" s="75"/>
      <c r="T180" s="97" t="s">
        <v>36</v>
      </c>
      <c r="U180" s="67" t="s">
        <v>1068</v>
      </c>
      <c r="V180" s="56" t="str">
        <f t="shared" ca="1" si="19"/>
        <v xml:space="preserve">7 NĂM 1 THÁNG 18 NGÀY </v>
      </c>
      <c r="W180" s="523" t="s">
        <v>1069</v>
      </c>
      <c r="X180" s="80" t="str">
        <f>VLOOKUP(C180,Sheet5!$B$2:$G$253,6,0)</f>
        <v>092178012261</v>
      </c>
      <c r="Y180" s="80" t="str">
        <f>VLOOKUP(C180,'Trang tính1'!$A$2:$N$281,5,0)</f>
        <v>092178012261</v>
      </c>
      <c r="Z180" s="80" t="b">
        <f t="shared" si="16"/>
        <v>1</v>
      </c>
      <c r="AA180" s="75">
        <v>40906</v>
      </c>
      <c r="AB180" s="75" t="s">
        <v>5228</v>
      </c>
      <c r="AC180" s="46" t="s">
        <v>232</v>
      </c>
      <c r="AD180" s="108" t="s">
        <v>1070</v>
      </c>
      <c r="AE180" s="108" t="str">
        <f>VLOOKUP(C180,'Trang tính1'!$A$2:$N$319,9,0)</f>
        <v>KV4 Thới An Đông, Cần Thơ</v>
      </c>
      <c r="AF180" s="46" t="s">
        <v>1070</v>
      </c>
      <c r="AG180" s="46"/>
      <c r="AH180" s="66"/>
      <c r="AI180" s="97" t="s">
        <v>156</v>
      </c>
      <c r="AJ180" s="97"/>
      <c r="AK180" s="56" t="s">
        <v>1055</v>
      </c>
      <c r="AL180" s="36">
        <f t="shared" ca="1" si="18"/>
        <v>48</v>
      </c>
    </row>
    <row r="181" spans="1:38" s="916" customFormat="1" ht="20.25" customHeight="1">
      <c r="A181" s="903">
        <f>IF(C181=0,"",SUBTOTAL(3,C$5:C181))</f>
        <v>177</v>
      </c>
      <c r="B181" s="86">
        <v>59</v>
      </c>
      <c r="C181" s="915" t="s">
        <v>1071</v>
      </c>
      <c r="D181" s="903" t="str">
        <f>VLOOKUP(C181,Sheet4!$A$1:$B$300,2,0)</f>
        <v>9223163453</v>
      </c>
      <c r="E181" s="892" t="s">
        <v>1072</v>
      </c>
      <c r="F181" s="63" t="str">
        <f>VLOOKUP(D181,'BHXH 4-2026'!$D$11:$F$337,3,0)</f>
        <v>DN4929223163453</v>
      </c>
      <c r="G181" s="774">
        <f>VLOOKUP(C181,'chuyển xếp 2024'!$C$5:$W$328,17,0)</f>
        <v>5739000</v>
      </c>
      <c r="H181" s="889">
        <f>VLOOKUP(C181,'chuyển xếp 2024'!$C$5:$W$328,19,0)</f>
        <v>0</v>
      </c>
      <c r="I181" s="774">
        <f t="shared" si="15"/>
        <v>5739000</v>
      </c>
      <c r="J181" s="906" t="s">
        <v>63</v>
      </c>
      <c r="K181" s="63">
        <f t="shared" si="17"/>
        <v>0</v>
      </c>
      <c r="L181" s="906" t="s">
        <v>33</v>
      </c>
      <c r="M181" s="906" t="s">
        <v>34</v>
      </c>
      <c r="N181" s="87" t="s">
        <v>5204</v>
      </c>
      <c r="O181" s="907" t="s">
        <v>671</v>
      </c>
      <c r="P181" s="913">
        <v>28126</v>
      </c>
      <c r="Q181" s="913">
        <v>43647</v>
      </c>
      <c r="R181" s="107">
        <f t="shared" si="14"/>
        <v>43647</v>
      </c>
      <c r="S181" s="913"/>
      <c r="T181" s="917" t="s">
        <v>36</v>
      </c>
      <c r="U181" s="892" t="s">
        <v>1073</v>
      </c>
      <c r="V181" s="910" t="str">
        <f t="shared" ca="1" si="19"/>
        <v xml:space="preserve">7 NĂM 1 THÁNG 18 NGÀY </v>
      </c>
      <c r="W181" s="911" t="s">
        <v>1074</v>
      </c>
      <c r="X181" s="912" t="str">
        <f>VLOOKUP(C181,Sheet5!$B$2:$G$253,6,0)</f>
        <v>092177002007</v>
      </c>
      <c r="Y181" s="80" t="str">
        <f>VLOOKUP(C181,'Trang tính1'!$A$2:$N$281,5,0)</f>
        <v>092177002007</v>
      </c>
      <c r="Z181" s="80" t="b">
        <f t="shared" si="16"/>
        <v>1</v>
      </c>
      <c r="AA181" s="913">
        <v>42886</v>
      </c>
      <c r="AB181" s="75" t="s">
        <v>5228</v>
      </c>
      <c r="AC181" s="907" t="s">
        <v>232</v>
      </c>
      <c r="AD181" s="914" t="s">
        <v>1075</v>
      </c>
      <c r="AE181" s="108" t="str">
        <f>VLOOKUP(C181,'Trang tính1'!$A$2:$N$319,9,0)</f>
        <v>Thới An Đông, Cần Thơ</v>
      </c>
      <c r="AF181" s="907" t="s">
        <v>1076</v>
      </c>
      <c r="AG181" s="907"/>
      <c r="AH181" s="915"/>
      <c r="AI181" s="917" t="s">
        <v>156</v>
      </c>
      <c r="AJ181" s="917"/>
      <c r="AK181" s="910" t="s">
        <v>1055</v>
      </c>
      <c r="AL181" s="916">
        <f t="shared" ca="1" si="18"/>
        <v>49</v>
      </c>
    </row>
    <row r="182" spans="1:38" s="916" customFormat="1">
      <c r="A182" s="903">
        <f>IF(C182=0,"",SUBTOTAL(3,C$5:C182))</f>
        <v>178</v>
      </c>
      <c r="B182" s="86">
        <v>60</v>
      </c>
      <c r="C182" s="915" t="s">
        <v>1077</v>
      </c>
      <c r="D182" s="903" t="str">
        <f>VLOOKUP(C182,Sheet4!$A$1:$B$300,2,0)</f>
        <v>9221713834</v>
      </c>
      <c r="E182" s="892" t="s">
        <v>1078</v>
      </c>
      <c r="F182" s="63" t="str">
        <f>VLOOKUP(D182,'BHXH 4-2026'!$D$11:$F$337,3,0)</f>
        <v>DN4929221713834</v>
      </c>
      <c r="G182" s="774">
        <f>VLOOKUP(C182,'chuyển xếp 2024'!$C$5:$W$328,17,0)</f>
        <v>5739000</v>
      </c>
      <c r="H182" s="889">
        <f>VLOOKUP(C182,'chuyển xếp 2024'!$C$5:$W$328,19,0)</f>
        <v>0</v>
      </c>
      <c r="I182" s="774">
        <f t="shared" si="15"/>
        <v>5739000</v>
      </c>
      <c r="J182" s="906" t="s">
        <v>63</v>
      </c>
      <c r="K182" s="63">
        <f t="shared" si="17"/>
        <v>0</v>
      </c>
      <c r="L182" s="906" t="s">
        <v>33</v>
      </c>
      <c r="M182" s="906" t="s">
        <v>34</v>
      </c>
      <c r="N182" s="87" t="s">
        <v>5204</v>
      </c>
      <c r="O182" s="907" t="s">
        <v>671</v>
      </c>
      <c r="P182" s="913">
        <v>27760</v>
      </c>
      <c r="Q182" s="913">
        <v>43647</v>
      </c>
      <c r="R182" s="107">
        <f t="shared" si="14"/>
        <v>43647</v>
      </c>
      <c r="S182" s="913"/>
      <c r="T182" s="917" t="s">
        <v>36</v>
      </c>
      <c r="U182" s="892" t="s">
        <v>1079</v>
      </c>
      <c r="V182" s="910" t="str">
        <f t="shared" ca="1" si="19"/>
        <v xml:space="preserve">7 NĂM 1 THÁNG 18 NGÀY </v>
      </c>
      <c r="W182" s="907">
        <v>92176003054</v>
      </c>
      <c r="X182" s="912" t="str">
        <f>VLOOKUP(C182,Sheet5!$B$2:$G$253,6,0)</f>
        <v>092176003054</v>
      </c>
      <c r="Y182" s="80" t="str">
        <f>VLOOKUP(C182,'Trang tính1'!$A$2:$N$281,5,0)</f>
        <v>092176003054</v>
      </c>
      <c r="Z182" s="80" t="b">
        <f t="shared" si="16"/>
        <v>1</v>
      </c>
      <c r="AA182" s="913">
        <v>43458</v>
      </c>
      <c r="AB182" s="75" t="s">
        <v>5228</v>
      </c>
      <c r="AC182" s="907" t="s">
        <v>232</v>
      </c>
      <c r="AD182" s="914" t="s">
        <v>1080</v>
      </c>
      <c r="AE182" s="108" t="str">
        <f>VLOOKUP(C182,'Trang tính1'!$A$2:$N$319,9,0)</f>
        <v>Thới An Đông, Cần Thơ</v>
      </c>
      <c r="AF182" s="907" t="s">
        <v>1081</v>
      </c>
      <c r="AG182" s="907"/>
      <c r="AH182" s="915"/>
      <c r="AI182" s="917" t="s">
        <v>156</v>
      </c>
      <c r="AJ182" s="917"/>
      <c r="AK182" s="910" t="s">
        <v>1055</v>
      </c>
      <c r="AL182" s="916">
        <f t="shared" ca="1" si="18"/>
        <v>50</v>
      </c>
    </row>
    <row r="183" spans="1:38" s="36" customFormat="1">
      <c r="A183" s="25">
        <f>IF(C183=0,"",SUBTOTAL(3,C$5:C183))</f>
        <v>179</v>
      </c>
      <c r="B183" s="86">
        <v>61</v>
      </c>
      <c r="C183" s="66" t="s">
        <v>1092</v>
      </c>
      <c r="D183" s="25" t="str">
        <f>VLOOKUP(C183,Sheet4!$A$1:$B$300,2,0)</f>
        <v>9321583865</v>
      </c>
      <c r="E183" s="67" t="s">
        <v>1093</v>
      </c>
      <c r="F183" s="63" t="str">
        <f>VLOOKUP(D183,'BHXH 4-2026'!$D$11:$F$337,3,0)</f>
        <v>DN4929321583865</v>
      </c>
      <c r="G183" s="774">
        <f>VLOOKUP(C183,'chuyển xếp 2024'!$C$5:$W$328,17,0)</f>
        <v>5739000</v>
      </c>
      <c r="H183" s="774">
        <f>VLOOKUP(C183,'chuyển xếp 2024'!$C$5:$W$328,19,0)</f>
        <v>0</v>
      </c>
      <c r="I183" s="774">
        <f t="shared" si="15"/>
        <v>5739000</v>
      </c>
      <c r="J183" s="67" t="s">
        <v>32</v>
      </c>
      <c r="K183" s="63">
        <f t="shared" si="17"/>
        <v>1</v>
      </c>
      <c r="L183" s="63" t="s">
        <v>33</v>
      </c>
      <c r="M183" s="63" t="s">
        <v>34</v>
      </c>
      <c r="N183" s="87" t="s">
        <v>5204</v>
      </c>
      <c r="O183" s="67" t="s">
        <v>671</v>
      </c>
      <c r="P183" s="75">
        <v>30317</v>
      </c>
      <c r="Q183" s="75">
        <v>43647</v>
      </c>
      <c r="R183" s="107">
        <f t="shared" si="14"/>
        <v>43647</v>
      </c>
      <c r="S183" s="75"/>
      <c r="T183" s="97" t="s">
        <v>36</v>
      </c>
      <c r="U183" s="67" t="s">
        <v>1094</v>
      </c>
      <c r="V183" s="56" t="str">
        <f t="shared" ca="1" si="19"/>
        <v xml:space="preserve">7 NĂM 1 THÁNG 18 NGÀY </v>
      </c>
      <c r="W183" s="46">
        <v>364001906</v>
      </c>
      <c r="X183" s="428" t="s">
        <v>4808</v>
      </c>
      <c r="Y183" s="94" t="str">
        <f>VLOOKUP(C183,'Trang tính1'!$A$2:$N$281,5,0)</f>
        <v>093083002054</v>
      </c>
      <c r="Z183" s="80" t="b">
        <f t="shared" si="16"/>
        <v>1</v>
      </c>
      <c r="AA183" s="75">
        <v>42087</v>
      </c>
      <c r="AB183" s="75" t="s">
        <v>5228</v>
      </c>
      <c r="AC183" s="46" t="s">
        <v>232</v>
      </c>
      <c r="AD183" s="108" t="s">
        <v>1095</v>
      </c>
      <c r="AE183" s="108" t="str">
        <f>VLOOKUP(C183,'Trang tính1'!$A$2:$N$319,9,0)</f>
        <v>kv Bình Thuận , Phường Long Bình, TP Cần Thơ</v>
      </c>
      <c r="AF183" s="46" t="s">
        <v>1096</v>
      </c>
      <c r="AG183" s="46"/>
      <c r="AH183" s="66"/>
      <c r="AI183" s="97" t="s">
        <v>156</v>
      </c>
      <c r="AJ183" s="97"/>
      <c r="AK183" s="56" t="s">
        <v>1055</v>
      </c>
      <c r="AL183" s="36">
        <f t="shared" ca="1" si="18"/>
        <v>43</v>
      </c>
    </row>
    <row r="184" spans="1:38" s="36" customFormat="1">
      <c r="A184" s="25">
        <f>IF(C184=0,"",SUBTOTAL(3,C$5:C184))</f>
        <v>180</v>
      </c>
      <c r="B184" s="86">
        <v>62</v>
      </c>
      <c r="C184" s="66" t="s">
        <v>1099</v>
      </c>
      <c r="D184" s="25" t="str">
        <f>VLOOKUP(C184,Sheet4!$A$1:$B$300,2,0)</f>
        <v>9321558753</v>
      </c>
      <c r="E184" s="67" t="s">
        <v>1100</v>
      </c>
      <c r="F184" s="63" t="str">
        <f>VLOOKUP(D184,'BHXH 4-2026'!$D$11:$F$337,3,0)</f>
        <v>DN4929321558753</v>
      </c>
      <c r="G184" s="774">
        <f>VLOOKUP(C184,'chuyển xếp 2024'!$C$5:$W$328,17,0)</f>
        <v>5739000</v>
      </c>
      <c r="H184" s="774">
        <f>VLOOKUP(C184,'chuyển xếp 2024'!$C$5:$W$328,19,0)</f>
        <v>0</v>
      </c>
      <c r="I184" s="774">
        <f t="shared" si="15"/>
        <v>5739000</v>
      </c>
      <c r="J184" s="67" t="s">
        <v>32</v>
      </c>
      <c r="K184" s="63">
        <f t="shared" si="17"/>
        <v>1</v>
      </c>
      <c r="L184" s="63" t="s">
        <v>33</v>
      </c>
      <c r="M184" s="63" t="s">
        <v>34</v>
      </c>
      <c r="N184" s="87" t="s">
        <v>5204</v>
      </c>
      <c r="O184" s="67" t="s">
        <v>671</v>
      </c>
      <c r="P184" s="75">
        <v>26764</v>
      </c>
      <c r="Q184" s="75">
        <v>43647</v>
      </c>
      <c r="R184" s="107">
        <f t="shared" si="14"/>
        <v>43647</v>
      </c>
      <c r="S184" s="75"/>
      <c r="T184" s="97" t="s">
        <v>36</v>
      </c>
      <c r="U184" s="67" t="s">
        <v>1101</v>
      </c>
      <c r="V184" s="56" t="str">
        <f t="shared" ca="1" si="19"/>
        <v xml:space="preserve">7 NĂM 1 THÁNG 18 NGÀY </v>
      </c>
      <c r="W184" s="46">
        <v>92176003054</v>
      </c>
      <c r="X184" s="80" t="str">
        <f>VLOOKUP(C184,Sheet5!$B$2:$G$253,6,0)</f>
        <v>093073006649</v>
      </c>
      <c r="Y184" s="80" t="str">
        <f>VLOOKUP(C184,'Trang tính1'!$A$2:$N$281,5,0)</f>
        <v>093073006649</v>
      </c>
      <c r="Z184" s="80" t="b">
        <f t="shared" si="16"/>
        <v>1</v>
      </c>
      <c r="AA184" s="75">
        <v>43458</v>
      </c>
      <c r="AB184" s="75" t="s">
        <v>5228</v>
      </c>
      <c r="AC184" s="46" t="s">
        <v>232</v>
      </c>
      <c r="AD184" s="108" t="s">
        <v>1102</v>
      </c>
      <c r="AE184" s="108" t="str">
        <f>VLOOKUP(C184,'Trang tính1'!$A$2:$N$319,9,0)</f>
        <v>Vĩnh Tường, Long Mỹ, Hậu Giang</v>
      </c>
      <c r="AF184" s="46" t="s">
        <v>1103</v>
      </c>
      <c r="AG184" s="46"/>
      <c r="AH184" s="66"/>
      <c r="AI184" s="97" t="s">
        <v>156</v>
      </c>
      <c r="AJ184" s="97"/>
      <c r="AK184" s="56" t="s">
        <v>1055</v>
      </c>
      <c r="AL184" s="36">
        <f t="shared" ca="1" si="18"/>
        <v>53</v>
      </c>
    </row>
    <row r="185" spans="1:38" s="624" customFormat="1">
      <c r="A185" s="25">
        <f>IF(C185=0,"",SUBTOTAL(3,C$5:C185))</f>
        <v>181</v>
      </c>
      <c r="B185" s="86">
        <v>63</v>
      </c>
      <c r="C185" s="66" t="s">
        <v>1104</v>
      </c>
      <c r="D185" s="25" t="str">
        <f>VLOOKUP(C185,Sheet4!$A$1:$B$300,2,0)</f>
        <v>9222918749</v>
      </c>
      <c r="E185" s="46" t="s">
        <v>1105</v>
      </c>
      <c r="F185" s="63" t="str">
        <f>VLOOKUP(D185,'BHXH 4-2026'!$D$11:$F$337,3,0)</f>
        <v>DN4929222918749</v>
      </c>
      <c r="G185" s="774">
        <f>VLOOKUP(C185,'chuyển xếp 2024'!$C$5:$W$328,17,0)</f>
        <v>5314000</v>
      </c>
      <c r="H185" s="774">
        <f>VLOOKUP(C185,'chuyển xếp 2024'!$C$5:$W$328,19,0)</f>
        <v>0</v>
      </c>
      <c r="I185" s="774">
        <f t="shared" si="15"/>
        <v>5314000</v>
      </c>
      <c r="J185" s="63" t="s">
        <v>63</v>
      </c>
      <c r="K185" s="63">
        <f t="shared" si="17"/>
        <v>0</v>
      </c>
      <c r="L185" s="56" t="s">
        <v>33</v>
      </c>
      <c r="M185" s="56" t="s">
        <v>34</v>
      </c>
      <c r="N185" s="87" t="s">
        <v>5204</v>
      </c>
      <c r="O185" s="46" t="s">
        <v>671</v>
      </c>
      <c r="P185" s="75">
        <v>29600</v>
      </c>
      <c r="Q185" s="75">
        <v>43892</v>
      </c>
      <c r="R185" s="107">
        <f t="shared" si="14"/>
        <v>43892</v>
      </c>
      <c r="S185" s="75"/>
      <c r="T185" s="97" t="s">
        <v>36</v>
      </c>
      <c r="U185" s="46" t="s">
        <v>1106</v>
      </c>
      <c r="V185" s="56" t="str">
        <f t="shared" ca="1" si="19"/>
        <v xml:space="preserve">6 NĂM 5 THÁNG 17 NGÀY </v>
      </c>
      <c r="W185" s="523" t="s">
        <v>1107</v>
      </c>
      <c r="X185" s="80" t="str">
        <f>VLOOKUP(C185,Sheet5!$B$2:$G$253,6,0)</f>
        <v>092181010807</v>
      </c>
      <c r="Y185" s="80" t="str">
        <f>VLOOKUP(C185,'Trang tính1'!$A$2:$N$281,5,0)</f>
        <v>092181010807</v>
      </c>
      <c r="Z185" s="80" t="b">
        <f t="shared" si="16"/>
        <v>1</v>
      </c>
      <c r="AA185" s="75">
        <v>39573</v>
      </c>
      <c r="AB185" s="75" t="s">
        <v>5228</v>
      </c>
      <c r="AC185" s="46" t="s">
        <v>232</v>
      </c>
      <c r="AD185" s="108" t="s">
        <v>1108</v>
      </c>
      <c r="AE185" s="108" t="str">
        <f>VLOOKUP(C185,'Trang tính1'!$A$2:$N$319,9,0)</f>
        <v>kv 4, Phường Thới An Đông, TP Cần Thơ</v>
      </c>
      <c r="AF185" s="46" t="s">
        <v>1109</v>
      </c>
      <c r="AG185" s="46"/>
      <c r="AH185" s="66"/>
      <c r="AI185" s="46" t="s">
        <v>156</v>
      </c>
      <c r="AJ185" s="46"/>
      <c r="AK185" s="56" t="s">
        <v>1055</v>
      </c>
      <c r="AL185" s="36">
        <f t="shared" ca="1" si="18"/>
        <v>45</v>
      </c>
    </row>
    <row r="186" spans="1:38" s="624" customFormat="1">
      <c r="A186" s="25">
        <f>IF(C186=0,"",SUBTOTAL(3,C$5:C186))</f>
        <v>182</v>
      </c>
      <c r="B186" s="86">
        <v>64</v>
      </c>
      <c r="C186" s="66" t="s">
        <v>1110</v>
      </c>
      <c r="D186" s="25" t="str">
        <f>VLOOKUP(C186,Sheet4!$A$1:$B$300,2,0)</f>
        <v>9208010007</v>
      </c>
      <c r="E186" s="46" t="s">
        <v>1111</v>
      </c>
      <c r="F186" s="63" t="str">
        <f>VLOOKUP(D186,'BHXH 4-2026'!$D$11:$F$337,3,0)</f>
        <v>DN4929208010007</v>
      </c>
      <c r="G186" s="774">
        <f>VLOOKUP(C186,'chuyển xếp 2024'!$C$5:$W$328,17,0)</f>
        <v>5314000</v>
      </c>
      <c r="H186" s="774">
        <f>VLOOKUP(C186,'chuyển xếp 2024'!$C$5:$W$328,19,0)</f>
        <v>0</v>
      </c>
      <c r="I186" s="774">
        <f t="shared" si="15"/>
        <v>5314000</v>
      </c>
      <c r="J186" s="46" t="s">
        <v>32</v>
      </c>
      <c r="K186" s="63">
        <f t="shared" si="17"/>
        <v>1</v>
      </c>
      <c r="L186" s="56" t="s">
        <v>33</v>
      </c>
      <c r="M186" s="56" t="s">
        <v>34</v>
      </c>
      <c r="N186" s="87" t="s">
        <v>5204</v>
      </c>
      <c r="O186" s="46" t="s">
        <v>671</v>
      </c>
      <c r="P186" s="57">
        <v>27395</v>
      </c>
      <c r="Q186" s="75">
        <v>43892</v>
      </c>
      <c r="R186" s="107">
        <f t="shared" si="14"/>
        <v>43892</v>
      </c>
      <c r="S186" s="75"/>
      <c r="T186" s="97" t="s">
        <v>36</v>
      </c>
      <c r="U186" s="46" t="s">
        <v>1113</v>
      </c>
      <c r="V186" s="626" t="str">
        <f t="shared" ca="1" si="19"/>
        <v xml:space="preserve">6 NĂM 5 THÁNG 17 NGÀY </v>
      </c>
      <c r="W186" s="523" t="s">
        <v>1114</v>
      </c>
      <c r="X186" s="80" t="str">
        <f>VLOOKUP(C186,Sheet5!$B$2:$G$253,6,0)</f>
        <v>092075010530</v>
      </c>
      <c r="Y186" s="80" t="str">
        <f>VLOOKUP(C186,'Trang tính1'!$A$2:$N$281,5,0)</f>
        <v>092075010530</v>
      </c>
      <c r="Z186" s="80" t="b">
        <f t="shared" si="16"/>
        <v>1</v>
      </c>
      <c r="AA186" s="108">
        <v>41303</v>
      </c>
      <c r="AB186" s="75" t="s">
        <v>5228</v>
      </c>
      <c r="AC186" s="46" t="s">
        <v>232</v>
      </c>
      <c r="AD186" s="108" t="s">
        <v>1115</v>
      </c>
      <c r="AE186" s="108" t="str">
        <f>VLOOKUP(C186,'Trang tính1'!$A$2:$N$319,9,0)</f>
        <v>ấp Thới Đông, Phường Phước Thới, TP Cần Thơ</v>
      </c>
      <c r="AF186" s="108" t="s">
        <v>1116</v>
      </c>
      <c r="AG186" s="886"/>
      <c r="AH186" s="368"/>
      <c r="AI186" s="887" t="s">
        <v>156</v>
      </c>
      <c r="AJ186" s="888"/>
      <c r="AK186" s="56" t="s">
        <v>1055</v>
      </c>
      <c r="AL186" s="36">
        <f t="shared" ca="1" si="18"/>
        <v>51</v>
      </c>
    </row>
    <row r="187" spans="1:38" s="624" customFormat="1">
      <c r="A187" s="25">
        <f>IF(C187=0,"",SUBTOTAL(3,C$5:C187))</f>
        <v>183</v>
      </c>
      <c r="B187" s="86">
        <v>65</v>
      </c>
      <c r="C187" s="66" t="s">
        <v>1131</v>
      </c>
      <c r="D187" s="25" t="str">
        <f>VLOOKUP(C187,Sheet4!$A$1:$B$300,2,0)</f>
        <v>9222736590</v>
      </c>
      <c r="E187" s="46" t="s">
        <v>1132</v>
      </c>
      <c r="F187" s="63" t="str">
        <f>VLOOKUP(D187,'BHXH 4-2026'!$D$11:$F$337,3,0)</f>
        <v>DN4929222736590</v>
      </c>
      <c r="G187" s="774">
        <f>VLOOKUP(C187,'chuyển xếp 2024'!$C$5:$W$328,17,0)</f>
        <v>5314000</v>
      </c>
      <c r="H187" s="774">
        <f>VLOOKUP(C187,'chuyển xếp 2024'!$C$5:$W$328,19,0)</f>
        <v>0</v>
      </c>
      <c r="I187" s="774">
        <f t="shared" si="15"/>
        <v>5314000</v>
      </c>
      <c r="J187" s="46" t="s">
        <v>63</v>
      </c>
      <c r="K187" s="63">
        <f t="shared" si="17"/>
        <v>0</v>
      </c>
      <c r="L187" s="56" t="s">
        <v>33</v>
      </c>
      <c r="M187" s="56" t="s">
        <v>34</v>
      </c>
      <c r="N187" s="87" t="s">
        <v>5204</v>
      </c>
      <c r="O187" s="46" t="s">
        <v>671</v>
      </c>
      <c r="P187" s="57">
        <v>36727</v>
      </c>
      <c r="Q187" s="75">
        <v>44641</v>
      </c>
      <c r="R187" s="107">
        <f t="shared" si="14"/>
        <v>44641</v>
      </c>
      <c r="S187" s="75"/>
      <c r="T187" s="97" t="s">
        <v>36</v>
      </c>
      <c r="U187" s="56" t="s">
        <v>1133</v>
      </c>
      <c r="V187" s="626" t="str">
        <f t="shared" ca="1" si="19"/>
        <v xml:space="preserve">4 NĂM 4 THÁNG 29 NGÀY </v>
      </c>
      <c r="W187" s="74" t="s">
        <v>1134</v>
      </c>
      <c r="X187" s="80" t="str">
        <f>VLOOKUP(C187,Sheet5!$B$2:$G$253,6,0)</f>
        <v>092300001623</v>
      </c>
      <c r="Y187" s="80" t="str">
        <f>VLOOKUP(C187,'Trang tính1'!$A$2:$N$281,5,0)</f>
        <v>092300001623</v>
      </c>
      <c r="Z187" s="80" t="b">
        <f t="shared" si="16"/>
        <v>1</v>
      </c>
      <c r="AA187" s="108">
        <v>44421</v>
      </c>
      <c r="AB187" s="75" t="s">
        <v>5228</v>
      </c>
      <c r="AC187" s="46" t="s">
        <v>232</v>
      </c>
      <c r="AD187" s="627" t="s">
        <v>2660</v>
      </c>
      <c r="AE187" s="108" t="str">
        <f>VLOOKUP(C187,'Trang tính1'!$A$2:$N$319,9,0)</f>
        <v xml:space="preserve"> Ninh Kiều , Tp Cần Thơ</v>
      </c>
      <c r="AF187" s="627" t="s">
        <v>1135</v>
      </c>
      <c r="AG187" s="627"/>
      <c r="AH187" s="628" t="s">
        <v>1136</v>
      </c>
      <c r="AI187" s="108" t="s">
        <v>156</v>
      </c>
      <c r="AJ187" s="108"/>
      <c r="AK187" s="56" t="s">
        <v>1055</v>
      </c>
      <c r="AL187" s="36">
        <f t="shared" ca="1" si="18"/>
        <v>26</v>
      </c>
    </row>
    <row r="188" spans="1:38" s="624" customFormat="1">
      <c r="A188" s="25">
        <f>IF(C188=0,"",SUBTOTAL(3,C$5:C188))</f>
        <v>184</v>
      </c>
      <c r="B188" s="86">
        <v>66</v>
      </c>
      <c r="C188" s="66" t="s">
        <v>1140</v>
      </c>
      <c r="D188" s="25" t="str">
        <f>VLOOKUP(C188,Sheet4!$A$1:$B$300,2,0)</f>
        <v>9210016739</v>
      </c>
      <c r="E188" s="46" t="s">
        <v>1141</v>
      </c>
      <c r="F188" s="63" t="str">
        <f>VLOOKUP(D188,'BHXH 4-2026'!$D$11:$F$337,3,0)</f>
        <v>DN4929210016739</v>
      </c>
      <c r="G188" s="774">
        <f>VLOOKUP(C188,'chuyển xếp 2024'!$C$5:$W$328,17,0)</f>
        <v>5314000</v>
      </c>
      <c r="H188" s="774">
        <f>VLOOKUP(C188,'chuyển xếp 2024'!$C$5:$W$328,19,0)</f>
        <v>0</v>
      </c>
      <c r="I188" s="774">
        <f t="shared" si="15"/>
        <v>5314000</v>
      </c>
      <c r="J188" s="46" t="s">
        <v>63</v>
      </c>
      <c r="K188" s="63">
        <f t="shared" si="17"/>
        <v>0</v>
      </c>
      <c r="L188" s="56" t="s">
        <v>33</v>
      </c>
      <c r="M188" s="56" t="s">
        <v>34</v>
      </c>
      <c r="N188" s="87" t="s">
        <v>5204</v>
      </c>
      <c r="O188" s="46" t="s">
        <v>671</v>
      </c>
      <c r="P188" s="57">
        <v>31613</v>
      </c>
      <c r="Q188" s="75">
        <v>44641</v>
      </c>
      <c r="R188" s="107">
        <f t="shared" ref="R188:R249" si="20">+Q188</f>
        <v>44641</v>
      </c>
      <c r="S188" s="75"/>
      <c r="T188" s="97" t="s">
        <v>36</v>
      </c>
      <c r="U188" s="56" t="s">
        <v>1142</v>
      </c>
      <c r="V188" s="626" t="str">
        <f t="shared" ca="1" si="19"/>
        <v xml:space="preserve">4 NĂM 4 THÁNG 29 NGÀY </v>
      </c>
      <c r="W188" s="74" t="s">
        <v>1143</v>
      </c>
      <c r="X188" s="487" t="str">
        <f>VLOOKUP(C188,Sheet5!$B$2:$G$253,6,0)</f>
        <v>092186002170</v>
      </c>
      <c r="Y188" s="94" t="str">
        <f>VLOOKUP(C188,'Trang tính1'!$A$2:$N$281,5,0)</f>
        <v>092186002176</v>
      </c>
      <c r="Z188" s="80" t="b">
        <f t="shared" si="16"/>
        <v>0</v>
      </c>
      <c r="AA188" s="108">
        <v>42850</v>
      </c>
      <c r="AB188" s="75" t="s">
        <v>5228</v>
      </c>
      <c r="AC188" s="46" t="s">
        <v>232</v>
      </c>
      <c r="AD188" s="627" t="s">
        <v>2661</v>
      </c>
      <c r="AE188" s="108"/>
      <c r="AF188" s="627" t="s">
        <v>1144</v>
      </c>
      <c r="AG188" s="627"/>
      <c r="AH188" s="628" t="s">
        <v>1145</v>
      </c>
      <c r="AI188" s="108" t="s">
        <v>156</v>
      </c>
      <c r="AJ188" s="108"/>
      <c r="AK188" s="56" t="s">
        <v>1055</v>
      </c>
      <c r="AL188" s="36">
        <f t="shared" ca="1" si="18"/>
        <v>40</v>
      </c>
    </row>
    <row r="189" spans="1:38" s="624" customFormat="1">
      <c r="A189" s="25">
        <f>IF(C189=0,"",SUBTOTAL(3,C$5:C189))</f>
        <v>185</v>
      </c>
      <c r="B189" s="86">
        <v>67</v>
      </c>
      <c r="C189" s="66" t="s">
        <v>1149</v>
      </c>
      <c r="D189" s="25" t="str">
        <f>VLOOKUP(C189,Sheet4!$A$1:$B$300,2,0)</f>
        <v>9223011832</v>
      </c>
      <c r="E189" s="46" t="s">
        <v>1150</v>
      </c>
      <c r="F189" s="63" t="str">
        <f>VLOOKUP(D189,'BHXH 4-2026'!$D$11:$F$337,3,0)</f>
        <v>DN4929223011832</v>
      </c>
      <c r="G189" s="774">
        <f>VLOOKUP(C189,'chuyển xếp 2024'!$C$5:$W$328,17,0)</f>
        <v>5314000</v>
      </c>
      <c r="H189" s="774">
        <f>VLOOKUP(C189,'chuyển xếp 2024'!$C$5:$W$328,19,0)</f>
        <v>0</v>
      </c>
      <c r="I189" s="774">
        <f t="shared" si="15"/>
        <v>5314000</v>
      </c>
      <c r="J189" s="46" t="s">
        <v>32</v>
      </c>
      <c r="K189" s="63">
        <f t="shared" si="17"/>
        <v>1</v>
      </c>
      <c r="L189" s="56" t="s">
        <v>33</v>
      </c>
      <c r="M189" s="56" t="s">
        <v>34</v>
      </c>
      <c r="N189" s="87" t="s">
        <v>5204</v>
      </c>
      <c r="O189" s="46" t="s">
        <v>671</v>
      </c>
      <c r="P189" s="57">
        <v>28856</v>
      </c>
      <c r="Q189" s="75">
        <v>44641</v>
      </c>
      <c r="R189" s="107">
        <f t="shared" si="20"/>
        <v>44641</v>
      </c>
      <c r="S189" s="75"/>
      <c r="T189" s="97" t="s">
        <v>36</v>
      </c>
      <c r="U189" s="56" t="s">
        <v>1151</v>
      </c>
      <c r="V189" s="626" t="str">
        <f t="shared" ca="1" si="19"/>
        <v xml:space="preserve">4 NĂM 4 THÁNG 29 NGÀY </v>
      </c>
      <c r="W189" s="74" t="s">
        <v>1152</v>
      </c>
      <c r="X189" s="80" t="str">
        <f>VLOOKUP(C189,Sheet5!$B$2:$G$253,6,0)</f>
        <v>092079005165</v>
      </c>
      <c r="Y189" s="80" t="str">
        <f>VLOOKUP(C189,'Trang tính1'!$A$2:$N$281,5,0)</f>
        <v>092079005165</v>
      </c>
      <c r="Z189" s="80" t="b">
        <f t="shared" si="16"/>
        <v>1</v>
      </c>
      <c r="AA189" s="108">
        <v>44417</v>
      </c>
      <c r="AB189" s="75" t="s">
        <v>5228</v>
      </c>
      <c r="AC189" s="46" t="s">
        <v>232</v>
      </c>
      <c r="AD189" s="627" t="s">
        <v>2662</v>
      </c>
      <c r="AE189" s="108" t="str">
        <f>VLOOKUP(C189,'Trang tính1'!$A$2:$N$319,9,0)</f>
        <v>Phong Điền, TP Cần Thơ</v>
      </c>
      <c r="AF189" s="627" t="s">
        <v>1153</v>
      </c>
      <c r="AG189" s="627"/>
      <c r="AH189" s="628" t="s">
        <v>1154</v>
      </c>
      <c r="AI189" s="108" t="s">
        <v>156</v>
      </c>
      <c r="AJ189" s="108"/>
      <c r="AK189" s="56" t="s">
        <v>1055</v>
      </c>
      <c r="AL189" s="36">
        <f t="shared" ca="1" si="18"/>
        <v>47</v>
      </c>
    </row>
    <row r="190" spans="1:38" s="624" customFormat="1">
      <c r="A190" s="25">
        <f>IF(C190=0,"",SUBTOTAL(3,C$5:C190))</f>
        <v>186</v>
      </c>
      <c r="B190" s="86">
        <v>68</v>
      </c>
      <c r="C190" s="66" t="s">
        <v>1155</v>
      </c>
      <c r="D190" s="25" t="str">
        <f>VLOOKUP(C190,Sheet4!$A$1:$B$300,2,0)</f>
        <v>9222708767</v>
      </c>
      <c r="E190" s="46" t="s">
        <v>1156</v>
      </c>
      <c r="F190" s="63" t="str">
        <f>VLOOKUP(D190,'BHXH 4-2026'!$D$11:$F$337,3,0)</f>
        <v>DN4929222708767</v>
      </c>
      <c r="G190" s="774">
        <f>VLOOKUP(C190,'chuyển xếp 2024'!$C$5:$W$328,17,0)</f>
        <v>5314000</v>
      </c>
      <c r="H190" s="774">
        <f>VLOOKUP(C190,'chuyển xếp 2024'!$C$5:$W$328,19,0)</f>
        <v>0</v>
      </c>
      <c r="I190" s="774">
        <f t="shared" si="15"/>
        <v>5314000</v>
      </c>
      <c r="J190" s="46" t="s">
        <v>32</v>
      </c>
      <c r="K190" s="63">
        <f t="shared" si="17"/>
        <v>1</v>
      </c>
      <c r="L190" s="56" t="s">
        <v>33</v>
      </c>
      <c r="M190" s="56" t="s">
        <v>34</v>
      </c>
      <c r="N190" s="87" t="s">
        <v>5204</v>
      </c>
      <c r="O190" s="46" t="s">
        <v>671</v>
      </c>
      <c r="P190" s="57">
        <v>34806</v>
      </c>
      <c r="Q190" s="75">
        <v>44641</v>
      </c>
      <c r="R190" s="107">
        <f t="shared" si="20"/>
        <v>44641</v>
      </c>
      <c r="S190" s="75"/>
      <c r="T190" s="97" t="s">
        <v>36</v>
      </c>
      <c r="U190" s="56" t="s">
        <v>1157</v>
      </c>
      <c r="V190" s="626" t="str">
        <f t="shared" ca="1" si="19"/>
        <v xml:space="preserve">4 NĂM 4 THÁNG 29 NGÀY </v>
      </c>
      <c r="W190" s="74" t="s">
        <v>1158</v>
      </c>
      <c r="X190" s="80" t="str">
        <f>VLOOKUP(C190,Sheet5!$B$2:$G$253,6,0)</f>
        <v>092095001414</v>
      </c>
      <c r="Y190" s="80" t="str">
        <f>VLOOKUP(C190,'Trang tính1'!$A$2:$N$281,5,0)</f>
        <v>092095001414</v>
      </c>
      <c r="Z190" s="80" t="b">
        <f t="shared" si="16"/>
        <v>1</v>
      </c>
      <c r="AA190" s="108">
        <v>42678</v>
      </c>
      <c r="AB190" s="75" t="s">
        <v>5228</v>
      </c>
      <c r="AC190" s="46" t="s">
        <v>232</v>
      </c>
      <c r="AD190" s="627" t="s">
        <v>2663</v>
      </c>
      <c r="AE190" s="108" t="str">
        <f>VLOOKUP(C190,'Trang tính1'!$A$2:$N$319,9,0)</f>
        <v>Phong Điền, TP Cần Thơ</v>
      </c>
      <c r="AF190" s="627" t="s">
        <v>1159</v>
      </c>
      <c r="AG190" s="627"/>
      <c r="AH190" s="628" t="s">
        <v>1160</v>
      </c>
      <c r="AI190" s="108" t="s">
        <v>156</v>
      </c>
      <c r="AJ190" s="108"/>
      <c r="AK190" s="56" t="s">
        <v>1055</v>
      </c>
      <c r="AL190" s="36">
        <f t="shared" ca="1" si="18"/>
        <v>31</v>
      </c>
    </row>
    <row r="191" spans="1:38" s="624" customFormat="1">
      <c r="A191" s="25">
        <f>IF(C191=0,"",SUBTOTAL(3,C$5:C191))</f>
        <v>187</v>
      </c>
      <c r="B191" s="86">
        <v>69</v>
      </c>
      <c r="C191" s="66" t="s">
        <v>1161</v>
      </c>
      <c r="D191" s="25" t="str">
        <f>VLOOKUP(C191,Sheet4!$A$1:$B$300,2,0)</f>
        <v>9208007845</v>
      </c>
      <c r="E191" s="46" t="s">
        <v>1162</v>
      </c>
      <c r="F191" s="63" t="str">
        <f>VLOOKUP(D191,'BHXH 4-2026'!$D$11:$F$337,3,0)</f>
        <v>DN4929208007845</v>
      </c>
      <c r="G191" s="774">
        <f>VLOOKUP(C191,'chuyển xếp 2024'!$C$5:$W$328,17,0)</f>
        <v>5314000</v>
      </c>
      <c r="H191" s="774">
        <f>VLOOKUP(C191,'chuyển xếp 2024'!$C$5:$W$328,19,0)</f>
        <v>0</v>
      </c>
      <c r="I191" s="774">
        <f t="shared" si="15"/>
        <v>5314000</v>
      </c>
      <c r="J191" s="46" t="s">
        <v>32</v>
      </c>
      <c r="K191" s="63">
        <f t="shared" si="17"/>
        <v>1</v>
      </c>
      <c r="L191" s="56" t="s">
        <v>33</v>
      </c>
      <c r="M191" s="56" t="s">
        <v>34</v>
      </c>
      <c r="N191" s="87" t="s">
        <v>5204</v>
      </c>
      <c r="O191" s="46" t="s">
        <v>671</v>
      </c>
      <c r="P191" s="57">
        <v>32429</v>
      </c>
      <c r="Q191" s="75">
        <v>44641</v>
      </c>
      <c r="R191" s="107">
        <f t="shared" si="20"/>
        <v>44641</v>
      </c>
      <c r="S191" s="75"/>
      <c r="T191" s="97" t="s">
        <v>36</v>
      </c>
      <c r="U191" s="56" t="s">
        <v>1163</v>
      </c>
      <c r="V191" s="626" t="str">
        <f t="shared" ca="1" si="19"/>
        <v xml:space="preserve">4 NĂM 4 THÁNG 29 NGÀY </v>
      </c>
      <c r="W191" s="74" t="s">
        <v>1164</v>
      </c>
      <c r="X191" s="80" t="str">
        <f>VLOOKUP(C191,Sheet5!$B$2:$G$253,6,0)</f>
        <v>092088012980</v>
      </c>
      <c r="Y191" s="80" t="str">
        <f>VLOOKUP(C191,'Trang tính1'!$A$2:$N$281,5,0)</f>
        <v>092088012980</v>
      </c>
      <c r="Z191" s="80" t="b">
        <f t="shared" si="16"/>
        <v>1</v>
      </c>
      <c r="AA191" s="108">
        <v>44518</v>
      </c>
      <c r="AB191" s="75" t="s">
        <v>5228</v>
      </c>
      <c r="AC191" s="46" t="s">
        <v>232</v>
      </c>
      <c r="AD191" s="627" t="s">
        <v>2661</v>
      </c>
      <c r="AE191" s="108" t="str">
        <f>VLOOKUP(C191,'Trang tính1'!$A$2:$N$319,9,0)</f>
        <v>Phước Thới, TP Cần Thơ</v>
      </c>
      <c r="AF191" s="627" t="s">
        <v>1144</v>
      </c>
      <c r="AG191" s="627"/>
      <c r="AH191" s="628" t="s">
        <v>1165</v>
      </c>
      <c r="AI191" s="108" t="s">
        <v>156</v>
      </c>
      <c r="AJ191" s="108"/>
      <c r="AK191" s="56" t="s">
        <v>1055</v>
      </c>
      <c r="AL191" s="36">
        <f t="shared" ca="1" si="18"/>
        <v>37</v>
      </c>
    </row>
    <row r="192" spans="1:38" s="624" customFormat="1">
      <c r="A192" s="25">
        <f>IF(C192=0,"",SUBTOTAL(3,C$5:C192))</f>
        <v>188</v>
      </c>
      <c r="B192" s="86">
        <v>70</v>
      </c>
      <c r="C192" s="369" t="s">
        <v>1173</v>
      </c>
      <c r="D192" s="25" t="str">
        <f>VLOOKUP(C192,Sheet4!$A$1:$B$300,2,0)</f>
        <v>9221626158</v>
      </c>
      <c r="E192" s="370" t="s">
        <v>1174</v>
      </c>
      <c r="F192" s="63" t="str">
        <f>VLOOKUP(D192,'BHXH 4-2026'!$D$11:$F$337,3,0)</f>
        <v>DN4929221626158</v>
      </c>
      <c r="G192" s="774">
        <f>VLOOKUP(C192,'chuyển xếp 2024'!$C$5:$W$328,17,0)</f>
        <v>5314000</v>
      </c>
      <c r="H192" s="774">
        <f>VLOOKUP(C192,'chuyển xếp 2024'!$C$5:$W$328,19,0)</f>
        <v>0</v>
      </c>
      <c r="I192" s="774">
        <f t="shared" si="15"/>
        <v>5314000</v>
      </c>
      <c r="J192" s="46" t="s">
        <v>32</v>
      </c>
      <c r="K192" s="63">
        <f t="shared" si="17"/>
        <v>1</v>
      </c>
      <c r="L192" s="56" t="s">
        <v>33</v>
      </c>
      <c r="M192" s="56" t="s">
        <v>34</v>
      </c>
      <c r="N192" s="87" t="s">
        <v>5204</v>
      </c>
      <c r="O192" s="46" t="s">
        <v>671</v>
      </c>
      <c r="P192" s="57">
        <v>27284</v>
      </c>
      <c r="Q192" s="75">
        <v>44768</v>
      </c>
      <c r="R192" s="107">
        <f t="shared" si="20"/>
        <v>44768</v>
      </c>
      <c r="S192" s="75"/>
      <c r="T192" s="97" t="s">
        <v>36</v>
      </c>
      <c r="U192" s="56" t="s">
        <v>1176</v>
      </c>
      <c r="V192" s="626" t="str">
        <f t="shared" ca="1" si="19"/>
        <v xml:space="preserve">4 NĂM 0 THÁNG 24 NGÀY </v>
      </c>
      <c r="W192" s="74" t="s">
        <v>1177</v>
      </c>
      <c r="X192" s="80" t="str">
        <f>VLOOKUP(C192,Sheet5!$B$2:$G$253,6,0)</f>
        <v>092074004968</v>
      </c>
      <c r="Y192" s="80" t="str">
        <f>VLOOKUP(C192,'Trang tính1'!$A$2:$N$281,5,0)</f>
        <v>092074004968</v>
      </c>
      <c r="Z192" s="80" t="b">
        <f t="shared" si="16"/>
        <v>1</v>
      </c>
      <c r="AA192" s="108">
        <v>41009</v>
      </c>
      <c r="AB192" s="75" t="s">
        <v>5228</v>
      </c>
      <c r="AC192" s="46" t="s">
        <v>232</v>
      </c>
      <c r="AD192" s="108" t="s">
        <v>1178</v>
      </c>
      <c r="AE192" s="108" t="str">
        <f>VLOOKUP(C192,'Trang tính1'!$A$2:$N$319,9,0)</f>
        <v>Phước Thới, TP Cần Thơ</v>
      </c>
      <c r="AF192" s="627" t="s">
        <v>1179</v>
      </c>
      <c r="AG192" s="627"/>
      <c r="AH192" s="628" t="s">
        <v>1180</v>
      </c>
      <c r="AI192" s="108" t="s">
        <v>156</v>
      </c>
      <c r="AJ192" s="108"/>
      <c r="AK192" s="56" t="s">
        <v>1055</v>
      </c>
      <c r="AL192" s="36">
        <f t="shared" ca="1" si="18"/>
        <v>51</v>
      </c>
    </row>
    <row r="193" spans="1:38" s="624" customFormat="1">
      <c r="A193" s="25">
        <f>IF(C193=0,"",SUBTOTAL(3,C$5:C193))</f>
        <v>189</v>
      </c>
      <c r="B193" s="86">
        <v>71</v>
      </c>
      <c r="C193" s="369" t="s">
        <v>1181</v>
      </c>
      <c r="D193" s="25" t="str">
        <f>VLOOKUP(C193,Sheet4!$A$1:$B$300,2,0)</f>
        <v>9208009997</v>
      </c>
      <c r="E193" s="370" t="s">
        <v>1182</v>
      </c>
      <c r="F193" s="63" t="str">
        <f>VLOOKUP(D193,'BHXH 4-2026'!$D$11:$F$337,3,0)</f>
        <v>DN4929208009997</v>
      </c>
      <c r="G193" s="774">
        <f>VLOOKUP(C193,'chuyển xếp 2024'!$C$5:$W$328,17,0)</f>
        <v>5314000</v>
      </c>
      <c r="H193" s="774">
        <f>VLOOKUP(C193,'chuyển xếp 2024'!$C$5:$W$328,19,0)</f>
        <v>0</v>
      </c>
      <c r="I193" s="774">
        <f t="shared" si="15"/>
        <v>5314000</v>
      </c>
      <c r="J193" s="46" t="s">
        <v>32</v>
      </c>
      <c r="K193" s="63">
        <f t="shared" si="17"/>
        <v>1</v>
      </c>
      <c r="L193" s="56" t="s">
        <v>33</v>
      </c>
      <c r="M193" s="56" t="s">
        <v>34</v>
      </c>
      <c r="N193" s="87" t="s">
        <v>5204</v>
      </c>
      <c r="O193" s="46" t="s">
        <v>671</v>
      </c>
      <c r="P193" s="57">
        <v>29260</v>
      </c>
      <c r="Q193" s="75">
        <v>44768</v>
      </c>
      <c r="R193" s="107">
        <f t="shared" si="20"/>
        <v>44768</v>
      </c>
      <c r="S193" s="75"/>
      <c r="T193" s="97" t="s">
        <v>36</v>
      </c>
      <c r="U193" s="56" t="s">
        <v>1183</v>
      </c>
      <c r="V193" s="626" t="str">
        <f t="shared" ca="1" si="19"/>
        <v xml:space="preserve">4 NĂM 0 THÁNG 24 NGÀY </v>
      </c>
      <c r="W193" s="74" t="s">
        <v>1184</v>
      </c>
      <c r="X193" s="80" t="str">
        <f>VLOOKUP(C193,Sheet5!$B$2:$G$253,6,0)</f>
        <v>092080002005</v>
      </c>
      <c r="Y193" s="80" t="str">
        <f>VLOOKUP(C193,'Trang tính1'!$A$2:$N$281,5,0)</f>
        <v>092080002005</v>
      </c>
      <c r="Z193" s="80" t="b">
        <f t="shared" si="16"/>
        <v>1</v>
      </c>
      <c r="AA193" s="108">
        <v>44317</v>
      </c>
      <c r="AB193" s="75" t="s">
        <v>5228</v>
      </c>
      <c r="AC193" s="46" t="s">
        <v>232</v>
      </c>
      <c r="AD193" s="108" t="s">
        <v>1178</v>
      </c>
      <c r="AE193" s="108" t="str">
        <f>VLOOKUP(C193,'Trang tính1'!$A$2:$N$319,9,0)</f>
        <v>Phước Thới, TP Cần Thơ</v>
      </c>
      <c r="AF193" s="627" t="s">
        <v>953</v>
      </c>
      <c r="AG193" s="627"/>
      <c r="AH193" s="628" t="s">
        <v>1185</v>
      </c>
      <c r="AI193" s="108" t="s">
        <v>156</v>
      </c>
      <c r="AJ193" s="108"/>
      <c r="AK193" s="56" t="s">
        <v>1055</v>
      </c>
      <c r="AL193" s="36">
        <f t="shared" ca="1" si="18"/>
        <v>46</v>
      </c>
    </row>
    <row r="194" spans="1:38" s="624" customFormat="1">
      <c r="A194" s="25">
        <f>IF(C194=0,"",SUBTOTAL(3,C$5:C194))</f>
        <v>190</v>
      </c>
      <c r="B194" s="86">
        <v>72</v>
      </c>
      <c r="C194" s="369" t="s">
        <v>1193</v>
      </c>
      <c r="D194" s="25" t="str">
        <f>VLOOKUP(C194,Sheet4!$A$1:$B$300,2,0)</f>
        <v>8723383361</v>
      </c>
      <c r="E194" s="370" t="s">
        <v>1194</v>
      </c>
      <c r="F194" s="63" t="str">
        <f>VLOOKUP(D194,'BHXH 4-2026'!$D$11:$F$337,3,0)</f>
        <v>DN4928723383361</v>
      </c>
      <c r="G194" s="774">
        <f>VLOOKUP(C194,'chuyển xếp 2024'!$C$5:$W$328,17,0)</f>
        <v>5314000</v>
      </c>
      <c r="H194" s="774">
        <f>VLOOKUP(C194,'chuyển xếp 2024'!$C$5:$W$328,19,0)</f>
        <v>0</v>
      </c>
      <c r="I194" s="774">
        <f t="shared" si="15"/>
        <v>5314000</v>
      </c>
      <c r="J194" s="46" t="s">
        <v>32</v>
      </c>
      <c r="K194" s="63">
        <f t="shared" si="17"/>
        <v>1</v>
      </c>
      <c r="L194" s="56" t="s">
        <v>33</v>
      </c>
      <c r="M194" s="56" t="s">
        <v>34</v>
      </c>
      <c r="N194" s="87" t="s">
        <v>5204</v>
      </c>
      <c r="O194" s="46" t="s">
        <v>671</v>
      </c>
      <c r="P194" s="57">
        <v>36768</v>
      </c>
      <c r="Q194" s="75">
        <v>44776</v>
      </c>
      <c r="R194" s="107">
        <f t="shared" si="20"/>
        <v>44776</v>
      </c>
      <c r="S194" s="75"/>
      <c r="T194" s="97" t="s">
        <v>36</v>
      </c>
      <c r="U194" s="56" t="s">
        <v>1195</v>
      </c>
      <c r="V194" s="626" t="str">
        <f t="shared" ca="1" si="19"/>
        <v xml:space="preserve">4 NĂM 0 THÁNG 16 NGÀY </v>
      </c>
      <c r="W194" s="74" t="s">
        <v>1196</v>
      </c>
      <c r="X194" s="80" t="str">
        <f>VLOOKUP(C194,Sheet5!$B$2:$G$253,6,0)</f>
        <v>087200014852</v>
      </c>
      <c r="Y194" s="80" t="str">
        <f>VLOOKUP(C194,'Trang tính1'!$A$2:$N$281,5,0)</f>
        <v>087200014852</v>
      </c>
      <c r="Z194" s="80" t="b">
        <f t="shared" si="16"/>
        <v>1</v>
      </c>
      <c r="AA194" s="108">
        <v>44326</v>
      </c>
      <c r="AB194" s="75" t="s">
        <v>5228</v>
      </c>
      <c r="AC194" s="46" t="s">
        <v>232</v>
      </c>
      <c r="AD194" s="108" t="s">
        <v>1197</v>
      </c>
      <c r="AE194" s="108"/>
      <c r="AF194" s="627" t="s">
        <v>1198</v>
      </c>
      <c r="AG194" s="627"/>
      <c r="AH194" s="628" t="s">
        <v>1199</v>
      </c>
      <c r="AI194" s="108" t="s">
        <v>156</v>
      </c>
      <c r="AJ194" s="108"/>
      <c r="AK194" s="56" t="s">
        <v>1055</v>
      </c>
      <c r="AL194" s="36">
        <f t="shared" ca="1" si="18"/>
        <v>25</v>
      </c>
    </row>
    <row r="195" spans="1:38" s="624" customFormat="1">
      <c r="A195" s="25">
        <f>IF(C195=0,"",SUBTOTAL(3,C$5:C195))</f>
        <v>191</v>
      </c>
      <c r="B195" s="86">
        <v>73</v>
      </c>
      <c r="C195" s="369" t="s">
        <v>1486</v>
      </c>
      <c r="D195" s="25" t="str">
        <f>VLOOKUP(C195,Sheet4!$A$1:$B$300,2,0)</f>
        <v>9222137812</v>
      </c>
      <c r="E195" s="370" t="s">
        <v>1405</v>
      </c>
      <c r="F195" s="63" t="str">
        <f>VLOOKUP(D195,'BHXH 4-2026'!$D$11:$F$337,3,0)</f>
        <v>DN4929222137812</v>
      </c>
      <c r="G195" s="774">
        <f>VLOOKUP(C195,'chuyển xếp 2024'!$C$5:$W$328,17,0)</f>
        <v>5061000</v>
      </c>
      <c r="H195" s="774">
        <f>VLOOKUP(C195,'chuyển xếp 2024'!$C$5:$W$328,19,0)</f>
        <v>0</v>
      </c>
      <c r="I195" s="774">
        <f t="shared" si="15"/>
        <v>5061000</v>
      </c>
      <c r="J195" s="46" t="s">
        <v>32</v>
      </c>
      <c r="K195" s="63">
        <f t="shared" si="17"/>
        <v>1</v>
      </c>
      <c r="L195" s="56" t="s">
        <v>33</v>
      </c>
      <c r="M195" s="56" t="s">
        <v>34</v>
      </c>
      <c r="N195" s="87" t="s">
        <v>5204</v>
      </c>
      <c r="O195" s="46" t="s">
        <v>671</v>
      </c>
      <c r="P195" s="107">
        <v>27395</v>
      </c>
      <c r="Q195" s="75">
        <v>44973</v>
      </c>
      <c r="R195" s="107">
        <f t="shared" si="20"/>
        <v>44973</v>
      </c>
      <c r="S195" s="75"/>
      <c r="T195" s="97" t="s">
        <v>36</v>
      </c>
      <c r="U195" s="56" t="s">
        <v>1406</v>
      </c>
      <c r="V195" s="626" t="str">
        <f t="shared" ca="1" si="19"/>
        <v xml:space="preserve">3 NĂM 6 THÁNG 3 NGÀY </v>
      </c>
      <c r="W195" s="74" t="s">
        <v>1437</v>
      </c>
      <c r="X195" s="80" t="str">
        <f>VLOOKUP(C195,Sheet5!$B$2:$G$253,6,0)</f>
        <v>092075008278</v>
      </c>
      <c r="Y195" s="80" t="str">
        <f>VLOOKUP(C195,'Trang tính1'!$A$2:$N$281,5,0)</f>
        <v>092075008278</v>
      </c>
      <c r="Z195" s="80" t="b">
        <f t="shared" si="16"/>
        <v>1</v>
      </c>
      <c r="AA195" s="108">
        <v>44447</v>
      </c>
      <c r="AB195" s="75" t="s">
        <v>5228</v>
      </c>
      <c r="AC195" s="46" t="s">
        <v>232</v>
      </c>
      <c r="AD195" s="108" t="s">
        <v>1178</v>
      </c>
      <c r="AE195" s="108" t="str">
        <f>VLOOKUP(C195,'Trang tính1'!$A$2:$N$319,9,0)</f>
        <v>Phước Thới, TP Cần Thơ</v>
      </c>
      <c r="AF195" s="627" t="s">
        <v>1179</v>
      </c>
      <c r="AG195" s="627"/>
      <c r="AH195" s="628"/>
      <c r="AI195" s="108" t="s">
        <v>156</v>
      </c>
      <c r="AJ195" s="108"/>
      <c r="AK195" s="56" t="s">
        <v>1055</v>
      </c>
      <c r="AL195" s="36">
        <f t="shared" ca="1" si="18"/>
        <v>51</v>
      </c>
    </row>
    <row r="196" spans="1:38" s="624" customFormat="1">
      <c r="A196" s="25">
        <f>IF(C196=0,"",SUBTOTAL(3,C$5:C196))</f>
        <v>192</v>
      </c>
      <c r="B196" s="86">
        <v>74</v>
      </c>
      <c r="C196" s="369" t="s">
        <v>1494</v>
      </c>
      <c r="D196" s="25" t="str">
        <f>VLOOKUP(C196,Sheet4!$A$1:$B$300,2,0)</f>
        <v>9214005754</v>
      </c>
      <c r="E196" s="370" t="s">
        <v>1420</v>
      </c>
      <c r="F196" s="63" t="str">
        <f>VLOOKUP(D196,'BHXH 4-2026'!$D$11:$F$337,3,0)</f>
        <v>DN4929214005754</v>
      </c>
      <c r="G196" s="774">
        <f>VLOOKUP(C196,'chuyển xếp 2024'!$C$5:$W$328,17,0)</f>
        <v>5061000</v>
      </c>
      <c r="H196" s="774">
        <f>VLOOKUP(C196,'chuyển xếp 2024'!$C$5:$W$328,19,0)</f>
        <v>0</v>
      </c>
      <c r="I196" s="774">
        <f t="shared" si="15"/>
        <v>5061000</v>
      </c>
      <c r="J196" s="46" t="s">
        <v>32</v>
      </c>
      <c r="K196" s="63">
        <f t="shared" si="17"/>
        <v>1</v>
      </c>
      <c r="L196" s="56" t="s">
        <v>33</v>
      </c>
      <c r="M196" s="56" t="s">
        <v>34</v>
      </c>
      <c r="N196" s="87" t="s">
        <v>5204</v>
      </c>
      <c r="O196" s="46" t="s">
        <v>671</v>
      </c>
      <c r="P196" s="234">
        <v>30665</v>
      </c>
      <c r="Q196" s="75">
        <v>44980</v>
      </c>
      <c r="R196" s="107">
        <f t="shared" si="20"/>
        <v>44980</v>
      </c>
      <c r="S196" s="75"/>
      <c r="T196" s="97" t="s">
        <v>36</v>
      </c>
      <c r="U196" s="56" t="s">
        <v>1418</v>
      </c>
      <c r="V196" s="626" t="str">
        <f t="shared" ca="1" si="19"/>
        <v xml:space="preserve">3 NĂM 5 THÁNG 27 NGÀY </v>
      </c>
      <c r="W196" s="74" t="s">
        <v>1452</v>
      </c>
      <c r="X196" s="80" t="str">
        <f>VLOOKUP(C196,Sheet5!$B$2:$G$253,6,0)</f>
        <v>092083012314</v>
      </c>
      <c r="Y196" s="80" t="str">
        <f>VLOOKUP(C196,'Trang tính1'!$A$2:$N$281,5,0)</f>
        <v>092083012314</v>
      </c>
      <c r="Z196" s="80" t="b">
        <f t="shared" si="16"/>
        <v>1</v>
      </c>
      <c r="AA196" s="108">
        <v>44447</v>
      </c>
      <c r="AB196" s="75" t="s">
        <v>5228</v>
      </c>
      <c r="AC196" s="46" t="s">
        <v>232</v>
      </c>
      <c r="AD196" s="108" t="s">
        <v>1453</v>
      </c>
      <c r="AE196" s="108" t="str">
        <f>VLOOKUP(C196,'Trang tính1'!$A$2:$N$319,9,0)</f>
        <v>Phước Thới, TP Cần Thơ</v>
      </c>
      <c r="AF196" s="627" t="s">
        <v>1011</v>
      </c>
      <c r="AG196" s="627"/>
      <c r="AH196" s="628" t="s">
        <v>1454</v>
      </c>
      <c r="AI196" s="108" t="s">
        <v>156</v>
      </c>
      <c r="AJ196" s="108"/>
      <c r="AK196" s="56" t="s">
        <v>1055</v>
      </c>
      <c r="AL196" s="36">
        <f t="shared" ca="1" si="18"/>
        <v>42</v>
      </c>
    </row>
    <row r="197" spans="1:38" s="624" customFormat="1">
      <c r="A197" s="25">
        <f>IF(C197=0,"",SUBTOTAL(3,C$5:C197))</f>
        <v>193</v>
      </c>
      <c r="B197" s="86">
        <v>75</v>
      </c>
      <c r="C197" s="369" t="s">
        <v>1928</v>
      </c>
      <c r="D197" s="25" t="str">
        <f>VLOOKUP(C197,Sheet4!$A$1:$B$300,2,0)</f>
        <v>9222463402</v>
      </c>
      <c r="E197" s="370" t="s">
        <v>1873</v>
      </c>
      <c r="F197" s="63" t="str">
        <f>VLOOKUP(D197,'BHXH 4-2026'!$D$11:$F$337,3,0)</f>
        <v>DN4929222463402</v>
      </c>
      <c r="G197" s="774">
        <f>VLOOKUP(C197,'chuyển xếp 2024'!$C$5:$W$328,17,0)</f>
        <v>5061000</v>
      </c>
      <c r="H197" s="774">
        <f>VLOOKUP(C197,'chuyển xếp 2024'!$C$5:$W$328,19,0)</f>
        <v>0</v>
      </c>
      <c r="I197" s="774">
        <f t="shared" ref="I197:I258" si="21">+G197+H197</f>
        <v>5061000</v>
      </c>
      <c r="J197" s="46" t="s">
        <v>1872</v>
      </c>
      <c r="K197" s="63">
        <f t="shared" si="17"/>
        <v>1</v>
      </c>
      <c r="L197" s="56" t="s">
        <v>33</v>
      </c>
      <c r="M197" s="56" t="s">
        <v>34</v>
      </c>
      <c r="N197" s="87" t="s">
        <v>5204</v>
      </c>
      <c r="O197" s="46" t="s">
        <v>671</v>
      </c>
      <c r="P197" s="234">
        <v>33407</v>
      </c>
      <c r="Q197" s="75">
        <v>45170</v>
      </c>
      <c r="R197" s="107">
        <f t="shared" si="20"/>
        <v>45170</v>
      </c>
      <c r="S197" s="75"/>
      <c r="T197" s="97" t="s">
        <v>36</v>
      </c>
      <c r="U197" s="56" t="s">
        <v>1982</v>
      </c>
      <c r="V197" s="626" t="str">
        <f t="shared" ca="1" si="19"/>
        <v xml:space="preserve">2 NĂM 11 THÁNG 18 NGÀY </v>
      </c>
      <c r="W197" s="74" t="s">
        <v>1874</v>
      </c>
      <c r="X197" s="80" t="s">
        <v>1874</v>
      </c>
      <c r="Y197" s="80" t="str">
        <f>VLOOKUP(C197,'Trang tính1'!$A$2:$N$281,5,0)</f>
        <v>092091005797</v>
      </c>
      <c r="Z197" s="80" t="b">
        <f t="shared" ref="Z197:Z258" si="22">EXACT(X197,Y197)</f>
        <v>1</v>
      </c>
      <c r="AA197" s="108">
        <v>44270</v>
      </c>
      <c r="AB197" s="75" t="s">
        <v>5228</v>
      </c>
      <c r="AC197" s="46" t="s">
        <v>232</v>
      </c>
      <c r="AD197" s="108" t="s">
        <v>1875</v>
      </c>
      <c r="AE197" s="108" t="str">
        <f>VLOOKUP(C197,'Trang tính1'!$A$2:$N$319,9,0)</f>
        <v>Trường Xuân, TP Cần Thơ</v>
      </c>
      <c r="AF197" s="627" t="s">
        <v>1876</v>
      </c>
      <c r="AG197" s="627"/>
      <c r="AH197" s="628"/>
      <c r="AI197" s="108" t="s">
        <v>156</v>
      </c>
      <c r="AJ197" s="108"/>
      <c r="AK197" s="56" t="s">
        <v>1055</v>
      </c>
      <c r="AL197" s="36">
        <f t="shared" ca="1" si="18"/>
        <v>35</v>
      </c>
    </row>
    <row r="198" spans="1:38" s="624" customFormat="1">
      <c r="A198" s="25">
        <f>IF(C198=0,"",SUBTOTAL(3,C$5:C198))</f>
        <v>194</v>
      </c>
      <c r="B198" s="86">
        <v>76</v>
      </c>
      <c r="C198" s="369" t="s">
        <v>1929</v>
      </c>
      <c r="D198" s="25" t="str">
        <f>VLOOKUP(C198,Sheet4!$A$1:$B$300,2,0)</f>
        <v>8724018696</v>
      </c>
      <c r="E198" s="370" t="s">
        <v>1715</v>
      </c>
      <c r="F198" s="63" t="str">
        <f>VLOOKUP(D198,'BHXH 4-2026'!$D$11:$F$337,3,0)</f>
        <v>DN4928724018696</v>
      </c>
      <c r="G198" s="774">
        <f>VLOOKUP(C198,'chuyển xếp 2024'!$C$5:$W$328,17,0)</f>
        <v>5061000</v>
      </c>
      <c r="H198" s="774">
        <f>VLOOKUP(C198,'chuyển xếp 2024'!$C$5:$W$328,19,0)</f>
        <v>0</v>
      </c>
      <c r="I198" s="774">
        <f t="shared" si="21"/>
        <v>5061000</v>
      </c>
      <c r="J198" s="46" t="s">
        <v>1872</v>
      </c>
      <c r="K198" s="63">
        <f t="shared" si="17"/>
        <v>1</v>
      </c>
      <c r="L198" s="56" t="s">
        <v>33</v>
      </c>
      <c r="M198" s="56" t="s">
        <v>34</v>
      </c>
      <c r="N198" s="87" t="s">
        <v>5204</v>
      </c>
      <c r="O198" s="46" t="s">
        <v>671</v>
      </c>
      <c r="P198" s="234">
        <v>36823</v>
      </c>
      <c r="Q198" s="75">
        <v>45170</v>
      </c>
      <c r="R198" s="107">
        <f t="shared" si="20"/>
        <v>45170</v>
      </c>
      <c r="S198" s="75"/>
      <c r="T198" s="97" t="s">
        <v>36</v>
      </c>
      <c r="U198" s="56" t="s">
        <v>1983</v>
      </c>
      <c r="V198" s="626" t="str">
        <f t="shared" ca="1" si="19"/>
        <v xml:space="preserve">2 NĂM 11 THÁNG 18 NGÀY </v>
      </c>
      <c r="W198" s="74" t="s">
        <v>1877</v>
      </c>
      <c r="X198" s="487" t="s">
        <v>1877</v>
      </c>
      <c r="Y198" s="94" t="str">
        <f>VLOOKUP(C198,'Trang tính1'!$A$2:$N$281,5,0)</f>
        <v>087200014852</v>
      </c>
      <c r="Z198" s="80" t="b">
        <f t="shared" si="22"/>
        <v>0</v>
      </c>
      <c r="AA198" s="108">
        <v>44866</v>
      </c>
      <c r="AB198" s="75" t="s">
        <v>5228</v>
      </c>
      <c r="AC198" s="46" t="s">
        <v>232</v>
      </c>
      <c r="AD198" s="108" t="s">
        <v>1878</v>
      </c>
      <c r="AE198" s="108" t="str">
        <f>VLOOKUP(C198,'Trang tính1'!$A$2:$N$319,9,0)</f>
        <v>Cờ Đỏ , TP Cần Thơ</v>
      </c>
      <c r="AF198" s="627" t="s">
        <v>1879</v>
      </c>
      <c r="AG198" s="627"/>
      <c r="AH198" s="628"/>
      <c r="AI198" s="108" t="s">
        <v>156</v>
      </c>
      <c r="AJ198" s="108"/>
      <c r="AK198" s="56" t="s">
        <v>1055</v>
      </c>
      <c r="AL198" s="36">
        <f t="shared" ca="1" si="18"/>
        <v>25</v>
      </c>
    </row>
    <row r="199" spans="1:38" s="624" customFormat="1">
      <c r="A199" s="25">
        <f>IF(C199=0,"",SUBTOTAL(3,C$5:C199))</f>
        <v>195</v>
      </c>
      <c r="B199" s="86">
        <v>77</v>
      </c>
      <c r="C199" s="369" t="s">
        <v>1933</v>
      </c>
      <c r="D199" s="25" t="str">
        <f>VLOOKUP(C199,Sheet4!$A$1:$B$300,2,0)</f>
        <v>6506006793</v>
      </c>
      <c r="E199" s="370" t="s">
        <v>1624</v>
      </c>
      <c r="F199" s="63" t="str">
        <f>VLOOKUP(D199,'BHXH 4-2026'!$D$11:$F$337,3,0)</f>
        <v>DN4926506006793</v>
      </c>
      <c r="G199" s="774">
        <f>VLOOKUP(C199,'chuyển xếp 2024'!$C$5:$W$328,17,0)</f>
        <v>5061000</v>
      </c>
      <c r="H199" s="774">
        <f>VLOOKUP(C199,'chuyển xếp 2024'!$C$5:$W$328,19,0)</f>
        <v>0</v>
      </c>
      <c r="I199" s="774">
        <f t="shared" si="21"/>
        <v>5061000</v>
      </c>
      <c r="J199" s="46" t="s">
        <v>1872</v>
      </c>
      <c r="K199" s="63">
        <f t="shared" si="17"/>
        <v>1</v>
      </c>
      <c r="L199" s="56" t="s">
        <v>33</v>
      </c>
      <c r="M199" s="56" t="s">
        <v>34</v>
      </c>
      <c r="N199" s="87" t="s">
        <v>5204</v>
      </c>
      <c r="O199" s="46" t="s">
        <v>671</v>
      </c>
      <c r="P199" s="234">
        <v>30885</v>
      </c>
      <c r="Q199" s="75">
        <v>45170</v>
      </c>
      <c r="R199" s="107">
        <f t="shared" si="20"/>
        <v>45170</v>
      </c>
      <c r="S199" s="75"/>
      <c r="T199" s="97" t="s">
        <v>36</v>
      </c>
      <c r="U199" s="56" t="s">
        <v>1985</v>
      </c>
      <c r="V199" s="626" t="str">
        <f t="shared" ca="1" si="19"/>
        <v xml:space="preserve">2 NĂM 11 THÁNG 18 NGÀY </v>
      </c>
      <c r="W199" s="74" t="s">
        <v>1884</v>
      </c>
      <c r="X199" s="80" t="s">
        <v>1884</v>
      </c>
      <c r="Y199" s="80" t="str">
        <f>VLOOKUP(C199,'Trang tính1'!$A$2:$N$281,5,0)</f>
        <v>092084002618</v>
      </c>
      <c r="Z199" s="80" t="b">
        <f t="shared" si="22"/>
        <v>1</v>
      </c>
      <c r="AA199" s="108">
        <v>44326</v>
      </c>
      <c r="AB199" s="75" t="s">
        <v>5228</v>
      </c>
      <c r="AC199" s="46" t="s">
        <v>232</v>
      </c>
      <c r="AD199" s="108" t="s">
        <v>1451</v>
      </c>
      <c r="AE199" s="108" t="str">
        <f>VLOOKUP(C199,'Trang tính1'!$A$2:$N$319,9,0)</f>
        <v>KV Bình Hòa B, Phước Thới, TP Cần Thơ</v>
      </c>
      <c r="AF199" s="627" t="s">
        <v>756</v>
      </c>
      <c r="AG199" s="627"/>
      <c r="AH199" s="628"/>
      <c r="AI199" s="108" t="s">
        <v>156</v>
      </c>
      <c r="AJ199" s="108"/>
      <c r="AK199" s="56" t="s">
        <v>1055</v>
      </c>
      <c r="AL199" s="36">
        <f t="shared" ca="1" si="18"/>
        <v>42</v>
      </c>
    </row>
    <row r="200" spans="1:38" s="624" customFormat="1">
      <c r="A200" s="25">
        <f>IF(C200=0,"",SUBTOTAL(3,C$5:C200))</f>
        <v>196</v>
      </c>
      <c r="B200" s="86">
        <v>78</v>
      </c>
      <c r="C200" s="369" t="s">
        <v>1934</v>
      </c>
      <c r="D200" s="25" t="str">
        <f>VLOOKUP(C200,Sheet4!$A$1:$B$300,2,0)</f>
        <v>9222817850</v>
      </c>
      <c r="E200" s="370" t="s">
        <v>1885</v>
      </c>
      <c r="F200" s="63" t="str">
        <f>VLOOKUP(D200,'BHXH 4-2026'!$D$11:$F$337,3,0)</f>
        <v>DN4929222817850</v>
      </c>
      <c r="G200" s="774">
        <f>VLOOKUP(C200,'chuyển xếp 2024'!$C$5:$W$328,17,0)</f>
        <v>5061000</v>
      </c>
      <c r="H200" s="774">
        <f>VLOOKUP(C200,'chuyển xếp 2024'!$C$5:$W$328,19,0)</f>
        <v>0</v>
      </c>
      <c r="I200" s="774">
        <f t="shared" si="21"/>
        <v>5061000</v>
      </c>
      <c r="J200" s="46" t="s">
        <v>1872</v>
      </c>
      <c r="K200" s="63">
        <f t="shared" si="17"/>
        <v>1</v>
      </c>
      <c r="L200" s="56" t="s">
        <v>33</v>
      </c>
      <c r="M200" s="56" t="s">
        <v>34</v>
      </c>
      <c r="N200" s="87" t="s">
        <v>5204</v>
      </c>
      <c r="O200" s="46" t="s">
        <v>671</v>
      </c>
      <c r="P200" s="234">
        <v>34485</v>
      </c>
      <c r="Q200" s="75">
        <v>45170</v>
      </c>
      <c r="R200" s="107">
        <f t="shared" si="20"/>
        <v>45170</v>
      </c>
      <c r="S200" s="75"/>
      <c r="T200" s="97" t="s">
        <v>36</v>
      </c>
      <c r="U200" s="56" t="s">
        <v>1986</v>
      </c>
      <c r="V200" s="626" t="str">
        <f t="shared" ca="1" si="19"/>
        <v xml:space="preserve">2 NĂM 11 THÁNG 18 NGÀY </v>
      </c>
      <c r="W200" s="74" t="s">
        <v>1886</v>
      </c>
      <c r="X200" s="80" t="s">
        <v>1886</v>
      </c>
      <c r="Y200" s="80" t="str">
        <f>VLOOKUP(C200,'Trang tính1'!$A$2:$N$281,5,0)</f>
        <v>092094001849</v>
      </c>
      <c r="Z200" s="80" t="b">
        <f t="shared" si="22"/>
        <v>1</v>
      </c>
      <c r="AA200" s="108">
        <v>44428</v>
      </c>
      <c r="AB200" s="75" t="s">
        <v>5228</v>
      </c>
      <c r="AC200" s="46" t="s">
        <v>232</v>
      </c>
      <c r="AD200" s="108" t="s">
        <v>1883</v>
      </c>
      <c r="AE200" s="108" t="str">
        <f>VLOOKUP(C200,'Trang tính1'!$A$2:$N$319,9,0)</f>
        <v>Phước Thới, TP Cần Thơ</v>
      </c>
      <c r="AF200" s="627" t="s">
        <v>1887</v>
      </c>
      <c r="AG200" s="627"/>
      <c r="AH200" s="628"/>
      <c r="AI200" s="108" t="s">
        <v>156</v>
      </c>
      <c r="AJ200" s="108"/>
      <c r="AK200" s="56" t="s">
        <v>1055</v>
      </c>
      <c r="AL200" s="36">
        <f t="shared" ca="1" si="18"/>
        <v>32</v>
      </c>
    </row>
    <row r="201" spans="1:38" s="624" customFormat="1">
      <c r="A201" s="25">
        <f>IF(C201=0,"",SUBTOTAL(3,C$5:C201))</f>
        <v>197</v>
      </c>
      <c r="B201" s="86">
        <v>79</v>
      </c>
      <c r="C201" s="369" t="s">
        <v>1935</v>
      </c>
      <c r="D201" s="25" t="str">
        <f>VLOOKUP(C201,Sheet4!$A$1:$B$300,2,0)</f>
        <v>9209006845</v>
      </c>
      <c r="E201" s="370" t="s">
        <v>1709</v>
      </c>
      <c r="F201" s="63" t="str">
        <f>VLOOKUP(D201,'BHXH 4-2026'!$D$11:$F$337,3,0)</f>
        <v>DN4929209006845</v>
      </c>
      <c r="G201" s="774">
        <f>VLOOKUP(C201,'chuyển xếp 2024'!$C$5:$W$328,17,0)</f>
        <v>5061000</v>
      </c>
      <c r="H201" s="774">
        <f>VLOOKUP(C201,'chuyển xếp 2024'!$C$5:$W$328,19,0)</f>
        <v>0</v>
      </c>
      <c r="I201" s="774">
        <f t="shared" si="21"/>
        <v>5061000</v>
      </c>
      <c r="J201" s="46" t="s">
        <v>1872</v>
      </c>
      <c r="K201" s="63">
        <f t="shared" si="17"/>
        <v>1</v>
      </c>
      <c r="L201" s="56" t="s">
        <v>33</v>
      </c>
      <c r="M201" s="56" t="s">
        <v>34</v>
      </c>
      <c r="N201" s="87" t="s">
        <v>5204</v>
      </c>
      <c r="O201" s="46" t="s">
        <v>671</v>
      </c>
      <c r="P201" s="234">
        <v>33236</v>
      </c>
      <c r="Q201" s="75">
        <v>45170</v>
      </c>
      <c r="R201" s="107">
        <f t="shared" si="20"/>
        <v>45170</v>
      </c>
      <c r="S201" s="75"/>
      <c r="T201" s="97" t="s">
        <v>36</v>
      </c>
      <c r="U201" s="56" t="s">
        <v>1987</v>
      </c>
      <c r="V201" s="626" t="str">
        <f t="shared" ca="1" si="19"/>
        <v xml:space="preserve">2 NĂM 11 THÁNG 18 NGÀY </v>
      </c>
      <c r="W201" s="74" t="s">
        <v>1888</v>
      </c>
      <c r="X201" s="80" t="s">
        <v>1888</v>
      </c>
      <c r="Y201" s="80" t="str">
        <f>VLOOKUP(C201,'Trang tính1'!$A$2:$N$281,5,0)</f>
        <v>092090015973</v>
      </c>
      <c r="Z201" s="80" t="b">
        <f t="shared" si="22"/>
        <v>1</v>
      </c>
      <c r="AA201" s="108">
        <v>44522</v>
      </c>
      <c r="AB201" s="75" t="s">
        <v>5228</v>
      </c>
      <c r="AC201" s="46" t="s">
        <v>232</v>
      </c>
      <c r="AD201" s="108" t="s">
        <v>1883</v>
      </c>
      <c r="AE201" s="108" t="str">
        <f>VLOOKUP(C201,'Trang tính1'!$A$2:$N$319,9,0)</f>
        <v>Phước Thới, TP Cần Thơ</v>
      </c>
      <c r="AF201" s="627" t="s">
        <v>953</v>
      </c>
      <c r="AG201" s="627"/>
      <c r="AH201" s="628"/>
      <c r="AI201" s="108" t="s">
        <v>156</v>
      </c>
      <c r="AJ201" s="108"/>
      <c r="AK201" s="56" t="s">
        <v>1055</v>
      </c>
      <c r="AL201" s="36">
        <f t="shared" ca="1" si="18"/>
        <v>35</v>
      </c>
    </row>
    <row r="202" spans="1:38" s="624" customFormat="1">
      <c r="A202" s="25">
        <f>IF(C202=0,"",SUBTOTAL(3,C$5:C202))</f>
        <v>198</v>
      </c>
      <c r="B202" s="86">
        <v>80</v>
      </c>
      <c r="C202" s="369" t="s">
        <v>1938</v>
      </c>
      <c r="D202" s="25" t="str">
        <f>VLOOKUP(C202,Sheet4!$A$1:$B$300,2,0)</f>
        <v>8622109756</v>
      </c>
      <c r="E202" s="370" t="s">
        <v>1646</v>
      </c>
      <c r="F202" s="63" t="str">
        <f>VLOOKUP(D202,'BHXH 4-2026'!$D$11:$F$337,3,0)</f>
        <v>DN4928622109756</v>
      </c>
      <c r="G202" s="774">
        <f>VLOOKUP(C202,'chuyển xếp 2024'!$C$5:$W$328,17,0)</f>
        <v>5061000</v>
      </c>
      <c r="H202" s="774">
        <f>VLOOKUP(C202,'chuyển xếp 2024'!$C$5:$W$328,19,0)</f>
        <v>0</v>
      </c>
      <c r="I202" s="774">
        <f t="shared" si="21"/>
        <v>5061000</v>
      </c>
      <c r="J202" s="46" t="s">
        <v>1872</v>
      </c>
      <c r="K202" s="63">
        <f t="shared" si="17"/>
        <v>1</v>
      </c>
      <c r="L202" s="56" t="s">
        <v>33</v>
      </c>
      <c r="M202" s="56" t="s">
        <v>34</v>
      </c>
      <c r="N202" s="87" t="s">
        <v>5204</v>
      </c>
      <c r="O202" s="46" t="s">
        <v>671</v>
      </c>
      <c r="P202" s="234">
        <v>29426</v>
      </c>
      <c r="Q202" s="75">
        <v>45170</v>
      </c>
      <c r="R202" s="107">
        <f t="shared" si="20"/>
        <v>45170</v>
      </c>
      <c r="S202" s="75"/>
      <c r="T202" s="97" t="s">
        <v>36</v>
      </c>
      <c r="U202" s="56" t="s">
        <v>1990</v>
      </c>
      <c r="V202" s="626" t="str">
        <f t="shared" ca="1" si="19"/>
        <v xml:space="preserve">2 NĂM 11 THÁNG 18 NGÀY </v>
      </c>
      <c r="W202" s="74" t="s">
        <v>1895</v>
      </c>
      <c r="X202" s="80" t="s">
        <v>1895</v>
      </c>
      <c r="Y202" s="80" t="str">
        <f>VLOOKUP(C202,'Trang tính1'!$A$2:$N$281,5,0)</f>
        <v>086080008469</v>
      </c>
      <c r="Z202" s="80" t="b">
        <f t="shared" si="22"/>
        <v>1</v>
      </c>
      <c r="AA202" s="108">
        <v>44326</v>
      </c>
      <c r="AB202" s="75" t="s">
        <v>5228</v>
      </c>
      <c r="AC202" s="46" t="s">
        <v>232</v>
      </c>
      <c r="AD202" s="108" t="s">
        <v>1896</v>
      </c>
      <c r="AE202" s="108" t="str">
        <f>VLOOKUP(C202,'Trang tính1'!$A$2:$N$319,9,0)</f>
        <v>khóm Tân Đông, Tân Quới, Vĩnh Long</v>
      </c>
      <c r="AF202" s="627" t="s">
        <v>1897</v>
      </c>
      <c r="AG202" s="627"/>
      <c r="AH202" s="628"/>
      <c r="AI202" s="108" t="s">
        <v>156</v>
      </c>
      <c r="AJ202" s="108"/>
      <c r="AK202" s="56" t="s">
        <v>1055</v>
      </c>
      <c r="AL202" s="36">
        <f t="shared" ca="1" si="18"/>
        <v>46</v>
      </c>
    </row>
    <row r="203" spans="1:38" s="624" customFormat="1">
      <c r="A203" s="25">
        <f>IF(C203=0,"",SUBTOTAL(3,C$5:C203))</f>
        <v>199</v>
      </c>
      <c r="B203" s="86">
        <v>81</v>
      </c>
      <c r="C203" s="369" t="s">
        <v>1939</v>
      </c>
      <c r="D203" s="25" t="str">
        <f>VLOOKUP(C203,Sheet4!$A$1:$B$300,2,0)</f>
        <v>8421678491</v>
      </c>
      <c r="E203" s="370" t="s">
        <v>1207</v>
      </c>
      <c r="F203" s="63" t="str">
        <f>VLOOKUP(D203,'BHXH 4-2026'!$D$11:$F$337,3,0)</f>
        <v>DN4928421678491</v>
      </c>
      <c r="G203" s="774">
        <f>VLOOKUP(C203,'chuyển xếp 2024'!$C$5:$W$328,17,0)</f>
        <v>5061000</v>
      </c>
      <c r="H203" s="774">
        <f>VLOOKUP(C203,'chuyển xếp 2024'!$C$5:$W$328,19,0)</f>
        <v>0</v>
      </c>
      <c r="I203" s="774">
        <f t="shared" si="21"/>
        <v>5061000</v>
      </c>
      <c r="J203" s="46" t="s">
        <v>1872</v>
      </c>
      <c r="K203" s="63">
        <f t="shared" ref="K203:K264" si="23">IF(J203="nữ",0,1)</f>
        <v>1</v>
      </c>
      <c r="L203" s="56" t="s">
        <v>33</v>
      </c>
      <c r="M203" s="56" t="s">
        <v>34</v>
      </c>
      <c r="N203" s="87" t="s">
        <v>5204</v>
      </c>
      <c r="O203" s="46" t="s">
        <v>671</v>
      </c>
      <c r="P203" s="234">
        <v>35591</v>
      </c>
      <c r="Q203" s="75">
        <v>45170</v>
      </c>
      <c r="R203" s="107">
        <f t="shared" si="20"/>
        <v>45170</v>
      </c>
      <c r="S203" s="75"/>
      <c r="T203" s="97" t="s">
        <v>36</v>
      </c>
      <c r="U203" s="56" t="s">
        <v>1991</v>
      </c>
      <c r="V203" s="626" t="str">
        <f t="shared" ca="1" si="19"/>
        <v xml:space="preserve">2 NĂM 11 THÁNG 18 NGÀY </v>
      </c>
      <c r="W203" s="74" t="s">
        <v>1898</v>
      </c>
      <c r="X203" s="80" t="s">
        <v>1898</v>
      </c>
      <c r="Y203" s="80" t="str">
        <f>VLOOKUP(C203,'Trang tính1'!$A$2:$N$281,5,0)</f>
        <v>084079003578</v>
      </c>
      <c r="Z203" s="80" t="b">
        <f t="shared" si="22"/>
        <v>0</v>
      </c>
      <c r="AA203" s="108">
        <v>44765</v>
      </c>
      <c r="AB203" s="75" t="s">
        <v>5228</v>
      </c>
      <c r="AC203" s="46" t="s">
        <v>232</v>
      </c>
      <c r="AD203" s="108" t="s">
        <v>1899</v>
      </c>
      <c r="AE203" s="108" t="str">
        <f>VLOOKUP(C203,'Trang tính1'!$A$2:$N$319,9,0)</f>
        <v>ấp Ô Dài, Châu Thành, Vĩnh Long</v>
      </c>
      <c r="AF203" s="627" t="s">
        <v>1900</v>
      </c>
      <c r="AG203" s="627"/>
      <c r="AH203" s="628"/>
      <c r="AI203" s="108" t="s">
        <v>156</v>
      </c>
      <c r="AJ203" s="108"/>
      <c r="AK203" s="56" t="s">
        <v>1055</v>
      </c>
      <c r="AL203" s="36">
        <f t="shared" ca="1" si="18"/>
        <v>29</v>
      </c>
    </row>
    <row r="204" spans="1:38" s="624" customFormat="1">
      <c r="A204" s="25">
        <f>IF(C204=0,"",SUBTOTAL(3,C$5:C204))</f>
        <v>200</v>
      </c>
      <c r="B204" s="86">
        <v>82</v>
      </c>
      <c r="C204" s="369" t="s">
        <v>1940</v>
      </c>
      <c r="D204" s="25" t="str">
        <f>VLOOKUP(C204,Sheet4!$A$1:$B$300,2,0)</f>
        <v>9216011742</v>
      </c>
      <c r="E204" s="370" t="s">
        <v>1685</v>
      </c>
      <c r="F204" s="63" t="str">
        <f>VLOOKUP(D204,'BHXH 4-2026'!$D$11:$F$337,3,0)</f>
        <v>DN4929216011742</v>
      </c>
      <c r="G204" s="774">
        <f>VLOOKUP(C204,'chuyển xếp 2024'!$C$5:$W$328,17,0)</f>
        <v>5061000</v>
      </c>
      <c r="H204" s="774">
        <f>VLOOKUP(C204,'chuyển xếp 2024'!$C$5:$W$328,19,0)</f>
        <v>0</v>
      </c>
      <c r="I204" s="774">
        <f t="shared" si="21"/>
        <v>5061000</v>
      </c>
      <c r="J204" s="46" t="s">
        <v>1872</v>
      </c>
      <c r="K204" s="63">
        <f t="shared" si="23"/>
        <v>1</v>
      </c>
      <c r="L204" s="56" t="s">
        <v>33</v>
      </c>
      <c r="M204" s="56" t="s">
        <v>34</v>
      </c>
      <c r="N204" s="87" t="s">
        <v>5204</v>
      </c>
      <c r="O204" s="46" t="s">
        <v>671</v>
      </c>
      <c r="P204" s="234">
        <v>31413</v>
      </c>
      <c r="Q204" s="75">
        <v>45170</v>
      </c>
      <c r="R204" s="107">
        <f t="shared" si="20"/>
        <v>45170</v>
      </c>
      <c r="S204" s="75"/>
      <c r="T204" s="97" t="s">
        <v>36</v>
      </c>
      <c r="U204" s="56" t="s">
        <v>1992</v>
      </c>
      <c r="V204" s="626" t="str">
        <f t="shared" ca="1" si="19"/>
        <v xml:space="preserve">2 NĂM 11 THÁNG 18 NGÀY </v>
      </c>
      <c r="W204" s="74" t="s">
        <v>1901</v>
      </c>
      <c r="X204" s="80" t="s">
        <v>1901</v>
      </c>
      <c r="Y204" s="80" t="str">
        <f>VLOOKUP(C204,'Trang tính1'!$A$2:$N$281,5,0)</f>
        <v>092086011459</v>
      </c>
      <c r="Z204" s="80" t="b">
        <f t="shared" si="22"/>
        <v>1</v>
      </c>
      <c r="AA204" s="108">
        <v>44822</v>
      </c>
      <c r="AB204" s="75" t="s">
        <v>5228</v>
      </c>
      <c r="AC204" s="46" t="s">
        <v>232</v>
      </c>
      <c r="AD204" s="108" t="s">
        <v>1902</v>
      </c>
      <c r="AE204" s="108" t="str">
        <f>VLOOKUP(C204,'Trang tính1'!$A$2:$N$319,9,0)</f>
        <v>KV Hòa Thạnh A, Ô Môn, TP Cấn Thơ</v>
      </c>
      <c r="AF204" s="627" t="s">
        <v>1903</v>
      </c>
      <c r="AG204" s="627"/>
      <c r="AH204" s="628"/>
      <c r="AI204" s="108" t="s">
        <v>156</v>
      </c>
      <c r="AJ204" s="108"/>
      <c r="AK204" s="56" t="s">
        <v>1055</v>
      </c>
      <c r="AL204" s="36">
        <f t="shared" ca="1" si="18"/>
        <v>40</v>
      </c>
    </row>
    <row r="205" spans="1:38" s="624" customFormat="1">
      <c r="A205" s="25">
        <f>IF(C205=0,"",SUBTOTAL(3,C$5:C205))</f>
        <v>201</v>
      </c>
      <c r="B205" s="86">
        <v>83</v>
      </c>
      <c r="C205" s="369" t="s">
        <v>1942</v>
      </c>
      <c r="D205" s="25" t="str">
        <f>VLOOKUP(C205,Sheet4!$A$1:$B$300,2,0)</f>
        <v>8622149482</v>
      </c>
      <c r="E205" s="370" t="s">
        <v>1904</v>
      </c>
      <c r="F205" s="63" t="str">
        <f>VLOOKUP(D205,'BHXH 4-2026'!$D$11:$F$337,3,0)</f>
        <v>DN4928622149482</v>
      </c>
      <c r="G205" s="774">
        <f>VLOOKUP(C205,'chuyển xếp 2024'!$C$5:$W$328,17,0)</f>
        <v>5061000</v>
      </c>
      <c r="H205" s="774">
        <f>VLOOKUP(C205,'chuyển xếp 2024'!$C$5:$W$328,19,0)</f>
        <v>0</v>
      </c>
      <c r="I205" s="774">
        <f t="shared" si="21"/>
        <v>5061000</v>
      </c>
      <c r="J205" s="46" t="s">
        <v>1872</v>
      </c>
      <c r="K205" s="63">
        <f t="shared" si="23"/>
        <v>1</v>
      </c>
      <c r="L205" s="56" t="s">
        <v>33</v>
      </c>
      <c r="M205" s="56" t="s">
        <v>34</v>
      </c>
      <c r="N205" s="87" t="s">
        <v>5204</v>
      </c>
      <c r="O205" s="46" t="s">
        <v>671</v>
      </c>
      <c r="P205" s="234">
        <v>36874</v>
      </c>
      <c r="Q205" s="75">
        <v>45170</v>
      </c>
      <c r="R205" s="107">
        <f t="shared" si="20"/>
        <v>45170</v>
      </c>
      <c r="S205" s="75"/>
      <c r="T205" s="97" t="s">
        <v>36</v>
      </c>
      <c r="U205" s="56" t="s">
        <v>1993</v>
      </c>
      <c r="V205" s="626" t="str">
        <f t="shared" ca="1" si="19"/>
        <v xml:space="preserve">2 NĂM 11 THÁNG 18 NGÀY </v>
      </c>
      <c r="W205" s="74" t="s">
        <v>1905</v>
      </c>
      <c r="X205" s="487" t="s">
        <v>1905</v>
      </c>
      <c r="Y205" s="94" t="str">
        <f>VLOOKUP(C205,'Trang tính1'!$A$2:$N$281,5,0)</f>
        <v>086200034340</v>
      </c>
      <c r="Z205" s="80" t="b">
        <f t="shared" si="22"/>
        <v>0</v>
      </c>
      <c r="AA205" s="108">
        <v>44605</v>
      </c>
      <c r="AB205" s="75" t="s">
        <v>5228</v>
      </c>
      <c r="AC205" s="46" t="s">
        <v>232</v>
      </c>
      <c r="AD205" s="108" t="s">
        <v>1906</v>
      </c>
      <c r="AE205" s="108" t="str">
        <f>VLOOKUP(C205,'Trang tính1'!$A$2:$N$319,9,0)</f>
        <v>Tân Quới, Vĩnh Long</v>
      </c>
      <c r="AF205" s="627" t="s">
        <v>1907</v>
      </c>
      <c r="AG205" s="627"/>
      <c r="AH205" s="628"/>
      <c r="AI205" s="108" t="s">
        <v>156</v>
      </c>
      <c r="AJ205" s="108"/>
      <c r="AK205" s="56" t="s">
        <v>1055</v>
      </c>
      <c r="AL205" s="36">
        <f t="shared" ca="1" si="18"/>
        <v>25</v>
      </c>
    </row>
    <row r="206" spans="1:38" s="624" customFormat="1">
      <c r="A206" s="25">
        <f>IF(C206=0,"",SUBTOTAL(3,C$5:C206))</f>
        <v>202</v>
      </c>
      <c r="B206" s="86">
        <v>84</v>
      </c>
      <c r="C206" s="369" t="s">
        <v>1943</v>
      </c>
      <c r="D206" s="25" t="str">
        <f>VLOOKUP(C206,Sheet4!$A$1:$B$300,2,0)</f>
        <v>8622095770</v>
      </c>
      <c r="E206" s="370" t="s">
        <v>1908</v>
      </c>
      <c r="F206" s="63" t="str">
        <f>VLOOKUP(D206,'BHXH 4-2026'!$D$11:$F$337,3,0)</f>
        <v>DN4928622095770</v>
      </c>
      <c r="G206" s="774">
        <f>VLOOKUP(C206,'chuyển xếp 2024'!$C$5:$W$328,17,0)</f>
        <v>5061000</v>
      </c>
      <c r="H206" s="774">
        <f>VLOOKUP(C206,'chuyển xếp 2024'!$C$5:$W$328,19,0)</f>
        <v>0</v>
      </c>
      <c r="I206" s="774">
        <f t="shared" si="21"/>
        <v>5061000</v>
      </c>
      <c r="J206" s="46" t="s">
        <v>1872</v>
      </c>
      <c r="K206" s="63">
        <f t="shared" si="23"/>
        <v>1</v>
      </c>
      <c r="L206" s="56" t="s">
        <v>33</v>
      </c>
      <c r="M206" s="56" t="s">
        <v>34</v>
      </c>
      <c r="N206" s="87" t="s">
        <v>5204</v>
      </c>
      <c r="O206" s="46" t="s">
        <v>671</v>
      </c>
      <c r="P206" s="234">
        <v>36601</v>
      </c>
      <c r="Q206" s="75">
        <v>45170</v>
      </c>
      <c r="R206" s="107">
        <f t="shared" si="20"/>
        <v>45170</v>
      </c>
      <c r="S206" s="75"/>
      <c r="T206" s="97" t="s">
        <v>36</v>
      </c>
      <c r="U206" s="56" t="s">
        <v>1962</v>
      </c>
      <c r="V206" s="626" t="str">
        <f t="shared" ca="1" si="19"/>
        <v xml:space="preserve">2 NĂM 11 THÁNG 18 NGÀY </v>
      </c>
      <c r="W206" s="74" t="s">
        <v>1909</v>
      </c>
      <c r="X206" s="80" t="s">
        <v>1909</v>
      </c>
      <c r="Y206" s="80" t="str">
        <f>VLOOKUP(C206,'Trang tính1'!$A$2:$N$281,5,0)</f>
        <v>086200009157</v>
      </c>
      <c r="Z206" s="80" t="b">
        <f t="shared" si="22"/>
        <v>1</v>
      </c>
      <c r="AA206" s="108">
        <v>44439</v>
      </c>
      <c r="AB206" s="75" t="s">
        <v>5228</v>
      </c>
      <c r="AC206" s="46" t="s">
        <v>232</v>
      </c>
      <c r="AD206" s="108" t="s">
        <v>1896</v>
      </c>
      <c r="AE206" s="108" t="str">
        <f>VLOOKUP(C206,'Trang tính1'!$A$2:$N$319,9,0)</f>
        <v>Tân Quới, Vĩnh Long</v>
      </c>
      <c r="AF206" s="627" t="s">
        <v>1897</v>
      </c>
      <c r="AG206" s="627"/>
      <c r="AH206" s="628"/>
      <c r="AI206" s="108" t="s">
        <v>156</v>
      </c>
      <c r="AJ206" s="108"/>
      <c r="AK206" s="56" t="s">
        <v>1055</v>
      </c>
      <c r="AL206" s="36">
        <f t="shared" ca="1" si="18"/>
        <v>26</v>
      </c>
    </row>
    <row r="207" spans="1:38" s="624" customFormat="1">
      <c r="A207" s="25">
        <f>IF(C207=0,"",SUBTOTAL(3,C$5:C207))</f>
        <v>203</v>
      </c>
      <c r="B207" s="86">
        <v>85</v>
      </c>
      <c r="C207" s="369" t="s">
        <v>1944</v>
      </c>
      <c r="D207" s="25" t="str">
        <f>VLOOKUP(C207,Sheet4!$A$1:$B$300,2,0)</f>
        <v>7423448397</v>
      </c>
      <c r="E207" s="370" t="s">
        <v>1719</v>
      </c>
      <c r="F207" s="63" t="str">
        <f>VLOOKUP(D207,'BHXH 4-2026'!$D$11:$F$337,3,0)</f>
        <v>DN4927423448397</v>
      </c>
      <c r="G207" s="774">
        <f>VLOOKUP(C207,'chuyển xếp 2024'!$C$5:$W$328,17,0)</f>
        <v>5061000</v>
      </c>
      <c r="H207" s="774">
        <f>VLOOKUP(C207,'chuyển xếp 2024'!$C$5:$W$328,19,0)</f>
        <v>0</v>
      </c>
      <c r="I207" s="774">
        <f t="shared" si="21"/>
        <v>5061000</v>
      </c>
      <c r="J207" s="46" t="s">
        <v>1872</v>
      </c>
      <c r="K207" s="63">
        <f t="shared" si="23"/>
        <v>1</v>
      </c>
      <c r="L207" s="56" t="s">
        <v>33</v>
      </c>
      <c r="M207" s="56" t="s">
        <v>34</v>
      </c>
      <c r="N207" s="87" t="s">
        <v>5204</v>
      </c>
      <c r="O207" s="46" t="s">
        <v>671</v>
      </c>
      <c r="P207" s="234">
        <v>31895</v>
      </c>
      <c r="Q207" s="75">
        <v>45170</v>
      </c>
      <c r="R207" s="107">
        <f t="shared" si="20"/>
        <v>45170</v>
      </c>
      <c r="S207" s="75"/>
      <c r="T207" s="97" t="s">
        <v>36</v>
      </c>
      <c r="U207" s="56" t="s">
        <v>1994</v>
      </c>
      <c r="V207" s="626" t="str">
        <f t="shared" ca="1" si="19"/>
        <v xml:space="preserve">2 NĂM 11 THÁNG 18 NGÀY </v>
      </c>
      <c r="W207" s="74" t="s">
        <v>1910</v>
      </c>
      <c r="X207" s="80" t="s">
        <v>1910</v>
      </c>
      <c r="Y207" s="80" t="str">
        <f>VLOOKUP(C207,'Trang tính1'!$A$2:$N$281,5,0)</f>
        <v>087087005350</v>
      </c>
      <c r="Z207" s="80" t="b">
        <f t="shared" si="22"/>
        <v>1</v>
      </c>
      <c r="AA207" s="108">
        <v>44326</v>
      </c>
      <c r="AB207" s="75" t="s">
        <v>5228</v>
      </c>
      <c r="AC207" s="46" t="s">
        <v>232</v>
      </c>
      <c r="AD207" s="108" t="s">
        <v>1878</v>
      </c>
      <c r="AE207" s="108" t="str">
        <f>VLOOKUP(C207,'Trang tính1'!$A$2:$N$319,9,0)</f>
        <v>Phong Hòa, Đồng Tháp</v>
      </c>
      <c r="AF207" s="627" t="s">
        <v>1911</v>
      </c>
      <c r="AG207" s="627"/>
      <c r="AH207" s="628"/>
      <c r="AI207" s="108" t="s">
        <v>156</v>
      </c>
      <c r="AJ207" s="108"/>
      <c r="AK207" s="56" t="s">
        <v>1055</v>
      </c>
      <c r="AL207" s="36">
        <f t="shared" ca="1" si="18"/>
        <v>39</v>
      </c>
    </row>
    <row r="208" spans="1:38" s="624" customFormat="1">
      <c r="A208" s="25">
        <f>IF(C208=0,"",SUBTOTAL(3,C$5:C208))</f>
        <v>204</v>
      </c>
      <c r="B208" s="86">
        <v>86</v>
      </c>
      <c r="C208" s="369" t="s">
        <v>1945</v>
      </c>
      <c r="D208" s="25" t="str">
        <f>VLOOKUP(C208,Sheet4!$A$1:$B$300,2,0)</f>
        <v>9222576999</v>
      </c>
      <c r="E208" s="370" t="s">
        <v>1912</v>
      </c>
      <c r="F208" s="63" t="str">
        <f>VLOOKUP(D208,'BHXH 4-2026'!$D$11:$F$337,3,0)</f>
        <v>DN4929222576999</v>
      </c>
      <c r="G208" s="774">
        <f>VLOOKUP(C208,'chuyển xếp 2024'!$C$5:$W$328,17,0)</f>
        <v>5061000</v>
      </c>
      <c r="H208" s="774">
        <f>VLOOKUP(C208,'chuyển xếp 2024'!$C$5:$W$328,19,0)</f>
        <v>0</v>
      </c>
      <c r="I208" s="774">
        <f t="shared" si="21"/>
        <v>5061000</v>
      </c>
      <c r="J208" s="63" t="s">
        <v>63</v>
      </c>
      <c r="K208" s="63">
        <f t="shared" si="23"/>
        <v>0</v>
      </c>
      <c r="L208" s="56" t="s">
        <v>33</v>
      </c>
      <c r="M208" s="56" t="s">
        <v>34</v>
      </c>
      <c r="N208" s="87" t="s">
        <v>5204</v>
      </c>
      <c r="O208" s="46" t="s">
        <v>671</v>
      </c>
      <c r="P208" s="234">
        <v>38233</v>
      </c>
      <c r="Q208" s="75">
        <v>45170</v>
      </c>
      <c r="R208" s="107">
        <f t="shared" si="20"/>
        <v>45170</v>
      </c>
      <c r="S208" s="75"/>
      <c r="T208" s="97" t="s">
        <v>36</v>
      </c>
      <c r="U208" s="56" t="s">
        <v>1995</v>
      </c>
      <c r="V208" s="626" t="str">
        <f t="shared" ca="1" si="19"/>
        <v xml:space="preserve">2 NĂM 11 THÁNG 18 NGÀY </v>
      </c>
      <c r="W208" s="74" t="s">
        <v>1913</v>
      </c>
      <c r="X208" s="80" t="s">
        <v>1913</v>
      </c>
      <c r="Y208" s="80" t="str">
        <f>VLOOKUP(C208,'Trang tính1'!$A$2:$N$281,5,0)</f>
        <v>092304001796</v>
      </c>
      <c r="Z208" s="80" t="b">
        <f t="shared" si="22"/>
        <v>1</v>
      </c>
      <c r="AA208" s="108">
        <v>44422</v>
      </c>
      <c r="AB208" s="75" t="s">
        <v>5228</v>
      </c>
      <c r="AC208" s="46" t="s">
        <v>232</v>
      </c>
      <c r="AD208" s="108" t="s">
        <v>1914</v>
      </c>
      <c r="AE208" s="108" t="str">
        <f>VLOOKUP(C208,'Trang tính1'!$A$2:$N$319,9,0)</f>
        <v>Ninh Kiều, TP Cần Thơ</v>
      </c>
      <c r="AF208" s="627" t="s">
        <v>1135</v>
      </c>
      <c r="AG208" s="627"/>
      <c r="AH208" s="628"/>
      <c r="AI208" s="108" t="s">
        <v>156</v>
      </c>
      <c r="AJ208" s="108"/>
      <c r="AK208" s="56" t="s">
        <v>1055</v>
      </c>
      <c r="AL208" s="36">
        <f t="shared" ca="1" si="18"/>
        <v>21</v>
      </c>
    </row>
    <row r="209" spans="1:38" s="624" customFormat="1">
      <c r="A209" s="25">
        <f>IF(C209=0,"",SUBTOTAL(3,C$5:C209))</f>
        <v>205</v>
      </c>
      <c r="B209" s="86">
        <v>87</v>
      </c>
      <c r="C209" s="369" t="s">
        <v>1946</v>
      </c>
      <c r="D209" s="25" t="str">
        <f>VLOOKUP(C209,Sheet4!$A$1:$B$300,2,0)</f>
        <v>9211012632</v>
      </c>
      <c r="E209" s="370" t="s">
        <v>1915</v>
      </c>
      <c r="F209" s="63" t="str">
        <f>VLOOKUP(D209,'BHXH 4-2026'!$D$11:$F$337,3,0)</f>
        <v>DN4929211012632</v>
      </c>
      <c r="G209" s="774">
        <f>VLOOKUP(C209,'chuyển xếp 2024'!$C$5:$W$328,17,0)</f>
        <v>5061000</v>
      </c>
      <c r="H209" s="774">
        <f>VLOOKUP(C209,'chuyển xếp 2024'!$C$5:$W$328,19,0)</f>
        <v>0</v>
      </c>
      <c r="I209" s="774">
        <f t="shared" si="21"/>
        <v>5061000</v>
      </c>
      <c r="J209" s="63" t="s">
        <v>63</v>
      </c>
      <c r="K209" s="63">
        <f t="shared" si="23"/>
        <v>0</v>
      </c>
      <c r="L209" s="56" t="s">
        <v>33</v>
      </c>
      <c r="M209" s="56" t="s">
        <v>34</v>
      </c>
      <c r="N209" s="87" t="s">
        <v>5204</v>
      </c>
      <c r="O209" s="46" t="s">
        <v>671</v>
      </c>
      <c r="P209" s="234">
        <v>32092</v>
      </c>
      <c r="Q209" s="75">
        <v>45170</v>
      </c>
      <c r="R209" s="107">
        <f t="shared" si="20"/>
        <v>45170</v>
      </c>
      <c r="S209" s="75"/>
      <c r="T209" s="97" t="s">
        <v>36</v>
      </c>
      <c r="U209" s="56" t="s">
        <v>1996</v>
      </c>
      <c r="V209" s="626" t="str">
        <f t="shared" ca="1" si="19"/>
        <v xml:space="preserve">2 NĂM 11 THÁNG 18 NGÀY </v>
      </c>
      <c r="W209" s="74" t="s">
        <v>1916</v>
      </c>
      <c r="X209" s="80" t="s">
        <v>1916</v>
      </c>
      <c r="Y209" s="80" t="str">
        <f>VLOOKUP(C209,'Trang tính1'!$A$2:$N$281,5,0)</f>
        <v>092187001438</v>
      </c>
      <c r="Z209" s="80" t="b">
        <f t="shared" si="22"/>
        <v>1</v>
      </c>
      <c r="AA209" s="108">
        <v>44418</v>
      </c>
      <c r="AB209" s="75" t="s">
        <v>5228</v>
      </c>
      <c r="AC209" s="46" t="s">
        <v>232</v>
      </c>
      <c r="AD209" s="108" t="s">
        <v>1883</v>
      </c>
      <c r="AE209" s="108" t="str">
        <f>VLOOKUP(C209,'Trang tính1'!$A$2:$N$319,9,0)</f>
        <v>Phước Thới, TP Cần Thơ</v>
      </c>
      <c r="AF209" s="627" t="s">
        <v>1179</v>
      </c>
      <c r="AG209" s="627"/>
      <c r="AH209" s="628"/>
      <c r="AI209" s="108" t="s">
        <v>156</v>
      </c>
      <c r="AJ209" s="108"/>
      <c r="AK209" s="56" t="s">
        <v>1055</v>
      </c>
      <c r="AL209" s="36">
        <f t="shared" ca="1" si="18"/>
        <v>38</v>
      </c>
    </row>
    <row r="210" spans="1:38" s="624" customFormat="1">
      <c r="A210" s="25">
        <f>IF(C210=0,"",SUBTOTAL(3,C$5:C210))</f>
        <v>206</v>
      </c>
      <c r="B210" s="86">
        <v>88</v>
      </c>
      <c r="C210" s="369" t="s">
        <v>1949</v>
      </c>
      <c r="D210" s="25" t="str">
        <f>VLOOKUP(C210,Sheet4!$A$1:$B$300,2,0)</f>
        <v>9208007856</v>
      </c>
      <c r="E210" s="370" t="s">
        <v>1630</v>
      </c>
      <c r="F210" s="63" t="str">
        <f>VLOOKUP(D210,'BHXH 4-2026'!$D$11:$F$337,3,0)</f>
        <v>DN4929208007856</v>
      </c>
      <c r="G210" s="774">
        <f>VLOOKUP(C210,'chuyển xếp 2024'!$C$5:$W$328,17,0)</f>
        <v>5061000</v>
      </c>
      <c r="H210" s="774">
        <f>VLOOKUP(C210,'chuyển xếp 2024'!$C$5:$W$328,19,0)</f>
        <v>0</v>
      </c>
      <c r="I210" s="774">
        <f t="shared" si="21"/>
        <v>5061000</v>
      </c>
      <c r="J210" s="46" t="s">
        <v>1872</v>
      </c>
      <c r="K210" s="63">
        <f t="shared" si="23"/>
        <v>1</v>
      </c>
      <c r="L210" s="56" t="s">
        <v>33</v>
      </c>
      <c r="M210" s="56" t="s">
        <v>34</v>
      </c>
      <c r="N210" s="87" t="s">
        <v>5204</v>
      </c>
      <c r="O210" s="46" t="s">
        <v>671</v>
      </c>
      <c r="P210" s="234">
        <v>30736</v>
      </c>
      <c r="Q210" s="75">
        <v>45170</v>
      </c>
      <c r="R210" s="107">
        <f t="shared" si="20"/>
        <v>45170</v>
      </c>
      <c r="S210" s="75"/>
      <c r="T210" s="97" t="s">
        <v>36</v>
      </c>
      <c r="U210" s="56" t="s">
        <v>1998</v>
      </c>
      <c r="V210" s="626" t="str">
        <f t="shared" ca="1" si="19"/>
        <v xml:space="preserve">2 NĂM 11 THÁNG 18 NGÀY </v>
      </c>
      <c r="W210" s="74" t="s">
        <v>1922</v>
      </c>
      <c r="X210" s="80" t="s">
        <v>1922</v>
      </c>
      <c r="Y210" s="80" t="str">
        <f>VLOOKUP(C210,'Trang tính1'!$A$2:$N$281,5,0)</f>
        <v>092084010519</v>
      </c>
      <c r="Z210" s="80" t="b">
        <f t="shared" si="22"/>
        <v>1</v>
      </c>
      <c r="AA210" s="108">
        <v>44440</v>
      </c>
      <c r="AB210" s="75" t="s">
        <v>5228</v>
      </c>
      <c r="AC210" s="46" t="s">
        <v>232</v>
      </c>
      <c r="AD210" s="108" t="s">
        <v>1923</v>
      </c>
      <c r="AE210" s="108" t="str">
        <f>VLOOKUP(C210,'Trang tính1'!$A$2:$N$319,9,0)</f>
        <v>13/1 KV Bình Yên, Phường Long Hòa, TP Cần Thơ</v>
      </c>
      <c r="AF210" s="627" t="s">
        <v>1924</v>
      </c>
      <c r="AG210" s="627"/>
      <c r="AH210" s="628"/>
      <c r="AI210" s="108" t="s">
        <v>156</v>
      </c>
      <c r="AJ210" s="108"/>
      <c r="AK210" s="56" t="s">
        <v>1055</v>
      </c>
      <c r="AL210" s="36">
        <f t="shared" ca="1" si="18"/>
        <v>42</v>
      </c>
    </row>
    <row r="211" spans="1:38" s="624" customFormat="1">
      <c r="A211" s="25">
        <f>IF(C211=0,"",SUBTOTAL(3,C$5:C211))</f>
        <v>207</v>
      </c>
      <c r="B211" s="86">
        <v>89</v>
      </c>
      <c r="C211" s="369" t="s">
        <v>1960</v>
      </c>
      <c r="D211" s="25" t="str">
        <f>VLOOKUP(C211,Sheet4!$A$1:$B$300,2,0)</f>
        <v>9521066797</v>
      </c>
      <c r="E211" s="370" t="s">
        <v>1954</v>
      </c>
      <c r="F211" s="63" t="str">
        <f>VLOOKUP(D211,'BHXH 4-2026'!$D$11:$F$337,3,0)</f>
        <v>DN4929521066797</v>
      </c>
      <c r="G211" s="774">
        <f>VLOOKUP(C211,'chuyển xếp 2024'!$C$5:$W$328,17,0)</f>
        <v>5061000</v>
      </c>
      <c r="H211" s="774">
        <f>VLOOKUP(C211,'chuyển xếp 2024'!$C$5:$W$328,19,0)</f>
        <v>0</v>
      </c>
      <c r="I211" s="774">
        <f t="shared" si="21"/>
        <v>5061000</v>
      </c>
      <c r="J211" s="46" t="s">
        <v>1872</v>
      </c>
      <c r="K211" s="63">
        <f t="shared" si="23"/>
        <v>1</v>
      </c>
      <c r="L211" s="56" t="s">
        <v>33</v>
      </c>
      <c r="M211" s="56" t="s">
        <v>34</v>
      </c>
      <c r="N211" s="87" t="s">
        <v>5204</v>
      </c>
      <c r="O211" s="46" t="s">
        <v>671</v>
      </c>
      <c r="P211" s="234">
        <v>36778</v>
      </c>
      <c r="Q211" s="75">
        <v>45261</v>
      </c>
      <c r="R211" s="107">
        <f t="shared" si="20"/>
        <v>45261</v>
      </c>
      <c r="S211" s="75"/>
      <c r="T211" s="97" t="s">
        <v>36</v>
      </c>
      <c r="U211" s="56" t="s">
        <v>2003</v>
      </c>
      <c r="V211" s="626" t="str">
        <f t="shared" ca="1" si="19"/>
        <v xml:space="preserve">2 NĂM 8 THÁNG 18 NGÀY </v>
      </c>
      <c r="W211" s="74" t="s">
        <v>2005</v>
      </c>
      <c r="X211" s="487" t="s">
        <v>2005</v>
      </c>
      <c r="Y211" s="94" t="str">
        <f>VLOOKUP(C211,'Trang tính1'!$A$2:$N$281,5,0)</f>
        <v>09520009561</v>
      </c>
      <c r="Z211" s="80" t="b">
        <f t="shared" si="22"/>
        <v>0</v>
      </c>
      <c r="AA211" s="108">
        <v>44419</v>
      </c>
      <c r="AB211" s="75" t="s">
        <v>5228</v>
      </c>
      <c r="AC211" s="46" t="s">
        <v>232</v>
      </c>
      <c r="AD211" s="108" t="s">
        <v>2007</v>
      </c>
      <c r="AE211" s="108" t="str">
        <f>VLOOKUP(C211,'Trang tính1'!$A$2:$N$319,9,0)</f>
        <v>Ấp Nội Ô, Hồng Dân, Cà Mau</v>
      </c>
      <c r="AF211" s="627" t="s">
        <v>2008</v>
      </c>
      <c r="AG211" s="627"/>
      <c r="AH211" s="628"/>
      <c r="AI211" s="108" t="s">
        <v>156</v>
      </c>
      <c r="AJ211" s="108"/>
      <c r="AK211" s="56" t="s">
        <v>1055</v>
      </c>
      <c r="AL211" s="36">
        <f t="shared" ca="1" si="18"/>
        <v>25</v>
      </c>
    </row>
    <row r="212" spans="1:38" s="624" customFormat="1">
      <c r="A212" s="25">
        <f>IF(C212=0,"",SUBTOTAL(3,C$5:C212))</f>
        <v>208</v>
      </c>
      <c r="B212" s="86">
        <v>90</v>
      </c>
      <c r="C212" s="369" t="s">
        <v>1961</v>
      </c>
      <c r="D212" s="25" t="str">
        <f>VLOOKUP(C212,Sheet4!$A$1:$B$300,2,0)</f>
        <v>9208016245</v>
      </c>
      <c r="E212" s="370" t="s">
        <v>1656</v>
      </c>
      <c r="F212" s="63" t="str">
        <f>VLOOKUP(D212,'BHXH 4-2026'!$D$11:$F$337,3,0)</f>
        <v>DN4929208016245</v>
      </c>
      <c r="G212" s="774">
        <f>VLOOKUP(C212,'chuyển xếp 2024'!$C$5:$W$328,17,0)</f>
        <v>5061000</v>
      </c>
      <c r="H212" s="774">
        <f>VLOOKUP(C212,'chuyển xếp 2024'!$C$5:$W$328,19,0)</f>
        <v>0</v>
      </c>
      <c r="I212" s="774">
        <f t="shared" si="21"/>
        <v>5061000</v>
      </c>
      <c r="J212" s="46" t="s">
        <v>1872</v>
      </c>
      <c r="K212" s="63">
        <f t="shared" si="23"/>
        <v>1</v>
      </c>
      <c r="L212" s="56" t="s">
        <v>33</v>
      </c>
      <c r="M212" s="56" t="s">
        <v>34</v>
      </c>
      <c r="N212" s="87" t="s">
        <v>5204</v>
      </c>
      <c r="O212" s="46" t="s">
        <v>671</v>
      </c>
      <c r="P212" s="234">
        <v>28126</v>
      </c>
      <c r="Q212" s="75">
        <v>45261</v>
      </c>
      <c r="R212" s="107">
        <f t="shared" si="20"/>
        <v>45261</v>
      </c>
      <c r="S212" s="75"/>
      <c r="T212" s="97" t="s">
        <v>36</v>
      </c>
      <c r="U212" s="56" t="s">
        <v>2004</v>
      </c>
      <c r="V212" s="626" t="str">
        <f t="shared" ca="1" si="19"/>
        <v xml:space="preserve">2 NĂM 8 THÁNG 18 NGÀY </v>
      </c>
      <c r="W212" s="74" t="s">
        <v>2006</v>
      </c>
      <c r="X212" s="80" t="s">
        <v>2006</v>
      </c>
      <c r="Y212" s="80" t="str">
        <f>VLOOKUP(C212,'Trang tính1'!$A$2:$N$281,5,0)</f>
        <v>092077002784</v>
      </c>
      <c r="Z212" s="80" t="b">
        <f t="shared" si="22"/>
        <v>0</v>
      </c>
      <c r="AA212" s="108">
        <v>44326</v>
      </c>
      <c r="AB212" s="75" t="s">
        <v>5228</v>
      </c>
      <c r="AC212" s="46" t="s">
        <v>232</v>
      </c>
      <c r="AD212" s="108" t="s">
        <v>2009</v>
      </c>
      <c r="AE212" s="108" t="str">
        <f>VLOOKUP(C212,'Trang tính1'!$A$2:$N$319,9,0)</f>
        <v>KV Thới Hưng, Thới An Đông, Cần Thơ</v>
      </c>
      <c r="AF212" s="627" t="s">
        <v>2010</v>
      </c>
      <c r="AG212" s="627"/>
      <c r="AH212" s="628"/>
      <c r="AI212" s="108" t="s">
        <v>156</v>
      </c>
      <c r="AJ212" s="108"/>
      <c r="AK212" s="56" t="s">
        <v>1055</v>
      </c>
      <c r="AL212" s="36">
        <f t="shared" ref="AL212:AL316" ca="1" si="24">DATEDIF(P212,TODAY(),"y")</f>
        <v>49</v>
      </c>
    </row>
    <row r="213" spans="1:38" s="624" customFormat="1">
      <c r="A213" s="25">
        <f>IF(C213=0,"",SUBTOTAL(3,C$5:C213))</f>
        <v>209</v>
      </c>
      <c r="B213" s="86">
        <v>92</v>
      </c>
      <c r="C213" s="369" t="s">
        <v>2315</v>
      </c>
      <c r="D213" s="25" t="str">
        <f>VLOOKUP(C213,Sheet4!$A$1:$B$300,2,0)</f>
        <v>8622094713</v>
      </c>
      <c r="E213" s="370" t="s">
        <v>2303</v>
      </c>
      <c r="F213" s="63" t="str">
        <f>VLOOKUP(D213,'BHXH 4-2026'!$D$11:$F$337,3,0)</f>
        <v>DN4928622094713</v>
      </c>
      <c r="G213" s="774">
        <f>VLOOKUP(C213,'chuyển xếp 2024'!$C$5:$W$328,17,0)</f>
        <v>4730000</v>
      </c>
      <c r="H213" s="774">
        <f>VLOOKUP(C213,'chuyển xếp 2024'!$C$5:$W$328,19,0)</f>
        <v>0</v>
      </c>
      <c r="I213" s="774">
        <f t="shared" si="21"/>
        <v>4730000</v>
      </c>
      <c r="J213" s="46" t="s">
        <v>1872</v>
      </c>
      <c r="K213" s="63">
        <f t="shared" si="23"/>
        <v>1</v>
      </c>
      <c r="L213" s="56" t="s">
        <v>33</v>
      </c>
      <c r="M213" s="56" t="s">
        <v>34</v>
      </c>
      <c r="N213" s="87" t="s">
        <v>5204</v>
      </c>
      <c r="O213" s="46" t="s">
        <v>671</v>
      </c>
      <c r="P213" s="234">
        <v>27030</v>
      </c>
      <c r="Q213" s="75">
        <v>45364</v>
      </c>
      <c r="R213" s="107">
        <f t="shared" si="20"/>
        <v>45364</v>
      </c>
      <c r="S213" s="75"/>
      <c r="T213" s="97" t="s">
        <v>36</v>
      </c>
      <c r="U213" s="56" t="s">
        <v>2304</v>
      </c>
      <c r="V213" s="626" t="str">
        <f ca="1">DATEDIF(Q213,TODAY(),"Y") &amp; " NĂM " &amp;DATEDIF(Q213,TODAY(),"YM") &amp; " THÁNG " &amp; DATEDIF(Q213,TODAY(), "MD") &amp; " NGÀY "</f>
        <v xml:space="preserve">2 NĂM 5 THÁNG 6 NGÀY </v>
      </c>
      <c r="W213" s="523" t="s">
        <v>2311</v>
      </c>
      <c r="X213" s="80" t="s">
        <v>2311</v>
      </c>
      <c r="Y213" s="80" t="str">
        <f>VLOOKUP(C213,'Trang tính1'!$A$2:$N$281,5,0)</f>
        <v>086074007794</v>
      </c>
      <c r="Z213" s="80" t="b">
        <f t="shared" si="22"/>
        <v>1</v>
      </c>
      <c r="AA213" s="108">
        <v>44550</v>
      </c>
      <c r="AB213" s="75" t="s">
        <v>5227</v>
      </c>
      <c r="AC213" s="46" t="s">
        <v>232</v>
      </c>
      <c r="AD213" s="108" t="s">
        <v>2312</v>
      </c>
      <c r="AE213" s="108" t="str">
        <f>VLOOKUP(C213,'Trang tính1'!$A$2:$N$319,9,0)</f>
        <v>Ấp Tân Thạnh, Tân Lược, Vĩnh Long</v>
      </c>
      <c r="AF213" s="108" t="s">
        <v>2313</v>
      </c>
      <c r="AG213" s="627"/>
      <c r="AH213" s="628"/>
      <c r="AI213" s="108" t="s">
        <v>156</v>
      </c>
      <c r="AJ213" s="108"/>
      <c r="AK213" s="56" t="s">
        <v>1055</v>
      </c>
      <c r="AL213" s="36">
        <f t="shared" ca="1" si="24"/>
        <v>52</v>
      </c>
    </row>
    <row r="214" spans="1:38" s="624" customFormat="1">
      <c r="A214" s="25">
        <f>IF(C214=0,"",SUBTOTAL(3,C$5:C214))</f>
        <v>210</v>
      </c>
      <c r="B214" s="86">
        <v>93</v>
      </c>
      <c r="C214" s="369" t="s">
        <v>2317</v>
      </c>
      <c r="D214" s="25" t="str">
        <f>VLOOKUP(C214,Sheet4!$A$1:$B$300,2,0)</f>
        <v>9122411160</v>
      </c>
      <c r="E214" s="370" t="s">
        <v>2328</v>
      </c>
      <c r="F214" s="63" t="str">
        <f>VLOOKUP(D214,'BHXH 4-2026'!$D$11:$F$337,3,0)</f>
        <v>DN4929122411160</v>
      </c>
      <c r="G214" s="774">
        <f>VLOOKUP(C214,'chuyển xếp 2024'!$C$5:$W$328,17,0)</f>
        <v>4730000</v>
      </c>
      <c r="H214" s="774">
        <f>VLOOKUP(C214,'chuyển xếp 2024'!$C$5:$W$328,19,0)</f>
        <v>0</v>
      </c>
      <c r="I214" s="774">
        <f t="shared" si="21"/>
        <v>4730000</v>
      </c>
      <c r="J214" s="46" t="s">
        <v>1872</v>
      </c>
      <c r="K214" s="63">
        <f t="shared" si="23"/>
        <v>1</v>
      </c>
      <c r="L214" s="56" t="s">
        <v>33</v>
      </c>
      <c r="M214" s="56" t="s">
        <v>34</v>
      </c>
      <c r="N214" s="87" t="s">
        <v>5204</v>
      </c>
      <c r="O214" s="46" t="s">
        <v>671</v>
      </c>
      <c r="P214" s="234">
        <v>32973</v>
      </c>
      <c r="Q214" s="75">
        <v>45364</v>
      </c>
      <c r="R214" s="107">
        <f t="shared" si="20"/>
        <v>45364</v>
      </c>
      <c r="S214" s="75"/>
      <c r="T214" s="97" t="s">
        <v>36</v>
      </c>
      <c r="U214" s="56" t="s">
        <v>2305</v>
      </c>
      <c r="V214" s="626" t="str">
        <f t="shared" ref="V214:V296" ca="1" si="25">DATEDIF(Q214,TODAY(),"Y") &amp; " NĂM " &amp;DATEDIF(Q214,TODAY(),"YM") &amp; " THÁNG " &amp; DATEDIF(Q214,TODAY(), "MD") &amp; " NGÀY "</f>
        <v xml:space="preserve">2 NĂM 5 THÁNG 6 NGÀY </v>
      </c>
      <c r="W214" s="523" t="s">
        <v>2329</v>
      </c>
      <c r="X214" s="80" t="s">
        <v>2329</v>
      </c>
      <c r="Y214" s="80" t="str">
        <f>VLOOKUP(C214,'Trang tính1'!$A$2:$N$281,5,0)</f>
        <v>091090011078</v>
      </c>
      <c r="Z214" s="80" t="b">
        <f t="shared" si="22"/>
        <v>1</v>
      </c>
      <c r="AA214" s="108">
        <v>44844</v>
      </c>
      <c r="AB214" s="75" t="s">
        <v>5227</v>
      </c>
      <c r="AC214" s="46" t="s">
        <v>232</v>
      </c>
      <c r="AD214" s="108" t="s">
        <v>2330</v>
      </c>
      <c r="AE214" s="108" t="str">
        <f>VLOOKUP(C214,'Trang tính1'!$A$2:$N$319,9,0)</f>
        <v>Giồng Riềng, An Giang</v>
      </c>
      <c r="AF214" s="108" t="s">
        <v>2331</v>
      </c>
      <c r="AG214" s="627"/>
      <c r="AH214" s="628"/>
      <c r="AI214" s="108" t="s">
        <v>156</v>
      </c>
      <c r="AJ214" s="108"/>
      <c r="AK214" s="56" t="s">
        <v>1055</v>
      </c>
      <c r="AL214" s="36">
        <f t="shared" ca="1" si="24"/>
        <v>36</v>
      </c>
    </row>
    <row r="215" spans="1:38" s="624" customFormat="1">
      <c r="A215" s="25">
        <f>IF(C215=0,"",SUBTOTAL(3,C$5:C215))</f>
        <v>211</v>
      </c>
      <c r="B215" s="86">
        <v>94</v>
      </c>
      <c r="C215" s="369" t="s">
        <v>2318</v>
      </c>
      <c r="D215" s="25" t="str">
        <f>VLOOKUP(C215,Sheet4!$A$1:$B$300,2,0)</f>
        <v>8416005030</v>
      </c>
      <c r="E215" s="370" t="s">
        <v>2333</v>
      </c>
      <c r="F215" s="63" t="str">
        <f>VLOOKUP(D215,'BHXH 4-2026'!$D$11:$F$337,3,0)</f>
        <v>DN4928416005030</v>
      </c>
      <c r="G215" s="774">
        <f>VLOOKUP(C215,'chuyển xếp 2024'!$C$5:$W$328,17,0)</f>
        <v>4730000</v>
      </c>
      <c r="H215" s="774">
        <f>VLOOKUP(C215,'chuyển xếp 2024'!$C$5:$W$328,19,0)</f>
        <v>0</v>
      </c>
      <c r="I215" s="774">
        <f t="shared" si="21"/>
        <v>4730000</v>
      </c>
      <c r="J215" s="63" t="s">
        <v>63</v>
      </c>
      <c r="K215" s="63">
        <f t="shared" si="23"/>
        <v>0</v>
      </c>
      <c r="L215" s="56" t="s">
        <v>33</v>
      </c>
      <c r="M215" s="56" t="s">
        <v>34</v>
      </c>
      <c r="N215" s="87" t="s">
        <v>5204</v>
      </c>
      <c r="O215" s="46" t="s">
        <v>671</v>
      </c>
      <c r="P215" s="234">
        <v>31048</v>
      </c>
      <c r="Q215" s="75">
        <v>45364</v>
      </c>
      <c r="R215" s="107">
        <f t="shared" si="20"/>
        <v>45364</v>
      </c>
      <c r="S215" s="75"/>
      <c r="T215" s="97" t="s">
        <v>36</v>
      </c>
      <c r="U215" s="56" t="s">
        <v>2306</v>
      </c>
      <c r="V215" s="626" t="str">
        <f t="shared" ca="1" si="25"/>
        <v xml:space="preserve">2 NĂM 5 THÁNG 6 NGÀY </v>
      </c>
      <c r="W215" s="523" t="s">
        <v>2334</v>
      </c>
      <c r="X215" s="80" t="s">
        <v>2334</v>
      </c>
      <c r="Y215" s="80" t="str">
        <f>VLOOKUP(C215,'Trang tính1'!$A$2:$N$281,5,0)</f>
        <v>084185007263</v>
      </c>
      <c r="Z215" s="80" t="b">
        <f t="shared" si="22"/>
        <v>1</v>
      </c>
      <c r="AA215" s="108">
        <v>44417</v>
      </c>
      <c r="AB215" s="75" t="s">
        <v>5227</v>
      </c>
      <c r="AC215" s="46" t="s">
        <v>232</v>
      </c>
      <c r="AD215" s="108" t="s">
        <v>2335</v>
      </c>
      <c r="AE215" s="108" t="str">
        <f>VLOOKUP(C215,'Trang tính1'!$A$2:$N$319,9,0)</f>
        <v>Lưu Nghiệp Anh, Vĩnh Long</v>
      </c>
      <c r="AF215" s="108" t="s">
        <v>2336</v>
      </c>
      <c r="AG215" s="627"/>
      <c r="AH215" s="628"/>
      <c r="AI215" s="108" t="s">
        <v>156</v>
      </c>
      <c r="AJ215" s="108"/>
      <c r="AK215" s="56" t="s">
        <v>1055</v>
      </c>
      <c r="AL215" s="36">
        <f t="shared" ca="1" si="24"/>
        <v>41</v>
      </c>
    </row>
    <row r="216" spans="1:38" s="624" customFormat="1">
      <c r="A216" s="25">
        <f>IF(C216=0,"",SUBTOTAL(3,C$5:C216))</f>
        <v>212</v>
      </c>
      <c r="B216" s="86">
        <v>95</v>
      </c>
      <c r="C216" s="369" t="s">
        <v>2320</v>
      </c>
      <c r="D216" s="25" t="str">
        <f>VLOOKUP(C216,Sheet4!$A$1:$B$300,2,0)</f>
        <v>8622118525</v>
      </c>
      <c r="E216" s="370" t="s">
        <v>2340</v>
      </c>
      <c r="F216" s="63" t="str">
        <f>VLOOKUP(D216,'BHXH 4-2026'!$D$11:$F$337,3,0)</f>
        <v>DN4928622118525</v>
      </c>
      <c r="G216" s="774">
        <f>VLOOKUP(C216,'chuyển xếp 2024'!$C$5:$W$328,17,0)</f>
        <v>4730000</v>
      </c>
      <c r="H216" s="774">
        <f>VLOOKUP(C216,'chuyển xếp 2024'!$C$5:$W$328,19,0)</f>
        <v>0</v>
      </c>
      <c r="I216" s="774">
        <f t="shared" si="21"/>
        <v>4730000</v>
      </c>
      <c r="J216" s="46" t="s">
        <v>1872</v>
      </c>
      <c r="K216" s="63">
        <f t="shared" si="23"/>
        <v>1</v>
      </c>
      <c r="L216" s="56" t="s">
        <v>33</v>
      </c>
      <c r="M216" s="56" t="s">
        <v>34</v>
      </c>
      <c r="N216" s="87" t="s">
        <v>5204</v>
      </c>
      <c r="O216" s="46" t="s">
        <v>671</v>
      </c>
      <c r="P216" s="234">
        <v>29168</v>
      </c>
      <c r="Q216" s="75">
        <v>45364</v>
      </c>
      <c r="R216" s="107">
        <f t="shared" si="20"/>
        <v>45364</v>
      </c>
      <c r="S216" s="75"/>
      <c r="T216" s="97" t="s">
        <v>36</v>
      </c>
      <c r="U216" s="56" t="s">
        <v>2308</v>
      </c>
      <c r="V216" s="626" t="str">
        <f t="shared" ca="1" si="25"/>
        <v xml:space="preserve">2 NĂM 5 THÁNG 6 NGÀY </v>
      </c>
      <c r="W216" s="523" t="s">
        <v>2341</v>
      </c>
      <c r="X216" s="80" t="s">
        <v>2341</v>
      </c>
      <c r="Y216" s="80" t="str">
        <f>VLOOKUP(C216,'Trang tính1'!$A$2:$N$281,5,0)</f>
        <v>086079004438</v>
      </c>
      <c r="Z216" s="80" t="b">
        <f t="shared" si="22"/>
        <v>1</v>
      </c>
      <c r="AA216" s="108">
        <v>44745</v>
      </c>
      <c r="AB216" s="75" t="s">
        <v>5227</v>
      </c>
      <c r="AC216" s="46" t="s">
        <v>232</v>
      </c>
      <c r="AD216" s="108" t="s">
        <v>1896</v>
      </c>
      <c r="AE216" s="108" t="str">
        <f>VLOOKUP(C216,'Trang tính1'!$A$2:$N$319,9,0)</f>
        <v>Tân Quới, Vĩnh Long</v>
      </c>
      <c r="AF216" s="108" t="s">
        <v>2342</v>
      </c>
      <c r="AG216" s="627"/>
      <c r="AH216" s="628"/>
      <c r="AI216" s="108" t="s">
        <v>156</v>
      </c>
      <c r="AJ216" s="108"/>
      <c r="AK216" s="56" t="s">
        <v>1055</v>
      </c>
      <c r="AL216" s="36">
        <f t="shared" ca="1" si="24"/>
        <v>46</v>
      </c>
    </row>
    <row r="217" spans="1:38" s="624" customFormat="1">
      <c r="A217" s="25">
        <f>IF(C217=0,"",SUBTOTAL(3,C$5:C217))</f>
        <v>213</v>
      </c>
      <c r="B217" s="86">
        <v>96</v>
      </c>
      <c r="C217" s="369" t="s">
        <v>2322</v>
      </c>
      <c r="D217" s="25" t="str">
        <f>VLOOKUP(C217,Sheet4!$A$1:$B$300,2,0)</f>
        <v>7416171783</v>
      </c>
      <c r="E217" s="370" t="s">
        <v>2345</v>
      </c>
      <c r="F217" s="63" t="str">
        <f>VLOOKUP(D217,'BHXH 4-2026'!$D$11:$F$337,3,0)</f>
        <v>DN4927416171783</v>
      </c>
      <c r="G217" s="774">
        <f>VLOOKUP(C217,'chuyển xếp 2024'!$C$5:$W$328,17,0)</f>
        <v>4730000</v>
      </c>
      <c r="H217" s="774">
        <f>VLOOKUP(C217,'chuyển xếp 2024'!$C$5:$W$328,19,0)</f>
        <v>0</v>
      </c>
      <c r="I217" s="774">
        <f t="shared" si="21"/>
        <v>4730000</v>
      </c>
      <c r="J217" s="46" t="s">
        <v>1872</v>
      </c>
      <c r="K217" s="63">
        <f t="shared" si="23"/>
        <v>1</v>
      </c>
      <c r="L217" s="56" t="s">
        <v>33</v>
      </c>
      <c r="M217" s="56" t="s">
        <v>34</v>
      </c>
      <c r="N217" s="87" t="s">
        <v>5204</v>
      </c>
      <c r="O217" s="46" t="s">
        <v>671</v>
      </c>
      <c r="P217" s="234">
        <v>31413</v>
      </c>
      <c r="Q217" s="75">
        <v>45364</v>
      </c>
      <c r="R217" s="107">
        <f t="shared" si="20"/>
        <v>45364</v>
      </c>
      <c r="S217" s="75"/>
      <c r="T217" s="97" t="s">
        <v>36</v>
      </c>
      <c r="U217" s="56" t="s">
        <v>2309</v>
      </c>
      <c r="V217" s="626" t="str">
        <f t="shared" ca="1" si="25"/>
        <v xml:space="preserve">2 NĂM 5 THÁNG 6 NGÀY </v>
      </c>
      <c r="W217" s="523" t="s">
        <v>2346</v>
      </c>
      <c r="X217" s="80" t="s">
        <v>2346</v>
      </c>
      <c r="Y217" s="80" t="str">
        <f>VLOOKUP(C217,'Trang tính1'!$A$2:$N$281,5,0)</f>
        <v>092086014011</v>
      </c>
      <c r="Z217" s="80" t="b">
        <f t="shared" si="22"/>
        <v>1</v>
      </c>
      <c r="AA217" s="108">
        <v>44434</v>
      </c>
      <c r="AB217" s="75" t="s">
        <v>5227</v>
      </c>
      <c r="AC217" s="46" t="s">
        <v>232</v>
      </c>
      <c r="AD217" s="108" t="s">
        <v>2347</v>
      </c>
      <c r="AE217" s="108" t="str">
        <f>VLOOKUP(C217,'Trang tính1'!$A$2:$N$319,9,0)</f>
        <v>Đông Giang, Đông Thuận, Cần Thơ</v>
      </c>
      <c r="AF217" s="108" t="s">
        <v>2348</v>
      </c>
      <c r="AG217" s="627"/>
      <c r="AH217" s="628"/>
      <c r="AI217" s="108" t="s">
        <v>156</v>
      </c>
      <c r="AJ217" s="108"/>
      <c r="AK217" s="56" t="s">
        <v>1055</v>
      </c>
      <c r="AL217" s="36">
        <f t="shared" ca="1" si="24"/>
        <v>40</v>
      </c>
    </row>
    <row r="218" spans="1:38" s="624" customFormat="1">
      <c r="A218" s="25">
        <f>IF(C218=0,"",SUBTOTAL(3,C$5:C218))</f>
        <v>214</v>
      </c>
      <c r="B218" s="86">
        <v>97</v>
      </c>
      <c r="C218" s="369" t="s">
        <v>2323</v>
      </c>
      <c r="D218" s="25" t="str">
        <f>VLOOKUP(C218,Sheet4!$A$1:$B$300,2,0)</f>
        <v>8416005025</v>
      </c>
      <c r="E218" s="370" t="s">
        <v>2349</v>
      </c>
      <c r="F218" s="63" t="str">
        <f>VLOOKUP(D218,'BHXH 4-2026'!$D$11:$F$337,3,0)</f>
        <v>DN4928416005025</v>
      </c>
      <c r="G218" s="774">
        <f>VLOOKUP(C218,'chuyển xếp 2024'!$C$5:$W$328,17,0)</f>
        <v>4730000</v>
      </c>
      <c r="H218" s="774">
        <f>VLOOKUP(C218,'chuyển xếp 2024'!$C$5:$W$328,19,0)</f>
        <v>0</v>
      </c>
      <c r="I218" s="774">
        <f t="shared" si="21"/>
        <v>4730000</v>
      </c>
      <c r="J218" s="46" t="s">
        <v>1872</v>
      </c>
      <c r="K218" s="63">
        <f t="shared" si="23"/>
        <v>1</v>
      </c>
      <c r="L218" s="56" t="s">
        <v>33</v>
      </c>
      <c r="M218" s="56" t="s">
        <v>34</v>
      </c>
      <c r="N218" s="87" t="s">
        <v>5204</v>
      </c>
      <c r="O218" s="46" t="s">
        <v>671</v>
      </c>
      <c r="P218" s="234">
        <v>29221</v>
      </c>
      <c r="Q218" s="75">
        <v>45364</v>
      </c>
      <c r="R218" s="107">
        <f t="shared" si="20"/>
        <v>45364</v>
      </c>
      <c r="S218" s="75"/>
      <c r="T218" s="97" t="s">
        <v>36</v>
      </c>
      <c r="U218" s="56" t="s">
        <v>2310</v>
      </c>
      <c r="V218" s="626" t="str">
        <f t="shared" ca="1" si="25"/>
        <v xml:space="preserve">2 NĂM 5 THÁNG 6 NGÀY </v>
      </c>
      <c r="W218" s="523" t="s">
        <v>2350</v>
      </c>
      <c r="X218" s="80" t="s">
        <v>2350</v>
      </c>
      <c r="Y218" s="80" t="str">
        <f>VLOOKUP(C218,'Trang tính1'!$A$2:$N$281,5,0)</f>
        <v>084080008086</v>
      </c>
      <c r="Z218" s="80" t="b">
        <f t="shared" si="22"/>
        <v>1</v>
      </c>
      <c r="AA218" s="108">
        <v>44417</v>
      </c>
      <c r="AB218" s="75" t="s">
        <v>5227</v>
      </c>
      <c r="AC218" s="46" t="s">
        <v>232</v>
      </c>
      <c r="AD218" s="108" t="s">
        <v>2335</v>
      </c>
      <c r="AE218" s="108" t="str">
        <f>VLOOKUP(C218,'Trang tính1'!$A$2:$N$319,9,0)</f>
        <v>Lưu Nghiệp Anh, Vĩnh Long</v>
      </c>
      <c r="AF218" s="108" t="s">
        <v>2336</v>
      </c>
      <c r="AG218" s="627"/>
      <c r="AH218" s="628"/>
      <c r="AI218" s="108" t="s">
        <v>156</v>
      </c>
      <c r="AJ218" s="108"/>
      <c r="AK218" s="56" t="s">
        <v>1055</v>
      </c>
      <c r="AL218" s="36">
        <f t="shared" ca="1" si="24"/>
        <v>46</v>
      </c>
    </row>
    <row r="219" spans="1:38" s="624" customFormat="1">
      <c r="A219" s="25">
        <f>IF(C219=0,"",SUBTOTAL(3,C$5:C219))</f>
        <v>215</v>
      </c>
      <c r="B219" s="86">
        <v>98</v>
      </c>
      <c r="C219" s="369" t="s">
        <v>2324</v>
      </c>
      <c r="D219" s="25" t="str">
        <f>VLOOKUP(C219,Sheet4!$A$1:$B$300,2,0)</f>
        <v>9216001110</v>
      </c>
      <c r="E219" s="370" t="s">
        <v>2352</v>
      </c>
      <c r="F219" s="63" t="str">
        <f>VLOOKUP(D219,'BHXH 4-2026'!$D$11:$F$337,3,0)</f>
        <v>DN4929216001110</v>
      </c>
      <c r="G219" s="774">
        <f>VLOOKUP(C219,'chuyển xếp 2024'!$C$5:$W$328,17,0)</f>
        <v>4730000</v>
      </c>
      <c r="H219" s="774">
        <f>VLOOKUP(C219,'chuyển xếp 2024'!$C$5:$W$328,19,0)</f>
        <v>0</v>
      </c>
      <c r="I219" s="774">
        <f t="shared" si="21"/>
        <v>4730000</v>
      </c>
      <c r="J219" s="63" t="s">
        <v>63</v>
      </c>
      <c r="K219" s="63">
        <f t="shared" si="23"/>
        <v>0</v>
      </c>
      <c r="L219" s="56" t="s">
        <v>33</v>
      </c>
      <c r="M219" s="56" t="s">
        <v>34</v>
      </c>
      <c r="N219" s="87" t="s">
        <v>5204</v>
      </c>
      <c r="O219" s="46" t="s">
        <v>671</v>
      </c>
      <c r="P219" s="234">
        <v>34316</v>
      </c>
      <c r="Q219" s="75">
        <v>45364</v>
      </c>
      <c r="R219" s="107">
        <f t="shared" si="20"/>
        <v>45364</v>
      </c>
      <c r="S219" s="75"/>
      <c r="T219" s="97" t="s">
        <v>36</v>
      </c>
      <c r="U219" s="56" t="s">
        <v>2353</v>
      </c>
      <c r="V219" s="626" t="str">
        <f t="shared" ca="1" si="25"/>
        <v xml:space="preserve">2 NĂM 5 THÁNG 6 NGÀY </v>
      </c>
      <c r="W219" s="523" t="s">
        <v>2371</v>
      </c>
      <c r="X219" s="80" t="s">
        <v>2371</v>
      </c>
      <c r="Y219" s="80" t="str">
        <f>VLOOKUP(C219,'Trang tính1'!$A$2:$N$281,5,0)</f>
        <v>092193002689</v>
      </c>
      <c r="Z219" s="80" t="b">
        <f t="shared" si="22"/>
        <v>1</v>
      </c>
      <c r="AA219" s="108">
        <v>44421</v>
      </c>
      <c r="AB219" s="75" t="s">
        <v>5227</v>
      </c>
      <c r="AC219" s="46" t="s">
        <v>232</v>
      </c>
      <c r="AD219" s="108" t="s">
        <v>2372</v>
      </c>
      <c r="AE219" s="108" t="str">
        <f>VLOOKUP(C219,'Trang tính1'!$A$2:$N$319,9,0)</f>
        <v>Thới Long, TP Cần Thơ</v>
      </c>
      <c r="AF219" s="108" t="s">
        <v>2373</v>
      </c>
      <c r="AG219" s="627"/>
      <c r="AH219" s="628"/>
      <c r="AI219" s="108" t="s">
        <v>156</v>
      </c>
      <c r="AJ219" s="108"/>
      <c r="AK219" s="56" t="s">
        <v>1055</v>
      </c>
      <c r="AL219" s="36">
        <f t="shared" ca="1" si="24"/>
        <v>32</v>
      </c>
    </row>
    <row r="220" spans="1:38" s="624" customFormat="1">
      <c r="A220" s="25">
        <f>IF(C220=0,"",SUBTOTAL(3,C$5:C220))</f>
        <v>216</v>
      </c>
      <c r="B220" s="86">
        <v>99</v>
      </c>
      <c r="C220" s="369" t="s">
        <v>2325</v>
      </c>
      <c r="D220" s="25" t="str">
        <f>VLOOKUP(C220,Sheet4!$A$1:$B$300,2,0)</f>
        <v>9222222788</v>
      </c>
      <c r="E220" s="370" t="s">
        <v>2374</v>
      </c>
      <c r="F220" s="63" t="str">
        <f>VLOOKUP(D220,'BHXH 4-2026'!$D$11:$F$337,3,0)</f>
        <v>DN4929222222788</v>
      </c>
      <c r="G220" s="774">
        <f>VLOOKUP(C220,'chuyển xếp 2024'!$C$5:$W$328,17,0)</f>
        <v>4730000</v>
      </c>
      <c r="H220" s="774">
        <f>VLOOKUP(C220,'chuyển xếp 2024'!$C$5:$W$328,19,0)</f>
        <v>0</v>
      </c>
      <c r="I220" s="774">
        <f t="shared" si="21"/>
        <v>4730000</v>
      </c>
      <c r="J220" s="46" t="s">
        <v>1872</v>
      </c>
      <c r="K220" s="63">
        <f t="shared" si="23"/>
        <v>1</v>
      </c>
      <c r="L220" s="56" t="s">
        <v>33</v>
      </c>
      <c r="M220" s="56" t="s">
        <v>34</v>
      </c>
      <c r="N220" s="87" t="s">
        <v>5204</v>
      </c>
      <c r="O220" s="46" t="s">
        <v>671</v>
      </c>
      <c r="P220" s="234">
        <v>35997</v>
      </c>
      <c r="Q220" s="75">
        <v>45364</v>
      </c>
      <c r="R220" s="107">
        <f t="shared" si="20"/>
        <v>45364</v>
      </c>
      <c r="S220" s="75"/>
      <c r="T220" s="97" t="s">
        <v>36</v>
      </c>
      <c r="U220" s="56" t="s">
        <v>2354</v>
      </c>
      <c r="V220" s="626" t="str">
        <f t="shared" ca="1" si="25"/>
        <v xml:space="preserve">2 NĂM 5 THÁNG 6 NGÀY </v>
      </c>
      <c r="W220" s="523" t="s">
        <v>2375</v>
      </c>
      <c r="X220" s="80" t="s">
        <v>2375</v>
      </c>
      <c r="Y220" s="80" t="str">
        <f>VLOOKUP(C220,'Trang tính1'!$A$2:$N$281,5,0)</f>
        <v>092098003245</v>
      </c>
      <c r="Z220" s="80" t="b">
        <f t="shared" si="22"/>
        <v>1</v>
      </c>
      <c r="AA220" s="108">
        <v>44879</v>
      </c>
      <c r="AB220" s="75" t="s">
        <v>5227</v>
      </c>
      <c r="AC220" s="46" t="s">
        <v>232</v>
      </c>
      <c r="AD220" s="108" t="s">
        <v>2376</v>
      </c>
      <c r="AE220" s="108" t="str">
        <f>VLOOKUP(C220,'Trang tính1'!$A$2:$N$319,9,0)</f>
        <v>Ô Môn, TP Cần Thơ</v>
      </c>
      <c r="AF220" s="108" t="s">
        <v>2377</v>
      </c>
      <c r="AG220" s="627"/>
      <c r="AH220" s="628"/>
      <c r="AI220" s="108" t="s">
        <v>156</v>
      </c>
      <c r="AJ220" s="108"/>
      <c r="AK220" s="56" t="s">
        <v>1055</v>
      </c>
      <c r="AL220" s="36">
        <f t="shared" ca="1" si="24"/>
        <v>28</v>
      </c>
    </row>
    <row r="221" spans="1:38" s="624" customFormat="1">
      <c r="A221" s="25">
        <f>IF(C221=0,"",SUBTOTAL(3,C$5:C221))</f>
        <v>217</v>
      </c>
      <c r="B221" s="86">
        <v>100</v>
      </c>
      <c r="C221" s="369" t="s">
        <v>2381</v>
      </c>
      <c r="D221" s="25" t="str">
        <f>VLOOKUP(C221,Sheet4!$A$1:$B$300,2,0)</f>
        <v>7525438224</v>
      </c>
      <c r="E221" s="370" t="s">
        <v>1363</v>
      </c>
      <c r="F221" s="63" t="str">
        <f>VLOOKUP(D221,'BHXH 4-2026'!$D$11:$F$337,3,0)</f>
        <v>DN4927525438224</v>
      </c>
      <c r="G221" s="774">
        <f>VLOOKUP(C221,'chuyển xếp 2024'!$C$5:$W$328,17,0)</f>
        <v>4730000</v>
      </c>
      <c r="H221" s="774">
        <f>VLOOKUP(C221,'chuyển xếp 2024'!$C$5:$W$328,19,0)</f>
        <v>0</v>
      </c>
      <c r="I221" s="774">
        <f t="shared" si="21"/>
        <v>4730000</v>
      </c>
      <c r="J221" s="46" t="s">
        <v>1872</v>
      </c>
      <c r="K221" s="63">
        <f t="shared" si="23"/>
        <v>1</v>
      </c>
      <c r="L221" s="56" t="s">
        <v>33</v>
      </c>
      <c r="M221" s="56" t="s">
        <v>34</v>
      </c>
      <c r="N221" s="87" t="s">
        <v>5204</v>
      </c>
      <c r="O221" s="46" t="s">
        <v>671</v>
      </c>
      <c r="P221" s="234">
        <v>30244</v>
      </c>
      <c r="Q221" s="75">
        <v>45364</v>
      </c>
      <c r="R221" s="107">
        <f t="shared" si="20"/>
        <v>45364</v>
      </c>
      <c r="S221" s="75"/>
      <c r="T221" s="97" t="s">
        <v>36</v>
      </c>
      <c r="U221" s="56" t="s">
        <v>2356</v>
      </c>
      <c r="V221" s="626" t="str">
        <f t="shared" ca="1" si="25"/>
        <v xml:space="preserve">2 NĂM 5 THÁNG 6 NGÀY </v>
      </c>
      <c r="W221" s="523" t="s">
        <v>2399</v>
      </c>
      <c r="X221" s="80" t="s">
        <v>2399</v>
      </c>
      <c r="Y221" s="80" t="str">
        <f>VLOOKUP(C221,'Trang tính1'!$A$2:$N$281,5,0)</f>
        <v>087082011538</v>
      </c>
      <c r="Z221" s="80" t="b">
        <f t="shared" si="22"/>
        <v>1</v>
      </c>
      <c r="AA221" s="108">
        <v>44816</v>
      </c>
      <c r="AB221" s="75" t="s">
        <v>5227</v>
      </c>
      <c r="AC221" s="46" t="s">
        <v>232</v>
      </c>
      <c r="AD221" s="108" t="s">
        <v>2400</v>
      </c>
      <c r="AE221" s="108" t="str">
        <f>VLOOKUP(C221,'Trang tính1'!$A$2:$N$319,9,0)</f>
        <v>kv Thới Hòa, Ô Môn, TP Cần Thơ</v>
      </c>
      <c r="AF221" s="108" t="s">
        <v>2401</v>
      </c>
      <c r="AG221" s="627"/>
      <c r="AH221" s="628"/>
      <c r="AI221" s="108" t="s">
        <v>156</v>
      </c>
      <c r="AJ221" s="108"/>
      <c r="AK221" s="56" t="s">
        <v>1055</v>
      </c>
      <c r="AL221" s="36">
        <f t="shared" ca="1" si="24"/>
        <v>43</v>
      </c>
    </row>
    <row r="222" spans="1:38" s="624" customFormat="1">
      <c r="A222" s="25">
        <f>IF(C222=0,"",SUBTOTAL(3,C$5:C222))</f>
        <v>218</v>
      </c>
      <c r="B222" s="86">
        <v>101</v>
      </c>
      <c r="C222" s="369" t="s">
        <v>2384</v>
      </c>
      <c r="D222" s="25" t="str">
        <f>VLOOKUP(C222,Sheet4!$A$1:$B$300,2,0)</f>
        <v>8622140764</v>
      </c>
      <c r="E222" s="370" t="s">
        <v>1678</v>
      </c>
      <c r="F222" s="63" t="str">
        <f>VLOOKUP(D222,'BHXH 4-2026'!$D$11:$F$337,3,0)</f>
        <v>DN4928622140764</v>
      </c>
      <c r="G222" s="774">
        <f>VLOOKUP(C222,'chuyển xếp 2024'!$C$5:$W$328,17,0)</f>
        <v>4730000</v>
      </c>
      <c r="H222" s="774">
        <f>VLOOKUP(C222,'chuyển xếp 2024'!$C$5:$W$328,19,0)</f>
        <v>0</v>
      </c>
      <c r="I222" s="774">
        <f t="shared" si="21"/>
        <v>4730000</v>
      </c>
      <c r="J222" s="46" t="s">
        <v>1872</v>
      </c>
      <c r="K222" s="63">
        <f t="shared" si="23"/>
        <v>1</v>
      </c>
      <c r="L222" s="56" t="s">
        <v>33</v>
      </c>
      <c r="M222" s="56" t="s">
        <v>34</v>
      </c>
      <c r="N222" s="87" t="s">
        <v>5204</v>
      </c>
      <c r="O222" s="46" t="s">
        <v>671</v>
      </c>
      <c r="P222" s="234">
        <v>30799</v>
      </c>
      <c r="Q222" s="75">
        <v>45364</v>
      </c>
      <c r="R222" s="107">
        <f t="shared" si="20"/>
        <v>45364</v>
      </c>
      <c r="S222" s="75"/>
      <c r="T222" s="97" t="s">
        <v>36</v>
      </c>
      <c r="U222" s="56" t="s">
        <v>2359</v>
      </c>
      <c r="V222" s="626" t="str">
        <f t="shared" ca="1" si="25"/>
        <v xml:space="preserve">2 NĂM 5 THÁNG 6 NGÀY </v>
      </c>
      <c r="W222" s="523" t="s">
        <v>2408</v>
      </c>
      <c r="X222" s="80" t="s">
        <v>2408</v>
      </c>
      <c r="Y222" s="80" t="str">
        <f>VLOOKUP(C222,'Trang tính1'!$A$2:$N$281,5,0)</f>
        <v>086084014863</v>
      </c>
      <c r="Z222" s="80" t="b">
        <f t="shared" si="22"/>
        <v>1</v>
      </c>
      <c r="AA222" s="108">
        <v>44326</v>
      </c>
      <c r="AB222" s="75" t="s">
        <v>5227</v>
      </c>
      <c r="AC222" s="46" t="s">
        <v>232</v>
      </c>
      <c r="AD222" s="108" t="s">
        <v>2409</v>
      </c>
      <c r="AE222" s="108" t="str">
        <f>VLOOKUP(C222,'Trang tính1'!$A$2:$N$319,9,0)</f>
        <v>Tân Quới, Vĩnh Long</v>
      </c>
      <c r="AF222" s="108" t="s">
        <v>2410</v>
      </c>
      <c r="AG222" s="627"/>
      <c r="AH222" s="628"/>
      <c r="AI222" s="108" t="s">
        <v>156</v>
      </c>
      <c r="AJ222" s="108"/>
      <c r="AK222" s="56" t="s">
        <v>1055</v>
      </c>
      <c r="AL222" s="36">
        <f t="shared" ca="1" si="24"/>
        <v>42</v>
      </c>
    </row>
    <row r="223" spans="1:38" s="624" customFormat="1">
      <c r="A223" s="25">
        <f>IF(C223=0,"",SUBTOTAL(3,C$5:C223))</f>
        <v>219</v>
      </c>
      <c r="B223" s="86">
        <v>102</v>
      </c>
      <c r="C223" s="369" t="s">
        <v>2387</v>
      </c>
      <c r="D223" s="25" t="str">
        <f>VLOOKUP(C223,Sheet4!$A$1:$B$300,2,0)</f>
        <v>9208010002</v>
      </c>
      <c r="E223" s="370" t="s">
        <v>2418</v>
      </c>
      <c r="F223" s="63" t="str">
        <f>VLOOKUP(D223,'BHXH 4-2026'!$D$11:$F$337,3,0)</f>
        <v>DN4929208010002</v>
      </c>
      <c r="G223" s="774">
        <f>VLOOKUP(C223,'chuyển xếp 2024'!$C$5:$W$328,17,0)</f>
        <v>4730000</v>
      </c>
      <c r="H223" s="774">
        <f>VLOOKUP(C223,'chuyển xếp 2024'!$C$5:$W$328,19,0)</f>
        <v>0</v>
      </c>
      <c r="I223" s="774">
        <f t="shared" si="21"/>
        <v>4730000</v>
      </c>
      <c r="J223" s="46" t="s">
        <v>1872</v>
      </c>
      <c r="K223" s="63">
        <f t="shared" si="23"/>
        <v>1</v>
      </c>
      <c r="L223" s="56" t="s">
        <v>33</v>
      </c>
      <c r="M223" s="56" t="s">
        <v>34</v>
      </c>
      <c r="N223" s="87" t="s">
        <v>5204</v>
      </c>
      <c r="O223" s="46" t="s">
        <v>671</v>
      </c>
      <c r="P223" s="234">
        <v>28564</v>
      </c>
      <c r="Q223" s="75">
        <v>45364</v>
      </c>
      <c r="R223" s="107">
        <f t="shared" si="20"/>
        <v>45364</v>
      </c>
      <c r="S223" s="75"/>
      <c r="T223" s="97" t="s">
        <v>36</v>
      </c>
      <c r="U223" s="56" t="s">
        <v>2362</v>
      </c>
      <c r="V223" s="626" t="str">
        <f t="shared" ca="1" si="25"/>
        <v xml:space="preserve">2 NĂM 5 THÁNG 6 NGÀY </v>
      </c>
      <c r="W223" s="523" t="s">
        <v>2419</v>
      </c>
      <c r="X223" s="80" t="s">
        <v>2419</v>
      </c>
      <c r="Y223" s="80" t="str">
        <f>VLOOKUP(C223,'Trang tính1'!$A$2:$N$281,5,0)</f>
        <v>092078011885</v>
      </c>
      <c r="Z223" s="80" t="b">
        <f t="shared" si="22"/>
        <v>1</v>
      </c>
      <c r="AA223" s="108">
        <v>44428</v>
      </c>
      <c r="AB223" s="75" t="s">
        <v>5227</v>
      </c>
      <c r="AC223" s="46" t="s">
        <v>232</v>
      </c>
      <c r="AD223" s="108" t="s">
        <v>2332</v>
      </c>
      <c r="AE223" s="108" t="str">
        <f>VLOOKUP(C223,'Trang tính1'!$A$2:$N$319,9,0)</f>
        <v>Phước Thới, TP Cần Thơ</v>
      </c>
      <c r="AF223" s="108" t="s">
        <v>2420</v>
      </c>
      <c r="AG223" s="627"/>
      <c r="AH223" s="628"/>
      <c r="AI223" s="108" t="s">
        <v>156</v>
      </c>
      <c r="AJ223" s="108"/>
      <c r="AK223" s="56" t="s">
        <v>1055</v>
      </c>
      <c r="AL223" s="36">
        <f t="shared" ca="1" si="24"/>
        <v>48</v>
      </c>
    </row>
    <row r="224" spans="1:38" s="624" customFormat="1">
      <c r="A224" s="25">
        <f>IF(C224=0,"",SUBTOTAL(3,C$5:C224))</f>
        <v>220</v>
      </c>
      <c r="B224" s="86">
        <v>103</v>
      </c>
      <c r="C224" s="369" t="s">
        <v>2390</v>
      </c>
      <c r="D224" s="25" t="str">
        <f>VLOOKUP(C224,Sheet4!$A$1:$B$300,2,0)</f>
        <v>9208007832</v>
      </c>
      <c r="E224" s="370" t="s">
        <v>1739</v>
      </c>
      <c r="F224" s="63" t="str">
        <f>VLOOKUP(D224,'BHXH 4-2026'!$D$11:$F$337,3,0)</f>
        <v>DN4929208007832</v>
      </c>
      <c r="G224" s="774">
        <f>VLOOKUP(C224,'chuyển xếp 2024'!$C$5:$W$328,17,0)</f>
        <v>4730000</v>
      </c>
      <c r="H224" s="774">
        <f>VLOOKUP(C224,'chuyển xếp 2024'!$C$5:$W$328,19,0)</f>
        <v>0</v>
      </c>
      <c r="I224" s="774">
        <f t="shared" si="21"/>
        <v>4730000</v>
      </c>
      <c r="J224" s="46" t="s">
        <v>1872</v>
      </c>
      <c r="K224" s="63">
        <f t="shared" si="23"/>
        <v>1</v>
      </c>
      <c r="L224" s="56" t="s">
        <v>33</v>
      </c>
      <c r="M224" s="56" t="s">
        <v>34</v>
      </c>
      <c r="N224" s="87" t="s">
        <v>5204</v>
      </c>
      <c r="O224" s="46" t="s">
        <v>671</v>
      </c>
      <c r="P224" s="234">
        <v>28691</v>
      </c>
      <c r="Q224" s="75">
        <v>45364</v>
      </c>
      <c r="R224" s="107">
        <f t="shared" si="20"/>
        <v>45364</v>
      </c>
      <c r="S224" s="75"/>
      <c r="T224" s="97" t="s">
        <v>36</v>
      </c>
      <c r="U224" s="56" t="s">
        <v>2364</v>
      </c>
      <c r="V224" s="626" t="str">
        <f t="shared" ca="1" si="25"/>
        <v xml:space="preserve">2 NĂM 5 THÁNG 6 NGÀY </v>
      </c>
      <c r="W224" s="523" t="s">
        <v>2426</v>
      </c>
      <c r="X224" s="80" t="s">
        <v>2426</v>
      </c>
      <c r="Y224" s="80" t="str">
        <f>VLOOKUP(C224,'Trang tính1'!$A$2:$N$281,5,0)</f>
        <v>092078005520</v>
      </c>
      <c r="Z224" s="80" t="b">
        <f t="shared" si="22"/>
        <v>1</v>
      </c>
      <c r="AA224" s="108">
        <v>45149</v>
      </c>
      <c r="AB224" s="75" t="s">
        <v>5227</v>
      </c>
      <c r="AC224" s="46" t="s">
        <v>232</v>
      </c>
      <c r="AD224" s="108" t="s">
        <v>1854</v>
      </c>
      <c r="AE224" s="108" t="str">
        <f>VLOOKUP(C224,'Trang tính1'!$A$2:$N$319,9,0)</f>
        <v>Phước Thới, TP Cần Thơ</v>
      </c>
      <c r="AF224" s="108" t="s">
        <v>2427</v>
      </c>
      <c r="AG224" s="627"/>
      <c r="AH224" s="628"/>
      <c r="AI224" s="108" t="s">
        <v>156</v>
      </c>
      <c r="AJ224" s="108"/>
      <c r="AK224" s="56" t="s">
        <v>1055</v>
      </c>
      <c r="AL224" s="36">
        <f t="shared" ca="1" si="24"/>
        <v>48</v>
      </c>
    </row>
    <row r="225" spans="1:38" s="624" customFormat="1">
      <c r="A225" s="25">
        <f>IF(C225=0,"",SUBTOTAL(3,C$5:C225))</f>
        <v>221</v>
      </c>
      <c r="B225" s="86">
        <v>104</v>
      </c>
      <c r="C225" s="369" t="s">
        <v>2391</v>
      </c>
      <c r="D225" s="25" t="str">
        <f>VLOOKUP(C225,Sheet4!$A$1:$B$300,2,0)</f>
        <v>7412005768</v>
      </c>
      <c r="E225" s="370" t="s">
        <v>1708</v>
      </c>
      <c r="F225" s="63" t="str">
        <f>VLOOKUP(D225,'BHXH 4-2026'!$D$11:$F$337,3,0)</f>
        <v>DN4927412005768</v>
      </c>
      <c r="G225" s="774">
        <f>VLOOKUP(C225,'chuyển xếp 2024'!$C$5:$W$328,17,0)</f>
        <v>4730000</v>
      </c>
      <c r="H225" s="774">
        <f>VLOOKUP(C225,'chuyển xếp 2024'!$C$5:$W$328,19,0)</f>
        <v>0</v>
      </c>
      <c r="I225" s="774">
        <f t="shared" si="21"/>
        <v>4730000</v>
      </c>
      <c r="J225" s="46" t="s">
        <v>1872</v>
      </c>
      <c r="K225" s="63">
        <f t="shared" si="23"/>
        <v>1</v>
      </c>
      <c r="L225" s="56" t="s">
        <v>33</v>
      </c>
      <c r="M225" s="56" t="s">
        <v>34</v>
      </c>
      <c r="N225" s="87" t="s">
        <v>5204</v>
      </c>
      <c r="O225" s="46" t="s">
        <v>671</v>
      </c>
      <c r="P225" s="234">
        <v>29741</v>
      </c>
      <c r="Q225" s="75">
        <v>45364</v>
      </c>
      <c r="R225" s="107">
        <f t="shared" si="20"/>
        <v>45364</v>
      </c>
      <c r="S225" s="75"/>
      <c r="T225" s="97" t="s">
        <v>36</v>
      </c>
      <c r="U225" s="56" t="s">
        <v>2365</v>
      </c>
      <c r="V225" s="626" t="str">
        <f t="shared" ca="1" si="25"/>
        <v xml:space="preserve">2 NĂM 5 THÁNG 6 NGÀY </v>
      </c>
      <c r="W225" s="523" t="s">
        <v>2428</v>
      </c>
      <c r="X225" s="80" t="s">
        <v>2428</v>
      </c>
      <c r="Y225" s="80" t="str">
        <f>VLOOKUP(C225,'Trang tính1'!$A$2:$N$281,5,0)</f>
        <v>092081009268</v>
      </c>
      <c r="Z225" s="80" t="b">
        <f t="shared" si="22"/>
        <v>1</v>
      </c>
      <c r="AA225" s="108">
        <v>44417</v>
      </c>
      <c r="AB225" s="75" t="s">
        <v>5227</v>
      </c>
      <c r="AC225" s="46" t="s">
        <v>232</v>
      </c>
      <c r="AD225" s="108" t="s">
        <v>2297</v>
      </c>
      <c r="AE225" s="108" t="str">
        <f>VLOOKUP(C225,'Trang tính1'!$A$2:$N$319,9,0)</f>
        <v>Trường Thành, TP Cần Thơ</v>
      </c>
      <c r="AF225" s="108" t="s">
        <v>2429</v>
      </c>
      <c r="AG225" s="627"/>
      <c r="AH225" s="628"/>
      <c r="AI225" s="108" t="s">
        <v>156</v>
      </c>
      <c r="AJ225" s="108"/>
      <c r="AK225" s="56" t="s">
        <v>1055</v>
      </c>
      <c r="AL225" s="36">
        <f t="shared" ca="1" si="24"/>
        <v>45</v>
      </c>
    </row>
    <row r="226" spans="1:38" s="624" customFormat="1">
      <c r="A226" s="25">
        <f>IF(C226=0,"",SUBTOTAL(3,C$5:C226))</f>
        <v>222</v>
      </c>
      <c r="B226" s="86">
        <v>105</v>
      </c>
      <c r="C226" s="369" t="s">
        <v>2395</v>
      </c>
      <c r="D226" s="25" t="str">
        <f>VLOOKUP(C226,Sheet4!$A$1:$B$300,2,0)</f>
        <v>9221567493</v>
      </c>
      <c r="E226" s="370" t="s">
        <v>2437</v>
      </c>
      <c r="F226" s="63" t="str">
        <f>VLOOKUP(D226,'BHXH 4-2026'!$D$11:$F$337,3,0)</f>
        <v>DN4929221567493</v>
      </c>
      <c r="G226" s="774">
        <f>VLOOKUP(C226,'chuyển xếp 2024'!$C$5:$W$328,17,0)</f>
        <v>4730000</v>
      </c>
      <c r="H226" s="774">
        <f>VLOOKUP(C226,'chuyển xếp 2024'!$C$5:$W$328,19,0)</f>
        <v>0</v>
      </c>
      <c r="I226" s="774">
        <f t="shared" si="21"/>
        <v>4730000</v>
      </c>
      <c r="J226" s="46" t="s">
        <v>1872</v>
      </c>
      <c r="K226" s="63">
        <f t="shared" si="23"/>
        <v>1</v>
      </c>
      <c r="L226" s="56" t="s">
        <v>33</v>
      </c>
      <c r="M226" s="56" t="s">
        <v>34</v>
      </c>
      <c r="N226" s="87" t="s">
        <v>5204</v>
      </c>
      <c r="O226" s="46" t="s">
        <v>671</v>
      </c>
      <c r="P226" s="234">
        <v>32153</v>
      </c>
      <c r="Q226" s="75">
        <v>45364</v>
      </c>
      <c r="R226" s="107">
        <f t="shared" si="20"/>
        <v>45364</v>
      </c>
      <c r="S226" s="75"/>
      <c r="T226" s="97" t="s">
        <v>36</v>
      </c>
      <c r="U226" s="56" t="s">
        <v>2368</v>
      </c>
      <c r="V226" s="626" t="str">
        <f t="shared" ca="1" si="25"/>
        <v xml:space="preserve">2 NĂM 5 THÁNG 6 NGÀY </v>
      </c>
      <c r="W226" s="523" t="s">
        <v>2438</v>
      </c>
      <c r="X226" s="80" t="s">
        <v>2438</v>
      </c>
      <c r="Y226" s="80" t="str">
        <f>VLOOKUP(C226,'Trang tính1'!$A$2:$N$281,5,0)</f>
        <v>092088002861</v>
      </c>
      <c r="Z226" s="80" t="b">
        <f t="shared" si="22"/>
        <v>1</v>
      </c>
      <c r="AA226" s="108">
        <v>44317</v>
      </c>
      <c r="AB226" s="75" t="s">
        <v>5227</v>
      </c>
      <c r="AC226" s="46" t="s">
        <v>232</v>
      </c>
      <c r="AD226" s="108" t="s">
        <v>2332</v>
      </c>
      <c r="AE226" s="108" t="str">
        <f>VLOOKUP(C226,'Trang tính1'!$A$2:$N$319,9,0)</f>
        <v>Trường Lạc, TP Cần Thơ</v>
      </c>
      <c r="AF226" s="108" t="s">
        <v>2439</v>
      </c>
      <c r="AG226" s="627"/>
      <c r="AH226" s="628"/>
      <c r="AI226" s="108" t="s">
        <v>156</v>
      </c>
      <c r="AJ226" s="108"/>
      <c r="AK226" s="56" t="s">
        <v>1055</v>
      </c>
      <c r="AL226" s="36">
        <f t="shared" ca="1" si="24"/>
        <v>38</v>
      </c>
    </row>
    <row r="227" spans="1:38" s="624" customFormat="1">
      <c r="A227" s="25">
        <f>IF(C227=0,"",SUBTOTAL(3,C$5:C227))</f>
        <v>223</v>
      </c>
      <c r="B227" s="86">
        <v>106</v>
      </c>
      <c r="C227" s="369" t="s">
        <v>2467</v>
      </c>
      <c r="D227" s="25" t="str">
        <f>VLOOKUP(C227,Sheet4!$A$1:$B$300,2,0)</f>
        <v>7910320010</v>
      </c>
      <c r="E227" s="370" t="s">
        <v>2468</v>
      </c>
      <c r="F227" s="63" t="str">
        <f>VLOOKUP(D227,'BHXH 4-2026'!$D$11:$F$337,3,0)</f>
        <v>DN4927910320010</v>
      </c>
      <c r="G227" s="774">
        <f>VLOOKUP(C227,'chuyển xếp 2024'!$C$5:$W$328,17,0)</f>
        <v>4730000</v>
      </c>
      <c r="H227" s="774">
        <f>VLOOKUP(C227,'chuyển xếp 2024'!$C$5:$W$328,19,0)</f>
        <v>0</v>
      </c>
      <c r="I227" s="774">
        <f t="shared" si="21"/>
        <v>4730000</v>
      </c>
      <c r="J227" s="96" t="s">
        <v>32</v>
      </c>
      <c r="K227" s="63">
        <f t="shared" si="23"/>
        <v>1</v>
      </c>
      <c r="L227" s="56" t="s">
        <v>33</v>
      </c>
      <c r="M227" s="56" t="s">
        <v>34</v>
      </c>
      <c r="N227" s="87" t="s">
        <v>5204</v>
      </c>
      <c r="O227" s="46" t="s">
        <v>671</v>
      </c>
      <c r="P227" s="234">
        <v>32031</v>
      </c>
      <c r="Q227" s="75">
        <v>45461</v>
      </c>
      <c r="R227" s="107">
        <f t="shared" si="20"/>
        <v>45461</v>
      </c>
      <c r="S227" s="75"/>
      <c r="T227" s="97" t="s">
        <v>36</v>
      </c>
      <c r="U227" s="106" t="s">
        <v>2482</v>
      </c>
      <c r="V227" s="626" t="str">
        <f t="shared" ca="1" si="25"/>
        <v xml:space="preserve">2 NĂM 2 THÁNG 1 NGÀY </v>
      </c>
      <c r="W227" s="74" t="s">
        <v>2491</v>
      </c>
      <c r="X227" s="80" t="s">
        <v>2491</v>
      </c>
      <c r="Y227" s="80" t="str">
        <f>VLOOKUP(C227,'Trang tính1'!$A$2:$N$281,5,0)</f>
        <v>086087011492</v>
      </c>
      <c r="Z227" s="80" t="b">
        <f t="shared" si="22"/>
        <v>1</v>
      </c>
      <c r="AA227" s="108">
        <v>44439</v>
      </c>
      <c r="AB227" s="75" t="s">
        <v>5227</v>
      </c>
      <c r="AC227" s="46" t="s">
        <v>232</v>
      </c>
      <c r="AD227" s="108" t="s">
        <v>2343</v>
      </c>
      <c r="AE227" s="108" t="str">
        <f>VLOOKUP(C227,'Trang tính1'!$A$2:$N$319,9,0)</f>
        <v>Tân Lược, Vĩnh Long</v>
      </c>
      <c r="AF227" s="108" t="s">
        <v>2492</v>
      </c>
      <c r="AG227" s="627"/>
      <c r="AH227" s="628"/>
      <c r="AI227" s="108" t="s">
        <v>156</v>
      </c>
      <c r="AJ227" s="108"/>
      <c r="AK227" s="56" t="s">
        <v>1055</v>
      </c>
      <c r="AL227" s="36">
        <f t="shared" ca="1" si="24"/>
        <v>38</v>
      </c>
    </row>
    <row r="228" spans="1:38" s="624" customFormat="1">
      <c r="A228" s="25">
        <f>IF(C228=0,"",SUBTOTAL(3,C$5:C228))</f>
        <v>224</v>
      </c>
      <c r="B228" s="86">
        <v>107</v>
      </c>
      <c r="C228" s="369" t="s">
        <v>2470</v>
      </c>
      <c r="D228" s="25" t="str">
        <f>VLOOKUP(C228,Sheet4!$A$1:$B$300,2,0)</f>
        <v>9221345615</v>
      </c>
      <c r="E228" s="370" t="s">
        <v>2471</v>
      </c>
      <c r="F228" s="63" t="str">
        <f>VLOOKUP(D228,'BHXH 4-2026'!$D$11:$F$337,3,0)</f>
        <v>DN4929221345615</v>
      </c>
      <c r="G228" s="774">
        <f>VLOOKUP(C228,'chuyển xếp 2024'!$C$5:$W$328,17,0)</f>
        <v>4730000</v>
      </c>
      <c r="H228" s="774">
        <f>VLOOKUP(C228,'chuyển xếp 2024'!$C$5:$W$328,19,0)</f>
        <v>0</v>
      </c>
      <c r="I228" s="774">
        <f t="shared" si="21"/>
        <v>4730000</v>
      </c>
      <c r="J228" s="63" t="s">
        <v>63</v>
      </c>
      <c r="K228" s="63">
        <f t="shared" si="23"/>
        <v>0</v>
      </c>
      <c r="L228" s="56" t="s">
        <v>33</v>
      </c>
      <c r="M228" s="56" t="s">
        <v>34</v>
      </c>
      <c r="N228" s="87" t="s">
        <v>5204</v>
      </c>
      <c r="O228" s="46" t="s">
        <v>671</v>
      </c>
      <c r="P228" s="234">
        <v>31133</v>
      </c>
      <c r="Q228" s="75">
        <v>45461</v>
      </c>
      <c r="R228" s="107">
        <f t="shared" si="20"/>
        <v>45461</v>
      </c>
      <c r="S228" s="75"/>
      <c r="T228" s="97" t="s">
        <v>36</v>
      </c>
      <c r="U228" s="106" t="s">
        <v>2484</v>
      </c>
      <c r="V228" s="626" t="str">
        <f t="shared" ca="1" si="25"/>
        <v xml:space="preserve">2 NĂM 2 THÁNG 1 NGÀY </v>
      </c>
      <c r="W228" s="74" t="s">
        <v>2501</v>
      </c>
      <c r="X228" s="80" t="s">
        <v>2501</v>
      </c>
      <c r="Y228" s="80" t="str">
        <f>VLOOKUP(C228,'Trang tính1'!$A$2:$N$281,5,0)</f>
        <v>093185000004</v>
      </c>
      <c r="Z228" s="80" t="b">
        <f t="shared" si="22"/>
        <v>1</v>
      </c>
      <c r="AA228" s="108">
        <v>44421</v>
      </c>
      <c r="AB228" s="75" t="s">
        <v>5227</v>
      </c>
      <c r="AC228" s="46" t="s">
        <v>232</v>
      </c>
      <c r="AD228" s="108" t="s">
        <v>2502</v>
      </c>
      <c r="AE228" s="108" t="str">
        <f>VLOOKUP(C228,'Trang tính1'!$A$2:$N$319,9,0)</f>
        <v>Cái Khế, TP Cần Thơ</v>
      </c>
      <c r="AF228" s="108" t="s">
        <v>2503</v>
      </c>
      <c r="AG228" s="627"/>
      <c r="AH228" s="628"/>
      <c r="AI228" s="108" t="s">
        <v>50</v>
      </c>
      <c r="AJ228" s="108" t="s">
        <v>2504</v>
      </c>
      <c r="AK228" s="56" t="s">
        <v>1055</v>
      </c>
      <c r="AL228" s="36">
        <f t="shared" ca="1" si="24"/>
        <v>41</v>
      </c>
    </row>
    <row r="229" spans="1:38" s="624" customFormat="1">
      <c r="A229" s="25">
        <f>IF(C229=0,"",SUBTOTAL(3,C$5:C229))</f>
        <v>225</v>
      </c>
      <c r="B229" s="86">
        <v>108</v>
      </c>
      <c r="C229" s="369" t="s">
        <v>2474</v>
      </c>
      <c r="D229" s="25" t="str">
        <f>VLOOKUP(C229,Sheet4!$A$1:$B$300,2,0)</f>
        <v>8622290236</v>
      </c>
      <c r="E229" s="370" t="s">
        <v>1660</v>
      </c>
      <c r="F229" s="63" t="str">
        <f>VLOOKUP(D229,'BHXH 4-2026'!$D$11:$F$337,3,0)</f>
        <v>DN4928622290236</v>
      </c>
      <c r="G229" s="774">
        <f>VLOOKUP(C229,'chuyển xếp 2024'!$C$5:$W$328,17,0)</f>
        <v>4730000</v>
      </c>
      <c r="H229" s="774">
        <f>VLOOKUP(C229,'chuyển xếp 2024'!$C$5:$W$328,19,0)</f>
        <v>0</v>
      </c>
      <c r="I229" s="774">
        <f t="shared" si="21"/>
        <v>4730000</v>
      </c>
      <c r="J229" s="63" t="s">
        <v>63</v>
      </c>
      <c r="K229" s="63">
        <f t="shared" si="23"/>
        <v>0</v>
      </c>
      <c r="L229" s="56" t="s">
        <v>33</v>
      </c>
      <c r="M229" s="56" t="s">
        <v>34</v>
      </c>
      <c r="N229" s="87" t="s">
        <v>5204</v>
      </c>
      <c r="O229" s="46" t="s">
        <v>671</v>
      </c>
      <c r="P229" s="234">
        <v>37905</v>
      </c>
      <c r="Q229" s="75">
        <v>45461</v>
      </c>
      <c r="R229" s="107">
        <f t="shared" si="20"/>
        <v>45461</v>
      </c>
      <c r="S229" s="75"/>
      <c r="T229" s="97" t="s">
        <v>36</v>
      </c>
      <c r="U229" s="106" t="s">
        <v>2485</v>
      </c>
      <c r="V229" s="626" t="str">
        <f t="shared" ca="1" si="25"/>
        <v xml:space="preserve">2 NĂM 2 THÁNG 1 NGÀY </v>
      </c>
      <c r="W229" s="74" t="s">
        <v>2493</v>
      </c>
      <c r="X229" s="428" t="s">
        <v>4921</v>
      </c>
      <c r="Y229" s="94" t="str">
        <f>VLOOKUP(C229,'Trang tính1'!$A$2:$N$281,5,0)</f>
        <v>092303008784</v>
      </c>
      <c r="Z229" s="80" t="b">
        <f t="shared" si="22"/>
        <v>1</v>
      </c>
      <c r="AA229" s="108">
        <v>44290</v>
      </c>
      <c r="AB229" s="75" t="s">
        <v>5227</v>
      </c>
      <c r="AC229" s="46" t="s">
        <v>232</v>
      </c>
      <c r="AD229" s="108" t="s">
        <v>2664</v>
      </c>
      <c r="AE229" s="108" t="str">
        <f>VLOOKUP(C229,'Trang tính1'!$A$2:$N$319,9,0)</f>
        <v>Tân Quới, Vĩnh Long</v>
      </c>
      <c r="AF229" s="108" t="s">
        <v>2665</v>
      </c>
      <c r="AG229" s="627"/>
      <c r="AH229" s="628"/>
      <c r="AI229" s="108" t="s">
        <v>156</v>
      </c>
      <c r="AJ229" s="108"/>
      <c r="AK229" s="56" t="s">
        <v>1055</v>
      </c>
      <c r="AL229" s="36">
        <f t="shared" ca="1" si="24"/>
        <v>22</v>
      </c>
    </row>
    <row r="230" spans="1:38" s="624" customFormat="1">
      <c r="A230" s="25">
        <f>IF(C230=0,"",SUBTOTAL(3,C$5:C230))</f>
        <v>226</v>
      </c>
      <c r="B230" s="86">
        <v>109</v>
      </c>
      <c r="C230" s="369" t="s">
        <v>2475</v>
      </c>
      <c r="D230" s="25" t="str">
        <f>VLOOKUP(C230,Sheet4!$A$1:$B$300,2,0)</f>
        <v>9221667349</v>
      </c>
      <c r="E230" s="370" t="s">
        <v>1672</v>
      </c>
      <c r="F230" s="63" t="str">
        <f>VLOOKUP(D230,'BHXH 4-2026'!$D$11:$F$337,3,0)</f>
        <v>DN4929221667349</v>
      </c>
      <c r="G230" s="774">
        <f>VLOOKUP(C230,'chuyển xếp 2024'!$C$5:$W$328,17,0)</f>
        <v>4730000</v>
      </c>
      <c r="H230" s="774">
        <f>VLOOKUP(C230,'chuyển xếp 2024'!$C$5:$W$328,19,0)</f>
        <v>0</v>
      </c>
      <c r="I230" s="774">
        <f t="shared" si="21"/>
        <v>4730000</v>
      </c>
      <c r="J230" s="96" t="s">
        <v>32</v>
      </c>
      <c r="K230" s="63">
        <f t="shared" si="23"/>
        <v>1</v>
      </c>
      <c r="L230" s="56" t="s">
        <v>33</v>
      </c>
      <c r="M230" s="56" t="s">
        <v>34</v>
      </c>
      <c r="N230" s="87" t="s">
        <v>5204</v>
      </c>
      <c r="O230" s="46" t="s">
        <v>671</v>
      </c>
      <c r="P230" s="234">
        <v>32143</v>
      </c>
      <c r="Q230" s="75">
        <v>45461</v>
      </c>
      <c r="R230" s="107">
        <f t="shared" si="20"/>
        <v>45461</v>
      </c>
      <c r="S230" s="75"/>
      <c r="T230" s="97" t="s">
        <v>36</v>
      </c>
      <c r="U230" s="106" t="s">
        <v>2486</v>
      </c>
      <c r="V230" s="626" t="str">
        <f t="shared" ca="1" si="25"/>
        <v xml:space="preserve">2 NĂM 2 THÁNG 1 NGÀY </v>
      </c>
      <c r="W230" s="74" t="s">
        <v>2494</v>
      </c>
      <c r="X230" s="80" t="s">
        <v>2494</v>
      </c>
      <c r="Y230" s="80" t="str">
        <f>VLOOKUP(C230,'Trang tính1'!$A$2:$N$281,5,0)</f>
        <v>093088000067</v>
      </c>
      <c r="Z230" s="80" t="b">
        <f t="shared" si="22"/>
        <v>1</v>
      </c>
      <c r="AA230" s="108">
        <v>44311</v>
      </c>
      <c r="AB230" s="75" t="s">
        <v>5227</v>
      </c>
      <c r="AC230" s="46" t="s">
        <v>232</v>
      </c>
      <c r="AD230" s="108" t="s">
        <v>2666</v>
      </c>
      <c r="AE230" s="108" t="str">
        <f>VLOOKUP(C230,'Trang tính1'!$A$2:$N$319,9,0)</f>
        <v>Thới An Đông, TP Cấn Thơ</v>
      </c>
      <c r="AF230" s="108" t="s">
        <v>2667</v>
      </c>
      <c r="AG230" s="627"/>
      <c r="AH230" s="628"/>
      <c r="AI230" s="108" t="s">
        <v>156</v>
      </c>
      <c r="AJ230" s="108"/>
      <c r="AK230" s="56" t="s">
        <v>1055</v>
      </c>
      <c r="AL230" s="36">
        <f t="shared" ca="1" si="24"/>
        <v>38</v>
      </c>
    </row>
    <row r="231" spans="1:38" s="624" customFormat="1">
      <c r="A231" s="25">
        <f>IF(C231=0,"",SUBTOTAL(3,C$5:C231))</f>
        <v>227</v>
      </c>
      <c r="B231" s="86">
        <v>110</v>
      </c>
      <c r="C231" s="369" t="s">
        <v>2476</v>
      </c>
      <c r="D231" s="25" t="str">
        <f>VLOOKUP(C231,Sheet4!$A$1:$B$300,2,0)</f>
        <v>9215008809</v>
      </c>
      <c r="E231" s="370" t="s">
        <v>2478</v>
      </c>
      <c r="F231" s="63" t="str">
        <f>VLOOKUP(D231,'BHXH 4-2026'!$D$11:$F$337,3,0)</f>
        <v>DN4929215008809</v>
      </c>
      <c r="G231" s="774">
        <f>VLOOKUP(C231,'chuyển xếp 2024'!$C$5:$W$328,17,0)</f>
        <v>4730000</v>
      </c>
      <c r="H231" s="774">
        <f>VLOOKUP(C231,'chuyển xếp 2024'!$C$5:$W$328,19,0)</f>
        <v>0</v>
      </c>
      <c r="I231" s="774">
        <f t="shared" si="21"/>
        <v>4730000</v>
      </c>
      <c r="J231" s="96" t="s">
        <v>32</v>
      </c>
      <c r="K231" s="63">
        <f t="shared" si="23"/>
        <v>1</v>
      </c>
      <c r="L231" s="56" t="s">
        <v>33</v>
      </c>
      <c r="M231" s="56" t="s">
        <v>34</v>
      </c>
      <c r="N231" s="87" t="s">
        <v>5204</v>
      </c>
      <c r="O231" s="46" t="s">
        <v>671</v>
      </c>
      <c r="P231" s="234">
        <v>29952</v>
      </c>
      <c r="Q231" s="75">
        <v>45461</v>
      </c>
      <c r="R231" s="107">
        <f t="shared" si="20"/>
        <v>45461</v>
      </c>
      <c r="S231" s="75"/>
      <c r="T231" s="97" t="s">
        <v>36</v>
      </c>
      <c r="U231" s="106" t="s">
        <v>2487</v>
      </c>
      <c r="V231" s="626" t="str">
        <f t="shared" ca="1" si="25"/>
        <v xml:space="preserve">2 NĂM 2 THÁNG 1 NGÀY </v>
      </c>
      <c r="W231" s="74" t="s">
        <v>2495</v>
      </c>
      <c r="X231" s="80" t="s">
        <v>2495</v>
      </c>
      <c r="Y231" s="80" t="str">
        <f>VLOOKUP(C231,'Trang tính1'!$A$2:$N$281,5,0)</f>
        <v>092082000914</v>
      </c>
      <c r="Z231" s="80" t="b">
        <f t="shared" si="22"/>
        <v>1</v>
      </c>
      <c r="AA231" s="108">
        <v>44311</v>
      </c>
      <c r="AB231" s="75" t="s">
        <v>5227</v>
      </c>
      <c r="AC231" s="46" t="s">
        <v>232</v>
      </c>
      <c r="AD231" s="108" t="s">
        <v>2668</v>
      </c>
      <c r="AE231" s="108" t="str">
        <f>VLOOKUP(C231,'Trang tính1'!$A$2:$N$319,9,0)</f>
        <v>Ô Môn, TP Cần Thơ</v>
      </c>
      <c r="AF231" s="108" t="s">
        <v>2669</v>
      </c>
      <c r="AG231" s="627"/>
      <c r="AH231" s="628"/>
      <c r="AI231" s="108" t="s">
        <v>156</v>
      </c>
      <c r="AJ231" s="108"/>
      <c r="AK231" s="56" t="s">
        <v>1055</v>
      </c>
      <c r="AL231" s="36">
        <f t="shared" ca="1" si="24"/>
        <v>44</v>
      </c>
    </row>
    <row r="232" spans="1:38" s="624" customFormat="1">
      <c r="A232" s="25">
        <f>IF(C232=0,"",SUBTOTAL(3,C$5:C232))</f>
        <v>228</v>
      </c>
      <c r="B232" s="86">
        <v>111</v>
      </c>
      <c r="C232" s="369" t="s">
        <v>2479</v>
      </c>
      <c r="D232" s="25" t="s">
        <v>2883</v>
      </c>
      <c r="E232" s="370" t="s">
        <v>2747</v>
      </c>
      <c r="F232" s="63" t="str">
        <f>VLOOKUP(D232,'BHXH 4-2026'!$D$11:$F$337,3,0)</f>
        <v>DN4929212000761</v>
      </c>
      <c r="G232" s="774">
        <f>VLOOKUP(C232,'chuyển xếp 2024'!$C$5:$W$328,17,0)</f>
        <v>4730000</v>
      </c>
      <c r="H232" s="774">
        <f>VLOOKUP(C232,'chuyển xếp 2024'!$C$5:$W$328,19,0)</f>
        <v>0</v>
      </c>
      <c r="I232" s="774">
        <f t="shared" si="21"/>
        <v>4730000</v>
      </c>
      <c r="J232" s="96" t="s">
        <v>32</v>
      </c>
      <c r="K232" s="63">
        <f t="shared" si="23"/>
        <v>1</v>
      </c>
      <c r="L232" s="56" t="s">
        <v>33</v>
      </c>
      <c r="M232" s="56" t="s">
        <v>34</v>
      </c>
      <c r="N232" s="87" t="s">
        <v>5204</v>
      </c>
      <c r="O232" s="46" t="s">
        <v>671</v>
      </c>
      <c r="P232" s="234">
        <v>30497</v>
      </c>
      <c r="Q232" s="75">
        <v>45748</v>
      </c>
      <c r="R232" s="107">
        <f t="shared" si="20"/>
        <v>45748</v>
      </c>
      <c r="S232" s="75"/>
      <c r="T232" s="97" t="s">
        <v>36</v>
      </c>
      <c r="U232" s="106" t="s">
        <v>2824</v>
      </c>
      <c r="V232" s="626" t="str">
        <f t="shared" ca="1" si="25"/>
        <v xml:space="preserve">1 NĂM 4 THÁNG 18 NGÀY </v>
      </c>
      <c r="W232" s="74" t="s">
        <v>2748</v>
      </c>
      <c r="X232" s="80" t="s">
        <v>2748</v>
      </c>
      <c r="Y232" s="80" t="str">
        <f>VLOOKUP(C232,'Trang tính1'!$A$2:$N$281,5,0)</f>
        <v>092083014880</v>
      </c>
      <c r="Z232" s="80" t="b">
        <f t="shared" si="22"/>
        <v>1</v>
      </c>
      <c r="AA232" s="108">
        <v>44426</v>
      </c>
      <c r="AB232" s="75" t="s">
        <v>5227</v>
      </c>
      <c r="AC232" s="46" t="s">
        <v>232</v>
      </c>
      <c r="AD232" s="108" t="s">
        <v>2001</v>
      </c>
      <c r="AE232" s="108" t="str">
        <f>VLOOKUP(C232,'Trang tính1'!$A$2:$N$319,9,0)</f>
        <v xml:space="preserve">Phong Điền- TP Cần Thơ </v>
      </c>
      <c r="AF232" s="108" t="s">
        <v>2002</v>
      </c>
      <c r="AG232" s="627"/>
      <c r="AH232" s="628"/>
      <c r="AI232" s="108" t="s">
        <v>156</v>
      </c>
      <c r="AJ232" s="108"/>
      <c r="AK232" s="56" t="s">
        <v>1055</v>
      </c>
      <c r="AL232" s="36">
        <f t="shared" ca="1" si="24"/>
        <v>43</v>
      </c>
    </row>
    <row r="233" spans="1:38" s="624" customFormat="1">
      <c r="A233" s="25">
        <f>IF(C233=0,"",SUBTOTAL(3,C$5:C233))</f>
        <v>229</v>
      </c>
      <c r="B233" s="86">
        <v>112</v>
      </c>
      <c r="C233" s="369" t="s">
        <v>2791</v>
      </c>
      <c r="D233" s="25" t="s">
        <v>2884</v>
      </c>
      <c r="E233" s="370" t="s">
        <v>2749</v>
      </c>
      <c r="F233" s="63" t="str">
        <f>VLOOKUP(D233,'BHXH 4-2026'!$D$11:$F$337,3,0)</f>
        <v>DN4929216023891</v>
      </c>
      <c r="G233" s="774">
        <f>VLOOKUP(C233,'chuyển xếp 2024'!$C$5:$W$328,17,0)</f>
        <v>4730000</v>
      </c>
      <c r="H233" s="774">
        <f>VLOOKUP(C233,'chuyển xếp 2024'!$C$5:$W$328,19,0)</f>
        <v>0</v>
      </c>
      <c r="I233" s="774">
        <f t="shared" si="21"/>
        <v>4730000</v>
      </c>
      <c r="J233" s="96" t="s">
        <v>32</v>
      </c>
      <c r="K233" s="63">
        <f t="shared" si="23"/>
        <v>1</v>
      </c>
      <c r="L233" s="56" t="s">
        <v>33</v>
      </c>
      <c r="M233" s="56" t="s">
        <v>34</v>
      </c>
      <c r="N233" s="87" t="s">
        <v>5204</v>
      </c>
      <c r="O233" s="46" t="s">
        <v>671</v>
      </c>
      <c r="P233" s="234">
        <v>35161</v>
      </c>
      <c r="Q233" s="75">
        <v>45748</v>
      </c>
      <c r="R233" s="107">
        <f t="shared" si="20"/>
        <v>45748</v>
      </c>
      <c r="S233" s="75"/>
      <c r="T233" s="97" t="s">
        <v>36</v>
      </c>
      <c r="U233" s="106" t="s">
        <v>2826</v>
      </c>
      <c r="V233" s="626" t="str">
        <f t="shared" ca="1" si="25"/>
        <v xml:space="preserve">1 NĂM 4 THÁNG 18 NGÀY </v>
      </c>
      <c r="W233" s="74" t="s">
        <v>2750</v>
      </c>
      <c r="X233" s="80" t="s">
        <v>2750</v>
      </c>
      <c r="Y233" s="80" t="str">
        <f>VLOOKUP(C233,'Trang tính1'!$A$2:$N$281,5,0)</f>
        <v>092096004376</v>
      </c>
      <c r="Z233" s="80" t="b">
        <f t="shared" si="22"/>
        <v>1</v>
      </c>
      <c r="AA233" s="108">
        <v>44994</v>
      </c>
      <c r="AB233" s="75" t="s">
        <v>5227</v>
      </c>
      <c r="AC233" s="46" t="s">
        <v>232</v>
      </c>
      <c r="AD233" s="108" t="s">
        <v>2751</v>
      </c>
      <c r="AE233" s="108" t="str">
        <f>VLOOKUP(C233,'Trang tính1'!$A$2:$N$319,9,0)</f>
        <v>Thới Lai- Cần Thơ</v>
      </c>
      <c r="AF233" s="108" t="s">
        <v>2752</v>
      </c>
      <c r="AG233" s="627"/>
      <c r="AH233" s="628"/>
      <c r="AI233" s="108" t="s">
        <v>156</v>
      </c>
      <c r="AJ233" s="108"/>
      <c r="AK233" s="56" t="s">
        <v>1055</v>
      </c>
      <c r="AL233" s="36">
        <f t="shared" ca="1" si="24"/>
        <v>30</v>
      </c>
    </row>
    <row r="234" spans="1:38" s="624" customFormat="1">
      <c r="A234" s="25">
        <f>IF(C234=0,"",SUBTOTAL(3,C$5:C234))</f>
        <v>230</v>
      </c>
      <c r="B234" s="86">
        <v>113</v>
      </c>
      <c r="C234" s="369" t="s">
        <v>2792</v>
      </c>
      <c r="D234" s="25" t="s">
        <v>2885</v>
      </c>
      <c r="E234" s="370" t="s">
        <v>1656</v>
      </c>
      <c r="F234" s="63" t="str">
        <f>VLOOKUP(D234,'BHXH 4-2026'!$D$11:$F$337,3,0)</f>
        <v>DN4928722589587</v>
      </c>
      <c r="G234" s="774">
        <f>VLOOKUP(C234,'chuyển xếp 2024'!$C$5:$W$328,17,0)</f>
        <v>4730000</v>
      </c>
      <c r="H234" s="774">
        <f>VLOOKUP(C234,'chuyển xếp 2024'!$C$5:$W$328,19,0)</f>
        <v>0</v>
      </c>
      <c r="I234" s="774">
        <f t="shared" si="21"/>
        <v>4730000</v>
      </c>
      <c r="J234" s="96" t="s">
        <v>32</v>
      </c>
      <c r="K234" s="63">
        <f t="shared" si="23"/>
        <v>1</v>
      </c>
      <c r="L234" s="56" t="s">
        <v>33</v>
      </c>
      <c r="M234" s="56" t="s">
        <v>34</v>
      </c>
      <c r="N234" s="87" t="s">
        <v>5204</v>
      </c>
      <c r="O234" s="46" t="s">
        <v>671</v>
      </c>
      <c r="P234" s="234">
        <v>30317</v>
      </c>
      <c r="Q234" s="75">
        <v>45748</v>
      </c>
      <c r="R234" s="107">
        <f t="shared" si="20"/>
        <v>45748</v>
      </c>
      <c r="S234" s="75"/>
      <c r="T234" s="97" t="s">
        <v>36</v>
      </c>
      <c r="U234" s="106" t="s">
        <v>2825</v>
      </c>
      <c r="V234" s="626" t="str">
        <f t="shared" ca="1" si="25"/>
        <v xml:space="preserve">1 NĂM 4 THÁNG 18 NGÀY </v>
      </c>
      <c r="W234" s="74" t="s">
        <v>2753</v>
      </c>
      <c r="X234" s="80" t="s">
        <v>2753</v>
      </c>
      <c r="Y234" s="80" t="str">
        <f>VLOOKUP(C234,'Trang tính1'!$A$2:$N$281,5,0)</f>
        <v>087083004209</v>
      </c>
      <c r="Z234" s="80" t="b">
        <f t="shared" si="22"/>
        <v>1</v>
      </c>
      <c r="AA234" s="108">
        <v>45285</v>
      </c>
      <c r="AB234" s="75" t="s">
        <v>5227</v>
      </c>
      <c r="AC234" s="46" t="s">
        <v>232</v>
      </c>
      <c r="AD234" s="108" t="s">
        <v>2400</v>
      </c>
      <c r="AE234" s="108" t="str">
        <f>VLOOKUP(C234,'Trang tính1'!$A$2:$N$319,9,0)</f>
        <v>Phong Hòa- Đồng Tháp</v>
      </c>
      <c r="AF234" s="108" t="s">
        <v>2754</v>
      </c>
      <c r="AG234" s="627"/>
      <c r="AH234" s="628"/>
      <c r="AI234" s="108" t="s">
        <v>156</v>
      </c>
      <c r="AJ234" s="108"/>
      <c r="AK234" s="56" t="s">
        <v>1055</v>
      </c>
      <c r="AL234" s="36">
        <f t="shared" ca="1" si="24"/>
        <v>43</v>
      </c>
    </row>
    <row r="235" spans="1:38" s="624" customFormat="1">
      <c r="A235" s="25">
        <f>IF(C235=0,"",SUBTOTAL(3,C$5:C235))</f>
        <v>231</v>
      </c>
      <c r="B235" s="86">
        <v>114</v>
      </c>
      <c r="C235" s="369" t="s">
        <v>2793</v>
      </c>
      <c r="D235" s="25" t="s">
        <v>2886</v>
      </c>
      <c r="E235" s="370" t="s">
        <v>2755</v>
      </c>
      <c r="F235" s="63" t="str">
        <f>VLOOKUP(D235,'BHXH 4-2026'!$D$11:$F$337,3,0)</f>
        <v>DN4929122045734</v>
      </c>
      <c r="G235" s="774">
        <f>VLOOKUP(C235,'chuyển xếp 2024'!$C$5:$W$328,17,0)</f>
        <v>4730000</v>
      </c>
      <c r="H235" s="774">
        <f>VLOOKUP(C235,'chuyển xếp 2024'!$C$5:$W$328,19,0)</f>
        <v>0</v>
      </c>
      <c r="I235" s="774">
        <f t="shared" si="21"/>
        <v>4730000</v>
      </c>
      <c r="J235" s="96" t="s">
        <v>32</v>
      </c>
      <c r="K235" s="63">
        <f t="shared" si="23"/>
        <v>1</v>
      </c>
      <c r="L235" s="56" t="s">
        <v>33</v>
      </c>
      <c r="M235" s="56" t="s">
        <v>34</v>
      </c>
      <c r="N235" s="87" t="s">
        <v>5204</v>
      </c>
      <c r="O235" s="46" t="s">
        <v>671</v>
      </c>
      <c r="P235" s="234">
        <v>32874</v>
      </c>
      <c r="Q235" s="75">
        <v>45748</v>
      </c>
      <c r="R235" s="107">
        <f t="shared" si="20"/>
        <v>45748</v>
      </c>
      <c r="S235" s="75"/>
      <c r="T235" s="97" t="s">
        <v>36</v>
      </c>
      <c r="U235" s="106" t="s">
        <v>2827</v>
      </c>
      <c r="V235" s="626" t="str">
        <f t="shared" ca="1" si="25"/>
        <v xml:space="preserve">1 NĂM 4 THÁNG 18 NGÀY </v>
      </c>
      <c r="W235" s="74" t="s">
        <v>2756</v>
      </c>
      <c r="X235" s="80" t="s">
        <v>2756</v>
      </c>
      <c r="Y235" s="80" t="str">
        <f>VLOOKUP(C235,'Trang tính1'!$A$2:$N$281,5,0)</f>
        <v>091090006944</v>
      </c>
      <c r="Z235" s="80" t="b">
        <f t="shared" si="22"/>
        <v>1</v>
      </c>
      <c r="AA235" s="108">
        <v>44756</v>
      </c>
      <c r="AB235" s="75" t="s">
        <v>5227</v>
      </c>
      <c r="AC235" s="46" t="s">
        <v>232</v>
      </c>
      <c r="AD235" s="108" t="s">
        <v>2351</v>
      </c>
      <c r="AE235" s="108" t="str">
        <f>VLOOKUP(C235,'Trang tính1'!$A$2:$N$319,9,0)</f>
        <v>Ngọc Chúc- An Giang</v>
      </c>
      <c r="AF235" s="108" t="s">
        <v>2757</v>
      </c>
      <c r="AG235" s="627"/>
      <c r="AH235" s="628"/>
      <c r="AI235" s="108" t="s">
        <v>156</v>
      </c>
      <c r="AJ235" s="108"/>
      <c r="AK235" s="56" t="s">
        <v>1055</v>
      </c>
      <c r="AL235" s="36">
        <f t="shared" ca="1" si="24"/>
        <v>36</v>
      </c>
    </row>
    <row r="236" spans="1:38" s="624" customFormat="1">
      <c r="A236" s="25">
        <f>IF(C236=0,"",SUBTOTAL(3,C$5:C236))</f>
        <v>232</v>
      </c>
      <c r="B236" s="86">
        <v>116</v>
      </c>
      <c r="C236" s="369" t="s">
        <v>2795</v>
      </c>
      <c r="D236" s="25" t="s">
        <v>2888</v>
      </c>
      <c r="E236" s="370" t="s">
        <v>901</v>
      </c>
      <c r="F236" s="63" t="str">
        <f>VLOOKUP(D236,'BHXH 4-2026'!$D$11:$F$337,3,0)</f>
        <v>DN4929212000752</v>
      </c>
      <c r="G236" s="774">
        <f>VLOOKUP(C236,'chuyển xếp 2024'!$C$5:$W$328,17,0)</f>
        <v>4730000</v>
      </c>
      <c r="H236" s="774">
        <f>VLOOKUP(C236,'chuyển xếp 2024'!$C$5:$W$328,19,0)</f>
        <v>0</v>
      </c>
      <c r="I236" s="774">
        <f t="shared" si="21"/>
        <v>4730000</v>
      </c>
      <c r="J236" s="96" t="s">
        <v>32</v>
      </c>
      <c r="K236" s="63">
        <f t="shared" si="23"/>
        <v>1</v>
      </c>
      <c r="L236" s="56" t="s">
        <v>33</v>
      </c>
      <c r="M236" s="56" t="s">
        <v>34</v>
      </c>
      <c r="N236" s="87" t="s">
        <v>5204</v>
      </c>
      <c r="O236" s="46" t="s">
        <v>671</v>
      </c>
      <c r="P236" s="234">
        <v>34075</v>
      </c>
      <c r="Q236" s="75">
        <v>45748</v>
      </c>
      <c r="R236" s="107">
        <f t="shared" si="20"/>
        <v>45748</v>
      </c>
      <c r="S236" s="75"/>
      <c r="T236" s="97" t="s">
        <v>36</v>
      </c>
      <c r="U236" s="106" t="s">
        <v>2822</v>
      </c>
      <c r="V236" s="626" t="str">
        <f t="shared" ca="1" si="25"/>
        <v xml:space="preserve">1 NĂM 4 THÁNG 18 NGÀY </v>
      </c>
      <c r="W236" s="74" t="s">
        <v>902</v>
      </c>
      <c r="X236" s="80" t="s">
        <v>902</v>
      </c>
      <c r="Y236" s="80" t="str">
        <f>VLOOKUP(C236,'Trang tính1'!$A$2:$N$281,5,0)</f>
        <v>092093000627</v>
      </c>
      <c r="Z236" s="80" t="b">
        <f t="shared" si="22"/>
        <v>1</v>
      </c>
      <c r="AA236" s="108">
        <v>44988</v>
      </c>
      <c r="AB236" s="75" t="s">
        <v>5227</v>
      </c>
      <c r="AC236" s="46" t="s">
        <v>232</v>
      </c>
      <c r="AD236" s="108" t="s">
        <v>2761</v>
      </c>
      <c r="AE236" s="108" t="str">
        <f>VLOOKUP(C236,'Trang tính1'!$A$2:$N$319,9,0)</f>
        <v>Trường Xuân -Cần Thơ</v>
      </c>
      <c r="AF236" s="108" t="s">
        <v>2762</v>
      </c>
      <c r="AG236" s="627"/>
      <c r="AH236" s="628"/>
      <c r="AI236" s="108" t="s">
        <v>156</v>
      </c>
      <c r="AJ236" s="108"/>
      <c r="AK236" s="56" t="s">
        <v>1055</v>
      </c>
      <c r="AL236" s="36">
        <f t="shared" ca="1" si="24"/>
        <v>33</v>
      </c>
    </row>
    <row r="237" spans="1:38" s="624" customFormat="1">
      <c r="A237" s="25">
        <f>IF(C237=0,"",SUBTOTAL(3,C$5:C237))</f>
        <v>233</v>
      </c>
      <c r="B237" s="86">
        <v>117</v>
      </c>
      <c r="C237" s="369" t="s">
        <v>2799</v>
      </c>
      <c r="D237" s="25" t="s">
        <v>3195</v>
      </c>
      <c r="E237" s="370" t="s">
        <v>2774</v>
      </c>
      <c r="F237" s="63" t="str">
        <f>VLOOKUP(D237,'BHXH 4-2026'!$D$11:$F$337,3,0)</f>
        <v>DN4929212008653</v>
      </c>
      <c r="G237" s="774">
        <f>VLOOKUP(C237,'chuyển xếp 2024'!$C$5:$W$328,17,0)</f>
        <v>4730000</v>
      </c>
      <c r="H237" s="774">
        <f>VLOOKUP(C237,'chuyển xếp 2024'!$C$5:$W$328,19,0)</f>
        <v>0</v>
      </c>
      <c r="I237" s="774">
        <f t="shared" si="21"/>
        <v>4730000</v>
      </c>
      <c r="J237" s="63" t="s">
        <v>63</v>
      </c>
      <c r="K237" s="63">
        <f t="shared" si="23"/>
        <v>0</v>
      </c>
      <c r="L237" s="56" t="s">
        <v>33</v>
      </c>
      <c r="M237" s="56" t="s">
        <v>34</v>
      </c>
      <c r="N237" s="87" t="s">
        <v>5204</v>
      </c>
      <c r="O237" s="46" t="s">
        <v>671</v>
      </c>
      <c r="P237" s="234">
        <v>31573</v>
      </c>
      <c r="Q237" s="75">
        <v>45748</v>
      </c>
      <c r="R237" s="107">
        <f t="shared" si="20"/>
        <v>45748</v>
      </c>
      <c r="S237" s="75"/>
      <c r="T237" s="97" t="s">
        <v>36</v>
      </c>
      <c r="U237" s="106" t="s">
        <v>2833</v>
      </c>
      <c r="V237" s="626" t="str">
        <f t="shared" ca="1" si="25"/>
        <v xml:space="preserve">1 NĂM 4 THÁNG 18 NGÀY </v>
      </c>
      <c r="W237" s="74" t="s">
        <v>2775</v>
      </c>
      <c r="X237" s="80" t="s">
        <v>2775</v>
      </c>
      <c r="Y237" s="80" t="str">
        <f>VLOOKUP(C237,'Trang tính1'!$A$2:$N$281,5,0)</f>
        <v>092186012101</v>
      </c>
      <c r="Z237" s="80" t="b">
        <f t="shared" si="22"/>
        <v>1</v>
      </c>
      <c r="AA237" s="108">
        <v>44440</v>
      </c>
      <c r="AB237" s="75" t="s">
        <v>5227</v>
      </c>
      <c r="AC237" s="46" t="s">
        <v>232</v>
      </c>
      <c r="AD237" s="108" t="s">
        <v>2772</v>
      </c>
      <c r="AE237" s="108" t="str">
        <f>VLOOKUP(C237,'Trang tính1'!$A$2:$N$319,9,0)</f>
        <v>KV Hòa Thành A</v>
      </c>
      <c r="AF237" s="108" t="s">
        <v>2776</v>
      </c>
      <c r="AG237" s="627"/>
      <c r="AH237" s="628"/>
      <c r="AI237" s="108" t="s">
        <v>156</v>
      </c>
      <c r="AJ237" s="108"/>
      <c r="AK237" s="56" t="s">
        <v>1055</v>
      </c>
      <c r="AL237" s="36">
        <f t="shared" ca="1" si="24"/>
        <v>40</v>
      </c>
    </row>
    <row r="238" spans="1:38" s="624" customFormat="1">
      <c r="A238" s="25">
        <f>IF(C238=0,"",SUBTOTAL(3,C$5:C238))</f>
        <v>234</v>
      </c>
      <c r="B238" s="86">
        <v>118</v>
      </c>
      <c r="C238" s="369" t="s">
        <v>2801</v>
      </c>
      <c r="D238" s="25" t="s">
        <v>2893</v>
      </c>
      <c r="E238" s="370" t="s">
        <v>2781</v>
      </c>
      <c r="F238" s="63" t="str">
        <f>VLOOKUP(D238,'BHXH 4-2026'!$D$11:$F$337,3,0)</f>
        <v>DN4929211007963</v>
      </c>
      <c r="G238" s="774">
        <f>VLOOKUP(C238,'chuyển xếp 2024'!$C$5:$W$328,17,0)</f>
        <v>4730000</v>
      </c>
      <c r="H238" s="774">
        <f>VLOOKUP(C238,'chuyển xếp 2024'!$C$5:$W$328,19,0)</f>
        <v>0</v>
      </c>
      <c r="I238" s="774">
        <f t="shared" si="21"/>
        <v>4730000</v>
      </c>
      <c r="J238" s="96" t="s">
        <v>32</v>
      </c>
      <c r="K238" s="63">
        <f t="shared" si="23"/>
        <v>1</v>
      </c>
      <c r="L238" s="56" t="s">
        <v>33</v>
      </c>
      <c r="M238" s="56" t="s">
        <v>34</v>
      </c>
      <c r="N238" s="87" t="s">
        <v>5204</v>
      </c>
      <c r="O238" s="46" t="s">
        <v>671</v>
      </c>
      <c r="P238" s="234">
        <v>33190</v>
      </c>
      <c r="Q238" s="75">
        <v>45748</v>
      </c>
      <c r="R238" s="107">
        <f t="shared" si="20"/>
        <v>45748</v>
      </c>
      <c r="S238" s="75"/>
      <c r="T238" s="97" t="s">
        <v>36</v>
      </c>
      <c r="U238" s="106" t="s">
        <v>2832</v>
      </c>
      <c r="V238" s="626" t="str">
        <f t="shared" ca="1" si="25"/>
        <v xml:space="preserve">1 NĂM 4 THÁNG 18 NGÀY </v>
      </c>
      <c r="W238" s="74" t="s">
        <v>2782</v>
      </c>
      <c r="X238" s="80" t="s">
        <v>2782</v>
      </c>
      <c r="Y238" s="80" t="str">
        <f>VLOOKUP(C238,'Trang tính1'!$A$2:$N$281,5,0)</f>
        <v>092090007805</v>
      </c>
      <c r="Z238" s="80" t="b">
        <f t="shared" si="22"/>
        <v>1</v>
      </c>
      <c r="AA238" s="108">
        <v>44717</v>
      </c>
      <c r="AB238" s="75" t="s">
        <v>5227</v>
      </c>
      <c r="AC238" s="46" t="s">
        <v>232</v>
      </c>
      <c r="AD238" s="108" t="s">
        <v>2376</v>
      </c>
      <c r="AE238" s="108"/>
      <c r="AF238" s="108" t="s">
        <v>2783</v>
      </c>
      <c r="AG238" s="627"/>
      <c r="AH238" s="628"/>
      <c r="AI238" s="108" t="s">
        <v>156</v>
      </c>
      <c r="AJ238" s="108"/>
      <c r="AK238" s="56" t="s">
        <v>1055</v>
      </c>
      <c r="AL238" s="36">
        <f t="shared" ca="1" si="24"/>
        <v>35</v>
      </c>
    </row>
    <row r="239" spans="1:38" s="624" customFormat="1">
      <c r="A239" s="25">
        <f>IF(C239=0,"",SUBTOTAL(3,C$5:C239))</f>
        <v>235</v>
      </c>
      <c r="B239" s="86">
        <v>119</v>
      </c>
      <c r="C239" s="369" t="s">
        <v>2802</v>
      </c>
      <c r="D239" s="25" t="s">
        <v>2894</v>
      </c>
      <c r="E239" s="370" t="s">
        <v>1616</v>
      </c>
      <c r="F239" s="63" t="str">
        <f>VLOOKUP(D239,'BHXH 4-2026'!$D$11:$F$337,3,0)</f>
        <v>DN4925403001600</v>
      </c>
      <c r="G239" s="774">
        <f>VLOOKUP(C239,'chuyển xếp 2024'!$C$5:$W$328,17,0)</f>
        <v>4730000</v>
      </c>
      <c r="H239" s="774">
        <f>VLOOKUP(C239,'chuyển xếp 2024'!$C$5:$W$328,19,0)</f>
        <v>0</v>
      </c>
      <c r="I239" s="774">
        <f t="shared" si="21"/>
        <v>4730000</v>
      </c>
      <c r="J239" s="63" t="s">
        <v>63</v>
      </c>
      <c r="K239" s="63">
        <f t="shared" si="23"/>
        <v>0</v>
      </c>
      <c r="L239" s="56" t="s">
        <v>33</v>
      </c>
      <c r="M239" s="56" t="s">
        <v>34</v>
      </c>
      <c r="N239" s="87" t="s">
        <v>5204</v>
      </c>
      <c r="O239" s="46" t="s">
        <v>671</v>
      </c>
      <c r="P239" s="234">
        <v>26330</v>
      </c>
      <c r="Q239" s="75">
        <v>45748</v>
      </c>
      <c r="R239" s="107">
        <f t="shared" si="20"/>
        <v>45748</v>
      </c>
      <c r="S239" s="75"/>
      <c r="T239" s="97" t="s">
        <v>36</v>
      </c>
      <c r="U239" s="106" t="s">
        <v>2829</v>
      </c>
      <c r="V239" s="626" t="str">
        <f t="shared" ca="1" si="25"/>
        <v xml:space="preserve">1 NĂM 4 THÁNG 18 NGÀY </v>
      </c>
      <c r="W239" s="74" t="s">
        <v>2784</v>
      </c>
      <c r="X239" s="80" t="s">
        <v>2784</v>
      </c>
      <c r="Y239" s="80" t="str">
        <f>VLOOKUP(C239,'Trang tính1'!$A$2:$N$281,5,0)</f>
        <v>079172000463</v>
      </c>
      <c r="Z239" s="80" t="b">
        <f t="shared" si="22"/>
        <v>1</v>
      </c>
      <c r="AA239" s="108">
        <v>44624</v>
      </c>
      <c r="AB239" s="75" t="s">
        <v>5227</v>
      </c>
      <c r="AC239" s="46" t="s">
        <v>232</v>
      </c>
      <c r="AD239" s="108" t="s">
        <v>2785</v>
      </c>
      <c r="AE239" s="108" t="str">
        <f>VLOOKUP(C239,'Trang tính1'!$A$2:$N$319,9,0)</f>
        <v>Gia Định- TP HCM</v>
      </c>
      <c r="AF239" s="108" t="s">
        <v>2786</v>
      </c>
      <c r="AG239" s="627"/>
      <c r="AH239" s="628"/>
      <c r="AI239" s="108" t="s">
        <v>156</v>
      </c>
      <c r="AJ239" s="108"/>
      <c r="AK239" s="56" t="s">
        <v>1055</v>
      </c>
      <c r="AL239" s="36">
        <f t="shared" ca="1" si="24"/>
        <v>54</v>
      </c>
    </row>
    <row r="240" spans="1:38" s="624" customFormat="1">
      <c r="A240" s="25">
        <f>IF(C240=0,"",SUBTOTAL(3,C$5:C240))</f>
        <v>236</v>
      </c>
      <c r="B240" s="86">
        <v>120</v>
      </c>
      <c r="C240" s="369" t="s">
        <v>2803</v>
      </c>
      <c r="D240" s="25" t="s">
        <v>2895</v>
      </c>
      <c r="E240" s="370" t="s">
        <v>2787</v>
      </c>
      <c r="F240" s="63" t="str">
        <f>VLOOKUP(D240,'BHXH 4-2026'!$D$11:$F$337,3,0)</f>
        <v>DN4929222469125</v>
      </c>
      <c r="G240" s="774">
        <f>VLOOKUP(C240,'chuyển xếp 2024'!$C$5:$W$328,17,0)</f>
        <v>4730000</v>
      </c>
      <c r="H240" s="774">
        <f>VLOOKUP(C240,'chuyển xếp 2024'!$C$5:$W$328,19,0)</f>
        <v>0</v>
      </c>
      <c r="I240" s="774">
        <f t="shared" si="21"/>
        <v>4730000</v>
      </c>
      <c r="J240" s="63" t="s">
        <v>63</v>
      </c>
      <c r="K240" s="63">
        <f t="shared" si="23"/>
        <v>0</v>
      </c>
      <c r="L240" s="56" t="s">
        <v>33</v>
      </c>
      <c r="M240" s="56" t="s">
        <v>34</v>
      </c>
      <c r="N240" s="87" t="s">
        <v>5204</v>
      </c>
      <c r="O240" s="46" t="s">
        <v>671</v>
      </c>
      <c r="P240" s="234">
        <v>30682</v>
      </c>
      <c r="Q240" s="75">
        <v>45748</v>
      </c>
      <c r="R240" s="107">
        <f t="shared" si="20"/>
        <v>45748</v>
      </c>
      <c r="S240" s="75"/>
      <c r="T240" s="97" t="s">
        <v>36</v>
      </c>
      <c r="U240" s="106" t="s">
        <v>2828</v>
      </c>
      <c r="V240" s="626" t="str">
        <f t="shared" ca="1" si="25"/>
        <v xml:space="preserve">1 NĂM 4 THÁNG 18 NGÀY </v>
      </c>
      <c r="W240" s="74" t="s">
        <v>2788</v>
      </c>
      <c r="X240" s="80" t="s">
        <v>2788</v>
      </c>
      <c r="Y240" s="80" t="str">
        <f>VLOOKUP(C240,'Trang tính1'!$A$2:$N$281,5,0)</f>
        <v>092184003801</v>
      </c>
      <c r="Z240" s="80" t="b">
        <f t="shared" si="22"/>
        <v>1</v>
      </c>
      <c r="AA240" s="108">
        <v>45440</v>
      </c>
      <c r="AB240" s="75" t="s">
        <v>5227</v>
      </c>
      <c r="AC240" s="46" t="s">
        <v>232</v>
      </c>
      <c r="AD240" s="108" t="s">
        <v>2789</v>
      </c>
      <c r="AE240" s="108" t="str">
        <f>VLOOKUP(C240,'Trang tính1'!$A$2:$N$319,9,0)</f>
        <v>Vĩnh Bình- An Giang</v>
      </c>
      <c r="AF240" s="108" t="s">
        <v>2790</v>
      </c>
      <c r="AG240" s="627"/>
      <c r="AH240" s="628"/>
      <c r="AI240" s="108" t="s">
        <v>156</v>
      </c>
      <c r="AJ240" s="108"/>
      <c r="AK240" s="56" t="s">
        <v>1055</v>
      </c>
      <c r="AL240" s="36">
        <f t="shared" ca="1" si="24"/>
        <v>42</v>
      </c>
    </row>
    <row r="241" spans="1:38" s="624" customFormat="1">
      <c r="A241" s="25">
        <f>IF(C241=0,"",SUBTOTAL(3,C$5:C241))</f>
        <v>237</v>
      </c>
      <c r="B241" s="86">
        <v>121</v>
      </c>
      <c r="C241" s="369" t="s">
        <v>2845</v>
      </c>
      <c r="D241" s="25" t="s">
        <v>3275</v>
      </c>
      <c r="E241" s="370" t="s">
        <v>2849</v>
      </c>
      <c r="F241" s="63" t="str">
        <f>VLOOKUP(D241,'BHXH 4-2026'!$D$11:$F$337,3,0)</f>
        <v>DN4929222455144</v>
      </c>
      <c r="G241" s="774">
        <f>VLOOKUP(C241,'chuyển xếp 2024'!$C$5:$W$328,17,0)</f>
        <v>4730000</v>
      </c>
      <c r="H241" s="774">
        <f>VLOOKUP(C241,'chuyển xếp 2024'!$C$5:$W$328,19,0)</f>
        <v>0</v>
      </c>
      <c r="I241" s="774">
        <f t="shared" si="21"/>
        <v>4730000</v>
      </c>
      <c r="J241" s="96" t="s">
        <v>32</v>
      </c>
      <c r="K241" s="63">
        <f t="shared" si="23"/>
        <v>1</v>
      </c>
      <c r="L241" s="56" t="s">
        <v>33</v>
      </c>
      <c r="M241" s="56" t="s">
        <v>34</v>
      </c>
      <c r="N241" s="87" t="s">
        <v>5204</v>
      </c>
      <c r="O241" s="46" t="s">
        <v>671</v>
      </c>
      <c r="P241" s="234">
        <v>27961</v>
      </c>
      <c r="Q241" s="75">
        <v>45807</v>
      </c>
      <c r="R241" s="107">
        <f t="shared" si="20"/>
        <v>45807</v>
      </c>
      <c r="S241" s="75"/>
      <c r="T241" s="97" t="s">
        <v>36</v>
      </c>
      <c r="U241" s="106" t="s">
        <v>2933</v>
      </c>
      <c r="V241" s="626" t="str">
        <f t="shared" ca="1" si="25"/>
        <v xml:space="preserve">1 NĂM 2 THÁNG 20 NGÀY </v>
      </c>
      <c r="W241" s="74" t="s">
        <v>2934</v>
      </c>
      <c r="X241" s="80" t="s">
        <v>2934</v>
      </c>
      <c r="Y241" s="80">
        <f>VLOOKUP(C241,'Trang tính1'!$A$2:$N$281,5,0)</f>
        <v>0</v>
      </c>
      <c r="Z241" s="80" t="b">
        <f t="shared" si="22"/>
        <v>0</v>
      </c>
      <c r="AA241" s="108">
        <v>44587</v>
      </c>
      <c r="AB241" s="75" t="s">
        <v>5227</v>
      </c>
      <c r="AC241" s="46" t="s">
        <v>232</v>
      </c>
      <c r="AD241" s="108" t="s">
        <v>2937</v>
      </c>
      <c r="AE241" s="108"/>
      <c r="AF241" s="108" t="s">
        <v>2935</v>
      </c>
      <c r="AG241" s="627"/>
      <c r="AH241" s="628"/>
      <c r="AI241" s="108" t="s">
        <v>156</v>
      </c>
      <c r="AJ241" s="108"/>
      <c r="AK241" s="56" t="s">
        <v>1055</v>
      </c>
      <c r="AL241" s="36">
        <f t="shared" ca="1" si="24"/>
        <v>50</v>
      </c>
    </row>
    <row r="242" spans="1:38" s="624" customFormat="1">
      <c r="A242" s="25">
        <f>IF(C242=0,"",SUBTOTAL(3,C$5:C242))</f>
        <v>238</v>
      </c>
      <c r="B242" s="86">
        <v>122</v>
      </c>
      <c r="C242" s="369" t="s">
        <v>2846</v>
      </c>
      <c r="D242" s="25" t="s">
        <v>2175</v>
      </c>
      <c r="E242" s="370" t="s">
        <v>2850</v>
      </c>
      <c r="F242" s="63" t="str">
        <f>VLOOKUP(D242,'BHXH 4-2026'!$D$11:$F$337,3,0)</f>
        <v>DN4929208010009</v>
      </c>
      <c r="G242" s="774">
        <f>VLOOKUP(C242,'chuyển xếp 2024'!$C$5:$W$328,17,0)</f>
        <v>4730000</v>
      </c>
      <c r="H242" s="774">
        <f>VLOOKUP(C242,'chuyển xếp 2024'!$C$5:$W$328,19,0)</f>
        <v>0</v>
      </c>
      <c r="I242" s="774">
        <f t="shared" si="21"/>
        <v>4730000</v>
      </c>
      <c r="J242" s="96" t="s">
        <v>32</v>
      </c>
      <c r="K242" s="63">
        <f t="shared" si="23"/>
        <v>1</v>
      </c>
      <c r="L242" s="56" t="s">
        <v>33</v>
      </c>
      <c r="M242" s="56" t="s">
        <v>34</v>
      </c>
      <c r="N242" s="87" t="s">
        <v>5204</v>
      </c>
      <c r="O242" s="46" t="s">
        <v>671</v>
      </c>
      <c r="P242" s="234">
        <v>32806</v>
      </c>
      <c r="Q242" s="75">
        <v>45807</v>
      </c>
      <c r="R242" s="107">
        <f t="shared" si="20"/>
        <v>45807</v>
      </c>
      <c r="S242" s="75"/>
      <c r="T242" s="97" t="s">
        <v>36</v>
      </c>
      <c r="U242" s="106" t="s">
        <v>2936</v>
      </c>
      <c r="V242" s="626" t="str">
        <f t="shared" ca="1" si="25"/>
        <v xml:space="preserve">1 NĂM 2 THÁNG 20 NGÀY </v>
      </c>
      <c r="W242" s="74" t="s">
        <v>983</v>
      </c>
      <c r="X242" s="80" t="s">
        <v>983</v>
      </c>
      <c r="Y242" s="80">
        <f>VLOOKUP(C242,'Trang tính1'!$A$2:$N$281,5,0)</f>
        <v>0</v>
      </c>
      <c r="Z242" s="80" t="b">
        <f t="shared" si="22"/>
        <v>0</v>
      </c>
      <c r="AA242" s="108">
        <v>44522</v>
      </c>
      <c r="AB242" s="75" t="s">
        <v>5227</v>
      </c>
      <c r="AC242" s="46" t="s">
        <v>232</v>
      </c>
      <c r="AD242" s="108" t="s">
        <v>2332</v>
      </c>
      <c r="AE242" s="108"/>
      <c r="AF242" s="108" t="s">
        <v>709</v>
      </c>
      <c r="AG242" s="627"/>
      <c r="AH242" s="628"/>
      <c r="AI242" s="108" t="s">
        <v>156</v>
      </c>
      <c r="AJ242" s="108"/>
      <c r="AK242" s="56" t="s">
        <v>1055</v>
      </c>
      <c r="AL242" s="36">
        <f t="shared" ca="1" si="24"/>
        <v>36</v>
      </c>
    </row>
    <row r="243" spans="1:38" s="624" customFormat="1">
      <c r="A243" s="25">
        <f>IF(C243=0,"",SUBTOTAL(3,C$5:C243))</f>
        <v>239</v>
      </c>
      <c r="B243" s="86">
        <v>123</v>
      </c>
      <c r="C243" s="369" t="s">
        <v>2847</v>
      </c>
      <c r="D243" s="25" t="s">
        <v>3220</v>
      </c>
      <c r="E243" s="370" t="s">
        <v>2851</v>
      </c>
      <c r="F243" s="63" t="str">
        <f>VLOOKUP(D243,'BHXH 4-2026'!$D$11:$F$337,3,0)</f>
        <v>DN4929215005698</v>
      </c>
      <c r="G243" s="774">
        <f>VLOOKUP(C243,'chuyển xếp 2024'!$C$5:$W$328,17,0)</f>
        <v>4730000</v>
      </c>
      <c r="H243" s="774">
        <f>VLOOKUP(C243,'chuyển xếp 2024'!$C$5:$W$328,19,0)</f>
        <v>0</v>
      </c>
      <c r="I243" s="774">
        <f t="shared" si="21"/>
        <v>4730000</v>
      </c>
      <c r="J243" s="96" t="s">
        <v>32</v>
      </c>
      <c r="K243" s="63">
        <f t="shared" si="23"/>
        <v>1</v>
      </c>
      <c r="L243" s="56" t="s">
        <v>33</v>
      </c>
      <c r="M243" s="56" t="s">
        <v>34</v>
      </c>
      <c r="N243" s="87" t="s">
        <v>5204</v>
      </c>
      <c r="O243" s="46" t="s">
        <v>671</v>
      </c>
      <c r="P243" s="234">
        <v>29274</v>
      </c>
      <c r="Q243" s="75">
        <v>45807</v>
      </c>
      <c r="R243" s="107">
        <f t="shared" si="20"/>
        <v>45807</v>
      </c>
      <c r="S243" s="75"/>
      <c r="T243" s="97" t="s">
        <v>36</v>
      </c>
      <c r="U243" s="106" t="s">
        <v>2938</v>
      </c>
      <c r="V243" s="626" t="str">
        <f t="shared" ca="1" si="25"/>
        <v xml:space="preserve">1 NĂM 2 THÁNG 20 NGÀY </v>
      </c>
      <c r="W243" s="74" t="s">
        <v>2939</v>
      </c>
      <c r="X243" s="80" t="s">
        <v>2939</v>
      </c>
      <c r="Y243" s="80" t="str">
        <f>VLOOKUP(C243,'Trang tính1'!$A$2:$N$281,5,0)</f>
        <v>089080014147</v>
      </c>
      <c r="Z243" s="80" t="b">
        <f t="shared" si="22"/>
        <v>1</v>
      </c>
      <c r="AA243" s="108">
        <v>44830</v>
      </c>
      <c r="AB243" s="75" t="s">
        <v>5227</v>
      </c>
      <c r="AC243" s="46" t="s">
        <v>232</v>
      </c>
      <c r="AD243" s="108" t="s">
        <v>2940</v>
      </c>
      <c r="AE243" s="108"/>
      <c r="AF243" s="108" t="s">
        <v>2941</v>
      </c>
      <c r="AG243" s="627"/>
      <c r="AH243" s="628"/>
      <c r="AI243" s="108" t="s">
        <v>156</v>
      </c>
      <c r="AJ243" s="108"/>
      <c r="AK243" s="56" t="s">
        <v>1055</v>
      </c>
      <c r="AL243" s="36">
        <f t="shared" ca="1" si="24"/>
        <v>46</v>
      </c>
    </row>
    <row r="244" spans="1:38" s="624" customFormat="1">
      <c r="A244" s="25">
        <f>IF(C244=0,"",SUBTOTAL(3,C$5:C244))</f>
        <v>240</v>
      </c>
      <c r="B244" s="86">
        <v>124</v>
      </c>
      <c r="C244" s="369" t="s">
        <v>2848</v>
      </c>
      <c r="D244" s="25" t="s">
        <v>2191</v>
      </c>
      <c r="E244" s="370" t="s">
        <v>1046</v>
      </c>
      <c r="F244" s="63" t="str">
        <f>VLOOKUP(D244,'BHXH 4-2026'!$D$11:$F$337,3,0)</f>
        <v>DN4929215006919</v>
      </c>
      <c r="G244" s="774">
        <f>VLOOKUP(C244,'chuyển xếp 2024'!$C$5:$W$328,17,0)</f>
        <v>4730000</v>
      </c>
      <c r="H244" s="774">
        <f>VLOOKUP(C244,'chuyển xếp 2024'!$C$5:$W$328,19,0)</f>
        <v>0</v>
      </c>
      <c r="I244" s="774">
        <f t="shared" si="21"/>
        <v>4730000</v>
      </c>
      <c r="J244" s="96" t="s">
        <v>32</v>
      </c>
      <c r="K244" s="63">
        <f t="shared" si="23"/>
        <v>1</v>
      </c>
      <c r="L244" s="56" t="s">
        <v>33</v>
      </c>
      <c r="M244" s="56" t="s">
        <v>34</v>
      </c>
      <c r="N244" s="87" t="s">
        <v>5204</v>
      </c>
      <c r="O244" s="46" t="s">
        <v>671</v>
      </c>
      <c r="P244" s="234">
        <v>31685</v>
      </c>
      <c r="Q244" s="75">
        <v>45807</v>
      </c>
      <c r="R244" s="107">
        <f t="shared" si="20"/>
        <v>45807</v>
      </c>
      <c r="S244" s="75"/>
      <c r="T244" s="97" t="s">
        <v>36</v>
      </c>
      <c r="U244" s="106" t="s">
        <v>2942</v>
      </c>
      <c r="V244" s="626" t="str">
        <f t="shared" ca="1" si="25"/>
        <v xml:space="preserve">1 NĂM 2 THÁNG 20 NGÀY </v>
      </c>
      <c r="W244" s="74" t="s">
        <v>1822</v>
      </c>
      <c r="X244" s="80" t="s">
        <v>1822</v>
      </c>
      <c r="Y244" s="80" t="str">
        <f>VLOOKUP(C244,'Trang tính1'!$A$2:$N$281,5,0)</f>
        <v>092086003616</v>
      </c>
      <c r="Z244" s="80" t="b">
        <f t="shared" si="22"/>
        <v>1</v>
      </c>
      <c r="AA244" s="108">
        <v>45498</v>
      </c>
      <c r="AB244" s="75" t="s">
        <v>5227</v>
      </c>
      <c r="AC244" s="46" t="s">
        <v>2779</v>
      </c>
      <c r="AD244" s="108" t="s">
        <v>2332</v>
      </c>
      <c r="AE244" s="108" t="str">
        <f>VLOOKUP(C244,'Trang tính1'!$A$2:$N$319,9,0)</f>
        <v>Phước Thới- Cần Thơ</v>
      </c>
      <c r="AF244" s="108" t="s">
        <v>1179</v>
      </c>
      <c r="AG244" s="627"/>
      <c r="AH244" s="628"/>
      <c r="AI244" s="108" t="s">
        <v>156</v>
      </c>
      <c r="AJ244" s="108"/>
      <c r="AK244" s="56" t="s">
        <v>1055</v>
      </c>
      <c r="AL244" s="36">
        <f t="shared" ca="1" si="24"/>
        <v>39</v>
      </c>
    </row>
    <row r="245" spans="1:38" s="624" customFormat="1" ht="17.25" customHeight="1">
      <c r="A245" s="25">
        <f>IF(C245=0,"",SUBTOTAL(3,C$5:C245))</f>
        <v>241</v>
      </c>
      <c r="B245" s="86">
        <v>125</v>
      </c>
      <c r="C245" s="369" t="s">
        <v>2852</v>
      </c>
      <c r="D245" s="25" t="s">
        <v>3231</v>
      </c>
      <c r="E245" s="370" t="s">
        <v>2856</v>
      </c>
      <c r="F245" s="63" t="str">
        <f>VLOOKUP(D245,'BHXH 4-2026'!$D$11:$F$337,3,0)</f>
        <v>DN4929216010560</v>
      </c>
      <c r="G245" s="774">
        <f>VLOOKUP(C245,'chuyển xếp 2024'!$C$5:$W$328,17,0)</f>
        <v>4730000</v>
      </c>
      <c r="H245" s="774">
        <f>VLOOKUP(C245,'chuyển xếp 2024'!$C$5:$W$328,19,0)</f>
        <v>0</v>
      </c>
      <c r="I245" s="774">
        <f t="shared" si="21"/>
        <v>4730000</v>
      </c>
      <c r="J245" s="96" t="s">
        <v>32</v>
      </c>
      <c r="K245" s="63">
        <f t="shared" si="23"/>
        <v>1</v>
      </c>
      <c r="L245" s="56" t="s">
        <v>33</v>
      </c>
      <c r="M245" s="56" t="s">
        <v>34</v>
      </c>
      <c r="N245" s="87" t="s">
        <v>5204</v>
      </c>
      <c r="O245" s="46" t="s">
        <v>671</v>
      </c>
      <c r="P245" s="234">
        <v>29587</v>
      </c>
      <c r="Q245" s="75">
        <v>45807</v>
      </c>
      <c r="R245" s="107">
        <f t="shared" si="20"/>
        <v>45807</v>
      </c>
      <c r="S245" s="75"/>
      <c r="T245" s="97" t="s">
        <v>36</v>
      </c>
      <c r="U245" s="106" t="s">
        <v>2943</v>
      </c>
      <c r="V245" s="626" t="str">
        <f t="shared" ca="1" si="25"/>
        <v xml:space="preserve">1 NĂM 2 THÁNG 20 NGÀY </v>
      </c>
      <c r="W245" s="74" t="s">
        <v>2944</v>
      </c>
      <c r="X245" s="80" t="s">
        <v>2944</v>
      </c>
      <c r="Y245" s="80" t="str">
        <f>VLOOKUP(C245,'Trang tính1'!$A$2:$N$281,5,0)</f>
        <v>095081009289</v>
      </c>
      <c r="Z245" s="80" t="b">
        <f t="shared" si="22"/>
        <v>1</v>
      </c>
      <c r="AA245" s="108">
        <v>44419</v>
      </c>
      <c r="AB245" s="75" t="s">
        <v>5227</v>
      </c>
      <c r="AC245" s="46" t="s">
        <v>232</v>
      </c>
      <c r="AD245" s="108" t="s">
        <v>2945</v>
      </c>
      <c r="AE245" s="108" t="str">
        <f>VLOOKUP(C245,'Trang tính1'!$A$2:$N$319,9,0)</f>
        <v>Âp Vĩnh Hội- Xã Hòa Bình- Tỉnh Cà Mau</v>
      </c>
      <c r="AF245" s="108" t="s">
        <v>2946</v>
      </c>
      <c r="AG245" s="627"/>
      <c r="AH245" s="628"/>
      <c r="AI245" s="108" t="s">
        <v>156</v>
      </c>
      <c r="AJ245" s="108"/>
      <c r="AK245" s="56" t="s">
        <v>1055</v>
      </c>
      <c r="AL245" s="36">
        <f t="shared" ca="1" si="24"/>
        <v>45</v>
      </c>
    </row>
    <row r="246" spans="1:38" s="624" customFormat="1">
      <c r="A246" s="25">
        <f>IF(C246=0,"",SUBTOTAL(3,C$5:C246))</f>
        <v>242</v>
      </c>
      <c r="B246" s="86">
        <v>126</v>
      </c>
      <c r="C246" s="369" t="s">
        <v>2853</v>
      </c>
      <c r="D246" s="25" t="s">
        <v>3295</v>
      </c>
      <c r="E246" s="370" t="s">
        <v>2857</v>
      </c>
      <c r="F246" s="63" t="str">
        <f>VLOOKUP(D246,'BHXH 4-2026'!$D$11:$F$337,3,0)</f>
        <v>DN4929222917395</v>
      </c>
      <c r="G246" s="774">
        <f>VLOOKUP(C246,'chuyển xếp 2024'!$C$5:$W$328,17,0)</f>
        <v>4730000</v>
      </c>
      <c r="H246" s="774">
        <f>VLOOKUP(C246,'chuyển xếp 2024'!$C$5:$W$328,19,0)</f>
        <v>0</v>
      </c>
      <c r="I246" s="774">
        <f t="shared" si="21"/>
        <v>4730000</v>
      </c>
      <c r="J246" s="63" t="s">
        <v>63</v>
      </c>
      <c r="K246" s="63">
        <f t="shared" si="23"/>
        <v>0</v>
      </c>
      <c r="L246" s="56" t="s">
        <v>33</v>
      </c>
      <c r="M246" s="56" t="s">
        <v>34</v>
      </c>
      <c r="N246" s="87" t="s">
        <v>5204</v>
      </c>
      <c r="O246" s="46" t="s">
        <v>671</v>
      </c>
      <c r="P246" s="234">
        <v>35143</v>
      </c>
      <c r="Q246" s="75">
        <v>45807</v>
      </c>
      <c r="R246" s="107">
        <f t="shared" si="20"/>
        <v>45807</v>
      </c>
      <c r="S246" s="75"/>
      <c r="T246" s="97" t="s">
        <v>36</v>
      </c>
      <c r="U246" s="106" t="s">
        <v>2950</v>
      </c>
      <c r="V246" s="626" t="str">
        <f t="shared" ca="1" si="25"/>
        <v xml:space="preserve">1 NĂM 2 THÁNG 20 NGÀY </v>
      </c>
      <c r="W246" s="74" t="s">
        <v>2947</v>
      </c>
      <c r="X246" s="80" t="s">
        <v>2947</v>
      </c>
      <c r="Y246" s="80">
        <f>VLOOKUP(C246,'Trang tính1'!$A$2:$N$281,5,0)</f>
        <v>0</v>
      </c>
      <c r="Z246" s="80" t="b">
        <f t="shared" si="22"/>
        <v>0</v>
      </c>
      <c r="AA246" s="108">
        <v>44939</v>
      </c>
      <c r="AB246" s="75" t="s">
        <v>5227</v>
      </c>
      <c r="AC246" s="46" t="s">
        <v>232</v>
      </c>
      <c r="AD246" s="108" t="s">
        <v>2948</v>
      </c>
      <c r="AE246" s="108"/>
      <c r="AF246" s="108" t="s">
        <v>2949</v>
      </c>
      <c r="AG246" s="627"/>
      <c r="AH246" s="628"/>
      <c r="AI246" s="108" t="s">
        <v>156</v>
      </c>
      <c r="AJ246" s="108"/>
      <c r="AK246" s="56" t="s">
        <v>1055</v>
      </c>
      <c r="AL246" s="36">
        <f t="shared" ca="1" si="24"/>
        <v>30</v>
      </c>
    </row>
    <row r="247" spans="1:38" s="624" customFormat="1">
      <c r="A247" s="25">
        <f>IF(C247=0,"",SUBTOTAL(3,C$5:C247))</f>
        <v>243</v>
      </c>
      <c r="B247" s="86">
        <v>127</v>
      </c>
      <c r="C247" s="369" t="s">
        <v>2854</v>
      </c>
      <c r="D247" s="25" t="s">
        <v>3309</v>
      </c>
      <c r="E247" s="370" t="s">
        <v>2858</v>
      </c>
      <c r="F247" s="63" t="str">
        <f>VLOOKUP(D247,'BHXH 4-2026'!$D$11:$F$337,3,0)</f>
        <v>DN4929321864093</v>
      </c>
      <c r="G247" s="774">
        <f>VLOOKUP(C247,'chuyển xếp 2024'!$C$5:$W$328,17,0)</f>
        <v>4730000</v>
      </c>
      <c r="H247" s="774">
        <f>VLOOKUP(C247,'chuyển xếp 2024'!$C$5:$W$328,19,0)</f>
        <v>0</v>
      </c>
      <c r="I247" s="774">
        <f t="shared" si="21"/>
        <v>4730000</v>
      </c>
      <c r="J247" s="96" t="s">
        <v>32</v>
      </c>
      <c r="K247" s="63">
        <f t="shared" si="23"/>
        <v>1</v>
      </c>
      <c r="L247" s="56" t="s">
        <v>33</v>
      </c>
      <c r="M247" s="56" t="s">
        <v>34</v>
      </c>
      <c r="N247" s="87" t="s">
        <v>5204</v>
      </c>
      <c r="O247" s="46" t="s">
        <v>671</v>
      </c>
      <c r="P247" s="234">
        <v>27760</v>
      </c>
      <c r="Q247" s="75">
        <v>45807</v>
      </c>
      <c r="R247" s="107">
        <f t="shared" si="20"/>
        <v>45807</v>
      </c>
      <c r="S247" s="75"/>
      <c r="T247" s="97" t="s">
        <v>36</v>
      </c>
      <c r="U247" s="106" t="s">
        <v>2951</v>
      </c>
      <c r="V247" s="626" t="str">
        <f t="shared" ca="1" si="25"/>
        <v xml:space="preserve">1 NĂM 2 THÁNG 20 NGÀY </v>
      </c>
      <c r="W247" s="74" t="s">
        <v>2952</v>
      </c>
      <c r="X247" s="80" t="s">
        <v>2952</v>
      </c>
      <c r="Y247" s="80" t="str">
        <f>VLOOKUP(C247,'Trang tính1'!$A$2:$N$281,5,0)</f>
        <v>093076010646</v>
      </c>
      <c r="Z247" s="80" t="b">
        <f t="shared" si="22"/>
        <v>1</v>
      </c>
      <c r="AA247" s="108">
        <v>44631</v>
      </c>
      <c r="AB247" s="75" t="s">
        <v>5227</v>
      </c>
      <c r="AC247" s="46" t="s">
        <v>232</v>
      </c>
      <c r="AD247" s="108" t="s">
        <v>2953</v>
      </c>
      <c r="AE247" s="108" t="str">
        <f>VLOOKUP(C247,'Trang tính1'!$A$2:$N$319,9,0)</f>
        <v xml:space="preserve"> Ấp 4- Vĩnh Thuận Tây- Hậu Giang</v>
      </c>
      <c r="AF247" s="108" t="s">
        <v>2954</v>
      </c>
      <c r="AG247" s="627"/>
      <c r="AH247" s="628"/>
      <c r="AI247" s="108" t="s">
        <v>156</v>
      </c>
      <c r="AJ247" s="108"/>
      <c r="AK247" s="56" t="s">
        <v>1055</v>
      </c>
      <c r="AL247" s="36">
        <f t="shared" ca="1" si="24"/>
        <v>50</v>
      </c>
    </row>
    <row r="248" spans="1:38" s="624" customFormat="1">
      <c r="A248" s="25">
        <f>IF(C248=0,"",SUBTOTAL(3,C$5:C248))</f>
        <v>244</v>
      </c>
      <c r="B248" s="86">
        <v>128</v>
      </c>
      <c r="C248" s="369" t="s">
        <v>2855</v>
      </c>
      <c r="D248" s="25" t="s">
        <v>3178</v>
      </c>
      <c r="E248" s="370" t="s">
        <v>2859</v>
      </c>
      <c r="F248" s="63" t="str">
        <f>VLOOKUP(D248,'BHXH 4-2026'!$D$11:$F$337,3,0)</f>
        <v>DN4929211004022</v>
      </c>
      <c r="G248" s="774">
        <f>VLOOKUP(C248,'chuyển xếp 2024'!$C$5:$W$328,17,0)</f>
        <v>4730000</v>
      </c>
      <c r="H248" s="774">
        <f>VLOOKUP(C248,'chuyển xếp 2024'!$C$5:$W$328,19,0)</f>
        <v>0</v>
      </c>
      <c r="I248" s="774">
        <f t="shared" si="21"/>
        <v>4730000</v>
      </c>
      <c r="J248" s="96" t="s">
        <v>32</v>
      </c>
      <c r="K248" s="63">
        <f t="shared" si="23"/>
        <v>1</v>
      </c>
      <c r="L248" s="56" t="s">
        <v>33</v>
      </c>
      <c r="M248" s="56" t="s">
        <v>34</v>
      </c>
      <c r="N248" s="87" t="s">
        <v>5204</v>
      </c>
      <c r="O248" s="46" t="s">
        <v>671</v>
      </c>
      <c r="P248" s="234">
        <v>32392</v>
      </c>
      <c r="Q248" s="75">
        <v>45807</v>
      </c>
      <c r="R248" s="107">
        <f t="shared" si="20"/>
        <v>45807</v>
      </c>
      <c r="S248" s="75"/>
      <c r="T248" s="97" t="s">
        <v>36</v>
      </c>
      <c r="U248" s="106" t="s">
        <v>2955</v>
      </c>
      <c r="V248" s="626" t="str">
        <f t="shared" ca="1" si="25"/>
        <v xml:space="preserve">1 NĂM 2 THÁNG 20 NGÀY </v>
      </c>
      <c r="W248" s="74" t="s">
        <v>2956</v>
      </c>
      <c r="X248" s="80" t="s">
        <v>2956</v>
      </c>
      <c r="Y248" s="80">
        <f>VLOOKUP(C248,'Trang tính1'!$A$2:$N$281,5,0)</f>
        <v>0</v>
      </c>
      <c r="Z248" s="80" t="b">
        <f t="shared" si="22"/>
        <v>0</v>
      </c>
      <c r="AA248" s="108">
        <v>44521</v>
      </c>
      <c r="AB248" s="75" t="s">
        <v>5227</v>
      </c>
      <c r="AC248" s="46" t="s">
        <v>232</v>
      </c>
      <c r="AD248" s="108" t="s">
        <v>2009</v>
      </c>
      <c r="AE248" s="108"/>
      <c r="AF248" s="108" t="s">
        <v>2957</v>
      </c>
      <c r="AG248" s="627"/>
      <c r="AH248" s="628"/>
      <c r="AI248" s="108" t="s">
        <v>156</v>
      </c>
      <c r="AJ248" s="108"/>
      <c r="AK248" s="56" t="s">
        <v>1055</v>
      </c>
      <c r="AL248" s="36">
        <f t="shared" ca="1" si="24"/>
        <v>37</v>
      </c>
    </row>
    <row r="249" spans="1:38" s="624" customFormat="1">
      <c r="A249" s="25">
        <f>IF(C249=0,"",SUBTOTAL(3,C$5:C249))</f>
        <v>245</v>
      </c>
      <c r="B249" s="86">
        <v>129</v>
      </c>
      <c r="C249" s="369" t="s">
        <v>2860</v>
      </c>
      <c r="D249" s="25" t="s">
        <v>3312</v>
      </c>
      <c r="E249" s="370" t="s">
        <v>2864</v>
      </c>
      <c r="F249" s="63" t="str">
        <f>VLOOKUP(D249,'BHXH 4-2026'!$D$11:$F$337,3,0)</f>
        <v>DN4929416008058</v>
      </c>
      <c r="G249" s="774">
        <f>VLOOKUP(C249,'chuyển xếp 2024'!$C$5:$W$328,17,0)</f>
        <v>4730000</v>
      </c>
      <c r="H249" s="774">
        <f>VLOOKUP(C249,'chuyển xếp 2024'!$C$5:$W$328,19,0)</f>
        <v>0</v>
      </c>
      <c r="I249" s="774">
        <f t="shared" si="21"/>
        <v>4730000</v>
      </c>
      <c r="J249" s="96" t="s">
        <v>32</v>
      </c>
      <c r="K249" s="63">
        <f t="shared" si="23"/>
        <v>1</v>
      </c>
      <c r="L249" s="56" t="s">
        <v>33</v>
      </c>
      <c r="M249" s="56" t="s">
        <v>34</v>
      </c>
      <c r="N249" s="87" t="s">
        <v>5204</v>
      </c>
      <c r="O249" s="46" t="s">
        <v>671</v>
      </c>
      <c r="P249" s="234">
        <v>30176</v>
      </c>
      <c r="Q249" s="75">
        <v>45807</v>
      </c>
      <c r="R249" s="107">
        <f t="shared" si="20"/>
        <v>45807</v>
      </c>
      <c r="S249" s="75"/>
      <c r="T249" s="97" t="s">
        <v>36</v>
      </c>
      <c r="U249" s="106" t="s">
        <v>2958</v>
      </c>
      <c r="V249" s="626" t="str">
        <f t="shared" ca="1" si="25"/>
        <v xml:space="preserve">1 NĂM 2 THÁNG 20 NGÀY </v>
      </c>
      <c r="W249" s="74" t="s">
        <v>2959</v>
      </c>
      <c r="X249" s="80" t="s">
        <v>2959</v>
      </c>
      <c r="Y249" s="80">
        <f>VLOOKUP(C249,'Trang tính1'!$A$2:$N$281,5,0)</f>
        <v>0</v>
      </c>
      <c r="Z249" s="80" t="b">
        <f t="shared" si="22"/>
        <v>0</v>
      </c>
      <c r="AA249" s="108">
        <v>44736</v>
      </c>
      <c r="AB249" s="75" t="s">
        <v>5227</v>
      </c>
      <c r="AC249" s="46" t="s">
        <v>232</v>
      </c>
      <c r="AD249" s="108" t="s">
        <v>2343</v>
      </c>
      <c r="AE249" s="108"/>
      <c r="AF249" s="108" t="s">
        <v>2492</v>
      </c>
      <c r="AG249" s="627"/>
      <c r="AH249" s="628"/>
      <c r="AI249" s="108" t="s">
        <v>156</v>
      </c>
      <c r="AJ249" s="108"/>
      <c r="AK249" s="56" t="s">
        <v>1055</v>
      </c>
      <c r="AL249" s="36">
        <f t="shared" ca="1" si="24"/>
        <v>44</v>
      </c>
    </row>
    <row r="250" spans="1:38" s="624" customFormat="1">
      <c r="A250" s="25">
        <f>IF(C250=0,"",SUBTOTAL(3,C$5:C250))</f>
        <v>246</v>
      </c>
      <c r="B250" s="86">
        <v>130</v>
      </c>
      <c r="C250" s="369" t="s">
        <v>2862</v>
      </c>
      <c r="D250" s="25" t="s">
        <v>3167</v>
      </c>
      <c r="E250" s="370" t="s">
        <v>1676</v>
      </c>
      <c r="F250" s="63" t="str">
        <f>VLOOKUP(D250,'BHXH 4-2026'!$D$11:$F$337,3,0)</f>
        <v>DN4929210001028</v>
      </c>
      <c r="G250" s="774">
        <f>VLOOKUP(C250,'chuyển xếp 2024'!$C$5:$W$328,17,0)</f>
        <v>4730000</v>
      </c>
      <c r="H250" s="774">
        <f>VLOOKUP(C250,'chuyển xếp 2024'!$C$5:$W$328,19,0)</f>
        <v>0</v>
      </c>
      <c r="I250" s="774">
        <f t="shared" si="21"/>
        <v>4730000</v>
      </c>
      <c r="J250" s="96" t="s">
        <v>32</v>
      </c>
      <c r="K250" s="63">
        <f t="shared" si="23"/>
        <v>1</v>
      </c>
      <c r="L250" s="56" t="s">
        <v>33</v>
      </c>
      <c r="M250" s="56" t="s">
        <v>34</v>
      </c>
      <c r="N250" s="87" t="s">
        <v>5204</v>
      </c>
      <c r="O250" s="46" t="s">
        <v>671</v>
      </c>
      <c r="P250" s="234">
        <v>26297</v>
      </c>
      <c r="Q250" s="75">
        <v>45807</v>
      </c>
      <c r="R250" s="107">
        <f t="shared" ref="R250:R253" si="26">+Q250</f>
        <v>45807</v>
      </c>
      <c r="S250" s="75"/>
      <c r="T250" s="97" t="s">
        <v>36</v>
      </c>
      <c r="U250" s="106" t="s">
        <v>2962</v>
      </c>
      <c r="V250" s="626" t="str">
        <f t="shared" ca="1" si="25"/>
        <v xml:space="preserve">1 NĂM 2 THÁNG 20 NGÀY </v>
      </c>
      <c r="W250" s="74" t="s">
        <v>2963</v>
      </c>
      <c r="X250" s="80" t="s">
        <v>2963</v>
      </c>
      <c r="Y250" s="80" t="str">
        <f>VLOOKUP(C250,'Trang tính1'!$A$2:$N$281,5,0)</f>
        <v>092071004278</v>
      </c>
      <c r="Z250" s="80" t="b">
        <f t="shared" si="22"/>
        <v>1</v>
      </c>
      <c r="AA250" s="108">
        <v>45131</v>
      </c>
      <c r="AB250" s="75" t="s">
        <v>5227</v>
      </c>
      <c r="AC250" s="46" t="s">
        <v>232</v>
      </c>
      <c r="AD250" s="108" t="s">
        <v>1854</v>
      </c>
      <c r="AE250" s="108" t="str">
        <f>VLOOKUP(C250,'Trang tính1'!$A$2:$N$319,9,0)</f>
        <v>Phường Ô Môn- TP Cần Thơ</v>
      </c>
      <c r="AF250" s="108" t="s">
        <v>2964</v>
      </c>
      <c r="AG250" s="627"/>
      <c r="AH250" s="628"/>
      <c r="AI250" s="108" t="s">
        <v>156</v>
      </c>
      <c r="AJ250" s="108"/>
      <c r="AK250" s="56" t="s">
        <v>1055</v>
      </c>
      <c r="AL250" s="36">
        <f t="shared" ca="1" si="24"/>
        <v>54</v>
      </c>
    </row>
    <row r="251" spans="1:38" s="624" customFormat="1">
      <c r="A251" s="25">
        <f>IF(C251=0,"",SUBTOTAL(3,C$5:C251))</f>
        <v>247</v>
      </c>
      <c r="B251" s="86">
        <v>131</v>
      </c>
      <c r="C251" s="369" t="s">
        <v>2863</v>
      </c>
      <c r="D251" s="25" t="s">
        <v>3252</v>
      </c>
      <c r="E251" s="370" t="s">
        <v>2866</v>
      </c>
      <c r="F251" s="63" t="str">
        <f>VLOOKUP(D251,'BHXH 4-2026'!$D$11:$F$337,3,0)</f>
        <v>DN4929221501627</v>
      </c>
      <c r="G251" s="774">
        <f>VLOOKUP(C251,'chuyển xếp 2024'!$C$5:$W$328,17,0)</f>
        <v>4730000</v>
      </c>
      <c r="H251" s="774">
        <f>VLOOKUP(C251,'chuyển xếp 2024'!$C$5:$W$328,19,0)</f>
        <v>0</v>
      </c>
      <c r="I251" s="774">
        <f t="shared" si="21"/>
        <v>4730000</v>
      </c>
      <c r="J251" s="96" t="s">
        <v>32</v>
      </c>
      <c r="K251" s="63">
        <f t="shared" si="23"/>
        <v>1</v>
      </c>
      <c r="L251" s="56" t="s">
        <v>33</v>
      </c>
      <c r="M251" s="56" t="s">
        <v>34</v>
      </c>
      <c r="N251" s="87" t="s">
        <v>5204</v>
      </c>
      <c r="O251" s="46" t="s">
        <v>671</v>
      </c>
      <c r="P251" s="234">
        <v>36406</v>
      </c>
      <c r="Q251" s="75">
        <v>45807</v>
      </c>
      <c r="R251" s="107">
        <f t="shared" si="26"/>
        <v>45807</v>
      </c>
      <c r="S251" s="75"/>
      <c r="T251" s="97" t="s">
        <v>36</v>
      </c>
      <c r="U251" s="106" t="s">
        <v>2965</v>
      </c>
      <c r="V251" s="626" t="str">
        <f t="shared" ca="1" si="25"/>
        <v xml:space="preserve">1 NĂM 2 THÁNG 20 NGÀY </v>
      </c>
      <c r="W251" s="74" t="s">
        <v>2966</v>
      </c>
      <c r="X251" s="80" t="s">
        <v>2966</v>
      </c>
      <c r="Y251" s="94" t="str">
        <f>VLOOKUP(C251,'Trang tính1'!$A$2:$N$281,5,0)</f>
        <v>092099009176</v>
      </c>
      <c r="Z251" s="80" t="b">
        <f t="shared" si="22"/>
        <v>0</v>
      </c>
      <c r="AA251" s="108">
        <v>45583</v>
      </c>
      <c r="AB251" s="75" t="s">
        <v>5227</v>
      </c>
      <c r="AC251" s="46" t="s">
        <v>2779</v>
      </c>
      <c r="AD251" s="108" t="s">
        <v>2376</v>
      </c>
      <c r="AE251" s="108" t="str">
        <f>VLOOKUP(C251,'Trang tính1'!$A$2:$N$319,9,0)</f>
        <v>Phường Ô Môn- TP Cần Thơ</v>
      </c>
      <c r="AF251" s="108" t="s">
        <v>2967</v>
      </c>
      <c r="AG251" s="627"/>
      <c r="AH251" s="628"/>
      <c r="AI251" s="108" t="s">
        <v>156</v>
      </c>
      <c r="AJ251" s="108"/>
      <c r="AK251" s="56" t="s">
        <v>1055</v>
      </c>
      <c r="AL251" s="36">
        <f t="shared" ca="1" si="24"/>
        <v>26</v>
      </c>
    </row>
    <row r="252" spans="1:38" s="624" customFormat="1">
      <c r="A252" s="25">
        <f>IF(C252=0,"",SUBTOTAL(3,C$5:C252))</f>
        <v>248</v>
      </c>
      <c r="B252" s="86">
        <v>132</v>
      </c>
      <c r="C252" s="369" t="s">
        <v>2868</v>
      </c>
      <c r="D252" s="25" t="s">
        <v>2995</v>
      </c>
      <c r="E252" s="370" t="s">
        <v>2870</v>
      </c>
      <c r="F252" s="63" t="str">
        <f>VLOOKUP(D252,'BHXH 4-2026'!$D$11:$F$337,3,0)</f>
        <v>DN4924520616801</v>
      </c>
      <c r="G252" s="774">
        <f>VLOOKUP(C252,'chuyển xếp 2024'!$C$5:$W$328,17,0)</f>
        <v>4730000</v>
      </c>
      <c r="H252" s="774">
        <f>VLOOKUP(C252,'chuyển xếp 2024'!$C$5:$W$328,19,0)</f>
        <v>0</v>
      </c>
      <c r="I252" s="774">
        <f t="shared" si="21"/>
        <v>4730000</v>
      </c>
      <c r="J252" s="96" t="s">
        <v>32</v>
      </c>
      <c r="K252" s="63">
        <f t="shared" si="23"/>
        <v>1</v>
      </c>
      <c r="L252" s="56" t="s">
        <v>33</v>
      </c>
      <c r="M252" s="56" t="s">
        <v>34</v>
      </c>
      <c r="N252" s="87" t="s">
        <v>5204</v>
      </c>
      <c r="O252" s="46" t="s">
        <v>671</v>
      </c>
      <c r="P252" s="234">
        <v>32845</v>
      </c>
      <c r="Q252" s="75">
        <v>45807</v>
      </c>
      <c r="R252" s="107">
        <f t="shared" si="26"/>
        <v>45807</v>
      </c>
      <c r="S252" s="75"/>
      <c r="T252" s="97" t="s">
        <v>36</v>
      </c>
      <c r="U252" s="106" t="s">
        <v>2972</v>
      </c>
      <c r="V252" s="626" t="str">
        <f t="shared" ca="1" si="25"/>
        <v xml:space="preserve">1 NĂM 2 THÁNG 20 NGÀY </v>
      </c>
      <c r="W252" s="74" t="s">
        <v>2973</v>
      </c>
      <c r="X252" s="80" t="s">
        <v>2973</v>
      </c>
      <c r="Y252" s="80" t="str">
        <f>VLOOKUP(C252,'Trang tính1'!$A$2:$N$281,5,0)</f>
        <v>045089007134</v>
      </c>
      <c r="Z252" s="80" t="b">
        <f t="shared" si="22"/>
        <v>1</v>
      </c>
      <c r="AA252" s="108">
        <v>32845</v>
      </c>
      <c r="AB252" s="75" t="s">
        <v>5227</v>
      </c>
      <c r="AC252" s="46" t="s">
        <v>232</v>
      </c>
      <c r="AD252" s="108" t="s">
        <v>2974</v>
      </c>
      <c r="AE252" s="108" t="str">
        <f>VLOOKUP(C252,'Trang tính1'!$A$2:$N$319,9,0)</f>
        <v>Xã Diên Sanh- Quảng Trị</v>
      </c>
      <c r="AF252" s="108" t="s">
        <v>2975</v>
      </c>
      <c r="AG252" s="627"/>
      <c r="AH252" s="628"/>
      <c r="AI252" s="108" t="s">
        <v>156</v>
      </c>
      <c r="AJ252" s="108"/>
      <c r="AK252" s="56" t="s">
        <v>1055</v>
      </c>
      <c r="AL252" s="36">
        <f t="shared" ca="1" si="24"/>
        <v>36</v>
      </c>
    </row>
    <row r="253" spans="1:38" s="624" customFormat="1">
      <c r="A253" s="25">
        <f>IF(C253=0,"",SUBTOTAL(3,C$5:C253))</f>
        <v>249</v>
      </c>
      <c r="B253" s="86">
        <v>133</v>
      </c>
      <c r="C253" s="369" t="s">
        <v>2871</v>
      </c>
      <c r="D253" s="25" t="s">
        <v>3279</v>
      </c>
      <c r="E253" s="370" t="s">
        <v>2873</v>
      </c>
      <c r="F253" s="63" t="str">
        <f>VLOOKUP(D253,'BHXH 4-2026'!$D$11:$F$337,3,0)</f>
        <v>DN4929222481512</v>
      </c>
      <c r="G253" s="774">
        <f>VLOOKUP(C253,'chuyển xếp 2024'!$C$5:$W$328,17,0)</f>
        <v>4730000</v>
      </c>
      <c r="H253" s="774">
        <f>VLOOKUP(C253,'chuyển xếp 2024'!$C$5:$W$328,19,0)</f>
        <v>0</v>
      </c>
      <c r="I253" s="774">
        <f t="shared" si="21"/>
        <v>4730000</v>
      </c>
      <c r="J253" s="96" t="s">
        <v>32</v>
      </c>
      <c r="K253" s="63">
        <f t="shared" si="23"/>
        <v>1</v>
      </c>
      <c r="L253" s="56" t="s">
        <v>33</v>
      </c>
      <c r="M253" s="56" t="s">
        <v>489</v>
      </c>
      <c r="N253" s="87" t="s">
        <v>5204</v>
      </c>
      <c r="O253" s="46" t="s">
        <v>671</v>
      </c>
      <c r="P253" s="234">
        <v>28814</v>
      </c>
      <c r="Q253" s="75">
        <v>45807</v>
      </c>
      <c r="R253" s="107">
        <f t="shared" si="26"/>
        <v>45807</v>
      </c>
      <c r="S253" s="75"/>
      <c r="T253" s="97" t="s">
        <v>36</v>
      </c>
      <c r="U253" s="106" t="s">
        <v>2976</v>
      </c>
      <c r="V253" s="626" t="str">
        <f t="shared" ca="1" si="25"/>
        <v xml:space="preserve">1 NĂM 2 THÁNG 20 NGÀY </v>
      </c>
      <c r="W253" s="74" t="s">
        <v>2977</v>
      </c>
      <c r="X253" s="80" t="s">
        <v>2977</v>
      </c>
      <c r="Y253" s="80" t="str">
        <f>VLOOKUP(C253,'Trang tính1'!$A$2:$N$281,5,0)</f>
        <v>092078012485</v>
      </c>
      <c r="Z253" s="80" t="b">
        <f t="shared" si="22"/>
        <v>1</v>
      </c>
      <c r="AA253" s="108">
        <v>44838</v>
      </c>
      <c r="AB253" s="75" t="s">
        <v>5227</v>
      </c>
      <c r="AC253" s="46" t="s">
        <v>232</v>
      </c>
      <c r="AD253" s="108" t="s">
        <v>2978</v>
      </c>
      <c r="AE253" s="108" t="str">
        <f>VLOOKUP(C253,'Trang tính1'!$A$2:$N$319,9,0)</f>
        <v>Ấp Thới Lộc- Xã Đông Hiệp- TP Cần Thơ</v>
      </c>
      <c r="AF253" s="108" t="s">
        <v>2979</v>
      </c>
      <c r="AG253" s="627"/>
      <c r="AH253" s="628"/>
      <c r="AI253" s="108" t="s">
        <v>156</v>
      </c>
      <c r="AJ253" s="108"/>
      <c r="AK253" s="56" t="s">
        <v>1055</v>
      </c>
      <c r="AL253" s="36">
        <f t="shared" ca="1" si="24"/>
        <v>47</v>
      </c>
    </row>
    <row r="254" spans="1:38" s="624" customFormat="1">
      <c r="A254" s="25">
        <f>IF(C254=0,"",SUBTOTAL(3,C$5:C254))</f>
        <v>250</v>
      </c>
      <c r="B254" s="86">
        <v>134</v>
      </c>
      <c r="C254" s="369" t="s">
        <v>3324</v>
      </c>
      <c r="D254" s="25" t="s">
        <v>3404</v>
      </c>
      <c r="E254" s="937" t="s">
        <v>3325</v>
      </c>
      <c r="F254" s="63" t="str">
        <f>VLOOKUP(D254,'BHXH 4-2026'!$D$11:$F$337,3,0)</f>
        <v>DN4929213010640</v>
      </c>
      <c r="G254" s="774">
        <f>VLOOKUP(C254,'chuyển xếp 2024'!$C$5:$W$328,17,0)</f>
        <v>4730000</v>
      </c>
      <c r="H254" s="774">
        <f>VLOOKUP(C254,'chuyển xếp 2024'!$C$5:$W$328,19,0)</f>
        <v>0</v>
      </c>
      <c r="I254" s="774">
        <f t="shared" si="21"/>
        <v>4730000</v>
      </c>
      <c r="J254" s="96" t="s">
        <v>32</v>
      </c>
      <c r="K254" s="63">
        <f t="shared" si="23"/>
        <v>1</v>
      </c>
      <c r="L254" s="56" t="s">
        <v>33</v>
      </c>
      <c r="M254" s="56" t="s">
        <v>34</v>
      </c>
      <c r="N254" s="87" t="s">
        <v>5204</v>
      </c>
      <c r="O254" s="46" t="s">
        <v>671</v>
      </c>
      <c r="P254" s="234">
        <v>31489</v>
      </c>
      <c r="Q254" s="75">
        <v>45903</v>
      </c>
      <c r="R254" s="75"/>
      <c r="S254" s="75">
        <f>+Q254</f>
        <v>45903</v>
      </c>
      <c r="T254" s="625" t="s">
        <v>117</v>
      </c>
      <c r="U254" s="30" t="s">
        <v>3353</v>
      </c>
      <c r="V254" s="410" t="str">
        <f t="shared" ca="1" si="25"/>
        <v xml:space="preserve">0 NĂM 11 THÁNG 16 NGÀY </v>
      </c>
      <c r="W254" s="74" t="s">
        <v>3354</v>
      </c>
      <c r="X254" s="74" t="s">
        <v>3354</v>
      </c>
      <c r="Y254" s="80" t="str">
        <f>VLOOKUP(C254,'Trang tính1'!$A$2:$N$281,5,0)</f>
        <v>092086004844</v>
      </c>
      <c r="Z254" s="80" t="b">
        <f t="shared" si="22"/>
        <v>1</v>
      </c>
      <c r="AA254" s="108">
        <v>44428</v>
      </c>
      <c r="AB254" s="75" t="s">
        <v>5227</v>
      </c>
      <c r="AC254" s="46" t="s">
        <v>232</v>
      </c>
      <c r="AD254" s="108" t="s">
        <v>2001</v>
      </c>
      <c r="AE254" s="108" t="str">
        <f>VLOOKUP(C254,'Trang tính1'!$A$2:$N$319,9,0)</f>
        <v>Tổ 9 Tân Bình- Phong Điền</v>
      </c>
      <c r="AF254" s="108" t="s">
        <v>2002</v>
      </c>
      <c r="AG254" s="627"/>
      <c r="AH254" s="628"/>
      <c r="AI254" s="108" t="s">
        <v>156</v>
      </c>
      <c r="AJ254" s="108"/>
      <c r="AK254" s="56" t="s">
        <v>1055</v>
      </c>
      <c r="AL254" s="36">
        <f t="shared" ca="1" si="24"/>
        <v>40</v>
      </c>
    </row>
    <row r="255" spans="1:38" s="624" customFormat="1">
      <c r="A255" s="25">
        <f>IF(C255=0,"",SUBTOTAL(3,C$5:C255))</f>
        <v>251</v>
      </c>
      <c r="B255" s="86">
        <v>135</v>
      </c>
      <c r="C255" s="369" t="s">
        <v>3326</v>
      </c>
      <c r="D255" s="25" t="s">
        <v>3405</v>
      </c>
      <c r="E255" s="937" t="s">
        <v>3327</v>
      </c>
      <c r="F255" s="63" t="str">
        <f>VLOOKUP(D255,'BHXH 4-2026'!$D$11:$F$337,3,0)</f>
        <v>DN4929221608335</v>
      </c>
      <c r="G255" s="774">
        <f>VLOOKUP(C255,'chuyển xếp 2024'!$C$5:$W$328,17,0)</f>
        <v>4730000</v>
      </c>
      <c r="H255" s="774">
        <f>VLOOKUP(C255,'chuyển xếp 2024'!$C$5:$W$328,19,0)</f>
        <v>0</v>
      </c>
      <c r="I255" s="774">
        <f t="shared" si="21"/>
        <v>4730000</v>
      </c>
      <c r="J255" s="96" t="s">
        <v>32</v>
      </c>
      <c r="K255" s="63">
        <f t="shared" si="23"/>
        <v>1</v>
      </c>
      <c r="L255" s="56" t="s">
        <v>33</v>
      </c>
      <c r="M255" s="56" t="s">
        <v>34</v>
      </c>
      <c r="N255" s="87" t="s">
        <v>5204</v>
      </c>
      <c r="O255" s="46" t="s">
        <v>671</v>
      </c>
      <c r="P255" s="234">
        <v>36414</v>
      </c>
      <c r="Q255" s="75">
        <v>45903</v>
      </c>
      <c r="R255" s="75"/>
      <c r="S255" s="75">
        <f t="shared" ref="S255:S287" si="27">+Q255</f>
        <v>45903</v>
      </c>
      <c r="T255" s="625" t="s">
        <v>117</v>
      </c>
      <c r="U255" s="30" t="s">
        <v>3355</v>
      </c>
      <c r="V255" s="626" t="str">
        <f t="shared" ca="1" si="25"/>
        <v xml:space="preserve">0 NĂM 11 THÁNG 16 NGÀY </v>
      </c>
      <c r="W255" s="74" t="s">
        <v>3356</v>
      </c>
      <c r="X255" s="74" t="s">
        <v>3356</v>
      </c>
      <c r="Y255" s="80" t="str">
        <f>VLOOKUP(C255,'Trang tính1'!$A$2:$N$281,5,0)</f>
        <v>087099008205</v>
      </c>
      <c r="Z255" s="80" t="b">
        <f t="shared" si="22"/>
        <v>1</v>
      </c>
      <c r="AA255" s="108">
        <v>45549</v>
      </c>
      <c r="AB255" s="75" t="s">
        <v>5227</v>
      </c>
      <c r="AC255" s="46" t="s">
        <v>2779</v>
      </c>
      <c r="AD255" s="108" t="s">
        <v>3357</v>
      </c>
      <c r="AE255" s="108" t="str">
        <f>VLOOKUP(C255,'Trang tính1'!$A$2:$N$319,9,0)</f>
        <v>Xã Bình Hàng Trung- Đồng Tháp</v>
      </c>
      <c r="AF255" s="108" t="s">
        <v>3358</v>
      </c>
      <c r="AG255" s="627"/>
      <c r="AH255" s="628"/>
      <c r="AI255" s="108" t="s">
        <v>156</v>
      </c>
      <c r="AJ255" s="108"/>
      <c r="AK255" s="56" t="s">
        <v>1055</v>
      </c>
      <c r="AL255" s="36">
        <f t="shared" ca="1" si="24"/>
        <v>26</v>
      </c>
    </row>
    <row r="256" spans="1:38" s="624" customFormat="1">
      <c r="A256" s="25">
        <f>IF(C256=0,"",SUBTOTAL(3,C$5:C256))</f>
        <v>252</v>
      </c>
      <c r="B256" s="86">
        <v>136</v>
      </c>
      <c r="C256" s="369" t="s">
        <v>3328</v>
      </c>
      <c r="D256" s="25" t="s">
        <v>3406</v>
      </c>
      <c r="E256" s="938" t="s">
        <v>3329</v>
      </c>
      <c r="F256" s="63" t="str">
        <f>VLOOKUP(D256,'BHXH 4-2026'!$D$11:$F$337,3,0)</f>
        <v>DN4929222427498</v>
      </c>
      <c r="G256" s="774">
        <f>VLOOKUP(C256,'chuyển xếp 2024'!$C$5:$W$328,17,0)</f>
        <v>4730000</v>
      </c>
      <c r="H256" s="774">
        <f>VLOOKUP(C256,'chuyển xếp 2024'!$C$5:$W$328,19,0)</f>
        <v>0</v>
      </c>
      <c r="I256" s="774">
        <f t="shared" si="21"/>
        <v>4730000</v>
      </c>
      <c r="J256" s="96" t="s">
        <v>63</v>
      </c>
      <c r="K256" s="63">
        <f t="shared" si="23"/>
        <v>0</v>
      </c>
      <c r="L256" s="56" t="s">
        <v>33</v>
      </c>
      <c r="M256" s="56" t="s">
        <v>34</v>
      </c>
      <c r="N256" s="87" t="s">
        <v>5204</v>
      </c>
      <c r="O256" s="46" t="s">
        <v>671</v>
      </c>
      <c r="P256" s="234">
        <v>37348</v>
      </c>
      <c r="Q256" s="75">
        <v>45903</v>
      </c>
      <c r="R256" s="75"/>
      <c r="S256" s="75">
        <f t="shared" si="27"/>
        <v>45903</v>
      </c>
      <c r="T256" s="625" t="s">
        <v>117</v>
      </c>
      <c r="U256" s="30" t="s">
        <v>3359</v>
      </c>
      <c r="V256" s="626" t="str">
        <f t="shared" ca="1" si="25"/>
        <v xml:space="preserve">0 NĂM 11 THÁNG 16 NGÀY </v>
      </c>
      <c r="W256" s="74" t="s">
        <v>3360</v>
      </c>
      <c r="X256" s="74" t="s">
        <v>3360</v>
      </c>
      <c r="Y256" s="80" t="str">
        <f>VLOOKUP(C256,'Trang tính1'!$A$2:$N$281,5,0)</f>
        <v>092302005984</v>
      </c>
      <c r="Z256" s="80" t="b">
        <f t="shared" si="22"/>
        <v>1</v>
      </c>
      <c r="AA256" s="108">
        <v>44326</v>
      </c>
      <c r="AB256" s="75" t="s">
        <v>5227</v>
      </c>
      <c r="AC256" s="46" t="s">
        <v>232</v>
      </c>
      <c r="AD256" s="108" t="s">
        <v>3361</v>
      </c>
      <c r="AE256" s="108" t="str">
        <f>VLOOKUP(C256,'Trang tính1'!$A$2:$N$319,9,0)</f>
        <v>Ô Môn- Cần Thơ</v>
      </c>
      <c r="AF256" s="108" t="s">
        <v>3362</v>
      </c>
      <c r="AG256" s="627"/>
      <c r="AH256" s="628"/>
      <c r="AI256" s="108" t="s">
        <v>182</v>
      </c>
      <c r="AJ256" s="108"/>
      <c r="AK256" s="56" t="s">
        <v>1055</v>
      </c>
      <c r="AL256" s="36">
        <f t="shared" ca="1" si="24"/>
        <v>24</v>
      </c>
    </row>
    <row r="257" spans="1:38" s="624" customFormat="1">
      <c r="A257" s="25">
        <f>IF(C257=0,"",SUBTOTAL(3,C$5:C257))</f>
        <v>253</v>
      </c>
      <c r="B257" s="86">
        <v>137</v>
      </c>
      <c r="C257" s="369" t="s">
        <v>3332</v>
      </c>
      <c r="D257" s="25" t="s">
        <v>3408</v>
      </c>
      <c r="E257" s="937" t="s">
        <v>3333</v>
      </c>
      <c r="F257" s="63" t="str">
        <f>VLOOKUP(D257,'BHXH 4-2026'!$D$11:$F$337,3,0)</f>
        <v>DN4929221464624</v>
      </c>
      <c r="G257" s="774">
        <f>VLOOKUP(C257,'chuyển xếp 2024'!$C$5:$W$328,17,0)</f>
        <v>4730000</v>
      </c>
      <c r="H257" s="774">
        <f>VLOOKUP(C257,'chuyển xếp 2024'!$C$5:$W$328,19,0)</f>
        <v>0</v>
      </c>
      <c r="I257" s="774">
        <f t="shared" si="21"/>
        <v>4730000</v>
      </c>
      <c r="J257" s="96" t="s">
        <v>32</v>
      </c>
      <c r="K257" s="63">
        <f t="shared" si="23"/>
        <v>1</v>
      </c>
      <c r="L257" s="56" t="s">
        <v>33</v>
      </c>
      <c r="M257" s="56" t="s">
        <v>34</v>
      </c>
      <c r="N257" s="87" t="s">
        <v>5204</v>
      </c>
      <c r="O257" s="46" t="s">
        <v>671</v>
      </c>
      <c r="P257" s="234">
        <v>35591</v>
      </c>
      <c r="Q257" s="75">
        <v>45903</v>
      </c>
      <c r="R257" s="75"/>
      <c r="S257" s="75">
        <f t="shared" si="27"/>
        <v>45903</v>
      </c>
      <c r="T257" s="625" t="s">
        <v>117</v>
      </c>
      <c r="U257" s="30" t="s">
        <v>3366</v>
      </c>
      <c r="V257" s="626" t="str">
        <f t="shared" ca="1" si="25"/>
        <v xml:space="preserve">0 NĂM 11 THÁNG 16 NGÀY </v>
      </c>
      <c r="W257" s="74" t="s">
        <v>3367</v>
      </c>
      <c r="X257" s="74" t="s">
        <v>3367</v>
      </c>
      <c r="Y257" s="80">
        <f>VLOOKUP(C257,'Trang tính1'!$A$2:$N$281,5,0)</f>
        <v>0</v>
      </c>
      <c r="Z257" s="80" t="b">
        <f t="shared" si="22"/>
        <v>0</v>
      </c>
      <c r="AA257" s="108">
        <v>44522</v>
      </c>
      <c r="AB257" s="75" t="s">
        <v>5227</v>
      </c>
      <c r="AC257" s="46" t="s">
        <v>232</v>
      </c>
      <c r="AD257" s="108" t="s">
        <v>3368</v>
      </c>
      <c r="AE257" s="108">
        <f>VLOOKUP(C257,'Trang tính1'!$A$2:$N$319,9,0)</f>
        <v>0</v>
      </c>
      <c r="AF257" s="108" t="s">
        <v>3369</v>
      </c>
      <c r="AG257" s="627"/>
      <c r="AH257" s="628"/>
      <c r="AI257" s="108" t="s">
        <v>156</v>
      </c>
      <c r="AJ257" s="108"/>
      <c r="AK257" s="56" t="s">
        <v>1055</v>
      </c>
      <c r="AL257" s="36">
        <f t="shared" ca="1" si="24"/>
        <v>29</v>
      </c>
    </row>
    <row r="258" spans="1:38" s="624" customFormat="1">
      <c r="A258" s="25">
        <f>IF(C258=0,"",SUBTOTAL(3,C$5:C258))</f>
        <v>254</v>
      </c>
      <c r="B258" s="86">
        <v>138</v>
      </c>
      <c r="C258" s="369" t="s">
        <v>3334</v>
      </c>
      <c r="D258" s="25" t="s">
        <v>3409</v>
      </c>
      <c r="E258" s="937" t="s">
        <v>3335</v>
      </c>
      <c r="F258" s="63" t="str">
        <f>VLOOKUP(D258,'BHXH 4-2026'!$D$11:$F$337,3,0)</f>
        <v>DN4929212008053</v>
      </c>
      <c r="G258" s="774">
        <f>VLOOKUP(C258,'chuyển xếp 2024'!$C$5:$W$328,17,0)</f>
        <v>4730000</v>
      </c>
      <c r="H258" s="774">
        <f>VLOOKUP(C258,'chuyển xếp 2024'!$C$5:$W$328,19,0)</f>
        <v>0</v>
      </c>
      <c r="I258" s="774">
        <f t="shared" si="21"/>
        <v>4730000</v>
      </c>
      <c r="J258" s="96" t="s">
        <v>32</v>
      </c>
      <c r="K258" s="63">
        <f t="shared" si="23"/>
        <v>1</v>
      </c>
      <c r="L258" s="56" t="s">
        <v>33</v>
      </c>
      <c r="M258" s="56" t="s">
        <v>34</v>
      </c>
      <c r="N258" s="87" t="s">
        <v>5204</v>
      </c>
      <c r="O258" s="46" t="s">
        <v>671</v>
      </c>
      <c r="P258" s="234">
        <v>29587</v>
      </c>
      <c r="Q258" s="75">
        <v>45903</v>
      </c>
      <c r="R258" s="75"/>
      <c r="S258" s="75">
        <f t="shared" si="27"/>
        <v>45903</v>
      </c>
      <c r="T258" s="625" t="s">
        <v>117</v>
      </c>
      <c r="U258" s="30" t="s">
        <v>3370</v>
      </c>
      <c r="V258" s="626" t="str">
        <f t="shared" ca="1" si="25"/>
        <v xml:space="preserve">0 NĂM 11 THÁNG 16 NGÀY </v>
      </c>
      <c r="W258" s="74" t="s">
        <v>3371</v>
      </c>
      <c r="X258" s="74" t="s">
        <v>3371</v>
      </c>
      <c r="Y258" s="80" t="str">
        <f>VLOOKUP(C258,'Trang tính1'!$A$2:$N$281,5,0)</f>
        <v>092081005716</v>
      </c>
      <c r="Z258" s="80" t="b">
        <f t="shared" si="22"/>
        <v>1</v>
      </c>
      <c r="AA258" s="108">
        <v>44311</v>
      </c>
      <c r="AB258" s="75" t="s">
        <v>5227</v>
      </c>
      <c r="AC258" s="46" t="s">
        <v>232</v>
      </c>
      <c r="AD258" s="108" t="s">
        <v>1854</v>
      </c>
      <c r="AE258" s="108" t="str">
        <f>VLOOKUP(C258,'Trang tính1'!$A$2:$N$319,9,0)</f>
        <v>KV Bình Thuận</v>
      </c>
      <c r="AF258" s="108" t="s">
        <v>3372</v>
      </c>
      <c r="AG258" s="627"/>
      <c r="AH258" s="628"/>
      <c r="AI258" s="108" t="s">
        <v>156</v>
      </c>
      <c r="AJ258" s="108"/>
      <c r="AK258" s="56" t="s">
        <v>1055</v>
      </c>
      <c r="AL258" s="36">
        <f t="shared" ca="1" si="24"/>
        <v>45</v>
      </c>
    </row>
    <row r="259" spans="1:38" s="624" customFormat="1">
      <c r="A259" s="25">
        <f>IF(C259=0,"",SUBTOTAL(3,C$5:C259))</f>
        <v>255</v>
      </c>
      <c r="B259" s="86">
        <v>139</v>
      </c>
      <c r="C259" s="369" t="s">
        <v>3336</v>
      </c>
      <c r="D259" s="25" t="s">
        <v>3410</v>
      </c>
      <c r="E259" s="937" t="s">
        <v>3337</v>
      </c>
      <c r="F259" s="63" t="str">
        <f>VLOOKUP(D259,'BHXH 4-2026'!$D$11:$F$337,3,0)</f>
        <v>DN4927215004191</v>
      </c>
      <c r="G259" s="774">
        <f>VLOOKUP(C259,'chuyển xếp 2024'!$C$5:$W$328,17,0)</f>
        <v>4730000</v>
      </c>
      <c r="H259" s="774">
        <f>VLOOKUP(C259,'chuyển xếp 2024'!$C$5:$W$328,19,0)</f>
        <v>0</v>
      </c>
      <c r="I259" s="774">
        <f t="shared" ref="I259:I342" si="28">+G259+H259</f>
        <v>4730000</v>
      </c>
      <c r="J259" s="96" t="s">
        <v>32</v>
      </c>
      <c r="K259" s="63">
        <f t="shared" si="23"/>
        <v>1</v>
      </c>
      <c r="L259" s="56" t="s">
        <v>3376</v>
      </c>
      <c r="M259" s="56" t="s">
        <v>34</v>
      </c>
      <c r="N259" s="87" t="s">
        <v>5204</v>
      </c>
      <c r="O259" s="46" t="s">
        <v>671</v>
      </c>
      <c r="P259" s="234">
        <v>30435</v>
      </c>
      <c r="Q259" s="75">
        <v>45903</v>
      </c>
      <c r="R259" s="75"/>
      <c r="S259" s="75">
        <f t="shared" si="27"/>
        <v>45903</v>
      </c>
      <c r="T259" s="625" t="s">
        <v>117</v>
      </c>
      <c r="U259" s="30" t="s">
        <v>3373</v>
      </c>
      <c r="V259" s="626" t="str">
        <f t="shared" ca="1" si="25"/>
        <v xml:space="preserve">0 NĂM 11 THÁNG 16 NGÀY </v>
      </c>
      <c r="W259" s="74" t="s">
        <v>3374</v>
      </c>
      <c r="X259" s="74" t="s">
        <v>3374</v>
      </c>
      <c r="Y259" s="80" t="str">
        <f>VLOOKUP(C259,'Trang tính1'!$A$2:$N$281,5,0)</f>
        <v>092083002120</v>
      </c>
      <c r="Z259" s="80" t="b">
        <f t="shared" ref="Z259:Z342" si="29">EXACT(X259,Y259)</f>
        <v>1</v>
      </c>
      <c r="AA259" s="108">
        <v>44418</v>
      </c>
      <c r="AB259" s="75" t="s">
        <v>5227</v>
      </c>
      <c r="AC259" s="46" t="s">
        <v>232</v>
      </c>
      <c r="AD259" s="108" t="s">
        <v>2751</v>
      </c>
      <c r="AE259" s="108" t="str">
        <f>VLOOKUP(C259,'Trang tính1'!$A$2:$N$319,9,0)</f>
        <v>Ấp Đinh Mỹ- Xã Trường Thành- Cần Thơ</v>
      </c>
      <c r="AF259" s="108" t="s">
        <v>3375</v>
      </c>
      <c r="AG259" s="627"/>
      <c r="AH259" s="628"/>
      <c r="AI259" s="108" t="s">
        <v>156</v>
      </c>
      <c r="AJ259" s="108"/>
      <c r="AK259" s="56" t="s">
        <v>1055</v>
      </c>
      <c r="AL259" s="36">
        <f t="shared" ca="1" si="24"/>
        <v>43</v>
      </c>
    </row>
    <row r="260" spans="1:38" s="624" customFormat="1">
      <c r="A260" s="25">
        <f>IF(C260=0,"",SUBTOTAL(3,C$5:C260))</f>
        <v>256</v>
      </c>
      <c r="B260" s="86">
        <v>140</v>
      </c>
      <c r="C260" s="369" t="s">
        <v>3340</v>
      </c>
      <c r="D260" s="25" t="s">
        <v>3412</v>
      </c>
      <c r="E260" s="937" t="s">
        <v>3341</v>
      </c>
      <c r="F260" s="63" t="str">
        <f>VLOOKUP(D260,'BHXH 4-2026'!$D$11:$F$337,3,0)</f>
        <v>DN4929222376020</v>
      </c>
      <c r="G260" s="774">
        <f>VLOOKUP(C260,'chuyển xếp 2024'!$C$5:$W$328,17,0)</f>
        <v>4730000</v>
      </c>
      <c r="H260" s="774">
        <f>VLOOKUP(C260,'chuyển xếp 2024'!$C$5:$W$328,19,0)</f>
        <v>0</v>
      </c>
      <c r="I260" s="774">
        <f t="shared" si="28"/>
        <v>4730000</v>
      </c>
      <c r="J260" s="96" t="s">
        <v>32</v>
      </c>
      <c r="K260" s="63">
        <f t="shared" si="23"/>
        <v>1</v>
      </c>
      <c r="L260" s="56" t="s">
        <v>33</v>
      </c>
      <c r="M260" s="56" t="s">
        <v>34</v>
      </c>
      <c r="N260" s="87" t="s">
        <v>5204</v>
      </c>
      <c r="O260" s="46" t="s">
        <v>671</v>
      </c>
      <c r="P260" s="234">
        <v>29608</v>
      </c>
      <c r="Q260" s="75">
        <v>45903</v>
      </c>
      <c r="R260" s="75"/>
      <c r="S260" s="75">
        <f t="shared" si="27"/>
        <v>45903</v>
      </c>
      <c r="T260" s="625" t="s">
        <v>117</v>
      </c>
      <c r="U260" s="30" t="s">
        <v>3381</v>
      </c>
      <c r="V260" s="626" t="str">
        <f t="shared" ca="1" si="25"/>
        <v xml:space="preserve">0 NĂM 11 THÁNG 16 NGÀY </v>
      </c>
      <c r="W260" s="74" t="s">
        <v>3382</v>
      </c>
      <c r="X260" s="74" t="s">
        <v>3382</v>
      </c>
      <c r="Y260" s="80" t="str">
        <f>VLOOKUP(C260,'Trang tính1'!$A$2:$N$281,5,0)</f>
        <v>092081000922</v>
      </c>
      <c r="Z260" s="80" t="b">
        <f t="shared" si="29"/>
        <v>1</v>
      </c>
      <c r="AA260" s="108">
        <v>44417</v>
      </c>
      <c r="AB260" s="75" t="s">
        <v>5227</v>
      </c>
      <c r="AC260" s="46" t="s">
        <v>232</v>
      </c>
      <c r="AD260" s="108" t="s">
        <v>2297</v>
      </c>
      <c r="AE260" s="108" t="str">
        <f>VLOOKUP(C260,'Trang tính1'!$A$2:$N$319,9,0)</f>
        <v>Thới Lai- Cần Thơ</v>
      </c>
      <c r="AF260" s="108" t="s">
        <v>801</v>
      </c>
      <c r="AG260" s="627"/>
      <c r="AH260" s="628"/>
      <c r="AI260" s="108" t="s">
        <v>156</v>
      </c>
      <c r="AJ260" s="108"/>
      <c r="AK260" s="56" t="s">
        <v>1055</v>
      </c>
      <c r="AL260" s="36">
        <f t="shared" ca="1" si="24"/>
        <v>45</v>
      </c>
    </row>
    <row r="261" spans="1:38" s="624" customFormat="1">
      <c r="A261" s="25">
        <f>IF(C261=0,"",SUBTOTAL(3,C$5:C261))</f>
        <v>257</v>
      </c>
      <c r="B261" s="86">
        <v>141</v>
      </c>
      <c r="C261" s="369" t="s">
        <v>3345</v>
      </c>
      <c r="D261" s="25" t="s">
        <v>3415</v>
      </c>
      <c r="E261" s="939" t="s">
        <v>3346</v>
      </c>
      <c r="F261" s="63" t="str">
        <f>VLOOKUP(D261,'BHXH 4-2026'!$D$11:$F$337,3,0)</f>
        <v>DN4929222439525</v>
      </c>
      <c r="G261" s="774">
        <f>VLOOKUP(C261,'chuyển xếp 2024'!$C$5:$W$328,17,0)</f>
        <v>4730000</v>
      </c>
      <c r="H261" s="774">
        <f>VLOOKUP(C261,'chuyển xếp 2024'!$C$5:$W$328,19,0)</f>
        <v>0</v>
      </c>
      <c r="I261" s="774">
        <f t="shared" si="28"/>
        <v>4730000</v>
      </c>
      <c r="J261" s="96" t="s">
        <v>32</v>
      </c>
      <c r="K261" s="63">
        <f t="shared" si="23"/>
        <v>1</v>
      </c>
      <c r="L261" s="56" t="s">
        <v>33</v>
      </c>
      <c r="M261" s="56" t="s">
        <v>34</v>
      </c>
      <c r="N261" s="87" t="s">
        <v>5204</v>
      </c>
      <c r="O261" s="46" t="s">
        <v>671</v>
      </c>
      <c r="P261" s="234">
        <v>33239</v>
      </c>
      <c r="Q261" s="75">
        <v>45903</v>
      </c>
      <c r="R261" s="75"/>
      <c r="S261" s="75">
        <f t="shared" si="27"/>
        <v>45903</v>
      </c>
      <c r="T261" s="625" t="s">
        <v>117</v>
      </c>
      <c r="U261" s="30" t="s">
        <v>3391</v>
      </c>
      <c r="V261" s="626" t="str">
        <f t="shared" ca="1" si="25"/>
        <v xml:space="preserve">0 NĂM 11 THÁNG 16 NGÀY </v>
      </c>
      <c r="W261" s="74" t="s">
        <v>3392</v>
      </c>
      <c r="X261" s="74" t="s">
        <v>3392</v>
      </c>
      <c r="Y261" s="80">
        <f>VLOOKUP(C261,'Trang tính1'!$A$2:$N$281,5,0)</f>
        <v>0</v>
      </c>
      <c r="Z261" s="80" t="b">
        <f t="shared" si="29"/>
        <v>0</v>
      </c>
      <c r="AA261" s="108">
        <v>45344</v>
      </c>
      <c r="AB261" s="75" t="s">
        <v>5227</v>
      </c>
      <c r="AC261" s="46" t="s">
        <v>232</v>
      </c>
      <c r="AD261" s="108" t="s">
        <v>2297</v>
      </c>
      <c r="AE261" s="108" t="str">
        <f>VLOOKUP(C261,'Trang tính1'!$A$2:$N$319,9,0)</f>
        <v>Thới Lai- Cần Thơ</v>
      </c>
      <c r="AF261" s="108" t="s">
        <v>3393</v>
      </c>
      <c r="AG261" s="627"/>
      <c r="AH261" s="628"/>
      <c r="AI261" s="108" t="s">
        <v>156</v>
      </c>
      <c r="AJ261" s="108"/>
      <c r="AK261" s="56" t="s">
        <v>1055</v>
      </c>
      <c r="AL261" s="36">
        <f t="shared" ca="1" si="24"/>
        <v>35</v>
      </c>
    </row>
    <row r="262" spans="1:38" s="624" customFormat="1">
      <c r="A262" s="25">
        <f>IF(C262=0,"",SUBTOTAL(3,C$5:C262))</f>
        <v>258</v>
      </c>
      <c r="B262" s="86">
        <v>142</v>
      </c>
      <c r="C262" s="369" t="s">
        <v>3347</v>
      </c>
      <c r="D262" s="25" t="s">
        <v>3416</v>
      </c>
      <c r="E262" s="940" t="s">
        <v>3348</v>
      </c>
      <c r="F262" s="63" t="str">
        <f>VLOOKUP(D262,'BHXH 4-2026'!$D$11:$F$337,3,0)</f>
        <v>DN4929210020044</v>
      </c>
      <c r="G262" s="774">
        <f>VLOOKUP(C262,'chuyển xếp 2024'!$C$5:$W$328,17,0)</f>
        <v>4730000</v>
      </c>
      <c r="H262" s="774">
        <f>VLOOKUP(C262,'chuyển xếp 2024'!$C$5:$W$328,19,0)</f>
        <v>0</v>
      </c>
      <c r="I262" s="774">
        <f t="shared" si="28"/>
        <v>4730000</v>
      </c>
      <c r="J262" s="96" t="s">
        <v>32</v>
      </c>
      <c r="K262" s="63">
        <f t="shared" si="23"/>
        <v>1</v>
      </c>
      <c r="L262" s="56" t="s">
        <v>33</v>
      </c>
      <c r="M262" s="56" t="s">
        <v>34</v>
      </c>
      <c r="N262" s="87" t="s">
        <v>5204</v>
      </c>
      <c r="O262" s="46" t="s">
        <v>671</v>
      </c>
      <c r="P262" s="234">
        <v>32791</v>
      </c>
      <c r="Q262" s="75">
        <v>45903</v>
      </c>
      <c r="R262" s="75"/>
      <c r="S262" s="75">
        <f t="shared" si="27"/>
        <v>45903</v>
      </c>
      <c r="T262" s="625" t="s">
        <v>117</v>
      </c>
      <c r="U262" s="30" t="s">
        <v>3394</v>
      </c>
      <c r="V262" s="626" t="str">
        <f t="shared" ca="1" si="25"/>
        <v xml:space="preserve">0 NĂM 11 THÁNG 16 NGÀY </v>
      </c>
      <c r="W262" s="74" t="s">
        <v>3395</v>
      </c>
      <c r="X262" s="74" t="s">
        <v>3395</v>
      </c>
      <c r="Y262" s="80" t="str">
        <f>VLOOKUP(C262,'Trang tính1'!$A$2:$N$281,5,0)</f>
        <v>092089004026</v>
      </c>
      <c r="Z262" s="80" t="b">
        <f t="shared" si="29"/>
        <v>1</v>
      </c>
      <c r="AA262" s="108">
        <v>44311</v>
      </c>
      <c r="AB262" s="75" t="s">
        <v>5227</v>
      </c>
      <c r="AC262" s="46" t="s">
        <v>232</v>
      </c>
      <c r="AD262" s="108" t="s">
        <v>2332</v>
      </c>
      <c r="AE262" s="108" t="str">
        <f>VLOOKUP(C262,'Trang tính1'!$A$2:$N$319,9,0)</f>
        <v>KV Bình Thuận- Phước Thới- Cần Thơ</v>
      </c>
      <c r="AF262" s="108" t="s">
        <v>2420</v>
      </c>
      <c r="AG262" s="627"/>
      <c r="AH262" s="628"/>
      <c r="AI262" s="108" t="s">
        <v>156</v>
      </c>
      <c r="AJ262" s="108"/>
      <c r="AK262" s="56" t="s">
        <v>1055</v>
      </c>
      <c r="AL262" s="36">
        <f t="shared" ca="1" si="24"/>
        <v>36</v>
      </c>
    </row>
    <row r="263" spans="1:38" s="624" customFormat="1">
      <c r="A263" s="25">
        <f>IF(C263=0,"",SUBTOTAL(3,C$5:C263))</f>
        <v>259</v>
      </c>
      <c r="B263" s="86">
        <v>143</v>
      </c>
      <c r="C263" s="369" t="s">
        <v>3349</v>
      </c>
      <c r="D263" s="25" t="s">
        <v>3417</v>
      </c>
      <c r="E263" s="937" t="s">
        <v>3350</v>
      </c>
      <c r="F263" s="63" t="str">
        <f>VLOOKUP(D263,'BHXH 4-2026'!$D$11:$F$337,3,0)</f>
        <v>DN4928722387496</v>
      </c>
      <c r="G263" s="774">
        <f>VLOOKUP(C263,'chuyển xếp 2024'!$C$5:$W$328,17,0)</f>
        <v>4730000</v>
      </c>
      <c r="H263" s="774">
        <f>VLOOKUP(C263,'chuyển xếp 2024'!$C$5:$W$328,19,0)</f>
        <v>0</v>
      </c>
      <c r="I263" s="774">
        <f t="shared" si="28"/>
        <v>4730000</v>
      </c>
      <c r="J263" s="96" t="s">
        <v>32</v>
      </c>
      <c r="K263" s="63">
        <f t="shared" si="23"/>
        <v>1</v>
      </c>
      <c r="L263" s="56" t="s">
        <v>33</v>
      </c>
      <c r="M263" s="56" t="s">
        <v>34</v>
      </c>
      <c r="N263" s="87" t="s">
        <v>5204</v>
      </c>
      <c r="O263" s="46" t="s">
        <v>671</v>
      </c>
      <c r="P263" s="234">
        <v>37535</v>
      </c>
      <c r="Q263" s="75">
        <v>45903</v>
      </c>
      <c r="R263" s="75"/>
      <c r="S263" s="75">
        <f t="shared" si="27"/>
        <v>45903</v>
      </c>
      <c r="T263" s="625" t="s">
        <v>117</v>
      </c>
      <c r="U263" s="30" t="s">
        <v>3401</v>
      </c>
      <c r="V263" s="626" t="str">
        <f t="shared" ca="1" si="25"/>
        <v xml:space="preserve">0 NĂM 11 THÁNG 16 NGÀY </v>
      </c>
      <c r="W263" s="74" t="s">
        <v>3396</v>
      </c>
      <c r="X263" s="74" t="s">
        <v>3396</v>
      </c>
      <c r="Y263" s="80" t="str">
        <f>VLOOKUP(C263,'Trang tính1'!$A$2:$N$281,5,0)</f>
        <v>087202002064</v>
      </c>
      <c r="Z263" s="80" t="b">
        <f t="shared" si="29"/>
        <v>1</v>
      </c>
      <c r="AA263" s="108">
        <v>44665</v>
      </c>
      <c r="AB263" s="75" t="s">
        <v>5227</v>
      </c>
      <c r="AC263" s="46" t="s">
        <v>232</v>
      </c>
      <c r="AD263" s="108" t="s">
        <v>3397</v>
      </c>
      <c r="AE263" s="108" t="str">
        <f>VLOOKUP(C263,'Trang tính1'!$A$2:$N$319,9,0)</f>
        <v>Xã Bình Sơn- An Giang</v>
      </c>
      <c r="AF263" s="108" t="s">
        <v>3398</v>
      </c>
      <c r="AG263" s="627"/>
      <c r="AH263" s="628"/>
      <c r="AI263" s="108" t="s">
        <v>50</v>
      </c>
      <c r="AJ263" s="108" t="s">
        <v>3399</v>
      </c>
      <c r="AK263" s="56" t="s">
        <v>1055</v>
      </c>
      <c r="AL263" s="36">
        <f t="shared" ca="1" si="24"/>
        <v>23</v>
      </c>
    </row>
    <row r="264" spans="1:38" s="624" customFormat="1">
      <c r="A264" s="25">
        <f>IF(C264=0,"",SUBTOTAL(3,C$5:C264))</f>
        <v>260</v>
      </c>
      <c r="B264" s="86">
        <v>144</v>
      </c>
      <c r="C264" s="369" t="s">
        <v>3351</v>
      </c>
      <c r="D264" s="25" t="s">
        <v>3418</v>
      </c>
      <c r="E264" s="937" t="s">
        <v>3352</v>
      </c>
      <c r="F264" s="63" t="str">
        <f>VLOOKUP(D264,'BHXH 4-2026'!$D$11:$F$337,3,0)</f>
        <v>DN4929222403331</v>
      </c>
      <c r="G264" s="774">
        <f>VLOOKUP(C264,'chuyển xếp 2024'!$C$5:$W$328,17,0)</f>
        <v>4730000</v>
      </c>
      <c r="H264" s="774">
        <f>VLOOKUP(C264,'chuyển xếp 2024'!$C$5:$W$328,19,0)</f>
        <v>0</v>
      </c>
      <c r="I264" s="774">
        <f t="shared" si="28"/>
        <v>4730000</v>
      </c>
      <c r="J264" s="96" t="s">
        <v>32</v>
      </c>
      <c r="K264" s="63">
        <f t="shared" si="23"/>
        <v>1</v>
      </c>
      <c r="L264" s="56" t="s">
        <v>33</v>
      </c>
      <c r="M264" s="56" t="s">
        <v>34</v>
      </c>
      <c r="N264" s="87" t="s">
        <v>5204</v>
      </c>
      <c r="O264" s="46" t="s">
        <v>671</v>
      </c>
      <c r="P264" s="234">
        <v>39198</v>
      </c>
      <c r="Q264" s="75">
        <v>45903</v>
      </c>
      <c r="R264" s="75"/>
      <c r="S264" s="75">
        <f t="shared" si="27"/>
        <v>45903</v>
      </c>
      <c r="T264" s="625" t="s">
        <v>117</v>
      </c>
      <c r="U264" s="30" t="s">
        <v>3400</v>
      </c>
      <c r="V264" s="626" t="str">
        <f t="shared" ca="1" si="25"/>
        <v xml:space="preserve">0 NĂM 11 THÁNG 16 NGÀY </v>
      </c>
      <c r="W264" s="74" t="s">
        <v>3402</v>
      </c>
      <c r="X264" s="74" t="s">
        <v>3402</v>
      </c>
      <c r="Y264" s="80" t="str">
        <f>VLOOKUP(C264,'Trang tính1'!$A$2:$N$281,5,0)</f>
        <v>092207000642</v>
      </c>
      <c r="Z264" s="80" t="b">
        <f t="shared" si="29"/>
        <v>1</v>
      </c>
      <c r="AA264" s="108">
        <v>44900</v>
      </c>
      <c r="AB264" s="75" t="s">
        <v>5227</v>
      </c>
      <c r="AC264" s="46" t="s">
        <v>232</v>
      </c>
      <c r="AD264" s="108" t="s">
        <v>3361</v>
      </c>
      <c r="AE264" s="108" t="str">
        <f>VLOOKUP(C264,'Trang tính1'!$A$2:$N$319,9,0)</f>
        <v>Ô Môn- Cần Thơ</v>
      </c>
      <c r="AF264" s="108" t="s">
        <v>3362</v>
      </c>
      <c r="AG264" s="627"/>
      <c r="AH264" s="628"/>
      <c r="AI264" s="108" t="s">
        <v>156</v>
      </c>
      <c r="AJ264" s="108"/>
      <c r="AK264" s="56" t="s">
        <v>1055</v>
      </c>
      <c r="AL264" s="36">
        <f t="shared" ca="1" si="24"/>
        <v>19</v>
      </c>
    </row>
    <row r="265" spans="1:38" s="624" customFormat="1">
      <c r="A265" s="25">
        <f>IF(C265=0,"",SUBTOTAL(3,C$5:C265))</f>
        <v>261</v>
      </c>
      <c r="B265" s="86">
        <v>145</v>
      </c>
      <c r="C265" s="369" t="s">
        <v>3431</v>
      </c>
      <c r="D265" s="25" t="s">
        <v>3507</v>
      </c>
      <c r="E265" s="133" t="s">
        <v>3427</v>
      </c>
      <c r="F265" s="63" t="str">
        <f>VLOOKUP(D265,'BHXH 4-2026'!$D$11:$F$337,3,0)</f>
        <v>DN4929221509558</v>
      </c>
      <c r="G265" s="774">
        <f>VLOOKUP(C265,'chuyển xếp 2024'!$C$5:$W$328,17,0)</f>
        <v>4730000</v>
      </c>
      <c r="H265" s="774">
        <f>VLOOKUP(C265,'chuyển xếp 2024'!$C$5:$W$328,19,0)</f>
        <v>0</v>
      </c>
      <c r="I265" s="774">
        <f t="shared" si="28"/>
        <v>4730000</v>
      </c>
      <c r="J265" s="96" t="s">
        <v>32</v>
      </c>
      <c r="K265" s="63">
        <f t="shared" ref="K265:K342" si="30">IF(J265="nữ",0,1)</f>
        <v>1</v>
      </c>
      <c r="L265" s="56" t="s">
        <v>33</v>
      </c>
      <c r="M265" s="56" t="s">
        <v>34</v>
      </c>
      <c r="N265" s="87" t="s">
        <v>5204</v>
      </c>
      <c r="O265" s="46" t="s">
        <v>671</v>
      </c>
      <c r="P265" s="234">
        <v>32143</v>
      </c>
      <c r="Q265" s="75">
        <v>45962</v>
      </c>
      <c r="R265" s="75"/>
      <c r="S265" s="75">
        <f t="shared" si="27"/>
        <v>45962</v>
      </c>
      <c r="T265" s="625" t="s">
        <v>117</v>
      </c>
      <c r="U265" s="30" t="s">
        <v>3452</v>
      </c>
      <c r="V265" s="626" t="str">
        <f t="shared" ca="1" si="25"/>
        <v xml:space="preserve">0 NĂM 9 THÁNG 18 NGÀY </v>
      </c>
      <c r="W265" s="74" t="s">
        <v>3453</v>
      </c>
      <c r="X265" s="74" t="s">
        <v>3453</v>
      </c>
      <c r="Y265" s="80" t="e">
        <f>VLOOKUP(C265,'Trang tính1'!$A$2:$N$281,5,0)</f>
        <v>#N/A</v>
      </c>
      <c r="Z265" s="80" t="e">
        <f t="shared" si="29"/>
        <v>#N/A</v>
      </c>
      <c r="AA265" s="108">
        <v>44421</v>
      </c>
      <c r="AB265" s="75" t="s">
        <v>5227</v>
      </c>
      <c r="AC265" s="46" t="s">
        <v>232</v>
      </c>
      <c r="AD265" s="108" t="s">
        <v>2332</v>
      </c>
      <c r="AE265" s="108">
        <f>VLOOKUP(C265,'Trang tính1'!$A$2:$N$319,9,0)</f>
        <v>0</v>
      </c>
      <c r="AF265" s="108" t="s">
        <v>3454</v>
      </c>
      <c r="AG265" s="108" t="s">
        <v>3454</v>
      </c>
      <c r="AH265" s="628"/>
      <c r="AI265" s="108" t="s">
        <v>156</v>
      </c>
      <c r="AJ265" s="108"/>
      <c r="AK265" s="56" t="s">
        <v>1055</v>
      </c>
      <c r="AL265" s="36">
        <f t="shared" ca="1" si="24"/>
        <v>38</v>
      </c>
    </row>
    <row r="266" spans="1:38" s="624" customFormat="1">
      <c r="A266" s="25">
        <f>IF(C266=0,"",SUBTOTAL(3,C$5:C266))</f>
        <v>262</v>
      </c>
      <c r="B266" s="86">
        <v>146</v>
      </c>
      <c r="C266" s="369" t="s">
        <v>3432</v>
      </c>
      <c r="D266" s="25" t="s">
        <v>3508</v>
      </c>
      <c r="E266" s="127" t="s">
        <v>3428</v>
      </c>
      <c r="F266" s="63" t="str">
        <f>VLOOKUP(D266,'BHXH 4-2026'!$D$11:$F$337,3,0)</f>
        <v>DN4929221565373</v>
      </c>
      <c r="G266" s="774">
        <f>VLOOKUP(C266,'chuyển xếp 2024'!$C$5:$W$328,17,0)</f>
        <v>4730000</v>
      </c>
      <c r="H266" s="774">
        <f>VLOOKUP(C266,'chuyển xếp 2024'!$C$5:$W$328,19,0)</f>
        <v>0</v>
      </c>
      <c r="I266" s="774">
        <f t="shared" si="28"/>
        <v>4730000</v>
      </c>
      <c r="J266" s="63" t="s">
        <v>63</v>
      </c>
      <c r="K266" s="63">
        <f t="shared" si="30"/>
        <v>0</v>
      </c>
      <c r="L266" s="56" t="s">
        <v>33</v>
      </c>
      <c r="M266" s="56" t="s">
        <v>34</v>
      </c>
      <c r="N266" s="87" t="s">
        <v>5204</v>
      </c>
      <c r="O266" s="46" t="s">
        <v>671</v>
      </c>
      <c r="P266" s="234">
        <v>35878</v>
      </c>
      <c r="Q266" s="75">
        <v>45962</v>
      </c>
      <c r="R266" s="75"/>
      <c r="S266" s="75">
        <f t="shared" si="27"/>
        <v>45962</v>
      </c>
      <c r="T266" s="625" t="s">
        <v>117</v>
      </c>
      <c r="U266" s="30" t="s">
        <v>3455</v>
      </c>
      <c r="V266" s="626" t="str">
        <f t="shared" ca="1" si="25"/>
        <v xml:space="preserve">0 NĂM 9 THÁNG 18 NGÀY </v>
      </c>
      <c r="W266" s="74" t="s">
        <v>3456</v>
      </c>
      <c r="X266" s="74" t="s">
        <v>3456</v>
      </c>
      <c r="Y266" s="80" t="e">
        <f>VLOOKUP(C266,'Trang tính1'!$A$2:$N$281,5,0)</f>
        <v>#N/A</v>
      </c>
      <c r="Z266" s="80" t="e">
        <f t="shared" si="29"/>
        <v>#N/A</v>
      </c>
      <c r="AA266" s="108">
        <v>44740</v>
      </c>
      <c r="AB266" s="75" t="s">
        <v>5227</v>
      </c>
      <c r="AC266" s="46" t="s">
        <v>232</v>
      </c>
      <c r="AD266" s="108" t="s">
        <v>1020</v>
      </c>
      <c r="AE266" s="108" t="e">
        <f>VLOOKUP(C266,'Trang tính1'!$A$2:$N$319,9,0)</f>
        <v>#N/A</v>
      </c>
      <c r="AF266" s="108" t="s">
        <v>3457</v>
      </c>
      <c r="AG266" s="627" t="s">
        <v>3458</v>
      </c>
      <c r="AH266" s="628"/>
      <c r="AI266" s="108" t="s">
        <v>156</v>
      </c>
      <c r="AJ266" s="108"/>
      <c r="AK266" s="56" t="s">
        <v>1055</v>
      </c>
      <c r="AL266" s="36">
        <f t="shared" ca="1" si="24"/>
        <v>28</v>
      </c>
    </row>
    <row r="267" spans="1:38" s="624" customFormat="1">
      <c r="A267" s="25">
        <f>IF(C267=0,"",SUBTOTAL(3,C$5:C267))</f>
        <v>263</v>
      </c>
      <c r="B267" s="86">
        <v>147</v>
      </c>
      <c r="C267" s="369" t="s">
        <v>3433</v>
      </c>
      <c r="D267" s="25" t="s">
        <v>3509</v>
      </c>
      <c r="E267" s="127" t="s">
        <v>3429</v>
      </c>
      <c r="F267" s="63" t="str">
        <f>VLOOKUP(D267,'BHXH 4-2026'!$D$11:$F$337,3,0)</f>
        <v>DN4927214009744</v>
      </c>
      <c r="G267" s="774">
        <f>VLOOKUP(C267,'chuyển xếp 2024'!$C$5:$W$328,17,0)</f>
        <v>4730000</v>
      </c>
      <c r="H267" s="774">
        <f>VLOOKUP(C267,'chuyển xếp 2024'!$C$5:$W$328,19,0)</f>
        <v>0</v>
      </c>
      <c r="I267" s="774">
        <f t="shared" si="28"/>
        <v>4730000</v>
      </c>
      <c r="J267" s="63" t="s">
        <v>63</v>
      </c>
      <c r="K267" s="63">
        <f t="shared" si="30"/>
        <v>0</v>
      </c>
      <c r="L267" s="56" t="s">
        <v>3376</v>
      </c>
      <c r="M267" s="56" t="s">
        <v>34</v>
      </c>
      <c r="N267" s="87" t="s">
        <v>5204</v>
      </c>
      <c r="O267" s="46" t="s">
        <v>671</v>
      </c>
      <c r="P267" s="234">
        <v>34799</v>
      </c>
      <c r="Q267" s="75">
        <v>45962</v>
      </c>
      <c r="R267" s="75"/>
      <c r="S267" s="75">
        <f t="shared" si="27"/>
        <v>45962</v>
      </c>
      <c r="T267" s="625" t="s">
        <v>117</v>
      </c>
      <c r="U267" s="30" t="s">
        <v>3459</v>
      </c>
      <c r="V267" s="626" t="str">
        <f t="shared" ca="1" si="25"/>
        <v xml:space="preserve">0 NĂM 9 THÁNG 18 NGÀY </v>
      </c>
      <c r="W267" s="74" t="s">
        <v>3464</v>
      </c>
      <c r="X267" s="74" t="s">
        <v>3464</v>
      </c>
      <c r="Y267" s="80" t="e">
        <f>VLOOKUP(C267,'Trang tính1'!$A$2:$N$281,5,0)</f>
        <v>#N/A</v>
      </c>
      <c r="Z267" s="80" t="e">
        <f t="shared" si="29"/>
        <v>#N/A</v>
      </c>
      <c r="AA267" s="108">
        <v>44522</v>
      </c>
      <c r="AB267" s="75" t="s">
        <v>5227</v>
      </c>
      <c r="AC267" s="46" t="s">
        <v>232</v>
      </c>
      <c r="AD267" s="108" t="s">
        <v>3460</v>
      </c>
      <c r="AE267" s="108" t="e">
        <f>VLOOKUP(C267,'Trang tính1'!$A$2:$N$319,9,0)</f>
        <v>#N/A</v>
      </c>
      <c r="AF267" s="108" t="s">
        <v>3375</v>
      </c>
      <c r="AG267" s="108" t="s">
        <v>3461</v>
      </c>
      <c r="AH267" s="628"/>
      <c r="AI267" s="108" t="s">
        <v>156</v>
      </c>
      <c r="AJ267" s="108"/>
      <c r="AK267" s="56" t="s">
        <v>1055</v>
      </c>
      <c r="AL267" s="36">
        <f t="shared" ca="1" si="24"/>
        <v>31</v>
      </c>
    </row>
    <row r="268" spans="1:38" s="624" customFormat="1">
      <c r="A268" s="25">
        <f>IF(C268=0,"",SUBTOTAL(3,C$5:C268))</f>
        <v>264</v>
      </c>
      <c r="B268" s="86">
        <v>148</v>
      </c>
      <c r="C268" s="369" t="s">
        <v>3435</v>
      </c>
      <c r="D268" s="25" t="s">
        <v>2148</v>
      </c>
      <c r="E268" s="127" t="s">
        <v>841</v>
      </c>
      <c r="F268" s="63" t="str">
        <f>VLOOKUP(D268,'BHXH 4-2026'!$D$11:$F$337,3,0)</f>
        <v>DN4929212000755</v>
      </c>
      <c r="G268" s="774">
        <f>VLOOKUP(C268,'chuyển xếp 2024'!$C$5:$W$328,17,0)</f>
        <v>4730000</v>
      </c>
      <c r="H268" s="774">
        <f>VLOOKUP(C268,'chuyển xếp 2024'!$C$5:$W$328,19,0)</f>
        <v>0</v>
      </c>
      <c r="I268" s="774">
        <f t="shared" si="28"/>
        <v>4730000</v>
      </c>
      <c r="J268" s="96" t="s">
        <v>32</v>
      </c>
      <c r="K268" s="63">
        <f t="shared" si="30"/>
        <v>1</v>
      </c>
      <c r="L268" s="56" t="s">
        <v>33</v>
      </c>
      <c r="M268" s="56" t="s">
        <v>34</v>
      </c>
      <c r="N268" s="87" t="s">
        <v>5204</v>
      </c>
      <c r="O268" s="46" t="s">
        <v>671</v>
      </c>
      <c r="P268" s="234">
        <v>33390</v>
      </c>
      <c r="Q268" s="75">
        <v>45962</v>
      </c>
      <c r="R268" s="75"/>
      <c r="S268" s="75">
        <f t="shared" si="27"/>
        <v>45962</v>
      </c>
      <c r="T268" s="625" t="s">
        <v>117</v>
      </c>
      <c r="U268" s="30" t="s">
        <v>3466</v>
      </c>
      <c r="V268" s="626" t="str">
        <f t="shared" ca="1" si="25"/>
        <v xml:space="preserve">0 NĂM 9 THÁNG 18 NGÀY </v>
      </c>
      <c r="W268" s="74" t="s">
        <v>842</v>
      </c>
      <c r="X268" s="74" t="s">
        <v>842</v>
      </c>
      <c r="Y268" s="80" t="e">
        <f>VLOOKUP(C268,'Trang tính1'!$A$2:$N$281,5,0)</f>
        <v>#N/A</v>
      </c>
      <c r="Z268" s="80" t="e">
        <f t="shared" si="29"/>
        <v>#N/A</v>
      </c>
      <c r="AA268" s="108">
        <v>45296</v>
      </c>
      <c r="AB268" s="75" t="s">
        <v>5227</v>
      </c>
      <c r="AC268" s="46" t="s">
        <v>232</v>
      </c>
      <c r="AD268" s="108" t="s">
        <v>5026</v>
      </c>
      <c r="AE268" s="108" t="e">
        <f>VLOOKUP(C268,'Trang tính1'!$A$2:$N$319,9,0)</f>
        <v>#N/A</v>
      </c>
      <c r="AF268" s="108" t="s">
        <v>3468</v>
      </c>
      <c r="AG268" s="108" t="s">
        <v>3468</v>
      </c>
      <c r="AH268" s="628"/>
      <c r="AI268" s="108" t="s">
        <v>156</v>
      </c>
      <c r="AJ268" s="108"/>
      <c r="AK268" s="56" t="s">
        <v>1055</v>
      </c>
      <c r="AL268" s="36">
        <f t="shared" ca="1" si="24"/>
        <v>35</v>
      </c>
    </row>
    <row r="269" spans="1:38" s="928" customFormat="1">
      <c r="A269" s="479">
        <f>IF(C269=0,"",SUBTOTAL(3,C$5:C269))</f>
        <v>265</v>
      </c>
      <c r="B269" s="86">
        <v>149</v>
      </c>
      <c r="C269" s="920" t="s">
        <v>3436</v>
      </c>
      <c r="D269" s="25" t="s">
        <v>5167</v>
      </c>
      <c r="E269" s="534" t="s">
        <v>1606</v>
      </c>
      <c r="F269" s="63" t="str">
        <f>VLOOKUP(D269,'BHXH 4-2026'!$D$11:$F$337,3,0)</f>
        <v>DN4929221418083</v>
      </c>
      <c r="G269" s="872">
        <v>4730000</v>
      </c>
      <c r="H269" s="872"/>
      <c r="I269" s="872">
        <f t="shared" si="28"/>
        <v>4730000</v>
      </c>
      <c r="J269" s="924" t="s">
        <v>32</v>
      </c>
      <c r="K269" s="63">
        <f t="shared" si="30"/>
        <v>1</v>
      </c>
      <c r="L269" s="484" t="s">
        <v>33</v>
      </c>
      <c r="M269" s="484" t="s">
        <v>34</v>
      </c>
      <c r="N269" s="87" t="s">
        <v>5204</v>
      </c>
      <c r="O269" s="499" t="s">
        <v>671</v>
      </c>
      <c r="P269" s="921">
        <v>25912</v>
      </c>
      <c r="Q269" s="488">
        <v>46146</v>
      </c>
      <c r="R269" s="488"/>
      <c r="S269" s="75">
        <f t="shared" si="27"/>
        <v>46146</v>
      </c>
      <c r="T269" s="535" t="s">
        <v>117</v>
      </c>
      <c r="U269" s="485" t="s">
        <v>5024</v>
      </c>
      <c r="V269" s="925" t="str">
        <f t="shared" ca="1" si="25"/>
        <v xml:space="preserve">0 NĂM 3 THÁNG 15 NGÀY </v>
      </c>
      <c r="W269" s="527" t="s">
        <v>5025</v>
      </c>
      <c r="X269" s="527" t="s">
        <v>5025</v>
      </c>
      <c r="Y269" s="487" t="e">
        <f>VLOOKUP(C269,'Trang tính1'!$A$2:$N$281,5,0)</f>
        <v>#N/A</v>
      </c>
      <c r="Z269" s="487"/>
      <c r="AA269" s="489">
        <v>44522</v>
      </c>
      <c r="AB269" s="75" t="s">
        <v>5227</v>
      </c>
      <c r="AC269" s="499" t="s">
        <v>232</v>
      </c>
      <c r="AD269" s="489" t="s">
        <v>5027</v>
      </c>
      <c r="AE269" s="489" t="e">
        <f>VLOOKUP(C269,'Trang tính1'!$A$2:$N$319,9,0)</f>
        <v>#N/A</v>
      </c>
      <c r="AF269" s="489" t="s">
        <v>5028</v>
      </c>
      <c r="AG269" s="489"/>
      <c r="AH269" s="927"/>
      <c r="AI269" s="489" t="s">
        <v>156</v>
      </c>
      <c r="AJ269" s="489"/>
      <c r="AK269" s="56" t="s">
        <v>1055</v>
      </c>
      <c r="AL269" s="36">
        <f t="shared" ca="1" si="24"/>
        <v>55</v>
      </c>
    </row>
    <row r="270" spans="1:38" s="928" customFormat="1">
      <c r="A270" s="479">
        <f>IF(C270=0,"",SUBTOTAL(3,C$5:C270))</f>
        <v>266</v>
      </c>
      <c r="B270" s="86">
        <v>150</v>
      </c>
      <c r="C270" s="920" t="s">
        <v>5086</v>
      </c>
      <c r="D270" s="25" t="s">
        <v>5168</v>
      </c>
      <c r="E270" s="534" t="s">
        <v>5029</v>
      </c>
      <c r="F270" s="63" t="str">
        <f>VLOOKUP(D270,'BHXH 4-2026'!$D$11:$F$337,3,0)</f>
        <v>DN4928621624810</v>
      </c>
      <c r="G270" s="872">
        <v>4730000</v>
      </c>
      <c r="H270" s="872"/>
      <c r="I270" s="872">
        <f t="shared" si="28"/>
        <v>4730000</v>
      </c>
      <c r="J270" s="924" t="s">
        <v>32</v>
      </c>
      <c r="K270" s="63">
        <f t="shared" si="30"/>
        <v>1</v>
      </c>
      <c r="L270" s="484" t="s">
        <v>33</v>
      </c>
      <c r="M270" s="484" t="s">
        <v>34</v>
      </c>
      <c r="N270" s="87" t="s">
        <v>5204</v>
      </c>
      <c r="O270" s="499" t="s">
        <v>671</v>
      </c>
      <c r="P270" s="921">
        <v>37998</v>
      </c>
      <c r="Q270" s="488">
        <v>46146</v>
      </c>
      <c r="R270" s="488"/>
      <c r="S270" s="75">
        <f t="shared" si="27"/>
        <v>46146</v>
      </c>
      <c r="T270" s="535" t="s">
        <v>117</v>
      </c>
      <c r="U270" s="485" t="s">
        <v>5104</v>
      </c>
      <c r="V270" s="925" t="str">
        <f t="shared" ca="1" si="25"/>
        <v xml:space="preserve">0 NĂM 3 THÁNG 15 NGÀY </v>
      </c>
      <c r="W270" s="527" t="s">
        <v>5030</v>
      </c>
      <c r="X270" s="527" t="s">
        <v>5030</v>
      </c>
      <c r="Y270" s="487" t="e">
        <f>VLOOKUP(C270,'Trang tính1'!$A$2:$N$281,5,0)</f>
        <v>#N/A</v>
      </c>
      <c r="Z270" s="487"/>
      <c r="AA270" s="489">
        <v>44421</v>
      </c>
      <c r="AB270" s="75" t="s">
        <v>5227</v>
      </c>
      <c r="AC270" s="499" t="s">
        <v>232</v>
      </c>
      <c r="AD270" s="489" t="s">
        <v>5031</v>
      </c>
      <c r="AE270" s="489" t="e">
        <f>VLOOKUP(C270,'Trang tính1'!$A$2:$N$319,9,0)</f>
        <v>#N/A</v>
      </c>
      <c r="AF270" s="489" t="s">
        <v>5032</v>
      </c>
      <c r="AG270" s="489"/>
      <c r="AH270" s="927"/>
      <c r="AI270" s="489" t="s">
        <v>156</v>
      </c>
      <c r="AJ270" s="489"/>
      <c r="AK270" s="56" t="s">
        <v>1055</v>
      </c>
      <c r="AL270" s="36">
        <f t="shared" ca="1" si="24"/>
        <v>22</v>
      </c>
    </row>
    <row r="271" spans="1:38" s="624" customFormat="1">
      <c r="A271" s="25">
        <f>IF(C271=0,"",SUBTOTAL(3,C$5:C271))</f>
        <v>267</v>
      </c>
      <c r="B271" s="86">
        <v>151</v>
      </c>
      <c r="C271" s="369" t="s">
        <v>5087</v>
      </c>
      <c r="D271" s="25" t="s">
        <v>5169</v>
      </c>
      <c r="E271" s="370" t="s">
        <v>5033</v>
      </c>
      <c r="F271" s="63" t="str">
        <f>VLOOKUP(D271,'BHXH 4-2026'!$D$11:$F$337,3,0)</f>
        <v>DN4929222440655</v>
      </c>
      <c r="G271" s="774">
        <v>4730000</v>
      </c>
      <c r="H271" s="774"/>
      <c r="I271" s="774">
        <f t="shared" si="28"/>
        <v>4730000</v>
      </c>
      <c r="J271" s="96" t="s">
        <v>32</v>
      </c>
      <c r="K271" s="63">
        <f t="shared" si="30"/>
        <v>1</v>
      </c>
      <c r="L271" s="56" t="s">
        <v>33</v>
      </c>
      <c r="M271" s="56" t="s">
        <v>34</v>
      </c>
      <c r="N271" s="87" t="s">
        <v>5204</v>
      </c>
      <c r="O271" s="46" t="s">
        <v>671</v>
      </c>
      <c r="P271" s="234">
        <v>24108</v>
      </c>
      <c r="Q271" s="75">
        <v>46146</v>
      </c>
      <c r="R271" s="75"/>
      <c r="S271" s="75">
        <f t="shared" si="27"/>
        <v>46146</v>
      </c>
      <c r="T271" s="625" t="s">
        <v>117</v>
      </c>
      <c r="U271" s="106" t="s">
        <v>5105</v>
      </c>
      <c r="V271" s="626" t="str">
        <f t="shared" ca="1" si="25"/>
        <v xml:space="preserve">0 NĂM 3 THÁNG 15 NGÀY </v>
      </c>
      <c r="W271" s="74" t="s">
        <v>5034</v>
      </c>
      <c r="X271" s="74" t="s">
        <v>5034</v>
      </c>
      <c r="Y271" s="80" t="e">
        <f>VLOOKUP(C271,'Trang tính1'!$A$2:$N$281,5,0)</f>
        <v>#N/A</v>
      </c>
      <c r="Z271" s="80"/>
      <c r="AA271" s="108">
        <v>46055</v>
      </c>
      <c r="AB271" s="75" t="s">
        <v>5227</v>
      </c>
      <c r="AC271" s="46" t="s">
        <v>232</v>
      </c>
      <c r="AD271" s="108" t="s">
        <v>5035</v>
      </c>
      <c r="AE271" s="108" t="e">
        <f>VLOOKUP(C271,'Trang tính1'!$A$2:$N$319,9,0)</f>
        <v>#N/A</v>
      </c>
      <c r="AF271" s="108" t="s">
        <v>5036</v>
      </c>
      <c r="AG271" s="108"/>
      <c r="AH271" s="628"/>
      <c r="AI271" s="108" t="s">
        <v>156</v>
      </c>
      <c r="AJ271" s="108"/>
      <c r="AK271" s="56" t="s">
        <v>1055</v>
      </c>
      <c r="AL271" s="36">
        <f t="shared" ca="1" si="24"/>
        <v>60</v>
      </c>
    </row>
    <row r="272" spans="1:38" s="928" customFormat="1">
      <c r="A272" s="479">
        <f>IF(C272=0,"",SUBTOTAL(3,C$5:C272))</f>
        <v>268</v>
      </c>
      <c r="B272" s="86">
        <v>152</v>
      </c>
      <c r="C272" s="920" t="s">
        <v>5088</v>
      </c>
      <c r="D272" s="25" t="s">
        <v>5169</v>
      </c>
      <c r="E272" s="534" t="s">
        <v>5037</v>
      </c>
      <c r="F272" s="63" t="str">
        <f>VLOOKUP(D272,'BHXH 4-2026'!$D$11:$F$337,3,0)</f>
        <v>DN4929222440655</v>
      </c>
      <c r="G272" s="872">
        <v>4730000</v>
      </c>
      <c r="H272" s="872"/>
      <c r="I272" s="872">
        <f t="shared" si="28"/>
        <v>4730000</v>
      </c>
      <c r="J272" s="924" t="s">
        <v>32</v>
      </c>
      <c r="K272" s="63">
        <f t="shared" si="30"/>
        <v>1</v>
      </c>
      <c r="L272" s="484" t="s">
        <v>33</v>
      </c>
      <c r="M272" s="484" t="s">
        <v>34</v>
      </c>
      <c r="N272" s="87" t="s">
        <v>5204</v>
      </c>
      <c r="O272" s="499" t="s">
        <v>671</v>
      </c>
      <c r="P272" s="921">
        <v>32309</v>
      </c>
      <c r="Q272" s="488">
        <v>46146</v>
      </c>
      <c r="R272" s="488"/>
      <c r="S272" s="75">
        <f t="shared" si="27"/>
        <v>46146</v>
      </c>
      <c r="T272" s="535" t="s">
        <v>117</v>
      </c>
      <c r="U272" s="485" t="s">
        <v>5106</v>
      </c>
      <c r="V272" s="925" t="str">
        <f t="shared" ca="1" si="25"/>
        <v xml:space="preserve">0 NĂM 3 THÁNG 15 NGÀY </v>
      </c>
      <c r="W272" s="527" t="s">
        <v>5038</v>
      </c>
      <c r="X272" s="527" t="s">
        <v>5038</v>
      </c>
      <c r="Y272" s="487" t="e">
        <f>VLOOKUP(C272,'Trang tính1'!$A$2:$N$281,5,0)</f>
        <v>#N/A</v>
      </c>
      <c r="Z272" s="487"/>
      <c r="AA272" s="489">
        <v>44783</v>
      </c>
      <c r="AB272" s="75" t="s">
        <v>5227</v>
      </c>
      <c r="AC272" s="499" t="s">
        <v>232</v>
      </c>
      <c r="AD272" s="489" t="s">
        <v>5035</v>
      </c>
      <c r="AE272" s="489" t="e">
        <f>VLOOKUP(C272,'Trang tính1'!$A$2:$N$319,9,0)</f>
        <v>#N/A</v>
      </c>
      <c r="AF272" s="489" t="s">
        <v>5036</v>
      </c>
      <c r="AG272" s="489"/>
      <c r="AH272" s="927"/>
      <c r="AI272" s="489" t="s">
        <v>156</v>
      </c>
      <c r="AJ272" s="489"/>
      <c r="AK272" s="56" t="s">
        <v>1055</v>
      </c>
      <c r="AL272" s="36">
        <f t="shared" ca="1" si="24"/>
        <v>38</v>
      </c>
    </row>
    <row r="273" spans="1:38" s="928" customFormat="1">
      <c r="A273" s="479">
        <f>IF(C273=0,"",SUBTOTAL(3,C$5:C273))</f>
        <v>269</v>
      </c>
      <c r="B273" s="86">
        <v>153</v>
      </c>
      <c r="C273" s="920" t="s">
        <v>5089</v>
      </c>
      <c r="D273" s="25" t="s">
        <v>5170</v>
      </c>
      <c r="E273" s="534" t="s">
        <v>5039</v>
      </c>
      <c r="F273" s="63" t="str">
        <f>VLOOKUP(D273,'BHXH 4-2026'!$D$11:$F$337,3,0)</f>
        <v>DN4928622106081</v>
      </c>
      <c r="G273" s="872">
        <v>4730000</v>
      </c>
      <c r="H273" s="872"/>
      <c r="I273" s="872">
        <f t="shared" si="28"/>
        <v>4730000</v>
      </c>
      <c r="J273" s="924" t="s">
        <v>32</v>
      </c>
      <c r="K273" s="63">
        <f t="shared" si="30"/>
        <v>1</v>
      </c>
      <c r="L273" s="484" t="s">
        <v>33</v>
      </c>
      <c r="M273" s="484" t="s">
        <v>34</v>
      </c>
      <c r="N273" s="87" t="s">
        <v>5204</v>
      </c>
      <c r="O273" s="499" t="s">
        <v>671</v>
      </c>
      <c r="P273" s="921">
        <v>29507</v>
      </c>
      <c r="Q273" s="488">
        <v>46146</v>
      </c>
      <c r="R273" s="488"/>
      <c r="S273" s="75">
        <f t="shared" si="27"/>
        <v>46146</v>
      </c>
      <c r="T273" s="535" t="s">
        <v>117</v>
      </c>
      <c r="U273" s="485" t="s">
        <v>5107</v>
      </c>
      <c r="V273" s="925" t="str">
        <f t="shared" ca="1" si="25"/>
        <v xml:space="preserve">0 NĂM 3 THÁNG 15 NGÀY </v>
      </c>
      <c r="W273" s="527" t="s">
        <v>5040</v>
      </c>
      <c r="X273" s="527" t="s">
        <v>5040</v>
      </c>
      <c r="Y273" s="487" t="e">
        <f>VLOOKUP(C273,'Trang tính1'!$A$2:$N$281,5,0)</f>
        <v>#N/A</v>
      </c>
      <c r="Z273" s="487"/>
      <c r="AA273" s="489">
        <v>44439</v>
      </c>
      <c r="AB273" s="75" t="s">
        <v>5227</v>
      </c>
      <c r="AC273" s="499" t="s">
        <v>232</v>
      </c>
      <c r="AD273" s="489" t="s">
        <v>5041</v>
      </c>
      <c r="AE273" s="489" t="e">
        <f>VLOOKUP(C273,'Trang tính1'!$A$2:$N$319,9,0)</f>
        <v>#N/A</v>
      </c>
      <c r="AF273" s="489" t="s">
        <v>5042</v>
      </c>
      <c r="AG273" s="489"/>
      <c r="AH273" s="927"/>
      <c r="AI273" s="136" t="s">
        <v>1214</v>
      </c>
      <c r="AJ273" s="489"/>
      <c r="AK273" s="56" t="s">
        <v>1055</v>
      </c>
      <c r="AL273" s="36">
        <f t="shared" ca="1" si="24"/>
        <v>45</v>
      </c>
    </row>
    <row r="274" spans="1:38" s="928" customFormat="1">
      <c r="A274" s="479">
        <f>IF(C274=0,"",SUBTOTAL(3,C$5:C274))</f>
        <v>270</v>
      </c>
      <c r="B274" s="86">
        <v>154</v>
      </c>
      <c r="C274" s="920" t="s">
        <v>5090</v>
      </c>
      <c r="D274" s="25" t="s">
        <v>5171</v>
      </c>
      <c r="E274" s="534" t="s">
        <v>744</v>
      </c>
      <c r="F274" s="63" t="str">
        <f>VLOOKUP(D274,'BHXH 4-2026'!$D$11:$F$337,3,0)</f>
        <v>DN4929209002722</v>
      </c>
      <c r="G274" s="872">
        <v>4730000</v>
      </c>
      <c r="H274" s="872"/>
      <c r="I274" s="872">
        <f t="shared" si="28"/>
        <v>4730000</v>
      </c>
      <c r="J274" s="924" t="s">
        <v>32</v>
      </c>
      <c r="K274" s="63">
        <f t="shared" si="30"/>
        <v>1</v>
      </c>
      <c r="L274" s="484" t="s">
        <v>33</v>
      </c>
      <c r="M274" s="484" t="s">
        <v>34</v>
      </c>
      <c r="N274" s="87" t="s">
        <v>5204</v>
      </c>
      <c r="O274" s="499" t="s">
        <v>671</v>
      </c>
      <c r="P274" s="921">
        <v>29803</v>
      </c>
      <c r="Q274" s="488">
        <v>46146</v>
      </c>
      <c r="R274" s="488"/>
      <c r="S274" s="75">
        <f t="shared" si="27"/>
        <v>46146</v>
      </c>
      <c r="T274" s="535" t="s">
        <v>117</v>
      </c>
      <c r="U274" s="485" t="s">
        <v>5108</v>
      </c>
      <c r="V274" s="925" t="str">
        <f t="shared" ca="1" si="25"/>
        <v xml:space="preserve">0 NĂM 3 THÁNG 15 NGÀY </v>
      </c>
      <c r="W274" s="527" t="s">
        <v>5043</v>
      </c>
      <c r="X274" s="527" t="s">
        <v>5043</v>
      </c>
      <c r="Y274" s="487" t="e">
        <f>VLOOKUP(C274,'Trang tính1'!$A$2:$N$281,5,0)</f>
        <v>#N/A</v>
      </c>
      <c r="Z274" s="487"/>
      <c r="AA274" s="489">
        <v>44461</v>
      </c>
      <c r="AB274" s="75" t="s">
        <v>5227</v>
      </c>
      <c r="AC274" s="499" t="s">
        <v>232</v>
      </c>
      <c r="AD274" s="489" t="s">
        <v>5044</v>
      </c>
      <c r="AE274" s="489" t="e">
        <f>VLOOKUP(C274,'Trang tính1'!$A$2:$N$319,9,0)</f>
        <v>#N/A</v>
      </c>
      <c r="AF274" s="489" t="s">
        <v>5045</v>
      </c>
      <c r="AG274" s="489"/>
      <c r="AH274" s="927"/>
      <c r="AI274" s="136" t="s">
        <v>1214</v>
      </c>
      <c r="AJ274" s="489"/>
      <c r="AK274" s="56" t="s">
        <v>1055</v>
      </c>
      <c r="AL274" s="36">
        <f t="shared" ca="1" si="24"/>
        <v>45</v>
      </c>
    </row>
    <row r="275" spans="1:38" s="928" customFormat="1">
      <c r="A275" s="479">
        <f>IF(C275=0,"",SUBTOTAL(3,C$5:C275))</f>
        <v>271</v>
      </c>
      <c r="B275" s="86">
        <v>156</v>
      </c>
      <c r="C275" s="920" t="s">
        <v>5092</v>
      </c>
      <c r="D275" s="25" t="s">
        <v>5173</v>
      </c>
      <c r="E275" s="534" t="s">
        <v>5050</v>
      </c>
      <c r="F275" s="63" t="str">
        <f>VLOOKUP(D275,'BHXH 4-2026'!$D$11:$F$337,3,0)</f>
        <v>DN4928724190079</v>
      </c>
      <c r="G275" s="872">
        <v>4730000</v>
      </c>
      <c r="H275" s="872"/>
      <c r="I275" s="872">
        <f t="shared" si="28"/>
        <v>4730000</v>
      </c>
      <c r="J275" s="924" t="s">
        <v>32</v>
      </c>
      <c r="K275" s="63">
        <f t="shared" si="30"/>
        <v>1</v>
      </c>
      <c r="L275" s="484" t="s">
        <v>33</v>
      </c>
      <c r="M275" s="484" t="s">
        <v>34</v>
      </c>
      <c r="N275" s="87" t="s">
        <v>5204</v>
      </c>
      <c r="O275" s="499" t="s">
        <v>671</v>
      </c>
      <c r="P275" s="921">
        <v>35134</v>
      </c>
      <c r="Q275" s="488">
        <v>46146</v>
      </c>
      <c r="R275" s="488"/>
      <c r="S275" s="75">
        <f t="shared" si="27"/>
        <v>46146</v>
      </c>
      <c r="T275" s="535" t="s">
        <v>117</v>
      </c>
      <c r="U275" s="485" t="s">
        <v>5110</v>
      </c>
      <c r="V275" s="925" t="str">
        <f t="shared" ca="1" si="25"/>
        <v xml:space="preserve">0 NĂM 3 THÁNG 15 NGÀY </v>
      </c>
      <c r="W275" s="527" t="s">
        <v>5051</v>
      </c>
      <c r="X275" s="527" t="s">
        <v>5051</v>
      </c>
      <c r="Y275" s="487" t="e">
        <f>VLOOKUP(C275,'Trang tính1'!$A$2:$N$281,5,0)</f>
        <v>#N/A</v>
      </c>
      <c r="Z275" s="487"/>
      <c r="AA275" s="489">
        <v>44872</v>
      </c>
      <c r="AB275" s="75" t="s">
        <v>5227</v>
      </c>
      <c r="AC275" s="499" t="s">
        <v>232</v>
      </c>
      <c r="AD275" s="489" t="s">
        <v>5052</v>
      </c>
      <c r="AE275" s="489" t="e">
        <f>VLOOKUP(C275,'Trang tính1'!$A$2:$N$319,9,0)</f>
        <v>#N/A</v>
      </c>
      <c r="AF275" s="489" t="s">
        <v>5053</v>
      </c>
      <c r="AG275" s="489"/>
      <c r="AH275" s="927"/>
      <c r="AI275" s="136" t="s">
        <v>1214</v>
      </c>
      <c r="AJ275" s="489"/>
      <c r="AK275" s="56" t="s">
        <v>1055</v>
      </c>
      <c r="AL275" s="36">
        <f t="shared" ca="1" si="24"/>
        <v>30</v>
      </c>
    </row>
    <row r="276" spans="1:38" s="928" customFormat="1">
      <c r="A276" s="479">
        <f>IF(C276=0,"",SUBTOTAL(3,C$5:C276))</f>
        <v>272</v>
      </c>
      <c r="B276" s="86">
        <v>157</v>
      </c>
      <c r="C276" s="920" t="s">
        <v>5093</v>
      </c>
      <c r="D276" s="25" t="s">
        <v>5183</v>
      </c>
      <c r="E276" s="534" t="s">
        <v>5054</v>
      </c>
      <c r="F276" s="63" t="str">
        <f>VLOOKUP(D276,'BHXH 4-2026'!$D$11:$F$337,3,0)</f>
        <v>DN4928622143712</v>
      </c>
      <c r="G276" s="872">
        <v>4730000</v>
      </c>
      <c r="H276" s="872"/>
      <c r="I276" s="872">
        <f t="shared" si="28"/>
        <v>4730000</v>
      </c>
      <c r="J276" s="924" t="s">
        <v>32</v>
      </c>
      <c r="K276" s="63">
        <f t="shared" si="30"/>
        <v>1</v>
      </c>
      <c r="L276" s="484" t="s">
        <v>33</v>
      </c>
      <c r="M276" s="484" t="s">
        <v>34</v>
      </c>
      <c r="N276" s="87" t="s">
        <v>5204</v>
      </c>
      <c r="O276" s="499" t="s">
        <v>671</v>
      </c>
      <c r="P276" s="921">
        <v>29655</v>
      </c>
      <c r="Q276" s="488">
        <v>46146</v>
      </c>
      <c r="R276" s="488"/>
      <c r="S276" s="75">
        <f t="shared" si="27"/>
        <v>46146</v>
      </c>
      <c r="T276" s="535" t="s">
        <v>117</v>
      </c>
      <c r="U276" s="485" t="s">
        <v>5111</v>
      </c>
      <c r="V276" s="925" t="str">
        <f t="shared" ca="1" si="25"/>
        <v xml:space="preserve">0 NĂM 3 THÁNG 15 NGÀY </v>
      </c>
      <c r="W276" s="527" t="s">
        <v>5055</v>
      </c>
      <c r="X276" s="527" t="s">
        <v>5055</v>
      </c>
      <c r="Y276" s="487" t="e">
        <f>VLOOKUP(C276,'Trang tính1'!$A$2:$N$281,5,0)</f>
        <v>#N/A</v>
      </c>
      <c r="Z276" s="487"/>
      <c r="AA276" s="489">
        <v>44923</v>
      </c>
      <c r="AB276" s="75" t="s">
        <v>5227</v>
      </c>
      <c r="AC276" s="499" t="s">
        <v>232</v>
      </c>
      <c r="AD276" s="489" t="s">
        <v>5041</v>
      </c>
      <c r="AE276" s="489" t="e">
        <f>VLOOKUP(C276,'Trang tính1'!$A$2:$N$319,9,0)</f>
        <v>#N/A</v>
      </c>
      <c r="AF276" s="489" t="s">
        <v>5042</v>
      </c>
      <c r="AG276" s="489"/>
      <c r="AH276" s="927"/>
      <c r="AI276" s="136" t="s">
        <v>1214</v>
      </c>
      <c r="AJ276" s="489"/>
      <c r="AK276" s="56" t="s">
        <v>1055</v>
      </c>
      <c r="AL276" s="36">
        <f t="shared" ca="1" si="24"/>
        <v>45</v>
      </c>
    </row>
    <row r="277" spans="1:38" s="928" customFormat="1">
      <c r="A277" s="479">
        <f>IF(C277=0,"",SUBTOTAL(3,C$5:C277))</f>
        <v>273</v>
      </c>
      <c r="B277" s="86">
        <v>158</v>
      </c>
      <c r="C277" s="920" t="s">
        <v>5094</v>
      </c>
      <c r="D277" s="25" t="s">
        <v>5174</v>
      </c>
      <c r="E277" s="534" t="s">
        <v>5056</v>
      </c>
      <c r="F277" s="63" t="str">
        <f>VLOOKUP(D277,'BHXH 4-2026'!$D$11:$F$337,3,0)</f>
        <v>DN4929223290899</v>
      </c>
      <c r="G277" s="872">
        <v>4730000</v>
      </c>
      <c r="H277" s="872"/>
      <c r="I277" s="872">
        <f t="shared" si="28"/>
        <v>4730000</v>
      </c>
      <c r="J277" s="924" t="s">
        <v>32</v>
      </c>
      <c r="K277" s="63">
        <f t="shared" si="30"/>
        <v>1</v>
      </c>
      <c r="L277" s="484" t="s">
        <v>33</v>
      </c>
      <c r="M277" s="484" t="s">
        <v>34</v>
      </c>
      <c r="N277" s="87" t="s">
        <v>5204</v>
      </c>
      <c r="O277" s="499" t="s">
        <v>671</v>
      </c>
      <c r="P277" s="921">
        <v>39117</v>
      </c>
      <c r="Q277" s="488">
        <v>46146</v>
      </c>
      <c r="R277" s="488"/>
      <c r="S277" s="75">
        <f t="shared" si="27"/>
        <v>46146</v>
      </c>
      <c r="T277" s="535" t="s">
        <v>117</v>
      </c>
      <c r="U277" s="485" t="s">
        <v>5112</v>
      </c>
      <c r="V277" s="925" t="str">
        <f t="shared" ca="1" si="25"/>
        <v xml:space="preserve">0 NĂM 3 THÁNG 15 NGÀY </v>
      </c>
      <c r="W277" s="527" t="s">
        <v>5057</v>
      </c>
      <c r="X277" s="527" t="s">
        <v>5057</v>
      </c>
      <c r="Y277" s="487" t="e">
        <f>VLOOKUP(C277,'Trang tính1'!$A$2:$N$281,5,0)</f>
        <v>#N/A</v>
      </c>
      <c r="Z277" s="487"/>
      <c r="AA277" s="489">
        <v>44792</v>
      </c>
      <c r="AB277" s="75" t="s">
        <v>5227</v>
      </c>
      <c r="AC277" s="499" t="s">
        <v>232</v>
      </c>
      <c r="AD277" s="489" t="s">
        <v>5058</v>
      </c>
      <c r="AE277" s="489" t="e">
        <f>VLOOKUP(C277,'Trang tính1'!$A$2:$N$319,9,0)</f>
        <v>#N/A</v>
      </c>
      <c r="AF277" s="489" t="s">
        <v>5059</v>
      </c>
      <c r="AG277" s="489"/>
      <c r="AH277" s="927"/>
      <c r="AI277" s="136" t="s">
        <v>1214</v>
      </c>
      <c r="AJ277" s="489"/>
      <c r="AK277" s="56" t="s">
        <v>1055</v>
      </c>
      <c r="AL277" s="36">
        <f t="shared" ca="1" si="24"/>
        <v>19</v>
      </c>
    </row>
    <row r="278" spans="1:38" s="928" customFormat="1">
      <c r="A278" s="479">
        <f>IF(C278=0,"",SUBTOTAL(3,C$5:C278))</f>
        <v>274</v>
      </c>
      <c r="B278" s="86">
        <v>159</v>
      </c>
      <c r="C278" s="920" t="s">
        <v>5095</v>
      </c>
      <c r="D278" s="25" t="s">
        <v>5182</v>
      </c>
      <c r="E278" s="534" t="s">
        <v>5060</v>
      </c>
      <c r="F278" s="63" t="str">
        <f>VLOOKUP(D278,'BHXH 4-2026'!$D$11:$F$337,3,0)</f>
        <v>DN4929122714538</v>
      </c>
      <c r="G278" s="872">
        <v>4730000</v>
      </c>
      <c r="H278" s="872"/>
      <c r="I278" s="872">
        <f t="shared" si="28"/>
        <v>4730000</v>
      </c>
      <c r="J278" s="924" t="s">
        <v>32</v>
      </c>
      <c r="K278" s="63">
        <f t="shared" si="30"/>
        <v>1</v>
      </c>
      <c r="L278" s="484" t="s">
        <v>33</v>
      </c>
      <c r="M278" s="484" t="s">
        <v>34</v>
      </c>
      <c r="N278" s="87" t="s">
        <v>5204</v>
      </c>
      <c r="O278" s="499" t="s">
        <v>671</v>
      </c>
      <c r="P278" s="921">
        <v>39129</v>
      </c>
      <c r="Q278" s="488">
        <v>46146</v>
      </c>
      <c r="R278" s="488"/>
      <c r="S278" s="75">
        <f t="shared" si="27"/>
        <v>46146</v>
      </c>
      <c r="T278" s="535" t="s">
        <v>117</v>
      </c>
      <c r="U278" s="485" t="s">
        <v>5113</v>
      </c>
      <c r="V278" s="925" t="str">
        <f t="shared" ca="1" si="25"/>
        <v xml:space="preserve">0 NĂM 3 THÁNG 15 NGÀY </v>
      </c>
      <c r="W278" s="527" t="s">
        <v>5061</v>
      </c>
      <c r="X278" s="527" t="s">
        <v>5061</v>
      </c>
      <c r="Y278" s="487" t="e">
        <f>VLOOKUP(C278,'Trang tính1'!$A$2:$N$281,5,0)</f>
        <v>#N/A</v>
      </c>
      <c r="Z278" s="487"/>
      <c r="AA278" s="489">
        <v>44888</v>
      </c>
      <c r="AB278" s="75" t="s">
        <v>5227</v>
      </c>
      <c r="AC278" s="499" t="s">
        <v>232</v>
      </c>
      <c r="AD278" s="489" t="s">
        <v>5062</v>
      </c>
      <c r="AE278" s="489" t="e">
        <f>VLOOKUP(C278,'Trang tính1'!$A$2:$N$319,9,0)</f>
        <v>#N/A</v>
      </c>
      <c r="AF278" s="489" t="s">
        <v>5063</v>
      </c>
      <c r="AG278" s="489"/>
      <c r="AH278" s="927"/>
      <c r="AI278" s="136" t="s">
        <v>1214</v>
      </c>
      <c r="AJ278" s="489"/>
      <c r="AK278" s="56" t="s">
        <v>1055</v>
      </c>
      <c r="AL278" s="36">
        <f t="shared" ca="1" si="24"/>
        <v>19</v>
      </c>
    </row>
    <row r="279" spans="1:38" s="928" customFormat="1">
      <c r="A279" s="479">
        <f>IF(C279=0,"",SUBTOTAL(3,C$5:C279))</f>
        <v>275</v>
      </c>
      <c r="B279" s="86">
        <v>160</v>
      </c>
      <c r="C279" s="920" t="s">
        <v>5096</v>
      </c>
      <c r="D279" s="25" t="s">
        <v>5176</v>
      </c>
      <c r="E279" s="534" t="s">
        <v>5064</v>
      </c>
      <c r="F279" s="63" t="str">
        <f>VLOOKUP(D279,'BHXH 4-2026'!$D$11:$F$337,3,0)</f>
        <v>DN4929223305318</v>
      </c>
      <c r="G279" s="872">
        <v>4730000</v>
      </c>
      <c r="H279" s="872"/>
      <c r="I279" s="872">
        <f t="shared" si="28"/>
        <v>4730000</v>
      </c>
      <c r="J279" s="924" t="s">
        <v>32</v>
      </c>
      <c r="K279" s="63">
        <f t="shared" si="30"/>
        <v>1</v>
      </c>
      <c r="L279" s="484" t="s">
        <v>33</v>
      </c>
      <c r="M279" s="484" t="s">
        <v>34</v>
      </c>
      <c r="N279" s="87" t="s">
        <v>5204</v>
      </c>
      <c r="O279" s="499" t="s">
        <v>671</v>
      </c>
      <c r="P279" s="921">
        <v>37986</v>
      </c>
      <c r="Q279" s="488">
        <v>46146</v>
      </c>
      <c r="R279" s="488"/>
      <c r="S279" s="75">
        <f t="shared" si="27"/>
        <v>46146</v>
      </c>
      <c r="T279" s="535" t="s">
        <v>117</v>
      </c>
      <c r="U279" s="485" t="s">
        <v>5114</v>
      </c>
      <c r="V279" s="925" t="str">
        <f t="shared" ca="1" si="25"/>
        <v xml:space="preserve">0 NĂM 3 THÁNG 15 NGÀY </v>
      </c>
      <c r="W279" s="527" t="s">
        <v>5065</v>
      </c>
      <c r="X279" s="527" t="s">
        <v>5065</v>
      </c>
      <c r="Y279" s="487" t="e">
        <f>VLOOKUP(C279,'Trang tính1'!$A$2:$N$281,5,0)</f>
        <v>#N/A</v>
      </c>
      <c r="Z279" s="487"/>
      <c r="AA279" s="489">
        <v>44280</v>
      </c>
      <c r="AB279" s="75" t="s">
        <v>5227</v>
      </c>
      <c r="AC279" s="499" t="s">
        <v>232</v>
      </c>
      <c r="AD279" s="489" t="s">
        <v>4296</v>
      </c>
      <c r="AE279" s="489" t="e">
        <f>VLOOKUP(C279,'Trang tính1'!$A$2:$N$319,9,0)</f>
        <v>#N/A</v>
      </c>
      <c r="AF279" s="489" t="s">
        <v>5066</v>
      </c>
      <c r="AG279" s="489"/>
      <c r="AH279" s="927"/>
      <c r="AI279" s="136" t="s">
        <v>1214</v>
      </c>
      <c r="AJ279" s="489"/>
      <c r="AK279" s="56" t="s">
        <v>1055</v>
      </c>
      <c r="AL279" s="36">
        <f t="shared" ca="1" si="24"/>
        <v>22</v>
      </c>
    </row>
    <row r="280" spans="1:38" s="928" customFormat="1">
      <c r="A280" s="479">
        <f>IF(C280=0,"",SUBTOTAL(3,C$5:C280))</f>
        <v>276</v>
      </c>
      <c r="B280" s="86">
        <v>161</v>
      </c>
      <c r="C280" s="920" t="s">
        <v>5097</v>
      </c>
      <c r="D280" s="25" t="s">
        <v>5179</v>
      </c>
      <c r="E280" s="534" t="s">
        <v>5067</v>
      </c>
      <c r="F280" s="63" t="str">
        <f>VLOOKUP(D280,'BHXH 4-2026'!$D$11:$F$337,3,0)</f>
        <v>DN4929221740559</v>
      </c>
      <c r="G280" s="872">
        <v>4730000</v>
      </c>
      <c r="H280" s="872"/>
      <c r="I280" s="872">
        <f t="shared" si="28"/>
        <v>4730000</v>
      </c>
      <c r="J280" s="924" t="s">
        <v>32</v>
      </c>
      <c r="K280" s="63">
        <f t="shared" si="30"/>
        <v>1</v>
      </c>
      <c r="L280" s="484" t="s">
        <v>33</v>
      </c>
      <c r="M280" s="484" t="s">
        <v>34</v>
      </c>
      <c r="N280" s="87" t="s">
        <v>5204</v>
      </c>
      <c r="O280" s="499" t="s">
        <v>671</v>
      </c>
      <c r="P280" s="921">
        <v>38853</v>
      </c>
      <c r="Q280" s="488">
        <v>46146</v>
      </c>
      <c r="R280" s="488"/>
      <c r="S280" s="75">
        <f t="shared" si="27"/>
        <v>46146</v>
      </c>
      <c r="T280" s="535" t="s">
        <v>117</v>
      </c>
      <c r="U280" s="485" t="s">
        <v>5115</v>
      </c>
      <c r="V280" s="925" t="str">
        <f t="shared" ca="1" si="25"/>
        <v xml:space="preserve">0 NĂM 3 THÁNG 15 NGÀY </v>
      </c>
      <c r="W280" s="527" t="s">
        <v>5068</v>
      </c>
      <c r="X280" s="527" t="s">
        <v>5068</v>
      </c>
      <c r="Y280" s="487" t="e">
        <f>VLOOKUP(C280,'Trang tính1'!$A$2:$N$281,5,0)</f>
        <v>#N/A</v>
      </c>
      <c r="Z280" s="487"/>
      <c r="AA280" s="489">
        <v>44645</v>
      </c>
      <c r="AB280" s="75" t="s">
        <v>5227</v>
      </c>
      <c r="AC280" s="499" t="s">
        <v>232</v>
      </c>
      <c r="AD280" s="489" t="s">
        <v>4296</v>
      </c>
      <c r="AE280" s="489" t="e">
        <f>VLOOKUP(C280,'Trang tính1'!$A$2:$N$319,9,0)</f>
        <v>#N/A</v>
      </c>
      <c r="AF280" s="489" t="s">
        <v>5066</v>
      </c>
      <c r="AG280" s="489"/>
      <c r="AH280" s="927"/>
      <c r="AI280" s="136" t="s">
        <v>1214</v>
      </c>
      <c r="AJ280" s="489"/>
      <c r="AK280" s="56" t="s">
        <v>1055</v>
      </c>
      <c r="AL280" s="36">
        <f t="shared" ca="1" si="24"/>
        <v>20</v>
      </c>
    </row>
    <row r="281" spans="1:38" s="928" customFormat="1">
      <c r="A281" s="479">
        <f>IF(C281=0,"",SUBTOTAL(3,C$5:C281))</f>
        <v>277</v>
      </c>
      <c r="B281" s="86">
        <v>162</v>
      </c>
      <c r="C281" s="920" t="s">
        <v>5098</v>
      </c>
      <c r="D281" s="25" t="s">
        <v>2178</v>
      </c>
      <c r="E281" s="534" t="s">
        <v>1678</v>
      </c>
      <c r="F281" s="63" t="str">
        <f>VLOOKUP(D281,'BHXH 4-2026'!$D$11:$F$337,3,0)</f>
        <v>DN4929209021588</v>
      </c>
      <c r="G281" s="872">
        <v>4730000</v>
      </c>
      <c r="H281" s="872"/>
      <c r="I281" s="872">
        <f t="shared" si="28"/>
        <v>4730000</v>
      </c>
      <c r="J281" s="924" t="s">
        <v>32</v>
      </c>
      <c r="K281" s="63">
        <f t="shared" si="30"/>
        <v>1</v>
      </c>
      <c r="L281" s="484" t="s">
        <v>33</v>
      </c>
      <c r="M281" s="484" t="s">
        <v>34</v>
      </c>
      <c r="N281" s="87" t="s">
        <v>5204</v>
      </c>
      <c r="O281" s="499" t="s">
        <v>671</v>
      </c>
      <c r="P281" s="921">
        <v>26299</v>
      </c>
      <c r="Q281" s="488">
        <v>46146</v>
      </c>
      <c r="R281" s="488"/>
      <c r="S281" s="75">
        <f t="shared" si="27"/>
        <v>46146</v>
      </c>
      <c r="T281" s="535" t="s">
        <v>117</v>
      </c>
      <c r="U281" s="485" t="s">
        <v>5116</v>
      </c>
      <c r="V281" s="925" t="str">
        <f t="shared" ca="1" si="25"/>
        <v xml:space="preserve">0 NĂM 3 THÁNG 15 NGÀY </v>
      </c>
      <c r="W281" s="527" t="s">
        <v>5069</v>
      </c>
      <c r="X281" s="527" t="s">
        <v>5069</v>
      </c>
      <c r="Y281" s="487" t="e">
        <f>VLOOKUP(C281,'Trang tính1'!$A$2:$N$281,5,0)</f>
        <v>#N/A</v>
      </c>
      <c r="Z281" s="487"/>
      <c r="AA281" s="489">
        <v>44421</v>
      </c>
      <c r="AB281" s="75" t="s">
        <v>5227</v>
      </c>
      <c r="AC281" s="499" t="s">
        <v>232</v>
      </c>
      <c r="AD281" s="489" t="s">
        <v>5044</v>
      </c>
      <c r="AE281" s="489" t="e">
        <f>VLOOKUP(C281,'Trang tính1'!$A$2:$N$319,9,0)</f>
        <v>#N/A</v>
      </c>
      <c r="AF281" s="489" t="s">
        <v>5070</v>
      </c>
      <c r="AG281" s="489"/>
      <c r="AH281" s="927"/>
      <c r="AI281" s="136" t="s">
        <v>1214</v>
      </c>
      <c r="AJ281" s="489"/>
      <c r="AK281" s="56" t="s">
        <v>1055</v>
      </c>
      <c r="AL281" s="36">
        <f t="shared" ca="1" si="24"/>
        <v>54</v>
      </c>
    </row>
    <row r="282" spans="1:38" s="928" customFormat="1">
      <c r="A282" s="479">
        <f>IF(C282=0,"",SUBTOTAL(3,C$5:C282))</f>
        <v>278</v>
      </c>
      <c r="B282" s="86">
        <v>163</v>
      </c>
      <c r="C282" s="920" t="s">
        <v>5099</v>
      </c>
      <c r="D282" s="25" t="s">
        <v>5180</v>
      </c>
      <c r="E282" s="534" t="s">
        <v>5071</v>
      </c>
      <c r="F282" s="63" t="str">
        <f>VLOOKUP(D282,'BHXH 4-2026'!$D$11:$F$337,3,0)</f>
        <v>DN4926021540621</v>
      </c>
      <c r="G282" s="872">
        <v>4730000</v>
      </c>
      <c r="H282" s="872"/>
      <c r="I282" s="872">
        <f t="shared" si="28"/>
        <v>4730000</v>
      </c>
      <c r="J282" s="924" t="s">
        <v>32</v>
      </c>
      <c r="K282" s="63">
        <f t="shared" si="30"/>
        <v>1</v>
      </c>
      <c r="L282" s="484" t="s">
        <v>33</v>
      </c>
      <c r="M282" s="484" t="s">
        <v>34</v>
      </c>
      <c r="N282" s="87" t="s">
        <v>5204</v>
      </c>
      <c r="O282" s="499" t="s">
        <v>671</v>
      </c>
      <c r="P282" s="921">
        <v>39608</v>
      </c>
      <c r="Q282" s="488">
        <v>46146</v>
      </c>
      <c r="R282" s="488"/>
      <c r="S282" s="75">
        <f t="shared" si="27"/>
        <v>46146</v>
      </c>
      <c r="T282" s="535" t="s">
        <v>117</v>
      </c>
      <c r="U282" s="485" t="s">
        <v>5117</v>
      </c>
      <c r="V282" s="925" t="str">
        <f t="shared" ca="1" si="25"/>
        <v xml:space="preserve">0 NĂM 3 THÁNG 15 NGÀY </v>
      </c>
      <c r="W282" s="527" t="s">
        <v>5072</v>
      </c>
      <c r="X282" s="527" t="s">
        <v>5072</v>
      </c>
      <c r="Y282" s="487" t="e">
        <f>VLOOKUP(C282,'Trang tính1'!$A$2:$N$281,5,0)</f>
        <v>#N/A</v>
      </c>
      <c r="Z282" s="487"/>
      <c r="AA282" s="489">
        <v>44862</v>
      </c>
      <c r="AB282" s="75" t="s">
        <v>5227</v>
      </c>
      <c r="AC282" s="499" t="s">
        <v>232</v>
      </c>
      <c r="AD282" s="489" t="s">
        <v>5073</v>
      </c>
      <c r="AE282" s="489" t="e">
        <f>VLOOKUP(C282,'Trang tính1'!$A$2:$N$319,9,0)</f>
        <v>#N/A</v>
      </c>
      <c r="AF282" s="489" t="s">
        <v>5240</v>
      </c>
      <c r="AG282" s="489"/>
      <c r="AH282" s="927"/>
      <c r="AI282" s="136" t="s">
        <v>1214</v>
      </c>
      <c r="AJ282" s="489"/>
      <c r="AK282" s="56" t="s">
        <v>1055</v>
      </c>
      <c r="AL282" s="36">
        <f t="shared" ca="1" si="24"/>
        <v>18</v>
      </c>
    </row>
    <row r="283" spans="1:38" s="928" customFormat="1">
      <c r="A283" s="479">
        <f>IF(C283=0,"",SUBTOTAL(3,C$5:C283))</f>
        <v>279</v>
      </c>
      <c r="B283" s="86">
        <v>164</v>
      </c>
      <c r="C283" s="920" t="s">
        <v>5100</v>
      </c>
      <c r="D283" s="25" t="s">
        <v>5175</v>
      </c>
      <c r="E283" s="534" t="s">
        <v>5075</v>
      </c>
      <c r="F283" s="63" t="str">
        <f>VLOOKUP(D283,'BHXH 4-2026'!$D$11:$F$337,3,0)</f>
        <v>DN4929223297778</v>
      </c>
      <c r="G283" s="872">
        <v>4730000</v>
      </c>
      <c r="H283" s="872"/>
      <c r="I283" s="872">
        <f t="shared" si="28"/>
        <v>4730000</v>
      </c>
      <c r="J283" s="924" t="s">
        <v>32</v>
      </c>
      <c r="K283" s="63">
        <f t="shared" si="30"/>
        <v>1</v>
      </c>
      <c r="L283" s="484" t="s">
        <v>33</v>
      </c>
      <c r="M283" s="484" t="s">
        <v>34</v>
      </c>
      <c r="N283" s="87" t="s">
        <v>5204</v>
      </c>
      <c r="O283" s="499" t="s">
        <v>671</v>
      </c>
      <c r="P283" s="921">
        <v>30680</v>
      </c>
      <c r="Q283" s="488">
        <v>46146</v>
      </c>
      <c r="R283" s="488"/>
      <c r="S283" s="75">
        <f t="shared" si="27"/>
        <v>46146</v>
      </c>
      <c r="T283" s="535" t="s">
        <v>117</v>
      </c>
      <c r="U283" s="485" t="s">
        <v>5118</v>
      </c>
      <c r="V283" s="925" t="str">
        <f t="shared" ca="1" si="25"/>
        <v xml:space="preserve">0 NĂM 3 THÁNG 15 NGÀY </v>
      </c>
      <c r="W283" s="527" t="s">
        <v>5076</v>
      </c>
      <c r="X283" s="527" t="s">
        <v>5076</v>
      </c>
      <c r="Y283" s="487" t="e">
        <f>VLOOKUP(C283,'Trang tính1'!$A$2:$N$281,5,0)</f>
        <v>#N/A</v>
      </c>
      <c r="Z283" s="487"/>
      <c r="AA283" s="489">
        <v>44522</v>
      </c>
      <c r="AB283" s="75" t="s">
        <v>5227</v>
      </c>
      <c r="AC283" s="499" t="s">
        <v>232</v>
      </c>
      <c r="AD283" s="489" t="s">
        <v>5044</v>
      </c>
      <c r="AE283" s="489" t="e">
        <f>VLOOKUP(C283,'Trang tính1'!$A$2:$N$319,9,0)</f>
        <v>#N/A</v>
      </c>
      <c r="AF283" s="489" t="s">
        <v>5077</v>
      </c>
      <c r="AG283" s="489"/>
      <c r="AH283" s="927"/>
      <c r="AI283" s="136" t="s">
        <v>1214</v>
      </c>
      <c r="AJ283" s="489"/>
      <c r="AK283" s="56" t="s">
        <v>1055</v>
      </c>
      <c r="AL283" s="36">
        <f t="shared" ca="1" si="24"/>
        <v>42</v>
      </c>
    </row>
    <row r="284" spans="1:38" s="928" customFormat="1">
      <c r="A284" s="479">
        <f>IF(C284=0,"",SUBTOTAL(3,C$5:C284))</f>
        <v>280</v>
      </c>
      <c r="B284" s="86">
        <v>165</v>
      </c>
      <c r="C284" s="920" t="s">
        <v>5101</v>
      </c>
      <c r="D284" s="25" t="s">
        <v>5181</v>
      </c>
      <c r="E284" s="534" t="s">
        <v>1695</v>
      </c>
      <c r="F284" s="63" t="str">
        <f>VLOOKUP(D284,'BHXH 4-2026'!$D$11:$F$337,3,0)</f>
        <v>DN4928622126229</v>
      </c>
      <c r="G284" s="872">
        <v>4730000</v>
      </c>
      <c r="H284" s="872"/>
      <c r="I284" s="872">
        <f t="shared" si="28"/>
        <v>4730000</v>
      </c>
      <c r="J284" s="924" t="s">
        <v>32</v>
      </c>
      <c r="K284" s="63">
        <f t="shared" si="30"/>
        <v>1</v>
      </c>
      <c r="L284" s="484" t="s">
        <v>33</v>
      </c>
      <c r="M284" s="484" t="s">
        <v>34</v>
      </c>
      <c r="N284" s="87" t="s">
        <v>5204</v>
      </c>
      <c r="O284" s="499" t="s">
        <v>671</v>
      </c>
      <c r="P284" s="921">
        <v>28231</v>
      </c>
      <c r="Q284" s="488">
        <v>46146</v>
      </c>
      <c r="R284" s="488"/>
      <c r="S284" s="75">
        <f t="shared" si="27"/>
        <v>46146</v>
      </c>
      <c r="T284" s="535" t="s">
        <v>117</v>
      </c>
      <c r="U284" s="485" t="s">
        <v>5119</v>
      </c>
      <c r="V284" s="925" t="str">
        <f t="shared" ca="1" si="25"/>
        <v xml:space="preserve">0 NĂM 3 THÁNG 15 NGÀY </v>
      </c>
      <c r="W284" s="527" t="s">
        <v>5078</v>
      </c>
      <c r="X284" s="527" t="s">
        <v>5078</v>
      </c>
      <c r="Y284" s="487" t="e">
        <f>VLOOKUP(C284,'Trang tính1'!$A$2:$N$281,5,0)</f>
        <v>#N/A</v>
      </c>
      <c r="Z284" s="487"/>
      <c r="AA284" s="489">
        <v>44439</v>
      </c>
      <c r="AB284" s="75" t="s">
        <v>5227</v>
      </c>
      <c r="AC284" s="499" t="s">
        <v>232</v>
      </c>
      <c r="AD284" s="489" t="s">
        <v>5041</v>
      </c>
      <c r="AE284" s="489" t="e">
        <f>VLOOKUP(C284,'Trang tính1'!$A$2:$N$319,9,0)</f>
        <v>#N/A</v>
      </c>
      <c r="AF284" s="489" t="s">
        <v>5042</v>
      </c>
      <c r="AG284" s="489"/>
      <c r="AH284" s="927"/>
      <c r="AI284" s="136" t="s">
        <v>1214</v>
      </c>
      <c r="AJ284" s="489"/>
      <c r="AK284" s="56" t="s">
        <v>1055</v>
      </c>
      <c r="AL284" s="36">
        <f t="shared" ca="1" si="24"/>
        <v>49</v>
      </c>
    </row>
    <row r="285" spans="1:38" s="928" customFormat="1">
      <c r="A285" s="479">
        <f>IF(C285=0,"",SUBTOTAL(3,C$5:C285))</f>
        <v>281</v>
      </c>
      <c r="B285" s="86">
        <v>166</v>
      </c>
      <c r="C285" s="920" t="s">
        <v>5102</v>
      </c>
      <c r="D285" s="25" t="s">
        <v>5178</v>
      </c>
      <c r="E285" s="534" t="s">
        <v>5079</v>
      </c>
      <c r="F285" s="63" t="str">
        <f>VLOOKUP(D285,'BHXH 4-2026'!$D$11:$F$337,3,0)</f>
        <v>DN4929221934006</v>
      </c>
      <c r="G285" s="872">
        <v>4730000</v>
      </c>
      <c r="H285" s="872"/>
      <c r="I285" s="872">
        <f t="shared" si="28"/>
        <v>4730000</v>
      </c>
      <c r="J285" s="924" t="s">
        <v>32</v>
      </c>
      <c r="K285" s="63">
        <f t="shared" si="30"/>
        <v>1</v>
      </c>
      <c r="L285" s="484" t="s">
        <v>33</v>
      </c>
      <c r="M285" s="484" t="s">
        <v>34</v>
      </c>
      <c r="N285" s="87" t="s">
        <v>5204</v>
      </c>
      <c r="O285" s="499" t="s">
        <v>671</v>
      </c>
      <c r="P285" s="921">
        <v>37154</v>
      </c>
      <c r="Q285" s="488">
        <v>46146</v>
      </c>
      <c r="R285" s="488"/>
      <c r="S285" s="75">
        <f t="shared" si="27"/>
        <v>46146</v>
      </c>
      <c r="T285" s="535" t="s">
        <v>117</v>
      </c>
      <c r="U285" s="485" t="s">
        <v>5120</v>
      </c>
      <c r="V285" s="925" t="str">
        <f t="shared" ca="1" si="25"/>
        <v xml:space="preserve">0 NĂM 3 THÁNG 15 NGÀY </v>
      </c>
      <c r="W285" s="527" t="s">
        <v>5080</v>
      </c>
      <c r="X285" s="527" t="s">
        <v>5080</v>
      </c>
      <c r="Y285" s="487" t="e">
        <f>VLOOKUP(C285,'Trang tính1'!$A$2:$N$281,5,0)</f>
        <v>#N/A</v>
      </c>
      <c r="Z285" s="487"/>
      <c r="AA285" s="489">
        <v>44292</v>
      </c>
      <c r="AB285" s="75" t="s">
        <v>5227</v>
      </c>
      <c r="AC285" s="499" t="s">
        <v>232</v>
      </c>
      <c r="AD285" s="489" t="s">
        <v>5081</v>
      </c>
      <c r="AE285" s="489" t="e">
        <f>VLOOKUP(C285,'Trang tính1'!$A$2:$N$319,9,0)</f>
        <v>#N/A</v>
      </c>
      <c r="AF285" s="489" t="s">
        <v>5082</v>
      </c>
      <c r="AG285" s="489"/>
      <c r="AH285" s="927"/>
      <c r="AI285" s="136" t="s">
        <v>1214</v>
      </c>
      <c r="AJ285" s="489"/>
      <c r="AK285" s="56" t="s">
        <v>1055</v>
      </c>
      <c r="AL285" s="36">
        <f t="shared" ca="1" si="24"/>
        <v>24</v>
      </c>
    </row>
    <row r="286" spans="1:38" s="928" customFormat="1">
      <c r="A286" s="479">
        <f>IF(C286=0,"",SUBTOTAL(3,C$5:C286))</f>
        <v>282</v>
      </c>
      <c r="B286" s="86">
        <v>167</v>
      </c>
      <c r="C286" s="920" t="s">
        <v>5103</v>
      </c>
      <c r="D286" s="25" t="s">
        <v>5177</v>
      </c>
      <c r="E286" s="534" t="s">
        <v>5083</v>
      </c>
      <c r="F286" s="63" t="str">
        <f>VLOOKUP(D286,'BHXH 4-2026'!$D$11:$F$337,3,0)</f>
        <v>DN4929223325122</v>
      </c>
      <c r="G286" s="872">
        <v>4730000</v>
      </c>
      <c r="H286" s="872"/>
      <c r="I286" s="872">
        <f t="shared" si="28"/>
        <v>4730000</v>
      </c>
      <c r="J286" s="924" t="s">
        <v>32</v>
      </c>
      <c r="K286" s="63">
        <f t="shared" si="30"/>
        <v>1</v>
      </c>
      <c r="L286" s="484" t="s">
        <v>33</v>
      </c>
      <c r="M286" s="484" t="s">
        <v>34</v>
      </c>
      <c r="N286" s="87" t="s">
        <v>5204</v>
      </c>
      <c r="O286" s="499" t="s">
        <v>671</v>
      </c>
      <c r="P286" s="921">
        <v>26665</v>
      </c>
      <c r="Q286" s="488">
        <v>46146</v>
      </c>
      <c r="R286" s="488"/>
      <c r="S286" s="75">
        <f t="shared" si="27"/>
        <v>46146</v>
      </c>
      <c r="T286" s="535" t="s">
        <v>117</v>
      </c>
      <c r="U286" s="485" t="s">
        <v>5121</v>
      </c>
      <c r="V286" s="925" t="str">
        <f t="shared" ca="1" si="25"/>
        <v xml:space="preserve">0 NĂM 3 THÁNG 15 NGÀY </v>
      </c>
      <c r="W286" s="527" t="s">
        <v>5084</v>
      </c>
      <c r="X286" s="527" t="s">
        <v>5084</v>
      </c>
      <c r="Y286" s="487" t="e">
        <f>VLOOKUP(C286,'Trang tính1'!$A$2:$N$281,5,0)</f>
        <v>#N/A</v>
      </c>
      <c r="Z286" s="487"/>
      <c r="AA286" s="489">
        <v>44792</v>
      </c>
      <c r="AB286" s="75" t="s">
        <v>5227</v>
      </c>
      <c r="AC286" s="499" t="s">
        <v>232</v>
      </c>
      <c r="AD286" s="489" t="s">
        <v>5058</v>
      </c>
      <c r="AE286" s="489" t="e">
        <f>VLOOKUP(C286,'Trang tính1'!$A$2:$N$319,9,0)</f>
        <v>#N/A</v>
      </c>
      <c r="AF286" s="489" t="s">
        <v>5059</v>
      </c>
      <c r="AG286" s="489"/>
      <c r="AH286" s="927"/>
      <c r="AI286" s="136" t="s">
        <v>1214</v>
      </c>
      <c r="AJ286" s="489"/>
      <c r="AK286" s="56" t="s">
        <v>1055</v>
      </c>
      <c r="AL286" s="36">
        <f t="shared" ca="1" si="24"/>
        <v>53</v>
      </c>
    </row>
    <row r="287" spans="1:38" s="928" customFormat="1">
      <c r="A287" s="479">
        <f>IF(C287=0,"",SUBTOTAL(3,C$5:C287))</f>
        <v>283</v>
      </c>
      <c r="B287" s="86">
        <v>168</v>
      </c>
      <c r="C287" s="920" t="s">
        <v>5473</v>
      </c>
      <c r="D287" s="1340"/>
      <c r="E287" s="370" t="s">
        <v>5414</v>
      </c>
      <c r="F287" s="63"/>
      <c r="G287" s="872">
        <v>4730000</v>
      </c>
      <c r="H287" s="872"/>
      <c r="I287" s="872">
        <f t="shared" si="28"/>
        <v>4730000</v>
      </c>
      <c r="J287" s="924" t="s">
        <v>63</v>
      </c>
      <c r="K287" s="63">
        <f t="shared" si="30"/>
        <v>0</v>
      </c>
      <c r="L287" s="484" t="s">
        <v>33</v>
      </c>
      <c r="M287" s="484" t="s">
        <v>34</v>
      </c>
      <c r="N287" s="87" t="s">
        <v>5204</v>
      </c>
      <c r="O287" s="499" t="s">
        <v>671</v>
      </c>
      <c r="P287" s="921">
        <v>28237</v>
      </c>
      <c r="Q287" s="488">
        <v>46204</v>
      </c>
      <c r="R287" s="488"/>
      <c r="S287" s="75">
        <f t="shared" si="27"/>
        <v>46204</v>
      </c>
      <c r="T287" s="535" t="s">
        <v>117</v>
      </c>
      <c r="U287" s="485" t="s">
        <v>5421</v>
      </c>
      <c r="V287" s="925" t="str">
        <f t="shared" ca="1" si="25"/>
        <v xml:space="preserve">0 NĂM 1 THÁNG 18 NGÀY </v>
      </c>
      <c r="W287" s="527" t="s">
        <v>5423</v>
      </c>
      <c r="X287" s="527"/>
      <c r="Y287" s="487"/>
      <c r="Z287" s="487"/>
      <c r="AA287" s="489">
        <v>44418</v>
      </c>
      <c r="AB287" s="75"/>
      <c r="AC287" s="499" t="s">
        <v>232</v>
      </c>
      <c r="AD287" s="489" t="s">
        <v>5424</v>
      </c>
      <c r="AE287" s="489"/>
      <c r="AF287" s="489" t="s">
        <v>5425</v>
      </c>
      <c r="AG287" s="489"/>
      <c r="AH287" s="927"/>
      <c r="AI287" s="136" t="s">
        <v>1214</v>
      </c>
      <c r="AJ287" s="489"/>
      <c r="AK287" s="56" t="s">
        <v>1055</v>
      </c>
      <c r="AL287" s="36">
        <f t="shared" ca="1" si="24"/>
        <v>49</v>
      </c>
    </row>
    <row r="288" spans="1:38" s="928" customFormat="1">
      <c r="A288" s="479">
        <f>IF(C288=0,"",SUBTOTAL(3,C$5:C288))</f>
        <v>284</v>
      </c>
      <c r="B288" s="86">
        <v>169</v>
      </c>
      <c r="C288" s="920" t="s">
        <v>5474</v>
      </c>
      <c r="D288" s="1340"/>
      <c r="E288" s="370" t="s">
        <v>5415</v>
      </c>
      <c r="F288" s="63"/>
      <c r="G288" s="872">
        <v>4730000</v>
      </c>
      <c r="H288" s="872"/>
      <c r="I288" s="872">
        <f t="shared" si="28"/>
        <v>4730000</v>
      </c>
      <c r="J288" s="924" t="s">
        <v>32</v>
      </c>
      <c r="K288" s="63">
        <f t="shared" si="30"/>
        <v>1</v>
      </c>
      <c r="L288" s="484" t="s">
        <v>33</v>
      </c>
      <c r="M288" s="484" t="s">
        <v>34</v>
      </c>
      <c r="N288" s="87" t="s">
        <v>5204</v>
      </c>
      <c r="O288" s="499" t="s">
        <v>671</v>
      </c>
      <c r="P288" s="921">
        <v>27760</v>
      </c>
      <c r="Q288" s="488">
        <v>46204</v>
      </c>
      <c r="R288" s="488"/>
      <c r="S288" s="75"/>
      <c r="T288" s="535" t="s">
        <v>117</v>
      </c>
      <c r="U288" s="485" t="s">
        <v>5422</v>
      </c>
      <c r="V288" s="925" t="str">
        <f t="shared" ca="1" si="25"/>
        <v xml:space="preserve">0 NĂM 1 THÁNG 18 NGÀY </v>
      </c>
      <c r="W288" s="527" t="s">
        <v>5426</v>
      </c>
      <c r="X288" s="527"/>
      <c r="Y288" s="487"/>
      <c r="Z288" s="487"/>
      <c r="AA288" s="489">
        <v>44326</v>
      </c>
      <c r="AB288" s="75"/>
      <c r="AC288" s="499" t="s">
        <v>232</v>
      </c>
      <c r="AD288" s="489" t="s">
        <v>5427</v>
      </c>
      <c r="AE288" s="489"/>
      <c r="AF288" s="489" t="s">
        <v>5428</v>
      </c>
      <c r="AG288" s="489"/>
      <c r="AH288" s="927"/>
      <c r="AI288" s="136" t="s">
        <v>1214</v>
      </c>
      <c r="AJ288" s="489"/>
      <c r="AK288" s="56" t="s">
        <v>1055</v>
      </c>
      <c r="AL288" s="36">
        <f t="shared" ca="1" si="24"/>
        <v>50</v>
      </c>
    </row>
    <row r="289" spans="1:38" s="928" customFormat="1">
      <c r="A289" s="479">
        <f>IF(C289=0,"",SUBTOTAL(3,C$5:C289))</f>
        <v>285</v>
      </c>
      <c r="B289" s="86">
        <v>170</v>
      </c>
      <c r="C289" s="920" t="s">
        <v>5475</v>
      </c>
      <c r="D289" s="1340"/>
      <c r="E289" s="370" t="s">
        <v>5416</v>
      </c>
      <c r="F289" s="63"/>
      <c r="G289" s="872">
        <v>4730000</v>
      </c>
      <c r="H289" s="872"/>
      <c r="I289" s="872">
        <f t="shared" si="28"/>
        <v>4730000</v>
      </c>
      <c r="J289" s="924" t="s">
        <v>32</v>
      </c>
      <c r="K289" s="63">
        <f t="shared" si="30"/>
        <v>1</v>
      </c>
      <c r="L289" s="484" t="s">
        <v>33</v>
      </c>
      <c r="M289" s="484" t="s">
        <v>34</v>
      </c>
      <c r="N289" s="87" t="s">
        <v>5204</v>
      </c>
      <c r="O289" s="499" t="s">
        <v>671</v>
      </c>
      <c r="P289" s="921">
        <v>37759</v>
      </c>
      <c r="Q289" s="488">
        <v>46204</v>
      </c>
      <c r="R289" s="488"/>
      <c r="S289" s="75"/>
      <c r="T289" s="535" t="s">
        <v>117</v>
      </c>
      <c r="U289" s="485" t="s">
        <v>5429</v>
      </c>
      <c r="V289" s="925" t="str">
        <f t="shared" ca="1" si="25"/>
        <v xml:space="preserve">0 NĂM 1 THÁNG 18 NGÀY </v>
      </c>
      <c r="W289" s="527" t="s">
        <v>5430</v>
      </c>
      <c r="X289" s="527"/>
      <c r="Y289" s="487"/>
      <c r="Z289" s="487"/>
      <c r="AA289" s="489">
        <v>44296</v>
      </c>
      <c r="AB289" s="75"/>
      <c r="AC289" s="499" t="s">
        <v>232</v>
      </c>
      <c r="AD289" s="489" t="s">
        <v>5431</v>
      </c>
      <c r="AE289" s="489"/>
      <c r="AF289" s="489" t="s">
        <v>5432</v>
      </c>
      <c r="AG289" s="489" t="s">
        <v>5433</v>
      </c>
      <c r="AH289" s="927"/>
      <c r="AI289" s="136" t="s">
        <v>50</v>
      </c>
      <c r="AJ289" s="489" t="s">
        <v>4397</v>
      </c>
      <c r="AK289" s="56" t="s">
        <v>1055</v>
      </c>
      <c r="AL289" s="36">
        <f t="shared" ca="1" si="24"/>
        <v>23</v>
      </c>
    </row>
    <row r="290" spans="1:38" s="928" customFormat="1">
      <c r="A290" s="479">
        <f>IF(C290=0,"",SUBTOTAL(3,C$5:C290))</f>
        <v>286</v>
      </c>
      <c r="B290" s="86">
        <v>171</v>
      </c>
      <c r="C290" s="920" t="s">
        <v>5476</v>
      </c>
      <c r="D290" s="1340"/>
      <c r="E290" s="370" t="s">
        <v>5417</v>
      </c>
      <c r="F290" s="63"/>
      <c r="G290" s="872">
        <v>4730000</v>
      </c>
      <c r="H290" s="872"/>
      <c r="I290" s="872">
        <f t="shared" si="28"/>
        <v>4730000</v>
      </c>
      <c r="J290" s="924" t="s">
        <v>32</v>
      </c>
      <c r="K290" s="63">
        <f t="shared" si="30"/>
        <v>1</v>
      </c>
      <c r="L290" s="484" t="s">
        <v>33</v>
      </c>
      <c r="M290" s="484" t="s">
        <v>34</v>
      </c>
      <c r="N290" s="87" t="s">
        <v>5204</v>
      </c>
      <c r="O290" s="499" t="s">
        <v>671</v>
      </c>
      <c r="P290" s="921">
        <v>37563</v>
      </c>
      <c r="Q290" s="488">
        <v>46204</v>
      </c>
      <c r="R290" s="488"/>
      <c r="S290" s="75"/>
      <c r="T290" s="535" t="s">
        <v>117</v>
      </c>
      <c r="U290" s="485" t="s">
        <v>5434</v>
      </c>
      <c r="V290" s="925" t="str">
        <f t="shared" ca="1" si="25"/>
        <v xml:space="preserve">0 NĂM 1 THÁNG 18 NGÀY </v>
      </c>
      <c r="W290" s="527" t="s">
        <v>5435</v>
      </c>
      <c r="X290" s="527"/>
      <c r="Y290" s="487"/>
      <c r="Z290" s="487"/>
      <c r="AA290" s="489">
        <v>45125</v>
      </c>
      <c r="AB290" s="75"/>
      <c r="AC290" s="499" t="s">
        <v>232</v>
      </c>
      <c r="AD290" s="489" t="s">
        <v>5219</v>
      </c>
      <c r="AE290" s="489"/>
      <c r="AF290" s="489" t="s">
        <v>5436</v>
      </c>
      <c r="AG290" s="489"/>
      <c r="AH290" s="927"/>
      <c r="AI290" s="136" t="s">
        <v>1214</v>
      </c>
      <c r="AJ290" s="489"/>
      <c r="AK290" s="56" t="s">
        <v>1055</v>
      </c>
      <c r="AL290" s="36">
        <f t="shared" ca="1" si="24"/>
        <v>23</v>
      </c>
    </row>
    <row r="291" spans="1:38" s="928" customFormat="1">
      <c r="A291" s="479">
        <f>IF(C291=0,"",SUBTOTAL(3,C$5:C291))</f>
        <v>287</v>
      </c>
      <c r="B291" s="86">
        <v>172</v>
      </c>
      <c r="C291" s="920" t="s">
        <v>5477</v>
      </c>
      <c r="D291" s="1340"/>
      <c r="E291" s="370" t="s">
        <v>5418</v>
      </c>
      <c r="F291" s="63"/>
      <c r="G291" s="872">
        <v>4730000</v>
      </c>
      <c r="H291" s="872"/>
      <c r="I291" s="872">
        <f t="shared" si="28"/>
        <v>4730000</v>
      </c>
      <c r="J291" s="924" t="s">
        <v>32</v>
      </c>
      <c r="K291" s="63">
        <f t="shared" si="30"/>
        <v>1</v>
      </c>
      <c r="L291" s="484" t="s">
        <v>33</v>
      </c>
      <c r="M291" s="484" t="s">
        <v>34</v>
      </c>
      <c r="N291" s="87" t="s">
        <v>5204</v>
      </c>
      <c r="O291" s="499" t="s">
        <v>671</v>
      </c>
      <c r="P291" s="921">
        <v>25286</v>
      </c>
      <c r="Q291" s="488">
        <v>46204</v>
      </c>
      <c r="R291" s="488"/>
      <c r="S291" s="75"/>
      <c r="T291" s="535" t="s">
        <v>117</v>
      </c>
      <c r="U291" s="485" t="s">
        <v>5437</v>
      </c>
      <c r="V291" s="925" t="str">
        <f t="shared" ca="1" si="25"/>
        <v xml:space="preserve">0 NĂM 1 THÁNG 18 NGÀY </v>
      </c>
      <c r="W291" s="527" t="s">
        <v>5438</v>
      </c>
      <c r="X291" s="527"/>
      <c r="Y291" s="487"/>
      <c r="Z291" s="487"/>
      <c r="AA291" s="489">
        <v>44311</v>
      </c>
      <c r="AB291" s="75"/>
      <c r="AC291" s="499" t="s">
        <v>232</v>
      </c>
      <c r="AD291" s="489" t="s">
        <v>5048</v>
      </c>
      <c r="AE291" s="489"/>
      <c r="AF291" s="489" t="s">
        <v>5049</v>
      </c>
      <c r="AG291" s="489"/>
      <c r="AH291" s="927"/>
      <c r="AI291" s="136" t="s">
        <v>1214</v>
      </c>
      <c r="AJ291" s="489"/>
      <c r="AK291" s="56" t="s">
        <v>1055</v>
      </c>
      <c r="AL291" s="36">
        <f t="shared" ca="1" si="24"/>
        <v>57</v>
      </c>
    </row>
    <row r="292" spans="1:38" s="928" customFormat="1">
      <c r="A292" s="479">
        <f>IF(C292=0,"",SUBTOTAL(3,C$5:C292))</f>
        <v>288</v>
      </c>
      <c r="B292" s="86">
        <v>173</v>
      </c>
      <c r="C292" s="920" t="s">
        <v>5478</v>
      </c>
      <c r="D292" s="1340"/>
      <c r="E292" s="370" t="s">
        <v>2865</v>
      </c>
      <c r="F292" s="63"/>
      <c r="G292" s="872">
        <v>4730000</v>
      </c>
      <c r="H292" s="872"/>
      <c r="I292" s="872">
        <f t="shared" si="28"/>
        <v>4730000</v>
      </c>
      <c r="J292" s="924" t="s">
        <v>32</v>
      </c>
      <c r="K292" s="63">
        <f t="shared" si="30"/>
        <v>1</v>
      </c>
      <c r="L292" s="484" t="s">
        <v>33</v>
      </c>
      <c r="M292" s="484" t="s">
        <v>34</v>
      </c>
      <c r="N292" s="87" t="s">
        <v>5204</v>
      </c>
      <c r="O292" s="499" t="s">
        <v>671</v>
      </c>
      <c r="P292" s="921">
        <v>30051</v>
      </c>
      <c r="Q292" s="488">
        <v>46204</v>
      </c>
      <c r="R292" s="488"/>
      <c r="S292" s="75"/>
      <c r="T292" s="535" t="s">
        <v>117</v>
      </c>
      <c r="U292" s="485" t="s">
        <v>5439</v>
      </c>
      <c r="V292" s="925" t="str">
        <f t="shared" ca="1" si="25"/>
        <v xml:space="preserve">0 NĂM 1 THÁNG 18 NGÀY </v>
      </c>
      <c r="W292" s="527" t="s">
        <v>5440</v>
      </c>
      <c r="X292" s="527"/>
      <c r="Y292" s="487"/>
      <c r="Z292" s="487"/>
      <c r="AA292" s="489" t="s">
        <v>5441</v>
      </c>
      <c r="AB292" s="75"/>
      <c r="AC292" s="499" t="s">
        <v>232</v>
      </c>
      <c r="AD292" s="489" t="s">
        <v>4514</v>
      </c>
      <c r="AE292" s="489"/>
      <c r="AF292" s="489" t="s">
        <v>5442</v>
      </c>
      <c r="AG292" s="489"/>
      <c r="AH292" s="927"/>
      <c r="AI292" s="136" t="s">
        <v>1214</v>
      </c>
      <c r="AJ292" s="489"/>
      <c r="AK292" s="56" t="s">
        <v>1055</v>
      </c>
      <c r="AL292" s="36">
        <f t="shared" ca="1" si="24"/>
        <v>44</v>
      </c>
    </row>
    <row r="293" spans="1:38" s="928" customFormat="1">
      <c r="A293" s="479">
        <f>IF(C293=0,"",SUBTOTAL(3,C$5:C293))</f>
        <v>289</v>
      </c>
      <c r="B293" s="86">
        <v>174</v>
      </c>
      <c r="C293" s="920" t="s">
        <v>5479</v>
      </c>
      <c r="D293" s="1340"/>
      <c r="E293" s="413" t="s">
        <v>5419</v>
      </c>
      <c r="F293" s="63"/>
      <c r="G293" s="872">
        <v>4730000</v>
      </c>
      <c r="H293" s="872"/>
      <c r="I293" s="872">
        <f t="shared" si="28"/>
        <v>4730000</v>
      </c>
      <c r="J293" s="924" t="s">
        <v>32</v>
      </c>
      <c r="K293" s="63">
        <f t="shared" si="30"/>
        <v>1</v>
      </c>
      <c r="L293" s="484" t="s">
        <v>33</v>
      </c>
      <c r="M293" s="484" t="s">
        <v>34</v>
      </c>
      <c r="N293" s="87" t="s">
        <v>5204</v>
      </c>
      <c r="O293" s="499" t="s">
        <v>671</v>
      </c>
      <c r="P293" s="921">
        <v>36955</v>
      </c>
      <c r="Q293" s="488">
        <v>46204</v>
      </c>
      <c r="R293" s="488"/>
      <c r="S293" s="75"/>
      <c r="T293" s="535" t="s">
        <v>117</v>
      </c>
      <c r="U293" s="485" t="s">
        <v>5443</v>
      </c>
      <c r="V293" s="925" t="str">
        <f t="shared" ca="1" si="25"/>
        <v xml:space="preserve">0 NĂM 1 THÁNG 18 NGÀY </v>
      </c>
      <c r="W293" s="527" t="s">
        <v>5444</v>
      </c>
      <c r="X293" s="527"/>
      <c r="Y293" s="487"/>
      <c r="Z293" s="487"/>
      <c r="AA293" s="489">
        <v>46173</v>
      </c>
      <c r="AB293" s="75"/>
      <c r="AC293" s="499" t="s">
        <v>4524</v>
      </c>
      <c r="AD293" s="489" t="s">
        <v>5445</v>
      </c>
      <c r="AE293" s="489"/>
      <c r="AF293" s="489" t="s">
        <v>5446</v>
      </c>
      <c r="AG293" s="489"/>
      <c r="AH293" s="927"/>
      <c r="AI293" s="136" t="s">
        <v>1214</v>
      </c>
      <c r="AJ293" s="489"/>
      <c r="AK293" s="56" t="s">
        <v>1055</v>
      </c>
      <c r="AL293" s="36">
        <f t="shared" ca="1" si="24"/>
        <v>25</v>
      </c>
    </row>
    <row r="294" spans="1:38" s="928" customFormat="1">
      <c r="A294" s="479">
        <f>IF(C294=0,"",SUBTOTAL(3,C$5:C294))</f>
        <v>290</v>
      </c>
      <c r="B294" s="86">
        <v>175</v>
      </c>
      <c r="C294" s="920" t="s">
        <v>5480</v>
      </c>
      <c r="D294" s="1340"/>
      <c r="E294" s="370" t="s">
        <v>5420</v>
      </c>
      <c r="F294" s="63"/>
      <c r="G294" s="872">
        <v>4730000</v>
      </c>
      <c r="H294" s="872"/>
      <c r="I294" s="872">
        <f t="shared" si="28"/>
        <v>4730000</v>
      </c>
      <c r="J294" s="924" t="s">
        <v>32</v>
      </c>
      <c r="K294" s="63">
        <f t="shared" si="30"/>
        <v>1</v>
      </c>
      <c r="L294" s="484" t="s">
        <v>33</v>
      </c>
      <c r="M294" s="484" t="s">
        <v>34</v>
      </c>
      <c r="N294" s="87" t="s">
        <v>5204</v>
      </c>
      <c r="O294" s="499" t="s">
        <v>671</v>
      </c>
      <c r="P294" s="921">
        <v>34435</v>
      </c>
      <c r="Q294" s="488">
        <v>46204</v>
      </c>
      <c r="R294" s="488"/>
      <c r="S294" s="75"/>
      <c r="T294" s="535" t="s">
        <v>117</v>
      </c>
      <c r="U294" s="485" t="s">
        <v>5447</v>
      </c>
      <c r="V294" s="925" t="str">
        <f t="shared" ca="1" si="25"/>
        <v xml:space="preserve">0 NĂM 1 THÁNG 18 NGÀY </v>
      </c>
      <c r="W294" s="527" t="s">
        <v>5448</v>
      </c>
      <c r="X294" s="527"/>
      <c r="Y294" s="487"/>
      <c r="Z294" s="487"/>
      <c r="AA294" s="489">
        <v>44645</v>
      </c>
      <c r="AB294" s="75"/>
      <c r="AC294" s="499" t="s">
        <v>232</v>
      </c>
      <c r="AD294" s="489" t="s">
        <v>5048</v>
      </c>
      <c r="AE294" s="489"/>
      <c r="AF294" s="489" t="s">
        <v>5049</v>
      </c>
      <c r="AG294" s="489"/>
      <c r="AH294" s="927"/>
      <c r="AI294" s="136" t="s">
        <v>1214</v>
      </c>
      <c r="AJ294" s="489"/>
      <c r="AK294" s="56" t="s">
        <v>1055</v>
      </c>
      <c r="AL294" s="36">
        <f t="shared" ca="1" si="24"/>
        <v>32</v>
      </c>
    </row>
    <row r="295" spans="1:38" s="36" customFormat="1">
      <c r="A295" s="25">
        <f>IF(C295=0,"",SUBTOTAL(3,C$5:C295))</f>
        <v>291</v>
      </c>
      <c r="B295" s="86">
        <v>1</v>
      </c>
      <c r="C295" s="95" t="s">
        <v>1200</v>
      </c>
      <c r="D295" s="25" t="str">
        <f>VLOOKUP(C295,Sheet4!$A$1:$B$300,2,0)</f>
        <v>9208016260</v>
      </c>
      <c r="E295" s="96" t="s">
        <v>1201</v>
      </c>
      <c r="F295" s="63" t="str">
        <f>VLOOKUP(D295,'BHXH 4-2026'!$D$11:$F$337,3,0)</f>
        <v>DN4929208016260</v>
      </c>
      <c r="G295" s="774">
        <f>VLOOKUP(C295,'chuyển xếp 2024'!$C$5:$W$328,17,0)</f>
        <v>6198000</v>
      </c>
      <c r="H295" s="774">
        <f>VLOOKUP(C295,'chuyển xếp 2024'!$C$5:$W$328,19,0)</f>
        <v>0</v>
      </c>
      <c r="I295" s="774">
        <f t="shared" si="28"/>
        <v>6198000</v>
      </c>
      <c r="J295" s="96" t="s">
        <v>32</v>
      </c>
      <c r="K295" s="63">
        <f t="shared" si="30"/>
        <v>1</v>
      </c>
      <c r="L295" s="63" t="s">
        <v>33</v>
      </c>
      <c r="M295" s="63" t="s">
        <v>34</v>
      </c>
      <c r="N295" s="96" t="s">
        <v>5205</v>
      </c>
      <c r="O295" s="136" t="s">
        <v>1203</v>
      </c>
      <c r="P295" s="106">
        <v>27476</v>
      </c>
      <c r="Q295" s="107">
        <v>39188</v>
      </c>
      <c r="R295" s="107">
        <f>+Q295</f>
        <v>39188</v>
      </c>
      <c r="S295" s="107"/>
      <c r="T295" s="97" t="s">
        <v>36</v>
      </c>
      <c r="U295" s="56" t="s">
        <v>1204</v>
      </c>
      <c r="V295" s="56" t="str">
        <f t="shared" ca="1" si="25"/>
        <v xml:space="preserve">19 NĂM 4 THÁNG 3 NGÀY </v>
      </c>
      <c r="W295" s="523">
        <v>361593887</v>
      </c>
      <c r="X295" s="80" t="str">
        <f>VLOOKUP(C295,Sheet5!$B$2:$G$253,6,0)</f>
        <v>092075000708</v>
      </c>
      <c r="Y295" s="80" t="e">
        <f>VLOOKUP(C295,'Trang tính1'!$A$2:$N$281,5,0)</f>
        <v>#N/A</v>
      </c>
      <c r="Z295" s="80" t="e">
        <f t="shared" si="29"/>
        <v>#N/A</v>
      </c>
      <c r="AA295" s="75">
        <v>33894</v>
      </c>
      <c r="AB295" s="75" t="s">
        <v>5227</v>
      </c>
      <c r="AC295" s="46" t="s">
        <v>232</v>
      </c>
      <c r="AD295" s="108" t="s">
        <v>724</v>
      </c>
      <c r="AE295" s="108">
        <f>VLOOKUP(C295,'Trang tính1'!$A$2:$N$319,9,0)</f>
        <v>0</v>
      </c>
      <c r="AF295" s="46" t="s">
        <v>1205</v>
      </c>
      <c r="AG295" s="46" t="s">
        <v>1205</v>
      </c>
      <c r="AH295" s="66"/>
      <c r="AI295" s="97" t="s">
        <v>156</v>
      </c>
      <c r="AJ295" s="97"/>
      <c r="AK295" s="56" t="s">
        <v>349</v>
      </c>
      <c r="AL295" s="36">
        <f t="shared" ca="1" si="24"/>
        <v>51</v>
      </c>
    </row>
    <row r="296" spans="1:38" s="934" customFormat="1" ht="17.25" customHeight="1">
      <c r="A296" s="459">
        <f>IF(C296=0,"",SUBTOTAL(3,C$5:C296))</f>
        <v>292</v>
      </c>
      <c r="B296" s="532">
        <v>2</v>
      </c>
      <c r="C296" s="931" t="s">
        <v>1206</v>
      </c>
      <c r="D296" s="459" t="str">
        <f>VLOOKUP(C296,Sheet4!$A$1:$B$300,2,0)</f>
        <v>9211010340</v>
      </c>
      <c r="E296" s="932" t="s">
        <v>1207</v>
      </c>
      <c r="F296" s="63" t="str">
        <f>VLOOKUP(D296,'BHXH 4-2026'!$D$11:$F$337,3,0)</f>
        <v>DN4929211010340</v>
      </c>
      <c r="G296" s="774">
        <f>VLOOKUP(C296,'chuyển xếp 2024'!$C$5:$W$328,17,0)</f>
        <v>5739000</v>
      </c>
      <c r="H296" s="774">
        <f>VLOOKUP(C296,'chuyển xếp 2024'!$C$5:$W$328,19,0)</f>
        <v>0</v>
      </c>
      <c r="I296" s="774">
        <f t="shared" si="28"/>
        <v>5739000</v>
      </c>
      <c r="J296" s="932" t="s">
        <v>32</v>
      </c>
      <c r="K296" s="63">
        <f t="shared" si="30"/>
        <v>1</v>
      </c>
      <c r="L296" s="463" t="s">
        <v>33</v>
      </c>
      <c r="M296" s="463" t="s">
        <v>34</v>
      </c>
      <c r="N296" s="96" t="s">
        <v>5205</v>
      </c>
      <c r="O296" s="933" t="s">
        <v>1203</v>
      </c>
      <c r="P296" s="496" t="s">
        <v>1024</v>
      </c>
      <c r="Q296" s="497">
        <v>40686</v>
      </c>
      <c r="R296" s="107">
        <f t="shared" ref="R296:R326" si="31">+Q296</f>
        <v>40686</v>
      </c>
      <c r="S296" s="497"/>
      <c r="T296" s="933" t="s">
        <v>36</v>
      </c>
      <c r="U296" s="464" t="s">
        <v>1208</v>
      </c>
      <c r="V296" s="464" t="str">
        <f t="shared" ca="1" si="25"/>
        <v xml:space="preserve">15 NĂM 2 THÁNG 27 NGÀY </v>
      </c>
      <c r="W296" s="513" t="s">
        <v>1209</v>
      </c>
      <c r="X296" s="467" t="str">
        <f>VLOOKUP(C296,Sheet5!$B$2:$G$253,6,0)</f>
        <v>092072000276</v>
      </c>
      <c r="Y296" s="80" t="e">
        <f>VLOOKUP(C296,'Trang tính1'!$A$2:$N$281,5,0)</f>
        <v>#N/A</v>
      </c>
      <c r="Z296" s="80" t="e">
        <f t="shared" si="29"/>
        <v>#N/A</v>
      </c>
      <c r="AA296" s="465">
        <v>0</v>
      </c>
      <c r="AB296" s="75" t="s">
        <v>5227</v>
      </c>
      <c r="AC296" s="469" t="s">
        <v>232</v>
      </c>
      <c r="AD296" s="468" t="s">
        <v>745</v>
      </c>
      <c r="AE296" s="108">
        <f>VLOOKUP(C296,'Trang tính1'!$A$2:$N$319,9,0)</f>
        <v>0</v>
      </c>
      <c r="AF296" s="469" t="s">
        <v>1210</v>
      </c>
      <c r="AG296" s="469" t="s">
        <v>1210</v>
      </c>
      <c r="AH296" s="460"/>
      <c r="AI296" s="933" t="s">
        <v>156</v>
      </c>
      <c r="AJ296" s="933"/>
      <c r="AK296" s="464" t="s">
        <v>349</v>
      </c>
      <c r="AL296" s="470">
        <f t="shared" ca="1" si="24"/>
        <v>54</v>
      </c>
    </row>
    <row r="297" spans="1:38" s="515" customFormat="1">
      <c r="A297" s="25">
        <f>IF(C297=0,"",SUBTOTAL(3,C$5:C297))</f>
        <v>293</v>
      </c>
      <c r="B297" s="532">
        <v>1</v>
      </c>
      <c r="C297" s="66" t="s">
        <v>1220</v>
      </c>
      <c r="D297" s="25" t="str">
        <f>VLOOKUP(C297,Sheet4!$A$1:$B$300,2,0)</f>
        <v>9216023774</v>
      </c>
      <c r="E297" s="135" t="s">
        <v>1221</v>
      </c>
      <c r="F297" s="63" t="str">
        <f>VLOOKUP(D297,'BHXH 4-2026'!$D$11:$F$337,3,0)</f>
        <v>DN4929216023774</v>
      </c>
      <c r="G297" s="774">
        <f>VLOOKUP(C297,'chuyển xếp 2024'!$C$5:$W$328,17,0)</f>
        <v>4730000</v>
      </c>
      <c r="H297" s="774">
        <f>VLOOKUP(C297,'chuyển xếp 2024'!$C$5:$W$328,19,0)</f>
        <v>0</v>
      </c>
      <c r="I297" s="774">
        <f t="shared" si="28"/>
        <v>4730000</v>
      </c>
      <c r="J297" s="67" t="s">
        <v>32</v>
      </c>
      <c r="K297" s="63">
        <f t="shared" si="30"/>
        <v>1</v>
      </c>
      <c r="L297" s="63" t="s">
        <v>33</v>
      </c>
      <c r="M297" s="63" t="s">
        <v>34</v>
      </c>
      <c r="N297" s="130" t="s">
        <v>5206</v>
      </c>
      <c r="O297" s="136" t="s">
        <v>1213</v>
      </c>
      <c r="P297" s="75">
        <v>30760</v>
      </c>
      <c r="Q297" s="137">
        <v>42614</v>
      </c>
      <c r="R297" s="107">
        <f t="shared" si="31"/>
        <v>42614</v>
      </c>
      <c r="S297" s="137"/>
      <c r="T297" s="136" t="s">
        <v>36</v>
      </c>
      <c r="U297" s="140" t="s">
        <v>1222</v>
      </c>
      <c r="V297" s="56" t="str">
        <f t="shared" ref="V297:V340" ca="1" si="32">DATEDIF(Q297,TODAY(),"Y") &amp; " NĂM " &amp;DATEDIF(Q297,TODAY(),"YM") &amp; " THÁNG " &amp; DATEDIF(Q297,TODAY(), "MD") &amp; " NGÀY "</f>
        <v xml:space="preserve">9 NĂM 11 THÁNG 18 NGÀY </v>
      </c>
      <c r="W297" s="540" t="s">
        <v>1223</v>
      </c>
      <c r="X297" s="80" t="str">
        <f>VLOOKUP(C297,Sheet5!$B$2:$G$253,6,0)</f>
        <v>075084010329</v>
      </c>
      <c r="Y297" s="80" t="e">
        <f>VLOOKUP(C297,'Trang tính1'!$A$2:$N$281,5,0)</f>
        <v>#N/A</v>
      </c>
      <c r="Z297" s="80" t="e">
        <f t="shared" si="29"/>
        <v>#N/A</v>
      </c>
      <c r="AA297" s="137">
        <v>37282</v>
      </c>
      <c r="AB297" s="75" t="s">
        <v>5227</v>
      </c>
      <c r="AC297" s="46" t="s">
        <v>232</v>
      </c>
      <c r="AD297" s="108" t="s">
        <v>1224</v>
      </c>
      <c r="AE297" s="108">
        <f>VLOOKUP(C297,'Trang tính1'!$A$2:$N$319,9,0)</f>
        <v>0</v>
      </c>
      <c r="AF297" s="108" t="s">
        <v>1224</v>
      </c>
      <c r="AG297" s="108"/>
      <c r="AH297" s="75"/>
      <c r="AI297" s="136" t="s">
        <v>1214</v>
      </c>
      <c r="AJ297" s="136"/>
      <c r="AK297" s="56" t="s">
        <v>349</v>
      </c>
      <c r="AL297" s="36">
        <f t="shared" ca="1" si="24"/>
        <v>42</v>
      </c>
    </row>
    <row r="298" spans="1:38" s="515" customFormat="1">
      <c r="A298" s="25">
        <f>IF(C298=0,"",SUBTOTAL(3,C$5:C298))</f>
        <v>294</v>
      </c>
      <c r="B298" s="532">
        <v>2</v>
      </c>
      <c r="C298" s="66" t="s">
        <v>1225</v>
      </c>
      <c r="D298" s="25" t="str">
        <f>VLOOKUP(C298,Sheet4!$A$1:$B$300,2,0)</f>
        <v>9216023775</v>
      </c>
      <c r="E298" s="135" t="s">
        <v>1226</v>
      </c>
      <c r="F298" s="63" t="str">
        <f>VLOOKUP(D298,'BHXH 4-2026'!$D$11:$F$337,3,0)</f>
        <v>DN4929216023775</v>
      </c>
      <c r="G298" s="774">
        <f>VLOOKUP(C298,'chuyển xếp 2024'!$C$5:$W$328,17,0)</f>
        <v>4730000</v>
      </c>
      <c r="H298" s="774">
        <f>VLOOKUP(C298,'chuyển xếp 2024'!$C$5:$W$328,19,0)</f>
        <v>0</v>
      </c>
      <c r="I298" s="774">
        <f t="shared" si="28"/>
        <v>4730000</v>
      </c>
      <c r="J298" s="67" t="s">
        <v>32</v>
      </c>
      <c r="K298" s="63">
        <f t="shared" si="30"/>
        <v>1</v>
      </c>
      <c r="L298" s="63" t="s">
        <v>33</v>
      </c>
      <c r="M298" s="63" t="s">
        <v>34</v>
      </c>
      <c r="N298" s="130" t="s">
        <v>5206</v>
      </c>
      <c r="O298" s="136" t="s">
        <v>1213</v>
      </c>
      <c r="P298" s="75">
        <v>32029</v>
      </c>
      <c r="Q298" s="137">
        <v>42614</v>
      </c>
      <c r="R298" s="107">
        <f t="shared" si="31"/>
        <v>42614</v>
      </c>
      <c r="S298" s="137"/>
      <c r="T298" s="136" t="s">
        <v>36</v>
      </c>
      <c r="U298" s="140" t="s">
        <v>76</v>
      </c>
      <c r="V298" s="56" t="str">
        <f t="shared" ca="1" si="32"/>
        <v xml:space="preserve">9 NĂM 11 THÁNG 18 NGÀY </v>
      </c>
      <c r="W298" s="540" t="s">
        <v>1227</v>
      </c>
      <c r="X298" s="80" t="str">
        <f>VLOOKUP(C298,Sheet5!$B$2:$G$253,6,0)</f>
        <v>060087002663</v>
      </c>
      <c r="Y298" s="80" t="e">
        <f>VLOOKUP(C298,'Trang tính1'!$A$2:$N$281,5,0)</f>
        <v>#N/A</v>
      </c>
      <c r="Z298" s="80" t="e">
        <f t="shared" si="29"/>
        <v>#N/A</v>
      </c>
      <c r="AA298" s="137">
        <v>37322</v>
      </c>
      <c r="AB298" s="75" t="s">
        <v>5227</v>
      </c>
      <c r="AC298" s="46" t="s">
        <v>232</v>
      </c>
      <c r="AD298" s="108" t="s">
        <v>1228</v>
      </c>
      <c r="AE298" s="108">
        <f>VLOOKUP(C298,'Trang tính1'!$A$2:$N$319,9,0)</f>
        <v>0</v>
      </c>
      <c r="AF298" s="108" t="s">
        <v>1228</v>
      </c>
      <c r="AG298" s="108"/>
      <c r="AH298" s="75"/>
      <c r="AI298" s="136" t="s">
        <v>1214</v>
      </c>
      <c r="AJ298" s="136"/>
      <c r="AK298" s="56" t="s">
        <v>349</v>
      </c>
      <c r="AL298" s="36">
        <f t="shared" ca="1" si="24"/>
        <v>38</v>
      </c>
    </row>
    <row r="299" spans="1:38" s="515" customFormat="1">
      <c r="A299" s="25">
        <f>IF(C299=0,"",SUBTOTAL(3,C$5:C299))</f>
        <v>295</v>
      </c>
      <c r="B299" s="532">
        <v>3</v>
      </c>
      <c r="C299" s="66" t="s">
        <v>1231</v>
      </c>
      <c r="D299" s="25" t="str">
        <f>VLOOKUP(C299,Sheet4!$A$1:$B$300,2,0)</f>
        <v>9213009432</v>
      </c>
      <c r="E299" s="135" t="s">
        <v>1232</v>
      </c>
      <c r="F299" s="63" t="str">
        <f>VLOOKUP(D299,'BHXH 4-2026'!$D$11:$F$337,3,0)</f>
        <v>DN4929213009432</v>
      </c>
      <c r="G299" s="774">
        <f>VLOOKUP(C299,'chuyển xếp 2024'!$C$5:$W$328,17,0)</f>
        <v>4730000</v>
      </c>
      <c r="H299" s="774">
        <f>VLOOKUP(C299,'chuyển xếp 2024'!$C$5:$W$328,19,0)</f>
        <v>0</v>
      </c>
      <c r="I299" s="774">
        <f t="shared" si="28"/>
        <v>4730000</v>
      </c>
      <c r="J299" s="63" t="s">
        <v>63</v>
      </c>
      <c r="K299" s="63">
        <f t="shared" si="30"/>
        <v>0</v>
      </c>
      <c r="L299" s="63" t="s">
        <v>33</v>
      </c>
      <c r="M299" s="63" t="s">
        <v>34</v>
      </c>
      <c r="N299" s="130" t="s">
        <v>5206</v>
      </c>
      <c r="O299" s="136" t="s">
        <v>1213</v>
      </c>
      <c r="P299" s="75">
        <v>31797</v>
      </c>
      <c r="Q299" s="137">
        <v>42614</v>
      </c>
      <c r="R299" s="107">
        <f t="shared" si="31"/>
        <v>42614</v>
      </c>
      <c r="S299" s="137"/>
      <c r="T299" s="136" t="s">
        <v>36</v>
      </c>
      <c r="U299" s="140" t="s">
        <v>1233</v>
      </c>
      <c r="V299" s="56" t="str">
        <f t="shared" ca="1" si="32"/>
        <v xml:space="preserve">9 NĂM 11 THÁNG 18 NGÀY </v>
      </c>
      <c r="W299" s="540" t="s">
        <v>1234</v>
      </c>
      <c r="X299" s="80" t="str">
        <f>VLOOKUP(C299,Sheet5!$B$2:$G$253,6,0)</f>
        <v>096187017825</v>
      </c>
      <c r="Y299" s="80" t="e">
        <f>VLOOKUP(C299,'Trang tính1'!$A$2:$N$281,5,0)</f>
        <v>#N/A</v>
      </c>
      <c r="Z299" s="80" t="e">
        <f t="shared" si="29"/>
        <v>#N/A</v>
      </c>
      <c r="AA299" s="137">
        <v>39491</v>
      </c>
      <c r="AB299" s="75" t="s">
        <v>5227</v>
      </c>
      <c r="AC299" s="46" t="s">
        <v>232</v>
      </c>
      <c r="AD299" s="108" t="s">
        <v>1235</v>
      </c>
      <c r="AE299" s="108">
        <f>VLOOKUP(C299,'Trang tính1'!$A$2:$N$319,9,0)</f>
        <v>0</v>
      </c>
      <c r="AF299" s="108" t="s">
        <v>1235</v>
      </c>
      <c r="AG299" s="108"/>
      <c r="AH299" s="75"/>
      <c r="AI299" s="136" t="s">
        <v>1214</v>
      </c>
      <c r="AJ299" s="136"/>
      <c r="AK299" s="56" t="s">
        <v>349</v>
      </c>
      <c r="AL299" s="36">
        <f t="shared" ca="1" si="24"/>
        <v>39</v>
      </c>
    </row>
    <row r="300" spans="1:38" s="515" customFormat="1">
      <c r="A300" s="25">
        <f>IF(C300=0,"",SUBTOTAL(3,C$5:C300))</f>
        <v>296</v>
      </c>
      <c r="B300" s="532">
        <v>4</v>
      </c>
      <c r="C300" s="66" t="s">
        <v>1236</v>
      </c>
      <c r="D300" s="25" t="str">
        <f>VLOOKUP(C300,Sheet4!$A$1:$B$300,2,0)</f>
        <v>9216023786</v>
      </c>
      <c r="E300" s="135" t="s">
        <v>1237</v>
      </c>
      <c r="F300" s="63" t="str">
        <f>VLOOKUP(D300,'BHXH 4-2026'!$D$11:$F$337,3,0)</f>
        <v>DN4929216023786</v>
      </c>
      <c r="G300" s="774">
        <f>VLOOKUP(C300,'chuyển xếp 2024'!$C$5:$W$328,17,0)</f>
        <v>4730000</v>
      </c>
      <c r="H300" s="774">
        <f>VLOOKUP(C300,'chuyển xếp 2024'!$C$5:$W$328,19,0)</f>
        <v>0</v>
      </c>
      <c r="I300" s="774">
        <f t="shared" si="28"/>
        <v>4730000</v>
      </c>
      <c r="J300" s="67" t="s">
        <v>32</v>
      </c>
      <c r="K300" s="63">
        <f t="shared" si="30"/>
        <v>1</v>
      </c>
      <c r="L300" s="63" t="s">
        <v>33</v>
      </c>
      <c r="M300" s="63" t="s">
        <v>34</v>
      </c>
      <c r="N300" s="130" t="s">
        <v>5206</v>
      </c>
      <c r="O300" s="136" t="s">
        <v>1213</v>
      </c>
      <c r="P300" s="75">
        <v>32828</v>
      </c>
      <c r="Q300" s="137">
        <v>42614</v>
      </c>
      <c r="R300" s="107">
        <f t="shared" si="31"/>
        <v>42614</v>
      </c>
      <c r="S300" s="137"/>
      <c r="T300" s="136" t="s">
        <v>36</v>
      </c>
      <c r="U300" s="140" t="s">
        <v>137</v>
      </c>
      <c r="V300" s="56" t="str">
        <f t="shared" ca="1" si="32"/>
        <v xml:space="preserve">9 NĂM 11 THÁNG 18 NGÀY </v>
      </c>
      <c r="W300" s="540" t="s">
        <v>1238</v>
      </c>
      <c r="X300" s="80" t="str">
        <f>VLOOKUP(C300,Sheet5!$B$2:$G$253,6,0)</f>
        <v>094089000955</v>
      </c>
      <c r="Y300" s="80" t="e">
        <f>VLOOKUP(C300,'Trang tính1'!$A$2:$N$281,5,0)</f>
        <v>#N/A</v>
      </c>
      <c r="Z300" s="80" t="e">
        <f t="shared" si="29"/>
        <v>#N/A</v>
      </c>
      <c r="AA300" s="137">
        <v>37725</v>
      </c>
      <c r="AB300" s="75" t="s">
        <v>5227</v>
      </c>
      <c r="AC300" s="46" t="s">
        <v>232</v>
      </c>
      <c r="AD300" s="108" t="s">
        <v>1239</v>
      </c>
      <c r="AE300" s="108">
        <f>VLOOKUP(C300,'Trang tính1'!$A$2:$N$319,9,0)</f>
        <v>0</v>
      </c>
      <c r="AF300" s="108" t="s">
        <v>1239</v>
      </c>
      <c r="AG300" s="108"/>
      <c r="AH300" s="75"/>
      <c r="AI300" s="136" t="s">
        <v>1214</v>
      </c>
      <c r="AJ300" s="136"/>
      <c r="AK300" s="56" t="s">
        <v>349</v>
      </c>
      <c r="AL300" s="36">
        <f t="shared" ca="1" si="24"/>
        <v>36</v>
      </c>
    </row>
    <row r="301" spans="1:38" s="515" customFormat="1">
      <c r="A301" s="25">
        <f>IF(C301=0,"",SUBTOTAL(3,C$5:C301))</f>
        <v>297</v>
      </c>
      <c r="B301" s="532">
        <v>5</v>
      </c>
      <c r="C301" s="66" t="s">
        <v>1248</v>
      </c>
      <c r="D301" s="25" t="str">
        <f>VLOOKUP(C301,Sheet4!$A$1:$B$300,2,0)</f>
        <v>9214007371</v>
      </c>
      <c r="E301" s="135" t="s">
        <v>1249</v>
      </c>
      <c r="F301" s="63" t="str">
        <f>VLOOKUP(D301,'BHXH 4-2026'!$D$11:$F$337,3,0)</f>
        <v>DN4929214007371</v>
      </c>
      <c r="G301" s="774">
        <f>VLOOKUP(C301,'chuyển xếp 2024'!$C$5:$W$328,17,0)</f>
        <v>4730000</v>
      </c>
      <c r="H301" s="774">
        <f>VLOOKUP(C301,'chuyển xếp 2024'!$C$5:$W$328,19,0)</f>
        <v>0</v>
      </c>
      <c r="I301" s="774">
        <f t="shared" si="28"/>
        <v>4730000</v>
      </c>
      <c r="J301" s="67" t="s">
        <v>32</v>
      </c>
      <c r="K301" s="63">
        <f t="shared" si="30"/>
        <v>1</v>
      </c>
      <c r="L301" s="63" t="s">
        <v>33</v>
      </c>
      <c r="M301" s="63" t="s">
        <v>34</v>
      </c>
      <c r="N301" s="130" t="s">
        <v>5206</v>
      </c>
      <c r="O301" s="136" t="s">
        <v>1213</v>
      </c>
      <c r="P301" s="75">
        <v>31157</v>
      </c>
      <c r="Q301" s="137">
        <v>42614</v>
      </c>
      <c r="R301" s="107">
        <f t="shared" si="31"/>
        <v>42614</v>
      </c>
      <c r="S301" s="137"/>
      <c r="T301" s="136" t="s">
        <v>36</v>
      </c>
      <c r="U301" s="140" t="s">
        <v>1250</v>
      </c>
      <c r="V301" s="56" t="str">
        <f t="shared" ca="1" si="32"/>
        <v xml:space="preserve">9 NĂM 11 THÁNG 18 NGÀY </v>
      </c>
      <c r="W301" s="540" t="s">
        <v>1251</v>
      </c>
      <c r="X301" s="80" t="str">
        <f>VLOOKUP(C301,Sheet5!$B$2:$G$253,6,0)</f>
        <v>083085015239</v>
      </c>
      <c r="Y301" s="80" t="e">
        <f>VLOOKUP(C301,'Trang tính1'!$A$2:$N$281,5,0)</f>
        <v>#N/A</v>
      </c>
      <c r="Z301" s="80" t="e">
        <f t="shared" si="29"/>
        <v>#N/A</v>
      </c>
      <c r="AA301" s="137">
        <v>39689</v>
      </c>
      <c r="AB301" s="75" t="s">
        <v>5227</v>
      </c>
      <c r="AC301" s="46" t="s">
        <v>232</v>
      </c>
      <c r="AD301" s="108" t="s">
        <v>1253</v>
      </c>
      <c r="AE301" s="108">
        <f>VLOOKUP(C301,'Trang tính1'!$A$2:$N$319,9,0)</f>
        <v>0</v>
      </c>
      <c r="AF301" s="108" t="s">
        <v>1253</v>
      </c>
      <c r="AG301" s="108"/>
      <c r="AH301" s="75"/>
      <c r="AI301" s="136" t="s">
        <v>1214</v>
      </c>
      <c r="AJ301" s="136"/>
      <c r="AK301" s="56" t="s">
        <v>349</v>
      </c>
      <c r="AL301" s="36">
        <f t="shared" ca="1" si="24"/>
        <v>41</v>
      </c>
    </row>
    <row r="302" spans="1:38" s="515" customFormat="1">
      <c r="A302" s="25">
        <f>IF(C302=0,"",SUBTOTAL(3,C$5:C302))</f>
        <v>298</v>
      </c>
      <c r="B302" s="532">
        <v>6</v>
      </c>
      <c r="C302" s="66" t="s">
        <v>1737</v>
      </c>
      <c r="D302" s="25" t="str">
        <f>VLOOKUP(C302,Sheet4!$A$1:$B$300,2,0)</f>
        <v>7525662012</v>
      </c>
      <c r="E302" s="135" t="s">
        <v>1254</v>
      </c>
      <c r="F302" s="63" t="str">
        <f>VLOOKUP(D302,'BHXH 4-2026'!$D$11:$F$337,3,0)</f>
        <v>DN4927525662012</v>
      </c>
      <c r="G302" s="774">
        <f>VLOOKUP(C302,'chuyển xếp 2024'!$C$5:$W$328,17,0)</f>
        <v>4730000</v>
      </c>
      <c r="H302" s="774">
        <f>VLOOKUP(C302,'chuyển xếp 2024'!$C$5:$W$328,19,0)</f>
        <v>0</v>
      </c>
      <c r="I302" s="774">
        <f t="shared" si="28"/>
        <v>4730000</v>
      </c>
      <c r="J302" s="63" t="s">
        <v>63</v>
      </c>
      <c r="K302" s="63">
        <f t="shared" si="30"/>
        <v>0</v>
      </c>
      <c r="L302" s="63" t="s">
        <v>33</v>
      </c>
      <c r="M302" s="63" t="s">
        <v>34</v>
      </c>
      <c r="N302" s="130" t="s">
        <v>5206</v>
      </c>
      <c r="O302" s="136" t="s">
        <v>1213</v>
      </c>
      <c r="P302" s="75">
        <v>32565</v>
      </c>
      <c r="Q302" s="137">
        <v>42979</v>
      </c>
      <c r="R302" s="107">
        <f t="shared" si="31"/>
        <v>42979</v>
      </c>
      <c r="S302" s="137"/>
      <c r="T302" s="136" t="s">
        <v>36</v>
      </c>
      <c r="U302" s="140" t="s">
        <v>1255</v>
      </c>
      <c r="V302" s="56" t="str">
        <f t="shared" ca="1" si="32"/>
        <v xml:space="preserve">8 NĂM 11 THÁNG 18 NGÀY </v>
      </c>
      <c r="W302" s="540" t="s">
        <v>1256</v>
      </c>
      <c r="X302" s="80" t="str">
        <f>VLOOKUP(C302,Sheet5!$B$2:$G$253,6,0)</f>
        <v>075189014253</v>
      </c>
      <c r="Y302" s="80" t="e">
        <f>VLOOKUP(C302,'Trang tính1'!$A$2:$N$281,5,0)</f>
        <v>#N/A</v>
      </c>
      <c r="Z302" s="80" t="e">
        <f t="shared" si="29"/>
        <v>#N/A</v>
      </c>
      <c r="AA302" s="137">
        <v>41936</v>
      </c>
      <c r="AB302" s="75" t="s">
        <v>5227</v>
      </c>
      <c r="AC302" s="46" t="s">
        <v>232</v>
      </c>
      <c r="AD302" s="108" t="s">
        <v>1257</v>
      </c>
      <c r="AE302" s="108">
        <f>VLOOKUP(C302,'Trang tính1'!$A$2:$N$319,9,0)</f>
        <v>0</v>
      </c>
      <c r="AF302" s="108" t="s">
        <v>1257</v>
      </c>
      <c r="AG302" s="108"/>
      <c r="AH302" s="75"/>
      <c r="AI302" s="136" t="s">
        <v>1214</v>
      </c>
      <c r="AJ302" s="136"/>
      <c r="AK302" s="56" t="s">
        <v>349</v>
      </c>
      <c r="AL302" s="36">
        <f t="shared" ca="1" si="24"/>
        <v>37</v>
      </c>
    </row>
    <row r="303" spans="1:38" s="515" customFormat="1">
      <c r="A303" s="25">
        <f>IF(C303=0,"",SUBTOTAL(3,C$5:C303))</f>
        <v>299</v>
      </c>
      <c r="B303" s="532">
        <v>7</v>
      </c>
      <c r="C303" s="66" t="s">
        <v>1258</v>
      </c>
      <c r="D303" s="25" t="str">
        <f>VLOOKUP(C303,Sheet4!$A$1:$B$300,2,0)</f>
        <v>8322303134</v>
      </c>
      <c r="E303" s="135" t="s">
        <v>1259</v>
      </c>
      <c r="F303" s="63" t="str">
        <f>VLOOKUP(D303,'BHXH 4-2026'!$D$11:$F$337,3,0)</f>
        <v>DN4928322303134</v>
      </c>
      <c r="G303" s="774">
        <f>VLOOKUP(C303,'chuyển xếp 2024'!$C$5:$W$328,17,0)</f>
        <v>4730000</v>
      </c>
      <c r="H303" s="774">
        <f>VLOOKUP(C303,'chuyển xếp 2024'!$C$5:$W$328,19,0)</f>
        <v>0</v>
      </c>
      <c r="I303" s="774">
        <f t="shared" si="28"/>
        <v>4730000</v>
      </c>
      <c r="J303" s="67" t="s">
        <v>32</v>
      </c>
      <c r="K303" s="63">
        <f t="shared" si="30"/>
        <v>1</v>
      </c>
      <c r="L303" s="63" t="s">
        <v>33</v>
      </c>
      <c r="M303" s="63" t="s">
        <v>34</v>
      </c>
      <c r="N303" s="130" t="s">
        <v>5206</v>
      </c>
      <c r="O303" s="136" t="s">
        <v>1213</v>
      </c>
      <c r="P303" s="75">
        <v>30369</v>
      </c>
      <c r="Q303" s="137">
        <v>43070</v>
      </c>
      <c r="R303" s="107">
        <f t="shared" si="31"/>
        <v>43070</v>
      </c>
      <c r="S303" s="137"/>
      <c r="T303" s="136" t="s">
        <v>36</v>
      </c>
      <c r="U303" s="140" t="s">
        <v>1260</v>
      </c>
      <c r="V303" s="56" t="str">
        <f t="shared" ca="1" si="32"/>
        <v xml:space="preserve">8 NĂM 8 THÁNG 18 NGÀY </v>
      </c>
      <c r="W303" s="540" t="s">
        <v>1261</v>
      </c>
      <c r="X303" s="80" t="str">
        <f>VLOOKUP(C303,Sheet5!$B$2:$G$253,6,0)</f>
        <v>083083022043</v>
      </c>
      <c r="Y303" s="80" t="e">
        <f>VLOOKUP(C303,'Trang tính1'!$A$2:$N$281,5,0)</f>
        <v>#N/A</v>
      </c>
      <c r="Z303" s="80" t="e">
        <f t="shared" si="29"/>
        <v>#N/A</v>
      </c>
      <c r="AA303" s="137">
        <v>40868</v>
      </c>
      <c r="AB303" s="75" t="s">
        <v>5227</v>
      </c>
      <c r="AC303" s="46" t="s">
        <v>232</v>
      </c>
      <c r="AD303" s="108" t="s">
        <v>1262</v>
      </c>
      <c r="AE303" s="108">
        <f>VLOOKUP(C303,'Trang tính1'!$A$2:$N$319,9,0)</f>
        <v>0</v>
      </c>
      <c r="AF303" s="108" t="s">
        <v>1262</v>
      </c>
      <c r="AG303" s="108"/>
      <c r="AH303" s="75"/>
      <c r="AI303" s="136" t="s">
        <v>1214</v>
      </c>
      <c r="AJ303" s="136"/>
      <c r="AK303" s="56" t="s">
        <v>349</v>
      </c>
      <c r="AL303" s="36">
        <f t="shared" ca="1" si="24"/>
        <v>43</v>
      </c>
    </row>
    <row r="304" spans="1:38" s="515" customFormat="1">
      <c r="A304" s="25">
        <f>IF(C304=0,"",SUBTOTAL(3,C$5:C304))</f>
        <v>300</v>
      </c>
      <c r="B304" s="532">
        <v>8</v>
      </c>
      <c r="C304" s="66" t="s">
        <v>1263</v>
      </c>
      <c r="D304" s="25" t="str">
        <f>VLOOKUP(C304,Sheet4!$A$1:$B$300,2,0)</f>
        <v>7911537089</v>
      </c>
      <c r="E304" s="135" t="s">
        <v>1264</v>
      </c>
      <c r="F304" s="63" t="str">
        <f>VLOOKUP(D304,'BHXH 4-2026'!$D$11:$F$337,3,0)</f>
        <v>DN4927911537089</v>
      </c>
      <c r="G304" s="774">
        <f>VLOOKUP(C304,'chuyển xếp 2024'!$C$5:$W$328,17,0)</f>
        <v>4730000</v>
      </c>
      <c r="H304" s="774">
        <f>VLOOKUP(C304,'chuyển xếp 2024'!$C$5:$W$328,19,0)</f>
        <v>0</v>
      </c>
      <c r="I304" s="774">
        <f t="shared" si="28"/>
        <v>4730000</v>
      </c>
      <c r="J304" s="67" t="s">
        <v>32</v>
      </c>
      <c r="K304" s="63">
        <f t="shared" si="30"/>
        <v>1</v>
      </c>
      <c r="L304" s="63" t="s">
        <v>33</v>
      </c>
      <c r="M304" s="63" t="s">
        <v>34</v>
      </c>
      <c r="N304" s="130" t="s">
        <v>5206</v>
      </c>
      <c r="O304" s="136" t="s">
        <v>1213</v>
      </c>
      <c r="P304" s="57">
        <v>31257</v>
      </c>
      <c r="Q304" s="137">
        <v>43070</v>
      </c>
      <c r="R304" s="107">
        <f t="shared" si="31"/>
        <v>43070</v>
      </c>
      <c r="S304" s="137"/>
      <c r="T304" s="136" t="s">
        <v>36</v>
      </c>
      <c r="U304" s="140" t="s">
        <v>1266</v>
      </c>
      <c r="V304" s="56" t="str">
        <f t="shared" ca="1" si="32"/>
        <v xml:space="preserve">8 NĂM 8 THÁNG 18 NGÀY </v>
      </c>
      <c r="W304" s="540" t="s">
        <v>1267</v>
      </c>
      <c r="X304" s="80" t="str">
        <f>VLOOKUP(C304,Sheet5!$B$2:$G$253,6,0)</f>
        <v>087085019052</v>
      </c>
      <c r="Y304" s="80" t="e">
        <f>VLOOKUP(C304,'Trang tính1'!$A$2:$N$281,5,0)</f>
        <v>#N/A</v>
      </c>
      <c r="Z304" s="80" t="e">
        <f t="shared" si="29"/>
        <v>#N/A</v>
      </c>
      <c r="AA304" s="137">
        <v>42073</v>
      </c>
      <c r="AB304" s="75" t="s">
        <v>5227</v>
      </c>
      <c r="AC304" s="46" t="s">
        <v>232</v>
      </c>
      <c r="AD304" s="108" t="s">
        <v>1268</v>
      </c>
      <c r="AE304" s="108">
        <f>VLOOKUP(C304,'Trang tính1'!$A$2:$N$319,9,0)</f>
        <v>0</v>
      </c>
      <c r="AF304" s="138" t="s">
        <v>1268</v>
      </c>
      <c r="AG304" s="108"/>
      <c r="AH304" s="75"/>
      <c r="AI304" s="136" t="s">
        <v>1214</v>
      </c>
      <c r="AJ304" s="136"/>
      <c r="AK304" s="56" t="s">
        <v>349</v>
      </c>
      <c r="AL304" s="36">
        <f t="shared" ca="1" si="24"/>
        <v>41</v>
      </c>
    </row>
    <row r="305" spans="1:38" s="515" customFormat="1">
      <c r="A305" s="25">
        <f>IF(C305=0,"",SUBTOTAL(3,C$5:C305))</f>
        <v>301</v>
      </c>
      <c r="B305" s="532">
        <v>9</v>
      </c>
      <c r="C305" s="66" t="s">
        <v>1269</v>
      </c>
      <c r="D305" s="25" t="str">
        <f>VLOOKUP(C305,Sheet4!$A$1:$B$300,2,0)</f>
        <v>7221202736</v>
      </c>
      <c r="E305" s="135" t="s">
        <v>1270</v>
      </c>
      <c r="F305" s="63" t="str">
        <f>VLOOKUP(D305,'BHXH 4-2026'!$D$11:$F$337,3,0)</f>
        <v>DN4927221202736</v>
      </c>
      <c r="G305" s="774">
        <f>VLOOKUP(C305,'chuyển xếp 2024'!$C$5:$W$328,17,0)</f>
        <v>4730000</v>
      </c>
      <c r="H305" s="774">
        <f>VLOOKUP(C305,'chuyển xếp 2024'!$C$5:$W$328,19,0)</f>
        <v>0</v>
      </c>
      <c r="I305" s="774">
        <f t="shared" si="28"/>
        <v>4730000</v>
      </c>
      <c r="J305" s="67" t="s">
        <v>32</v>
      </c>
      <c r="K305" s="63">
        <f t="shared" si="30"/>
        <v>1</v>
      </c>
      <c r="L305" s="63" t="s">
        <v>33</v>
      </c>
      <c r="M305" s="63" t="s">
        <v>34</v>
      </c>
      <c r="N305" s="130" t="s">
        <v>5206</v>
      </c>
      <c r="O305" s="136" t="s">
        <v>1213</v>
      </c>
      <c r="P305" s="75">
        <v>32040</v>
      </c>
      <c r="Q305" s="137">
        <v>43304</v>
      </c>
      <c r="R305" s="107">
        <f t="shared" si="31"/>
        <v>43304</v>
      </c>
      <c r="S305" s="137"/>
      <c r="T305" s="136" t="s">
        <v>36</v>
      </c>
      <c r="U305" s="140" t="s">
        <v>1271</v>
      </c>
      <c r="V305" s="56" t="str">
        <f t="shared" ca="1" si="32"/>
        <v xml:space="preserve">8 NĂM 0 THÁNG 27 NGÀY </v>
      </c>
      <c r="W305" s="541" t="s">
        <v>1272</v>
      </c>
      <c r="X305" s="80" t="str">
        <f>VLOOKUP(C305,Sheet5!$B$2:$G$253,6,0)</f>
        <v>072087008984</v>
      </c>
      <c r="Y305" s="80" t="e">
        <f>VLOOKUP(C305,'Trang tính1'!$A$2:$N$281,5,0)</f>
        <v>#N/A</v>
      </c>
      <c r="Z305" s="80" t="e">
        <f t="shared" si="29"/>
        <v>#N/A</v>
      </c>
      <c r="AA305" s="137">
        <v>38022</v>
      </c>
      <c r="AB305" s="75" t="s">
        <v>5227</v>
      </c>
      <c r="AC305" s="46" t="s">
        <v>232</v>
      </c>
      <c r="AD305" s="108" t="s">
        <v>1273</v>
      </c>
      <c r="AE305" s="108">
        <f>VLOOKUP(C305,'Trang tính1'!$A$2:$N$319,9,0)</f>
        <v>0</v>
      </c>
      <c r="AF305" s="108" t="s">
        <v>1273</v>
      </c>
      <c r="AG305" s="108"/>
      <c r="AH305" s="75"/>
      <c r="AI305" s="136" t="s">
        <v>1214</v>
      </c>
      <c r="AJ305" s="136"/>
      <c r="AK305" s="56" t="s">
        <v>349</v>
      </c>
      <c r="AL305" s="36">
        <f t="shared" ca="1" si="24"/>
        <v>38</v>
      </c>
    </row>
    <row r="306" spans="1:38" s="515" customFormat="1">
      <c r="A306" s="25">
        <f>IF(C306=0,"",SUBTOTAL(3,C$5:C306))</f>
        <v>302</v>
      </c>
      <c r="B306" s="532">
        <v>10</v>
      </c>
      <c r="C306" s="66" t="s">
        <v>1274</v>
      </c>
      <c r="D306" s="25" t="str">
        <f>VLOOKUP(C306,Sheet4!$A$1:$B$300,2,0)</f>
        <v>3821546640</v>
      </c>
      <c r="E306" s="135" t="s">
        <v>1275</v>
      </c>
      <c r="F306" s="63" t="str">
        <f>VLOOKUP(D306,'BHXH 4-2026'!$D$11:$F$337,3,0)</f>
        <v>DN4923821546640</v>
      </c>
      <c r="G306" s="774">
        <f>VLOOKUP(C306,'chuyển xếp 2024'!$C$5:$W$328,17,0)</f>
        <v>4730000</v>
      </c>
      <c r="H306" s="774">
        <f>VLOOKUP(C306,'chuyển xếp 2024'!$C$5:$W$328,19,0)</f>
        <v>0</v>
      </c>
      <c r="I306" s="774">
        <f t="shared" si="28"/>
        <v>4730000</v>
      </c>
      <c r="J306" s="67" t="s">
        <v>32</v>
      </c>
      <c r="K306" s="63">
        <f t="shared" si="30"/>
        <v>1</v>
      </c>
      <c r="L306" s="63" t="s">
        <v>33</v>
      </c>
      <c r="M306" s="63" t="s">
        <v>34</v>
      </c>
      <c r="N306" s="130" t="s">
        <v>5206</v>
      </c>
      <c r="O306" s="136" t="s">
        <v>1213</v>
      </c>
      <c r="P306" s="75">
        <v>32888</v>
      </c>
      <c r="Q306" s="137">
        <v>43304</v>
      </c>
      <c r="R306" s="107">
        <f t="shared" si="31"/>
        <v>43304</v>
      </c>
      <c r="S306" s="137"/>
      <c r="T306" s="136" t="s">
        <v>36</v>
      </c>
      <c r="U306" s="140" t="s">
        <v>1276</v>
      </c>
      <c r="V306" s="56" t="str">
        <f t="shared" ca="1" si="32"/>
        <v xml:space="preserve">8 NĂM 0 THÁNG 27 NGÀY </v>
      </c>
      <c r="W306" s="141">
        <v>38090009745</v>
      </c>
      <c r="X306" s="80" t="str">
        <f>VLOOKUP(C306,Sheet5!$B$2:$G$253,6,0)</f>
        <v>038090009745</v>
      </c>
      <c r="Y306" s="80" t="e">
        <f>VLOOKUP(C306,'Trang tính1'!$A$2:$N$281,5,0)</f>
        <v>#N/A</v>
      </c>
      <c r="Z306" s="80" t="e">
        <f t="shared" si="29"/>
        <v>#N/A</v>
      </c>
      <c r="AA306" s="137">
        <v>43068</v>
      </c>
      <c r="AB306" s="75" t="s">
        <v>5227</v>
      </c>
      <c r="AC306" s="46" t="s">
        <v>232</v>
      </c>
      <c r="AD306" s="108" t="s">
        <v>1277</v>
      </c>
      <c r="AE306" s="108">
        <f>VLOOKUP(C306,'Trang tính1'!$A$2:$N$319,9,0)</f>
        <v>0</v>
      </c>
      <c r="AF306" s="108" t="s">
        <v>1277</v>
      </c>
      <c r="AG306" s="108"/>
      <c r="AH306" s="75"/>
      <c r="AI306" s="136" t="s">
        <v>1214</v>
      </c>
      <c r="AJ306" s="136"/>
      <c r="AK306" s="56" t="s">
        <v>349</v>
      </c>
      <c r="AL306" s="36">
        <f t="shared" ca="1" si="24"/>
        <v>36</v>
      </c>
    </row>
    <row r="307" spans="1:38" s="500" customFormat="1">
      <c r="A307" s="479">
        <f>IF(C307=0,"",SUBTOTAL(3,C$5:C307))</f>
        <v>303</v>
      </c>
      <c r="B307" s="532">
        <v>11</v>
      </c>
      <c r="C307" s="479" t="s">
        <v>1282</v>
      </c>
      <c r="D307" s="479" t="str">
        <f>VLOOKUP(C307,Sheet4!$A$1:$B$300,2,0)</f>
        <v>6506006800</v>
      </c>
      <c r="E307" s="614" t="s">
        <v>1283</v>
      </c>
      <c r="F307" s="63" t="str">
        <f>VLOOKUP(D307,'BHXH 4-2026'!$D$11:$F$337,3,0)</f>
        <v>DN4926506006800</v>
      </c>
      <c r="G307" s="774">
        <f>VLOOKUP(C307,'chuyển xếp 2024'!$C$5:$W$328,17,0)</f>
        <v>4730000</v>
      </c>
      <c r="H307" s="774">
        <f>VLOOKUP(C307,'chuyển xếp 2024'!$C$5:$W$328,19,0)</f>
        <v>0</v>
      </c>
      <c r="I307" s="774">
        <f t="shared" si="28"/>
        <v>4730000</v>
      </c>
      <c r="J307" s="481" t="s">
        <v>32</v>
      </c>
      <c r="K307" s="63">
        <f t="shared" si="30"/>
        <v>1</v>
      </c>
      <c r="L307" s="483" t="s">
        <v>33</v>
      </c>
      <c r="M307" s="483" t="s">
        <v>34</v>
      </c>
      <c r="N307" s="130" t="s">
        <v>5206</v>
      </c>
      <c r="O307" s="873" t="s">
        <v>1213</v>
      </c>
      <c r="P307" s="485">
        <v>30934</v>
      </c>
      <c r="Q307" s="672">
        <v>43617</v>
      </c>
      <c r="R307" s="107">
        <f t="shared" si="31"/>
        <v>43617</v>
      </c>
      <c r="S307" s="672"/>
      <c r="T307" s="873" t="s">
        <v>36</v>
      </c>
      <c r="U307" s="484" t="s">
        <v>1284</v>
      </c>
      <c r="V307" s="484" t="str">
        <f t="shared" ca="1" si="32"/>
        <v xml:space="preserve">7 NĂM 2 THÁNG 18 NGÀY </v>
      </c>
      <c r="W307" s="671">
        <v>362073972</v>
      </c>
      <c r="X307" s="487" t="str">
        <f>VLOOKUP(C307,Sheet5!$B$2:$G$253,6,0)</f>
        <v>092084015051</v>
      </c>
      <c r="Y307" s="80" t="e">
        <f>VLOOKUP(C307,'Trang tính1'!$A$2:$N$281,5,0)</f>
        <v>#N/A</v>
      </c>
      <c r="Z307" s="80" t="e">
        <f t="shared" si="29"/>
        <v>#N/A</v>
      </c>
      <c r="AA307" s="672">
        <v>37287</v>
      </c>
      <c r="AB307" s="75" t="s">
        <v>5227</v>
      </c>
      <c r="AC307" s="499" t="s">
        <v>232</v>
      </c>
      <c r="AD307" s="489" t="s">
        <v>1285</v>
      </c>
      <c r="AE307" s="108">
        <f>VLOOKUP(C307,'Trang tính1'!$A$2:$N$319,9,0)</f>
        <v>0</v>
      </c>
      <c r="AF307" s="955" t="s">
        <v>1286</v>
      </c>
      <c r="AG307" s="489"/>
      <c r="AH307" s="488"/>
      <c r="AI307" s="873" t="s">
        <v>1214</v>
      </c>
      <c r="AJ307" s="873"/>
      <c r="AK307" s="484" t="s">
        <v>349</v>
      </c>
      <c r="AL307" s="491">
        <f t="shared" ca="1" si="24"/>
        <v>41</v>
      </c>
    </row>
    <row r="308" spans="1:38" s="515" customFormat="1">
      <c r="A308" s="25">
        <f>IF(C308=0,"",SUBTOTAL(3,C$5:C308))</f>
        <v>304</v>
      </c>
      <c r="B308" s="532">
        <v>12</v>
      </c>
      <c r="C308" s="66" t="s">
        <v>1291</v>
      </c>
      <c r="D308" s="25" t="str">
        <f>VLOOKUP(C308,Sheet4!$A$1:$B$300,2,0)</f>
        <v>8924183079</v>
      </c>
      <c r="E308" s="135" t="s">
        <v>1292</v>
      </c>
      <c r="F308" s="63" t="str">
        <f>VLOOKUP(D308,'BHXH 4-2026'!$D$11:$F$337,3,0)</f>
        <v>DN4928924183079</v>
      </c>
      <c r="G308" s="774">
        <f>VLOOKUP(C308,'chuyển xếp 2024'!$C$5:$W$328,17,0)</f>
        <v>4730000</v>
      </c>
      <c r="H308" s="774">
        <f>VLOOKUP(C308,'chuyển xếp 2024'!$C$5:$W$328,19,0)</f>
        <v>0</v>
      </c>
      <c r="I308" s="774">
        <f t="shared" si="28"/>
        <v>4730000</v>
      </c>
      <c r="J308" s="67" t="s">
        <v>32</v>
      </c>
      <c r="K308" s="63">
        <f t="shared" si="30"/>
        <v>1</v>
      </c>
      <c r="L308" s="63" t="s">
        <v>33</v>
      </c>
      <c r="M308" s="63" t="s">
        <v>34</v>
      </c>
      <c r="N308" s="130" t="s">
        <v>5206</v>
      </c>
      <c r="O308" s="136" t="s">
        <v>1213</v>
      </c>
      <c r="P308" s="75">
        <v>32456</v>
      </c>
      <c r="Q308" s="75">
        <v>43617</v>
      </c>
      <c r="R308" s="107">
        <f t="shared" si="31"/>
        <v>43617</v>
      </c>
      <c r="S308" s="75"/>
      <c r="T308" s="136" t="s">
        <v>36</v>
      </c>
      <c r="U308" s="67" t="s">
        <v>1293</v>
      </c>
      <c r="V308" s="56" t="str">
        <f t="shared" ca="1" si="32"/>
        <v xml:space="preserve">7 NĂM 2 THÁNG 18 NGÀY </v>
      </c>
      <c r="W308" s="523" t="s">
        <v>1294</v>
      </c>
      <c r="X308" s="80" t="str">
        <f>VLOOKUP(C308,Sheet5!$B$2:$G$253,6,0)</f>
        <v>089088018620</v>
      </c>
      <c r="Y308" s="80" t="e">
        <f>VLOOKUP(C308,'Trang tính1'!$A$2:$N$281,5,0)</f>
        <v>#N/A</v>
      </c>
      <c r="Z308" s="80" t="e">
        <f t="shared" si="29"/>
        <v>#N/A</v>
      </c>
      <c r="AA308" s="75">
        <v>40694</v>
      </c>
      <c r="AB308" s="75" t="s">
        <v>5227</v>
      </c>
      <c r="AC308" s="46" t="s">
        <v>232</v>
      </c>
      <c r="AD308" s="108" t="s">
        <v>1295</v>
      </c>
      <c r="AE308" s="108">
        <f>VLOOKUP(C308,'Trang tính1'!$A$2:$N$319,9,0)</f>
        <v>0</v>
      </c>
      <c r="AF308" s="108" t="s">
        <v>1296</v>
      </c>
      <c r="AG308" s="108"/>
      <c r="AH308" s="75"/>
      <c r="AI308" s="136" t="s">
        <v>1214</v>
      </c>
      <c r="AJ308" s="136"/>
      <c r="AK308" s="56" t="s">
        <v>349</v>
      </c>
      <c r="AL308" s="36">
        <f t="shared" ca="1" si="24"/>
        <v>37</v>
      </c>
    </row>
    <row r="309" spans="1:38" s="515" customFormat="1">
      <c r="A309" s="25">
        <f>IF(C309=0,"",SUBTOTAL(3,C$5:C309))</f>
        <v>305</v>
      </c>
      <c r="B309" s="532">
        <v>13</v>
      </c>
      <c r="C309" s="66" t="s">
        <v>1297</v>
      </c>
      <c r="D309" s="25" t="str">
        <f>VLOOKUP(C309,Sheet4!$A$1:$B$300,2,0)</f>
        <v>7424466411</v>
      </c>
      <c r="E309" s="142" t="s">
        <v>1298</v>
      </c>
      <c r="F309" s="63" t="str">
        <f>VLOOKUP(D309,'BHXH 4-2026'!$D$11:$F$337,3,0)</f>
        <v>DN4927424466411</v>
      </c>
      <c r="G309" s="774">
        <f>VLOOKUP(C309,'chuyển xếp 2024'!$C$5:$W$328,17,0)</f>
        <v>4730000</v>
      </c>
      <c r="H309" s="774">
        <f>VLOOKUP(C309,'chuyển xếp 2024'!$C$5:$W$328,19,0)</f>
        <v>0</v>
      </c>
      <c r="I309" s="774">
        <f t="shared" si="28"/>
        <v>4730000</v>
      </c>
      <c r="J309" s="67" t="s">
        <v>32</v>
      </c>
      <c r="K309" s="63">
        <f t="shared" si="30"/>
        <v>1</v>
      </c>
      <c r="L309" s="63" t="s">
        <v>33</v>
      </c>
      <c r="M309" s="63" t="s">
        <v>34</v>
      </c>
      <c r="N309" s="130" t="s">
        <v>5206</v>
      </c>
      <c r="O309" s="136" t="s">
        <v>1213</v>
      </c>
      <c r="P309" s="106">
        <v>30883</v>
      </c>
      <c r="Q309" s="75">
        <v>43648</v>
      </c>
      <c r="R309" s="107">
        <f t="shared" si="31"/>
        <v>43648</v>
      </c>
      <c r="S309" s="75"/>
      <c r="T309" s="136" t="s">
        <v>36</v>
      </c>
      <c r="U309" s="67" t="s">
        <v>1299</v>
      </c>
      <c r="V309" s="56" t="str">
        <f t="shared" ca="1" si="32"/>
        <v xml:space="preserve">7 NĂM 1 THÁNG 17 NGÀY </v>
      </c>
      <c r="W309" s="46">
        <v>280822572</v>
      </c>
      <c r="X309" s="80" t="str">
        <f>VLOOKUP(C309,Sheet5!$B$2:$G$253,6,0)</f>
        <v>074084007189</v>
      </c>
      <c r="Y309" s="80" t="e">
        <f>VLOOKUP(C309,'Trang tính1'!$A$2:$N$281,5,0)</f>
        <v>#N/A</v>
      </c>
      <c r="Z309" s="80" t="e">
        <f t="shared" si="29"/>
        <v>#N/A</v>
      </c>
      <c r="AA309" s="75" t="s">
        <v>1300</v>
      </c>
      <c r="AB309" s="75" t="s">
        <v>5227</v>
      </c>
      <c r="AC309" s="46" t="s">
        <v>232</v>
      </c>
      <c r="AD309" s="108" t="s">
        <v>1301</v>
      </c>
      <c r="AE309" s="108">
        <f>VLOOKUP(C309,'Trang tính1'!$A$2:$N$319,9,0)</f>
        <v>0</v>
      </c>
      <c r="AF309" s="108" t="s">
        <v>1301</v>
      </c>
      <c r="AG309" s="108"/>
      <c r="AH309" s="75"/>
      <c r="AI309" s="136" t="s">
        <v>1214</v>
      </c>
      <c r="AJ309" s="136"/>
      <c r="AK309" s="56" t="s">
        <v>349</v>
      </c>
      <c r="AL309" s="36">
        <f t="shared" ca="1" si="24"/>
        <v>42</v>
      </c>
    </row>
    <row r="310" spans="1:38" s="515" customFormat="1">
      <c r="A310" s="25">
        <f>IF(C310=0,"",SUBTOTAL(3,C$5:C310))</f>
        <v>306</v>
      </c>
      <c r="B310" s="532">
        <v>14</v>
      </c>
      <c r="C310" s="66" t="s">
        <v>1302</v>
      </c>
      <c r="D310" s="25" t="str">
        <f>VLOOKUP(C310,Sheet4!$A$1:$B$300,2,0)</f>
        <v>6012002400</v>
      </c>
      <c r="E310" s="142" t="s">
        <v>1303</v>
      </c>
      <c r="F310" s="63" t="str">
        <f>VLOOKUP(D310,'BHXH 4-2026'!$D$11:$F$337,3,0)</f>
        <v>DN4926012002400</v>
      </c>
      <c r="G310" s="774">
        <f>VLOOKUP(C310,'chuyển xếp 2024'!$C$5:$W$328,17,0)</f>
        <v>4730000</v>
      </c>
      <c r="H310" s="774">
        <f>VLOOKUP(C310,'chuyển xếp 2024'!$C$5:$W$328,19,0)</f>
        <v>0</v>
      </c>
      <c r="I310" s="774">
        <f t="shared" si="28"/>
        <v>4730000</v>
      </c>
      <c r="J310" s="63" t="s">
        <v>63</v>
      </c>
      <c r="K310" s="63">
        <f t="shared" si="30"/>
        <v>0</v>
      </c>
      <c r="L310" s="63" t="s">
        <v>33</v>
      </c>
      <c r="M310" s="63" t="s">
        <v>34</v>
      </c>
      <c r="N310" s="130" t="s">
        <v>5206</v>
      </c>
      <c r="O310" s="136" t="s">
        <v>1213</v>
      </c>
      <c r="P310" s="106">
        <v>33470</v>
      </c>
      <c r="Q310" s="75">
        <v>44014</v>
      </c>
      <c r="R310" s="107">
        <f t="shared" si="31"/>
        <v>44014</v>
      </c>
      <c r="S310" s="75"/>
      <c r="T310" s="136" t="s">
        <v>36</v>
      </c>
      <c r="U310" s="67" t="s">
        <v>1304</v>
      </c>
      <c r="V310" s="56" t="str">
        <f t="shared" ca="1" si="32"/>
        <v xml:space="preserve">6 NĂM 1 THÁNG 17 NGÀY </v>
      </c>
      <c r="W310" s="46">
        <v>261198283</v>
      </c>
      <c r="X310" s="80" t="str">
        <f>VLOOKUP(C310,Sheet5!$B$2:$G$253,6,0)</f>
        <v>060191004088</v>
      </c>
      <c r="Y310" s="80" t="e">
        <f>VLOOKUP(C310,'Trang tính1'!$A$2:$N$281,5,0)</f>
        <v>#N/A</v>
      </c>
      <c r="Z310" s="80" t="e">
        <f t="shared" si="29"/>
        <v>#N/A</v>
      </c>
      <c r="AA310" s="75">
        <v>38990</v>
      </c>
      <c r="AB310" s="75" t="s">
        <v>5227</v>
      </c>
      <c r="AC310" s="46" t="s">
        <v>232</v>
      </c>
      <c r="AD310" s="108" t="s">
        <v>1305</v>
      </c>
      <c r="AE310" s="108">
        <f>VLOOKUP(C310,'Trang tính1'!$A$2:$N$319,9,0)</f>
        <v>0</v>
      </c>
      <c r="AF310" s="108" t="s">
        <v>1306</v>
      </c>
      <c r="AG310" s="108"/>
      <c r="AH310" s="75"/>
      <c r="AI310" s="136" t="s">
        <v>1214</v>
      </c>
      <c r="AJ310" s="136"/>
      <c r="AK310" s="56" t="s">
        <v>349</v>
      </c>
      <c r="AL310" s="36">
        <f t="shared" ca="1" si="24"/>
        <v>34</v>
      </c>
    </row>
    <row r="311" spans="1:38" s="330" customFormat="1">
      <c r="A311" s="25">
        <f>IF(C311=0,"",SUBTOTAL(3,C$5:C311))</f>
        <v>307</v>
      </c>
      <c r="B311" s="532">
        <v>15</v>
      </c>
      <c r="C311" s="66" t="s">
        <v>1309</v>
      </c>
      <c r="D311" s="25" t="str">
        <f>VLOOKUP(C311,Sheet4!$A$1:$B$300,2,0)</f>
        <v>8222321223</v>
      </c>
      <c r="E311" s="142" t="s">
        <v>1310</v>
      </c>
      <c r="F311" s="63" t="str">
        <f>VLOOKUP(D311,'BHXH 4-2026'!$D$11:$F$337,3,0)</f>
        <v>DN4928222321223</v>
      </c>
      <c r="G311" s="774">
        <f>VLOOKUP(C311,'chuyển xếp 2024'!$C$5:$W$328,17,0)</f>
        <v>4730000</v>
      </c>
      <c r="H311" s="774">
        <f>VLOOKUP(C311,'chuyển xếp 2024'!$C$5:$W$328,19,0)</f>
        <v>0</v>
      </c>
      <c r="I311" s="774">
        <f t="shared" si="28"/>
        <v>4730000</v>
      </c>
      <c r="J311" s="67" t="s">
        <v>32</v>
      </c>
      <c r="K311" s="63">
        <f t="shared" si="30"/>
        <v>1</v>
      </c>
      <c r="L311" s="63" t="s">
        <v>33</v>
      </c>
      <c r="M311" s="63" t="s">
        <v>34</v>
      </c>
      <c r="N311" s="130" t="s">
        <v>5206</v>
      </c>
      <c r="O311" s="136" t="s">
        <v>1213</v>
      </c>
      <c r="P311" s="75">
        <v>28420</v>
      </c>
      <c r="Q311" s="75">
        <v>44044</v>
      </c>
      <c r="R311" s="107">
        <f t="shared" si="31"/>
        <v>44044</v>
      </c>
      <c r="S311" s="75"/>
      <c r="T311" s="136" t="s">
        <v>36</v>
      </c>
      <c r="U311" s="67" t="s">
        <v>1311</v>
      </c>
      <c r="V311" s="56" t="str">
        <f t="shared" ca="1" si="32"/>
        <v xml:space="preserve">6 NĂM 0 THÁNG 18 NGÀY </v>
      </c>
      <c r="W311" s="514">
        <v>311481935</v>
      </c>
      <c r="X311" s="80" t="str">
        <f>VLOOKUP(C311,Sheet5!$B$2:$G$253,6,0)</f>
        <v>082077011608</v>
      </c>
      <c r="Y311" s="80" t="e">
        <f>VLOOKUP(C311,'Trang tính1'!$A$2:$N$281,5,0)</f>
        <v>#N/A</v>
      </c>
      <c r="Z311" s="80" t="e">
        <f t="shared" si="29"/>
        <v>#N/A</v>
      </c>
      <c r="AA311" s="75">
        <v>41909</v>
      </c>
      <c r="AB311" s="75" t="s">
        <v>5227</v>
      </c>
      <c r="AC311" s="46" t="s">
        <v>232</v>
      </c>
      <c r="AD311" s="143" t="s">
        <v>1312</v>
      </c>
      <c r="AE311" s="108">
        <f>VLOOKUP(C311,'Trang tính1'!$A$2:$N$319,9,0)</f>
        <v>0</v>
      </c>
      <c r="AF311" s="145" t="s">
        <v>1312</v>
      </c>
      <c r="AG311" s="143"/>
      <c r="AH311" s="144"/>
      <c r="AI311" s="136" t="s">
        <v>1214</v>
      </c>
      <c r="AJ311" s="143"/>
      <c r="AK311" s="56" t="s">
        <v>349</v>
      </c>
      <c r="AL311" s="36">
        <f t="shared" ca="1" si="24"/>
        <v>48</v>
      </c>
    </row>
    <row r="312" spans="1:38" s="330" customFormat="1" ht="17.25" customHeight="1">
      <c r="A312" s="25">
        <f>IF(C312=0,"",SUBTOTAL(3,C$5:C312))</f>
        <v>308</v>
      </c>
      <c r="B312" s="532">
        <v>16</v>
      </c>
      <c r="C312" s="66" t="s">
        <v>1313</v>
      </c>
      <c r="D312" s="25" t="str">
        <f>VLOOKUP(C312,Sheet4!$A$1:$B$300,2,0)</f>
        <v>9221781339</v>
      </c>
      <c r="E312" s="146" t="s">
        <v>1314</v>
      </c>
      <c r="F312" s="63" t="str">
        <f>VLOOKUP(D312,'BHXH 4-2026'!$D$11:$F$337,3,0)</f>
        <v>DN4929221781339</v>
      </c>
      <c r="G312" s="774">
        <f>VLOOKUP(C312,'chuyển xếp 2024'!$C$5:$W$328,17,0)</f>
        <v>4730000</v>
      </c>
      <c r="H312" s="774">
        <f>VLOOKUP(C312,'chuyển xếp 2024'!$C$5:$W$328,19,0)</f>
        <v>0</v>
      </c>
      <c r="I312" s="774">
        <f t="shared" si="28"/>
        <v>4730000</v>
      </c>
      <c r="J312" s="63" t="s">
        <v>63</v>
      </c>
      <c r="K312" s="63">
        <f t="shared" si="30"/>
        <v>0</v>
      </c>
      <c r="L312" s="147" t="s">
        <v>33</v>
      </c>
      <c r="M312" s="147" t="s">
        <v>34</v>
      </c>
      <c r="N312" s="130" t="s">
        <v>5206</v>
      </c>
      <c r="O312" s="149" t="s">
        <v>1213</v>
      </c>
      <c r="P312" s="75">
        <v>30091</v>
      </c>
      <c r="Q312" s="75">
        <v>44044</v>
      </c>
      <c r="R312" s="107">
        <f t="shared" si="31"/>
        <v>44044</v>
      </c>
      <c r="S312" s="75"/>
      <c r="T312" s="136" t="s">
        <v>36</v>
      </c>
      <c r="U312" s="67" t="s">
        <v>1315</v>
      </c>
      <c r="V312" s="56" t="str">
        <f t="shared" ca="1" si="32"/>
        <v xml:space="preserve">6 NĂM 0 THÁNG 18 NGÀY </v>
      </c>
      <c r="W312" s="514" t="s">
        <v>1316</v>
      </c>
      <c r="X312" s="80" t="str">
        <f>VLOOKUP(C312,Sheet5!$B$2:$G$253,6,0)</f>
        <v>083182000740</v>
      </c>
      <c r="Y312" s="80" t="e">
        <f>VLOOKUP(C312,'Trang tính1'!$A$2:$N$281,5,0)</f>
        <v>#N/A</v>
      </c>
      <c r="Z312" s="80" t="e">
        <f t="shared" si="29"/>
        <v>#N/A</v>
      </c>
      <c r="AA312" s="75">
        <v>43741</v>
      </c>
      <c r="AB312" s="75" t="s">
        <v>5227</v>
      </c>
      <c r="AC312" s="46" t="s">
        <v>232</v>
      </c>
      <c r="AD312" s="108" t="s">
        <v>1252</v>
      </c>
      <c r="AE312" s="108">
        <f>VLOOKUP(C312,'Trang tính1'!$A$2:$N$319,9,0)</f>
        <v>0</v>
      </c>
      <c r="AF312" s="150" t="s">
        <v>1317</v>
      </c>
      <c r="AG312" s="143"/>
      <c r="AH312" s="144"/>
      <c r="AI312" s="136" t="s">
        <v>1214</v>
      </c>
      <c r="AJ312" s="143"/>
      <c r="AK312" s="56" t="s">
        <v>349</v>
      </c>
      <c r="AL312" s="36">
        <f t="shared" ca="1" si="24"/>
        <v>44</v>
      </c>
    </row>
    <row r="313" spans="1:38" s="330" customFormat="1">
      <c r="A313" s="25">
        <f>IF(C313=0,"",SUBTOTAL(3,C$5:C313))</f>
        <v>309</v>
      </c>
      <c r="B313" s="532">
        <v>17</v>
      </c>
      <c r="C313" s="66" t="s">
        <v>1318</v>
      </c>
      <c r="D313" s="25" t="str">
        <f>VLOOKUP(C313,Sheet4!$A$1:$B$300,2,0)</f>
        <v>8621881809</v>
      </c>
      <c r="E313" s="142" t="s">
        <v>1319</v>
      </c>
      <c r="F313" s="63" t="str">
        <f>VLOOKUP(D313,'BHXH 4-2026'!$D$11:$F$337,3,0)</f>
        <v>DN4928621881809</v>
      </c>
      <c r="G313" s="774">
        <f>VLOOKUP(C313,'chuyển xếp 2024'!$C$5:$W$328,17,0)</f>
        <v>4730000</v>
      </c>
      <c r="H313" s="774">
        <f>VLOOKUP(C313,'chuyển xếp 2024'!$C$5:$W$328,19,0)</f>
        <v>0</v>
      </c>
      <c r="I313" s="774">
        <f t="shared" si="28"/>
        <v>4730000</v>
      </c>
      <c r="J313" s="63" t="s">
        <v>63</v>
      </c>
      <c r="K313" s="63">
        <f t="shared" si="30"/>
        <v>0</v>
      </c>
      <c r="L313" s="63" t="s">
        <v>33</v>
      </c>
      <c r="M313" s="63" t="s">
        <v>34</v>
      </c>
      <c r="N313" s="130" t="s">
        <v>5206</v>
      </c>
      <c r="O313" s="136" t="s">
        <v>1213</v>
      </c>
      <c r="P313" s="75">
        <v>29397</v>
      </c>
      <c r="Q313" s="75">
        <v>44044</v>
      </c>
      <c r="R313" s="107">
        <f t="shared" si="31"/>
        <v>44044</v>
      </c>
      <c r="S313" s="75"/>
      <c r="T313" s="136" t="s">
        <v>36</v>
      </c>
      <c r="U313" s="67" t="s">
        <v>1320</v>
      </c>
      <c r="V313" s="56" t="str">
        <f t="shared" ca="1" si="32"/>
        <v xml:space="preserve">6 NĂM 0 THÁNG 18 NGÀY </v>
      </c>
      <c r="W313" s="514">
        <v>331286747</v>
      </c>
      <c r="X313" s="80" t="str">
        <f>VLOOKUP(C313,Sheet5!$B$2:$G$253,6,0)</f>
        <v>086180014333</v>
      </c>
      <c r="Y313" s="80" t="e">
        <f>VLOOKUP(C313,'Trang tính1'!$A$2:$N$281,5,0)</f>
        <v>#N/A</v>
      </c>
      <c r="Z313" s="80" t="e">
        <f t="shared" si="29"/>
        <v>#N/A</v>
      </c>
      <c r="AA313" s="75">
        <v>40978</v>
      </c>
      <c r="AB313" s="75" t="s">
        <v>5227</v>
      </c>
      <c r="AC313" s="46" t="s">
        <v>232</v>
      </c>
      <c r="AD313" s="143" t="s">
        <v>1321</v>
      </c>
      <c r="AE313" s="108">
        <f>VLOOKUP(C313,'Trang tính1'!$A$2:$N$319,9,0)</f>
        <v>0</v>
      </c>
      <c r="AF313" s="145" t="s">
        <v>1321</v>
      </c>
      <c r="AG313" s="143"/>
      <c r="AH313" s="144"/>
      <c r="AI313" s="136" t="s">
        <v>1214</v>
      </c>
      <c r="AJ313" s="143"/>
      <c r="AK313" s="56" t="s">
        <v>349</v>
      </c>
      <c r="AL313" s="36">
        <f t="shared" ca="1" si="24"/>
        <v>46</v>
      </c>
    </row>
    <row r="314" spans="1:38" s="330" customFormat="1">
      <c r="A314" s="25">
        <f>IF(C314=0,"",SUBTOTAL(3,C$5:C314))</f>
        <v>310</v>
      </c>
      <c r="B314" s="532">
        <v>18</v>
      </c>
      <c r="C314" s="66" t="s">
        <v>1326</v>
      </c>
      <c r="D314" s="25" t="str">
        <f>VLOOKUP(C314,Sheet4!$A$1:$B$300,2,0)</f>
        <v>7021362362</v>
      </c>
      <c r="E314" s="142" t="s">
        <v>1327</v>
      </c>
      <c r="F314" s="63" t="str">
        <f>VLOOKUP(D314,'BHXH 4-2026'!$D$11:$F$337,3,0)</f>
        <v>DN4927021362362</v>
      </c>
      <c r="G314" s="774">
        <f>VLOOKUP(C314,'chuyển xếp 2024'!$C$5:$W$328,17,0)</f>
        <v>4730000</v>
      </c>
      <c r="H314" s="774">
        <f>VLOOKUP(C314,'chuyển xếp 2024'!$C$5:$W$328,19,0)</f>
        <v>0</v>
      </c>
      <c r="I314" s="774">
        <f t="shared" si="28"/>
        <v>4730000</v>
      </c>
      <c r="J314" s="67" t="s">
        <v>32</v>
      </c>
      <c r="K314" s="63">
        <f t="shared" si="30"/>
        <v>1</v>
      </c>
      <c r="L314" s="63" t="s">
        <v>33</v>
      </c>
      <c r="M314" s="63" t="s">
        <v>34</v>
      </c>
      <c r="N314" s="130" t="s">
        <v>5206</v>
      </c>
      <c r="O314" s="136" t="s">
        <v>1213</v>
      </c>
      <c r="P314" s="75">
        <v>33433</v>
      </c>
      <c r="Q314" s="75">
        <v>44105</v>
      </c>
      <c r="R314" s="107">
        <f t="shared" si="31"/>
        <v>44105</v>
      </c>
      <c r="S314" s="75"/>
      <c r="T314" s="136" t="s">
        <v>36</v>
      </c>
      <c r="U314" s="67" t="s">
        <v>1328</v>
      </c>
      <c r="V314" s="56" t="str">
        <f t="shared" ca="1" si="32"/>
        <v xml:space="preserve">5 NĂM 10 THÁNG 18 NGÀY </v>
      </c>
      <c r="W314" s="514">
        <v>285241042</v>
      </c>
      <c r="X314" s="80" t="str">
        <f>VLOOKUP(C314,Sheet5!$B$2:$G$253,6,0)</f>
        <v>040091043004</v>
      </c>
      <c r="Y314" s="80" t="e">
        <f>VLOOKUP(C314,'Trang tính1'!$A$2:$N$281,5,0)</f>
        <v>#N/A</v>
      </c>
      <c r="Z314" s="80" t="e">
        <f t="shared" si="29"/>
        <v>#N/A</v>
      </c>
      <c r="AA314" s="75">
        <v>43682</v>
      </c>
      <c r="AB314" s="75" t="s">
        <v>5227</v>
      </c>
      <c r="AC314" s="46" t="s">
        <v>232</v>
      </c>
      <c r="AD314" s="108" t="s">
        <v>541</v>
      </c>
      <c r="AE314" s="108">
        <f>VLOOKUP(C314,'Trang tính1'!$A$2:$N$319,9,0)</f>
        <v>0</v>
      </c>
      <c r="AF314" s="143" t="s">
        <v>1329</v>
      </c>
      <c r="AG314" s="143"/>
      <c r="AH314" s="144"/>
      <c r="AI314" s="136" t="s">
        <v>1214</v>
      </c>
      <c r="AJ314" s="143"/>
      <c r="AK314" s="56" t="s">
        <v>349</v>
      </c>
      <c r="AL314" s="36">
        <f t="shared" ca="1" si="24"/>
        <v>35</v>
      </c>
    </row>
    <row r="315" spans="1:38" s="330" customFormat="1">
      <c r="A315" s="25">
        <f>IF(C315=0,"",SUBTOTAL(3,C$5:C315))</f>
        <v>311</v>
      </c>
      <c r="B315" s="532">
        <v>19</v>
      </c>
      <c r="C315" s="66" t="s">
        <v>1330</v>
      </c>
      <c r="D315" s="25" t="str">
        <f>VLOOKUP(C315,Sheet4!$A$1:$B$300,2,0)</f>
        <v>8924461488</v>
      </c>
      <c r="E315" s="142" t="s">
        <v>1331</v>
      </c>
      <c r="F315" s="63" t="str">
        <f>VLOOKUP(D315,'BHXH 4-2026'!$D$11:$F$337,3,0)</f>
        <v>DN4928924461488</v>
      </c>
      <c r="G315" s="774">
        <f>VLOOKUP(C315,'chuyển xếp 2024'!$C$5:$W$328,17,0)</f>
        <v>4730000</v>
      </c>
      <c r="H315" s="774">
        <f>VLOOKUP(C315,'chuyển xếp 2024'!$C$5:$W$328,19,0)</f>
        <v>0</v>
      </c>
      <c r="I315" s="774">
        <f t="shared" si="28"/>
        <v>4730000</v>
      </c>
      <c r="J315" s="63" t="s">
        <v>63</v>
      </c>
      <c r="K315" s="63">
        <f t="shared" si="30"/>
        <v>0</v>
      </c>
      <c r="L315" s="63" t="s">
        <v>33</v>
      </c>
      <c r="M315" s="63" t="s">
        <v>34</v>
      </c>
      <c r="N315" s="130" t="s">
        <v>5206</v>
      </c>
      <c r="O315" s="136" t="s">
        <v>1213</v>
      </c>
      <c r="P315" s="75">
        <v>33313</v>
      </c>
      <c r="Q315" s="75">
        <v>44105</v>
      </c>
      <c r="R315" s="107">
        <f t="shared" si="31"/>
        <v>44105</v>
      </c>
      <c r="S315" s="75"/>
      <c r="T315" s="136" t="s">
        <v>36</v>
      </c>
      <c r="U315" s="67" t="s">
        <v>1332</v>
      </c>
      <c r="V315" s="56" t="str">
        <f t="shared" ca="1" si="32"/>
        <v xml:space="preserve">5 NĂM 10 THÁNG 18 NGÀY </v>
      </c>
      <c r="W315" s="514">
        <v>352096758</v>
      </c>
      <c r="X315" s="80" t="str">
        <f>VLOOKUP(C315,Sheet5!$B$2:$G$253,6,0)</f>
        <v>089191022714</v>
      </c>
      <c r="Y315" s="80" t="e">
        <f>VLOOKUP(C315,'Trang tính1'!$A$2:$N$281,5,0)</f>
        <v>#N/A</v>
      </c>
      <c r="Z315" s="80" t="e">
        <f t="shared" si="29"/>
        <v>#N/A</v>
      </c>
      <c r="AA315" s="75">
        <v>39387</v>
      </c>
      <c r="AB315" s="75" t="s">
        <v>5227</v>
      </c>
      <c r="AC315" s="46" t="s">
        <v>232</v>
      </c>
      <c r="AD315" s="143" t="s">
        <v>1296</v>
      </c>
      <c r="AE315" s="108">
        <f>VLOOKUP(C315,'Trang tính1'!$A$2:$N$319,9,0)</f>
        <v>0</v>
      </c>
      <c r="AF315" s="143" t="s">
        <v>1296</v>
      </c>
      <c r="AG315" s="143"/>
      <c r="AH315" s="144"/>
      <c r="AI315" s="136" t="s">
        <v>1214</v>
      </c>
      <c r="AJ315" s="143"/>
      <c r="AK315" s="56" t="s">
        <v>349</v>
      </c>
      <c r="AL315" s="36">
        <f t="shared" ca="1" si="24"/>
        <v>35</v>
      </c>
    </row>
    <row r="316" spans="1:38" s="542" customFormat="1">
      <c r="A316" s="25">
        <f>IF(C316=0,"",SUBTOTAL(3,C$5:C316))</f>
        <v>312</v>
      </c>
      <c r="B316" s="532">
        <v>20</v>
      </c>
      <c r="C316" s="66" t="s">
        <v>1334</v>
      </c>
      <c r="D316" s="25" t="str">
        <f>VLOOKUP(C316,Sheet4!$A$1:$B$300,2,0)</f>
        <v>5820525014</v>
      </c>
      <c r="E316" s="142" t="s">
        <v>1335</v>
      </c>
      <c r="F316" s="63" t="str">
        <f>VLOOKUP(D316,'BHXH 4-2026'!$D$11:$F$337,3,0)</f>
        <v>DN4925820525014</v>
      </c>
      <c r="G316" s="774">
        <f>VLOOKUP(C316,'chuyển xếp 2024'!$C$5:$W$328,17,0)</f>
        <v>4730000</v>
      </c>
      <c r="H316" s="774">
        <f>VLOOKUP(C316,'chuyển xếp 2024'!$C$5:$W$328,19,0)</f>
        <v>0</v>
      </c>
      <c r="I316" s="774">
        <f t="shared" si="28"/>
        <v>4730000</v>
      </c>
      <c r="J316" s="67" t="s">
        <v>32</v>
      </c>
      <c r="K316" s="63">
        <f t="shared" si="30"/>
        <v>1</v>
      </c>
      <c r="L316" s="63" t="s">
        <v>1336</v>
      </c>
      <c r="M316" s="63" t="s">
        <v>1337</v>
      </c>
      <c r="N316" s="130" t="s">
        <v>5206</v>
      </c>
      <c r="O316" s="136" t="s">
        <v>1213</v>
      </c>
      <c r="P316" s="75">
        <v>32874</v>
      </c>
      <c r="Q316" s="75">
        <v>44130</v>
      </c>
      <c r="R316" s="107">
        <f t="shared" si="31"/>
        <v>44130</v>
      </c>
      <c r="S316" s="75"/>
      <c r="T316" s="136" t="s">
        <v>36</v>
      </c>
      <c r="U316" s="67" t="s">
        <v>1338</v>
      </c>
      <c r="V316" s="56" t="str">
        <f t="shared" ca="1" si="32"/>
        <v xml:space="preserve">5 NĂM 9 THÁNG 24 NGÀY </v>
      </c>
      <c r="W316" s="514">
        <v>264408543</v>
      </c>
      <c r="X316" s="80" t="str">
        <f>VLOOKUP(C316,Sheet5!$B$2:$G$253,6,0)</f>
        <v>058090006430</v>
      </c>
      <c r="Y316" s="80" t="e">
        <f>VLOOKUP(C316,'Trang tính1'!$A$2:$N$281,5,0)</f>
        <v>#N/A</v>
      </c>
      <c r="Z316" s="80" t="e">
        <f t="shared" si="29"/>
        <v>#N/A</v>
      </c>
      <c r="AA316" s="75">
        <v>40707</v>
      </c>
      <c r="AB316" s="75" t="s">
        <v>5227</v>
      </c>
      <c r="AC316" s="46" t="s">
        <v>232</v>
      </c>
      <c r="AD316" s="143" t="s">
        <v>1339</v>
      </c>
      <c r="AE316" s="108">
        <f>VLOOKUP(C316,'Trang tính1'!$A$2:$N$319,9,0)</f>
        <v>0</v>
      </c>
      <c r="AF316" s="143" t="s">
        <v>1339</v>
      </c>
      <c r="AG316" s="143"/>
      <c r="AH316" s="144"/>
      <c r="AI316" s="136" t="s">
        <v>1214</v>
      </c>
      <c r="AJ316" s="143"/>
      <c r="AK316" s="56" t="s">
        <v>349</v>
      </c>
      <c r="AL316" s="36">
        <f t="shared" ca="1" si="24"/>
        <v>36</v>
      </c>
    </row>
    <row r="317" spans="1:38" s="960" customFormat="1">
      <c r="A317" s="479">
        <f>IF(C317=0,"",SUBTOTAL(3,C$5:C317))</f>
        <v>313</v>
      </c>
      <c r="B317" s="532">
        <v>21</v>
      </c>
      <c r="C317" s="480" t="s">
        <v>1340</v>
      </c>
      <c r="D317" s="479" t="str">
        <f>VLOOKUP(C317,Sheet4!$A$1:$B$300,2,0)</f>
        <v>0204220818</v>
      </c>
      <c r="E317" s="958" t="s">
        <v>1341</v>
      </c>
      <c r="F317" s="63" t="str">
        <f>VLOOKUP(D317,'BHXH 4-2026'!$D$11:$F$337,3,0)</f>
        <v>DN4920204220818</v>
      </c>
      <c r="G317" s="774">
        <f>VLOOKUP(C317,'chuyển xếp 2024'!$C$5:$W$328,17,0)</f>
        <v>5382000</v>
      </c>
      <c r="H317" s="774">
        <f>VLOOKUP(C317,'chuyển xếp 2024'!$C$5:$W$328,19,0)</f>
        <v>0</v>
      </c>
      <c r="I317" s="774">
        <f t="shared" si="28"/>
        <v>5382000</v>
      </c>
      <c r="J317" s="959" t="s">
        <v>32</v>
      </c>
      <c r="K317" s="63">
        <f t="shared" si="30"/>
        <v>1</v>
      </c>
      <c r="L317" s="484" t="s">
        <v>33</v>
      </c>
      <c r="M317" s="484" t="s">
        <v>34</v>
      </c>
      <c r="N317" s="130" t="s">
        <v>5206</v>
      </c>
      <c r="O317" s="873" t="s">
        <v>1213</v>
      </c>
      <c r="P317" s="485">
        <v>30198</v>
      </c>
      <c r="Q317" s="486" t="s">
        <v>1342</v>
      </c>
      <c r="R317" s="107" t="str">
        <f t="shared" si="31"/>
        <v>01/03/2014</v>
      </c>
      <c r="S317" s="486"/>
      <c r="T317" s="499" t="s">
        <v>36</v>
      </c>
      <c r="U317" s="484" t="s">
        <v>1343</v>
      </c>
      <c r="V317" s="484" t="str">
        <f t="shared" ca="1" si="32"/>
        <v xml:space="preserve">12 NĂM 5 THÁNG 18 NGÀY </v>
      </c>
      <c r="W317" s="528">
        <v>362477440</v>
      </c>
      <c r="X317" s="487" t="str">
        <f>VLOOKUP(C317,Sheet5!$B$2:$G$253,6,0)</f>
        <v>075082021164</v>
      </c>
      <c r="Y317" s="80" t="e">
        <f>VLOOKUP(C317,'Trang tính1'!$A$2:$N$281,5,0)</f>
        <v>#N/A</v>
      </c>
      <c r="Z317" s="80" t="e">
        <f t="shared" si="29"/>
        <v>#N/A</v>
      </c>
      <c r="AA317" s="488">
        <v>41071</v>
      </c>
      <c r="AB317" s="75" t="s">
        <v>5227</v>
      </c>
      <c r="AC317" s="499" t="s">
        <v>232</v>
      </c>
      <c r="AD317" s="489" t="s">
        <v>1344</v>
      </c>
      <c r="AE317" s="108">
        <f>VLOOKUP(C317,'Trang tính1'!$A$2:$N$319,9,0)</f>
        <v>0</v>
      </c>
      <c r="AF317" s="954" t="s">
        <v>1345</v>
      </c>
      <c r="AG317" s="499"/>
      <c r="AH317" s="480"/>
      <c r="AI317" s="499" t="s">
        <v>93</v>
      </c>
      <c r="AJ317" s="499" t="s">
        <v>1346</v>
      </c>
      <c r="AK317" s="484" t="s">
        <v>60</v>
      </c>
      <c r="AL317" s="491">
        <f ca="1">DATEDIF(P317,TODAY(),"y")</f>
        <v>43</v>
      </c>
    </row>
    <row r="318" spans="1:38" s="330" customFormat="1">
      <c r="A318" s="25">
        <f>IF(C318=0,"",SUBTOTAL(3,C$5:C318))</f>
        <v>314</v>
      </c>
      <c r="B318" s="532">
        <v>22</v>
      </c>
      <c r="C318" s="66" t="s">
        <v>1347</v>
      </c>
      <c r="D318" s="25" t="str">
        <f>VLOOKUP(C318,Sheet4!$A$1:$B$300,2,0)</f>
        <v>5120283864</v>
      </c>
      <c r="E318" s="153" t="s">
        <v>1348</v>
      </c>
      <c r="F318" s="63" t="str">
        <f>VLOOKUP(D318,'BHXH 4-2026'!$D$11:$F$337,3,0)</f>
        <v>DN4925120283864</v>
      </c>
      <c r="G318" s="774">
        <f>VLOOKUP(C318,'chuyển xếp 2024'!$C$5:$W$328,17,0)</f>
        <v>4730000</v>
      </c>
      <c r="H318" s="774">
        <f>VLOOKUP(C318,'chuyển xếp 2024'!$C$5:$W$328,19,0)</f>
        <v>0</v>
      </c>
      <c r="I318" s="774">
        <f t="shared" si="28"/>
        <v>4730000</v>
      </c>
      <c r="J318" s="155" t="s">
        <v>32</v>
      </c>
      <c r="K318" s="63">
        <f t="shared" si="30"/>
        <v>1</v>
      </c>
      <c r="L318" s="56" t="s">
        <v>33</v>
      </c>
      <c r="M318" s="56" t="s">
        <v>34</v>
      </c>
      <c r="N318" s="130" t="s">
        <v>5206</v>
      </c>
      <c r="O318" s="136" t="s">
        <v>1213</v>
      </c>
      <c r="P318" s="106">
        <v>33502</v>
      </c>
      <c r="Q318" s="107">
        <v>44287</v>
      </c>
      <c r="R318" s="107">
        <f t="shared" si="31"/>
        <v>44287</v>
      </c>
      <c r="S318" s="107"/>
      <c r="T318" s="46" t="s">
        <v>36</v>
      </c>
      <c r="U318" s="56" t="s">
        <v>1349</v>
      </c>
      <c r="V318" s="56" t="str">
        <f t="shared" ca="1" si="32"/>
        <v xml:space="preserve">5 NĂM 4 THÁNG 18 NGÀY </v>
      </c>
      <c r="W318" s="523" t="s">
        <v>1350</v>
      </c>
      <c r="X318" s="80" t="str">
        <f>VLOOKUP(C318,Sheet5!$B$2:$G$253,6,0)</f>
        <v>051091011678</v>
      </c>
      <c r="Y318" s="80" t="e">
        <f>VLOOKUP(C318,'Trang tính1'!$A$2:$N$281,5,0)</f>
        <v>#N/A</v>
      </c>
      <c r="Z318" s="80" t="e">
        <f t="shared" si="29"/>
        <v>#N/A</v>
      </c>
      <c r="AA318" s="75">
        <v>43640</v>
      </c>
      <c r="AB318" s="75" t="s">
        <v>5227</v>
      </c>
      <c r="AC318" s="46" t="s">
        <v>232</v>
      </c>
      <c r="AD318" s="108" t="s">
        <v>1351</v>
      </c>
      <c r="AE318" s="108">
        <f>VLOOKUP(C318,'Trang tính1'!$A$2:$N$319,9,0)</f>
        <v>0</v>
      </c>
      <c r="AF318" s="46" t="s">
        <v>1352</v>
      </c>
      <c r="AG318" s="46"/>
      <c r="AH318" s="66"/>
      <c r="AI318" s="46" t="s">
        <v>156</v>
      </c>
      <c r="AJ318" s="46"/>
      <c r="AK318" s="56" t="s">
        <v>60</v>
      </c>
      <c r="AL318" s="36">
        <f ca="1">DATEDIF(P318,TODAY(),"y")</f>
        <v>34</v>
      </c>
    </row>
    <row r="319" spans="1:38" s="330" customFormat="1">
      <c r="A319" s="25">
        <f>IF(C319=0,"",SUBTOTAL(3,C$5:C319))</f>
        <v>315</v>
      </c>
      <c r="B319" s="532">
        <v>23</v>
      </c>
      <c r="C319" s="66" t="s">
        <v>1504</v>
      </c>
      <c r="D319" s="25" t="str">
        <f>VLOOKUP(C319,Sheet4!$A$1:$B$300,2,0)</f>
        <v>7416120872</v>
      </c>
      <c r="E319" s="414" t="s">
        <v>1497</v>
      </c>
      <c r="F319" s="63" t="str">
        <f>VLOOKUP(D319,'BHXH 4-2026'!$D$11:$F$337,3,0)</f>
        <v>DN4927416120872</v>
      </c>
      <c r="G319" s="774">
        <f>VLOOKUP(C319,'chuyển xếp 2024'!$C$5:$W$328,17,0)</f>
        <v>4730000</v>
      </c>
      <c r="H319" s="774">
        <f>VLOOKUP(C319,'chuyển xếp 2024'!$C$5:$W$328,19,0)</f>
        <v>0</v>
      </c>
      <c r="I319" s="774">
        <f t="shared" si="28"/>
        <v>4730000</v>
      </c>
      <c r="J319" s="155" t="s">
        <v>32</v>
      </c>
      <c r="K319" s="63">
        <f t="shared" si="30"/>
        <v>1</v>
      </c>
      <c r="L319" s="56" t="s">
        <v>33</v>
      </c>
      <c r="M319" s="56" t="s">
        <v>34</v>
      </c>
      <c r="N319" s="130" t="s">
        <v>5206</v>
      </c>
      <c r="O319" s="136" t="s">
        <v>1213</v>
      </c>
      <c r="P319" s="106">
        <v>32774</v>
      </c>
      <c r="Q319" s="107">
        <v>44986</v>
      </c>
      <c r="R319" s="107">
        <f t="shared" si="31"/>
        <v>44986</v>
      </c>
      <c r="S319" s="107"/>
      <c r="T319" s="46" t="s">
        <v>36</v>
      </c>
      <c r="U319" s="56" t="s">
        <v>1498</v>
      </c>
      <c r="V319" s="56" t="str">
        <f t="shared" ca="1" si="32"/>
        <v xml:space="preserve">3 NĂM 5 THÁNG 18 NGÀY </v>
      </c>
      <c r="W319" s="74" t="s">
        <v>1514</v>
      </c>
      <c r="X319" s="80" t="str">
        <f>VLOOKUP(C319,Sheet5!$B$2:$G$253,6,0)</f>
        <v>068089003221</v>
      </c>
      <c r="Y319" s="80" t="e">
        <f>VLOOKUP(C319,'Trang tính1'!$A$2:$N$281,5,0)</f>
        <v>#N/A</v>
      </c>
      <c r="Z319" s="80" t="e">
        <f t="shared" si="29"/>
        <v>#N/A</v>
      </c>
      <c r="AA319" s="75">
        <v>44418</v>
      </c>
      <c r="AB319" s="75" t="s">
        <v>5227</v>
      </c>
      <c r="AC319" s="46" t="s">
        <v>232</v>
      </c>
      <c r="AD319" s="108" t="s">
        <v>1515</v>
      </c>
      <c r="AE319" s="108">
        <f>VLOOKUP(C319,'Trang tính1'!$A$2:$N$319,9,0)</f>
        <v>0</v>
      </c>
      <c r="AF319" s="46" t="s">
        <v>1516</v>
      </c>
      <c r="AG319" s="46"/>
      <c r="AH319" s="66" t="s">
        <v>1517</v>
      </c>
      <c r="AI319" s="46" t="s">
        <v>156</v>
      </c>
      <c r="AJ319" s="46"/>
      <c r="AK319" s="56" t="s">
        <v>60</v>
      </c>
      <c r="AL319" s="36">
        <f t="shared" ref="AL319:AL342" ca="1" si="33">DATEDIF(P319,TODAY(),"y")</f>
        <v>36</v>
      </c>
    </row>
    <row r="320" spans="1:38" s="548" customFormat="1">
      <c r="A320" s="25">
        <f>IF(C320=0,"",SUBTOTAL(3,C$5:C320))</f>
        <v>316</v>
      </c>
      <c r="B320" s="532">
        <v>24</v>
      </c>
      <c r="C320" s="66" t="s">
        <v>1505</v>
      </c>
      <c r="D320" s="25" t="str">
        <f>VLOOKUP(C320,Sheet4!$A$1:$B$300,2,0)</f>
        <v>5621753982</v>
      </c>
      <c r="E320" s="435" t="s">
        <v>1501</v>
      </c>
      <c r="F320" s="63" t="str">
        <f>VLOOKUP(D320,'BHXH 4-2026'!$D$11:$F$337,3,0)</f>
        <v>DN4925621753982</v>
      </c>
      <c r="G320" s="774">
        <f>VLOOKUP(C320,'chuyển xếp 2024'!$C$5:$W$328,17,0)</f>
        <v>4730000</v>
      </c>
      <c r="H320" s="774">
        <f>VLOOKUP(C320,'chuyển xếp 2024'!$C$5:$W$328,19,0)</f>
        <v>0</v>
      </c>
      <c r="I320" s="774">
        <f t="shared" si="28"/>
        <v>4730000</v>
      </c>
      <c r="J320" s="415" t="s">
        <v>32</v>
      </c>
      <c r="K320" s="63">
        <f t="shared" si="30"/>
        <v>1</v>
      </c>
      <c r="L320" s="416" t="s">
        <v>33</v>
      </c>
      <c r="M320" s="416" t="s">
        <v>34</v>
      </c>
      <c r="N320" s="130" t="s">
        <v>5206</v>
      </c>
      <c r="O320" s="417" t="s">
        <v>1213</v>
      </c>
      <c r="P320" s="418">
        <v>33887</v>
      </c>
      <c r="Q320" s="419">
        <v>44986</v>
      </c>
      <c r="R320" s="107">
        <f t="shared" si="31"/>
        <v>44986</v>
      </c>
      <c r="S320" s="419"/>
      <c r="T320" s="46" t="s">
        <v>36</v>
      </c>
      <c r="U320" s="416" t="s">
        <v>1499</v>
      </c>
      <c r="V320" s="416" t="str">
        <f t="shared" ca="1" si="32"/>
        <v xml:space="preserve">3 NĂM 5 THÁNG 18 NGÀY </v>
      </c>
      <c r="W320" s="543" t="s">
        <v>1510</v>
      </c>
      <c r="X320" s="80" t="str">
        <f>VLOOKUP(C320,Sheet5!$B$2:$G$253,6,0)</f>
        <v>056092002798</v>
      </c>
      <c r="Y320" s="80" t="e">
        <f>VLOOKUP(C320,'Trang tính1'!$A$2:$N$281,5,0)</f>
        <v>#N/A</v>
      </c>
      <c r="Z320" s="80" t="e">
        <f t="shared" si="29"/>
        <v>#N/A</v>
      </c>
      <c r="AA320" s="545">
        <v>40446</v>
      </c>
      <c r="AB320" s="75" t="s">
        <v>5227</v>
      </c>
      <c r="AC320" s="46" t="s">
        <v>232</v>
      </c>
      <c r="AD320" s="546" t="s">
        <v>1511</v>
      </c>
      <c r="AE320" s="108">
        <f>VLOOKUP(C320,'Trang tính1'!$A$2:$N$319,9,0)</f>
        <v>0</v>
      </c>
      <c r="AF320" s="435" t="s">
        <v>1512</v>
      </c>
      <c r="AG320" s="435"/>
      <c r="AH320" s="547" t="s">
        <v>1513</v>
      </c>
      <c r="AI320" s="435" t="s">
        <v>156</v>
      </c>
      <c r="AJ320" s="435"/>
      <c r="AK320" s="56" t="s">
        <v>60</v>
      </c>
      <c r="AL320" s="36">
        <f t="shared" ca="1" si="33"/>
        <v>33</v>
      </c>
    </row>
    <row r="321" spans="1:38" s="330" customFormat="1">
      <c r="A321" s="25">
        <f>IF(C321=0,"",SUBTOTAL(3,C$5:C321))</f>
        <v>317</v>
      </c>
      <c r="B321" s="532">
        <v>25</v>
      </c>
      <c r="C321" s="66" t="s">
        <v>1506</v>
      </c>
      <c r="D321" s="25" t="str">
        <f>VLOOKUP(C321,Sheet4!$A$1:$B$300,2,0)</f>
        <v>7721683417</v>
      </c>
      <c r="E321" s="414" t="s">
        <v>1502</v>
      </c>
      <c r="F321" s="63" t="str">
        <f>VLOOKUP(D321,'BHXH 4-2026'!$D$11:$F$337,3,0)</f>
        <v>DN4927721683417</v>
      </c>
      <c r="G321" s="774">
        <f>VLOOKUP(C321,'chuyển xếp 2024'!$C$5:$W$328,17,0)</f>
        <v>4730000</v>
      </c>
      <c r="H321" s="774">
        <f>VLOOKUP(C321,'chuyển xếp 2024'!$C$5:$W$328,19,0)</f>
        <v>0</v>
      </c>
      <c r="I321" s="774">
        <f t="shared" si="28"/>
        <v>4730000</v>
      </c>
      <c r="J321" s="415" t="s">
        <v>32</v>
      </c>
      <c r="K321" s="63">
        <f t="shared" si="30"/>
        <v>1</v>
      </c>
      <c r="L321" s="56" t="s">
        <v>33</v>
      </c>
      <c r="M321" s="56" t="s">
        <v>34</v>
      </c>
      <c r="N321" s="130" t="s">
        <v>5206</v>
      </c>
      <c r="O321" s="136" t="s">
        <v>1213</v>
      </c>
      <c r="P321" s="106">
        <v>34971</v>
      </c>
      <c r="Q321" s="107">
        <v>44986</v>
      </c>
      <c r="R321" s="107">
        <f t="shared" si="31"/>
        <v>44986</v>
      </c>
      <c r="S321" s="107"/>
      <c r="T321" s="46" t="s">
        <v>36</v>
      </c>
      <c r="U321" s="56" t="s">
        <v>1500</v>
      </c>
      <c r="V321" s="56" t="str">
        <f t="shared" ca="1" si="32"/>
        <v xml:space="preserve">3 NĂM 5 THÁNG 18 NGÀY </v>
      </c>
      <c r="W321" s="74" t="s">
        <v>1507</v>
      </c>
      <c r="X321" s="80" t="str">
        <f>VLOOKUP(C321,Sheet5!$B$2:$G$253,6,0)</f>
        <v>077095000480</v>
      </c>
      <c r="Y321" s="80" t="e">
        <f>VLOOKUP(C321,'Trang tính1'!$A$2:$N$281,5,0)</f>
        <v>#N/A</v>
      </c>
      <c r="Z321" s="80" t="e">
        <f t="shared" si="29"/>
        <v>#N/A</v>
      </c>
      <c r="AA321" s="75">
        <v>44102</v>
      </c>
      <c r="AB321" s="75" t="s">
        <v>5227</v>
      </c>
      <c r="AC321" s="46" t="s">
        <v>232</v>
      </c>
      <c r="AD321" s="108" t="s">
        <v>1508</v>
      </c>
      <c r="AE321" s="108">
        <f>VLOOKUP(C321,'Trang tính1'!$A$2:$N$319,9,0)</f>
        <v>0</v>
      </c>
      <c r="AF321" s="46" t="s">
        <v>1509</v>
      </c>
      <c r="AG321" s="46"/>
      <c r="AH321" s="66"/>
      <c r="AI321" s="46" t="s">
        <v>156</v>
      </c>
      <c r="AJ321" s="46"/>
      <c r="AK321" s="56" t="s">
        <v>60</v>
      </c>
      <c r="AL321" s="36">
        <f t="shared" ca="1" si="33"/>
        <v>30</v>
      </c>
    </row>
    <row r="322" spans="1:38" s="330" customFormat="1">
      <c r="A322" s="25">
        <f>IF(C322=0,"",SUBTOTAL(3,C$5:C322))</f>
        <v>318</v>
      </c>
      <c r="B322" s="532">
        <v>26</v>
      </c>
      <c r="C322" s="66" t="s">
        <v>2015</v>
      </c>
      <c r="D322" s="25" t="str">
        <f>VLOOKUP(C322,Sheet4!$A$1:$B$300,2,0)</f>
        <v>4820223800</v>
      </c>
      <c r="E322" s="414" t="s">
        <v>2012</v>
      </c>
      <c r="F322" s="63" t="str">
        <f>VLOOKUP(D322,'BHXH 4-2026'!$D$11:$F$337,3,0)</f>
        <v>DN4924820223800</v>
      </c>
      <c r="G322" s="774">
        <f>VLOOKUP(C322,'chuyển xếp 2024'!$C$5:$W$328,17,0)</f>
        <v>4730000</v>
      </c>
      <c r="H322" s="774">
        <f>VLOOKUP(C322,'chuyển xếp 2024'!$C$5:$W$328,19,0)</f>
        <v>0</v>
      </c>
      <c r="I322" s="774">
        <f t="shared" si="28"/>
        <v>4730000</v>
      </c>
      <c r="J322" s="63" t="s">
        <v>63</v>
      </c>
      <c r="K322" s="63">
        <f t="shared" si="30"/>
        <v>0</v>
      </c>
      <c r="L322" s="56" t="s">
        <v>33</v>
      </c>
      <c r="M322" s="56" t="s">
        <v>34</v>
      </c>
      <c r="N322" s="130" t="s">
        <v>5206</v>
      </c>
      <c r="O322" s="136" t="s">
        <v>1213</v>
      </c>
      <c r="P322" s="106">
        <v>34335</v>
      </c>
      <c r="Q322" s="107">
        <v>45242</v>
      </c>
      <c r="R322" s="107">
        <f t="shared" si="31"/>
        <v>45242</v>
      </c>
      <c r="S322" s="107"/>
      <c r="T322" s="46" t="s">
        <v>36</v>
      </c>
      <c r="U322" s="56" t="s">
        <v>2017</v>
      </c>
      <c r="V322" s="56" t="str">
        <f t="shared" ca="1" si="32"/>
        <v xml:space="preserve">2 NĂM 9 THÁNG 7 NGÀY </v>
      </c>
      <c r="W322" s="74"/>
      <c r="X322" s="80" t="s">
        <v>2020</v>
      </c>
      <c r="Y322" s="80" t="e">
        <f>VLOOKUP(C322,'Trang tính1'!$A$2:$N$281,5,0)</f>
        <v>#N/A</v>
      </c>
      <c r="Z322" s="80" t="e">
        <f t="shared" si="29"/>
        <v>#N/A</v>
      </c>
      <c r="AA322" s="75">
        <v>44418</v>
      </c>
      <c r="AB322" s="75" t="s">
        <v>5227</v>
      </c>
      <c r="AC322" s="46" t="s">
        <v>232</v>
      </c>
      <c r="AD322" s="108"/>
      <c r="AE322" s="108">
        <f>VLOOKUP(C322,'Trang tính1'!$A$2:$N$319,9,0)</f>
        <v>0</v>
      </c>
      <c r="AF322" s="46"/>
      <c r="AG322" s="46"/>
      <c r="AH322" s="66"/>
      <c r="AI322" s="46" t="s">
        <v>156</v>
      </c>
      <c r="AJ322" s="46"/>
      <c r="AK322" s="56" t="s">
        <v>60</v>
      </c>
      <c r="AL322" s="36">
        <f t="shared" ca="1" si="33"/>
        <v>32</v>
      </c>
    </row>
    <row r="323" spans="1:38" s="330" customFormat="1">
      <c r="A323" s="25">
        <f>IF(C323=0,"",SUBTOTAL(3,C$5:C323))</f>
        <v>319</v>
      </c>
      <c r="B323" s="532">
        <v>27</v>
      </c>
      <c r="C323" s="369" t="s">
        <v>2567</v>
      </c>
      <c r="D323" s="25" t="str">
        <f>VLOOKUP(C323,Sheet4!$A$1:$B$302,2,0)</f>
        <v>7413243360</v>
      </c>
      <c r="E323" s="414" t="s">
        <v>2505</v>
      </c>
      <c r="F323" s="63" t="str">
        <f>VLOOKUP(D323,'BHXH 4-2026'!$D$11:$F$337,3,0)</f>
        <v>DN4927413243360</v>
      </c>
      <c r="G323" s="774">
        <f>VLOOKUP(C323,'chuyển xếp 2024'!$C$5:$W$328,17,0)</f>
        <v>4730000</v>
      </c>
      <c r="H323" s="774">
        <f>VLOOKUP(C323,'chuyển xếp 2024'!$C$5:$W$328,19,0)</f>
        <v>0</v>
      </c>
      <c r="I323" s="774">
        <f t="shared" si="28"/>
        <v>4730000</v>
      </c>
      <c r="J323" s="63" t="s">
        <v>63</v>
      </c>
      <c r="K323" s="63">
        <f t="shared" si="30"/>
        <v>0</v>
      </c>
      <c r="L323" s="56" t="s">
        <v>33</v>
      </c>
      <c r="M323" s="56" t="s">
        <v>34</v>
      </c>
      <c r="N323" s="130" t="s">
        <v>5206</v>
      </c>
      <c r="O323" s="136" t="s">
        <v>1213</v>
      </c>
      <c r="P323" s="106">
        <v>32733</v>
      </c>
      <c r="Q323" s="107">
        <v>45474</v>
      </c>
      <c r="R323" s="107">
        <f t="shared" si="31"/>
        <v>45474</v>
      </c>
      <c r="S323" s="107"/>
      <c r="T323" s="46" t="s">
        <v>36</v>
      </c>
      <c r="U323" s="56" t="s">
        <v>2506</v>
      </c>
      <c r="V323" s="56" t="str">
        <f t="shared" ca="1" si="32"/>
        <v xml:space="preserve">2 NĂM 1 THÁNG 18 NGÀY </v>
      </c>
      <c r="W323" s="523" t="s">
        <v>2507</v>
      </c>
      <c r="X323" s="80" t="s">
        <v>2507</v>
      </c>
      <c r="Y323" s="80" t="e">
        <f>VLOOKUP(C323,'Trang tính1'!$A$2:$N$281,5,0)</f>
        <v>#N/A</v>
      </c>
      <c r="Z323" s="80" t="e">
        <f t="shared" si="29"/>
        <v>#N/A</v>
      </c>
      <c r="AA323" s="75">
        <v>44297</v>
      </c>
      <c r="AB323" s="75" t="s">
        <v>5227</v>
      </c>
      <c r="AC323" s="46" t="s">
        <v>232</v>
      </c>
      <c r="AD323" s="46"/>
      <c r="AE323" s="108">
        <f>VLOOKUP(C323,'Trang tính1'!$A$2:$N$319,9,0)</f>
        <v>0</v>
      </c>
      <c r="AF323" s="46" t="s">
        <v>2508</v>
      </c>
      <c r="AG323" s="46"/>
      <c r="AH323" s="66"/>
      <c r="AI323" s="46" t="s">
        <v>50</v>
      </c>
      <c r="AJ323" s="46" t="s">
        <v>2509</v>
      </c>
      <c r="AK323" s="56" t="s">
        <v>60</v>
      </c>
      <c r="AL323" s="36">
        <f t="shared" ca="1" si="33"/>
        <v>37</v>
      </c>
    </row>
    <row r="324" spans="1:38" s="330" customFormat="1">
      <c r="A324" s="25">
        <f>IF(C324=0,"",SUBTOTAL(3,C$5:C324))</f>
        <v>320</v>
      </c>
      <c r="B324" s="532">
        <v>28</v>
      </c>
      <c r="C324" s="369" t="s">
        <v>2808</v>
      </c>
      <c r="D324" s="25" t="s">
        <v>2897</v>
      </c>
      <c r="E324" s="370" t="s">
        <v>2745</v>
      </c>
      <c r="F324" s="63" t="str">
        <f>VLOOKUP(D324,'BHXH 4-2026'!$D$11:$F$337,3,0)</f>
        <v>DN4927721973560</v>
      </c>
      <c r="G324" s="774">
        <f>VLOOKUP(C324,'chuyển xếp 2024'!$C$5:$W$328,17,0)</f>
        <v>4730000</v>
      </c>
      <c r="H324" s="774">
        <f>VLOOKUP(C324,'chuyển xếp 2024'!$C$5:$W$328,19,0)</f>
        <v>0</v>
      </c>
      <c r="I324" s="774">
        <f t="shared" si="28"/>
        <v>4730000</v>
      </c>
      <c r="J324" s="155" t="s">
        <v>32</v>
      </c>
      <c r="K324" s="63">
        <f t="shared" si="30"/>
        <v>1</v>
      </c>
      <c r="L324" s="56" t="s">
        <v>33</v>
      </c>
      <c r="M324" s="56" t="s">
        <v>34</v>
      </c>
      <c r="N324" s="130" t="s">
        <v>5206</v>
      </c>
      <c r="O324" s="136" t="s">
        <v>1213</v>
      </c>
      <c r="P324" s="106">
        <v>33596</v>
      </c>
      <c r="Q324" s="107">
        <v>45748</v>
      </c>
      <c r="R324" s="107">
        <f t="shared" si="31"/>
        <v>45748</v>
      </c>
      <c r="S324" s="107"/>
      <c r="T324" s="46" t="s">
        <v>36</v>
      </c>
      <c r="U324" s="56" t="s">
        <v>2804</v>
      </c>
      <c r="V324" s="56" t="str">
        <f t="shared" ca="1" si="32"/>
        <v xml:space="preserve">1 NĂM 4 THÁNG 18 NGÀY </v>
      </c>
      <c r="W324" s="523" t="s">
        <v>2805</v>
      </c>
      <c r="X324" s="80" t="s">
        <v>2805</v>
      </c>
      <c r="Y324" s="80" t="e">
        <f>VLOOKUP(C324,'Trang tính1'!$A$2:$N$281,5,0)</f>
        <v>#N/A</v>
      </c>
      <c r="Z324" s="80" t="e">
        <f t="shared" si="29"/>
        <v>#N/A</v>
      </c>
      <c r="AA324" s="75">
        <v>44622</v>
      </c>
      <c r="AB324" s="75" t="s">
        <v>5227</v>
      </c>
      <c r="AC324" s="46" t="s">
        <v>232</v>
      </c>
      <c r="AD324" s="46" t="s">
        <v>2806</v>
      </c>
      <c r="AE324" s="108">
        <f>VLOOKUP(C324,'Trang tính1'!$A$2:$N$319,9,0)</f>
        <v>0</v>
      </c>
      <c r="AF324" s="46" t="s">
        <v>2807</v>
      </c>
      <c r="AG324" s="46"/>
      <c r="AH324" s="66"/>
      <c r="AI324" s="136" t="s">
        <v>1214</v>
      </c>
      <c r="AJ324" s="46"/>
      <c r="AK324" s="56" t="s">
        <v>60</v>
      </c>
      <c r="AL324" s="36">
        <f t="shared" ca="1" si="33"/>
        <v>34</v>
      </c>
    </row>
    <row r="325" spans="1:38" s="330" customFormat="1">
      <c r="A325" s="25">
        <f>IF(C325=0,"",SUBTOTAL(3,C$5:C325))</f>
        <v>321</v>
      </c>
      <c r="B325" s="532">
        <v>29</v>
      </c>
      <c r="C325" s="369" t="s">
        <v>2842</v>
      </c>
      <c r="D325" s="25" t="s">
        <v>2898</v>
      </c>
      <c r="E325" s="370" t="s">
        <v>2837</v>
      </c>
      <c r="F325" s="63" t="str">
        <f>VLOOKUP(D325,'BHXH 4-2026'!$D$11:$F$337,3,0)</f>
        <v>DN4925620953925</v>
      </c>
      <c r="G325" s="774">
        <f>VLOOKUP(C325,'chuyển xếp 2024'!$C$5:$W$328,17,0)</f>
        <v>4730000</v>
      </c>
      <c r="H325" s="774">
        <f>VLOOKUP(C325,'chuyển xếp 2024'!$C$5:$W$328,19,0)</f>
        <v>0</v>
      </c>
      <c r="I325" s="774">
        <f t="shared" si="28"/>
        <v>4730000</v>
      </c>
      <c r="J325" s="155" t="s">
        <v>32</v>
      </c>
      <c r="K325" s="63">
        <f t="shared" si="30"/>
        <v>1</v>
      </c>
      <c r="L325" s="56" t="s">
        <v>33</v>
      </c>
      <c r="M325" s="56" t="s">
        <v>34</v>
      </c>
      <c r="N325" s="130" t="s">
        <v>5206</v>
      </c>
      <c r="O325" s="136" t="s">
        <v>1213</v>
      </c>
      <c r="P325" s="106">
        <v>33553</v>
      </c>
      <c r="Q325" s="107">
        <v>45789</v>
      </c>
      <c r="R325" s="107">
        <f t="shared" si="31"/>
        <v>45789</v>
      </c>
      <c r="S325" s="107"/>
      <c r="T325" s="46" t="s">
        <v>36</v>
      </c>
      <c r="U325" s="56" t="s">
        <v>2838</v>
      </c>
      <c r="V325" s="56" t="str">
        <f t="shared" ca="1" si="32"/>
        <v xml:space="preserve">1 NĂM 3 THÁNG 7 NGÀY </v>
      </c>
      <c r="W325" s="74" t="s">
        <v>2839</v>
      </c>
      <c r="X325" s="80" t="s">
        <v>2839</v>
      </c>
      <c r="Y325" s="80" t="e">
        <f>VLOOKUP(C325,'Trang tính1'!$A$2:$N$281,5,0)</f>
        <v>#N/A</v>
      </c>
      <c r="Z325" s="80" t="e">
        <f t="shared" si="29"/>
        <v>#N/A</v>
      </c>
      <c r="AA325" s="75">
        <v>44921</v>
      </c>
      <c r="AB325" s="75" t="s">
        <v>5227</v>
      </c>
      <c r="AC325" s="46" t="s">
        <v>232</v>
      </c>
      <c r="AD325" s="46" t="s">
        <v>2840</v>
      </c>
      <c r="AE325" s="108">
        <f>VLOOKUP(C325,'Trang tính1'!$A$2:$N$319,9,0)</f>
        <v>0</v>
      </c>
      <c r="AF325" s="46" t="s">
        <v>2841</v>
      </c>
      <c r="AG325" s="46"/>
      <c r="AH325" s="66"/>
      <c r="AI325" s="136" t="s">
        <v>1214</v>
      </c>
      <c r="AJ325" s="46"/>
      <c r="AK325" s="56" t="s">
        <v>60</v>
      </c>
      <c r="AL325" s="36">
        <f t="shared" ca="1" si="33"/>
        <v>34</v>
      </c>
    </row>
    <row r="326" spans="1:38" s="330" customFormat="1">
      <c r="A326" s="25">
        <f>IF(C326=0,"",SUBTOTAL(3,C$5:C326))</f>
        <v>322</v>
      </c>
      <c r="B326" s="532">
        <v>30</v>
      </c>
      <c r="C326" s="369" t="s">
        <v>3424</v>
      </c>
      <c r="D326" s="25" t="s">
        <v>3506</v>
      </c>
      <c r="E326" s="154" t="s">
        <v>3419</v>
      </c>
      <c r="F326" s="63" t="str">
        <f>VLOOKUP(D326,'BHXH 4-2026'!$D$11:$F$337,3,0)</f>
        <v>DN4928016063676</v>
      </c>
      <c r="G326" s="774">
        <f>VLOOKUP(C326,'chuyển xếp 2024'!$C$5:$W$328,17,0)</f>
        <v>4730000</v>
      </c>
      <c r="H326" s="774">
        <f>VLOOKUP(C326,'chuyển xếp 2024'!$C$5:$W$328,19,0)</f>
        <v>0</v>
      </c>
      <c r="I326" s="774">
        <f t="shared" si="28"/>
        <v>4730000</v>
      </c>
      <c r="J326" s="155" t="s">
        <v>32</v>
      </c>
      <c r="K326" s="63">
        <f t="shared" si="30"/>
        <v>1</v>
      </c>
      <c r="L326" s="56" t="s">
        <v>33</v>
      </c>
      <c r="M326" s="56" t="s">
        <v>34</v>
      </c>
      <c r="N326" s="130" t="s">
        <v>5206</v>
      </c>
      <c r="O326" s="136" t="s">
        <v>1213</v>
      </c>
      <c r="P326" s="106">
        <v>33279</v>
      </c>
      <c r="Q326" s="107">
        <v>45658</v>
      </c>
      <c r="R326" s="107">
        <f t="shared" si="31"/>
        <v>45658</v>
      </c>
      <c r="S326" s="107"/>
      <c r="T326" s="46" t="s">
        <v>36</v>
      </c>
      <c r="U326" s="56" t="s">
        <v>3420</v>
      </c>
      <c r="V326" s="56" t="str">
        <f t="shared" ca="1" si="32"/>
        <v xml:space="preserve">1 NĂM 7 THÁNG 18 NGÀY </v>
      </c>
      <c r="W326" s="523"/>
      <c r="X326" s="80" t="s">
        <v>3421</v>
      </c>
      <c r="Y326" s="80" t="e">
        <f>VLOOKUP(C326,'Trang tính1'!$A$2:$N$281,5,0)</f>
        <v>#N/A</v>
      </c>
      <c r="Z326" s="80" t="e">
        <f t="shared" si="29"/>
        <v>#N/A</v>
      </c>
      <c r="AA326" s="75">
        <v>44866</v>
      </c>
      <c r="AB326" s="75" t="s">
        <v>5227</v>
      </c>
      <c r="AC326" s="46" t="s">
        <v>232</v>
      </c>
      <c r="AD326" s="108" t="s">
        <v>3422</v>
      </c>
      <c r="AE326" s="108" t="e">
        <f>VLOOKUP(C326,'Trang tính1'!$A$2:$N$319,9,0)</f>
        <v>#N/A</v>
      </c>
      <c r="AF326" s="46" t="s">
        <v>3423</v>
      </c>
      <c r="AG326" s="46"/>
      <c r="AH326" s="66"/>
      <c r="AI326" s="136" t="s">
        <v>1214</v>
      </c>
      <c r="AJ326" s="46"/>
      <c r="AK326" s="56" t="s">
        <v>60</v>
      </c>
      <c r="AL326" s="36">
        <f t="shared" ca="1" si="33"/>
        <v>35</v>
      </c>
    </row>
    <row r="327" spans="1:38" s="330" customFormat="1">
      <c r="A327" s="25">
        <f>IF(C327=0,"",SUBTOTAL(3,C$5:C327))</f>
        <v>323</v>
      </c>
      <c r="B327" s="532">
        <v>31</v>
      </c>
      <c r="C327" s="369" t="s">
        <v>3438</v>
      </c>
      <c r="D327" s="25" t="s">
        <v>3504</v>
      </c>
      <c r="E327" s="127" t="s">
        <v>3437</v>
      </c>
      <c r="F327" s="63" t="str">
        <f>VLOOKUP(D327,'BHXH 4-2026'!$D$11:$F$337,3,0)</f>
        <v>DN4929422817823</v>
      </c>
      <c r="G327" s="774">
        <f>VLOOKUP(C327,'chuyển xếp 2024'!$C$5:$W$328,17,0)</f>
        <v>4730000</v>
      </c>
      <c r="H327" s="774">
        <f>VLOOKUP(C327,'chuyển xếp 2024'!$C$5:$W$328,19,0)</f>
        <v>0</v>
      </c>
      <c r="I327" s="774">
        <f t="shared" si="28"/>
        <v>4730000</v>
      </c>
      <c r="J327" s="63" t="s">
        <v>63</v>
      </c>
      <c r="K327" s="63">
        <f t="shared" si="30"/>
        <v>0</v>
      </c>
      <c r="L327" s="56" t="s">
        <v>33</v>
      </c>
      <c r="M327" s="56" t="s">
        <v>34</v>
      </c>
      <c r="N327" s="130" t="s">
        <v>5206</v>
      </c>
      <c r="O327" s="136" t="s">
        <v>1213</v>
      </c>
      <c r="P327" s="106">
        <v>36177</v>
      </c>
      <c r="Q327" s="107">
        <v>45962</v>
      </c>
      <c r="R327" s="107"/>
      <c r="S327" s="107">
        <f>+Q327</f>
        <v>45962</v>
      </c>
      <c r="T327" s="46" t="s">
        <v>117</v>
      </c>
      <c r="U327" s="56" t="s">
        <v>3477</v>
      </c>
      <c r="V327" s="56" t="str">
        <f t="shared" ca="1" si="32"/>
        <v xml:space="preserve">0 NĂM 9 THÁNG 18 NGÀY </v>
      </c>
      <c r="W327" s="74" t="s">
        <v>3471</v>
      </c>
      <c r="X327" s="74" t="s">
        <v>3471</v>
      </c>
      <c r="Y327" s="80" t="e">
        <f>VLOOKUP(C327,'Trang tính1'!$A$2:$N$281,5,0)</f>
        <v>#N/A</v>
      </c>
      <c r="Z327" s="80" t="e">
        <f t="shared" si="29"/>
        <v>#N/A</v>
      </c>
      <c r="AA327" s="75">
        <v>45328</v>
      </c>
      <c r="AB327" s="75" t="s">
        <v>5227</v>
      </c>
      <c r="AC327" s="46" t="s">
        <v>232</v>
      </c>
      <c r="AD327" s="108" t="s">
        <v>3472</v>
      </c>
      <c r="AE327" s="108" t="e">
        <f>VLOOKUP(C327,'Trang tính1'!$A$2:$N$319,9,0)</f>
        <v>#N/A</v>
      </c>
      <c r="AF327" s="46" t="s">
        <v>3473</v>
      </c>
      <c r="AG327" s="46" t="s">
        <v>3473</v>
      </c>
      <c r="AH327" s="66"/>
      <c r="AI327" s="136" t="s">
        <v>182</v>
      </c>
      <c r="AJ327" s="46" t="s">
        <v>100</v>
      </c>
      <c r="AK327" s="56" t="s">
        <v>60</v>
      </c>
      <c r="AL327" s="36">
        <f t="shared" ca="1" si="33"/>
        <v>27</v>
      </c>
    </row>
    <row r="328" spans="1:38" s="330" customFormat="1">
      <c r="A328" s="25">
        <f>IF(C328=0,"",SUBTOTAL(3,C$5:C328))</f>
        <v>324</v>
      </c>
      <c r="B328" s="532">
        <v>32</v>
      </c>
      <c r="C328" s="369" t="s">
        <v>3440</v>
      </c>
      <c r="D328" s="25" t="s">
        <v>3505</v>
      </c>
      <c r="E328" s="127" t="s">
        <v>3439</v>
      </c>
      <c r="F328" s="63" t="str">
        <f>VLOOKUP(D328,'BHXH 4-2026'!$D$11:$F$337,3,0)</f>
        <v>DN4927915228501</v>
      </c>
      <c r="G328" s="774">
        <f>VLOOKUP(C328,'chuyển xếp 2024'!$C$5:$W$328,17,0)</f>
        <v>4730000</v>
      </c>
      <c r="H328" s="774">
        <f>VLOOKUP(C328,'chuyển xếp 2024'!$C$5:$W$328,19,0)</f>
        <v>0</v>
      </c>
      <c r="I328" s="774">
        <f t="shared" si="28"/>
        <v>4730000</v>
      </c>
      <c r="J328" s="155" t="s">
        <v>32</v>
      </c>
      <c r="K328" s="63">
        <f t="shared" si="30"/>
        <v>1</v>
      </c>
      <c r="L328" s="56" t="s">
        <v>33</v>
      </c>
      <c r="M328" s="56" t="s">
        <v>34</v>
      </c>
      <c r="N328" s="130" t="s">
        <v>5206</v>
      </c>
      <c r="O328" s="136" t="s">
        <v>1213</v>
      </c>
      <c r="P328" s="106">
        <v>34885</v>
      </c>
      <c r="Q328" s="107">
        <v>45963</v>
      </c>
      <c r="R328" s="107"/>
      <c r="S328" s="107">
        <f>+Q328</f>
        <v>45963</v>
      </c>
      <c r="T328" s="46" t="s">
        <v>117</v>
      </c>
      <c r="U328" s="56" t="s">
        <v>3478</v>
      </c>
      <c r="V328" s="56" t="str">
        <f t="shared" ca="1" si="32"/>
        <v xml:space="preserve">0 NĂM 9 THÁNG 17 NGÀY </v>
      </c>
      <c r="W328" s="74" t="s">
        <v>3474</v>
      </c>
      <c r="X328" s="74" t="s">
        <v>3474</v>
      </c>
      <c r="Y328" s="80" t="e">
        <f>VLOOKUP(C328,'Trang tính1'!$A$2:$N$281,5,0)</f>
        <v>#N/A</v>
      </c>
      <c r="Z328" s="80" t="e">
        <f t="shared" si="29"/>
        <v>#N/A</v>
      </c>
      <c r="AA328" s="75">
        <v>44375</v>
      </c>
      <c r="AB328" s="75" t="s">
        <v>5227</v>
      </c>
      <c r="AC328" s="46" t="s">
        <v>232</v>
      </c>
      <c r="AD328" s="108" t="s">
        <v>3475</v>
      </c>
      <c r="AE328" s="108" t="e">
        <f>VLOOKUP(C328,'Trang tính1'!$A$2:$N$319,9,0)</f>
        <v>#N/A</v>
      </c>
      <c r="AF328" s="46" t="s">
        <v>3476</v>
      </c>
      <c r="AG328" s="46" t="s">
        <v>3476</v>
      </c>
      <c r="AH328" s="66"/>
      <c r="AI328" s="136" t="s">
        <v>1214</v>
      </c>
      <c r="AJ328" s="46"/>
      <c r="AK328" s="56" t="s">
        <v>60</v>
      </c>
      <c r="AL328" s="36">
        <f t="shared" ca="1" si="33"/>
        <v>31</v>
      </c>
    </row>
    <row r="329" spans="1:38" s="330" customFormat="1">
      <c r="A329" s="25">
        <f>IF(C329=0,"",SUBTOTAL(3,C$5:C329))</f>
        <v>325</v>
      </c>
      <c r="B329" s="532">
        <v>33</v>
      </c>
      <c r="C329" s="369" t="s">
        <v>3441</v>
      </c>
      <c r="D329" s="25" t="s">
        <v>3503</v>
      </c>
      <c r="E329" s="127" t="s">
        <v>3442</v>
      </c>
      <c r="F329" s="63" t="str">
        <f>VLOOKUP(D329,'BHXH 4-2026'!$D$11:$F$337,3,0)</f>
        <v>DN4926020284095</v>
      </c>
      <c r="G329" s="774">
        <f>VLOOKUP(C329,'chuyển xếp 2024'!$C$5:$W$328,17,0)</f>
        <v>4730000</v>
      </c>
      <c r="H329" s="774">
        <f>VLOOKUP(C329,'chuyển xếp 2024'!$C$5:$W$328,19,0)</f>
        <v>0</v>
      </c>
      <c r="I329" s="774">
        <f t="shared" si="28"/>
        <v>4730000</v>
      </c>
      <c r="J329" s="155" t="s">
        <v>32</v>
      </c>
      <c r="K329" s="63">
        <f t="shared" si="30"/>
        <v>1</v>
      </c>
      <c r="L329" s="56" t="s">
        <v>33</v>
      </c>
      <c r="M329" s="56" t="s">
        <v>34</v>
      </c>
      <c r="N329" s="130" t="s">
        <v>5206</v>
      </c>
      <c r="O329" s="136" t="s">
        <v>1213</v>
      </c>
      <c r="P329" s="106">
        <v>31844</v>
      </c>
      <c r="Q329" s="107">
        <v>45964</v>
      </c>
      <c r="R329" s="107"/>
      <c r="S329" s="107">
        <f>+Q329</f>
        <v>45964</v>
      </c>
      <c r="T329" s="46" t="s">
        <v>117</v>
      </c>
      <c r="U329" s="56" t="s">
        <v>3479</v>
      </c>
      <c r="V329" s="56" t="str">
        <f t="shared" ca="1" si="32"/>
        <v xml:space="preserve">0 NĂM 9 THÁNG 16 NGÀY </v>
      </c>
      <c r="W329" s="74" t="s">
        <v>3481</v>
      </c>
      <c r="X329" s="74" t="s">
        <v>3481</v>
      </c>
      <c r="Y329" s="80" t="e">
        <f>VLOOKUP(C329,'Trang tính1'!$A$2:$N$281,5,0)</f>
        <v>#N/A</v>
      </c>
      <c r="Z329" s="80" t="e">
        <f t="shared" si="29"/>
        <v>#N/A</v>
      </c>
      <c r="AA329" s="75">
        <v>44375</v>
      </c>
      <c r="AB329" s="75" t="s">
        <v>5227</v>
      </c>
      <c r="AC329" s="46" t="s">
        <v>232</v>
      </c>
      <c r="AD329" s="108" t="s">
        <v>3482</v>
      </c>
      <c r="AE329" s="108" t="e">
        <f>VLOOKUP(C329,'Trang tính1'!$A$2:$N$319,9,0)</f>
        <v>#N/A</v>
      </c>
      <c r="AF329" s="108" t="s">
        <v>3483</v>
      </c>
      <c r="AG329" s="108" t="s">
        <v>3483</v>
      </c>
      <c r="AH329" s="66"/>
      <c r="AI329" s="136" t="s">
        <v>1214</v>
      </c>
      <c r="AJ329" s="46"/>
      <c r="AK329" s="56" t="s">
        <v>60</v>
      </c>
      <c r="AL329" s="36">
        <f t="shared" ca="1" si="33"/>
        <v>39</v>
      </c>
    </row>
    <row r="330" spans="1:38" s="330" customFormat="1">
      <c r="A330" s="25">
        <f>IF(C330=0,"",SUBTOTAL(3,C$5:C330))</f>
        <v>326</v>
      </c>
      <c r="B330" s="532">
        <v>34</v>
      </c>
      <c r="C330" s="369" t="s">
        <v>3444</v>
      </c>
      <c r="D330" s="25" t="s">
        <v>3502</v>
      </c>
      <c r="E330" s="505" t="s">
        <v>3443</v>
      </c>
      <c r="F330" s="63" t="str">
        <f>VLOOKUP(D330,'BHXH 4-2026'!$D$11:$F$337,3,0)</f>
        <v>DN4928321558284</v>
      </c>
      <c r="G330" s="774">
        <f>VLOOKUP(C330,'chuyển xếp 2024'!$C$5:$W$328,17,0)</f>
        <v>4730000</v>
      </c>
      <c r="H330" s="774">
        <f>VLOOKUP(C330,'chuyển xếp 2024'!$C$5:$W$328,19,0)</f>
        <v>0</v>
      </c>
      <c r="I330" s="774">
        <f t="shared" si="28"/>
        <v>4730000</v>
      </c>
      <c r="J330" s="63" t="s">
        <v>63</v>
      </c>
      <c r="K330" s="63">
        <f t="shared" si="30"/>
        <v>0</v>
      </c>
      <c r="L330" s="56" t="s">
        <v>33</v>
      </c>
      <c r="M330" s="56" t="s">
        <v>34</v>
      </c>
      <c r="N330" s="130" t="s">
        <v>5206</v>
      </c>
      <c r="O330" s="136" t="s">
        <v>1213</v>
      </c>
      <c r="P330" s="106">
        <v>34982</v>
      </c>
      <c r="Q330" s="107">
        <v>45965</v>
      </c>
      <c r="R330" s="107"/>
      <c r="S330" s="107">
        <f>+Q330</f>
        <v>45965</v>
      </c>
      <c r="T330" s="46" t="s">
        <v>117</v>
      </c>
      <c r="U330" s="56" t="s">
        <v>3480</v>
      </c>
      <c r="V330" s="56" t="str">
        <f ca="1">DATEDIF(Q330,TODAY(),"Y") &amp; " NĂM " &amp;DATEDIF(Q330,TODAY(),"YM") &amp; " THÁNG " &amp; DATEDIF(Q330,TODAY(), "MD") &amp; " NGÀY "</f>
        <v xml:space="preserve">0 NĂM 9 THÁNG 15 NGÀY </v>
      </c>
      <c r="W330" s="74" t="s">
        <v>4254</v>
      </c>
      <c r="X330" s="74" t="s">
        <v>4254</v>
      </c>
      <c r="Y330" s="80" t="e">
        <f>VLOOKUP(C330,'Trang tính1'!$A$2:$N$281,5,0)</f>
        <v>#N/A</v>
      </c>
      <c r="Z330" s="80" t="e">
        <f t="shared" si="29"/>
        <v>#N/A</v>
      </c>
      <c r="AA330" s="75">
        <v>44570</v>
      </c>
      <c r="AB330" s="75" t="s">
        <v>5227</v>
      </c>
      <c r="AC330" s="46" t="s">
        <v>232</v>
      </c>
      <c r="AD330" s="108" t="s">
        <v>4255</v>
      </c>
      <c r="AE330" s="108" t="e">
        <f>VLOOKUP(C330,'Trang tính1'!$A$2:$N$319,9,0)</f>
        <v>#N/A</v>
      </c>
      <c r="AF330" s="46" t="s">
        <v>2669</v>
      </c>
      <c r="AG330" s="46"/>
      <c r="AH330" s="66"/>
      <c r="AI330" s="136" t="s">
        <v>1214</v>
      </c>
      <c r="AJ330" s="46"/>
      <c r="AK330" s="56" t="s">
        <v>60</v>
      </c>
      <c r="AL330" s="36">
        <f t="shared" ca="1" si="33"/>
        <v>30</v>
      </c>
    </row>
    <row r="331" spans="1:38" s="330" customFormat="1">
      <c r="A331" s="25">
        <f>IF(C331=0,"",SUBTOTAL(3,C$5:C331))</f>
        <v>327</v>
      </c>
      <c r="B331" s="532">
        <v>35</v>
      </c>
      <c r="C331" s="369" t="s">
        <v>5287</v>
      </c>
      <c r="D331" s="25"/>
      <c r="E331" s="370" t="s">
        <v>5246</v>
      </c>
      <c r="F331" s="63"/>
      <c r="G331" s="774">
        <v>4730000</v>
      </c>
      <c r="H331" s="774"/>
      <c r="I331" s="774">
        <f t="shared" si="28"/>
        <v>4730000</v>
      </c>
      <c r="J331" s="155" t="s">
        <v>32</v>
      </c>
      <c r="K331" s="63">
        <f t="shared" si="30"/>
        <v>1</v>
      </c>
      <c r="L331" s="56" t="s">
        <v>33</v>
      </c>
      <c r="M331" s="56" t="s">
        <v>34</v>
      </c>
      <c r="N331" s="130" t="s">
        <v>5206</v>
      </c>
      <c r="O331" s="136" t="s">
        <v>1213</v>
      </c>
      <c r="P331" s="106">
        <v>36241</v>
      </c>
      <c r="Q331" s="107">
        <v>46174</v>
      </c>
      <c r="R331" s="107"/>
      <c r="S331" s="107"/>
      <c r="T331" s="56" t="s">
        <v>117</v>
      </c>
      <c r="U331" s="56" t="s">
        <v>5254</v>
      </c>
      <c r="V331" s="56" t="str">
        <f t="shared" ca="1" si="32"/>
        <v xml:space="preserve">0 NĂM 2 THÁNG 18 NGÀY </v>
      </c>
      <c r="W331" s="74" t="s">
        <v>5256</v>
      </c>
      <c r="X331" s="74" t="s">
        <v>5256</v>
      </c>
      <c r="Y331" s="80"/>
      <c r="Z331" s="80"/>
      <c r="AA331" s="75">
        <v>45506</v>
      </c>
      <c r="AB331" s="75" t="s">
        <v>5227</v>
      </c>
      <c r="AC331" s="46" t="s">
        <v>2779</v>
      </c>
      <c r="AD331" s="108" t="s">
        <v>5257</v>
      </c>
      <c r="AE331" s="108"/>
      <c r="AF331" s="108" t="s">
        <v>5258</v>
      </c>
      <c r="AG331" s="108"/>
      <c r="AH331" s="66"/>
      <c r="AI331" s="136" t="s">
        <v>1214</v>
      </c>
      <c r="AJ331" s="46"/>
      <c r="AK331" s="56" t="s">
        <v>60</v>
      </c>
      <c r="AL331" s="36">
        <f t="shared" ca="1" si="33"/>
        <v>27</v>
      </c>
    </row>
    <row r="332" spans="1:38" s="330" customFormat="1">
      <c r="A332" s="25">
        <f>IF(C332=0,"",SUBTOTAL(3,C$5:C332))</f>
        <v>328</v>
      </c>
      <c r="B332" s="532">
        <v>36</v>
      </c>
      <c r="C332" s="369" t="s">
        <v>5288</v>
      </c>
      <c r="D332" s="25"/>
      <c r="E332" s="370" t="s">
        <v>5247</v>
      </c>
      <c r="F332" s="63"/>
      <c r="G332" s="774">
        <v>4730000</v>
      </c>
      <c r="H332" s="774"/>
      <c r="I332" s="774">
        <f t="shared" si="28"/>
        <v>4730000</v>
      </c>
      <c r="J332" s="63" t="s">
        <v>63</v>
      </c>
      <c r="K332" s="63">
        <f t="shared" si="30"/>
        <v>0</v>
      </c>
      <c r="L332" s="56" t="s">
        <v>33</v>
      </c>
      <c r="M332" s="56" t="s">
        <v>34</v>
      </c>
      <c r="N332" s="130" t="s">
        <v>5206</v>
      </c>
      <c r="O332" s="136" t="s">
        <v>1213</v>
      </c>
      <c r="P332" s="106">
        <v>33845</v>
      </c>
      <c r="Q332" s="107">
        <v>46204</v>
      </c>
      <c r="R332" s="107"/>
      <c r="S332" s="107"/>
      <c r="T332" s="56" t="s">
        <v>117</v>
      </c>
      <c r="U332" s="56" t="s">
        <v>5259</v>
      </c>
      <c r="V332" s="56" t="str">
        <f t="shared" ca="1" si="32"/>
        <v xml:space="preserve">0 NĂM 1 THÁNG 18 NGÀY </v>
      </c>
      <c r="W332" s="74" t="s">
        <v>5260</v>
      </c>
      <c r="X332" s="74" t="s">
        <v>5260</v>
      </c>
      <c r="Y332" s="80"/>
      <c r="Z332" s="80"/>
      <c r="AA332" s="75">
        <v>45063</v>
      </c>
      <c r="AB332" s="75" t="s">
        <v>5227</v>
      </c>
      <c r="AC332" s="46" t="s">
        <v>232</v>
      </c>
      <c r="AD332" s="108" t="s">
        <v>5261</v>
      </c>
      <c r="AE332" s="108"/>
      <c r="AF332" s="108" t="s">
        <v>5262</v>
      </c>
      <c r="AG332" s="108"/>
      <c r="AH332" s="66"/>
      <c r="AI332" s="136" t="s">
        <v>1214</v>
      </c>
      <c r="AJ332" s="46"/>
      <c r="AK332" s="56" t="s">
        <v>60</v>
      </c>
      <c r="AL332" s="36">
        <f t="shared" ca="1" si="33"/>
        <v>33</v>
      </c>
    </row>
    <row r="333" spans="1:38" s="330" customFormat="1">
      <c r="A333" s="25">
        <f>IF(C333=0,"",SUBTOTAL(3,C$5:C333))</f>
        <v>329</v>
      </c>
      <c r="B333" s="532">
        <v>37</v>
      </c>
      <c r="C333" s="369" t="s">
        <v>5289</v>
      </c>
      <c r="D333" s="25"/>
      <c r="E333" s="413" t="s">
        <v>5248</v>
      </c>
      <c r="F333" s="63"/>
      <c r="G333" s="774">
        <v>4730000</v>
      </c>
      <c r="H333" s="774"/>
      <c r="I333" s="774">
        <f t="shared" si="28"/>
        <v>4730000</v>
      </c>
      <c r="J333" s="155" t="s">
        <v>32</v>
      </c>
      <c r="K333" s="63">
        <f t="shared" si="30"/>
        <v>1</v>
      </c>
      <c r="L333" s="56" t="s">
        <v>33</v>
      </c>
      <c r="M333" s="56" t="s">
        <v>34</v>
      </c>
      <c r="N333" s="130" t="s">
        <v>5206</v>
      </c>
      <c r="O333" s="136" t="s">
        <v>1213</v>
      </c>
      <c r="P333" s="106">
        <v>34582</v>
      </c>
      <c r="Q333" s="107">
        <v>46204</v>
      </c>
      <c r="R333" s="107"/>
      <c r="S333" s="107"/>
      <c r="T333" s="56" t="s">
        <v>117</v>
      </c>
      <c r="U333" s="56" t="s">
        <v>5263</v>
      </c>
      <c r="V333" s="56" t="str">
        <f t="shared" ca="1" si="32"/>
        <v xml:space="preserve">0 NĂM 1 THÁNG 18 NGÀY </v>
      </c>
      <c r="W333" s="74" t="s">
        <v>5264</v>
      </c>
      <c r="X333" s="74" t="s">
        <v>5264</v>
      </c>
      <c r="Y333" s="80"/>
      <c r="Z333" s="80"/>
      <c r="AA333" s="75">
        <v>44422</v>
      </c>
      <c r="AB333" s="75" t="s">
        <v>5227</v>
      </c>
      <c r="AC333" s="46" t="s">
        <v>232</v>
      </c>
      <c r="AD333" s="108" t="s">
        <v>5265</v>
      </c>
      <c r="AE333" s="108"/>
      <c r="AF333" s="108" t="s">
        <v>5266</v>
      </c>
      <c r="AG333" s="108"/>
      <c r="AH333" s="66"/>
      <c r="AI333" s="136" t="s">
        <v>50</v>
      </c>
      <c r="AJ333" s="46" t="s">
        <v>4314</v>
      </c>
      <c r="AK333" s="56" t="s">
        <v>60</v>
      </c>
      <c r="AL333" s="36">
        <f t="shared" ca="1" si="33"/>
        <v>31</v>
      </c>
    </row>
    <row r="334" spans="1:38" s="330" customFormat="1">
      <c r="A334" s="25">
        <f>IF(C334=0,"",SUBTOTAL(3,C$5:C334))</f>
        <v>330</v>
      </c>
      <c r="B334" s="532">
        <v>38</v>
      </c>
      <c r="C334" s="369" t="s">
        <v>5290</v>
      </c>
      <c r="D334" s="25"/>
      <c r="E334" s="370" t="s">
        <v>5249</v>
      </c>
      <c r="F334" s="63"/>
      <c r="G334" s="774">
        <v>4730000</v>
      </c>
      <c r="H334" s="774"/>
      <c r="I334" s="774">
        <f t="shared" si="28"/>
        <v>4730000</v>
      </c>
      <c r="J334" s="155" t="s">
        <v>32</v>
      </c>
      <c r="K334" s="63">
        <f t="shared" si="30"/>
        <v>1</v>
      </c>
      <c r="L334" s="56" t="s">
        <v>33</v>
      </c>
      <c r="M334" s="56" t="s">
        <v>34</v>
      </c>
      <c r="N334" s="130" t="s">
        <v>5206</v>
      </c>
      <c r="O334" s="136" t="s">
        <v>1213</v>
      </c>
      <c r="P334" s="106">
        <v>37252</v>
      </c>
      <c r="Q334" s="107">
        <v>46174</v>
      </c>
      <c r="R334" s="107"/>
      <c r="S334" s="107"/>
      <c r="T334" s="56" t="s">
        <v>117</v>
      </c>
      <c r="U334" s="56" t="s">
        <v>5267</v>
      </c>
      <c r="V334" s="56" t="str">
        <f t="shared" ca="1" si="32"/>
        <v xml:space="preserve">0 NĂM 2 THÁNG 18 NGÀY </v>
      </c>
      <c r="W334" s="74" t="s">
        <v>5268</v>
      </c>
      <c r="X334" s="74" t="s">
        <v>5268</v>
      </c>
      <c r="Y334" s="80"/>
      <c r="Z334" s="80"/>
      <c r="AA334" s="75">
        <v>44765</v>
      </c>
      <c r="AB334" s="75" t="s">
        <v>5227</v>
      </c>
      <c r="AC334" s="46" t="s">
        <v>232</v>
      </c>
      <c r="AD334" s="108" t="s">
        <v>5035</v>
      </c>
      <c r="AE334" s="108" t="s">
        <v>5269</v>
      </c>
      <c r="AF334" s="108" t="s">
        <v>5270</v>
      </c>
      <c r="AG334" s="108"/>
      <c r="AH334" s="66"/>
      <c r="AI334" s="136" t="s">
        <v>1214</v>
      </c>
      <c r="AJ334" s="46"/>
      <c r="AK334" s="56" t="s">
        <v>60</v>
      </c>
      <c r="AL334" s="36">
        <f t="shared" ca="1" si="33"/>
        <v>24</v>
      </c>
    </row>
    <row r="335" spans="1:38" s="330" customFormat="1">
      <c r="A335" s="25">
        <f>IF(C335=0,"",SUBTOTAL(3,C$5:C335))</f>
        <v>331</v>
      </c>
      <c r="B335" s="532">
        <v>39</v>
      </c>
      <c r="C335" s="369" t="s">
        <v>5291</v>
      </c>
      <c r="D335" s="25"/>
      <c r="E335" s="370" t="s">
        <v>215</v>
      </c>
      <c r="F335" s="63"/>
      <c r="G335" s="774">
        <v>4730000</v>
      </c>
      <c r="H335" s="774"/>
      <c r="I335" s="774">
        <f t="shared" si="28"/>
        <v>4730000</v>
      </c>
      <c r="J335" s="155" t="s">
        <v>32</v>
      </c>
      <c r="K335" s="63">
        <f t="shared" si="30"/>
        <v>1</v>
      </c>
      <c r="L335" s="56" t="s">
        <v>33</v>
      </c>
      <c r="M335" s="56" t="s">
        <v>34</v>
      </c>
      <c r="N335" s="130" t="s">
        <v>5206</v>
      </c>
      <c r="O335" s="136" t="s">
        <v>1213</v>
      </c>
      <c r="P335" s="106">
        <v>34732</v>
      </c>
      <c r="Q335" s="107">
        <v>46204</v>
      </c>
      <c r="R335" s="107"/>
      <c r="S335" s="107"/>
      <c r="T335" s="56" t="s">
        <v>117</v>
      </c>
      <c r="U335" s="56" t="s">
        <v>5271</v>
      </c>
      <c r="V335" s="56" t="str">
        <f t="shared" ca="1" si="32"/>
        <v xml:space="preserve">0 NĂM 1 THÁNG 18 NGÀY </v>
      </c>
      <c r="W335" s="74" t="s">
        <v>5272</v>
      </c>
      <c r="X335" s="74" t="s">
        <v>5272</v>
      </c>
      <c r="Y335" s="80"/>
      <c r="Z335" s="80"/>
      <c r="AA335" s="75">
        <v>45427</v>
      </c>
      <c r="AB335" s="75" t="s">
        <v>5227</v>
      </c>
      <c r="AC335" s="46" t="s">
        <v>232</v>
      </c>
      <c r="AD335" s="108" t="s">
        <v>5273</v>
      </c>
      <c r="AE335" s="108"/>
      <c r="AF335" s="108" t="s">
        <v>5274</v>
      </c>
      <c r="AG335" s="108"/>
      <c r="AH335" s="66"/>
      <c r="AI335" s="136" t="s">
        <v>1214</v>
      </c>
      <c r="AJ335" s="46"/>
      <c r="AK335" s="56" t="s">
        <v>60</v>
      </c>
      <c r="AL335" s="36">
        <f t="shared" ca="1" si="33"/>
        <v>31</v>
      </c>
    </row>
    <row r="336" spans="1:38" s="330" customFormat="1">
      <c r="A336" s="25">
        <f>IF(C336=0,"",SUBTOTAL(3,C$5:C336))</f>
        <v>332</v>
      </c>
      <c r="B336" s="532">
        <v>40</v>
      </c>
      <c r="C336" s="369" t="s">
        <v>5292</v>
      </c>
      <c r="D336" s="25"/>
      <c r="E336" s="370" t="s">
        <v>5250</v>
      </c>
      <c r="F336" s="63"/>
      <c r="G336" s="774">
        <v>4730000</v>
      </c>
      <c r="H336" s="774"/>
      <c r="I336" s="774">
        <f t="shared" si="28"/>
        <v>4730000</v>
      </c>
      <c r="J336" s="155" t="s">
        <v>32</v>
      </c>
      <c r="K336" s="63">
        <f t="shared" si="30"/>
        <v>1</v>
      </c>
      <c r="L336" s="56" t="s">
        <v>33</v>
      </c>
      <c r="M336" s="56" t="s">
        <v>34</v>
      </c>
      <c r="N336" s="130" t="s">
        <v>5206</v>
      </c>
      <c r="O336" s="136" t="s">
        <v>1213</v>
      </c>
      <c r="P336" s="106">
        <v>34996</v>
      </c>
      <c r="Q336" s="107">
        <v>46204</v>
      </c>
      <c r="R336" s="107"/>
      <c r="S336" s="107"/>
      <c r="T336" s="56" t="s">
        <v>117</v>
      </c>
      <c r="U336" s="56" t="s">
        <v>5275</v>
      </c>
      <c r="V336" s="56" t="str">
        <f t="shared" ca="1" si="32"/>
        <v xml:space="preserve">0 NĂM 1 THÁNG 18 NGÀY </v>
      </c>
      <c r="W336" s="74" t="s">
        <v>5276</v>
      </c>
      <c r="X336" s="74" t="s">
        <v>5276</v>
      </c>
      <c r="Y336" s="80"/>
      <c r="Z336" s="80"/>
      <c r="AA336" s="75">
        <v>44794</v>
      </c>
      <c r="AB336" s="75" t="s">
        <v>5227</v>
      </c>
      <c r="AC336" s="46" t="s">
        <v>232</v>
      </c>
      <c r="AD336" s="108" t="s">
        <v>5277</v>
      </c>
      <c r="AE336" s="108"/>
      <c r="AF336" s="108" t="s">
        <v>5278</v>
      </c>
      <c r="AG336" s="108"/>
      <c r="AH336" s="66"/>
      <c r="AI336" s="136" t="s">
        <v>1214</v>
      </c>
      <c r="AJ336" s="46"/>
      <c r="AK336" s="56" t="s">
        <v>60</v>
      </c>
      <c r="AL336" s="36">
        <f t="shared" ca="1" si="33"/>
        <v>30</v>
      </c>
    </row>
    <row r="337" spans="1:38" s="330" customFormat="1">
      <c r="A337" s="25">
        <f>IF(C337=0,"",SUBTOTAL(3,C$5:C337))</f>
        <v>333</v>
      </c>
      <c r="B337" s="532">
        <v>41</v>
      </c>
      <c r="C337" s="369" t="s">
        <v>5293</v>
      </c>
      <c r="D337" s="25"/>
      <c r="E337" s="370" t="s">
        <v>5251</v>
      </c>
      <c r="F337" s="63"/>
      <c r="G337" s="774">
        <v>4730000</v>
      </c>
      <c r="H337" s="774"/>
      <c r="I337" s="774">
        <f t="shared" si="28"/>
        <v>4730000</v>
      </c>
      <c r="J337" s="155" t="s">
        <v>32</v>
      </c>
      <c r="K337" s="63">
        <f t="shared" si="30"/>
        <v>1</v>
      </c>
      <c r="L337" s="56" t="s">
        <v>33</v>
      </c>
      <c r="M337" s="56" t="s">
        <v>34</v>
      </c>
      <c r="N337" s="130" t="s">
        <v>5206</v>
      </c>
      <c r="O337" s="136" t="s">
        <v>1213</v>
      </c>
      <c r="P337" s="106">
        <v>36645</v>
      </c>
      <c r="Q337" s="107">
        <v>46204</v>
      </c>
      <c r="R337" s="107"/>
      <c r="S337" s="107"/>
      <c r="T337" s="56" t="s">
        <v>117</v>
      </c>
      <c r="U337" s="56" t="s">
        <v>5279</v>
      </c>
      <c r="V337" s="56" t="str">
        <f t="shared" ca="1" si="32"/>
        <v xml:space="preserve">0 NĂM 1 THÁNG 18 NGÀY </v>
      </c>
      <c r="W337" s="74" t="s">
        <v>5280</v>
      </c>
      <c r="X337" s="74" t="s">
        <v>5280</v>
      </c>
      <c r="Y337" s="80"/>
      <c r="Z337" s="80"/>
      <c r="AA337" s="75">
        <v>45786</v>
      </c>
      <c r="AB337" s="75" t="s">
        <v>5227</v>
      </c>
      <c r="AC337" s="46" t="s">
        <v>2779</v>
      </c>
      <c r="AD337" s="108" t="s">
        <v>5281</v>
      </c>
      <c r="AE337" s="108"/>
      <c r="AF337" s="108" t="s">
        <v>5282</v>
      </c>
      <c r="AG337" s="108"/>
      <c r="AH337" s="66"/>
      <c r="AI337" s="136" t="s">
        <v>1214</v>
      </c>
      <c r="AJ337" s="46"/>
      <c r="AK337" s="56" t="s">
        <v>60</v>
      </c>
      <c r="AL337" s="36">
        <f t="shared" ca="1" si="33"/>
        <v>26</v>
      </c>
    </row>
    <row r="338" spans="1:38" s="330" customFormat="1">
      <c r="A338" s="25">
        <f>IF(C338=0,"",SUBTOTAL(3,C$5:C338))</f>
        <v>334</v>
      </c>
      <c r="B338" s="532">
        <v>42</v>
      </c>
      <c r="C338" s="369" t="s">
        <v>5294</v>
      </c>
      <c r="D338" s="25"/>
      <c r="E338" s="370" t="s">
        <v>5252</v>
      </c>
      <c r="F338" s="63"/>
      <c r="G338" s="774">
        <v>4730000</v>
      </c>
      <c r="H338" s="774"/>
      <c r="I338" s="774">
        <f t="shared" si="28"/>
        <v>4730000</v>
      </c>
      <c r="J338" s="155" t="s">
        <v>32</v>
      </c>
      <c r="K338" s="63">
        <f t="shared" si="30"/>
        <v>1</v>
      </c>
      <c r="L338" s="56" t="s">
        <v>33</v>
      </c>
      <c r="M338" s="56" t="s">
        <v>34</v>
      </c>
      <c r="N338" s="130" t="s">
        <v>5206</v>
      </c>
      <c r="O338" s="136" t="s">
        <v>1213</v>
      </c>
      <c r="P338" s="106">
        <v>28959</v>
      </c>
      <c r="Q338" s="107">
        <v>46204</v>
      </c>
      <c r="R338" s="107"/>
      <c r="S338" s="107"/>
      <c r="T338" s="56" t="s">
        <v>117</v>
      </c>
      <c r="U338" s="56" t="s">
        <v>5283</v>
      </c>
      <c r="V338" s="56" t="str">
        <f t="shared" ca="1" si="32"/>
        <v xml:space="preserve">0 NĂM 1 THÁNG 18 NGÀY </v>
      </c>
      <c r="W338" s="74" t="s">
        <v>5284</v>
      </c>
      <c r="X338" s="74" t="s">
        <v>5284</v>
      </c>
      <c r="Y338" s="80"/>
      <c r="Z338" s="80"/>
      <c r="AA338" s="75">
        <v>44550</v>
      </c>
      <c r="AB338" s="75" t="s">
        <v>5227</v>
      </c>
      <c r="AC338" s="46" t="s">
        <v>232</v>
      </c>
      <c r="AD338" s="108" t="s">
        <v>5286</v>
      </c>
      <c r="AE338" s="108"/>
      <c r="AF338" s="108" t="s">
        <v>5285</v>
      </c>
      <c r="AG338" s="108"/>
      <c r="AH338" s="66"/>
      <c r="AI338" s="136" t="s">
        <v>1214</v>
      </c>
      <c r="AJ338" s="46"/>
      <c r="AK338" s="56" t="s">
        <v>60</v>
      </c>
      <c r="AL338" s="36">
        <f t="shared" ca="1" si="33"/>
        <v>47</v>
      </c>
    </row>
    <row r="339" spans="1:38" s="330" customFormat="1">
      <c r="A339" s="25">
        <f>IF(C339=0,"",SUBTOTAL(3,C$5:C339))</f>
        <v>335</v>
      </c>
      <c r="B339" s="532">
        <v>43</v>
      </c>
      <c r="C339" s="369" t="s">
        <v>5303</v>
      </c>
      <c r="D339" s="25"/>
      <c r="E339" s="370" t="s">
        <v>5253</v>
      </c>
      <c r="F339" s="63"/>
      <c r="G339" s="774">
        <v>4730000</v>
      </c>
      <c r="H339" s="774"/>
      <c r="I339" s="774">
        <f t="shared" si="28"/>
        <v>4730000</v>
      </c>
      <c r="J339" s="155" t="s">
        <v>32</v>
      </c>
      <c r="K339" s="63">
        <f t="shared" si="30"/>
        <v>1</v>
      </c>
      <c r="L339" s="56" t="s">
        <v>33</v>
      </c>
      <c r="M339" s="56" t="s">
        <v>34</v>
      </c>
      <c r="N339" s="130" t="s">
        <v>5206</v>
      </c>
      <c r="O339" s="136" t="s">
        <v>1213</v>
      </c>
      <c r="P339" s="106">
        <v>31413</v>
      </c>
      <c r="Q339" s="107">
        <v>46204</v>
      </c>
      <c r="R339" s="107"/>
      <c r="S339" s="107"/>
      <c r="T339" s="56" t="s">
        <v>117</v>
      </c>
      <c r="U339" s="56" t="s">
        <v>5295</v>
      </c>
      <c r="V339" s="56" t="str">
        <f t="shared" ca="1" si="32"/>
        <v xml:space="preserve">0 NĂM 1 THÁNG 18 NGÀY </v>
      </c>
      <c r="W339" s="74" t="s">
        <v>5255</v>
      </c>
      <c r="X339" s="74" t="s">
        <v>5255</v>
      </c>
      <c r="Y339" s="80"/>
      <c r="Z339" s="80"/>
      <c r="AA339" s="75">
        <v>45411</v>
      </c>
      <c r="AB339" s="75" t="s">
        <v>5227</v>
      </c>
      <c r="AC339" s="46" t="s">
        <v>232</v>
      </c>
      <c r="AD339" s="108" t="s">
        <v>5296</v>
      </c>
      <c r="AE339" s="108"/>
      <c r="AF339" s="108" t="s">
        <v>5297</v>
      </c>
      <c r="AG339" s="108"/>
      <c r="AH339" s="66"/>
      <c r="AI339" s="136" t="s">
        <v>1214</v>
      </c>
      <c r="AJ339" s="46"/>
      <c r="AK339" s="56" t="s">
        <v>60</v>
      </c>
      <c r="AL339" s="36">
        <f t="shared" ca="1" si="33"/>
        <v>40</v>
      </c>
    </row>
    <row r="340" spans="1:38" s="330" customFormat="1">
      <c r="A340" s="25">
        <f>IF(C340=0,"",SUBTOTAL(3,C$5:C340))</f>
        <v>336</v>
      </c>
      <c r="B340" s="532">
        <v>44</v>
      </c>
      <c r="C340" s="369" t="s">
        <v>5304</v>
      </c>
      <c r="D340" s="25"/>
      <c r="E340" s="370" t="s">
        <v>5298</v>
      </c>
      <c r="F340" s="63"/>
      <c r="G340" s="774">
        <v>4730000</v>
      </c>
      <c r="H340" s="774"/>
      <c r="I340" s="774">
        <f t="shared" si="28"/>
        <v>4730000</v>
      </c>
      <c r="J340" s="155" t="s">
        <v>32</v>
      </c>
      <c r="K340" s="63">
        <f t="shared" si="30"/>
        <v>1</v>
      </c>
      <c r="L340" s="56" t="s">
        <v>33</v>
      </c>
      <c r="M340" s="56" t="s">
        <v>34</v>
      </c>
      <c r="N340" s="130" t="s">
        <v>5206</v>
      </c>
      <c r="O340" s="136" t="s">
        <v>1213</v>
      </c>
      <c r="P340" s="106">
        <v>32093</v>
      </c>
      <c r="Q340" s="107">
        <v>46174</v>
      </c>
      <c r="R340" s="107"/>
      <c r="S340" s="107"/>
      <c r="T340" s="56" t="s">
        <v>117</v>
      </c>
      <c r="U340" s="56" t="s">
        <v>5299</v>
      </c>
      <c r="V340" s="56" t="str">
        <f t="shared" ca="1" si="32"/>
        <v xml:space="preserve">0 NĂM 2 THÁNG 18 NGÀY </v>
      </c>
      <c r="W340" s="74" t="s">
        <v>5300</v>
      </c>
      <c r="X340" s="74" t="s">
        <v>5255</v>
      </c>
      <c r="Y340" s="80"/>
      <c r="Z340" s="80"/>
      <c r="AA340" s="75">
        <v>44740</v>
      </c>
      <c r="AB340" s="75" t="s">
        <v>5227</v>
      </c>
      <c r="AC340" s="46" t="s">
        <v>232</v>
      </c>
      <c r="AD340" s="108" t="s">
        <v>5301</v>
      </c>
      <c r="AE340" s="108"/>
      <c r="AF340" s="1279" t="s">
        <v>5302</v>
      </c>
      <c r="AG340" s="108"/>
      <c r="AH340" s="66"/>
      <c r="AI340" s="136" t="s">
        <v>1214</v>
      </c>
      <c r="AJ340" s="46"/>
      <c r="AK340" s="56"/>
      <c r="AL340" s="36">
        <f t="shared" ca="1" si="33"/>
        <v>38</v>
      </c>
    </row>
    <row r="341" spans="1:38" s="330" customFormat="1">
      <c r="A341" s="25">
        <f>IF(C341=0,"",SUBTOTAL(3,C$5:C341))</f>
        <v>337</v>
      </c>
      <c r="B341" s="157">
        <v>1</v>
      </c>
      <c r="C341" s="66" t="s">
        <v>1353</v>
      </c>
      <c r="D341" s="25" t="str">
        <f>VLOOKUP(C341,Sheet4!$A$1:$B$300,2,0)</f>
        <v>7415149939</v>
      </c>
      <c r="E341" s="154" t="s">
        <v>1354</v>
      </c>
      <c r="F341" s="63" t="str">
        <f>VLOOKUP(D341,'BHXH 4-2026'!$D$11:$F$337,3,0)</f>
        <v>DN4927415149939</v>
      </c>
      <c r="G341" s="774">
        <f>VLOOKUP(C341,'chuyển xếp 2024'!$C$5:$W$328,17,0)</f>
        <v>4730000</v>
      </c>
      <c r="H341" s="774">
        <f>VLOOKUP(C341,'chuyển xếp 2024'!$C$5:$W$328,19,0)</f>
        <v>0</v>
      </c>
      <c r="I341" s="774">
        <f t="shared" si="28"/>
        <v>4730000</v>
      </c>
      <c r="J341" s="155" t="s">
        <v>32</v>
      </c>
      <c r="K341" s="63">
        <f t="shared" si="30"/>
        <v>1</v>
      </c>
      <c r="L341" s="56" t="s">
        <v>33</v>
      </c>
      <c r="M341" s="56" t="s">
        <v>34</v>
      </c>
      <c r="N341" s="136" t="s">
        <v>1355</v>
      </c>
      <c r="O341" s="136" t="s">
        <v>1355</v>
      </c>
      <c r="P341" s="106">
        <v>34433</v>
      </c>
      <c r="Q341" s="107">
        <v>44287</v>
      </c>
      <c r="R341" s="107">
        <f>+Q341</f>
        <v>44287</v>
      </c>
      <c r="S341" s="107"/>
      <c r="T341" s="56" t="s">
        <v>36</v>
      </c>
      <c r="U341" s="56" t="s">
        <v>1356</v>
      </c>
      <c r="V341" s="56" t="str">
        <f ca="1">DATEDIF(Q341,TODAY(),"Y") &amp; " NĂM " &amp;DATEDIF(Q341,TODAY(),"YM") &amp; " THÁNG " &amp; DATEDIF(Q341,TODAY(), "MD") &amp; " NGÀY "</f>
        <v xml:space="preserve">5 NĂM 4 THÁNG 18 NGÀY </v>
      </c>
      <c r="W341" s="523" t="s">
        <v>1357</v>
      </c>
      <c r="X341" s="74" t="str">
        <f>VLOOKUP(C341,Sheet5!$B$2:$G$253,6,0)</f>
        <v>060092011362</v>
      </c>
      <c r="Y341" s="80" t="e">
        <f>VLOOKUP(C341,'Trang tính1'!$A$2:$N$281,5,0)</f>
        <v>#N/A</v>
      </c>
      <c r="Z341" s="80" t="e">
        <f t="shared" si="29"/>
        <v>#N/A</v>
      </c>
      <c r="AA341" s="75">
        <v>42061</v>
      </c>
      <c r="AB341" s="75" t="s">
        <v>5227</v>
      </c>
      <c r="AC341" s="46" t="s">
        <v>232</v>
      </c>
      <c r="AD341" s="108" t="s">
        <v>1358</v>
      </c>
      <c r="AE341" s="108" t="e">
        <f>VLOOKUP(C341,'Trang tính1'!$A$2:$N$319,9,0)</f>
        <v>#N/A</v>
      </c>
      <c r="AF341" s="46" t="s">
        <v>1359</v>
      </c>
      <c r="AG341" s="46"/>
      <c r="AH341" s="66"/>
      <c r="AI341" s="46" t="s">
        <v>50</v>
      </c>
      <c r="AJ341" s="46" t="s">
        <v>434</v>
      </c>
      <c r="AK341" s="56" t="s">
        <v>349</v>
      </c>
      <c r="AL341" s="36">
        <f t="shared" ca="1" si="33"/>
        <v>32</v>
      </c>
    </row>
    <row r="342" spans="1:38" s="330" customFormat="1">
      <c r="A342" s="25">
        <f>IF(C342=0,"",SUBTOTAL(3,C$5:C342))</f>
        <v>338</v>
      </c>
      <c r="B342" s="157">
        <v>2</v>
      </c>
      <c r="C342" s="66" t="s">
        <v>1364</v>
      </c>
      <c r="D342" s="25" t="str">
        <f>VLOOKUP(C342,Sheet4!$A$1:$B$300,2,0)</f>
        <v>9214001306</v>
      </c>
      <c r="E342" s="154" t="s">
        <v>1365</v>
      </c>
      <c r="F342" s="63" t="str">
        <f>VLOOKUP(D342,'BHXH 4-2026'!$D$11:$F$337,3,0)</f>
        <v>DN4929214001306</v>
      </c>
      <c r="G342" s="774">
        <f>VLOOKUP(C342,'chuyển xếp 2024'!$C$5:$W$328,17,0)</f>
        <v>4730000</v>
      </c>
      <c r="H342" s="774">
        <f>VLOOKUP(C342,'chuyển xếp 2024'!$C$5:$W$328,19,0)</f>
        <v>0</v>
      </c>
      <c r="I342" s="774">
        <f t="shared" si="28"/>
        <v>4730000</v>
      </c>
      <c r="J342" s="155" t="s">
        <v>32</v>
      </c>
      <c r="K342" s="63">
        <f t="shared" si="30"/>
        <v>1</v>
      </c>
      <c r="L342" s="56" t="s">
        <v>33</v>
      </c>
      <c r="M342" s="56" t="s">
        <v>34</v>
      </c>
      <c r="N342" s="136" t="s">
        <v>1355</v>
      </c>
      <c r="O342" s="136" t="s">
        <v>1355</v>
      </c>
      <c r="P342" s="106">
        <v>33902</v>
      </c>
      <c r="Q342" s="107">
        <v>44290</v>
      </c>
      <c r="R342" s="107">
        <f>+Q342</f>
        <v>44290</v>
      </c>
      <c r="S342" s="107"/>
      <c r="T342" s="56" t="s">
        <v>36</v>
      </c>
      <c r="U342" s="56" t="s">
        <v>1366</v>
      </c>
      <c r="V342" s="56" t="str">
        <f ca="1">DATEDIF(Q342,TODAY(),"Y") &amp; " NĂM " &amp;DATEDIF(Q342,TODAY(),"YM") &amp; " THÁNG " &amp; DATEDIF(Q342,TODAY(), "MD") &amp; " NGÀY "</f>
        <v xml:space="preserve">5 NĂM 4 THÁNG 15 NGÀY </v>
      </c>
      <c r="W342" s="523" t="s">
        <v>1367</v>
      </c>
      <c r="X342" s="74" t="str">
        <f>VLOOKUP(C342,Sheet5!$B$2:$G$253,6,0)</f>
        <v>087092005534</v>
      </c>
      <c r="Y342" s="80" t="e">
        <f>VLOOKUP(C342,'Trang tính1'!$A$2:$N$281,5,0)</f>
        <v>#N/A</v>
      </c>
      <c r="Z342" s="80" t="e">
        <f t="shared" si="29"/>
        <v>#N/A</v>
      </c>
      <c r="AA342" s="75">
        <v>42217</v>
      </c>
      <c r="AB342" s="75" t="s">
        <v>5227</v>
      </c>
      <c r="AC342" s="46" t="s">
        <v>232</v>
      </c>
      <c r="AD342" s="108" t="s">
        <v>1368</v>
      </c>
      <c r="AE342" s="108" t="e">
        <f>VLOOKUP(C342,'Trang tính1'!$A$2:$N$319,9,0)</f>
        <v>#N/A</v>
      </c>
      <c r="AF342" s="46" t="s">
        <v>1369</v>
      </c>
      <c r="AG342" s="46" t="s">
        <v>1369</v>
      </c>
      <c r="AH342" s="66"/>
      <c r="AI342" s="46" t="s">
        <v>50</v>
      </c>
      <c r="AJ342" s="46" t="s">
        <v>1370</v>
      </c>
      <c r="AK342" s="56" t="s">
        <v>349</v>
      </c>
      <c r="AL342" s="36">
        <f t="shared" ca="1" si="33"/>
        <v>33</v>
      </c>
    </row>
    <row r="343" spans="1:38">
      <c r="A343" s="1367"/>
      <c r="B343" s="1367"/>
      <c r="C343" s="1367"/>
      <c r="D343" s="1367"/>
      <c r="E343" s="791"/>
      <c r="F343" s="791"/>
      <c r="G343" s="874">
        <f>SUM(G5:G342)</f>
        <v>2033722001</v>
      </c>
      <c r="H343" s="874">
        <f>SUM(H5:H342)</f>
        <v>47064000</v>
      </c>
      <c r="I343" s="874">
        <f>SUM(I5:I342)</f>
        <v>2080786001</v>
      </c>
      <c r="J343" s="162"/>
      <c r="K343" s="162"/>
      <c r="L343" s="162"/>
      <c r="M343" s="168"/>
      <c r="N343" s="1368"/>
      <c r="O343" s="170"/>
      <c r="P343" s="171"/>
      <c r="T343" s="506">
        <v>30590</v>
      </c>
      <c r="U343" s="56"/>
      <c r="W343" s="6"/>
      <c r="X343" s="6"/>
      <c r="Y343" s="6"/>
      <c r="Z343" s="6"/>
      <c r="AC343" s="6"/>
      <c r="AF343" s="172"/>
      <c r="AG343" s="172"/>
      <c r="AH343" s="162"/>
      <c r="AI343" s="172"/>
      <c r="AJ343" s="172"/>
      <c r="AK343" s="165"/>
    </row>
    <row r="344" spans="1:38" ht="17.25">
      <c r="A344" s="1439" t="s">
        <v>1374</v>
      </c>
      <c r="B344" s="1439"/>
      <c r="C344" s="173">
        <f>+A342-C345</f>
        <v>256</v>
      </c>
      <c r="D344" s="173"/>
      <c r="E344" s="792" t="s">
        <v>1950</v>
      </c>
      <c r="F344" s="792"/>
      <c r="G344" s="165" t="e">
        <f>+G343/#REF!</f>
        <v>#REF!</v>
      </c>
      <c r="J344" s="174"/>
      <c r="K344" s="174"/>
      <c r="L344" s="174"/>
      <c r="M344" s="174"/>
      <c r="P344" s="175"/>
      <c r="Q344" s="175"/>
      <c r="R344" s="175"/>
      <c r="S344" s="175"/>
      <c r="T344" s="506">
        <v>30926</v>
      </c>
      <c r="U344" s="56"/>
      <c r="W344" s="6"/>
      <c r="X344" s="6"/>
      <c r="Y344" s="6"/>
      <c r="Z344" s="6"/>
      <c r="AC344" s="6"/>
      <c r="AF344" s="172"/>
      <c r="AG344" s="172"/>
      <c r="AH344" s="162"/>
      <c r="AI344" s="172"/>
      <c r="AJ344" s="172"/>
      <c r="AK344" s="165"/>
    </row>
    <row r="345" spans="1:38" ht="17.25">
      <c r="A345" s="1393" t="s">
        <v>1375</v>
      </c>
      <c r="B345" s="1393"/>
      <c r="C345" s="173">
        <f>COUNTIF(J5:J342,"Nữ")</f>
        <v>82</v>
      </c>
      <c r="D345" s="173"/>
      <c r="G345" s="875">
        <f>SUM(G297:G342)</f>
        <v>218232000</v>
      </c>
      <c r="J345" s="174"/>
      <c r="K345" s="174"/>
      <c r="L345" s="174"/>
      <c r="M345" s="174"/>
      <c r="N345" s="8"/>
      <c r="P345" s="175"/>
      <c r="Q345" s="175"/>
      <c r="R345" s="175"/>
      <c r="S345" s="175"/>
      <c r="T345" s="506">
        <v>31291</v>
      </c>
      <c r="W345" s="6"/>
      <c r="X345" s="6"/>
      <c r="Y345" s="6"/>
      <c r="Z345" s="6"/>
      <c r="AC345" s="6"/>
      <c r="AF345" s="172"/>
      <c r="AG345" s="172"/>
      <c r="AH345" s="162"/>
      <c r="AI345" s="172"/>
      <c r="AJ345" s="172"/>
      <c r="AK345" s="165"/>
    </row>
    <row r="346" spans="1:38">
      <c r="G346" s="875" t="e">
        <f>+G345-#REF!-#REF!-#REF!</f>
        <v>#REF!</v>
      </c>
      <c r="M346" s="174"/>
      <c r="N346" s="8"/>
      <c r="T346" s="507">
        <v>31291</v>
      </c>
      <c r="U346" s="176">
        <v>1</v>
      </c>
      <c r="V346" s="8"/>
      <c r="W346" s="6"/>
      <c r="X346" s="6"/>
      <c r="Y346" s="6"/>
      <c r="Z346" s="6"/>
      <c r="AC346" s="6"/>
      <c r="AK346" s="6"/>
    </row>
    <row r="347" spans="1:38">
      <c r="E347" s="793" t="s">
        <v>1951</v>
      </c>
      <c r="F347" s="793"/>
      <c r="G347" s="504" t="e">
        <f>+#REF!+60</f>
        <v>#REF!</v>
      </c>
      <c r="H347" s="504"/>
      <c r="I347" s="504"/>
      <c r="M347" s="174"/>
      <c r="N347" s="8"/>
      <c r="T347" s="507">
        <v>32021</v>
      </c>
      <c r="U347" s="176">
        <v>2</v>
      </c>
      <c r="V347" s="8"/>
      <c r="W347" s="6"/>
      <c r="X347" s="6"/>
      <c r="Y347" s="6"/>
      <c r="Z347" s="6"/>
      <c r="AC347" s="6"/>
      <c r="AK347" s="6"/>
    </row>
    <row r="348" spans="1:38">
      <c r="M348" s="174"/>
      <c r="N348" s="8"/>
      <c r="T348" s="507">
        <v>32387</v>
      </c>
      <c r="U348" s="176">
        <v>3</v>
      </c>
      <c r="V348" s="8"/>
      <c r="W348" s="6"/>
      <c r="X348" s="6"/>
      <c r="Y348" s="6"/>
      <c r="Z348" s="6"/>
      <c r="AC348" s="6"/>
      <c r="AK348" s="6"/>
    </row>
    <row r="349" spans="1:38">
      <c r="C349" s="162" t="e">
        <f>+A342+#REF!+#REF!+#REF!+#REF!+#REF!+#REF!+#REF!+#REF!+#REF!</f>
        <v>#REF!</v>
      </c>
      <c r="I349" s="165">
        <f>+I343/A342</f>
        <v>6156171.6005917164</v>
      </c>
      <c r="M349" s="174"/>
      <c r="N349" s="8"/>
      <c r="T349" s="507">
        <v>32752</v>
      </c>
      <c r="U349" s="176">
        <v>4</v>
      </c>
      <c r="V349" s="8"/>
      <c r="W349" s="6"/>
      <c r="X349" s="6"/>
      <c r="Y349" s="6"/>
      <c r="Z349" s="6"/>
      <c r="AC349" s="6"/>
      <c r="AK349" s="6"/>
    </row>
    <row r="350" spans="1:38">
      <c r="C350" s="162" t="e">
        <f>+C349/10</f>
        <v>#REF!</v>
      </c>
      <c r="M350" s="174"/>
      <c r="N350" s="8"/>
      <c r="T350" s="507">
        <v>33117</v>
      </c>
      <c r="U350" s="176">
        <v>5</v>
      </c>
      <c r="V350" s="8"/>
      <c r="W350" s="6"/>
      <c r="X350" s="6"/>
      <c r="Y350" s="6"/>
      <c r="Z350" s="6"/>
      <c r="AC350" s="6"/>
      <c r="AK350" s="6"/>
    </row>
    <row r="351" spans="1:38">
      <c r="M351" s="174"/>
      <c r="N351" s="8"/>
      <c r="T351" s="507">
        <v>33482</v>
      </c>
      <c r="U351" s="176">
        <v>6</v>
      </c>
      <c r="V351" s="8"/>
      <c r="W351" s="6"/>
      <c r="X351" s="6"/>
      <c r="Y351" s="6"/>
      <c r="Z351" s="6"/>
      <c r="AC351" s="6"/>
      <c r="AK351" s="6"/>
    </row>
    <row r="352" spans="1:38">
      <c r="M352" s="174"/>
      <c r="N352" s="8"/>
      <c r="T352" s="507">
        <v>33848</v>
      </c>
      <c r="U352" s="176">
        <v>7</v>
      </c>
      <c r="V352" s="8"/>
      <c r="W352" s="6"/>
      <c r="X352" s="6"/>
      <c r="Y352" s="6"/>
      <c r="Z352" s="6"/>
      <c r="AC352" s="6"/>
      <c r="AK352" s="6"/>
    </row>
    <row r="353" spans="13:37">
      <c r="M353" s="174"/>
      <c r="N353" s="8"/>
      <c r="T353" s="507">
        <v>34213</v>
      </c>
      <c r="U353" s="176">
        <v>8</v>
      </c>
      <c r="V353" s="8"/>
      <c r="W353" s="6"/>
      <c r="X353" s="6"/>
      <c r="Y353" s="6"/>
      <c r="Z353" s="6"/>
      <c r="AC353" s="6"/>
      <c r="AK353" s="6"/>
    </row>
    <row r="354" spans="13:37">
      <c r="M354" s="174"/>
      <c r="N354" s="8"/>
      <c r="T354" s="507">
        <v>34578</v>
      </c>
      <c r="U354" s="176">
        <v>9</v>
      </c>
      <c r="V354" s="8"/>
      <c r="W354" s="6"/>
      <c r="X354" s="6"/>
      <c r="Y354" s="6"/>
      <c r="Z354" s="6"/>
      <c r="AC354" s="6"/>
      <c r="AK354" s="6"/>
    </row>
    <row r="355" spans="13:37">
      <c r="M355" s="174"/>
      <c r="N355" s="8"/>
      <c r="T355" s="507">
        <v>34943</v>
      </c>
      <c r="U355" s="176">
        <v>10</v>
      </c>
      <c r="V355" s="8"/>
      <c r="W355" s="6"/>
      <c r="X355" s="6"/>
      <c r="Y355" s="6"/>
      <c r="Z355" s="6"/>
      <c r="AC355" s="6"/>
      <c r="AK355" s="6"/>
    </row>
    <row r="356" spans="13:37">
      <c r="M356" s="174"/>
      <c r="N356" s="8"/>
      <c r="T356" s="507">
        <v>35125</v>
      </c>
      <c r="U356" s="176">
        <v>11</v>
      </c>
      <c r="V356" s="8"/>
      <c r="W356" s="6"/>
      <c r="X356" s="6"/>
      <c r="Y356" s="6"/>
      <c r="Z356" s="6"/>
      <c r="AC356" s="6"/>
      <c r="AK356" s="6"/>
    </row>
    <row r="357" spans="13:37">
      <c r="M357" s="174"/>
      <c r="N357" s="8"/>
      <c r="T357" s="507">
        <v>35490</v>
      </c>
      <c r="U357" s="176">
        <v>12</v>
      </c>
      <c r="V357" s="8"/>
      <c r="W357" s="6"/>
      <c r="X357" s="6"/>
      <c r="Y357" s="6"/>
      <c r="Z357" s="6"/>
      <c r="AC357" s="6"/>
      <c r="AK357" s="6"/>
    </row>
    <row r="358" spans="13:37">
      <c r="M358" s="174"/>
      <c r="N358" s="8"/>
      <c r="T358" s="507">
        <v>35855</v>
      </c>
      <c r="U358" s="176"/>
      <c r="V358" s="8"/>
      <c r="W358" s="6"/>
      <c r="X358" s="6"/>
      <c r="Y358" s="6"/>
      <c r="Z358" s="6"/>
      <c r="AC358" s="6"/>
      <c r="AK358" s="6"/>
    </row>
    <row r="359" spans="13:37">
      <c r="M359" s="174"/>
      <c r="N359" s="8"/>
      <c r="O359" s="456">
        <f>+(6359000*15)/2</f>
        <v>47692500</v>
      </c>
      <c r="T359" s="507">
        <v>36220</v>
      </c>
      <c r="U359" s="176">
        <v>1</v>
      </c>
      <c r="V359" s="8"/>
      <c r="W359" s="6"/>
      <c r="X359" s="6"/>
      <c r="Y359" s="6"/>
      <c r="Z359" s="6"/>
      <c r="AC359" s="6"/>
      <c r="AK359" s="6"/>
    </row>
    <row r="360" spans="13:37">
      <c r="M360" s="174"/>
      <c r="T360" s="507">
        <v>43891</v>
      </c>
      <c r="U360" s="176">
        <v>2</v>
      </c>
      <c r="V360" s="8"/>
      <c r="W360" s="6"/>
      <c r="X360" s="6"/>
      <c r="Y360" s="6"/>
      <c r="Z360" s="6"/>
      <c r="AC360" s="6"/>
      <c r="AK360" s="6"/>
    </row>
    <row r="361" spans="13:37">
      <c r="M361" s="174"/>
      <c r="T361" s="507">
        <v>44256</v>
      </c>
      <c r="U361" s="176">
        <v>3</v>
      </c>
      <c r="V361" s="8"/>
      <c r="W361" s="6"/>
      <c r="X361" s="6"/>
      <c r="Y361" s="6"/>
      <c r="Z361" s="6"/>
      <c r="AC361" s="6"/>
      <c r="AK361" s="6"/>
    </row>
    <row r="362" spans="13:37">
      <c r="T362" s="507">
        <v>44621</v>
      </c>
      <c r="U362" s="176">
        <v>4</v>
      </c>
      <c r="V362" s="8"/>
      <c r="W362" s="6"/>
      <c r="X362" s="6"/>
      <c r="Y362" s="6"/>
      <c r="Z362" s="6"/>
      <c r="AC362" s="6"/>
      <c r="AK362" s="6"/>
    </row>
    <row r="363" spans="13:37">
      <c r="T363" s="507">
        <v>44986</v>
      </c>
      <c r="U363" s="176">
        <v>5</v>
      </c>
      <c r="V363" s="8"/>
      <c r="W363" s="6"/>
      <c r="X363" s="6"/>
      <c r="Y363" s="6"/>
      <c r="Z363" s="6"/>
      <c r="AC363" s="6"/>
      <c r="AK363" s="6"/>
    </row>
    <row r="364" spans="13:37">
      <c r="T364" s="507">
        <v>45352</v>
      </c>
      <c r="U364" s="176">
        <v>6</v>
      </c>
      <c r="V364" s="8"/>
      <c r="W364" s="6"/>
      <c r="X364" s="6"/>
      <c r="Y364" s="6"/>
      <c r="Z364" s="6"/>
      <c r="AC364" s="6"/>
      <c r="AK364" s="6"/>
    </row>
    <row r="365" spans="13:37">
      <c r="T365" s="507">
        <v>45717</v>
      </c>
      <c r="U365" s="176">
        <v>7</v>
      </c>
      <c r="V365" s="8"/>
      <c r="W365" s="6"/>
      <c r="X365" s="6"/>
      <c r="Y365" s="6"/>
      <c r="Z365" s="6"/>
      <c r="AC365" s="6"/>
      <c r="AK365" s="6"/>
    </row>
    <row r="366" spans="13:37">
      <c r="T366" s="507">
        <v>46082</v>
      </c>
      <c r="U366" s="176">
        <v>8</v>
      </c>
      <c r="V366" s="8"/>
      <c r="W366" s="6"/>
      <c r="X366" s="6"/>
      <c r="Y366" s="6"/>
      <c r="Z366" s="6"/>
      <c r="AC366" s="6"/>
      <c r="AK366" s="6"/>
    </row>
    <row r="367" spans="13:37">
      <c r="T367" s="507">
        <v>46447</v>
      </c>
      <c r="U367" s="176">
        <v>9</v>
      </c>
      <c r="V367" s="8"/>
      <c r="W367" s="6"/>
      <c r="X367" s="6"/>
      <c r="Y367" s="6"/>
      <c r="Z367" s="6"/>
      <c r="AC367" s="6"/>
      <c r="AK367" s="6"/>
    </row>
    <row r="368" spans="13:37">
      <c r="T368" s="507">
        <v>39508</v>
      </c>
      <c r="U368" s="176">
        <v>10</v>
      </c>
      <c r="V368" s="8"/>
      <c r="W368" s="519">
        <f>+V368/4</f>
        <v>0</v>
      </c>
      <c r="X368" s="6"/>
      <c r="Y368" s="6"/>
      <c r="Z368" s="6"/>
      <c r="AC368" s="6"/>
      <c r="AK368" s="6"/>
    </row>
    <row r="369" spans="15:37">
      <c r="T369" s="8"/>
      <c r="U369" s="176">
        <v>11</v>
      </c>
      <c r="V369" s="508">
        <v>6495000</v>
      </c>
      <c r="W369" s="6"/>
      <c r="X369" s="6"/>
      <c r="Y369" s="6"/>
      <c r="Z369" s="6"/>
      <c r="AC369" s="6"/>
      <c r="AK369" s="6"/>
    </row>
    <row r="370" spans="15:37">
      <c r="T370" s="8"/>
      <c r="U370" s="176">
        <v>12</v>
      </c>
      <c r="V370" s="8">
        <f>+V369*U371</f>
        <v>84435000</v>
      </c>
      <c r="W370" s="6"/>
      <c r="X370" s="6"/>
      <c r="Y370" s="6"/>
      <c r="Z370" s="6"/>
      <c r="AC370" s="6"/>
      <c r="AK370" s="6"/>
    </row>
    <row r="371" spans="15:37">
      <c r="T371" s="8"/>
      <c r="U371" s="13">
        <v>13</v>
      </c>
      <c r="V371" s="508">
        <f>+V370/2</f>
        <v>42217500</v>
      </c>
      <c r="W371" s="6"/>
      <c r="X371" s="6"/>
      <c r="Y371" s="6"/>
      <c r="Z371" s="6"/>
      <c r="AC371" s="6"/>
      <c r="AK371" s="6"/>
    </row>
    <row r="372" spans="15:37">
      <c r="T372" s="8"/>
      <c r="U372" s="13"/>
      <c r="V372" s="8">
        <f>+V369*U371/2</f>
        <v>42217500</v>
      </c>
      <c r="W372" s="6"/>
      <c r="X372" s="6"/>
      <c r="Y372" s="6"/>
      <c r="Z372" s="6"/>
      <c r="AC372" s="6"/>
      <c r="AK372" s="6"/>
    </row>
    <row r="373" spans="15:37">
      <c r="T373" s="8"/>
      <c r="U373" s="13"/>
      <c r="V373" s="8"/>
      <c r="W373" s="6"/>
      <c r="X373" s="6"/>
      <c r="Y373" s="6"/>
      <c r="Z373" s="6"/>
      <c r="AC373" s="6"/>
      <c r="AK373" s="6"/>
    </row>
    <row r="374" spans="15:37">
      <c r="P374" s="164">
        <v>39203</v>
      </c>
      <c r="T374" s="8"/>
      <c r="U374" s="13"/>
      <c r="V374" s="8"/>
      <c r="W374" s="6"/>
      <c r="X374" s="6"/>
      <c r="Y374" s="6"/>
      <c r="Z374" s="6"/>
      <c r="AC374" s="6"/>
      <c r="AK374" s="6"/>
    </row>
    <row r="375" spans="15:37">
      <c r="O375" s="172">
        <v>1</v>
      </c>
      <c r="P375" s="164">
        <v>39568</v>
      </c>
      <c r="T375" s="8"/>
      <c r="U375" s="13"/>
      <c r="V375" s="8"/>
      <c r="W375" s="6"/>
      <c r="X375" s="6"/>
      <c r="Y375" s="6"/>
      <c r="Z375" s="6"/>
      <c r="AC375" s="6"/>
      <c r="AK375" s="6"/>
    </row>
    <row r="376" spans="15:37">
      <c r="O376" s="172">
        <v>1</v>
      </c>
      <c r="P376" s="164">
        <v>39933</v>
      </c>
      <c r="T376" s="8"/>
      <c r="U376" s="13"/>
      <c r="V376" s="8"/>
      <c r="W376" s="6"/>
      <c r="X376" s="6"/>
      <c r="Y376" s="6"/>
      <c r="Z376" s="6"/>
      <c r="AC376" s="6"/>
      <c r="AK376" s="6"/>
    </row>
    <row r="377" spans="15:37">
      <c r="O377" s="172">
        <v>1</v>
      </c>
      <c r="P377" s="164">
        <v>40298</v>
      </c>
      <c r="T377" s="8"/>
      <c r="U377" s="13"/>
      <c r="V377" s="8"/>
      <c r="W377" s="6"/>
      <c r="X377" s="6"/>
      <c r="Y377" s="6"/>
      <c r="Z377" s="6"/>
      <c r="AC377" s="6"/>
      <c r="AK377" s="6"/>
    </row>
    <row r="378" spans="15:37">
      <c r="O378" s="172">
        <v>1</v>
      </c>
      <c r="P378" s="164">
        <v>40663</v>
      </c>
      <c r="T378" s="8"/>
      <c r="U378" s="13"/>
      <c r="V378" s="8"/>
      <c r="W378" s="6"/>
      <c r="X378" s="6"/>
      <c r="Y378" s="6"/>
      <c r="Z378" s="6"/>
      <c r="AC378" s="6"/>
      <c r="AK378" s="6"/>
    </row>
    <row r="379" spans="15:37">
      <c r="O379" s="172">
        <v>1</v>
      </c>
      <c r="P379" s="164">
        <v>41029</v>
      </c>
      <c r="T379" s="8"/>
      <c r="U379" s="13"/>
      <c r="V379" s="8"/>
      <c r="W379" s="6"/>
      <c r="X379" s="6"/>
      <c r="Y379" s="6"/>
      <c r="Z379" s="6"/>
      <c r="AC379" s="6"/>
      <c r="AK379" s="6"/>
    </row>
    <row r="380" spans="15:37">
      <c r="O380" s="172">
        <v>1</v>
      </c>
      <c r="P380" s="164">
        <v>41394</v>
      </c>
      <c r="T380" s="8"/>
      <c r="U380" s="13"/>
      <c r="V380" s="8"/>
      <c r="W380" s="6"/>
      <c r="X380" s="6"/>
      <c r="Y380" s="6"/>
      <c r="Z380" s="6"/>
      <c r="AC380" s="6"/>
      <c r="AK380" s="6"/>
    </row>
    <row r="381" spans="15:37">
      <c r="O381" s="172">
        <v>1</v>
      </c>
      <c r="P381" s="164">
        <v>41759</v>
      </c>
      <c r="T381" s="8"/>
      <c r="U381" s="13"/>
      <c r="V381" s="8"/>
      <c r="W381" s="6"/>
      <c r="X381" s="6"/>
      <c r="Y381" s="6"/>
      <c r="Z381" s="6"/>
      <c r="AC381" s="6"/>
      <c r="AK381" s="6"/>
    </row>
    <row r="382" spans="15:37">
      <c r="O382" s="172">
        <v>1</v>
      </c>
      <c r="P382" s="164">
        <v>42124</v>
      </c>
      <c r="T382" s="8"/>
      <c r="U382" s="13"/>
      <c r="V382" s="8"/>
      <c r="W382" s="6"/>
      <c r="X382" s="6"/>
      <c r="Y382" s="6"/>
      <c r="Z382" s="6"/>
      <c r="AC382" s="6"/>
      <c r="AK382" s="6"/>
    </row>
    <row r="383" spans="15:37">
      <c r="O383" s="172">
        <v>1</v>
      </c>
      <c r="P383" s="164">
        <v>42490</v>
      </c>
      <c r="T383" s="8"/>
      <c r="U383" s="13"/>
      <c r="V383" s="8"/>
      <c r="W383" s="6"/>
      <c r="X383" s="6"/>
      <c r="Y383" s="6"/>
      <c r="Z383" s="6"/>
      <c r="AC383" s="6"/>
      <c r="AK383" s="6"/>
    </row>
    <row r="384" spans="15:37">
      <c r="O384" s="172">
        <v>1</v>
      </c>
      <c r="P384" s="164">
        <v>42855</v>
      </c>
      <c r="T384" s="8"/>
      <c r="U384" s="13"/>
      <c r="V384" s="8"/>
      <c r="W384" s="6"/>
      <c r="X384" s="6"/>
      <c r="Y384" s="6"/>
      <c r="Z384" s="6"/>
      <c r="AC384" s="6"/>
      <c r="AK384" s="6"/>
    </row>
    <row r="385" spans="15:37">
      <c r="O385" s="172">
        <v>1</v>
      </c>
      <c r="P385" s="164">
        <v>43220</v>
      </c>
      <c r="T385" s="8"/>
      <c r="U385" s="13"/>
      <c r="V385" s="8"/>
      <c r="W385" s="6"/>
      <c r="X385" s="6"/>
      <c r="Y385" s="6"/>
      <c r="Z385" s="6"/>
      <c r="AC385" s="6"/>
      <c r="AK385" s="6"/>
    </row>
    <row r="386" spans="15:37">
      <c r="O386" s="172">
        <v>1</v>
      </c>
      <c r="P386" s="164">
        <v>43585</v>
      </c>
      <c r="T386" s="8"/>
      <c r="U386" s="13"/>
      <c r="V386" s="8"/>
      <c r="W386" s="6"/>
      <c r="X386" s="6"/>
      <c r="Y386" s="6"/>
      <c r="Z386" s="6"/>
      <c r="AC386" s="6"/>
      <c r="AK386" s="6"/>
    </row>
    <row r="387" spans="15:37">
      <c r="O387" s="172">
        <v>1</v>
      </c>
      <c r="P387" s="164">
        <v>43951</v>
      </c>
      <c r="T387" s="8"/>
      <c r="U387" s="13"/>
      <c r="V387" s="8"/>
      <c r="W387" s="6"/>
      <c r="X387" s="6"/>
      <c r="Y387" s="6"/>
      <c r="Z387" s="6"/>
      <c r="AC387" s="6"/>
      <c r="AK387" s="6"/>
    </row>
    <row r="388" spans="15:37">
      <c r="O388" s="172">
        <v>1</v>
      </c>
      <c r="P388" s="164">
        <v>44316</v>
      </c>
      <c r="T388" s="8"/>
      <c r="U388" s="13"/>
      <c r="V388" s="8"/>
      <c r="W388" s="6"/>
      <c r="X388" s="6"/>
      <c r="Y388" s="6"/>
      <c r="Z388" s="6"/>
      <c r="AC388" s="6"/>
      <c r="AK388" s="6"/>
    </row>
    <row r="389" spans="15:37">
      <c r="O389" s="172">
        <v>1</v>
      </c>
      <c r="P389" s="164">
        <v>44681</v>
      </c>
      <c r="T389" s="8"/>
      <c r="U389" s="13"/>
      <c r="V389" s="8"/>
      <c r="W389" s="6"/>
      <c r="X389" s="6"/>
      <c r="Y389" s="6"/>
      <c r="Z389" s="6"/>
      <c r="AC389" s="6"/>
      <c r="AK389" s="6"/>
    </row>
    <row r="390" spans="15:37">
      <c r="O390" s="172">
        <v>1</v>
      </c>
      <c r="P390" s="164">
        <v>45046</v>
      </c>
      <c r="T390" s="8"/>
      <c r="U390" s="13"/>
      <c r="V390" s="8"/>
      <c r="W390" s="6"/>
      <c r="X390" s="6"/>
      <c r="Y390" s="6"/>
      <c r="Z390" s="6"/>
      <c r="AC390" s="6"/>
      <c r="AK390" s="6"/>
    </row>
    <row r="391" spans="15:37">
      <c r="O391" s="172">
        <v>1</v>
      </c>
      <c r="P391" s="164">
        <v>45412</v>
      </c>
      <c r="T391" s="8"/>
      <c r="U391" s="13"/>
      <c r="V391" s="8"/>
      <c r="W391" s="6"/>
      <c r="X391" s="6"/>
      <c r="Y391" s="6"/>
      <c r="Z391" s="6"/>
      <c r="AC391" s="6"/>
      <c r="AK391" s="6"/>
    </row>
    <row r="392" spans="15:37">
      <c r="O392" s="172">
        <v>1</v>
      </c>
      <c r="P392" s="164">
        <v>45777</v>
      </c>
      <c r="T392" s="8"/>
      <c r="U392" s="13"/>
      <c r="V392" s="8"/>
      <c r="W392" s="6"/>
      <c r="X392" s="6"/>
      <c r="Y392" s="6"/>
      <c r="Z392" s="6"/>
      <c r="AC392" s="6"/>
      <c r="AK392" s="6"/>
    </row>
    <row r="393" spans="15:37">
      <c r="O393" s="172">
        <v>1</v>
      </c>
      <c r="P393" s="164">
        <v>46142</v>
      </c>
      <c r="T393" s="8"/>
      <c r="U393" s="13"/>
      <c r="V393" s="8"/>
      <c r="W393" s="6"/>
      <c r="X393" s="6"/>
      <c r="Y393" s="6"/>
      <c r="Z393" s="6"/>
      <c r="AC393" s="6"/>
      <c r="AK393" s="6"/>
    </row>
    <row r="394" spans="15:37">
      <c r="O394" s="172">
        <f>SUBTOTAL(9,O374:O393)</f>
        <v>19</v>
      </c>
      <c r="T394" s="8"/>
      <c r="U394" s="13"/>
      <c r="V394" s="8"/>
      <c r="W394" s="6"/>
      <c r="X394" s="6"/>
      <c r="Y394" s="6"/>
      <c r="Z394" s="6"/>
      <c r="AC394" s="6"/>
      <c r="AK394" s="6"/>
    </row>
    <row r="395" spans="15:37">
      <c r="T395" s="8"/>
      <c r="U395" s="13"/>
      <c r="V395" s="8"/>
      <c r="W395" s="6"/>
      <c r="X395" s="6"/>
      <c r="Y395" s="6"/>
      <c r="Z395" s="6"/>
      <c r="AC395" s="6"/>
      <c r="AK395" s="6"/>
    </row>
    <row r="396" spans="15:37">
      <c r="T396" s="8"/>
      <c r="U396" s="13"/>
      <c r="V396" s="8"/>
      <c r="W396" s="6"/>
      <c r="X396" s="6"/>
      <c r="Y396" s="6"/>
      <c r="Z396" s="6"/>
      <c r="AC396" s="6"/>
      <c r="AK396" s="6"/>
    </row>
    <row r="397" spans="15:37">
      <c r="T397" s="8"/>
      <c r="U397" s="13"/>
      <c r="V397" s="8"/>
      <c r="W397" s="6"/>
      <c r="X397" s="6"/>
      <c r="Y397" s="6"/>
      <c r="Z397" s="6"/>
      <c r="AC397" s="6"/>
      <c r="AK397" s="6"/>
    </row>
    <row r="398" spans="15:37">
      <c r="T398" s="8"/>
      <c r="U398" s="13"/>
      <c r="V398" s="8"/>
      <c r="W398" s="6"/>
      <c r="X398" s="6"/>
      <c r="Y398" s="6"/>
      <c r="Z398" s="6"/>
      <c r="AC398" s="6"/>
      <c r="AK398" s="6"/>
    </row>
    <row r="399" spans="15:37">
      <c r="T399" s="8"/>
      <c r="U399" s="13"/>
      <c r="V399" s="8"/>
      <c r="W399" s="6"/>
      <c r="X399" s="6"/>
      <c r="Y399" s="6"/>
      <c r="Z399" s="6"/>
      <c r="AC399" s="6"/>
      <c r="AK399" s="6"/>
    </row>
    <row r="400" spans="15:37">
      <c r="T400" s="8"/>
      <c r="U400" s="13"/>
      <c r="V400" s="8"/>
      <c r="W400" s="6"/>
      <c r="X400" s="6"/>
      <c r="Y400" s="6"/>
      <c r="Z400" s="6"/>
      <c r="AC400" s="6"/>
      <c r="AK400" s="6"/>
    </row>
    <row r="401" spans="20:37">
      <c r="T401" s="8"/>
      <c r="U401" s="13"/>
      <c r="V401" s="8"/>
      <c r="W401" s="6"/>
      <c r="X401" s="6"/>
      <c r="Y401" s="6"/>
      <c r="Z401" s="6"/>
      <c r="AC401" s="6"/>
      <c r="AK401" s="6"/>
    </row>
    <row r="402" spans="20:37">
      <c r="T402" s="8"/>
      <c r="U402" s="13"/>
      <c r="V402" s="8"/>
      <c r="W402" s="6"/>
      <c r="X402" s="6"/>
      <c r="Y402" s="6"/>
      <c r="Z402" s="6"/>
      <c r="AC402" s="6"/>
      <c r="AK402" s="6"/>
    </row>
    <row r="403" spans="20:37">
      <c r="T403" s="8"/>
      <c r="U403" s="13"/>
      <c r="V403" s="8"/>
      <c r="W403" s="6"/>
      <c r="X403" s="6"/>
      <c r="Y403" s="6"/>
      <c r="Z403" s="6"/>
      <c r="AC403" s="6"/>
      <c r="AK403" s="6"/>
    </row>
    <row r="404" spans="20:37">
      <c r="T404" s="8"/>
      <c r="U404" s="13"/>
      <c r="V404" s="8"/>
      <c r="W404" s="6"/>
      <c r="X404" s="6"/>
      <c r="Y404" s="6"/>
      <c r="Z404" s="6"/>
      <c r="AC404" s="6"/>
      <c r="AK404" s="6"/>
    </row>
    <row r="405" spans="20:37">
      <c r="T405" s="8"/>
      <c r="U405" s="13"/>
      <c r="V405" s="8"/>
      <c r="W405" s="6"/>
      <c r="X405" s="6"/>
      <c r="Y405" s="6"/>
      <c r="Z405" s="6"/>
      <c r="AC405" s="6"/>
      <c r="AK405" s="6"/>
    </row>
    <row r="406" spans="20:37">
      <c r="T406" s="8"/>
      <c r="U406" s="13"/>
      <c r="V406" s="8"/>
      <c r="W406" s="6"/>
      <c r="X406" s="6"/>
      <c r="Y406" s="6"/>
      <c r="Z406" s="6"/>
      <c r="AC406" s="6"/>
      <c r="AK406" s="6"/>
    </row>
    <row r="407" spans="20:37">
      <c r="T407" s="8"/>
      <c r="U407" s="13"/>
      <c r="V407" s="8"/>
      <c r="W407" s="6"/>
      <c r="X407" s="6"/>
      <c r="Y407" s="6"/>
      <c r="Z407" s="6"/>
      <c r="AC407" s="6"/>
      <c r="AK407" s="6"/>
    </row>
    <row r="408" spans="20:37">
      <c r="T408" s="8"/>
      <c r="U408" s="13"/>
      <c r="V408" s="8"/>
      <c r="W408" s="6"/>
      <c r="X408" s="6"/>
      <c r="Y408" s="6"/>
      <c r="Z408" s="6"/>
      <c r="AC408" s="6"/>
      <c r="AK408" s="6"/>
    </row>
    <row r="409" spans="20:37">
      <c r="T409" s="8"/>
      <c r="U409" s="13"/>
      <c r="V409" s="8"/>
      <c r="W409" s="6"/>
      <c r="X409" s="6"/>
      <c r="Y409" s="6"/>
      <c r="Z409" s="6"/>
      <c r="AC409" s="6"/>
      <c r="AK409" s="6"/>
    </row>
    <row r="410" spans="20:37">
      <c r="T410" s="8"/>
      <c r="U410" s="13"/>
      <c r="V410" s="8"/>
      <c r="W410" s="6"/>
      <c r="X410" s="6"/>
      <c r="Y410" s="6"/>
      <c r="Z410" s="6"/>
      <c r="AC410" s="6"/>
      <c r="AK410" s="6"/>
    </row>
    <row r="411" spans="20:37">
      <c r="T411" s="8"/>
      <c r="U411" s="13"/>
      <c r="V411" s="8"/>
      <c r="W411" s="6"/>
      <c r="X411" s="6"/>
      <c r="Y411" s="6"/>
      <c r="Z411" s="6"/>
      <c r="AC411" s="6"/>
      <c r="AK411" s="6"/>
    </row>
    <row r="412" spans="20:37">
      <c r="T412" s="8"/>
      <c r="U412" s="13"/>
      <c r="V412" s="8"/>
      <c r="W412" s="6"/>
      <c r="X412" s="6"/>
      <c r="Y412" s="6"/>
      <c r="Z412" s="6"/>
      <c r="AC412" s="6"/>
      <c r="AK412" s="6"/>
    </row>
    <row r="413" spans="20:37">
      <c r="T413" s="8"/>
      <c r="U413" s="13"/>
      <c r="V413" s="8"/>
      <c r="W413" s="6"/>
      <c r="X413" s="6"/>
      <c r="Y413" s="6"/>
      <c r="Z413" s="6"/>
      <c r="AC413" s="6"/>
      <c r="AK413" s="6"/>
    </row>
    <row r="414" spans="20:37">
      <c r="T414" s="8"/>
      <c r="U414" s="13"/>
      <c r="V414" s="8"/>
      <c r="W414" s="6"/>
      <c r="X414" s="6"/>
      <c r="Y414" s="6"/>
      <c r="Z414" s="6"/>
      <c r="AC414" s="6"/>
      <c r="AK414" s="6"/>
    </row>
    <row r="415" spans="20:37">
      <c r="T415" s="8"/>
      <c r="U415" s="13"/>
      <c r="V415" s="8"/>
      <c r="W415" s="6"/>
      <c r="X415" s="6"/>
      <c r="Y415" s="6"/>
      <c r="Z415" s="6"/>
      <c r="AC415" s="6"/>
      <c r="AK415" s="6"/>
    </row>
    <row r="416" spans="20:37">
      <c r="T416" s="8"/>
      <c r="U416" s="13"/>
      <c r="V416" s="8"/>
      <c r="W416" s="6"/>
      <c r="X416" s="6"/>
      <c r="Y416" s="6"/>
      <c r="Z416" s="6"/>
      <c r="AC416" s="6"/>
      <c r="AK416" s="6"/>
    </row>
    <row r="417" spans="20:37">
      <c r="T417" s="8"/>
      <c r="U417" s="13"/>
      <c r="V417" s="8"/>
      <c r="W417" s="6"/>
      <c r="X417" s="6"/>
      <c r="Y417" s="6"/>
      <c r="Z417" s="6"/>
      <c r="AC417" s="6"/>
      <c r="AK417" s="6"/>
    </row>
    <row r="418" spans="20:37">
      <c r="T418" s="8"/>
      <c r="U418" s="13"/>
      <c r="V418" s="8"/>
      <c r="W418" s="6"/>
      <c r="X418" s="6"/>
      <c r="Y418" s="6"/>
      <c r="Z418" s="6"/>
      <c r="AC418" s="6"/>
      <c r="AK418" s="6"/>
    </row>
    <row r="419" spans="20:37">
      <c r="T419" s="8"/>
      <c r="U419" s="13"/>
      <c r="V419" s="8"/>
      <c r="W419" s="6"/>
      <c r="X419" s="6"/>
      <c r="Y419" s="6"/>
      <c r="Z419" s="6"/>
      <c r="AC419" s="6"/>
      <c r="AK419" s="6"/>
    </row>
    <row r="420" spans="20:37">
      <c r="T420" s="8"/>
      <c r="U420" s="13"/>
      <c r="V420" s="8"/>
      <c r="W420" s="6"/>
      <c r="X420" s="6"/>
      <c r="Y420" s="6"/>
      <c r="Z420" s="6"/>
      <c r="AC420" s="6"/>
      <c r="AK420" s="6"/>
    </row>
    <row r="421" spans="20:37">
      <c r="T421" s="8"/>
      <c r="U421" s="13"/>
      <c r="V421" s="8"/>
      <c r="W421" s="6"/>
      <c r="X421" s="6"/>
      <c r="Y421" s="6"/>
      <c r="Z421" s="6"/>
      <c r="AC421" s="6"/>
      <c r="AK421" s="6"/>
    </row>
    <row r="422" spans="20:37">
      <c r="T422" s="8"/>
      <c r="U422" s="13"/>
      <c r="V422" s="8"/>
      <c r="W422" s="6"/>
      <c r="X422" s="6"/>
      <c r="Y422" s="6"/>
      <c r="Z422" s="6"/>
      <c r="AC422" s="6"/>
      <c r="AK422" s="6"/>
    </row>
    <row r="423" spans="20:37">
      <c r="T423" s="8"/>
      <c r="U423" s="13"/>
      <c r="V423" s="8"/>
      <c r="W423" s="6"/>
      <c r="X423" s="6"/>
      <c r="Y423" s="6"/>
      <c r="Z423" s="6"/>
      <c r="AC423" s="6"/>
      <c r="AK423" s="6"/>
    </row>
    <row r="424" spans="20:37">
      <c r="T424" s="8"/>
      <c r="U424" s="13"/>
      <c r="V424" s="8"/>
      <c r="W424" s="6"/>
      <c r="X424" s="6"/>
      <c r="Y424" s="6"/>
      <c r="Z424" s="6"/>
      <c r="AC424" s="6"/>
      <c r="AK424" s="6"/>
    </row>
    <row r="425" spans="20:37">
      <c r="T425" s="8"/>
      <c r="U425" s="13"/>
      <c r="V425" s="8"/>
      <c r="W425" s="6"/>
      <c r="X425" s="6"/>
      <c r="Y425" s="6"/>
      <c r="Z425" s="6"/>
      <c r="AC425" s="6"/>
      <c r="AK425" s="6"/>
    </row>
    <row r="426" spans="20:37">
      <c r="T426" s="8"/>
      <c r="U426" s="13"/>
      <c r="V426" s="8"/>
      <c r="W426" s="6"/>
      <c r="X426" s="6"/>
      <c r="Y426" s="6"/>
      <c r="Z426" s="6"/>
      <c r="AC426" s="6"/>
      <c r="AK426" s="6"/>
    </row>
    <row r="427" spans="20:37">
      <c r="T427" s="8"/>
      <c r="U427" s="13"/>
      <c r="V427" s="8"/>
      <c r="W427" s="6"/>
      <c r="X427" s="6"/>
      <c r="Y427" s="6"/>
      <c r="Z427" s="6"/>
      <c r="AC427" s="6"/>
      <c r="AK427" s="6"/>
    </row>
    <row r="428" spans="20:37">
      <c r="T428" s="8"/>
      <c r="U428" s="13"/>
      <c r="V428" s="8"/>
      <c r="W428" s="6"/>
      <c r="X428" s="6"/>
      <c r="Y428" s="6"/>
      <c r="Z428" s="6"/>
      <c r="AC428" s="6"/>
      <c r="AK428" s="6"/>
    </row>
    <row r="429" spans="20:37">
      <c r="T429" s="8"/>
      <c r="U429" s="13"/>
      <c r="V429" s="8"/>
      <c r="W429" s="6"/>
      <c r="X429" s="6"/>
      <c r="Y429" s="6"/>
      <c r="Z429" s="6"/>
      <c r="AC429" s="6"/>
      <c r="AK429" s="6"/>
    </row>
    <row r="430" spans="20:37">
      <c r="T430" s="8"/>
      <c r="U430" s="13"/>
      <c r="V430" s="8"/>
      <c r="W430" s="6"/>
      <c r="X430" s="6"/>
      <c r="Y430" s="6"/>
      <c r="Z430" s="6"/>
      <c r="AC430" s="6"/>
      <c r="AK430" s="6"/>
    </row>
    <row r="431" spans="20:37">
      <c r="T431" s="8"/>
      <c r="U431" s="13"/>
      <c r="V431" s="8"/>
      <c r="W431" s="6"/>
      <c r="X431" s="6"/>
      <c r="Y431" s="6"/>
      <c r="Z431" s="6"/>
      <c r="AC431" s="6"/>
      <c r="AK431" s="6"/>
    </row>
    <row r="432" spans="20:37">
      <c r="T432" s="8"/>
      <c r="U432" s="13"/>
      <c r="V432" s="8"/>
      <c r="W432" s="6"/>
      <c r="X432" s="6"/>
      <c r="Y432" s="6"/>
      <c r="Z432" s="6"/>
      <c r="AC432" s="6"/>
      <c r="AK432" s="6"/>
    </row>
    <row r="433" spans="13:37">
      <c r="T433" s="8"/>
      <c r="U433" s="13"/>
      <c r="V433" s="8"/>
      <c r="W433" s="6"/>
      <c r="X433" s="6"/>
      <c r="Y433" s="6"/>
      <c r="Z433" s="6"/>
      <c r="AC433" s="6"/>
      <c r="AK433" s="6"/>
    </row>
    <row r="434" spans="13:37">
      <c r="T434" s="8"/>
      <c r="U434" s="13"/>
      <c r="V434" s="8"/>
      <c r="W434" s="6"/>
      <c r="X434" s="6"/>
      <c r="Y434" s="6"/>
      <c r="Z434" s="6"/>
      <c r="AC434" s="6"/>
      <c r="AK434" s="6"/>
    </row>
    <row r="435" spans="13:37">
      <c r="T435" s="8"/>
      <c r="U435" s="13"/>
      <c r="V435" s="8"/>
      <c r="W435" s="6"/>
      <c r="X435" s="6"/>
      <c r="Y435" s="6"/>
      <c r="Z435" s="6"/>
      <c r="AC435" s="6"/>
      <c r="AK435" s="6"/>
    </row>
    <row r="436" spans="13:37">
      <c r="M436" s="165">
        <f>2.5*60</f>
        <v>150</v>
      </c>
      <c r="T436" s="8"/>
      <c r="U436" s="13"/>
      <c r="V436" s="8"/>
      <c r="W436" s="6"/>
      <c r="X436" s="6"/>
      <c r="Y436" s="6"/>
      <c r="Z436" s="6"/>
      <c r="AC436" s="6"/>
      <c r="AK436" s="6"/>
    </row>
    <row r="437" spans="13:37">
      <c r="T437" s="8"/>
      <c r="U437" s="13"/>
      <c r="V437" s="8"/>
      <c r="W437" s="6"/>
      <c r="X437" s="6"/>
      <c r="Y437" s="6"/>
      <c r="Z437" s="6"/>
      <c r="AC437" s="6"/>
      <c r="AK437" s="6"/>
    </row>
    <row r="438" spans="13:37">
      <c r="T438" s="8"/>
      <c r="U438" s="13"/>
      <c r="V438" s="8"/>
      <c r="W438" s="6"/>
      <c r="X438" s="6"/>
      <c r="Y438" s="6"/>
      <c r="Z438" s="6"/>
      <c r="AC438" s="6"/>
      <c r="AK438" s="6"/>
    </row>
    <row r="439" spans="13:37">
      <c r="T439" s="8"/>
      <c r="U439" s="13"/>
      <c r="V439" s="8"/>
      <c r="W439" s="6"/>
      <c r="X439" s="6"/>
      <c r="Y439" s="6"/>
      <c r="Z439" s="6"/>
      <c r="AC439" s="6"/>
      <c r="AK439" s="6"/>
    </row>
    <row r="440" spans="13:37">
      <c r="T440" s="8"/>
      <c r="U440" s="13"/>
      <c r="V440" s="8"/>
      <c r="W440" s="6"/>
      <c r="X440" s="6"/>
      <c r="Y440" s="6"/>
      <c r="Z440" s="6"/>
      <c r="AC440" s="6"/>
      <c r="AK440" s="6"/>
    </row>
    <row r="441" spans="13:37">
      <c r="T441" s="8"/>
      <c r="U441" s="13"/>
      <c r="V441" s="8"/>
      <c r="W441" s="6"/>
      <c r="X441" s="6"/>
      <c r="Y441" s="6"/>
      <c r="Z441" s="6"/>
      <c r="AC441" s="6"/>
      <c r="AK441" s="6"/>
    </row>
    <row r="442" spans="13:37">
      <c r="T442" s="8"/>
      <c r="U442" s="13"/>
      <c r="V442" s="8"/>
      <c r="W442" s="6"/>
      <c r="X442" s="6"/>
      <c r="Y442" s="6"/>
      <c r="Z442" s="6"/>
      <c r="AC442" s="6"/>
      <c r="AK442" s="6"/>
    </row>
    <row r="443" spans="13:37">
      <c r="T443" s="8"/>
      <c r="U443" s="13"/>
      <c r="V443" s="8"/>
      <c r="AK443" s="6"/>
    </row>
    <row r="444" spans="13:37">
      <c r="T444" s="8"/>
      <c r="U444" s="13"/>
      <c r="V444" s="8"/>
      <c r="AK444" s="6"/>
    </row>
    <row r="445" spans="13:37">
      <c r="T445" s="8"/>
      <c r="U445" s="13"/>
      <c r="V445" s="8"/>
      <c r="AK445" s="6"/>
    </row>
    <row r="446" spans="13:37">
      <c r="T446" s="8"/>
      <c r="U446" s="13"/>
      <c r="V446" s="8"/>
      <c r="AK446" s="6"/>
    </row>
    <row r="447" spans="13:37">
      <c r="T447" s="8"/>
      <c r="U447" s="13"/>
      <c r="V447" s="8"/>
      <c r="AK447" s="6"/>
    </row>
    <row r="448" spans="13:37">
      <c r="T448" s="8"/>
      <c r="U448" s="13"/>
      <c r="V448" s="8"/>
      <c r="AK448" s="6"/>
    </row>
    <row r="449" spans="20:37">
      <c r="T449" s="8"/>
      <c r="U449" s="13"/>
      <c r="V449" s="8"/>
      <c r="AK449" s="6"/>
    </row>
    <row r="450" spans="20:37">
      <c r="T450" s="8"/>
      <c r="U450" s="13"/>
      <c r="V450" s="8"/>
      <c r="AK450" s="6"/>
    </row>
    <row r="451" spans="20:37">
      <c r="T451" s="8"/>
      <c r="U451" s="13"/>
      <c r="V451" s="8"/>
      <c r="AK451" s="6"/>
    </row>
    <row r="452" spans="20:37">
      <c r="T452" s="8"/>
      <c r="U452" s="13"/>
      <c r="V452" s="8"/>
      <c r="AK452" s="6"/>
    </row>
    <row r="453" spans="20:37">
      <c r="T453" s="8"/>
      <c r="U453" s="13"/>
      <c r="V453" s="8"/>
      <c r="AK453" s="6"/>
    </row>
    <row r="454" spans="20:37">
      <c r="T454" s="8"/>
      <c r="U454" s="13"/>
      <c r="V454" s="8"/>
      <c r="AK454" s="6"/>
    </row>
    <row r="455" spans="20:37">
      <c r="T455" s="8"/>
      <c r="U455" s="13"/>
      <c r="V455" s="8"/>
      <c r="AK455" s="6"/>
    </row>
    <row r="456" spans="20:37">
      <c r="T456" s="8"/>
      <c r="U456" s="13"/>
      <c r="V456" s="8"/>
      <c r="AK456" s="6"/>
    </row>
    <row r="457" spans="20:37">
      <c r="T457" s="8"/>
      <c r="U457" s="13"/>
      <c r="V457" s="8"/>
      <c r="AK457" s="6"/>
    </row>
    <row r="458" spans="20:37">
      <c r="T458" s="8"/>
      <c r="U458" s="13"/>
      <c r="V458" s="8"/>
      <c r="AK458" s="6"/>
    </row>
    <row r="459" spans="20:37">
      <c r="T459" s="8"/>
      <c r="U459" s="13"/>
      <c r="V459" s="8"/>
      <c r="AK459" s="6"/>
    </row>
    <row r="460" spans="20:37">
      <c r="T460" s="8"/>
      <c r="U460" s="13"/>
      <c r="V460" s="8"/>
      <c r="AK460" s="6"/>
    </row>
    <row r="461" spans="20:37">
      <c r="T461" s="8"/>
      <c r="U461" s="13"/>
      <c r="V461" s="8"/>
      <c r="AK461" s="6"/>
    </row>
    <row r="462" spans="20:37">
      <c r="T462" s="8"/>
      <c r="U462" s="13"/>
      <c r="V462" s="8"/>
      <c r="AK462" s="6"/>
    </row>
    <row r="463" spans="20:37">
      <c r="T463" s="8"/>
      <c r="U463" s="13"/>
      <c r="V463" s="8"/>
      <c r="AK463" s="6"/>
    </row>
    <row r="464" spans="20:37">
      <c r="T464" s="8"/>
      <c r="U464" s="13"/>
      <c r="V464" s="8"/>
      <c r="AK464" s="6"/>
    </row>
    <row r="465" spans="20:37">
      <c r="T465" s="8"/>
      <c r="U465" s="13"/>
      <c r="V465" s="8"/>
      <c r="AK465" s="6"/>
    </row>
    <row r="466" spans="20:37">
      <c r="T466" s="8"/>
      <c r="U466" s="13"/>
      <c r="V466" s="8"/>
      <c r="AK466" s="6"/>
    </row>
    <row r="467" spans="20:37">
      <c r="T467" s="8"/>
      <c r="U467" s="13"/>
      <c r="V467" s="8"/>
      <c r="AK467" s="6"/>
    </row>
    <row r="468" spans="20:37">
      <c r="T468" s="8"/>
      <c r="U468" s="13"/>
      <c r="V468" s="8"/>
      <c r="AK468" s="6"/>
    </row>
    <row r="469" spans="20:37">
      <c r="T469" s="8"/>
      <c r="U469" s="13"/>
      <c r="V469" s="8"/>
      <c r="AK469" s="6"/>
    </row>
    <row r="470" spans="20:37">
      <c r="T470" s="8"/>
      <c r="U470" s="13"/>
      <c r="V470" s="8"/>
      <c r="AK470" s="6"/>
    </row>
    <row r="471" spans="20:37">
      <c r="T471" s="8"/>
      <c r="U471" s="13"/>
      <c r="V471" s="8"/>
      <c r="AK471" s="6"/>
    </row>
    <row r="472" spans="20:37">
      <c r="T472" s="8"/>
      <c r="U472" s="13"/>
      <c r="V472" s="8"/>
      <c r="AK472" s="6"/>
    </row>
    <row r="473" spans="20:37">
      <c r="T473" s="8"/>
      <c r="U473" s="13"/>
      <c r="V473" s="8"/>
      <c r="AK473" s="6"/>
    </row>
    <row r="474" spans="20:37">
      <c r="T474" s="8"/>
      <c r="U474" s="13"/>
      <c r="V474" s="8"/>
      <c r="AK474" s="6"/>
    </row>
    <row r="475" spans="20:37">
      <c r="T475" s="8"/>
      <c r="U475" s="13"/>
      <c r="V475" s="8"/>
      <c r="AK475" s="6"/>
    </row>
    <row r="476" spans="20:37">
      <c r="T476" s="8"/>
      <c r="U476" s="13"/>
      <c r="V476" s="8"/>
      <c r="AK476" s="6"/>
    </row>
    <row r="477" spans="20:37">
      <c r="T477" s="8"/>
      <c r="U477" s="13"/>
      <c r="V477" s="8"/>
      <c r="AK477" s="6"/>
    </row>
    <row r="478" spans="20:37">
      <c r="T478" s="8"/>
      <c r="U478" s="13"/>
      <c r="V478" s="8"/>
      <c r="AK478" s="6"/>
    </row>
    <row r="479" spans="20:37">
      <c r="T479" s="8"/>
      <c r="U479" s="13"/>
      <c r="V479" s="8"/>
      <c r="AK479" s="6"/>
    </row>
    <row r="480" spans="20:37">
      <c r="T480" s="8"/>
      <c r="U480" s="13"/>
      <c r="V480" s="8"/>
      <c r="AK480" s="6"/>
    </row>
    <row r="481" spans="20:37">
      <c r="T481" s="8"/>
      <c r="U481" s="13"/>
      <c r="V481" s="8"/>
      <c r="AK481" s="6"/>
    </row>
    <row r="482" spans="20:37">
      <c r="T482" s="8"/>
      <c r="U482" s="13"/>
      <c r="V482" s="8"/>
      <c r="AK482" s="6"/>
    </row>
    <row r="483" spans="20:37">
      <c r="T483" s="8"/>
      <c r="U483" s="13"/>
      <c r="V483" s="8"/>
      <c r="AK483" s="6"/>
    </row>
    <row r="484" spans="20:37">
      <c r="T484" s="8"/>
      <c r="U484" s="13"/>
      <c r="V484" s="8"/>
      <c r="AK484" s="6"/>
    </row>
    <row r="485" spans="20:37">
      <c r="T485" s="8"/>
      <c r="U485" s="13"/>
      <c r="V485" s="8"/>
      <c r="AK485" s="6"/>
    </row>
    <row r="486" spans="20:37">
      <c r="T486" s="8"/>
      <c r="U486" s="13"/>
      <c r="V486" s="8"/>
      <c r="AK486" s="6"/>
    </row>
    <row r="487" spans="20:37">
      <c r="T487" s="8"/>
      <c r="U487" s="13"/>
      <c r="V487" s="8"/>
      <c r="AK487" s="6"/>
    </row>
    <row r="488" spans="20:37">
      <c r="T488" s="8"/>
      <c r="U488" s="13"/>
      <c r="V488" s="8"/>
      <c r="AK488" s="6"/>
    </row>
    <row r="489" spans="20:37">
      <c r="T489" s="8"/>
      <c r="U489" s="13"/>
      <c r="V489" s="8"/>
      <c r="AK489" s="6"/>
    </row>
    <row r="490" spans="20:37">
      <c r="T490" s="8"/>
      <c r="U490" s="13"/>
      <c r="V490" s="8"/>
      <c r="AK490" s="6"/>
    </row>
    <row r="491" spans="20:37">
      <c r="T491" s="8"/>
      <c r="U491" s="13"/>
      <c r="V491" s="8"/>
      <c r="AK491" s="6"/>
    </row>
    <row r="492" spans="20:37">
      <c r="T492" s="8"/>
      <c r="U492" s="13"/>
      <c r="V492" s="8"/>
      <c r="AK492" s="6"/>
    </row>
    <row r="493" spans="20:37">
      <c r="T493" s="8"/>
      <c r="U493" s="13"/>
      <c r="V493" s="8"/>
      <c r="AK493" s="6"/>
    </row>
    <row r="494" spans="20:37">
      <c r="T494" s="8"/>
      <c r="U494" s="13"/>
      <c r="V494" s="8"/>
      <c r="AK494" s="6"/>
    </row>
    <row r="495" spans="20:37">
      <c r="T495" s="8"/>
      <c r="U495" s="13"/>
      <c r="V495" s="8"/>
      <c r="AK495" s="6"/>
    </row>
    <row r="496" spans="20:37">
      <c r="T496" s="8"/>
      <c r="U496" s="13"/>
      <c r="V496" s="8"/>
      <c r="AK496" s="6"/>
    </row>
    <row r="497" spans="20:37">
      <c r="T497" s="8"/>
      <c r="U497" s="13"/>
      <c r="V497" s="8"/>
      <c r="AK497" s="6"/>
    </row>
    <row r="498" spans="20:37">
      <c r="T498" s="8"/>
      <c r="U498" s="13"/>
      <c r="V498" s="8"/>
      <c r="AK498" s="6"/>
    </row>
    <row r="499" spans="20:37">
      <c r="T499" s="8"/>
      <c r="U499" s="13"/>
      <c r="V499" s="8"/>
      <c r="AK499" s="6"/>
    </row>
    <row r="500" spans="20:37">
      <c r="T500" s="8"/>
      <c r="U500" s="13"/>
      <c r="V500" s="8"/>
      <c r="AK500" s="6"/>
    </row>
    <row r="501" spans="20:37">
      <c r="T501" s="8"/>
      <c r="U501" s="13"/>
      <c r="V501" s="8"/>
      <c r="AK501" s="6"/>
    </row>
    <row r="502" spans="20:37">
      <c r="T502" s="8"/>
      <c r="U502" s="13"/>
      <c r="V502" s="8"/>
      <c r="AK502" s="6"/>
    </row>
    <row r="503" spans="20:37">
      <c r="T503" s="8"/>
      <c r="U503" s="13"/>
      <c r="V503" s="8"/>
      <c r="AK503" s="6"/>
    </row>
    <row r="504" spans="20:37">
      <c r="T504" s="8"/>
      <c r="U504" s="13"/>
      <c r="V504" s="8"/>
      <c r="AK504" s="6"/>
    </row>
    <row r="505" spans="20:37">
      <c r="T505" s="8"/>
      <c r="U505" s="13"/>
      <c r="V505" s="8"/>
      <c r="AK505" s="6"/>
    </row>
    <row r="506" spans="20:37">
      <c r="T506" s="8"/>
      <c r="U506" s="13"/>
      <c r="V506" s="8"/>
      <c r="AK506" s="6"/>
    </row>
    <row r="507" spans="20:37">
      <c r="T507" s="8"/>
      <c r="U507" s="13"/>
      <c r="V507" s="8"/>
      <c r="AK507" s="6"/>
    </row>
    <row r="508" spans="20:37">
      <c r="T508" s="8"/>
      <c r="U508" s="13"/>
      <c r="V508" s="8"/>
      <c r="AK508" s="6"/>
    </row>
    <row r="509" spans="20:37">
      <c r="T509" s="8"/>
      <c r="U509" s="13"/>
      <c r="V509" s="8"/>
      <c r="AK509" s="6"/>
    </row>
    <row r="510" spans="20:37">
      <c r="T510" s="8"/>
      <c r="U510" s="13"/>
      <c r="V510" s="8"/>
      <c r="AK510" s="6"/>
    </row>
    <row r="511" spans="20:37">
      <c r="T511" s="8"/>
      <c r="U511" s="13"/>
      <c r="V511" s="8"/>
      <c r="AK511" s="6"/>
    </row>
    <row r="512" spans="20:37">
      <c r="T512" s="8"/>
      <c r="U512" s="13"/>
      <c r="V512" s="8"/>
      <c r="AK512" s="6"/>
    </row>
    <row r="513" spans="20:37">
      <c r="T513" s="8"/>
      <c r="U513" s="13"/>
      <c r="V513" s="8"/>
      <c r="AK513" s="6"/>
    </row>
    <row r="514" spans="20:37">
      <c r="T514" s="8"/>
      <c r="U514" s="13"/>
      <c r="V514" s="8"/>
      <c r="AK514" s="6"/>
    </row>
    <row r="515" spans="20:37">
      <c r="T515" s="8"/>
      <c r="U515" s="13"/>
      <c r="V515" s="8"/>
      <c r="AK515" s="6"/>
    </row>
    <row r="516" spans="20:37">
      <c r="T516" s="8"/>
      <c r="U516" s="13"/>
      <c r="V516" s="8"/>
      <c r="AK516" s="6"/>
    </row>
    <row r="517" spans="20:37">
      <c r="T517" s="8"/>
      <c r="U517" s="13"/>
      <c r="V517" s="8"/>
      <c r="AK517" s="6"/>
    </row>
    <row r="518" spans="20:37">
      <c r="T518" s="8"/>
      <c r="U518" s="13"/>
      <c r="V518" s="8"/>
      <c r="AK518" s="6"/>
    </row>
    <row r="519" spans="20:37">
      <c r="T519" s="8"/>
      <c r="U519" s="13"/>
      <c r="V519" s="8"/>
      <c r="AK519" s="6"/>
    </row>
    <row r="520" spans="20:37">
      <c r="T520" s="8"/>
      <c r="U520" s="13"/>
      <c r="V520" s="8"/>
      <c r="AK520" s="6"/>
    </row>
    <row r="521" spans="20:37">
      <c r="T521" s="8"/>
      <c r="U521" s="13"/>
      <c r="V521" s="8"/>
      <c r="AK521" s="6"/>
    </row>
    <row r="522" spans="20:37">
      <c r="T522" s="8"/>
      <c r="U522" s="13"/>
      <c r="V522" s="8"/>
      <c r="AK522" s="6"/>
    </row>
    <row r="523" spans="20:37">
      <c r="T523" s="8"/>
      <c r="U523" s="13"/>
      <c r="V523" s="8"/>
      <c r="AK523" s="6"/>
    </row>
    <row r="524" spans="20:37">
      <c r="T524" s="8"/>
      <c r="U524" s="13"/>
      <c r="V524" s="8"/>
      <c r="AK524" s="6"/>
    </row>
    <row r="525" spans="20:37">
      <c r="T525" s="8"/>
      <c r="U525" s="13"/>
      <c r="V525" s="8"/>
      <c r="AK525" s="6"/>
    </row>
    <row r="526" spans="20:37">
      <c r="T526" s="8"/>
      <c r="U526" s="13"/>
      <c r="V526" s="8"/>
      <c r="AK526" s="6"/>
    </row>
    <row r="527" spans="20:37">
      <c r="T527" s="8"/>
      <c r="U527" s="13"/>
      <c r="V527" s="8"/>
      <c r="AK527" s="6"/>
    </row>
    <row r="528" spans="20:37">
      <c r="T528" s="8"/>
      <c r="U528" s="13"/>
      <c r="V528" s="8"/>
      <c r="AK528" s="6"/>
    </row>
    <row r="529" spans="20:37">
      <c r="T529" s="8"/>
      <c r="U529" s="13"/>
      <c r="V529" s="8"/>
      <c r="AK529" s="6"/>
    </row>
    <row r="530" spans="20:37">
      <c r="T530" s="8"/>
      <c r="U530" s="13"/>
      <c r="V530" s="8"/>
      <c r="AK530" s="6"/>
    </row>
    <row r="531" spans="20:37">
      <c r="T531" s="8"/>
      <c r="U531" s="13"/>
      <c r="V531" s="8"/>
      <c r="AK531" s="6"/>
    </row>
    <row r="532" spans="20:37">
      <c r="T532" s="8"/>
      <c r="U532" s="13"/>
      <c r="V532" s="8"/>
      <c r="AK532" s="6"/>
    </row>
    <row r="533" spans="20:37">
      <c r="T533" s="8"/>
      <c r="U533" s="13"/>
      <c r="V533" s="8"/>
      <c r="AK533" s="6"/>
    </row>
    <row r="534" spans="20:37">
      <c r="T534" s="8"/>
      <c r="U534" s="13"/>
      <c r="V534" s="8"/>
      <c r="AK534" s="6"/>
    </row>
    <row r="535" spans="20:37">
      <c r="T535" s="8"/>
      <c r="U535" s="13"/>
      <c r="V535" s="8"/>
      <c r="AK535" s="6"/>
    </row>
    <row r="536" spans="20:37">
      <c r="T536" s="8"/>
      <c r="U536" s="13"/>
      <c r="V536" s="8"/>
      <c r="AK536" s="6"/>
    </row>
    <row r="537" spans="20:37">
      <c r="T537" s="8"/>
      <c r="U537" s="13"/>
      <c r="V537" s="8"/>
      <c r="AK537" s="6"/>
    </row>
    <row r="538" spans="20:37">
      <c r="T538" s="8"/>
      <c r="U538" s="13"/>
      <c r="V538" s="8"/>
      <c r="AK538" s="6"/>
    </row>
    <row r="539" spans="20:37">
      <c r="T539" s="8"/>
      <c r="U539" s="13"/>
      <c r="V539" s="8"/>
      <c r="AK539" s="6"/>
    </row>
    <row r="540" spans="20:37">
      <c r="T540" s="8"/>
      <c r="U540" s="13"/>
      <c r="V540" s="8"/>
      <c r="AK540" s="6"/>
    </row>
    <row r="541" spans="20:37">
      <c r="T541" s="8"/>
      <c r="U541" s="13"/>
      <c r="V541" s="8"/>
      <c r="AK541" s="6"/>
    </row>
    <row r="542" spans="20:37">
      <c r="T542" s="8"/>
      <c r="U542" s="13"/>
      <c r="V542" s="8"/>
      <c r="AK542" s="6"/>
    </row>
    <row r="543" spans="20:37">
      <c r="T543" s="8"/>
      <c r="U543" s="13"/>
      <c r="V543" s="8"/>
      <c r="AK543" s="6"/>
    </row>
    <row r="544" spans="20:37">
      <c r="T544" s="8"/>
      <c r="U544" s="13"/>
      <c r="V544" s="8"/>
      <c r="AK544" s="6"/>
    </row>
    <row r="545" spans="5:37">
      <c r="T545" s="8"/>
      <c r="U545" s="13"/>
      <c r="V545" s="8"/>
      <c r="AK545" s="6"/>
    </row>
    <row r="546" spans="5:37">
      <c r="T546" s="8"/>
      <c r="U546" s="13"/>
      <c r="V546" s="8"/>
      <c r="AK546" s="6"/>
    </row>
    <row r="547" spans="5:37">
      <c r="T547" s="8"/>
      <c r="U547" s="13"/>
      <c r="V547" s="8"/>
      <c r="AK547" s="6"/>
    </row>
    <row r="548" spans="5:37">
      <c r="T548" s="8"/>
      <c r="U548" s="13"/>
      <c r="V548" s="8"/>
      <c r="AK548" s="6"/>
    </row>
    <row r="549" spans="5:37">
      <c r="T549" s="8"/>
      <c r="U549" s="13"/>
      <c r="V549" s="8"/>
      <c r="AK549" s="6"/>
    </row>
    <row r="550" spans="5:37">
      <c r="T550" s="8"/>
      <c r="U550" s="13"/>
      <c r="V550" s="8"/>
      <c r="AK550" s="6"/>
    </row>
    <row r="551" spans="5:37">
      <c r="E551" s="331" t="s">
        <v>1376</v>
      </c>
      <c r="T551" s="8"/>
      <c r="U551" s="13"/>
      <c r="V551" s="8"/>
      <c r="AK551" s="6"/>
    </row>
    <row r="552" spans="5:37">
      <c r="T552" s="8"/>
      <c r="U552" s="13"/>
      <c r="V552" s="8"/>
      <c r="AK552" s="6"/>
    </row>
    <row r="553" spans="5:37">
      <c r="T553" s="8"/>
      <c r="U553" s="13"/>
      <c r="V553" s="8"/>
      <c r="AK553" s="6"/>
    </row>
    <row r="554" spans="5:37">
      <c r="T554" s="8"/>
      <c r="U554" s="13"/>
      <c r="V554" s="8"/>
      <c r="AK554" s="6"/>
    </row>
    <row r="555" spans="5:37">
      <c r="T555" s="8"/>
      <c r="U555" s="13"/>
      <c r="V555" s="8"/>
      <c r="AK555" s="6"/>
    </row>
    <row r="556" spans="5:37">
      <c r="T556" s="8"/>
      <c r="U556" s="13"/>
      <c r="V556" s="8"/>
      <c r="AK556" s="6"/>
    </row>
    <row r="557" spans="5:37">
      <c r="T557" s="8"/>
      <c r="U557" s="13"/>
      <c r="V557" s="8"/>
      <c r="AK557" s="6"/>
    </row>
    <row r="558" spans="5:37">
      <c r="T558" s="8"/>
      <c r="U558" s="13"/>
      <c r="V558" s="8"/>
      <c r="AK558" s="6"/>
    </row>
    <row r="559" spans="5:37">
      <c r="T559" s="8"/>
      <c r="U559" s="13"/>
      <c r="V559" s="8"/>
      <c r="AK559" s="6"/>
    </row>
    <row r="560" spans="5:37">
      <c r="T560" s="8"/>
      <c r="U560" s="13"/>
      <c r="V560" s="8"/>
      <c r="AK560" s="6"/>
    </row>
    <row r="561" spans="20:37">
      <c r="T561" s="8"/>
      <c r="U561" s="13"/>
      <c r="V561" s="8"/>
      <c r="AK561" s="6"/>
    </row>
    <row r="562" spans="20:37">
      <c r="T562" s="8"/>
      <c r="U562" s="13"/>
      <c r="V562" s="8"/>
      <c r="AK562" s="6"/>
    </row>
    <row r="563" spans="20:37">
      <c r="T563" s="8"/>
      <c r="U563" s="13"/>
      <c r="V563" s="8"/>
      <c r="AK563" s="6"/>
    </row>
    <row r="564" spans="20:37">
      <c r="T564" s="8"/>
      <c r="U564" s="13"/>
      <c r="V564" s="8"/>
      <c r="AK564" s="6"/>
    </row>
    <row r="565" spans="20:37">
      <c r="T565" s="8"/>
      <c r="U565" s="13"/>
      <c r="V565" s="8"/>
      <c r="AK565" s="6"/>
    </row>
    <row r="566" spans="20:37">
      <c r="T566" s="8"/>
      <c r="U566" s="13"/>
      <c r="V566" s="8"/>
      <c r="AK566" s="6"/>
    </row>
    <row r="567" spans="20:37">
      <c r="T567" s="8"/>
      <c r="U567" s="13"/>
      <c r="V567" s="8"/>
      <c r="AK567" s="6"/>
    </row>
    <row r="568" spans="20:37">
      <c r="T568" s="8"/>
      <c r="U568" s="13"/>
      <c r="V568" s="8"/>
      <c r="AK568" s="6"/>
    </row>
    <row r="569" spans="20:37">
      <c r="T569" s="8"/>
      <c r="U569" s="13"/>
      <c r="V569" s="8"/>
      <c r="AK569" s="6"/>
    </row>
    <row r="570" spans="20:37">
      <c r="T570" s="8"/>
      <c r="U570" s="13"/>
      <c r="V570" s="8"/>
      <c r="AK570" s="6"/>
    </row>
    <row r="571" spans="20:37">
      <c r="T571" s="8"/>
      <c r="U571" s="13"/>
      <c r="V571" s="8"/>
      <c r="AK571" s="6"/>
    </row>
    <row r="572" spans="20:37">
      <c r="T572" s="8"/>
      <c r="U572" s="13"/>
      <c r="V572" s="8"/>
      <c r="AK572" s="6"/>
    </row>
    <row r="573" spans="20:37">
      <c r="T573" s="8"/>
      <c r="U573" s="13"/>
      <c r="V573" s="8"/>
      <c r="AK573" s="6"/>
    </row>
    <row r="574" spans="20:37">
      <c r="T574" s="8"/>
      <c r="U574" s="13"/>
      <c r="V574" s="8"/>
      <c r="AK574" s="6"/>
    </row>
    <row r="575" spans="20:37">
      <c r="T575" s="8"/>
      <c r="U575" s="13"/>
      <c r="V575" s="8"/>
      <c r="AK575" s="6"/>
    </row>
    <row r="576" spans="20:37">
      <c r="T576" s="8"/>
      <c r="U576" s="13"/>
      <c r="V576" s="8"/>
      <c r="AK576" s="6"/>
    </row>
    <row r="577" spans="20:37">
      <c r="T577" s="8"/>
      <c r="U577" s="13"/>
      <c r="V577" s="8"/>
      <c r="AK577" s="6"/>
    </row>
    <row r="578" spans="20:37">
      <c r="T578" s="8"/>
      <c r="U578" s="13"/>
      <c r="V578" s="8"/>
      <c r="AK578" s="6"/>
    </row>
    <row r="579" spans="20:37">
      <c r="T579" s="8"/>
      <c r="U579" s="13"/>
      <c r="V579" s="8"/>
      <c r="AK579" s="6"/>
    </row>
    <row r="580" spans="20:37">
      <c r="T580" s="8"/>
      <c r="U580" s="13"/>
      <c r="V580" s="8"/>
      <c r="AK580" s="6"/>
    </row>
    <row r="581" spans="20:37">
      <c r="T581" s="8"/>
      <c r="U581" s="13"/>
      <c r="V581" s="8"/>
      <c r="AK581" s="6"/>
    </row>
    <row r="582" spans="20:37">
      <c r="T582" s="8"/>
      <c r="U582" s="13"/>
      <c r="V582" s="8"/>
      <c r="AK582" s="6"/>
    </row>
    <row r="583" spans="20:37">
      <c r="T583" s="8"/>
      <c r="U583" s="13"/>
      <c r="V583" s="8"/>
      <c r="AK583" s="6"/>
    </row>
    <row r="584" spans="20:37">
      <c r="T584" s="8"/>
      <c r="U584" s="13"/>
      <c r="V584" s="8"/>
      <c r="AK584" s="6"/>
    </row>
    <row r="585" spans="20:37">
      <c r="T585" s="8"/>
      <c r="U585" s="13"/>
      <c r="V585" s="8"/>
      <c r="AK585" s="6"/>
    </row>
    <row r="586" spans="20:37">
      <c r="T586" s="8"/>
      <c r="U586" s="13"/>
      <c r="V586" s="8"/>
      <c r="AK586" s="6"/>
    </row>
    <row r="587" spans="20:37">
      <c r="T587" s="8"/>
      <c r="U587" s="13"/>
      <c r="V587" s="8"/>
      <c r="AK587" s="6"/>
    </row>
    <row r="588" spans="20:37">
      <c r="T588" s="8"/>
      <c r="U588" s="13"/>
      <c r="V588" s="8"/>
      <c r="AK588" s="6"/>
    </row>
    <row r="589" spans="20:37">
      <c r="T589" s="8"/>
      <c r="U589" s="13"/>
      <c r="V589" s="8"/>
      <c r="AK589" s="6"/>
    </row>
    <row r="590" spans="20:37">
      <c r="T590" s="8"/>
      <c r="U590" s="13"/>
      <c r="V590" s="8"/>
      <c r="AK590" s="6"/>
    </row>
    <row r="591" spans="20:37">
      <c r="T591" s="8"/>
      <c r="U591" s="13"/>
      <c r="V591" s="8"/>
      <c r="AK591" s="6"/>
    </row>
    <row r="592" spans="20:37">
      <c r="T592" s="8"/>
      <c r="U592" s="13"/>
      <c r="V592" s="8"/>
      <c r="AK592" s="6"/>
    </row>
    <row r="593" spans="20:37">
      <c r="T593" s="8"/>
      <c r="U593" s="13"/>
      <c r="V593" s="8"/>
      <c r="AK593" s="6"/>
    </row>
    <row r="594" spans="20:37">
      <c r="T594" s="8"/>
      <c r="U594" s="13"/>
      <c r="V594" s="8"/>
      <c r="AK594" s="6"/>
    </row>
    <row r="595" spans="20:37">
      <c r="T595" s="8"/>
      <c r="U595" s="13"/>
      <c r="V595" s="8"/>
      <c r="AK595" s="6"/>
    </row>
    <row r="596" spans="20:37">
      <c r="T596" s="8"/>
      <c r="U596" s="13"/>
      <c r="V596" s="8"/>
      <c r="AK596" s="6"/>
    </row>
    <row r="597" spans="20:37">
      <c r="T597" s="8"/>
      <c r="U597" s="13"/>
      <c r="V597" s="8"/>
      <c r="AK597" s="6"/>
    </row>
    <row r="598" spans="20:37">
      <c r="T598" s="8"/>
      <c r="U598" s="13"/>
      <c r="V598" s="8"/>
      <c r="AK598" s="6"/>
    </row>
    <row r="599" spans="20:37">
      <c r="T599" s="8"/>
      <c r="U599" s="13"/>
      <c r="V599" s="8"/>
      <c r="AK599" s="6"/>
    </row>
    <row r="600" spans="20:37">
      <c r="T600" s="8"/>
      <c r="U600" s="13"/>
      <c r="V600" s="8"/>
      <c r="AK600" s="6"/>
    </row>
    <row r="601" spans="20:37">
      <c r="T601" s="8"/>
      <c r="U601" s="13"/>
      <c r="V601" s="8"/>
      <c r="AK601" s="6"/>
    </row>
    <row r="602" spans="20:37">
      <c r="T602" s="8"/>
      <c r="U602" s="13"/>
      <c r="V602" s="8"/>
      <c r="AK602" s="6"/>
    </row>
    <row r="603" spans="20:37">
      <c r="T603" s="8"/>
      <c r="U603" s="13"/>
      <c r="V603" s="8"/>
      <c r="AK603" s="6"/>
    </row>
    <row r="604" spans="20:37">
      <c r="T604" s="8"/>
      <c r="U604" s="13"/>
      <c r="V604" s="8"/>
      <c r="AK604" s="6"/>
    </row>
    <row r="605" spans="20:37">
      <c r="T605" s="8"/>
      <c r="U605" s="13"/>
      <c r="V605" s="8"/>
      <c r="AK605" s="6"/>
    </row>
    <row r="606" spans="20:37">
      <c r="T606" s="8"/>
      <c r="U606" s="13"/>
      <c r="V606" s="8"/>
      <c r="AK606" s="6"/>
    </row>
    <row r="607" spans="20:37">
      <c r="T607" s="8"/>
      <c r="U607" s="13"/>
      <c r="V607" s="8"/>
      <c r="AK607" s="6"/>
    </row>
    <row r="608" spans="20:37">
      <c r="T608" s="8"/>
      <c r="U608" s="13"/>
      <c r="V608" s="8"/>
      <c r="AK608" s="6"/>
    </row>
    <row r="609" spans="20:37">
      <c r="T609" s="8"/>
      <c r="U609" s="13"/>
      <c r="V609" s="8"/>
      <c r="AK609" s="6"/>
    </row>
    <row r="610" spans="20:37">
      <c r="T610" s="8"/>
      <c r="U610" s="13"/>
      <c r="V610" s="8"/>
      <c r="AK610" s="6"/>
    </row>
    <row r="611" spans="20:37">
      <c r="T611" s="8"/>
      <c r="U611" s="13"/>
      <c r="V611" s="8"/>
      <c r="AK611" s="6"/>
    </row>
    <row r="612" spans="20:37">
      <c r="T612" s="8"/>
      <c r="U612" s="13"/>
      <c r="V612" s="8"/>
      <c r="AK612" s="6"/>
    </row>
    <row r="613" spans="20:37">
      <c r="T613" s="8"/>
      <c r="U613" s="13"/>
      <c r="V613" s="8"/>
      <c r="AK613" s="6"/>
    </row>
    <row r="614" spans="20:37">
      <c r="T614" s="8"/>
      <c r="U614" s="13"/>
      <c r="V614" s="8"/>
      <c r="AK614" s="6"/>
    </row>
    <row r="615" spans="20:37">
      <c r="T615" s="8"/>
      <c r="U615" s="13"/>
      <c r="V615" s="8"/>
      <c r="AK615" s="6"/>
    </row>
    <row r="616" spans="20:37">
      <c r="T616" s="8"/>
      <c r="U616" s="13"/>
      <c r="V616" s="8"/>
      <c r="AK616" s="6"/>
    </row>
    <row r="617" spans="20:37">
      <c r="T617" s="8"/>
      <c r="U617" s="13"/>
      <c r="V617" s="8"/>
      <c r="AK617" s="6"/>
    </row>
    <row r="618" spans="20:37">
      <c r="T618" s="8"/>
      <c r="U618" s="13"/>
      <c r="V618" s="8"/>
      <c r="AK618" s="6"/>
    </row>
    <row r="619" spans="20:37">
      <c r="T619" s="8"/>
      <c r="U619" s="13"/>
      <c r="V619" s="8"/>
      <c r="AK619" s="6"/>
    </row>
    <row r="620" spans="20:37">
      <c r="T620" s="8"/>
      <c r="U620" s="13"/>
      <c r="V620" s="8"/>
      <c r="AK620" s="6"/>
    </row>
    <row r="621" spans="20:37">
      <c r="T621" s="8"/>
      <c r="U621" s="13"/>
      <c r="V621" s="8"/>
      <c r="AK621" s="6"/>
    </row>
    <row r="622" spans="20:37">
      <c r="T622" s="8"/>
      <c r="U622" s="13"/>
      <c r="V622" s="8"/>
      <c r="AK622" s="6"/>
    </row>
    <row r="623" spans="20:37">
      <c r="T623" s="8"/>
      <c r="U623" s="13"/>
      <c r="V623" s="8"/>
      <c r="AK623" s="6"/>
    </row>
    <row r="624" spans="20:37">
      <c r="T624" s="8"/>
      <c r="U624" s="13"/>
      <c r="V624" s="8"/>
      <c r="AK624" s="6"/>
    </row>
    <row r="625" spans="20:37">
      <c r="T625" s="8"/>
      <c r="U625" s="13"/>
      <c r="V625" s="8"/>
      <c r="AK625" s="6"/>
    </row>
    <row r="626" spans="20:37">
      <c r="T626" s="8"/>
      <c r="U626" s="13"/>
      <c r="V626" s="8"/>
      <c r="AK626" s="6"/>
    </row>
    <row r="627" spans="20:37">
      <c r="U627" s="13"/>
    </row>
    <row r="628" spans="20:37">
      <c r="T628" s="8"/>
      <c r="U628" s="13"/>
      <c r="V628" s="8"/>
      <c r="AK628" s="6"/>
    </row>
    <row r="629" spans="20:37">
      <c r="T629" s="8"/>
      <c r="V629" s="8"/>
      <c r="AK629" s="6"/>
    </row>
    <row r="630" spans="20:37">
      <c r="T630" s="8"/>
      <c r="U630" s="13"/>
      <c r="V630" s="8"/>
      <c r="AK630" s="6"/>
    </row>
    <row r="631" spans="20:37">
      <c r="T631" s="8"/>
      <c r="U631" s="13"/>
      <c r="V631" s="8"/>
      <c r="AK631" s="6"/>
    </row>
    <row r="632" spans="20:37">
      <c r="T632" s="8"/>
      <c r="U632" s="13"/>
      <c r="V632" s="8"/>
      <c r="AK632" s="6"/>
    </row>
    <row r="633" spans="20:37">
      <c r="T633" s="8"/>
      <c r="U633" s="13"/>
      <c r="V633" s="8"/>
      <c r="AK633" s="6"/>
    </row>
    <row r="634" spans="20:37">
      <c r="T634" s="8"/>
      <c r="U634" s="13"/>
      <c r="V634" s="8"/>
      <c r="AK634" s="6"/>
    </row>
    <row r="635" spans="20:37">
      <c r="T635" s="8"/>
      <c r="U635" s="13"/>
      <c r="V635" s="8"/>
      <c r="AK635" s="6"/>
    </row>
    <row r="636" spans="20:37">
      <c r="T636" s="8"/>
      <c r="U636" s="13"/>
      <c r="V636" s="8"/>
      <c r="AK636" s="6"/>
    </row>
    <row r="637" spans="20:37">
      <c r="T637" s="8"/>
      <c r="U637" s="13"/>
      <c r="V637" s="8"/>
      <c r="AK637" s="6"/>
    </row>
    <row r="638" spans="20:37">
      <c r="T638" s="8"/>
      <c r="U638" s="13"/>
      <c r="V638" s="8"/>
      <c r="AK638" s="6"/>
    </row>
    <row r="639" spans="20:37">
      <c r="T639" s="8"/>
      <c r="U639" s="13"/>
      <c r="V639" s="8"/>
      <c r="AK639" s="6"/>
    </row>
    <row r="640" spans="20:37">
      <c r="T640" s="8"/>
      <c r="U640" s="13"/>
      <c r="V640" s="8"/>
      <c r="AK640" s="6"/>
    </row>
    <row r="641" spans="20:37">
      <c r="T641" s="8"/>
      <c r="U641" s="13"/>
      <c r="V641" s="8"/>
      <c r="AK641" s="6"/>
    </row>
    <row r="642" spans="20:37">
      <c r="T642" s="8"/>
      <c r="U642" s="13"/>
      <c r="V642" s="8"/>
      <c r="AK642" s="6"/>
    </row>
    <row r="643" spans="20:37">
      <c r="T643" s="8"/>
      <c r="U643" s="13"/>
      <c r="V643" s="8"/>
      <c r="AK643" s="6"/>
    </row>
    <row r="644" spans="20:37">
      <c r="T644" s="8"/>
      <c r="U644" s="13"/>
      <c r="V644" s="8"/>
      <c r="AK644" s="6"/>
    </row>
    <row r="645" spans="20:37">
      <c r="T645" s="8"/>
      <c r="U645" s="13"/>
      <c r="V645" s="8"/>
      <c r="AK645" s="6"/>
    </row>
    <row r="646" spans="20:37">
      <c r="T646" s="8"/>
      <c r="U646" s="13"/>
      <c r="V646" s="8"/>
      <c r="AK646" s="6"/>
    </row>
    <row r="647" spans="20:37">
      <c r="T647" s="8"/>
      <c r="U647" s="13"/>
      <c r="V647" s="8"/>
      <c r="AK647" s="6"/>
    </row>
    <row r="648" spans="20:37">
      <c r="T648" s="8"/>
      <c r="U648" s="13"/>
      <c r="V648" s="8"/>
      <c r="AK648" s="6"/>
    </row>
    <row r="649" spans="20:37">
      <c r="T649" s="8"/>
      <c r="U649" s="13"/>
      <c r="V649" s="8"/>
      <c r="AK649" s="6"/>
    </row>
    <row r="650" spans="20:37">
      <c r="T650" s="8"/>
      <c r="U650" s="13"/>
      <c r="V650" s="8"/>
      <c r="AK650" s="6"/>
    </row>
    <row r="651" spans="20:37">
      <c r="T651" s="8"/>
      <c r="U651" s="13"/>
      <c r="V651" s="8"/>
      <c r="AK651" s="6"/>
    </row>
    <row r="652" spans="20:37">
      <c r="T652" s="8"/>
      <c r="U652" s="13"/>
      <c r="V652" s="8"/>
      <c r="AK652" s="6"/>
    </row>
    <row r="653" spans="20:37">
      <c r="T653" s="8"/>
      <c r="U653" s="13"/>
      <c r="V653" s="8"/>
      <c r="AK653" s="6"/>
    </row>
    <row r="654" spans="20:37">
      <c r="T654" s="8"/>
      <c r="U654" s="13"/>
      <c r="V654" s="8"/>
      <c r="AK654" s="6"/>
    </row>
    <row r="655" spans="20:37">
      <c r="T655" s="8"/>
      <c r="U655" s="13"/>
      <c r="V655" s="8"/>
      <c r="AK655" s="6"/>
    </row>
    <row r="656" spans="20:37">
      <c r="T656" s="8"/>
      <c r="U656" s="13"/>
      <c r="V656" s="8"/>
      <c r="AK656" s="6"/>
    </row>
    <row r="657" spans="20:37">
      <c r="T657" s="8"/>
      <c r="U657" s="13"/>
      <c r="V657" s="8"/>
      <c r="AK657" s="6"/>
    </row>
    <row r="658" spans="20:37">
      <c r="T658" s="8"/>
      <c r="U658" s="13"/>
      <c r="V658" s="8"/>
      <c r="AK658" s="6"/>
    </row>
    <row r="659" spans="20:37">
      <c r="T659" s="8"/>
      <c r="U659" s="13"/>
      <c r="V659" s="8"/>
      <c r="AK659" s="6"/>
    </row>
    <row r="660" spans="20:37">
      <c r="T660" s="8"/>
      <c r="U660" s="13"/>
      <c r="V660" s="8"/>
      <c r="AK660" s="6"/>
    </row>
    <row r="661" spans="20:37">
      <c r="T661" s="8"/>
      <c r="U661" s="13"/>
      <c r="V661" s="8"/>
      <c r="AK661" s="6"/>
    </row>
    <row r="662" spans="20:37">
      <c r="T662" s="8"/>
      <c r="U662" s="13"/>
      <c r="V662" s="8"/>
      <c r="AK662" s="6"/>
    </row>
    <row r="663" spans="20:37">
      <c r="T663" s="8"/>
      <c r="U663" s="13"/>
      <c r="V663" s="8"/>
      <c r="AK663" s="6"/>
    </row>
    <row r="664" spans="20:37">
      <c r="T664" s="8"/>
      <c r="U664" s="13"/>
      <c r="V664" s="8"/>
      <c r="AK664" s="6"/>
    </row>
    <row r="665" spans="20:37">
      <c r="T665" s="8"/>
      <c r="U665" s="13"/>
      <c r="V665" s="8"/>
      <c r="AK665" s="6"/>
    </row>
    <row r="666" spans="20:37">
      <c r="T666" s="8"/>
      <c r="U666" s="13"/>
      <c r="V666" s="8"/>
      <c r="AK666" s="6"/>
    </row>
    <row r="667" spans="20:37">
      <c r="T667" s="8"/>
      <c r="U667" s="13"/>
      <c r="V667" s="8"/>
      <c r="AK667" s="6"/>
    </row>
    <row r="668" spans="20:37">
      <c r="T668" s="8"/>
      <c r="U668" s="13"/>
      <c r="V668" s="8"/>
      <c r="AK668" s="6"/>
    </row>
    <row r="669" spans="20:37">
      <c r="T669" s="8"/>
      <c r="U669" s="13"/>
      <c r="V669" s="8"/>
      <c r="AK669" s="6"/>
    </row>
    <row r="670" spans="20:37">
      <c r="T670" s="8"/>
      <c r="U670" s="13"/>
      <c r="V670" s="8"/>
      <c r="AK670" s="6"/>
    </row>
    <row r="671" spans="20:37">
      <c r="T671" s="8"/>
      <c r="U671" s="13"/>
      <c r="V671" s="8"/>
      <c r="AK671" s="6"/>
    </row>
    <row r="672" spans="20:37">
      <c r="T672" s="8"/>
      <c r="U672" s="13"/>
      <c r="V672" s="8"/>
      <c r="AK672" s="6"/>
    </row>
    <row r="673" spans="20:37">
      <c r="T673" s="8"/>
      <c r="U673" s="13"/>
      <c r="V673" s="8"/>
      <c r="AK673" s="6"/>
    </row>
    <row r="674" spans="20:37">
      <c r="T674" s="8"/>
      <c r="U674" s="13"/>
      <c r="V674" s="8"/>
      <c r="AK674" s="6"/>
    </row>
    <row r="675" spans="20:37">
      <c r="T675" s="8"/>
      <c r="U675" s="13"/>
      <c r="V675" s="8"/>
      <c r="AK675" s="6"/>
    </row>
    <row r="676" spans="20:37">
      <c r="T676" s="8"/>
      <c r="U676" s="13"/>
      <c r="V676" s="8"/>
      <c r="AK676" s="6"/>
    </row>
    <row r="677" spans="20:37">
      <c r="T677" s="8"/>
      <c r="U677" s="13"/>
      <c r="V677" s="8"/>
      <c r="AK677" s="6"/>
    </row>
    <row r="678" spans="20:37">
      <c r="T678" s="8"/>
      <c r="U678" s="13"/>
      <c r="V678" s="8"/>
      <c r="AK678" s="6"/>
    </row>
    <row r="679" spans="20:37">
      <c r="T679" s="8"/>
      <c r="U679" s="13"/>
      <c r="V679" s="8"/>
      <c r="AK679" s="6"/>
    </row>
    <row r="680" spans="20:37">
      <c r="T680" s="8"/>
      <c r="U680" s="13"/>
      <c r="V680" s="8"/>
      <c r="AK680" s="6"/>
    </row>
    <row r="681" spans="20:37">
      <c r="T681" s="8"/>
      <c r="U681" s="13"/>
      <c r="V681" s="8"/>
      <c r="AK681" s="6"/>
    </row>
    <row r="682" spans="20:37">
      <c r="T682" s="8"/>
      <c r="U682" s="13"/>
      <c r="V682" s="8"/>
      <c r="AK682" s="6"/>
    </row>
    <row r="683" spans="20:37">
      <c r="T683" s="8"/>
      <c r="U683" s="13"/>
      <c r="V683" s="8"/>
      <c r="AK683" s="6"/>
    </row>
    <row r="684" spans="20:37">
      <c r="T684" s="8"/>
      <c r="U684" s="13"/>
      <c r="V684" s="8"/>
      <c r="AK684" s="6"/>
    </row>
    <row r="685" spans="20:37">
      <c r="T685" s="8"/>
      <c r="U685" s="13"/>
      <c r="V685" s="8"/>
      <c r="AK685" s="6"/>
    </row>
    <row r="686" spans="20:37">
      <c r="T686" s="8"/>
      <c r="U686" s="13"/>
      <c r="V686" s="8"/>
      <c r="AK686" s="6"/>
    </row>
    <row r="687" spans="20:37">
      <c r="T687" s="8"/>
      <c r="U687" s="13"/>
      <c r="V687" s="8"/>
      <c r="AK687" s="6"/>
    </row>
    <row r="688" spans="20:37">
      <c r="T688" s="8"/>
      <c r="U688" s="13"/>
      <c r="V688" s="8"/>
      <c r="AK688" s="6"/>
    </row>
    <row r="689" spans="20:37">
      <c r="T689" s="8"/>
      <c r="U689" s="13"/>
      <c r="V689" s="8"/>
      <c r="AK689" s="6"/>
    </row>
    <row r="690" spans="20:37">
      <c r="T690" s="8"/>
      <c r="U690" s="13"/>
      <c r="V690" s="8"/>
      <c r="AK690" s="6"/>
    </row>
    <row r="691" spans="20:37">
      <c r="T691" s="8"/>
      <c r="U691" s="13"/>
      <c r="V691" s="8"/>
      <c r="AK691" s="6"/>
    </row>
    <row r="692" spans="20:37">
      <c r="T692" s="8"/>
      <c r="U692" s="13"/>
      <c r="V692" s="8"/>
      <c r="AK692" s="6"/>
    </row>
    <row r="693" spans="20:37">
      <c r="T693" s="8"/>
      <c r="U693" s="13"/>
      <c r="V693" s="8"/>
      <c r="AK693" s="6"/>
    </row>
    <row r="694" spans="20:37">
      <c r="T694" s="8"/>
      <c r="U694" s="13"/>
      <c r="V694" s="8"/>
      <c r="AK694" s="6"/>
    </row>
    <row r="695" spans="20:37">
      <c r="T695" s="8"/>
      <c r="U695" s="13"/>
      <c r="V695" s="8"/>
      <c r="AK695" s="6"/>
    </row>
    <row r="696" spans="20:37">
      <c r="T696" s="8"/>
      <c r="U696" s="13"/>
      <c r="V696" s="8"/>
      <c r="AK696" s="6"/>
    </row>
    <row r="697" spans="20:37">
      <c r="T697" s="8"/>
      <c r="U697" s="13"/>
      <c r="V697" s="8"/>
      <c r="AK697" s="6"/>
    </row>
    <row r="698" spans="20:37">
      <c r="T698" s="8"/>
      <c r="U698" s="13"/>
      <c r="V698" s="8"/>
      <c r="AK698" s="6"/>
    </row>
    <row r="699" spans="20:37">
      <c r="T699" s="8"/>
      <c r="U699" s="13"/>
      <c r="V699" s="8"/>
      <c r="AK699" s="6"/>
    </row>
    <row r="700" spans="20:37">
      <c r="T700" s="8"/>
      <c r="U700" s="13"/>
      <c r="V700" s="8"/>
      <c r="AK700" s="6"/>
    </row>
    <row r="701" spans="20:37">
      <c r="T701" s="8"/>
      <c r="U701" s="13"/>
      <c r="V701" s="8"/>
      <c r="AK701" s="6"/>
    </row>
    <row r="702" spans="20:37">
      <c r="T702" s="8"/>
      <c r="U702" s="13"/>
      <c r="V702" s="8"/>
      <c r="AK702" s="6"/>
    </row>
    <row r="703" spans="20:37">
      <c r="T703" s="8"/>
      <c r="U703" s="13"/>
      <c r="V703" s="8"/>
      <c r="AK703" s="6"/>
    </row>
    <row r="704" spans="20:37">
      <c r="T704" s="8"/>
      <c r="U704" s="13"/>
      <c r="V704" s="8"/>
      <c r="AK704" s="6"/>
    </row>
    <row r="705" spans="1:37">
      <c r="T705" s="8"/>
      <c r="U705" s="13"/>
      <c r="V705" s="8"/>
      <c r="AK705" s="6"/>
    </row>
    <row r="706" spans="1:37">
      <c r="T706" s="8"/>
      <c r="U706" s="13"/>
      <c r="V706" s="8"/>
      <c r="AK706" s="6"/>
    </row>
    <row r="707" spans="1:37">
      <c r="T707" s="8"/>
      <c r="U707" s="13"/>
      <c r="V707" s="8"/>
      <c r="AK707" s="6"/>
    </row>
    <row r="708" spans="1:37">
      <c r="T708" s="8"/>
      <c r="U708" s="13"/>
      <c r="V708" s="8"/>
      <c r="AK708" s="6"/>
    </row>
    <row r="709" spans="1:37">
      <c r="T709" s="8"/>
      <c r="U709" s="13"/>
      <c r="V709" s="8"/>
      <c r="AK709" s="6"/>
    </row>
    <row r="710" spans="1:37">
      <c r="T710" s="8"/>
      <c r="U710" s="13"/>
      <c r="V710" s="8"/>
      <c r="AK710" s="6"/>
    </row>
    <row r="711" spans="1:37">
      <c r="T711" s="8"/>
      <c r="U711" s="13"/>
      <c r="V711" s="8"/>
      <c r="AK711" s="6"/>
    </row>
    <row r="712" spans="1:37">
      <c r="U712" s="13"/>
    </row>
    <row r="713" spans="1:37">
      <c r="U713" s="13"/>
    </row>
    <row r="716" spans="1:37" ht="15">
      <c r="A716" s="165"/>
      <c r="B716" s="165"/>
      <c r="C716" s="165"/>
      <c r="D716" s="165"/>
      <c r="O716" s="165"/>
      <c r="P716" s="762"/>
      <c r="W716" s="165"/>
      <c r="X716" s="165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2"/>
      <c r="AI716" s="165"/>
      <c r="AJ716" s="165"/>
      <c r="AK716" s="165"/>
    </row>
    <row r="717" spans="1:37" ht="15">
      <c r="A717" s="165"/>
      <c r="B717" s="165"/>
      <c r="C717" s="165"/>
      <c r="D717" s="165"/>
      <c r="O717" s="165"/>
      <c r="P717" s="762"/>
      <c r="W717" s="165"/>
      <c r="X717" s="165"/>
      <c r="Y717" s="165"/>
      <c r="Z717" s="165"/>
      <c r="AA717" s="165"/>
      <c r="AB717" s="165"/>
      <c r="AC717" s="165"/>
      <c r="AD717" s="165"/>
      <c r="AE717" s="165"/>
      <c r="AF717" s="165"/>
      <c r="AG717" s="165"/>
      <c r="AH717" s="162"/>
      <c r="AI717" s="165"/>
      <c r="AJ717" s="165"/>
      <c r="AK717" s="165"/>
    </row>
    <row r="718" spans="1:37" ht="15">
      <c r="A718" s="165"/>
      <c r="B718" s="165"/>
      <c r="C718" s="165"/>
      <c r="D718" s="165"/>
      <c r="O718" s="165"/>
      <c r="P718" s="762"/>
      <c r="U718" s="165"/>
      <c r="W718" s="165"/>
      <c r="X718" s="165"/>
      <c r="Y718" s="165"/>
      <c r="Z718" s="165"/>
      <c r="AA718" s="165"/>
      <c r="AB718" s="165"/>
      <c r="AC718" s="165"/>
      <c r="AD718" s="165"/>
      <c r="AE718" s="165"/>
      <c r="AF718" s="165"/>
      <c r="AG718" s="165"/>
      <c r="AH718" s="162"/>
      <c r="AI718" s="165"/>
      <c r="AJ718" s="165"/>
      <c r="AK718" s="165"/>
    </row>
    <row r="719" spans="1:37" ht="15">
      <c r="A719" s="165"/>
      <c r="B719" s="165"/>
      <c r="C719" s="165"/>
      <c r="D719" s="165"/>
      <c r="O719" s="165"/>
      <c r="P719" s="762"/>
      <c r="U719" s="165"/>
      <c r="W719" s="165"/>
      <c r="X719" s="165"/>
      <c r="Y719" s="165"/>
      <c r="Z719" s="165"/>
      <c r="AA719" s="165"/>
      <c r="AB719" s="165"/>
      <c r="AC719" s="165"/>
      <c r="AD719" s="165"/>
      <c r="AE719" s="165"/>
      <c r="AF719" s="165"/>
      <c r="AG719" s="165"/>
      <c r="AH719" s="162"/>
      <c r="AI719" s="165"/>
      <c r="AJ719" s="165"/>
      <c r="AK719" s="165"/>
    </row>
    <row r="720" spans="1:37" ht="15">
      <c r="A720" s="165"/>
      <c r="B720" s="165"/>
      <c r="C720" s="165"/>
      <c r="D720" s="165"/>
      <c r="O720" s="165"/>
      <c r="P720" s="762"/>
      <c r="U720" s="165"/>
      <c r="W720" s="165"/>
      <c r="X720" s="165"/>
      <c r="Y720" s="165"/>
      <c r="Z720" s="165"/>
      <c r="AA720" s="165"/>
      <c r="AB720" s="165"/>
      <c r="AC720" s="165"/>
      <c r="AD720" s="165"/>
      <c r="AE720" s="165"/>
      <c r="AF720" s="165"/>
      <c r="AG720" s="165"/>
      <c r="AH720" s="162"/>
      <c r="AI720" s="165"/>
      <c r="AJ720" s="165"/>
      <c r="AK720" s="165"/>
    </row>
    <row r="721" spans="1:37" ht="15">
      <c r="A721" s="165"/>
      <c r="B721" s="165"/>
      <c r="C721" s="165"/>
      <c r="D721" s="165"/>
      <c r="O721" s="165"/>
      <c r="P721" s="762"/>
      <c r="U721" s="165"/>
      <c r="W721" s="165"/>
      <c r="X721" s="165"/>
      <c r="Y721" s="165"/>
      <c r="Z721" s="165"/>
      <c r="AA721" s="165"/>
      <c r="AB721" s="165"/>
      <c r="AC721" s="165"/>
      <c r="AD721" s="165"/>
      <c r="AE721" s="165"/>
      <c r="AF721" s="165"/>
      <c r="AG721" s="165"/>
      <c r="AH721" s="162"/>
      <c r="AI721" s="165"/>
      <c r="AJ721" s="165"/>
      <c r="AK721" s="165"/>
    </row>
    <row r="722" spans="1:37" ht="15">
      <c r="A722" s="165"/>
      <c r="B722" s="165"/>
      <c r="C722" s="165"/>
      <c r="D722" s="165"/>
      <c r="O722" s="165"/>
      <c r="P722" s="762"/>
      <c r="U722" s="165"/>
      <c r="W722" s="165"/>
      <c r="X722" s="165"/>
      <c r="Y722" s="165"/>
      <c r="Z722" s="165"/>
      <c r="AA722" s="165"/>
      <c r="AB722" s="165"/>
      <c r="AC722" s="165"/>
      <c r="AD722" s="165"/>
      <c r="AE722" s="165"/>
      <c r="AF722" s="165"/>
      <c r="AG722" s="165"/>
      <c r="AH722" s="162"/>
      <c r="AI722" s="165"/>
      <c r="AJ722" s="165"/>
      <c r="AK722" s="165"/>
    </row>
    <row r="723" spans="1:37" ht="15">
      <c r="A723" s="165"/>
      <c r="B723" s="165"/>
      <c r="C723" s="165"/>
      <c r="D723" s="165"/>
      <c r="O723" s="165"/>
      <c r="P723" s="762"/>
      <c r="U723" s="165"/>
      <c r="W723" s="165"/>
      <c r="X723" s="165"/>
      <c r="Y723" s="165"/>
      <c r="Z723" s="165"/>
      <c r="AA723" s="165"/>
      <c r="AB723" s="165"/>
      <c r="AC723" s="165"/>
      <c r="AD723" s="165"/>
      <c r="AE723" s="165"/>
      <c r="AF723" s="165"/>
      <c r="AG723" s="165"/>
      <c r="AH723" s="162"/>
      <c r="AI723" s="165"/>
      <c r="AJ723" s="165"/>
      <c r="AK723" s="165"/>
    </row>
    <row r="724" spans="1:37" ht="15">
      <c r="A724" s="165"/>
      <c r="B724" s="165"/>
      <c r="C724" s="165"/>
      <c r="D724" s="165"/>
      <c r="O724" s="165"/>
      <c r="P724" s="762"/>
      <c r="U724" s="165"/>
      <c r="W724" s="165"/>
      <c r="X724" s="165"/>
      <c r="Y724" s="165"/>
      <c r="Z724" s="165"/>
      <c r="AA724" s="165"/>
      <c r="AB724" s="165"/>
      <c r="AC724" s="165"/>
      <c r="AD724" s="165"/>
      <c r="AE724" s="165"/>
      <c r="AF724" s="165"/>
      <c r="AG724" s="165"/>
      <c r="AH724" s="162"/>
      <c r="AI724" s="165"/>
      <c r="AJ724" s="165"/>
      <c r="AK724" s="165"/>
    </row>
    <row r="725" spans="1:37" ht="15">
      <c r="A725" s="165"/>
      <c r="B725" s="165"/>
      <c r="C725" s="165"/>
      <c r="D725" s="165"/>
      <c r="O725" s="165"/>
      <c r="P725" s="762"/>
      <c r="U725" s="165"/>
      <c r="W725" s="165"/>
      <c r="X725" s="165"/>
      <c r="Y725" s="165"/>
      <c r="Z725" s="165"/>
      <c r="AA725" s="165"/>
      <c r="AB725" s="165"/>
      <c r="AC725" s="165"/>
      <c r="AD725" s="165"/>
      <c r="AE725" s="165"/>
      <c r="AF725" s="165"/>
      <c r="AG725" s="165"/>
      <c r="AH725" s="162"/>
      <c r="AI725" s="165"/>
      <c r="AJ725" s="165"/>
      <c r="AK725" s="165"/>
    </row>
    <row r="726" spans="1:37" ht="15">
      <c r="A726" s="165"/>
      <c r="B726" s="165"/>
      <c r="C726" s="165"/>
      <c r="D726" s="165"/>
      <c r="O726" s="165"/>
      <c r="P726" s="762"/>
      <c r="U726" s="165"/>
      <c r="W726" s="165"/>
      <c r="X726" s="165"/>
      <c r="Y726" s="165"/>
      <c r="Z726" s="165"/>
      <c r="AA726" s="165"/>
      <c r="AB726" s="165"/>
      <c r="AC726" s="165"/>
      <c r="AD726" s="165"/>
      <c r="AE726" s="165"/>
      <c r="AF726" s="165"/>
      <c r="AG726" s="165"/>
      <c r="AH726" s="162"/>
      <c r="AI726" s="165"/>
      <c r="AJ726" s="165"/>
      <c r="AK726" s="165"/>
    </row>
    <row r="727" spans="1:37" ht="15">
      <c r="A727" s="165"/>
      <c r="B727" s="165"/>
      <c r="C727" s="165"/>
      <c r="D727" s="165"/>
      <c r="O727" s="165"/>
      <c r="P727" s="762"/>
      <c r="U727" s="165"/>
      <c r="W727" s="165"/>
      <c r="X727" s="165"/>
      <c r="Y727" s="165"/>
      <c r="Z727" s="165"/>
      <c r="AA727" s="165"/>
      <c r="AB727" s="165"/>
      <c r="AC727" s="165"/>
      <c r="AD727" s="165"/>
      <c r="AE727" s="165"/>
      <c r="AF727" s="165"/>
      <c r="AG727" s="165"/>
      <c r="AH727" s="162"/>
      <c r="AI727" s="165"/>
      <c r="AJ727" s="165"/>
      <c r="AK727" s="165"/>
    </row>
    <row r="728" spans="1:37">
      <c r="U728" s="165"/>
    </row>
    <row r="729" spans="1:37">
      <c r="U729" s="165"/>
    </row>
  </sheetData>
  <autoFilter ref="A4:CQ371"/>
  <mergeCells count="4">
    <mergeCell ref="B1:T1"/>
    <mergeCell ref="B2:T2"/>
    <mergeCell ref="A344:B344"/>
    <mergeCell ref="A345:B345"/>
  </mergeCells>
  <pageMargins left="0.7" right="0.7" top="0.75" bottom="0.75" header="0.3" footer="0.3"/>
  <pageSetup orientation="portrait" verticalDpi="12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884"/>
  <sheetViews>
    <sheetView topLeftCell="A47" workbookViewId="0">
      <pane xSplit="4" topLeftCell="J1" activePane="topRight" state="frozen"/>
      <selection pane="topRight" activeCell="R3" sqref="R3"/>
    </sheetView>
  </sheetViews>
  <sheetFormatPr defaultRowHeight="15"/>
  <cols>
    <col min="1" max="1" width="4.28515625" style="205" customWidth="1"/>
    <col min="2" max="2" width="9" style="205" bestFit="1" customWidth="1"/>
    <col min="3" max="3" width="6.28515625" style="205" customWidth="1"/>
    <col min="4" max="4" width="22.28515625" style="1287" customWidth="1"/>
    <col min="5" max="5" width="10" style="1287" customWidth="1"/>
    <col min="6" max="8" width="12.5703125" style="1287" customWidth="1"/>
    <col min="9" max="9" width="18" style="1287" customWidth="1"/>
    <col min="10" max="10" width="40.42578125" style="1287" bestFit="1" customWidth="1"/>
    <col min="11" max="11" width="9.85546875" style="226" customWidth="1"/>
    <col min="12" max="12" width="11.28515625" style="208" customWidth="1"/>
    <col min="13" max="13" width="9.5703125" style="208" customWidth="1"/>
    <col min="14" max="14" width="11.5703125" style="208" customWidth="1"/>
    <col min="15" max="15" width="4.85546875" style="208" customWidth="1"/>
    <col min="16" max="16" width="6.5703125" style="208" customWidth="1"/>
    <col min="17" max="17" width="5.140625" style="208" customWidth="1"/>
    <col min="18" max="18" width="11.42578125" style="208" customWidth="1"/>
    <col min="19" max="19" width="9.85546875" style="208" customWidth="1"/>
    <col min="20" max="20" width="11.140625" style="208" customWidth="1"/>
    <col min="21" max="21" width="9.5703125" style="205" customWidth="1"/>
    <col min="22" max="22" width="11.7109375" style="1288" bestFit="1" customWidth="1"/>
    <col min="23" max="23" width="11.5703125" style="1288" bestFit="1" customWidth="1"/>
    <col min="24" max="16384" width="9.140625" style="1287"/>
  </cols>
  <sheetData>
    <row r="1" spans="1:52" ht="18.75">
      <c r="A1" s="1440" t="s">
        <v>5360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0"/>
      <c r="M1" s="1440"/>
      <c r="N1" s="1440"/>
      <c r="O1" s="1440"/>
      <c r="P1" s="1440"/>
      <c r="Q1" s="1440"/>
      <c r="R1" s="1440"/>
      <c r="S1" s="1440"/>
      <c r="T1" s="1440"/>
    </row>
    <row r="2" spans="1:52" s="1295" customFormat="1" ht="69.75" customHeight="1">
      <c r="A2" s="1289" t="s">
        <v>6</v>
      </c>
      <c r="B2" s="1289" t="s">
        <v>6</v>
      </c>
      <c r="C2" s="1289" t="s">
        <v>1382</v>
      </c>
      <c r="D2" s="1289" t="s">
        <v>8</v>
      </c>
      <c r="E2" s="1289"/>
      <c r="F2" s="1289"/>
      <c r="G2" s="1289"/>
      <c r="H2" s="1289"/>
      <c r="I2" s="1289" t="s">
        <v>1586</v>
      </c>
      <c r="J2" s="1290" t="s">
        <v>5361</v>
      </c>
      <c r="K2" s="1291" t="s">
        <v>5362</v>
      </c>
      <c r="L2" s="1290" t="s">
        <v>5363</v>
      </c>
      <c r="M2" s="1292" t="s">
        <v>5364</v>
      </c>
      <c r="N2" s="1292" t="s">
        <v>5365</v>
      </c>
      <c r="O2" s="1290" t="s">
        <v>5366</v>
      </c>
      <c r="P2" s="1290" t="s">
        <v>5367</v>
      </c>
      <c r="Q2" s="1290" t="s">
        <v>5368</v>
      </c>
      <c r="R2" s="1290" t="s">
        <v>5369</v>
      </c>
      <c r="S2" s="1290" t="s">
        <v>5370</v>
      </c>
      <c r="T2" s="1292" t="s">
        <v>5371</v>
      </c>
      <c r="U2" s="1293" t="s">
        <v>5372</v>
      </c>
      <c r="V2" s="1294" t="s">
        <v>5373</v>
      </c>
      <c r="W2" s="1294" t="s">
        <v>5374</v>
      </c>
    </row>
    <row r="3" spans="1:52" s="390" customFormat="1" ht="16.5" customHeight="1">
      <c r="A3" s="1101">
        <v>1</v>
      </c>
      <c r="B3" s="1101" t="s">
        <v>5375</v>
      </c>
      <c r="C3" s="1101" t="s">
        <v>94</v>
      </c>
      <c r="D3" s="1097" t="s">
        <v>95</v>
      </c>
      <c r="E3" s="1097" t="s">
        <v>2035</v>
      </c>
      <c r="F3" s="1338">
        <v>33063</v>
      </c>
      <c r="G3" s="1339" t="str">
        <f>VLOOKUP(C3,'T7-26'!$C$5:$L$345,9,0)</f>
        <v>Nam</v>
      </c>
      <c r="H3" s="1339" t="str">
        <f>VLOOKUP(C3,'T7-26'!$C$5:$Z$345,22,0)</f>
        <v>092090001386</v>
      </c>
      <c r="I3" s="1097" t="s">
        <v>5376</v>
      </c>
      <c r="J3" s="1097" t="s">
        <v>5411</v>
      </c>
      <c r="K3" s="1296">
        <v>42675</v>
      </c>
      <c r="L3" s="1297">
        <f>VLOOKUP(C3,'[1]chuyển xếp 2026'!$C$5:$W$331,17,0)</f>
        <v>6647000</v>
      </c>
      <c r="M3" s="1297">
        <f>VLOOKUP(C3,'[1]chuyển xếp 2026'!$C$5:$W$331,19,0)</f>
        <v>1892000</v>
      </c>
      <c r="N3" s="1298">
        <f t="shared" ref="N3:N66" si="0">+L3+M3</f>
        <v>8539000</v>
      </c>
      <c r="O3" s="1101" t="s">
        <v>5377</v>
      </c>
      <c r="P3" s="1101" t="s">
        <v>5378</v>
      </c>
      <c r="Q3" s="1101" t="s">
        <v>5379</v>
      </c>
      <c r="R3" s="1297">
        <f t="shared" ref="R3:R16" si="1">IF(L3=6647000,7046000,IF(L3=7046000,7469000,IF(L3=6271000,6647000,IF(L3=7105000,7673000,IF(L3=7673000,8287000,IF(L3=6579000,7105000,IF(L3=8950000,9666000,IF(L3=7073000,7780000,0))))))))</f>
        <v>7046000</v>
      </c>
      <c r="S3" s="1298">
        <f>+M3</f>
        <v>1892000</v>
      </c>
      <c r="T3" s="1298">
        <f>+R3+S3</f>
        <v>8938000</v>
      </c>
      <c r="U3" s="1299">
        <v>48</v>
      </c>
      <c r="V3" s="1300">
        <v>46204</v>
      </c>
      <c r="W3" s="1300">
        <f>(U3*30)+V3</f>
        <v>47644</v>
      </c>
    </row>
    <row r="4" spans="1:52" s="390" customFormat="1" ht="16.5" customHeight="1">
      <c r="A4" s="1101">
        <v>2</v>
      </c>
      <c r="B4" s="1101" t="s">
        <v>5375</v>
      </c>
      <c r="C4" s="1101" t="s">
        <v>144</v>
      </c>
      <c r="D4" s="1097" t="s">
        <v>145</v>
      </c>
      <c r="E4" s="1097" t="s">
        <v>2037</v>
      </c>
      <c r="F4" s="1338">
        <v>30348</v>
      </c>
      <c r="G4" s="1339" t="str">
        <f>VLOOKUP(C4,'T7-26'!$C$5:$L$345,9,0)</f>
        <v>Nam</v>
      </c>
      <c r="H4" s="1339" t="str">
        <f>VLOOKUP(C4,'T7-26'!$C$5:$Z$345,22,0)</f>
        <v>092083009975</v>
      </c>
      <c r="I4" s="1097" t="s">
        <v>4293</v>
      </c>
      <c r="J4" s="1097" t="s">
        <v>5380</v>
      </c>
      <c r="K4" s="1296">
        <v>40665</v>
      </c>
      <c r="L4" s="1297">
        <f>VLOOKUP(C4,'[1]chuyển xếp 2026'!$C$5:$W$331,17,0)</f>
        <v>7046000</v>
      </c>
      <c r="M4" s="1297">
        <f>VLOOKUP(C4,'[1]chuyển xếp 2026'!$C$5:$W$331,19,0)</f>
        <v>0</v>
      </c>
      <c r="N4" s="1298">
        <f t="shared" si="0"/>
        <v>7046000</v>
      </c>
      <c r="O4" s="1101" t="s">
        <v>5379</v>
      </c>
      <c r="P4" s="1101" t="s">
        <v>5378</v>
      </c>
      <c r="Q4" s="1101" t="s">
        <v>5381</v>
      </c>
      <c r="R4" s="1297">
        <f t="shared" si="1"/>
        <v>7469000</v>
      </c>
      <c r="S4" s="1298">
        <f t="shared" ref="S4:S11" si="2">+M4</f>
        <v>0</v>
      </c>
      <c r="T4" s="1298">
        <f t="shared" ref="T4:T67" si="3">+R4+S4</f>
        <v>7469000</v>
      </c>
      <c r="U4" s="1299">
        <v>60</v>
      </c>
      <c r="V4" s="1300">
        <v>46204</v>
      </c>
      <c r="W4" s="1300">
        <f>(U4*30)+V4</f>
        <v>48004</v>
      </c>
    </row>
    <row r="5" spans="1:52" s="390" customFormat="1" ht="16.5" customHeight="1">
      <c r="A5" s="1101">
        <v>3</v>
      </c>
      <c r="B5" s="1101" t="s">
        <v>5375</v>
      </c>
      <c r="C5" s="1101" t="s">
        <v>221</v>
      </c>
      <c r="D5" s="1097" t="s">
        <v>222</v>
      </c>
      <c r="E5" s="1097" t="s">
        <v>2044</v>
      </c>
      <c r="F5" s="1338">
        <v>33633</v>
      </c>
      <c r="G5" s="1339" t="str">
        <f>VLOOKUP(C5,'T7-26'!$C$5:$L$345,9,0)</f>
        <v>Nam</v>
      </c>
      <c r="H5" s="1339" t="str">
        <f>VLOOKUP(C5,'T7-26'!$C$5:$Z$345,22,0)</f>
        <v>087092017349</v>
      </c>
      <c r="I5" s="1097" t="s">
        <v>4293</v>
      </c>
      <c r="J5" s="1097" t="s">
        <v>5154</v>
      </c>
      <c r="K5" s="1296">
        <v>42736</v>
      </c>
      <c r="L5" s="1297">
        <f>VLOOKUP(C5,'[1]chuyển xếp 2026'!$C$5:$W$331,17,0)</f>
        <v>7105000</v>
      </c>
      <c r="M5" s="1297">
        <f>VLOOKUP(C5,'[1]chuyển xếp 2026'!$C$5:$W$331,19,0)</f>
        <v>2365000</v>
      </c>
      <c r="N5" s="1298">
        <f t="shared" si="0"/>
        <v>9470000</v>
      </c>
      <c r="O5" s="1301" t="s">
        <v>5377</v>
      </c>
      <c r="P5" s="1101" t="s">
        <v>5382</v>
      </c>
      <c r="Q5" s="1101" t="s">
        <v>5379</v>
      </c>
      <c r="R5" s="1297">
        <f t="shared" si="1"/>
        <v>7673000</v>
      </c>
      <c r="S5" s="1298">
        <f t="shared" si="2"/>
        <v>2365000</v>
      </c>
      <c r="T5" s="1298">
        <f t="shared" si="3"/>
        <v>10038000</v>
      </c>
      <c r="U5" s="1302">
        <v>48</v>
      </c>
      <c r="V5" s="1300">
        <v>46204</v>
      </c>
      <c r="W5" s="1300">
        <f>(U5*30)+V5</f>
        <v>47644</v>
      </c>
    </row>
    <row r="6" spans="1:52" s="390" customFormat="1" ht="16.5" customHeight="1">
      <c r="A6" s="1101">
        <v>4</v>
      </c>
      <c r="B6" s="1101" t="s">
        <v>5375</v>
      </c>
      <c r="C6" s="1101" t="s">
        <v>1842</v>
      </c>
      <c r="D6" s="1097" t="s">
        <v>1844</v>
      </c>
      <c r="E6" s="1097" t="s">
        <v>2046</v>
      </c>
      <c r="F6" s="1338">
        <v>35231</v>
      </c>
      <c r="G6" s="1339" t="str">
        <f>VLOOKUP(C6,'T7-26'!$C$5:$L$345,9,0)</f>
        <v>Nam</v>
      </c>
      <c r="H6" s="1339" t="str">
        <f>VLOOKUP(C6,'T7-26'!$C$5:$Z$345,22,0)</f>
        <v>089096013188</v>
      </c>
      <c r="I6" s="1097" t="s">
        <v>4293</v>
      </c>
      <c r="J6" s="1097" t="s">
        <v>5380</v>
      </c>
      <c r="K6" s="1296">
        <v>45113</v>
      </c>
      <c r="L6" s="1297">
        <f>VLOOKUP(C6,'[1]chuyển xếp 2026'!$C$5:$W$331,17,0)</f>
        <v>6271000</v>
      </c>
      <c r="M6" s="1297">
        <f>VLOOKUP(C6,'[1]chuyển xếp 2026'!$C$5:$W$331,19,0)</f>
        <v>0</v>
      </c>
      <c r="N6" s="1298">
        <f t="shared" si="0"/>
        <v>6271000</v>
      </c>
      <c r="O6" s="1101" t="s">
        <v>5383</v>
      </c>
      <c r="P6" s="1101" t="s">
        <v>5378</v>
      </c>
      <c r="Q6" s="1301" t="s">
        <v>5377</v>
      </c>
      <c r="R6" s="1297">
        <f t="shared" si="1"/>
        <v>6647000</v>
      </c>
      <c r="S6" s="1298">
        <f t="shared" si="2"/>
        <v>0</v>
      </c>
      <c r="T6" s="1298">
        <f t="shared" si="3"/>
        <v>6647000</v>
      </c>
      <c r="U6" s="1299">
        <v>48</v>
      </c>
      <c r="V6" s="1300">
        <v>46204</v>
      </c>
      <c r="W6" s="1300">
        <f>(U6*30)+V6</f>
        <v>47644</v>
      </c>
    </row>
    <row r="7" spans="1:52" s="390" customFormat="1" ht="16.5" customHeight="1">
      <c r="A7" s="1101">
        <v>5</v>
      </c>
      <c r="B7" s="1101" t="s">
        <v>5384</v>
      </c>
      <c r="C7" s="1101" t="s">
        <v>259</v>
      </c>
      <c r="D7" s="1097" t="s">
        <v>260</v>
      </c>
      <c r="E7" s="1097" t="s">
        <v>2049</v>
      </c>
      <c r="F7" s="1338">
        <v>31943</v>
      </c>
      <c r="G7" s="1339" t="str">
        <f>VLOOKUP(C7,'T7-26'!$C$5:$L$345,9,0)</f>
        <v>Nữ</v>
      </c>
      <c r="H7" s="1339" t="str">
        <f>VLOOKUP(C7,'T7-26'!$C$5:$Z$345,22,0)</f>
        <v>092187005527</v>
      </c>
      <c r="I7" s="1097" t="s">
        <v>246</v>
      </c>
      <c r="J7" s="1097" t="s">
        <v>2614</v>
      </c>
      <c r="K7" s="1296">
        <v>40340</v>
      </c>
      <c r="L7" s="1297">
        <f>VLOOKUP(C7,'[1]chuyển xếp 2026'!$C$5:$W$331,17,0)</f>
        <v>7673000</v>
      </c>
      <c r="M7" s="1297">
        <f>VLOOKUP(C7,'[1]chuyển xếp 2026'!$C$5:$W$331,19,0)</f>
        <v>1892000</v>
      </c>
      <c r="N7" s="1298">
        <f t="shared" si="0"/>
        <v>9565000</v>
      </c>
      <c r="O7" s="1101" t="s">
        <v>5379</v>
      </c>
      <c r="P7" s="1101" t="s">
        <v>5382</v>
      </c>
      <c r="Q7" s="1101" t="s">
        <v>5381</v>
      </c>
      <c r="R7" s="1297">
        <f t="shared" si="1"/>
        <v>8287000</v>
      </c>
      <c r="S7" s="1298">
        <f t="shared" si="2"/>
        <v>1892000</v>
      </c>
      <c r="T7" s="1298">
        <f t="shared" si="3"/>
        <v>10179000</v>
      </c>
      <c r="U7" s="1299">
        <v>72</v>
      </c>
      <c r="V7" s="1300">
        <v>46204</v>
      </c>
      <c r="W7" s="1300">
        <f>(U7*30)+V7</f>
        <v>48364</v>
      </c>
    </row>
    <row r="8" spans="1:52" s="390" customFormat="1" ht="16.5" customHeight="1">
      <c r="A8" s="1101">
        <v>6</v>
      </c>
      <c r="B8" s="1101" t="s">
        <v>5384</v>
      </c>
      <c r="C8" s="1101" t="s">
        <v>286</v>
      </c>
      <c r="D8" s="1097" t="s">
        <v>287</v>
      </c>
      <c r="E8" s="1097" t="s">
        <v>2058</v>
      </c>
      <c r="F8" s="1338">
        <v>26439</v>
      </c>
      <c r="G8" s="1339" t="str">
        <f>VLOOKUP(C8,'T7-26'!$C$5:$L$345,9,0)</f>
        <v>Nữ</v>
      </c>
      <c r="H8" s="1339" t="str">
        <f>VLOOKUP(C8,'T7-26'!$C$5:$Z$345,22,0)</f>
        <v>086172005389</v>
      </c>
      <c r="I8" s="1097" t="s">
        <v>288</v>
      </c>
      <c r="J8" s="1097" t="s">
        <v>2616</v>
      </c>
      <c r="K8" s="1296">
        <v>36418</v>
      </c>
      <c r="L8" s="1297">
        <f>VLOOKUP(C8,'[1]chuyển xếp 2026'!$C$5:$W$331,17,0)</f>
        <v>8950000</v>
      </c>
      <c r="M8" s="1297">
        <f>VLOOKUP(C8,'[1]chuyển xếp 2026'!$C$5:$W$331,19,0)</f>
        <v>2365000</v>
      </c>
      <c r="N8" s="1298">
        <f t="shared" si="0"/>
        <v>11315000</v>
      </c>
      <c r="O8" s="1101" t="s">
        <v>5385</v>
      </c>
      <c r="P8" s="1101" t="s">
        <v>5382</v>
      </c>
      <c r="Q8" s="1303" t="s">
        <v>5386</v>
      </c>
      <c r="R8" s="1297">
        <f t="shared" si="1"/>
        <v>9666000</v>
      </c>
      <c r="S8" s="1298">
        <f t="shared" si="2"/>
        <v>2365000</v>
      </c>
      <c r="T8" s="1298">
        <f t="shared" si="3"/>
        <v>12031000</v>
      </c>
      <c r="U8" s="1304" t="s">
        <v>5387</v>
      </c>
      <c r="V8" s="1300">
        <v>46204</v>
      </c>
      <c r="W8" s="1300"/>
    </row>
    <row r="9" spans="1:52" s="390" customFormat="1" ht="16.5" customHeight="1">
      <c r="A9" s="1101">
        <v>7</v>
      </c>
      <c r="B9" s="1101" t="s">
        <v>5384</v>
      </c>
      <c r="C9" s="1089" t="s">
        <v>300</v>
      </c>
      <c r="D9" s="1090" t="s">
        <v>301</v>
      </c>
      <c r="E9" s="1097" t="s">
        <v>2059</v>
      </c>
      <c r="F9" s="1338">
        <v>36882</v>
      </c>
      <c r="G9" s="1339" t="str">
        <f>VLOOKUP(C9,'T7-26'!$C$5:$L$345,9,0)</f>
        <v>Nữ</v>
      </c>
      <c r="H9" s="1339" t="str">
        <f>VLOOKUP(C9,'T7-26'!$C$5:$Z$345,22,0)</f>
        <v>092300000192</v>
      </c>
      <c r="I9" s="1097" t="s">
        <v>288</v>
      </c>
      <c r="J9" s="1097" t="s">
        <v>2591</v>
      </c>
      <c r="K9" s="1300">
        <v>44805</v>
      </c>
      <c r="L9" s="1297">
        <v>6579000</v>
      </c>
      <c r="M9" s="1297"/>
      <c r="N9" s="1298">
        <f t="shared" si="0"/>
        <v>6579000</v>
      </c>
      <c r="O9" s="1101" t="s">
        <v>5383</v>
      </c>
      <c r="P9" s="1101" t="s">
        <v>5388</v>
      </c>
      <c r="Q9" s="1305" t="s">
        <v>5377</v>
      </c>
      <c r="R9" s="1297">
        <f>IF(L9=6647000,7046000,IF(L9=7046000,7469000,IF(L9=6271000,6647000,IF(L9=7105000,7673000,IF(L9=7673000,8287000,IF(L9=6579000,7105000,IF(L9=8950000,9666000,IF(L9=7073000,7780000,0))))))))</f>
        <v>7105000</v>
      </c>
      <c r="S9" s="1298">
        <f t="shared" si="2"/>
        <v>0</v>
      </c>
      <c r="T9" s="1298">
        <f t="shared" si="3"/>
        <v>7105000</v>
      </c>
      <c r="U9" s="1299">
        <v>48</v>
      </c>
      <c r="V9" s="1300">
        <v>46204</v>
      </c>
      <c r="W9" s="1300">
        <f>(U9*30)+V9</f>
        <v>47644</v>
      </c>
    </row>
    <row r="10" spans="1:52" s="390" customFormat="1" ht="16.5" customHeight="1">
      <c r="A10" s="1101">
        <v>8</v>
      </c>
      <c r="B10" s="1101" t="s">
        <v>5384</v>
      </c>
      <c r="C10" s="1101" t="s">
        <v>293</v>
      </c>
      <c r="D10" s="1097" t="s">
        <v>294</v>
      </c>
      <c r="E10" s="1097" t="s">
        <v>2060</v>
      </c>
      <c r="F10" s="1338">
        <v>34643</v>
      </c>
      <c r="G10" s="1339" t="str">
        <f>VLOOKUP(C10,'T7-26'!$C$5:$L$345,9,0)</f>
        <v>Nữ</v>
      </c>
      <c r="H10" s="1339" t="str">
        <f>VLOOKUP(C10,'T7-26'!$C$5:$Z$345,22,0)</f>
        <v>341725735</v>
      </c>
      <c r="I10" s="1097" t="s">
        <v>5389</v>
      </c>
      <c r="J10" s="1097" t="s">
        <v>5412</v>
      </c>
      <c r="K10" s="1296">
        <v>44713</v>
      </c>
      <c r="L10" s="1297">
        <f>VLOOKUP(C10,'[1]chuyển xếp 2026'!$C$5:$W$331,17,0)</f>
        <v>6579000</v>
      </c>
      <c r="M10" s="1297">
        <f>VLOOKUP(C10,'[1]chuyển xếp 2026'!$C$5:$W$331,19,0)</f>
        <v>0</v>
      </c>
      <c r="N10" s="1298">
        <f t="shared" si="0"/>
        <v>6579000</v>
      </c>
      <c r="O10" s="1101" t="s">
        <v>5383</v>
      </c>
      <c r="P10" s="1101" t="s">
        <v>5382</v>
      </c>
      <c r="Q10" s="1305" t="s">
        <v>5377</v>
      </c>
      <c r="R10" s="1297">
        <f>IF(L10=6647000,7046000,IF(L10=7046000,7469000,IF(L10=6271000,6647000,IF(L10=7105000,7673000,IF(L10=7673000,8287000,IF(L10=6579000,7105000,IF(L10=8950000,9666000,IF(L10=7073000,7780000,0))))))))</f>
        <v>7105000</v>
      </c>
      <c r="S10" s="1298">
        <f t="shared" si="2"/>
        <v>0</v>
      </c>
      <c r="T10" s="1298">
        <f t="shared" si="3"/>
        <v>7105000</v>
      </c>
      <c r="U10" s="1299">
        <v>48</v>
      </c>
      <c r="V10" s="1300">
        <v>46204</v>
      </c>
      <c r="W10" s="1300">
        <f>(U10*30)+V10</f>
        <v>47644</v>
      </c>
    </row>
    <row r="11" spans="1:52" s="390" customFormat="1" ht="16.5" customHeight="1">
      <c r="A11" s="1101">
        <v>9</v>
      </c>
      <c r="B11" s="1101" t="s">
        <v>5375</v>
      </c>
      <c r="C11" s="1101" t="s">
        <v>354</v>
      </c>
      <c r="D11" s="1097" t="s">
        <v>355</v>
      </c>
      <c r="E11" s="1097" t="s">
        <v>2068</v>
      </c>
      <c r="F11" s="1338">
        <v>29383</v>
      </c>
      <c r="G11" s="1339" t="str">
        <f>VLOOKUP(C11,'T7-26'!$C$5:$L$345,9,0)</f>
        <v>Nam</v>
      </c>
      <c r="H11" s="1339" t="str">
        <f>VLOOKUP(C11,'T7-26'!$C$5:$Z$345,22,0)</f>
        <v>083080000109</v>
      </c>
      <c r="I11" s="1097" t="s">
        <v>339</v>
      </c>
      <c r="J11" s="1097" t="s">
        <v>4335</v>
      </c>
      <c r="K11" s="1296">
        <v>39742</v>
      </c>
      <c r="L11" s="1297">
        <f>VLOOKUP(C11,'[1]chuyển xếp 2026'!$C$5:$W$331,17,0)</f>
        <v>7073000</v>
      </c>
      <c r="M11" s="1297">
        <f>VLOOKUP(C11,'[1]chuyển xếp 2026'!$C$5:$W$331,19,0)</f>
        <v>946000</v>
      </c>
      <c r="N11" s="1298">
        <f t="shared" si="0"/>
        <v>8019000</v>
      </c>
      <c r="O11" s="1101" t="s">
        <v>5390</v>
      </c>
      <c r="P11" s="1101" t="s">
        <v>5391</v>
      </c>
      <c r="Q11" s="1306" t="s">
        <v>5392</v>
      </c>
      <c r="R11" s="1297">
        <f t="shared" si="1"/>
        <v>7780000</v>
      </c>
      <c r="S11" s="1298">
        <f t="shared" si="2"/>
        <v>946000</v>
      </c>
      <c r="T11" s="1298">
        <f t="shared" si="3"/>
        <v>8726000</v>
      </c>
      <c r="U11" s="1304" t="s">
        <v>5387</v>
      </c>
      <c r="V11" s="1300">
        <v>46204</v>
      </c>
      <c r="W11" s="1300"/>
    </row>
    <row r="12" spans="1:52" s="390" customFormat="1" ht="16.5" customHeight="1">
      <c r="A12" s="1101">
        <v>10</v>
      </c>
      <c r="B12" s="1101" t="s">
        <v>5375</v>
      </c>
      <c r="C12" s="1101" t="s">
        <v>1396</v>
      </c>
      <c r="D12" s="1097" t="s">
        <v>1390</v>
      </c>
      <c r="E12" s="1097" t="s">
        <v>2073</v>
      </c>
      <c r="F12" s="1338">
        <v>36231</v>
      </c>
      <c r="G12" s="1339" t="str">
        <f>VLOOKUP(C12,'T7-26'!$C$5:$L$345,9,0)</f>
        <v>Nam</v>
      </c>
      <c r="H12" s="1339">
        <f>VLOOKUP(C12,'T7-26'!$C$5:$Z$345,22,0)</f>
        <v>385774419</v>
      </c>
      <c r="I12" s="1097" t="s">
        <v>379</v>
      </c>
      <c r="J12" s="1097" t="s">
        <v>2594</v>
      </c>
      <c r="K12" s="1296">
        <v>44927</v>
      </c>
      <c r="L12" s="1297">
        <f>VLOOKUP(C12,'[1]chuyển xếp 2026'!$C$5:$W$331,17,0)</f>
        <v>6579000</v>
      </c>
      <c r="M12" s="1297">
        <f>VLOOKUP(C12,'[1]chuyển xếp 2026'!$C$5:$W$331,19,0)</f>
        <v>0</v>
      </c>
      <c r="N12" s="1298">
        <f t="shared" si="0"/>
        <v>6579000</v>
      </c>
      <c r="O12" s="1307" t="s">
        <v>5383</v>
      </c>
      <c r="P12" s="1101" t="s">
        <v>5382</v>
      </c>
      <c r="Q12" s="1305" t="s">
        <v>5377</v>
      </c>
      <c r="R12" s="1297">
        <f t="shared" si="1"/>
        <v>7105000</v>
      </c>
      <c r="S12" s="1101"/>
      <c r="T12" s="1298">
        <f t="shared" si="3"/>
        <v>7105000</v>
      </c>
      <c r="U12" s="1299">
        <v>48</v>
      </c>
      <c r="V12" s="1300">
        <v>46204</v>
      </c>
      <c r="W12" s="1300">
        <f>(U12*30)+V12</f>
        <v>47644</v>
      </c>
    </row>
    <row r="13" spans="1:52" s="390" customFormat="1" ht="16.5" customHeight="1">
      <c r="A13" s="1101">
        <v>11</v>
      </c>
      <c r="B13" s="1101" t="s">
        <v>5375</v>
      </c>
      <c r="C13" s="1101" t="s">
        <v>1421</v>
      </c>
      <c r="D13" s="1097" t="s">
        <v>1416</v>
      </c>
      <c r="E13" s="1097" t="s">
        <v>2075</v>
      </c>
      <c r="F13" s="1338">
        <v>30021</v>
      </c>
      <c r="G13" s="1339" t="str">
        <f>VLOOKUP(C13,'T7-26'!$C$5:$L$345,9,0)</f>
        <v>Nam</v>
      </c>
      <c r="H13" s="1339" t="str">
        <f>VLOOKUP(C13,'T7-26'!$C$5:$Z$345,22,0)</f>
        <v>084082000086</v>
      </c>
      <c r="I13" s="1097" t="s">
        <v>379</v>
      </c>
      <c r="J13" s="1097" t="s">
        <v>2594</v>
      </c>
      <c r="K13" s="1296">
        <v>44977</v>
      </c>
      <c r="L13" s="1297">
        <f>VLOOKUP(C13,'[1]chuyển xếp 2026'!$C$5:$W$331,17,0)</f>
        <v>6579000</v>
      </c>
      <c r="M13" s="1297">
        <f>VLOOKUP(C13,'[1]chuyển xếp 2026'!$C$5:$W$331,19,0)</f>
        <v>0</v>
      </c>
      <c r="N13" s="1298">
        <f t="shared" si="0"/>
        <v>6579000</v>
      </c>
      <c r="O13" s="1307" t="s">
        <v>5383</v>
      </c>
      <c r="P13" s="1101" t="s">
        <v>5382</v>
      </c>
      <c r="Q13" s="1305" t="s">
        <v>5377</v>
      </c>
      <c r="R13" s="1297">
        <f t="shared" si="1"/>
        <v>7105000</v>
      </c>
      <c r="S13" s="1101"/>
      <c r="T13" s="1298">
        <f t="shared" si="3"/>
        <v>7105000</v>
      </c>
      <c r="U13" s="1299">
        <v>48</v>
      </c>
      <c r="V13" s="1300">
        <v>46204</v>
      </c>
      <c r="W13" s="1300">
        <f>(U13*30)+V13</f>
        <v>47644</v>
      </c>
    </row>
    <row r="14" spans="1:52" s="390" customFormat="1" ht="16.5" customHeight="1">
      <c r="A14" s="1101">
        <v>12</v>
      </c>
      <c r="B14" s="1101" t="s">
        <v>5375</v>
      </c>
      <c r="C14" s="1101" t="s">
        <v>1567</v>
      </c>
      <c r="D14" s="1097" t="s">
        <v>1564</v>
      </c>
      <c r="E14" s="1097" t="s">
        <v>1736</v>
      </c>
      <c r="F14" s="1338">
        <v>36802</v>
      </c>
      <c r="G14" s="1339" t="str">
        <f>VLOOKUP(C14,'T7-26'!$C$5:$L$345,9,0)</f>
        <v>Nam</v>
      </c>
      <c r="H14" s="1339" t="str">
        <f>VLOOKUP(C14,'T7-26'!$C$5:$Z$345,22,0)</f>
        <v>087200003497</v>
      </c>
      <c r="I14" s="1097" t="s">
        <v>379</v>
      </c>
      <c r="J14" s="1097" t="s">
        <v>2594</v>
      </c>
      <c r="K14" s="1296">
        <v>45017</v>
      </c>
      <c r="L14" s="1297">
        <f>VLOOKUP(C14,'[1]chuyển xếp 2026'!$C$5:$W$331,17,0)</f>
        <v>6579000</v>
      </c>
      <c r="M14" s="1297">
        <f>VLOOKUP(C14,'[1]chuyển xếp 2026'!$C$5:$W$331,19,0)</f>
        <v>0</v>
      </c>
      <c r="N14" s="1298">
        <f t="shared" si="0"/>
        <v>6579000</v>
      </c>
      <c r="O14" s="1307" t="s">
        <v>5383</v>
      </c>
      <c r="P14" s="1101" t="s">
        <v>5382</v>
      </c>
      <c r="Q14" s="1305" t="s">
        <v>5377</v>
      </c>
      <c r="R14" s="1297">
        <f t="shared" si="1"/>
        <v>7105000</v>
      </c>
      <c r="S14" s="1101"/>
      <c r="T14" s="1298">
        <f t="shared" si="3"/>
        <v>7105000</v>
      </c>
      <c r="U14" s="1299">
        <v>48</v>
      </c>
      <c r="V14" s="1300">
        <v>46204</v>
      </c>
      <c r="W14" s="1300">
        <f>(U14*30)+V14</f>
        <v>47644</v>
      </c>
    </row>
    <row r="15" spans="1:52" ht="16.5" customHeight="1">
      <c r="A15" s="1101">
        <v>13</v>
      </c>
      <c r="B15" s="1101" t="s">
        <v>5375</v>
      </c>
      <c r="C15" s="1101" t="s">
        <v>460</v>
      </c>
      <c r="D15" s="1097" t="s">
        <v>461</v>
      </c>
      <c r="E15" s="1097" t="s">
        <v>2085</v>
      </c>
      <c r="F15" s="1338">
        <v>36750</v>
      </c>
      <c r="G15" s="1339" t="str">
        <f>VLOOKUP(C15,'T7-26'!$C$5:$L$345,9,0)</f>
        <v>Nam</v>
      </c>
      <c r="H15" s="1339" t="str">
        <f>VLOOKUP(C15,'T7-26'!$C$5:$Z$345,22,0)</f>
        <v>087200004261</v>
      </c>
      <c r="I15" s="1097" t="s">
        <v>5393</v>
      </c>
      <c r="J15" s="1097" t="s">
        <v>5413</v>
      </c>
      <c r="K15" s="1296">
        <v>44785</v>
      </c>
      <c r="L15" s="1297">
        <f>VLOOKUP(C15,'[1]chuyển xếp 2026'!$C$5:$W$331,17,0)</f>
        <v>6579000</v>
      </c>
      <c r="M15" s="1297">
        <f>VLOOKUP(C15,'[1]chuyển xếp 2026'!$C$5:$W$331,19,0)</f>
        <v>0</v>
      </c>
      <c r="N15" s="1298">
        <f t="shared" si="0"/>
        <v>6579000</v>
      </c>
      <c r="O15" s="1307" t="s">
        <v>5383</v>
      </c>
      <c r="P15" s="1101" t="s">
        <v>5382</v>
      </c>
      <c r="Q15" s="1305" t="s">
        <v>5377</v>
      </c>
      <c r="R15" s="1297">
        <f t="shared" si="1"/>
        <v>7105000</v>
      </c>
      <c r="S15" s="1097"/>
      <c r="T15" s="1298">
        <f t="shared" si="3"/>
        <v>7105000</v>
      </c>
      <c r="U15" s="1308">
        <v>48</v>
      </c>
      <c r="V15" s="1300">
        <v>46204</v>
      </c>
      <c r="W15" s="1300">
        <f>(U15*30)+V15</f>
        <v>47644</v>
      </c>
      <c r="X15" s="1309"/>
      <c r="Y15" s="1309"/>
      <c r="Z15" s="1309"/>
      <c r="AA15" s="1309"/>
      <c r="AB15" s="1310"/>
      <c r="AC15" s="1310"/>
      <c r="AD15" s="1311">
        <f>VLOOKUP(C15,[2]Sheet1!$C$2:$K$295,8,0)</f>
        <v>6135000</v>
      </c>
      <c r="AE15" s="1311">
        <f>VLOOKUP(C15,[2]Sheet1!$C$2:$K$295,9,0)</f>
        <v>0</v>
      </c>
      <c r="AF15" s="1312">
        <f>+AD15+AE15</f>
        <v>6135000</v>
      </c>
      <c r="AG15" s="1313" t="s">
        <v>5383</v>
      </c>
      <c r="AH15" s="1310" t="s">
        <v>5382</v>
      </c>
      <c r="AI15" s="1314"/>
      <c r="AJ15" s="1311">
        <f>+AD15</f>
        <v>6135000</v>
      </c>
      <c r="AK15" s="1311">
        <f>+AE15</f>
        <v>0</v>
      </c>
      <c r="AL15" s="1312">
        <f>+AJ15+AK15</f>
        <v>6135000</v>
      </c>
      <c r="AM15" s="1310" t="str">
        <f>+AG15</f>
        <v>1/6</v>
      </c>
      <c r="AN15" s="1310" t="s">
        <v>5382</v>
      </c>
      <c r="AO15" s="1311">
        <f>VLOOKUP(C15,'[1]chuyển xếp 2026'!$C$5:$W$331,17,0)</f>
        <v>6579000</v>
      </c>
      <c r="AP15" s="1311">
        <f>VLOOKUP(C15,'[1]chuyển xếp 2026'!$C$5:$W$331,19,0)</f>
        <v>0</v>
      </c>
      <c r="AQ15" s="1310"/>
      <c r="AR15" s="1310"/>
      <c r="AS15" s="1310"/>
      <c r="AT15" s="1299">
        <v>36</v>
      </c>
      <c r="AU15" s="1300">
        <v>44785</v>
      </c>
      <c r="AV15" s="1315">
        <f>(AT15*30)+AU15</f>
        <v>45865</v>
      </c>
      <c r="AW15" s="1316"/>
      <c r="AX15" s="1317"/>
      <c r="AZ15" s="1318">
        <f>+AT15/12</f>
        <v>3</v>
      </c>
    </row>
    <row r="16" spans="1:52" s="390" customFormat="1" ht="16.5" customHeight="1">
      <c r="A16" s="1101">
        <v>14</v>
      </c>
      <c r="B16" s="1101" t="s">
        <v>5375</v>
      </c>
      <c r="C16" s="1101" t="s">
        <v>1733</v>
      </c>
      <c r="D16" s="1097" t="s">
        <v>1579</v>
      </c>
      <c r="E16" s="1097" t="s">
        <v>1735</v>
      </c>
      <c r="F16" s="1338">
        <v>35447</v>
      </c>
      <c r="G16" s="1339" t="str">
        <f>VLOOKUP(C16,'T7-26'!$C$5:$L$345,9,0)</f>
        <v>Nam</v>
      </c>
      <c r="H16" s="1339" t="str">
        <f>VLOOKUP(C16,'T7-26'!$C$5:$Z$345,22,0)</f>
        <v>093097005054</v>
      </c>
      <c r="I16" s="1097" t="s">
        <v>5393</v>
      </c>
      <c r="J16" s="1097" t="s">
        <v>5413</v>
      </c>
      <c r="K16" s="1296">
        <v>45064</v>
      </c>
      <c r="L16" s="1297">
        <f>VLOOKUP(C16,'[1]chuyển xếp 2026'!$C$5:$W$331,17,0)</f>
        <v>6579000</v>
      </c>
      <c r="M16" s="1297">
        <f>VLOOKUP(C16,'[1]chuyển xếp 2026'!$C$5:$W$331,19,0)</f>
        <v>0</v>
      </c>
      <c r="N16" s="1298">
        <f t="shared" si="0"/>
        <v>6579000</v>
      </c>
      <c r="O16" s="1101" t="s">
        <v>5383</v>
      </c>
      <c r="P16" s="1101" t="s">
        <v>5382</v>
      </c>
      <c r="Q16" s="1305" t="s">
        <v>5377</v>
      </c>
      <c r="R16" s="1297">
        <f t="shared" si="1"/>
        <v>7105000</v>
      </c>
      <c r="S16" s="1101"/>
      <c r="T16" s="1298">
        <f t="shared" si="3"/>
        <v>7105000</v>
      </c>
      <c r="U16" s="1299">
        <v>48</v>
      </c>
      <c r="V16" s="1300">
        <v>46204</v>
      </c>
      <c r="W16" s="1300">
        <f>(U16*30)+V16</f>
        <v>47644</v>
      </c>
    </row>
    <row r="17" spans="1:24" s="390" customFormat="1" ht="16.5" customHeight="1">
      <c r="A17" s="1101">
        <v>15</v>
      </c>
      <c r="B17" s="1101" t="s">
        <v>5375</v>
      </c>
      <c r="C17" s="1101" t="s">
        <v>511</v>
      </c>
      <c r="D17" s="1319" t="s">
        <v>512</v>
      </c>
      <c r="E17" s="1097" t="s">
        <v>2090</v>
      </c>
      <c r="F17" s="1338">
        <v>28665</v>
      </c>
      <c r="G17" s="1339" t="str">
        <f>VLOOKUP(C17,'T7-26'!$C$5:$L$345,9,0)</f>
        <v>Nam</v>
      </c>
      <c r="H17" s="1339" t="str">
        <f>VLOOKUP(C17,'T7-26'!$C$5:$Z$345,22,0)</f>
        <v>035078008434</v>
      </c>
      <c r="I17" s="1097" t="s">
        <v>513</v>
      </c>
      <c r="J17" s="1097" t="s">
        <v>2595</v>
      </c>
      <c r="K17" s="1296">
        <v>35432</v>
      </c>
      <c r="L17" s="1297">
        <f>VLOOKUP(C17,'[1]chuyển xếp 2026'!$C$5:$W$331,17,0)</f>
        <v>7454000</v>
      </c>
      <c r="M17" s="1297">
        <f>VLOOKUP(C17,'[1]chuyển xếp 2026'!$C$5:$W$331,19,0)</f>
        <v>0</v>
      </c>
      <c r="N17" s="1298">
        <f t="shared" si="0"/>
        <v>7454000</v>
      </c>
      <c r="O17" s="1101" t="s">
        <v>5394</v>
      </c>
      <c r="P17" s="1101" t="s">
        <v>5395</v>
      </c>
      <c r="Q17" s="1307" t="s">
        <v>5396</v>
      </c>
      <c r="R17" s="1297">
        <f t="shared" ref="R17:R22" si="4">IF(L17=7454000,7976000,IF(L17=6966000,7454000,IF(L17=6084000,6510000,IF(L17=5314000,5686000,IF(L17=6198000,6694000,IF(L17=5739000,6198000,IF(L17=6694000,7230000,IF(L17=5061000,5314000,IF(L3=4730000,5061000,0)))))))))</f>
        <v>7976000</v>
      </c>
      <c r="S17" s="1101"/>
      <c r="T17" s="1298">
        <f t="shared" si="3"/>
        <v>7976000</v>
      </c>
      <c r="U17" s="1304" t="s">
        <v>5387</v>
      </c>
      <c r="V17" s="1300">
        <v>46204</v>
      </c>
      <c r="W17" s="1300"/>
    </row>
    <row r="18" spans="1:24" s="390" customFormat="1" ht="16.5" customHeight="1">
      <c r="A18" s="1101">
        <v>16</v>
      </c>
      <c r="B18" s="1101" t="s">
        <v>5375</v>
      </c>
      <c r="C18" s="1101" t="s">
        <v>550</v>
      </c>
      <c r="D18" s="1319" t="s">
        <v>551</v>
      </c>
      <c r="E18" s="1097" t="s">
        <v>2096</v>
      </c>
      <c r="F18" s="1338">
        <v>29575</v>
      </c>
      <c r="G18" s="1339" t="str">
        <f>VLOOKUP(C18,'T7-26'!$C$5:$L$345,9,0)</f>
        <v>Nam</v>
      </c>
      <c r="H18" s="1339" t="str">
        <f>VLOOKUP(C18,'T7-26'!$C$5:$Z$345,22,0)</f>
        <v>042080000443</v>
      </c>
      <c r="I18" s="1097" t="s">
        <v>513</v>
      </c>
      <c r="J18" s="1097" t="s">
        <v>2595</v>
      </c>
      <c r="K18" s="1296">
        <v>39188</v>
      </c>
      <c r="L18" s="1297">
        <f>VLOOKUP(C18,'[1]chuyển xếp 2026'!$C$5:$W$331,17,0)</f>
        <v>6966000</v>
      </c>
      <c r="M18" s="1297">
        <f>VLOOKUP(C18,'[1]chuyển xếp 2026'!$C$5:$W$331,19,0)</f>
        <v>0</v>
      </c>
      <c r="N18" s="1298">
        <f t="shared" si="0"/>
        <v>6966000</v>
      </c>
      <c r="O18" s="1101" t="s">
        <v>5397</v>
      </c>
      <c r="P18" s="1101" t="s">
        <v>5395</v>
      </c>
      <c r="Q18" s="1101" t="s">
        <v>5394</v>
      </c>
      <c r="R18" s="1297">
        <f t="shared" si="4"/>
        <v>7454000</v>
      </c>
      <c r="S18" s="1101"/>
      <c r="T18" s="1298">
        <f t="shared" si="3"/>
        <v>7454000</v>
      </c>
      <c r="U18" s="1299">
        <v>72</v>
      </c>
      <c r="V18" s="1300">
        <v>46204</v>
      </c>
      <c r="W18" s="1300">
        <f t="shared" ref="W18:W73" si="5">(U18*30)+V18</f>
        <v>48364</v>
      </c>
    </row>
    <row r="19" spans="1:24" s="390" customFormat="1" ht="16.5" customHeight="1">
      <c r="A19" s="1101">
        <v>17</v>
      </c>
      <c r="B19" s="1101" t="s">
        <v>5375</v>
      </c>
      <c r="C19" s="1101" t="s">
        <v>592</v>
      </c>
      <c r="D19" s="1319" t="s">
        <v>593</v>
      </c>
      <c r="E19" s="1097" t="s">
        <v>2103</v>
      </c>
      <c r="F19" s="1338">
        <v>29063</v>
      </c>
      <c r="G19" s="1339" t="str">
        <f>VLOOKUP(C19,'T7-26'!$C$5:$L$345,9,0)</f>
        <v>Nam</v>
      </c>
      <c r="H19" s="1339" t="str">
        <f>VLOOKUP(C19,'T7-26'!$C$5:$Z$345,22,0)</f>
        <v>092079008699</v>
      </c>
      <c r="I19" s="1097" t="s">
        <v>506</v>
      </c>
      <c r="J19" s="1097" t="s">
        <v>2595</v>
      </c>
      <c r="K19" s="1296">
        <v>40427</v>
      </c>
      <c r="L19" s="1297">
        <f>VLOOKUP(C19,'[1]chuyển xếp 2026'!$C$5:$W$331,17,0)</f>
        <v>6084000</v>
      </c>
      <c r="M19" s="1297">
        <f>VLOOKUP(C19,'[1]chuyển xếp 2026'!$C$5:$W$331,19,0)</f>
        <v>0</v>
      </c>
      <c r="N19" s="1298">
        <f t="shared" si="0"/>
        <v>6084000</v>
      </c>
      <c r="O19" s="1101" t="s">
        <v>5398</v>
      </c>
      <c r="P19" s="1101" t="s">
        <v>5395</v>
      </c>
      <c r="Q19" s="1307" t="s">
        <v>5399</v>
      </c>
      <c r="R19" s="1297">
        <f t="shared" si="4"/>
        <v>6510000</v>
      </c>
      <c r="S19" s="1101"/>
      <c r="T19" s="1298">
        <f t="shared" si="3"/>
        <v>6510000</v>
      </c>
      <c r="U19" s="1299">
        <v>60</v>
      </c>
      <c r="V19" s="1300">
        <v>46204</v>
      </c>
      <c r="W19" s="1300">
        <f t="shared" si="5"/>
        <v>48004</v>
      </c>
    </row>
    <row r="20" spans="1:24" s="390" customFormat="1" ht="16.5" customHeight="1">
      <c r="A20" s="1101">
        <v>18</v>
      </c>
      <c r="B20" s="1101" t="s">
        <v>5375</v>
      </c>
      <c r="C20" s="1101" t="s">
        <v>1926</v>
      </c>
      <c r="D20" s="1319" t="s">
        <v>1869</v>
      </c>
      <c r="E20" s="1097" t="s">
        <v>2109</v>
      </c>
      <c r="F20" s="1338">
        <v>28126</v>
      </c>
      <c r="G20" s="1339" t="str">
        <f>VLOOKUP(C20,'T7-26'!$C$5:$L$345,9,0)</f>
        <v>Nam</v>
      </c>
      <c r="H20" s="1339" t="str">
        <f>VLOOKUP(C20,'T7-26'!$C$5:$Z$345,22,0)</f>
        <v>092077006051</v>
      </c>
      <c r="I20" s="1097" t="s">
        <v>506</v>
      </c>
      <c r="J20" s="1097" t="s">
        <v>2595</v>
      </c>
      <c r="K20" s="1296">
        <v>45170</v>
      </c>
      <c r="L20" s="1297">
        <f>VLOOKUP(C20,'[1]chuyển xếp 2026'!$C$5:$W$331,17,0)</f>
        <v>5314000</v>
      </c>
      <c r="M20" s="1297">
        <f>VLOOKUP(C20,'[1]chuyển xếp 2026'!$C$5:$W$331,19,0)</f>
        <v>0</v>
      </c>
      <c r="N20" s="1298">
        <f t="shared" si="0"/>
        <v>5314000</v>
      </c>
      <c r="O20" s="1101" t="s">
        <v>5400</v>
      </c>
      <c r="P20" s="1101" t="s">
        <v>5395</v>
      </c>
      <c r="Q20" s="1307" t="s">
        <v>5401</v>
      </c>
      <c r="R20" s="1297">
        <f t="shared" si="4"/>
        <v>5686000</v>
      </c>
      <c r="S20" s="1101"/>
      <c r="T20" s="1298">
        <f t="shared" si="3"/>
        <v>5686000</v>
      </c>
      <c r="U20" s="1299">
        <v>36</v>
      </c>
      <c r="V20" s="1300">
        <v>46204</v>
      </c>
      <c r="W20" s="1300">
        <f t="shared" si="5"/>
        <v>47284</v>
      </c>
    </row>
    <row r="21" spans="1:24" s="390" customFormat="1" ht="16.5" customHeight="1">
      <c r="A21" s="1101">
        <v>19</v>
      </c>
      <c r="B21" s="1101" t="s">
        <v>5375</v>
      </c>
      <c r="C21" s="1101" t="s">
        <v>1927</v>
      </c>
      <c r="D21" s="1319" t="s">
        <v>1597</v>
      </c>
      <c r="E21" s="1097" t="s">
        <v>2110</v>
      </c>
      <c r="F21" s="1338">
        <v>31581</v>
      </c>
      <c r="G21" s="1339" t="str">
        <f>VLOOKUP(C21,'T7-26'!$C$5:$L$345,9,0)</f>
        <v>Nam</v>
      </c>
      <c r="H21" s="1339" t="str">
        <f>VLOOKUP(C21,'T7-26'!$C$5:$Z$345,22,0)</f>
        <v>092086005911</v>
      </c>
      <c r="I21" s="1097" t="s">
        <v>506</v>
      </c>
      <c r="J21" s="1097" t="s">
        <v>2595</v>
      </c>
      <c r="K21" s="1296">
        <v>45170</v>
      </c>
      <c r="L21" s="1297">
        <f>VLOOKUP(C21,'[1]chuyển xếp 2026'!$C$5:$W$331,17,0)</f>
        <v>5314000</v>
      </c>
      <c r="M21" s="1297">
        <f>VLOOKUP(C21,'[1]chuyển xếp 2026'!$C$5:$W$331,19,0)</f>
        <v>0</v>
      </c>
      <c r="N21" s="1298">
        <f t="shared" si="0"/>
        <v>5314000</v>
      </c>
      <c r="O21" s="1101" t="s">
        <v>5400</v>
      </c>
      <c r="P21" s="1101" t="s">
        <v>5395</v>
      </c>
      <c r="Q21" s="1307" t="s">
        <v>5401</v>
      </c>
      <c r="R21" s="1297">
        <f t="shared" si="4"/>
        <v>5686000</v>
      </c>
      <c r="S21" s="1101"/>
      <c r="T21" s="1298">
        <f t="shared" si="3"/>
        <v>5686000</v>
      </c>
      <c r="U21" s="1299">
        <v>36</v>
      </c>
      <c r="V21" s="1300">
        <v>46204</v>
      </c>
      <c r="W21" s="1300">
        <f t="shared" si="5"/>
        <v>47284</v>
      </c>
    </row>
    <row r="22" spans="1:24" s="390" customFormat="1" ht="16.5" customHeight="1">
      <c r="A22" s="1101">
        <v>20</v>
      </c>
      <c r="B22" s="1101" t="s">
        <v>5375</v>
      </c>
      <c r="C22" s="1101" t="s">
        <v>2290</v>
      </c>
      <c r="D22" s="1319" t="s">
        <v>2291</v>
      </c>
      <c r="E22" s="1097" t="s">
        <v>2515</v>
      </c>
      <c r="F22" s="1338">
        <v>31397</v>
      </c>
      <c r="G22" s="1339" t="str">
        <f>VLOOKUP(C22,'T7-26'!$C$5:$L$345,9,0)</f>
        <v>Nam</v>
      </c>
      <c r="H22" s="1339" t="str">
        <f>VLOOKUP(C22,'T7-26'!$C$5:$Z$345,22,0)</f>
        <v>087085018724</v>
      </c>
      <c r="I22" s="1097" t="s">
        <v>506</v>
      </c>
      <c r="J22" s="1097" t="s">
        <v>2595</v>
      </c>
      <c r="K22" s="1296">
        <v>45261</v>
      </c>
      <c r="L22" s="1297">
        <f>VLOOKUP(C22,'[1]chuyển xếp 2026'!$C$5:$W$331,17,0)</f>
        <v>5314000</v>
      </c>
      <c r="M22" s="1297">
        <f>VLOOKUP(C22,'[1]chuyển xếp 2026'!$C$5:$W$331,19,0)</f>
        <v>0</v>
      </c>
      <c r="N22" s="1298">
        <f t="shared" si="0"/>
        <v>5314000</v>
      </c>
      <c r="O22" s="1101" t="s">
        <v>5400</v>
      </c>
      <c r="P22" s="1101" t="s">
        <v>5395</v>
      </c>
      <c r="Q22" s="1307" t="s">
        <v>5401</v>
      </c>
      <c r="R22" s="1297">
        <f t="shared" si="4"/>
        <v>5686000</v>
      </c>
      <c r="S22" s="1101"/>
      <c r="T22" s="1298">
        <f t="shared" si="3"/>
        <v>5686000</v>
      </c>
      <c r="U22" s="1299">
        <v>36</v>
      </c>
      <c r="V22" s="1300">
        <v>46204</v>
      </c>
      <c r="W22" s="1300">
        <f t="shared" si="5"/>
        <v>47284</v>
      </c>
    </row>
    <row r="23" spans="1:24" s="390" customFormat="1" ht="16.5" customHeight="1">
      <c r="A23" s="1101">
        <v>21</v>
      </c>
      <c r="B23" s="1101" t="s">
        <v>5384</v>
      </c>
      <c r="C23" s="1101" t="s">
        <v>1117</v>
      </c>
      <c r="D23" s="1097" t="s">
        <v>1118</v>
      </c>
      <c r="E23" s="1097" t="s">
        <v>2205</v>
      </c>
      <c r="F23" s="1338">
        <v>36135</v>
      </c>
      <c r="G23" s="1339" t="str">
        <f>VLOOKUP(C23,'T7-26'!$C$5:$L$345,9,0)</f>
        <v>Nữ</v>
      </c>
      <c r="H23" s="1339" t="str">
        <f>VLOOKUP(C23,'T7-26'!$C$5:$Z$345,22,0)</f>
        <v>385763922</v>
      </c>
      <c r="I23" s="1097" t="s">
        <v>5402</v>
      </c>
      <c r="J23" s="1097" t="s">
        <v>2598</v>
      </c>
      <c r="K23" s="1296">
        <v>44347</v>
      </c>
      <c r="L23" s="1297">
        <f>VLOOKUP(C23,'[1]chuyển xếp 2026'!$C$5:$W$331,17,0)</f>
        <v>6579000</v>
      </c>
      <c r="M23" s="1297">
        <f>VLOOKUP(C23,'[1]chuyển xếp 2026'!$C$5:$W$331,19,0)</f>
        <v>0</v>
      </c>
      <c r="N23" s="1298">
        <f t="shared" si="0"/>
        <v>6579000</v>
      </c>
      <c r="O23" s="1101" t="s">
        <v>5383</v>
      </c>
      <c r="P23" s="1101" t="s">
        <v>5382</v>
      </c>
      <c r="Q23" s="1307" t="s">
        <v>5377</v>
      </c>
      <c r="R23" s="1297">
        <f>IF(L23=6647000,7046000,IF(L23=7046000,7469000,IF(L23=6271000,6647000,IF(L23=7105000,7673000,IF(L23=7673000,8287000,IF(L23=6579000,7105000,IF(L23=8950000,9666000,IF(L23=7073000,7780000,0))))))))</f>
        <v>7105000</v>
      </c>
      <c r="S23" s="1101"/>
      <c r="T23" s="1298">
        <f t="shared" si="3"/>
        <v>7105000</v>
      </c>
      <c r="U23" s="1299">
        <v>48</v>
      </c>
      <c r="V23" s="1300">
        <v>46204</v>
      </c>
      <c r="W23" s="1300">
        <f t="shared" si="5"/>
        <v>47644</v>
      </c>
      <c r="X23" s="1320"/>
    </row>
    <row r="24" spans="1:24" s="390" customFormat="1" ht="16.5" customHeight="1">
      <c r="A24" s="1101">
        <v>22</v>
      </c>
      <c r="B24" s="1101" t="s">
        <v>5375</v>
      </c>
      <c r="C24" s="1101" t="s">
        <v>826</v>
      </c>
      <c r="D24" s="1097" t="s">
        <v>827</v>
      </c>
      <c r="E24" s="1097" t="s">
        <v>2146</v>
      </c>
      <c r="F24" s="1338">
        <v>27708</v>
      </c>
      <c r="G24" s="1339" t="str">
        <f>VLOOKUP(C24,'T7-26'!$C$5:$L$345,9,0)</f>
        <v>Nam</v>
      </c>
      <c r="H24" s="1339" t="str">
        <f>VLOOKUP(C24,'T7-26'!$C$5:$Z$345,22,0)</f>
        <v>092075005983</v>
      </c>
      <c r="I24" s="1097" t="s">
        <v>5402</v>
      </c>
      <c r="J24" s="1097" t="s">
        <v>2599</v>
      </c>
      <c r="K24" s="1296">
        <v>39923</v>
      </c>
      <c r="L24" s="1297">
        <f>VLOOKUP(C24,'[1]chuyển xếp 2026'!$C$5:$W$331,17,0)</f>
        <v>6198000</v>
      </c>
      <c r="M24" s="1297">
        <f>VLOOKUP(C24,'[1]chuyển xếp 2026'!$C$5:$W$331,19,0)</f>
        <v>0</v>
      </c>
      <c r="N24" s="1298">
        <f t="shared" si="0"/>
        <v>6198000</v>
      </c>
      <c r="O24" s="1101" t="s">
        <v>5379</v>
      </c>
      <c r="P24" s="1101" t="s">
        <v>5403</v>
      </c>
      <c r="Q24" s="1307" t="s">
        <v>5381</v>
      </c>
      <c r="R24" s="1297">
        <f t="shared" ref="R24:R34" si="6">IF(L24=7454000,7976000,IF(L24=6966000,7454000,IF(L24=6084000,6510000,IF(L24=5314000,5686000,IF(L24=6198000,6694000,IF(L24=5739000,6198000,IF(L24=6694000,7230000,IF(L24=5061000,5314000,IF(L24=4730000,5061000,0)))))))))</f>
        <v>6694000</v>
      </c>
      <c r="S24" s="1101"/>
      <c r="T24" s="1298">
        <f t="shared" si="3"/>
        <v>6694000</v>
      </c>
      <c r="U24" s="1299">
        <v>60</v>
      </c>
      <c r="V24" s="1300">
        <v>46204</v>
      </c>
      <c r="W24" s="1300">
        <f t="shared" si="5"/>
        <v>48004</v>
      </c>
      <c r="X24" s="1321"/>
    </row>
    <row r="25" spans="1:24" s="390" customFormat="1" ht="16.5" customHeight="1">
      <c r="A25" s="1101">
        <v>23</v>
      </c>
      <c r="B25" s="1101" t="s">
        <v>5375</v>
      </c>
      <c r="C25" s="1101" t="s">
        <v>843</v>
      </c>
      <c r="D25" s="1097" t="s">
        <v>844</v>
      </c>
      <c r="E25" s="1097" t="s">
        <v>2149</v>
      </c>
      <c r="F25" s="1338">
        <v>33009</v>
      </c>
      <c r="G25" s="1339" t="str">
        <f>VLOOKUP(C25,'T7-26'!$C$5:$L$345,9,0)</f>
        <v>Nam</v>
      </c>
      <c r="H25" s="1339" t="str">
        <f>VLOOKUP(C25,'T7-26'!$C$5:$Z$345,22,0)</f>
        <v>025090010697</v>
      </c>
      <c r="I25" s="1097" t="s">
        <v>5402</v>
      </c>
      <c r="J25" s="1097" t="s">
        <v>2599</v>
      </c>
      <c r="K25" s="1296">
        <v>41061</v>
      </c>
      <c r="L25" s="1297">
        <f>VLOOKUP(C25,'[1]chuyển xếp 2026'!$C$5:$W$331,17,0)</f>
        <v>5739000</v>
      </c>
      <c r="M25" s="1297">
        <f>VLOOKUP(C25,'[1]chuyển xếp 2026'!$C$5:$W$331,19,0)</f>
        <v>0</v>
      </c>
      <c r="N25" s="1298">
        <f t="shared" si="0"/>
        <v>5739000</v>
      </c>
      <c r="O25" s="1101" t="s">
        <v>5377</v>
      </c>
      <c r="P25" s="1101" t="s">
        <v>5403</v>
      </c>
      <c r="Q25" s="1307" t="s">
        <v>5379</v>
      </c>
      <c r="R25" s="1297">
        <f t="shared" si="6"/>
        <v>6198000</v>
      </c>
      <c r="S25" s="1101"/>
      <c r="T25" s="1298">
        <f t="shared" si="3"/>
        <v>6198000</v>
      </c>
      <c r="U25" s="1299">
        <v>48</v>
      </c>
      <c r="V25" s="1300">
        <v>46204</v>
      </c>
      <c r="W25" s="1300">
        <f t="shared" si="5"/>
        <v>47644</v>
      </c>
      <c r="X25" s="1321"/>
    </row>
    <row r="26" spans="1:24" s="390" customFormat="1" ht="16.5" customHeight="1">
      <c r="A26" s="1101">
        <v>24</v>
      </c>
      <c r="B26" s="1101" t="s">
        <v>5375</v>
      </c>
      <c r="C26" s="1101" t="s">
        <v>849</v>
      </c>
      <c r="D26" s="1097" t="s">
        <v>850</v>
      </c>
      <c r="E26" s="1097" t="s">
        <v>2150</v>
      </c>
      <c r="F26" s="1338">
        <v>32174</v>
      </c>
      <c r="G26" s="1339" t="str">
        <f>VLOOKUP(C26,'T7-26'!$C$5:$L$345,9,0)</f>
        <v>Nam</v>
      </c>
      <c r="H26" s="1339" t="str">
        <f>VLOOKUP(C26,'T7-26'!$C$5:$Z$345,22,0)</f>
        <v>092088007089</v>
      </c>
      <c r="I26" s="1097" t="s">
        <v>5402</v>
      </c>
      <c r="J26" s="1097" t="s">
        <v>2599</v>
      </c>
      <c r="K26" s="1296">
        <v>41061</v>
      </c>
      <c r="L26" s="1297">
        <f>VLOOKUP(C26,'[1]chuyển xếp 2026'!$C$5:$W$331,17,0)</f>
        <v>5739000</v>
      </c>
      <c r="M26" s="1297">
        <f>VLOOKUP(C26,'[1]chuyển xếp 2026'!$C$5:$W$331,19,0)</f>
        <v>0</v>
      </c>
      <c r="N26" s="1298">
        <f t="shared" si="0"/>
        <v>5739000</v>
      </c>
      <c r="O26" s="1101" t="s">
        <v>5377</v>
      </c>
      <c r="P26" s="1101" t="s">
        <v>5403</v>
      </c>
      <c r="Q26" s="1307" t="s">
        <v>5379</v>
      </c>
      <c r="R26" s="1297">
        <f t="shared" si="6"/>
        <v>6198000</v>
      </c>
      <c r="S26" s="1101"/>
      <c r="T26" s="1298">
        <f t="shared" si="3"/>
        <v>6198000</v>
      </c>
      <c r="U26" s="1299">
        <v>48</v>
      </c>
      <c r="V26" s="1300">
        <v>46204</v>
      </c>
      <c r="W26" s="1300">
        <f t="shared" si="5"/>
        <v>47644</v>
      </c>
      <c r="X26" s="1321"/>
    </row>
    <row r="27" spans="1:24" s="390" customFormat="1" ht="16.5" customHeight="1">
      <c r="A27" s="1101">
        <v>25</v>
      </c>
      <c r="B27" s="1101" t="s">
        <v>5375</v>
      </c>
      <c r="C27" s="1101" t="s">
        <v>854</v>
      </c>
      <c r="D27" s="1097" t="s">
        <v>855</v>
      </c>
      <c r="E27" s="1097" t="s">
        <v>2151</v>
      </c>
      <c r="F27" s="1338">
        <v>25606</v>
      </c>
      <c r="G27" s="1339" t="str">
        <f>VLOOKUP(C27,'T7-26'!$C$5:$L$345,9,0)</f>
        <v>Nam</v>
      </c>
      <c r="H27" s="1339" t="str">
        <f>VLOOKUP(C27,'T7-26'!$C$5:$Z$345,22,0)</f>
        <v>036070008043</v>
      </c>
      <c r="I27" s="1097" t="s">
        <v>5402</v>
      </c>
      <c r="J27" s="1097" t="s">
        <v>2599</v>
      </c>
      <c r="K27" s="1296">
        <v>35065</v>
      </c>
      <c r="L27" s="1297">
        <f>VLOOKUP(C27,'[1]chuyển xếp 2026'!$C$5:$W$331,17,0)</f>
        <v>6694000</v>
      </c>
      <c r="M27" s="1297">
        <f>VLOOKUP(C27,'[1]chuyển xếp 2026'!$C$5:$W$331,19,0)</f>
        <v>0</v>
      </c>
      <c r="N27" s="1298">
        <f t="shared" si="0"/>
        <v>6694000</v>
      </c>
      <c r="O27" s="1101" t="s">
        <v>5381</v>
      </c>
      <c r="P27" s="1101" t="s">
        <v>5403</v>
      </c>
      <c r="Q27" s="1307" t="s">
        <v>5385</v>
      </c>
      <c r="R27" s="1297">
        <f t="shared" si="6"/>
        <v>7230000</v>
      </c>
      <c r="S27" s="1101"/>
      <c r="T27" s="1298">
        <f t="shared" si="3"/>
        <v>7230000</v>
      </c>
      <c r="U27" s="1299">
        <v>60</v>
      </c>
      <c r="V27" s="1300">
        <v>46204</v>
      </c>
      <c r="W27" s="1300">
        <f t="shared" si="5"/>
        <v>48004</v>
      </c>
      <c r="X27" s="1321"/>
    </row>
    <row r="28" spans="1:24" s="390" customFormat="1" ht="16.5" customHeight="1">
      <c r="A28" s="1101">
        <v>26</v>
      </c>
      <c r="B28" s="1101" t="s">
        <v>5375</v>
      </c>
      <c r="C28" s="1101" t="s">
        <v>860</v>
      </c>
      <c r="D28" s="1097" t="s">
        <v>861</v>
      </c>
      <c r="E28" s="1097" t="s">
        <v>2152</v>
      </c>
      <c r="F28" s="1338">
        <v>31477</v>
      </c>
      <c r="G28" s="1339" t="str">
        <f>VLOOKUP(C28,'T7-26'!$C$5:$L$345,9,0)</f>
        <v>Nam</v>
      </c>
      <c r="H28" s="1339" t="str">
        <f>VLOOKUP(C28,'T7-26'!$C$5:$Z$345,22,0)</f>
        <v>092086001143</v>
      </c>
      <c r="I28" s="1097" t="s">
        <v>5402</v>
      </c>
      <c r="J28" s="1097" t="s">
        <v>2599</v>
      </c>
      <c r="K28" s="1296">
        <v>41366</v>
      </c>
      <c r="L28" s="1297">
        <f>VLOOKUP(C28,'[1]chuyển xếp 2026'!$C$5:$W$331,17,0)</f>
        <v>5739000</v>
      </c>
      <c r="M28" s="1297">
        <f>VLOOKUP(C28,'[1]chuyển xếp 2026'!$C$5:$W$331,19,0)</f>
        <v>0</v>
      </c>
      <c r="N28" s="1298">
        <f t="shared" si="0"/>
        <v>5739000</v>
      </c>
      <c r="O28" s="1101" t="s">
        <v>5377</v>
      </c>
      <c r="P28" s="1101" t="s">
        <v>5403</v>
      </c>
      <c r="Q28" s="1307" t="s">
        <v>5379</v>
      </c>
      <c r="R28" s="1297">
        <f t="shared" si="6"/>
        <v>6198000</v>
      </c>
      <c r="S28" s="1101"/>
      <c r="T28" s="1298">
        <f t="shared" si="3"/>
        <v>6198000</v>
      </c>
      <c r="U28" s="1299">
        <v>48</v>
      </c>
      <c r="V28" s="1300">
        <v>46204</v>
      </c>
      <c r="W28" s="1300">
        <f t="shared" si="5"/>
        <v>47644</v>
      </c>
      <c r="X28" s="1321"/>
    </row>
    <row r="29" spans="1:24" s="390" customFormat="1" ht="16.5" customHeight="1">
      <c r="A29" s="1101">
        <v>27</v>
      </c>
      <c r="B29" s="1101" t="s">
        <v>5384</v>
      </c>
      <c r="C29" s="1101" t="s">
        <v>941</v>
      </c>
      <c r="D29" s="1097" t="s">
        <v>942</v>
      </c>
      <c r="E29" s="1097" t="s">
        <v>2167</v>
      </c>
      <c r="F29" s="1338">
        <v>27885</v>
      </c>
      <c r="G29" s="1339" t="str">
        <f>VLOOKUP(C29,'T7-26'!$C$5:$L$345,9,0)</f>
        <v>Nữ</v>
      </c>
      <c r="H29" s="1339">
        <f>VLOOKUP(C29,'T7-26'!$C$5:$Z$345,22,0)</f>
        <v>183130486</v>
      </c>
      <c r="I29" s="1097" t="s">
        <v>5402</v>
      </c>
      <c r="J29" s="1097" t="s">
        <v>2600</v>
      </c>
      <c r="K29" s="1296">
        <v>37803</v>
      </c>
      <c r="L29" s="1297">
        <f>VLOOKUP(C29,'[1]chuyển xếp 2026'!$C$5:$W$331,17,0)</f>
        <v>6694000</v>
      </c>
      <c r="M29" s="1297">
        <f>VLOOKUP(C29,'[1]chuyển xếp 2026'!$C$5:$W$331,19,0)</f>
        <v>0</v>
      </c>
      <c r="N29" s="1298">
        <f t="shared" si="0"/>
        <v>6694000</v>
      </c>
      <c r="O29" s="1101" t="s">
        <v>5381</v>
      </c>
      <c r="P29" s="1101" t="s">
        <v>5403</v>
      </c>
      <c r="Q29" s="1307" t="s">
        <v>5385</v>
      </c>
      <c r="R29" s="1297">
        <f t="shared" si="6"/>
        <v>7230000</v>
      </c>
      <c r="S29" s="1101"/>
      <c r="T29" s="1298">
        <f t="shared" si="3"/>
        <v>7230000</v>
      </c>
      <c r="U29" s="1299">
        <v>60</v>
      </c>
      <c r="V29" s="1300">
        <v>46204</v>
      </c>
      <c r="W29" s="1300">
        <f t="shared" si="5"/>
        <v>48004</v>
      </c>
      <c r="X29" s="1321"/>
    </row>
    <row r="30" spans="1:24" s="390" customFormat="1" ht="16.5" customHeight="1">
      <c r="A30" s="1101">
        <v>28</v>
      </c>
      <c r="B30" s="1101" t="s">
        <v>5375</v>
      </c>
      <c r="C30" s="1101" t="s">
        <v>990</v>
      </c>
      <c r="D30" s="1097" t="s">
        <v>991</v>
      </c>
      <c r="E30" s="1097" t="s">
        <v>2178</v>
      </c>
      <c r="F30" s="1338">
        <v>28406</v>
      </c>
      <c r="G30" s="1339" t="str">
        <f>VLOOKUP(C30,'T7-26'!$C$5:$L$345,9,0)</f>
        <v>Nam</v>
      </c>
      <c r="H30" s="1339">
        <f>VLOOKUP(C30,'T7-26'!$C$5:$Z$345,22,0)</f>
        <v>362122597</v>
      </c>
      <c r="I30" s="1097" t="s">
        <v>5402</v>
      </c>
      <c r="J30" s="1097" t="s">
        <v>2599</v>
      </c>
      <c r="K30" s="1296">
        <v>40087</v>
      </c>
      <c r="L30" s="1297">
        <f>VLOOKUP(C30,'[1]chuyển xếp 2026'!$C$5:$W$331,17,0)</f>
        <v>5739000</v>
      </c>
      <c r="M30" s="1297">
        <f>VLOOKUP(C30,'[1]chuyển xếp 2026'!$C$5:$W$331,19,0)</f>
        <v>0</v>
      </c>
      <c r="N30" s="1298">
        <f t="shared" si="0"/>
        <v>5739000</v>
      </c>
      <c r="O30" s="1101" t="s">
        <v>5377</v>
      </c>
      <c r="P30" s="1101" t="s">
        <v>5403</v>
      </c>
      <c r="Q30" s="1307" t="s">
        <v>5379</v>
      </c>
      <c r="R30" s="1297">
        <f t="shared" si="6"/>
        <v>6198000</v>
      </c>
      <c r="S30" s="1101"/>
      <c r="T30" s="1298">
        <f t="shared" si="3"/>
        <v>6198000</v>
      </c>
      <c r="U30" s="1299">
        <v>48</v>
      </c>
      <c r="V30" s="1300">
        <v>46204</v>
      </c>
      <c r="W30" s="1300">
        <f t="shared" si="5"/>
        <v>47644</v>
      </c>
      <c r="X30" s="1321"/>
    </row>
    <row r="31" spans="1:24" s="390" customFormat="1" ht="16.5" customHeight="1">
      <c r="A31" s="1101">
        <v>29</v>
      </c>
      <c r="B31" s="1101" t="s">
        <v>5375</v>
      </c>
      <c r="C31" s="1101" t="s">
        <v>999</v>
      </c>
      <c r="D31" s="1097" t="s">
        <v>1000</v>
      </c>
      <c r="E31" s="1097" t="s">
        <v>2181</v>
      </c>
      <c r="F31" s="1338" t="s">
        <v>1001</v>
      </c>
      <c r="G31" s="1339" t="str">
        <f>VLOOKUP(C31,'T7-26'!$C$5:$L$345,9,0)</f>
        <v>Nam</v>
      </c>
      <c r="H31" s="1339">
        <f>VLOOKUP(C31,'T7-26'!$C$5:$Z$345,22,0)</f>
        <v>361625247</v>
      </c>
      <c r="I31" s="1097" t="s">
        <v>5402</v>
      </c>
      <c r="J31" s="1097" t="s">
        <v>2600</v>
      </c>
      <c r="K31" s="1296">
        <v>41366</v>
      </c>
      <c r="L31" s="1297">
        <f>VLOOKUP(C31,'[1]chuyển xếp 2026'!$C$5:$W$331,17,0)</f>
        <v>5739000</v>
      </c>
      <c r="M31" s="1297">
        <f>VLOOKUP(C31,'[1]chuyển xếp 2026'!$C$5:$W$331,19,0)</f>
        <v>0</v>
      </c>
      <c r="N31" s="1298">
        <f t="shared" si="0"/>
        <v>5739000</v>
      </c>
      <c r="O31" s="1101" t="s">
        <v>5377</v>
      </c>
      <c r="P31" s="1101" t="s">
        <v>5403</v>
      </c>
      <c r="Q31" s="1307" t="s">
        <v>5379</v>
      </c>
      <c r="R31" s="1297">
        <f t="shared" si="6"/>
        <v>6198000</v>
      </c>
      <c r="S31" s="1101"/>
      <c r="T31" s="1298">
        <f t="shared" si="3"/>
        <v>6198000</v>
      </c>
      <c r="U31" s="1299">
        <v>48</v>
      </c>
      <c r="V31" s="1300">
        <v>46204</v>
      </c>
      <c r="W31" s="1300">
        <f t="shared" si="5"/>
        <v>47644</v>
      </c>
      <c r="X31" s="1321"/>
    </row>
    <row r="32" spans="1:24" s="390" customFormat="1" ht="16.5" customHeight="1">
      <c r="A32" s="1101">
        <v>30</v>
      </c>
      <c r="B32" s="1101" t="s">
        <v>5375</v>
      </c>
      <c r="C32" s="1101" t="s">
        <v>1003</v>
      </c>
      <c r="D32" s="1097" t="s">
        <v>1004</v>
      </c>
      <c r="E32" s="1097" t="s">
        <v>2182</v>
      </c>
      <c r="F32" s="1338">
        <v>32501</v>
      </c>
      <c r="G32" s="1339" t="str">
        <f>VLOOKUP(C32,'T7-26'!$C$5:$L$345,9,0)</f>
        <v>Nam</v>
      </c>
      <c r="H32" s="1339" t="str">
        <f>VLOOKUP(C32,'T7-26'!$C$5:$Z$345,22,0)</f>
        <v>092088000530</v>
      </c>
      <c r="I32" s="1097" t="s">
        <v>5402</v>
      </c>
      <c r="J32" s="1097" t="s">
        <v>2600</v>
      </c>
      <c r="K32" s="1296">
        <v>41366</v>
      </c>
      <c r="L32" s="1297">
        <f>VLOOKUP(C32,'[1]chuyển xếp 2026'!$C$5:$W$331,17,0)</f>
        <v>5739000</v>
      </c>
      <c r="M32" s="1297">
        <f>VLOOKUP(C32,'[1]chuyển xếp 2026'!$C$5:$W$331,19,0)</f>
        <v>0</v>
      </c>
      <c r="N32" s="1298">
        <f t="shared" si="0"/>
        <v>5739000</v>
      </c>
      <c r="O32" s="1101" t="s">
        <v>5377</v>
      </c>
      <c r="P32" s="1101" t="s">
        <v>5403</v>
      </c>
      <c r="Q32" s="1307" t="s">
        <v>5379</v>
      </c>
      <c r="R32" s="1297">
        <f t="shared" si="6"/>
        <v>6198000</v>
      </c>
      <c r="S32" s="1101"/>
      <c r="T32" s="1298">
        <f t="shared" si="3"/>
        <v>6198000</v>
      </c>
      <c r="U32" s="1299">
        <v>48</v>
      </c>
      <c r="V32" s="1300">
        <v>46204</v>
      </c>
      <c r="W32" s="1300">
        <f t="shared" si="5"/>
        <v>47644</v>
      </c>
      <c r="X32" s="1321"/>
    </row>
    <row r="33" spans="1:24" s="390" customFormat="1" ht="16.5" customHeight="1">
      <c r="A33" s="1101">
        <v>31</v>
      </c>
      <c r="B33" s="1101" t="s">
        <v>5375</v>
      </c>
      <c r="C33" s="1101" t="s">
        <v>1008</v>
      </c>
      <c r="D33" s="1097" t="s">
        <v>1009</v>
      </c>
      <c r="E33" s="1097" t="s">
        <v>2183</v>
      </c>
      <c r="F33" s="1338" t="s">
        <v>771</v>
      </c>
      <c r="G33" s="1339" t="str">
        <f>VLOOKUP(C33,'T7-26'!$C$5:$L$345,9,0)</f>
        <v>Nam</v>
      </c>
      <c r="H33" s="1339">
        <f>VLOOKUP(C33,'T7-26'!$C$5:$Z$345,22,0)</f>
        <v>362397913</v>
      </c>
      <c r="I33" s="1097" t="s">
        <v>5402</v>
      </c>
      <c r="J33" s="1097" t="s">
        <v>2600</v>
      </c>
      <c r="K33" s="1296">
        <v>41366</v>
      </c>
      <c r="L33" s="1297">
        <f>VLOOKUP(C33,'[1]chuyển xếp 2026'!$C$5:$W$331,17,0)</f>
        <v>5739000</v>
      </c>
      <c r="M33" s="1297">
        <f>VLOOKUP(C33,'[1]chuyển xếp 2026'!$C$5:$W$331,19,0)</f>
        <v>0</v>
      </c>
      <c r="N33" s="1298">
        <f t="shared" si="0"/>
        <v>5739000</v>
      </c>
      <c r="O33" s="1101" t="s">
        <v>5377</v>
      </c>
      <c r="P33" s="1101" t="s">
        <v>5403</v>
      </c>
      <c r="Q33" s="1307" t="s">
        <v>5379</v>
      </c>
      <c r="R33" s="1297">
        <f t="shared" si="6"/>
        <v>6198000</v>
      </c>
      <c r="S33" s="1101"/>
      <c r="T33" s="1298">
        <f t="shared" si="3"/>
        <v>6198000</v>
      </c>
      <c r="U33" s="1299">
        <v>48</v>
      </c>
      <c r="V33" s="1300">
        <v>46204</v>
      </c>
      <c r="W33" s="1300">
        <f t="shared" si="5"/>
        <v>47644</v>
      </c>
      <c r="X33" s="1321"/>
    </row>
    <row r="34" spans="1:24" s="390" customFormat="1" ht="16.5" customHeight="1">
      <c r="A34" s="1101">
        <v>32</v>
      </c>
      <c r="B34" s="1101" t="s">
        <v>5375</v>
      </c>
      <c r="C34" s="1101" t="s">
        <v>1036</v>
      </c>
      <c r="D34" s="1097" t="s">
        <v>1037</v>
      </c>
      <c r="E34" s="1097" t="s">
        <v>2189</v>
      </c>
      <c r="F34" s="1338">
        <v>29225</v>
      </c>
      <c r="G34" s="1339" t="str">
        <f>VLOOKUP(C34,'T7-26'!$C$5:$L$345,9,0)</f>
        <v>Nữ</v>
      </c>
      <c r="H34" s="1339">
        <f>VLOOKUP(C34,'T7-26'!$C$5:$Z$345,22,0)</f>
        <v>172605493</v>
      </c>
      <c r="I34" s="1097" t="s">
        <v>5402</v>
      </c>
      <c r="J34" s="1097" t="s">
        <v>2599</v>
      </c>
      <c r="K34" s="1296">
        <v>40427</v>
      </c>
      <c r="L34" s="1297">
        <f>VLOOKUP(C34,'[1]chuyển xếp 2026'!$C$5:$W$331,17,0)</f>
        <v>5739000</v>
      </c>
      <c r="M34" s="1297">
        <f>VLOOKUP(C34,'[1]chuyển xếp 2026'!$C$5:$W$331,19,0)</f>
        <v>0</v>
      </c>
      <c r="N34" s="1298">
        <f t="shared" si="0"/>
        <v>5739000</v>
      </c>
      <c r="O34" s="1101" t="s">
        <v>5377</v>
      </c>
      <c r="P34" s="1101" t="s">
        <v>5403</v>
      </c>
      <c r="Q34" s="1307" t="s">
        <v>5379</v>
      </c>
      <c r="R34" s="1297">
        <f t="shared" si="6"/>
        <v>6198000</v>
      </c>
      <c r="S34" s="1101"/>
      <c r="T34" s="1298">
        <f t="shared" si="3"/>
        <v>6198000</v>
      </c>
      <c r="U34" s="1299">
        <v>48</v>
      </c>
      <c r="V34" s="1300">
        <v>46204</v>
      </c>
      <c r="W34" s="1300">
        <f t="shared" si="5"/>
        <v>47644</v>
      </c>
      <c r="X34" s="1321"/>
    </row>
    <row r="35" spans="1:24" s="390" customFormat="1" ht="16.5" customHeight="1">
      <c r="A35" s="1101">
        <v>33</v>
      </c>
      <c r="B35" s="1101" t="s">
        <v>5384</v>
      </c>
      <c r="C35" s="1101" t="s">
        <v>1104</v>
      </c>
      <c r="D35" s="1097" t="s">
        <v>1105</v>
      </c>
      <c r="E35" s="1097" t="s">
        <v>2203</v>
      </c>
      <c r="F35" s="1338">
        <v>29600</v>
      </c>
      <c r="G35" s="1339" t="str">
        <f>VLOOKUP(C35,'T7-26'!$C$5:$L$345,9,0)</f>
        <v>Nữ</v>
      </c>
      <c r="H35" s="1339" t="str">
        <f>VLOOKUP(C35,'T7-26'!$C$5:$Z$345,22,0)</f>
        <v>362090143</v>
      </c>
      <c r="I35" s="1097" t="s">
        <v>5402</v>
      </c>
      <c r="J35" s="1097" t="s">
        <v>2600</v>
      </c>
      <c r="K35" s="1296">
        <v>43892</v>
      </c>
      <c r="L35" s="1297">
        <f>VLOOKUP(C35,'[1]chuyển xếp 2026'!$C$5:$W$331,17,0)</f>
        <v>5314000</v>
      </c>
      <c r="M35" s="1297">
        <f>VLOOKUP(C35,'[1]chuyển xếp 2026'!$C$5:$W$331,19,0)</f>
        <v>0</v>
      </c>
      <c r="N35" s="1298">
        <f t="shared" si="0"/>
        <v>5314000</v>
      </c>
      <c r="O35" s="1101" t="s">
        <v>5383</v>
      </c>
      <c r="P35" s="1101" t="s">
        <v>5403</v>
      </c>
      <c r="Q35" s="1307" t="s">
        <v>5377</v>
      </c>
      <c r="R35" s="1297">
        <f>IF(L35=7454000,7976000,IF(L35=6966000,7454000,IF(L35=6084000,6510000,IF(L35=5314000,5739000,IF(L35=6198000,6694000,IF(L35=5739000,6198000,IF(L35=6694000,7230000,IF(L35=5061000,5314000,IF(L35=4730000,5061000,0)))))))))</f>
        <v>5739000</v>
      </c>
      <c r="S35" s="1101"/>
      <c r="T35" s="1298">
        <f t="shared" si="3"/>
        <v>5739000</v>
      </c>
      <c r="U35" s="1299">
        <v>36</v>
      </c>
      <c r="V35" s="1300">
        <v>46204</v>
      </c>
      <c r="W35" s="1300">
        <f t="shared" si="5"/>
        <v>47284</v>
      </c>
      <c r="X35" s="1321"/>
    </row>
    <row r="36" spans="1:24" s="390" customFormat="1" ht="16.5" customHeight="1">
      <c r="A36" s="1101">
        <v>34</v>
      </c>
      <c r="B36" s="1101" t="s">
        <v>5375</v>
      </c>
      <c r="C36" s="1101" t="s">
        <v>1110</v>
      </c>
      <c r="D36" s="1097" t="s">
        <v>1111</v>
      </c>
      <c r="E36" s="1097" t="s">
        <v>2204</v>
      </c>
      <c r="F36" s="1338">
        <v>27395</v>
      </c>
      <c r="G36" s="1339" t="str">
        <f>VLOOKUP(C36,'T7-26'!$C$5:$L$345,9,0)</f>
        <v>Nam</v>
      </c>
      <c r="H36" s="1339" t="str">
        <f>VLOOKUP(C36,'T7-26'!$C$5:$Z$345,22,0)</f>
        <v>361677674</v>
      </c>
      <c r="I36" s="1097" t="s">
        <v>5402</v>
      </c>
      <c r="J36" s="1097" t="s">
        <v>2600</v>
      </c>
      <c r="K36" s="1296">
        <v>43892</v>
      </c>
      <c r="L36" s="1297">
        <f>VLOOKUP(C36,'[1]chuyển xếp 2026'!$C$5:$W$331,17,0)</f>
        <v>5314000</v>
      </c>
      <c r="M36" s="1297">
        <f>VLOOKUP(C36,'[1]chuyển xếp 2026'!$C$5:$W$331,19,0)</f>
        <v>0</v>
      </c>
      <c r="N36" s="1298">
        <f t="shared" si="0"/>
        <v>5314000</v>
      </c>
      <c r="O36" s="1101" t="s">
        <v>5383</v>
      </c>
      <c r="P36" s="1101" t="s">
        <v>5403</v>
      </c>
      <c r="Q36" s="1307" t="s">
        <v>5377</v>
      </c>
      <c r="R36" s="1297">
        <f>IF(L36=7454000,7976000,IF(L36=6966000,7454000,IF(L36=6084000,6510000,IF(L36=5314000,5739000,IF(L36=6198000,6694000,IF(L36=5739000,6198000,IF(L36=6694000,7230000,IF(L36=5061000,5314000,IF(L36=4730000,5061000,0)))))))))</f>
        <v>5739000</v>
      </c>
      <c r="S36" s="1101"/>
      <c r="T36" s="1298">
        <f t="shared" si="3"/>
        <v>5739000</v>
      </c>
      <c r="U36" s="1299">
        <v>36</v>
      </c>
      <c r="V36" s="1300">
        <v>46204</v>
      </c>
      <c r="W36" s="1300">
        <f t="shared" si="5"/>
        <v>47284</v>
      </c>
      <c r="X36" s="1321"/>
    </row>
    <row r="37" spans="1:24" s="390" customFormat="1" ht="16.5" customHeight="1">
      <c r="A37" s="1101">
        <v>35</v>
      </c>
      <c r="B37" s="1101" t="s">
        <v>5375</v>
      </c>
      <c r="C37" s="1101" t="s">
        <v>1486</v>
      </c>
      <c r="D37" s="1097" t="s">
        <v>1405</v>
      </c>
      <c r="E37" s="1097" t="s">
        <v>2222</v>
      </c>
      <c r="F37" s="1338">
        <v>27395</v>
      </c>
      <c r="G37" s="1339" t="str">
        <f>VLOOKUP(C37,'T7-26'!$C$5:$L$345,9,0)</f>
        <v>Nam</v>
      </c>
      <c r="H37" s="1339" t="str">
        <f>VLOOKUP(C37,'T7-26'!$C$5:$Z$345,22,0)</f>
        <v>092075008278</v>
      </c>
      <c r="I37" s="1097" t="s">
        <v>5402</v>
      </c>
      <c r="J37" s="1097" t="s">
        <v>5404</v>
      </c>
      <c r="K37" s="1322">
        <v>44973</v>
      </c>
      <c r="L37" s="1297">
        <f>VLOOKUP(C37,'[1]chuyển xếp 2026'!$C$5:$W$331,17,0)</f>
        <v>5061000</v>
      </c>
      <c r="M37" s="1297">
        <f>VLOOKUP(C37,'[1]chuyển xếp 2026'!$C$5:$W$331,19,0)</f>
        <v>0</v>
      </c>
      <c r="N37" s="1298">
        <f t="shared" si="0"/>
        <v>5061000</v>
      </c>
      <c r="O37" s="1101" t="s">
        <v>5383</v>
      </c>
      <c r="P37" s="1101" t="s">
        <v>5403</v>
      </c>
      <c r="Q37" s="1307" t="s">
        <v>5377</v>
      </c>
      <c r="R37" s="1297">
        <f t="shared" ref="R37:R75" si="7">IF(L37=7454000,7976000,IF(L37=6966000,7454000,IF(L37=6084000,6510000,IF(L37=5314000,5686000,IF(L37=6198000,6694000,IF(L37=5739000,6198000,IF(L37=6694000,7230000,IF(L37=5061000,5314000,IF(L37=4730000,5061000,0)))))))))</f>
        <v>5314000</v>
      </c>
      <c r="S37" s="1101"/>
      <c r="T37" s="1298">
        <f t="shared" si="3"/>
        <v>5314000</v>
      </c>
      <c r="U37" s="1299">
        <v>36</v>
      </c>
      <c r="V37" s="1300">
        <v>46204</v>
      </c>
      <c r="W37" s="1300">
        <f t="shared" si="5"/>
        <v>47284</v>
      </c>
      <c r="X37" s="1321"/>
    </row>
    <row r="38" spans="1:24" s="390" customFormat="1" ht="16.5" customHeight="1">
      <c r="A38" s="1101">
        <v>36</v>
      </c>
      <c r="B38" s="1101" t="s">
        <v>5375</v>
      </c>
      <c r="C38" s="1101" t="s">
        <v>1494</v>
      </c>
      <c r="D38" s="1097" t="s">
        <v>1420</v>
      </c>
      <c r="E38" s="1097" t="s">
        <v>2230</v>
      </c>
      <c r="F38" s="1338">
        <v>30665</v>
      </c>
      <c r="G38" s="1339" t="str">
        <f>VLOOKUP(C38,'T7-26'!$C$5:$L$345,9,0)</f>
        <v>Nam</v>
      </c>
      <c r="H38" s="1339" t="str">
        <f>VLOOKUP(C38,'T7-26'!$C$5:$Z$345,22,0)</f>
        <v>092083012314</v>
      </c>
      <c r="I38" s="1097" t="s">
        <v>5402</v>
      </c>
      <c r="J38" s="1097" t="s">
        <v>5404</v>
      </c>
      <c r="K38" s="1322">
        <v>44980</v>
      </c>
      <c r="L38" s="1297">
        <f>VLOOKUP(C38,'[1]chuyển xếp 2026'!$C$5:$W$331,17,0)</f>
        <v>5061000</v>
      </c>
      <c r="M38" s="1297">
        <f>VLOOKUP(C38,'[1]chuyển xếp 2026'!$C$5:$W$331,19,0)</f>
        <v>0</v>
      </c>
      <c r="N38" s="1298">
        <f t="shared" si="0"/>
        <v>5061000</v>
      </c>
      <c r="O38" s="1101" t="s">
        <v>5383</v>
      </c>
      <c r="P38" s="1101" t="s">
        <v>5403</v>
      </c>
      <c r="Q38" s="1307" t="s">
        <v>5377</v>
      </c>
      <c r="R38" s="1297">
        <f t="shared" si="7"/>
        <v>5314000</v>
      </c>
      <c r="S38" s="1101"/>
      <c r="T38" s="1298">
        <f t="shared" si="3"/>
        <v>5314000</v>
      </c>
      <c r="U38" s="1299">
        <v>36</v>
      </c>
      <c r="V38" s="1300">
        <v>46204</v>
      </c>
      <c r="W38" s="1300">
        <f t="shared" si="5"/>
        <v>47284</v>
      </c>
      <c r="X38" s="1321"/>
    </row>
    <row r="39" spans="1:24" s="390" customFormat="1" ht="16.5" customHeight="1">
      <c r="A39" s="1101">
        <v>37</v>
      </c>
      <c r="B39" s="1101" t="s">
        <v>5375</v>
      </c>
      <c r="C39" s="1101" t="s">
        <v>1928</v>
      </c>
      <c r="D39" s="1097" t="s">
        <v>1873</v>
      </c>
      <c r="E39" s="1097" t="s">
        <v>2231</v>
      </c>
      <c r="F39" s="1338">
        <v>33407</v>
      </c>
      <c r="G39" s="1339" t="str">
        <f>VLOOKUP(C39,'T7-26'!$C$5:$L$345,9,0)</f>
        <v xml:space="preserve">Nam </v>
      </c>
      <c r="H39" s="1339" t="str">
        <f>VLOOKUP(C39,'T7-26'!$C$5:$Z$345,22,0)</f>
        <v>092091005797</v>
      </c>
      <c r="I39" s="1097" t="s">
        <v>5402</v>
      </c>
      <c r="J39" s="1097" t="s">
        <v>5404</v>
      </c>
      <c r="K39" s="1322">
        <v>45170</v>
      </c>
      <c r="L39" s="1297">
        <f>VLOOKUP(C39,'[1]chuyển xếp 2026'!$C$5:$W$331,17,0)</f>
        <v>5061000</v>
      </c>
      <c r="M39" s="1297">
        <f>VLOOKUP(C39,'[1]chuyển xếp 2026'!$C$5:$W$331,19,0)</f>
        <v>0</v>
      </c>
      <c r="N39" s="1298">
        <f t="shared" si="0"/>
        <v>5061000</v>
      </c>
      <c r="O39" s="1101" t="s">
        <v>5383</v>
      </c>
      <c r="P39" s="1101" t="s">
        <v>5403</v>
      </c>
      <c r="Q39" s="1307" t="s">
        <v>5377</v>
      </c>
      <c r="R39" s="1297">
        <f t="shared" si="7"/>
        <v>5314000</v>
      </c>
      <c r="S39" s="1101"/>
      <c r="T39" s="1298">
        <f t="shared" si="3"/>
        <v>5314000</v>
      </c>
      <c r="U39" s="1299">
        <v>36</v>
      </c>
      <c r="V39" s="1300">
        <v>46204</v>
      </c>
      <c r="W39" s="1300">
        <f t="shared" si="5"/>
        <v>47284</v>
      </c>
      <c r="X39" s="1321"/>
    </row>
    <row r="40" spans="1:24" s="390" customFormat="1" ht="16.5" customHeight="1">
      <c r="A40" s="1101">
        <v>38</v>
      </c>
      <c r="B40" s="1101" t="s">
        <v>5375</v>
      </c>
      <c r="C40" s="1101" t="s">
        <v>1929</v>
      </c>
      <c r="D40" s="1097" t="s">
        <v>1715</v>
      </c>
      <c r="E40" s="1097" t="s">
        <v>2232</v>
      </c>
      <c r="F40" s="1338">
        <v>36823</v>
      </c>
      <c r="G40" s="1339" t="str">
        <f>VLOOKUP(C40,'T7-26'!$C$5:$L$345,9,0)</f>
        <v xml:space="preserve">Nam </v>
      </c>
      <c r="H40" s="1339" t="str">
        <f>VLOOKUP(C40,'T7-26'!$C$5:$Z$345,22,0)</f>
        <v>087200005898</v>
      </c>
      <c r="I40" s="1097" t="s">
        <v>5402</v>
      </c>
      <c r="J40" s="1097" t="s">
        <v>5404</v>
      </c>
      <c r="K40" s="1322">
        <v>45170</v>
      </c>
      <c r="L40" s="1297">
        <f>VLOOKUP(C40,'[1]chuyển xếp 2026'!$C$5:$W$331,17,0)</f>
        <v>5061000</v>
      </c>
      <c r="M40" s="1297">
        <f>VLOOKUP(C40,'[1]chuyển xếp 2026'!$C$5:$W$331,19,0)</f>
        <v>0</v>
      </c>
      <c r="N40" s="1298">
        <f t="shared" si="0"/>
        <v>5061000</v>
      </c>
      <c r="O40" s="1101" t="s">
        <v>5383</v>
      </c>
      <c r="P40" s="1101" t="s">
        <v>5403</v>
      </c>
      <c r="Q40" s="1307" t="s">
        <v>5377</v>
      </c>
      <c r="R40" s="1297">
        <f t="shared" si="7"/>
        <v>5314000</v>
      </c>
      <c r="S40" s="1101"/>
      <c r="T40" s="1298">
        <f t="shared" si="3"/>
        <v>5314000</v>
      </c>
      <c r="U40" s="1299">
        <v>36</v>
      </c>
      <c r="V40" s="1300">
        <v>46204</v>
      </c>
      <c r="W40" s="1300">
        <f t="shared" si="5"/>
        <v>47284</v>
      </c>
      <c r="X40" s="1321"/>
    </row>
    <row r="41" spans="1:24" s="390" customFormat="1" ht="16.5" customHeight="1">
      <c r="A41" s="1101">
        <v>39</v>
      </c>
      <c r="B41" s="1101" t="s">
        <v>5375</v>
      </c>
      <c r="C41" s="1101" t="s">
        <v>1933</v>
      </c>
      <c r="D41" s="1097" t="s">
        <v>1624</v>
      </c>
      <c r="E41" s="1097" t="s">
        <v>2236</v>
      </c>
      <c r="F41" s="1338">
        <v>30885</v>
      </c>
      <c r="G41" s="1339" t="str">
        <f>VLOOKUP(C41,'T7-26'!$C$5:$L$345,9,0)</f>
        <v xml:space="preserve">Nam </v>
      </c>
      <c r="H41" s="1339" t="str">
        <f>VLOOKUP(C41,'T7-26'!$C$5:$Z$345,22,0)</f>
        <v>092084002618</v>
      </c>
      <c r="I41" s="1097" t="s">
        <v>5402</v>
      </c>
      <c r="J41" s="1097" t="s">
        <v>5404</v>
      </c>
      <c r="K41" s="1322">
        <v>45170</v>
      </c>
      <c r="L41" s="1297">
        <f>VLOOKUP(C41,'[1]chuyển xếp 2026'!$C$5:$W$331,17,0)</f>
        <v>5061000</v>
      </c>
      <c r="M41" s="1297">
        <f>VLOOKUP(C41,'[1]chuyển xếp 2026'!$C$5:$W$331,19,0)</f>
        <v>0</v>
      </c>
      <c r="N41" s="1298">
        <f t="shared" si="0"/>
        <v>5061000</v>
      </c>
      <c r="O41" s="1101" t="s">
        <v>5383</v>
      </c>
      <c r="P41" s="1101" t="s">
        <v>5403</v>
      </c>
      <c r="Q41" s="1307" t="s">
        <v>5377</v>
      </c>
      <c r="R41" s="1297">
        <f t="shared" si="7"/>
        <v>5314000</v>
      </c>
      <c r="S41" s="1101"/>
      <c r="T41" s="1298">
        <f t="shared" si="3"/>
        <v>5314000</v>
      </c>
      <c r="U41" s="1299">
        <v>36</v>
      </c>
      <c r="V41" s="1300">
        <v>46204</v>
      </c>
      <c r="W41" s="1300">
        <f t="shared" si="5"/>
        <v>47284</v>
      </c>
      <c r="X41" s="1321"/>
    </row>
    <row r="42" spans="1:24" s="390" customFormat="1" ht="16.5" customHeight="1">
      <c r="A42" s="1101">
        <v>40</v>
      </c>
      <c r="B42" s="1101" t="s">
        <v>5375</v>
      </c>
      <c r="C42" s="1101" t="s">
        <v>1934</v>
      </c>
      <c r="D42" s="1097" t="s">
        <v>1885</v>
      </c>
      <c r="E42" s="1097" t="s">
        <v>2237</v>
      </c>
      <c r="F42" s="1338">
        <v>34485</v>
      </c>
      <c r="G42" s="1339" t="str">
        <f>VLOOKUP(C42,'T7-26'!$C$5:$L$345,9,0)</f>
        <v xml:space="preserve">Nam </v>
      </c>
      <c r="H42" s="1339" t="str">
        <f>VLOOKUP(C42,'T7-26'!$C$5:$Z$345,22,0)</f>
        <v>092094001849</v>
      </c>
      <c r="I42" s="1097" t="s">
        <v>5402</v>
      </c>
      <c r="J42" s="1097" t="s">
        <v>5404</v>
      </c>
      <c r="K42" s="1322">
        <v>45170</v>
      </c>
      <c r="L42" s="1297">
        <f>VLOOKUP(C42,'[1]chuyển xếp 2026'!$C$5:$W$331,17,0)</f>
        <v>5061000</v>
      </c>
      <c r="M42" s="1297">
        <f>VLOOKUP(C42,'[1]chuyển xếp 2026'!$C$5:$W$331,19,0)</f>
        <v>0</v>
      </c>
      <c r="N42" s="1298">
        <f t="shared" si="0"/>
        <v>5061000</v>
      </c>
      <c r="O42" s="1101" t="s">
        <v>5383</v>
      </c>
      <c r="P42" s="1101" t="s">
        <v>5403</v>
      </c>
      <c r="Q42" s="1307" t="s">
        <v>5377</v>
      </c>
      <c r="R42" s="1297">
        <f t="shared" si="7"/>
        <v>5314000</v>
      </c>
      <c r="S42" s="1101"/>
      <c r="T42" s="1298">
        <f t="shared" si="3"/>
        <v>5314000</v>
      </c>
      <c r="U42" s="1299">
        <v>36</v>
      </c>
      <c r="V42" s="1300">
        <v>46204</v>
      </c>
      <c r="W42" s="1300">
        <f t="shared" si="5"/>
        <v>47284</v>
      </c>
      <c r="X42" s="1321"/>
    </row>
    <row r="43" spans="1:24" s="390" customFormat="1" ht="16.5" customHeight="1">
      <c r="A43" s="1101">
        <v>41</v>
      </c>
      <c r="B43" s="1101" t="s">
        <v>5375</v>
      </c>
      <c r="C43" s="1101" t="s">
        <v>1935</v>
      </c>
      <c r="D43" s="1097" t="s">
        <v>1709</v>
      </c>
      <c r="E43" s="1097" t="s">
        <v>2238</v>
      </c>
      <c r="F43" s="1338">
        <v>33236</v>
      </c>
      <c r="G43" s="1339" t="str">
        <f>VLOOKUP(C43,'T7-26'!$C$5:$L$345,9,0)</f>
        <v xml:space="preserve">Nam </v>
      </c>
      <c r="H43" s="1339" t="str">
        <f>VLOOKUP(C43,'T7-26'!$C$5:$Z$345,22,0)</f>
        <v>092090015973</v>
      </c>
      <c r="I43" s="1097" t="s">
        <v>5402</v>
      </c>
      <c r="J43" s="1097" t="s">
        <v>5404</v>
      </c>
      <c r="K43" s="1322">
        <v>45170</v>
      </c>
      <c r="L43" s="1297">
        <f>VLOOKUP(C43,'[1]chuyển xếp 2026'!$C$5:$W$331,17,0)</f>
        <v>5061000</v>
      </c>
      <c r="M43" s="1297">
        <f>VLOOKUP(C43,'[1]chuyển xếp 2026'!$C$5:$W$331,19,0)</f>
        <v>0</v>
      </c>
      <c r="N43" s="1298">
        <f t="shared" si="0"/>
        <v>5061000</v>
      </c>
      <c r="O43" s="1101" t="s">
        <v>5383</v>
      </c>
      <c r="P43" s="1101" t="s">
        <v>5403</v>
      </c>
      <c r="Q43" s="1307" t="s">
        <v>5377</v>
      </c>
      <c r="R43" s="1297">
        <f t="shared" si="7"/>
        <v>5314000</v>
      </c>
      <c r="S43" s="1101"/>
      <c r="T43" s="1298">
        <f t="shared" si="3"/>
        <v>5314000</v>
      </c>
      <c r="U43" s="1299">
        <v>36</v>
      </c>
      <c r="V43" s="1300">
        <v>46204</v>
      </c>
      <c r="W43" s="1300">
        <f t="shared" si="5"/>
        <v>47284</v>
      </c>
      <c r="X43" s="1321"/>
    </row>
    <row r="44" spans="1:24" s="390" customFormat="1" ht="16.5" customHeight="1">
      <c r="A44" s="1101">
        <v>42</v>
      </c>
      <c r="B44" s="1101" t="s">
        <v>5375</v>
      </c>
      <c r="C44" s="1101" t="s">
        <v>1938</v>
      </c>
      <c r="D44" s="1097" t="s">
        <v>1646</v>
      </c>
      <c r="E44" s="1097" t="s">
        <v>2241</v>
      </c>
      <c r="F44" s="1338">
        <v>29426</v>
      </c>
      <c r="G44" s="1339" t="str">
        <f>VLOOKUP(C44,'T7-26'!$C$5:$L$345,9,0)</f>
        <v xml:space="preserve">Nam </v>
      </c>
      <c r="H44" s="1339" t="str">
        <f>VLOOKUP(C44,'T7-26'!$C$5:$Z$345,22,0)</f>
        <v>086080008469</v>
      </c>
      <c r="I44" s="1097" t="s">
        <v>5402</v>
      </c>
      <c r="J44" s="1097" t="s">
        <v>5404</v>
      </c>
      <c r="K44" s="1322">
        <v>45170</v>
      </c>
      <c r="L44" s="1297">
        <f>VLOOKUP(C44,'[1]chuyển xếp 2026'!$C$5:$W$331,17,0)</f>
        <v>5061000</v>
      </c>
      <c r="M44" s="1297">
        <f>VLOOKUP(C44,'[1]chuyển xếp 2026'!$C$5:$W$331,19,0)</f>
        <v>0</v>
      </c>
      <c r="N44" s="1298">
        <f t="shared" si="0"/>
        <v>5061000</v>
      </c>
      <c r="O44" s="1101" t="s">
        <v>5383</v>
      </c>
      <c r="P44" s="1101" t="s">
        <v>5403</v>
      </c>
      <c r="Q44" s="1307" t="s">
        <v>5377</v>
      </c>
      <c r="R44" s="1297">
        <f t="shared" si="7"/>
        <v>5314000</v>
      </c>
      <c r="S44" s="1101"/>
      <c r="T44" s="1298">
        <f t="shared" si="3"/>
        <v>5314000</v>
      </c>
      <c r="U44" s="1299">
        <v>36</v>
      </c>
      <c r="V44" s="1300">
        <v>46204</v>
      </c>
      <c r="W44" s="1300">
        <f t="shared" si="5"/>
        <v>47284</v>
      </c>
      <c r="X44" s="1321"/>
    </row>
    <row r="45" spans="1:24" s="390" customFormat="1" ht="16.5" customHeight="1">
      <c r="A45" s="1101">
        <v>43</v>
      </c>
      <c r="B45" s="1101" t="s">
        <v>5375</v>
      </c>
      <c r="C45" s="1101" t="s">
        <v>1939</v>
      </c>
      <c r="D45" s="1097" t="s">
        <v>1207</v>
      </c>
      <c r="E45" s="1097" t="s">
        <v>2242</v>
      </c>
      <c r="F45" s="1338">
        <v>35591</v>
      </c>
      <c r="G45" s="1339" t="str">
        <f>VLOOKUP(C45,'T7-26'!$C$5:$L$345,9,0)</f>
        <v xml:space="preserve">Nam </v>
      </c>
      <c r="H45" s="1339" t="str">
        <f>VLOOKUP(C45,'T7-26'!$C$5:$Z$345,22,0)</f>
        <v>084097003578</v>
      </c>
      <c r="I45" s="1097" t="s">
        <v>5402</v>
      </c>
      <c r="J45" s="1097" t="s">
        <v>5404</v>
      </c>
      <c r="K45" s="1322">
        <v>45170</v>
      </c>
      <c r="L45" s="1297">
        <f>VLOOKUP(C45,'[1]chuyển xếp 2026'!$C$5:$W$331,17,0)</f>
        <v>5061000</v>
      </c>
      <c r="M45" s="1297">
        <f>VLOOKUP(C45,'[1]chuyển xếp 2026'!$C$5:$W$331,19,0)</f>
        <v>0</v>
      </c>
      <c r="N45" s="1298">
        <f t="shared" si="0"/>
        <v>5061000</v>
      </c>
      <c r="O45" s="1101" t="s">
        <v>5383</v>
      </c>
      <c r="P45" s="1101" t="s">
        <v>5403</v>
      </c>
      <c r="Q45" s="1307" t="s">
        <v>5377</v>
      </c>
      <c r="R45" s="1297">
        <f t="shared" si="7"/>
        <v>5314000</v>
      </c>
      <c r="S45" s="1101"/>
      <c r="T45" s="1298">
        <f t="shared" si="3"/>
        <v>5314000</v>
      </c>
      <c r="U45" s="1299">
        <v>36</v>
      </c>
      <c r="V45" s="1300">
        <v>46204</v>
      </c>
      <c r="W45" s="1300">
        <f t="shared" si="5"/>
        <v>47284</v>
      </c>
      <c r="X45" s="1321"/>
    </row>
    <row r="46" spans="1:24" s="390" customFormat="1" ht="16.5" customHeight="1">
      <c r="A46" s="1101">
        <v>44</v>
      </c>
      <c r="B46" s="1101" t="s">
        <v>5375</v>
      </c>
      <c r="C46" s="1101" t="s">
        <v>1940</v>
      </c>
      <c r="D46" s="1097" t="s">
        <v>1685</v>
      </c>
      <c r="E46" s="1097" t="s">
        <v>2243</v>
      </c>
      <c r="F46" s="1338">
        <v>31413</v>
      </c>
      <c r="G46" s="1339" t="str">
        <f>VLOOKUP(C46,'T7-26'!$C$5:$L$345,9,0)</f>
        <v xml:space="preserve">Nam </v>
      </c>
      <c r="H46" s="1339" t="str">
        <f>VLOOKUP(C46,'T7-26'!$C$5:$Z$345,22,0)</f>
        <v>092086011459</v>
      </c>
      <c r="I46" s="1097" t="s">
        <v>5402</v>
      </c>
      <c r="J46" s="1097" t="s">
        <v>5404</v>
      </c>
      <c r="K46" s="1322">
        <v>45170</v>
      </c>
      <c r="L46" s="1297">
        <f>VLOOKUP(C46,'[1]chuyển xếp 2026'!$C$5:$W$331,17,0)</f>
        <v>5061000</v>
      </c>
      <c r="M46" s="1297">
        <f>VLOOKUP(C46,'[1]chuyển xếp 2026'!$C$5:$W$331,19,0)</f>
        <v>0</v>
      </c>
      <c r="N46" s="1298">
        <f t="shared" si="0"/>
        <v>5061000</v>
      </c>
      <c r="O46" s="1101" t="s">
        <v>5383</v>
      </c>
      <c r="P46" s="1101" t="s">
        <v>5403</v>
      </c>
      <c r="Q46" s="1307" t="s">
        <v>5377</v>
      </c>
      <c r="R46" s="1297">
        <f t="shared" si="7"/>
        <v>5314000</v>
      </c>
      <c r="S46" s="1101"/>
      <c r="T46" s="1298">
        <f t="shared" si="3"/>
        <v>5314000</v>
      </c>
      <c r="U46" s="1299">
        <v>36</v>
      </c>
      <c r="V46" s="1300">
        <v>46204</v>
      </c>
      <c r="W46" s="1300">
        <f t="shared" si="5"/>
        <v>47284</v>
      </c>
      <c r="X46" s="1321"/>
    </row>
    <row r="47" spans="1:24" s="390" customFormat="1" ht="16.5" customHeight="1">
      <c r="A47" s="1101">
        <v>45</v>
      </c>
      <c r="B47" s="1101" t="s">
        <v>5375</v>
      </c>
      <c r="C47" s="1101" t="s">
        <v>1942</v>
      </c>
      <c r="D47" s="1097" t="s">
        <v>1904</v>
      </c>
      <c r="E47" s="1097" t="s">
        <v>2245</v>
      </c>
      <c r="F47" s="1338">
        <v>36874</v>
      </c>
      <c r="G47" s="1339" t="str">
        <f>VLOOKUP(C47,'T7-26'!$C$5:$L$345,9,0)</f>
        <v xml:space="preserve">Nam </v>
      </c>
      <c r="H47" s="1339" t="str">
        <f>VLOOKUP(C47,'T7-26'!$C$5:$Z$345,22,0)</f>
        <v>086200003434</v>
      </c>
      <c r="I47" s="1097" t="s">
        <v>5402</v>
      </c>
      <c r="J47" s="1097" t="s">
        <v>5404</v>
      </c>
      <c r="K47" s="1322">
        <v>45170</v>
      </c>
      <c r="L47" s="1297">
        <f>VLOOKUP(C47,'[1]chuyển xếp 2026'!$C$5:$W$331,17,0)</f>
        <v>5061000</v>
      </c>
      <c r="M47" s="1297">
        <f>VLOOKUP(C47,'[1]chuyển xếp 2026'!$C$5:$W$331,19,0)</f>
        <v>0</v>
      </c>
      <c r="N47" s="1298">
        <f t="shared" si="0"/>
        <v>5061000</v>
      </c>
      <c r="O47" s="1101" t="s">
        <v>5383</v>
      </c>
      <c r="P47" s="1101" t="s">
        <v>5403</v>
      </c>
      <c r="Q47" s="1307" t="s">
        <v>5377</v>
      </c>
      <c r="R47" s="1297">
        <f t="shared" si="7"/>
        <v>5314000</v>
      </c>
      <c r="S47" s="1101"/>
      <c r="T47" s="1298">
        <f t="shared" si="3"/>
        <v>5314000</v>
      </c>
      <c r="U47" s="1299">
        <v>36</v>
      </c>
      <c r="V47" s="1300">
        <v>46204</v>
      </c>
      <c r="W47" s="1300">
        <f t="shared" si="5"/>
        <v>47284</v>
      </c>
      <c r="X47" s="1321"/>
    </row>
    <row r="48" spans="1:24" s="390" customFormat="1" ht="16.5" customHeight="1">
      <c r="A48" s="1101">
        <v>46</v>
      </c>
      <c r="B48" s="1101" t="s">
        <v>5375</v>
      </c>
      <c r="C48" s="1101" t="s">
        <v>1943</v>
      </c>
      <c r="D48" s="1097" t="s">
        <v>1908</v>
      </c>
      <c r="E48" s="1097" t="s">
        <v>2246</v>
      </c>
      <c r="F48" s="1338">
        <v>36601</v>
      </c>
      <c r="G48" s="1339" t="str">
        <f>VLOOKUP(C48,'T7-26'!$C$5:$L$345,9,0)</f>
        <v xml:space="preserve">Nam </v>
      </c>
      <c r="H48" s="1339" t="str">
        <f>VLOOKUP(C48,'T7-26'!$C$5:$Z$345,22,0)</f>
        <v>086200009157</v>
      </c>
      <c r="I48" s="1097" t="s">
        <v>5402</v>
      </c>
      <c r="J48" s="1097" t="s">
        <v>5404</v>
      </c>
      <c r="K48" s="1322">
        <v>45170</v>
      </c>
      <c r="L48" s="1297">
        <f>VLOOKUP(C48,'[1]chuyển xếp 2026'!$C$5:$W$331,17,0)</f>
        <v>5061000</v>
      </c>
      <c r="M48" s="1297">
        <f>VLOOKUP(C48,'[1]chuyển xếp 2026'!$C$5:$W$331,19,0)</f>
        <v>0</v>
      </c>
      <c r="N48" s="1298">
        <f t="shared" si="0"/>
        <v>5061000</v>
      </c>
      <c r="O48" s="1101" t="s">
        <v>5383</v>
      </c>
      <c r="P48" s="1101" t="s">
        <v>5403</v>
      </c>
      <c r="Q48" s="1307" t="s">
        <v>5377</v>
      </c>
      <c r="R48" s="1297">
        <f t="shared" si="7"/>
        <v>5314000</v>
      </c>
      <c r="S48" s="1101"/>
      <c r="T48" s="1298">
        <f t="shared" si="3"/>
        <v>5314000</v>
      </c>
      <c r="U48" s="1299">
        <v>36</v>
      </c>
      <c r="V48" s="1300">
        <v>46204</v>
      </c>
      <c r="W48" s="1300">
        <f t="shared" si="5"/>
        <v>47284</v>
      </c>
      <c r="X48" s="1321"/>
    </row>
    <row r="49" spans="1:24" s="390" customFormat="1" ht="16.5" customHeight="1">
      <c r="A49" s="1101">
        <v>47</v>
      </c>
      <c r="B49" s="1101" t="s">
        <v>5375</v>
      </c>
      <c r="C49" s="1101" t="s">
        <v>1944</v>
      </c>
      <c r="D49" s="1097" t="s">
        <v>1719</v>
      </c>
      <c r="E49" s="1097" t="s">
        <v>2247</v>
      </c>
      <c r="F49" s="1338">
        <v>31895</v>
      </c>
      <c r="G49" s="1339" t="str">
        <f>VLOOKUP(C49,'T7-26'!$C$5:$L$345,9,0)</f>
        <v xml:space="preserve">Nam </v>
      </c>
      <c r="H49" s="1339" t="str">
        <f>VLOOKUP(C49,'T7-26'!$C$5:$Z$345,22,0)</f>
        <v>087087005350</v>
      </c>
      <c r="I49" s="1097" t="s">
        <v>5402</v>
      </c>
      <c r="J49" s="1097" t="s">
        <v>5404</v>
      </c>
      <c r="K49" s="1322">
        <v>45170</v>
      </c>
      <c r="L49" s="1297">
        <f>VLOOKUP(C49,'[1]chuyển xếp 2026'!$C$5:$W$331,17,0)</f>
        <v>5061000</v>
      </c>
      <c r="M49" s="1297">
        <f>VLOOKUP(C49,'[1]chuyển xếp 2026'!$C$5:$W$331,19,0)</f>
        <v>0</v>
      </c>
      <c r="N49" s="1298">
        <f t="shared" si="0"/>
        <v>5061000</v>
      </c>
      <c r="O49" s="1101" t="s">
        <v>5383</v>
      </c>
      <c r="P49" s="1101" t="s">
        <v>5403</v>
      </c>
      <c r="Q49" s="1307" t="s">
        <v>5377</v>
      </c>
      <c r="R49" s="1297">
        <f t="shared" si="7"/>
        <v>5314000</v>
      </c>
      <c r="S49" s="1101"/>
      <c r="T49" s="1298">
        <f t="shared" si="3"/>
        <v>5314000</v>
      </c>
      <c r="U49" s="1299">
        <v>36</v>
      </c>
      <c r="V49" s="1300">
        <v>46204</v>
      </c>
      <c r="W49" s="1300">
        <f t="shared" si="5"/>
        <v>47284</v>
      </c>
      <c r="X49" s="1321"/>
    </row>
    <row r="50" spans="1:24" s="390" customFormat="1" ht="16.5" customHeight="1">
      <c r="A50" s="1101">
        <v>48</v>
      </c>
      <c r="B50" s="1101" t="s">
        <v>5384</v>
      </c>
      <c r="C50" s="1101" t="s">
        <v>1945</v>
      </c>
      <c r="D50" s="1097" t="s">
        <v>1912</v>
      </c>
      <c r="E50" s="1097" t="s">
        <v>2248</v>
      </c>
      <c r="F50" s="1338">
        <v>38233</v>
      </c>
      <c r="G50" s="1339" t="str">
        <f>VLOOKUP(C50,'T7-26'!$C$5:$L$345,9,0)</f>
        <v>Nữ</v>
      </c>
      <c r="H50" s="1339" t="str">
        <f>VLOOKUP(C50,'T7-26'!$C$5:$Z$345,22,0)</f>
        <v>092304001796</v>
      </c>
      <c r="I50" s="1097" t="s">
        <v>5402</v>
      </c>
      <c r="J50" s="1097" t="s">
        <v>5404</v>
      </c>
      <c r="K50" s="1322">
        <v>45170</v>
      </c>
      <c r="L50" s="1297">
        <f>VLOOKUP(C50,'[1]chuyển xếp 2026'!$C$5:$W$331,17,0)</f>
        <v>5061000</v>
      </c>
      <c r="M50" s="1297">
        <f>VLOOKUP(C50,'[1]chuyển xếp 2026'!$C$5:$W$331,19,0)</f>
        <v>0</v>
      </c>
      <c r="N50" s="1298">
        <f t="shared" si="0"/>
        <v>5061000</v>
      </c>
      <c r="O50" s="1101" t="s">
        <v>5383</v>
      </c>
      <c r="P50" s="1101" t="s">
        <v>5403</v>
      </c>
      <c r="Q50" s="1307" t="s">
        <v>5377</v>
      </c>
      <c r="R50" s="1297">
        <f t="shared" si="7"/>
        <v>5314000</v>
      </c>
      <c r="S50" s="1101"/>
      <c r="T50" s="1298">
        <f t="shared" si="3"/>
        <v>5314000</v>
      </c>
      <c r="U50" s="1299">
        <v>36</v>
      </c>
      <c r="V50" s="1300">
        <v>46204</v>
      </c>
      <c r="W50" s="1300">
        <f t="shared" si="5"/>
        <v>47284</v>
      </c>
      <c r="X50" s="1321"/>
    </row>
    <row r="51" spans="1:24" s="390" customFormat="1" ht="16.5" customHeight="1">
      <c r="A51" s="1101">
        <v>49</v>
      </c>
      <c r="B51" s="1101" t="s">
        <v>5384</v>
      </c>
      <c r="C51" s="1101" t="s">
        <v>1946</v>
      </c>
      <c r="D51" s="1097" t="s">
        <v>1915</v>
      </c>
      <c r="E51" s="1097" t="s">
        <v>2249</v>
      </c>
      <c r="F51" s="1338">
        <v>32092</v>
      </c>
      <c r="G51" s="1339" t="str">
        <f>VLOOKUP(C51,'T7-26'!$C$5:$L$345,9,0)</f>
        <v>Nữ</v>
      </c>
      <c r="H51" s="1339" t="str">
        <f>VLOOKUP(C51,'T7-26'!$C$5:$Z$345,22,0)</f>
        <v>092187001438</v>
      </c>
      <c r="I51" s="1097" t="s">
        <v>5402</v>
      </c>
      <c r="J51" s="1097" t="s">
        <v>5404</v>
      </c>
      <c r="K51" s="1322">
        <v>45170</v>
      </c>
      <c r="L51" s="1297">
        <f>VLOOKUP(C51,'[1]chuyển xếp 2026'!$C$5:$W$331,17,0)</f>
        <v>5061000</v>
      </c>
      <c r="M51" s="1297">
        <f>VLOOKUP(C51,'[1]chuyển xếp 2026'!$C$5:$W$331,19,0)</f>
        <v>0</v>
      </c>
      <c r="N51" s="1298">
        <f t="shared" si="0"/>
        <v>5061000</v>
      </c>
      <c r="O51" s="1101" t="s">
        <v>5383</v>
      </c>
      <c r="P51" s="1101" t="s">
        <v>5403</v>
      </c>
      <c r="Q51" s="1307" t="s">
        <v>5377</v>
      </c>
      <c r="R51" s="1297">
        <f t="shared" si="7"/>
        <v>5314000</v>
      </c>
      <c r="S51" s="1101"/>
      <c r="T51" s="1298">
        <f t="shared" si="3"/>
        <v>5314000</v>
      </c>
      <c r="U51" s="1299">
        <v>36</v>
      </c>
      <c r="V51" s="1300">
        <v>46204</v>
      </c>
      <c r="W51" s="1300">
        <f t="shared" si="5"/>
        <v>47284</v>
      </c>
      <c r="X51" s="1321"/>
    </row>
    <row r="52" spans="1:24" s="390" customFormat="1" ht="16.5" customHeight="1">
      <c r="A52" s="1101">
        <v>50</v>
      </c>
      <c r="B52" s="1101" t="s">
        <v>5375</v>
      </c>
      <c r="C52" s="1101" t="s">
        <v>1949</v>
      </c>
      <c r="D52" s="1097" t="s">
        <v>1630</v>
      </c>
      <c r="E52" s="1097" t="s">
        <v>2252</v>
      </c>
      <c r="F52" s="1338">
        <v>30736</v>
      </c>
      <c r="G52" s="1339" t="str">
        <f>VLOOKUP(C52,'T7-26'!$C$5:$L$345,9,0)</f>
        <v xml:space="preserve">Nam </v>
      </c>
      <c r="H52" s="1339" t="str">
        <f>VLOOKUP(C52,'T7-26'!$C$5:$Z$345,22,0)</f>
        <v>092084010519</v>
      </c>
      <c r="I52" s="1097" t="s">
        <v>5402</v>
      </c>
      <c r="J52" s="1097" t="s">
        <v>5404</v>
      </c>
      <c r="K52" s="1322">
        <v>45170</v>
      </c>
      <c r="L52" s="1297">
        <f>VLOOKUP(C52,'[1]chuyển xếp 2026'!$C$5:$W$331,17,0)</f>
        <v>5061000</v>
      </c>
      <c r="M52" s="1297">
        <f>VLOOKUP(C52,'[1]chuyển xếp 2026'!$C$5:$W$331,19,0)</f>
        <v>0</v>
      </c>
      <c r="N52" s="1298">
        <f t="shared" si="0"/>
        <v>5061000</v>
      </c>
      <c r="O52" s="1101" t="s">
        <v>5383</v>
      </c>
      <c r="P52" s="1101" t="s">
        <v>5403</v>
      </c>
      <c r="Q52" s="1307" t="s">
        <v>5377</v>
      </c>
      <c r="R52" s="1297">
        <f t="shared" si="7"/>
        <v>5314000</v>
      </c>
      <c r="S52" s="1101"/>
      <c r="T52" s="1298">
        <f t="shared" si="3"/>
        <v>5314000</v>
      </c>
      <c r="U52" s="1299">
        <v>36</v>
      </c>
      <c r="V52" s="1300">
        <v>46204</v>
      </c>
      <c r="W52" s="1300">
        <f t="shared" si="5"/>
        <v>47284</v>
      </c>
      <c r="X52" s="1321"/>
    </row>
    <row r="53" spans="1:24" s="390" customFormat="1" ht="16.5" customHeight="1">
      <c r="A53" s="1101">
        <v>51</v>
      </c>
      <c r="B53" s="1101" t="s">
        <v>5375</v>
      </c>
      <c r="C53" s="1101" t="s">
        <v>1960</v>
      </c>
      <c r="D53" s="1097" t="s">
        <v>1954</v>
      </c>
      <c r="E53" s="1097" t="s">
        <v>2516</v>
      </c>
      <c r="F53" s="1338">
        <v>36778</v>
      </c>
      <c r="G53" s="1339" t="str">
        <f>VLOOKUP(C53,'T7-26'!$C$5:$L$345,9,0)</f>
        <v xml:space="preserve">Nam </v>
      </c>
      <c r="H53" s="1339" t="str">
        <f>VLOOKUP(C53,'T7-26'!$C$5:$Z$345,22,0)</f>
        <v>095200009561</v>
      </c>
      <c r="I53" s="1097" t="s">
        <v>5402</v>
      </c>
      <c r="J53" s="1097" t="s">
        <v>5404</v>
      </c>
      <c r="K53" s="1322">
        <v>45261</v>
      </c>
      <c r="L53" s="1297">
        <f>VLOOKUP(C53,'[1]chuyển xếp 2026'!$C$5:$W$331,17,0)</f>
        <v>5061000</v>
      </c>
      <c r="M53" s="1297">
        <f>VLOOKUP(C53,'[1]chuyển xếp 2026'!$C$5:$W$331,19,0)</f>
        <v>0</v>
      </c>
      <c r="N53" s="1298">
        <f t="shared" si="0"/>
        <v>5061000</v>
      </c>
      <c r="O53" s="1101" t="s">
        <v>5383</v>
      </c>
      <c r="P53" s="1101" t="s">
        <v>5403</v>
      </c>
      <c r="Q53" s="1307" t="s">
        <v>5377</v>
      </c>
      <c r="R53" s="1297">
        <f t="shared" si="7"/>
        <v>5314000</v>
      </c>
      <c r="S53" s="1101"/>
      <c r="T53" s="1298">
        <f t="shared" si="3"/>
        <v>5314000</v>
      </c>
      <c r="U53" s="1299">
        <v>36</v>
      </c>
      <c r="V53" s="1300">
        <v>46204</v>
      </c>
      <c r="W53" s="1300">
        <f t="shared" si="5"/>
        <v>47284</v>
      </c>
      <c r="X53" s="1321"/>
    </row>
    <row r="54" spans="1:24" s="390" customFormat="1" ht="16.5" customHeight="1">
      <c r="A54" s="1101">
        <v>52</v>
      </c>
      <c r="B54" s="1101" t="s">
        <v>5375</v>
      </c>
      <c r="C54" s="1101" t="s">
        <v>1961</v>
      </c>
      <c r="D54" s="1097" t="s">
        <v>1656</v>
      </c>
      <c r="E54" s="1097" t="s">
        <v>2517</v>
      </c>
      <c r="F54" s="1338">
        <v>28126</v>
      </c>
      <c r="G54" s="1339" t="str">
        <f>VLOOKUP(C54,'T7-26'!$C$5:$L$345,9,0)</f>
        <v xml:space="preserve">Nam </v>
      </c>
      <c r="H54" s="1339" t="str">
        <f>VLOOKUP(C54,'T7-26'!$C$5:$Z$345,22,0)</f>
        <v>092077002284</v>
      </c>
      <c r="I54" s="1097" t="s">
        <v>5402</v>
      </c>
      <c r="J54" s="1097" t="s">
        <v>5404</v>
      </c>
      <c r="K54" s="1322">
        <v>45261</v>
      </c>
      <c r="L54" s="1297">
        <f>VLOOKUP(C54,'[1]chuyển xếp 2026'!$C$5:$W$331,17,0)</f>
        <v>5061000</v>
      </c>
      <c r="M54" s="1297">
        <f>VLOOKUP(C54,'[1]chuyển xếp 2026'!$C$5:$W$331,19,0)</f>
        <v>0</v>
      </c>
      <c r="N54" s="1298">
        <f t="shared" si="0"/>
        <v>5061000</v>
      </c>
      <c r="O54" s="1101" t="s">
        <v>5383</v>
      </c>
      <c r="P54" s="1101" t="s">
        <v>5403</v>
      </c>
      <c r="Q54" s="1307" t="s">
        <v>5377</v>
      </c>
      <c r="R54" s="1297">
        <f t="shared" si="7"/>
        <v>5314000</v>
      </c>
      <c r="S54" s="1101"/>
      <c r="T54" s="1298">
        <f t="shared" si="3"/>
        <v>5314000</v>
      </c>
      <c r="U54" s="1299">
        <v>36</v>
      </c>
      <c r="V54" s="1300">
        <v>46204</v>
      </c>
      <c r="W54" s="1300">
        <f t="shared" si="5"/>
        <v>47284</v>
      </c>
      <c r="X54" s="1321"/>
    </row>
    <row r="55" spans="1:24" s="390" customFormat="1" ht="16.5" customHeight="1">
      <c r="A55" s="1101">
        <v>53</v>
      </c>
      <c r="B55" s="1101" t="s">
        <v>5375</v>
      </c>
      <c r="C55" s="1101" t="s">
        <v>2315</v>
      </c>
      <c r="D55" s="1097" t="s">
        <v>2303</v>
      </c>
      <c r="E55" s="1097" t="s">
        <v>2520</v>
      </c>
      <c r="F55" s="1338">
        <v>27030</v>
      </c>
      <c r="G55" s="1339" t="str">
        <f>VLOOKUP(C55,'T7-26'!$C$5:$L$345,9,0)</f>
        <v xml:space="preserve">Nam </v>
      </c>
      <c r="H55" s="1339" t="str">
        <f>VLOOKUP(C55,'T7-26'!$C$5:$Z$345,22,0)</f>
        <v>086074007794</v>
      </c>
      <c r="I55" s="1097" t="s">
        <v>5402</v>
      </c>
      <c r="J55" s="1097" t="s">
        <v>5404</v>
      </c>
      <c r="K55" s="1322">
        <v>45364</v>
      </c>
      <c r="L55" s="1297">
        <f>VLOOKUP(C55,'[1]chuyển xếp 2026'!$C$5:$W$331,17,0)</f>
        <v>4730000</v>
      </c>
      <c r="M55" s="1297">
        <f>VLOOKUP(C55,'[1]chuyển xếp 2026'!$C$5:$W$331,19,0)</f>
        <v>0</v>
      </c>
      <c r="N55" s="1298">
        <f t="shared" si="0"/>
        <v>4730000</v>
      </c>
      <c r="O55" s="1101" t="s">
        <v>5383</v>
      </c>
      <c r="P55" s="1101" t="s">
        <v>5405</v>
      </c>
      <c r="Q55" s="1307" t="s">
        <v>5383</v>
      </c>
      <c r="R55" s="1297">
        <f t="shared" si="7"/>
        <v>5061000</v>
      </c>
      <c r="S55" s="1101"/>
      <c r="T55" s="1298">
        <f t="shared" si="3"/>
        <v>5061000</v>
      </c>
      <c r="U55" s="1299">
        <v>24</v>
      </c>
      <c r="V55" s="1300">
        <v>46204</v>
      </c>
      <c r="W55" s="1300">
        <f t="shared" si="5"/>
        <v>46924</v>
      </c>
      <c r="X55" s="1321"/>
    </row>
    <row r="56" spans="1:24" s="390" customFormat="1" ht="16.5" customHeight="1">
      <c r="A56" s="1101">
        <v>54</v>
      </c>
      <c r="B56" s="1101" t="s">
        <v>5375</v>
      </c>
      <c r="C56" s="1101" t="s">
        <v>2317</v>
      </c>
      <c r="D56" s="1097" t="s">
        <v>2328</v>
      </c>
      <c r="E56" s="1097" t="s">
        <v>2522</v>
      </c>
      <c r="F56" s="1338">
        <v>32973</v>
      </c>
      <c r="G56" s="1339" t="str">
        <f>VLOOKUP(C56,'T7-26'!$C$5:$L$345,9,0)</f>
        <v xml:space="preserve">Nam </v>
      </c>
      <c r="H56" s="1339" t="str">
        <f>VLOOKUP(C56,'T7-26'!$C$5:$Z$345,22,0)</f>
        <v>091090011078</v>
      </c>
      <c r="I56" s="1097" t="s">
        <v>5402</v>
      </c>
      <c r="J56" s="1097" t="s">
        <v>5404</v>
      </c>
      <c r="K56" s="1322">
        <v>45364</v>
      </c>
      <c r="L56" s="1297">
        <f>VLOOKUP(C56,'[1]chuyển xếp 2026'!$C$5:$W$331,17,0)</f>
        <v>4730000</v>
      </c>
      <c r="M56" s="1297">
        <f>VLOOKUP(C56,'[1]chuyển xếp 2026'!$C$5:$W$331,19,0)</f>
        <v>0</v>
      </c>
      <c r="N56" s="1298">
        <f t="shared" si="0"/>
        <v>4730000</v>
      </c>
      <c r="O56" s="1101" t="s">
        <v>5383</v>
      </c>
      <c r="P56" s="1101" t="s">
        <v>5405</v>
      </c>
      <c r="Q56" s="1307" t="s">
        <v>5383</v>
      </c>
      <c r="R56" s="1297">
        <f t="shared" si="7"/>
        <v>5061000</v>
      </c>
      <c r="S56" s="1101"/>
      <c r="T56" s="1298">
        <f t="shared" si="3"/>
        <v>5061000</v>
      </c>
      <c r="U56" s="1299">
        <v>24</v>
      </c>
      <c r="V56" s="1300">
        <v>46204</v>
      </c>
      <c r="W56" s="1300">
        <f t="shared" si="5"/>
        <v>46924</v>
      </c>
      <c r="X56" s="1321"/>
    </row>
    <row r="57" spans="1:24" s="390" customFormat="1" ht="16.5" customHeight="1">
      <c r="A57" s="1101">
        <v>55</v>
      </c>
      <c r="B57" s="1101" t="s">
        <v>5384</v>
      </c>
      <c r="C57" s="1101" t="s">
        <v>2318</v>
      </c>
      <c r="D57" s="1097" t="s">
        <v>2333</v>
      </c>
      <c r="E57" s="1097" t="s">
        <v>2523</v>
      </c>
      <c r="F57" s="1338">
        <v>31048</v>
      </c>
      <c r="G57" s="1339" t="str">
        <f>VLOOKUP(C57,'T7-26'!$C$5:$L$345,9,0)</f>
        <v>Nữ</v>
      </c>
      <c r="H57" s="1339" t="str">
        <f>VLOOKUP(C57,'T7-26'!$C$5:$Z$345,22,0)</f>
        <v>084185007263</v>
      </c>
      <c r="I57" s="1097" t="s">
        <v>5402</v>
      </c>
      <c r="J57" s="1097" t="s">
        <v>5404</v>
      </c>
      <c r="K57" s="1322">
        <v>45364</v>
      </c>
      <c r="L57" s="1297">
        <f>VLOOKUP(C57,'[1]chuyển xếp 2026'!$C$5:$W$331,17,0)</f>
        <v>4730000</v>
      </c>
      <c r="M57" s="1297">
        <f>VLOOKUP(C57,'[1]chuyển xếp 2026'!$C$5:$W$331,19,0)</f>
        <v>0</v>
      </c>
      <c r="N57" s="1298">
        <f t="shared" si="0"/>
        <v>4730000</v>
      </c>
      <c r="O57" s="1101" t="s">
        <v>5383</v>
      </c>
      <c r="P57" s="1101" t="s">
        <v>5405</v>
      </c>
      <c r="Q57" s="1307" t="s">
        <v>5383</v>
      </c>
      <c r="R57" s="1297">
        <f t="shared" si="7"/>
        <v>5061000</v>
      </c>
      <c r="S57" s="1101"/>
      <c r="T57" s="1298">
        <f t="shared" si="3"/>
        <v>5061000</v>
      </c>
      <c r="U57" s="1299">
        <v>24</v>
      </c>
      <c r="V57" s="1300">
        <v>46204</v>
      </c>
      <c r="W57" s="1300">
        <f t="shared" si="5"/>
        <v>46924</v>
      </c>
      <c r="X57" s="1321"/>
    </row>
    <row r="58" spans="1:24" s="390" customFormat="1" ht="16.5" customHeight="1">
      <c r="A58" s="1101">
        <v>56</v>
      </c>
      <c r="B58" s="1101" t="s">
        <v>5375</v>
      </c>
      <c r="C58" s="1101" t="s">
        <v>2320</v>
      </c>
      <c r="D58" s="1097" t="s">
        <v>2340</v>
      </c>
      <c r="E58" s="1097" t="s">
        <v>2525</v>
      </c>
      <c r="F58" s="1338">
        <v>29168</v>
      </c>
      <c r="G58" s="1339" t="str">
        <f>VLOOKUP(C58,'T7-26'!$C$5:$L$345,9,0)</f>
        <v xml:space="preserve">Nam </v>
      </c>
      <c r="H58" s="1339" t="str">
        <f>VLOOKUP(C58,'T7-26'!$C$5:$Z$345,22,0)</f>
        <v>086079004438</v>
      </c>
      <c r="I58" s="1097" t="s">
        <v>5402</v>
      </c>
      <c r="J58" s="1097" t="s">
        <v>5404</v>
      </c>
      <c r="K58" s="1322">
        <v>45364</v>
      </c>
      <c r="L58" s="1297">
        <f>VLOOKUP(C58,'[1]chuyển xếp 2026'!$C$5:$W$331,17,0)</f>
        <v>4730000</v>
      </c>
      <c r="M58" s="1297">
        <f>VLOOKUP(C58,'[1]chuyển xếp 2026'!$C$5:$W$331,19,0)</f>
        <v>0</v>
      </c>
      <c r="N58" s="1298">
        <f t="shared" si="0"/>
        <v>4730000</v>
      </c>
      <c r="O58" s="1101" t="s">
        <v>5383</v>
      </c>
      <c r="P58" s="1101" t="s">
        <v>5405</v>
      </c>
      <c r="Q58" s="1307" t="s">
        <v>5383</v>
      </c>
      <c r="R58" s="1297">
        <f t="shared" si="7"/>
        <v>5061000</v>
      </c>
      <c r="S58" s="1101"/>
      <c r="T58" s="1298">
        <f t="shared" si="3"/>
        <v>5061000</v>
      </c>
      <c r="U58" s="1299">
        <v>24</v>
      </c>
      <c r="V58" s="1300">
        <v>46204</v>
      </c>
      <c r="W58" s="1300">
        <f t="shared" si="5"/>
        <v>46924</v>
      </c>
      <c r="X58" s="1321"/>
    </row>
    <row r="59" spans="1:24" s="390" customFormat="1" ht="16.5" customHeight="1">
      <c r="A59" s="1101">
        <v>57</v>
      </c>
      <c r="B59" s="1101" t="s">
        <v>5375</v>
      </c>
      <c r="C59" s="1101" t="s">
        <v>2322</v>
      </c>
      <c r="D59" s="1097" t="s">
        <v>2345</v>
      </c>
      <c r="E59" s="1097" t="s">
        <v>2527</v>
      </c>
      <c r="F59" s="1338">
        <v>31413</v>
      </c>
      <c r="G59" s="1339" t="str">
        <f>VLOOKUP(C59,'T7-26'!$C$5:$L$345,9,0)</f>
        <v xml:space="preserve">Nam </v>
      </c>
      <c r="H59" s="1339" t="str">
        <f>VLOOKUP(C59,'T7-26'!$C$5:$Z$345,22,0)</f>
        <v>092086014011</v>
      </c>
      <c r="I59" s="1097" t="s">
        <v>5402</v>
      </c>
      <c r="J59" s="1097" t="s">
        <v>5404</v>
      </c>
      <c r="K59" s="1322">
        <v>45364</v>
      </c>
      <c r="L59" s="1297">
        <f>VLOOKUP(C59,'[1]chuyển xếp 2026'!$C$5:$W$331,17,0)</f>
        <v>4730000</v>
      </c>
      <c r="M59" s="1297">
        <f>VLOOKUP(C59,'[1]chuyển xếp 2026'!$C$5:$W$331,19,0)</f>
        <v>0</v>
      </c>
      <c r="N59" s="1298">
        <f t="shared" si="0"/>
        <v>4730000</v>
      </c>
      <c r="O59" s="1101" t="s">
        <v>5383</v>
      </c>
      <c r="P59" s="1101" t="s">
        <v>5405</v>
      </c>
      <c r="Q59" s="1307" t="s">
        <v>5383</v>
      </c>
      <c r="R59" s="1297">
        <f t="shared" si="7"/>
        <v>5061000</v>
      </c>
      <c r="S59" s="1101"/>
      <c r="T59" s="1298">
        <f t="shared" si="3"/>
        <v>5061000</v>
      </c>
      <c r="U59" s="1299">
        <v>24</v>
      </c>
      <c r="V59" s="1300">
        <v>46204</v>
      </c>
      <c r="W59" s="1300">
        <f t="shared" si="5"/>
        <v>46924</v>
      </c>
      <c r="X59" s="1321"/>
    </row>
    <row r="60" spans="1:24" s="390" customFormat="1" ht="16.5" customHeight="1">
      <c r="A60" s="1101">
        <v>58</v>
      </c>
      <c r="B60" s="1101" t="s">
        <v>5375</v>
      </c>
      <c r="C60" s="1101" t="s">
        <v>2323</v>
      </c>
      <c r="D60" s="1097" t="s">
        <v>2349</v>
      </c>
      <c r="E60" s="1097" t="s">
        <v>2528</v>
      </c>
      <c r="F60" s="1338">
        <v>29221</v>
      </c>
      <c r="G60" s="1339" t="str">
        <f>VLOOKUP(C60,'T7-26'!$C$5:$L$345,9,0)</f>
        <v xml:space="preserve">Nam </v>
      </c>
      <c r="H60" s="1339" t="str">
        <f>VLOOKUP(C60,'T7-26'!$C$5:$Z$345,22,0)</f>
        <v>084080008086</v>
      </c>
      <c r="I60" s="1097" t="s">
        <v>5402</v>
      </c>
      <c r="J60" s="1097" t="s">
        <v>5404</v>
      </c>
      <c r="K60" s="1322">
        <v>45364</v>
      </c>
      <c r="L60" s="1297">
        <f>VLOOKUP(C60,'[1]chuyển xếp 2026'!$C$5:$W$331,17,0)</f>
        <v>4730000</v>
      </c>
      <c r="M60" s="1297">
        <f>VLOOKUP(C60,'[1]chuyển xếp 2026'!$C$5:$W$331,19,0)</f>
        <v>0</v>
      </c>
      <c r="N60" s="1298">
        <f t="shared" si="0"/>
        <v>4730000</v>
      </c>
      <c r="O60" s="1101" t="s">
        <v>5383</v>
      </c>
      <c r="P60" s="1101" t="s">
        <v>5405</v>
      </c>
      <c r="Q60" s="1307" t="s">
        <v>5383</v>
      </c>
      <c r="R60" s="1297">
        <f t="shared" si="7"/>
        <v>5061000</v>
      </c>
      <c r="S60" s="1101"/>
      <c r="T60" s="1298">
        <f t="shared" si="3"/>
        <v>5061000</v>
      </c>
      <c r="U60" s="1299">
        <v>24</v>
      </c>
      <c r="V60" s="1300">
        <v>46204</v>
      </c>
      <c r="W60" s="1300">
        <f t="shared" si="5"/>
        <v>46924</v>
      </c>
      <c r="X60" s="1321"/>
    </row>
    <row r="61" spans="1:24" s="390" customFormat="1" ht="16.5" customHeight="1">
      <c r="A61" s="1101">
        <v>59</v>
      </c>
      <c r="B61" s="1101" t="s">
        <v>5384</v>
      </c>
      <c r="C61" s="1101" t="s">
        <v>2324</v>
      </c>
      <c r="D61" s="1097" t="s">
        <v>2352</v>
      </c>
      <c r="E61" s="1097" t="s">
        <v>2529</v>
      </c>
      <c r="F61" s="1338">
        <v>34316</v>
      </c>
      <c r="G61" s="1339" t="str">
        <f>VLOOKUP(C61,'T7-26'!$C$5:$L$345,9,0)</f>
        <v>Nữ</v>
      </c>
      <c r="H61" s="1339" t="str">
        <f>VLOOKUP(C61,'T7-26'!$C$5:$Z$345,22,0)</f>
        <v>092193002689</v>
      </c>
      <c r="I61" s="1097" t="s">
        <v>5402</v>
      </c>
      <c r="J61" s="1097" t="s">
        <v>5404</v>
      </c>
      <c r="K61" s="1322">
        <v>45364</v>
      </c>
      <c r="L61" s="1297">
        <f>VLOOKUP(C61,'[1]chuyển xếp 2026'!$C$5:$W$331,17,0)</f>
        <v>4730000</v>
      </c>
      <c r="M61" s="1297">
        <f>VLOOKUP(C61,'[1]chuyển xếp 2026'!$C$5:$W$331,19,0)</f>
        <v>0</v>
      </c>
      <c r="N61" s="1298">
        <f t="shared" si="0"/>
        <v>4730000</v>
      </c>
      <c r="O61" s="1101" t="s">
        <v>5383</v>
      </c>
      <c r="P61" s="1101" t="s">
        <v>5405</v>
      </c>
      <c r="Q61" s="1307" t="s">
        <v>5383</v>
      </c>
      <c r="R61" s="1297">
        <f t="shared" si="7"/>
        <v>5061000</v>
      </c>
      <c r="S61" s="1101"/>
      <c r="T61" s="1298">
        <f t="shared" si="3"/>
        <v>5061000</v>
      </c>
      <c r="U61" s="1299">
        <v>24</v>
      </c>
      <c r="V61" s="1300">
        <v>46204</v>
      </c>
      <c r="W61" s="1300">
        <f t="shared" si="5"/>
        <v>46924</v>
      </c>
      <c r="X61" s="1321"/>
    </row>
    <row r="62" spans="1:24" s="390" customFormat="1" ht="16.5" customHeight="1">
      <c r="A62" s="1101">
        <v>60</v>
      </c>
      <c r="B62" s="1101" t="s">
        <v>5375</v>
      </c>
      <c r="C62" s="1101" t="s">
        <v>2325</v>
      </c>
      <c r="D62" s="1097" t="s">
        <v>2374</v>
      </c>
      <c r="E62" s="1097" t="s">
        <v>2530</v>
      </c>
      <c r="F62" s="1338">
        <v>35997</v>
      </c>
      <c r="G62" s="1339" t="str">
        <f>VLOOKUP(C62,'T7-26'!$C$5:$L$345,9,0)</f>
        <v xml:space="preserve">Nam </v>
      </c>
      <c r="H62" s="1339" t="str">
        <f>VLOOKUP(C62,'T7-26'!$C$5:$Z$345,22,0)</f>
        <v>092098003245</v>
      </c>
      <c r="I62" s="1097" t="s">
        <v>5402</v>
      </c>
      <c r="J62" s="1097" t="s">
        <v>5404</v>
      </c>
      <c r="K62" s="1322">
        <v>45364</v>
      </c>
      <c r="L62" s="1297">
        <f>VLOOKUP(C62,'[1]chuyển xếp 2026'!$C$5:$W$331,17,0)</f>
        <v>4730000</v>
      </c>
      <c r="M62" s="1297">
        <f>VLOOKUP(C62,'[1]chuyển xếp 2026'!$C$5:$W$331,19,0)</f>
        <v>0</v>
      </c>
      <c r="N62" s="1298">
        <f t="shared" si="0"/>
        <v>4730000</v>
      </c>
      <c r="O62" s="1101" t="s">
        <v>5383</v>
      </c>
      <c r="P62" s="1101" t="s">
        <v>5405</v>
      </c>
      <c r="Q62" s="1307" t="s">
        <v>5383</v>
      </c>
      <c r="R62" s="1297">
        <f t="shared" si="7"/>
        <v>5061000</v>
      </c>
      <c r="S62" s="1101"/>
      <c r="T62" s="1298">
        <f t="shared" si="3"/>
        <v>5061000</v>
      </c>
      <c r="U62" s="1299">
        <v>24</v>
      </c>
      <c r="V62" s="1300">
        <v>46204</v>
      </c>
      <c r="W62" s="1300">
        <f t="shared" si="5"/>
        <v>46924</v>
      </c>
      <c r="X62" s="1321"/>
    </row>
    <row r="63" spans="1:24" s="390" customFormat="1" ht="16.5" customHeight="1">
      <c r="A63" s="1101">
        <v>61</v>
      </c>
      <c r="B63" s="1101" t="s">
        <v>5375</v>
      </c>
      <c r="C63" s="1101" t="s">
        <v>2381</v>
      </c>
      <c r="D63" s="1097" t="s">
        <v>1363</v>
      </c>
      <c r="E63" s="1097" t="s">
        <v>2533</v>
      </c>
      <c r="F63" s="1338">
        <v>30244</v>
      </c>
      <c r="G63" s="1339" t="str">
        <f>VLOOKUP(C63,'T7-26'!$C$5:$L$345,9,0)</f>
        <v xml:space="preserve">Nam </v>
      </c>
      <c r="H63" s="1339" t="str">
        <f>VLOOKUP(C63,'T7-26'!$C$5:$Z$345,22,0)</f>
        <v>087082011538</v>
      </c>
      <c r="I63" s="1097" t="s">
        <v>5402</v>
      </c>
      <c r="J63" s="1097" t="s">
        <v>5404</v>
      </c>
      <c r="K63" s="1322">
        <v>45364</v>
      </c>
      <c r="L63" s="1297">
        <f>VLOOKUP(C63,'[1]chuyển xếp 2026'!$C$5:$W$331,17,0)</f>
        <v>4730000</v>
      </c>
      <c r="M63" s="1297">
        <f>VLOOKUP(C63,'[1]chuyển xếp 2026'!$C$5:$W$331,19,0)</f>
        <v>0</v>
      </c>
      <c r="N63" s="1298">
        <f t="shared" si="0"/>
        <v>4730000</v>
      </c>
      <c r="O63" s="1101" t="s">
        <v>5383</v>
      </c>
      <c r="P63" s="1101" t="s">
        <v>5405</v>
      </c>
      <c r="Q63" s="1307" t="s">
        <v>5383</v>
      </c>
      <c r="R63" s="1297">
        <f t="shared" si="7"/>
        <v>5061000</v>
      </c>
      <c r="S63" s="1101"/>
      <c r="T63" s="1298">
        <f t="shared" si="3"/>
        <v>5061000</v>
      </c>
      <c r="U63" s="1299">
        <v>24</v>
      </c>
      <c r="V63" s="1300">
        <v>46204</v>
      </c>
      <c r="W63" s="1300">
        <f t="shared" si="5"/>
        <v>46924</v>
      </c>
      <c r="X63" s="1321"/>
    </row>
    <row r="64" spans="1:24" s="390" customFormat="1" ht="16.5" customHeight="1">
      <c r="A64" s="1101">
        <v>62</v>
      </c>
      <c r="B64" s="1101" t="s">
        <v>5375</v>
      </c>
      <c r="C64" s="1101" t="s">
        <v>2384</v>
      </c>
      <c r="D64" s="1097" t="s">
        <v>1678</v>
      </c>
      <c r="E64" s="1097" t="s">
        <v>2536</v>
      </c>
      <c r="F64" s="1338">
        <v>30799</v>
      </c>
      <c r="G64" s="1339" t="str">
        <f>VLOOKUP(C64,'T7-26'!$C$5:$L$345,9,0)</f>
        <v xml:space="preserve">Nam </v>
      </c>
      <c r="H64" s="1339" t="str">
        <f>VLOOKUP(C64,'T7-26'!$C$5:$Z$345,22,0)</f>
        <v>086084014863</v>
      </c>
      <c r="I64" s="1097" t="s">
        <v>5402</v>
      </c>
      <c r="J64" s="1097" t="s">
        <v>5404</v>
      </c>
      <c r="K64" s="1322">
        <v>45364</v>
      </c>
      <c r="L64" s="1297">
        <f>VLOOKUP(C64,'[1]chuyển xếp 2026'!$C$5:$W$331,17,0)</f>
        <v>4730000</v>
      </c>
      <c r="M64" s="1297">
        <f>VLOOKUP(C64,'[1]chuyển xếp 2026'!$C$5:$W$331,19,0)</f>
        <v>0</v>
      </c>
      <c r="N64" s="1298">
        <f t="shared" si="0"/>
        <v>4730000</v>
      </c>
      <c r="O64" s="1101" t="s">
        <v>5383</v>
      </c>
      <c r="P64" s="1101" t="s">
        <v>5405</v>
      </c>
      <c r="Q64" s="1307" t="s">
        <v>5383</v>
      </c>
      <c r="R64" s="1297">
        <f t="shared" si="7"/>
        <v>5061000</v>
      </c>
      <c r="S64" s="1101"/>
      <c r="T64" s="1298">
        <f t="shared" si="3"/>
        <v>5061000</v>
      </c>
      <c r="U64" s="1299">
        <v>24</v>
      </c>
      <c r="V64" s="1300">
        <v>46204</v>
      </c>
      <c r="W64" s="1300">
        <f t="shared" si="5"/>
        <v>46924</v>
      </c>
      <c r="X64" s="1321"/>
    </row>
    <row r="65" spans="1:52" s="390" customFormat="1" ht="16.5" customHeight="1">
      <c r="A65" s="1101">
        <v>63</v>
      </c>
      <c r="B65" s="1101" t="s">
        <v>5375</v>
      </c>
      <c r="C65" s="1101" t="s">
        <v>2387</v>
      </c>
      <c r="D65" s="1097" t="s">
        <v>2418</v>
      </c>
      <c r="E65" s="1097" t="s">
        <v>2539</v>
      </c>
      <c r="F65" s="1338">
        <v>28564</v>
      </c>
      <c r="G65" s="1339" t="str">
        <f>VLOOKUP(C65,'T7-26'!$C$5:$L$345,9,0)</f>
        <v xml:space="preserve">Nam </v>
      </c>
      <c r="H65" s="1339" t="str">
        <f>VLOOKUP(C65,'T7-26'!$C$5:$Z$345,22,0)</f>
        <v>092078011885</v>
      </c>
      <c r="I65" s="1097" t="s">
        <v>5402</v>
      </c>
      <c r="J65" s="1097" t="s">
        <v>5404</v>
      </c>
      <c r="K65" s="1322">
        <v>45364</v>
      </c>
      <c r="L65" s="1297">
        <f>VLOOKUP(C65,'[1]chuyển xếp 2026'!$C$5:$W$331,17,0)</f>
        <v>4730000</v>
      </c>
      <c r="M65" s="1297">
        <f>VLOOKUP(C65,'[1]chuyển xếp 2026'!$C$5:$W$331,19,0)</f>
        <v>0</v>
      </c>
      <c r="N65" s="1298">
        <f t="shared" si="0"/>
        <v>4730000</v>
      </c>
      <c r="O65" s="1101" t="s">
        <v>5383</v>
      </c>
      <c r="P65" s="1101" t="s">
        <v>5405</v>
      </c>
      <c r="Q65" s="1307" t="s">
        <v>5383</v>
      </c>
      <c r="R65" s="1297">
        <f t="shared" si="7"/>
        <v>5061000</v>
      </c>
      <c r="S65" s="1101"/>
      <c r="T65" s="1298">
        <f t="shared" si="3"/>
        <v>5061000</v>
      </c>
      <c r="U65" s="1299">
        <v>24</v>
      </c>
      <c r="V65" s="1300">
        <v>46204</v>
      </c>
      <c r="W65" s="1300">
        <f t="shared" si="5"/>
        <v>46924</v>
      </c>
      <c r="X65" s="1321"/>
    </row>
    <row r="66" spans="1:52" s="390" customFormat="1" ht="16.5" customHeight="1">
      <c r="A66" s="1101">
        <v>64</v>
      </c>
      <c r="B66" s="1101" t="s">
        <v>5375</v>
      </c>
      <c r="C66" s="1101" t="s">
        <v>2390</v>
      </c>
      <c r="D66" s="1097" t="s">
        <v>1739</v>
      </c>
      <c r="E66" s="1097" t="s">
        <v>2542</v>
      </c>
      <c r="F66" s="1338">
        <v>28691</v>
      </c>
      <c r="G66" s="1339" t="str">
        <f>VLOOKUP(C66,'T7-26'!$C$5:$L$345,9,0)</f>
        <v xml:space="preserve">Nam </v>
      </c>
      <c r="H66" s="1339" t="str">
        <f>VLOOKUP(C66,'T7-26'!$C$5:$Z$345,22,0)</f>
        <v>092078005520</v>
      </c>
      <c r="I66" s="1097" t="s">
        <v>5402</v>
      </c>
      <c r="J66" s="1097" t="s">
        <v>5404</v>
      </c>
      <c r="K66" s="1322">
        <v>45364</v>
      </c>
      <c r="L66" s="1297">
        <f>VLOOKUP(C66,'[1]chuyển xếp 2026'!$C$5:$W$331,17,0)</f>
        <v>4730000</v>
      </c>
      <c r="M66" s="1297">
        <f>VLOOKUP(C66,'[1]chuyển xếp 2026'!$C$5:$W$331,19,0)</f>
        <v>0</v>
      </c>
      <c r="N66" s="1298">
        <f t="shared" si="0"/>
        <v>4730000</v>
      </c>
      <c r="O66" s="1101" t="s">
        <v>5383</v>
      </c>
      <c r="P66" s="1101" t="s">
        <v>5405</v>
      </c>
      <c r="Q66" s="1307" t="s">
        <v>5383</v>
      </c>
      <c r="R66" s="1297">
        <f t="shared" si="7"/>
        <v>5061000</v>
      </c>
      <c r="S66" s="1101"/>
      <c r="T66" s="1298">
        <f t="shared" si="3"/>
        <v>5061000</v>
      </c>
      <c r="U66" s="1299">
        <v>24</v>
      </c>
      <c r="V66" s="1300">
        <v>46204</v>
      </c>
      <c r="W66" s="1300">
        <f t="shared" si="5"/>
        <v>46924</v>
      </c>
      <c r="X66" s="1321"/>
    </row>
    <row r="67" spans="1:52" s="390" customFormat="1" ht="16.5" customHeight="1">
      <c r="A67" s="1101">
        <v>65</v>
      </c>
      <c r="B67" s="1101" t="s">
        <v>5375</v>
      </c>
      <c r="C67" s="1101" t="s">
        <v>2391</v>
      </c>
      <c r="D67" s="1097" t="s">
        <v>1708</v>
      </c>
      <c r="E67" s="1097" t="s">
        <v>2543</v>
      </c>
      <c r="F67" s="1338">
        <v>29741</v>
      </c>
      <c r="G67" s="1339" t="str">
        <f>VLOOKUP(C67,'T7-26'!$C$5:$L$345,9,0)</f>
        <v xml:space="preserve">Nam </v>
      </c>
      <c r="H67" s="1339" t="str">
        <f>VLOOKUP(C67,'T7-26'!$C$5:$Z$345,22,0)</f>
        <v>092081009268</v>
      </c>
      <c r="I67" s="1097" t="s">
        <v>5402</v>
      </c>
      <c r="J67" s="1097" t="s">
        <v>5404</v>
      </c>
      <c r="K67" s="1322">
        <v>45364</v>
      </c>
      <c r="L67" s="1297">
        <f>VLOOKUP(C67,'[1]chuyển xếp 2026'!$C$5:$W$331,17,0)</f>
        <v>4730000</v>
      </c>
      <c r="M67" s="1297">
        <f>VLOOKUP(C67,'[1]chuyển xếp 2026'!$C$5:$W$331,19,0)</f>
        <v>0</v>
      </c>
      <c r="N67" s="1298">
        <f t="shared" ref="N67:N73" si="8">+L67+M67</f>
        <v>4730000</v>
      </c>
      <c r="O67" s="1101" t="s">
        <v>5383</v>
      </c>
      <c r="P67" s="1101" t="s">
        <v>5405</v>
      </c>
      <c r="Q67" s="1307" t="s">
        <v>5383</v>
      </c>
      <c r="R67" s="1297">
        <f t="shared" si="7"/>
        <v>5061000</v>
      </c>
      <c r="S67" s="1101"/>
      <c r="T67" s="1298">
        <f t="shared" si="3"/>
        <v>5061000</v>
      </c>
      <c r="U67" s="1299">
        <v>24</v>
      </c>
      <c r="V67" s="1300">
        <v>46204</v>
      </c>
      <c r="W67" s="1300">
        <f t="shared" si="5"/>
        <v>46924</v>
      </c>
      <c r="X67" s="1321"/>
    </row>
    <row r="68" spans="1:52" s="390" customFormat="1" ht="16.5" customHeight="1">
      <c r="A68" s="1101">
        <v>66</v>
      </c>
      <c r="B68" s="1101" t="s">
        <v>5375</v>
      </c>
      <c r="C68" s="1101" t="s">
        <v>2395</v>
      </c>
      <c r="D68" s="1097" t="s">
        <v>2437</v>
      </c>
      <c r="E68" s="1097" t="s">
        <v>2547</v>
      </c>
      <c r="F68" s="1338">
        <v>32153</v>
      </c>
      <c r="G68" s="1339" t="str">
        <f>VLOOKUP(C68,'T7-26'!$C$5:$L$345,9,0)</f>
        <v xml:space="preserve">Nam </v>
      </c>
      <c r="H68" s="1339" t="str">
        <f>VLOOKUP(C68,'T7-26'!$C$5:$Z$345,22,0)</f>
        <v>092088002861</v>
      </c>
      <c r="I68" s="1097" t="s">
        <v>5402</v>
      </c>
      <c r="J68" s="1097" t="s">
        <v>5404</v>
      </c>
      <c r="K68" s="1322">
        <v>45364</v>
      </c>
      <c r="L68" s="1297">
        <f>VLOOKUP(C68,'[1]chuyển xếp 2026'!$C$5:$W$331,17,0)</f>
        <v>4730000</v>
      </c>
      <c r="M68" s="1297">
        <f>VLOOKUP(C68,'[1]chuyển xếp 2026'!$C$5:$W$331,19,0)</f>
        <v>0</v>
      </c>
      <c r="N68" s="1298">
        <f t="shared" si="8"/>
        <v>4730000</v>
      </c>
      <c r="O68" s="1101" t="s">
        <v>5383</v>
      </c>
      <c r="P68" s="1101" t="s">
        <v>5405</v>
      </c>
      <c r="Q68" s="1307" t="s">
        <v>5383</v>
      </c>
      <c r="R68" s="1297">
        <f t="shared" si="7"/>
        <v>5061000</v>
      </c>
      <c r="S68" s="1101"/>
      <c r="T68" s="1298">
        <f t="shared" ref="T68:T75" si="9">+R68+S68</f>
        <v>5061000</v>
      </c>
      <c r="U68" s="1299">
        <v>24</v>
      </c>
      <c r="V68" s="1300">
        <v>46204</v>
      </c>
      <c r="W68" s="1300">
        <f t="shared" si="5"/>
        <v>46924</v>
      </c>
      <c r="X68" s="1321"/>
    </row>
    <row r="69" spans="1:52" s="390" customFormat="1" ht="16.5" customHeight="1">
      <c r="A69" s="1101">
        <v>67</v>
      </c>
      <c r="B69" s="1101" t="s">
        <v>5375</v>
      </c>
      <c r="C69" s="1101" t="s">
        <v>2467</v>
      </c>
      <c r="D69" s="1097" t="s">
        <v>2468</v>
      </c>
      <c r="E69" s="1097" t="s">
        <v>2559</v>
      </c>
      <c r="F69" s="1338">
        <v>32031</v>
      </c>
      <c r="G69" s="1339" t="str">
        <f>VLOOKUP(C69,'T7-26'!$C$5:$L$345,9,0)</f>
        <v>Nam</v>
      </c>
      <c r="H69" s="1339" t="str">
        <f>VLOOKUP(C69,'T7-26'!$C$5:$Z$345,22,0)</f>
        <v>086087011492</v>
      </c>
      <c r="I69" s="1097" t="s">
        <v>5402</v>
      </c>
      <c r="J69" s="1097" t="s">
        <v>5404</v>
      </c>
      <c r="K69" s="1322">
        <v>45461</v>
      </c>
      <c r="L69" s="1297">
        <f>VLOOKUP(C69,'[1]chuyển xếp 2026'!$C$5:$W$331,17,0)</f>
        <v>4730000</v>
      </c>
      <c r="M69" s="1297">
        <f>VLOOKUP(C69,'[1]chuyển xếp 2026'!$C$5:$W$331,19,0)</f>
        <v>0</v>
      </c>
      <c r="N69" s="1298">
        <f t="shared" si="8"/>
        <v>4730000</v>
      </c>
      <c r="O69" s="1101" t="s">
        <v>5383</v>
      </c>
      <c r="P69" s="1101" t="s">
        <v>5405</v>
      </c>
      <c r="Q69" s="1307" t="s">
        <v>5383</v>
      </c>
      <c r="R69" s="1297">
        <f t="shared" si="7"/>
        <v>5061000</v>
      </c>
      <c r="S69" s="1101"/>
      <c r="T69" s="1298">
        <f t="shared" si="9"/>
        <v>5061000</v>
      </c>
      <c r="U69" s="1299">
        <v>24</v>
      </c>
      <c r="V69" s="1300">
        <v>46204</v>
      </c>
      <c r="W69" s="1300">
        <f t="shared" si="5"/>
        <v>46924</v>
      </c>
      <c r="X69" s="1321"/>
    </row>
    <row r="70" spans="1:52" s="390" customFormat="1" ht="16.5" customHeight="1">
      <c r="A70" s="1101">
        <v>68</v>
      </c>
      <c r="B70" s="1101" t="s">
        <v>5384</v>
      </c>
      <c r="C70" s="1101" t="s">
        <v>2470</v>
      </c>
      <c r="D70" s="1097" t="s">
        <v>2471</v>
      </c>
      <c r="E70" s="1097" t="s">
        <v>2561</v>
      </c>
      <c r="F70" s="1338">
        <v>31133</v>
      </c>
      <c r="G70" s="1339" t="str">
        <f>VLOOKUP(C70,'T7-26'!$C$5:$L$345,9,0)</f>
        <v>Nữ</v>
      </c>
      <c r="H70" s="1339" t="str">
        <f>VLOOKUP(C70,'T7-26'!$C$5:$Z$345,22,0)</f>
        <v>093185000004</v>
      </c>
      <c r="I70" s="1097" t="s">
        <v>5402</v>
      </c>
      <c r="J70" s="1097" t="s">
        <v>5404</v>
      </c>
      <c r="K70" s="1322">
        <v>45461</v>
      </c>
      <c r="L70" s="1297">
        <f>VLOOKUP(C70,'[1]chuyển xếp 2026'!$C$5:$W$331,17,0)</f>
        <v>4730000</v>
      </c>
      <c r="M70" s="1297">
        <f>VLOOKUP(C70,'[1]chuyển xếp 2026'!$C$5:$W$331,19,0)</f>
        <v>0</v>
      </c>
      <c r="N70" s="1298">
        <f t="shared" si="8"/>
        <v>4730000</v>
      </c>
      <c r="O70" s="1101" t="s">
        <v>5383</v>
      </c>
      <c r="P70" s="1101" t="s">
        <v>5405</v>
      </c>
      <c r="Q70" s="1307" t="s">
        <v>5383</v>
      </c>
      <c r="R70" s="1297">
        <f t="shared" si="7"/>
        <v>5061000</v>
      </c>
      <c r="S70" s="1101"/>
      <c r="T70" s="1298">
        <f t="shared" si="9"/>
        <v>5061000</v>
      </c>
      <c r="U70" s="1299">
        <v>24</v>
      </c>
      <c r="V70" s="1300">
        <v>46204</v>
      </c>
      <c r="W70" s="1300">
        <f t="shared" si="5"/>
        <v>46924</v>
      </c>
      <c r="X70" s="1321"/>
    </row>
    <row r="71" spans="1:52" s="390" customFormat="1" ht="16.5" customHeight="1">
      <c r="A71" s="1101">
        <v>69</v>
      </c>
      <c r="B71" s="1101" t="s">
        <v>5384</v>
      </c>
      <c r="C71" s="1101" t="s">
        <v>2474</v>
      </c>
      <c r="D71" s="1097" t="s">
        <v>1660</v>
      </c>
      <c r="E71" s="1097" t="s">
        <v>2562</v>
      </c>
      <c r="F71" s="1338">
        <v>37905</v>
      </c>
      <c r="G71" s="1339" t="str">
        <f>VLOOKUP(C71,'T7-26'!$C$5:$L$345,9,0)</f>
        <v>Nữ</v>
      </c>
      <c r="H71" s="1339" t="str">
        <f>VLOOKUP(C71,'T7-26'!$C$5:$Z$345,22,0)</f>
        <v>092303008781</v>
      </c>
      <c r="I71" s="1097" t="s">
        <v>5402</v>
      </c>
      <c r="J71" s="1097" t="s">
        <v>5404</v>
      </c>
      <c r="K71" s="1322">
        <v>45461</v>
      </c>
      <c r="L71" s="1297">
        <f>VLOOKUP(C71,'[1]chuyển xếp 2026'!$C$5:$W$331,17,0)</f>
        <v>4730000</v>
      </c>
      <c r="M71" s="1297">
        <f>VLOOKUP(C71,'[1]chuyển xếp 2026'!$C$5:$W$331,19,0)</f>
        <v>0</v>
      </c>
      <c r="N71" s="1298">
        <f t="shared" si="8"/>
        <v>4730000</v>
      </c>
      <c r="O71" s="1101" t="s">
        <v>5383</v>
      </c>
      <c r="P71" s="1101" t="s">
        <v>5405</v>
      </c>
      <c r="Q71" s="1307" t="s">
        <v>5383</v>
      </c>
      <c r="R71" s="1297">
        <f t="shared" si="7"/>
        <v>5061000</v>
      </c>
      <c r="S71" s="1101"/>
      <c r="T71" s="1298">
        <f t="shared" si="9"/>
        <v>5061000</v>
      </c>
      <c r="U71" s="1299">
        <v>24</v>
      </c>
      <c r="V71" s="1300">
        <v>46204</v>
      </c>
      <c r="W71" s="1300">
        <f t="shared" si="5"/>
        <v>46924</v>
      </c>
      <c r="X71" s="1321"/>
    </row>
    <row r="72" spans="1:52" s="390" customFormat="1" ht="16.5" customHeight="1">
      <c r="A72" s="1101">
        <v>70</v>
      </c>
      <c r="B72" s="1101" t="s">
        <v>5375</v>
      </c>
      <c r="C72" s="1101" t="s">
        <v>2475</v>
      </c>
      <c r="D72" s="1097" t="s">
        <v>1672</v>
      </c>
      <c r="E72" s="1097" t="s">
        <v>2564</v>
      </c>
      <c r="F72" s="1338">
        <v>32143</v>
      </c>
      <c r="G72" s="1339" t="str">
        <f>VLOOKUP(C72,'T7-26'!$C$5:$L$345,9,0)</f>
        <v>Nam</v>
      </c>
      <c r="H72" s="1339" t="str">
        <f>VLOOKUP(C72,'T7-26'!$C$5:$Z$345,22,0)</f>
        <v>093088000067</v>
      </c>
      <c r="I72" s="1097" t="s">
        <v>5402</v>
      </c>
      <c r="J72" s="1097" t="s">
        <v>5404</v>
      </c>
      <c r="K72" s="1322">
        <v>45461</v>
      </c>
      <c r="L72" s="1297">
        <f>VLOOKUP(C72,'[1]chuyển xếp 2026'!$C$5:$W$331,17,0)</f>
        <v>4730000</v>
      </c>
      <c r="M72" s="1297">
        <f>VLOOKUP(C72,'[1]chuyển xếp 2026'!$C$5:$W$331,19,0)</f>
        <v>0</v>
      </c>
      <c r="N72" s="1298">
        <f t="shared" si="8"/>
        <v>4730000</v>
      </c>
      <c r="O72" s="1101" t="s">
        <v>5383</v>
      </c>
      <c r="P72" s="1101" t="s">
        <v>5405</v>
      </c>
      <c r="Q72" s="1307" t="s">
        <v>5383</v>
      </c>
      <c r="R72" s="1297">
        <f t="shared" si="7"/>
        <v>5061000</v>
      </c>
      <c r="S72" s="1101"/>
      <c r="T72" s="1298">
        <f t="shared" si="9"/>
        <v>5061000</v>
      </c>
      <c r="U72" s="1299">
        <v>24</v>
      </c>
      <c r="V72" s="1300">
        <v>46204</v>
      </c>
      <c r="W72" s="1300">
        <f t="shared" si="5"/>
        <v>46924</v>
      </c>
      <c r="X72" s="1321"/>
    </row>
    <row r="73" spans="1:52" s="390" customFormat="1" ht="16.5" customHeight="1">
      <c r="A73" s="1101">
        <v>71</v>
      </c>
      <c r="B73" s="1101" t="s">
        <v>5375</v>
      </c>
      <c r="C73" s="1101" t="s">
        <v>2476</v>
      </c>
      <c r="D73" s="1097" t="s">
        <v>2478</v>
      </c>
      <c r="E73" s="1097" t="s">
        <v>2563</v>
      </c>
      <c r="F73" s="1338">
        <v>29952</v>
      </c>
      <c r="G73" s="1339" t="str">
        <f>VLOOKUP(C73,'T7-26'!$C$5:$L$345,9,0)</f>
        <v>Nam</v>
      </c>
      <c r="H73" s="1339" t="str">
        <f>VLOOKUP(C73,'T7-26'!$C$5:$Z$345,22,0)</f>
        <v>092082000914</v>
      </c>
      <c r="I73" s="1097" t="s">
        <v>5402</v>
      </c>
      <c r="J73" s="1097" t="s">
        <v>5404</v>
      </c>
      <c r="K73" s="1322">
        <v>45461</v>
      </c>
      <c r="L73" s="1297">
        <f>VLOOKUP(C73,'[1]chuyển xếp 2026'!$C$5:$W$331,17,0)</f>
        <v>4730000</v>
      </c>
      <c r="M73" s="1297">
        <f>VLOOKUP(C73,'[1]chuyển xếp 2026'!$C$5:$W$331,19,0)</f>
        <v>0</v>
      </c>
      <c r="N73" s="1298">
        <f t="shared" si="8"/>
        <v>4730000</v>
      </c>
      <c r="O73" s="1101" t="s">
        <v>5383</v>
      </c>
      <c r="P73" s="1101" t="s">
        <v>5405</v>
      </c>
      <c r="Q73" s="1307" t="s">
        <v>5383</v>
      </c>
      <c r="R73" s="1297">
        <f t="shared" si="7"/>
        <v>5061000</v>
      </c>
      <c r="S73" s="1101"/>
      <c r="T73" s="1298">
        <f t="shared" si="9"/>
        <v>5061000</v>
      </c>
      <c r="U73" s="1299">
        <v>24</v>
      </c>
      <c r="V73" s="1300">
        <v>46204</v>
      </c>
      <c r="W73" s="1300">
        <f t="shared" si="5"/>
        <v>46924</v>
      </c>
      <c r="X73" s="1321"/>
    </row>
    <row r="74" spans="1:52" s="390" customFormat="1" ht="16.5" customHeight="1">
      <c r="A74" s="1101">
        <v>72</v>
      </c>
      <c r="B74" s="1101" t="s">
        <v>5375</v>
      </c>
      <c r="C74" s="1101" t="s">
        <v>1206</v>
      </c>
      <c r="D74" s="1097" t="s">
        <v>1207</v>
      </c>
      <c r="E74" s="1097" t="s">
        <v>2254</v>
      </c>
      <c r="F74" s="1338" t="s">
        <v>1024</v>
      </c>
      <c r="G74" s="1339" t="str">
        <f>VLOOKUP(C74,'T7-26'!$C$5:$L$345,9,0)</f>
        <v>Nam</v>
      </c>
      <c r="H74" s="1339" t="str">
        <f>VLOOKUP(C74,'T7-26'!$C$5:$Z$345,22,0)</f>
        <v>092072000276</v>
      </c>
      <c r="I74" s="1097" t="s">
        <v>5406</v>
      </c>
      <c r="J74" s="1097" t="s">
        <v>2629</v>
      </c>
      <c r="K74" s="1296">
        <v>40686</v>
      </c>
      <c r="L74" s="1297">
        <f>VLOOKUP(C74,'[1]chuyển xếp 2026'!$C$5:$W$331,17,0)</f>
        <v>5739000</v>
      </c>
      <c r="M74" s="1297">
        <f>VLOOKUP(C74,'[1]chuyển xếp 2026'!$C$5:$W$331,19,0)</f>
        <v>0</v>
      </c>
      <c r="N74" s="1298">
        <f>+L74+M74</f>
        <v>5739000</v>
      </c>
      <c r="O74" s="1101" t="s">
        <v>5377</v>
      </c>
      <c r="P74" s="1101" t="s">
        <v>5407</v>
      </c>
      <c r="Q74" s="1307" t="s">
        <v>5379</v>
      </c>
      <c r="R74" s="1297">
        <f t="shared" si="7"/>
        <v>6198000</v>
      </c>
      <c r="S74" s="1101"/>
      <c r="T74" s="1298">
        <f t="shared" si="9"/>
        <v>6198000</v>
      </c>
      <c r="U74" s="1299">
        <v>48</v>
      </c>
      <c r="V74" s="1300">
        <v>46204</v>
      </c>
      <c r="W74" s="1300">
        <f>(U74*30)+V74</f>
        <v>47644</v>
      </c>
      <c r="X74" s="1321"/>
    </row>
    <row r="75" spans="1:52" s="390" customFormat="1" ht="16.5" customHeight="1">
      <c r="A75" s="1101">
        <v>73</v>
      </c>
      <c r="B75" s="1101" t="s">
        <v>5375</v>
      </c>
      <c r="C75" s="1101" t="s">
        <v>1200</v>
      </c>
      <c r="D75" s="1097" t="s">
        <v>1201</v>
      </c>
      <c r="E75" s="1097" t="s">
        <v>2253</v>
      </c>
      <c r="F75" s="1338">
        <v>27476</v>
      </c>
      <c r="G75" s="1339" t="str">
        <f>VLOOKUP(C75,'T7-26'!$C$5:$L$345,9,0)</f>
        <v>Nam</v>
      </c>
      <c r="H75" s="1339">
        <f>VLOOKUP(C75,'T7-26'!$C$5:$Z$345,22,0)</f>
        <v>361593887</v>
      </c>
      <c r="I75" s="1097" t="s">
        <v>5406</v>
      </c>
      <c r="J75" s="1097" t="s">
        <v>2622</v>
      </c>
      <c r="K75" s="1296">
        <v>39188</v>
      </c>
      <c r="L75" s="1297">
        <f>VLOOKUP(C75,'[1]chuyển xếp 2026'!$C$5:$W$331,17,0)</f>
        <v>6198000</v>
      </c>
      <c r="M75" s="1297">
        <f>VLOOKUP(C75,'[1]chuyển xếp 2026'!$C$5:$W$331,19,0)</f>
        <v>0</v>
      </c>
      <c r="N75" s="1298">
        <f>+L75+M75</f>
        <v>6198000</v>
      </c>
      <c r="O75" s="1101" t="s">
        <v>5379</v>
      </c>
      <c r="P75" s="1101" t="s">
        <v>5407</v>
      </c>
      <c r="Q75" s="1307" t="s">
        <v>5381</v>
      </c>
      <c r="R75" s="1297">
        <f t="shared" si="7"/>
        <v>6694000</v>
      </c>
      <c r="S75" s="1101"/>
      <c r="T75" s="1298">
        <f t="shared" si="9"/>
        <v>6694000</v>
      </c>
      <c r="U75" s="1299">
        <v>60</v>
      </c>
      <c r="V75" s="1300">
        <v>46204</v>
      </c>
      <c r="W75" s="1300">
        <f>(U75*30)+V75</f>
        <v>48004</v>
      </c>
      <c r="X75" s="1321"/>
    </row>
    <row r="76" spans="1:52" s="1326" customFormat="1" ht="16.5" customHeight="1">
      <c r="A76" s="1323" t="s">
        <v>5408</v>
      </c>
      <c r="B76" s="1323"/>
      <c r="C76" s="1323"/>
      <c r="D76" s="1323"/>
      <c r="E76" s="1323"/>
      <c r="F76" s="1323"/>
      <c r="G76" s="1323"/>
      <c r="H76" s="1323"/>
      <c r="I76" s="1323"/>
      <c r="J76" s="1323"/>
      <c r="K76" s="1323"/>
      <c r="L76" s="1324">
        <f t="shared" ref="L76:T76" si="10">SUM(L3:L75)</f>
        <v>408874000</v>
      </c>
      <c r="M76" s="1324">
        <f t="shared" si="10"/>
        <v>9460000</v>
      </c>
      <c r="N76" s="1324">
        <f t="shared" si="10"/>
        <v>418334000</v>
      </c>
      <c r="O76" s="1324">
        <f t="shared" si="10"/>
        <v>0</v>
      </c>
      <c r="P76" s="1324">
        <f t="shared" si="10"/>
        <v>0</v>
      </c>
      <c r="Q76" s="1324">
        <f t="shared" si="10"/>
        <v>0</v>
      </c>
      <c r="R76" s="1324">
        <f t="shared" si="10"/>
        <v>437325000</v>
      </c>
      <c r="S76" s="1324">
        <f t="shared" si="10"/>
        <v>9460000</v>
      </c>
      <c r="T76" s="1324">
        <f t="shared" si="10"/>
        <v>446785000</v>
      </c>
      <c r="U76" s="1323"/>
      <c r="V76" s="1323"/>
      <c r="W76" s="1323"/>
      <c r="X76" s="1325"/>
      <c r="Y76" s="1325"/>
      <c r="Z76" s="1325"/>
      <c r="AA76" s="1325"/>
      <c r="AB76" s="1325"/>
      <c r="AC76" s="1325"/>
      <c r="AD76" s="1325"/>
      <c r="AE76" s="1325"/>
      <c r="AF76" s="1325"/>
      <c r="AG76" s="1325"/>
      <c r="AH76" s="1325"/>
      <c r="AI76" s="1325"/>
      <c r="AJ76" s="1325"/>
      <c r="AK76" s="1325"/>
      <c r="AL76" s="1325"/>
      <c r="AM76" s="1325"/>
      <c r="AN76" s="1325"/>
      <c r="AO76" s="1325"/>
      <c r="AP76" s="1325"/>
      <c r="AQ76" s="1325"/>
      <c r="AR76" s="1325"/>
      <c r="AS76" s="1325"/>
      <c r="AT76" s="1325"/>
      <c r="AU76" s="1325"/>
      <c r="AV76" s="1325"/>
      <c r="AW76" s="1325"/>
      <c r="AX76" s="1325"/>
      <c r="AY76" s="1325"/>
      <c r="AZ76" s="1325"/>
    </row>
    <row r="77" spans="1:52">
      <c r="A77" s="1327"/>
      <c r="B77" s="1327"/>
      <c r="C77" s="1327"/>
      <c r="D77" s="729"/>
      <c r="E77" s="729"/>
      <c r="F77" s="729"/>
      <c r="G77" s="729"/>
      <c r="H77" s="729"/>
      <c r="I77" s="729"/>
      <c r="J77" s="729"/>
      <c r="K77" s="1328"/>
      <c r="L77" s="1327"/>
      <c r="M77" s="1327"/>
      <c r="N77" s="1327"/>
      <c r="O77" s="1327"/>
      <c r="P77" s="1327"/>
      <c r="Q77" s="1327"/>
      <c r="R77" s="1327"/>
      <c r="S77" s="1327"/>
      <c r="T77" s="1327"/>
      <c r="U77" s="1327"/>
      <c r="V77" s="1329"/>
      <c r="W77" s="1329"/>
      <c r="X77" s="390"/>
      <c r="Y77" s="390"/>
      <c r="Z77" s="390"/>
      <c r="AA77" s="390"/>
      <c r="AB77" s="390"/>
      <c r="AC77" s="390"/>
      <c r="AD77" s="390"/>
      <c r="AE77" s="390"/>
      <c r="AF77" s="390"/>
      <c r="AG77" s="390"/>
      <c r="AH77" s="390"/>
      <c r="AI77" s="390"/>
      <c r="AJ77" s="390"/>
      <c r="AK77" s="390"/>
      <c r="AL77" s="390"/>
      <c r="AM77" s="390"/>
      <c r="AN77" s="390"/>
      <c r="AO77" s="390"/>
      <c r="AP77" s="390"/>
      <c r="AQ77" s="390"/>
      <c r="AR77" s="390"/>
      <c r="AS77" s="390"/>
      <c r="AT77" s="390"/>
      <c r="AU77" s="390"/>
      <c r="AV77" s="390"/>
      <c r="AW77" s="390"/>
      <c r="AX77" s="390"/>
      <c r="AY77" s="390"/>
      <c r="AZ77" s="390"/>
    </row>
    <row r="78" spans="1:52">
      <c r="A78" s="1327"/>
      <c r="B78" s="1327"/>
      <c r="C78" s="1327"/>
      <c r="D78" s="729"/>
      <c r="E78" s="729"/>
      <c r="F78" s="729"/>
      <c r="G78" s="729"/>
      <c r="H78" s="729"/>
      <c r="I78" s="729"/>
      <c r="J78" s="729"/>
      <c r="K78" s="1328"/>
      <c r="L78" s="1327"/>
      <c r="M78" s="1327"/>
      <c r="N78" s="1327"/>
      <c r="O78" s="1327"/>
      <c r="P78" s="1327"/>
      <c r="Q78" s="1327"/>
      <c r="R78" s="1327" t="s">
        <v>5409</v>
      </c>
      <c r="S78" s="1327"/>
      <c r="T78" s="1327"/>
      <c r="U78" s="1327"/>
      <c r="V78" s="1329"/>
      <c r="W78" s="1329"/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  <c r="AL78" s="390"/>
      <c r="AM78" s="390"/>
      <c r="AN78" s="390"/>
      <c r="AO78" s="390"/>
      <c r="AP78" s="390"/>
      <c r="AQ78" s="390"/>
      <c r="AR78" s="390"/>
      <c r="AS78" s="390"/>
      <c r="AT78" s="390"/>
      <c r="AU78" s="390"/>
      <c r="AV78" s="390"/>
      <c r="AW78" s="390"/>
      <c r="AX78" s="390"/>
      <c r="AY78" s="390"/>
      <c r="AZ78" s="390"/>
    </row>
    <row r="79" spans="1:52">
      <c r="A79" s="1327"/>
      <c r="B79" s="1327"/>
      <c r="C79" s="1327"/>
      <c r="D79" s="729"/>
      <c r="E79" s="729"/>
      <c r="F79" s="729"/>
      <c r="G79" s="729"/>
      <c r="H79" s="729"/>
      <c r="I79" s="729"/>
      <c r="J79" s="729"/>
      <c r="K79" s="1328"/>
      <c r="L79" s="1327"/>
      <c r="M79" s="1327"/>
      <c r="N79" s="1327"/>
      <c r="O79" s="1327"/>
      <c r="P79" s="1327"/>
      <c r="Q79" s="1327"/>
      <c r="R79" s="1327" t="s">
        <v>5410</v>
      </c>
      <c r="S79" s="1327"/>
      <c r="T79" s="1327"/>
      <c r="U79" s="1327"/>
      <c r="V79" s="1329"/>
      <c r="W79" s="1329"/>
      <c r="X79" s="390"/>
      <c r="Y79" s="390"/>
      <c r="Z79" s="390"/>
      <c r="AA79" s="390"/>
      <c r="AB79" s="390"/>
      <c r="AC79" s="390"/>
      <c r="AD79" s="390"/>
      <c r="AE79" s="390"/>
      <c r="AF79" s="390"/>
      <c r="AG79" s="390"/>
      <c r="AH79" s="390"/>
      <c r="AI79" s="390"/>
      <c r="AJ79" s="390"/>
      <c r="AK79" s="390"/>
      <c r="AL79" s="390"/>
      <c r="AM79" s="390"/>
      <c r="AN79" s="390"/>
      <c r="AO79" s="390"/>
      <c r="AP79" s="390"/>
      <c r="AQ79" s="390"/>
      <c r="AR79" s="390"/>
      <c r="AS79" s="390"/>
      <c r="AT79" s="390"/>
      <c r="AU79" s="390"/>
      <c r="AV79" s="390"/>
      <c r="AW79" s="390"/>
      <c r="AX79" s="390"/>
      <c r="AY79" s="390"/>
      <c r="AZ79" s="390"/>
    </row>
    <row r="80" spans="1:52">
      <c r="A80" s="1327"/>
      <c r="B80" s="1327"/>
      <c r="C80" s="1327"/>
      <c r="D80" s="729"/>
      <c r="E80" s="729"/>
      <c r="F80" s="729"/>
      <c r="G80" s="729"/>
      <c r="H80" s="729"/>
      <c r="I80" s="729"/>
      <c r="J80" s="729"/>
      <c r="K80" s="1328"/>
      <c r="L80" s="1327"/>
      <c r="M80" s="1327"/>
      <c r="N80" s="1327"/>
      <c r="O80" s="1327"/>
      <c r="P80" s="1327"/>
      <c r="Q80" s="1327"/>
      <c r="R80" s="1330"/>
      <c r="S80" s="1327"/>
      <c r="T80" s="1327"/>
      <c r="U80" s="1327"/>
      <c r="V80" s="1329"/>
      <c r="W80" s="1329"/>
      <c r="X80" s="390"/>
      <c r="Y80" s="390"/>
      <c r="Z80" s="390"/>
      <c r="AA80" s="390"/>
      <c r="AB80" s="390"/>
      <c r="AC80" s="390"/>
      <c r="AD80" s="390"/>
      <c r="AE80" s="390"/>
      <c r="AF80" s="390"/>
      <c r="AG80" s="390"/>
      <c r="AH80" s="390"/>
      <c r="AI80" s="390"/>
      <c r="AJ80" s="390"/>
      <c r="AK80" s="390"/>
      <c r="AL80" s="390"/>
      <c r="AM80" s="390"/>
      <c r="AN80" s="390"/>
      <c r="AO80" s="390"/>
      <c r="AP80" s="390"/>
      <c r="AQ80" s="390"/>
      <c r="AR80" s="390"/>
      <c r="AS80" s="390"/>
      <c r="AT80" s="390"/>
      <c r="AU80" s="390"/>
      <c r="AV80" s="390"/>
      <c r="AW80" s="390"/>
      <c r="AX80" s="390"/>
      <c r="AY80" s="390"/>
      <c r="AZ80" s="390"/>
    </row>
    <row r="81" spans="1:52">
      <c r="A81" s="1327"/>
      <c r="B81" s="1327"/>
      <c r="C81" s="1327"/>
      <c r="D81" s="729"/>
      <c r="E81" s="729"/>
      <c r="F81" s="729"/>
      <c r="G81" s="729"/>
      <c r="H81" s="729"/>
      <c r="I81" s="729"/>
      <c r="J81" s="729"/>
      <c r="K81" s="1328"/>
      <c r="L81" s="1327"/>
      <c r="M81" s="1327"/>
      <c r="N81" s="1327"/>
      <c r="O81" s="1327"/>
      <c r="P81" s="1327"/>
      <c r="Q81" s="1327"/>
      <c r="R81" s="1327"/>
      <c r="S81" s="1327"/>
      <c r="T81" s="1327"/>
      <c r="U81" s="1327"/>
      <c r="V81" s="1329"/>
      <c r="W81" s="1329"/>
      <c r="X81" s="390"/>
      <c r="Y81" s="390"/>
      <c r="Z81" s="390"/>
      <c r="AA81" s="390"/>
      <c r="AB81" s="390"/>
      <c r="AC81" s="390"/>
      <c r="AD81" s="390"/>
      <c r="AE81" s="390"/>
      <c r="AF81" s="390"/>
      <c r="AG81" s="390"/>
      <c r="AH81" s="390"/>
      <c r="AI81" s="390"/>
      <c r="AJ81" s="390"/>
      <c r="AK81" s="390"/>
      <c r="AL81" s="390"/>
      <c r="AM81" s="390"/>
      <c r="AN81" s="390"/>
      <c r="AO81" s="390"/>
      <c r="AP81" s="390"/>
      <c r="AQ81" s="390"/>
      <c r="AR81" s="390"/>
      <c r="AS81" s="390"/>
      <c r="AT81" s="390"/>
      <c r="AU81" s="390"/>
      <c r="AV81" s="390"/>
      <c r="AW81" s="390"/>
      <c r="AX81" s="390"/>
      <c r="AY81" s="390"/>
      <c r="AZ81" s="390"/>
    </row>
    <row r="82" spans="1:52">
      <c r="A82" s="1327"/>
      <c r="B82" s="1327"/>
      <c r="C82" s="1327"/>
      <c r="D82" s="729"/>
      <c r="E82" s="729"/>
      <c r="F82" s="729"/>
      <c r="G82" s="729"/>
      <c r="H82" s="729"/>
      <c r="I82" s="729"/>
      <c r="J82" s="729"/>
      <c r="K82" s="1328"/>
      <c r="L82" s="1327"/>
      <c r="M82" s="1327"/>
      <c r="N82" s="1327"/>
      <c r="O82" s="1327"/>
      <c r="P82" s="1327"/>
      <c r="Q82" s="1327"/>
      <c r="R82" s="1327"/>
      <c r="S82" s="1327"/>
      <c r="T82" s="1327"/>
      <c r="U82" s="1327"/>
      <c r="V82" s="1329"/>
      <c r="W82" s="1329"/>
      <c r="X82" s="390"/>
      <c r="Y82" s="390"/>
      <c r="Z82" s="390"/>
      <c r="AA82" s="390"/>
      <c r="AB82" s="390"/>
      <c r="AC82" s="390"/>
      <c r="AD82" s="390"/>
      <c r="AE82" s="390"/>
      <c r="AF82" s="390"/>
      <c r="AG82" s="390"/>
      <c r="AH82" s="390"/>
      <c r="AI82" s="390"/>
      <c r="AJ82" s="390"/>
      <c r="AK82" s="390"/>
      <c r="AL82" s="390"/>
      <c r="AM82" s="390"/>
      <c r="AN82" s="390"/>
      <c r="AO82" s="390"/>
      <c r="AP82" s="390"/>
      <c r="AQ82" s="390"/>
      <c r="AR82" s="390"/>
      <c r="AS82" s="390"/>
      <c r="AT82" s="390"/>
      <c r="AU82" s="390"/>
      <c r="AV82" s="390"/>
      <c r="AW82" s="390"/>
      <c r="AX82" s="390"/>
      <c r="AY82" s="390"/>
      <c r="AZ82" s="390"/>
    </row>
    <row r="83" spans="1:52">
      <c r="A83" s="1327"/>
      <c r="B83" s="1327"/>
      <c r="C83" s="1327"/>
      <c r="D83" s="729"/>
      <c r="E83" s="729"/>
      <c r="F83" s="729"/>
      <c r="G83" s="729"/>
      <c r="H83" s="729"/>
      <c r="I83" s="729"/>
      <c r="J83" s="729"/>
      <c r="K83" s="1328"/>
      <c r="L83" s="1327"/>
      <c r="M83" s="1327"/>
      <c r="N83" s="1327"/>
      <c r="O83" s="1327"/>
      <c r="P83" s="1327"/>
      <c r="Q83" s="1327"/>
      <c r="R83" s="1327"/>
      <c r="S83" s="1327"/>
      <c r="T83" s="1327"/>
      <c r="U83" s="1327"/>
      <c r="V83" s="1329"/>
      <c r="W83" s="1329"/>
      <c r="X83" s="390"/>
      <c r="Y83" s="390"/>
      <c r="Z83" s="390"/>
      <c r="AA83" s="390"/>
      <c r="AB83" s="390"/>
      <c r="AC83" s="390"/>
      <c r="AD83" s="390"/>
      <c r="AE83" s="390"/>
      <c r="AF83" s="390"/>
      <c r="AG83" s="390"/>
      <c r="AH83" s="390"/>
      <c r="AI83" s="390"/>
      <c r="AJ83" s="390"/>
      <c r="AK83" s="390"/>
      <c r="AL83" s="390"/>
      <c r="AM83" s="390"/>
      <c r="AN83" s="390"/>
      <c r="AO83" s="390"/>
      <c r="AP83" s="390"/>
      <c r="AQ83" s="390"/>
      <c r="AR83" s="390"/>
      <c r="AS83" s="390"/>
      <c r="AT83" s="390"/>
      <c r="AU83" s="390"/>
      <c r="AV83" s="390"/>
      <c r="AW83" s="390"/>
      <c r="AX83" s="390"/>
      <c r="AY83" s="390"/>
      <c r="AZ83" s="390"/>
    </row>
    <row r="84" spans="1:52">
      <c r="A84" s="1327"/>
      <c r="B84" s="1327"/>
      <c r="C84" s="1327"/>
      <c r="D84" s="729"/>
      <c r="E84" s="729"/>
      <c r="F84" s="729"/>
      <c r="G84" s="729"/>
      <c r="H84" s="729"/>
      <c r="I84" s="729"/>
      <c r="J84" s="729"/>
      <c r="K84" s="1328"/>
      <c r="L84" s="1327"/>
      <c r="M84" s="1327"/>
      <c r="N84" s="1327"/>
      <c r="O84" s="1327"/>
      <c r="P84" s="1327"/>
      <c r="Q84" s="1327"/>
      <c r="R84" s="1327"/>
      <c r="S84" s="1327"/>
      <c r="T84" s="1327"/>
      <c r="U84" s="1327"/>
      <c r="V84" s="1329"/>
      <c r="W84" s="1329"/>
      <c r="X84" s="390"/>
      <c r="Y84" s="390"/>
      <c r="Z84" s="390"/>
      <c r="AA84" s="390"/>
      <c r="AB84" s="390"/>
      <c r="AC84" s="390"/>
      <c r="AD84" s="390"/>
      <c r="AE84" s="390"/>
      <c r="AF84" s="390"/>
      <c r="AG84" s="390"/>
      <c r="AH84" s="390"/>
      <c r="AI84" s="390"/>
      <c r="AJ84" s="390"/>
      <c r="AK84" s="390"/>
      <c r="AL84" s="390"/>
      <c r="AM84" s="390"/>
      <c r="AN84" s="390"/>
      <c r="AO84" s="390"/>
      <c r="AP84" s="390"/>
      <c r="AQ84" s="390"/>
      <c r="AR84" s="390"/>
      <c r="AS84" s="390"/>
      <c r="AT84" s="390"/>
      <c r="AU84" s="390"/>
      <c r="AV84" s="390"/>
      <c r="AW84" s="390"/>
      <c r="AX84" s="390"/>
      <c r="AY84" s="390"/>
      <c r="AZ84" s="390"/>
    </row>
    <row r="85" spans="1:52">
      <c r="A85" s="1327"/>
      <c r="B85" s="1327"/>
      <c r="C85" s="1327"/>
      <c r="D85" s="729"/>
      <c r="E85" s="729"/>
      <c r="F85" s="729"/>
      <c r="G85" s="729"/>
      <c r="H85" s="729"/>
      <c r="I85" s="729"/>
      <c r="J85" s="729"/>
      <c r="K85" s="1328"/>
      <c r="L85" s="1327"/>
      <c r="M85" s="1327"/>
      <c r="N85" s="1327"/>
      <c r="O85" s="1327"/>
      <c r="P85" s="1327"/>
      <c r="Q85" s="1327"/>
      <c r="R85" s="1327"/>
      <c r="S85" s="1327"/>
      <c r="T85" s="1327"/>
      <c r="U85" s="1327"/>
      <c r="V85" s="1329"/>
      <c r="W85" s="1329"/>
      <c r="X85" s="390"/>
      <c r="Y85" s="390"/>
      <c r="Z85" s="390"/>
      <c r="AA85" s="390"/>
      <c r="AB85" s="390"/>
      <c r="AC85" s="390"/>
      <c r="AD85" s="390"/>
      <c r="AE85" s="390"/>
      <c r="AF85" s="390"/>
      <c r="AG85" s="390"/>
      <c r="AH85" s="390"/>
      <c r="AI85" s="390"/>
      <c r="AJ85" s="390"/>
      <c r="AK85" s="390"/>
      <c r="AL85" s="390"/>
      <c r="AM85" s="390"/>
      <c r="AN85" s="390"/>
      <c r="AO85" s="390"/>
      <c r="AP85" s="390"/>
      <c r="AQ85" s="390"/>
      <c r="AR85" s="390"/>
      <c r="AS85" s="390"/>
      <c r="AT85" s="390"/>
      <c r="AU85" s="390"/>
      <c r="AV85" s="390"/>
      <c r="AW85" s="390"/>
      <c r="AX85" s="390"/>
      <c r="AY85" s="390"/>
      <c r="AZ85" s="390"/>
    </row>
    <row r="86" spans="1:52">
      <c r="A86" s="1327"/>
      <c r="B86" s="1327"/>
      <c r="C86" s="1327"/>
      <c r="D86" s="729"/>
      <c r="E86" s="729"/>
      <c r="F86" s="729"/>
      <c r="G86" s="729"/>
      <c r="H86" s="729"/>
      <c r="I86" s="729"/>
      <c r="J86" s="729"/>
      <c r="K86" s="1328"/>
      <c r="L86" s="1327"/>
      <c r="M86" s="1327"/>
      <c r="N86" s="1327"/>
      <c r="O86" s="1327"/>
      <c r="P86" s="1327"/>
      <c r="Q86" s="1327"/>
      <c r="R86" s="1327"/>
      <c r="S86" s="1327"/>
      <c r="T86" s="1327"/>
      <c r="U86" s="1327"/>
      <c r="V86" s="1329"/>
      <c r="W86" s="1329"/>
      <c r="X86" s="390"/>
      <c r="Y86" s="390"/>
      <c r="Z86" s="390"/>
      <c r="AA86" s="390"/>
      <c r="AB86" s="390"/>
      <c r="AC86" s="390"/>
      <c r="AD86" s="390"/>
      <c r="AE86" s="390"/>
      <c r="AF86" s="390"/>
      <c r="AG86" s="390"/>
      <c r="AH86" s="390"/>
      <c r="AI86" s="390"/>
      <c r="AJ86" s="390"/>
      <c r="AK86" s="390"/>
      <c r="AL86" s="390"/>
      <c r="AM86" s="390"/>
      <c r="AN86" s="390"/>
      <c r="AO86" s="390"/>
      <c r="AP86" s="390"/>
      <c r="AQ86" s="390"/>
      <c r="AR86" s="390"/>
      <c r="AS86" s="390"/>
      <c r="AT86" s="390"/>
      <c r="AU86" s="390"/>
      <c r="AV86" s="390"/>
      <c r="AW86" s="390"/>
      <c r="AX86" s="390"/>
      <c r="AY86" s="390"/>
      <c r="AZ86" s="390"/>
    </row>
    <row r="87" spans="1:52">
      <c r="A87" s="1327"/>
      <c r="B87" s="1327"/>
      <c r="C87" s="1327"/>
      <c r="D87" s="729"/>
      <c r="E87" s="729"/>
      <c r="F87" s="729"/>
      <c r="G87" s="729"/>
      <c r="H87" s="729"/>
      <c r="I87" s="729"/>
      <c r="J87" s="729"/>
      <c r="K87" s="1328"/>
      <c r="L87" s="1327"/>
      <c r="M87" s="1327"/>
      <c r="N87" s="1327"/>
      <c r="O87" s="1327"/>
      <c r="P87" s="1327"/>
      <c r="Q87" s="1327"/>
      <c r="R87" s="1327"/>
      <c r="S87" s="1327"/>
      <c r="T87" s="1327"/>
      <c r="U87" s="1327"/>
      <c r="V87" s="1329"/>
      <c r="W87" s="1329"/>
      <c r="X87" s="390"/>
      <c r="Y87" s="390"/>
      <c r="Z87" s="390"/>
      <c r="AA87" s="390"/>
      <c r="AB87" s="390"/>
      <c r="AC87" s="390"/>
      <c r="AD87" s="390"/>
      <c r="AE87" s="390"/>
      <c r="AF87" s="390"/>
      <c r="AG87" s="390"/>
      <c r="AH87" s="390"/>
      <c r="AI87" s="390"/>
      <c r="AJ87" s="390"/>
      <c r="AK87" s="390"/>
      <c r="AL87" s="390"/>
      <c r="AM87" s="390"/>
      <c r="AN87" s="390"/>
      <c r="AO87" s="390"/>
      <c r="AP87" s="390"/>
      <c r="AQ87" s="390"/>
      <c r="AR87" s="390"/>
      <c r="AS87" s="390"/>
      <c r="AT87" s="390"/>
      <c r="AU87" s="390"/>
      <c r="AV87" s="390"/>
      <c r="AW87" s="390"/>
      <c r="AX87" s="390"/>
      <c r="AY87" s="390"/>
      <c r="AZ87" s="390"/>
    </row>
    <row r="88" spans="1:52">
      <c r="A88" s="1327"/>
      <c r="B88" s="1327"/>
      <c r="C88" s="1327"/>
      <c r="D88" s="729"/>
      <c r="E88" s="729"/>
      <c r="F88" s="729"/>
      <c r="G88" s="729"/>
      <c r="H88" s="729"/>
      <c r="I88" s="729"/>
      <c r="J88" s="729"/>
      <c r="K88" s="1328"/>
      <c r="L88" s="1327"/>
      <c r="M88" s="1327"/>
      <c r="N88" s="1327"/>
      <c r="O88" s="1327"/>
      <c r="P88" s="1327"/>
      <c r="Q88" s="1327"/>
      <c r="R88" s="1327"/>
      <c r="S88" s="1327"/>
      <c r="T88" s="1327"/>
      <c r="U88" s="1327"/>
      <c r="V88" s="1329"/>
      <c r="W88" s="1329"/>
      <c r="X88" s="390"/>
      <c r="Y88" s="390"/>
      <c r="Z88" s="390"/>
      <c r="AA88" s="390"/>
      <c r="AB88" s="390"/>
      <c r="AC88" s="390"/>
      <c r="AD88" s="390"/>
      <c r="AE88" s="390"/>
      <c r="AF88" s="390"/>
      <c r="AG88" s="390"/>
      <c r="AH88" s="390"/>
      <c r="AI88" s="390"/>
      <c r="AJ88" s="390"/>
      <c r="AK88" s="390"/>
      <c r="AL88" s="390"/>
      <c r="AM88" s="390"/>
      <c r="AN88" s="390"/>
      <c r="AO88" s="390"/>
      <c r="AP88" s="390"/>
      <c r="AQ88" s="390"/>
      <c r="AR88" s="390"/>
      <c r="AS88" s="390"/>
      <c r="AT88" s="390"/>
      <c r="AU88" s="390"/>
      <c r="AV88" s="390"/>
      <c r="AW88" s="390"/>
      <c r="AX88" s="390"/>
      <c r="AY88" s="390"/>
      <c r="AZ88" s="390"/>
    </row>
    <row r="89" spans="1:52">
      <c r="A89" s="1327"/>
      <c r="B89" s="1327"/>
      <c r="C89" s="1327"/>
      <c r="D89" s="729"/>
      <c r="E89" s="729"/>
      <c r="F89" s="729"/>
      <c r="G89" s="729"/>
      <c r="H89" s="729"/>
      <c r="I89" s="729"/>
      <c r="J89" s="729"/>
      <c r="K89" s="1328"/>
      <c r="L89" s="1327"/>
      <c r="M89" s="1327"/>
      <c r="N89" s="1327"/>
      <c r="O89" s="1327"/>
      <c r="P89" s="1327"/>
      <c r="Q89" s="1327"/>
      <c r="R89" s="1327"/>
      <c r="S89" s="1327"/>
      <c r="T89" s="1327"/>
      <c r="U89" s="1327"/>
      <c r="V89" s="1329"/>
      <c r="W89" s="1329"/>
      <c r="X89" s="390"/>
      <c r="Y89" s="390"/>
      <c r="Z89" s="390"/>
      <c r="AA89" s="390"/>
      <c r="AB89" s="390"/>
      <c r="AC89" s="390"/>
      <c r="AD89" s="390"/>
      <c r="AE89" s="390"/>
      <c r="AF89" s="390"/>
      <c r="AG89" s="390"/>
      <c r="AH89" s="390"/>
      <c r="AI89" s="390"/>
      <c r="AJ89" s="390"/>
      <c r="AK89" s="390"/>
      <c r="AL89" s="390"/>
      <c r="AM89" s="390"/>
      <c r="AN89" s="390"/>
      <c r="AO89" s="390"/>
      <c r="AP89" s="390"/>
      <c r="AQ89" s="390"/>
      <c r="AR89" s="390"/>
      <c r="AS89" s="390"/>
      <c r="AT89" s="390"/>
      <c r="AU89" s="390"/>
      <c r="AV89" s="390"/>
      <c r="AW89" s="390"/>
      <c r="AX89" s="390"/>
      <c r="AY89" s="390"/>
      <c r="AZ89" s="390"/>
    </row>
    <row r="90" spans="1:52">
      <c r="A90" s="1327"/>
      <c r="B90" s="1327"/>
      <c r="C90" s="1327"/>
      <c r="D90" s="729"/>
      <c r="E90" s="729"/>
      <c r="F90" s="729"/>
      <c r="G90" s="729"/>
      <c r="H90" s="729"/>
      <c r="I90" s="729"/>
      <c r="J90" s="729"/>
      <c r="K90" s="1328"/>
      <c r="L90" s="1327"/>
      <c r="M90" s="1327"/>
      <c r="N90" s="1327"/>
      <c r="O90" s="1327"/>
      <c r="P90" s="1327"/>
      <c r="Q90" s="1327"/>
      <c r="R90" s="1327"/>
      <c r="S90" s="1327"/>
      <c r="T90" s="1327"/>
      <c r="U90" s="1327"/>
      <c r="V90" s="1329"/>
      <c r="W90" s="1329"/>
      <c r="X90" s="390"/>
      <c r="Y90" s="390"/>
      <c r="Z90" s="390"/>
      <c r="AA90" s="390"/>
      <c r="AB90" s="390"/>
      <c r="AC90" s="390"/>
      <c r="AD90" s="390"/>
      <c r="AE90" s="390"/>
      <c r="AF90" s="390"/>
      <c r="AG90" s="390"/>
      <c r="AH90" s="390"/>
      <c r="AI90" s="390"/>
      <c r="AJ90" s="390"/>
      <c r="AK90" s="390"/>
      <c r="AL90" s="390"/>
      <c r="AM90" s="390"/>
      <c r="AN90" s="390"/>
      <c r="AO90" s="390"/>
      <c r="AP90" s="390"/>
      <c r="AQ90" s="390"/>
      <c r="AR90" s="390"/>
      <c r="AS90" s="390"/>
      <c r="AT90" s="390"/>
      <c r="AU90" s="390"/>
      <c r="AV90" s="390"/>
      <c r="AW90" s="390"/>
      <c r="AX90" s="390"/>
      <c r="AY90" s="390"/>
      <c r="AZ90" s="390"/>
    </row>
    <row r="91" spans="1:52">
      <c r="A91" s="1327"/>
      <c r="B91" s="1327"/>
      <c r="C91" s="1327"/>
      <c r="D91" s="729"/>
      <c r="E91" s="729"/>
      <c r="F91" s="729"/>
      <c r="G91" s="729"/>
      <c r="H91" s="729"/>
      <c r="I91" s="729"/>
      <c r="J91" s="729"/>
      <c r="K91" s="1328"/>
      <c r="L91" s="1327"/>
      <c r="M91" s="1327"/>
      <c r="N91" s="1327"/>
      <c r="O91" s="1327"/>
      <c r="P91" s="1327"/>
      <c r="Q91" s="1327"/>
      <c r="R91" s="1327"/>
      <c r="S91" s="1327"/>
      <c r="T91" s="1327"/>
      <c r="U91" s="1327"/>
      <c r="V91" s="1329"/>
      <c r="W91" s="1329"/>
      <c r="X91" s="390"/>
      <c r="Y91" s="390"/>
      <c r="Z91" s="390"/>
      <c r="AA91" s="390"/>
      <c r="AB91" s="390"/>
      <c r="AC91" s="390"/>
      <c r="AD91" s="390"/>
      <c r="AE91" s="390"/>
      <c r="AF91" s="390"/>
      <c r="AG91" s="390"/>
      <c r="AH91" s="390"/>
      <c r="AI91" s="390"/>
      <c r="AJ91" s="390"/>
      <c r="AK91" s="390"/>
      <c r="AL91" s="390"/>
      <c r="AM91" s="390"/>
      <c r="AN91" s="390"/>
      <c r="AO91" s="390"/>
      <c r="AP91" s="390"/>
      <c r="AQ91" s="390"/>
      <c r="AR91" s="390"/>
      <c r="AS91" s="390"/>
      <c r="AT91" s="390"/>
      <c r="AU91" s="390"/>
      <c r="AV91" s="390"/>
      <c r="AW91" s="390"/>
      <c r="AX91" s="390"/>
      <c r="AY91" s="390"/>
      <c r="AZ91" s="390"/>
    </row>
    <row r="92" spans="1:52">
      <c r="A92" s="1327"/>
      <c r="B92" s="1327"/>
      <c r="C92" s="1327"/>
      <c r="D92" s="729"/>
      <c r="E92" s="729"/>
      <c r="F92" s="729"/>
      <c r="G92" s="729"/>
      <c r="H92" s="729"/>
      <c r="I92" s="729"/>
      <c r="J92" s="729"/>
      <c r="K92" s="1328"/>
      <c r="L92" s="1327"/>
      <c r="M92" s="1327"/>
      <c r="N92" s="1327"/>
      <c r="O92" s="1327"/>
      <c r="P92" s="1327"/>
      <c r="Q92" s="1327"/>
      <c r="R92" s="1327"/>
      <c r="S92" s="1327"/>
      <c r="T92" s="1327"/>
      <c r="U92" s="1327"/>
      <c r="V92" s="1329"/>
      <c r="W92" s="1329"/>
      <c r="X92" s="390"/>
      <c r="Y92" s="390"/>
      <c r="Z92" s="390"/>
      <c r="AA92" s="390"/>
      <c r="AB92" s="390"/>
      <c r="AC92" s="390"/>
      <c r="AD92" s="390"/>
      <c r="AE92" s="390"/>
      <c r="AF92" s="390"/>
      <c r="AG92" s="390"/>
      <c r="AH92" s="390"/>
      <c r="AI92" s="390"/>
      <c r="AJ92" s="390"/>
      <c r="AK92" s="390"/>
      <c r="AL92" s="390"/>
      <c r="AM92" s="390"/>
      <c r="AN92" s="390"/>
      <c r="AO92" s="390"/>
      <c r="AP92" s="390"/>
      <c r="AQ92" s="390"/>
      <c r="AR92" s="390"/>
      <c r="AS92" s="390"/>
      <c r="AT92" s="390"/>
      <c r="AU92" s="390"/>
      <c r="AV92" s="390"/>
      <c r="AW92" s="390"/>
      <c r="AX92" s="390"/>
      <c r="AY92" s="390"/>
      <c r="AZ92" s="390"/>
    </row>
    <row r="93" spans="1:52">
      <c r="A93" s="1327"/>
      <c r="B93" s="1327"/>
      <c r="C93" s="1327"/>
      <c r="D93" s="729"/>
      <c r="E93" s="729"/>
      <c r="F93" s="729"/>
      <c r="G93" s="729"/>
      <c r="H93" s="729"/>
      <c r="I93" s="729"/>
      <c r="J93" s="729"/>
      <c r="K93" s="1328"/>
      <c r="L93" s="1327"/>
      <c r="M93" s="1327"/>
      <c r="N93" s="1327"/>
      <c r="O93" s="1327"/>
      <c r="P93" s="1327"/>
      <c r="Q93" s="1327"/>
      <c r="R93" s="1327"/>
      <c r="S93" s="1327"/>
      <c r="T93" s="1327"/>
      <c r="U93" s="1327"/>
      <c r="V93" s="1329"/>
      <c r="W93" s="1329"/>
      <c r="X93" s="390"/>
      <c r="Y93" s="390"/>
      <c r="Z93" s="390"/>
      <c r="AA93" s="390"/>
      <c r="AB93" s="390"/>
      <c r="AC93" s="390"/>
      <c r="AD93" s="390"/>
      <c r="AE93" s="390"/>
      <c r="AF93" s="390"/>
      <c r="AG93" s="390"/>
      <c r="AH93" s="390"/>
      <c r="AI93" s="390"/>
      <c r="AJ93" s="390"/>
      <c r="AK93" s="390"/>
      <c r="AL93" s="390"/>
      <c r="AM93" s="390"/>
      <c r="AN93" s="390"/>
      <c r="AO93" s="390"/>
      <c r="AP93" s="390"/>
      <c r="AQ93" s="390"/>
      <c r="AR93" s="390"/>
      <c r="AS93" s="390"/>
      <c r="AT93" s="390"/>
      <c r="AU93" s="390"/>
      <c r="AV93" s="390"/>
      <c r="AW93" s="390"/>
      <c r="AX93" s="390"/>
      <c r="AY93" s="390"/>
      <c r="AZ93" s="390"/>
    </row>
    <row r="94" spans="1:52">
      <c r="A94" s="1327"/>
      <c r="B94" s="1327"/>
      <c r="C94" s="1327"/>
      <c r="D94" s="729"/>
      <c r="E94" s="729"/>
      <c r="F94" s="729"/>
      <c r="G94" s="729"/>
      <c r="H94" s="729"/>
      <c r="I94" s="729"/>
      <c r="J94" s="729"/>
      <c r="K94" s="1328"/>
      <c r="L94" s="1327"/>
      <c r="M94" s="1327"/>
      <c r="N94" s="1327"/>
      <c r="O94" s="1327"/>
      <c r="P94" s="1327"/>
      <c r="Q94" s="1327"/>
      <c r="R94" s="1327"/>
      <c r="S94" s="1327"/>
      <c r="T94" s="1327"/>
      <c r="U94" s="1327"/>
      <c r="V94" s="1329"/>
      <c r="W94" s="1329"/>
      <c r="X94" s="390"/>
      <c r="Y94" s="390"/>
      <c r="Z94" s="390"/>
      <c r="AA94" s="390"/>
      <c r="AB94" s="390"/>
      <c r="AC94" s="390"/>
      <c r="AD94" s="390"/>
      <c r="AE94" s="390"/>
      <c r="AF94" s="390"/>
      <c r="AG94" s="390"/>
      <c r="AH94" s="390"/>
      <c r="AI94" s="390"/>
      <c r="AJ94" s="390"/>
      <c r="AK94" s="390"/>
      <c r="AL94" s="390"/>
      <c r="AM94" s="390"/>
      <c r="AN94" s="390"/>
      <c r="AO94" s="390"/>
      <c r="AP94" s="390"/>
      <c r="AQ94" s="390"/>
      <c r="AR94" s="390"/>
      <c r="AS94" s="390"/>
      <c r="AT94" s="390"/>
      <c r="AU94" s="390"/>
      <c r="AV94" s="390"/>
      <c r="AW94" s="390"/>
      <c r="AX94" s="390"/>
      <c r="AY94" s="390"/>
      <c r="AZ94" s="390"/>
    </row>
    <row r="95" spans="1:52">
      <c r="A95" s="1327"/>
      <c r="B95" s="1327"/>
      <c r="C95" s="1327"/>
      <c r="D95" s="729"/>
      <c r="E95" s="729"/>
      <c r="F95" s="729"/>
      <c r="G95" s="729"/>
      <c r="H95" s="729"/>
      <c r="I95" s="729"/>
      <c r="J95" s="729"/>
      <c r="K95" s="1328"/>
      <c r="L95" s="1327"/>
      <c r="M95" s="1327"/>
      <c r="N95" s="1327"/>
      <c r="O95" s="1327"/>
      <c r="P95" s="1327"/>
      <c r="Q95" s="1327"/>
      <c r="R95" s="1327"/>
      <c r="S95" s="1327"/>
      <c r="T95" s="1327"/>
      <c r="U95" s="1327"/>
      <c r="V95" s="1329"/>
      <c r="W95" s="1329"/>
      <c r="X95" s="390"/>
      <c r="Y95" s="390"/>
      <c r="Z95" s="390"/>
      <c r="AA95" s="390"/>
      <c r="AB95" s="390"/>
      <c r="AC95" s="390"/>
      <c r="AD95" s="390"/>
      <c r="AE95" s="390"/>
      <c r="AF95" s="390"/>
      <c r="AG95" s="390"/>
      <c r="AH95" s="390"/>
      <c r="AI95" s="390"/>
      <c r="AJ95" s="390"/>
      <c r="AK95" s="390"/>
      <c r="AL95" s="390"/>
      <c r="AM95" s="390"/>
      <c r="AN95" s="390"/>
      <c r="AO95" s="390"/>
      <c r="AP95" s="390"/>
      <c r="AQ95" s="390"/>
      <c r="AR95" s="390"/>
      <c r="AS95" s="390"/>
      <c r="AT95" s="390"/>
      <c r="AU95" s="390"/>
      <c r="AV95" s="390"/>
      <c r="AW95" s="390"/>
      <c r="AX95" s="390"/>
      <c r="AY95" s="390"/>
      <c r="AZ95" s="390"/>
    </row>
    <row r="96" spans="1:52">
      <c r="A96" s="1327"/>
      <c r="B96" s="1327"/>
      <c r="C96" s="1327"/>
      <c r="D96" s="729"/>
      <c r="E96" s="729"/>
      <c r="F96" s="729"/>
      <c r="G96" s="729"/>
      <c r="H96" s="729"/>
      <c r="I96" s="729"/>
      <c r="J96" s="729"/>
      <c r="K96" s="1328"/>
      <c r="L96" s="1327"/>
      <c r="M96" s="1327"/>
      <c r="N96" s="1327"/>
      <c r="O96" s="1327"/>
      <c r="P96" s="1327"/>
      <c r="Q96" s="1327"/>
      <c r="R96" s="1327"/>
      <c r="S96" s="1327"/>
      <c r="T96" s="1327"/>
      <c r="U96" s="1327"/>
      <c r="V96" s="1329"/>
      <c r="W96" s="1329"/>
      <c r="X96" s="390"/>
      <c r="Y96" s="390"/>
      <c r="Z96" s="390"/>
      <c r="AA96" s="390"/>
      <c r="AB96" s="390"/>
      <c r="AC96" s="390"/>
      <c r="AD96" s="390"/>
      <c r="AE96" s="390"/>
      <c r="AF96" s="390"/>
      <c r="AG96" s="390"/>
      <c r="AH96" s="390"/>
      <c r="AI96" s="390"/>
      <c r="AJ96" s="390"/>
      <c r="AK96" s="390"/>
      <c r="AL96" s="390"/>
      <c r="AM96" s="390"/>
      <c r="AN96" s="390"/>
      <c r="AO96" s="390"/>
      <c r="AP96" s="390"/>
      <c r="AQ96" s="390"/>
      <c r="AR96" s="390"/>
      <c r="AS96" s="390"/>
      <c r="AT96" s="390"/>
      <c r="AU96" s="390"/>
      <c r="AV96" s="390"/>
      <c r="AW96" s="390"/>
      <c r="AX96" s="390"/>
      <c r="AY96" s="390"/>
      <c r="AZ96" s="390"/>
    </row>
    <row r="97" spans="1:52">
      <c r="A97" s="208"/>
      <c r="B97" s="208"/>
      <c r="C97" s="208"/>
      <c r="D97" s="390"/>
      <c r="E97" s="390"/>
      <c r="F97" s="390"/>
      <c r="G97" s="390"/>
      <c r="H97" s="390"/>
      <c r="I97" s="390"/>
      <c r="J97" s="390"/>
      <c r="K97" s="1331"/>
      <c r="U97" s="208"/>
      <c r="V97" s="1332"/>
      <c r="W97" s="1332"/>
      <c r="X97" s="390"/>
      <c r="Y97" s="390"/>
      <c r="Z97" s="390"/>
      <c r="AA97" s="390"/>
      <c r="AB97" s="390"/>
      <c r="AC97" s="390"/>
      <c r="AD97" s="390"/>
      <c r="AE97" s="390"/>
      <c r="AF97" s="390"/>
      <c r="AG97" s="390"/>
      <c r="AH97" s="390"/>
      <c r="AI97" s="390"/>
      <c r="AJ97" s="390"/>
      <c r="AK97" s="390"/>
      <c r="AL97" s="390"/>
      <c r="AM97" s="390"/>
      <c r="AN97" s="390"/>
      <c r="AO97" s="390"/>
      <c r="AP97" s="390"/>
      <c r="AQ97" s="390"/>
      <c r="AR97" s="390"/>
      <c r="AS97" s="390"/>
      <c r="AT97" s="390"/>
      <c r="AU97" s="390"/>
      <c r="AV97" s="390"/>
      <c r="AW97" s="390"/>
      <c r="AX97" s="390"/>
      <c r="AY97" s="390"/>
      <c r="AZ97" s="390"/>
    </row>
    <row r="98" spans="1:52">
      <c r="A98" s="208"/>
      <c r="B98" s="208"/>
      <c r="C98" s="208"/>
      <c r="D98" s="390"/>
      <c r="E98" s="390"/>
      <c r="F98" s="390"/>
      <c r="G98" s="390"/>
      <c r="H98" s="390"/>
      <c r="I98" s="390"/>
      <c r="J98" s="390"/>
      <c r="K98" s="1331"/>
      <c r="U98" s="208"/>
      <c r="V98" s="1332"/>
      <c r="W98" s="1332"/>
      <c r="X98" s="390"/>
      <c r="Y98" s="390"/>
      <c r="Z98" s="390"/>
      <c r="AA98" s="390"/>
      <c r="AB98" s="390"/>
      <c r="AC98" s="390"/>
      <c r="AD98" s="390"/>
      <c r="AE98" s="390"/>
      <c r="AF98" s="390"/>
      <c r="AG98" s="390"/>
      <c r="AH98" s="390"/>
      <c r="AI98" s="390"/>
      <c r="AJ98" s="390"/>
      <c r="AK98" s="390"/>
      <c r="AL98" s="390"/>
      <c r="AM98" s="390"/>
      <c r="AN98" s="390"/>
      <c r="AO98" s="390"/>
      <c r="AP98" s="390"/>
      <c r="AQ98" s="390"/>
      <c r="AR98" s="390"/>
      <c r="AS98" s="390"/>
      <c r="AT98" s="390"/>
      <c r="AU98" s="390"/>
      <c r="AV98" s="390"/>
      <c r="AW98" s="390"/>
      <c r="AX98" s="390"/>
      <c r="AY98" s="390"/>
      <c r="AZ98" s="390"/>
    </row>
    <row r="99" spans="1:52">
      <c r="A99" s="208"/>
      <c r="B99" s="208"/>
      <c r="C99" s="208"/>
      <c r="D99" s="390"/>
      <c r="E99" s="390"/>
      <c r="F99" s="390"/>
      <c r="G99" s="390"/>
      <c r="H99" s="390"/>
      <c r="I99" s="390"/>
      <c r="J99" s="390"/>
      <c r="K99" s="1331"/>
      <c r="U99" s="208"/>
      <c r="V99" s="1332"/>
      <c r="W99" s="1332"/>
      <c r="X99" s="390"/>
      <c r="Y99" s="390"/>
      <c r="Z99" s="390"/>
      <c r="AA99" s="390"/>
      <c r="AB99" s="390"/>
      <c r="AC99" s="390"/>
      <c r="AD99" s="390"/>
      <c r="AE99" s="390"/>
      <c r="AF99" s="390"/>
      <c r="AG99" s="390"/>
      <c r="AH99" s="390"/>
      <c r="AI99" s="390"/>
      <c r="AJ99" s="390"/>
      <c r="AK99" s="390"/>
      <c r="AL99" s="390"/>
      <c r="AM99" s="390"/>
      <c r="AN99" s="390"/>
      <c r="AO99" s="390"/>
      <c r="AP99" s="390"/>
      <c r="AQ99" s="390"/>
      <c r="AR99" s="390"/>
      <c r="AS99" s="390"/>
      <c r="AT99" s="390"/>
      <c r="AU99" s="390"/>
      <c r="AV99" s="390"/>
      <c r="AW99" s="390"/>
      <c r="AX99" s="390"/>
      <c r="AY99" s="390"/>
      <c r="AZ99" s="390"/>
    </row>
    <row r="100" spans="1:52">
      <c r="A100" s="208"/>
      <c r="B100" s="208"/>
      <c r="C100" s="208"/>
      <c r="D100" s="390"/>
      <c r="E100" s="390"/>
      <c r="F100" s="390"/>
      <c r="G100" s="390"/>
      <c r="H100" s="390"/>
      <c r="I100" s="390"/>
      <c r="J100" s="390"/>
      <c r="K100" s="1331"/>
      <c r="U100" s="208"/>
      <c r="V100" s="1332"/>
      <c r="W100" s="1332"/>
      <c r="X100" s="390"/>
      <c r="Y100" s="390"/>
      <c r="Z100" s="390"/>
      <c r="AA100" s="390"/>
      <c r="AB100" s="390"/>
      <c r="AC100" s="390"/>
      <c r="AD100" s="390"/>
      <c r="AE100" s="390"/>
      <c r="AF100" s="390"/>
      <c r="AG100" s="390"/>
      <c r="AH100" s="390"/>
      <c r="AI100" s="390"/>
      <c r="AJ100" s="390"/>
      <c r="AK100" s="390"/>
      <c r="AL100" s="390"/>
      <c r="AM100" s="390"/>
      <c r="AN100" s="390"/>
      <c r="AO100" s="390"/>
      <c r="AP100" s="390"/>
      <c r="AQ100" s="390"/>
      <c r="AR100" s="390"/>
      <c r="AS100" s="390"/>
      <c r="AT100" s="390"/>
      <c r="AU100" s="390"/>
      <c r="AV100" s="390"/>
      <c r="AW100" s="390"/>
      <c r="AX100" s="390"/>
      <c r="AY100" s="390"/>
      <c r="AZ100" s="390"/>
    </row>
    <row r="101" spans="1:52">
      <c r="A101" s="208"/>
      <c r="B101" s="208"/>
      <c r="C101" s="208"/>
      <c r="D101" s="390"/>
      <c r="E101" s="390"/>
      <c r="F101" s="390"/>
      <c r="G101" s="390"/>
      <c r="H101" s="390"/>
      <c r="I101" s="390"/>
      <c r="J101" s="390"/>
      <c r="K101" s="1331"/>
      <c r="U101" s="208"/>
      <c r="V101" s="1332"/>
      <c r="W101" s="1332"/>
      <c r="X101" s="390"/>
      <c r="Y101" s="390"/>
      <c r="Z101" s="390"/>
      <c r="AA101" s="390"/>
      <c r="AB101" s="390"/>
      <c r="AC101" s="390"/>
      <c r="AD101" s="390"/>
      <c r="AE101" s="390"/>
      <c r="AF101" s="390"/>
      <c r="AG101" s="390"/>
      <c r="AH101" s="390"/>
      <c r="AI101" s="390"/>
      <c r="AJ101" s="390"/>
      <c r="AK101" s="390"/>
      <c r="AL101" s="390"/>
      <c r="AM101" s="390"/>
      <c r="AN101" s="390"/>
      <c r="AO101" s="390"/>
      <c r="AP101" s="390"/>
      <c r="AQ101" s="390"/>
      <c r="AR101" s="390"/>
      <c r="AS101" s="390"/>
      <c r="AT101" s="390"/>
      <c r="AU101" s="390"/>
      <c r="AV101" s="390"/>
      <c r="AW101" s="390"/>
      <c r="AX101" s="390"/>
      <c r="AY101" s="390"/>
      <c r="AZ101" s="390"/>
    </row>
    <row r="102" spans="1:52">
      <c r="A102" s="208"/>
      <c r="B102" s="208"/>
      <c r="C102" s="208"/>
      <c r="D102" s="390"/>
      <c r="E102" s="390"/>
      <c r="F102" s="390"/>
      <c r="G102" s="390"/>
      <c r="H102" s="390"/>
      <c r="I102" s="390"/>
      <c r="J102" s="390"/>
      <c r="K102" s="1331"/>
      <c r="U102" s="208"/>
      <c r="V102" s="1332"/>
      <c r="W102" s="1332"/>
      <c r="X102" s="390"/>
      <c r="Y102" s="390"/>
      <c r="Z102" s="390"/>
      <c r="AA102" s="390"/>
      <c r="AB102" s="390"/>
      <c r="AC102" s="390"/>
      <c r="AD102" s="390"/>
      <c r="AE102" s="390"/>
      <c r="AF102" s="390"/>
      <c r="AG102" s="390"/>
      <c r="AH102" s="390"/>
      <c r="AI102" s="390"/>
      <c r="AJ102" s="390"/>
      <c r="AK102" s="390"/>
      <c r="AL102" s="390"/>
      <c r="AM102" s="390"/>
      <c r="AN102" s="390"/>
      <c r="AO102" s="390"/>
      <c r="AP102" s="390"/>
      <c r="AQ102" s="390"/>
      <c r="AR102" s="390"/>
      <c r="AS102" s="390"/>
      <c r="AT102" s="390"/>
      <c r="AU102" s="390"/>
      <c r="AV102" s="390"/>
      <c r="AW102" s="390"/>
      <c r="AX102" s="390"/>
      <c r="AY102" s="390"/>
      <c r="AZ102" s="390"/>
    </row>
    <row r="103" spans="1:52">
      <c r="A103" s="208"/>
      <c r="B103" s="208"/>
      <c r="C103" s="208"/>
      <c r="D103" s="390"/>
      <c r="E103" s="390"/>
      <c r="F103" s="390"/>
      <c r="G103" s="390"/>
      <c r="H103" s="390"/>
      <c r="I103" s="390"/>
      <c r="J103" s="390"/>
      <c r="K103" s="1331"/>
      <c r="U103" s="208"/>
      <c r="V103" s="1332"/>
      <c r="W103" s="1332"/>
      <c r="X103" s="390"/>
      <c r="Y103" s="390"/>
      <c r="Z103" s="390"/>
      <c r="AA103" s="390"/>
      <c r="AB103" s="390"/>
      <c r="AC103" s="390"/>
      <c r="AD103" s="390"/>
      <c r="AE103" s="390"/>
      <c r="AF103" s="390"/>
      <c r="AG103" s="390"/>
      <c r="AH103" s="390"/>
      <c r="AI103" s="390"/>
      <c r="AJ103" s="390"/>
      <c r="AK103" s="390"/>
      <c r="AL103" s="390"/>
      <c r="AM103" s="390"/>
      <c r="AN103" s="390"/>
      <c r="AO103" s="390"/>
      <c r="AP103" s="390"/>
      <c r="AQ103" s="390"/>
      <c r="AR103" s="390"/>
      <c r="AS103" s="390"/>
      <c r="AT103" s="390"/>
      <c r="AU103" s="390"/>
      <c r="AV103" s="390"/>
      <c r="AW103" s="390"/>
      <c r="AX103" s="390"/>
      <c r="AY103" s="390"/>
      <c r="AZ103" s="390"/>
    </row>
    <row r="104" spans="1:52">
      <c r="A104" s="208"/>
      <c r="B104" s="208"/>
      <c r="C104" s="208"/>
      <c r="D104" s="390"/>
      <c r="E104" s="390"/>
      <c r="F104" s="390"/>
      <c r="G104" s="390"/>
      <c r="H104" s="390"/>
      <c r="I104" s="390"/>
      <c r="J104" s="390"/>
      <c r="K104" s="1331"/>
      <c r="U104" s="208"/>
      <c r="V104" s="1332"/>
      <c r="W104" s="1332"/>
      <c r="X104" s="390"/>
      <c r="Y104" s="390"/>
      <c r="Z104" s="390"/>
      <c r="AA104" s="390"/>
      <c r="AB104" s="390"/>
      <c r="AC104" s="390"/>
      <c r="AD104" s="390"/>
      <c r="AE104" s="390"/>
      <c r="AF104" s="390"/>
      <c r="AG104" s="390"/>
      <c r="AH104" s="390"/>
      <c r="AI104" s="390"/>
      <c r="AJ104" s="390"/>
      <c r="AK104" s="390"/>
      <c r="AL104" s="390"/>
      <c r="AM104" s="390"/>
      <c r="AN104" s="390"/>
      <c r="AO104" s="390"/>
      <c r="AP104" s="390"/>
      <c r="AQ104" s="390"/>
      <c r="AR104" s="390"/>
      <c r="AS104" s="390"/>
      <c r="AT104" s="390"/>
      <c r="AU104" s="390"/>
      <c r="AV104" s="390"/>
      <c r="AW104" s="390"/>
      <c r="AX104" s="390"/>
      <c r="AY104" s="390"/>
      <c r="AZ104" s="390"/>
    </row>
    <row r="105" spans="1:52">
      <c r="A105" s="208"/>
      <c r="B105" s="208"/>
      <c r="C105" s="208"/>
      <c r="D105" s="390"/>
      <c r="E105" s="390"/>
      <c r="F105" s="390"/>
      <c r="G105" s="390"/>
      <c r="H105" s="390"/>
      <c r="I105" s="390"/>
      <c r="J105" s="390"/>
      <c r="K105" s="1331"/>
      <c r="U105" s="208"/>
      <c r="V105" s="1332"/>
      <c r="W105" s="1332"/>
      <c r="X105" s="390"/>
      <c r="Y105" s="390"/>
      <c r="Z105" s="390"/>
      <c r="AA105" s="390"/>
      <c r="AB105" s="390"/>
      <c r="AC105" s="390"/>
      <c r="AD105" s="390"/>
      <c r="AE105" s="390"/>
      <c r="AF105" s="390"/>
      <c r="AG105" s="390"/>
      <c r="AH105" s="390"/>
      <c r="AI105" s="390"/>
      <c r="AJ105" s="390"/>
      <c r="AK105" s="390"/>
      <c r="AL105" s="390"/>
      <c r="AM105" s="390"/>
      <c r="AN105" s="390"/>
      <c r="AO105" s="390"/>
      <c r="AP105" s="390"/>
      <c r="AQ105" s="390"/>
      <c r="AR105" s="390"/>
      <c r="AS105" s="390"/>
      <c r="AT105" s="390"/>
      <c r="AU105" s="390"/>
      <c r="AV105" s="390"/>
      <c r="AW105" s="390"/>
      <c r="AX105" s="390"/>
      <c r="AY105" s="390"/>
      <c r="AZ105" s="390"/>
    </row>
    <row r="106" spans="1:52">
      <c r="A106" s="208"/>
      <c r="B106" s="208"/>
      <c r="C106" s="208"/>
      <c r="D106" s="390"/>
      <c r="E106" s="390"/>
      <c r="F106" s="390"/>
      <c r="G106" s="390"/>
      <c r="H106" s="390"/>
      <c r="I106" s="390"/>
      <c r="J106" s="390"/>
      <c r="K106" s="1331"/>
      <c r="U106" s="208"/>
      <c r="V106" s="1332"/>
      <c r="W106" s="1332"/>
      <c r="X106" s="390"/>
      <c r="Y106" s="390"/>
      <c r="Z106" s="390"/>
      <c r="AA106" s="390"/>
      <c r="AB106" s="390"/>
      <c r="AC106" s="390"/>
      <c r="AD106" s="390"/>
      <c r="AE106" s="390"/>
      <c r="AF106" s="390"/>
      <c r="AG106" s="390"/>
      <c r="AH106" s="390"/>
      <c r="AI106" s="390"/>
      <c r="AJ106" s="390"/>
      <c r="AK106" s="390"/>
      <c r="AL106" s="390"/>
      <c r="AM106" s="390"/>
      <c r="AN106" s="390"/>
      <c r="AO106" s="390"/>
      <c r="AP106" s="390"/>
      <c r="AQ106" s="390"/>
      <c r="AR106" s="390"/>
      <c r="AS106" s="390"/>
      <c r="AT106" s="390"/>
      <c r="AU106" s="390"/>
      <c r="AV106" s="390"/>
      <c r="AW106" s="390"/>
      <c r="AX106" s="390"/>
      <c r="AY106" s="390"/>
      <c r="AZ106" s="390"/>
    </row>
    <row r="107" spans="1:52">
      <c r="A107" s="208"/>
      <c r="B107" s="208"/>
      <c r="C107" s="208"/>
      <c r="D107" s="390"/>
      <c r="E107" s="390"/>
      <c r="F107" s="390"/>
      <c r="G107" s="390"/>
      <c r="H107" s="390"/>
      <c r="I107" s="390"/>
      <c r="J107" s="390"/>
      <c r="K107" s="1331"/>
      <c r="U107" s="208"/>
      <c r="V107" s="1332"/>
      <c r="W107" s="1332"/>
      <c r="X107" s="390"/>
      <c r="Y107" s="390"/>
      <c r="Z107" s="390"/>
      <c r="AA107" s="390"/>
      <c r="AB107" s="390"/>
      <c r="AC107" s="390"/>
      <c r="AD107" s="390"/>
      <c r="AE107" s="390"/>
      <c r="AF107" s="390"/>
      <c r="AG107" s="390"/>
      <c r="AH107" s="390"/>
      <c r="AI107" s="390"/>
      <c r="AJ107" s="390"/>
      <c r="AK107" s="390"/>
      <c r="AL107" s="390"/>
      <c r="AM107" s="390"/>
      <c r="AN107" s="390"/>
      <c r="AO107" s="390"/>
      <c r="AP107" s="390"/>
      <c r="AQ107" s="390"/>
      <c r="AR107" s="390"/>
      <c r="AS107" s="390"/>
      <c r="AT107" s="390"/>
      <c r="AU107" s="390"/>
      <c r="AV107" s="390"/>
      <c r="AW107" s="390"/>
      <c r="AX107" s="390"/>
      <c r="AY107" s="390"/>
      <c r="AZ107" s="390"/>
    </row>
    <row r="108" spans="1:52">
      <c r="A108" s="208"/>
      <c r="B108" s="208"/>
      <c r="C108" s="208"/>
      <c r="D108" s="390"/>
      <c r="E108" s="390"/>
      <c r="F108" s="390"/>
      <c r="G108" s="390"/>
      <c r="H108" s="390"/>
      <c r="I108" s="390"/>
      <c r="J108" s="390"/>
      <c r="K108" s="1331"/>
      <c r="U108" s="208"/>
      <c r="V108" s="1332"/>
      <c r="W108" s="1332"/>
      <c r="X108" s="390"/>
      <c r="Y108" s="390"/>
      <c r="Z108" s="390"/>
      <c r="AA108" s="390"/>
      <c r="AB108" s="390"/>
      <c r="AC108" s="390"/>
      <c r="AD108" s="390"/>
      <c r="AE108" s="390"/>
      <c r="AF108" s="390"/>
      <c r="AG108" s="390"/>
      <c r="AH108" s="390"/>
      <c r="AI108" s="390"/>
      <c r="AJ108" s="390"/>
      <c r="AK108" s="390"/>
      <c r="AL108" s="390"/>
      <c r="AM108" s="390"/>
      <c r="AN108" s="390"/>
      <c r="AO108" s="390"/>
      <c r="AP108" s="390"/>
      <c r="AQ108" s="390"/>
      <c r="AR108" s="390"/>
      <c r="AS108" s="390"/>
      <c r="AT108" s="390"/>
      <c r="AU108" s="390"/>
      <c r="AV108" s="390"/>
      <c r="AW108" s="390"/>
      <c r="AX108" s="390"/>
      <c r="AY108" s="390"/>
      <c r="AZ108" s="390"/>
    </row>
    <row r="109" spans="1:52">
      <c r="A109" s="208"/>
      <c r="B109" s="208"/>
      <c r="C109" s="208"/>
      <c r="D109" s="390"/>
      <c r="E109" s="390"/>
      <c r="F109" s="390"/>
      <c r="G109" s="390"/>
      <c r="H109" s="390"/>
      <c r="I109" s="390"/>
      <c r="J109" s="390"/>
      <c r="K109" s="1331"/>
      <c r="U109" s="208"/>
      <c r="V109" s="1332"/>
      <c r="W109" s="1332"/>
      <c r="X109" s="390"/>
      <c r="Y109" s="390"/>
      <c r="Z109" s="390"/>
      <c r="AA109" s="390"/>
      <c r="AB109" s="390"/>
      <c r="AC109" s="390"/>
      <c r="AD109" s="390"/>
      <c r="AE109" s="390"/>
      <c r="AF109" s="390"/>
      <c r="AG109" s="390"/>
      <c r="AH109" s="390"/>
      <c r="AI109" s="390"/>
      <c r="AJ109" s="390"/>
      <c r="AK109" s="390"/>
      <c r="AL109" s="390"/>
      <c r="AM109" s="390"/>
      <c r="AN109" s="390"/>
      <c r="AO109" s="390"/>
      <c r="AP109" s="390"/>
      <c r="AQ109" s="390"/>
      <c r="AR109" s="390"/>
      <c r="AS109" s="390"/>
      <c r="AT109" s="390"/>
      <c r="AU109" s="390"/>
      <c r="AV109" s="390"/>
      <c r="AW109" s="390"/>
      <c r="AX109" s="390"/>
      <c r="AY109" s="390"/>
      <c r="AZ109" s="390"/>
    </row>
    <row r="110" spans="1:52">
      <c r="A110" s="208"/>
      <c r="B110" s="208"/>
      <c r="C110" s="208"/>
      <c r="D110" s="390"/>
      <c r="E110" s="390"/>
      <c r="F110" s="390"/>
      <c r="G110" s="390"/>
      <c r="H110" s="390"/>
      <c r="I110" s="390"/>
      <c r="J110" s="390"/>
      <c r="K110" s="1331"/>
      <c r="U110" s="208"/>
      <c r="V110" s="1332"/>
      <c r="W110" s="1332"/>
      <c r="X110" s="390"/>
      <c r="Y110" s="390"/>
      <c r="Z110" s="390"/>
      <c r="AA110" s="390"/>
      <c r="AB110" s="390"/>
      <c r="AC110" s="390"/>
      <c r="AD110" s="390"/>
      <c r="AE110" s="390"/>
      <c r="AF110" s="390"/>
      <c r="AG110" s="390"/>
      <c r="AH110" s="390"/>
      <c r="AI110" s="390"/>
      <c r="AJ110" s="390"/>
      <c r="AK110" s="390"/>
      <c r="AL110" s="390"/>
      <c r="AM110" s="390"/>
      <c r="AN110" s="390"/>
      <c r="AO110" s="390"/>
      <c r="AP110" s="390"/>
      <c r="AQ110" s="390"/>
      <c r="AR110" s="390"/>
      <c r="AS110" s="390"/>
      <c r="AT110" s="390"/>
      <c r="AU110" s="390"/>
      <c r="AV110" s="390"/>
      <c r="AW110" s="390"/>
      <c r="AX110" s="390"/>
      <c r="AY110" s="390"/>
      <c r="AZ110" s="390"/>
    </row>
    <row r="111" spans="1:52">
      <c r="A111" s="208"/>
      <c r="B111" s="208"/>
      <c r="C111" s="208"/>
      <c r="D111" s="390"/>
      <c r="E111" s="390"/>
      <c r="F111" s="390"/>
      <c r="G111" s="390"/>
      <c r="H111" s="390"/>
      <c r="I111" s="390"/>
      <c r="J111" s="390"/>
      <c r="K111" s="1331"/>
      <c r="U111" s="208"/>
      <c r="V111" s="1332"/>
      <c r="W111" s="1332"/>
      <c r="X111" s="390"/>
      <c r="Y111" s="390"/>
      <c r="Z111" s="390"/>
      <c r="AA111" s="390"/>
      <c r="AB111" s="390"/>
      <c r="AC111" s="390"/>
      <c r="AD111" s="390"/>
      <c r="AE111" s="390"/>
      <c r="AF111" s="390"/>
      <c r="AG111" s="390"/>
      <c r="AH111" s="390"/>
      <c r="AI111" s="390"/>
      <c r="AJ111" s="390"/>
      <c r="AK111" s="390"/>
      <c r="AL111" s="390"/>
      <c r="AM111" s="390"/>
      <c r="AN111" s="390"/>
      <c r="AO111" s="390"/>
      <c r="AP111" s="390"/>
      <c r="AQ111" s="390"/>
      <c r="AR111" s="390"/>
      <c r="AS111" s="390"/>
      <c r="AT111" s="390"/>
      <c r="AU111" s="390"/>
      <c r="AV111" s="390"/>
      <c r="AW111" s="390"/>
      <c r="AX111" s="390"/>
      <c r="AY111" s="390"/>
      <c r="AZ111" s="390"/>
    </row>
    <row r="112" spans="1:52">
      <c r="A112" s="208"/>
      <c r="B112" s="208"/>
      <c r="C112" s="208"/>
      <c r="D112" s="390"/>
      <c r="E112" s="390"/>
      <c r="F112" s="390"/>
      <c r="G112" s="390"/>
      <c r="H112" s="390"/>
      <c r="I112" s="390"/>
      <c r="J112" s="390"/>
      <c r="K112" s="1331"/>
      <c r="U112" s="208"/>
      <c r="V112" s="1332"/>
      <c r="W112" s="1332"/>
      <c r="X112" s="390"/>
      <c r="Y112" s="390"/>
      <c r="Z112" s="390"/>
      <c r="AA112" s="390"/>
      <c r="AB112" s="390"/>
      <c r="AC112" s="390"/>
      <c r="AD112" s="390"/>
      <c r="AE112" s="390"/>
      <c r="AF112" s="390"/>
      <c r="AG112" s="390"/>
      <c r="AH112" s="390"/>
      <c r="AI112" s="390"/>
      <c r="AJ112" s="390"/>
      <c r="AK112" s="390"/>
      <c r="AL112" s="390"/>
      <c r="AM112" s="390"/>
      <c r="AN112" s="390"/>
      <c r="AO112" s="390"/>
      <c r="AP112" s="390"/>
      <c r="AQ112" s="390"/>
      <c r="AR112" s="390"/>
      <c r="AS112" s="390"/>
      <c r="AT112" s="390"/>
      <c r="AU112" s="390"/>
      <c r="AV112" s="390"/>
      <c r="AW112" s="390"/>
      <c r="AX112" s="390"/>
      <c r="AY112" s="390"/>
      <c r="AZ112" s="390"/>
    </row>
    <row r="113" spans="1:52">
      <c r="A113" s="208"/>
      <c r="B113" s="208"/>
      <c r="C113" s="208"/>
      <c r="D113" s="390"/>
      <c r="E113" s="390"/>
      <c r="F113" s="390"/>
      <c r="G113" s="390"/>
      <c r="H113" s="390"/>
      <c r="I113" s="390"/>
      <c r="J113" s="390"/>
      <c r="K113" s="1331"/>
      <c r="U113" s="208"/>
      <c r="V113" s="1332"/>
      <c r="W113" s="1332"/>
      <c r="X113" s="390"/>
      <c r="Y113" s="390"/>
      <c r="Z113" s="390"/>
      <c r="AA113" s="390"/>
      <c r="AB113" s="390"/>
      <c r="AC113" s="390"/>
      <c r="AD113" s="390"/>
      <c r="AE113" s="390"/>
      <c r="AF113" s="390"/>
      <c r="AG113" s="390"/>
      <c r="AH113" s="390"/>
      <c r="AI113" s="390"/>
      <c r="AJ113" s="390"/>
      <c r="AK113" s="390"/>
      <c r="AL113" s="390"/>
      <c r="AM113" s="390"/>
      <c r="AN113" s="390"/>
      <c r="AO113" s="390"/>
      <c r="AP113" s="390"/>
      <c r="AQ113" s="390"/>
      <c r="AR113" s="390"/>
      <c r="AS113" s="390"/>
      <c r="AT113" s="390"/>
      <c r="AU113" s="390"/>
      <c r="AV113" s="390"/>
      <c r="AW113" s="390"/>
      <c r="AX113" s="390"/>
      <c r="AY113" s="390"/>
      <c r="AZ113" s="390"/>
    </row>
    <row r="114" spans="1:52">
      <c r="A114" s="208"/>
      <c r="B114" s="208"/>
      <c r="C114" s="208"/>
      <c r="D114" s="390"/>
      <c r="E114" s="390"/>
      <c r="F114" s="390"/>
      <c r="G114" s="390"/>
      <c r="H114" s="390"/>
      <c r="I114" s="390"/>
      <c r="J114" s="390"/>
      <c r="K114" s="1331"/>
      <c r="U114" s="208"/>
      <c r="V114" s="1332"/>
      <c r="W114" s="1332"/>
      <c r="X114" s="390"/>
      <c r="Y114" s="390"/>
      <c r="Z114" s="390"/>
      <c r="AA114" s="390"/>
      <c r="AB114" s="390"/>
      <c r="AC114" s="390"/>
      <c r="AD114" s="390"/>
      <c r="AE114" s="390"/>
      <c r="AF114" s="390"/>
      <c r="AG114" s="390"/>
      <c r="AH114" s="390"/>
      <c r="AI114" s="390"/>
      <c r="AJ114" s="390"/>
      <c r="AK114" s="390"/>
      <c r="AL114" s="390"/>
      <c r="AM114" s="390"/>
      <c r="AN114" s="390"/>
      <c r="AO114" s="390"/>
      <c r="AP114" s="390"/>
      <c r="AQ114" s="390"/>
      <c r="AR114" s="390"/>
      <c r="AS114" s="390"/>
      <c r="AT114" s="390"/>
      <c r="AU114" s="390"/>
      <c r="AV114" s="390"/>
      <c r="AW114" s="390"/>
      <c r="AX114" s="390"/>
      <c r="AY114" s="390"/>
      <c r="AZ114" s="390"/>
    </row>
    <row r="115" spans="1:52">
      <c r="A115" s="208"/>
      <c r="B115" s="208"/>
      <c r="C115" s="208"/>
      <c r="D115" s="390"/>
      <c r="E115" s="390"/>
      <c r="F115" s="390"/>
      <c r="G115" s="390"/>
      <c r="H115" s="390"/>
      <c r="I115" s="390"/>
      <c r="J115" s="390"/>
      <c r="K115" s="1331"/>
      <c r="U115" s="208"/>
      <c r="V115" s="1332"/>
      <c r="W115" s="1332"/>
      <c r="X115" s="390"/>
      <c r="Y115" s="390"/>
      <c r="Z115" s="390"/>
      <c r="AA115" s="390"/>
      <c r="AB115" s="390"/>
      <c r="AC115" s="390"/>
      <c r="AD115" s="390"/>
      <c r="AE115" s="390"/>
      <c r="AF115" s="390"/>
      <c r="AG115" s="390"/>
      <c r="AH115" s="390"/>
      <c r="AI115" s="390"/>
      <c r="AJ115" s="390"/>
      <c r="AK115" s="390"/>
      <c r="AL115" s="390"/>
      <c r="AM115" s="390"/>
      <c r="AN115" s="390"/>
      <c r="AO115" s="390"/>
      <c r="AP115" s="390"/>
      <c r="AQ115" s="390"/>
      <c r="AR115" s="390"/>
      <c r="AS115" s="390"/>
      <c r="AT115" s="390"/>
      <c r="AU115" s="390"/>
      <c r="AV115" s="390"/>
      <c r="AW115" s="390"/>
      <c r="AX115" s="390"/>
      <c r="AY115" s="390"/>
      <c r="AZ115" s="390"/>
    </row>
    <row r="116" spans="1:52">
      <c r="A116" s="208"/>
      <c r="B116" s="208"/>
      <c r="C116" s="208"/>
      <c r="D116" s="390"/>
      <c r="E116" s="390"/>
      <c r="F116" s="390"/>
      <c r="G116" s="390"/>
      <c r="H116" s="390"/>
      <c r="I116" s="390"/>
      <c r="J116" s="390"/>
      <c r="K116" s="1331"/>
      <c r="U116" s="208"/>
      <c r="V116" s="1332"/>
      <c r="W116" s="1332"/>
      <c r="X116" s="390"/>
      <c r="Y116" s="390"/>
      <c r="Z116" s="390"/>
      <c r="AA116" s="390"/>
      <c r="AB116" s="390"/>
      <c r="AC116" s="390"/>
      <c r="AD116" s="390"/>
      <c r="AE116" s="390"/>
      <c r="AF116" s="390"/>
      <c r="AG116" s="390"/>
      <c r="AH116" s="390"/>
      <c r="AI116" s="390"/>
      <c r="AJ116" s="390"/>
      <c r="AK116" s="390"/>
      <c r="AL116" s="390"/>
      <c r="AM116" s="390"/>
      <c r="AN116" s="390"/>
      <c r="AO116" s="390"/>
      <c r="AP116" s="390"/>
      <c r="AQ116" s="390"/>
      <c r="AR116" s="390"/>
      <c r="AS116" s="390"/>
      <c r="AT116" s="390"/>
      <c r="AU116" s="390"/>
      <c r="AV116" s="390"/>
      <c r="AW116" s="390"/>
      <c r="AX116" s="390"/>
      <c r="AY116" s="390"/>
      <c r="AZ116" s="390"/>
    </row>
    <row r="117" spans="1:52">
      <c r="A117" s="208"/>
      <c r="B117" s="208"/>
      <c r="C117" s="208"/>
      <c r="D117" s="390"/>
      <c r="E117" s="390"/>
      <c r="F117" s="390"/>
      <c r="G117" s="390"/>
      <c r="H117" s="390"/>
      <c r="I117" s="390"/>
      <c r="J117" s="390"/>
      <c r="K117" s="1331"/>
      <c r="U117" s="208"/>
      <c r="V117" s="1332"/>
      <c r="W117" s="1332"/>
      <c r="X117" s="390"/>
      <c r="Y117" s="390"/>
      <c r="Z117" s="390"/>
      <c r="AA117" s="390"/>
      <c r="AB117" s="390"/>
      <c r="AC117" s="390"/>
      <c r="AD117" s="390"/>
      <c r="AE117" s="390"/>
      <c r="AF117" s="390"/>
      <c r="AG117" s="390"/>
      <c r="AH117" s="390"/>
      <c r="AI117" s="390"/>
      <c r="AJ117" s="390"/>
      <c r="AK117" s="390"/>
      <c r="AL117" s="390"/>
      <c r="AM117" s="390"/>
      <c r="AN117" s="390"/>
      <c r="AO117" s="390"/>
      <c r="AP117" s="390"/>
      <c r="AQ117" s="390"/>
      <c r="AR117" s="390"/>
      <c r="AS117" s="390"/>
      <c r="AT117" s="390"/>
      <c r="AU117" s="390"/>
      <c r="AV117" s="390"/>
      <c r="AW117" s="390"/>
      <c r="AX117" s="390"/>
      <c r="AY117" s="390"/>
      <c r="AZ117" s="390"/>
    </row>
    <row r="118" spans="1:52">
      <c r="A118" s="208"/>
      <c r="B118" s="208"/>
      <c r="C118" s="208"/>
      <c r="D118" s="390"/>
      <c r="E118" s="390"/>
      <c r="F118" s="390"/>
      <c r="G118" s="390"/>
      <c r="H118" s="390"/>
      <c r="I118" s="390"/>
      <c r="J118" s="390"/>
      <c r="K118" s="1331"/>
      <c r="U118" s="208"/>
      <c r="V118" s="1332"/>
      <c r="W118" s="1332"/>
      <c r="X118" s="390"/>
      <c r="Y118" s="390"/>
      <c r="Z118" s="390"/>
      <c r="AA118" s="390"/>
      <c r="AB118" s="390"/>
      <c r="AC118" s="390"/>
      <c r="AD118" s="390"/>
      <c r="AE118" s="390"/>
      <c r="AF118" s="390"/>
      <c r="AG118" s="390"/>
      <c r="AH118" s="390"/>
      <c r="AI118" s="390"/>
      <c r="AJ118" s="390"/>
      <c r="AK118" s="390"/>
      <c r="AL118" s="390"/>
      <c r="AM118" s="390"/>
      <c r="AN118" s="390"/>
      <c r="AO118" s="390"/>
      <c r="AP118" s="390"/>
      <c r="AQ118" s="390"/>
      <c r="AR118" s="390"/>
      <c r="AS118" s="390"/>
      <c r="AT118" s="390"/>
      <c r="AU118" s="390"/>
      <c r="AV118" s="390"/>
      <c r="AW118" s="390"/>
      <c r="AX118" s="390"/>
      <c r="AY118" s="390"/>
      <c r="AZ118" s="390"/>
    </row>
    <row r="119" spans="1:52">
      <c r="A119" s="208"/>
      <c r="B119" s="208"/>
      <c r="C119" s="208"/>
      <c r="D119" s="390"/>
      <c r="E119" s="390"/>
      <c r="F119" s="390"/>
      <c r="G119" s="390"/>
      <c r="H119" s="390"/>
      <c r="I119" s="390"/>
      <c r="J119" s="390"/>
      <c r="K119" s="1331"/>
      <c r="U119" s="208"/>
      <c r="V119" s="1332"/>
      <c r="W119" s="1332"/>
      <c r="X119" s="390"/>
      <c r="Y119" s="390"/>
      <c r="Z119" s="390"/>
      <c r="AA119" s="390"/>
      <c r="AB119" s="390"/>
      <c r="AC119" s="390"/>
      <c r="AD119" s="390"/>
      <c r="AE119" s="390"/>
      <c r="AF119" s="390"/>
      <c r="AG119" s="390"/>
      <c r="AH119" s="390"/>
      <c r="AI119" s="390"/>
      <c r="AJ119" s="390"/>
      <c r="AK119" s="390"/>
      <c r="AL119" s="390"/>
      <c r="AM119" s="390"/>
      <c r="AN119" s="390"/>
      <c r="AO119" s="390"/>
      <c r="AP119" s="390"/>
      <c r="AQ119" s="390"/>
      <c r="AR119" s="390"/>
      <c r="AS119" s="390"/>
      <c r="AT119" s="390"/>
      <c r="AU119" s="390"/>
      <c r="AV119" s="390"/>
      <c r="AW119" s="390"/>
      <c r="AX119" s="390"/>
      <c r="AY119" s="390"/>
      <c r="AZ119" s="390"/>
    </row>
    <row r="120" spans="1:52">
      <c r="A120" s="208"/>
      <c r="B120" s="208"/>
      <c r="C120" s="208"/>
      <c r="D120" s="390"/>
      <c r="E120" s="390"/>
      <c r="F120" s="390"/>
      <c r="G120" s="390"/>
      <c r="H120" s="390"/>
      <c r="I120" s="390"/>
      <c r="J120" s="390"/>
      <c r="K120" s="1331"/>
      <c r="U120" s="208"/>
      <c r="V120" s="1332"/>
      <c r="W120" s="1332"/>
      <c r="X120" s="390"/>
      <c r="Y120" s="390"/>
      <c r="Z120" s="390"/>
      <c r="AA120" s="390"/>
      <c r="AB120" s="390"/>
      <c r="AC120" s="390"/>
      <c r="AD120" s="390"/>
      <c r="AE120" s="390"/>
      <c r="AF120" s="390"/>
      <c r="AG120" s="390"/>
      <c r="AH120" s="390"/>
      <c r="AI120" s="390"/>
      <c r="AJ120" s="390"/>
      <c r="AK120" s="390"/>
      <c r="AL120" s="390"/>
      <c r="AM120" s="390"/>
      <c r="AN120" s="390"/>
      <c r="AO120" s="390"/>
      <c r="AP120" s="390"/>
      <c r="AQ120" s="390"/>
      <c r="AR120" s="390"/>
      <c r="AS120" s="390"/>
      <c r="AT120" s="390"/>
      <c r="AU120" s="390"/>
      <c r="AV120" s="390"/>
      <c r="AW120" s="390"/>
      <c r="AX120" s="390"/>
      <c r="AY120" s="390"/>
      <c r="AZ120" s="390"/>
    </row>
    <row r="121" spans="1:52">
      <c r="A121" s="208"/>
      <c r="B121" s="208"/>
      <c r="C121" s="208"/>
      <c r="D121" s="390"/>
      <c r="E121" s="390"/>
      <c r="F121" s="390"/>
      <c r="G121" s="390"/>
      <c r="H121" s="390"/>
      <c r="I121" s="390"/>
      <c r="J121" s="390"/>
      <c r="K121" s="1331"/>
      <c r="U121" s="208"/>
      <c r="V121" s="1332"/>
      <c r="W121" s="1332"/>
      <c r="X121" s="390"/>
      <c r="Y121" s="390"/>
      <c r="Z121" s="390"/>
      <c r="AA121" s="390"/>
      <c r="AB121" s="390"/>
      <c r="AC121" s="390"/>
      <c r="AD121" s="390"/>
      <c r="AE121" s="390"/>
      <c r="AF121" s="390"/>
      <c r="AG121" s="390"/>
      <c r="AH121" s="390"/>
      <c r="AI121" s="390"/>
      <c r="AJ121" s="390"/>
      <c r="AK121" s="390"/>
      <c r="AL121" s="390"/>
      <c r="AM121" s="390"/>
      <c r="AN121" s="390"/>
      <c r="AO121" s="390"/>
      <c r="AP121" s="390"/>
      <c r="AQ121" s="390"/>
      <c r="AR121" s="390"/>
      <c r="AS121" s="390"/>
      <c r="AT121" s="390"/>
      <c r="AU121" s="390"/>
      <c r="AV121" s="390"/>
      <c r="AW121" s="390"/>
      <c r="AX121" s="390"/>
      <c r="AY121" s="390"/>
      <c r="AZ121" s="390"/>
    </row>
    <row r="122" spans="1:52">
      <c r="A122" s="208"/>
      <c r="B122" s="208"/>
      <c r="C122" s="208"/>
      <c r="D122" s="390"/>
      <c r="E122" s="390"/>
      <c r="F122" s="390"/>
      <c r="G122" s="390"/>
      <c r="H122" s="390"/>
      <c r="I122" s="390"/>
      <c r="J122" s="390"/>
      <c r="K122" s="1331"/>
      <c r="U122" s="208"/>
      <c r="V122" s="1332"/>
      <c r="W122" s="1332"/>
      <c r="X122" s="390"/>
      <c r="Y122" s="390"/>
      <c r="Z122" s="390"/>
      <c r="AA122" s="390"/>
      <c r="AB122" s="390"/>
      <c r="AC122" s="390"/>
      <c r="AD122" s="390"/>
      <c r="AE122" s="390"/>
      <c r="AF122" s="390"/>
      <c r="AG122" s="390"/>
      <c r="AH122" s="390"/>
      <c r="AI122" s="390"/>
      <c r="AJ122" s="390"/>
      <c r="AK122" s="390"/>
      <c r="AL122" s="390"/>
      <c r="AM122" s="390"/>
      <c r="AN122" s="390"/>
      <c r="AO122" s="390"/>
      <c r="AP122" s="390"/>
      <c r="AQ122" s="390"/>
      <c r="AR122" s="390"/>
      <c r="AS122" s="390"/>
      <c r="AT122" s="390"/>
      <c r="AU122" s="390"/>
      <c r="AV122" s="390"/>
      <c r="AW122" s="390"/>
      <c r="AX122" s="390"/>
      <c r="AY122" s="390"/>
      <c r="AZ122" s="390"/>
    </row>
    <row r="123" spans="1:52">
      <c r="A123" s="208"/>
      <c r="B123" s="208"/>
      <c r="C123" s="208"/>
      <c r="D123" s="390"/>
      <c r="E123" s="390"/>
      <c r="F123" s="390"/>
      <c r="G123" s="390"/>
      <c r="H123" s="390"/>
      <c r="I123" s="390"/>
      <c r="J123" s="390"/>
      <c r="K123" s="1331"/>
      <c r="U123" s="208"/>
      <c r="V123" s="1332"/>
      <c r="W123" s="1332"/>
      <c r="X123" s="390"/>
      <c r="Y123" s="390"/>
      <c r="Z123" s="390"/>
      <c r="AA123" s="390"/>
      <c r="AB123" s="390"/>
      <c r="AC123" s="390"/>
      <c r="AD123" s="390"/>
      <c r="AE123" s="390"/>
      <c r="AF123" s="390"/>
      <c r="AG123" s="390"/>
      <c r="AH123" s="390"/>
      <c r="AI123" s="390"/>
      <c r="AJ123" s="390"/>
      <c r="AK123" s="390"/>
      <c r="AL123" s="390"/>
      <c r="AM123" s="390"/>
      <c r="AN123" s="390"/>
      <c r="AO123" s="390"/>
      <c r="AP123" s="390"/>
      <c r="AQ123" s="390"/>
      <c r="AR123" s="390"/>
      <c r="AS123" s="390"/>
      <c r="AT123" s="390"/>
      <c r="AU123" s="390"/>
      <c r="AV123" s="390"/>
      <c r="AW123" s="390"/>
      <c r="AX123" s="390"/>
      <c r="AY123" s="390"/>
      <c r="AZ123" s="390"/>
    </row>
    <row r="124" spans="1:52">
      <c r="A124" s="208"/>
      <c r="B124" s="208"/>
      <c r="C124" s="208"/>
      <c r="D124" s="390"/>
      <c r="E124" s="390"/>
      <c r="F124" s="390"/>
      <c r="G124" s="390"/>
      <c r="H124" s="390"/>
      <c r="I124" s="390"/>
      <c r="J124" s="390"/>
      <c r="K124" s="1331"/>
      <c r="U124" s="208"/>
      <c r="V124" s="1332"/>
      <c r="W124" s="1332"/>
      <c r="X124" s="390"/>
      <c r="Y124" s="390"/>
      <c r="Z124" s="390"/>
      <c r="AA124" s="390"/>
      <c r="AB124" s="390"/>
      <c r="AC124" s="390"/>
      <c r="AD124" s="390"/>
      <c r="AE124" s="390"/>
      <c r="AF124" s="390"/>
      <c r="AG124" s="390"/>
      <c r="AH124" s="390"/>
      <c r="AI124" s="390"/>
      <c r="AJ124" s="390"/>
      <c r="AK124" s="390"/>
      <c r="AL124" s="390"/>
      <c r="AM124" s="390"/>
      <c r="AN124" s="390"/>
      <c r="AO124" s="390"/>
      <c r="AP124" s="390"/>
      <c r="AQ124" s="390"/>
      <c r="AR124" s="390"/>
      <c r="AS124" s="390"/>
      <c r="AT124" s="390"/>
      <c r="AU124" s="390"/>
      <c r="AV124" s="390"/>
      <c r="AW124" s="390"/>
      <c r="AX124" s="390"/>
      <c r="AY124" s="390"/>
      <c r="AZ124" s="390"/>
    </row>
    <row r="125" spans="1:52">
      <c r="A125" s="208"/>
      <c r="B125" s="208"/>
      <c r="C125" s="208"/>
      <c r="D125" s="390"/>
      <c r="E125" s="390"/>
      <c r="F125" s="390"/>
      <c r="G125" s="390"/>
      <c r="H125" s="390"/>
      <c r="I125" s="390"/>
      <c r="J125" s="390"/>
      <c r="K125" s="1331"/>
      <c r="U125" s="208"/>
      <c r="V125" s="1332"/>
      <c r="W125" s="1332"/>
      <c r="X125" s="390"/>
      <c r="Y125" s="390"/>
      <c r="Z125" s="390"/>
      <c r="AA125" s="390"/>
      <c r="AB125" s="390"/>
      <c r="AC125" s="390"/>
      <c r="AD125" s="390"/>
      <c r="AE125" s="390"/>
      <c r="AF125" s="390"/>
      <c r="AG125" s="390"/>
      <c r="AH125" s="390"/>
      <c r="AI125" s="390"/>
      <c r="AJ125" s="390"/>
      <c r="AK125" s="390"/>
      <c r="AL125" s="390"/>
      <c r="AM125" s="390"/>
      <c r="AN125" s="390"/>
      <c r="AO125" s="390"/>
      <c r="AP125" s="390"/>
      <c r="AQ125" s="390"/>
      <c r="AR125" s="390"/>
      <c r="AS125" s="390"/>
      <c r="AT125" s="390"/>
      <c r="AU125" s="390"/>
      <c r="AV125" s="390"/>
      <c r="AW125" s="390"/>
      <c r="AX125" s="390"/>
      <c r="AY125" s="390"/>
      <c r="AZ125" s="390"/>
    </row>
    <row r="126" spans="1:52">
      <c r="A126" s="208"/>
      <c r="B126" s="208"/>
      <c r="C126" s="208"/>
      <c r="D126" s="390"/>
      <c r="E126" s="390"/>
      <c r="F126" s="390"/>
      <c r="G126" s="390"/>
      <c r="H126" s="390"/>
      <c r="I126" s="390"/>
      <c r="J126" s="390"/>
      <c r="K126" s="1331"/>
      <c r="U126" s="208"/>
      <c r="V126" s="1332"/>
      <c r="W126" s="1332"/>
      <c r="X126" s="390"/>
      <c r="Y126" s="390"/>
      <c r="Z126" s="390"/>
      <c r="AA126" s="390"/>
      <c r="AB126" s="390"/>
      <c r="AC126" s="390"/>
      <c r="AD126" s="390"/>
      <c r="AE126" s="390"/>
      <c r="AF126" s="390"/>
      <c r="AG126" s="390"/>
      <c r="AH126" s="390"/>
      <c r="AI126" s="390"/>
      <c r="AJ126" s="390"/>
      <c r="AK126" s="390"/>
      <c r="AL126" s="390"/>
      <c r="AM126" s="390"/>
      <c r="AN126" s="390"/>
      <c r="AO126" s="390"/>
      <c r="AP126" s="390"/>
      <c r="AQ126" s="390"/>
      <c r="AR126" s="390"/>
      <c r="AS126" s="390"/>
      <c r="AT126" s="390"/>
      <c r="AU126" s="390"/>
      <c r="AV126" s="390"/>
      <c r="AW126" s="390"/>
      <c r="AX126" s="390"/>
      <c r="AY126" s="390"/>
      <c r="AZ126" s="390"/>
    </row>
    <row r="127" spans="1:52">
      <c r="A127" s="208"/>
      <c r="B127" s="208"/>
      <c r="C127" s="208"/>
      <c r="D127" s="390"/>
      <c r="E127" s="390"/>
      <c r="F127" s="390"/>
      <c r="G127" s="390"/>
      <c r="H127" s="390"/>
      <c r="I127" s="390"/>
      <c r="J127" s="390"/>
      <c r="K127" s="1331"/>
      <c r="U127" s="208"/>
      <c r="V127" s="1332"/>
      <c r="W127" s="1332"/>
      <c r="X127" s="390"/>
      <c r="Y127" s="390"/>
      <c r="Z127" s="390"/>
      <c r="AA127" s="390"/>
      <c r="AB127" s="390"/>
      <c r="AC127" s="390"/>
      <c r="AD127" s="390"/>
      <c r="AE127" s="390"/>
      <c r="AF127" s="390"/>
      <c r="AG127" s="390"/>
      <c r="AH127" s="390"/>
      <c r="AI127" s="390"/>
      <c r="AJ127" s="390"/>
      <c r="AK127" s="390"/>
      <c r="AL127" s="390"/>
      <c r="AM127" s="390"/>
      <c r="AN127" s="390"/>
      <c r="AO127" s="390"/>
      <c r="AP127" s="390"/>
      <c r="AQ127" s="390"/>
      <c r="AR127" s="390"/>
      <c r="AS127" s="390"/>
      <c r="AT127" s="390"/>
      <c r="AU127" s="390"/>
      <c r="AV127" s="390"/>
      <c r="AW127" s="390"/>
      <c r="AX127" s="390"/>
      <c r="AY127" s="390"/>
      <c r="AZ127" s="390"/>
    </row>
    <row r="128" spans="1:52">
      <c r="A128" s="208"/>
      <c r="B128" s="208"/>
      <c r="C128" s="208"/>
      <c r="D128" s="390"/>
      <c r="E128" s="390"/>
      <c r="F128" s="390"/>
      <c r="G128" s="390"/>
      <c r="H128" s="390"/>
      <c r="I128" s="390"/>
      <c r="J128" s="390"/>
      <c r="K128" s="1331"/>
      <c r="U128" s="208"/>
      <c r="V128" s="1332"/>
      <c r="W128" s="1332"/>
      <c r="X128" s="390"/>
      <c r="Y128" s="390"/>
      <c r="Z128" s="390"/>
      <c r="AA128" s="390"/>
      <c r="AB128" s="390"/>
      <c r="AC128" s="390"/>
      <c r="AD128" s="390"/>
      <c r="AE128" s="390"/>
      <c r="AF128" s="390"/>
      <c r="AG128" s="390"/>
      <c r="AH128" s="390"/>
      <c r="AI128" s="390"/>
      <c r="AJ128" s="390"/>
      <c r="AK128" s="390"/>
      <c r="AL128" s="390"/>
      <c r="AM128" s="390"/>
      <c r="AN128" s="390"/>
      <c r="AO128" s="390"/>
      <c r="AP128" s="390"/>
      <c r="AQ128" s="390"/>
      <c r="AR128" s="390"/>
      <c r="AS128" s="390"/>
      <c r="AT128" s="390"/>
      <c r="AU128" s="390"/>
      <c r="AV128" s="390"/>
      <c r="AW128" s="390"/>
      <c r="AX128" s="390"/>
      <c r="AY128" s="390"/>
      <c r="AZ128" s="390"/>
    </row>
    <row r="129" spans="1:52">
      <c r="A129" s="208"/>
      <c r="B129" s="208"/>
      <c r="C129" s="208"/>
      <c r="D129" s="390"/>
      <c r="E129" s="390"/>
      <c r="F129" s="390"/>
      <c r="G129" s="390"/>
      <c r="H129" s="390"/>
      <c r="I129" s="390"/>
      <c r="J129" s="390"/>
      <c r="K129" s="1331"/>
      <c r="U129" s="208"/>
      <c r="V129" s="1332"/>
      <c r="W129" s="1332"/>
      <c r="X129" s="390"/>
      <c r="Y129" s="390"/>
      <c r="Z129" s="390"/>
      <c r="AA129" s="390"/>
      <c r="AB129" s="390"/>
      <c r="AC129" s="390"/>
      <c r="AD129" s="390"/>
      <c r="AE129" s="390"/>
      <c r="AF129" s="390"/>
      <c r="AG129" s="390"/>
      <c r="AH129" s="390"/>
      <c r="AI129" s="390"/>
      <c r="AJ129" s="390"/>
      <c r="AK129" s="390"/>
      <c r="AL129" s="390"/>
      <c r="AM129" s="390"/>
      <c r="AN129" s="390"/>
      <c r="AO129" s="390"/>
      <c r="AP129" s="390"/>
      <c r="AQ129" s="390"/>
      <c r="AR129" s="390"/>
      <c r="AS129" s="390"/>
      <c r="AT129" s="390"/>
      <c r="AU129" s="390"/>
      <c r="AV129" s="390"/>
      <c r="AW129" s="390"/>
      <c r="AX129" s="390"/>
      <c r="AY129" s="390"/>
      <c r="AZ129" s="390"/>
    </row>
    <row r="130" spans="1:52">
      <c r="A130" s="208"/>
      <c r="B130" s="208"/>
      <c r="C130" s="208"/>
      <c r="D130" s="390"/>
      <c r="E130" s="390"/>
      <c r="F130" s="390"/>
      <c r="G130" s="390"/>
      <c r="H130" s="390"/>
      <c r="I130" s="390"/>
      <c r="J130" s="390"/>
      <c r="K130" s="1331"/>
      <c r="U130" s="208"/>
      <c r="V130" s="1332"/>
      <c r="W130" s="1332"/>
      <c r="X130" s="390"/>
      <c r="Y130" s="390"/>
      <c r="Z130" s="390"/>
      <c r="AA130" s="390"/>
      <c r="AB130" s="390"/>
      <c r="AC130" s="390"/>
      <c r="AD130" s="390"/>
      <c r="AE130" s="390"/>
      <c r="AF130" s="390"/>
      <c r="AG130" s="390"/>
      <c r="AH130" s="390"/>
      <c r="AI130" s="390"/>
      <c r="AJ130" s="390"/>
      <c r="AK130" s="390"/>
      <c r="AL130" s="390"/>
      <c r="AM130" s="390"/>
      <c r="AN130" s="390"/>
      <c r="AO130" s="390"/>
      <c r="AP130" s="390"/>
      <c r="AQ130" s="390"/>
      <c r="AR130" s="390"/>
      <c r="AS130" s="390"/>
      <c r="AT130" s="390"/>
      <c r="AU130" s="390"/>
      <c r="AV130" s="390"/>
      <c r="AW130" s="390"/>
      <c r="AX130" s="390"/>
      <c r="AY130" s="390"/>
      <c r="AZ130" s="390"/>
    </row>
    <row r="131" spans="1:52">
      <c r="A131" s="208"/>
      <c r="B131" s="208"/>
      <c r="C131" s="208"/>
      <c r="D131" s="390"/>
      <c r="E131" s="390"/>
      <c r="F131" s="390"/>
      <c r="G131" s="390"/>
      <c r="H131" s="390"/>
      <c r="I131" s="390"/>
      <c r="J131" s="390"/>
      <c r="K131" s="1331"/>
      <c r="U131" s="208"/>
      <c r="V131" s="1332"/>
      <c r="W131" s="1332"/>
      <c r="X131" s="390"/>
      <c r="Y131" s="390"/>
      <c r="Z131" s="390"/>
      <c r="AA131" s="390"/>
      <c r="AB131" s="390"/>
      <c r="AC131" s="390"/>
      <c r="AD131" s="390"/>
      <c r="AE131" s="390"/>
      <c r="AF131" s="390"/>
      <c r="AG131" s="390"/>
      <c r="AH131" s="390"/>
      <c r="AI131" s="390"/>
      <c r="AJ131" s="390"/>
      <c r="AK131" s="390"/>
      <c r="AL131" s="390"/>
      <c r="AM131" s="390"/>
      <c r="AN131" s="390"/>
      <c r="AO131" s="390"/>
      <c r="AP131" s="390"/>
      <c r="AQ131" s="390"/>
      <c r="AR131" s="390"/>
      <c r="AS131" s="390"/>
      <c r="AT131" s="390"/>
      <c r="AU131" s="390"/>
      <c r="AV131" s="390"/>
      <c r="AW131" s="390"/>
      <c r="AX131" s="390"/>
      <c r="AY131" s="390"/>
      <c r="AZ131" s="390"/>
    </row>
    <row r="132" spans="1:52">
      <c r="A132" s="208"/>
      <c r="B132" s="208"/>
      <c r="C132" s="208"/>
      <c r="D132" s="390"/>
      <c r="E132" s="390"/>
      <c r="F132" s="390"/>
      <c r="G132" s="390"/>
      <c r="H132" s="390"/>
      <c r="I132" s="390"/>
      <c r="J132" s="390"/>
      <c r="K132" s="1331"/>
      <c r="U132" s="208"/>
      <c r="V132" s="1332"/>
      <c r="W132" s="1332"/>
      <c r="X132" s="390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0"/>
      <c r="AI132" s="390"/>
      <c r="AJ132" s="390"/>
      <c r="AK132" s="390"/>
      <c r="AL132" s="390"/>
      <c r="AM132" s="390"/>
      <c r="AN132" s="390"/>
      <c r="AO132" s="390"/>
      <c r="AP132" s="390"/>
      <c r="AQ132" s="390"/>
      <c r="AR132" s="390"/>
      <c r="AS132" s="390"/>
      <c r="AT132" s="390"/>
      <c r="AU132" s="390"/>
      <c r="AV132" s="390"/>
      <c r="AW132" s="390"/>
      <c r="AX132" s="390"/>
      <c r="AY132" s="390"/>
      <c r="AZ132" s="390"/>
    </row>
    <row r="133" spans="1:52">
      <c r="A133" s="208"/>
      <c r="B133" s="208"/>
      <c r="C133" s="208"/>
      <c r="D133" s="390"/>
      <c r="E133" s="390"/>
      <c r="F133" s="390"/>
      <c r="G133" s="390"/>
      <c r="H133" s="390"/>
      <c r="I133" s="390"/>
      <c r="J133" s="390"/>
      <c r="K133" s="1331"/>
      <c r="U133" s="208"/>
      <c r="V133" s="1332"/>
      <c r="W133" s="1332"/>
      <c r="X133" s="390"/>
      <c r="Y133" s="390"/>
      <c r="Z133" s="390"/>
      <c r="AA133" s="390"/>
      <c r="AB133" s="390"/>
      <c r="AC133" s="390"/>
      <c r="AD133" s="390"/>
      <c r="AE133" s="390"/>
      <c r="AF133" s="390"/>
      <c r="AG133" s="390"/>
      <c r="AH133" s="390"/>
      <c r="AI133" s="390"/>
      <c r="AJ133" s="390"/>
      <c r="AK133" s="390"/>
      <c r="AL133" s="390"/>
      <c r="AM133" s="390"/>
      <c r="AN133" s="390"/>
      <c r="AO133" s="390"/>
      <c r="AP133" s="390"/>
      <c r="AQ133" s="390"/>
      <c r="AR133" s="390"/>
      <c r="AS133" s="390"/>
      <c r="AT133" s="390"/>
      <c r="AU133" s="390"/>
      <c r="AV133" s="390"/>
      <c r="AW133" s="390"/>
      <c r="AX133" s="390"/>
      <c r="AY133" s="390"/>
      <c r="AZ133" s="390"/>
    </row>
    <row r="134" spans="1:52">
      <c r="A134" s="208"/>
      <c r="B134" s="208"/>
      <c r="C134" s="208"/>
      <c r="D134" s="390"/>
      <c r="E134" s="390"/>
      <c r="F134" s="390"/>
      <c r="G134" s="390"/>
      <c r="H134" s="390"/>
      <c r="I134" s="390"/>
      <c r="J134" s="390"/>
      <c r="K134" s="1331"/>
      <c r="U134" s="208"/>
      <c r="V134" s="1332"/>
      <c r="W134" s="1332"/>
      <c r="X134" s="390"/>
      <c r="Y134" s="390"/>
      <c r="Z134" s="390"/>
      <c r="AA134" s="390"/>
      <c r="AB134" s="390"/>
      <c r="AC134" s="390"/>
      <c r="AD134" s="390"/>
      <c r="AE134" s="390"/>
      <c r="AF134" s="390"/>
      <c r="AG134" s="390"/>
      <c r="AH134" s="390"/>
      <c r="AI134" s="390"/>
      <c r="AJ134" s="390"/>
      <c r="AK134" s="390"/>
      <c r="AL134" s="390"/>
      <c r="AM134" s="390"/>
      <c r="AN134" s="390"/>
      <c r="AO134" s="390"/>
      <c r="AP134" s="390"/>
      <c r="AQ134" s="390"/>
      <c r="AR134" s="390"/>
      <c r="AS134" s="390"/>
      <c r="AT134" s="390"/>
      <c r="AU134" s="390"/>
      <c r="AV134" s="390"/>
      <c r="AW134" s="390"/>
      <c r="AX134" s="390"/>
      <c r="AY134" s="390"/>
      <c r="AZ134" s="390"/>
    </row>
    <row r="135" spans="1:52">
      <c r="A135" s="208"/>
      <c r="B135" s="208"/>
      <c r="C135" s="208"/>
      <c r="D135" s="390"/>
      <c r="E135" s="390"/>
      <c r="F135" s="390"/>
      <c r="G135" s="390"/>
      <c r="H135" s="390"/>
      <c r="I135" s="390"/>
      <c r="J135" s="390"/>
      <c r="K135" s="1331"/>
      <c r="U135" s="208"/>
      <c r="V135" s="1332"/>
      <c r="W135" s="1332"/>
      <c r="X135" s="390"/>
      <c r="Y135" s="390"/>
      <c r="Z135" s="390"/>
      <c r="AA135" s="390"/>
      <c r="AB135" s="390"/>
      <c r="AC135" s="390"/>
      <c r="AD135" s="390"/>
      <c r="AE135" s="390"/>
      <c r="AF135" s="390"/>
      <c r="AG135" s="390"/>
      <c r="AH135" s="390"/>
      <c r="AI135" s="390"/>
      <c r="AJ135" s="390"/>
      <c r="AK135" s="390"/>
      <c r="AL135" s="390"/>
      <c r="AM135" s="390"/>
      <c r="AN135" s="390"/>
      <c r="AO135" s="390"/>
      <c r="AP135" s="390"/>
      <c r="AQ135" s="390"/>
      <c r="AR135" s="390"/>
      <c r="AS135" s="390"/>
      <c r="AT135" s="390"/>
      <c r="AU135" s="390"/>
      <c r="AV135" s="390"/>
      <c r="AW135" s="390"/>
      <c r="AX135" s="390"/>
      <c r="AY135" s="390"/>
      <c r="AZ135" s="390"/>
    </row>
    <row r="136" spans="1:52">
      <c r="A136" s="208"/>
      <c r="B136" s="208"/>
      <c r="C136" s="208"/>
      <c r="D136" s="390"/>
      <c r="E136" s="390"/>
      <c r="F136" s="390"/>
      <c r="G136" s="390"/>
      <c r="H136" s="390"/>
      <c r="I136" s="390"/>
      <c r="J136" s="390"/>
      <c r="K136" s="1331"/>
      <c r="U136" s="208"/>
      <c r="V136" s="1332"/>
      <c r="W136" s="1332"/>
      <c r="X136" s="390"/>
      <c r="Y136" s="390"/>
      <c r="Z136" s="390"/>
      <c r="AA136" s="390"/>
      <c r="AB136" s="390"/>
      <c r="AC136" s="390"/>
      <c r="AD136" s="390"/>
      <c r="AE136" s="390"/>
      <c r="AF136" s="390"/>
      <c r="AG136" s="390"/>
      <c r="AH136" s="390"/>
      <c r="AI136" s="390"/>
      <c r="AJ136" s="390"/>
      <c r="AK136" s="390"/>
      <c r="AL136" s="390"/>
      <c r="AM136" s="390"/>
      <c r="AN136" s="390"/>
      <c r="AO136" s="390"/>
      <c r="AP136" s="390"/>
      <c r="AQ136" s="390"/>
      <c r="AR136" s="390"/>
      <c r="AS136" s="390"/>
      <c r="AT136" s="390"/>
      <c r="AU136" s="390"/>
      <c r="AV136" s="390"/>
      <c r="AW136" s="390"/>
      <c r="AX136" s="390"/>
      <c r="AY136" s="390"/>
      <c r="AZ136" s="390"/>
    </row>
    <row r="137" spans="1:52">
      <c r="A137" s="208"/>
      <c r="B137" s="208"/>
      <c r="C137" s="208"/>
      <c r="D137" s="390"/>
      <c r="E137" s="390"/>
      <c r="F137" s="390"/>
      <c r="G137" s="390"/>
      <c r="H137" s="390"/>
      <c r="I137" s="390"/>
      <c r="J137" s="390"/>
      <c r="K137" s="1331"/>
      <c r="U137" s="208"/>
      <c r="V137" s="1332"/>
      <c r="W137" s="1332"/>
      <c r="X137" s="390"/>
      <c r="Y137" s="390"/>
      <c r="Z137" s="390"/>
      <c r="AA137" s="390"/>
      <c r="AB137" s="390"/>
      <c r="AC137" s="390"/>
      <c r="AD137" s="390"/>
      <c r="AE137" s="390"/>
      <c r="AF137" s="390"/>
      <c r="AG137" s="390"/>
      <c r="AH137" s="390"/>
      <c r="AI137" s="390"/>
      <c r="AJ137" s="390"/>
      <c r="AK137" s="390"/>
      <c r="AL137" s="390"/>
      <c r="AM137" s="390"/>
      <c r="AN137" s="390"/>
      <c r="AO137" s="390"/>
      <c r="AP137" s="390"/>
      <c r="AQ137" s="390"/>
      <c r="AR137" s="390"/>
      <c r="AS137" s="390"/>
      <c r="AT137" s="390"/>
      <c r="AU137" s="390"/>
      <c r="AV137" s="390"/>
      <c r="AW137" s="390"/>
      <c r="AX137" s="390"/>
      <c r="AY137" s="390"/>
      <c r="AZ137" s="390"/>
    </row>
    <row r="138" spans="1:52">
      <c r="A138" s="208"/>
      <c r="B138" s="208"/>
      <c r="C138" s="208"/>
      <c r="D138" s="390"/>
      <c r="E138" s="390"/>
      <c r="F138" s="390"/>
      <c r="G138" s="390"/>
      <c r="H138" s="390"/>
      <c r="I138" s="390"/>
      <c r="J138" s="390"/>
      <c r="K138" s="1331"/>
      <c r="U138" s="208"/>
      <c r="V138" s="1332"/>
      <c r="W138" s="1332"/>
      <c r="X138" s="390"/>
      <c r="Y138" s="390"/>
      <c r="Z138" s="390"/>
      <c r="AA138" s="390"/>
      <c r="AB138" s="390"/>
      <c r="AC138" s="390"/>
      <c r="AD138" s="390"/>
      <c r="AE138" s="390"/>
      <c r="AF138" s="390"/>
      <c r="AG138" s="390"/>
      <c r="AH138" s="390"/>
      <c r="AI138" s="390"/>
      <c r="AJ138" s="390"/>
      <c r="AK138" s="390"/>
      <c r="AL138" s="390"/>
      <c r="AM138" s="390"/>
      <c r="AN138" s="390"/>
      <c r="AO138" s="390"/>
      <c r="AP138" s="390"/>
      <c r="AQ138" s="390"/>
      <c r="AR138" s="390"/>
      <c r="AS138" s="390"/>
      <c r="AT138" s="390"/>
      <c r="AU138" s="390"/>
      <c r="AV138" s="390"/>
      <c r="AW138" s="390"/>
      <c r="AX138" s="390"/>
      <c r="AY138" s="390"/>
      <c r="AZ138" s="390"/>
    </row>
    <row r="139" spans="1:52">
      <c r="A139" s="208"/>
      <c r="B139" s="208"/>
      <c r="C139" s="208"/>
      <c r="D139" s="390"/>
      <c r="E139" s="390"/>
      <c r="F139" s="390"/>
      <c r="G139" s="390"/>
      <c r="H139" s="390"/>
      <c r="I139" s="390"/>
      <c r="J139" s="390"/>
      <c r="K139" s="1331"/>
      <c r="U139" s="208"/>
      <c r="V139" s="1332"/>
      <c r="W139" s="1332"/>
      <c r="X139" s="390"/>
      <c r="Y139" s="390"/>
      <c r="Z139" s="390"/>
      <c r="AA139" s="390"/>
      <c r="AB139" s="390"/>
      <c r="AC139" s="390"/>
      <c r="AD139" s="390"/>
      <c r="AE139" s="390"/>
      <c r="AF139" s="390"/>
      <c r="AG139" s="390"/>
      <c r="AH139" s="390"/>
      <c r="AI139" s="390"/>
      <c r="AJ139" s="390"/>
      <c r="AK139" s="390"/>
      <c r="AL139" s="390"/>
      <c r="AM139" s="390"/>
      <c r="AN139" s="390"/>
      <c r="AO139" s="390"/>
      <c r="AP139" s="390"/>
      <c r="AQ139" s="390"/>
      <c r="AR139" s="390"/>
      <c r="AS139" s="390"/>
      <c r="AT139" s="390"/>
      <c r="AU139" s="390"/>
      <c r="AV139" s="390"/>
      <c r="AW139" s="390"/>
      <c r="AX139" s="390"/>
      <c r="AY139" s="390"/>
      <c r="AZ139" s="390"/>
    </row>
    <row r="140" spans="1:52">
      <c r="A140" s="208"/>
      <c r="B140" s="208"/>
      <c r="C140" s="208"/>
      <c r="D140" s="390"/>
      <c r="E140" s="390"/>
      <c r="F140" s="390"/>
      <c r="G140" s="390"/>
      <c r="H140" s="390"/>
      <c r="I140" s="390"/>
      <c r="J140" s="390"/>
      <c r="K140" s="1331"/>
      <c r="U140" s="208"/>
      <c r="V140" s="1332"/>
      <c r="W140" s="1332"/>
      <c r="X140" s="390"/>
      <c r="Y140" s="390"/>
      <c r="Z140" s="390"/>
      <c r="AA140" s="390"/>
      <c r="AB140" s="390"/>
      <c r="AC140" s="390"/>
      <c r="AD140" s="390"/>
      <c r="AE140" s="390"/>
      <c r="AF140" s="390"/>
      <c r="AG140" s="390"/>
      <c r="AH140" s="390"/>
      <c r="AI140" s="390"/>
      <c r="AJ140" s="390"/>
      <c r="AK140" s="390"/>
      <c r="AL140" s="390"/>
      <c r="AM140" s="390"/>
      <c r="AN140" s="390"/>
      <c r="AO140" s="390"/>
      <c r="AP140" s="390"/>
      <c r="AQ140" s="390"/>
      <c r="AR140" s="390"/>
      <c r="AS140" s="390"/>
      <c r="AT140" s="390"/>
      <c r="AU140" s="390"/>
      <c r="AV140" s="390"/>
      <c r="AW140" s="390"/>
      <c r="AX140" s="390"/>
      <c r="AY140" s="390"/>
      <c r="AZ140" s="390"/>
    </row>
    <row r="141" spans="1:52">
      <c r="A141" s="208"/>
      <c r="B141" s="208"/>
      <c r="C141" s="208"/>
      <c r="D141" s="390"/>
      <c r="E141" s="390"/>
      <c r="F141" s="390"/>
      <c r="G141" s="390"/>
      <c r="H141" s="390"/>
      <c r="I141" s="390"/>
      <c r="J141" s="390"/>
      <c r="K141" s="1331"/>
      <c r="U141" s="208"/>
      <c r="V141" s="1332"/>
      <c r="W141" s="1332"/>
      <c r="X141" s="390"/>
      <c r="Y141" s="390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0"/>
      <c r="AJ141" s="390"/>
      <c r="AK141" s="390"/>
      <c r="AL141" s="390"/>
      <c r="AM141" s="390"/>
      <c r="AN141" s="390"/>
      <c r="AO141" s="390"/>
      <c r="AP141" s="390"/>
      <c r="AQ141" s="390"/>
      <c r="AR141" s="390"/>
      <c r="AS141" s="390"/>
      <c r="AT141" s="390"/>
      <c r="AU141" s="390"/>
      <c r="AV141" s="390"/>
      <c r="AW141" s="390"/>
      <c r="AX141" s="390"/>
      <c r="AY141" s="390"/>
      <c r="AZ141" s="390"/>
    </row>
    <row r="142" spans="1:52">
      <c r="A142" s="208"/>
      <c r="B142" s="208"/>
      <c r="C142" s="208"/>
      <c r="D142" s="390"/>
      <c r="E142" s="390"/>
      <c r="F142" s="390"/>
      <c r="G142" s="390"/>
      <c r="H142" s="390"/>
      <c r="I142" s="390"/>
      <c r="J142" s="390"/>
      <c r="K142" s="1331"/>
      <c r="U142" s="208"/>
      <c r="V142" s="1332"/>
      <c r="W142" s="1332"/>
      <c r="X142" s="390"/>
      <c r="Y142" s="390"/>
      <c r="Z142" s="390"/>
      <c r="AA142" s="390"/>
      <c r="AB142" s="390"/>
      <c r="AC142" s="390"/>
      <c r="AD142" s="390"/>
      <c r="AE142" s="390"/>
      <c r="AF142" s="390"/>
      <c r="AG142" s="390"/>
      <c r="AH142" s="390"/>
      <c r="AI142" s="390"/>
      <c r="AJ142" s="390"/>
      <c r="AK142" s="390"/>
      <c r="AL142" s="390"/>
      <c r="AM142" s="390"/>
      <c r="AN142" s="390"/>
      <c r="AO142" s="390"/>
      <c r="AP142" s="390"/>
      <c r="AQ142" s="390"/>
      <c r="AR142" s="390"/>
      <c r="AS142" s="390"/>
      <c r="AT142" s="390"/>
      <c r="AU142" s="390"/>
      <c r="AV142" s="390"/>
      <c r="AW142" s="390"/>
      <c r="AX142" s="390"/>
      <c r="AY142" s="390"/>
      <c r="AZ142" s="390"/>
    </row>
    <row r="143" spans="1:52">
      <c r="A143" s="208"/>
      <c r="B143" s="208"/>
      <c r="C143" s="208"/>
      <c r="D143" s="390"/>
      <c r="E143" s="390"/>
      <c r="F143" s="390"/>
      <c r="G143" s="390"/>
      <c r="H143" s="390"/>
      <c r="I143" s="390"/>
      <c r="J143" s="390"/>
      <c r="K143" s="1331"/>
      <c r="U143" s="208"/>
      <c r="V143" s="1332"/>
      <c r="W143" s="1332"/>
      <c r="X143" s="390"/>
      <c r="Y143" s="390"/>
      <c r="Z143" s="390"/>
      <c r="AA143" s="390"/>
      <c r="AB143" s="390"/>
      <c r="AC143" s="390"/>
      <c r="AD143" s="390"/>
      <c r="AE143" s="390"/>
      <c r="AF143" s="390"/>
      <c r="AG143" s="390"/>
      <c r="AH143" s="390"/>
      <c r="AI143" s="390"/>
      <c r="AJ143" s="390"/>
      <c r="AK143" s="390"/>
      <c r="AL143" s="390"/>
      <c r="AM143" s="390"/>
      <c r="AN143" s="390"/>
      <c r="AO143" s="390"/>
      <c r="AP143" s="390"/>
      <c r="AQ143" s="390"/>
      <c r="AR143" s="390"/>
      <c r="AS143" s="390"/>
      <c r="AT143" s="390"/>
      <c r="AU143" s="390"/>
      <c r="AV143" s="390"/>
      <c r="AW143" s="390"/>
      <c r="AX143" s="390"/>
      <c r="AY143" s="390"/>
      <c r="AZ143" s="390"/>
    </row>
    <row r="144" spans="1:52">
      <c r="A144" s="208"/>
      <c r="B144" s="208"/>
      <c r="C144" s="208"/>
      <c r="D144" s="390"/>
      <c r="E144" s="390"/>
      <c r="F144" s="390"/>
      <c r="G144" s="390"/>
      <c r="H144" s="390"/>
      <c r="I144" s="390"/>
      <c r="J144" s="390"/>
      <c r="K144" s="1331"/>
      <c r="U144" s="208"/>
      <c r="V144" s="1332"/>
      <c r="W144" s="1332"/>
      <c r="X144" s="390"/>
      <c r="Y144" s="390"/>
      <c r="Z144" s="390"/>
      <c r="AA144" s="390"/>
      <c r="AB144" s="390"/>
      <c r="AC144" s="390"/>
      <c r="AD144" s="390"/>
      <c r="AE144" s="390"/>
      <c r="AF144" s="390"/>
      <c r="AG144" s="390"/>
      <c r="AH144" s="390"/>
      <c r="AI144" s="390"/>
      <c r="AJ144" s="390"/>
      <c r="AK144" s="390"/>
      <c r="AL144" s="390"/>
      <c r="AM144" s="390"/>
      <c r="AN144" s="390"/>
      <c r="AO144" s="390"/>
      <c r="AP144" s="390"/>
      <c r="AQ144" s="390"/>
      <c r="AR144" s="390"/>
      <c r="AS144" s="390"/>
      <c r="AT144" s="390"/>
      <c r="AU144" s="390"/>
      <c r="AV144" s="390"/>
      <c r="AW144" s="390"/>
      <c r="AX144" s="390"/>
      <c r="AY144" s="390"/>
      <c r="AZ144" s="390"/>
    </row>
    <row r="145" spans="1:52">
      <c r="A145" s="208"/>
      <c r="B145" s="208"/>
      <c r="C145" s="208"/>
      <c r="D145" s="390"/>
      <c r="E145" s="390"/>
      <c r="F145" s="390"/>
      <c r="G145" s="390"/>
      <c r="H145" s="390"/>
      <c r="I145" s="390"/>
      <c r="J145" s="390"/>
      <c r="K145" s="1331"/>
      <c r="U145" s="208"/>
      <c r="V145" s="1332"/>
      <c r="W145" s="1332"/>
      <c r="X145" s="390"/>
      <c r="Y145" s="390"/>
      <c r="Z145" s="390"/>
      <c r="AA145" s="390"/>
      <c r="AB145" s="390"/>
      <c r="AC145" s="390"/>
      <c r="AD145" s="390"/>
      <c r="AE145" s="390"/>
      <c r="AF145" s="390"/>
      <c r="AG145" s="390"/>
      <c r="AH145" s="390"/>
      <c r="AI145" s="390"/>
      <c r="AJ145" s="390"/>
      <c r="AK145" s="390"/>
      <c r="AL145" s="390"/>
      <c r="AM145" s="390"/>
      <c r="AN145" s="390"/>
      <c r="AO145" s="390"/>
      <c r="AP145" s="390"/>
      <c r="AQ145" s="390"/>
      <c r="AR145" s="390"/>
      <c r="AS145" s="390"/>
      <c r="AT145" s="390"/>
      <c r="AU145" s="390"/>
      <c r="AV145" s="390"/>
      <c r="AW145" s="390"/>
      <c r="AX145" s="390"/>
      <c r="AY145" s="390"/>
      <c r="AZ145" s="390"/>
    </row>
    <row r="146" spans="1:52">
      <c r="A146" s="208"/>
      <c r="B146" s="208"/>
      <c r="C146" s="208"/>
      <c r="D146" s="390"/>
      <c r="E146" s="390"/>
      <c r="F146" s="390"/>
      <c r="G146" s="390"/>
      <c r="H146" s="390"/>
      <c r="I146" s="390"/>
      <c r="J146" s="390"/>
      <c r="K146" s="1331"/>
      <c r="U146" s="208"/>
      <c r="V146" s="1332"/>
      <c r="W146" s="1332"/>
      <c r="X146" s="390"/>
      <c r="Y146" s="390"/>
      <c r="Z146" s="390"/>
      <c r="AA146" s="390"/>
      <c r="AB146" s="390"/>
      <c r="AC146" s="390"/>
      <c r="AD146" s="390"/>
      <c r="AE146" s="390"/>
      <c r="AF146" s="390"/>
      <c r="AG146" s="390"/>
      <c r="AH146" s="390"/>
      <c r="AI146" s="390"/>
      <c r="AJ146" s="390"/>
      <c r="AK146" s="390"/>
      <c r="AL146" s="390"/>
      <c r="AM146" s="390"/>
      <c r="AN146" s="390"/>
      <c r="AO146" s="390"/>
      <c r="AP146" s="390"/>
      <c r="AQ146" s="390"/>
      <c r="AR146" s="390"/>
      <c r="AS146" s="390"/>
      <c r="AT146" s="390"/>
      <c r="AU146" s="390"/>
      <c r="AV146" s="390"/>
      <c r="AW146" s="390"/>
      <c r="AX146" s="390"/>
      <c r="AY146" s="390"/>
      <c r="AZ146" s="390"/>
    </row>
    <row r="147" spans="1:52">
      <c r="A147" s="208"/>
      <c r="B147" s="208"/>
      <c r="C147" s="208"/>
      <c r="D147" s="390"/>
      <c r="E147" s="390"/>
      <c r="F147" s="390"/>
      <c r="G147" s="390"/>
      <c r="H147" s="390"/>
      <c r="I147" s="390"/>
      <c r="J147" s="390"/>
      <c r="K147" s="1331"/>
      <c r="U147" s="208"/>
      <c r="V147" s="1332"/>
      <c r="W147" s="1332"/>
      <c r="X147" s="390"/>
      <c r="Y147" s="390"/>
      <c r="Z147" s="390"/>
      <c r="AA147" s="390"/>
      <c r="AB147" s="390"/>
      <c r="AC147" s="390"/>
      <c r="AD147" s="390"/>
      <c r="AE147" s="390"/>
      <c r="AF147" s="390"/>
      <c r="AG147" s="390"/>
      <c r="AH147" s="390"/>
      <c r="AI147" s="390"/>
      <c r="AJ147" s="390"/>
      <c r="AK147" s="390"/>
      <c r="AL147" s="390"/>
      <c r="AM147" s="390"/>
      <c r="AN147" s="390"/>
      <c r="AO147" s="390"/>
      <c r="AP147" s="390"/>
      <c r="AQ147" s="390"/>
      <c r="AR147" s="390"/>
      <c r="AS147" s="390"/>
      <c r="AT147" s="390"/>
      <c r="AU147" s="390"/>
      <c r="AV147" s="390"/>
      <c r="AW147" s="390"/>
      <c r="AX147" s="390"/>
      <c r="AY147" s="390"/>
      <c r="AZ147" s="390"/>
    </row>
    <row r="148" spans="1:52">
      <c r="A148" s="208"/>
      <c r="B148" s="208"/>
      <c r="C148" s="208"/>
      <c r="D148" s="390"/>
      <c r="E148" s="390"/>
      <c r="F148" s="390"/>
      <c r="G148" s="390"/>
      <c r="H148" s="390"/>
      <c r="I148" s="390"/>
      <c r="J148" s="390"/>
      <c r="K148" s="1331"/>
      <c r="U148" s="208"/>
      <c r="V148" s="1332"/>
      <c r="W148" s="1332"/>
      <c r="X148" s="390"/>
      <c r="Y148" s="390"/>
      <c r="Z148" s="390"/>
      <c r="AA148" s="390"/>
      <c r="AB148" s="390"/>
      <c r="AC148" s="390"/>
      <c r="AD148" s="390"/>
      <c r="AE148" s="390"/>
      <c r="AF148" s="390"/>
      <c r="AG148" s="390"/>
      <c r="AH148" s="390"/>
      <c r="AI148" s="390"/>
      <c r="AJ148" s="390"/>
      <c r="AK148" s="390"/>
      <c r="AL148" s="390"/>
      <c r="AM148" s="390"/>
      <c r="AN148" s="390"/>
      <c r="AO148" s="390"/>
      <c r="AP148" s="390"/>
      <c r="AQ148" s="390"/>
      <c r="AR148" s="390"/>
      <c r="AS148" s="390"/>
      <c r="AT148" s="390"/>
      <c r="AU148" s="390"/>
      <c r="AV148" s="390"/>
      <c r="AW148" s="390"/>
      <c r="AX148" s="390"/>
      <c r="AY148" s="390"/>
      <c r="AZ148" s="390"/>
    </row>
    <row r="149" spans="1:52">
      <c r="A149" s="208"/>
      <c r="B149" s="208"/>
      <c r="C149" s="208"/>
      <c r="D149" s="390"/>
      <c r="E149" s="390"/>
      <c r="F149" s="390"/>
      <c r="G149" s="390"/>
      <c r="H149" s="390"/>
      <c r="I149" s="390"/>
      <c r="J149" s="390"/>
      <c r="K149" s="1331"/>
      <c r="U149" s="208"/>
      <c r="V149" s="1332"/>
      <c r="W149" s="1332"/>
      <c r="X149" s="390"/>
      <c r="Y149" s="390"/>
      <c r="Z149" s="390"/>
      <c r="AA149" s="390"/>
      <c r="AB149" s="390"/>
      <c r="AC149" s="390"/>
      <c r="AD149" s="390"/>
      <c r="AE149" s="390"/>
      <c r="AF149" s="390"/>
      <c r="AG149" s="390"/>
      <c r="AH149" s="390"/>
      <c r="AI149" s="390"/>
      <c r="AJ149" s="390"/>
      <c r="AK149" s="390"/>
      <c r="AL149" s="390"/>
      <c r="AM149" s="390"/>
      <c r="AN149" s="390"/>
      <c r="AO149" s="390"/>
      <c r="AP149" s="390"/>
      <c r="AQ149" s="390"/>
      <c r="AR149" s="390"/>
      <c r="AS149" s="390"/>
      <c r="AT149" s="390"/>
      <c r="AU149" s="390"/>
      <c r="AV149" s="390"/>
      <c r="AW149" s="390"/>
      <c r="AX149" s="390"/>
      <c r="AY149" s="390"/>
      <c r="AZ149" s="390"/>
    </row>
    <row r="150" spans="1:52">
      <c r="A150" s="208"/>
      <c r="B150" s="208"/>
      <c r="C150" s="208"/>
      <c r="D150" s="390"/>
      <c r="E150" s="390"/>
      <c r="F150" s="390"/>
      <c r="G150" s="390"/>
      <c r="H150" s="390"/>
      <c r="I150" s="390"/>
      <c r="J150" s="390"/>
      <c r="K150" s="1331"/>
      <c r="U150" s="208"/>
      <c r="V150" s="1332"/>
      <c r="W150" s="1332"/>
      <c r="X150" s="390"/>
      <c r="Y150" s="390"/>
      <c r="Z150" s="390"/>
      <c r="AA150" s="390"/>
      <c r="AB150" s="390"/>
      <c r="AC150" s="390"/>
      <c r="AD150" s="390"/>
      <c r="AE150" s="390"/>
      <c r="AF150" s="390"/>
      <c r="AG150" s="390"/>
      <c r="AH150" s="390"/>
      <c r="AI150" s="390"/>
      <c r="AJ150" s="390"/>
      <c r="AK150" s="390"/>
      <c r="AL150" s="390"/>
      <c r="AM150" s="390"/>
      <c r="AN150" s="390"/>
      <c r="AO150" s="390"/>
      <c r="AP150" s="390"/>
      <c r="AQ150" s="390"/>
      <c r="AR150" s="390"/>
      <c r="AS150" s="390"/>
      <c r="AT150" s="390"/>
      <c r="AU150" s="390"/>
      <c r="AV150" s="390"/>
      <c r="AW150" s="390"/>
      <c r="AX150" s="390"/>
      <c r="AY150" s="390"/>
      <c r="AZ150" s="390"/>
    </row>
    <row r="151" spans="1:52">
      <c r="A151" s="208"/>
      <c r="B151" s="208"/>
      <c r="C151" s="208"/>
      <c r="D151" s="390"/>
      <c r="E151" s="390"/>
      <c r="F151" s="390"/>
      <c r="G151" s="390"/>
      <c r="H151" s="390"/>
      <c r="I151" s="390"/>
      <c r="J151" s="390"/>
      <c r="K151" s="1331"/>
      <c r="U151" s="208"/>
      <c r="V151" s="1332"/>
      <c r="W151" s="1332"/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0"/>
      <c r="AI151" s="390"/>
      <c r="AJ151" s="390"/>
      <c r="AK151" s="390"/>
      <c r="AL151" s="390"/>
      <c r="AM151" s="390"/>
      <c r="AN151" s="390"/>
      <c r="AO151" s="390"/>
      <c r="AP151" s="390"/>
      <c r="AQ151" s="390"/>
      <c r="AR151" s="390"/>
      <c r="AS151" s="390"/>
      <c r="AT151" s="390"/>
      <c r="AU151" s="390"/>
      <c r="AV151" s="390"/>
      <c r="AW151" s="390"/>
      <c r="AX151" s="390"/>
      <c r="AY151" s="390"/>
      <c r="AZ151" s="390"/>
    </row>
    <row r="152" spans="1:52">
      <c r="A152" s="208"/>
      <c r="B152" s="208"/>
      <c r="C152" s="208"/>
      <c r="D152" s="390"/>
      <c r="E152" s="390"/>
      <c r="F152" s="390"/>
      <c r="G152" s="390"/>
      <c r="H152" s="390"/>
      <c r="I152" s="390"/>
      <c r="J152" s="390"/>
      <c r="K152" s="1331"/>
      <c r="U152" s="208"/>
      <c r="V152" s="1332"/>
      <c r="W152" s="1332"/>
      <c r="X152" s="390"/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0"/>
      <c r="AJ152" s="390"/>
      <c r="AK152" s="390"/>
      <c r="AL152" s="390"/>
      <c r="AM152" s="390"/>
      <c r="AN152" s="390"/>
      <c r="AO152" s="390"/>
      <c r="AP152" s="390"/>
      <c r="AQ152" s="390"/>
      <c r="AR152" s="390"/>
      <c r="AS152" s="390"/>
      <c r="AT152" s="390"/>
      <c r="AU152" s="390"/>
      <c r="AV152" s="390"/>
      <c r="AW152" s="390"/>
      <c r="AX152" s="390"/>
      <c r="AY152" s="390"/>
      <c r="AZ152" s="390"/>
    </row>
    <row r="153" spans="1:52">
      <c r="A153" s="208"/>
      <c r="B153" s="208"/>
      <c r="C153" s="208"/>
      <c r="D153" s="390"/>
      <c r="E153" s="390"/>
      <c r="F153" s="390"/>
      <c r="G153" s="390"/>
      <c r="H153" s="390"/>
      <c r="I153" s="390"/>
      <c r="J153" s="390"/>
      <c r="K153" s="1331"/>
      <c r="U153" s="208"/>
      <c r="V153" s="1332"/>
      <c r="W153" s="1332"/>
      <c r="X153" s="390"/>
      <c r="Y153" s="390"/>
      <c r="Z153" s="390"/>
      <c r="AA153" s="390"/>
      <c r="AB153" s="390"/>
      <c r="AC153" s="390"/>
      <c r="AD153" s="390"/>
      <c r="AE153" s="390"/>
      <c r="AF153" s="390"/>
      <c r="AG153" s="390"/>
      <c r="AH153" s="390"/>
      <c r="AI153" s="390"/>
      <c r="AJ153" s="390"/>
      <c r="AK153" s="390"/>
      <c r="AL153" s="390"/>
      <c r="AM153" s="390"/>
      <c r="AN153" s="390"/>
      <c r="AO153" s="390"/>
      <c r="AP153" s="390"/>
      <c r="AQ153" s="390"/>
      <c r="AR153" s="390"/>
      <c r="AS153" s="390"/>
      <c r="AT153" s="390"/>
      <c r="AU153" s="390"/>
      <c r="AV153" s="390"/>
      <c r="AW153" s="390"/>
      <c r="AX153" s="390"/>
      <c r="AY153" s="390"/>
      <c r="AZ153" s="390"/>
    </row>
    <row r="154" spans="1:52">
      <c r="A154" s="208"/>
      <c r="B154" s="208"/>
      <c r="C154" s="208"/>
      <c r="D154" s="390"/>
      <c r="E154" s="390"/>
      <c r="F154" s="390"/>
      <c r="G154" s="390"/>
      <c r="H154" s="390"/>
      <c r="I154" s="390"/>
      <c r="J154" s="390"/>
      <c r="K154" s="1331"/>
      <c r="U154" s="208"/>
      <c r="V154" s="1332"/>
      <c r="W154" s="1332"/>
      <c r="X154" s="390"/>
      <c r="Y154" s="390"/>
      <c r="Z154" s="390"/>
      <c r="AA154" s="390"/>
      <c r="AB154" s="390"/>
      <c r="AC154" s="390"/>
      <c r="AD154" s="390"/>
      <c r="AE154" s="390"/>
      <c r="AF154" s="390"/>
      <c r="AG154" s="390"/>
      <c r="AH154" s="390"/>
      <c r="AI154" s="390"/>
      <c r="AJ154" s="390"/>
      <c r="AK154" s="390"/>
      <c r="AL154" s="390"/>
      <c r="AM154" s="390"/>
      <c r="AN154" s="390"/>
      <c r="AO154" s="390"/>
      <c r="AP154" s="390"/>
      <c r="AQ154" s="390"/>
      <c r="AR154" s="390"/>
      <c r="AS154" s="390"/>
      <c r="AT154" s="390"/>
      <c r="AU154" s="390"/>
      <c r="AV154" s="390"/>
      <c r="AW154" s="390"/>
      <c r="AX154" s="390"/>
      <c r="AY154" s="390"/>
      <c r="AZ154" s="390"/>
    </row>
    <row r="155" spans="1:52">
      <c r="A155" s="208"/>
      <c r="B155" s="208"/>
      <c r="C155" s="208"/>
      <c r="D155" s="390"/>
      <c r="E155" s="390"/>
      <c r="F155" s="390"/>
      <c r="G155" s="390"/>
      <c r="H155" s="390"/>
      <c r="I155" s="390"/>
      <c r="J155" s="390"/>
      <c r="K155" s="1331"/>
      <c r="U155" s="208"/>
      <c r="V155" s="1332"/>
      <c r="W155" s="1332"/>
      <c r="X155" s="390"/>
      <c r="Y155" s="390"/>
      <c r="Z155" s="390"/>
      <c r="AA155" s="390"/>
      <c r="AB155" s="390"/>
      <c r="AC155" s="390"/>
      <c r="AD155" s="390"/>
      <c r="AE155" s="390"/>
      <c r="AF155" s="390"/>
      <c r="AG155" s="390"/>
      <c r="AH155" s="390"/>
      <c r="AI155" s="390"/>
      <c r="AJ155" s="390"/>
      <c r="AK155" s="390"/>
      <c r="AL155" s="390"/>
      <c r="AM155" s="390"/>
      <c r="AN155" s="390"/>
      <c r="AO155" s="390"/>
      <c r="AP155" s="390"/>
      <c r="AQ155" s="390"/>
      <c r="AR155" s="390"/>
      <c r="AS155" s="390"/>
      <c r="AT155" s="390"/>
      <c r="AU155" s="390"/>
      <c r="AV155" s="390"/>
      <c r="AW155" s="390"/>
      <c r="AX155" s="390"/>
      <c r="AY155" s="390"/>
      <c r="AZ155" s="390"/>
    </row>
    <row r="156" spans="1:52">
      <c r="A156" s="208"/>
      <c r="B156" s="208"/>
      <c r="C156" s="208"/>
      <c r="D156" s="390"/>
      <c r="E156" s="390"/>
      <c r="F156" s="390"/>
      <c r="G156" s="390"/>
      <c r="H156" s="390"/>
      <c r="I156" s="390"/>
      <c r="J156" s="390"/>
      <c r="K156" s="1331"/>
      <c r="U156" s="208"/>
      <c r="V156" s="1332"/>
      <c r="W156" s="1332"/>
      <c r="X156" s="390"/>
      <c r="Y156" s="390"/>
      <c r="Z156" s="390"/>
      <c r="AA156" s="390"/>
      <c r="AB156" s="390"/>
      <c r="AC156" s="390"/>
      <c r="AD156" s="390"/>
      <c r="AE156" s="390"/>
      <c r="AF156" s="390"/>
      <c r="AG156" s="390"/>
      <c r="AH156" s="390"/>
      <c r="AI156" s="390"/>
      <c r="AJ156" s="390"/>
      <c r="AK156" s="390"/>
      <c r="AL156" s="390"/>
      <c r="AM156" s="390"/>
      <c r="AN156" s="390"/>
      <c r="AO156" s="390"/>
      <c r="AP156" s="390"/>
      <c r="AQ156" s="390"/>
      <c r="AR156" s="390"/>
      <c r="AS156" s="390"/>
      <c r="AT156" s="390"/>
      <c r="AU156" s="390"/>
      <c r="AV156" s="390"/>
      <c r="AW156" s="390"/>
      <c r="AX156" s="390"/>
      <c r="AY156" s="390"/>
      <c r="AZ156" s="390"/>
    </row>
    <row r="157" spans="1:52">
      <c r="A157" s="208"/>
      <c r="B157" s="208"/>
      <c r="C157" s="208"/>
      <c r="D157" s="390"/>
      <c r="E157" s="390"/>
      <c r="F157" s="390"/>
      <c r="G157" s="390"/>
      <c r="H157" s="390"/>
      <c r="I157" s="390"/>
      <c r="J157" s="390"/>
      <c r="K157" s="1331"/>
      <c r="U157" s="208"/>
      <c r="V157" s="1332"/>
      <c r="W157" s="1332"/>
      <c r="X157" s="390"/>
      <c r="Y157" s="390"/>
      <c r="Z157" s="390"/>
      <c r="AA157" s="390"/>
      <c r="AB157" s="390"/>
      <c r="AC157" s="390"/>
      <c r="AD157" s="390"/>
      <c r="AE157" s="390"/>
      <c r="AF157" s="390"/>
      <c r="AG157" s="390"/>
      <c r="AH157" s="390"/>
      <c r="AI157" s="390"/>
      <c r="AJ157" s="390"/>
      <c r="AK157" s="390"/>
      <c r="AL157" s="390"/>
      <c r="AM157" s="390"/>
      <c r="AN157" s="390"/>
      <c r="AO157" s="390"/>
      <c r="AP157" s="390"/>
      <c r="AQ157" s="390"/>
      <c r="AR157" s="390"/>
      <c r="AS157" s="390"/>
      <c r="AT157" s="390"/>
      <c r="AU157" s="390"/>
      <c r="AV157" s="390"/>
      <c r="AW157" s="390"/>
      <c r="AX157" s="390"/>
      <c r="AY157" s="390"/>
      <c r="AZ157" s="390"/>
    </row>
    <row r="158" spans="1:52">
      <c r="A158" s="208"/>
      <c r="B158" s="208"/>
      <c r="C158" s="208"/>
      <c r="D158" s="390"/>
      <c r="E158" s="390"/>
      <c r="F158" s="390"/>
      <c r="G158" s="390"/>
      <c r="H158" s="390"/>
      <c r="I158" s="390"/>
      <c r="J158" s="390"/>
      <c r="K158" s="1331"/>
      <c r="U158" s="208"/>
      <c r="V158" s="1332"/>
      <c r="W158" s="1332"/>
      <c r="X158" s="390"/>
      <c r="Y158" s="390"/>
      <c r="Z158" s="390"/>
      <c r="AA158" s="390"/>
      <c r="AB158" s="390"/>
      <c r="AC158" s="390"/>
      <c r="AD158" s="390"/>
      <c r="AE158" s="390"/>
      <c r="AF158" s="390"/>
      <c r="AG158" s="390"/>
      <c r="AH158" s="390"/>
      <c r="AI158" s="390"/>
      <c r="AJ158" s="390"/>
      <c r="AK158" s="390"/>
      <c r="AL158" s="390"/>
      <c r="AM158" s="390"/>
      <c r="AN158" s="390"/>
      <c r="AO158" s="390"/>
      <c r="AP158" s="390"/>
      <c r="AQ158" s="390"/>
      <c r="AR158" s="390"/>
      <c r="AS158" s="390"/>
      <c r="AT158" s="390"/>
      <c r="AU158" s="390"/>
      <c r="AV158" s="390"/>
      <c r="AW158" s="390"/>
      <c r="AX158" s="390"/>
      <c r="AY158" s="390"/>
      <c r="AZ158" s="390"/>
    </row>
    <row r="159" spans="1:52">
      <c r="A159" s="208"/>
      <c r="B159" s="208"/>
      <c r="C159" s="208"/>
      <c r="D159" s="390"/>
      <c r="E159" s="390"/>
      <c r="F159" s="390"/>
      <c r="G159" s="390"/>
      <c r="H159" s="390"/>
      <c r="I159" s="390"/>
      <c r="J159" s="390"/>
      <c r="K159" s="1331"/>
      <c r="U159" s="208"/>
      <c r="V159" s="1332"/>
      <c r="W159" s="1332"/>
      <c r="X159" s="390"/>
      <c r="Y159" s="390"/>
      <c r="Z159" s="390"/>
      <c r="AA159" s="390"/>
      <c r="AB159" s="390"/>
      <c r="AC159" s="390"/>
      <c r="AD159" s="390"/>
      <c r="AE159" s="390"/>
      <c r="AF159" s="390"/>
      <c r="AG159" s="390"/>
      <c r="AH159" s="390"/>
      <c r="AI159" s="390"/>
      <c r="AJ159" s="390"/>
      <c r="AK159" s="390"/>
      <c r="AL159" s="390"/>
      <c r="AM159" s="390"/>
      <c r="AN159" s="390"/>
      <c r="AO159" s="390"/>
      <c r="AP159" s="390"/>
      <c r="AQ159" s="390"/>
      <c r="AR159" s="390"/>
      <c r="AS159" s="390"/>
      <c r="AT159" s="390"/>
      <c r="AU159" s="390"/>
      <c r="AV159" s="390"/>
      <c r="AW159" s="390"/>
      <c r="AX159" s="390"/>
      <c r="AY159" s="390"/>
      <c r="AZ159" s="390"/>
    </row>
    <row r="160" spans="1:52">
      <c r="A160" s="208"/>
      <c r="B160" s="208"/>
      <c r="C160" s="208"/>
      <c r="D160" s="390"/>
      <c r="E160" s="390"/>
      <c r="F160" s="390"/>
      <c r="G160" s="390"/>
      <c r="H160" s="390"/>
      <c r="I160" s="390"/>
      <c r="J160" s="390"/>
      <c r="K160" s="1331"/>
      <c r="U160" s="208"/>
      <c r="V160" s="1332"/>
      <c r="W160" s="1332"/>
      <c r="X160" s="390"/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0"/>
      <c r="AJ160" s="390"/>
      <c r="AK160" s="390"/>
      <c r="AL160" s="390"/>
      <c r="AM160" s="390"/>
      <c r="AN160" s="390"/>
      <c r="AO160" s="390"/>
      <c r="AP160" s="390"/>
      <c r="AQ160" s="390"/>
      <c r="AR160" s="390"/>
      <c r="AS160" s="390"/>
      <c r="AT160" s="390"/>
      <c r="AU160" s="390"/>
      <c r="AV160" s="390"/>
      <c r="AW160" s="390"/>
      <c r="AX160" s="390"/>
      <c r="AY160" s="390"/>
      <c r="AZ160" s="390"/>
    </row>
    <row r="161" spans="1:52">
      <c r="A161" s="208"/>
      <c r="B161" s="208"/>
      <c r="C161" s="208"/>
      <c r="D161" s="390"/>
      <c r="E161" s="390"/>
      <c r="F161" s="390"/>
      <c r="G161" s="390"/>
      <c r="H161" s="390"/>
      <c r="I161" s="390"/>
      <c r="J161" s="390"/>
      <c r="K161" s="1331"/>
      <c r="U161" s="208"/>
      <c r="V161" s="1332"/>
      <c r="W161" s="1332"/>
      <c r="X161" s="390"/>
      <c r="Y161" s="390"/>
      <c r="Z161" s="390"/>
      <c r="AA161" s="390"/>
      <c r="AB161" s="390"/>
      <c r="AC161" s="390"/>
      <c r="AD161" s="390"/>
      <c r="AE161" s="390"/>
      <c r="AF161" s="390"/>
      <c r="AG161" s="390"/>
      <c r="AH161" s="390"/>
      <c r="AI161" s="390"/>
      <c r="AJ161" s="390"/>
      <c r="AK161" s="390"/>
      <c r="AL161" s="390"/>
      <c r="AM161" s="390"/>
      <c r="AN161" s="390"/>
      <c r="AO161" s="390"/>
      <c r="AP161" s="390"/>
      <c r="AQ161" s="390"/>
      <c r="AR161" s="390"/>
      <c r="AS161" s="390"/>
      <c r="AT161" s="390"/>
      <c r="AU161" s="390"/>
      <c r="AV161" s="390"/>
      <c r="AW161" s="390"/>
      <c r="AX161" s="390"/>
      <c r="AY161" s="390"/>
      <c r="AZ161" s="390"/>
    </row>
    <row r="162" spans="1:52">
      <c r="A162" s="208"/>
      <c r="B162" s="208"/>
      <c r="C162" s="208"/>
      <c r="D162" s="390"/>
      <c r="E162" s="390"/>
      <c r="F162" s="390"/>
      <c r="G162" s="390"/>
      <c r="H162" s="390"/>
      <c r="I162" s="390"/>
      <c r="J162" s="390"/>
      <c r="K162" s="1331"/>
      <c r="U162" s="208"/>
      <c r="V162" s="1332"/>
      <c r="W162" s="1332"/>
      <c r="X162" s="390"/>
      <c r="Y162" s="390"/>
      <c r="Z162" s="390"/>
      <c r="AA162" s="390"/>
      <c r="AB162" s="390"/>
      <c r="AC162" s="390"/>
      <c r="AD162" s="390"/>
      <c r="AE162" s="390"/>
      <c r="AF162" s="390"/>
      <c r="AG162" s="390"/>
      <c r="AH162" s="390"/>
      <c r="AI162" s="390"/>
      <c r="AJ162" s="390"/>
      <c r="AK162" s="390"/>
      <c r="AL162" s="390"/>
      <c r="AM162" s="390"/>
      <c r="AN162" s="390"/>
      <c r="AO162" s="390"/>
      <c r="AP162" s="390"/>
      <c r="AQ162" s="390"/>
      <c r="AR162" s="390"/>
      <c r="AS162" s="390"/>
      <c r="AT162" s="390"/>
      <c r="AU162" s="390"/>
      <c r="AV162" s="390"/>
      <c r="AW162" s="390"/>
      <c r="AX162" s="390"/>
      <c r="AY162" s="390"/>
      <c r="AZ162" s="390"/>
    </row>
    <row r="163" spans="1:52">
      <c r="A163" s="208"/>
      <c r="B163" s="208"/>
      <c r="C163" s="208"/>
      <c r="D163" s="390"/>
      <c r="E163" s="390"/>
      <c r="F163" s="390"/>
      <c r="G163" s="390"/>
      <c r="H163" s="390"/>
      <c r="I163" s="390"/>
      <c r="J163" s="390"/>
      <c r="K163" s="1331"/>
      <c r="U163" s="208"/>
      <c r="V163" s="1332"/>
      <c r="W163" s="1332"/>
      <c r="X163" s="390"/>
      <c r="Y163" s="390"/>
      <c r="Z163" s="390"/>
      <c r="AA163" s="390"/>
      <c r="AB163" s="390"/>
      <c r="AC163" s="390"/>
      <c r="AD163" s="390"/>
      <c r="AE163" s="390"/>
      <c r="AF163" s="390"/>
      <c r="AG163" s="390"/>
      <c r="AH163" s="390"/>
      <c r="AI163" s="390"/>
      <c r="AJ163" s="390"/>
      <c r="AK163" s="390"/>
      <c r="AL163" s="390"/>
      <c r="AM163" s="390"/>
      <c r="AN163" s="390"/>
      <c r="AO163" s="390"/>
      <c r="AP163" s="390"/>
      <c r="AQ163" s="390"/>
      <c r="AR163" s="390"/>
      <c r="AS163" s="390"/>
      <c r="AT163" s="390"/>
      <c r="AU163" s="390"/>
      <c r="AV163" s="390"/>
      <c r="AW163" s="390"/>
      <c r="AX163" s="390"/>
      <c r="AY163" s="390"/>
      <c r="AZ163" s="390"/>
    </row>
    <row r="164" spans="1:52">
      <c r="A164" s="208"/>
      <c r="B164" s="208"/>
      <c r="C164" s="208"/>
      <c r="D164" s="390"/>
      <c r="E164" s="390"/>
      <c r="F164" s="390"/>
      <c r="G164" s="390"/>
      <c r="H164" s="390"/>
      <c r="I164" s="390"/>
      <c r="J164" s="390"/>
      <c r="K164" s="1331"/>
      <c r="U164" s="208"/>
      <c r="V164" s="1332"/>
      <c r="W164" s="1332"/>
      <c r="X164" s="390"/>
      <c r="Y164" s="390"/>
      <c r="Z164" s="390"/>
      <c r="AA164" s="390"/>
      <c r="AB164" s="390"/>
      <c r="AC164" s="390"/>
      <c r="AD164" s="390"/>
      <c r="AE164" s="390"/>
      <c r="AF164" s="390"/>
      <c r="AG164" s="390"/>
      <c r="AH164" s="390"/>
      <c r="AI164" s="390"/>
      <c r="AJ164" s="390"/>
      <c r="AK164" s="390"/>
      <c r="AL164" s="390"/>
      <c r="AM164" s="390"/>
      <c r="AN164" s="390"/>
      <c r="AO164" s="390"/>
      <c r="AP164" s="390"/>
      <c r="AQ164" s="390"/>
      <c r="AR164" s="390"/>
      <c r="AS164" s="390"/>
      <c r="AT164" s="390"/>
      <c r="AU164" s="390"/>
      <c r="AV164" s="390"/>
      <c r="AW164" s="390"/>
      <c r="AX164" s="390"/>
      <c r="AY164" s="390"/>
      <c r="AZ164" s="390"/>
    </row>
    <row r="165" spans="1:52">
      <c r="A165" s="208"/>
      <c r="B165" s="208"/>
      <c r="C165" s="208"/>
      <c r="D165" s="390"/>
      <c r="E165" s="390"/>
      <c r="F165" s="390"/>
      <c r="G165" s="390"/>
      <c r="H165" s="390"/>
      <c r="I165" s="390"/>
      <c r="J165" s="390"/>
      <c r="K165" s="1331"/>
      <c r="U165" s="208"/>
      <c r="V165" s="1332"/>
      <c r="W165" s="1332"/>
      <c r="X165" s="390"/>
      <c r="Y165" s="390"/>
      <c r="Z165" s="390"/>
      <c r="AA165" s="390"/>
      <c r="AB165" s="390"/>
      <c r="AC165" s="390"/>
      <c r="AD165" s="390"/>
      <c r="AE165" s="390"/>
      <c r="AF165" s="390"/>
      <c r="AG165" s="390"/>
      <c r="AH165" s="390"/>
      <c r="AI165" s="390"/>
      <c r="AJ165" s="390"/>
      <c r="AK165" s="390"/>
      <c r="AL165" s="390"/>
      <c r="AM165" s="390"/>
      <c r="AN165" s="390"/>
      <c r="AO165" s="390"/>
      <c r="AP165" s="390"/>
      <c r="AQ165" s="390"/>
      <c r="AR165" s="390"/>
      <c r="AS165" s="390"/>
      <c r="AT165" s="390"/>
      <c r="AU165" s="390"/>
      <c r="AV165" s="390"/>
      <c r="AW165" s="390"/>
      <c r="AX165" s="390"/>
      <c r="AY165" s="390"/>
      <c r="AZ165" s="390"/>
    </row>
    <row r="166" spans="1:52">
      <c r="A166" s="208"/>
      <c r="B166" s="208"/>
      <c r="C166" s="208"/>
      <c r="D166" s="390"/>
      <c r="E166" s="390"/>
      <c r="F166" s="390"/>
      <c r="G166" s="390"/>
      <c r="H166" s="390"/>
      <c r="I166" s="390"/>
      <c r="J166" s="390"/>
      <c r="K166" s="1331"/>
      <c r="U166" s="208"/>
      <c r="V166" s="1332"/>
      <c r="W166" s="1332"/>
      <c r="X166" s="390"/>
      <c r="Y166" s="390"/>
      <c r="Z166" s="390"/>
      <c r="AA166" s="390"/>
      <c r="AB166" s="390"/>
      <c r="AC166" s="390"/>
      <c r="AD166" s="390"/>
      <c r="AE166" s="390"/>
      <c r="AF166" s="390"/>
      <c r="AG166" s="390"/>
      <c r="AH166" s="390"/>
      <c r="AI166" s="390"/>
      <c r="AJ166" s="390"/>
      <c r="AK166" s="390"/>
      <c r="AL166" s="390"/>
      <c r="AM166" s="390"/>
      <c r="AN166" s="390"/>
      <c r="AO166" s="390"/>
      <c r="AP166" s="390"/>
      <c r="AQ166" s="390"/>
      <c r="AR166" s="390"/>
      <c r="AS166" s="390"/>
      <c r="AT166" s="390"/>
      <c r="AU166" s="390"/>
      <c r="AV166" s="390"/>
      <c r="AW166" s="390"/>
      <c r="AX166" s="390"/>
      <c r="AY166" s="390"/>
      <c r="AZ166" s="390"/>
    </row>
    <row r="167" spans="1:52">
      <c r="A167" s="208"/>
      <c r="B167" s="208"/>
      <c r="C167" s="208"/>
      <c r="D167" s="390"/>
      <c r="E167" s="390"/>
      <c r="F167" s="390"/>
      <c r="G167" s="390"/>
      <c r="H167" s="390"/>
      <c r="I167" s="390"/>
      <c r="J167" s="390"/>
      <c r="K167" s="1331"/>
      <c r="U167" s="208"/>
      <c r="V167" s="1332"/>
      <c r="W167" s="1332"/>
      <c r="X167" s="390"/>
      <c r="Y167" s="390"/>
      <c r="Z167" s="390"/>
      <c r="AA167" s="390"/>
      <c r="AB167" s="390"/>
      <c r="AC167" s="390"/>
      <c r="AD167" s="390"/>
      <c r="AE167" s="390"/>
      <c r="AF167" s="390"/>
      <c r="AG167" s="390"/>
      <c r="AH167" s="390"/>
      <c r="AI167" s="390"/>
      <c r="AJ167" s="390"/>
      <c r="AK167" s="390"/>
      <c r="AL167" s="390"/>
      <c r="AM167" s="390"/>
      <c r="AN167" s="390"/>
      <c r="AO167" s="390"/>
      <c r="AP167" s="390"/>
      <c r="AQ167" s="390"/>
      <c r="AR167" s="390"/>
      <c r="AS167" s="390"/>
      <c r="AT167" s="390"/>
      <c r="AU167" s="390"/>
      <c r="AV167" s="390"/>
      <c r="AW167" s="390"/>
      <c r="AX167" s="390"/>
      <c r="AY167" s="390"/>
      <c r="AZ167" s="390"/>
    </row>
    <row r="168" spans="1:52">
      <c r="A168" s="208"/>
      <c r="B168" s="208"/>
      <c r="C168" s="208"/>
      <c r="D168" s="390"/>
      <c r="E168" s="390"/>
      <c r="F168" s="390"/>
      <c r="G168" s="390"/>
      <c r="H168" s="390"/>
      <c r="I168" s="390"/>
      <c r="J168" s="390"/>
      <c r="K168" s="1331"/>
      <c r="U168" s="208"/>
      <c r="V168" s="1332"/>
      <c r="W168" s="1332"/>
      <c r="X168" s="390"/>
      <c r="Y168" s="390"/>
      <c r="Z168" s="390"/>
      <c r="AA168" s="390"/>
      <c r="AB168" s="390"/>
      <c r="AC168" s="390"/>
      <c r="AD168" s="390"/>
      <c r="AE168" s="390"/>
      <c r="AF168" s="390"/>
      <c r="AG168" s="390"/>
      <c r="AH168" s="390"/>
      <c r="AI168" s="390"/>
      <c r="AJ168" s="390"/>
      <c r="AK168" s="390"/>
      <c r="AL168" s="390"/>
      <c r="AM168" s="390"/>
      <c r="AN168" s="390"/>
      <c r="AO168" s="390"/>
      <c r="AP168" s="390"/>
      <c r="AQ168" s="390"/>
      <c r="AR168" s="390"/>
      <c r="AS168" s="390"/>
      <c r="AT168" s="390"/>
      <c r="AU168" s="390"/>
      <c r="AV168" s="390"/>
      <c r="AW168" s="390"/>
      <c r="AX168" s="390"/>
      <c r="AY168" s="390"/>
      <c r="AZ168" s="390"/>
    </row>
    <row r="169" spans="1:52">
      <c r="A169" s="208"/>
      <c r="B169" s="208"/>
      <c r="C169" s="208"/>
      <c r="D169" s="390"/>
      <c r="E169" s="390"/>
      <c r="F169" s="390"/>
      <c r="G169" s="390"/>
      <c r="H169" s="390"/>
      <c r="I169" s="390"/>
      <c r="J169" s="390"/>
      <c r="K169" s="1331"/>
      <c r="U169" s="208"/>
      <c r="V169" s="1332"/>
      <c r="W169" s="1332"/>
      <c r="X169" s="390"/>
      <c r="Y169" s="390"/>
      <c r="Z169" s="390"/>
      <c r="AA169" s="390"/>
      <c r="AB169" s="390"/>
      <c r="AC169" s="390"/>
      <c r="AD169" s="390"/>
      <c r="AE169" s="390"/>
      <c r="AF169" s="390"/>
      <c r="AG169" s="390"/>
      <c r="AH169" s="390"/>
      <c r="AI169" s="390"/>
      <c r="AJ169" s="390"/>
      <c r="AK169" s="390"/>
      <c r="AL169" s="390"/>
      <c r="AM169" s="390"/>
      <c r="AN169" s="390"/>
      <c r="AO169" s="390"/>
      <c r="AP169" s="390"/>
      <c r="AQ169" s="390"/>
      <c r="AR169" s="390"/>
      <c r="AS169" s="390"/>
      <c r="AT169" s="390"/>
      <c r="AU169" s="390"/>
      <c r="AV169" s="390"/>
      <c r="AW169" s="390"/>
      <c r="AX169" s="390"/>
      <c r="AY169" s="390"/>
      <c r="AZ169" s="390"/>
    </row>
    <row r="170" spans="1:52">
      <c r="A170" s="208"/>
      <c r="B170" s="208"/>
      <c r="C170" s="208"/>
      <c r="D170" s="390"/>
      <c r="E170" s="390"/>
      <c r="F170" s="390"/>
      <c r="G170" s="390"/>
      <c r="H170" s="390"/>
      <c r="I170" s="390"/>
      <c r="J170" s="390"/>
      <c r="K170" s="1331"/>
      <c r="U170" s="208"/>
      <c r="V170" s="1332"/>
      <c r="W170" s="1332"/>
      <c r="X170" s="390"/>
      <c r="Y170" s="390"/>
      <c r="Z170" s="390"/>
      <c r="AA170" s="390"/>
      <c r="AB170" s="390"/>
      <c r="AC170" s="390"/>
      <c r="AD170" s="390"/>
      <c r="AE170" s="390"/>
      <c r="AF170" s="390"/>
      <c r="AG170" s="390"/>
      <c r="AH170" s="390"/>
      <c r="AI170" s="390"/>
      <c r="AJ170" s="390"/>
      <c r="AK170" s="390"/>
      <c r="AL170" s="390"/>
      <c r="AM170" s="390"/>
      <c r="AN170" s="390"/>
      <c r="AO170" s="390"/>
      <c r="AP170" s="390"/>
      <c r="AQ170" s="390"/>
      <c r="AR170" s="390"/>
      <c r="AS170" s="390"/>
      <c r="AT170" s="390"/>
      <c r="AU170" s="390"/>
      <c r="AV170" s="390"/>
      <c r="AW170" s="390"/>
      <c r="AX170" s="390"/>
      <c r="AY170" s="390"/>
      <c r="AZ170" s="390"/>
    </row>
    <row r="171" spans="1:52">
      <c r="A171" s="208"/>
      <c r="B171" s="208"/>
      <c r="C171" s="208"/>
      <c r="D171" s="390"/>
      <c r="E171" s="390"/>
      <c r="F171" s="390"/>
      <c r="G171" s="390"/>
      <c r="H171" s="390"/>
      <c r="I171" s="390"/>
      <c r="J171" s="390"/>
      <c r="K171" s="1331"/>
      <c r="U171" s="208"/>
      <c r="V171" s="1332"/>
      <c r="W171" s="1332"/>
      <c r="X171" s="390"/>
      <c r="Y171" s="390"/>
      <c r="Z171" s="390"/>
      <c r="AA171" s="390"/>
      <c r="AB171" s="390"/>
      <c r="AC171" s="390"/>
      <c r="AD171" s="390"/>
      <c r="AE171" s="390"/>
      <c r="AF171" s="390"/>
      <c r="AG171" s="390"/>
      <c r="AH171" s="390"/>
      <c r="AI171" s="390"/>
      <c r="AJ171" s="390"/>
      <c r="AK171" s="390"/>
      <c r="AL171" s="390"/>
      <c r="AM171" s="390"/>
      <c r="AN171" s="390"/>
      <c r="AO171" s="390"/>
      <c r="AP171" s="390"/>
      <c r="AQ171" s="390"/>
      <c r="AR171" s="390"/>
      <c r="AS171" s="390"/>
      <c r="AT171" s="390"/>
      <c r="AU171" s="390"/>
      <c r="AV171" s="390"/>
      <c r="AW171" s="390"/>
      <c r="AX171" s="390"/>
      <c r="AY171" s="390"/>
      <c r="AZ171" s="390"/>
    </row>
    <row r="172" spans="1:52">
      <c r="A172" s="208"/>
      <c r="B172" s="208"/>
      <c r="C172" s="208"/>
      <c r="D172" s="390"/>
      <c r="E172" s="390"/>
      <c r="F172" s="390"/>
      <c r="G172" s="390"/>
      <c r="H172" s="390"/>
      <c r="I172" s="390"/>
      <c r="J172" s="390"/>
      <c r="K172" s="1331"/>
      <c r="U172" s="208"/>
      <c r="V172" s="1332"/>
      <c r="W172" s="1332"/>
      <c r="X172" s="390"/>
      <c r="Y172" s="390"/>
      <c r="Z172" s="390"/>
      <c r="AA172" s="390"/>
      <c r="AB172" s="390"/>
      <c r="AC172" s="390"/>
      <c r="AD172" s="390"/>
      <c r="AE172" s="390"/>
      <c r="AF172" s="390"/>
      <c r="AG172" s="390"/>
      <c r="AH172" s="390"/>
      <c r="AI172" s="390"/>
      <c r="AJ172" s="390"/>
      <c r="AK172" s="390"/>
      <c r="AL172" s="390"/>
      <c r="AM172" s="390"/>
      <c r="AN172" s="390"/>
      <c r="AO172" s="390"/>
      <c r="AP172" s="390"/>
      <c r="AQ172" s="390"/>
      <c r="AR172" s="390"/>
      <c r="AS172" s="390"/>
      <c r="AT172" s="390"/>
      <c r="AU172" s="390"/>
      <c r="AV172" s="390"/>
      <c r="AW172" s="390"/>
      <c r="AX172" s="390"/>
      <c r="AY172" s="390"/>
      <c r="AZ172" s="390"/>
    </row>
    <row r="173" spans="1:52">
      <c r="A173" s="208"/>
      <c r="B173" s="208"/>
      <c r="C173" s="208"/>
      <c r="D173" s="390"/>
      <c r="E173" s="390"/>
      <c r="F173" s="390"/>
      <c r="G173" s="390"/>
      <c r="H173" s="390"/>
      <c r="I173" s="390"/>
      <c r="J173" s="390"/>
      <c r="K173" s="1331"/>
      <c r="U173" s="208"/>
      <c r="V173" s="1332"/>
      <c r="W173" s="1332"/>
      <c r="X173" s="390"/>
      <c r="Y173" s="390"/>
      <c r="Z173" s="390"/>
      <c r="AA173" s="390"/>
      <c r="AB173" s="390"/>
      <c r="AC173" s="390"/>
      <c r="AD173" s="390"/>
      <c r="AE173" s="390"/>
      <c r="AF173" s="390"/>
      <c r="AG173" s="390"/>
      <c r="AH173" s="390"/>
      <c r="AI173" s="390"/>
      <c r="AJ173" s="390"/>
      <c r="AK173" s="390"/>
      <c r="AL173" s="390"/>
      <c r="AM173" s="390"/>
      <c r="AN173" s="390"/>
      <c r="AO173" s="390"/>
      <c r="AP173" s="390"/>
      <c r="AQ173" s="390"/>
      <c r="AR173" s="390"/>
      <c r="AS173" s="390"/>
      <c r="AT173" s="390"/>
      <c r="AU173" s="390"/>
      <c r="AV173" s="390"/>
      <c r="AW173" s="390"/>
      <c r="AX173" s="390"/>
      <c r="AY173" s="390"/>
      <c r="AZ173" s="390"/>
    </row>
    <row r="174" spans="1:52">
      <c r="A174" s="208"/>
      <c r="B174" s="208"/>
      <c r="C174" s="208"/>
      <c r="D174" s="390"/>
      <c r="E174" s="390"/>
      <c r="F174" s="390"/>
      <c r="G174" s="390"/>
      <c r="H174" s="390"/>
      <c r="I174" s="390"/>
      <c r="J174" s="390"/>
      <c r="K174" s="1331"/>
      <c r="U174" s="208"/>
      <c r="V174" s="1332"/>
      <c r="W174" s="1332"/>
      <c r="X174" s="390"/>
      <c r="Y174" s="390"/>
      <c r="Z174" s="390"/>
      <c r="AA174" s="390"/>
      <c r="AB174" s="390"/>
      <c r="AC174" s="390"/>
      <c r="AD174" s="390"/>
      <c r="AE174" s="390"/>
      <c r="AF174" s="390"/>
      <c r="AG174" s="390"/>
      <c r="AH174" s="390"/>
      <c r="AI174" s="390"/>
      <c r="AJ174" s="390"/>
      <c r="AK174" s="390"/>
      <c r="AL174" s="390"/>
      <c r="AM174" s="390"/>
      <c r="AN174" s="390"/>
      <c r="AO174" s="390"/>
      <c r="AP174" s="390"/>
      <c r="AQ174" s="390"/>
      <c r="AR174" s="390"/>
      <c r="AS174" s="390"/>
      <c r="AT174" s="390"/>
      <c r="AU174" s="390"/>
      <c r="AV174" s="390"/>
      <c r="AW174" s="390"/>
      <c r="AX174" s="390"/>
      <c r="AY174" s="390"/>
      <c r="AZ174" s="390"/>
    </row>
    <row r="175" spans="1:52">
      <c r="A175" s="208"/>
      <c r="B175" s="208"/>
      <c r="C175" s="208"/>
      <c r="D175" s="390"/>
      <c r="E175" s="390"/>
      <c r="F175" s="390"/>
      <c r="G175" s="390"/>
      <c r="H175" s="390"/>
      <c r="I175" s="390"/>
      <c r="J175" s="390"/>
      <c r="K175" s="1331"/>
      <c r="U175" s="208"/>
      <c r="V175" s="1332"/>
      <c r="W175" s="1332"/>
      <c r="X175" s="390"/>
      <c r="Y175" s="390"/>
      <c r="Z175" s="390"/>
      <c r="AA175" s="390"/>
      <c r="AB175" s="390"/>
      <c r="AC175" s="390"/>
      <c r="AD175" s="390"/>
      <c r="AE175" s="390"/>
      <c r="AF175" s="390"/>
      <c r="AG175" s="390"/>
      <c r="AH175" s="390"/>
      <c r="AI175" s="390"/>
      <c r="AJ175" s="390"/>
      <c r="AK175" s="390"/>
      <c r="AL175" s="390"/>
      <c r="AM175" s="390"/>
      <c r="AN175" s="390"/>
      <c r="AO175" s="390"/>
      <c r="AP175" s="390"/>
      <c r="AQ175" s="390"/>
      <c r="AR175" s="390"/>
      <c r="AS175" s="390"/>
      <c r="AT175" s="390"/>
      <c r="AU175" s="390"/>
      <c r="AV175" s="390"/>
      <c r="AW175" s="390"/>
      <c r="AX175" s="390"/>
      <c r="AY175" s="390"/>
      <c r="AZ175" s="390"/>
    </row>
    <row r="176" spans="1:52">
      <c r="A176" s="208"/>
      <c r="B176" s="208"/>
      <c r="C176" s="208"/>
      <c r="D176" s="390"/>
      <c r="E176" s="390"/>
      <c r="F176" s="390"/>
      <c r="G176" s="390"/>
      <c r="H176" s="390"/>
      <c r="I176" s="390"/>
      <c r="J176" s="390"/>
      <c r="K176" s="1331"/>
      <c r="U176" s="208"/>
      <c r="V176" s="1332"/>
      <c r="W176" s="1332"/>
      <c r="X176" s="390"/>
      <c r="Y176" s="390"/>
      <c r="Z176" s="390"/>
      <c r="AA176" s="390"/>
      <c r="AB176" s="390"/>
      <c r="AC176" s="390"/>
      <c r="AD176" s="390"/>
      <c r="AE176" s="390"/>
      <c r="AF176" s="390"/>
      <c r="AG176" s="390"/>
      <c r="AH176" s="390"/>
      <c r="AI176" s="390"/>
      <c r="AJ176" s="390"/>
      <c r="AK176" s="390"/>
      <c r="AL176" s="390"/>
      <c r="AM176" s="390"/>
      <c r="AN176" s="390"/>
      <c r="AO176" s="390"/>
      <c r="AP176" s="390"/>
      <c r="AQ176" s="390"/>
      <c r="AR176" s="390"/>
      <c r="AS176" s="390"/>
      <c r="AT176" s="390"/>
      <c r="AU176" s="390"/>
      <c r="AV176" s="390"/>
      <c r="AW176" s="390"/>
      <c r="AX176" s="390"/>
      <c r="AY176" s="390"/>
      <c r="AZ176" s="390"/>
    </row>
    <row r="177" spans="1:52">
      <c r="A177" s="208"/>
      <c r="B177" s="208"/>
      <c r="C177" s="208"/>
      <c r="D177" s="390"/>
      <c r="E177" s="390"/>
      <c r="F177" s="390"/>
      <c r="G177" s="390"/>
      <c r="H177" s="390"/>
      <c r="I177" s="390"/>
      <c r="J177" s="390"/>
      <c r="K177" s="1331"/>
      <c r="U177" s="208"/>
      <c r="V177" s="1332"/>
      <c r="W177" s="1332"/>
      <c r="X177" s="390"/>
      <c r="Y177" s="390"/>
      <c r="Z177" s="390"/>
      <c r="AA177" s="390"/>
      <c r="AB177" s="390"/>
      <c r="AC177" s="390"/>
      <c r="AD177" s="390"/>
      <c r="AE177" s="390"/>
      <c r="AF177" s="390"/>
      <c r="AG177" s="390"/>
      <c r="AH177" s="390"/>
      <c r="AI177" s="390"/>
      <c r="AJ177" s="390"/>
      <c r="AK177" s="390"/>
      <c r="AL177" s="390"/>
      <c r="AM177" s="390"/>
      <c r="AN177" s="390"/>
      <c r="AO177" s="390"/>
      <c r="AP177" s="390"/>
      <c r="AQ177" s="390"/>
      <c r="AR177" s="390"/>
      <c r="AS177" s="390"/>
      <c r="AT177" s="390"/>
      <c r="AU177" s="390"/>
      <c r="AV177" s="390"/>
      <c r="AW177" s="390"/>
      <c r="AX177" s="390"/>
      <c r="AY177" s="390"/>
      <c r="AZ177" s="390"/>
    </row>
    <row r="178" spans="1:52">
      <c r="A178" s="208"/>
      <c r="B178" s="208"/>
      <c r="C178" s="208"/>
      <c r="D178" s="390"/>
      <c r="E178" s="390"/>
      <c r="F178" s="390"/>
      <c r="G178" s="390"/>
      <c r="H178" s="390"/>
      <c r="I178" s="390"/>
      <c r="J178" s="390"/>
      <c r="K178" s="1331"/>
      <c r="U178" s="208"/>
      <c r="V178" s="1332"/>
      <c r="W178" s="1332"/>
      <c r="X178" s="390"/>
      <c r="Y178" s="390"/>
      <c r="Z178" s="390"/>
      <c r="AA178" s="390"/>
      <c r="AB178" s="390"/>
      <c r="AC178" s="390"/>
      <c r="AD178" s="390"/>
      <c r="AE178" s="390"/>
      <c r="AF178" s="390"/>
      <c r="AG178" s="390"/>
      <c r="AH178" s="390"/>
      <c r="AI178" s="390"/>
      <c r="AJ178" s="390"/>
      <c r="AK178" s="390"/>
      <c r="AL178" s="390"/>
      <c r="AM178" s="390"/>
      <c r="AN178" s="390"/>
      <c r="AO178" s="390"/>
      <c r="AP178" s="390"/>
      <c r="AQ178" s="390"/>
      <c r="AR178" s="390"/>
      <c r="AS178" s="390"/>
      <c r="AT178" s="390"/>
      <c r="AU178" s="390"/>
      <c r="AV178" s="390"/>
      <c r="AW178" s="390"/>
      <c r="AX178" s="390"/>
      <c r="AY178" s="390"/>
      <c r="AZ178" s="390"/>
    </row>
    <row r="179" spans="1:52">
      <c r="A179" s="208"/>
      <c r="B179" s="208"/>
      <c r="C179" s="208"/>
      <c r="D179" s="390"/>
      <c r="E179" s="390"/>
      <c r="F179" s="390"/>
      <c r="G179" s="390"/>
      <c r="H179" s="390"/>
      <c r="I179" s="390"/>
      <c r="J179" s="390"/>
      <c r="K179" s="1331"/>
      <c r="U179" s="208"/>
      <c r="V179" s="1332"/>
      <c r="W179" s="1332"/>
      <c r="X179" s="390"/>
      <c r="Y179" s="390"/>
      <c r="Z179" s="390"/>
      <c r="AA179" s="390"/>
      <c r="AB179" s="390"/>
      <c r="AC179" s="390"/>
      <c r="AD179" s="390"/>
      <c r="AE179" s="390"/>
      <c r="AF179" s="390"/>
      <c r="AG179" s="390"/>
      <c r="AH179" s="390"/>
      <c r="AI179" s="390"/>
      <c r="AJ179" s="390"/>
      <c r="AK179" s="390"/>
      <c r="AL179" s="390"/>
      <c r="AM179" s="390"/>
      <c r="AN179" s="390"/>
      <c r="AO179" s="390"/>
      <c r="AP179" s="390"/>
      <c r="AQ179" s="390"/>
      <c r="AR179" s="390"/>
      <c r="AS179" s="390"/>
      <c r="AT179" s="390"/>
      <c r="AU179" s="390"/>
      <c r="AV179" s="390"/>
      <c r="AW179" s="390"/>
      <c r="AX179" s="390"/>
      <c r="AY179" s="390"/>
      <c r="AZ179" s="390"/>
    </row>
    <row r="180" spans="1:52">
      <c r="A180" s="208"/>
      <c r="B180" s="208"/>
      <c r="C180" s="208"/>
      <c r="D180" s="390"/>
      <c r="E180" s="390"/>
      <c r="F180" s="390"/>
      <c r="G180" s="390"/>
      <c r="H180" s="390"/>
      <c r="I180" s="390"/>
      <c r="J180" s="390"/>
      <c r="K180" s="1331"/>
      <c r="U180" s="208"/>
      <c r="V180" s="1332"/>
      <c r="W180" s="1332"/>
      <c r="X180" s="390"/>
      <c r="Y180" s="390"/>
      <c r="Z180" s="390"/>
      <c r="AA180" s="390"/>
      <c r="AB180" s="390"/>
      <c r="AC180" s="390"/>
      <c r="AD180" s="390"/>
      <c r="AE180" s="390"/>
      <c r="AF180" s="390"/>
      <c r="AG180" s="390"/>
      <c r="AH180" s="390"/>
      <c r="AI180" s="390"/>
      <c r="AJ180" s="390"/>
      <c r="AK180" s="390"/>
      <c r="AL180" s="390"/>
      <c r="AM180" s="390"/>
      <c r="AN180" s="390"/>
      <c r="AO180" s="390"/>
      <c r="AP180" s="390"/>
      <c r="AQ180" s="390"/>
      <c r="AR180" s="390"/>
      <c r="AS180" s="390"/>
      <c r="AT180" s="390"/>
      <c r="AU180" s="390"/>
      <c r="AV180" s="390"/>
      <c r="AW180" s="390"/>
      <c r="AX180" s="390"/>
      <c r="AY180" s="390"/>
      <c r="AZ180" s="390"/>
    </row>
    <row r="181" spans="1:52">
      <c r="A181" s="208"/>
      <c r="B181" s="208"/>
      <c r="C181" s="208"/>
      <c r="D181" s="390"/>
      <c r="E181" s="390"/>
      <c r="F181" s="390"/>
      <c r="G181" s="390"/>
      <c r="H181" s="390"/>
      <c r="I181" s="390"/>
      <c r="J181" s="390"/>
      <c r="K181" s="1331"/>
      <c r="U181" s="208"/>
      <c r="V181" s="1332"/>
      <c r="W181" s="1332"/>
      <c r="X181" s="390"/>
      <c r="Y181" s="390"/>
      <c r="Z181" s="390"/>
      <c r="AA181" s="390"/>
      <c r="AB181" s="390"/>
      <c r="AC181" s="390"/>
      <c r="AD181" s="390"/>
      <c r="AE181" s="390"/>
      <c r="AF181" s="390"/>
      <c r="AG181" s="390"/>
      <c r="AH181" s="390"/>
      <c r="AI181" s="390"/>
      <c r="AJ181" s="390"/>
      <c r="AK181" s="390"/>
      <c r="AL181" s="390"/>
      <c r="AM181" s="390"/>
      <c r="AN181" s="390"/>
      <c r="AO181" s="390"/>
      <c r="AP181" s="390"/>
      <c r="AQ181" s="390"/>
      <c r="AR181" s="390"/>
      <c r="AS181" s="390"/>
      <c r="AT181" s="390"/>
      <c r="AU181" s="390"/>
      <c r="AV181" s="390"/>
      <c r="AW181" s="390"/>
      <c r="AX181" s="390"/>
      <c r="AY181" s="390"/>
      <c r="AZ181" s="390"/>
    </row>
    <row r="182" spans="1:52">
      <c r="A182" s="208"/>
      <c r="B182" s="208"/>
      <c r="C182" s="208"/>
      <c r="D182" s="390"/>
      <c r="E182" s="390"/>
      <c r="F182" s="390"/>
      <c r="G182" s="390"/>
      <c r="H182" s="390"/>
      <c r="I182" s="390"/>
      <c r="J182" s="390"/>
      <c r="K182" s="1331"/>
      <c r="U182" s="208"/>
      <c r="V182" s="1332"/>
      <c r="W182" s="1332"/>
      <c r="X182" s="390"/>
      <c r="Y182" s="390"/>
      <c r="Z182" s="390"/>
      <c r="AA182" s="390"/>
      <c r="AB182" s="390"/>
      <c r="AC182" s="390"/>
      <c r="AD182" s="390"/>
      <c r="AE182" s="390"/>
      <c r="AF182" s="390"/>
      <c r="AG182" s="390"/>
      <c r="AH182" s="390"/>
      <c r="AI182" s="390"/>
      <c r="AJ182" s="390"/>
      <c r="AK182" s="390"/>
      <c r="AL182" s="390"/>
      <c r="AM182" s="390"/>
      <c r="AN182" s="390"/>
      <c r="AO182" s="390"/>
      <c r="AP182" s="390"/>
      <c r="AQ182" s="390"/>
      <c r="AR182" s="390"/>
      <c r="AS182" s="390"/>
      <c r="AT182" s="390"/>
      <c r="AU182" s="390"/>
      <c r="AV182" s="390"/>
      <c r="AW182" s="390"/>
      <c r="AX182" s="390"/>
      <c r="AY182" s="390"/>
      <c r="AZ182" s="390"/>
    </row>
    <row r="183" spans="1:52">
      <c r="A183" s="208"/>
      <c r="B183" s="208"/>
      <c r="C183" s="208"/>
      <c r="D183" s="390"/>
      <c r="E183" s="390"/>
      <c r="F183" s="390"/>
      <c r="G183" s="390"/>
      <c r="H183" s="390"/>
      <c r="I183" s="390"/>
      <c r="J183" s="390"/>
      <c r="K183" s="1331"/>
      <c r="U183" s="208"/>
      <c r="V183" s="1332"/>
      <c r="W183" s="1332"/>
      <c r="X183" s="390"/>
      <c r="Y183" s="390"/>
      <c r="Z183" s="390"/>
      <c r="AA183" s="390"/>
      <c r="AB183" s="390"/>
      <c r="AC183" s="390"/>
      <c r="AD183" s="390"/>
      <c r="AE183" s="390"/>
      <c r="AF183" s="390"/>
      <c r="AG183" s="390"/>
      <c r="AH183" s="390"/>
      <c r="AI183" s="390"/>
      <c r="AJ183" s="390"/>
      <c r="AK183" s="390"/>
      <c r="AL183" s="390"/>
      <c r="AM183" s="390"/>
      <c r="AN183" s="390"/>
      <c r="AO183" s="390"/>
      <c r="AP183" s="390"/>
      <c r="AQ183" s="390"/>
      <c r="AR183" s="390"/>
      <c r="AS183" s="390"/>
      <c r="AT183" s="390"/>
      <c r="AU183" s="390"/>
      <c r="AV183" s="390"/>
      <c r="AW183" s="390"/>
      <c r="AX183" s="390"/>
      <c r="AY183" s="390"/>
      <c r="AZ183" s="390"/>
    </row>
    <row r="184" spans="1:52">
      <c r="A184" s="208"/>
      <c r="B184" s="208"/>
      <c r="C184" s="208"/>
      <c r="D184" s="390"/>
      <c r="E184" s="390"/>
      <c r="F184" s="390"/>
      <c r="G184" s="390"/>
      <c r="H184" s="390"/>
      <c r="I184" s="390"/>
      <c r="J184" s="390"/>
      <c r="K184" s="1331"/>
      <c r="U184" s="208"/>
      <c r="V184" s="1332"/>
      <c r="W184" s="1332"/>
      <c r="X184" s="390"/>
      <c r="Y184" s="390"/>
      <c r="Z184" s="390"/>
      <c r="AA184" s="390"/>
      <c r="AB184" s="390"/>
      <c r="AC184" s="390"/>
      <c r="AD184" s="390"/>
      <c r="AE184" s="390"/>
      <c r="AF184" s="390"/>
      <c r="AG184" s="390"/>
      <c r="AH184" s="390"/>
      <c r="AI184" s="390"/>
      <c r="AJ184" s="390"/>
      <c r="AK184" s="390"/>
      <c r="AL184" s="390"/>
      <c r="AM184" s="390"/>
      <c r="AN184" s="390"/>
      <c r="AO184" s="390"/>
      <c r="AP184" s="390"/>
      <c r="AQ184" s="390"/>
      <c r="AR184" s="390"/>
      <c r="AS184" s="390"/>
      <c r="AT184" s="390"/>
      <c r="AU184" s="390"/>
      <c r="AV184" s="390"/>
      <c r="AW184" s="390"/>
      <c r="AX184" s="390"/>
      <c r="AY184" s="390"/>
      <c r="AZ184" s="390"/>
    </row>
    <row r="185" spans="1:52">
      <c r="A185" s="208"/>
      <c r="B185" s="208"/>
      <c r="C185" s="208"/>
      <c r="D185" s="390"/>
      <c r="E185" s="390"/>
      <c r="F185" s="390"/>
      <c r="G185" s="390"/>
      <c r="H185" s="390"/>
      <c r="I185" s="390"/>
      <c r="J185" s="390"/>
      <c r="K185" s="1331"/>
      <c r="U185" s="208"/>
      <c r="V185" s="1332"/>
      <c r="W185" s="1332"/>
      <c r="X185" s="390"/>
      <c r="Y185" s="390"/>
      <c r="Z185" s="390"/>
      <c r="AA185" s="390"/>
      <c r="AB185" s="390"/>
      <c r="AC185" s="390"/>
      <c r="AD185" s="390"/>
      <c r="AE185" s="390"/>
      <c r="AF185" s="390"/>
      <c r="AG185" s="390"/>
      <c r="AH185" s="390"/>
      <c r="AI185" s="390"/>
      <c r="AJ185" s="390"/>
      <c r="AK185" s="390"/>
      <c r="AL185" s="390"/>
      <c r="AM185" s="390"/>
      <c r="AN185" s="390"/>
      <c r="AO185" s="390"/>
      <c r="AP185" s="390"/>
      <c r="AQ185" s="390"/>
      <c r="AR185" s="390"/>
      <c r="AS185" s="390"/>
      <c r="AT185" s="390"/>
      <c r="AU185" s="390"/>
      <c r="AV185" s="390"/>
      <c r="AW185" s="390"/>
      <c r="AX185" s="390"/>
      <c r="AY185" s="390"/>
      <c r="AZ185" s="390"/>
    </row>
    <row r="186" spans="1:52">
      <c r="A186" s="208"/>
      <c r="B186" s="208"/>
      <c r="C186" s="208"/>
      <c r="D186" s="390"/>
      <c r="E186" s="390"/>
      <c r="F186" s="390"/>
      <c r="G186" s="390"/>
      <c r="H186" s="390"/>
      <c r="I186" s="390"/>
      <c r="J186" s="390"/>
      <c r="K186" s="1331"/>
      <c r="U186" s="208"/>
      <c r="V186" s="1332"/>
      <c r="W186" s="1332"/>
      <c r="X186" s="390"/>
      <c r="Y186" s="390"/>
      <c r="Z186" s="390"/>
      <c r="AA186" s="390"/>
      <c r="AB186" s="390"/>
      <c r="AC186" s="390"/>
      <c r="AD186" s="390"/>
      <c r="AE186" s="390"/>
      <c r="AF186" s="390"/>
      <c r="AG186" s="390"/>
      <c r="AH186" s="390"/>
      <c r="AI186" s="390"/>
      <c r="AJ186" s="390"/>
      <c r="AK186" s="390"/>
      <c r="AL186" s="390"/>
      <c r="AM186" s="390"/>
      <c r="AN186" s="390"/>
      <c r="AO186" s="390"/>
      <c r="AP186" s="390"/>
      <c r="AQ186" s="390"/>
      <c r="AR186" s="390"/>
      <c r="AS186" s="390"/>
      <c r="AT186" s="390"/>
      <c r="AU186" s="390"/>
      <c r="AV186" s="390"/>
      <c r="AW186" s="390"/>
      <c r="AX186" s="390"/>
      <c r="AY186" s="390"/>
      <c r="AZ186" s="390"/>
    </row>
    <row r="187" spans="1:52">
      <c r="A187" s="208"/>
      <c r="B187" s="208"/>
      <c r="C187" s="208"/>
      <c r="D187" s="390"/>
      <c r="E187" s="390"/>
      <c r="F187" s="390"/>
      <c r="G187" s="390"/>
      <c r="H187" s="390"/>
      <c r="I187" s="390"/>
      <c r="J187" s="390"/>
      <c r="K187" s="1331"/>
      <c r="U187" s="208"/>
      <c r="V187" s="1332"/>
      <c r="W187" s="1332"/>
      <c r="X187" s="390"/>
      <c r="Y187" s="390"/>
      <c r="Z187" s="390"/>
      <c r="AA187" s="390"/>
      <c r="AB187" s="390"/>
      <c r="AC187" s="390"/>
      <c r="AD187" s="390"/>
      <c r="AE187" s="390"/>
      <c r="AF187" s="390"/>
      <c r="AG187" s="390"/>
      <c r="AH187" s="390"/>
      <c r="AI187" s="390"/>
      <c r="AJ187" s="390"/>
      <c r="AK187" s="390"/>
      <c r="AL187" s="390"/>
      <c r="AM187" s="390"/>
      <c r="AN187" s="390"/>
      <c r="AO187" s="390"/>
      <c r="AP187" s="390"/>
      <c r="AQ187" s="390"/>
      <c r="AR187" s="390"/>
      <c r="AS187" s="390"/>
      <c r="AT187" s="390"/>
      <c r="AU187" s="390"/>
      <c r="AV187" s="390"/>
      <c r="AW187" s="390"/>
      <c r="AX187" s="390"/>
      <c r="AY187" s="390"/>
      <c r="AZ187" s="390"/>
    </row>
    <row r="188" spans="1:52">
      <c r="A188" s="208"/>
      <c r="B188" s="208"/>
      <c r="C188" s="208"/>
      <c r="D188" s="390"/>
      <c r="E188" s="390"/>
      <c r="F188" s="390"/>
      <c r="G188" s="390"/>
      <c r="H188" s="390"/>
      <c r="I188" s="390"/>
      <c r="J188" s="390"/>
      <c r="K188" s="1331"/>
      <c r="U188" s="208"/>
      <c r="V188" s="1332"/>
      <c r="W188" s="1332"/>
      <c r="X188" s="390"/>
      <c r="Y188" s="390"/>
      <c r="Z188" s="390"/>
      <c r="AA188" s="390"/>
      <c r="AB188" s="390"/>
      <c r="AC188" s="390"/>
      <c r="AD188" s="390"/>
      <c r="AE188" s="390"/>
      <c r="AF188" s="390"/>
      <c r="AG188" s="390"/>
      <c r="AH188" s="390"/>
      <c r="AI188" s="390"/>
      <c r="AJ188" s="390"/>
      <c r="AK188" s="390"/>
      <c r="AL188" s="390"/>
      <c r="AM188" s="390"/>
      <c r="AN188" s="390"/>
      <c r="AO188" s="390"/>
      <c r="AP188" s="390"/>
      <c r="AQ188" s="390"/>
      <c r="AR188" s="390"/>
      <c r="AS188" s="390"/>
      <c r="AT188" s="390"/>
      <c r="AU188" s="390"/>
      <c r="AV188" s="390"/>
      <c r="AW188" s="390"/>
      <c r="AX188" s="390"/>
      <c r="AY188" s="390"/>
      <c r="AZ188" s="390"/>
    </row>
    <row r="189" spans="1:52">
      <c r="A189" s="208"/>
      <c r="B189" s="208"/>
      <c r="C189" s="208"/>
      <c r="D189" s="390"/>
      <c r="E189" s="390"/>
      <c r="F189" s="390"/>
      <c r="G189" s="390"/>
      <c r="H189" s="390"/>
      <c r="I189" s="390"/>
      <c r="J189" s="390"/>
      <c r="K189" s="1331"/>
      <c r="U189" s="208"/>
      <c r="V189" s="1332"/>
      <c r="W189" s="1332"/>
      <c r="X189" s="390"/>
      <c r="Y189" s="390"/>
      <c r="Z189" s="390"/>
      <c r="AA189" s="390"/>
      <c r="AB189" s="390"/>
      <c r="AC189" s="390"/>
      <c r="AD189" s="390"/>
      <c r="AE189" s="390"/>
      <c r="AF189" s="390"/>
      <c r="AG189" s="390"/>
      <c r="AH189" s="390"/>
      <c r="AI189" s="390"/>
      <c r="AJ189" s="390"/>
      <c r="AK189" s="390"/>
      <c r="AL189" s="390"/>
      <c r="AM189" s="390"/>
      <c r="AN189" s="390"/>
      <c r="AO189" s="390"/>
      <c r="AP189" s="390"/>
      <c r="AQ189" s="390"/>
      <c r="AR189" s="390"/>
      <c r="AS189" s="390"/>
      <c r="AT189" s="390"/>
      <c r="AU189" s="390"/>
      <c r="AV189" s="390"/>
      <c r="AW189" s="390"/>
      <c r="AX189" s="390"/>
      <c r="AY189" s="390"/>
      <c r="AZ189" s="390"/>
    </row>
    <row r="190" spans="1:52">
      <c r="A190" s="208"/>
      <c r="B190" s="208"/>
      <c r="C190" s="208"/>
      <c r="D190" s="390"/>
      <c r="E190" s="390"/>
      <c r="F190" s="390"/>
      <c r="G190" s="390"/>
      <c r="H190" s="390"/>
      <c r="I190" s="390"/>
      <c r="J190" s="390"/>
      <c r="K190" s="1331"/>
      <c r="U190" s="208"/>
      <c r="V190" s="1332"/>
      <c r="W190" s="1332"/>
      <c r="X190" s="390"/>
      <c r="Y190" s="390"/>
      <c r="Z190" s="390"/>
      <c r="AA190" s="390"/>
      <c r="AB190" s="390"/>
      <c r="AC190" s="390"/>
      <c r="AD190" s="390"/>
      <c r="AE190" s="390"/>
      <c r="AF190" s="390"/>
      <c r="AG190" s="390"/>
      <c r="AH190" s="390"/>
      <c r="AI190" s="390"/>
      <c r="AJ190" s="390"/>
      <c r="AK190" s="390"/>
      <c r="AL190" s="390"/>
      <c r="AM190" s="390"/>
      <c r="AN190" s="390"/>
      <c r="AO190" s="390"/>
      <c r="AP190" s="390"/>
      <c r="AQ190" s="390"/>
      <c r="AR190" s="390"/>
      <c r="AS190" s="390"/>
      <c r="AT190" s="390"/>
      <c r="AU190" s="390"/>
      <c r="AV190" s="390"/>
      <c r="AW190" s="390"/>
      <c r="AX190" s="390"/>
      <c r="AY190" s="390"/>
      <c r="AZ190" s="390"/>
    </row>
    <row r="191" spans="1:52">
      <c r="A191" s="208"/>
      <c r="B191" s="208"/>
      <c r="C191" s="208"/>
      <c r="D191" s="390"/>
      <c r="E191" s="390"/>
      <c r="F191" s="390"/>
      <c r="G191" s="390"/>
      <c r="H191" s="390"/>
      <c r="I191" s="390"/>
      <c r="J191" s="390"/>
      <c r="K191" s="1331"/>
      <c r="U191" s="208"/>
      <c r="V191" s="1332"/>
      <c r="W191" s="1332"/>
      <c r="X191" s="390"/>
      <c r="Y191" s="390"/>
      <c r="Z191" s="390"/>
      <c r="AA191" s="390"/>
      <c r="AB191" s="390"/>
      <c r="AC191" s="390"/>
      <c r="AD191" s="390"/>
      <c r="AE191" s="390"/>
      <c r="AF191" s="390"/>
      <c r="AG191" s="390"/>
      <c r="AH191" s="390"/>
      <c r="AI191" s="390"/>
      <c r="AJ191" s="390"/>
      <c r="AK191" s="390"/>
      <c r="AL191" s="390"/>
      <c r="AM191" s="390"/>
      <c r="AN191" s="390"/>
      <c r="AO191" s="390"/>
      <c r="AP191" s="390"/>
      <c r="AQ191" s="390"/>
      <c r="AR191" s="390"/>
      <c r="AS191" s="390"/>
      <c r="AT191" s="390"/>
      <c r="AU191" s="390"/>
      <c r="AV191" s="390"/>
      <c r="AW191" s="390"/>
      <c r="AX191" s="390"/>
      <c r="AY191" s="390"/>
      <c r="AZ191" s="390"/>
    </row>
    <row r="192" spans="1:52">
      <c r="A192" s="208"/>
      <c r="B192" s="208"/>
      <c r="C192" s="208"/>
      <c r="D192" s="390"/>
      <c r="E192" s="390"/>
      <c r="F192" s="390"/>
      <c r="G192" s="390"/>
      <c r="H192" s="390"/>
      <c r="I192" s="390"/>
      <c r="J192" s="390"/>
      <c r="K192" s="1331"/>
      <c r="U192" s="208"/>
      <c r="V192" s="1332"/>
      <c r="W192" s="1332"/>
      <c r="X192" s="390"/>
      <c r="Y192" s="390"/>
      <c r="Z192" s="390"/>
      <c r="AA192" s="390"/>
      <c r="AB192" s="390"/>
      <c r="AC192" s="390"/>
      <c r="AD192" s="390"/>
      <c r="AE192" s="390"/>
      <c r="AF192" s="390"/>
      <c r="AG192" s="390"/>
      <c r="AH192" s="390"/>
      <c r="AI192" s="390"/>
      <c r="AJ192" s="390"/>
      <c r="AK192" s="390"/>
      <c r="AL192" s="390"/>
      <c r="AM192" s="390"/>
      <c r="AN192" s="390"/>
      <c r="AO192" s="390"/>
      <c r="AP192" s="390"/>
      <c r="AQ192" s="390"/>
      <c r="AR192" s="390"/>
      <c r="AS192" s="390"/>
      <c r="AT192" s="390"/>
      <c r="AU192" s="390"/>
      <c r="AV192" s="390"/>
      <c r="AW192" s="390"/>
      <c r="AX192" s="390"/>
      <c r="AY192" s="390"/>
      <c r="AZ192" s="390"/>
    </row>
    <row r="193" spans="1:52">
      <c r="A193" s="208"/>
      <c r="B193" s="208"/>
      <c r="C193" s="208"/>
      <c r="D193" s="390"/>
      <c r="E193" s="390"/>
      <c r="F193" s="390"/>
      <c r="G193" s="390"/>
      <c r="H193" s="390"/>
      <c r="I193" s="390"/>
      <c r="J193" s="390"/>
      <c r="K193" s="1331"/>
      <c r="U193" s="208"/>
      <c r="V193" s="1332"/>
      <c r="W193" s="1332"/>
      <c r="X193" s="390"/>
      <c r="Y193" s="390"/>
      <c r="Z193" s="390"/>
      <c r="AA193" s="390"/>
      <c r="AB193" s="390"/>
      <c r="AC193" s="390"/>
      <c r="AD193" s="390"/>
      <c r="AE193" s="390"/>
      <c r="AF193" s="390"/>
      <c r="AG193" s="390"/>
      <c r="AH193" s="390"/>
      <c r="AI193" s="390"/>
      <c r="AJ193" s="390"/>
      <c r="AK193" s="390"/>
      <c r="AL193" s="390"/>
      <c r="AM193" s="390"/>
      <c r="AN193" s="390"/>
      <c r="AO193" s="390"/>
      <c r="AP193" s="390"/>
      <c r="AQ193" s="390"/>
      <c r="AR193" s="390"/>
      <c r="AS193" s="390"/>
      <c r="AT193" s="390"/>
      <c r="AU193" s="390"/>
      <c r="AV193" s="390"/>
      <c r="AW193" s="390"/>
      <c r="AX193" s="390"/>
      <c r="AY193" s="390"/>
      <c r="AZ193" s="390"/>
    </row>
    <row r="194" spans="1:52">
      <c r="A194" s="208"/>
      <c r="B194" s="208"/>
      <c r="C194" s="208"/>
      <c r="D194" s="390"/>
      <c r="E194" s="390"/>
      <c r="F194" s="390"/>
      <c r="G194" s="390"/>
      <c r="H194" s="390"/>
      <c r="I194" s="390"/>
      <c r="J194" s="390"/>
      <c r="K194" s="1331"/>
      <c r="U194" s="208"/>
      <c r="V194" s="1332"/>
      <c r="W194" s="1332"/>
      <c r="X194" s="390"/>
      <c r="Y194" s="390"/>
      <c r="Z194" s="390"/>
      <c r="AA194" s="390"/>
      <c r="AB194" s="390"/>
      <c r="AC194" s="390"/>
      <c r="AD194" s="390"/>
      <c r="AE194" s="390"/>
      <c r="AF194" s="390"/>
      <c r="AG194" s="390"/>
      <c r="AH194" s="390"/>
      <c r="AI194" s="390"/>
      <c r="AJ194" s="390"/>
      <c r="AK194" s="390"/>
      <c r="AL194" s="390"/>
      <c r="AM194" s="390"/>
      <c r="AN194" s="390"/>
      <c r="AO194" s="390"/>
      <c r="AP194" s="390"/>
      <c r="AQ194" s="390"/>
      <c r="AR194" s="390"/>
      <c r="AS194" s="390"/>
      <c r="AT194" s="390"/>
      <c r="AU194" s="390"/>
      <c r="AV194" s="390"/>
      <c r="AW194" s="390"/>
      <c r="AX194" s="390"/>
      <c r="AY194" s="390"/>
      <c r="AZ194" s="390"/>
    </row>
    <row r="195" spans="1:52">
      <c r="A195" s="208"/>
      <c r="B195" s="208"/>
      <c r="C195" s="208"/>
      <c r="D195" s="390"/>
      <c r="E195" s="390"/>
      <c r="F195" s="390"/>
      <c r="G195" s="390"/>
      <c r="H195" s="390"/>
      <c r="I195" s="390"/>
      <c r="J195" s="390"/>
      <c r="K195" s="1331"/>
      <c r="U195" s="208"/>
      <c r="V195" s="1332"/>
      <c r="W195" s="1332"/>
      <c r="X195" s="390"/>
      <c r="Y195" s="390"/>
      <c r="Z195" s="390"/>
      <c r="AA195" s="390"/>
      <c r="AB195" s="390"/>
      <c r="AC195" s="390"/>
      <c r="AD195" s="390"/>
      <c r="AE195" s="390"/>
      <c r="AF195" s="390"/>
      <c r="AG195" s="390"/>
      <c r="AH195" s="390"/>
      <c r="AI195" s="390"/>
      <c r="AJ195" s="390"/>
      <c r="AK195" s="390"/>
      <c r="AL195" s="390"/>
      <c r="AM195" s="390"/>
      <c r="AN195" s="390"/>
      <c r="AO195" s="390"/>
      <c r="AP195" s="390"/>
      <c r="AQ195" s="390"/>
      <c r="AR195" s="390"/>
      <c r="AS195" s="390"/>
      <c r="AT195" s="390"/>
      <c r="AU195" s="390"/>
      <c r="AV195" s="390"/>
      <c r="AW195" s="390"/>
      <c r="AX195" s="390"/>
      <c r="AY195" s="390"/>
      <c r="AZ195" s="390"/>
    </row>
    <row r="196" spans="1:52">
      <c r="A196" s="208"/>
      <c r="B196" s="208"/>
      <c r="C196" s="208"/>
      <c r="D196" s="390"/>
      <c r="E196" s="390"/>
      <c r="F196" s="390"/>
      <c r="G196" s="390"/>
      <c r="H196" s="390"/>
      <c r="I196" s="390"/>
      <c r="J196" s="390"/>
      <c r="K196" s="1331"/>
      <c r="U196" s="208"/>
      <c r="V196" s="1332"/>
      <c r="W196" s="1332"/>
      <c r="X196" s="390"/>
      <c r="Y196" s="390"/>
      <c r="Z196" s="390"/>
      <c r="AA196" s="390"/>
      <c r="AB196" s="390"/>
      <c r="AC196" s="390"/>
      <c r="AD196" s="390"/>
      <c r="AE196" s="390"/>
      <c r="AF196" s="390"/>
      <c r="AG196" s="390"/>
      <c r="AH196" s="390"/>
      <c r="AI196" s="390"/>
      <c r="AJ196" s="390"/>
      <c r="AK196" s="390"/>
      <c r="AL196" s="390"/>
      <c r="AM196" s="390"/>
      <c r="AN196" s="390"/>
      <c r="AO196" s="390"/>
      <c r="AP196" s="390"/>
      <c r="AQ196" s="390"/>
      <c r="AR196" s="390"/>
      <c r="AS196" s="390"/>
      <c r="AT196" s="390"/>
      <c r="AU196" s="390"/>
      <c r="AV196" s="390"/>
      <c r="AW196" s="390"/>
      <c r="AX196" s="390"/>
      <c r="AY196" s="390"/>
      <c r="AZ196" s="390"/>
    </row>
    <row r="197" spans="1:52">
      <c r="A197" s="208"/>
      <c r="B197" s="208"/>
      <c r="C197" s="208"/>
      <c r="D197" s="390"/>
      <c r="E197" s="390"/>
      <c r="F197" s="390"/>
      <c r="G197" s="390"/>
      <c r="H197" s="390"/>
      <c r="I197" s="390"/>
      <c r="J197" s="390"/>
      <c r="K197" s="1331"/>
      <c r="U197" s="208"/>
      <c r="V197" s="1332"/>
      <c r="W197" s="1332"/>
      <c r="X197" s="390"/>
      <c r="Y197" s="390"/>
      <c r="Z197" s="390"/>
      <c r="AA197" s="390"/>
      <c r="AB197" s="390"/>
      <c r="AC197" s="390"/>
      <c r="AD197" s="390"/>
      <c r="AE197" s="390"/>
      <c r="AF197" s="390"/>
      <c r="AG197" s="390"/>
      <c r="AH197" s="390"/>
      <c r="AI197" s="390"/>
      <c r="AJ197" s="390"/>
      <c r="AK197" s="390"/>
      <c r="AL197" s="390"/>
      <c r="AM197" s="390"/>
      <c r="AN197" s="390"/>
      <c r="AO197" s="390"/>
      <c r="AP197" s="390"/>
      <c r="AQ197" s="390"/>
      <c r="AR197" s="390"/>
      <c r="AS197" s="390"/>
      <c r="AT197" s="390"/>
      <c r="AU197" s="390"/>
      <c r="AV197" s="390"/>
      <c r="AW197" s="390"/>
      <c r="AX197" s="390"/>
      <c r="AY197" s="390"/>
      <c r="AZ197" s="390"/>
    </row>
    <row r="198" spans="1:52">
      <c r="A198" s="208"/>
      <c r="B198" s="208"/>
      <c r="C198" s="208"/>
      <c r="D198" s="390"/>
      <c r="E198" s="390"/>
      <c r="F198" s="390"/>
      <c r="G198" s="390"/>
      <c r="H198" s="390"/>
      <c r="I198" s="390"/>
      <c r="J198" s="390"/>
      <c r="K198" s="1331"/>
      <c r="U198" s="208"/>
      <c r="V198" s="1332"/>
      <c r="W198" s="1332"/>
      <c r="X198" s="390"/>
      <c r="Y198" s="390"/>
      <c r="Z198" s="390"/>
      <c r="AA198" s="390"/>
      <c r="AB198" s="390"/>
      <c r="AC198" s="390"/>
      <c r="AD198" s="390"/>
      <c r="AE198" s="390"/>
      <c r="AF198" s="390"/>
      <c r="AG198" s="390"/>
      <c r="AH198" s="390"/>
      <c r="AI198" s="390"/>
      <c r="AJ198" s="390"/>
      <c r="AK198" s="390"/>
      <c r="AL198" s="390"/>
      <c r="AM198" s="390"/>
      <c r="AN198" s="390"/>
      <c r="AO198" s="390"/>
      <c r="AP198" s="390"/>
      <c r="AQ198" s="390"/>
      <c r="AR198" s="390"/>
      <c r="AS198" s="390"/>
      <c r="AT198" s="390"/>
      <c r="AU198" s="390"/>
      <c r="AV198" s="390"/>
      <c r="AW198" s="390"/>
      <c r="AX198" s="390"/>
      <c r="AY198" s="390"/>
      <c r="AZ198" s="390"/>
    </row>
    <row r="199" spans="1:52">
      <c r="A199" s="208"/>
      <c r="B199" s="208"/>
      <c r="C199" s="208"/>
      <c r="D199" s="390"/>
      <c r="E199" s="390"/>
      <c r="F199" s="390"/>
      <c r="G199" s="390"/>
      <c r="H199" s="390"/>
      <c r="I199" s="390"/>
      <c r="J199" s="390"/>
      <c r="K199" s="1331"/>
      <c r="U199" s="208"/>
      <c r="V199" s="1332"/>
      <c r="W199" s="1332"/>
      <c r="X199" s="390"/>
      <c r="Y199" s="390"/>
      <c r="Z199" s="390"/>
      <c r="AA199" s="390"/>
      <c r="AB199" s="390"/>
      <c r="AC199" s="390"/>
      <c r="AD199" s="390"/>
      <c r="AE199" s="390"/>
      <c r="AF199" s="390"/>
      <c r="AG199" s="390"/>
      <c r="AH199" s="390"/>
      <c r="AI199" s="390"/>
      <c r="AJ199" s="390"/>
      <c r="AK199" s="390"/>
      <c r="AL199" s="390"/>
      <c r="AM199" s="390"/>
      <c r="AN199" s="390"/>
      <c r="AO199" s="390"/>
      <c r="AP199" s="390"/>
      <c r="AQ199" s="390"/>
      <c r="AR199" s="390"/>
      <c r="AS199" s="390"/>
      <c r="AT199" s="390"/>
      <c r="AU199" s="390"/>
      <c r="AV199" s="390"/>
      <c r="AW199" s="390"/>
      <c r="AX199" s="390"/>
      <c r="AY199" s="390"/>
      <c r="AZ199" s="390"/>
    </row>
    <row r="200" spans="1:52">
      <c r="A200" s="208"/>
      <c r="B200" s="208"/>
      <c r="C200" s="208"/>
      <c r="D200" s="390"/>
      <c r="E200" s="390"/>
      <c r="F200" s="390"/>
      <c r="G200" s="390"/>
      <c r="H200" s="390"/>
      <c r="I200" s="390"/>
      <c r="J200" s="390"/>
      <c r="K200" s="1331"/>
      <c r="U200" s="208"/>
      <c r="V200" s="1332"/>
      <c r="W200" s="1332"/>
      <c r="X200" s="390"/>
      <c r="Y200" s="390"/>
      <c r="Z200" s="390"/>
      <c r="AA200" s="390"/>
      <c r="AB200" s="390"/>
      <c r="AC200" s="390"/>
      <c r="AD200" s="390"/>
      <c r="AE200" s="390"/>
      <c r="AF200" s="390"/>
      <c r="AG200" s="390"/>
      <c r="AH200" s="390"/>
      <c r="AI200" s="390"/>
      <c r="AJ200" s="390"/>
      <c r="AK200" s="390"/>
      <c r="AL200" s="390"/>
      <c r="AM200" s="390"/>
      <c r="AN200" s="390"/>
      <c r="AO200" s="390"/>
      <c r="AP200" s="390"/>
      <c r="AQ200" s="390"/>
      <c r="AR200" s="390"/>
      <c r="AS200" s="390"/>
      <c r="AT200" s="390"/>
      <c r="AU200" s="390"/>
      <c r="AV200" s="390"/>
      <c r="AW200" s="390"/>
      <c r="AX200" s="390"/>
      <c r="AY200" s="390"/>
      <c r="AZ200" s="390"/>
    </row>
    <row r="201" spans="1:52">
      <c r="A201" s="208"/>
      <c r="B201" s="208"/>
      <c r="C201" s="208"/>
      <c r="D201" s="390"/>
      <c r="E201" s="390"/>
      <c r="F201" s="390"/>
      <c r="G201" s="390"/>
      <c r="H201" s="390"/>
      <c r="I201" s="390"/>
      <c r="J201" s="390"/>
      <c r="K201" s="1331"/>
      <c r="U201" s="208"/>
      <c r="V201" s="1332"/>
      <c r="W201" s="1332"/>
      <c r="X201" s="390"/>
      <c r="Y201" s="390"/>
      <c r="Z201" s="390"/>
      <c r="AA201" s="390"/>
      <c r="AB201" s="390"/>
      <c r="AC201" s="390"/>
      <c r="AD201" s="390"/>
      <c r="AE201" s="390"/>
      <c r="AF201" s="390"/>
      <c r="AG201" s="390"/>
      <c r="AH201" s="390"/>
      <c r="AI201" s="390"/>
      <c r="AJ201" s="390"/>
      <c r="AK201" s="390"/>
      <c r="AL201" s="390"/>
      <c r="AM201" s="390"/>
      <c r="AN201" s="390"/>
      <c r="AO201" s="390"/>
      <c r="AP201" s="390"/>
      <c r="AQ201" s="390"/>
      <c r="AR201" s="390"/>
      <c r="AS201" s="390"/>
      <c r="AT201" s="390"/>
      <c r="AU201" s="390"/>
      <c r="AV201" s="390"/>
      <c r="AW201" s="390"/>
      <c r="AX201" s="390"/>
      <c r="AY201" s="390"/>
      <c r="AZ201" s="390"/>
    </row>
    <row r="202" spans="1:52">
      <c r="A202" s="208"/>
      <c r="B202" s="208"/>
      <c r="C202" s="208"/>
      <c r="D202" s="390"/>
      <c r="E202" s="390"/>
      <c r="F202" s="390"/>
      <c r="G202" s="390"/>
      <c r="H202" s="390"/>
      <c r="I202" s="390"/>
      <c r="J202" s="390"/>
      <c r="K202" s="1331"/>
      <c r="U202" s="208"/>
      <c r="V202" s="1332"/>
      <c r="W202" s="1332"/>
      <c r="X202" s="390"/>
      <c r="Y202" s="390"/>
      <c r="Z202" s="390"/>
      <c r="AA202" s="390"/>
      <c r="AB202" s="390"/>
      <c r="AC202" s="390"/>
      <c r="AD202" s="390"/>
      <c r="AE202" s="390"/>
      <c r="AF202" s="390"/>
      <c r="AG202" s="390"/>
      <c r="AH202" s="390"/>
      <c r="AI202" s="390"/>
      <c r="AJ202" s="390"/>
      <c r="AK202" s="390"/>
      <c r="AL202" s="390"/>
      <c r="AM202" s="390"/>
      <c r="AN202" s="390"/>
      <c r="AO202" s="390"/>
      <c r="AP202" s="390"/>
      <c r="AQ202" s="390"/>
      <c r="AR202" s="390"/>
      <c r="AS202" s="390"/>
      <c r="AT202" s="390"/>
      <c r="AU202" s="390"/>
      <c r="AV202" s="390"/>
      <c r="AW202" s="390"/>
      <c r="AX202" s="390"/>
      <c r="AY202" s="390"/>
      <c r="AZ202" s="390"/>
    </row>
    <row r="203" spans="1:52">
      <c r="A203" s="208"/>
      <c r="B203" s="208"/>
      <c r="C203" s="208"/>
      <c r="D203" s="390"/>
      <c r="E203" s="390"/>
      <c r="F203" s="390"/>
      <c r="G203" s="390"/>
      <c r="H203" s="390"/>
      <c r="I203" s="390"/>
      <c r="J203" s="390"/>
      <c r="K203" s="1331"/>
      <c r="U203" s="208"/>
      <c r="V203" s="1332"/>
      <c r="W203" s="1332"/>
      <c r="X203" s="390"/>
      <c r="Y203" s="390"/>
      <c r="Z203" s="390"/>
      <c r="AA203" s="390"/>
      <c r="AB203" s="390"/>
      <c r="AC203" s="390"/>
      <c r="AD203" s="390"/>
      <c r="AE203" s="390"/>
      <c r="AF203" s="390"/>
      <c r="AG203" s="390"/>
      <c r="AH203" s="390"/>
      <c r="AI203" s="390"/>
      <c r="AJ203" s="390"/>
      <c r="AK203" s="390"/>
      <c r="AL203" s="390"/>
      <c r="AM203" s="390"/>
      <c r="AN203" s="390"/>
      <c r="AO203" s="390"/>
      <c r="AP203" s="390"/>
      <c r="AQ203" s="390"/>
      <c r="AR203" s="390"/>
      <c r="AS203" s="390"/>
      <c r="AT203" s="390"/>
      <c r="AU203" s="390"/>
      <c r="AV203" s="390"/>
      <c r="AW203" s="390"/>
      <c r="AX203" s="390"/>
      <c r="AY203" s="390"/>
      <c r="AZ203" s="390"/>
    </row>
    <row r="204" spans="1:52">
      <c r="A204" s="208"/>
      <c r="B204" s="208"/>
      <c r="C204" s="208"/>
      <c r="D204" s="390"/>
      <c r="E204" s="390"/>
      <c r="F204" s="390"/>
      <c r="G204" s="390"/>
      <c r="H204" s="390"/>
      <c r="I204" s="390"/>
      <c r="J204" s="390"/>
      <c r="K204" s="1331"/>
      <c r="U204" s="208"/>
      <c r="V204" s="1332"/>
      <c r="W204" s="1332"/>
      <c r="X204" s="390"/>
      <c r="Y204" s="390"/>
      <c r="Z204" s="390"/>
      <c r="AA204" s="390"/>
      <c r="AB204" s="390"/>
      <c r="AC204" s="390"/>
      <c r="AD204" s="390"/>
      <c r="AE204" s="390"/>
      <c r="AF204" s="390"/>
      <c r="AG204" s="390"/>
      <c r="AH204" s="390"/>
      <c r="AI204" s="390"/>
      <c r="AJ204" s="390"/>
      <c r="AK204" s="390"/>
      <c r="AL204" s="390"/>
      <c r="AM204" s="390"/>
      <c r="AN204" s="390"/>
      <c r="AO204" s="390"/>
      <c r="AP204" s="390"/>
      <c r="AQ204" s="390"/>
      <c r="AR204" s="390"/>
      <c r="AS204" s="390"/>
      <c r="AT204" s="390"/>
      <c r="AU204" s="390"/>
      <c r="AV204" s="390"/>
      <c r="AW204" s="390"/>
      <c r="AX204" s="390"/>
      <c r="AY204" s="390"/>
      <c r="AZ204" s="390"/>
    </row>
    <row r="205" spans="1:52">
      <c r="A205" s="208"/>
      <c r="B205" s="208"/>
      <c r="C205" s="208"/>
      <c r="D205" s="390"/>
      <c r="E205" s="390"/>
      <c r="F205" s="390"/>
      <c r="G205" s="390"/>
      <c r="H205" s="390"/>
      <c r="I205" s="390"/>
      <c r="J205" s="390"/>
      <c r="K205" s="1331"/>
      <c r="U205" s="208"/>
      <c r="V205" s="1332"/>
      <c r="W205" s="1332"/>
      <c r="X205" s="390"/>
      <c r="Y205" s="390"/>
      <c r="Z205" s="390"/>
      <c r="AA205" s="390"/>
      <c r="AB205" s="390"/>
      <c r="AC205" s="390"/>
      <c r="AD205" s="390"/>
      <c r="AE205" s="390"/>
      <c r="AF205" s="390"/>
      <c r="AG205" s="390"/>
      <c r="AH205" s="390"/>
      <c r="AI205" s="390"/>
      <c r="AJ205" s="390"/>
      <c r="AK205" s="390"/>
      <c r="AL205" s="390"/>
      <c r="AM205" s="390"/>
      <c r="AN205" s="390"/>
      <c r="AO205" s="390"/>
      <c r="AP205" s="390"/>
      <c r="AQ205" s="390"/>
      <c r="AR205" s="390"/>
      <c r="AS205" s="390"/>
      <c r="AT205" s="390"/>
      <c r="AU205" s="390"/>
      <c r="AV205" s="390"/>
      <c r="AW205" s="390"/>
      <c r="AX205" s="390"/>
      <c r="AY205" s="390"/>
      <c r="AZ205" s="390"/>
    </row>
    <row r="206" spans="1:52">
      <c r="A206" s="208"/>
      <c r="B206" s="208"/>
      <c r="C206" s="208"/>
      <c r="D206" s="390"/>
      <c r="E206" s="390"/>
      <c r="F206" s="390"/>
      <c r="G206" s="390"/>
      <c r="H206" s="390"/>
      <c r="I206" s="390"/>
      <c r="J206" s="390"/>
      <c r="K206" s="1331"/>
      <c r="U206" s="208"/>
      <c r="V206" s="1332"/>
      <c r="W206" s="1332"/>
      <c r="X206" s="390"/>
      <c r="Y206" s="390"/>
      <c r="Z206" s="390"/>
      <c r="AA206" s="390"/>
      <c r="AB206" s="390"/>
      <c r="AC206" s="390"/>
      <c r="AD206" s="390"/>
      <c r="AE206" s="390"/>
      <c r="AF206" s="390"/>
      <c r="AG206" s="390"/>
      <c r="AH206" s="390"/>
      <c r="AI206" s="390"/>
      <c r="AJ206" s="390"/>
      <c r="AK206" s="390"/>
      <c r="AL206" s="390"/>
      <c r="AM206" s="390"/>
      <c r="AN206" s="390"/>
      <c r="AO206" s="390"/>
      <c r="AP206" s="390"/>
      <c r="AQ206" s="390"/>
      <c r="AR206" s="390"/>
      <c r="AS206" s="390"/>
      <c r="AT206" s="390"/>
      <c r="AU206" s="390"/>
      <c r="AV206" s="390"/>
      <c r="AW206" s="390"/>
      <c r="AX206" s="390"/>
      <c r="AY206" s="390"/>
      <c r="AZ206" s="390"/>
    </row>
    <row r="207" spans="1:52">
      <c r="A207" s="208"/>
      <c r="B207" s="208"/>
      <c r="C207" s="208"/>
      <c r="D207" s="390"/>
      <c r="E207" s="390"/>
      <c r="F207" s="390"/>
      <c r="G207" s="390"/>
      <c r="H207" s="390"/>
      <c r="I207" s="390"/>
      <c r="J207" s="390"/>
      <c r="K207" s="1331"/>
      <c r="U207" s="208"/>
      <c r="V207" s="1332"/>
      <c r="W207" s="1332"/>
      <c r="X207" s="390"/>
      <c r="Y207" s="390"/>
      <c r="Z207" s="390"/>
      <c r="AA207" s="390"/>
      <c r="AB207" s="390"/>
      <c r="AC207" s="390"/>
      <c r="AD207" s="390"/>
      <c r="AE207" s="390"/>
      <c r="AF207" s="390"/>
      <c r="AG207" s="390"/>
      <c r="AH207" s="390"/>
      <c r="AI207" s="390"/>
      <c r="AJ207" s="390"/>
      <c r="AK207" s="390"/>
      <c r="AL207" s="390"/>
      <c r="AM207" s="390"/>
      <c r="AN207" s="390"/>
      <c r="AO207" s="390"/>
      <c r="AP207" s="390"/>
      <c r="AQ207" s="390"/>
      <c r="AR207" s="390"/>
      <c r="AS207" s="390"/>
      <c r="AT207" s="390"/>
      <c r="AU207" s="390"/>
      <c r="AV207" s="390"/>
      <c r="AW207" s="390"/>
      <c r="AX207" s="390"/>
      <c r="AY207" s="390"/>
      <c r="AZ207" s="390"/>
    </row>
    <row r="208" spans="1:52">
      <c r="A208" s="208"/>
      <c r="B208" s="208"/>
      <c r="C208" s="208"/>
      <c r="D208" s="390"/>
      <c r="E208" s="390"/>
      <c r="F208" s="390"/>
      <c r="G208" s="390"/>
      <c r="H208" s="390"/>
      <c r="I208" s="390"/>
      <c r="J208" s="390"/>
      <c r="K208" s="1331"/>
      <c r="U208" s="208"/>
      <c r="V208" s="1332"/>
      <c r="W208" s="1332"/>
      <c r="X208" s="390"/>
      <c r="Y208" s="390"/>
      <c r="Z208" s="390"/>
      <c r="AA208" s="390"/>
      <c r="AB208" s="390"/>
      <c r="AC208" s="390"/>
      <c r="AD208" s="390"/>
      <c r="AE208" s="390"/>
      <c r="AF208" s="390"/>
      <c r="AG208" s="390"/>
      <c r="AH208" s="390"/>
      <c r="AI208" s="390"/>
      <c r="AJ208" s="390"/>
      <c r="AK208" s="390"/>
      <c r="AL208" s="390"/>
      <c r="AM208" s="390"/>
      <c r="AN208" s="390"/>
      <c r="AO208" s="390"/>
      <c r="AP208" s="390"/>
      <c r="AQ208" s="390"/>
      <c r="AR208" s="390"/>
      <c r="AS208" s="390"/>
      <c r="AT208" s="390"/>
      <c r="AU208" s="390"/>
      <c r="AV208" s="390"/>
      <c r="AW208" s="390"/>
      <c r="AX208" s="390"/>
      <c r="AY208" s="390"/>
      <c r="AZ208" s="390"/>
    </row>
    <row r="209" spans="1:52">
      <c r="A209" s="208"/>
      <c r="B209" s="208"/>
      <c r="C209" s="208"/>
      <c r="D209" s="390"/>
      <c r="E209" s="390"/>
      <c r="F209" s="390"/>
      <c r="G209" s="390"/>
      <c r="H209" s="390"/>
      <c r="I209" s="390"/>
      <c r="J209" s="390"/>
      <c r="K209" s="1331"/>
      <c r="U209" s="208"/>
      <c r="V209" s="1332"/>
      <c r="W209" s="1332"/>
      <c r="X209" s="390"/>
      <c r="Y209" s="390"/>
      <c r="Z209" s="390"/>
      <c r="AA209" s="390"/>
      <c r="AB209" s="390"/>
      <c r="AC209" s="390"/>
      <c r="AD209" s="390"/>
      <c r="AE209" s="390"/>
      <c r="AF209" s="390"/>
      <c r="AG209" s="390"/>
      <c r="AH209" s="390"/>
      <c r="AI209" s="390"/>
      <c r="AJ209" s="390"/>
      <c r="AK209" s="390"/>
      <c r="AL209" s="390"/>
      <c r="AM209" s="390"/>
      <c r="AN209" s="390"/>
      <c r="AO209" s="390"/>
      <c r="AP209" s="390"/>
      <c r="AQ209" s="390"/>
      <c r="AR209" s="390"/>
      <c r="AS209" s="390"/>
      <c r="AT209" s="390"/>
      <c r="AU209" s="390"/>
      <c r="AV209" s="390"/>
      <c r="AW209" s="390"/>
      <c r="AX209" s="390"/>
      <c r="AY209" s="390"/>
      <c r="AZ209" s="390"/>
    </row>
    <row r="210" spans="1:52">
      <c r="A210" s="208"/>
      <c r="B210" s="208"/>
      <c r="C210" s="208"/>
      <c r="D210" s="390"/>
      <c r="E210" s="390"/>
      <c r="F210" s="390"/>
      <c r="G210" s="390"/>
      <c r="H210" s="390"/>
      <c r="I210" s="390"/>
      <c r="J210" s="390"/>
      <c r="K210" s="1331"/>
      <c r="U210" s="208"/>
      <c r="V210" s="1332"/>
      <c r="W210" s="1332"/>
      <c r="X210" s="390"/>
      <c r="Y210" s="390"/>
      <c r="Z210" s="390"/>
      <c r="AA210" s="390"/>
      <c r="AB210" s="390"/>
      <c r="AC210" s="390"/>
      <c r="AD210" s="390"/>
      <c r="AE210" s="390"/>
      <c r="AF210" s="390"/>
      <c r="AG210" s="390"/>
      <c r="AH210" s="390"/>
      <c r="AI210" s="390"/>
      <c r="AJ210" s="390"/>
      <c r="AK210" s="390"/>
      <c r="AL210" s="390"/>
      <c r="AM210" s="390"/>
      <c r="AN210" s="390"/>
      <c r="AO210" s="390"/>
      <c r="AP210" s="390"/>
      <c r="AQ210" s="390"/>
      <c r="AR210" s="390"/>
      <c r="AS210" s="390"/>
      <c r="AT210" s="390"/>
      <c r="AU210" s="390"/>
      <c r="AV210" s="390"/>
      <c r="AW210" s="390"/>
      <c r="AX210" s="390"/>
      <c r="AY210" s="390"/>
      <c r="AZ210" s="390"/>
    </row>
    <row r="211" spans="1:52">
      <c r="A211" s="208"/>
      <c r="B211" s="208"/>
      <c r="C211" s="208"/>
      <c r="D211" s="390"/>
      <c r="E211" s="390"/>
      <c r="F211" s="390"/>
      <c r="G211" s="390"/>
      <c r="H211" s="390"/>
      <c r="I211" s="390"/>
      <c r="J211" s="390"/>
      <c r="K211" s="1331"/>
      <c r="U211" s="208"/>
      <c r="V211" s="1332"/>
      <c r="W211" s="1332"/>
      <c r="X211" s="390"/>
      <c r="Y211" s="390"/>
      <c r="Z211" s="390"/>
      <c r="AA211" s="390"/>
      <c r="AB211" s="390"/>
      <c r="AC211" s="390"/>
      <c r="AD211" s="390"/>
      <c r="AE211" s="390"/>
      <c r="AF211" s="390"/>
      <c r="AG211" s="390"/>
      <c r="AH211" s="390"/>
      <c r="AI211" s="390"/>
      <c r="AJ211" s="390"/>
      <c r="AK211" s="390"/>
      <c r="AL211" s="390"/>
      <c r="AM211" s="390"/>
      <c r="AN211" s="390"/>
      <c r="AO211" s="390"/>
      <c r="AP211" s="390"/>
      <c r="AQ211" s="390"/>
      <c r="AR211" s="390"/>
      <c r="AS211" s="390"/>
      <c r="AT211" s="390"/>
      <c r="AU211" s="390"/>
      <c r="AV211" s="390"/>
      <c r="AW211" s="390"/>
      <c r="AX211" s="390"/>
      <c r="AY211" s="390"/>
      <c r="AZ211" s="390"/>
    </row>
    <row r="212" spans="1:52">
      <c r="A212" s="208"/>
      <c r="B212" s="208"/>
      <c r="C212" s="208"/>
      <c r="D212" s="390"/>
      <c r="E212" s="390"/>
      <c r="F212" s="390"/>
      <c r="G212" s="390"/>
      <c r="H212" s="390"/>
      <c r="I212" s="390"/>
      <c r="J212" s="390"/>
      <c r="K212" s="1331"/>
      <c r="U212" s="208"/>
      <c r="V212" s="1332"/>
      <c r="W212" s="1332"/>
      <c r="X212" s="390"/>
      <c r="Y212" s="390"/>
      <c r="Z212" s="390"/>
      <c r="AA212" s="390"/>
      <c r="AB212" s="390"/>
      <c r="AC212" s="390"/>
      <c r="AD212" s="390"/>
      <c r="AE212" s="390"/>
      <c r="AF212" s="390"/>
      <c r="AG212" s="390"/>
      <c r="AH212" s="390"/>
      <c r="AI212" s="390"/>
      <c r="AJ212" s="390"/>
      <c r="AK212" s="390"/>
      <c r="AL212" s="390"/>
      <c r="AM212" s="390"/>
      <c r="AN212" s="390"/>
      <c r="AO212" s="390"/>
      <c r="AP212" s="390"/>
      <c r="AQ212" s="390"/>
      <c r="AR212" s="390"/>
      <c r="AS212" s="390"/>
      <c r="AT212" s="390"/>
      <c r="AU212" s="390"/>
      <c r="AV212" s="390"/>
      <c r="AW212" s="390"/>
      <c r="AX212" s="390"/>
      <c r="AY212" s="390"/>
      <c r="AZ212" s="390"/>
    </row>
    <row r="213" spans="1:52">
      <c r="A213" s="208"/>
      <c r="B213" s="208"/>
      <c r="C213" s="208"/>
      <c r="D213" s="390"/>
      <c r="E213" s="390"/>
      <c r="F213" s="390"/>
      <c r="G213" s="390"/>
      <c r="H213" s="390"/>
      <c r="I213" s="390"/>
      <c r="J213" s="390"/>
      <c r="K213" s="1331"/>
      <c r="U213" s="208"/>
      <c r="V213" s="1332"/>
      <c r="W213" s="1332"/>
      <c r="X213" s="390"/>
      <c r="Y213" s="390"/>
      <c r="Z213" s="390"/>
      <c r="AA213" s="390"/>
      <c r="AB213" s="390"/>
      <c r="AC213" s="390"/>
      <c r="AD213" s="390"/>
      <c r="AE213" s="390"/>
      <c r="AF213" s="390"/>
      <c r="AG213" s="390"/>
      <c r="AH213" s="390"/>
      <c r="AI213" s="390"/>
      <c r="AJ213" s="390"/>
      <c r="AK213" s="390"/>
      <c r="AL213" s="390"/>
      <c r="AM213" s="390"/>
      <c r="AN213" s="390"/>
      <c r="AO213" s="390"/>
      <c r="AP213" s="390"/>
      <c r="AQ213" s="390"/>
      <c r="AR213" s="390"/>
      <c r="AS213" s="390"/>
      <c r="AT213" s="390"/>
      <c r="AU213" s="390"/>
      <c r="AV213" s="390"/>
      <c r="AW213" s="390"/>
      <c r="AX213" s="390"/>
      <c r="AY213" s="390"/>
      <c r="AZ213" s="390"/>
    </row>
    <row r="214" spans="1:52">
      <c r="A214" s="208"/>
      <c r="B214" s="208"/>
      <c r="C214" s="208"/>
      <c r="D214" s="390"/>
      <c r="E214" s="390"/>
      <c r="F214" s="390"/>
      <c r="G214" s="390"/>
      <c r="H214" s="390"/>
      <c r="I214" s="390"/>
      <c r="J214" s="390"/>
      <c r="K214" s="1331"/>
      <c r="U214" s="208"/>
      <c r="V214" s="1332"/>
      <c r="W214" s="1332"/>
      <c r="X214" s="390"/>
      <c r="Y214" s="390"/>
      <c r="Z214" s="390"/>
      <c r="AA214" s="390"/>
      <c r="AB214" s="390"/>
      <c r="AC214" s="390"/>
      <c r="AD214" s="390"/>
      <c r="AE214" s="390"/>
      <c r="AF214" s="390"/>
      <c r="AG214" s="390"/>
      <c r="AH214" s="390"/>
      <c r="AI214" s="390"/>
      <c r="AJ214" s="390"/>
      <c r="AK214" s="390"/>
      <c r="AL214" s="390"/>
      <c r="AM214" s="390"/>
      <c r="AN214" s="390"/>
      <c r="AO214" s="390"/>
      <c r="AP214" s="390"/>
      <c r="AQ214" s="390"/>
      <c r="AR214" s="390"/>
      <c r="AS214" s="390"/>
      <c r="AT214" s="390"/>
      <c r="AU214" s="390"/>
      <c r="AV214" s="390"/>
      <c r="AW214" s="390"/>
      <c r="AX214" s="390"/>
      <c r="AY214" s="390"/>
      <c r="AZ214" s="390"/>
    </row>
    <row r="215" spans="1:52">
      <c r="A215" s="208"/>
      <c r="B215" s="208"/>
      <c r="C215" s="208"/>
      <c r="D215" s="390"/>
      <c r="E215" s="390"/>
      <c r="F215" s="390"/>
      <c r="G215" s="390"/>
      <c r="H215" s="390"/>
      <c r="I215" s="390"/>
      <c r="J215" s="390"/>
      <c r="K215" s="1331"/>
      <c r="U215" s="208"/>
      <c r="V215" s="1332"/>
      <c r="W215" s="1332"/>
      <c r="X215" s="390"/>
      <c r="Y215" s="390"/>
      <c r="Z215" s="390"/>
      <c r="AA215" s="390"/>
      <c r="AB215" s="390"/>
      <c r="AC215" s="390"/>
      <c r="AD215" s="390"/>
      <c r="AE215" s="390"/>
      <c r="AF215" s="390"/>
      <c r="AG215" s="390"/>
      <c r="AH215" s="390"/>
      <c r="AI215" s="390"/>
      <c r="AJ215" s="390"/>
      <c r="AK215" s="390"/>
      <c r="AL215" s="390"/>
      <c r="AM215" s="390"/>
      <c r="AN215" s="390"/>
      <c r="AO215" s="390"/>
      <c r="AP215" s="390"/>
      <c r="AQ215" s="390"/>
      <c r="AR215" s="390"/>
      <c r="AS215" s="390"/>
      <c r="AT215" s="390"/>
      <c r="AU215" s="390"/>
      <c r="AV215" s="390"/>
      <c r="AW215" s="390"/>
      <c r="AX215" s="390"/>
      <c r="AY215" s="390"/>
      <c r="AZ215" s="390"/>
    </row>
    <row r="216" spans="1:52">
      <c r="A216" s="208"/>
      <c r="B216" s="208"/>
      <c r="C216" s="208"/>
      <c r="D216" s="390"/>
      <c r="E216" s="390"/>
      <c r="F216" s="390"/>
      <c r="G216" s="390"/>
      <c r="H216" s="390"/>
      <c r="I216" s="390"/>
      <c r="J216" s="390"/>
      <c r="K216" s="1331"/>
      <c r="U216" s="208"/>
      <c r="V216" s="1332"/>
      <c r="W216" s="1332"/>
      <c r="X216" s="390"/>
      <c r="Y216" s="390"/>
      <c r="Z216" s="390"/>
      <c r="AA216" s="390"/>
      <c r="AB216" s="390"/>
      <c r="AC216" s="390"/>
      <c r="AD216" s="390"/>
      <c r="AE216" s="390"/>
      <c r="AF216" s="390"/>
      <c r="AG216" s="390"/>
      <c r="AH216" s="390"/>
      <c r="AI216" s="390"/>
      <c r="AJ216" s="390"/>
      <c r="AK216" s="390"/>
      <c r="AL216" s="390"/>
      <c r="AM216" s="390"/>
      <c r="AN216" s="390"/>
      <c r="AO216" s="390"/>
      <c r="AP216" s="390"/>
      <c r="AQ216" s="390"/>
      <c r="AR216" s="390"/>
      <c r="AS216" s="390"/>
      <c r="AT216" s="390"/>
      <c r="AU216" s="390"/>
      <c r="AV216" s="390"/>
      <c r="AW216" s="390"/>
      <c r="AX216" s="390"/>
      <c r="AY216" s="390"/>
      <c r="AZ216" s="390"/>
    </row>
    <row r="217" spans="1:52">
      <c r="A217" s="208"/>
      <c r="B217" s="208"/>
      <c r="C217" s="208"/>
      <c r="D217" s="390"/>
      <c r="E217" s="390"/>
      <c r="F217" s="390"/>
      <c r="G217" s="390"/>
      <c r="H217" s="390"/>
      <c r="I217" s="390"/>
      <c r="J217" s="390"/>
      <c r="K217" s="1331"/>
      <c r="U217" s="208"/>
      <c r="V217" s="1332"/>
      <c r="W217" s="1332"/>
      <c r="X217" s="390"/>
      <c r="Y217" s="390"/>
      <c r="Z217" s="390"/>
      <c r="AA217" s="390"/>
      <c r="AB217" s="390"/>
      <c r="AC217" s="390"/>
      <c r="AD217" s="390"/>
      <c r="AE217" s="390"/>
      <c r="AF217" s="390"/>
      <c r="AG217" s="390"/>
      <c r="AH217" s="390"/>
      <c r="AI217" s="390"/>
      <c r="AJ217" s="390"/>
      <c r="AK217" s="390"/>
      <c r="AL217" s="390"/>
      <c r="AM217" s="390"/>
      <c r="AN217" s="390"/>
      <c r="AO217" s="390"/>
      <c r="AP217" s="390"/>
      <c r="AQ217" s="390"/>
      <c r="AR217" s="390"/>
      <c r="AS217" s="390"/>
      <c r="AT217" s="390"/>
      <c r="AU217" s="390"/>
      <c r="AV217" s="390"/>
      <c r="AW217" s="390"/>
      <c r="AX217" s="390"/>
      <c r="AY217" s="390"/>
      <c r="AZ217" s="390"/>
    </row>
    <row r="218" spans="1:52">
      <c r="A218" s="208"/>
      <c r="B218" s="208"/>
      <c r="C218" s="208"/>
      <c r="D218" s="390"/>
      <c r="E218" s="390"/>
      <c r="F218" s="390"/>
      <c r="G218" s="390"/>
      <c r="H218" s="390"/>
      <c r="I218" s="390"/>
      <c r="J218" s="390"/>
      <c r="K218" s="1331"/>
      <c r="U218" s="208"/>
      <c r="V218" s="1332"/>
      <c r="W218" s="1332"/>
      <c r="X218" s="390"/>
      <c r="Y218" s="390"/>
      <c r="Z218" s="390"/>
      <c r="AA218" s="390"/>
      <c r="AB218" s="390"/>
      <c r="AC218" s="390"/>
      <c r="AD218" s="390"/>
      <c r="AE218" s="390"/>
      <c r="AF218" s="390"/>
      <c r="AG218" s="390"/>
      <c r="AH218" s="390"/>
      <c r="AI218" s="390"/>
      <c r="AJ218" s="390"/>
      <c r="AK218" s="390"/>
      <c r="AL218" s="390"/>
      <c r="AM218" s="390"/>
      <c r="AN218" s="390"/>
      <c r="AO218" s="390"/>
      <c r="AP218" s="390"/>
      <c r="AQ218" s="390"/>
      <c r="AR218" s="390"/>
      <c r="AS218" s="390"/>
      <c r="AT218" s="390"/>
      <c r="AU218" s="390"/>
      <c r="AV218" s="390"/>
      <c r="AW218" s="390"/>
      <c r="AX218" s="390"/>
      <c r="AY218" s="390"/>
      <c r="AZ218" s="390"/>
    </row>
    <row r="219" spans="1:52">
      <c r="A219" s="208"/>
      <c r="B219" s="208"/>
      <c r="C219" s="208"/>
      <c r="D219" s="390"/>
      <c r="E219" s="390"/>
      <c r="F219" s="390"/>
      <c r="G219" s="390"/>
      <c r="H219" s="390"/>
      <c r="I219" s="390"/>
      <c r="J219" s="390"/>
      <c r="K219" s="1331"/>
      <c r="U219" s="208"/>
      <c r="V219" s="1332"/>
      <c r="W219" s="1332"/>
      <c r="X219" s="390"/>
      <c r="Y219" s="390"/>
      <c r="Z219" s="390"/>
      <c r="AA219" s="390"/>
      <c r="AB219" s="390"/>
      <c r="AC219" s="390"/>
      <c r="AD219" s="390"/>
      <c r="AE219" s="390"/>
      <c r="AF219" s="390"/>
      <c r="AG219" s="390"/>
      <c r="AH219" s="390"/>
      <c r="AI219" s="390"/>
      <c r="AJ219" s="390"/>
      <c r="AK219" s="390"/>
      <c r="AL219" s="390"/>
      <c r="AM219" s="390"/>
      <c r="AN219" s="390"/>
      <c r="AO219" s="390"/>
      <c r="AP219" s="390"/>
      <c r="AQ219" s="390"/>
      <c r="AR219" s="390"/>
      <c r="AS219" s="390"/>
      <c r="AT219" s="390"/>
      <c r="AU219" s="390"/>
      <c r="AV219" s="390"/>
      <c r="AW219" s="390"/>
      <c r="AX219" s="390"/>
      <c r="AY219" s="390"/>
      <c r="AZ219" s="390"/>
    </row>
    <row r="220" spans="1:52">
      <c r="A220" s="208"/>
      <c r="B220" s="208"/>
      <c r="C220" s="208"/>
      <c r="D220" s="390"/>
      <c r="E220" s="390"/>
      <c r="F220" s="390"/>
      <c r="G220" s="390"/>
      <c r="H220" s="390"/>
      <c r="I220" s="390"/>
      <c r="J220" s="390"/>
      <c r="K220" s="1331"/>
      <c r="U220" s="208"/>
      <c r="V220" s="1332"/>
      <c r="W220" s="1332"/>
      <c r="X220" s="390"/>
      <c r="Y220" s="390"/>
      <c r="Z220" s="390"/>
      <c r="AA220" s="390"/>
      <c r="AB220" s="390"/>
      <c r="AC220" s="390"/>
      <c r="AD220" s="390"/>
      <c r="AE220" s="390"/>
      <c r="AF220" s="390"/>
      <c r="AG220" s="390"/>
      <c r="AH220" s="390"/>
      <c r="AI220" s="390"/>
      <c r="AJ220" s="390"/>
      <c r="AK220" s="390"/>
      <c r="AL220" s="390"/>
      <c r="AM220" s="390"/>
      <c r="AN220" s="390"/>
      <c r="AO220" s="390"/>
      <c r="AP220" s="390"/>
      <c r="AQ220" s="390"/>
      <c r="AR220" s="390"/>
      <c r="AS220" s="390"/>
      <c r="AT220" s="390"/>
      <c r="AU220" s="390"/>
      <c r="AV220" s="390"/>
      <c r="AW220" s="390"/>
      <c r="AX220" s="390"/>
      <c r="AY220" s="390"/>
      <c r="AZ220" s="390"/>
    </row>
    <row r="221" spans="1:52">
      <c r="A221" s="208"/>
      <c r="B221" s="208"/>
      <c r="C221" s="208"/>
      <c r="D221" s="390"/>
      <c r="E221" s="390"/>
      <c r="F221" s="390"/>
      <c r="G221" s="390"/>
      <c r="H221" s="390"/>
      <c r="I221" s="390"/>
      <c r="J221" s="390"/>
      <c r="K221" s="1331"/>
      <c r="U221" s="208"/>
      <c r="V221" s="1332"/>
      <c r="W221" s="1332"/>
      <c r="X221" s="390"/>
      <c r="Y221" s="390"/>
      <c r="Z221" s="390"/>
      <c r="AA221" s="390"/>
      <c r="AB221" s="390"/>
      <c r="AC221" s="390"/>
      <c r="AD221" s="390"/>
      <c r="AE221" s="390"/>
      <c r="AF221" s="390"/>
      <c r="AG221" s="390"/>
      <c r="AH221" s="390"/>
      <c r="AI221" s="390"/>
      <c r="AJ221" s="390"/>
      <c r="AK221" s="390"/>
      <c r="AL221" s="390"/>
      <c r="AM221" s="390"/>
      <c r="AN221" s="390"/>
      <c r="AO221" s="390"/>
      <c r="AP221" s="390"/>
      <c r="AQ221" s="390"/>
      <c r="AR221" s="390"/>
      <c r="AS221" s="390"/>
      <c r="AT221" s="390"/>
      <c r="AU221" s="390"/>
      <c r="AV221" s="390"/>
      <c r="AW221" s="390"/>
      <c r="AX221" s="390"/>
      <c r="AY221" s="390"/>
      <c r="AZ221" s="390"/>
    </row>
    <row r="222" spans="1:52">
      <c r="A222" s="208"/>
      <c r="B222" s="208"/>
      <c r="C222" s="208"/>
      <c r="D222" s="390"/>
      <c r="E222" s="390"/>
      <c r="F222" s="390"/>
      <c r="G222" s="390"/>
      <c r="H222" s="390"/>
      <c r="I222" s="390"/>
      <c r="J222" s="390"/>
      <c r="K222" s="1331"/>
      <c r="U222" s="208"/>
      <c r="V222" s="1332"/>
      <c r="W222" s="1332"/>
      <c r="X222" s="390"/>
      <c r="Y222" s="390"/>
      <c r="Z222" s="390"/>
      <c r="AA222" s="390"/>
      <c r="AB222" s="390"/>
      <c r="AC222" s="390"/>
      <c r="AD222" s="390"/>
      <c r="AE222" s="390"/>
      <c r="AF222" s="390"/>
      <c r="AG222" s="390"/>
      <c r="AH222" s="390"/>
      <c r="AI222" s="390"/>
      <c r="AJ222" s="390"/>
      <c r="AK222" s="390"/>
      <c r="AL222" s="390"/>
      <c r="AM222" s="390"/>
      <c r="AN222" s="390"/>
      <c r="AO222" s="390"/>
      <c r="AP222" s="390"/>
      <c r="AQ222" s="390"/>
      <c r="AR222" s="390"/>
      <c r="AS222" s="390"/>
      <c r="AT222" s="390"/>
      <c r="AU222" s="390"/>
      <c r="AV222" s="390"/>
      <c r="AW222" s="390"/>
      <c r="AX222" s="390"/>
      <c r="AY222" s="390"/>
      <c r="AZ222" s="390"/>
    </row>
    <row r="223" spans="1:52">
      <c r="A223" s="208"/>
      <c r="B223" s="208"/>
      <c r="C223" s="208"/>
      <c r="D223" s="390"/>
      <c r="E223" s="390"/>
      <c r="F223" s="390"/>
      <c r="G223" s="390"/>
      <c r="H223" s="390"/>
      <c r="I223" s="390"/>
      <c r="J223" s="390"/>
      <c r="K223" s="1331"/>
      <c r="U223" s="208"/>
      <c r="V223" s="1332"/>
      <c r="W223" s="1332"/>
      <c r="X223" s="390"/>
      <c r="Y223" s="390"/>
      <c r="Z223" s="390"/>
      <c r="AA223" s="390"/>
      <c r="AB223" s="390"/>
      <c r="AC223" s="390"/>
      <c r="AD223" s="390"/>
      <c r="AE223" s="390"/>
      <c r="AF223" s="390"/>
      <c r="AG223" s="390"/>
      <c r="AH223" s="390"/>
      <c r="AI223" s="390"/>
      <c r="AJ223" s="390"/>
      <c r="AK223" s="390"/>
      <c r="AL223" s="390"/>
      <c r="AM223" s="390"/>
      <c r="AN223" s="390"/>
      <c r="AO223" s="390"/>
      <c r="AP223" s="390"/>
      <c r="AQ223" s="390"/>
      <c r="AR223" s="390"/>
      <c r="AS223" s="390"/>
      <c r="AT223" s="390"/>
      <c r="AU223" s="390"/>
      <c r="AV223" s="390"/>
      <c r="AW223" s="390"/>
      <c r="AX223" s="390"/>
      <c r="AY223" s="390"/>
      <c r="AZ223" s="390"/>
    </row>
    <row r="224" spans="1:52">
      <c r="A224" s="208"/>
      <c r="B224" s="208"/>
      <c r="C224" s="208"/>
      <c r="D224" s="390"/>
      <c r="E224" s="390"/>
      <c r="F224" s="390"/>
      <c r="G224" s="390"/>
      <c r="H224" s="390"/>
      <c r="I224" s="390"/>
      <c r="J224" s="390"/>
      <c r="K224" s="1331"/>
      <c r="U224" s="208"/>
      <c r="V224" s="1332"/>
      <c r="W224" s="1332"/>
      <c r="X224" s="390"/>
      <c r="Y224" s="390"/>
      <c r="Z224" s="390"/>
      <c r="AA224" s="390"/>
      <c r="AB224" s="390"/>
      <c r="AC224" s="390"/>
      <c r="AD224" s="390"/>
      <c r="AE224" s="390"/>
      <c r="AF224" s="390"/>
      <c r="AG224" s="390"/>
      <c r="AH224" s="390"/>
      <c r="AI224" s="390"/>
      <c r="AJ224" s="390"/>
      <c r="AK224" s="390"/>
      <c r="AL224" s="390"/>
      <c r="AM224" s="390"/>
      <c r="AN224" s="390"/>
      <c r="AO224" s="390"/>
      <c r="AP224" s="390"/>
      <c r="AQ224" s="390"/>
      <c r="AR224" s="390"/>
      <c r="AS224" s="390"/>
      <c r="AT224" s="390"/>
      <c r="AU224" s="390"/>
      <c r="AV224" s="390"/>
      <c r="AW224" s="390"/>
      <c r="AX224" s="390"/>
      <c r="AY224" s="390"/>
      <c r="AZ224" s="390"/>
    </row>
    <row r="225" spans="1:52">
      <c r="A225" s="208"/>
      <c r="B225" s="208"/>
      <c r="C225" s="208"/>
      <c r="D225" s="390"/>
      <c r="E225" s="390"/>
      <c r="F225" s="390"/>
      <c r="G225" s="390"/>
      <c r="H225" s="390"/>
      <c r="I225" s="390"/>
      <c r="J225" s="390"/>
      <c r="K225" s="1331"/>
      <c r="U225" s="208"/>
      <c r="V225" s="1332"/>
      <c r="W225" s="1332"/>
      <c r="X225" s="390"/>
      <c r="Y225" s="390"/>
      <c r="Z225" s="390"/>
      <c r="AA225" s="390"/>
      <c r="AB225" s="390"/>
      <c r="AC225" s="390"/>
      <c r="AD225" s="390"/>
      <c r="AE225" s="390"/>
      <c r="AF225" s="390"/>
      <c r="AG225" s="390"/>
      <c r="AH225" s="390"/>
      <c r="AI225" s="390"/>
      <c r="AJ225" s="390"/>
      <c r="AK225" s="390"/>
      <c r="AL225" s="390"/>
      <c r="AM225" s="390"/>
      <c r="AN225" s="390"/>
      <c r="AO225" s="390"/>
      <c r="AP225" s="390"/>
      <c r="AQ225" s="390"/>
      <c r="AR225" s="390"/>
      <c r="AS225" s="390"/>
      <c r="AT225" s="390"/>
      <c r="AU225" s="390"/>
      <c r="AV225" s="390"/>
      <c r="AW225" s="390"/>
      <c r="AX225" s="390"/>
      <c r="AY225" s="390"/>
      <c r="AZ225" s="390"/>
    </row>
    <row r="226" spans="1:52">
      <c r="A226" s="208"/>
      <c r="B226" s="208"/>
      <c r="C226" s="208"/>
      <c r="D226" s="390"/>
      <c r="E226" s="390"/>
      <c r="F226" s="390"/>
      <c r="G226" s="390"/>
      <c r="H226" s="390"/>
      <c r="I226" s="390"/>
      <c r="J226" s="390"/>
      <c r="K226" s="1331"/>
      <c r="U226" s="208"/>
      <c r="V226" s="1332"/>
      <c r="W226" s="1332"/>
      <c r="X226" s="390"/>
      <c r="Y226" s="390"/>
      <c r="Z226" s="390"/>
      <c r="AA226" s="390"/>
      <c r="AB226" s="390"/>
      <c r="AC226" s="390"/>
      <c r="AD226" s="390"/>
      <c r="AE226" s="390"/>
      <c r="AF226" s="390"/>
      <c r="AG226" s="390"/>
      <c r="AH226" s="390"/>
      <c r="AI226" s="390"/>
      <c r="AJ226" s="390"/>
      <c r="AK226" s="390"/>
      <c r="AL226" s="390"/>
      <c r="AM226" s="390"/>
      <c r="AN226" s="390"/>
      <c r="AO226" s="390"/>
      <c r="AP226" s="390"/>
      <c r="AQ226" s="390"/>
      <c r="AR226" s="390"/>
      <c r="AS226" s="390"/>
      <c r="AT226" s="390"/>
      <c r="AU226" s="390"/>
      <c r="AV226" s="390"/>
      <c r="AW226" s="390"/>
      <c r="AX226" s="390"/>
      <c r="AY226" s="390"/>
      <c r="AZ226" s="390"/>
    </row>
    <row r="227" spans="1:52">
      <c r="A227" s="208"/>
      <c r="B227" s="208"/>
      <c r="C227" s="208"/>
      <c r="D227" s="390"/>
      <c r="E227" s="390"/>
      <c r="F227" s="390"/>
      <c r="G227" s="390"/>
      <c r="H227" s="390"/>
      <c r="I227" s="390"/>
      <c r="J227" s="390"/>
      <c r="K227" s="1331"/>
      <c r="U227" s="208"/>
      <c r="V227" s="1332"/>
      <c r="W227" s="1332"/>
      <c r="X227" s="390"/>
      <c r="Y227" s="390"/>
      <c r="Z227" s="390"/>
      <c r="AA227" s="390"/>
      <c r="AB227" s="390"/>
      <c r="AC227" s="390"/>
      <c r="AD227" s="390"/>
      <c r="AE227" s="390"/>
      <c r="AF227" s="390"/>
      <c r="AG227" s="390"/>
      <c r="AH227" s="390"/>
      <c r="AI227" s="390"/>
      <c r="AJ227" s="390"/>
      <c r="AK227" s="390"/>
      <c r="AL227" s="390"/>
      <c r="AM227" s="390"/>
      <c r="AN227" s="390"/>
      <c r="AO227" s="390"/>
      <c r="AP227" s="390"/>
      <c r="AQ227" s="390"/>
      <c r="AR227" s="390"/>
      <c r="AS227" s="390"/>
      <c r="AT227" s="390"/>
      <c r="AU227" s="390"/>
      <c r="AV227" s="390"/>
      <c r="AW227" s="390"/>
      <c r="AX227" s="390"/>
      <c r="AY227" s="390"/>
      <c r="AZ227" s="390"/>
    </row>
    <row r="228" spans="1:52">
      <c r="A228" s="208"/>
      <c r="B228" s="208"/>
      <c r="C228" s="208"/>
      <c r="D228" s="390"/>
      <c r="E228" s="390"/>
      <c r="F228" s="390"/>
      <c r="G228" s="390"/>
      <c r="H228" s="390"/>
      <c r="I228" s="390"/>
      <c r="J228" s="390"/>
      <c r="K228" s="1331"/>
      <c r="U228" s="208"/>
      <c r="V228" s="1332"/>
      <c r="W228" s="1332"/>
      <c r="X228" s="390"/>
      <c r="Y228" s="390"/>
      <c r="Z228" s="390"/>
      <c r="AA228" s="390"/>
      <c r="AB228" s="390"/>
      <c r="AC228" s="390"/>
      <c r="AD228" s="390"/>
      <c r="AE228" s="390"/>
      <c r="AF228" s="390"/>
      <c r="AG228" s="390"/>
      <c r="AH228" s="390"/>
      <c r="AI228" s="390"/>
      <c r="AJ228" s="390"/>
      <c r="AK228" s="390"/>
      <c r="AL228" s="390"/>
      <c r="AM228" s="390"/>
      <c r="AN228" s="390"/>
      <c r="AO228" s="390"/>
      <c r="AP228" s="390"/>
      <c r="AQ228" s="390"/>
      <c r="AR228" s="390"/>
      <c r="AS228" s="390"/>
      <c r="AT228" s="390"/>
      <c r="AU228" s="390"/>
      <c r="AV228" s="390"/>
      <c r="AW228" s="390"/>
      <c r="AX228" s="390"/>
      <c r="AY228" s="390"/>
      <c r="AZ228" s="390"/>
    </row>
    <row r="229" spans="1:52">
      <c r="A229" s="208"/>
      <c r="B229" s="208"/>
      <c r="C229" s="208"/>
      <c r="D229" s="390"/>
      <c r="E229" s="390"/>
      <c r="F229" s="390"/>
      <c r="G229" s="390"/>
      <c r="H229" s="390"/>
      <c r="I229" s="390"/>
      <c r="J229" s="390"/>
      <c r="K229" s="1331"/>
      <c r="U229" s="208"/>
      <c r="V229" s="1332"/>
      <c r="W229" s="1332"/>
      <c r="X229" s="390"/>
      <c r="Y229" s="390"/>
      <c r="Z229" s="390"/>
      <c r="AA229" s="390"/>
      <c r="AB229" s="390"/>
      <c r="AC229" s="390"/>
      <c r="AD229" s="390"/>
      <c r="AE229" s="390"/>
      <c r="AF229" s="390"/>
      <c r="AG229" s="390"/>
      <c r="AH229" s="390"/>
      <c r="AI229" s="390"/>
      <c r="AJ229" s="390"/>
      <c r="AK229" s="390"/>
      <c r="AL229" s="390"/>
      <c r="AM229" s="390"/>
      <c r="AN229" s="390"/>
      <c r="AO229" s="390"/>
      <c r="AP229" s="390"/>
      <c r="AQ229" s="390"/>
      <c r="AR229" s="390"/>
      <c r="AS229" s="390"/>
      <c r="AT229" s="390"/>
      <c r="AU229" s="390"/>
      <c r="AV229" s="390"/>
      <c r="AW229" s="390"/>
      <c r="AX229" s="390"/>
      <c r="AY229" s="390"/>
      <c r="AZ229" s="390"/>
    </row>
    <row r="230" spans="1:52">
      <c r="A230" s="208"/>
      <c r="B230" s="208"/>
      <c r="C230" s="208"/>
      <c r="D230" s="390"/>
      <c r="E230" s="390"/>
      <c r="F230" s="390"/>
      <c r="G230" s="390"/>
      <c r="H230" s="390"/>
      <c r="I230" s="390"/>
      <c r="J230" s="390"/>
      <c r="K230" s="1331"/>
      <c r="U230" s="208"/>
      <c r="V230" s="1332"/>
      <c r="W230" s="1332"/>
      <c r="X230" s="390"/>
      <c r="Y230" s="390"/>
      <c r="Z230" s="390"/>
      <c r="AA230" s="390"/>
      <c r="AB230" s="390"/>
      <c r="AC230" s="390"/>
      <c r="AD230" s="390"/>
      <c r="AE230" s="390"/>
      <c r="AF230" s="390"/>
      <c r="AG230" s="390"/>
      <c r="AH230" s="390"/>
      <c r="AI230" s="390"/>
      <c r="AJ230" s="390"/>
      <c r="AK230" s="390"/>
      <c r="AL230" s="390"/>
      <c r="AM230" s="390"/>
      <c r="AN230" s="390"/>
      <c r="AO230" s="390"/>
      <c r="AP230" s="390"/>
      <c r="AQ230" s="390"/>
      <c r="AR230" s="390"/>
      <c r="AS230" s="390"/>
      <c r="AT230" s="390"/>
      <c r="AU230" s="390"/>
      <c r="AV230" s="390"/>
      <c r="AW230" s="390"/>
      <c r="AX230" s="390"/>
      <c r="AY230" s="390"/>
      <c r="AZ230" s="390"/>
    </row>
    <row r="231" spans="1:52">
      <c r="A231" s="208"/>
      <c r="B231" s="208"/>
      <c r="C231" s="208"/>
      <c r="D231" s="390"/>
      <c r="E231" s="390"/>
      <c r="F231" s="390"/>
      <c r="G231" s="390"/>
      <c r="H231" s="390"/>
      <c r="I231" s="390"/>
      <c r="J231" s="390"/>
      <c r="K231" s="1331"/>
      <c r="U231" s="208"/>
      <c r="V231" s="1332"/>
      <c r="W231" s="1332"/>
      <c r="X231" s="390"/>
      <c r="Y231" s="390"/>
      <c r="Z231" s="390"/>
      <c r="AA231" s="390"/>
      <c r="AB231" s="390"/>
      <c r="AC231" s="390"/>
      <c r="AD231" s="390"/>
      <c r="AE231" s="390"/>
      <c r="AF231" s="390"/>
      <c r="AG231" s="390"/>
      <c r="AH231" s="390"/>
      <c r="AI231" s="390"/>
      <c r="AJ231" s="390"/>
      <c r="AK231" s="390"/>
      <c r="AL231" s="390"/>
      <c r="AM231" s="390"/>
      <c r="AN231" s="390"/>
      <c r="AO231" s="390"/>
      <c r="AP231" s="390"/>
      <c r="AQ231" s="390"/>
      <c r="AR231" s="390"/>
      <c r="AS231" s="390"/>
      <c r="AT231" s="390"/>
      <c r="AU231" s="390"/>
      <c r="AV231" s="390"/>
      <c r="AW231" s="390"/>
      <c r="AX231" s="390"/>
      <c r="AY231" s="390"/>
      <c r="AZ231" s="390"/>
    </row>
    <row r="232" spans="1:52">
      <c r="A232" s="208"/>
      <c r="B232" s="208"/>
      <c r="C232" s="208"/>
      <c r="D232" s="390"/>
      <c r="E232" s="390"/>
      <c r="F232" s="390"/>
      <c r="G232" s="390"/>
      <c r="H232" s="390"/>
      <c r="I232" s="390"/>
      <c r="J232" s="390"/>
      <c r="K232" s="1331"/>
      <c r="U232" s="208"/>
      <c r="V232" s="1332"/>
      <c r="W232" s="1332"/>
      <c r="X232" s="390"/>
      <c r="Y232" s="390"/>
      <c r="Z232" s="390"/>
      <c r="AA232" s="390"/>
      <c r="AB232" s="390"/>
      <c r="AC232" s="390"/>
      <c r="AD232" s="390"/>
      <c r="AE232" s="390"/>
      <c r="AF232" s="390"/>
      <c r="AG232" s="390"/>
      <c r="AH232" s="390"/>
      <c r="AI232" s="390"/>
      <c r="AJ232" s="390"/>
      <c r="AK232" s="390"/>
      <c r="AL232" s="390"/>
      <c r="AM232" s="390"/>
      <c r="AN232" s="390"/>
      <c r="AO232" s="390"/>
      <c r="AP232" s="390"/>
      <c r="AQ232" s="390"/>
      <c r="AR232" s="390"/>
      <c r="AS232" s="390"/>
      <c r="AT232" s="390"/>
      <c r="AU232" s="390"/>
      <c r="AV232" s="390"/>
      <c r="AW232" s="390"/>
      <c r="AX232" s="390"/>
      <c r="AY232" s="390"/>
      <c r="AZ232" s="390"/>
    </row>
    <row r="233" spans="1:52">
      <c r="A233" s="208"/>
      <c r="B233" s="208"/>
      <c r="C233" s="208"/>
      <c r="D233" s="390"/>
      <c r="E233" s="390"/>
      <c r="F233" s="390"/>
      <c r="G233" s="390"/>
      <c r="H233" s="390"/>
      <c r="I233" s="390"/>
      <c r="J233" s="390"/>
      <c r="K233" s="1331"/>
      <c r="U233" s="208"/>
      <c r="V233" s="1332"/>
      <c r="W233" s="1332"/>
      <c r="X233" s="390"/>
      <c r="Y233" s="390"/>
      <c r="Z233" s="390"/>
      <c r="AA233" s="390"/>
      <c r="AB233" s="390"/>
      <c r="AC233" s="390"/>
      <c r="AD233" s="390"/>
      <c r="AE233" s="390"/>
      <c r="AF233" s="390"/>
      <c r="AG233" s="390"/>
      <c r="AH233" s="390"/>
      <c r="AI233" s="390"/>
      <c r="AJ233" s="390"/>
      <c r="AK233" s="390"/>
      <c r="AL233" s="390"/>
      <c r="AM233" s="390"/>
      <c r="AN233" s="390"/>
      <c r="AO233" s="390"/>
      <c r="AP233" s="390"/>
      <c r="AQ233" s="390"/>
      <c r="AR233" s="390"/>
      <c r="AS233" s="390"/>
      <c r="AT233" s="390"/>
      <c r="AU233" s="390"/>
      <c r="AV233" s="390"/>
      <c r="AW233" s="390"/>
      <c r="AX233" s="390"/>
      <c r="AY233" s="390"/>
      <c r="AZ233" s="390"/>
    </row>
    <row r="234" spans="1:52">
      <c r="A234" s="208"/>
      <c r="B234" s="208"/>
      <c r="C234" s="208"/>
      <c r="D234" s="390"/>
      <c r="E234" s="390"/>
      <c r="F234" s="390"/>
      <c r="G234" s="390"/>
      <c r="H234" s="390"/>
      <c r="I234" s="390"/>
      <c r="J234" s="390"/>
      <c r="K234" s="1331"/>
      <c r="U234" s="208"/>
      <c r="V234" s="1332"/>
      <c r="W234" s="1332"/>
      <c r="X234" s="390"/>
      <c r="Y234" s="390"/>
      <c r="Z234" s="390"/>
      <c r="AA234" s="390"/>
      <c r="AB234" s="390"/>
      <c r="AC234" s="390"/>
      <c r="AD234" s="390"/>
      <c r="AE234" s="390"/>
      <c r="AF234" s="390"/>
      <c r="AG234" s="390"/>
      <c r="AH234" s="390"/>
      <c r="AI234" s="390"/>
      <c r="AJ234" s="390"/>
      <c r="AK234" s="390"/>
      <c r="AL234" s="390"/>
      <c r="AM234" s="390"/>
      <c r="AN234" s="390"/>
      <c r="AO234" s="390"/>
      <c r="AP234" s="390"/>
      <c r="AQ234" s="390"/>
      <c r="AR234" s="390"/>
      <c r="AS234" s="390"/>
      <c r="AT234" s="390"/>
      <c r="AU234" s="390"/>
      <c r="AV234" s="390"/>
      <c r="AW234" s="390"/>
      <c r="AX234" s="390"/>
      <c r="AY234" s="390"/>
      <c r="AZ234" s="390"/>
    </row>
    <row r="235" spans="1:52">
      <c r="A235" s="208"/>
      <c r="B235" s="208"/>
      <c r="C235" s="208"/>
      <c r="D235" s="390"/>
      <c r="E235" s="390"/>
      <c r="F235" s="390"/>
      <c r="G235" s="390"/>
      <c r="H235" s="390"/>
      <c r="I235" s="390"/>
      <c r="J235" s="390"/>
      <c r="K235" s="1331"/>
      <c r="U235" s="208"/>
      <c r="V235" s="1332"/>
      <c r="W235" s="1332"/>
      <c r="X235" s="390"/>
      <c r="Y235" s="390"/>
      <c r="Z235" s="390"/>
      <c r="AA235" s="390"/>
      <c r="AB235" s="390"/>
      <c r="AC235" s="390"/>
      <c r="AD235" s="390"/>
      <c r="AE235" s="390"/>
      <c r="AF235" s="390"/>
      <c r="AG235" s="390"/>
      <c r="AH235" s="390"/>
      <c r="AI235" s="390"/>
      <c r="AJ235" s="390"/>
      <c r="AK235" s="390"/>
      <c r="AL235" s="390"/>
      <c r="AM235" s="390"/>
      <c r="AN235" s="390"/>
      <c r="AO235" s="390"/>
      <c r="AP235" s="390"/>
      <c r="AQ235" s="390"/>
      <c r="AR235" s="390"/>
      <c r="AS235" s="390"/>
      <c r="AT235" s="390"/>
      <c r="AU235" s="390"/>
      <c r="AV235" s="390"/>
      <c r="AW235" s="390"/>
      <c r="AX235" s="390"/>
      <c r="AY235" s="390"/>
      <c r="AZ235" s="390"/>
    </row>
    <row r="236" spans="1:52">
      <c r="A236" s="208"/>
      <c r="B236" s="208"/>
      <c r="C236" s="208"/>
      <c r="D236" s="390"/>
      <c r="E236" s="390"/>
      <c r="F236" s="390"/>
      <c r="G236" s="390"/>
      <c r="H236" s="390"/>
      <c r="I236" s="390"/>
      <c r="J236" s="390"/>
      <c r="K236" s="1331"/>
      <c r="U236" s="208"/>
      <c r="V236" s="1332"/>
      <c r="W236" s="1332"/>
      <c r="X236" s="390"/>
      <c r="Y236" s="390"/>
      <c r="Z236" s="390"/>
      <c r="AA236" s="390"/>
      <c r="AB236" s="390"/>
      <c r="AC236" s="390"/>
      <c r="AD236" s="390"/>
      <c r="AE236" s="390"/>
      <c r="AF236" s="390"/>
      <c r="AG236" s="390"/>
      <c r="AH236" s="390"/>
      <c r="AI236" s="390"/>
      <c r="AJ236" s="390"/>
      <c r="AK236" s="390"/>
      <c r="AL236" s="390"/>
      <c r="AM236" s="390"/>
      <c r="AN236" s="390"/>
      <c r="AO236" s="390"/>
      <c r="AP236" s="390"/>
      <c r="AQ236" s="390"/>
      <c r="AR236" s="390"/>
      <c r="AS236" s="390"/>
      <c r="AT236" s="390"/>
      <c r="AU236" s="390"/>
      <c r="AV236" s="390"/>
      <c r="AW236" s="390"/>
      <c r="AX236" s="390"/>
      <c r="AY236" s="390"/>
      <c r="AZ236" s="390"/>
    </row>
    <row r="237" spans="1:52">
      <c r="A237" s="208"/>
      <c r="B237" s="208"/>
      <c r="C237" s="208"/>
      <c r="D237" s="390"/>
      <c r="E237" s="390"/>
      <c r="F237" s="390"/>
      <c r="G237" s="390"/>
      <c r="H237" s="390"/>
      <c r="I237" s="390"/>
      <c r="J237" s="390"/>
      <c r="K237" s="1331"/>
      <c r="U237" s="208"/>
      <c r="V237" s="1332"/>
      <c r="W237" s="1332"/>
      <c r="X237" s="390"/>
      <c r="Y237" s="390"/>
      <c r="Z237" s="390"/>
      <c r="AA237" s="390"/>
      <c r="AB237" s="390"/>
      <c r="AC237" s="390"/>
      <c r="AD237" s="390"/>
      <c r="AE237" s="390"/>
      <c r="AF237" s="390"/>
      <c r="AG237" s="390"/>
      <c r="AH237" s="390"/>
      <c r="AI237" s="390"/>
      <c r="AJ237" s="390"/>
      <c r="AK237" s="390"/>
      <c r="AL237" s="390"/>
      <c r="AM237" s="390"/>
      <c r="AN237" s="390"/>
      <c r="AO237" s="390"/>
      <c r="AP237" s="390"/>
      <c r="AQ237" s="390"/>
      <c r="AR237" s="390"/>
      <c r="AS237" s="390"/>
      <c r="AT237" s="390"/>
      <c r="AU237" s="390"/>
      <c r="AV237" s="390"/>
      <c r="AW237" s="390"/>
      <c r="AX237" s="390"/>
      <c r="AY237" s="390"/>
      <c r="AZ237" s="390"/>
    </row>
    <row r="238" spans="1:52">
      <c r="A238" s="208"/>
      <c r="B238" s="208"/>
      <c r="C238" s="208"/>
      <c r="D238" s="390"/>
      <c r="E238" s="390"/>
      <c r="F238" s="390"/>
      <c r="G238" s="390"/>
      <c r="H238" s="390"/>
      <c r="I238" s="390"/>
      <c r="J238" s="390"/>
      <c r="K238" s="1331"/>
      <c r="U238" s="208"/>
      <c r="V238" s="1332"/>
      <c r="W238" s="1332"/>
      <c r="X238" s="390"/>
      <c r="Y238" s="390"/>
      <c r="Z238" s="390"/>
      <c r="AA238" s="390"/>
      <c r="AB238" s="390"/>
      <c r="AC238" s="390"/>
      <c r="AD238" s="390"/>
      <c r="AE238" s="390"/>
      <c r="AF238" s="390"/>
      <c r="AG238" s="390"/>
      <c r="AH238" s="390"/>
      <c r="AI238" s="390"/>
      <c r="AJ238" s="390"/>
      <c r="AK238" s="390"/>
      <c r="AL238" s="390"/>
      <c r="AM238" s="390"/>
      <c r="AN238" s="390"/>
      <c r="AO238" s="390"/>
      <c r="AP238" s="390"/>
      <c r="AQ238" s="390"/>
      <c r="AR238" s="390"/>
      <c r="AS238" s="390"/>
      <c r="AT238" s="390"/>
      <c r="AU238" s="390"/>
      <c r="AV238" s="390"/>
      <c r="AW238" s="390"/>
      <c r="AX238" s="390"/>
      <c r="AY238" s="390"/>
      <c r="AZ238" s="390"/>
    </row>
    <row r="239" spans="1:52">
      <c r="A239" s="208"/>
      <c r="B239" s="208"/>
      <c r="C239" s="208"/>
      <c r="D239" s="390"/>
      <c r="E239" s="390"/>
      <c r="F239" s="390"/>
      <c r="G239" s="390"/>
      <c r="H239" s="390"/>
      <c r="I239" s="390"/>
      <c r="J239" s="390"/>
      <c r="K239" s="1331"/>
      <c r="U239" s="208"/>
      <c r="V239" s="1332"/>
      <c r="W239" s="1332"/>
      <c r="X239" s="390"/>
      <c r="Y239" s="390"/>
      <c r="Z239" s="390"/>
      <c r="AA239" s="390"/>
      <c r="AB239" s="390"/>
      <c r="AC239" s="390"/>
      <c r="AD239" s="390"/>
      <c r="AE239" s="390"/>
      <c r="AF239" s="390"/>
      <c r="AG239" s="390"/>
      <c r="AH239" s="390"/>
      <c r="AI239" s="390"/>
      <c r="AJ239" s="390"/>
      <c r="AK239" s="390"/>
      <c r="AL239" s="390"/>
      <c r="AM239" s="390"/>
      <c r="AN239" s="390"/>
      <c r="AO239" s="390"/>
      <c r="AP239" s="390"/>
      <c r="AQ239" s="390"/>
      <c r="AR239" s="390"/>
      <c r="AS239" s="390"/>
      <c r="AT239" s="390"/>
      <c r="AU239" s="390"/>
      <c r="AV239" s="390"/>
      <c r="AW239" s="390"/>
      <c r="AX239" s="390"/>
      <c r="AY239" s="390"/>
      <c r="AZ239" s="390"/>
    </row>
    <row r="240" spans="1:52">
      <c r="A240" s="208"/>
      <c r="B240" s="208"/>
      <c r="C240" s="208"/>
      <c r="D240" s="390"/>
      <c r="E240" s="390"/>
      <c r="F240" s="390"/>
      <c r="G240" s="390"/>
      <c r="H240" s="390"/>
      <c r="I240" s="390"/>
      <c r="J240" s="390"/>
      <c r="K240" s="1331"/>
      <c r="U240" s="208"/>
      <c r="V240" s="1332"/>
      <c r="W240" s="1332"/>
      <c r="X240" s="390"/>
      <c r="Y240" s="390"/>
      <c r="Z240" s="390"/>
      <c r="AA240" s="390"/>
      <c r="AB240" s="390"/>
      <c r="AC240" s="390"/>
      <c r="AD240" s="390"/>
      <c r="AE240" s="390"/>
      <c r="AF240" s="390"/>
      <c r="AG240" s="390"/>
      <c r="AH240" s="390"/>
      <c r="AI240" s="390"/>
      <c r="AJ240" s="390"/>
      <c r="AK240" s="390"/>
      <c r="AL240" s="390"/>
      <c r="AM240" s="390"/>
      <c r="AN240" s="390"/>
      <c r="AO240" s="390"/>
      <c r="AP240" s="390"/>
      <c r="AQ240" s="390"/>
      <c r="AR240" s="390"/>
      <c r="AS240" s="390"/>
      <c r="AT240" s="390"/>
      <c r="AU240" s="390"/>
      <c r="AV240" s="390"/>
      <c r="AW240" s="390"/>
      <c r="AX240" s="390"/>
      <c r="AY240" s="390"/>
      <c r="AZ240" s="390"/>
    </row>
    <row r="241" spans="1:52">
      <c r="A241" s="208"/>
      <c r="B241" s="208"/>
      <c r="C241" s="208"/>
      <c r="D241" s="390"/>
      <c r="E241" s="390"/>
      <c r="F241" s="390"/>
      <c r="G241" s="390"/>
      <c r="H241" s="390"/>
      <c r="I241" s="390"/>
      <c r="J241" s="390"/>
      <c r="K241" s="1331"/>
      <c r="U241" s="208"/>
      <c r="V241" s="1332"/>
      <c r="W241" s="1332"/>
      <c r="X241" s="390"/>
      <c r="Y241" s="390"/>
      <c r="Z241" s="390"/>
      <c r="AA241" s="390"/>
      <c r="AB241" s="390"/>
      <c r="AC241" s="390"/>
      <c r="AD241" s="390"/>
      <c r="AE241" s="390"/>
      <c r="AF241" s="390"/>
      <c r="AG241" s="390"/>
      <c r="AH241" s="390"/>
      <c r="AI241" s="390"/>
      <c r="AJ241" s="390"/>
      <c r="AK241" s="390"/>
      <c r="AL241" s="390"/>
      <c r="AM241" s="390"/>
      <c r="AN241" s="390"/>
      <c r="AO241" s="390"/>
      <c r="AP241" s="390"/>
      <c r="AQ241" s="390"/>
      <c r="AR241" s="390"/>
      <c r="AS241" s="390"/>
      <c r="AT241" s="390"/>
      <c r="AU241" s="390"/>
      <c r="AV241" s="390"/>
      <c r="AW241" s="390"/>
      <c r="AX241" s="390"/>
      <c r="AY241" s="390"/>
      <c r="AZ241" s="390"/>
    </row>
    <row r="242" spans="1:52">
      <c r="A242" s="208"/>
      <c r="B242" s="208"/>
      <c r="C242" s="208"/>
      <c r="D242" s="390"/>
      <c r="E242" s="390"/>
      <c r="F242" s="390"/>
      <c r="G242" s="390"/>
      <c r="H242" s="390"/>
      <c r="I242" s="390"/>
      <c r="J242" s="390"/>
      <c r="K242" s="1331"/>
      <c r="U242" s="208"/>
      <c r="V242" s="1332"/>
      <c r="W242" s="1332"/>
      <c r="X242" s="390"/>
      <c r="Y242" s="390"/>
      <c r="Z242" s="390"/>
      <c r="AA242" s="390"/>
      <c r="AB242" s="390"/>
      <c r="AC242" s="390"/>
      <c r="AD242" s="390"/>
      <c r="AE242" s="390"/>
      <c r="AF242" s="390"/>
      <c r="AG242" s="390"/>
      <c r="AH242" s="390"/>
      <c r="AI242" s="390"/>
      <c r="AJ242" s="390"/>
      <c r="AK242" s="390"/>
      <c r="AL242" s="390"/>
      <c r="AM242" s="390"/>
      <c r="AN242" s="390"/>
      <c r="AO242" s="390"/>
      <c r="AP242" s="390"/>
      <c r="AQ242" s="390"/>
      <c r="AR242" s="390"/>
      <c r="AS242" s="390"/>
      <c r="AT242" s="390"/>
      <c r="AU242" s="390"/>
      <c r="AV242" s="390"/>
      <c r="AW242" s="390"/>
      <c r="AX242" s="390"/>
      <c r="AY242" s="390"/>
      <c r="AZ242" s="390"/>
    </row>
    <row r="243" spans="1:52">
      <c r="A243" s="208"/>
      <c r="B243" s="208"/>
      <c r="C243" s="208"/>
      <c r="D243" s="390"/>
      <c r="E243" s="390"/>
      <c r="F243" s="390"/>
      <c r="G243" s="390"/>
      <c r="H243" s="390"/>
      <c r="I243" s="390"/>
      <c r="J243" s="390"/>
      <c r="K243" s="1331"/>
      <c r="U243" s="208"/>
      <c r="V243" s="1332"/>
      <c r="W243" s="1332"/>
      <c r="X243" s="390"/>
      <c r="Y243" s="390"/>
      <c r="Z243" s="390"/>
      <c r="AA243" s="390"/>
      <c r="AB243" s="390"/>
      <c r="AC243" s="390"/>
      <c r="AD243" s="390"/>
      <c r="AE243" s="390"/>
      <c r="AF243" s="390"/>
      <c r="AG243" s="390"/>
      <c r="AH243" s="390"/>
      <c r="AI243" s="390"/>
      <c r="AJ243" s="390"/>
      <c r="AK243" s="390"/>
      <c r="AL243" s="390"/>
      <c r="AM243" s="390"/>
      <c r="AN243" s="390"/>
      <c r="AO243" s="390"/>
      <c r="AP243" s="390"/>
      <c r="AQ243" s="390"/>
      <c r="AR243" s="390"/>
      <c r="AS243" s="390"/>
      <c r="AT243" s="390"/>
      <c r="AU243" s="390"/>
      <c r="AV243" s="390"/>
      <c r="AW243" s="390"/>
      <c r="AX243" s="390"/>
      <c r="AY243" s="390"/>
      <c r="AZ243" s="390"/>
    </row>
    <row r="244" spans="1:52">
      <c r="A244" s="208"/>
      <c r="B244" s="208"/>
      <c r="C244" s="208"/>
      <c r="D244" s="390"/>
      <c r="E244" s="390"/>
      <c r="F244" s="390"/>
      <c r="G244" s="390"/>
      <c r="H244" s="390"/>
      <c r="I244" s="390"/>
      <c r="J244" s="390"/>
      <c r="K244" s="1331"/>
      <c r="U244" s="208"/>
      <c r="V244" s="1332"/>
      <c r="W244" s="1332"/>
      <c r="X244" s="390"/>
      <c r="Y244" s="390"/>
      <c r="Z244" s="390"/>
      <c r="AA244" s="390"/>
      <c r="AB244" s="390"/>
      <c r="AC244" s="390"/>
      <c r="AD244" s="390"/>
      <c r="AE244" s="390"/>
      <c r="AF244" s="390"/>
      <c r="AG244" s="390"/>
      <c r="AH244" s="390"/>
      <c r="AI244" s="390"/>
      <c r="AJ244" s="390"/>
      <c r="AK244" s="390"/>
      <c r="AL244" s="390"/>
      <c r="AM244" s="390"/>
      <c r="AN244" s="390"/>
      <c r="AO244" s="390"/>
      <c r="AP244" s="390"/>
      <c r="AQ244" s="390"/>
      <c r="AR244" s="390"/>
      <c r="AS244" s="390"/>
      <c r="AT244" s="390"/>
      <c r="AU244" s="390"/>
      <c r="AV244" s="390"/>
      <c r="AW244" s="390"/>
      <c r="AX244" s="390"/>
      <c r="AY244" s="390"/>
      <c r="AZ244" s="390"/>
    </row>
    <row r="245" spans="1:52">
      <c r="A245" s="208"/>
      <c r="B245" s="208"/>
      <c r="C245" s="208"/>
      <c r="D245" s="390"/>
      <c r="E245" s="390"/>
      <c r="F245" s="390"/>
      <c r="G245" s="390"/>
      <c r="H245" s="390"/>
      <c r="I245" s="390"/>
      <c r="J245" s="390"/>
      <c r="K245" s="1331"/>
      <c r="U245" s="208"/>
      <c r="V245" s="1332"/>
      <c r="W245" s="1332"/>
      <c r="X245" s="390"/>
      <c r="Y245" s="390"/>
      <c r="Z245" s="390"/>
      <c r="AA245" s="390"/>
      <c r="AB245" s="390"/>
      <c r="AC245" s="390"/>
      <c r="AD245" s="390"/>
      <c r="AE245" s="390"/>
      <c r="AF245" s="390"/>
      <c r="AG245" s="390"/>
      <c r="AH245" s="390"/>
      <c r="AI245" s="390"/>
      <c r="AJ245" s="390"/>
      <c r="AK245" s="390"/>
      <c r="AL245" s="390"/>
      <c r="AM245" s="390"/>
      <c r="AN245" s="390"/>
      <c r="AO245" s="390"/>
      <c r="AP245" s="390"/>
      <c r="AQ245" s="390"/>
      <c r="AR245" s="390"/>
      <c r="AS245" s="390"/>
      <c r="AT245" s="390"/>
      <c r="AU245" s="390"/>
      <c r="AV245" s="390"/>
      <c r="AW245" s="390"/>
      <c r="AX245" s="390"/>
      <c r="AY245" s="390"/>
      <c r="AZ245" s="390"/>
    </row>
    <row r="246" spans="1:52">
      <c r="A246" s="208"/>
      <c r="B246" s="208"/>
      <c r="C246" s="208"/>
      <c r="D246" s="390"/>
      <c r="E246" s="390"/>
      <c r="F246" s="390"/>
      <c r="G246" s="390"/>
      <c r="H246" s="390"/>
      <c r="I246" s="390"/>
      <c r="J246" s="390"/>
      <c r="K246" s="1331"/>
      <c r="U246" s="208"/>
      <c r="V246" s="1332"/>
      <c r="W246" s="1332"/>
      <c r="X246" s="390"/>
      <c r="Y246" s="390"/>
      <c r="Z246" s="390"/>
      <c r="AA246" s="390"/>
      <c r="AB246" s="390"/>
      <c r="AC246" s="390"/>
      <c r="AD246" s="390"/>
      <c r="AE246" s="390"/>
      <c r="AF246" s="390"/>
      <c r="AG246" s="390"/>
      <c r="AH246" s="390"/>
      <c r="AI246" s="390"/>
      <c r="AJ246" s="390"/>
      <c r="AK246" s="390"/>
      <c r="AL246" s="390"/>
      <c r="AM246" s="390"/>
      <c r="AN246" s="390"/>
      <c r="AO246" s="390"/>
      <c r="AP246" s="390"/>
      <c r="AQ246" s="390"/>
      <c r="AR246" s="390"/>
      <c r="AS246" s="390"/>
      <c r="AT246" s="390"/>
      <c r="AU246" s="390"/>
      <c r="AV246" s="390"/>
      <c r="AW246" s="390"/>
      <c r="AX246" s="390"/>
      <c r="AY246" s="390"/>
      <c r="AZ246" s="390"/>
    </row>
    <row r="247" spans="1:52">
      <c r="A247" s="208"/>
      <c r="B247" s="208"/>
      <c r="C247" s="208"/>
      <c r="D247" s="390"/>
      <c r="E247" s="390"/>
      <c r="F247" s="390"/>
      <c r="G247" s="390"/>
      <c r="H247" s="390"/>
      <c r="I247" s="390"/>
      <c r="J247" s="390"/>
      <c r="K247" s="1331"/>
      <c r="U247" s="208"/>
      <c r="V247" s="1332"/>
      <c r="W247" s="1332"/>
      <c r="X247" s="390"/>
      <c r="Y247" s="390"/>
      <c r="Z247" s="390"/>
      <c r="AA247" s="390"/>
      <c r="AB247" s="390"/>
      <c r="AC247" s="390"/>
      <c r="AD247" s="390"/>
      <c r="AE247" s="390"/>
      <c r="AF247" s="390"/>
      <c r="AG247" s="390"/>
      <c r="AH247" s="390"/>
      <c r="AI247" s="390"/>
      <c r="AJ247" s="390"/>
      <c r="AK247" s="390"/>
      <c r="AL247" s="390"/>
      <c r="AM247" s="390"/>
      <c r="AN247" s="390"/>
      <c r="AO247" s="390"/>
      <c r="AP247" s="390"/>
      <c r="AQ247" s="390"/>
      <c r="AR247" s="390"/>
      <c r="AS247" s="390"/>
      <c r="AT247" s="390"/>
      <c r="AU247" s="390"/>
      <c r="AV247" s="390"/>
      <c r="AW247" s="390"/>
      <c r="AX247" s="390"/>
      <c r="AY247" s="390"/>
      <c r="AZ247" s="390"/>
    </row>
    <row r="248" spans="1:52">
      <c r="A248" s="208"/>
      <c r="B248" s="208"/>
      <c r="C248" s="208"/>
      <c r="D248" s="390"/>
      <c r="E248" s="390"/>
      <c r="F248" s="390"/>
      <c r="G248" s="390"/>
      <c r="H248" s="390"/>
      <c r="I248" s="390"/>
      <c r="J248" s="390"/>
      <c r="K248" s="1331"/>
      <c r="U248" s="208"/>
      <c r="V248" s="1332"/>
      <c r="W248" s="1332"/>
      <c r="X248" s="390"/>
      <c r="Y248" s="390"/>
      <c r="Z248" s="390"/>
      <c r="AA248" s="390"/>
      <c r="AB248" s="390"/>
      <c r="AC248" s="390"/>
      <c r="AD248" s="390"/>
      <c r="AE248" s="390"/>
      <c r="AF248" s="390"/>
      <c r="AG248" s="390"/>
      <c r="AH248" s="390"/>
      <c r="AI248" s="390"/>
      <c r="AJ248" s="390"/>
      <c r="AK248" s="390"/>
      <c r="AL248" s="390"/>
      <c r="AM248" s="390"/>
      <c r="AN248" s="390"/>
      <c r="AO248" s="390"/>
      <c r="AP248" s="390"/>
      <c r="AQ248" s="390"/>
      <c r="AR248" s="390"/>
      <c r="AS248" s="390"/>
      <c r="AT248" s="390"/>
      <c r="AU248" s="390"/>
      <c r="AV248" s="390"/>
      <c r="AW248" s="390"/>
      <c r="AX248" s="390"/>
      <c r="AY248" s="390"/>
      <c r="AZ248" s="390"/>
    </row>
    <row r="249" spans="1:52">
      <c r="A249" s="208"/>
      <c r="B249" s="208"/>
      <c r="C249" s="208"/>
      <c r="D249" s="390"/>
      <c r="E249" s="390"/>
      <c r="F249" s="390"/>
      <c r="G249" s="390"/>
      <c r="H249" s="390"/>
      <c r="I249" s="390"/>
      <c r="J249" s="390"/>
      <c r="K249" s="1331"/>
      <c r="U249" s="208"/>
      <c r="V249" s="1332"/>
      <c r="W249" s="1332"/>
      <c r="X249" s="390"/>
      <c r="Y249" s="390"/>
      <c r="Z249" s="390"/>
      <c r="AA249" s="390"/>
      <c r="AB249" s="390"/>
      <c r="AC249" s="390"/>
      <c r="AD249" s="390"/>
      <c r="AE249" s="390"/>
      <c r="AF249" s="390"/>
      <c r="AG249" s="390"/>
      <c r="AH249" s="390"/>
      <c r="AI249" s="390"/>
      <c r="AJ249" s="390"/>
      <c r="AK249" s="390"/>
      <c r="AL249" s="390"/>
      <c r="AM249" s="390"/>
      <c r="AN249" s="390"/>
      <c r="AO249" s="390"/>
      <c r="AP249" s="390"/>
      <c r="AQ249" s="390"/>
      <c r="AR249" s="390"/>
      <c r="AS249" s="390"/>
      <c r="AT249" s="390"/>
      <c r="AU249" s="390"/>
      <c r="AV249" s="390"/>
      <c r="AW249" s="390"/>
      <c r="AX249" s="390"/>
      <c r="AY249" s="390"/>
      <c r="AZ249" s="390"/>
    </row>
    <row r="250" spans="1:52">
      <c r="A250" s="208"/>
      <c r="B250" s="208"/>
      <c r="C250" s="208"/>
      <c r="D250" s="390"/>
      <c r="E250" s="390"/>
      <c r="F250" s="390"/>
      <c r="G250" s="390"/>
      <c r="H250" s="390"/>
      <c r="I250" s="390"/>
      <c r="J250" s="390"/>
      <c r="K250" s="1331"/>
      <c r="U250" s="208"/>
      <c r="V250" s="1332"/>
      <c r="W250" s="1332"/>
      <c r="X250" s="390"/>
      <c r="Y250" s="390"/>
      <c r="Z250" s="390"/>
      <c r="AA250" s="390"/>
      <c r="AB250" s="390"/>
      <c r="AC250" s="390"/>
      <c r="AD250" s="390"/>
      <c r="AE250" s="390"/>
      <c r="AF250" s="390"/>
      <c r="AG250" s="390"/>
      <c r="AH250" s="390"/>
      <c r="AI250" s="390"/>
      <c r="AJ250" s="390"/>
      <c r="AK250" s="390"/>
      <c r="AL250" s="390"/>
      <c r="AM250" s="390"/>
      <c r="AN250" s="390"/>
      <c r="AO250" s="390"/>
      <c r="AP250" s="390"/>
      <c r="AQ250" s="390"/>
      <c r="AR250" s="390"/>
      <c r="AS250" s="390"/>
      <c r="AT250" s="390"/>
      <c r="AU250" s="390"/>
      <c r="AV250" s="390"/>
      <c r="AW250" s="390"/>
      <c r="AX250" s="390"/>
      <c r="AY250" s="390"/>
      <c r="AZ250" s="390"/>
    </row>
    <row r="251" spans="1:52">
      <c r="A251" s="208"/>
      <c r="B251" s="208"/>
      <c r="C251" s="208"/>
      <c r="D251" s="390"/>
      <c r="E251" s="390"/>
      <c r="F251" s="390"/>
      <c r="G251" s="390"/>
      <c r="H251" s="390"/>
      <c r="I251" s="390"/>
      <c r="J251" s="390"/>
      <c r="K251" s="1331"/>
      <c r="U251" s="208"/>
      <c r="V251" s="1332"/>
      <c r="W251" s="1332"/>
      <c r="X251" s="390"/>
      <c r="Y251" s="390"/>
      <c r="Z251" s="390"/>
      <c r="AA251" s="390"/>
      <c r="AB251" s="390"/>
      <c r="AC251" s="390"/>
      <c r="AD251" s="390"/>
      <c r="AE251" s="390"/>
      <c r="AF251" s="390"/>
      <c r="AG251" s="390"/>
      <c r="AH251" s="390"/>
      <c r="AI251" s="390"/>
      <c r="AJ251" s="390"/>
      <c r="AK251" s="390"/>
      <c r="AL251" s="390"/>
      <c r="AM251" s="390"/>
      <c r="AN251" s="390"/>
      <c r="AO251" s="390"/>
      <c r="AP251" s="390"/>
      <c r="AQ251" s="390"/>
      <c r="AR251" s="390"/>
      <c r="AS251" s="390"/>
      <c r="AT251" s="390"/>
      <c r="AU251" s="390"/>
      <c r="AV251" s="390"/>
      <c r="AW251" s="390"/>
      <c r="AX251" s="390"/>
      <c r="AY251" s="390"/>
      <c r="AZ251" s="390"/>
    </row>
    <row r="252" spans="1:52">
      <c r="A252" s="208"/>
      <c r="B252" s="208"/>
      <c r="C252" s="208"/>
      <c r="D252" s="390"/>
      <c r="E252" s="390"/>
      <c r="F252" s="390"/>
      <c r="G252" s="390"/>
      <c r="H252" s="390"/>
      <c r="I252" s="390"/>
      <c r="J252" s="390"/>
      <c r="K252" s="1331"/>
      <c r="U252" s="208"/>
      <c r="V252" s="1332"/>
      <c r="W252" s="1332"/>
      <c r="X252" s="390"/>
      <c r="Y252" s="390"/>
      <c r="Z252" s="390"/>
      <c r="AA252" s="390"/>
      <c r="AB252" s="390"/>
      <c r="AC252" s="390"/>
      <c r="AD252" s="390"/>
      <c r="AE252" s="390"/>
      <c r="AF252" s="390"/>
      <c r="AG252" s="390"/>
      <c r="AH252" s="390"/>
      <c r="AI252" s="390"/>
      <c r="AJ252" s="390"/>
      <c r="AK252" s="390"/>
      <c r="AL252" s="390"/>
      <c r="AM252" s="390"/>
      <c r="AN252" s="390"/>
      <c r="AO252" s="390"/>
      <c r="AP252" s="390"/>
      <c r="AQ252" s="390"/>
      <c r="AR252" s="390"/>
      <c r="AS252" s="390"/>
      <c r="AT252" s="390"/>
      <c r="AU252" s="390"/>
      <c r="AV252" s="390"/>
      <c r="AW252" s="390"/>
      <c r="AX252" s="390"/>
      <c r="AY252" s="390"/>
      <c r="AZ252" s="390"/>
    </row>
    <row r="253" spans="1:52">
      <c r="A253" s="208"/>
      <c r="B253" s="208"/>
      <c r="C253" s="208"/>
      <c r="D253" s="390"/>
      <c r="E253" s="390"/>
      <c r="F253" s="390"/>
      <c r="G253" s="390"/>
      <c r="H253" s="390"/>
      <c r="I253" s="390"/>
      <c r="J253" s="390"/>
      <c r="K253" s="1331"/>
      <c r="U253" s="208"/>
      <c r="V253" s="1332"/>
      <c r="W253" s="1332"/>
      <c r="X253" s="390"/>
      <c r="Y253" s="390"/>
      <c r="Z253" s="390"/>
      <c r="AA253" s="390"/>
      <c r="AB253" s="390"/>
      <c r="AC253" s="390"/>
      <c r="AD253" s="390"/>
      <c r="AE253" s="390"/>
      <c r="AF253" s="390"/>
      <c r="AG253" s="390"/>
      <c r="AH253" s="390"/>
      <c r="AI253" s="390"/>
      <c r="AJ253" s="390"/>
      <c r="AK253" s="390"/>
      <c r="AL253" s="390"/>
      <c r="AM253" s="390"/>
      <c r="AN253" s="390"/>
      <c r="AO253" s="390"/>
      <c r="AP253" s="390"/>
      <c r="AQ253" s="390"/>
      <c r="AR253" s="390"/>
      <c r="AS253" s="390"/>
      <c r="AT253" s="390"/>
      <c r="AU253" s="390"/>
      <c r="AV253" s="390"/>
      <c r="AW253" s="390"/>
      <c r="AX253" s="390"/>
      <c r="AY253" s="390"/>
      <c r="AZ253" s="390"/>
    </row>
    <row r="254" spans="1:52">
      <c r="A254" s="208"/>
      <c r="B254" s="208"/>
      <c r="C254" s="208"/>
      <c r="D254" s="390"/>
      <c r="E254" s="390"/>
      <c r="F254" s="390"/>
      <c r="G254" s="390"/>
      <c r="H254" s="390"/>
      <c r="I254" s="390"/>
      <c r="J254" s="390"/>
      <c r="K254" s="1331"/>
      <c r="U254" s="208"/>
      <c r="V254" s="1332"/>
      <c r="W254" s="1332"/>
      <c r="X254" s="390"/>
      <c r="Y254" s="390"/>
      <c r="Z254" s="390"/>
      <c r="AA254" s="390"/>
      <c r="AB254" s="390"/>
      <c r="AC254" s="390"/>
      <c r="AD254" s="390"/>
      <c r="AE254" s="390"/>
      <c r="AF254" s="390"/>
      <c r="AG254" s="390"/>
      <c r="AH254" s="390"/>
      <c r="AI254" s="390"/>
      <c r="AJ254" s="390"/>
      <c r="AK254" s="390"/>
      <c r="AL254" s="390"/>
      <c r="AM254" s="390"/>
      <c r="AN254" s="390"/>
      <c r="AO254" s="390"/>
      <c r="AP254" s="390"/>
      <c r="AQ254" s="390"/>
      <c r="AR254" s="390"/>
      <c r="AS254" s="390"/>
      <c r="AT254" s="390"/>
      <c r="AU254" s="390"/>
      <c r="AV254" s="390"/>
      <c r="AW254" s="390"/>
      <c r="AX254" s="390"/>
      <c r="AY254" s="390"/>
      <c r="AZ254" s="390"/>
    </row>
    <row r="255" spans="1:52">
      <c r="A255" s="208"/>
      <c r="B255" s="208"/>
      <c r="C255" s="208"/>
      <c r="D255" s="390"/>
      <c r="E255" s="390"/>
      <c r="F255" s="390"/>
      <c r="G255" s="390"/>
      <c r="H255" s="390"/>
      <c r="I255" s="390"/>
      <c r="J255" s="390"/>
      <c r="K255" s="1331"/>
      <c r="U255" s="208"/>
      <c r="V255" s="1332"/>
      <c r="W255" s="1332"/>
      <c r="X255" s="390"/>
      <c r="Y255" s="390"/>
      <c r="Z255" s="390"/>
      <c r="AA255" s="390"/>
      <c r="AB255" s="390"/>
      <c r="AC255" s="390"/>
      <c r="AD255" s="390"/>
      <c r="AE255" s="390"/>
      <c r="AF255" s="390"/>
      <c r="AG255" s="390"/>
      <c r="AH255" s="390"/>
      <c r="AI255" s="390"/>
      <c r="AJ255" s="390"/>
      <c r="AK255" s="390"/>
      <c r="AL255" s="390"/>
      <c r="AM255" s="390"/>
      <c r="AN255" s="390"/>
      <c r="AO255" s="390"/>
      <c r="AP255" s="390"/>
      <c r="AQ255" s="390"/>
      <c r="AR255" s="390"/>
      <c r="AS255" s="390"/>
      <c r="AT255" s="390"/>
      <c r="AU255" s="390"/>
      <c r="AV255" s="390"/>
      <c r="AW255" s="390"/>
      <c r="AX255" s="390"/>
      <c r="AY255" s="390"/>
      <c r="AZ255" s="390"/>
    </row>
    <row r="256" spans="1:52">
      <c r="A256" s="208"/>
      <c r="B256" s="208"/>
      <c r="C256" s="208"/>
      <c r="D256" s="390"/>
      <c r="E256" s="390"/>
      <c r="F256" s="390"/>
      <c r="G256" s="390"/>
      <c r="H256" s="390"/>
      <c r="I256" s="390"/>
      <c r="J256" s="390"/>
      <c r="K256" s="1331"/>
      <c r="U256" s="208"/>
      <c r="V256" s="1332"/>
      <c r="W256" s="1332"/>
      <c r="X256" s="390"/>
      <c r="Y256" s="390"/>
      <c r="Z256" s="390"/>
      <c r="AA256" s="390"/>
      <c r="AB256" s="390"/>
      <c r="AC256" s="390"/>
      <c r="AD256" s="390"/>
      <c r="AE256" s="390"/>
      <c r="AF256" s="390"/>
      <c r="AG256" s="390"/>
      <c r="AH256" s="390"/>
      <c r="AI256" s="390"/>
      <c r="AJ256" s="390"/>
      <c r="AK256" s="390"/>
      <c r="AL256" s="390"/>
      <c r="AM256" s="390"/>
      <c r="AN256" s="390"/>
      <c r="AO256" s="390"/>
      <c r="AP256" s="390"/>
      <c r="AQ256" s="390"/>
      <c r="AR256" s="390"/>
      <c r="AS256" s="390"/>
      <c r="AT256" s="390"/>
      <c r="AU256" s="390"/>
      <c r="AV256" s="390"/>
      <c r="AW256" s="390"/>
      <c r="AX256" s="390"/>
      <c r="AY256" s="390"/>
      <c r="AZ256" s="390"/>
    </row>
    <row r="257" spans="1:52">
      <c r="A257" s="208"/>
      <c r="B257" s="208"/>
      <c r="C257" s="208"/>
      <c r="D257" s="390"/>
      <c r="E257" s="390"/>
      <c r="F257" s="390"/>
      <c r="G257" s="390"/>
      <c r="H257" s="390"/>
      <c r="I257" s="390"/>
      <c r="J257" s="390"/>
      <c r="K257" s="1331"/>
      <c r="U257" s="208"/>
      <c r="V257" s="1332"/>
      <c r="W257" s="1332"/>
      <c r="X257" s="390"/>
      <c r="Y257" s="390"/>
      <c r="Z257" s="390"/>
      <c r="AA257" s="390"/>
      <c r="AB257" s="390"/>
      <c r="AC257" s="390"/>
      <c r="AD257" s="390"/>
      <c r="AE257" s="390"/>
      <c r="AF257" s="390"/>
      <c r="AG257" s="390"/>
      <c r="AH257" s="390"/>
      <c r="AI257" s="390"/>
      <c r="AJ257" s="390"/>
      <c r="AK257" s="390"/>
      <c r="AL257" s="390"/>
      <c r="AM257" s="390"/>
      <c r="AN257" s="390"/>
      <c r="AO257" s="390"/>
      <c r="AP257" s="390"/>
      <c r="AQ257" s="390"/>
      <c r="AR257" s="390"/>
      <c r="AS257" s="390"/>
      <c r="AT257" s="390"/>
      <c r="AU257" s="390"/>
      <c r="AV257" s="390"/>
      <c r="AW257" s="390"/>
      <c r="AX257" s="390"/>
      <c r="AY257" s="390"/>
      <c r="AZ257" s="390"/>
    </row>
    <row r="258" spans="1:52">
      <c r="A258" s="208"/>
      <c r="B258" s="208"/>
      <c r="C258" s="208"/>
      <c r="D258" s="390"/>
      <c r="E258" s="390"/>
      <c r="F258" s="390"/>
      <c r="G258" s="390"/>
      <c r="H258" s="390"/>
      <c r="I258" s="390"/>
      <c r="J258" s="390"/>
      <c r="K258" s="1331"/>
      <c r="U258" s="208"/>
      <c r="V258" s="1332"/>
      <c r="W258" s="1332"/>
      <c r="X258" s="390"/>
      <c r="Y258" s="390"/>
      <c r="Z258" s="390"/>
      <c r="AA258" s="390"/>
      <c r="AB258" s="390"/>
      <c r="AC258" s="390"/>
      <c r="AD258" s="390"/>
      <c r="AE258" s="390"/>
      <c r="AF258" s="390"/>
      <c r="AG258" s="390"/>
      <c r="AH258" s="390"/>
      <c r="AI258" s="390"/>
      <c r="AJ258" s="390"/>
      <c r="AK258" s="390"/>
      <c r="AL258" s="390"/>
      <c r="AM258" s="390"/>
      <c r="AN258" s="390"/>
      <c r="AO258" s="390"/>
      <c r="AP258" s="390"/>
      <c r="AQ258" s="390"/>
      <c r="AR258" s="390"/>
      <c r="AS258" s="390"/>
      <c r="AT258" s="390"/>
      <c r="AU258" s="390"/>
      <c r="AV258" s="390"/>
      <c r="AW258" s="390"/>
      <c r="AX258" s="390"/>
      <c r="AY258" s="390"/>
      <c r="AZ258" s="390"/>
    </row>
    <row r="259" spans="1:52">
      <c r="A259" s="208"/>
      <c r="B259" s="208"/>
      <c r="C259" s="208"/>
      <c r="D259" s="390"/>
      <c r="E259" s="390"/>
      <c r="F259" s="390"/>
      <c r="G259" s="390"/>
      <c r="H259" s="390"/>
      <c r="I259" s="390"/>
      <c r="J259" s="390"/>
      <c r="K259" s="1331"/>
      <c r="U259" s="208"/>
      <c r="V259" s="1332"/>
      <c r="W259" s="1332"/>
      <c r="X259" s="390"/>
      <c r="Y259" s="390"/>
      <c r="Z259" s="390"/>
      <c r="AA259" s="390"/>
      <c r="AB259" s="390"/>
      <c r="AC259" s="390"/>
      <c r="AD259" s="390"/>
      <c r="AE259" s="390"/>
      <c r="AF259" s="390"/>
      <c r="AG259" s="390"/>
      <c r="AH259" s="390"/>
      <c r="AI259" s="390"/>
      <c r="AJ259" s="390"/>
      <c r="AK259" s="390"/>
      <c r="AL259" s="390"/>
      <c r="AM259" s="390"/>
      <c r="AN259" s="390"/>
      <c r="AO259" s="390"/>
      <c r="AP259" s="390"/>
      <c r="AQ259" s="390"/>
      <c r="AR259" s="390"/>
      <c r="AS259" s="390"/>
      <c r="AT259" s="390"/>
      <c r="AU259" s="390"/>
      <c r="AV259" s="390"/>
      <c r="AW259" s="390"/>
      <c r="AX259" s="390"/>
      <c r="AY259" s="390"/>
      <c r="AZ259" s="390"/>
    </row>
    <row r="260" spans="1:52">
      <c r="A260" s="208"/>
      <c r="B260" s="208"/>
      <c r="C260" s="208"/>
      <c r="D260" s="390"/>
      <c r="E260" s="390"/>
      <c r="F260" s="390"/>
      <c r="G260" s="390"/>
      <c r="H260" s="390"/>
      <c r="I260" s="390"/>
      <c r="J260" s="390"/>
      <c r="K260" s="1331"/>
      <c r="U260" s="208"/>
      <c r="V260" s="1332"/>
      <c r="W260" s="1332"/>
      <c r="X260" s="390"/>
      <c r="Y260" s="390"/>
      <c r="Z260" s="390"/>
      <c r="AA260" s="390"/>
      <c r="AB260" s="390"/>
      <c r="AC260" s="390"/>
      <c r="AD260" s="390"/>
      <c r="AE260" s="390"/>
      <c r="AF260" s="390"/>
      <c r="AG260" s="390"/>
      <c r="AH260" s="390"/>
      <c r="AI260" s="390"/>
      <c r="AJ260" s="390"/>
      <c r="AK260" s="390"/>
      <c r="AL260" s="390"/>
      <c r="AM260" s="390"/>
      <c r="AN260" s="390"/>
      <c r="AO260" s="390"/>
      <c r="AP260" s="390"/>
      <c r="AQ260" s="390"/>
      <c r="AR260" s="390"/>
      <c r="AS260" s="390"/>
      <c r="AT260" s="390"/>
      <c r="AU260" s="390"/>
      <c r="AV260" s="390"/>
      <c r="AW260" s="390"/>
      <c r="AX260" s="390"/>
      <c r="AY260" s="390"/>
      <c r="AZ260" s="390"/>
    </row>
    <row r="261" spans="1:52">
      <c r="A261" s="208"/>
      <c r="B261" s="208"/>
      <c r="C261" s="208"/>
      <c r="D261" s="390"/>
      <c r="E261" s="390"/>
      <c r="F261" s="390"/>
      <c r="G261" s="390"/>
      <c r="H261" s="390"/>
      <c r="I261" s="390"/>
      <c r="J261" s="390"/>
      <c r="K261" s="1331"/>
      <c r="U261" s="208"/>
      <c r="V261" s="1332"/>
      <c r="W261" s="1332"/>
      <c r="X261" s="390"/>
      <c r="Y261" s="390"/>
      <c r="Z261" s="390"/>
      <c r="AA261" s="390"/>
      <c r="AB261" s="390"/>
      <c r="AC261" s="390"/>
      <c r="AD261" s="390"/>
      <c r="AE261" s="390"/>
      <c r="AF261" s="390"/>
      <c r="AG261" s="390"/>
      <c r="AH261" s="390"/>
      <c r="AI261" s="390"/>
      <c r="AJ261" s="390"/>
      <c r="AK261" s="390"/>
      <c r="AL261" s="390"/>
      <c r="AM261" s="390"/>
      <c r="AN261" s="390"/>
      <c r="AO261" s="390"/>
      <c r="AP261" s="390"/>
      <c r="AQ261" s="390"/>
      <c r="AR261" s="390"/>
      <c r="AS261" s="390"/>
      <c r="AT261" s="390"/>
      <c r="AU261" s="390"/>
      <c r="AV261" s="390"/>
      <c r="AW261" s="390"/>
      <c r="AX261" s="390"/>
      <c r="AY261" s="390"/>
      <c r="AZ261" s="390"/>
    </row>
    <row r="262" spans="1:52">
      <c r="A262" s="208"/>
      <c r="B262" s="208"/>
      <c r="C262" s="208"/>
      <c r="D262" s="390"/>
      <c r="E262" s="390"/>
      <c r="F262" s="390"/>
      <c r="G262" s="390"/>
      <c r="H262" s="390"/>
      <c r="I262" s="390"/>
      <c r="J262" s="390"/>
      <c r="K262" s="1331"/>
      <c r="U262" s="208"/>
      <c r="V262" s="1332"/>
      <c r="W262" s="1332"/>
      <c r="X262" s="390"/>
      <c r="Y262" s="390"/>
      <c r="Z262" s="390"/>
      <c r="AA262" s="390"/>
      <c r="AB262" s="390"/>
      <c r="AC262" s="390"/>
      <c r="AD262" s="390"/>
      <c r="AE262" s="390"/>
      <c r="AF262" s="390"/>
      <c r="AG262" s="390"/>
      <c r="AH262" s="390"/>
      <c r="AI262" s="390"/>
      <c r="AJ262" s="390"/>
      <c r="AK262" s="390"/>
      <c r="AL262" s="390"/>
      <c r="AM262" s="390"/>
      <c r="AN262" s="390"/>
      <c r="AO262" s="390"/>
      <c r="AP262" s="390"/>
      <c r="AQ262" s="390"/>
      <c r="AR262" s="390"/>
      <c r="AS262" s="390"/>
      <c r="AT262" s="390"/>
      <c r="AU262" s="390"/>
      <c r="AV262" s="390"/>
      <c r="AW262" s="390"/>
      <c r="AX262" s="390"/>
      <c r="AY262" s="390"/>
      <c r="AZ262" s="390"/>
    </row>
    <row r="263" spans="1:52">
      <c r="A263" s="208"/>
      <c r="B263" s="208"/>
      <c r="C263" s="208"/>
      <c r="D263" s="390"/>
      <c r="E263" s="390"/>
      <c r="F263" s="390"/>
      <c r="G263" s="390"/>
      <c r="H263" s="390"/>
      <c r="I263" s="390"/>
      <c r="J263" s="390"/>
      <c r="K263" s="1331"/>
      <c r="U263" s="208"/>
      <c r="V263" s="1332"/>
      <c r="W263" s="1332"/>
      <c r="X263" s="390"/>
      <c r="Y263" s="390"/>
      <c r="Z263" s="390"/>
      <c r="AA263" s="390"/>
      <c r="AB263" s="390"/>
      <c r="AC263" s="390"/>
      <c r="AD263" s="390"/>
      <c r="AE263" s="390"/>
      <c r="AF263" s="390"/>
      <c r="AG263" s="390"/>
      <c r="AH263" s="390"/>
      <c r="AI263" s="390"/>
      <c r="AJ263" s="390"/>
      <c r="AK263" s="390"/>
      <c r="AL263" s="390"/>
      <c r="AM263" s="390"/>
      <c r="AN263" s="390"/>
      <c r="AO263" s="390"/>
      <c r="AP263" s="390"/>
      <c r="AQ263" s="390"/>
      <c r="AR263" s="390"/>
      <c r="AS263" s="390"/>
      <c r="AT263" s="390"/>
      <c r="AU263" s="390"/>
      <c r="AV263" s="390"/>
      <c r="AW263" s="390"/>
      <c r="AX263" s="390"/>
      <c r="AY263" s="390"/>
      <c r="AZ263" s="390"/>
    </row>
    <row r="264" spans="1:52">
      <c r="A264" s="208"/>
      <c r="B264" s="208"/>
      <c r="C264" s="208"/>
      <c r="D264" s="390"/>
      <c r="E264" s="390"/>
      <c r="F264" s="390"/>
      <c r="G264" s="390"/>
      <c r="H264" s="390"/>
      <c r="I264" s="390"/>
      <c r="J264" s="390"/>
      <c r="K264" s="1331"/>
      <c r="U264" s="208"/>
      <c r="V264" s="1332"/>
      <c r="W264" s="1332"/>
      <c r="X264" s="390"/>
      <c r="Y264" s="390"/>
      <c r="Z264" s="390"/>
      <c r="AA264" s="390"/>
      <c r="AB264" s="390"/>
      <c r="AC264" s="390"/>
      <c r="AD264" s="390"/>
      <c r="AE264" s="390"/>
      <c r="AF264" s="390"/>
      <c r="AG264" s="390"/>
      <c r="AH264" s="390"/>
      <c r="AI264" s="390"/>
      <c r="AJ264" s="390"/>
      <c r="AK264" s="390"/>
      <c r="AL264" s="390"/>
      <c r="AM264" s="390"/>
      <c r="AN264" s="390"/>
      <c r="AO264" s="390"/>
      <c r="AP264" s="390"/>
      <c r="AQ264" s="390"/>
      <c r="AR264" s="390"/>
      <c r="AS264" s="390"/>
      <c r="AT264" s="390"/>
      <c r="AU264" s="390"/>
      <c r="AV264" s="390"/>
      <c r="AW264" s="390"/>
      <c r="AX264" s="390"/>
      <c r="AY264" s="390"/>
      <c r="AZ264" s="390"/>
    </row>
    <row r="265" spans="1:52">
      <c r="A265" s="208"/>
      <c r="B265" s="208"/>
      <c r="C265" s="208"/>
      <c r="D265" s="390"/>
      <c r="E265" s="390"/>
      <c r="F265" s="390"/>
      <c r="G265" s="390"/>
      <c r="H265" s="390"/>
      <c r="I265" s="390"/>
      <c r="J265" s="390"/>
      <c r="K265" s="1331"/>
      <c r="U265" s="208"/>
      <c r="V265" s="1332"/>
      <c r="W265" s="1332"/>
      <c r="X265" s="390"/>
      <c r="Y265" s="390"/>
      <c r="Z265" s="390"/>
      <c r="AA265" s="390"/>
      <c r="AB265" s="390"/>
      <c r="AC265" s="390"/>
      <c r="AD265" s="390"/>
      <c r="AE265" s="390"/>
      <c r="AF265" s="390"/>
      <c r="AG265" s="390"/>
      <c r="AH265" s="390"/>
      <c r="AI265" s="390"/>
      <c r="AJ265" s="390"/>
      <c r="AK265" s="390"/>
      <c r="AL265" s="390"/>
      <c r="AM265" s="390"/>
      <c r="AN265" s="390"/>
      <c r="AO265" s="390"/>
      <c r="AP265" s="390"/>
      <c r="AQ265" s="390"/>
      <c r="AR265" s="390"/>
      <c r="AS265" s="390"/>
      <c r="AT265" s="390"/>
      <c r="AU265" s="390"/>
      <c r="AV265" s="390"/>
      <c r="AW265" s="390"/>
      <c r="AX265" s="390"/>
      <c r="AY265" s="390"/>
      <c r="AZ265" s="390"/>
    </row>
    <row r="266" spans="1:52">
      <c r="A266" s="208"/>
      <c r="B266" s="208"/>
      <c r="C266" s="208"/>
      <c r="D266" s="390"/>
      <c r="E266" s="390"/>
      <c r="F266" s="390"/>
      <c r="G266" s="390"/>
      <c r="H266" s="390"/>
      <c r="I266" s="390"/>
      <c r="J266" s="390"/>
      <c r="K266" s="1331"/>
      <c r="U266" s="208"/>
      <c r="V266" s="1332"/>
      <c r="W266" s="1332"/>
      <c r="X266" s="390"/>
      <c r="Y266" s="390"/>
      <c r="Z266" s="390"/>
      <c r="AA266" s="390"/>
      <c r="AB266" s="390"/>
      <c r="AC266" s="390"/>
      <c r="AD266" s="390"/>
      <c r="AE266" s="390"/>
      <c r="AF266" s="390"/>
      <c r="AG266" s="390"/>
      <c r="AH266" s="390"/>
      <c r="AI266" s="390"/>
      <c r="AJ266" s="390"/>
      <c r="AK266" s="390"/>
      <c r="AL266" s="390"/>
      <c r="AM266" s="390"/>
      <c r="AN266" s="390"/>
      <c r="AO266" s="390"/>
      <c r="AP266" s="390"/>
      <c r="AQ266" s="390"/>
      <c r="AR266" s="390"/>
      <c r="AS266" s="390"/>
      <c r="AT266" s="390"/>
      <c r="AU266" s="390"/>
      <c r="AV266" s="390"/>
      <c r="AW266" s="390"/>
      <c r="AX266" s="390"/>
      <c r="AY266" s="390"/>
      <c r="AZ266" s="390"/>
    </row>
    <row r="267" spans="1:52">
      <c r="A267" s="208"/>
      <c r="B267" s="208"/>
      <c r="C267" s="208"/>
      <c r="D267" s="390"/>
      <c r="E267" s="390"/>
      <c r="F267" s="390"/>
      <c r="G267" s="390"/>
      <c r="H267" s="390"/>
      <c r="I267" s="390"/>
      <c r="J267" s="390"/>
      <c r="K267" s="1331"/>
      <c r="U267" s="208"/>
      <c r="V267" s="1332"/>
      <c r="W267" s="1332"/>
      <c r="X267" s="390"/>
      <c r="Y267" s="390"/>
      <c r="Z267" s="390"/>
      <c r="AA267" s="390"/>
      <c r="AB267" s="390"/>
      <c r="AC267" s="390"/>
      <c r="AD267" s="390"/>
      <c r="AE267" s="390"/>
      <c r="AF267" s="390"/>
      <c r="AG267" s="390"/>
      <c r="AH267" s="390"/>
      <c r="AI267" s="390"/>
      <c r="AJ267" s="390"/>
      <c r="AK267" s="390"/>
      <c r="AL267" s="390"/>
      <c r="AM267" s="390"/>
      <c r="AN267" s="390"/>
      <c r="AO267" s="390"/>
      <c r="AP267" s="390"/>
      <c r="AQ267" s="390"/>
      <c r="AR267" s="390"/>
      <c r="AS267" s="390"/>
      <c r="AT267" s="390"/>
      <c r="AU267" s="390"/>
      <c r="AV267" s="390"/>
      <c r="AW267" s="390"/>
      <c r="AX267" s="390"/>
      <c r="AY267" s="390"/>
      <c r="AZ267" s="390"/>
    </row>
    <row r="268" spans="1:52">
      <c r="A268" s="208"/>
      <c r="B268" s="208"/>
      <c r="C268" s="208"/>
      <c r="D268" s="390"/>
      <c r="E268" s="390"/>
      <c r="F268" s="390"/>
      <c r="G268" s="390"/>
      <c r="H268" s="390"/>
      <c r="I268" s="390"/>
      <c r="J268" s="390"/>
      <c r="K268" s="1331"/>
      <c r="U268" s="208"/>
      <c r="V268" s="1332"/>
      <c r="W268" s="1332"/>
      <c r="X268" s="390"/>
      <c r="Y268" s="390"/>
      <c r="Z268" s="390"/>
      <c r="AA268" s="390"/>
      <c r="AB268" s="390"/>
      <c r="AC268" s="390"/>
      <c r="AD268" s="390"/>
      <c r="AE268" s="390"/>
      <c r="AF268" s="390"/>
      <c r="AG268" s="390"/>
      <c r="AH268" s="390"/>
      <c r="AI268" s="390"/>
      <c r="AJ268" s="390"/>
      <c r="AK268" s="390"/>
      <c r="AL268" s="390"/>
      <c r="AM268" s="390"/>
      <c r="AN268" s="390"/>
      <c r="AO268" s="390"/>
      <c r="AP268" s="390"/>
      <c r="AQ268" s="390"/>
      <c r="AR268" s="390"/>
      <c r="AS268" s="390"/>
      <c r="AT268" s="390"/>
      <c r="AU268" s="390"/>
      <c r="AV268" s="390"/>
      <c r="AW268" s="390"/>
      <c r="AX268" s="390"/>
      <c r="AY268" s="390"/>
      <c r="AZ268" s="390"/>
    </row>
    <row r="269" spans="1:52">
      <c r="A269" s="208"/>
      <c r="B269" s="208"/>
      <c r="C269" s="208"/>
      <c r="D269" s="390"/>
      <c r="E269" s="390"/>
      <c r="F269" s="390"/>
      <c r="G269" s="390"/>
      <c r="H269" s="390"/>
      <c r="I269" s="390"/>
      <c r="J269" s="390"/>
      <c r="K269" s="1331"/>
      <c r="U269" s="208"/>
      <c r="V269" s="1332"/>
      <c r="W269" s="1332"/>
      <c r="X269" s="390"/>
      <c r="Y269" s="390"/>
      <c r="Z269" s="390"/>
      <c r="AA269" s="390"/>
      <c r="AB269" s="390"/>
      <c r="AC269" s="390"/>
      <c r="AD269" s="390"/>
      <c r="AE269" s="390"/>
      <c r="AF269" s="390"/>
      <c r="AG269" s="390"/>
      <c r="AH269" s="390"/>
      <c r="AI269" s="390"/>
      <c r="AJ269" s="390"/>
      <c r="AK269" s="390"/>
      <c r="AL269" s="390"/>
      <c r="AM269" s="390"/>
      <c r="AN269" s="390"/>
      <c r="AO269" s="390"/>
      <c r="AP269" s="390"/>
      <c r="AQ269" s="390"/>
      <c r="AR269" s="390"/>
      <c r="AS269" s="390"/>
      <c r="AT269" s="390"/>
      <c r="AU269" s="390"/>
      <c r="AV269" s="390"/>
      <c r="AW269" s="390"/>
      <c r="AX269" s="390"/>
      <c r="AY269" s="390"/>
      <c r="AZ269" s="390"/>
    </row>
    <row r="270" spans="1:52">
      <c r="A270" s="208"/>
      <c r="B270" s="208"/>
      <c r="C270" s="208"/>
      <c r="D270" s="390"/>
      <c r="E270" s="390"/>
      <c r="F270" s="390"/>
      <c r="G270" s="390"/>
      <c r="H270" s="390"/>
      <c r="I270" s="390"/>
      <c r="J270" s="390"/>
      <c r="K270" s="1331"/>
      <c r="U270" s="208"/>
      <c r="V270" s="1332"/>
      <c r="W270" s="1332"/>
      <c r="X270" s="390"/>
      <c r="Y270" s="390"/>
      <c r="Z270" s="390"/>
      <c r="AA270" s="390"/>
      <c r="AB270" s="390"/>
      <c r="AC270" s="390"/>
      <c r="AD270" s="390"/>
      <c r="AE270" s="390"/>
      <c r="AF270" s="390"/>
      <c r="AG270" s="390"/>
      <c r="AH270" s="390"/>
      <c r="AI270" s="390"/>
      <c r="AJ270" s="390"/>
      <c r="AK270" s="390"/>
      <c r="AL270" s="390"/>
      <c r="AM270" s="390"/>
      <c r="AN270" s="390"/>
      <c r="AO270" s="390"/>
      <c r="AP270" s="390"/>
      <c r="AQ270" s="390"/>
      <c r="AR270" s="390"/>
      <c r="AS270" s="390"/>
      <c r="AT270" s="390"/>
      <c r="AU270" s="390"/>
      <c r="AV270" s="390"/>
      <c r="AW270" s="390"/>
      <c r="AX270" s="390"/>
      <c r="AY270" s="390"/>
      <c r="AZ270" s="390"/>
    </row>
    <row r="271" spans="1:52">
      <c r="A271" s="208"/>
      <c r="B271" s="208"/>
      <c r="C271" s="208"/>
      <c r="D271" s="390"/>
      <c r="E271" s="390"/>
      <c r="F271" s="390"/>
      <c r="G271" s="390"/>
      <c r="H271" s="390"/>
      <c r="I271" s="390"/>
      <c r="J271" s="390"/>
      <c r="K271" s="1331"/>
      <c r="U271" s="208"/>
      <c r="V271" s="1332"/>
      <c r="W271" s="1332"/>
      <c r="X271" s="390"/>
      <c r="Y271" s="390"/>
      <c r="Z271" s="390"/>
      <c r="AA271" s="390"/>
      <c r="AB271" s="390"/>
      <c r="AC271" s="390"/>
      <c r="AD271" s="390"/>
      <c r="AE271" s="390"/>
      <c r="AF271" s="390"/>
      <c r="AG271" s="390"/>
      <c r="AH271" s="390"/>
      <c r="AI271" s="390"/>
      <c r="AJ271" s="390"/>
      <c r="AK271" s="390"/>
      <c r="AL271" s="390"/>
      <c r="AM271" s="390"/>
      <c r="AN271" s="390"/>
      <c r="AO271" s="390"/>
      <c r="AP271" s="390"/>
      <c r="AQ271" s="390"/>
      <c r="AR271" s="390"/>
      <c r="AS271" s="390"/>
      <c r="AT271" s="390"/>
      <c r="AU271" s="390"/>
      <c r="AV271" s="390"/>
      <c r="AW271" s="390"/>
      <c r="AX271" s="390"/>
      <c r="AY271" s="390"/>
      <c r="AZ271" s="390"/>
    </row>
    <row r="272" spans="1:52">
      <c r="A272" s="208"/>
      <c r="B272" s="208"/>
      <c r="C272" s="208"/>
      <c r="D272" s="390"/>
      <c r="E272" s="390"/>
      <c r="F272" s="390"/>
      <c r="G272" s="390"/>
      <c r="H272" s="390"/>
      <c r="I272" s="390"/>
      <c r="J272" s="390"/>
      <c r="K272" s="1331"/>
      <c r="U272" s="208"/>
      <c r="V272" s="1332"/>
      <c r="W272" s="1332"/>
      <c r="X272" s="390"/>
      <c r="Y272" s="390"/>
      <c r="Z272" s="390"/>
      <c r="AA272" s="390"/>
      <c r="AB272" s="390"/>
      <c r="AC272" s="390"/>
      <c r="AD272" s="390"/>
      <c r="AE272" s="390"/>
      <c r="AF272" s="390"/>
      <c r="AG272" s="390"/>
      <c r="AH272" s="390"/>
      <c r="AI272" s="390"/>
      <c r="AJ272" s="390"/>
      <c r="AK272" s="390"/>
      <c r="AL272" s="390"/>
      <c r="AM272" s="390"/>
      <c r="AN272" s="390"/>
      <c r="AO272" s="390"/>
      <c r="AP272" s="390"/>
      <c r="AQ272" s="390"/>
      <c r="AR272" s="390"/>
      <c r="AS272" s="390"/>
      <c r="AT272" s="390"/>
      <c r="AU272" s="390"/>
      <c r="AV272" s="390"/>
      <c r="AW272" s="390"/>
      <c r="AX272" s="390"/>
      <c r="AY272" s="390"/>
      <c r="AZ272" s="390"/>
    </row>
    <row r="273" spans="1:52">
      <c r="A273" s="208"/>
      <c r="B273" s="208"/>
      <c r="C273" s="208"/>
      <c r="D273" s="390"/>
      <c r="E273" s="390"/>
      <c r="F273" s="390"/>
      <c r="G273" s="390"/>
      <c r="H273" s="390"/>
      <c r="I273" s="390"/>
      <c r="J273" s="390"/>
      <c r="K273" s="1331"/>
      <c r="U273" s="208"/>
      <c r="V273" s="1332"/>
      <c r="W273" s="1332"/>
      <c r="X273" s="390"/>
      <c r="Y273" s="390"/>
      <c r="Z273" s="390"/>
      <c r="AA273" s="390"/>
      <c r="AB273" s="390"/>
      <c r="AC273" s="390"/>
      <c r="AD273" s="390"/>
      <c r="AE273" s="390"/>
      <c r="AF273" s="390"/>
      <c r="AG273" s="390"/>
      <c r="AH273" s="390"/>
      <c r="AI273" s="390"/>
      <c r="AJ273" s="390"/>
      <c r="AK273" s="390"/>
      <c r="AL273" s="390"/>
      <c r="AM273" s="390"/>
      <c r="AN273" s="390"/>
      <c r="AO273" s="390"/>
      <c r="AP273" s="390"/>
      <c r="AQ273" s="390"/>
      <c r="AR273" s="390"/>
      <c r="AS273" s="390"/>
      <c r="AT273" s="390"/>
      <c r="AU273" s="390"/>
      <c r="AV273" s="390"/>
      <c r="AW273" s="390"/>
      <c r="AX273" s="390"/>
      <c r="AY273" s="390"/>
      <c r="AZ273" s="390"/>
    </row>
    <row r="274" spans="1:52">
      <c r="A274" s="208"/>
      <c r="B274" s="208"/>
      <c r="C274" s="208"/>
      <c r="D274" s="390"/>
      <c r="E274" s="390"/>
      <c r="F274" s="390"/>
      <c r="G274" s="390"/>
      <c r="H274" s="390"/>
      <c r="I274" s="390"/>
      <c r="J274" s="390"/>
      <c r="K274" s="1331"/>
      <c r="U274" s="208"/>
      <c r="V274" s="1332"/>
      <c r="W274" s="1332"/>
      <c r="X274" s="390"/>
      <c r="Y274" s="390"/>
      <c r="Z274" s="390"/>
      <c r="AA274" s="390"/>
      <c r="AB274" s="390"/>
      <c r="AC274" s="390"/>
      <c r="AD274" s="390"/>
      <c r="AE274" s="390"/>
      <c r="AF274" s="390"/>
      <c r="AG274" s="390"/>
      <c r="AH274" s="390"/>
      <c r="AI274" s="390"/>
      <c r="AJ274" s="390"/>
      <c r="AK274" s="390"/>
      <c r="AL274" s="390"/>
      <c r="AM274" s="390"/>
      <c r="AN274" s="390"/>
      <c r="AO274" s="390"/>
      <c r="AP274" s="390"/>
      <c r="AQ274" s="390"/>
      <c r="AR274" s="390"/>
      <c r="AS274" s="390"/>
      <c r="AT274" s="390"/>
      <c r="AU274" s="390"/>
      <c r="AV274" s="390"/>
      <c r="AW274" s="390"/>
      <c r="AX274" s="390"/>
      <c r="AY274" s="390"/>
      <c r="AZ274" s="390"/>
    </row>
    <row r="275" spans="1:52">
      <c r="A275" s="208"/>
      <c r="B275" s="208"/>
      <c r="C275" s="208"/>
      <c r="D275" s="390"/>
      <c r="E275" s="390"/>
      <c r="F275" s="390"/>
      <c r="G275" s="390"/>
      <c r="H275" s="390"/>
      <c r="I275" s="390"/>
      <c r="J275" s="390"/>
      <c r="K275" s="1331"/>
      <c r="U275" s="208"/>
      <c r="V275" s="1332"/>
      <c r="W275" s="1332"/>
      <c r="X275" s="390"/>
      <c r="Y275" s="390"/>
      <c r="Z275" s="390"/>
      <c r="AA275" s="390"/>
      <c r="AB275" s="390"/>
      <c r="AC275" s="390"/>
      <c r="AD275" s="390"/>
      <c r="AE275" s="390"/>
      <c r="AF275" s="390"/>
      <c r="AG275" s="390"/>
      <c r="AH275" s="390"/>
      <c r="AI275" s="390"/>
      <c r="AJ275" s="390"/>
      <c r="AK275" s="390"/>
      <c r="AL275" s="390"/>
      <c r="AM275" s="390"/>
      <c r="AN275" s="390"/>
      <c r="AO275" s="390"/>
      <c r="AP275" s="390"/>
      <c r="AQ275" s="390"/>
      <c r="AR275" s="390"/>
      <c r="AS275" s="390"/>
      <c r="AT275" s="390"/>
      <c r="AU275" s="390"/>
      <c r="AV275" s="390"/>
      <c r="AW275" s="390"/>
      <c r="AX275" s="390"/>
      <c r="AY275" s="390"/>
      <c r="AZ275" s="390"/>
    </row>
    <row r="276" spans="1:52">
      <c r="A276" s="208"/>
      <c r="B276" s="208"/>
      <c r="C276" s="208"/>
      <c r="D276" s="390"/>
      <c r="E276" s="390"/>
      <c r="F276" s="390"/>
      <c r="G276" s="390"/>
      <c r="H276" s="390"/>
      <c r="I276" s="390"/>
      <c r="J276" s="390"/>
      <c r="K276" s="1331"/>
      <c r="U276" s="208"/>
      <c r="V276" s="1332"/>
      <c r="W276" s="1332"/>
      <c r="X276" s="390"/>
      <c r="Y276" s="390"/>
      <c r="Z276" s="390"/>
      <c r="AA276" s="390"/>
      <c r="AB276" s="390"/>
      <c r="AC276" s="390"/>
      <c r="AD276" s="390"/>
      <c r="AE276" s="390"/>
      <c r="AF276" s="390"/>
      <c r="AG276" s="390"/>
      <c r="AH276" s="390"/>
      <c r="AI276" s="390"/>
      <c r="AJ276" s="390"/>
      <c r="AK276" s="390"/>
      <c r="AL276" s="390"/>
      <c r="AM276" s="390"/>
      <c r="AN276" s="390"/>
      <c r="AO276" s="390"/>
      <c r="AP276" s="390"/>
      <c r="AQ276" s="390"/>
      <c r="AR276" s="390"/>
      <c r="AS276" s="390"/>
      <c r="AT276" s="390"/>
      <c r="AU276" s="390"/>
      <c r="AV276" s="390"/>
      <c r="AW276" s="390"/>
      <c r="AX276" s="390"/>
      <c r="AY276" s="390"/>
      <c r="AZ276" s="390"/>
    </row>
    <row r="277" spans="1:52">
      <c r="A277" s="208"/>
      <c r="B277" s="208"/>
      <c r="C277" s="208"/>
      <c r="D277" s="390"/>
      <c r="E277" s="390"/>
      <c r="F277" s="390"/>
      <c r="G277" s="390"/>
      <c r="H277" s="390"/>
      <c r="I277" s="390"/>
      <c r="J277" s="390"/>
      <c r="K277" s="1331"/>
      <c r="U277" s="208"/>
      <c r="V277" s="1332"/>
      <c r="W277" s="1332"/>
      <c r="X277" s="390"/>
      <c r="Y277" s="390"/>
      <c r="Z277" s="390"/>
      <c r="AA277" s="390"/>
      <c r="AB277" s="390"/>
      <c r="AC277" s="390"/>
      <c r="AD277" s="390"/>
      <c r="AE277" s="390"/>
      <c r="AF277" s="390"/>
      <c r="AG277" s="390"/>
      <c r="AH277" s="390"/>
      <c r="AI277" s="390"/>
      <c r="AJ277" s="390"/>
      <c r="AK277" s="390"/>
      <c r="AL277" s="390"/>
      <c r="AM277" s="390"/>
      <c r="AN277" s="390"/>
      <c r="AO277" s="390"/>
      <c r="AP277" s="390"/>
      <c r="AQ277" s="390"/>
      <c r="AR277" s="390"/>
      <c r="AS277" s="390"/>
      <c r="AT277" s="390"/>
      <c r="AU277" s="390"/>
      <c r="AV277" s="390"/>
      <c r="AW277" s="390"/>
      <c r="AX277" s="390"/>
      <c r="AY277" s="390"/>
      <c r="AZ277" s="390"/>
    </row>
    <row r="278" spans="1:52">
      <c r="A278" s="208"/>
      <c r="B278" s="208"/>
      <c r="C278" s="208"/>
      <c r="D278" s="390"/>
      <c r="E278" s="390"/>
      <c r="F278" s="390"/>
      <c r="G278" s="390"/>
      <c r="H278" s="390"/>
      <c r="I278" s="390"/>
      <c r="J278" s="390"/>
      <c r="K278" s="1331"/>
      <c r="U278" s="208"/>
      <c r="V278" s="1332"/>
      <c r="W278" s="1332"/>
      <c r="X278" s="390"/>
      <c r="Y278" s="390"/>
      <c r="Z278" s="390"/>
      <c r="AA278" s="390"/>
      <c r="AB278" s="390"/>
      <c r="AC278" s="390"/>
      <c r="AD278" s="390"/>
      <c r="AE278" s="390"/>
      <c r="AF278" s="390"/>
      <c r="AG278" s="390"/>
      <c r="AH278" s="390"/>
      <c r="AI278" s="390"/>
      <c r="AJ278" s="390"/>
      <c r="AK278" s="390"/>
      <c r="AL278" s="390"/>
      <c r="AM278" s="390"/>
      <c r="AN278" s="390"/>
      <c r="AO278" s="390"/>
      <c r="AP278" s="390"/>
      <c r="AQ278" s="390"/>
      <c r="AR278" s="390"/>
      <c r="AS278" s="390"/>
      <c r="AT278" s="390"/>
      <c r="AU278" s="390"/>
      <c r="AV278" s="390"/>
      <c r="AW278" s="390"/>
      <c r="AX278" s="390"/>
      <c r="AY278" s="390"/>
      <c r="AZ278" s="390"/>
    </row>
    <row r="279" spans="1:52">
      <c r="A279" s="208"/>
      <c r="B279" s="208"/>
      <c r="C279" s="208"/>
      <c r="D279" s="390"/>
      <c r="E279" s="390"/>
      <c r="F279" s="390"/>
      <c r="G279" s="390"/>
      <c r="H279" s="390"/>
      <c r="I279" s="390"/>
      <c r="J279" s="390"/>
      <c r="K279" s="1331"/>
      <c r="U279" s="208"/>
      <c r="V279" s="1332"/>
      <c r="W279" s="1332"/>
      <c r="X279" s="390"/>
      <c r="Y279" s="390"/>
      <c r="Z279" s="390"/>
      <c r="AA279" s="390"/>
      <c r="AB279" s="390"/>
      <c r="AC279" s="390"/>
      <c r="AD279" s="390"/>
      <c r="AE279" s="390"/>
      <c r="AF279" s="390"/>
      <c r="AG279" s="390"/>
      <c r="AH279" s="390"/>
      <c r="AI279" s="390"/>
      <c r="AJ279" s="390"/>
      <c r="AK279" s="390"/>
      <c r="AL279" s="390"/>
      <c r="AM279" s="390"/>
      <c r="AN279" s="390"/>
      <c r="AO279" s="390"/>
      <c r="AP279" s="390"/>
      <c r="AQ279" s="390"/>
      <c r="AR279" s="390"/>
      <c r="AS279" s="390"/>
      <c r="AT279" s="390"/>
      <c r="AU279" s="390"/>
      <c r="AV279" s="390"/>
      <c r="AW279" s="390"/>
      <c r="AX279" s="390"/>
      <c r="AY279" s="390"/>
      <c r="AZ279" s="390"/>
    </row>
    <row r="280" spans="1:52">
      <c r="A280" s="208"/>
      <c r="B280" s="208"/>
      <c r="C280" s="208"/>
      <c r="D280" s="390"/>
      <c r="E280" s="390"/>
      <c r="F280" s="390"/>
      <c r="G280" s="390"/>
      <c r="H280" s="390"/>
      <c r="I280" s="390"/>
      <c r="J280" s="390"/>
      <c r="K280" s="1331"/>
      <c r="U280" s="208"/>
      <c r="V280" s="1332"/>
      <c r="W280" s="1332"/>
      <c r="X280" s="390"/>
      <c r="Y280" s="390"/>
      <c r="Z280" s="390"/>
      <c r="AA280" s="390"/>
      <c r="AB280" s="390"/>
      <c r="AC280" s="390"/>
      <c r="AD280" s="390"/>
      <c r="AE280" s="390"/>
      <c r="AF280" s="390"/>
      <c r="AG280" s="390"/>
      <c r="AH280" s="390"/>
      <c r="AI280" s="390"/>
      <c r="AJ280" s="390"/>
      <c r="AK280" s="390"/>
      <c r="AL280" s="390"/>
      <c r="AM280" s="390"/>
      <c r="AN280" s="390"/>
      <c r="AO280" s="390"/>
      <c r="AP280" s="390"/>
      <c r="AQ280" s="390"/>
      <c r="AR280" s="390"/>
      <c r="AS280" s="390"/>
      <c r="AT280" s="390"/>
      <c r="AU280" s="390"/>
      <c r="AV280" s="390"/>
      <c r="AW280" s="390"/>
      <c r="AX280" s="390"/>
      <c r="AY280" s="390"/>
      <c r="AZ280" s="390"/>
    </row>
    <row r="281" spans="1:52">
      <c r="A281" s="208"/>
      <c r="B281" s="208"/>
      <c r="C281" s="208"/>
      <c r="D281" s="390"/>
      <c r="E281" s="390"/>
      <c r="F281" s="390"/>
      <c r="G281" s="390"/>
      <c r="H281" s="390"/>
      <c r="I281" s="390"/>
      <c r="J281" s="390"/>
      <c r="K281" s="1331"/>
      <c r="U281" s="208"/>
      <c r="V281" s="1332"/>
      <c r="W281" s="1332"/>
      <c r="X281" s="390"/>
      <c r="Y281" s="390"/>
      <c r="Z281" s="390"/>
      <c r="AA281" s="390"/>
      <c r="AB281" s="390"/>
      <c r="AC281" s="390"/>
      <c r="AD281" s="390"/>
      <c r="AE281" s="390"/>
      <c r="AF281" s="390"/>
      <c r="AG281" s="390"/>
      <c r="AH281" s="390"/>
      <c r="AI281" s="390"/>
      <c r="AJ281" s="390"/>
      <c r="AK281" s="390"/>
      <c r="AL281" s="390"/>
      <c r="AM281" s="390"/>
      <c r="AN281" s="390"/>
      <c r="AO281" s="390"/>
      <c r="AP281" s="390"/>
      <c r="AQ281" s="390"/>
      <c r="AR281" s="390"/>
      <c r="AS281" s="390"/>
      <c r="AT281" s="390"/>
      <c r="AU281" s="390"/>
      <c r="AV281" s="390"/>
      <c r="AW281" s="390"/>
      <c r="AX281" s="390"/>
      <c r="AY281" s="390"/>
      <c r="AZ281" s="390"/>
    </row>
    <row r="282" spans="1:52">
      <c r="A282" s="208"/>
      <c r="B282" s="208"/>
      <c r="C282" s="208"/>
      <c r="D282" s="390"/>
      <c r="E282" s="390"/>
      <c r="F282" s="390"/>
      <c r="G282" s="390"/>
      <c r="H282" s="390"/>
      <c r="I282" s="390"/>
      <c r="J282" s="390"/>
      <c r="K282" s="1331"/>
      <c r="U282" s="208"/>
      <c r="V282" s="1332"/>
      <c r="W282" s="1332"/>
      <c r="X282" s="390"/>
      <c r="Y282" s="390"/>
      <c r="Z282" s="390"/>
      <c r="AA282" s="390"/>
      <c r="AB282" s="390"/>
      <c r="AC282" s="390"/>
      <c r="AD282" s="390"/>
      <c r="AE282" s="390"/>
      <c r="AF282" s="390"/>
      <c r="AG282" s="390"/>
      <c r="AH282" s="390"/>
      <c r="AI282" s="390"/>
      <c r="AJ282" s="390"/>
      <c r="AK282" s="390"/>
      <c r="AL282" s="390"/>
      <c r="AM282" s="390"/>
      <c r="AN282" s="390"/>
      <c r="AO282" s="390"/>
      <c r="AP282" s="390"/>
      <c r="AQ282" s="390"/>
      <c r="AR282" s="390"/>
      <c r="AS282" s="390"/>
      <c r="AT282" s="390"/>
      <c r="AU282" s="390"/>
      <c r="AV282" s="390"/>
      <c r="AW282" s="390"/>
      <c r="AX282" s="390"/>
      <c r="AY282" s="390"/>
      <c r="AZ282" s="390"/>
    </row>
    <row r="283" spans="1:52">
      <c r="A283" s="208"/>
      <c r="B283" s="208"/>
      <c r="C283" s="208"/>
      <c r="D283" s="390"/>
      <c r="E283" s="390"/>
      <c r="F283" s="390"/>
      <c r="G283" s="390"/>
      <c r="H283" s="390"/>
      <c r="I283" s="390"/>
      <c r="J283" s="390"/>
      <c r="K283" s="1331"/>
      <c r="U283" s="208"/>
      <c r="V283" s="1332"/>
      <c r="W283" s="1332"/>
      <c r="X283" s="390"/>
      <c r="Y283" s="390"/>
      <c r="Z283" s="390"/>
      <c r="AA283" s="390"/>
      <c r="AB283" s="390"/>
      <c r="AC283" s="390"/>
      <c r="AD283" s="390"/>
      <c r="AE283" s="390"/>
      <c r="AF283" s="390"/>
      <c r="AG283" s="390"/>
      <c r="AH283" s="390"/>
      <c r="AI283" s="390"/>
      <c r="AJ283" s="390"/>
      <c r="AK283" s="390"/>
      <c r="AL283" s="390"/>
      <c r="AM283" s="390"/>
      <c r="AN283" s="390"/>
      <c r="AO283" s="390"/>
      <c r="AP283" s="390"/>
      <c r="AQ283" s="390"/>
      <c r="AR283" s="390"/>
      <c r="AS283" s="390"/>
      <c r="AT283" s="390"/>
      <c r="AU283" s="390"/>
      <c r="AV283" s="390"/>
      <c r="AW283" s="390"/>
      <c r="AX283" s="390"/>
      <c r="AY283" s="390"/>
      <c r="AZ283" s="390"/>
    </row>
    <row r="284" spans="1:52">
      <c r="A284" s="208"/>
      <c r="B284" s="208"/>
      <c r="C284" s="208"/>
      <c r="D284" s="390"/>
      <c r="E284" s="390"/>
      <c r="F284" s="390"/>
      <c r="G284" s="390"/>
      <c r="H284" s="390"/>
      <c r="I284" s="390"/>
      <c r="J284" s="390"/>
      <c r="K284" s="1331"/>
      <c r="U284" s="208"/>
      <c r="V284" s="1332"/>
      <c r="W284" s="1332"/>
      <c r="X284" s="390"/>
      <c r="Y284" s="390"/>
      <c r="Z284" s="390"/>
      <c r="AA284" s="390"/>
      <c r="AB284" s="390"/>
      <c r="AC284" s="390"/>
      <c r="AD284" s="390"/>
      <c r="AE284" s="390"/>
      <c r="AF284" s="390"/>
      <c r="AG284" s="390"/>
      <c r="AH284" s="390"/>
      <c r="AI284" s="390"/>
      <c r="AJ284" s="390"/>
      <c r="AK284" s="390"/>
      <c r="AL284" s="390"/>
      <c r="AM284" s="390"/>
      <c r="AN284" s="390"/>
      <c r="AO284" s="390"/>
      <c r="AP284" s="390"/>
      <c r="AQ284" s="390"/>
      <c r="AR284" s="390"/>
      <c r="AS284" s="390"/>
      <c r="AT284" s="390"/>
      <c r="AU284" s="390"/>
      <c r="AV284" s="390"/>
      <c r="AW284" s="390"/>
      <c r="AX284" s="390"/>
      <c r="AY284" s="390"/>
      <c r="AZ284" s="390"/>
    </row>
    <row r="285" spans="1:52">
      <c r="A285" s="208"/>
      <c r="B285" s="208"/>
      <c r="C285" s="208"/>
      <c r="D285" s="390"/>
      <c r="E285" s="390"/>
      <c r="F285" s="390"/>
      <c r="G285" s="390"/>
      <c r="H285" s="390"/>
      <c r="I285" s="390"/>
      <c r="J285" s="390"/>
      <c r="K285" s="1331"/>
      <c r="U285" s="208"/>
      <c r="V285" s="1332"/>
      <c r="W285" s="1332"/>
      <c r="X285" s="390"/>
      <c r="Y285" s="390"/>
      <c r="Z285" s="390"/>
      <c r="AA285" s="390"/>
      <c r="AB285" s="390"/>
      <c r="AC285" s="390"/>
      <c r="AD285" s="390"/>
      <c r="AE285" s="390"/>
      <c r="AF285" s="390"/>
      <c r="AG285" s="390"/>
      <c r="AH285" s="390"/>
      <c r="AI285" s="390"/>
      <c r="AJ285" s="390"/>
      <c r="AK285" s="390"/>
      <c r="AL285" s="390"/>
      <c r="AM285" s="390"/>
      <c r="AN285" s="390"/>
      <c r="AO285" s="390"/>
      <c r="AP285" s="390"/>
      <c r="AQ285" s="390"/>
      <c r="AR285" s="390"/>
      <c r="AS285" s="390"/>
      <c r="AT285" s="390"/>
      <c r="AU285" s="390"/>
      <c r="AV285" s="390"/>
      <c r="AW285" s="390"/>
      <c r="AX285" s="390"/>
      <c r="AY285" s="390"/>
      <c r="AZ285" s="390"/>
    </row>
    <row r="286" spans="1:52">
      <c r="A286" s="208"/>
      <c r="B286" s="208"/>
      <c r="C286" s="208"/>
      <c r="D286" s="390"/>
      <c r="E286" s="390"/>
      <c r="F286" s="390"/>
      <c r="G286" s="390"/>
      <c r="H286" s="390"/>
      <c r="I286" s="390"/>
      <c r="J286" s="390"/>
      <c r="K286" s="1331"/>
      <c r="U286" s="208"/>
      <c r="V286" s="1332"/>
      <c r="W286" s="1332"/>
      <c r="X286" s="390"/>
      <c r="Y286" s="390"/>
      <c r="Z286" s="390"/>
      <c r="AA286" s="390"/>
      <c r="AB286" s="390"/>
      <c r="AC286" s="390"/>
      <c r="AD286" s="390"/>
      <c r="AE286" s="390"/>
      <c r="AF286" s="390"/>
      <c r="AG286" s="390"/>
      <c r="AH286" s="390"/>
      <c r="AI286" s="390"/>
      <c r="AJ286" s="390"/>
      <c r="AK286" s="390"/>
      <c r="AL286" s="390"/>
      <c r="AM286" s="390"/>
      <c r="AN286" s="390"/>
      <c r="AO286" s="390"/>
      <c r="AP286" s="390"/>
      <c r="AQ286" s="390"/>
      <c r="AR286" s="390"/>
      <c r="AS286" s="390"/>
      <c r="AT286" s="390"/>
      <c r="AU286" s="390"/>
      <c r="AV286" s="390"/>
      <c r="AW286" s="390"/>
      <c r="AX286" s="390"/>
      <c r="AY286" s="390"/>
      <c r="AZ286" s="390"/>
    </row>
    <row r="287" spans="1:52">
      <c r="A287" s="208"/>
      <c r="B287" s="208"/>
      <c r="C287" s="208"/>
      <c r="D287" s="390"/>
      <c r="E287" s="390"/>
      <c r="F287" s="390"/>
      <c r="G287" s="390"/>
      <c r="H287" s="390"/>
      <c r="I287" s="390"/>
      <c r="J287" s="390"/>
      <c r="K287" s="1331"/>
      <c r="U287" s="208"/>
      <c r="V287" s="1332"/>
      <c r="W287" s="1332"/>
      <c r="X287" s="390"/>
      <c r="Y287" s="390"/>
      <c r="Z287" s="390"/>
      <c r="AA287" s="390"/>
      <c r="AB287" s="390"/>
      <c r="AC287" s="390"/>
      <c r="AD287" s="390"/>
      <c r="AE287" s="390"/>
      <c r="AF287" s="390"/>
      <c r="AG287" s="390"/>
      <c r="AH287" s="390"/>
      <c r="AI287" s="390"/>
      <c r="AJ287" s="390"/>
      <c r="AK287" s="390"/>
      <c r="AL287" s="390"/>
      <c r="AM287" s="390"/>
      <c r="AN287" s="390"/>
      <c r="AO287" s="390"/>
      <c r="AP287" s="390"/>
      <c r="AQ287" s="390"/>
      <c r="AR287" s="390"/>
      <c r="AS287" s="390"/>
      <c r="AT287" s="390"/>
      <c r="AU287" s="390"/>
      <c r="AV287" s="390"/>
      <c r="AW287" s="390"/>
      <c r="AX287" s="390"/>
      <c r="AY287" s="390"/>
      <c r="AZ287" s="390"/>
    </row>
    <row r="288" spans="1:52">
      <c r="A288" s="208"/>
      <c r="B288" s="208"/>
      <c r="C288" s="208"/>
      <c r="D288" s="390"/>
      <c r="E288" s="390"/>
      <c r="F288" s="390"/>
      <c r="G288" s="390"/>
      <c r="H288" s="390"/>
      <c r="I288" s="390"/>
      <c r="J288" s="390"/>
      <c r="K288" s="1331"/>
      <c r="U288" s="208"/>
      <c r="V288" s="1332"/>
      <c r="W288" s="1332"/>
      <c r="X288" s="390"/>
      <c r="Y288" s="390"/>
      <c r="Z288" s="390"/>
      <c r="AA288" s="390"/>
      <c r="AB288" s="390"/>
      <c r="AC288" s="390"/>
      <c r="AD288" s="390"/>
      <c r="AE288" s="390"/>
      <c r="AF288" s="390"/>
      <c r="AG288" s="390"/>
      <c r="AH288" s="390"/>
      <c r="AI288" s="390"/>
      <c r="AJ288" s="390"/>
      <c r="AK288" s="390"/>
      <c r="AL288" s="390"/>
      <c r="AM288" s="390"/>
      <c r="AN288" s="390"/>
      <c r="AO288" s="390"/>
      <c r="AP288" s="390"/>
      <c r="AQ288" s="390"/>
      <c r="AR288" s="390"/>
      <c r="AS288" s="390"/>
      <c r="AT288" s="390"/>
      <c r="AU288" s="390"/>
      <c r="AV288" s="390"/>
      <c r="AW288" s="390"/>
      <c r="AX288" s="390"/>
      <c r="AY288" s="390"/>
      <c r="AZ288" s="390"/>
    </row>
    <row r="289" spans="1:52">
      <c r="A289" s="208"/>
      <c r="B289" s="208"/>
      <c r="C289" s="208"/>
      <c r="D289" s="390"/>
      <c r="E289" s="390"/>
      <c r="F289" s="390"/>
      <c r="G289" s="390"/>
      <c r="H289" s="390"/>
      <c r="I289" s="390"/>
      <c r="J289" s="390"/>
      <c r="K289" s="1331"/>
      <c r="U289" s="208"/>
      <c r="V289" s="1332"/>
      <c r="W289" s="1332"/>
      <c r="X289" s="390"/>
      <c r="Y289" s="390"/>
      <c r="Z289" s="390"/>
      <c r="AA289" s="390"/>
      <c r="AB289" s="390"/>
      <c r="AC289" s="390"/>
      <c r="AD289" s="390"/>
      <c r="AE289" s="390"/>
      <c r="AF289" s="390"/>
      <c r="AG289" s="390"/>
      <c r="AH289" s="390"/>
      <c r="AI289" s="390"/>
      <c r="AJ289" s="390"/>
      <c r="AK289" s="390"/>
      <c r="AL289" s="390"/>
      <c r="AM289" s="390"/>
      <c r="AN289" s="390"/>
      <c r="AO289" s="390"/>
      <c r="AP289" s="390"/>
      <c r="AQ289" s="390"/>
      <c r="AR289" s="390"/>
      <c r="AS289" s="390"/>
      <c r="AT289" s="390"/>
      <c r="AU289" s="390"/>
      <c r="AV289" s="390"/>
      <c r="AW289" s="390"/>
      <c r="AX289" s="390"/>
      <c r="AY289" s="390"/>
      <c r="AZ289" s="390"/>
    </row>
    <row r="290" spans="1:52">
      <c r="A290" s="208"/>
      <c r="B290" s="208"/>
      <c r="C290" s="208"/>
      <c r="D290" s="390"/>
      <c r="E290" s="390"/>
      <c r="F290" s="390"/>
      <c r="G290" s="390"/>
      <c r="H290" s="390"/>
      <c r="I290" s="390"/>
      <c r="J290" s="390"/>
      <c r="K290" s="1331"/>
      <c r="U290" s="208"/>
      <c r="V290" s="1332"/>
      <c r="W290" s="1332"/>
      <c r="X290" s="390"/>
      <c r="Y290" s="390"/>
      <c r="Z290" s="390"/>
      <c r="AA290" s="390"/>
      <c r="AB290" s="390"/>
      <c r="AC290" s="390"/>
      <c r="AD290" s="390"/>
      <c r="AE290" s="390"/>
      <c r="AF290" s="390"/>
      <c r="AG290" s="390"/>
      <c r="AH290" s="390"/>
      <c r="AI290" s="390"/>
      <c r="AJ290" s="390"/>
      <c r="AK290" s="390"/>
      <c r="AL290" s="390"/>
      <c r="AM290" s="390"/>
      <c r="AN290" s="390"/>
      <c r="AO290" s="390"/>
      <c r="AP290" s="390"/>
      <c r="AQ290" s="390"/>
      <c r="AR290" s="390"/>
      <c r="AS290" s="390"/>
      <c r="AT290" s="390"/>
      <c r="AU290" s="390"/>
      <c r="AV290" s="390"/>
      <c r="AW290" s="390"/>
      <c r="AX290" s="390"/>
      <c r="AY290" s="390"/>
      <c r="AZ290" s="390"/>
    </row>
    <row r="291" spans="1:52">
      <c r="A291" s="208"/>
      <c r="B291" s="208"/>
      <c r="C291" s="208"/>
      <c r="D291" s="390"/>
      <c r="E291" s="390"/>
      <c r="F291" s="390"/>
      <c r="G291" s="390"/>
      <c r="H291" s="390"/>
      <c r="I291" s="390"/>
      <c r="J291" s="390"/>
      <c r="K291" s="1331"/>
      <c r="U291" s="208"/>
      <c r="V291" s="1332"/>
      <c r="W291" s="1332"/>
      <c r="X291" s="390"/>
      <c r="Y291" s="390"/>
      <c r="Z291" s="390"/>
      <c r="AA291" s="390"/>
      <c r="AB291" s="390"/>
      <c r="AC291" s="390"/>
      <c r="AD291" s="390"/>
      <c r="AE291" s="390"/>
      <c r="AF291" s="390"/>
      <c r="AG291" s="390"/>
      <c r="AH291" s="390"/>
      <c r="AI291" s="390"/>
      <c r="AJ291" s="390"/>
      <c r="AK291" s="390"/>
      <c r="AL291" s="390"/>
      <c r="AM291" s="390"/>
      <c r="AN291" s="390"/>
      <c r="AO291" s="390"/>
      <c r="AP291" s="390"/>
      <c r="AQ291" s="390"/>
      <c r="AR291" s="390"/>
      <c r="AS291" s="390"/>
      <c r="AT291" s="390"/>
      <c r="AU291" s="390"/>
      <c r="AV291" s="390"/>
      <c r="AW291" s="390"/>
      <c r="AX291" s="390"/>
      <c r="AY291" s="390"/>
      <c r="AZ291" s="390"/>
    </row>
    <row r="292" spans="1:52">
      <c r="A292" s="208"/>
      <c r="B292" s="208"/>
      <c r="C292" s="208"/>
      <c r="D292" s="390"/>
      <c r="E292" s="390"/>
      <c r="F292" s="390"/>
      <c r="G292" s="390"/>
      <c r="H292" s="390"/>
      <c r="I292" s="390"/>
      <c r="J292" s="390"/>
      <c r="K292" s="1331"/>
      <c r="U292" s="208"/>
      <c r="V292" s="1332"/>
      <c r="W292" s="1332"/>
      <c r="X292" s="390"/>
      <c r="Y292" s="390"/>
      <c r="Z292" s="390"/>
      <c r="AA292" s="390"/>
      <c r="AB292" s="390"/>
      <c r="AC292" s="390"/>
      <c r="AD292" s="390"/>
      <c r="AE292" s="390"/>
      <c r="AF292" s="390"/>
      <c r="AG292" s="390"/>
      <c r="AH292" s="390"/>
      <c r="AI292" s="390"/>
      <c r="AJ292" s="390"/>
      <c r="AK292" s="390"/>
      <c r="AL292" s="390"/>
      <c r="AM292" s="390"/>
      <c r="AN292" s="390"/>
      <c r="AO292" s="390"/>
      <c r="AP292" s="390"/>
      <c r="AQ292" s="390"/>
      <c r="AR292" s="390"/>
      <c r="AS292" s="390"/>
      <c r="AT292" s="390"/>
      <c r="AU292" s="390"/>
      <c r="AV292" s="390"/>
      <c r="AW292" s="390"/>
      <c r="AX292" s="390"/>
      <c r="AY292" s="390"/>
      <c r="AZ292" s="390"/>
    </row>
    <row r="293" spans="1:52">
      <c r="A293" s="208"/>
      <c r="B293" s="208"/>
      <c r="C293" s="208"/>
      <c r="D293" s="390"/>
      <c r="E293" s="390"/>
      <c r="F293" s="390"/>
      <c r="G293" s="390"/>
      <c r="H293" s="390"/>
      <c r="I293" s="390"/>
      <c r="J293" s="390"/>
      <c r="K293" s="1331"/>
      <c r="U293" s="208"/>
      <c r="V293" s="1332"/>
      <c r="W293" s="1332"/>
      <c r="X293" s="390"/>
      <c r="Y293" s="390"/>
      <c r="Z293" s="390"/>
      <c r="AA293" s="390"/>
      <c r="AB293" s="390"/>
      <c r="AC293" s="390"/>
      <c r="AD293" s="390"/>
      <c r="AE293" s="390"/>
      <c r="AF293" s="390"/>
      <c r="AG293" s="390"/>
      <c r="AH293" s="390"/>
      <c r="AI293" s="390"/>
      <c r="AJ293" s="390"/>
      <c r="AK293" s="390"/>
      <c r="AL293" s="390"/>
      <c r="AM293" s="390"/>
      <c r="AN293" s="390"/>
      <c r="AO293" s="390"/>
      <c r="AP293" s="390"/>
      <c r="AQ293" s="390"/>
      <c r="AR293" s="390"/>
      <c r="AS293" s="390"/>
      <c r="AT293" s="390"/>
      <c r="AU293" s="390"/>
      <c r="AV293" s="390"/>
      <c r="AW293" s="390"/>
      <c r="AX293" s="390"/>
      <c r="AY293" s="390"/>
      <c r="AZ293" s="390"/>
    </row>
    <row r="294" spans="1:52">
      <c r="A294" s="208"/>
      <c r="B294" s="208"/>
      <c r="C294" s="208"/>
      <c r="D294" s="390"/>
      <c r="E294" s="390"/>
      <c r="F294" s="390"/>
      <c r="G294" s="390"/>
      <c r="H294" s="390"/>
      <c r="I294" s="390"/>
      <c r="J294" s="390"/>
      <c r="K294" s="1331"/>
      <c r="U294" s="208"/>
      <c r="V294" s="1332"/>
      <c r="W294" s="1332"/>
      <c r="X294" s="390"/>
      <c r="Y294" s="390"/>
      <c r="Z294" s="390"/>
      <c r="AA294" s="390"/>
      <c r="AB294" s="390"/>
      <c r="AC294" s="390"/>
      <c r="AD294" s="390"/>
      <c r="AE294" s="390"/>
      <c r="AF294" s="390"/>
      <c r="AG294" s="390"/>
      <c r="AH294" s="390"/>
      <c r="AI294" s="390"/>
      <c r="AJ294" s="390"/>
      <c r="AK294" s="390"/>
      <c r="AL294" s="390"/>
      <c r="AM294" s="390"/>
      <c r="AN294" s="390"/>
      <c r="AO294" s="390"/>
      <c r="AP294" s="390"/>
      <c r="AQ294" s="390"/>
      <c r="AR294" s="390"/>
      <c r="AS294" s="390"/>
      <c r="AT294" s="390"/>
      <c r="AU294" s="390"/>
      <c r="AV294" s="390"/>
      <c r="AW294" s="390"/>
      <c r="AX294" s="390"/>
      <c r="AY294" s="390"/>
      <c r="AZ294" s="390"/>
    </row>
    <row r="295" spans="1:52">
      <c r="A295" s="208"/>
      <c r="B295" s="208"/>
      <c r="C295" s="208"/>
      <c r="D295" s="390"/>
      <c r="E295" s="390"/>
      <c r="F295" s="390"/>
      <c r="G295" s="390"/>
      <c r="H295" s="390"/>
      <c r="I295" s="390"/>
      <c r="J295" s="390"/>
      <c r="K295" s="1331"/>
      <c r="U295" s="208"/>
      <c r="V295" s="1332"/>
      <c r="W295" s="1332"/>
      <c r="X295" s="390"/>
      <c r="Y295" s="390"/>
      <c r="Z295" s="390"/>
      <c r="AA295" s="390"/>
      <c r="AB295" s="390"/>
      <c r="AC295" s="390"/>
      <c r="AD295" s="390"/>
      <c r="AE295" s="390"/>
      <c r="AF295" s="390"/>
      <c r="AG295" s="390"/>
      <c r="AH295" s="390"/>
      <c r="AI295" s="390"/>
      <c r="AJ295" s="390"/>
      <c r="AK295" s="390"/>
      <c r="AL295" s="390"/>
      <c r="AM295" s="390"/>
      <c r="AN295" s="390"/>
      <c r="AO295" s="390"/>
      <c r="AP295" s="390"/>
      <c r="AQ295" s="390"/>
      <c r="AR295" s="390"/>
      <c r="AS295" s="390"/>
      <c r="AT295" s="390"/>
      <c r="AU295" s="390"/>
      <c r="AV295" s="390"/>
      <c r="AW295" s="390"/>
      <c r="AX295" s="390"/>
      <c r="AY295" s="390"/>
      <c r="AZ295" s="390"/>
    </row>
    <row r="296" spans="1:52">
      <c r="A296" s="208"/>
      <c r="B296" s="208"/>
      <c r="C296" s="208"/>
      <c r="D296" s="390"/>
      <c r="E296" s="390"/>
      <c r="F296" s="390"/>
      <c r="G296" s="390"/>
      <c r="H296" s="390"/>
      <c r="I296" s="390"/>
      <c r="J296" s="390"/>
      <c r="K296" s="1331"/>
      <c r="U296" s="208"/>
      <c r="V296" s="1332"/>
      <c r="W296" s="1332"/>
      <c r="X296" s="390"/>
      <c r="Y296" s="390"/>
      <c r="Z296" s="390"/>
      <c r="AA296" s="390"/>
      <c r="AB296" s="390"/>
      <c r="AC296" s="390"/>
      <c r="AD296" s="390"/>
      <c r="AE296" s="390"/>
      <c r="AF296" s="390"/>
      <c r="AG296" s="390"/>
      <c r="AH296" s="390"/>
      <c r="AI296" s="390"/>
      <c r="AJ296" s="390"/>
      <c r="AK296" s="390"/>
      <c r="AL296" s="390"/>
      <c r="AM296" s="390"/>
      <c r="AN296" s="390"/>
      <c r="AO296" s="390"/>
      <c r="AP296" s="390"/>
      <c r="AQ296" s="390"/>
      <c r="AR296" s="390"/>
      <c r="AS296" s="390"/>
      <c r="AT296" s="390"/>
      <c r="AU296" s="390"/>
      <c r="AV296" s="390"/>
      <c r="AW296" s="390"/>
      <c r="AX296" s="390"/>
      <c r="AY296" s="390"/>
      <c r="AZ296" s="390"/>
    </row>
    <row r="297" spans="1:52">
      <c r="A297" s="208"/>
      <c r="B297" s="208"/>
      <c r="C297" s="208"/>
      <c r="D297" s="390"/>
      <c r="E297" s="390"/>
      <c r="F297" s="390"/>
      <c r="G297" s="390"/>
      <c r="H297" s="390"/>
      <c r="I297" s="390"/>
      <c r="J297" s="390"/>
      <c r="K297" s="1331"/>
      <c r="U297" s="208"/>
      <c r="V297" s="1332"/>
      <c r="W297" s="1332"/>
      <c r="X297" s="390"/>
      <c r="Y297" s="390"/>
      <c r="Z297" s="390"/>
      <c r="AA297" s="390"/>
      <c r="AB297" s="390"/>
      <c r="AC297" s="390"/>
      <c r="AD297" s="390"/>
      <c r="AE297" s="390"/>
      <c r="AF297" s="390"/>
      <c r="AG297" s="390"/>
      <c r="AH297" s="390"/>
      <c r="AI297" s="390"/>
      <c r="AJ297" s="390"/>
      <c r="AK297" s="390"/>
      <c r="AL297" s="390"/>
      <c r="AM297" s="390"/>
      <c r="AN297" s="390"/>
      <c r="AO297" s="390"/>
      <c r="AP297" s="390"/>
      <c r="AQ297" s="390"/>
      <c r="AR297" s="390"/>
      <c r="AS297" s="390"/>
      <c r="AT297" s="390"/>
      <c r="AU297" s="390"/>
      <c r="AV297" s="390"/>
      <c r="AW297" s="390"/>
      <c r="AX297" s="390"/>
      <c r="AY297" s="390"/>
      <c r="AZ297" s="390"/>
    </row>
    <row r="298" spans="1:52">
      <c r="A298" s="208"/>
      <c r="B298" s="208"/>
      <c r="C298" s="208"/>
      <c r="D298" s="390"/>
      <c r="E298" s="390"/>
      <c r="F298" s="390"/>
      <c r="G298" s="390"/>
      <c r="H298" s="390"/>
      <c r="I298" s="390"/>
      <c r="J298" s="390"/>
      <c r="K298" s="1331"/>
      <c r="U298" s="208"/>
      <c r="V298" s="1332"/>
      <c r="W298" s="1332"/>
      <c r="X298" s="390"/>
      <c r="Y298" s="390"/>
      <c r="Z298" s="390"/>
      <c r="AA298" s="390"/>
      <c r="AB298" s="390"/>
      <c r="AC298" s="390"/>
      <c r="AD298" s="390"/>
      <c r="AE298" s="390"/>
      <c r="AF298" s="390"/>
      <c r="AG298" s="390"/>
      <c r="AH298" s="390"/>
      <c r="AI298" s="390"/>
      <c r="AJ298" s="390"/>
      <c r="AK298" s="390"/>
      <c r="AL298" s="390"/>
      <c r="AM298" s="390"/>
      <c r="AN298" s="390"/>
      <c r="AO298" s="390"/>
      <c r="AP298" s="390"/>
      <c r="AQ298" s="390"/>
      <c r="AR298" s="390"/>
      <c r="AS298" s="390"/>
      <c r="AT298" s="390"/>
      <c r="AU298" s="390"/>
      <c r="AV298" s="390"/>
      <c r="AW298" s="390"/>
      <c r="AX298" s="390"/>
      <c r="AY298" s="390"/>
      <c r="AZ298" s="390"/>
    </row>
    <row r="299" spans="1:52">
      <c r="A299" s="208"/>
      <c r="B299" s="208"/>
      <c r="C299" s="208"/>
      <c r="D299" s="390"/>
      <c r="E299" s="390"/>
      <c r="F299" s="390"/>
      <c r="G299" s="390"/>
      <c r="H299" s="390"/>
      <c r="I299" s="390"/>
      <c r="J299" s="390"/>
      <c r="K299" s="1331"/>
      <c r="U299" s="208"/>
      <c r="V299" s="1332"/>
      <c r="W299" s="1332"/>
      <c r="X299" s="390"/>
      <c r="Y299" s="390"/>
      <c r="Z299" s="390"/>
      <c r="AA299" s="390"/>
      <c r="AB299" s="390"/>
      <c r="AC299" s="390"/>
      <c r="AD299" s="390"/>
      <c r="AE299" s="390"/>
      <c r="AF299" s="390"/>
      <c r="AG299" s="390"/>
      <c r="AH299" s="390"/>
      <c r="AI299" s="390"/>
      <c r="AJ299" s="390"/>
      <c r="AK299" s="390"/>
      <c r="AL299" s="390"/>
      <c r="AM299" s="390"/>
      <c r="AN299" s="390"/>
      <c r="AO299" s="390"/>
      <c r="AP299" s="390"/>
      <c r="AQ299" s="390"/>
      <c r="AR299" s="390"/>
      <c r="AS299" s="390"/>
      <c r="AT299" s="390"/>
      <c r="AU299" s="390"/>
      <c r="AV299" s="390"/>
      <c r="AW299" s="390"/>
      <c r="AX299" s="390"/>
      <c r="AY299" s="390"/>
      <c r="AZ299" s="390"/>
    </row>
    <row r="300" spans="1:52">
      <c r="A300" s="208"/>
      <c r="B300" s="208"/>
      <c r="C300" s="208"/>
      <c r="D300" s="390"/>
      <c r="E300" s="390"/>
      <c r="F300" s="390"/>
      <c r="G300" s="390"/>
      <c r="H300" s="390"/>
      <c r="I300" s="390"/>
      <c r="J300" s="390"/>
      <c r="K300" s="1331"/>
      <c r="U300" s="208"/>
      <c r="V300" s="1332"/>
      <c r="W300" s="1332"/>
      <c r="X300" s="390"/>
      <c r="Y300" s="390"/>
      <c r="Z300" s="390"/>
      <c r="AA300" s="390"/>
      <c r="AB300" s="390"/>
      <c r="AC300" s="390"/>
      <c r="AD300" s="390"/>
      <c r="AE300" s="390"/>
      <c r="AF300" s="390"/>
      <c r="AG300" s="390"/>
      <c r="AH300" s="390"/>
      <c r="AI300" s="390"/>
      <c r="AJ300" s="390"/>
      <c r="AK300" s="390"/>
      <c r="AL300" s="390"/>
      <c r="AM300" s="390"/>
      <c r="AN300" s="390"/>
      <c r="AO300" s="390"/>
      <c r="AP300" s="390"/>
      <c r="AQ300" s="390"/>
      <c r="AR300" s="390"/>
      <c r="AS300" s="390"/>
      <c r="AT300" s="390"/>
      <c r="AU300" s="390"/>
      <c r="AV300" s="390"/>
      <c r="AW300" s="390"/>
      <c r="AX300" s="390"/>
      <c r="AY300" s="390"/>
      <c r="AZ300" s="390"/>
    </row>
    <row r="301" spans="1:52">
      <c r="A301" s="208"/>
      <c r="B301" s="208"/>
      <c r="C301" s="208"/>
      <c r="D301" s="390"/>
      <c r="E301" s="390"/>
      <c r="F301" s="390"/>
      <c r="G301" s="390"/>
      <c r="H301" s="390"/>
      <c r="I301" s="390"/>
      <c r="J301" s="390"/>
      <c r="K301" s="1331"/>
      <c r="U301" s="208"/>
      <c r="V301" s="1332"/>
      <c r="W301" s="1332"/>
      <c r="X301" s="390"/>
      <c r="Y301" s="390"/>
      <c r="Z301" s="390"/>
      <c r="AA301" s="390"/>
      <c r="AB301" s="390"/>
      <c r="AC301" s="390"/>
      <c r="AD301" s="390"/>
      <c r="AE301" s="390"/>
      <c r="AF301" s="390"/>
      <c r="AG301" s="390"/>
      <c r="AH301" s="390"/>
      <c r="AI301" s="390"/>
      <c r="AJ301" s="390"/>
      <c r="AK301" s="390"/>
      <c r="AL301" s="390"/>
      <c r="AM301" s="390"/>
      <c r="AN301" s="390"/>
      <c r="AO301" s="390"/>
      <c r="AP301" s="390"/>
      <c r="AQ301" s="390"/>
      <c r="AR301" s="390"/>
      <c r="AS301" s="390"/>
      <c r="AT301" s="390"/>
      <c r="AU301" s="390"/>
      <c r="AV301" s="390"/>
      <c r="AW301" s="390"/>
      <c r="AX301" s="390"/>
      <c r="AY301" s="390"/>
      <c r="AZ301" s="390"/>
    </row>
    <row r="302" spans="1:52">
      <c r="A302" s="208"/>
      <c r="B302" s="208"/>
      <c r="C302" s="208"/>
      <c r="D302" s="390"/>
      <c r="E302" s="390"/>
      <c r="F302" s="390"/>
      <c r="G302" s="390"/>
      <c r="H302" s="390"/>
      <c r="I302" s="390"/>
      <c r="J302" s="390"/>
      <c r="K302" s="1331"/>
      <c r="U302" s="208"/>
      <c r="V302" s="1332"/>
      <c r="W302" s="1332"/>
      <c r="X302" s="390"/>
      <c r="Y302" s="390"/>
      <c r="Z302" s="390"/>
      <c r="AA302" s="390"/>
      <c r="AB302" s="390"/>
      <c r="AC302" s="390"/>
      <c r="AD302" s="390"/>
      <c r="AE302" s="390"/>
      <c r="AF302" s="390"/>
      <c r="AG302" s="390"/>
      <c r="AH302" s="390"/>
      <c r="AI302" s="390"/>
      <c r="AJ302" s="390"/>
      <c r="AK302" s="390"/>
      <c r="AL302" s="390"/>
      <c r="AM302" s="390"/>
      <c r="AN302" s="390"/>
      <c r="AO302" s="390"/>
      <c r="AP302" s="390"/>
      <c r="AQ302" s="390"/>
      <c r="AR302" s="390"/>
      <c r="AS302" s="390"/>
      <c r="AT302" s="390"/>
      <c r="AU302" s="390"/>
      <c r="AV302" s="390"/>
      <c r="AW302" s="390"/>
      <c r="AX302" s="390"/>
      <c r="AY302" s="390"/>
      <c r="AZ302" s="390"/>
    </row>
    <row r="303" spans="1:52">
      <c r="A303" s="208"/>
      <c r="B303" s="208"/>
      <c r="C303" s="208"/>
      <c r="D303" s="390"/>
      <c r="E303" s="390"/>
      <c r="F303" s="390"/>
      <c r="G303" s="390"/>
      <c r="H303" s="390"/>
      <c r="I303" s="390"/>
      <c r="J303" s="390"/>
      <c r="K303" s="1331"/>
      <c r="U303" s="208"/>
      <c r="V303" s="1332"/>
      <c r="W303" s="1332"/>
      <c r="X303" s="390"/>
      <c r="Y303" s="390"/>
      <c r="Z303" s="390"/>
      <c r="AA303" s="390"/>
      <c r="AB303" s="390"/>
      <c r="AC303" s="390"/>
      <c r="AD303" s="390"/>
      <c r="AE303" s="390"/>
      <c r="AF303" s="390"/>
      <c r="AG303" s="390"/>
      <c r="AH303" s="390"/>
      <c r="AI303" s="390"/>
      <c r="AJ303" s="390"/>
      <c r="AK303" s="390"/>
      <c r="AL303" s="390"/>
      <c r="AM303" s="390"/>
      <c r="AN303" s="390"/>
      <c r="AO303" s="390"/>
      <c r="AP303" s="390"/>
      <c r="AQ303" s="390"/>
      <c r="AR303" s="390"/>
      <c r="AS303" s="390"/>
      <c r="AT303" s="390"/>
      <c r="AU303" s="390"/>
      <c r="AV303" s="390"/>
      <c r="AW303" s="390"/>
      <c r="AX303" s="390"/>
      <c r="AY303" s="390"/>
      <c r="AZ303" s="390"/>
    </row>
    <row r="304" spans="1:52">
      <c r="A304" s="208"/>
      <c r="B304" s="208"/>
      <c r="C304" s="208"/>
      <c r="D304" s="390"/>
      <c r="E304" s="390"/>
      <c r="F304" s="390"/>
      <c r="G304" s="390"/>
      <c r="H304" s="390"/>
      <c r="I304" s="390"/>
      <c r="J304" s="390"/>
      <c r="K304" s="1331"/>
      <c r="U304" s="208"/>
      <c r="V304" s="1332"/>
      <c r="W304" s="1332"/>
      <c r="X304" s="390"/>
      <c r="Y304" s="390"/>
      <c r="Z304" s="390"/>
      <c r="AA304" s="390"/>
      <c r="AB304" s="390"/>
      <c r="AC304" s="390"/>
      <c r="AD304" s="390"/>
      <c r="AE304" s="390"/>
      <c r="AF304" s="390"/>
      <c r="AG304" s="390"/>
      <c r="AH304" s="390"/>
      <c r="AI304" s="390"/>
      <c r="AJ304" s="390"/>
      <c r="AK304" s="390"/>
      <c r="AL304" s="390"/>
      <c r="AM304" s="390"/>
      <c r="AN304" s="390"/>
      <c r="AO304" s="390"/>
      <c r="AP304" s="390"/>
      <c r="AQ304" s="390"/>
      <c r="AR304" s="390"/>
      <c r="AS304" s="390"/>
      <c r="AT304" s="390"/>
      <c r="AU304" s="390"/>
      <c r="AV304" s="390"/>
      <c r="AW304" s="390"/>
      <c r="AX304" s="390"/>
      <c r="AY304" s="390"/>
      <c r="AZ304" s="390"/>
    </row>
    <row r="305" spans="1:52">
      <c r="A305" s="208"/>
      <c r="B305" s="208"/>
      <c r="C305" s="208"/>
      <c r="D305" s="390"/>
      <c r="E305" s="390"/>
      <c r="F305" s="390"/>
      <c r="G305" s="390"/>
      <c r="H305" s="390"/>
      <c r="I305" s="390"/>
      <c r="J305" s="390"/>
      <c r="K305" s="1331"/>
      <c r="U305" s="208"/>
      <c r="V305" s="1332"/>
      <c r="W305" s="1332"/>
      <c r="X305" s="390"/>
      <c r="Y305" s="390"/>
      <c r="Z305" s="390"/>
      <c r="AA305" s="390"/>
      <c r="AB305" s="390"/>
      <c r="AC305" s="390"/>
      <c r="AD305" s="390"/>
      <c r="AE305" s="390"/>
      <c r="AF305" s="390"/>
      <c r="AG305" s="390"/>
      <c r="AH305" s="390"/>
      <c r="AI305" s="390"/>
      <c r="AJ305" s="390"/>
      <c r="AK305" s="390"/>
      <c r="AL305" s="390"/>
      <c r="AM305" s="390"/>
      <c r="AN305" s="390"/>
      <c r="AO305" s="390"/>
      <c r="AP305" s="390"/>
      <c r="AQ305" s="390"/>
      <c r="AR305" s="390"/>
      <c r="AS305" s="390"/>
      <c r="AT305" s="390"/>
      <c r="AU305" s="390"/>
      <c r="AV305" s="390"/>
      <c r="AW305" s="390"/>
      <c r="AX305" s="390"/>
      <c r="AY305" s="390"/>
      <c r="AZ305" s="390"/>
    </row>
    <row r="306" spans="1:52">
      <c r="A306" s="208"/>
      <c r="B306" s="208"/>
      <c r="C306" s="208"/>
      <c r="D306" s="390"/>
      <c r="E306" s="390"/>
      <c r="F306" s="390"/>
      <c r="G306" s="390"/>
      <c r="H306" s="390"/>
      <c r="I306" s="390"/>
      <c r="J306" s="390"/>
      <c r="K306" s="1331"/>
      <c r="U306" s="208"/>
      <c r="V306" s="1332"/>
      <c r="W306" s="1332"/>
      <c r="X306" s="390"/>
      <c r="Y306" s="390"/>
      <c r="Z306" s="390"/>
      <c r="AA306" s="390"/>
      <c r="AB306" s="390"/>
      <c r="AC306" s="390"/>
      <c r="AD306" s="390"/>
      <c r="AE306" s="390"/>
      <c r="AF306" s="390"/>
      <c r="AG306" s="390"/>
      <c r="AH306" s="390"/>
      <c r="AI306" s="390"/>
      <c r="AJ306" s="390"/>
      <c r="AK306" s="390"/>
      <c r="AL306" s="390"/>
      <c r="AM306" s="390"/>
      <c r="AN306" s="390"/>
      <c r="AO306" s="390"/>
      <c r="AP306" s="390"/>
      <c r="AQ306" s="390"/>
      <c r="AR306" s="390"/>
      <c r="AS306" s="390"/>
      <c r="AT306" s="390"/>
      <c r="AU306" s="390"/>
      <c r="AV306" s="390"/>
      <c r="AW306" s="390"/>
      <c r="AX306" s="390"/>
      <c r="AY306" s="390"/>
      <c r="AZ306" s="390"/>
    </row>
    <row r="307" spans="1:52">
      <c r="A307" s="208"/>
      <c r="B307" s="208"/>
      <c r="C307" s="208"/>
      <c r="D307" s="390"/>
      <c r="E307" s="390"/>
      <c r="F307" s="390"/>
      <c r="G307" s="390"/>
      <c r="H307" s="390"/>
      <c r="I307" s="390"/>
      <c r="J307" s="390"/>
      <c r="K307" s="1331"/>
      <c r="U307" s="208"/>
      <c r="V307" s="1332"/>
      <c r="W307" s="1332"/>
      <c r="X307" s="390"/>
      <c r="Y307" s="390"/>
      <c r="Z307" s="390"/>
      <c r="AA307" s="390"/>
      <c r="AB307" s="390"/>
      <c r="AC307" s="390"/>
      <c r="AD307" s="390"/>
      <c r="AE307" s="390"/>
      <c r="AF307" s="390"/>
      <c r="AG307" s="390"/>
      <c r="AH307" s="390"/>
      <c r="AI307" s="390"/>
      <c r="AJ307" s="390"/>
      <c r="AK307" s="390"/>
      <c r="AL307" s="390"/>
      <c r="AM307" s="390"/>
      <c r="AN307" s="390"/>
      <c r="AO307" s="390"/>
      <c r="AP307" s="390"/>
      <c r="AQ307" s="390"/>
      <c r="AR307" s="390"/>
      <c r="AS307" s="390"/>
      <c r="AT307" s="390"/>
      <c r="AU307" s="390"/>
      <c r="AV307" s="390"/>
      <c r="AW307" s="390"/>
      <c r="AX307" s="390"/>
      <c r="AY307" s="390"/>
      <c r="AZ307" s="390"/>
    </row>
    <row r="308" spans="1:52">
      <c r="A308" s="208"/>
      <c r="B308" s="208"/>
      <c r="C308" s="208"/>
      <c r="D308" s="390"/>
      <c r="E308" s="390"/>
      <c r="F308" s="390"/>
      <c r="G308" s="390"/>
      <c r="H308" s="390"/>
      <c r="I308" s="390"/>
      <c r="J308" s="390"/>
      <c r="K308" s="1331"/>
      <c r="U308" s="208"/>
      <c r="V308" s="1332"/>
      <c r="W308" s="1332"/>
      <c r="X308" s="390"/>
      <c r="Y308" s="390"/>
      <c r="Z308" s="390"/>
      <c r="AA308" s="390"/>
      <c r="AB308" s="390"/>
      <c r="AC308" s="390"/>
      <c r="AD308" s="390"/>
      <c r="AE308" s="390"/>
      <c r="AF308" s="390"/>
      <c r="AG308" s="390"/>
      <c r="AH308" s="390"/>
      <c r="AI308" s="390"/>
      <c r="AJ308" s="390"/>
      <c r="AK308" s="390"/>
      <c r="AL308" s="390"/>
      <c r="AM308" s="390"/>
      <c r="AN308" s="390"/>
      <c r="AO308" s="390"/>
      <c r="AP308" s="390"/>
      <c r="AQ308" s="390"/>
      <c r="AR308" s="390"/>
      <c r="AS308" s="390"/>
      <c r="AT308" s="390"/>
      <c r="AU308" s="390"/>
      <c r="AV308" s="390"/>
      <c r="AW308" s="390"/>
      <c r="AX308" s="390"/>
      <c r="AY308" s="390"/>
      <c r="AZ308" s="390"/>
    </row>
    <row r="309" spans="1:52">
      <c r="A309" s="208"/>
      <c r="B309" s="208"/>
      <c r="C309" s="208"/>
      <c r="D309" s="390"/>
      <c r="E309" s="390"/>
      <c r="F309" s="390"/>
      <c r="G309" s="390"/>
      <c r="H309" s="390"/>
      <c r="I309" s="390"/>
      <c r="J309" s="390"/>
      <c r="K309" s="1331"/>
      <c r="U309" s="208"/>
      <c r="V309" s="1332"/>
      <c r="W309" s="1332"/>
      <c r="X309" s="390"/>
      <c r="Y309" s="390"/>
      <c r="Z309" s="390"/>
      <c r="AA309" s="390"/>
      <c r="AB309" s="390"/>
      <c r="AC309" s="390"/>
      <c r="AD309" s="390"/>
      <c r="AE309" s="390"/>
      <c r="AF309" s="390"/>
      <c r="AG309" s="390"/>
      <c r="AH309" s="390"/>
      <c r="AI309" s="390"/>
      <c r="AJ309" s="390"/>
      <c r="AK309" s="390"/>
      <c r="AL309" s="390"/>
      <c r="AM309" s="390"/>
      <c r="AN309" s="390"/>
      <c r="AO309" s="390"/>
      <c r="AP309" s="390"/>
      <c r="AQ309" s="390"/>
      <c r="AR309" s="390"/>
      <c r="AS309" s="390"/>
      <c r="AT309" s="390"/>
      <c r="AU309" s="390"/>
      <c r="AV309" s="390"/>
      <c r="AW309" s="390"/>
      <c r="AX309" s="390"/>
      <c r="AY309" s="390"/>
      <c r="AZ309" s="390"/>
    </row>
    <row r="310" spans="1:52">
      <c r="A310" s="208"/>
      <c r="B310" s="208"/>
      <c r="C310" s="208"/>
      <c r="D310" s="390"/>
      <c r="E310" s="390"/>
      <c r="F310" s="390"/>
      <c r="G310" s="390"/>
      <c r="H310" s="390"/>
      <c r="I310" s="390"/>
      <c r="J310" s="390"/>
      <c r="K310" s="1331"/>
      <c r="U310" s="208"/>
      <c r="V310" s="1332"/>
      <c r="W310" s="1332"/>
      <c r="X310" s="390"/>
      <c r="Y310" s="390"/>
      <c r="Z310" s="390"/>
      <c r="AA310" s="390"/>
      <c r="AB310" s="390"/>
      <c r="AC310" s="390"/>
      <c r="AD310" s="390"/>
      <c r="AE310" s="390"/>
      <c r="AF310" s="390"/>
      <c r="AG310" s="390"/>
      <c r="AH310" s="390"/>
      <c r="AI310" s="390"/>
      <c r="AJ310" s="390"/>
      <c r="AK310" s="390"/>
      <c r="AL310" s="390"/>
      <c r="AM310" s="390"/>
      <c r="AN310" s="390"/>
      <c r="AO310" s="390"/>
      <c r="AP310" s="390"/>
      <c r="AQ310" s="390"/>
      <c r="AR310" s="390"/>
      <c r="AS310" s="390"/>
      <c r="AT310" s="390"/>
      <c r="AU310" s="390"/>
      <c r="AV310" s="390"/>
      <c r="AW310" s="390"/>
      <c r="AX310" s="390"/>
      <c r="AY310" s="390"/>
      <c r="AZ310" s="390"/>
    </row>
    <row r="311" spans="1:52">
      <c r="A311" s="208"/>
      <c r="B311" s="208"/>
      <c r="C311" s="208"/>
      <c r="D311" s="390"/>
      <c r="E311" s="390"/>
      <c r="F311" s="390"/>
      <c r="G311" s="390"/>
      <c r="H311" s="390"/>
      <c r="I311" s="390"/>
      <c r="J311" s="390"/>
      <c r="K311" s="1331"/>
      <c r="U311" s="208"/>
      <c r="V311" s="1332"/>
      <c r="W311" s="1332"/>
      <c r="X311" s="390"/>
      <c r="Y311" s="390"/>
      <c r="Z311" s="390"/>
      <c r="AA311" s="390"/>
      <c r="AB311" s="390"/>
      <c r="AC311" s="390"/>
      <c r="AD311" s="390"/>
      <c r="AE311" s="390"/>
      <c r="AF311" s="390"/>
      <c r="AG311" s="390"/>
      <c r="AH311" s="390"/>
      <c r="AI311" s="390"/>
      <c r="AJ311" s="390"/>
      <c r="AK311" s="390"/>
      <c r="AL311" s="390"/>
      <c r="AM311" s="390"/>
      <c r="AN311" s="390"/>
      <c r="AO311" s="390"/>
      <c r="AP311" s="390"/>
      <c r="AQ311" s="390"/>
      <c r="AR311" s="390"/>
      <c r="AS311" s="390"/>
      <c r="AT311" s="390"/>
      <c r="AU311" s="390"/>
      <c r="AV311" s="390"/>
      <c r="AW311" s="390"/>
      <c r="AX311" s="390"/>
      <c r="AY311" s="390"/>
      <c r="AZ311" s="390"/>
    </row>
    <row r="312" spans="1:52">
      <c r="A312" s="208"/>
      <c r="B312" s="208"/>
      <c r="C312" s="208"/>
      <c r="D312" s="390"/>
      <c r="E312" s="390"/>
      <c r="F312" s="390"/>
      <c r="G312" s="390"/>
      <c r="H312" s="390"/>
      <c r="I312" s="390"/>
      <c r="J312" s="390"/>
      <c r="K312" s="1331"/>
      <c r="U312" s="208"/>
      <c r="V312" s="1332"/>
      <c r="W312" s="1332"/>
      <c r="X312" s="390"/>
      <c r="Y312" s="390"/>
      <c r="Z312" s="390"/>
      <c r="AA312" s="390"/>
      <c r="AB312" s="390"/>
      <c r="AC312" s="390"/>
      <c r="AD312" s="390"/>
      <c r="AE312" s="390"/>
      <c r="AF312" s="390"/>
      <c r="AG312" s="390"/>
      <c r="AH312" s="390"/>
      <c r="AI312" s="390"/>
      <c r="AJ312" s="390"/>
      <c r="AK312" s="390"/>
      <c r="AL312" s="390"/>
      <c r="AM312" s="390"/>
      <c r="AN312" s="390"/>
      <c r="AO312" s="390"/>
      <c r="AP312" s="390"/>
      <c r="AQ312" s="390"/>
      <c r="AR312" s="390"/>
      <c r="AS312" s="390"/>
      <c r="AT312" s="390"/>
      <c r="AU312" s="390"/>
      <c r="AV312" s="390"/>
      <c r="AW312" s="390"/>
      <c r="AX312" s="390"/>
      <c r="AY312" s="390"/>
      <c r="AZ312" s="390"/>
    </row>
    <row r="313" spans="1:52">
      <c r="A313" s="208"/>
      <c r="B313" s="208"/>
      <c r="C313" s="208"/>
      <c r="D313" s="390"/>
      <c r="E313" s="390"/>
      <c r="F313" s="390"/>
      <c r="G313" s="390"/>
      <c r="H313" s="390"/>
      <c r="I313" s="390"/>
      <c r="J313" s="390"/>
      <c r="K313" s="1331"/>
      <c r="U313" s="208"/>
      <c r="V313" s="1332"/>
      <c r="W313" s="1332"/>
      <c r="X313" s="390"/>
      <c r="Y313" s="390"/>
      <c r="Z313" s="390"/>
      <c r="AA313" s="390"/>
      <c r="AB313" s="390"/>
      <c r="AC313" s="390"/>
      <c r="AD313" s="390"/>
      <c r="AE313" s="390"/>
      <c r="AF313" s="390"/>
      <c r="AG313" s="390"/>
      <c r="AH313" s="390"/>
      <c r="AI313" s="390"/>
      <c r="AJ313" s="390"/>
      <c r="AK313" s="390"/>
      <c r="AL313" s="390"/>
      <c r="AM313" s="390"/>
      <c r="AN313" s="390"/>
      <c r="AO313" s="390"/>
      <c r="AP313" s="390"/>
      <c r="AQ313" s="390"/>
      <c r="AR313" s="390"/>
      <c r="AS313" s="390"/>
      <c r="AT313" s="390"/>
      <c r="AU313" s="390"/>
      <c r="AV313" s="390"/>
      <c r="AW313" s="390"/>
      <c r="AX313" s="390"/>
      <c r="AY313" s="390"/>
      <c r="AZ313" s="390"/>
    </row>
    <row r="314" spans="1:52">
      <c r="A314" s="208"/>
      <c r="B314" s="208"/>
      <c r="C314" s="208"/>
      <c r="D314" s="390"/>
      <c r="E314" s="390"/>
      <c r="F314" s="390"/>
      <c r="G314" s="390"/>
      <c r="H314" s="390"/>
      <c r="I314" s="390"/>
      <c r="J314" s="390"/>
      <c r="K314" s="1331"/>
      <c r="U314" s="208"/>
      <c r="V314" s="1332"/>
      <c r="W314" s="1332"/>
      <c r="X314" s="390"/>
      <c r="Y314" s="390"/>
      <c r="Z314" s="390"/>
      <c r="AA314" s="390"/>
      <c r="AB314" s="390"/>
      <c r="AC314" s="390"/>
      <c r="AD314" s="390"/>
      <c r="AE314" s="390"/>
      <c r="AF314" s="390"/>
      <c r="AG314" s="390"/>
      <c r="AH314" s="390"/>
      <c r="AI314" s="390"/>
      <c r="AJ314" s="390"/>
      <c r="AK314" s="390"/>
      <c r="AL314" s="390"/>
      <c r="AM314" s="390"/>
      <c r="AN314" s="390"/>
      <c r="AO314" s="390"/>
      <c r="AP314" s="390"/>
      <c r="AQ314" s="390"/>
      <c r="AR314" s="390"/>
      <c r="AS314" s="390"/>
      <c r="AT314" s="390"/>
      <c r="AU314" s="390"/>
      <c r="AV314" s="390"/>
      <c r="AW314" s="390"/>
      <c r="AX314" s="390"/>
      <c r="AY314" s="390"/>
      <c r="AZ314" s="390"/>
    </row>
    <row r="315" spans="1:52">
      <c r="A315" s="208"/>
      <c r="B315" s="208"/>
      <c r="C315" s="208"/>
      <c r="D315" s="390"/>
      <c r="E315" s="390"/>
      <c r="F315" s="390"/>
      <c r="G315" s="390"/>
      <c r="H315" s="390"/>
      <c r="I315" s="390"/>
      <c r="J315" s="390"/>
      <c r="K315" s="1331"/>
      <c r="U315" s="208"/>
      <c r="V315" s="1332"/>
      <c r="W315" s="1332"/>
      <c r="X315" s="390"/>
      <c r="Y315" s="390"/>
      <c r="Z315" s="390"/>
      <c r="AA315" s="390"/>
      <c r="AB315" s="390"/>
      <c r="AC315" s="390"/>
      <c r="AD315" s="390"/>
      <c r="AE315" s="390"/>
      <c r="AF315" s="390"/>
      <c r="AG315" s="390"/>
      <c r="AH315" s="390"/>
      <c r="AI315" s="390"/>
      <c r="AJ315" s="390"/>
      <c r="AK315" s="390"/>
      <c r="AL315" s="390"/>
      <c r="AM315" s="390"/>
      <c r="AN315" s="390"/>
      <c r="AO315" s="390"/>
      <c r="AP315" s="390"/>
      <c r="AQ315" s="390"/>
      <c r="AR315" s="390"/>
      <c r="AS315" s="390"/>
      <c r="AT315" s="390"/>
      <c r="AU315" s="390"/>
      <c r="AV315" s="390"/>
      <c r="AW315" s="390"/>
      <c r="AX315" s="390"/>
      <c r="AY315" s="390"/>
      <c r="AZ315" s="390"/>
    </row>
    <row r="316" spans="1:52">
      <c r="A316" s="208"/>
      <c r="B316" s="208"/>
      <c r="C316" s="208"/>
      <c r="D316" s="390"/>
      <c r="E316" s="390"/>
      <c r="F316" s="390"/>
      <c r="G316" s="390"/>
      <c r="H316" s="390"/>
      <c r="I316" s="390"/>
      <c r="J316" s="390"/>
      <c r="K316" s="1331"/>
      <c r="U316" s="208"/>
      <c r="V316" s="1332"/>
      <c r="W316" s="1332"/>
      <c r="X316" s="390"/>
      <c r="Y316" s="390"/>
      <c r="Z316" s="390"/>
      <c r="AA316" s="390"/>
      <c r="AB316" s="390"/>
      <c r="AC316" s="390"/>
      <c r="AD316" s="390"/>
      <c r="AE316" s="390"/>
      <c r="AF316" s="390"/>
      <c r="AG316" s="390"/>
      <c r="AH316" s="390"/>
      <c r="AI316" s="390"/>
      <c r="AJ316" s="390"/>
      <c r="AK316" s="390"/>
      <c r="AL316" s="390"/>
      <c r="AM316" s="390"/>
      <c r="AN316" s="390"/>
      <c r="AO316" s="390"/>
      <c r="AP316" s="390"/>
      <c r="AQ316" s="390"/>
      <c r="AR316" s="390"/>
      <c r="AS316" s="390"/>
      <c r="AT316" s="390"/>
      <c r="AU316" s="390"/>
      <c r="AV316" s="390"/>
      <c r="AW316" s="390"/>
      <c r="AX316" s="390"/>
      <c r="AY316" s="390"/>
      <c r="AZ316" s="390"/>
    </row>
    <row r="317" spans="1:52">
      <c r="A317" s="208"/>
      <c r="B317" s="208"/>
      <c r="C317" s="208"/>
      <c r="D317" s="390"/>
      <c r="E317" s="390"/>
      <c r="F317" s="390"/>
      <c r="G317" s="390"/>
      <c r="H317" s="390"/>
      <c r="I317" s="390"/>
      <c r="J317" s="390"/>
      <c r="K317" s="1331"/>
      <c r="U317" s="208"/>
      <c r="V317" s="1332"/>
      <c r="W317" s="1332"/>
      <c r="X317" s="390"/>
      <c r="Y317" s="390"/>
      <c r="Z317" s="390"/>
      <c r="AA317" s="390"/>
      <c r="AB317" s="390"/>
      <c r="AC317" s="390"/>
      <c r="AD317" s="390"/>
      <c r="AE317" s="390"/>
      <c r="AF317" s="390"/>
      <c r="AG317" s="390"/>
      <c r="AH317" s="390"/>
      <c r="AI317" s="390"/>
      <c r="AJ317" s="390"/>
      <c r="AK317" s="390"/>
      <c r="AL317" s="390"/>
      <c r="AM317" s="390"/>
      <c r="AN317" s="390"/>
      <c r="AO317" s="390"/>
      <c r="AP317" s="390"/>
      <c r="AQ317" s="390"/>
      <c r="AR317" s="390"/>
      <c r="AS317" s="390"/>
      <c r="AT317" s="390"/>
      <c r="AU317" s="390"/>
      <c r="AV317" s="390"/>
      <c r="AW317" s="390"/>
      <c r="AX317" s="390"/>
      <c r="AY317" s="390"/>
      <c r="AZ317" s="390"/>
    </row>
    <row r="318" spans="1:52">
      <c r="A318" s="208"/>
      <c r="B318" s="208"/>
      <c r="C318" s="208"/>
      <c r="D318" s="390"/>
      <c r="E318" s="390"/>
      <c r="F318" s="390"/>
      <c r="G318" s="390"/>
      <c r="H318" s="390"/>
      <c r="I318" s="390"/>
      <c r="J318" s="390"/>
      <c r="K318" s="1331"/>
      <c r="U318" s="208"/>
      <c r="V318" s="1332"/>
      <c r="W318" s="1332"/>
      <c r="X318" s="390"/>
      <c r="Y318" s="390"/>
      <c r="Z318" s="390"/>
      <c r="AA318" s="390"/>
      <c r="AB318" s="390"/>
      <c r="AC318" s="390"/>
      <c r="AD318" s="390"/>
      <c r="AE318" s="390"/>
      <c r="AF318" s="390"/>
      <c r="AG318" s="390"/>
      <c r="AH318" s="390"/>
      <c r="AI318" s="390"/>
      <c r="AJ318" s="390"/>
      <c r="AK318" s="390"/>
      <c r="AL318" s="390"/>
      <c r="AM318" s="390"/>
      <c r="AN318" s="390"/>
      <c r="AO318" s="390"/>
      <c r="AP318" s="390"/>
      <c r="AQ318" s="390"/>
      <c r="AR318" s="390"/>
      <c r="AS318" s="390"/>
      <c r="AT318" s="390"/>
      <c r="AU318" s="390"/>
      <c r="AV318" s="390"/>
      <c r="AW318" s="390"/>
      <c r="AX318" s="390"/>
      <c r="AY318" s="390"/>
      <c r="AZ318" s="390"/>
    </row>
    <row r="319" spans="1:52">
      <c r="A319" s="208"/>
      <c r="B319" s="208"/>
      <c r="C319" s="208"/>
      <c r="D319" s="390"/>
      <c r="E319" s="390"/>
      <c r="F319" s="390"/>
      <c r="G319" s="390"/>
      <c r="H319" s="390"/>
      <c r="I319" s="390"/>
      <c r="J319" s="390"/>
      <c r="K319" s="1331"/>
      <c r="U319" s="208"/>
      <c r="V319" s="1332"/>
      <c r="W319" s="1332"/>
      <c r="X319" s="390"/>
      <c r="Y319" s="390"/>
      <c r="Z319" s="390"/>
      <c r="AA319" s="390"/>
      <c r="AB319" s="390"/>
      <c r="AC319" s="390"/>
      <c r="AD319" s="390"/>
      <c r="AE319" s="390"/>
      <c r="AF319" s="390"/>
      <c r="AG319" s="390"/>
      <c r="AH319" s="390"/>
      <c r="AI319" s="390"/>
      <c r="AJ319" s="390"/>
      <c r="AK319" s="390"/>
      <c r="AL319" s="390"/>
      <c r="AM319" s="390"/>
      <c r="AN319" s="390"/>
      <c r="AO319" s="390"/>
      <c r="AP319" s="390"/>
      <c r="AQ319" s="390"/>
      <c r="AR319" s="390"/>
      <c r="AS319" s="390"/>
      <c r="AT319" s="390"/>
      <c r="AU319" s="390"/>
      <c r="AV319" s="390"/>
      <c r="AW319" s="390"/>
      <c r="AX319" s="390"/>
      <c r="AY319" s="390"/>
      <c r="AZ319" s="390"/>
    </row>
    <row r="320" spans="1:52">
      <c r="A320" s="208"/>
      <c r="B320" s="208"/>
      <c r="C320" s="208"/>
      <c r="D320" s="390"/>
      <c r="E320" s="390"/>
      <c r="F320" s="390"/>
      <c r="G320" s="390"/>
      <c r="H320" s="390"/>
      <c r="I320" s="390"/>
      <c r="J320" s="390"/>
      <c r="K320" s="1331"/>
      <c r="U320" s="208"/>
      <c r="V320" s="1332"/>
      <c r="W320" s="1332"/>
      <c r="X320" s="390"/>
      <c r="Y320" s="390"/>
      <c r="Z320" s="390"/>
      <c r="AA320" s="390"/>
      <c r="AB320" s="390"/>
      <c r="AC320" s="390"/>
      <c r="AD320" s="390"/>
      <c r="AE320" s="390"/>
      <c r="AF320" s="390"/>
      <c r="AG320" s="390"/>
      <c r="AH320" s="390"/>
      <c r="AI320" s="390"/>
      <c r="AJ320" s="390"/>
      <c r="AK320" s="390"/>
      <c r="AL320" s="390"/>
      <c r="AM320" s="390"/>
      <c r="AN320" s="390"/>
      <c r="AO320" s="390"/>
      <c r="AP320" s="390"/>
      <c r="AQ320" s="390"/>
      <c r="AR320" s="390"/>
      <c r="AS320" s="390"/>
      <c r="AT320" s="390"/>
      <c r="AU320" s="390"/>
      <c r="AV320" s="390"/>
      <c r="AW320" s="390"/>
      <c r="AX320" s="390"/>
      <c r="AY320" s="390"/>
      <c r="AZ320" s="390"/>
    </row>
    <row r="321" spans="1:52">
      <c r="A321" s="208"/>
      <c r="B321" s="208"/>
      <c r="C321" s="208"/>
      <c r="D321" s="390"/>
      <c r="E321" s="390"/>
      <c r="F321" s="390"/>
      <c r="G321" s="390"/>
      <c r="H321" s="390"/>
      <c r="I321" s="390"/>
      <c r="J321" s="390"/>
      <c r="K321" s="1331"/>
      <c r="U321" s="208"/>
      <c r="V321" s="1332"/>
      <c r="W321" s="1332"/>
      <c r="X321" s="390"/>
      <c r="Y321" s="390"/>
      <c r="Z321" s="390"/>
      <c r="AA321" s="390"/>
      <c r="AB321" s="390"/>
      <c r="AC321" s="390"/>
      <c r="AD321" s="390"/>
      <c r="AE321" s="390"/>
      <c r="AF321" s="390"/>
      <c r="AG321" s="390"/>
      <c r="AH321" s="390"/>
      <c r="AI321" s="390"/>
      <c r="AJ321" s="390"/>
      <c r="AK321" s="390"/>
      <c r="AL321" s="390"/>
      <c r="AM321" s="390"/>
      <c r="AN321" s="390"/>
      <c r="AO321" s="390"/>
      <c r="AP321" s="390"/>
      <c r="AQ321" s="390"/>
      <c r="AR321" s="390"/>
      <c r="AS321" s="390"/>
      <c r="AT321" s="390"/>
      <c r="AU321" s="390"/>
      <c r="AV321" s="390"/>
      <c r="AW321" s="390"/>
      <c r="AX321" s="390"/>
      <c r="AY321" s="390"/>
      <c r="AZ321" s="390"/>
    </row>
    <row r="322" spans="1:52">
      <c r="A322" s="208"/>
      <c r="B322" s="208"/>
      <c r="C322" s="208"/>
      <c r="D322" s="390"/>
      <c r="E322" s="390"/>
      <c r="F322" s="390"/>
      <c r="G322" s="390"/>
      <c r="H322" s="390"/>
      <c r="I322" s="390"/>
      <c r="J322" s="390"/>
      <c r="K322" s="1331"/>
      <c r="U322" s="208"/>
      <c r="V322" s="1332"/>
      <c r="W322" s="1332"/>
      <c r="X322" s="390"/>
      <c r="Y322" s="390"/>
      <c r="Z322" s="390"/>
      <c r="AA322" s="390"/>
      <c r="AB322" s="390"/>
      <c r="AC322" s="390"/>
      <c r="AD322" s="390"/>
      <c r="AE322" s="390"/>
      <c r="AF322" s="390"/>
      <c r="AG322" s="390"/>
      <c r="AH322" s="390"/>
      <c r="AI322" s="390"/>
      <c r="AJ322" s="390"/>
      <c r="AK322" s="390"/>
      <c r="AL322" s="390"/>
      <c r="AM322" s="390"/>
      <c r="AN322" s="390"/>
      <c r="AO322" s="390"/>
      <c r="AP322" s="390"/>
      <c r="AQ322" s="390"/>
      <c r="AR322" s="390"/>
      <c r="AS322" s="390"/>
      <c r="AT322" s="390"/>
      <c r="AU322" s="390"/>
      <c r="AV322" s="390"/>
      <c r="AW322" s="390"/>
      <c r="AX322" s="390"/>
      <c r="AY322" s="390"/>
      <c r="AZ322" s="390"/>
    </row>
    <row r="323" spans="1:52">
      <c r="A323" s="208"/>
      <c r="B323" s="208"/>
      <c r="C323" s="208"/>
      <c r="D323" s="390"/>
      <c r="E323" s="390"/>
      <c r="F323" s="390"/>
      <c r="G323" s="390"/>
      <c r="H323" s="390"/>
      <c r="I323" s="390"/>
      <c r="J323" s="390"/>
      <c r="K323" s="1331"/>
      <c r="U323" s="208"/>
      <c r="V323" s="1332"/>
      <c r="W323" s="1332"/>
      <c r="X323" s="390"/>
      <c r="Y323" s="390"/>
      <c r="Z323" s="390"/>
      <c r="AA323" s="390"/>
      <c r="AB323" s="390"/>
      <c r="AC323" s="390"/>
      <c r="AD323" s="390"/>
      <c r="AE323" s="390"/>
      <c r="AF323" s="390"/>
      <c r="AG323" s="390"/>
      <c r="AH323" s="390"/>
      <c r="AI323" s="390"/>
      <c r="AJ323" s="390"/>
      <c r="AK323" s="390"/>
      <c r="AL323" s="390"/>
      <c r="AM323" s="390"/>
      <c r="AN323" s="390"/>
      <c r="AO323" s="390"/>
      <c r="AP323" s="390"/>
      <c r="AQ323" s="390"/>
      <c r="AR323" s="390"/>
      <c r="AS323" s="390"/>
      <c r="AT323" s="390"/>
      <c r="AU323" s="390"/>
      <c r="AV323" s="390"/>
      <c r="AW323" s="390"/>
      <c r="AX323" s="390"/>
      <c r="AY323" s="390"/>
      <c r="AZ323" s="390"/>
    </row>
    <row r="324" spans="1:52">
      <c r="A324" s="208"/>
      <c r="B324" s="208"/>
      <c r="C324" s="208"/>
      <c r="D324" s="390"/>
      <c r="E324" s="390"/>
      <c r="F324" s="390"/>
      <c r="G324" s="390"/>
      <c r="H324" s="390"/>
      <c r="I324" s="390"/>
      <c r="J324" s="390"/>
      <c r="K324" s="1331"/>
      <c r="U324" s="208"/>
      <c r="V324" s="1332"/>
      <c r="W324" s="1332"/>
      <c r="X324" s="390"/>
      <c r="Y324" s="390"/>
      <c r="Z324" s="390"/>
      <c r="AA324" s="390"/>
      <c r="AB324" s="390"/>
      <c r="AC324" s="390"/>
      <c r="AD324" s="390"/>
      <c r="AE324" s="390"/>
      <c r="AF324" s="390"/>
      <c r="AG324" s="390"/>
      <c r="AH324" s="390"/>
      <c r="AI324" s="390"/>
      <c r="AJ324" s="390"/>
      <c r="AK324" s="390"/>
      <c r="AL324" s="390"/>
      <c r="AM324" s="390"/>
      <c r="AN324" s="390"/>
      <c r="AO324" s="390"/>
      <c r="AP324" s="390"/>
      <c r="AQ324" s="390"/>
      <c r="AR324" s="390"/>
      <c r="AS324" s="390"/>
      <c r="AT324" s="390"/>
      <c r="AU324" s="390"/>
      <c r="AV324" s="390"/>
      <c r="AW324" s="390"/>
      <c r="AX324" s="390"/>
      <c r="AY324" s="390"/>
      <c r="AZ324" s="390"/>
    </row>
    <row r="325" spans="1:52">
      <c r="A325" s="208"/>
      <c r="B325" s="208"/>
      <c r="C325" s="208"/>
      <c r="D325" s="390"/>
      <c r="E325" s="390"/>
      <c r="F325" s="390"/>
      <c r="G325" s="390"/>
      <c r="H325" s="390"/>
      <c r="I325" s="390"/>
      <c r="J325" s="390"/>
      <c r="K325" s="1331"/>
      <c r="U325" s="208"/>
      <c r="V325" s="1332"/>
      <c r="W325" s="1332"/>
      <c r="X325" s="390"/>
      <c r="Y325" s="390"/>
      <c r="Z325" s="390"/>
      <c r="AA325" s="390"/>
      <c r="AB325" s="390"/>
      <c r="AC325" s="390"/>
      <c r="AD325" s="390"/>
      <c r="AE325" s="390"/>
      <c r="AF325" s="390"/>
      <c r="AG325" s="390"/>
      <c r="AH325" s="390"/>
      <c r="AI325" s="390"/>
      <c r="AJ325" s="390"/>
      <c r="AK325" s="390"/>
      <c r="AL325" s="390"/>
      <c r="AM325" s="390"/>
      <c r="AN325" s="390"/>
      <c r="AO325" s="390"/>
      <c r="AP325" s="390"/>
      <c r="AQ325" s="390"/>
      <c r="AR325" s="390"/>
      <c r="AS325" s="390"/>
      <c r="AT325" s="390"/>
      <c r="AU325" s="390"/>
      <c r="AV325" s="390"/>
      <c r="AW325" s="390"/>
      <c r="AX325" s="390"/>
      <c r="AY325" s="390"/>
      <c r="AZ325" s="390"/>
    </row>
    <row r="326" spans="1:52">
      <c r="A326" s="208"/>
      <c r="B326" s="208"/>
      <c r="C326" s="208"/>
      <c r="D326" s="390"/>
      <c r="E326" s="390"/>
      <c r="F326" s="390"/>
      <c r="G326" s="390"/>
      <c r="H326" s="390"/>
      <c r="I326" s="390"/>
      <c r="J326" s="390"/>
      <c r="K326" s="1331"/>
      <c r="U326" s="208"/>
      <c r="V326" s="1332"/>
      <c r="W326" s="1332"/>
      <c r="X326" s="390"/>
      <c r="Y326" s="390"/>
      <c r="Z326" s="390"/>
      <c r="AA326" s="390"/>
      <c r="AB326" s="390"/>
      <c r="AC326" s="390"/>
      <c r="AD326" s="390"/>
      <c r="AE326" s="390"/>
      <c r="AF326" s="390"/>
      <c r="AG326" s="390"/>
      <c r="AH326" s="390"/>
      <c r="AI326" s="390"/>
      <c r="AJ326" s="390"/>
      <c r="AK326" s="390"/>
      <c r="AL326" s="390"/>
      <c r="AM326" s="390"/>
      <c r="AN326" s="390"/>
      <c r="AO326" s="390"/>
      <c r="AP326" s="390"/>
      <c r="AQ326" s="390"/>
      <c r="AR326" s="390"/>
      <c r="AS326" s="390"/>
      <c r="AT326" s="390"/>
      <c r="AU326" s="390"/>
      <c r="AV326" s="390"/>
      <c r="AW326" s="390"/>
      <c r="AX326" s="390"/>
      <c r="AY326" s="390"/>
      <c r="AZ326" s="390"/>
    </row>
    <row r="327" spans="1:52">
      <c r="A327" s="208"/>
      <c r="B327" s="208"/>
      <c r="C327" s="208"/>
      <c r="D327" s="390"/>
      <c r="E327" s="390"/>
      <c r="F327" s="390"/>
      <c r="G327" s="390"/>
      <c r="H327" s="390"/>
      <c r="I327" s="390"/>
      <c r="J327" s="390"/>
      <c r="K327" s="1331"/>
      <c r="U327" s="208"/>
      <c r="V327" s="1332"/>
      <c r="W327" s="1332"/>
      <c r="X327" s="390"/>
      <c r="Y327" s="390"/>
      <c r="Z327" s="390"/>
      <c r="AA327" s="390"/>
      <c r="AB327" s="390"/>
      <c r="AC327" s="390"/>
      <c r="AD327" s="390"/>
      <c r="AE327" s="390"/>
      <c r="AF327" s="390"/>
      <c r="AG327" s="390"/>
      <c r="AH327" s="390"/>
      <c r="AI327" s="390"/>
      <c r="AJ327" s="390"/>
      <c r="AK327" s="390"/>
      <c r="AL327" s="390"/>
      <c r="AM327" s="390"/>
      <c r="AN327" s="390"/>
      <c r="AO327" s="390"/>
      <c r="AP327" s="390"/>
      <c r="AQ327" s="390"/>
      <c r="AR327" s="390"/>
      <c r="AS327" s="390"/>
      <c r="AT327" s="390"/>
      <c r="AU327" s="390"/>
      <c r="AV327" s="390"/>
      <c r="AW327" s="390"/>
      <c r="AX327" s="390"/>
      <c r="AY327" s="390"/>
      <c r="AZ327" s="390"/>
    </row>
    <row r="328" spans="1:52">
      <c r="A328" s="208"/>
      <c r="B328" s="208"/>
      <c r="C328" s="208"/>
      <c r="D328" s="390"/>
      <c r="E328" s="390"/>
      <c r="F328" s="390"/>
      <c r="G328" s="390"/>
      <c r="H328" s="390"/>
      <c r="I328" s="390"/>
      <c r="J328" s="390"/>
      <c r="K328" s="1331"/>
      <c r="U328" s="208"/>
      <c r="V328" s="1332"/>
      <c r="W328" s="1332"/>
      <c r="X328" s="390"/>
      <c r="Y328" s="390"/>
      <c r="Z328" s="390"/>
      <c r="AA328" s="390"/>
      <c r="AB328" s="390"/>
      <c r="AC328" s="390"/>
      <c r="AD328" s="390"/>
      <c r="AE328" s="390"/>
      <c r="AF328" s="390"/>
      <c r="AG328" s="390"/>
      <c r="AH328" s="390"/>
      <c r="AI328" s="390"/>
      <c r="AJ328" s="390"/>
      <c r="AK328" s="390"/>
      <c r="AL328" s="390"/>
      <c r="AM328" s="390"/>
      <c r="AN328" s="390"/>
      <c r="AO328" s="390"/>
      <c r="AP328" s="390"/>
      <c r="AQ328" s="390"/>
      <c r="AR328" s="390"/>
      <c r="AS328" s="390"/>
      <c r="AT328" s="390"/>
      <c r="AU328" s="390"/>
      <c r="AV328" s="390"/>
      <c r="AW328" s="390"/>
      <c r="AX328" s="390"/>
      <c r="AY328" s="390"/>
      <c r="AZ328" s="390"/>
    </row>
    <row r="329" spans="1:52">
      <c r="A329" s="208"/>
      <c r="B329" s="208"/>
      <c r="C329" s="208"/>
      <c r="D329" s="390"/>
      <c r="E329" s="390"/>
      <c r="F329" s="390"/>
      <c r="G329" s="390"/>
      <c r="H329" s="390"/>
      <c r="I329" s="390"/>
      <c r="J329" s="390"/>
      <c r="K329" s="1331"/>
      <c r="U329" s="208"/>
      <c r="V329" s="1332"/>
      <c r="W329" s="1332"/>
      <c r="X329" s="390"/>
      <c r="Y329" s="390"/>
      <c r="Z329" s="390"/>
      <c r="AA329" s="390"/>
      <c r="AB329" s="390"/>
      <c r="AC329" s="390"/>
      <c r="AD329" s="390"/>
      <c r="AE329" s="390"/>
      <c r="AF329" s="390"/>
      <c r="AG329" s="390"/>
      <c r="AH329" s="390"/>
      <c r="AI329" s="390"/>
      <c r="AJ329" s="390"/>
      <c r="AK329" s="390"/>
      <c r="AL329" s="390"/>
      <c r="AM329" s="390"/>
      <c r="AN329" s="390"/>
      <c r="AO329" s="390"/>
      <c r="AP329" s="390"/>
      <c r="AQ329" s="390"/>
      <c r="AR329" s="390"/>
      <c r="AS329" s="390"/>
      <c r="AT329" s="390"/>
      <c r="AU329" s="390"/>
      <c r="AV329" s="390"/>
      <c r="AW329" s="390"/>
      <c r="AX329" s="390"/>
      <c r="AY329" s="390"/>
      <c r="AZ329" s="390"/>
    </row>
    <row r="330" spans="1:52">
      <c r="A330" s="208"/>
      <c r="B330" s="208"/>
      <c r="C330" s="208"/>
      <c r="D330" s="390"/>
      <c r="E330" s="390"/>
      <c r="F330" s="390"/>
      <c r="G330" s="390"/>
      <c r="H330" s="390"/>
      <c r="I330" s="390"/>
      <c r="J330" s="390"/>
      <c r="K330" s="1331"/>
      <c r="U330" s="208"/>
      <c r="V330" s="1332"/>
      <c r="W330" s="1332"/>
      <c r="X330" s="390"/>
      <c r="Y330" s="390"/>
      <c r="Z330" s="390"/>
      <c r="AA330" s="390"/>
      <c r="AB330" s="390"/>
      <c r="AC330" s="390"/>
      <c r="AD330" s="390"/>
      <c r="AE330" s="390"/>
      <c r="AF330" s="390"/>
      <c r="AG330" s="390"/>
      <c r="AH330" s="390"/>
      <c r="AI330" s="390"/>
      <c r="AJ330" s="390"/>
      <c r="AK330" s="390"/>
      <c r="AL330" s="390"/>
      <c r="AM330" s="390"/>
      <c r="AN330" s="390"/>
      <c r="AO330" s="390"/>
      <c r="AP330" s="390"/>
      <c r="AQ330" s="390"/>
      <c r="AR330" s="390"/>
      <c r="AS330" s="390"/>
      <c r="AT330" s="390"/>
      <c r="AU330" s="390"/>
      <c r="AV330" s="390"/>
      <c r="AW330" s="390"/>
      <c r="AX330" s="390"/>
      <c r="AY330" s="390"/>
      <c r="AZ330" s="390"/>
    </row>
    <row r="331" spans="1:52">
      <c r="A331" s="208"/>
      <c r="B331" s="208"/>
      <c r="C331" s="208"/>
      <c r="D331" s="390"/>
      <c r="E331" s="390"/>
      <c r="F331" s="390"/>
      <c r="G331" s="390"/>
      <c r="H331" s="390"/>
      <c r="I331" s="390"/>
      <c r="J331" s="390"/>
      <c r="K331" s="1331"/>
      <c r="U331" s="208"/>
      <c r="V331" s="1332"/>
      <c r="W331" s="1332"/>
      <c r="X331" s="390"/>
      <c r="Y331" s="390"/>
      <c r="Z331" s="390"/>
      <c r="AA331" s="390"/>
      <c r="AB331" s="390"/>
      <c r="AC331" s="390"/>
      <c r="AD331" s="390"/>
      <c r="AE331" s="390"/>
      <c r="AF331" s="390"/>
      <c r="AG331" s="390"/>
      <c r="AH331" s="390"/>
      <c r="AI331" s="390"/>
      <c r="AJ331" s="390"/>
      <c r="AK331" s="390"/>
      <c r="AL331" s="390"/>
      <c r="AM331" s="390"/>
      <c r="AN331" s="390"/>
      <c r="AO331" s="390"/>
      <c r="AP331" s="390"/>
      <c r="AQ331" s="390"/>
      <c r="AR331" s="390"/>
      <c r="AS331" s="390"/>
      <c r="AT331" s="390"/>
      <c r="AU331" s="390"/>
      <c r="AV331" s="390"/>
      <c r="AW331" s="390"/>
      <c r="AX331" s="390"/>
      <c r="AY331" s="390"/>
      <c r="AZ331" s="390"/>
    </row>
    <row r="332" spans="1:52">
      <c r="A332" s="208"/>
      <c r="B332" s="208"/>
      <c r="C332" s="208"/>
      <c r="D332" s="390"/>
      <c r="E332" s="390"/>
      <c r="F332" s="390"/>
      <c r="G332" s="390"/>
      <c r="H332" s="390"/>
      <c r="I332" s="390"/>
      <c r="J332" s="390"/>
      <c r="K332" s="1331"/>
      <c r="U332" s="208"/>
      <c r="V332" s="1332"/>
      <c r="W332" s="1332"/>
      <c r="X332" s="390"/>
      <c r="Y332" s="390"/>
      <c r="Z332" s="390"/>
      <c r="AA332" s="390"/>
      <c r="AB332" s="390"/>
      <c r="AC332" s="390"/>
      <c r="AD332" s="390"/>
      <c r="AE332" s="390"/>
      <c r="AF332" s="390"/>
      <c r="AG332" s="390"/>
      <c r="AH332" s="390"/>
      <c r="AI332" s="390"/>
      <c r="AJ332" s="390"/>
      <c r="AK332" s="390"/>
      <c r="AL332" s="390"/>
      <c r="AM332" s="390"/>
      <c r="AN332" s="390"/>
      <c r="AO332" s="390"/>
      <c r="AP332" s="390"/>
      <c r="AQ332" s="390"/>
      <c r="AR332" s="390"/>
      <c r="AS332" s="390"/>
      <c r="AT332" s="390"/>
      <c r="AU332" s="390"/>
      <c r="AV332" s="390"/>
      <c r="AW332" s="390"/>
      <c r="AX332" s="390"/>
      <c r="AY332" s="390"/>
      <c r="AZ332" s="390"/>
    </row>
    <row r="333" spans="1:52">
      <c r="A333" s="208"/>
      <c r="B333" s="208"/>
      <c r="C333" s="208"/>
      <c r="D333" s="390"/>
      <c r="E333" s="390"/>
      <c r="F333" s="390"/>
      <c r="G333" s="390"/>
      <c r="H333" s="390"/>
      <c r="I333" s="390"/>
      <c r="J333" s="390"/>
      <c r="K333" s="1331"/>
      <c r="U333" s="208"/>
      <c r="V333" s="1332"/>
      <c r="W333" s="1332"/>
      <c r="X333" s="390"/>
      <c r="Y333" s="390"/>
      <c r="Z333" s="390"/>
      <c r="AA333" s="390"/>
      <c r="AB333" s="390"/>
      <c r="AC333" s="390"/>
      <c r="AD333" s="390"/>
      <c r="AE333" s="390"/>
      <c r="AF333" s="390"/>
      <c r="AG333" s="390"/>
      <c r="AH333" s="390"/>
      <c r="AI333" s="390"/>
      <c r="AJ333" s="390"/>
      <c r="AK333" s="390"/>
      <c r="AL333" s="390"/>
      <c r="AM333" s="390"/>
      <c r="AN333" s="390"/>
      <c r="AO333" s="390"/>
      <c r="AP333" s="390"/>
      <c r="AQ333" s="390"/>
      <c r="AR333" s="390"/>
      <c r="AS333" s="390"/>
      <c r="AT333" s="390"/>
      <c r="AU333" s="390"/>
      <c r="AV333" s="390"/>
      <c r="AW333" s="390"/>
      <c r="AX333" s="390"/>
      <c r="AY333" s="390"/>
      <c r="AZ333" s="390"/>
    </row>
    <row r="334" spans="1:52">
      <c r="A334" s="208"/>
      <c r="B334" s="208"/>
      <c r="C334" s="208"/>
      <c r="D334" s="390"/>
      <c r="E334" s="390"/>
      <c r="F334" s="390"/>
      <c r="G334" s="390"/>
      <c r="H334" s="390"/>
      <c r="I334" s="390"/>
      <c r="J334" s="390"/>
      <c r="K334" s="1331"/>
      <c r="U334" s="208"/>
      <c r="V334" s="1332"/>
      <c r="W334" s="1332"/>
      <c r="X334" s="390"/>
      <c r="Y334" s="390"/>
      <c r="Z334" s="390"/>
      <c r="AA334" s="390"/>
      <c r="AB334" s="390"/>
      <c r="AC334" s="390"/>
      <c r="AD334" s="390"/>
      <c r="AE334" s="390"/>
      <c r="AF334" s="390"/>
      <c r="AG334" s="390"/>
      <c r="AH334" s="390"/>
      <c r="AI334" s="390"/>
      <c r="AJ334" s="390"/>
      <c r="AK334" s="390"/>
      <c r="AL334" s="390"/>
      <c r="AM334" s="390"/>
      <c r="AN334" s="390"/>
      <c r="AO334" s="390"/>
      <c r="AP334" s="390"/>
      <c r="AQ334" s="390"/>
      <c r="AR334" s="390"/>
      <c r="AS334" s="390"/>
      <c r="AT334" s="390"/>
      <c r="AU334" s="390"/>
      <c r="AV334" s="390"/>
      <c r="AW334" s="390"/>
      <c r="AX334" s="390"/>
      <c r="AY334" s="390"/>
      <c r="AZ334" s="390"/>
    </row>
    <row r="335" spans="1:52">
      <c r="A335" s="208"/>
      <c r="B335" s="208"/>
      <c r="C335" s="208"/>
      <c r="D335" s="390"/>
      <c r="E335" s="390"/>
      <c r="F335" s="390"/>
      <c r="G335" s="390"/>
      <c r="H335" s="390"/>
      <c r="I335" s="390"/>
      <c r="J335" s="390"/>
      <c r="K335" s="1331"/>
      <c r="U335" s="208"/>
      <c r="V335" s="1332"/>
      <c r="W335" s="1332"/>
      <c r="X335" s="390"/>
      <c r="Y335" s="390"/>
      <c r="Z335" s="390"/>
      <c r="AA335" s="390"/>
      <c r="AB335" s="390"/>
      <c r="AC335" s="390"/>
      <c r="AD335" s="390"/>
      <c r="AE335" s="390"/>
      <c r="AF335" s="390"/>
      <c r="AG335" s="390"/>
      <c r="AH335" s="390"/>
      <c r="AI335" s="390"/>
      <c r="AJ335" s="390"/>
      <c r="AK335" s="390"/>
      <c r="AL335" s="390"/>
      <c r="AM335" s="390"/>
      <c r="AN335" s="390"/>
      <c r="AO335" s="390"/>
      <c r="AP335" s="390"/>
      <c r="AQ335" s="390"/>
      <c r="AR335" s="390"/>
      <c r="AS335" s="390"/>
      <c r="AT335" s="390"/>
      <c r="AU335" s="390"/>
      <c r="AV335" s="390"/>
      <c r="AW335" s="390"/>
      <c r="AX335" s="390"/>
      <c r="AY335" s="390"/>
      <c r="AZ335" s="390"/>
    </row>
    <row r="336" spans="1:52">
      <c r="A336" s="208"/>
      <c r="B336" s="208"/>
      <c r="C336" s="208"/>
      <c r="D336" s="390"/>
      <c r="E336" s="390"/>
      <c r="F336" s="390"/>
      <c r="G336" s="390"/>
      <c r="H336" s="390"/>
      <c r="I336" s="390"/>
      <c r="J336" s="390"/>
      <c r="K336" s="1331"/>
      <c r="U336" s="208"/>
      <c r="V336" s="1332"/>
      <c r="W336" s="1332"/>
      <c r="X336" s="390"/>
      <c r="Y336" s="390"/>
      <c r="Z336" s="390"/>
      <c r="AA336" s="390"/>
      <c r="AB336" s="390"/>
      <c r="AC336" s="390"/>
      <c r="AD336" s="390"/>
      <c r="AE336" s="390"/>
      <c r="AF336" s="390"/>
      <c r="AG336" s="390"/>
      <c r="AH336" s="390"/>
      <c r="AI336" s="390"/>
      <c r="AJ336" s="390"/>
      <c r="AK336" s="390"/>
      <c r="AL336" s="390"/>
      <c r="AM336" s="390"/>
      <c r="AN336" s="390"/>
      <c r="AO336" s="390"/>
      <c r="AP336" s="390"/>
      <c r="AQ336" s="390"/>
      <c r="AR336" s="390"/>
      <c r="AS336" s="390"/>
      <c r="AT336" s="390"/>
      <c r="AU336" s="390"/>
      <c r="AV336" s="390"/>
      <c r="AW336" s="390"/>
      <c r="AX336" s="390"/>
      <c r="AY336" s="390"/>
      <c r="AZ336" s="390"/>
    </row>
    <row r="337" spans="1:52">
      <c r="A337" s="208"/>
      <c r="B337" s="208"/>
      <c r="C337" s="208"/>
      <c r="D337" s="390"/>
      <c r="E337" s="390"/>
      <c r="F337" s="390"/>
      <c r="G337" s="390"/>
      <c r="H337" s="390"/>
      <c r="I337" s="390"/>
      <c r="J337" s="390"/>
      <c r="K337" s="1331"/>
      <c r="U337" s="208"/>
      <c r="V337" s="1332"/>
      <c r="W337" s="1332"/>
      <c r="X337" s="390"/>
      <c r="Y337" s="390"/>
      <c r="Z337" s="390"/>
      <c r="AA337" s="390"/>
      <c r="AB337" s="390"/>
      <c r="AC337" s="390"/>
      <c r="AD337" s="390"/>
      <c r="AE337" s="390"/>
      <c r="AF337" s="390"/>
      <c r="AG337" s="390"/>
      <c r="AH337" s="390"/>
      <c r="AI337" s="390"/>
      <c r="AJ337" s="390"/>
      <c r="AK337" s="390"/>
      <c r="AL337" s="390"/>
      <c r="AM337" s="390"/>
      <c r="AN337" s="390"/>
      <c r="AO337" s="390"/>
      <c r="AP337" s="390"/>
      <c r="AQ337" s="390"/>
      <c r="AR337" s="390"/>
      <c r="AS337" s="390"/>
      <c r="AT337" s="390"/>
      <c r="AU337" s="390"/>
      <c r="AV337" s="390"/>
      <c r="AW337" s="390"/>
      <c r="AX337" s="390"/>
      <c r="AY337" s="390"/>
      <c r="AZ337" s="390"/>
    </row>
    <row r="338" spans="1:52">
      <c r="A338" s="208"/>
      <c r="B338" s="208"/>
      <c r="C338" s="208"/>
      <c r="D338" s="390"/>
      <c r="E338" s="390"/>
      <c r="F338" s="390"/>
      <c r="G338" s="390"/>
      <c r="H338" s="390"/>
      <c r="I338" s="390"/>
      <c r="J338" s="390"/>
      <c r="K338" s="1331"/>
      <c r="U338" s="208"/>
      <c r="V338" s="1332"/>
      <c r="W338" s="1332"/>
      <c r="X338" s="390"/>
      <c r="Y338" s="390"/>
      <c r="Z338" s="390"/>
      <c r="AA338" s="390"/>
      <c r="AB338" s="390"/>
      <c r="AC338" s="390"/>
      <c r="AD338" s="390"/>
      <c r="AE338" s="390"/>
      <c r="AF338" s="390"/>
      <c r="AG338" s="390"/>
      <c r="AH338" s="390"/>
      <c r="AI338" s="390"/>
      <c r="AJ338" s="390"/>
      <c r="AK338" s="390"/>
      <c r="AL338" s="390"/>
      <c r="AM338" s="390"/>
      <c r="AN338" s="390"/>
      <c r="AO338" s="390"/>
      <c r="AP338" s="390"/>
      <c r="AQ338" s="390"/>
      <c r="AR338" s="390"/>
      <c r="AS338" s="390"/>
      <c r="AT338" s="390"/>
      <c r="AU338" s="390"/>
      <c r="AV338" s="390"/>
      <c r="AW338" s="390"/>
      <c r="AX338" s="390"/>
      <c r="AY338" s="390"/>
      <c r="AZ338" s="390"/>
    </row>
    <row r="339" spans="1:52">
      <c r="A339" s="208"/>
      <c r="B339" s="208"/>
      <c r="C339" s="208"/>
      <c r="D339" s="390"/>
      <c r="E339" s="390"/>
      <c r="F339" s="390"/>
      <c r="G339" s="390"/>
      <c r="H339" s="390"/>
      <c r="I339" s="390"/>
      <c r="J339" s="390"/>
      <c r="K339" s="1331"/>
      <c r="U339" s="208"/>
      <c r="V339" s="1332"/>
      <c r="W339" s="1332"/>
      <c r="X339" s="390"/>
      <c r="Y339" s="390"/>
      <c r="Z339" s="390"/>
      <c r="AA339" s="390"/>
      <c r="AB339" s="390"/>
      <c r="AC339" s="390"/>
      <c r="AD339" s="390"/>
      <c r="AE339" s="390"/>
      <c r="AF339" s="390"/>
      <c r="AG339" s="390"/>
      <c r="AH339" s="390"/>
      <c r="AI339" s="390"/>
      <c r="AJ339" s="390"/>
      <c r="AK339" s="390"/>
      <c r="AL339" s="390"/>
      <c r="AM339" s="390"/>
      <c r="AN339" s="390"/>
      <c r="AO339" s="390"/>
      <c r="AP339" s="390"/>
      <c r="AQ339" s="390"/>
      <c r="AR339" s="390"/>
      <c r="AS339" s="390"/>
      <c r="AT339" s="390"/>
      <c r="AU339" s="390"/>
      <c r="AV339" s="390"/>
      <c r="AW339" s="390"/>
      <c r="AX339" s="390"/>
      <c r="AY339" s="390"/>
      <c r="AZ339" s="390"/>
    </row>
    <row r="340" spans="1:52">
      <c r="A340" s="208"/>
      <c r="B340" s="208"/>
      <c r="C340" s="208"/>
      <c r="D340" s="390"/>
      <c r="E340" s="390"/>
      <c r="F340" s="390"/>
      <c r="G340" s="390"/>
      <c r="H340" s="390"/>
      <c r="I340" s="390"/>
      <c r="J340" s="390"/>
      <c r="K340" s="1331"/>
      <c r="U340" s="208"/>
      <c r="V340" s="1332"/>
      <c r="W340" s="1332"/>
      <c r="X340" s="390"/>
      <c r="Y340" s="390"/>
      <c r="Z340" s="390"/>
      <c r="AA340" s="390"/>
      <c r="AB340" s="390"/>
      <c r="AC340" s="390"/>
      <c r="AD340" s="390"/>
      <c r="AE340" s="390"/>
      <c r="AF340" s="390"/>
      <c r="AG340" s="390"/>
      <c r="AH340" s="390"/>
      <c r="AI340" s="390"/>
      <c r="AJ340" s="390"/>
      <c r="AK340" s="390"/>
      <c r="AL340" s="390"/>
      <c r="AM340" s="390"/>
      <c r="AN340" s="390"/>
      <c r="AO340" s="390"/>
      <c r="AP340" s="390"/>
      <c r="AQ340" s="390"/>
      <c r="AR340" s="390"/>
      <c r="AS340" s="390"/>
      <c r="AT340" s="390"/>
      <c r="AU340" s="390"/>
      <c r="AV340" s="390"/>
      <c r="AW340" s="390"/>
      <c r="AX340" s="390"/>
      <c r="AY340" s="390"/>
      <c r="AZ340" s="390"/>
    </row>
    <row r="341" spans="1:52">
      <c r="A341" s="208"/>
      <c r="B341" s="208"/>
      <c r="C341" s="208"/>
      <c r="D341" s="390"/>
      <c r="E341" s="390"/>
      <c r="F341" s="390"/>
      <c r="G341" s="390"/>
      <c r="H341" s="390"/>
      <c r="I341" s="390"/>
      <c r="J341" s="390"/>
      <c r="K341" s="1331"/>
      <c r="U341" s="208"/>
      <c r="V341" s="1332"/>
      <c r="W341" s="1332"/>
      <c r="X341" s="390"/>
      <c r="Y341" s="390"/>
      <c r="Z341" s="390"/>
      <c r="AA341" s="390"/>
      <c r="AB341" s="390"/>
      <c r="AC341" s="390"/>
      <c r="AD341" s="390"/>
      <c r="AE341" s="390"/>
      <c r="AF341" s="390"/>
      <c r="AG341" s="390"/>
      <c r="AH341" s="390"/>
      <c r="AI341" s="390"/>
      <c r="AJ341" s="390"/>
      <c r="AK341" s="390"/>
      <c r="AL341" s="390"/>
      <c r="AM341" s="390"/>
      <c r="AN341" s="390"/>
      <c r="AO341" s="390"/>
      <c r="AP341" s="390"/>
      <c r="AQ341" s="390"/>
      <c r="AR341" s="390"/>
      <c r="AS341" s="390"/>
      <c r="AT341" s="390"/>
      <c r="AU341" s="390"/>
      <c r="AV341" s="390"/>
      <c r="AW341" s="390"/>
      <c r="AX341" s="390"/>
      <c r="AY341" s="390"/>
      <c r="AZ341" s="390"/>
    </row>
    <row r="342" spans="1:52">
      <c r="A342" s="208"/>
      <c r="B342" s="208"/>
      <c r="C342" s="208"/>
      <c r="D342" s="390"/>
      <c r="E342" s="390"/>
      <c r="F342" s="390"/>
      <c r="G342" s="390"/>
      <c r="H342" s="390"/>
      <c r="I342" s="390"/>
      <c r="J342" s="390"/>
      <c r="K342" s="1331"/>
      <c r="U342" s="208"/>
      <c r="V342" s="1332"/>
      <c r="W342" s="1332"/>
      <c r="X342" s="390"/>
      <c r="Y342" s="390"/>
      <c r="Z342" s="390"/>
      <c r="AA342" s="390"/>
      <c r="AB342" s="390"/>
      <c r="AC342" s="390"/>
      <c r="AD342" s="390"/>
      <c r="AE342" s="390"/>
      <c r="AF342" s="390"/>
      <c r="AG342" s="390"/>
      <c r="AH342" s="390"/>
      <c r="AI342" s="390"/>
      <c r="AJ342" s="390"/>
      <c r="AK342" s="390"/>
      <c r="AL342" s="390"/>
      <c r="AM342" s="390"/>
      <c r="AN342" s="390"/>
      <c r="AO342" s="390"/>
      <c r="AP342" s="390"/>
      <c r="AQ342" s="390"/>
      <c r="AR342" s="390"/>
      <c r="AS342" s="390"/>
      <c r="AT342" s="390"/>
      <c r="AU342" s="390"/>
      <c r="AV342" s="390"/>
      <c r="AW342" s="390"/>
      <c r="AX342" s="390"/>
      <c r="AY342" s="390"/>
      <c r="AZ342" s="390"/>
    </row>
    <row r="343" spans="1:52">
      <c r="A343" s="208"/>
      <c r="B343" s="208"/>
      <c r="C343" s="208"/>
      <c r="D343" s="390"/>
      <c r="E343" s="390"/>
      <c r="F343" s="390"/>
      <c r="G343" s="390"/>
      <c r="H343" s="390"/>
      <c r="I343" s="390"/>
      <c r="J343" s="390"/>
      <c r="K343" s="1331"/>
      <c r="U343" s="208"/>
      <c r="V343" s="1332"/>
      <c r="W343" s="1332"/>
      <c r="X343" s="390"/>
      <c r="Y343" s="390"/>
      <c r="Z343" s="390"/>
      <c r="AA343" s="390"/>
      <c r="AB343" s="390"/>
      <c r="AC343" s="390"/>
      <c r="AD343" s="390"/>
      <c r="AE343" s="390"/>
      <c r="AF343" s="390"/>
      <c r="AG343" s="390"/>
      <c r="AH343" s="390"/>
      <c r="AI343" s="390"/>
      <c r="AJ343" s="390"/>
      <c r="AK343" s="390"/>
      <c r="AL343" s="390"/>
      <c r="AM343" s="390"/>
      <c r="AN343" s="390"/>
      <c r="AO343" s="390"/>
      <c r="AP343" s="390"/>
      <c r="AQ343" s="390"/>
      <c r="AR343" s="390"/>
      <c r="AS343" s="390"/>
      <c r="AT343" s="390"/>
      <c r="AU343" s="390"/>
      <c r="AV343" s="390"/>
      <c r="AW343" s="390"/>
      <c r="AX343" s="390"/>
      <c r="AY343" s="390"/>
      <c r="AZ343" s="390"/>
    </row>
    <row r="344" spans="1:52">
      <c r="A344" s="208"/>
      <c r="B344" s="208"/>
      <c r="C344" s="208"/>
      <c r="D344" s="390"/>
      <c r="E344" s="390"/>
      <c r="F344" s="390"/>
      <c r="G344" s="390"/>
      <c r="H344" s="390"/>
      <c r="I344" s="390"/>
      <c r="J344" s="390"/>
      <c r="K344" s="1331"/>
      <c r="U344" s="208"/>
      <c r="V344" s="1332"/>
      <c r="W344" s="1332"/>
      <c r="X344" s="390"/>
      <c r="Y344" s="390"/>
      <c r="Z344" s="390"/>
      <c r="AA344" s="390"/>
      <c r="AB344" s="390"/>
      <c r="AC344" s="390"/>
      <c r="AD344" s="390"/>
      <c r="AE344" s="390"/>
      <c r="AF344" s="390"/>
      <c r="AG344" s="390"/>
      <c r="AH344" s="390"/>
      <c r="AI344" s="390"/>
      <c r="AJ344" s="390"/>
      <c r="AK344" s="390"/>
      <c r="AL344" s="390"/>
      <c r="AM344" s="390"/>
      <c r="AN344" s="390"/>
      <c r="AO344" s="390"/>
      <c r="AP344" s="390"/>
      <c r="AQ344" s="390"/>
      <c r="AR344" s="390"/>
      <c r="AS344" s="390"/>
      <c r="AT344" s="390"/>
      <c r="AU344" s="390"/>
      <c r="AV344" s="390"/>
      <c r="AW344" s="390"/>
      <c r="AX344" s="390"/>
      <c r="AY344" s="390"/>
      <c r="AZ344" s="390"/>
    </row>
    <row r="345" spans="1:52">
      <c r="A345" s="208"/>
      <c r="B345" s="208"/>
      <c r="C345" s="208"/>
      <c r="D345" s="390"/>
      <c r="E345" s="390"/>
      <c r="F345" s="390"/>
      <c r="G345" s="390"/>
      <c r="H345" s="390"/>
      <c r="I345" s="390"/>
      <c r="J345" s="390"/>
      <c r="K345" s="1331"/>
      <c r="U345" s="208"/>
      <c r="V345" s="1332"/>
      <c r="W345" s="1332"/>
      <c r="X345" s="390"/>
      <c r="Y345" s="390"/>
      <c r="Z345" s="390"/>
      <c r="AA345" s="390"/>
      <c r="AB345" s="390"/>
      <c r="AC345" s="390"/>
      <c r="AD345" s="390"/>
      <c r="AE345" s="390"/>
      <c r="AF345" s="390"/>
      <c r="AG345" s="390"/>
      <c r="AH345" s="390"/>
      <c r="AI345" s="390"/>
      <c r="AJ345" s="390"/>
      <c r="AK345" s="390"/>
      <c r="AL345" s="390"/>
      <c r="AM345" s="390"/>
      <c r="AN345" s="390"/>
      <c r="AO345" s="390"/>
      <c r="AP345" s="390"/>
      <c r="AQ345" s="390"/>
      <c r="AR345" s="390"/>
      <c r="AS345" s="390"/>
      <c r="AT345" s="390"/>
      <c r="AU345" s="390"/>
      <c r="AV345" s="390"/>
      <c r="AW345" s="390"/>
      <c r="AX345" s="390"/>
      <c r="AY345" s="390"/>
      <c r="AZ345" s="390"/>
    </row>
    <row r="346" spans="1:52">
      <c r="A346" s="208"/>
      <c r="B346" s="208"/>
      <c r="C346" s="208"/>
      <c r="D346" s="390"/>
      <c r="E346" s="390"/>
      <c r="F346" s="390"/>
      <c r="G346" s="390"/>
      <c r="H346" s="390"/>
      <c r="I346" s="390"/>
      <c r="J346" s="390"/>
      <c r="K346" s="1331"/>
      <c r="U346" s="208"/>
      <c r="V346" s="1332"/>
      <c r="W346" s="1332"/>
      <c r="X346" s="390"/>
      <c r="Y346" s="390"/>
      <c r="Z346" s="390"/>
      <c r="AA346" s="390"/>
      <c r="AB346" s="390"/>
      <c r="AC346" s="390"/>
      <c r="AD346" s="390"/>
      <c r="AE346" s="390"/>
      <c r="AF346" s="390"/>
      <c r="AG346" s="390"/>
      <c r="AH346" s="390"/>
      <c r="AI346" s="390"/>
      <c r="AJ346" s="390"/>
      <c r="AK346" s="390"/>
      <c r="AL346" s="390"/>
      <c r="AM346" s="390"/>
      <c r="AN346" s="390"/>
      <c r="AO346" s="390"/>
      <c r="AP346" s="390"/>
      <c r="AQ346" s="390"/>
      <c r="AR346" s="390"/>
      <c r="AS346" s="390"/>
      <c r="AT346" s="390"/>
      <c r="AU346" s="390"/>
      <c r="AV346" s="390"/>
      <c r="AW346" s="390"/>
      <c r="AX346" s="390"/>
      <c r="AY346" s="390"/>
      <c r="AZ346" s="390"/>
    </row>
    <row r="347" spans="1:52">
      <c r="A347" s="208"/>
      <c r="B347" s="208"/>
      <c r="C347" s="208"/>
      <c r="D347" s="390"/>
      <c r="E347" s="390"/>
      <c r="F347" s="390"/>
      <c r="G347" s="390"/>
      <c r="H347" s="390"/>
      <c r="I347" s="390"/>
      <c r="J347" s="390"/>
      <c r="K347" s="1331"/>
      <c r="U347" s="208"/>
      <c r="V347" s="1332"/>
      <c r="W347" s="1332"/>
      <c r="X347" s="390"/>
      <c r="Y347" s="390"/>
      <c r="Z347" s="390"/>
      <c r="AA347" s="390"/>
      <c r="AB347" s="390"/>
      <c r="AC347" s="390"/>
      <c r="AD347" s="390"/>
      <c r="AE347" s="390"/>
      <c r="AF347" s="390"/>
      <c r="AG347" s="390"/>
      <c r="AH347" s="390"/>
      <c r="AI347" s="390"/>
      <c r="AJ347" s="390"/>
      <c r="AK347" s="390"/>
      <c r="AL347" s="390"/>
      <c r="AM347" s="390"/>
      <c r="AN347" s="390"/>
      <c r="AO347" s="390"/>
      <c r="AP347" s="390"/>
      <c r="AQ347" s="390"/>
      <c r="AR347" s="390"/>
      <c r="AS347" s="390"/>
      <c r="AT347" s="390"/>
      <c r="AU347" s="390"/>
      <c r="AV347" s="390"/>
      <c r="AW347" s="390"/>
      <c r="AX347" s="390"/>
      <c r="AY347" s="390"/>
      <c r="AZ347" s="390"/>
    </row>
    <row r="348" spans="1:52">
      <c r="A348" s="208"/>
      <c r="B348" s="208"/>
      <c r="C348" s="208"/>
      <c r="D348" s="390"/>
      <c r="E348" s="390"/>
      <c r="F348" s="390"/>
      <c r="G348" s="390"/>
      <c r="H348" s="390"/>
      <c r="I348" s="390"/>
      <c r="J348" s="390"/>
      <c r="K348" s="1331"/>
      <c r="U348" s="208"/>
      <c r="V348" s="1332"/>
      <c r="W348" s="1332"/>
      <c r="X348" s="390"/>
      <c r="Y348" s="390"/>
      <c r="Z348" s="390"/>
      <c r="AA348" s="390"/>
      <c r="AB348" s="390"/>
      <c r="AC348" s="390"/>
      <c r="AD348" s="390"/>
      <c r="AE348" s="390"/>
      <c r="AF348" s="390"/>
      <c r="AG348" s="390"/>
      <c r="AH348" s="390"/>
      <c r="AI348" s="390"/>
      <c r="AJ348" s="390"/>
      <c r="AK348" s="390"/>
      <c r="AL348" s="390"/>
      <c r="AM348" s="390"/>
      <c r="AN348" s="390"/>
      <c r="AO348" s="390"/>
      <c r="AP348" s="390"/>
      <c r="AQ348" s="390"/>
      <c r="AR348" s="390"/>
      <c r="AS348" s="390"/>
      <c r="AT348" s="390"/>
      <c r="AU348" s="390"/>
      <c r="AV348" s="390"/>
      <c r="AW348" s="390"/>
      <c r="AX348" s="390"/>
      <c r="AY348" s="390"/>
      <c r="AZ348" s="390"/>
    </row>
    <row r="349" spans="1:52">
      <c r="A349" s="208"/>
      <c r="B349" s="208"/>
      <c r="C349" s="208"/>
      <c r="D349" s="390"/>
      <c r="E349" s="390"/>
      <c r="F349" s="390"/>
      <c r="G349" s="390"/>
      <c r="H349" s="390"/>
      <c r="I349" s="390"/>
      <c r="J349" s="390"/>
      <c r="K349" s="1331"/>
      <c r="U349" s="208"/>
      <c r="V349" s="1332"/>
      <c r="W349" s="1332"/>
      <c r="X349" s="390"/>
      <c r="Y349" s="390"/>
      <c r="Z349" s="390"/>
      <c r="AA349" s="390"/>
      <c r="AB349" s="390"/>
      <c r="AC349" s="390"/>
      <c r="AD349" s="390"/>
      <c r="AE349" s="390"/>
      <c r="AF349" s="390"/>
      <c r="AG349" s="390"/>
      <c r="AH349" s="390"/>
      <c r="AI349" s="390"/>
      <c r="AJ349" s="390"/>
      <c r="AK349" s="390"/>
      <c r="AL349" s="390"/>
      <c r="AM349" s="390"/>
      <c r="AN349" s="390"/>
      <c r="AO349" s="390"/>
      <c r="AP349" s="390"/>
      <c r="AQ349" s="390"/>
      <c r="AR349" s="390"/>
      <c r="AS349" s="390"/>
      <c r="AT349" s="390"/>
      <c r="AU349" s="390"/>
      <c r="AV349" s="390"/>
      <c r="AW349" s="390"/>
      <c r="AX349" s="390"/>
      <c r="AY349" s="390"/>
      <c r="AZ349" s="390"/>
    </row>
    <row r="350" spans="1:52">
      <c r="A350" s="208"/>
      <c r="B350" s="208"/>
      <c r="C350" s="208"/>
      <c r="D350" s="390"/>
      <c r="E350" s="390"/>
      <c r="F350" s="390"/>
      <c r="G350" s="390"/>
      <c r="H350" s="390"/>
      <c r="I350" s="390"/>
      <c r="J350" s="390"/>
      <c r="K350" s="1331"/>
      <c r="U350" s="208"/>
      <c r="V350" s="1332"/>
      <c r="W350" s="1332"/>
      <c r="X350" s="390"/>
      <c r="Y350" s="390"/>
      <c r="Z350" s="390"/>
      <c r="AA350" s="390"/>
      <c r="AB350" s="390"/>
      <c r="AC350" s="390"/>
      <c r="AD350" s="390"/>
      <c r="AE350" s="390"/>
      <c r="AF350" s="390"/>
      <c r="AG350" s="390"/>
      <c r="AH350" s="390"/>
      <c r="AI350" s="390"/>
      <c r="AJ350" s="390"/>
      <c r="AK350" s="390"/>
      <c r="AL350" s="390"/>
      <c r="AM350" s="390"/>
      <c r="AN350" s="390"/>
      <c r="AO350" s="390"/>
      <c r="AP350" s="390"/>
      <c r="AQ350" s="390"/>
      <c r="AR350" s="390"/>
      <c r="AS350" s="390"/>
      <c r="AT350" s="390"/>
      <c r="AU350" s="390"/>
      <c r="AV350" s="390"/>
      <c r="AW350" s="390"/>
      <c r="AX350" s="390"/>
      <c r="AY350" s="390"/>
      <c r="AZ350" s="390"/>
    </row>
    <row r="351" spans="1:52">
      <c r="A351" s="208"/>
      <c r="B351" s="208"/>
      <c r="C351" s="208"/>
      <c r="D351" s="390"/>
      <c r="E351" s="390"/>
      <c r="F351" s="390"/>
      <c r="G351" s="390"/>
      <c r="H351" s="390"/>
      <c r="I351" s="390"/>
      <c r="J351" s="390"/>
      <c r="K351" s="1331"/>
      <c r="U351" s="208"/>
      <c r="V351" s="1332"/>
      <c r="W351" s="1332"/>
      <c r="X351" s="390"/>
      <c r="Y351" s="390"/>
      <c r="Z351" s="390"/>
      <c r="AA351" s="390"/>
      <c r="AB351" s="390"/>
      <c r="AC351" s="390"/>
      <c r="AD351" s="390"/>
      <c r="AE351" s="390"/>
      <c r="AF351" s="390"/>
      <c r="AG351" s="390"/>
      <c r="AH351" s="390"/>
      <c r="AI351" s="390"/>
      <c r="AJ351" s="390"/>
      <c r="AK351" s="390"/>
      <c r="AL351" s="390"/>
      <c r="AM351" s="390"/>
      <c r="AN351" s="390"/>
      <c r="AO351" s="390"/>
      <c r="AP351" s="390"/>
      <c r="AQ351" s="390"/>
      <c r="AR351" s="390"/>
      <c r="AS351" s="390"/>
      <c r="AT351" s="390"/>
      <c r="AU351" s="390"/>
      <c r="AV351" s="390"/>
      <c r="AW351" s="390"/>
      <c r="AX351" s="390"/>
      <c r="AY351" s="390"/>
      <c r="AZ351" s="390"/>
    </row>
    <row r="352" spans="1:52">
      <c r="A352" s="208"/>
      <c r="B352" s="208"/>
      <c r="C352" s="208"/>
      <c r="D352" s="390"/>
      <c r="E352" s="390"/>
      <c r="F352" s="390"/>
      <c r="G352" s="390"/>
      <c r="H352" s="390"/>
      <c r="I352" s="390"/>
      <c r="J352" s="390"/>
      <c r="K352" s="1331"/>
      <c r="U352" s="208"/>
      <c r="V352" s="1332"/>
      <c r="W352" s="1332"/>
      <c r="X352" s="390"/>
      <c r="Y352" s="390"/>
      <c r="Z352" s="390"/>
      <c r="AA352" s="390"/>
      <c r="AB352" s="390"/>
      <c r="AC352" s="390"/>
      <c r="AD352" s="390"/>
      <c r="AE352" s="390"/>
      <c r="AF352" s="390"/>
      <c r="AG352" s="390"/>
      <c r="AH352" s="390"/>
      <c r="AI352" s="390"/>
      <c r="AJ352" s="390"/>
      <c r="AK352" s="390"/>
      <c r="AL352" s="390"/>
      <c r="AM352" s="390"/>
      <c r="AN352" s="390"/>
      <c r="AO352" s="390"/>
      <c r="AP352" s="390"/>
      <c r="AQ352" s="390"/>
      <c r="AR352" s="390"/>
      <c r="AS352" s="390"/>
      <c r="AT352" s="390"/>
      <c r="AU352" s="390"/>
      <c r="AV352" s="390"/>
      <c r="AW352" s="390"/>
      <c r="AX352" s="390"/>
      <c r="AY352" s="390"/>
      <c r="AZ352" s="390"/>
    </row>
    <row r="353" spans="1:52">
      <c r="A353" s="208"/>
      <c r="B353" s="208"/>
      <c r="C353" s="208"/>
      <c r="D353" s="390"/>
      <c r="E353" s="390"/>
      <c r="F353" s="390"/>
      <c r="G353" s="390"/>
      <c r="H353" s="390"/>
      <c r="I353" s="390"/>
      <c r="J353" s="390"/>
      <c r="K353" s="1331"/>
      <c r="U353" s="208"/>
      <c r="V353" s="1332"/>
      <c r="W353" s="1332"/>
      <c r="X353" s="390"/>
      <c r="Y353" s="390"/>
      <c r="Z353" s="390"/>
      <c r="AA353" s="390"/>
      <c r="AB353" s="390"/>
      <c r="AC353" s="390"/>
      <c r="AD353" s="390"/>
      <c r="AE353" s="390"/>
      <c r="AF353" s="390"/>
      <c r="AG353" s="390"/>
      <c r="AH353" s="390"/>
      <c r="AI353" s="390"/>
      <c r="AJ353" s="390"/>
      <c r="AK353" s="390"/>
      <c r="AL353" s="390"/>
      <c r="AM353" s="390"/>
      <c r="AN353" s="390"/>
      <c r="AO353" s="390"/>
      <c r="AP353" s="390"/>
      <c r="AQ353" s="390"/>
      <c r="AR353" s="390"/>
      <c r="AS353" s="390"/>
      <c r="AT353" s="390"/>
      <c r="AU353" s="390"/>
      <c r="AV353" s="390"/>
      <c r="AW353" s="390"/>
      <c r="AX353" s="390"/>
      <c r="AY353" s="390"/>
      <c r="AZ353" s="390"/>
    </row>
    <row r="354" spans="1:52">
      <c r="A354" s="208"/>
      <c r="B354" s="208"/>
      <c r="C354" s="208"/>
      <c r="D354" s="390"/>
      <c r="E354" s="390"/>
      <c r="F354" s="390"/>
      <c r="G354" s="390"/>
      <c r="H354" s="390"/>
      <c r="I354" s="390"/>
      <c r="J354" s="390"/>
      <c r="K354" s="1331"/>
      <c r="U354" s="208"/>
      <c r="V354" s="1332"/>
      <c r="W354" s="1332"/>
      <c r="X354" s="390"/>
      <c r="Y354" s="390"/>
      <c r="Z354" s="390"/>
      <c r="AA354" s="390"/>
      <c r="AB354" s="390"/>
      <c r="AC354" s="390"/>
      <c r="AD354" s="390"/>
      <c r="AE354" s="390"/>
      <c r="AF354" s="390"/>
      <c r="AG354" s="390"/>
      <c r="AH354" s="390"/>
      <c r="AI354" s="390"/>
      <c r="AJ354" s="390"/>
      <c r="AK354" s="390"/>
      <c r="AL354" s="390"/>
      <c r="AM354" s="390"/>
      <c r="AN354" s="390"/>
      <c r="AO354" s="390"/>
      <c r="AP354" s="390"/>
      <c r="AQ354" s="390"/>
      <c r="AR354" s="390"/>
      <c r="AS354" s="390"/>
      <c r="AT354" s="390"/>
      <c r="AU354" s="390"/>
      <c r="AV354" s="390"/>
      <c r="AW354" s="390"/>
      <c r="AX354" s="390"/>
      <c r="AY354" s="390"/>
      <c r="AZ354" s="390"/>
    </row>
    <row r="355" spans="1:52">
      <c r="A355" s="208"/>
      <c r="B355" s="208"/>
      <c r="C355" s="208"/>
      <c r="D355" s="390"/>
      <c r="E355" s="390"/>
      <c r="F355" s="390"/>
      <c r="G355" s="390"/>
      <c r="H355" s="390"/>
      <c r="I355" s="390"/>
      <c r="J355" s="390"/>
      <c r="K355" s="1331"/>
      <c r="U355" s="208"/>
      <c r="V355" s="1332"/>
      <c r="W355" s="1332"/>
      <c r="X355" s="390"/>
      <c r="Y355" s="390"/>
      <c r="Z355" s="390"/>
      <c r="AA355" s="390"/>
      <c r="AB355" s="390"/>
      <c r="AC355" s="390"/>
      <c r="AD355" s="390"/>
      <c r="AE355" s="390"/>
      <c r="AF355" s="390"/>
      <c r="AG355" s="390"/>
      <c r="AH355" s="390"/>
      <c r="AI355" s="390"/>
      <c r="AJ355" s="390"/>
      <c r="AK355" s="390"/>
      <c r="AL355" s="390"/>
      <c r="AM355" s="390"/>
      <c r="AN355" s="390"/>
      <c r="AO355" s="390"/>
      <c r="AP355" s="390"/>
      <c r="AQ355" s="390"/>
      <c r="AR355" s="390"/>
      <c r="AS355" s="390"/>
      <c r="AT355" s="390"/>
      <c r="AU355" s="390"/>
      <c r="AV355" s="390"/>
      <c r="AW355" s="390"/>
      <c r="AX355" s="390"/>
      <c r="AY355" s="390"/>
      <c r="AZ355" s="390"/>
    </row>
    <row r="356" spans="1:52">
      <c r="A356" s="208"/>
      <c r="B356" s="208"/>
      <c r="C356" s="208"/>
      <c r="D356" s="390"/>
      <c r="E356" s="390"/>
      <c r="F356" s="390"/>
      <c r="G356" s="390"/>
      <c r="H356" s="390"/>
      <c r="I356" s="390"/>
      <c r="J356" s="390"/>
      <c r="K356" s="1331"/>
      <c r="U356" s="208"/>
      <c r="V356" s="1332"/>
      <c r="W356" s="1332"/>
      <c r="X356" s="390"/>
      <c r="Y356" s="390"/>
      <c r="Z356" s="390"/>
      <c r="AA356" s="390"/>
      <c r="AB356" s="390"/>
      <c r="AC356" s="390"/>
      <c r="AD356" s="390"/>
      <c r="AE356" s="390"/>
      <c r="AF356" s="390"/>
      <c r="AG356" s="390"/>
      <c r="AH356" s="390"/>
      <c r="AI356" s="390"/>
      <c r="AJ356" s="390"/>
      <c r="AK356" s="390"/>
      <c r="AL356" s="390"/>
      <c r="AM356" s="390"/>
      <c r="AN356" s="390"/>
      <c r="AO356" s="390"/>
      <c r="AP356" s="390"/>
      <c r="AQ356" s="390"/>
      <c r="AR356" s="390"/>
      <c r="AS356" s="390"/>
      <c r="AT356" s="390"/>
      <c r="AU356" s="390"/>
      <c r="AV356" s="390"/>
      <c r="AW356" s="390"/>
      <c r="AX356" s="390"/>
      <c r="AY356" s="390"/>
      <c r="AZ356" s="390"/>
    </row>
    <row r="357" spans="1:52">
      <c r="A357" s="208"/>
      <c r="B357" s="208"/>
      <c r="C357" s="208"/>
      <c r="D357" s="390"/>
      <c r="E357" s="390"/>
      <c r="F357" s="390"/>
      <c r="G357" s="390"/>
      <c r="H357" s="390"/>
      <c r="I357" s="390"/>
      <c r="J357" s="390"/>
      <c r="K357" s="1331"/>
      <c r="U357" s="208"/>
      <c r="V357" s="1332"/>
      <c r="W357" s="1332"/>
      <c r="X357" s="390"/>
      <c r="Y357" s="390"/>
      <c r="Z357" s="390"/>
      <c r="AA357" s="390"/>
      <c r="AB357" s="390"/>
      <c r="AC357" s="390"/>
      <c r="AD357" s="390"/>
      <c r="AE357" s="390"/>
      <c r="AF357" s="390"/>
      <c r="AG357" s="390"/>
      <c r="AH357" s="390"/>
      <c r="AI357" s="390"/>
      <c r="AJ357" s="390"/>
      <c r="AK357" s="390"/>
      <c r="AL357" s="390"/>
      <c r="AM357" s="390"/>
      <c r="AN357" s="390"/>
      <c r="AO357" s="390"/>
      <c r="AP357" s="390"/>
      <c r="AQ357" s="390"/>
      <c r="AR357" s="390"/>
      <c r="AS357" s="390"/>
      <c r="AT357" s="390"/>
      <c r="AU357" s="390"/>
      <c r="AV357" s="390"/>
      <c r="AW357" s="390"/>
      <c r="AX357" s="390"/>
      <c r="AY357" s="390"/>
      <c r="AZ357" s="390"/>
    </row>
    <row r="358" spans="1:52">
      <c r="A358" s="208"/>
      <c r="B358" s="208"/>
      <c r="C358" s="208"/>
      <c r="D358" s="390"/>
      <c r="E358" s="390"/>
      <c r="F358" s="390"/>
      <c r="G358" s="390"/>
      <c r="H358" s="390"/>
      <c r="I358" s="390"/>
      <c r="J358" s="390"/>
      <c r="K358" s="1331"/>
      <c r="U358" s="208"/>
      <c r="V358" s="1332"/>
      <c r="W358" s="1332"/>
      <c r="X358" s="390"/>
      <c r="Y358" s="390"/>
      <c r="Z358" s="390"/>
      <c r="AA358" s="390"/>
      <c r="AB358" s="390"/>
      <c r="AC358" s="390"/>
      <c r="AD358" s="390"/>
      <c r="AE358" s="390"/>
      <c r="AF358" s="390"/>
      <c r="AG358" s="390"/>
      <c r="AH358" s="390"/>
      <c r="AI358" s="390"/>
      <c r="AJ358" s="390"/>
      <c r="AK358" s="390"/>
      <c r="AL358" s="390"/>
      <c r="AM358" s="390"/>
      <c r="AN358" s="390"/>
      <c r="AO358" s="390"/>
      <c r="AP358" s="390"/>
      <c r="AQ358" s="390"/>
      <c r="AR358" s="390"/>
      <c r="AS358" s="390"/>
      <c r="AT358" s="390"/>
      <c r="AU358" s="390"/>
      <c r="AV358" s="390"/>
      <c r="AW358" s="390"/>
      <c r="AX358" s="390"/>
      <c r="AY358" s="390"/>
      <c r="AZ358" s="390"/>
    </row>
    <row r="359" spans="1:52">
      <c r="A359" s="208"/>
      <c r="B359" s="208"/>
      <c r="C359" s="208"/>
      <c r="D359" s="390"/>
      <c r="E359" s="390"/>
      <c r="F359" s="390"/>
      <c r="G359" s="390"/>
      <c r="H359" s="390"/>
      <c r="I359" s="390"/>
      <c r="J359" s="390"/>
      <c r="K359" s="1331"/>
      <c r="U359" s="208"/>
      <c r="V359" s="1332"/>
      <c r="W359" s="1332"/>
      <c r="X359" s="390"/>
      <c r="Y359" s="390"/>
      <c r="Z359" s="390"/>
      <c r="AA359" s="390"/>
      <c r="AB359" s="390"/>
      <c r="AC359" s="390"/>
      <c r="AD359" s="390"/>
      <c r="AE359" s="390"/>
      <c r="AF359" s="390"/>
      <c r="AG359" s="390"/>
      <c r="AH359" s="390"/>
      <c r="AI359" s="390"/>
      <c r="AJ359" s="390"/>
      <c r="AK359" s="390"/>
      <c r="AL359" s="390"/>
      <c r="AM359" s="390"/>
      <c r="AN359" s="390"/>
      <c r="AO359" s="390"/>
      <c r="AP359" s="390"/>
      <c r="AQ359" s="390"/>
      <c r="AR359" s="390"/>
      <c r="AS359" s="390"/>
      <c r="AT359" s="390"/>
      <c r="AU359" s="390"/>
      <c r="AV359" s="390"/>
      <c r="AW359" s="390"/>
      <c r="AX359" s="390"/>
      <c r="AY359" s="390"/>
      <c r="AZ359" s="390"/>
    </row>
    <row r="360" spans="1:52">
      <c r="A360" s="208"/>
      <c r="B360" s="208"/>
      <c r="C360" s="208"/>
      <c r="D360" s="390"/>
      <c r="E360" s="390"/>
      <c r="F360" s="390"/>
      <c r="G360" s="390"/>
      <c r="H360" s="390"/>
      <c r="I360" s="390"/>
      <c r="J360" s="390"/>
      <c r="K360" s="1331"/>
      <c r="U360" s="208"/>
      <c r="V360" s="1332"/>
      <c r="W360" s="1332"/>
      <c r="X360" s="390"/>
      <c r="Y360" s="390"/>
      <c r="Z360" s="390"/>
      <c r="AA360" s="390"/>
      <c r="AB360" s="390"/>
      <c r="AC360" s="390"/>
      <c r="AD360" s="390"/>
      <c r="AE360" s="390"/>
      <c r="AF360" s="390"/>
      <c r="AG360" s="390"/>
      <c r="AH360" s="390"/>
      <c r="AI360" s="390"/>
      <c r="AJ360" s="390"/>
      <c r="AK360" s="390"/>
      <c r="AL360" s="390"/>
      <c r="AM360" s="390"/>
      <c r="AN360" s="390"/>
      <c r="AO360" s="390"/>
      <c r="AP360" s="390"/>
      <c r="AQ360" s="390"/>
      <c r="AR360" s="390"/>
      <c r="AS360" s="390"/>
      <c r="AT360" s="390"/>
      <c r="AU360" s="390"/>
      <c r="AV360" s="390"/>
      <c r="AW360" s="390"/>
      <c r="AX360" s="390"/>
      <c r="AY360" s="390"/>
      <c r="AZ360" s="390"/>
    </row>
    <row r="361" spans="1:52">
      <c r="A361" s="208"/>
      <c r="B361" s="208"/>
      <c r="C361" s="208"/>
      <c r="D361" s="390"/>
      <c r="E361" s="390"/>
      <c r="F361" s="390"/>
      <c r="G361" s="390"/>
      <c r="H361" s="390"/>
      <c r="I361" s="390"/>
      <c r="J361" s="390"/>
      <c r="K361" s="1331"/>
      <c r="U361" s="208"/>
      <c r="V361" s="1332"/>
      <c r="W361" s="1332"/>
      <c r="X361" s="390"/>
      <c r="Y361" s="390"/>
      <c r="Z361" s="390"/>
      <c r="AA361" s="390"/>
      <c r="AB361" s="390"/>
      <c r="AC361" s="390"/>
      <c r="AD361" s="390"/>
      <c r="AE361" s="390"/>
      <c r="AF361" s="390"/>
      <c r="AG361" s="390"/>
      <c r="AH361" s="390"/>
      <c r="AI361" s="390"/>
      <c r="AJ361" s="390"/>
      <c r="AK361" s="390"/>
      <c r="AL361" s="390"/>
      <c r="AM361" s="390"/>
      <c r="AN361" s="390"/>
      <c r="AO361" s="390"/>
      <c r="AP361" s="390"/>
      <c r="AQ361" s="390"/>
      <c r="AR361" s="390"/>
      <c r="AS361" s="390"/>
      <c r="AT361" s="390"/>
      <c r="AU361" s="390"/>
      <c r="AV361" s="390"/>
      <c r="AW361" s="390"/>
      <c r="AX361" s="390"/>
      <c r="AY361" s="390"/>
      <c r="AZ361" s="390"/>
    </row>
    <row r="362" spans="1:52">
      <c r="A362" s="208"/>
      <c r="B362" s="208"/>
      <c r="C362" s="208"/>
      <c r="D362" s="390"/>
      <c r="E362" s="390"/>
      <c r="F362" s="390"/>
      <c r="G362" s="390"/>
      <c r="H362" s="390"/>
      <c r="I362" s="390"/>
      <c r="J362" s="390"/>
      <c r="K362" s="1331"/>
      <c r="U362" s="208"/>
      <c r="V362" s="1332"/>
      <c r="W362" s="1332"/>
      <c r="X362" s="390"/>
      <c r="Y362" s="390"/>
      <c r="Z362" s="390"/>
      <c r="AA362" s="390"/>
      <c r="AB362" s="390"/>
      <c r="AC362" s="390"/>
      <c r="AD362" s="390"/>
      <c r="AE362" s="390"/>
      <c r="AF362" s="390"/>
      <c r="AG362" s="390"/>
      <c r="AH362" s="390"/>
      <c r="AI362" s="390"/>
      <c r="AJ362" s="390"/>
      <c r="AK362" s="390"/>
      <c r="AL362" s="390"/>
      <c r="AM362" s="390"/>
      <c r="AN362" s="390"/>
      <c r="AO362" s="390"/>
      <c r="AP362" s="390"/>
      <c r="AQ362" s="390"/>
      <c r="AR362" s="390"/>
      <c r="AS362" s="390"/>
      <c r="AT362" s="390"/>
      <c r="AU362" s="390"/>
      <c r="AV362" s="390"/>
      <c r="AW362" s="390"/>
      <c r="AX362" s="390"/>
      <c r="AY362" s="390"/>
      <c r="AZ362" s="390"/>
    </row>
    <row r="363" spans="1:52">
      <c r="A363" s="208"/>
      <c r="B363" s="208"/>
      <c r="C363" s="208"/>
      <c r="D363" s="390"/>
      <c r="E363" s="390"/>
      <c r="F363" s="390"/>
      <c r="G363" s="390"/>
      <c r="H363" s="390"/>
      <c r="I363" s="390"/>
      <c r="J363" s="390"/>
      <c r="K363" s="1331"/>
      <c r="U363" s="208"/>
      <c r="V363" s="1332"/>
      <c r="W363" s="1332"/>
      <c r="X363" s="390"/>
      <c r="Y363" s="390"/>
      <c r="Z363" s="390"/>
      <c r="AA363" s="390"/>
      <c r="AB363" s="390"/>
      <c r="AC363" s="390"/>
      <c r="AD363" s="390"/>
      <c r="AE363" s="390"/>
      <c r="AF363" s="390"/>
      <c r="AG363" s="390"/>
      <c r="AH363" s="390"/>
      <c r="AI363" s="390"/>
      <c r="AJ363" s="390"/>
      <c r="AK363" s="390"/>
      <c r="AL363" s="390"/>
      <c r="AM363" s="390"/>
      <c r="AN363" s="390"/>
      <c r="AO363" s="390"/>
      <c r="AP363" s="390"/>
      <c r="AQ363" s="390"/>
      <c r="AR363" s="390"/>
      <c r="AS363" s="390"/>
      <c r="AT363" s="390"/>
      <c r="AU363" s="390"/>
      <c r="AV363" s="390"/>
      <c r="AW363" s="390"/>
      <c r="AX363" s="390"/>
      <c r="AY363" s="390"/>
      <c r="AZ363" s="390"/>
    </row>
    <row r="364" spans="1:52">
      <c r="A364" s="208"/>
      <c r="B364" s="208"/>
      <c r="C364" s="208"/>
      <c r="D364" s="390"/>
      <c r="E364" s="390"/>
      <c r="F364" s="390"/>
      <c r="G364" s="390"/>
      <c r="H364" s="390"/>
      <c r="I364" s="390"/>
      <c r="J364" s="390"/>
      <c r="K364" s="1331"/>
      <c r="U364" s="208"/>
      <c r="V364" s="1332"/>
      <c r="W364" s="1332"/>
      <c r="X364" s="390"/>
      <c r="Y364" s="390"/>
      <c r="Z364" s="390"/>
      <c r="AA364" s="390"/>
      <c r="AB364" s="390"/>
      <c r="AC364" s="390"/>
      <c r="AD364" s="390"/>
      <c r="AE364" s="390"/>
      <c r="AF364" s="390"/>
      <c r="AG364" s="390"/>
      <c r="AH364" s="390"/>
      <c r="AI364" s="390"/>
      <c r="AJ364" s="390"/>
      <c r="AK364" s="390"/>
      <c r="AL364" s="390"/>
      <c r="AM364" s="390"/>
      <c r="AN364" s="390"/>
      <c r="AO364" s="390"/>
      <c r="AP364" s="390"/>
      <c r="AQ364" s="390"/>
      <c r="AR364" s="390"/>
      <c r="AS364" s="390"/>
      <c r="AT364" s="390"/>
      <c r="AU364" s="390"/>
      <c r="AV364" s="390"/>
      <c r="AW364" s="390"/>
      <c r="AX364" s="390"/>
      <c r="AY364" s="390"/>
      <c r="AZ364" s="390"/>
    </row>
    <row r="365" spans="1:52">
      <c r="A365" s="208"/>
      <c r="B365" s="208"/>
      <c r="C365" s="208"/>
      <c r="D365" s="390"/>
      <c r="E365" s="390"/>
      <c r="F365" s="390"/>
      <c r="G365" s="390"/>
      <c r="H365" s="390"/>
      <c r="I365" s="390"/>
      <c r="J365" s="390"/>
      <c r="K365" s="1331"/>
      <c r="U365" s="208"/>
      <c r="V365" s="1332"/>
      <c r="W365" s="1332"/>
      <c r="X365" s="390"/>
      <c r="Y365" s="390"/>
      <c r="Z365" s="390"/>
      <c r="AA365" s="390"/>
      <c r="AB365" s="390"/>
      <c r="AC365" s="390"/>
      <c r="AD365" s="390"/>
      <c r="AE365" s="390"/>
      <c r="AF365" s="390"/>
      <c r="AG365" s="390"/>
      <c r="AH365" s="390"/>
      <c r="AI365" s="390"/>
      <c r="AJ365" s="390"/>
      <c r="AK365" s="390"/>
      <c r="AL365" s="390"/>
      <c r="AM365" s="390"/>
      <c r="AN365" s="390"/>
      <c r="AO365" s="390"/>
      <c r="AP365" s="390"/>
      <c r="AQ365" s="390"/>
      <c r="AR365" s="390"/>
      <c r="AS365" s="390"/>
      <c r="AT365" s="390"/>
      <c r="AU365" s="390"/>
      <c r="AV365" s="390"/>
      <c r="AW365" s="390"/>
      <c r="AX365" s="390"/>
      <c r="AY365" s="390"/>
      <c r="AZ365" s="390"/>
    </row>
    <row r="366" spans="1:52">
      <c r="A366" s="208"/>
      <c r="B366" s="208"/>
      <c r="C366" s="208"/>
      <c r="D366" s="390"/>
      <c r="E366" s="390"/>
      <c r="F366" s="390"/>
      <c r="G366" s="390"/>
      <c r="H366" s="390"/>
      <c r="I366" s="390"/>
      <c r="J366" s="390"/>
      <c r="K366" s="1331"/>
      <c r="U366" s="208"/>
      <c r="V366" s="1332"/>
      <c r="W366" s="1332"/>
      <c r="X366" s="390"/>
      <c r="Y366" s="390"/>
      <c r="Z366" s="390"/>
      <c r="AA366" s="390"/>
      <c r="AB366" s="390"/>
      <c r="AC366" s="390"/>
      <c r="AD366" s="390"/>
      <c r="AE366" s="390"/>
      <c r="AF366" s="390"/>
      <c r="AG366" s="390"/>
      <c r="AH366" s="390"/>
      <c r="AI366" s="390"/>
      <c r="AJ366" s="390"/>
      <c r="AK366" s="390"/>
      <c r="AL366" s="390"/>
      <c r="AM366" s="390"/>
      <c r="AN366" s="390"/>
      <c r="AO366" s="390"/>
      <c r="AP366" s="390"/>
      <c r="AQ366" s="390"/>
      <c r="AR366" s="390"/>
      <c r="AS366" s="390"/>
      <c r="AT366" s="390"/>
      <c r="AU366" s="390"/>
      <c r="AV366" s="390"/>
      <c r="AW366" s="390"/>
      <c r="AX366" s="390"/>
      <c r="AY366" s="390"/>
      <c r="AZ366" s="390"/>
    </row>
    <row r="367" spans="1:52">
      <c r="A367" s="208"/>
      <c r="B367" s="208"/>
      <c r="C367" s="208"/>
      <c r="D367" s="390"/>
      <c r="E367" s="390"/>
      <c r="F367" s="390"/>
      <c r="G367" s="390"/>
      <c r="H367" s="390"/>
      <c r="I367" s="390"/>
      <c r="J367" s="390"/>
      <c r="K367" s="1331"/>
      <c r="U367" s="208"/>
      <c r="V367" s="1332"/>
      <c r="W367" s="1332"/>
      <c r="X367" s="390"/>
      <c r="Y367" s="390"/>
      <c r="Z367" s="390"/>
      <c r="AA367" s="390"/>
      <c r="AB367" s="390"/>
      <c r="AC367" s="390"/>
      <c r="AD367" s="390"/>
      <c r="AE367" s="390"/>
      <c r="AF367" s="390"/>
      <c r="AG367" s="390"/>
      <c r="AH367" s="390"/>
      <c r="AI367" s="390"/>
      <c r="AJ367" s="390"/>
      <c r="AK367" s="390"/>
      <c r="AL367" s="390"/>
      <c r="AM367" s="390"/>
      <c r="AN367" s="390"/>
      <c r="AO367" s="390"/>
      <c r="AP367" s="390"/>
      <c r="AQ367" s="390"/>
      <c r="AR367" s="390"/>
      <c r="AS367" s="390"/>
      <c r="AT367" s="390"/>
      <c r="AU367" s="390"/>
      <c r="AV367" s="390"/>
      <c r="AW367" s="390"/>
      <c r="AX367" s="390"/>
      <c r="AY367" s="390"/>
      <c r="AZ367" s="390"/>
    </row>
    <row r="368" spans="1:52">
      <c r="A368" s="208"/>
      <c r="B368" s="208"/>
      <c r="C368" s="208"/>
      <c r="D368" s="390"/>
      <c r="E368" s="390"/>
      <c r="F368" s="390"/>
      <c r="G368" s="390"/>
      <c r="H368" s="390"/>
      <c r="I368" s="390"/>
      <c r="J368" s="390"/>
      <c r="K368" s="1331"/>
      <c r="U368" s="208"/>
      <c r="V368" s="1332"/>
      <c r="W368" s="1332"/>
      <c r="X368" s="390"/>
      <c r="Y368" s="390"/>
      <c r="Z368" s="390"/>
      <c r="AA368" s="390"/>
      <c r="AB368" s="390"/>
      <c r="AC368" s="390"/>
      <c r="AD368" s="390"/>
      <c r="AE368" s="390"/>
      <c r="AF368" s="390"/>
      <c r="AG368" s="390"/>
      <c r="AH368" s="390"/>
      <c r="AI368" s="390"/>
      <c r="AJ368" s="390"/>
      <c r="AK368" s="390"/>
      <c r="AL368" s="390"/>
      <c r="AM368" s="390"/>
      <c r="AN368" s="390"/>
      <c r="AO368" s="390"/>
      <c r="AP368" s="390"/>
      <c r="AQ368" s="390"/>
      <c r="AR368" s="390"/>
      <c r="AS368" s="390"/>
      <c r="AT368" s="390"/>
      <c r="AU368" s="390"/>
      <c r="AV368" s="390"/>
      <c r="AW368" s="390"/>
      <c r="AX368" s="390"/>
      <c r="AY368" s="390"/>
      <c r="AZ368" s="390"/>
    </row>
    <row r="369" spans="1:52">
      <c r="A369" s="208"/>
      <c r="B369" s="208"/>
      <c r="C369" s="208"/>
      <c r="D369" s="390"/>
      <c r="E369" s="390"/>
      <c r="F369" s="390"/>
      <c r="G369" s="390"/>
      <c r="H369" s="390"/>
      <c r="I369" s="390"/>
      <c r="J369" s="390"/>
      <c r="K369" s="1331"/>
      <c r="U369" s="208"/>
      <c r="V369" s="1332"/>
      <c r="W369" s="1332"/>
      <c r="X369" s="390"/>
      <c r="Y369" s="390"/>
      <c r="Z369" s="390"/>
      <c r="AA369" s="390"/>
      <c r="AB369" s="390"/>
      <c r="AC369" s="390"/>
      <c r="AD369" s="390"/>
      <c r="AE369" s="390"/>
      <c r="AF369" s="390"/>
      <c r="AG369" s="390"/>
      <c r="AH369" s="390"/>
      <c r="AI369" s="390"/>
      <c r="AJ369" s="390"/>
      <c r="AK369" s="390"/>
      <c r="AL369" s="390"/>
      <c r="AM369" s="390"/>
      <c r="AN369" s="390"/>
      <c r="AO369" s="390"/>
      <c r="AP369" s="390"/>
      <c r="AQ369" s="390"/>
      <c r="AR369" s="390"/>
      <c r="AS369" s="390"/>
      <c r="AT369" s="390"/>
      <c r="AU369" s="390"/>
      <c r="AV369" s="390"/>
      <c r="AW369" s="390"/>
      <c r="AX369" s="390"/>
      <c r="AY369" s="390"/>
      <c r="AZ369" s="390"/>
    </row>
    <row r="370" spans="1:52">
      <c r="A370" s="208"/>
      <c r="B370" s="208"/>
      <c r="C370" s="208"/>
      <c r="D370" s="390"/>
      <c r="E370" s="390"/>
      <c r="F370" s="390"/>
      <c r="G370" s="390"/>
      <c r="H370" s="390"/>
      <c r="I370" s="390"/>
      <c r="J370" s="390"/>
      <c r="K370" s="1331"/>
      <c r="U370" s="208"/>
      <c r="V370" s="1332"/>
      <c r="W370" s="1332"/>
      <c r="X370" s="390"/>
      <c r="Y370" s="390"/>
      <c r="Z370" s="390"/>
      <c r="AA370" s="390"/>
      <c r="AB370" s="390"/>
      <c r="AC370" s="390"/>
      <c r="AD370" s="390"/>
      <c r="AE370" s="390"/>
      <c r="AF370" s="390"/>
      <c r="AG370" s="390"/>
      <c r="AH370" s="390"/>
      <c r="AI370" s="390"/>
      <c r="AJ370" s="390"/>
      <c r="AK370" s="390"/>
      <c r="AL370" s="390"/>
      <c r="AM370" s="390"/>
      <c r="AN370" s="390"/>
      <c r="AO370" s="390"/>
      <c r="AP370" s="390"/>
      <c r="AQ370" s="390"/>
      <c r="AR370" s="390"/>
      <c r="AS370" s="390"/>
      <c r="AT370" s="390"/>
      <c r="AU370" s="390"/>
      <c r="AV370" s="390"/>
      <c r="AW370" s="390"/>
      <c r="AX370" s="390"/>
      <c r="AY370" s="390"/>
      <c r="AZ370" s="390"/>
    </row>
    <row r="371" spans="1:52">
      <c r="A371" s="208"/>
      <c r="B371" s="208"/>
      <c r="C371" s="208"/>
      <c r="D371" s="390"/>
      <c r="E371" s="390"/>
      <c r="F371" s="390"/>
      <c r="G371" s="390"/>
      <c r="H371" s="390"/>
      <c r="I371" s="390"/>
      <c r="J371" s="390"/>
      <c r="K371" s="1331"/>
      <c r="U371" s="208"/>
      <c r="V371" s="1332"/>
      <c r="W371" s="1332"/>
      <c r="X371" s="390"/>
      <c r="Y371" s="390"/>
      <c r="Z371" s="390"/>
      <c r="AA371" s="390"/>
      <c r="AB371" s="390"/>
      <c r="AC371" s="390"/>
      <c r="AD371" s="390"/>
      <c r="AE371" s="390"/>
      <c r="AF371" s="390"/>
      <c r="AG371" s="390"/>
      <c r="AH371" s="390"/>
      <c r="AI371" s="390"/>
      <c r="AJ371" s="390"/>
      <c r="AK371" s="390"/>
      <c r="AL371" s="390"/>
      <c r="AM371" s="390"/>
      <c r="AN371" s="390"/>
      <c r="AO371" s="390"/>
      <c r="AP371" s="390"/>
      <c r="AQ371" s="390"/>
      <c r="AR371" s="390"/>
      <c r="AS371" s="390"/>
      <c r="AT371" s="390"/>
      <c r="AU371" s="390"/>
      <c r="AV371" s="390"/>
      <c r="AW371" s="390"/>
      <c r="AX371" s="390"/>
      <c r="AY371" s="390"/>
      <c r="AZ371" s="390"/>
    </row>
    <row r="372" spans="1:52">
      <c r="A372" s="208"/>
      <c r="B372" s="208"/>
      <c r="C372" s="208"/>
      <c r="D372" s="390"/>
      <c r="E372" s="390"/>
      <c r="F372" s="390"/>
      <c r="G372" s="390"/>
      <c r="H372" s="390"/>
      <c r="I372" s="390"/>
      <c r="J372" s="390"/>
      <c r="K372" s="1331"/>
      <c r="U372" s="208"/>
      <c r="V372" s="1332"/>
      <c r="W372" s="1332"/>
      <c r="X372" s="390"/>
      <c r="Y372" s="390"/>
      <c r="Z372" s="390"/>
      <c r="AA372" s="390"/>
      <c r="AB372" s="390"/>
      <c r="AC372" s="390"/>
      <c r="AD372" s="390"/>
      <c r="AE372" s="390"/>
      <c r="AF372" s="390"/>
      <c r="AG372" s="390"/>
      <c r="AH372" s="390"/>
      <c r="AI372" s="390"/>
      <c r="AJ372" s="390"/>
      <c r="AK372" s="390"/>
      <c r="AL372" s="390"/>
      <c r="AM372" s="390"/>
      <c r="AN372" s="390"/>
      <c r="AO372" s="390"/>
      <c r="AP372" s="390"/>
      <c r="AQ372" s="390"/>
      <c r="AR372" s="390"/>
      <c r="AS372" s="390"/>
      <c r="AT372" s="390"/>
      <c r="AU372" s="390"/>
      <c r="AV372" s="390"/>
      <c r="AW372" s="390"/>
      <c r="AX372" s="390"/>
      <c r="AY372" s="390"/>
      <c r="AZ372" s="390"/>
    </row>
    <row r="373" spans="1:52">
      <c r="A373" s="208"/>
      <c r="B373" s="208"/>
      <c r="C373" s="208"/>
      <c r="D373" s="390"/>
      <c r="E373" s="390"/>
      <c r="F373" s="390"/>
      <c r="G373" s="390"/>
      <c r="H373" s="390"/>
      <c r="I373" s="390"/>
      <c r="J373" s="390"/>
      <c r="K373" s="1331"/>
      <c r="U373" s="208"/>
      <c r="V373" s="1332"/>
      <c r="W373" s="1332"/>
      <c r="X373" s="390"/>
      <c r="Y373" s="390"/>
      <c r="Z373" s="390"/>
      <c r="AA373" s="390"/>
      <c r="AB373" s="390"/>
      <c r="AC373" s="390"/>
      <c r="AD373" s="390"/>
      <c r="AE373" s="390"/>
      <c r="AF373" s="390"/>
      <c r="AG373" s="390"/>
      <c r="AH373" s="390"/>
      <c r="AI373" s="390"/>
      <c r="AJ373" s="390"/>
      <c r="AK373" s="390"/>
      <c r="AL373" s="390"/>
      <c r="AM373" s="390"/>
      <c r="AN373" s="390"/>
      <c r="AO373" s="390"/>
      <c r="AP373" s="390"/>
      <c r="AQ373" s="390"/>
      <c r="AR373" s="390"/>
      <c r="AS373" s="390"/>
      <c r="AT373" s="390"/>
      <c r="AU373" s="390"/>
      <c r="AV373" s="390"/>
      <c r="AW373" s="390"/>
      <c r="AX373" s="390"/>
      <c r="AY373" s="390"/>
      <c r="AZ373" s="390"/>
    </row>
    <row r="374" spans="1:52">
      <c r="A374" s="208"/>
      <c r="B374" s="208"/>
      <c r="C374" s="208"/>
      <c r="D374" s="390"/>
      <c r="E374" s="390"/>
      <c r="F374" s="390"/>
      <c r="G374" s="390"/>
      <c r="H374" s="390"/>
      <c r="I374" s="390"/>
      <c r="J374" s="390"/>
      <c r="K374" s="1331"/>
      <c r="U374" s="208"/>
      <c r="V374" s="1332"/>
      <c r="W374" s="1332"/>
      <c r="X374" s="390"/>
      <c r="Y374" s="390"/>
      <c r="Z374" s="390"/>
      <c r="AA374" s="390"/>
      <c r="AB374" s="390"/>
      <c r="AC374" s="390"/>
      <c r="AD374" s="390"/>
      <c r="AE374" s="390"/>
      <c r="AF374" s="390"/>
      <c r="AG374" s="390"/>
      <c r="AH374" s="390"/>
      <c r="AI374" s="390"/>
      <c r="AJ374" s="390"/>
      <c r="AK374" s="390"/>
      <c r="AL374" s="390"/>
      <c r="AM374" s="390"/>
      <c r="AN374" s="390"/>
      <c r="AO374" s="390"/>
      <c r="AP374" s="390"/>
      <c r="AQ374" s="390"/>
      <c r="AR374" s="390"/>
      <c r="AS374" s="390"/>
      <c r="AT374" s="390"/>
      <c r="AU374" s="390"/>
      <c r="AV374" s="390"/>
      <c r="AW374" s="390"/>
      <c r="AX374" s="390"/>
      <c r="AY374" s="390"/>
      <c r="AZ374" s="390"/>
    </row>
    <row r="375" spans="1:52">
      <c r="A375" s="208"/>
      <c r="B375" s="208"/>
      <c r="C375" s="208"/>
      <c r="D375" s="390"/>
      <c r="E375" s="390"/>
      <c r="F375" s="390"/>
      <c r="G375" s="390"/>
      <c r="H375" s="390"/>
      <c r="I375" s="390"/>
      <c r="J375" s="390"/>
      <c r="K375" s="1331"/>
      <c r="U375" s="208"/>
      <c r="V375" s="1332"/>
      <c r="W375" s="1332"/>
      <c r="X375" s="390"/>
      <c r="Y375" s="390"/>
      <c r="Z375" s="390"/>
      <c r="AA375" s="390"/>
      <c r="AB375" s="390"/>
      <c r="AC375" s="390"/>
      <c r="AD375" s="390"/>
      <c r="AE375" s="390"/>
      <c r="AF375" s="390"/>
      <c r="AG375" s="390"/>
      <c r="AH375" s="390"/>
      <c r="AI375" s="390"/>
      <c r="AJ375" s="390"/>
      <c r="AK375" s="390"/>
      <c r="AL375" s="390"/>
      <c r="AM375" s="390"/>
      <c r="AN375" s="390"/>
      <c r="AO375" s="390"/>
      <c r="AP375" s="390"/>
      <c r="AQ375" s="390"/>
      <c r="AR375" s="390"/>
      <c r="AS375" s="390"/>
      <c r="AT375" s="390"/>
      <c r="AU375" s="390"/>
      <c r="AV375" s="390"/>
      <c r="AW375" s="390"/>
      <c r="AX375" s="390"/>
      <c r="AY375" s="390"/>
      <c r="AZ375" s="390"/>
    </row>
    <row r="376" spans="1:52">
      <c r="A376" s="208"/>
      <c r="B376" s="208"/>
      <c r="C376" s="208"/>
      <c r="D376" s="390"/>
      <c r="E376" s="390"/>
      <c r="F376" s="390"/>
      <c r="G376" s="390"/>
      <c r="H376" s="390"/>
      <c r="I376" s="390"/>
      <c r="J376" s="390"/>
      <c r="K376" s="1331"/>
      <c r="U376" s="208"/>
      <c r="V376" s="1332"/>
      <c r="W376" s="1332"/>
      <c r="X376" s="390"/>
      <c r="Y376" s="390"/>
      <c r="Z376" s="390"/>
      <c r="AA376" s="390"/>
      <c r="AB376" s="390"/>
      <c r="AC376" s="390"/>
      <c r="AD376" s="390"/>
      <c r="AE376" s="390"/>
      <c r="AF376" s="390"/>
      <c r="AG376" s="390"/>
      <c r="AH376" s="390"/>
      <c r="AI376" s="390"/>
      <c r="AJ376" s="390"/>
      <c r="AK376" s="390"/>
      <c r="AL376" s="390"/>
      <c r="AM376" s="390"/>
      <c r="AN376" s="390"/>
      <c r="AO376" s="390"/>
      <c r="AP376" s="390"/>
      <c r="AQ376" s="390"/>
      <c r="AR376" s="390"/>
      <c r="AS376" s="390"/>
      <c r="AT376" s="390"/>
      <c r="AU376" s="390"/>
      <c r="AV376" s="390"/>
      <c r="AW376" s="390"/>
      <c r="AX376" s="390"/>
      <c r="AY376" s="390"/>
      <c r="AZ376" s="390"/>
    </row>
    <row r="377" spans="1:52">
      <c r="A377" s="208"/>
      <c r="B377" s="208"/>
      <c r="C377" s="208"/>
      <c r="D377" s="390"/>
      <c r="E377" s="390"/>
      <c r="F377" s="390"/>
      <c r="G377" s="390"/>
      <c r="H377" s="390"/>
      <c r="I377" s="390"/>
      <c r="J377" s="390"/>
      <c r="K377" s="1331"/>
      <c r="U377" s="208"/>
      <c r="V377" s="1332"/>
      <c r="W377" s="1332"/>
      <c r="X377" s="390"/>
      <c r="Y377" s="390"/>
      <c r="Z377" s="390"/>
      <c r="AA377" s="390"/>
      <c r="AB377" s="390"/>
      <c r="AC377" s="390"/>
      <c r="AD377" s="390"/>
      <c r="AE377" s="390"/>
      <c r="AF377" s="390"/>
      <c r="AG377" s="390"/>
      <c r="AH377" s="390"/>
      <c r="AI377" s="390"/>
      <c r="AJ377" s="390"/>
      <c r="AK377" s="390"/>
      <c r="AL377" s="390"/>
      <c r="AM377" s="390"/>
      <c r="AN377" s="390"/>
      <c r="AO377" s="390"/>
      <c r="AP377" s="390"/>
      <c r="AQ377" s="390"/>
      <c r="AR377" s="390"/>
      <c r="AS377" s="390"/>
      <c r="AT377" s="390"/>
      <c r="AU377" s="390"/>
      <c r="AV377" s="390"/>
      <c r="AW377" s="390"/>
      <c r="AX377" s="390"/>
      <c r="AY377" s="390"/>
      <c r="AZ377" s="390"/>
    </row>
    <row r="378" spans="1:52">
      <c r="A378" s="208"/>
      <c r="B378" s="208"/>
      <c r="C378" s="208"/>
      <c r="D378" s="390"/>
      <c r="E378" s="390"/>
      <c r="F378" s="390"/>
      <c r="G378" s="390"/>
      <c r="H378" s="390"/>
      <c r="I378" s="390"/>
      <c r="J378" s="390"/>
      <c r="K378" s="1331"/>
      <c r="U378" s="208"/>
      <c r="V378" s="1332"/>
      <c r="W378" s="1332"/>
      <c r="X378" s="390"/>
      <c r="Y378" s="390"/>
      <c r="Z378" s="390"/>
      <c r="AA378" s="390"/>
      <c r="AB378" s="390"/>
      <c r="AC378" s="390"/>
      <c r="AD378" s="390"/>
      <c r="AE378" s="390"/>
      <c r="AF378" s="390"/>
      <c r="AG378" s="390"/>
      <c r="AH378" s="390"/>
      <c r="AI378" s="390"/>
      <c r="AJ378" s="390"/>
      <c r="AK378" s="390"/>
      <c r="AL378" s="390"/>
      <c r="AM378" s="390"/>
      <c r="AN378" s="390"/>
      <c r="AO378" s="390"/>
      <c r="AP378" s="390"/>
      <c r="AQ378" s="390"/>
      <c r="AR378" s="390"/>
      <c r="AS378" s="390"/>
      <c r="AT378" s="390"/>
      <c r="AU378" s="390"/>
      <c r="AV378" s="390"/>
      <c r="AW378" s="390"/>
      <c r="AX378" s="390"/>
      <c r="AY378" s="390"/>
      <c r="AZ378" s="390"/>
    </row>
    <row r="379" spans="1:52">
      <c r="A379" s="208"/>
      <c r="B379" s="208"/>
      <c r="C379" s="208"/>
      <c r="D379" s="390"/>
      <c r="E379" s="390"/>
      <c r="F379" s="390"/>
      <c r="G379" s="390"/>
      <c r="H379" s="390"/>
      <c r="I379" s="390"/>
      <c r="J379" s="390"/>
      <c r="K379" s="1331"/>
      <c r="U379" s="208"/>
      <c r="V379" s="1332"/>
      <c r="W379" s="1332"/>
      <c r="X379" s="390"/>
      <c r="Y379" s="390"/>
      <c r="Z379" s="390"/>
      <c r="AA379" s="390"/>
      <c r="AB379" s="390"/>
      <c r="AC379" s="390"/>
      <c r="AD379" s="390"/>
      <c r="AE379" s="390"/>
      <c r="AF379" s="390"/>
      <c r="AG379" s="390"/>
      <c r="AH379" s="390"/>
      <c r="AI379" s="390"/>
      <c r="AJ379" s="390"/>
      <c r="AK379" s="390"/>
      <c r="AL379" s="390"/>
      <c r="AM379" s="390"/>
      <c r="AN379" s="390"/>
      <c r="AO379" s="390"/>
      <c r="AP379" s="390"/>
      <c r="AQ379" s="390"/>
      <c r="AR379" s="390"/>
      <c r="AS379" s="390"/>
      <c r="AT379" s="390"/>
      <c r="AU379" s="390"/>
      <c r="AV379" s="390"/>
      <c r="AW379" s="390"/>
      <c r="AX379" s="390"/>
      <c r="AY379" s="390"/>
      <c r="AZ379" s="390"/>
    </row>
    <row r="380" spans="1:52">
      <c r="A380" s="208"/>
      <c r="B380" s="208"/>
      <c r="C380" s="208"/>
      <c r="D380" s="390"/>
      <c r="E380" s="390"/>
      <c r="F380" s="390"/>
      <c r="G380" s="390"/>
      <c r="H380" s="390"/>
      <c r="I380" s="390"/>
      <c r="J380" s="390"/>
      <c r="K380" s="1331"/>
      <c r="U380" s="208"/>
      <c r="V380" s="1332"/>
      <c r="W380" s="1332"/>
      <c r="X380" s="390"/>
      <c r="Y380" s="390"/>
      <c r="Z380" s="390"/>
      <c r="AA380" s="390"/>
      <c r="AB380" s="390"/>
      <c r="AC380" s="390"/>
      <c r="AD380" s="390"/>
      <c r="AE380" s="390"/>
      <c r="AF380" s="390"/>
      <c r="AG380" s="390"/>
      <c r="AH380" s="390"/>
      <c r="AI380" s="390"/>
      <c r="AJ380" s="390"/>
      <c r="AK380" s="390"/>
      <c r="AL380" s="390"/>
      <c r="AM380" s="390"/>
      <c r="AN380" s="390"/>
      <c r="AO380" s="390"/>
      <c r="AP380" s="390"/>
      <c r="AQ380" s="390"/>
      <c r="AR380" s="390"/>
      <c r="AS380" s="390"/>
      <c r="AT380" s="390"/>
      <c r="AU380" s="390"/>
      <c r="AV380" s="390"/>
      <c r="AW380" s="390"/>
      <c r="AX380" s="390"/>
      <c r="AY380" s="390"/>
      <c r="AZ380" s="390"/>
    </row>
    <row r="381" spans="1:52">
      <c r="A381" s="208"/>
      <c r="B381" s="208"/>
      <c r="C381" s="208"/>
      <c r="D381" s="390"/>
      <c r="E381" s="390"/>
      <c r="F381" s="390"/>
      <c r="G381" s="390"/>
      <c r="H381" s="390"/>
      <c r="I381" s="390"/>
      <c r="J381" s="390"/>
      <c r="K381" s="1331"/>
      <c r="U381" s="208"/>
      <c r="V381" s="1332"/>
      <c r="W381" s="1332"/>
      <c r="X381" s="390"/>
      <c r="Y381" s="390"/>
      <c r="Z381" s="390"/>
      <c r="AA381" s="390"/>
      <c r="AB381" s="390"/>
      <c r="AC381" s="390"/>
      <c r="AD381" s="390"/>
      <c r="AE381" s="390"/>
      <c r="AF381" s="390"/>
      <c r="AG381" s="390"/>
      <c r="AH381" s="390"/>
      <c r="AI381" s="390"/>
      <c r="AJ381" s="390"/>
      <c r="AK381" s="390"/>
      <c r="AL381" s="390"/>
      <c r="AM381" s="390"/>
      <c r="AN381" s="390"/>
      <c r="AO381" s="390"/>
      <c r="AP381" s="390"/>
      <c r="AQ381" s="390"/>
      <c r="AR381" s="390"/>
      <c r="AS381" s="390"/>
      <c r="AT381" s="390"/>
      <c r="AU381" s="390"/>
      <c r="AV381" s="390"/>
      <c r="AW381" s="390"/>
      <c r="AX381" s="390"/>
      <c r="AY381" s="390"/>
      <c r="AZ381" s="390"/>
    </row>
    <row r="382" spans="1:52">
      <c r="A382" s="208"/>
      <c r="B382" s="208"/>
      <c r="C382" s="208"/>
      <c r="D382" s="390"/>
      <c r="E382" s="390"/>
      <c r="F382" s="390"/>
      <c r="G382" s="390"/>
      <c r="H382" s="390"/>
      <c r="I382" s="390"/>
      <c r="J382" s="390"/>
      <c r="K382" s="1331"/>
      <c r="U382" s="208"/>
      <c r="V382" s="1332"/>
      <c r="W382" s="1332"/>
      <c r="X382" s="390"/>
      <c r="Y382" s="390"/>
      <c r="Z382" s="390"/>
      <c r="AA382" s="390"/>
      <c r="AB382" s="390"/>
      <c r="AC382" s="390"/>
      <c r="AD382" s="390"/>
      <c r="AE382" s="390"/>
      <c r="AF382" s="390"/>
      <c r="AG382" s="390"/>
      <c r="AH382" s="390"/>
      <c r="AI382" s="390"/>
      <c r="AJ382" s="390"/>
      <c r="AK382" s="390"/>
      <c r="AL382" s="390"/>
      <c r="AM382" s="390"/>
      <c r="AN382" s="390"/>
      <c r="AO382" s="390"/>
      <c r="AP382" s="390"/>
      <c r="AQ382" s="390"/>
      <c r="AR382" s="390"/>
      <c r="AS382" s="390"/>
      <c r="AT382" s="390"/>
      <c r="AU382" s="390"/>
      <c r="AV382" s="390"/>
      <c r="AW382" s="390"/>
      <c r="AX382" s="390"/>
      <c r="AY382" s="390"/>
      <c r="AZ382" s="390"/>
    </row>
    <row r="383" spans="1:52">
      <c r="A383" s="208"/>
      <c r="B383" s="208"/>
      <c r="C383" s="208"/>
      <c r="D383" s="390"/>
      <c r="E383" s="390"/>
      <c r="F383" s="390"/>
      <c r="G383" s="390"/>
      <c r="H383" s="390"/>
      <c r="I383" s="390"/>
      <c r="J383" s="390"/>
      <c r="K383" s="1331"/>
      <c r="U383" s="208"/>
      <c r="V383" s="1332"/>
      <c r="W383" s="1332"/>
      <c r="X383" s="390"/>
      <c r="Y383" s="390"/>
      <c r="Z383" s="390"/>
      <c r="AA383" s="390"/>
      <c r="AB383" s="390"/>
      <c r="AC383" s="390"/>
      <c r="AD383" s="390"/>
      <c r="AE383" s="390"/>
      <c r="AF383" s="390"/>
      <c r="AG383" s="390"/>
      <c r="AH383" s="390"/>
      <c r="AI383" s="390"/>
      <c r="AJ383" s="390"/>
      <c r="AK383" s="390"/>
      <c r="AL383" s="390"/>
      <c r="AM383" s="390"/>
      <c r="AN383" s="390"/>
      <c r="AO383" s="390"/>
      <c r="AP383" s="390"/>
      <c r="AQ383" s="390"/>
      <c r="AR383" s="390"/>
      <c r="AS383" s="390"/>
      <c r="AT383" s="390"/>
      <c r="AU383" s="390"/>
      <c r="AV383" s="390"/>
      <c r="AW383" s="390"/>
      <c r="AX383" s="390"/>
      <c r="AY383" s="390"/>
      <c r="AZ383" s="390"/>
    </row>
    <row r="384" spans="1:52">
      <c r="A384" s="208"/>
      <c r="B384" s="208"/>
      <c r="C384" s="208"/>
      <c r="D384" s="390"/>
      <c r="E384" s="390"/>
      <c r="F384" s="390"/>
      <c r="G384" s="390"/>
      <c r="H384" s="390"/>
      <c r="I384" s="390"/>
      <c r="J384" s="390"/>
      <c r="K384" s="1331"/>
      <c r="U384" s="208"/>
      <c r="V384" s="1332"/>
      <c r="W384" s="1332"/>
      <c r="X384" s="390"/>
      <c r="Y384" s="390"/>
      <c r="Z384" s="390"/>
      <c r="AA384" s="390"/>
      <c r="AB384" s="390"/>
      <c r="AC384" s="390"/>
      <c r="AD384" s="390"/>
      <c r="AE384" s="390"/>
      <c r="AF384" s="390"/>
      <c r="AG384" s="390"/>
      <c r="AH384" s="390"/>
      <c r="AI384" s="390"/>
      <c r="AJ384" s="390"/>
      <c r="AK384" s="390"/>
      <c r="AL384" s="390"/>
      <c r="AM384" s="390"/>
      <c r="AN384" s="390"/>
      <c r="AO384" s="390"/>
      <c r="AP384" s="390"/>
      <c r="AQ384" s="390"/>
      <c r="AR384" s="390"/>
      <c r="AS384" s="390"/>
      <c r="AT384" s="390"/>
      <c r="AU384" s="390"/>
      <c r="AV384" s="390"/>
      <c r="AW384" s="390"/>
      <c r="AX384" s="390"/>
      <c r="AY384" s="390"/>
      <c r="AZ384" s="390"/>
    </row>
    <row r="385" spans="1:52">
      <c r="A385" s="208"/>
      <c r="B385" s="208"/>
      <c r="C385" s="208"/>
      <c r="D385" s="390"/>
      <c r="E385" s="390"/>
      <c r="F385" s="390"/>
      <c r="G385" s="390"/>
      <c r="H385" s="390"/>
      <c r="I385" s="390"/>
      <c r="J385" s="390"/>
      <c r="K385" s="1331"/>
      <c r="U385" s="208"/>
      <c r="V385" s="1332"/>
      <c r="W385" s="1332"/>
      <c r="X385" s="390"/>
      <c r="Y385" s="390"/>
      <c r="Z385" s="390"/>
      <c r="AA385" s="390"/>
      <c r="AB385" s="390"/>
      <c r="AC385" s="390"/>
      <c r="AD385" s="390"/>
      <c r="AE385" s="390"/>
      <c r="AF385" s="390"/>
      <c r="AG385" s="390"/>
      <c r="AH385" s="390"/>
      <c r="AI385" s="390"/>
      <c r="AJ385" s="390"/>
      <c r="AK385" s="390"/>
      <c r="AL385" s="390"/>
      <c r="AM385" s="390"/>
      <c r="AN385" s="390"/>
      <c r="AO385" s="390"/>
      <c r="AP385" s="390"/>
      <c r="AQ385" s="390"/>
      <c r="AR385" s="390"/>
      <c r="AS385" s="390"/>
      <c r="AT385" s="390"/>
      <c r="AU385" s="390"/>
      <c r="AV385" s="390"/>
      <c r="AW385" s="390"/>
      <c r="AX385" s="390"/>
      <c r="AY385" s="390"/>
      <c r="AZ385" s="390"/>
    </row>
    <row r="386" spans="1:52">
      <c r="A386" s="208"/>
      <c r="B386" s="208"/>
      <c r="C386" s="208"/>
      <c r="D386" s="390"/>
      <c r="E386" s="390"/>
      <c r="F386" s="390"/>
      <c r="G386" s="390"/>
      <c r="H386" s="390"/>
      <c r="I386" s="390"/>
      <c r="J386" s="390"/>
      <c r="K386" s="1331"/>
      <c r="U386" s="208"/>
      <c r="V386" s="1332"/>
      <c r="W386" s="1332"/>
      <c r="X386" s="390"/>
      <c r="Y386" s="390"/>
      <c r="Z386" s="390"/>
      <c r="AA386" s="390"/>
      <c r="AB386" s="390"/>
      <c r="AC386" s="390"/>
      <c r="AD386" s="390"/>
      <c r="AE386" s="390"/>
      <c r="AF386" s="390"/>
      <c r="AG386" s="390"/>
      <c r="AH386" s="390"/>
      <c r="AI386" s="390"/>
      <c r="AJ386" s="390"/>
      <c r="AK386" s="390"/>
      <c r="AL386" s="390"/>
      <c r="AM386" s="390"/>
      <c r="AN386" s="390"/>
      <c r="AO386" s="390"/>
      <c r="AP386" s="390"/>
      <c r="AQ386" s="390"/>
      <c r="AR386" s="390"/>
      <c r="AS386" s="390"/>
      <c r="AT386" s="390"/>
      <c r="AU386" s="390"/>
      <c r="AV386" s="390"/>
      <c r="AW386" s="390"/>
      <c r="AX386" s="390"/>
      <c r="AY386" s="390"/>
      <c r="AZ386" s="390"/>
    </row>
    <row r="387" spans="1:52">
      <c r="A387" s="208"/>
      <c r="B387" s="208"/>
      <c r="C387" s="208"/>
      <c r="D387" s="390"/>
      <c r="E387" s="390"/>
      <c r="F387" s="390"/>
      <c r="G387" s="390"/>
      <c r="H387" s="390"/>
      <c r="I387" s="390"/>
      <c r="J387" s="390"/>
      <c r="K387" s="1331"/>
      <c r="U387" s="208"/>
      <c r="V387" s="1332"/>
      <c r="W387" s="1332"/>
      <c r="X387" s="390"/>
      <c r="Y387" s="390"/>
      <c r="Z387" s="390"/>
      <c r="AA387" s="390"/>
      <c r="AB387" s="390"/>
      <c r="AC387" s="390"/>
      <c r="AD387" s="390"/>
      <c r="AE387" s="390"/>
      <c r="AF387" s="390"/>
      <c r="AG387" s="390"/>
      <c r="AH387" s="390"/>
      <c r="AI387" s="390"/>
      <c r="AJ387" s="390"/>
      <c r="AK387" s="390"/>
      <c r="AL387" s="390"/>
      <c r="AM387" s="390"/>
      <c r="AN387" s="390"/>
      <c r="AO387" s="390"/>
      <c r="AP387" s="390"/>
      <c r="AQ387" s="390"/>
      <c r="AR387" s="390"/>
      <c r="AS387" s="390"/>
      <c r="AT387" s="390"/>
      <c r="AU387" s="390"/>
      <c r="AV387" s="390"/>
      <c r="AW387" s="390"/>
      <c r="AX387" s="390"/>
      <c r="AY387" s="390"/>
      <c r="AZ387" s="390"/>
    </row>
    <row r="388" spans="1:52">
      <c r="A388" s="208"/>
      <c r="B388" s="208"/>
      <c r="C388" s="208"/>
      <c r="D388" s="390"/>
      <c r="E388" s="390"/>
      <c r="F388" s="390"/>
      <c r="G388" s="390"/>
      <c r="H388" s="390"/>
      <c r="I388" s="390"/>
      <c r="J388" s="390"/>
      <c r="K388" s="1331"/>
      <c r="U388" s="208"/>
      <c r="V388" s="1332"/>
      <c r="W388" s="1332"/>
      <c r="X388" s="390"/>
      <c r="Y388" s="390"/>
      <c r="Z388" s="390"/>
      <c r="AA388" s="390"/>
      <c r="AB388" s="390"/>
      <c r="AC388" s="390"/>
      <c r="AD388" s="390"/>
      <c r="AE388" s="390"/>
      <c r="AF388" s="390"/>
      <c r="AG388" s="390"/>
      <c r="AH388" s="390"/>
      <c r="AI388" s="390"/>
      <c r="AJ388" s="390"/>
      <c r="AK388" s="390"/>
      <c r="AL388" s="390"/>
      <c r="AM388" s="390"/>
      <c r="AN388" s="390"/>
      <c r="AO388" s="390"/>
      <c r="AP388" s="390"/>
      <c r="AQ388" s="390"/>
      <c r="AR388" s="390"/>
      <c r="AS388" s="390"/>
      <c r="AT388" s="390"/>
      <c r="AU388" s="390"/>
      <c r="AV388" s="390"/>
      <c r="AW388" s="390"/>
      <c r="AX388" s="390"/>
      <c r="AY388" s="390"/>
      <c r="AZ388" s="390"/>
    </row>
    <row r="389" spans="1:52">
      <c r="A389" s="208"/>
      <c r="B389" s="208"/>
      <c r="C389" s="208"/>
      <c r="D389" s="390"/>
      <c r="E389" s="390"/>
      <c r="F389" s="390"/>
      <c r="G389" s="390"/>
      <c r="H389" s="390"/>
      <c r="I389" s="390"/>
      <c r="J389" s="390"/>
      <c r="K389" s="1331"/>
      <c r="U389" s="208"/>
      <c r="V389" s="1332"/>
      <c r="W389" s="1332"/>
      <c r="X389" s="390"/>
      <c r="Y389" s="390"/>
      <c r="Z389" s="390"/>
      <c r="AA389" s="390"/>
      <c r="AB389" s="390"/>
      <c r="AC389" s="390"/>
      <c r="AD389" s="390"/>
      <c r="AE389" s="390"/>
      <c r="AF389" s="390"/>
      <c r="AG389" s="390"/>
      <c r="AH389" s="390"/>
      <c r="AI389" s="390"/>
      <c r="AJ389" s="390"/>
      <c r="AK389" s="390"/>
      <c r="AL389" s="390"/>
      <c r="AM389" s="390"/>
      <c r="AN389" s="390"/>
      <c r="AO389" s="390"/>
      <c r="AP389" s="390"/>
      <c r="AQ389" s="390"/>
      <c r="AR389" s="390"/>
      <c r="AS389" s="390"/>
      <c r="AT389" s="390"/>
      <c r="AU389" s="390"/>
      <c r="AV389" s="390"/>
      <c r="AW389" s="390"/>
      <c r="AX389" s="390"/>
      <c r="AY389" s="390"/>
      <c r="AZ389" s="390"/>
    </row>
    <row r="390" spans="1:52">
      <c r="A390" s="208"/>
      <c r="B390" s="208"/>
      <c r="C390" s="208"/>
      <c r="D390" s="390"/>
      <c r="E390" s="390"/>
      <c r="F390" s="390"/>
      <c r="G390" s="390"/>
      <c r="H390" s="390"/>
      <c r="I390" s="390"/>
      <c r="J390" s="390"/>
      <c r="K390" s="1331"/>
      <c r="U390" s="208"/>
      <c r="V390" s="1332"/>
      <c r="W390" s="1332"/>
      <c r="X390" s="390"/>
      <c r="Y390" s="390"/>
      <c r="Z390" s="390"/>
      <c r="AA390" s="390"/>
      <c r="AB390" s="390"/>
      <c r="AC390" s="390"/>
      <c r="AD390" s="390"/>
      <c r="AE390" s="390"/>
      <c r="AF390" s="390"/>
      <c r="AG390" s="390"/>
      <c r="AH390" s="390"/>
      <c r="AI390" s="390"/>
      <c r="AJ390" s="390"/>
      <c r="AK390" s="390"/>
      <c r="AL390" s="390"/>
      <c r="AM390" s="390"/>
      <c r="AN390" s="390"/>
      <c r="AO390" s="390"/>
      <c r="AP390" s="390"/>
      <c r="AQ390" s="390"/>
      <c r="AR390" s="390"/>
      <c r="AS390" s="390"/>
      <c r="AT390" s="390"/>
      <c r="AU390" s="390"/>
      <c r="AV390" s="390"/>
      <c r="AW390" s="390"/>
      <c r="AX390" s="390"/>
      <c r="AY390" s="390"/>
      <c r="AZ390" s="390"/>
    </row>
    <row r="391" spans="1:52">
      <c r="A391" s="208"/>
      <c r="B391" s="208"/>
      <c r="C391" s="208"/>
      <c r="D391" s="390"/>
      <c r="E391" s="390"/>
      <c r="F391" s="390"/>
      <c r="G391" s="390"/>
      <c r="H391" s="390"/>
      <c r="I391" s="390"/>
      <c r="J391" s="390"/>
      <c r="K391" s="1331"/>
      <c r="U391" s="208"/>
      <c r="V391" s="1332"/>
      <c r="W391" s="1332"/>
      <c r="X391" s="390"/>
      <c r="Y391" s="390"/>
      <c r="Z391" s="390"/>
      <c r="AA391" s="390"/>
      <c r="AB391" s="390"/>
      <c r="AC391" s="390"/>
      <c r="AD391" s="390"/>
      <c r="AE391" s="390"/>
      <c r="AF391" s="390"/>
      <c r="AG391" s="390"/>
      <c r="AH391" s="390"/>
      <c r="AI391" s="390"/>
      <c r="AJ391" s="390"/>
      <c r="AK391" s="390"/>
      <c r="AL391" s="390"/>
      <c r="AM391" s="390"/>
      <c r="AN391" s="390"/>
      <c r="AO391" s="390"/>
      <c r="AP391" s="390"/>
      <c r="AQ391" s="390"/>
      <c r="AR391" s="390"/>
      <c r="AS391" s="390"/>
      <c r="AT391" s="390"/>
      <c r="AU391" s="390"/>
      <c r="AV391" s="390"/>
      <c r="AW391" s="390"/>
      <c r="AX391" s="390"/>
      <c r="AY391" s="390"/>
      <c r="AZ391" s="390"/>
    </row>
    <row r="392" spans="1:52">
      <c r="A392" s="208"/>
      <c r="B392" s="208"/>
      <c r="C392" s="208"/>
      <c r="D392" s="390"/>
      <c r="E392" s="390"/>
      <c r="F392" s="390"/>
      <c r="G392" s="390"/>
      <c r="H392" s="390"/>
      <c r="I392" s="390"/>
      <c r="J392" s="390"/>
      <c r="K392" s="1331"/>
      <c r="U392" s="208"/>
      <c r="V392" s="1332"/>
      <c r="W392" s="1332"/>
      <c r="X392" s="390"/>
      <c r="Y392" s="390"/>
      <c r="Z392" s="390"/>
      <c r="AA392" s="390"/>
      <c r="AB392" s="390"/>
      <c r="AC392" s="390"/>
      <c r="AD392" s="390"/>
      <c r="AE392" s="390"/>
      <c r="AF392" s="390"/>
      <c r="AG392" s="390"/>
      <c r="AH392" s="390"/>
      <c r="AI392" s="390"/>
      <c r="AJ392" s="390"/>
      <c r="AK392" s="390"/>
      <c r="AL392" s="390"/>
      <c r="AM392" s="390"/>
      <c r="AN392" s="390"/>
      <c r="AO392" s="390"/>
      <c r="AP392" s="390"/>
      <c r="AQ392" s="390"/>
      <c r="AR392" s="390"/>
      <c r="AS392" s="390"/>
      <c r="AT392" s="390"/>
      <c r="AU392" s="390"/>
      <c r="AV392" s="390"/>
      <c r="AW392" s="390"/>
      <c r="AX392" s="390"/>
      <c r="AY392" s="390"/>
      <c r="AZ392" s="390"/>
    </row>
    <row r="393" spans="1:52">
      <c r="A393" s="208"/>
      <c r="B393" s="208"/>
      <c r="C393" s="208"/>
      <c r="D393" s="390"/>
      <c r="E393" s="390"/>
      <c r="F393" s="390"/>
      <c r="G393" s="390"/>
      <c r="H393" s="390"/>
      <c r="I393" s="390"/>
      <c r="J393" s="390"/>
      <c r="K393" s="1331"/>
      <c r="U393" s="208"/>
      <c r="V393" s="1332"/>
      <c r="W393" s="1332"/>
      <c r="X393" s="390"/>
      <c r="Y393" s="390"/>
      <c r="Z393" s="390"/>
      <c r="AA393" s="390"/>
      <c r="AB393" s="390"/>
      <c r="AC393" s="390"/>
      <c r="AD393" s="390"/>
      <c r="AE393" s="390"/>
      <c r="AF393" s="390"/>
      <c r="AG393" s="390"/>
      <c r="AH393" s="390"/>
      <c r="AI393" s="390"/>
      <c r="AJ393" s="390"/>
      <c r="AK393" s="390"/>
      <c r="AL393" s="390"/>
      <c r="AM393" s="390"/>
      <c r="AN393" s="390"/>
      <c r="AO393" s="390"/>
      <c r="AP393" s="390"/>
      <c r="AQ393" s="390"/>
      <c r="AR393" s="390"/>
      <c r="AS393" s="390"/>
      <c r="AT393" s="390"/>
      <c r="AU393" s="390"/>
      <c r="AV393" s="390"/>
      <c r="AW393" s="390"/>
      <c r="AX393" s="390"/>
      <c r="AY393" s="390"/>
      <c r="AZ393" s="390"/>
    </row>
    <row r="394" spans="1:52">
      <c r="A394" s="208"/>
      <c r="B394" s="208"/>
      <c r="C394" s="208"/>
      <c r="D394" s="390"/>
      <c r="E394" s="390"/>
      <c r="F394" s="390"/>
      <c r="G394" s="390"/>
      <c r="H394" s="390"/>
      <c r="I394" s="390"/>
      <c r="J394" s="390"/>
      <c r="K394" s="1331"/>
      <c r="U394" s="208"/>
      <c r="V394" s="1332"/>
      <c r="W394" s="1332"/>
      <c r="X394" s="390"/>
      <c r="Y394" s="390"/>
      <c r="Z394" s="390"/>
      <c r="AA394" s="390"/>
      <c r="AB394" s="390"/>
      <c r="AC394" s="390"/>
      <c r="AD394" s="390"/>
      <c r="AE394" s="390"/>
      <c r="AF394" s="390"/>
      <c r="AG394" s="390"/>
      <c r="AH394" s="390"/>
      <c r="AI394" s="390"/>
      <c r="AJ394" s="390"/>
      <c r="AK394" s="390"/>
      <c r="AL394" s="390"/>
      <c r="AM394" s="390"/>
      <c r="AN394" s="390"/>
      <c r="AO394" s="390"/>
      <c r="AP394" s="390"/>
      <c r="AQ394" s="390"/>
      <c r="AR394" s="390"/>
      <c r="AS394" s="390"/>
      <c r="AT394" s="390"/>
      <c r="AU394" s="390"/>
      <c r="AV394" s="390"/>
      <c r="AW394" s="390"/>
      <c r="AX394" s="390"/>
      <c r="AY394" s="390"/>
      <c r="AZ394" s="390"/>
    </row>
    <row r="395" spans="1:52">
      <c r="A395" s="208"/>
      <c r="B395" s="208"/>
      <c r="C395" s="208"/>
      <c r="D395" s="390"/>
      <c r="E395" s="390"/>
      <c r="F395" s="390"/>
      <c r="G395" s="390"/>
      <c r="H395" s="390"/>
      <c r="I395" s="390"/>
      <c r="J395" s="390"/>
      <c r="K395" s="1331"/>
      <c r="U395" s="208"/>
      <c r="V395" s="1332"/>
      <c r="W395" s="1332"/>
      <c r="X395" s="390"/>
      <c r="Y395" s="390"/>
      <c r="Z395" s="390"/>
      <c r="AA395" s="390"/>
      <c r="AB395" s="390"/>
      <c r="AC395" s="390"/>
      <c r="AD395" s="390"/>
      <c r="AE395" s="390"/>
      <c r="AF395" s="390"/>
      <c r="AG395" s="390"/>
      <c r="AH395" s="390"/>
      <c r="AI395" s="390"/>
      <c r="AJ395" s="390"/>
      <c r="AK395" s="390"/>
      <c r="AL395" s="390"/>
      <c r="AM395" s="390"/>
      <c r="AN395" s="390"/>
      <c r="AO395" s="390"/>
      <c r="AP395" s="390"/>
      <c r="AQ395" s="390"/>
      <c r="AR395" s="390"/>
      <c r="AS395" s="390"/>
      <c r="AT395" s="390"/>
      <c r="AU395" s="390"/>
      <c r="AV395" s="390"/>
      <c r="AW395" s="390"/>
      <c r="AX395" s="390"/>
      <c r="AY395" s="390"/>
      <c r="AZ395" s="390"/>
    </row>
    <row r="396" spans="1:52">
      <c r="A396" s="208"/>
      <c r="B396" s="208"/>
      <c r="C396" s="208"/>
      <c r="D396" s="390"/>
      <c r="E396" s="390"/>
      <c r="F396" s="390"/>
      <c r="G396" s="390"/>
      <c r="H396" s="390"/>
      <c r="I396" s="390"/>
      <c r="J396" s="390"/>
      <c r="K396" s="1331"/>
      <c r="U396" s="208"/>
      <c r="V396" s="1332"/>
      <c r="W396" s="1332"/>
      <c r="X396" s="390"/>
      <c r="Y396" s="390"/>
      <c r="Z396" s="390"/>
      <c r="AA396" s="390"/>
      <c r="AB396" s="390"/>
      <c r="AC396" s="390"/>
      <c r="AD396" s="390"/>
      <c r="AE396" s="390"/>
      <c r="AF396" s="390"/>
      <c r="AG396" s="390"/>
      <c r="AH396" s="390"/>
      <c r="AI396" s="390"/>
      <c r="AJ396" s="390"/>
      <c r="AK396" s="390"/>
      <c r="AL396" s="390"/>
      <c r="AM396" s="390"/>
      <c r="AN396" s="390"/>
      <c r="AO396" s="390"/>
      <c r="AP396" s="390"/>
      <c r="AQ396" s="390"/>
      <c r="AR396" s="390"/>
      <c r="AS396" s="390"/>
      <c r="AT396" s="390"/>
      <c r="AU396" s="390"/>
      <c r="AV396" s="390"/>
      <c r="AW396" s="390"/>
      <c r="AX396" s="390"/>
      <c r="AY396" s="390"/>
      <c r="AZ396" s="390"/>
    </row>
    <row r="397" spans="1:52">
      <c r="A397" s="208"/>
      <c r="B397" s="208"/>
      <c r="C397" s="208"/>
      <c r="D397" s="390"/>
      <c r="E397" s="390"/>
      <c r="F397" s="390"/>
      <c r="G397" s="390"/>
      <c r="H397" s="390"/>
      <c r="I397" s="390"/>
      <c r="J397" s="390"/>
      <c r="K397" s="1331"/>
      <c r="U397" s="208"/>
      <c r="V397" s="1332"/>
      <c r="W397" s="1332"/>
      <c r="X397" s="390"/>
      <c r="Y397" s="390"/>
      <c r="Z397" s="390"/>
      <c r="AA397" s="390"/>
      <c r="AB397" s="390"/>
      <c r="AC397" s="390"/>
      <c r="AD397" s="390"/>
      <c r="AE397" s="390"/>
      <c r="AF397" s="390"/>
      <c r="AG397" s="390"/>
      <c r="AH397" s="390"/>
      <c r="AI397" s="390"/>
      <c r="AJ397" s="390"/>
      <c r="AK397" s="390"/>
      <c r="AL397" s="390"/>
      <c r="AM397" s="390"/>
      <c r="AN397" s="390"/>
      <c r="AO397" s="390"/>
      <c r="AP397" s="390"/>
      <c r="AQ397" s="390"/>
      <c r="AR397" s="390"/>
      <c r="AS397" s="390"/>
      <c r="AT397" s="390"/>
      <c r="AU397" s="390"/>
      <c r="AV397" s="390"/>
      <c r="AW397" s="390"/>
      <c r="AX397" s="390"/>
      <c r="AY397" s="390"/>
      <c r="AZ397" s="390"/>
    </row>
    <row r="398" spans="1:52">
      <c r="A398" s="208"/>
      <c r="B398" s="208"/>
      <c r="C398" s="208"/>
      <c r="D398" s="390"/>
      <c r="E398" s="390"/>
      <c r="F398" s="390"/>
      <c r="G398" s="390"/>
      <c r="H398" s="390"/>
      <c r="I398" s="390"/>
      <c r="J398" s="390"/>
      <c r="K398" s="1331"/>
      <c r="U398" s="208"/>
      <c r="V398" s="1332"/>
      <c r="W398" s="1332"/>
      <c r="X398" s="390"/>
      <c r="Y398" s="390"/>
      <c r="Z398" s="390"/>
      <c r="AA398" s="390"/>
      <c r="AB398" s="390"/>
      <c r="AC398" s="390"/>
      <c r="AD398" s="390"/>
      <c r="AE398" s="390"/>
      <c r="AF398" s="390"/>
      <c r="AG398" s="390"/>
      <c r="AH398" s="390"/>
      <c r="AI398" s="390"/>
      <c r="AJ398" s="390"/>
      <c r="AK398" s="390"/>
      <c r="AL398" s="390"/>
      <c r="AM398" s="390"/>
      <c r="AN398" s="390"/>
      <c r="AO398" s="390"/>
      <c r="AP398" s="390"/>
      <c r="AQ398" s="390"/>
      <c r="AR398" s="390"/>
      <c r="AS398" s="390"/>
      <c r="AT398" s="390"/>
      <c r="AU398" s="390"/>
      <c r="AV398" s="390"/>
      <c r="AW398" s="390"/>
      <c r="AX398" s="390"/>
      <c r="AY398" s="390"/>
      <c r="AZ398" s="390"/>
    </row>
    <row r="399" spans="1:52">
      <c r="A399" s="208"/>
      <c r="B399" s="208"/>
      <c r="C399" s="208"/>
      <c r="D399" s="390"/>
      <c r="E399" s="390"/>
      <c r="F399" s="390"/>
      <c r="G399" s="390"/>
      <c r="H399" s="390"/>
      <c r="I399" s="390"/>
      <c r="J399" s="390"/>
      <c r="K399" s="1331"/>
      <c r="U399" s="208"/>
      <c r="V399" s="1332"/>
      <c r="W399" s="1332"/>
      <c r="X399" s="390"/>
      <c r="Y399" s="390"/>
      <c r="Z399" s="390"/>
      <c r="AA399" s="390"/>
      <c r="AB399" s="390"/>
      <c r="AC399" s="390"/>
      <c r="AD399" s="390"/>
      <c r="AE399" s="390"/>
      <c r="AF399" s="390"/>
      <c r="AG399" s="390"/>
      <c r="AH399" s="390"/>
      <c r="AI399" s="390"/>
      <c r="AJ399" s="390"/>
      <c r="AK399" s="390"/>
      <c r="AL399" s="390"/>
      <c r="AM399" s="390"/>
      <c r="AN399" s="390"/>
      <c r="AO399" s="390"/>
      <c r="AP399" s="390"/>
      <c r="AQ399" s="390"/>
      <c r="AR399" s="390"/>
      <c r="AS399" s="390"/>
      <c r="AT399" s="390"/>
      <c r="AU399" s="390"/>
      <c r="AV399" s="390"/>
      <c r="AW399" s="390"/>
      <c r="AX399" s="390"/>
      <c r="AY399" s="390"/>
      <c r="AZ399" s="390"/>
    </row>
    <row r="400" spans="1:52">
      <c r="A400" s="208"/>
      <c r="B400" s="208"/>
      <c r="C400" s="208"/>
      <c r="D400" s="390"/>
      <c r="E400" s="390"/>
      <c r="F400" s="390"/>
      <c r="G400" s="390"/>
      <c r="H400" s="390"/>
      <c r="I400" s="390"/>
      <c r="J400" s="390"/>
      <c r="K400" s="1331"/>
      <c r="U400" s="208"/>
      <c r="V400" s="1332"/>
      <c r="W400" s="1332"/>
      <c r="X400" s="390"/>
      <c r="Y400" s="390"/>
      <c r="Z400" s="390"/>
      <c r="AA400" s="390"/>
      <c r="AB400" s="390"/>
      <c r="AC400" s="390"/>
      <c r="AD400" s="390"/>
      <c r="AE400" s="390"/>
      <c r="AF400" s="390"/>
      <c r="AG400" s="390"/>
      <c r="AH400" s="390"/>
      <c r="AI400" s="390"/>
      <c r="AJ400" s="390"/>
      <c r="AK400" s="390"/>
      <c r="AL400" s="390"/>
      <c r="AM400" s="390"/>
      <c r="AN400" s="390"/>
      <c r="AO400" s="390"/>
      <c r="AP400" s="390"/>
      <c r="AQ400" s="390"/>
      <c r="AR400" s="390"/>
      <c r="AS400" s="390"/>
      <c r="AT400" s="390"/>
      <c r="AU400" s="390"/>
      <c r="AV400" s="390"/>
      <c r="AW400" s="390"/>
      <c r="AX400" s="390"/>
      <c r="AY400" s="390"/>
      <c r="AZ400" s="390"/>
    </row>
    <row r="401" spans="1:52">
      <c r="A401" s="208"/>
      <c r="B401" s="208"/>
      <c r="C401" s="208"/>
      <c r="D401" s="390"/>
      <c r="E401" s="390"/>
      <c r="F401" s="390"/>
      <c r="G401" s="390"/>
      <c r="H401" s="390"/>
      <c r="I401" s="390"/>
      <c r="J401" s="390"/>
      <c r="K401" s="1331"/>
      <c r="U401" s="208"/>
      <c r="V401" s="1332"/>
      <c r="W401" s="1332"/>
      <c r="X401" s="390"/>
      <c r="Y401" s="390"/>
      <c r="Z401" s="390"/>
      <c r="AA401" s="390"/>
      <c r="AB401" s="390"/>
      <c r="AC401" s="390"/>
      <c r="AD401" s="390"/>
      <c r="AE401" s="390"/>
      <c r="AF401" s="390"/>
      <c r="AG401" s="390"/>
      <c r="AH401" s="390"/>
      <c r="AI401" s="390"/>
      <c r="AJ401" s="390"/>
      <c r="AK401" s="390"/>
      <c r="AL401" s="390"/>
      <c r="AM401" s="390"/>
      <c r="AN401" s="390"/>
      <c r="AO401" s="390"/>
      <c r="AP401" s="390"/>
      <c r="AQ401" s="390"/>
      <c r="AR401" s="390"/>
      <c r="AS401" s="390"/>
      <c r="AT401" s="390"/>
      <c r="AU401" s="390"/>
      <c r="AV401" s="390"/>
      <c r="AW401" s="390"/>
      <c r="AX401" s="390"/>
      <c r="AY401" s="390"/>
      <c r="AZ401" s="390"/>
    </row>
    <row r="402" spans="1:52">
      <c r="A402" s="208"/>
      <c r="B402" s="208"/>
      <c r="C402" s="208"/>
      <c r="D402" s="390"/>
      <c r="E402" s="390"/>
      <c r="F402" s="390"/>
      <c r="G402" s="390"/>
      <c r="H402" s="390"/>
      <c r="I402" s="390"/>
      <c r="J402" s="390"/>
      <c r="K402" s="1331"/>
      <c r="U402" s="208"/>
      <c r="V402" s="1332"/>
      <c r="W402" s="1332"/>
      <c r="X402" s="390"/>
      <c r="Y402" s="390"/>
      <c r="Z402" s="390"/>
      <c r="AA402" s="390"/>
      <c r="AB402" s="390"/>
      <c r="AC402" s="390"/>
      <c r="AD402" s="390"/>
      <c r="AE402" s="390"/>
      <c r="AF402" s="390"/>
      <c r="AG402" s="390"/>
      <c r="AH402" s="390"/>
      <c r="AI402" s="390"/>
      <c r="AJ402" s="390"/>
      <c r="AK402" s="390"/>
      <c r="AL402" s="390"/>
      <c r="AM402" s="390"/>
      <c r="AN402" s="390"/>
      <c r="AO402" s="390"/>
      <c r="AP402" s="390"/>
      <c r="AQ402" s="390"/>
      <c r="AR402" s="390"/>
      <c r="AS402" s="390"/>
      <c r="AT402" s="390"/>
      <c r="AU402" s="390"/>
      <c r="AV402" s="390"/>
      <c r="AW402" s="390"/>
      <c r="AX402" s="390"/>
      <c r="AY402" s="390"/>
      <c r="AZ402" s="390"/>
    </row>
    <row r="403" spans="1:52">
      <c r="A403" s="208"/>
      <c r="B403" s="208"/>
      <c r="C403" s="208"/>
      <c r="D403" s="390"/>
      <c r="E403" s="390"/>
      <c r="F403" s="390"/>
      <c r="G403" s="390"/>
      <c r="H403" s="390"/>
      <c r="I403" s="390"/>
      <c r="J403" s="390"/>
      <c r="K403" s="1331"/>
      <c r="U403" s="208"/>
      <c r="V403" s="1332"/>
      <c r="W403" s="1332"/>
      <c r="X403" s="390"/>
      <c r="Y403" s="390"/>
      <c r="Z403" s="390"/>
      <c r="AA403" s="390"/>
      <c r="AB403" s="390"/>
      <c r="AC403" s="390"/>
      <c r="AD403" s="390"/>
      <c r="AE403" s="390"/>
      <c r="AF403" s="390"/>
      <c r="AG403" s="390"/>
      <c r="AH403" s="390"/>
      <c r="AI403" s="390"/>
      <c r="AJ403" s="390"/>
      <c r="AK403" s="390"/>
      <c r="AL403" s="390"/>
      <c r="AM403" s="390"/>
      <c r="AN403" s="390"/>
      <c r="AO403" s="390"/>
      <c r="AP403" s="390"/>
      <c r="AQ403" s="390"/>
      <c r="AR403" s="390"/>
      <c r="AS403" s="390"/>
      <c r="AT403" s="390"/>
      <c r="AU403" s="390"/>
      <c r="AV403" s="390"/>
      <c r="AW403" s="390"/>
      <c r="AX403" s="390"/>
      <c r="AY403" s="390"/>
      <c r="AZ403" s="390"/>
    </row>
    <row r="404" spans="1:52">
      <c r="A404" s="208"/>
      <c r="B404" s="208"/>
      <c r="C404" s="208"/>
      <c r="D404" s="390"/>
      <c r="E404" s="390"/>
      <c r="F404" s="390"/>
      <c r="G404" s="390"/>
      <c r="H404" s="390"/>
      <c r="I404" s="390"/>
      <c r="J404" s="390"/>
      <c r="K404" s="1331"/>
      <c r="U404" s="208"/>
      <c r="V404" s="1332"/>
      <c r="W404" s="1332"/>
      <c r="X404" s="390"/>
      <c r="Y404" s="390"/>
      <c r="Z404" s="390"/>
      <c r="AA404" s="390"/>
      <c r="AB404" s="390"/>
      <c r="AC404" s="390"/>
      <c r="AD404" s="390"/>
      <c r="AE404" s="390"/>
      <c r="AF404" s="390"/>
      <c r="AG404" s="390"/>
      <c r="AH404" s="390"/>
      <c r="AI404" s="390"/>
      <c r="AJ404" s="390"/>
      <c r="AK404" s="390"/>
      <c r="AL404" s="390"/>
      <c r="AM404" s="390"/>
      <c r="AN404" s="390"/>
      <c r="AO404" s="390"/>
      <c r="AP404" s="390"/>
      <c r="AQ404" s="390"/>
      <c r="AR404" s="390"/>
      <c r="AS404" s="390"/>
      <c r="AT404" s="390"/>
      <c r="AU404" s="390"/>
      <c r="AV404" s="390"/>
      <c r="AW404" s="390"/>
      <c r="AX404" s="390"/>
      <c r="AY404" s="390"/>
      <c r="AZ404" s="390"/>
    </row>
    <row r="405" spans="1:52">
      <c r="A405" s="208"/>
      <c r="B405" s="208"/>
      <c r="C405" s="208"/>
      <c r="D405" s="390"/>
      <c r="E405" s="390"/>
      <c r="F405" s="390"/>
      <c r="G405" s="390"/>
      <c r="H405" s="390"/>
      <c r="I405" s="390"/>
      <c r="J405" s="390"/>
      <c r="K405" s="1331"/>
      <c r="U405" s="208"/>
      <c r="V405" s="1332"/>
      <c r="W405" s="1332"/>
      <c r="X405" s="390"/>
      <c r="Y405" s="390"/>
      <c r="Z405" s="390"/>
      <c r="AA405" s="390"/>
      <c r="AB405" s="390"/>
      <c r="AC405" s="390"/>
      <c r="AD405" s="390"/>
      <c r="AE405" s="390"/>
      <c r="AF405" s="390"/>
      <c r="AG405" s="390"/>
      <c r="AH405" s="390"/>
      <c r="AI405" s="390"/>
      <c r="AJ405" s="390"/>
      <c r="AK405" s="390"/>
      <c r="AL405" s="390"/>
      <c r="AM405" s="390"/>
      <c r="AN405" s="390"/>
      <c r="AO405" s="390"/>
      <c r="AP405" s="390"/>
      <c r="AQ405" s="390"/>
      <c r="AR405" s="390"/>
      <c r="AS405" s="390"/>
      <c r="AT405" s="390"/>
      <c r="AU405" s="390"/>
      <c r="AV405" s="390"/>
      <c r="AW405" s="390"/>
      <c r="AX405" s="390"/>
      <c r="AY405" s="390"/>
      <c r="AZ405" s="390"/>
    </row>
    <row r="406" spans="1:52">
      <c r="A406" s="208"/>
      <c r="B406" s="208"/>
      <c r="C406" s="208"/>
      <c r="D406" s="390"/>
      <c r="E406" s="390"/>
      <c r="F406" s="390"/>
      <c r="G406" s="390"/>
      <c r="H406" s="390"/>
      <c r="I406" s="390"/>
      <c r="J406" s="390"/>
      <c r="K406" s="1331"/>
      <c r="U406" s="208"/>
      <c r="V406" s="1332"/>
      <c r="W406" s="1332"/>
      <c r="X406" s="390"/>
      <c r="Y406" s="390"/>
      <c r="Z406" s="390"/>
      <c r="AA406" s="390"/>
      <c r="AB406" s="390"/>
      <c r="AC406" s="390"/>
      <c r="AD406" s="390"/>
      <c r="AE406" s="390"/>
      <c r="AF406" s="390"/>
      <c r="AG406" s="390"/>
      <c r="AH406" s="390"/>
      <c r="AI406" s="390"/>
      <c r="AJ406" s="390"/>
      <c r="AK406" s="390"/>
      <c r="AL406" s="390"/>
      <c r="AM406" s="390"/>
      <c r="AN406" s="390"/>
      <c r="AO406" s="390"/>
      <c r="AP406" s="390"/>
      <c r="AQ406" s="390"/>
      <c r="AR406" s="390"/>
      <c r="AS406" s="390"/>
      <c r="AT406" s="390"/>
      <c r="AU406" s="390"/>
      <c r="AV406" s="390"/>
      <c r="AW406" s="390"/>
      <c r="AX406" s="390"/>
      <c r="AY406" s="390"/>
      <c r="AZ406" s="390"/>
    </row>
    <row r="407" spans="1:52">
      <c r="A407" s="208"/>
      <c r="B407" s="208"/>
      <c r="C407" s="208"/>
      <c r="D407" s="390"/>
      <c r="E407" s="390"/>
      <c r="F407" s="390"/>
      <c r="G407" s="390"/>
      <c r="H407" s="390"/>
      <c r="I407" s="390"/>
      <c r="J407" s="390"/>
      <c r="K407" s="1331"/>
      <c r="U407" s="208"/>
      <c r="V407" s="1332"/>
      <c r="W407" s="1332"/>
      <c r="X407" s="390"/>
      <c r="Y407" s="390"/>
      <c r="Z407" s="390"/>
      <c r="AA407" s="390"/>
      <c r="AB407" s="390"/>
      <c r="AC407" s="390"/>
      <c r="AD407" s="390"/>
      <c r="AE407" s="390"/>
      <c r="AF407" s="390"/>
      <c r="AG407" s="390"/>
      <c r="AH407" s="390"/>
      <c r="AI407" s="390"/>
      <c r="AJ407" s="390"/>
      <c r="AK407" s="390"/>
      <c r="AL407" s="390"/>
      <c r="AM407" s="390"/>
      <c r="AN407" s="390"/>
      <c r="AO407" s="390"/>
      <c r="AP407" s="390"/>
      <c r="AQ407" s="390"/>
      <c r="AR407" s="390"/>
      <c r="AS407" s="390"/>
      <c r="AT407" s="390"/>
      <c r="AU407" s="390"/>
      <c r="AV407" s="390"/>
      <c r="AW407" s="390"/>
      <c r="AX407" s="390"/>
      <c r="AY407" s="390"/>
      <c r="AZ407" s="390"/>
    </row>
    <row r="408" spans="1:52">
      <c r="A408" s="208"/>
      <c r="B408" s="208"/>
      <c r="C408" s="208"/>
      <c r="D408" s="390"/>
      <c r="E408" s="390"/>
      <c r="F408" s="390"/>
      <c r="G408" s="390"/>
      <c r="H408" s="390"/>
      <c r="I408" s="390"/>
      <c r="J408" s="390"/>
      <c r="K408" s="1331"/>
      <c r="U408" s="208"/>
      <c r="V408" s="1332"/>
      <c r="W408" s="1332"/>
      <c r="X408" s="390"/>
      <c r="Y408" s="390"/>
      <c r="Z408" s="390"/>
      <c r="AA408" s="390"/>
      <c r="AB408" s="390"/>
      <c r="AC408" s="390"/>
      <c r="AD408" s="390"/>
      <c r="AE408" s="390"/>
      <c r="AF408" s="390"/>
      <c r="AG408" s="390"/>
      <c r="AH408" s="390"/>
      <c r="AI408" s="390"/>
      <c r="AJ408" s="390"/>
      <c r="AK408" s="390"/>
      <c r="AL408" s="390"/>
      <c r="AM408" s="390"/>
      <c r="AN408" s="390"/>
      <c r="AO408" s="390"/>
      <c r="AP408" s="390"/>
      <c r="AQ408" s="390"/>
      <c r="AR408" s="390"/>
      <c r="AS408" s="390"/>
      <c r="AT408" s="390"/>
      <c r="AU408" s="390"/>
      <c r="AV408" s="390"/>
      <c r="AW408" s="390"/>
      <c r="AX408" s="390"/>
      <c r="AY408" s="390"/>
      <c r="AZ408" s="390"/>
    </row>
    <row r="409" spans="1:52">
      <c r="A409" s="208"/>
      <c r="B409" s="208"/>
      <c r="C409" s="208"/>
      <c r="D409" s="390"/>
      <c r="E409" s="390"/>
      <c r="F409" s="390"/>
      <c r="G409" s="390"/>
      <c r="H409" s="390"/>
      <c r="I409" s="390"/>
      <c r="J409" s="390"/>
      <c r="K409" s="1331"/>
      <c r="U409" s="208"/>
      <c r="V409" s="1332"/>
      <c r="W409" s="1332"/>
      <c r="X409" s="390"/>
      <c r="Y409" s="390"/>
      <c r="Z409" s="390"/>
      <c r="AA409" s="390"/>
      <c r="AB409" s="390"/>
      <c r="AC409" s="390"/>
      <c r="AD409" s="390"/>
      <c r="AE409" s="390"/>
      <c r="AF409" s="390"/>
      <c r="AG409" s="390"/>
      <c r="AH409" s="390"/>
      <c r="AI409" s="390"/>
      <c r="AJ409" s="390"/>
      <c r="AK409" s="390"/>
      <c r="AL409" s="390"/>
      <c r="AM409" s="390"/>
      <c r="AN409" s="390"/>
      <c r="AO409" s="390"/>
      <c r="AP409" s="390"/>
      <c r="AQ409" s="390"/>
      <c r="AR409" s="390"/>
      <c r="AS409" s="390"/>
      <c r="AT409" s="390"/>
      <c r="AU409" s="390"/>
      <c r="AV409" s="390"/>
      <c r="AW409" s="390"/>
      <c r="AX409" s="390"/>
      <c r="AY409" s="390"/>
      <c r="AZ409" s="390"/>
    </row>
    <row r="410" spans="1:52">
      <c r="A410" s="208"/>
      <c r="B410" s="208"/>
      <c r="C410" s="208"/>
      <c r="D410" s="390"/>
      <c r="E410" s="390"/>
      <c r="F410" s="390"/>
      <c r="G410" s="390"/>
      <c r="H410" s="390"/>
      <c r="I410" s="390"/>
      <c r="J410" s="390"/>
      <c r="K410" s="1331"/>
      <c r="U410" s="208"/>
      <c r="V410" s="1332"/>
      <c r="W410" s="1332"/>
      <c r="X410" s="390"/>
      <c r="Y410" s="390"/>
      <c r="Z410" s="390"/>
      <c r="AA410" s="390"/>
      <c r="AB410" s="390"/>
      <c r="AC410" s="390"/>
      <c r="AD410" s="390"/>
      <c r="AE410" s="390"/>
      <c r="AF410" s="390"/>
      <c r="AG410" s="390"/>
      <c r="AH410" s="390"/>
      <c r="AI410" s="390"/>
      <c r="AJ410" s="390"/>
      <c r="AK410" s="390"/>
      <c r="AL410" s="390"/>
      <c r="AM410" s="390"/>
      <c r="AN410" s="390"/>
      <c r="AO410" s="390"/>
      <c r="AP410" s="390"/>
      <c r="AQ410" s="390"/>
      <c r="AR410" s="390"/>
      <c r="AS410" s="390"/>
      <c r="AT410" s="390"/>
      <c r="AU410" s="390"/>
      <c r="AV410" s="390"/>
      <c r="AW410" s="390"/>
      <c r="AX410" s="390"/>
      <c r="AY410" s="390"/>
      <c r="AZ410" s="390"/>
    </row>
    <row r="411" spans="1:52">
      <c r="A411" s="208"/>
      <c r="B411" s="208"/>
      <c r="C411" s="208"/>
      <c r="D411" s="390"/>
      <c r="E411" s="390"/>
      <c r="F411" s="390"/>
      <c r="G411" s="390"/>
      <c r="H411" s="390"/>
      <c r="I411" s="390"/>
      <c r="J411" s="390"/>
      <c r="K411" s="1331"/>
      <c r="U411" s="208"/>
      <c r="V411" s="1332"/>
      <c r="W411" s="1332"/>
      <c r="X411" s="390"/>
      <c r="Y411" s="390"/>
      <c r="Z411" s="390"/>
      <c r="AA411" s="390"/>
      <c r="AB411" s="390"/>
      <c r="AC411" s="390"/>
      <c r="AD411" s="390"/>
      <c r="AE411" s="390"/>
      <c r="AF411" s="390"/>
      <c r="AG411" s="390"/>
      <c r="AH411" s="390"/>
      <c r="AI411" s="390"/>
      <c r="AJ411" s="390"/>
      <c r="AK411" s="390"/>
      <c r="AL411" s="390"/>
      <c r="AM411" s="390"/>
      <c r="AN411" s="390"/>
      <c r="AO411" s="390"/>
      <c r="AP411" s="390"/>
      <c r="AQ411" s="390"/>
      <c r="AR411" s="390"/>
      <c r="AS411" s="390"/>
      <c r="AT411" s="390"/>
      <c r="AU411" s="390"/>
      <c r="AV411" s="390"/>
      <c r="AW411" s="390"/>
      <c r="AX411" s="390"/>
      <c r="AY411" s="390"/>
      <c r="AZ411" s="390"/>
    </row>
    <row r="412" spans="1:52">
      <c r="A412" s="208"/>
      <c r="B412" s="208"/>
      <c r="C412" s="208"/>
      <c r="D412" s="390"/>
      <c r="E412" s="390"/>
      <c r="F412" s="390"/>
      <c r="G412" s="390"/>
      <c r="H412" s="390"/>
      <c r="I412" s="390"/>
      <c r="J412" s="390"/>
      <c r="K412" s="1331"/>
      <c r="U412" s="208"/>
      <c r="V412" s="1332"/>
      <c r="W412" s="1332"/>
      <c r="X412" s="390"/>
      <c r="Y412" s="390"/>
      <c r="Z412" s="390"/>
      <c r="AA412" s="390"/>
      <c r="AB412" s="390"/>
      <c r="AC412" s="390"/>
      <c r="AD412" s="390"/>
      <c r="AE412" s="390"/>
      <c r="AF412" s="390"/>
      <c r="AG412" s="390"/>
      <c r="AH412" s="390"/>
      <c r="AI412" s="390"/>
      <c r="AJ412" s="390"/>
      <c r="AK412" s="390"/>
      <c r="AL412" s="390"/>
      <c r="AM412" s="390"/>
      <c r="AN412" s="390"/>
      <c r="AO412" s="390"/>
      <c r="AP412" s="390"/>
      <c r="AQ412" s="390"/>
      <c r="AR412" s="390"/>
      <c r="AS412" s="390"/>
      <c r="AT412" s="390"/>
      <c r="AU412" s="390"/>
      <c r="AV412" s="390"/>
      <c r="AW412" s="390"/>
      <c r="AX412" s="390"/>
      <c r="AY412" s="390"/>
      <c r="AZ412" s="390"/>
    </row>
    <row r="413" spans="1:52">
      <c r="A413" s="208"/>
      <c r="B413" s="208"/>
      <c r="C413" s="208"/>
      <c r="D413" s="390"/>
      <c r="E413" s="390"/>
      <c r="F413" s="390"/>
      <c r="G413" s="390"/>
      <c r="H413" s="390"/>
      <c r="I413" s="390"/>
      <c r="J413" s="390"/>
      <c r="K413" s="1331"/>
      <c r="U413" s="208"/>
      <c r="V413" s="1332"/>
      <c r="W413" s="1332"/>
      <c r="X413" s="390"/>
      <c r="Y413" s="390"/>
      <c r="Z413" s="390"/>
      <c r="AA413" s="390"/>
      <c r="AB413" s="390"/>
      <c r="AC413" s="390"/>
      <c r="AD413" s="390"/>
      <c r="AE413" s="390"/>
      <c r="AF413" s="390"/>
      <c r="AG413" s="390"/>
      <c r="AH413" s="390"/>
      <c r="AI413" s="390"/>
      <c r="AJ413" s="390"/>
      <c r="AK413" s="390"/>
      <c r="AL413" s="390"/>
      <c r="AM413" s="390"/>
      <c r="AN413" s="390"/>
      <c r="AO413" s="390"/>
      <c r="AP413" s="390"/>
      <c r="AQ413" s="390"/>
      <c r="AR413" s="390"/>
      <c r="AS413" s="390"/>
      <c r="AT413" s="390"/>
      <c r="AU413" s="390"/>
      <c r="AV413" s="390"/>
      <c r="AW413" s="390"/>
      <c r="AX413" s="390"/>
      <c r="AY413" s="390"/>
      <c r="AZ413" s="390"/>
    </row>
    <row r="414" spans="1:52">
      <c r="A414" s="208"/>
      <c r="B414" s="208"/>
      <c r="C414" s="208"/>
      <c r="D414" s="390"/>
      <c r="E414" s="390"/>
      <c r="F414" s="390"/>
      <c r="G414" s="390"/>
      <c r="H414" s="390"/>
      <c r="I414" s="390"/>
      <c r="J414" s="390"/>
      <c r="K414" s="1331"/>
      <c r="U414" s="208"/>
      <c r="V414" s="1332"/>
      <c r="W414" s="1332"/>
      <c r="X414" s="390"/>
      <c r="Y414" s="390"/>
      <c r="Z414" s="390"/>
      <c r="AA414" s="390"/>
      <c r="AB414" s="390"/>
      <c r="AC414" s="390"/>
      <c r="AD414" s="390"/>
      <c r="AE414" s="390"/>
      <c r="AF414" s="390"/>
      <c r="AG414" s="390"/>
      <c r="AH414" s="390"/>
      <c r="AI414" s="390"/>
      <c r="AJ414" s="390"/>
      <c r="AK414" s="390"/>
      <c r="AL414" s="390"/>
      <c r="AM414" s="390"/>
      <c r="AN414" s="390"/>
      <c r="AO414" s="390"/>
      <c r="AP414" s="390"/>
      <c r="AQ414" s="390"/>
      <c r="AR414" s="390"/>
      <c r="AS414" s="390"/>
      <c r="AT414" s="390"/>
      <c r="AU414" s="390"/>
      <c r="AV414" s="390"/>
      <c r="AW414" s="390"/>
      <c r="AX414" s="390"/>
      <c r="AY414" s="390"/>
      <c r="AZ414" s="390"/>
    </row>
    <row r="415" spans="1:52">
      <c r="A415" s="208"/>
      <c r="B415" s="208"/>
      <c r="C415" s="208"/>
      <c r="D415" s="390"/>
      <c r="E415" s="390"/>
      <c r="F415" s="390"/>
      <c r="G415" s="390"/>
      <c r="H415" s="390"/>
      <c r="I415" s="390"/>
      <c r="J415" s="390"/>
      <c r="K415" s="1331"/>
      <c r="U415" s="208"/>
      <c r="V415" s="1332"/>
      <c r="W415" s="1332"/>
      <c r="X415" s="390"/>
      <c r="Y415" s="390"/>
      <c r="Z415" s="390"/>
      <c r="AA415" s="390"/>
      <c r="AB415" s="390"/>
      <c r="AC415" s="390"/>
      <c r="AD415" s="390"/>
      <c r="AE415" s="390"/>
      <c r="AF415" s="390"/>
      <c r="AG415" s="390"/>
      <c r="AH415" s="390"/>
      <c r="AI415" s="390"/>
      <c r="AJ415" s="390"/>
      <c r="AK415" s="390"/>
      <c r="AL415" s="390"/>
      <c r="AM415" s="390"/>
      <c r="AN415" s="390"/>
      <c r="AO415" s="390"/>
      <c r="AP415" s="390"/>
      <c r="AQ415" s="390"/>
      <c r="AR415" s="390"/>
      <c r="AS415" s="390"/>
      <c r="AT415" s="390"/>
      <c r="AU415" s="390"/>
      <c r="AV415" s="390"/>
      <c r="AW415" s="390"/>
      <c r="AX415" s="390"/>
      <c r="AY415" s="390"/>
      <c r="AZ415" s="390"/>
    </row>
    <row r="416" spans="1:52">
      <c r="A416" s="208"/>
      <c r="B416" s="208"/>
      <c r="C416" s="208"/>
      <c r="D416" s="390"/>
      <c r="E416" s="390"/>
      <c r="F416" s="390"/>
      <c r="G416" s="390"/>
      <c r="H416" s="390"/>
      <c r="I416" s="390"/>
      <c r="J416" s="390"/>
      <c r="K416" s="1331"/>
      <c r="U416" s="208"/>
      <c r="V416" s="1332"/>
      <c r="W416" s="1332"/>
      <c r="X416" s="390"/>
      <c r="Y416" s="390"/>
      <c r="Z416" s="390"/>
      <c r="AA416" s="390"/>
      <c r="AB416" s="390"/>
      <c r="AC416" s="390"/>
      <c r="AD416" s="390"/>
      <c r="AE416" s="390"/>
      <c r="AF416" s="390"/>
      <c r="AG416" s="390"/>
      <c r="AH416" s="390"/>
      <c r="AI416" s="390"/>
      <c r="AJ416" s="390"/>
      <c r="AK416" s="390"/>
      <c r="AL416" s="390"/>
      <c r="AM416" s="390"/>
      <c r="AN416" s="390"/>
      <c r="AO416" s="390"/>
      <c r="AP416" s="390"/>
      <c r="AQ416" s="390"/>
      <c r="AR416" s="390"/>
      <c r="AS416" s="390"/>
      <c r="AT416" s="390"/>
      <c r="AU416" s="390"/>
      <c r="AV416" s="390"/>
      <c r="AW416" s="390"/>
      <c r="AX416" s="390"/>
      <c r="AY416" s="390"/>
      <c r="AZ416" s="390"/>
    </row>
    <row r="417" spans="1:52">
      <c r="A417" s="208"/>
      <c r="B417" s="208"/>
      <c r="C417" s="208"/>
      <c r="D417" s="390"/>
      <c r="E417" s="390"/>
      <c r="F417" s="390"/>
      <c r="G417" s="390"/>
      <c r="H417" s="390"/>
      <c r="I417" s="390"/>
      <c r="J417" s="390"/>
      <c r="K417" s="1331"/>
      <c r="U417" s="208"/>
      <c r="V417" s="1332"/>
      <c r="W417" s="1332"/>
      <c r="X417" s="390"/>
      <c r="Y417" s="390"/>
      <c r="Z417" s="390"/>
      <c r="AA417" s="390"/>
      <c r="AB417" s="390"/>
      <c r="AC417" s="390"/>
      <c r="AD417" s="390"/>
      <c r="AE417" s="390"/>
      <c r="AF417" s="390"/>
      <c r="AG417" s="390"/>
      <c r="AH417" s="390"/>
      <c r="AI417" s="390"/>
      <c r="AJ417" s="390"/>
      <c r="AK417" s="390"/>
      <c r="AL417" s="390"/>
      <c r="AM417" s="390"/>
      <c r="AN417" s="390"/>
      <c r="AO417" s="390"/>
      <c r="AP417" s="390"/>
      <c r="AQ417" s="390"/>
      <c r="AR417" s="390"/>
      <c r="AS417" s="390"/>
      <c r="AT417" s="390"/>
      <c r="AU417" s="390"/>
      <c r="AV417" s="390"/>
      <c r="AW417" s="390"/>
      <c r="AX417" s="390"/>
      <c r="AY417" s="390"/>
      <c r="AZ417" s="390"/>
    </row>
    <row r="418" spans="1:52">
      <c r="A418" s="208"/>
      <c r="B418" s="208"/>
      <c r="C418" s="208"/>
      <c r="D418" s="390"/>
      <c r="E418" s="390"/>
      <c r="F418" s="390"/>
      <c r="G418" s="390"/>
      <c r="H418" s="390"/>
      <c r="I418" s="390"/>
      <c r="J418" s="390"/>
      <c r="K418" s="1331"/>
      <c r="U418" s="208"/>
      <c r="V418" s="1332"/>
      <c r="W418" s="1332"/>
      <c r="X418" s="390"/>
      <c r="Y418" s="390"/>
      <c r="Z418" s="390"/>
      <c r="AA418" s="390"/>
      <c r="AB418" s="390"/>
      <c r="AC418" s="390"/>
      <c r="AD418" s="390"/>
      <c r="AE418" s="390"/>
      <c r="AF418" s="390"/>
      <c r="AG418" s="390"/>
      <c r="AH418" s="390"/>
      <c r="AI418" s="390"/>
      <c r="AJ418" s="390"/>
      <c r="AK418" s="390"/>
      <c r="AL418" s="390"/>
      <c r="AM418" s="390"/>
      <c r="AN418" s="390"/>
      <c r="AO418" s="390"/>
      <c r="AP418" s="390"/>
      <c r="AQ418" s="390"/>
      <c r="AR418" s="390"/>
      <c r="AS418" s="390"/>
      <c r="AT418" s="390"/>
      <c r="AU418" s="390"/>
      <c r="AV418" s="390"/>
      <c r="AW418" s="390"/>
      <c r="AX418" s="390"/>
      <c r="AY418" s="390"/>
      <c r="AZ418" s="390"/>
    </row>
    <row r="419" spans="1:52">
      <c r="A419" s="208"/>
      <c r="B419" s="208"/>
      <c r="C419" s="208"/>
      <c r="D419" s="390"/>
      <c r="E419" s="390"/>
      <c r="F419" s="390"/>
      <c r="G419" s="390"/>
      <c r="H419" s="390"/>
      <c r="I419" s="390"/>
      <c r="J419" s="390"/>
      <c r="K419" s="1331"/>
      <c r="U419" s="208"/>
      <c r="V419" s="1332"/>
      <c r="W419" s="1332"/>
      <c r="X419" s="390"/>
      <c r="Y419" s="390"/>
      <c r="Z419" s="390"/>
      <c r="AA419" s="390"/>
      <c r="AB419" s="390"/>
      <c r="AC419" s="390"/>
      <c r="AD419" s="390"/>
      <c r="AE419" s="390"/>
      <c r="AF419" s="390"/>
      <c r="AG419" s="390"/>
      <c r="AH419" s="390"/>
      <c r="AI419" s="390"/>
      <c r="AJ419" s="390"/>
      <c r="AK419" s="390"/>
      <c r="AL419" s="390"/>
      <c r="AM419" s="390"/>
      <c r="AN419" s="390"/>
      <c r="AO419" s="390"/>
      <c r="AP419" s="390"/>
      <c r="AQ419" s="390"/>
      <c r="AR419" s="390"/>
      <c r="AS419" s="390"/>
      <c r="AT419" s="390"/>
      <c r="AU419" s="390"/>
      <c r="AV419" s="390"/>
      <c r="AW419" s="390"/>
      <c r="AX419" s="390"/>
      <c r="AY419" s="390"/>
      <c r="AZ419" s="390"/>
    </row>
    <row r="420" spans="1:52">
      <c r="A420" s="208"/>
      <c r="B420" s="208"/>
      <c r="C420" s="208"/>
      <c r="D420" s="390"/>
      <c r="E420" s="390"/>
      <c r="F420" s="390"/>
      <c r="G420" s="390"/>
      <c r="H420" s="390"/>
      <c r="I420" s="390"/>
      <c r="J420" s="390"/>
      <c r="K420" s="1331"/>
      <c r="U420" s="208"/>
      <c r="V420" s="1332"/>
      <c r="W420" s="1332"/>
      <c r="X420" s="390"/>
      <c r="Y420" s="390"/>
      <c r="Z420" s="390"/>
      <c r="AA420" s="390"/>
      <c r="AB420" s="390"/>
      <c r="AC420" s="390"/>
      <c r="AD420" s="390"/>
      <c r="AE420" s="390"/>
      <c r="AF420" s="390"/>
      <c r="AG420" s="390"/>
      <c r="AH420" s="390"/>
      <c r="AI420" s="390"/>
      <c r="AJ420" s="390"/>
      <c r="AK420" s="390"/>
      <c r="AL420" s="390"/>
      <c r="AM420" s="390"/>
      <c r="AN420" s="390"/>
      <c r="AO420" s="390"/>
      <c r="AP420" s="390"/>
      <c r="AQ420" s="390"/>
      <c r="AR420" s="390"/>
      <c r="AS420" s="390"/>
      <c r="AT420" s="390"/>
      <c r="AU420" s="390"/>
      <c r="AV420" s="390"/>
      <c r="AW420" s="390"/>
      <c r="AX420" s="390"/>
      <c r="AY420" s="390"/>
      <c r="AZ420" s="390"/>
    </row>
    <row r="421" spans="1:52">
      <c r="A421" s="208"/>
      <c r="B421" s="208"/>
      <c r="C421" s="208"/>
      <c r="D421" s="390"/>
      <c r="E421" s="390"/>
      <c r="F421" s="390"/>
      <c r="G421" s="390"/>
      <c r="H421" s="390"/>
      <c r="I421" s="390"/>
      <c r="J421" s="390"/>
      <c r="K421" s="1331"/>
      <c r="U421" s="208"/>
      <c r="V421" s="1332"/>
      <c r="W421" s="1332"/>
      <c r="X421" s="390"/>
      <c r="Y421" s="390"/>
      <c r="Z421" s="390"/>
      <c r="AA421" s="390"/>
      <c r="AB421" s="390"/>
      <c r="AC421" s="390"/>
      <c r="AD421" s="390"/>
      <c r="AE421" s="390"/>
      <c r="AF421" s="390"/>
      <c r="AG421" s="390"/>
      <c r="AH421" s="390"/>
      <c r="AI421" s="390"/>
      <c r="AJ421" s="390"/>
      <c r="AK421" s="390"/>
      <c r="AL421" s="390"/>
      <c r="AM421" s="390"/>
      <c r="AN421" s="390"/>
      <c r="AO421" s="390"/>
      <c r="AP421" s="390"/>
      <c r="AQ421" s="390"/>
      <c r="AR421" s="390"/>
      <c r="AS421" s="390"/>
      <c r="AT421" s="390"/>
      <c r="AU421" s="390"/>
      <c r="AV421" s="390"/>
      <c r="AW421" s="390"/>
      <c r="AX421" s="390"/>
      <c r="AY421" s="390"/>
      <c r="AZ421" s="390"/>
    </row>
    <row r="422" spans="1:52">
      <c r="A422" s="208"/>
      <c r="B422" s="208"/>
      <c r="C422" s="208"/>
      <c r="D422" s="390"/>
      <c r="E422" s="390"/>
      <c r="F422" s="390"/>
      <c r="G422" s="390"/>
      <c r="H422" s="390"/>
      <c r="I422" s="390"/>
      <c r="J422" s="390"/>
      <c r="K422" s="1331"/>
      <c r="U422" s="208"/>
      <c r="V422" s="1332"/>
      <c r="W422" s="1332"/>
      <c r="X422" s="390"/>
      <c r="Y422" s="390"/>
      <c r="Z422" s="390"/>
      <c r="AA422" s="390"/>
      <c r="AB422" s="390"/>
      <c r="AC422" s="390"/>
      <c r="AD422" s="390"/>
      <c r="AE422" s="390"/>
      <c r="AF422" s="390"/>
      <c r="AG422" s="390"/>
      <c r="AH422" s="390"/>
      <c r="AI422" s="390"/>
      <c r="AJ422" s="390"/>
      <c r="AK422" s="390"/>
      <c r="AL422" s="390"/>
      <c r="AM422" s="390"/>
      <c r="AN422" s="390"/>
      <c r="AO422" s="390"/>
      <c r="AP422" s="390"/>
      <c r="AQ422" s="390"/>
      <c r="AR422" s="390"/>
      <c r="AS422" s="390"/>
      <c r="AT422" s="390"/>
      <c r="AU422" s="390"/>
      <c r="AV422" s="390"/>
      <c r="AW422" s="390"/>
      <c r="AX422" s="390"/>
      <c r="AY422" s="390"/>
      <c r="AZ422" s="390"/>
    </row>
    <row r="423" spans="1:52">
      <c r="A423" s="208"/>
      <c r="B423" s="208"/>
      <c r="C423" s="208"/>
      <c r="D423" s="390"/>
      <c r="E423" s="390"/>
      <c r="F423" s="390"/>
      <c r="G423" s="390"/>
      <c r="H423" s="390"/>
      <c r="I423" s="390"/>
      <c r="J423" s="390"/>
      <c r="K423" s="1331"/>
      <c r="U423" s="208"/>
      <c r="V423" s="1332"/>
      <c r="W423" s="1332"/>
      <c r="X423" s="390"/>
      <c r="Y423" s="390"/>
      <c r="Z423" s="390"/>
      <c r="AA423" s="390"/>
      <c r="AB423" s="390"/>
      <c r="AC423" s="390"/>
      <c r="AD423" s="390"/>
      <c r="AE423" s="390"/>
      <c r="AF423" s="390"/>
      <c r="AG423" s="390"/>
      <c r="AH423" s="390"/>
      <c r="AI423" s="390"/>
      <c r="AJ423" s="390"/>
      <c r="AK423" s="390"/>
      <c r="AL423" s="390"/>
      <c r="AM423" s="390"/>
      <c r="AN423" s="390"/>
      <c r="AO423" s="390"/>
      <c r="AP423" s="390"/>
      <c r="AQ423" s="390"/>
      <c r="AR423" s="390"/>
      <c r="AS423" s="390"/>
      <c r="AT423" s="390"/>
      <c r="AU423" s="390"/>
      <c r="AV423" s="390"/>
      <c r="AW423" s="390"/>
      <c r="AX423" s="390"/>
      <c r="AY423" s="390"/>
      <c r="AZ423" s="390"/>
    </row>
    <row r="424" spans="1:52">
      <c r="A424" s="208"/>
      <c r="B424" s="208"/>
      <c r="C424" s="208"/>
      <c r="D424" s="390"/>
      <c r="E424" s="390"/>
      <c r="F424" s="390"/>
      <c r="G424" s="390"/>
      <c r="H424" s="390"/>
      <c r="I424" s="390"/>
      <c r="J424" s="390"/>
      <c r="K424" s="1331"/>
      <c r="U424" s="208"/>
      <c r="V424" s="1332"/>
      <c r="W424" s="1332"/>
      <c r="X424" s="390"/>
      <c r="Y424" s="390"/>
      <c r="Z424" s="390"/>
      <c r="AA424" s="390"/>
      <c r="AB424" s="390"/>
      <c r="AC424" s="390"/>
      <c r="AD424" s="390"/>
      <c r="AE424" s="390"/>
      <c r="AF424" s="390"/>
      <c r="AG424" s="390"/>
      <c r="AH424" s="390"/>
      <c r="AI424" s="390"/>
      <c r="AJ424" s="390"/>
      <c r="AK424" s="390"/>
      <c r="AL424" s="390"/>
      <c r="AM424" s="390"/>
      <c r="AN424" s="390"/>
      <c r="AO424" s="390"/>
      <c r="AP424" s="390"/>
      <c r="AQ424" s="390"/>
      <c r="AR424" s="390"/>
      <c r="AS424" s="390"/>
      <c r="AT424" s="390"/>
      <c r="AU424" s="390"/>
      <c r="AV424" s="390"/>
      <c r="AW424" s="390"/>
      <c r="AX424" s="390"/>
      <c r="AY424" s="390"/>
      <c r="AZ424" s="390"/>
    </row>
    <row r="425" spans="1:52">
      <c r="A425" s="208"/>
      <c r="B425" s="208"/>
      <c r="C425" s="208"/>
      <c r="D425" s="390"/>
      <c r="E425" s="390"/>
      <c r="F425" s="390"/>
      <c r="G425" s="390"/>
      <c r="H425" s="390"/>
      <c r="I425" s="390"/>
      <c r="J425" s="390"/>
      <c r="K425" s="1331"/>
      <c r="U425" s="208"/>
      <c r="V425" s="1332"/>
      <c r="W425" s="1332"/>
      <c r="X425" s="390"/>
      <c r="Y425" s="390"/>
      <c r="Z425" s="390"/>
      <c r="AA425" s="390"/>
      <c r="AB425" s="390"/>
      <c r="AC425" s="390"/>
      <c r="AD425" s="390"/>
      <c r="AE425" s="390"/>
      <c r="AF425" s="390"/>
      <c r="AG425" s="390"/>
      <c r="AH425" s="390"/>
      <c r="AI425" s="390"/>
      <c r="AJ425" s="390"/>
      <c r="AK425" s="390"/>
      <c r="AL425" s="390"/>
      <c r="AM425" s="390"/>
      <c r="AN425" s="390"/>
      <c r="AO425" s="390"/>
      <c r="AP425" s="390"/>
      <c r="AQ425" s="390"/>
      <c r="AR425" s="390"/>
      <c r="AS425" s="390"/>
      <c r="AT425" s="390"/>
      <c r="AU425" s="390"/>
      <c r="AV425" s="390"/>
      <c r="AW425" s="390"/>
      <c r="AX425" s="390"/>
      <c r="AY425" s="390"/>
      <c r="AZ425" s="390"/>
    </row>
    <row r="426" spans="1:52">
      <c r="A426" s="208"/>
      <c r="B426" s="208"/>
      <c r="C426" s="208"/>
      <c r="D426" s="390"/>
      <c r="E426" s="390"/>
      <c r="F426" s="390"/>
      <c r="G426" s="390"/>
      <c r="H426" s="390"/>
      <c r="I426" s="390"/>
      <c r="J426" s="390"/>
      <c r="K426" s="1331"/>
      <c r="U426" s="208"/>
      <c r="V426" s="1332"/>
      <c r="W426" s="1332"/>
      <c r="X426" s="390"/>
      <c r="Y426" s="390"/>
      <c r="Z426" s="390"/>
      <c r="AA426" s="390"/>
      <c r="AB426" s="390"/>
      <c r="AC426" s="390"/>
      <c r="AD426" s="390"/>
      <c r="AE426" s="390"/>
      <c r="AF426" s="390"/>
      <c r="AG426" s="390"/>
      <c r="AH426" s="390"/>
      <c r="AI426" s="390"/>
      <c r="AJ426" s="390"/>
      <c r="AK426" s="390"/>
      <c r="AL426" s="390"/>
      <c r="AM426" s="390"/>
      <c r="AN426" s="390"/>
      <c r="AO426" s="390"/>
      <c r="AP426" s="390"/>
      <c r="AQ426" s="390"/>
      <c r="AR426" s="390"/>
      <c r="AS426" s="390"/>
      <c r="AT426" s="390"/>
      <c r="AU426" s="390"/>
      <c r="AV426" s="390"/>
      <c r="AW426" s="390"/>
      <c r="AX426" s="390"/>
      <c r="AY426" s="390"/>
      <c r="AZ426" s="390"/>
    </row>
    <row r="427" spans="1:52">
      <c r="A427" s="208"/>
      <c r="B427" s="208"/>
      <c r="C427" s="208"/>
      <c r="D427" s="390"/>
      <c r="E427" s="390"/>
      <c r="F427" s="390"/>
      <c r="G427" s="390"/>
      <c r="H427" s="390"/>
      <c r="I427" s="390"/>
      <c r="J427" s="390"/>
      <c r="K427" s="1331"/>
      <c r="U427" s="208"/>
      <c r="V427" s="1332"/>
      <c r="W427" s="1332"/>
      <c r="X427" s="390"/>
      <c r="Y427" s="390"/>
      <c r="Z427" s="390"/>
      <c r="AA427" s="390"/>
      <c r="AB427" s="390"/>
      <c r="AC427" s="390"/>
      <c r="AD427" s="390"/>
      <c r="AE427" s="390"/>
      <c r="AF427" s="390"/>
      <c r="AG427" s="390"/>
      <c r="AH427" s="390"/>
      <c r="AI427" s="390"/>
      <c r="AJ427" s="390"/>
      <c r="AK427" s="390"/>
      <c r="AL427" s="390"/>
      <c r="AM427" s="390"/>
      <c r="AN427" s="390"/>
      <c r="AO427" s="390"/>
      <c r="AP427" s="390"/>
      <c r="AQ427" s="390"/>
      <c r="AR427" s="390"/>
      <c r="AS427" s="390"/>
      <c r="AT427" s="390"/>
      <c r="AU427" s="390"/>
      <c r="AV427" s="390"/>
      <c r="AW427" s="390"/>
      <c r="AX427" s="390"/>
      <c r="AY427" s="390"/>
      <c r="AZ427" s="390"/>
    </row>
    <row r="428" spans="1:52">
      <c r="A428" s="208"/>
      <c r="B428" s="208"/>
      <c r="C428" s="208"/>
      <c r="D428" s="390"/>
      <c r="E428" s="390"/>
      <c r="F428" s="390"/>
      <c r="G428" s="390"/>
      <c r="H428" s="390"/>
      <c r="I428" s="390"/>
      <c r="J428" s="390"/>
      <c r="K428" s="1331"/>
      <c r="U428" s="208"/>
      <c r="V428" s="1332"/>
      <c r="W428" s="1332"/>
      <c r="X428" s="390"/>
      <c r="Y428" s="390"/>
      <c r="Z428" s="390"/>
      <c r="AA428" s="390"/>
      <c r="AB428" s="390"/>
      <c r="AC428" s="390"/>
      <c r="AD428" s="390"/>
      <c r="AE428" s="390"/>
      <c r="AF428" s="390"/>
      <c r="AG428" s="390"/>
      <c r="AH428" s="390"/>
      <c r="AI428" s="390"/>
      <c r="AJ428" s="390"/>
      <c r="AK428" s="390"/>
      <c r="AL428" s="390"/>
      <c r="AM428" s="390"/>
      <c r="AN428" s="390"/>
      <c r="AO428" s="390"/>
      <c r="AP428" s="390"/>
      <c r="AQ428" s="390"/>
      <c r="AR428" s="390"/>
      <c r="AS428" s="390"/>
      <c r="AT428" s="390"/>
      <c r="AU428" s="390"/>
      <c r="AV428" s="390"/>
      <c r="AW428" s="390"/>
      <c r="AX428" s="390"/>
      <c r="AY428" s="390"/>
      <c r="AZ428" s="390"/>
    </row>
    <row r="429" spans="1:52">
      <c r="A429" s="208"/>
      <c r="B429" s="208"/>
      <c r="C429" s="208"/>
      <c r="D429" s="390"/>
      <c r="E429" s="390"/>
      <c r="F429" s="390"/>
      <c r="G429" s="390"/>
      <c r="H429" s="390"/>
      <c r="I429" s="390"/>
      <c r="J429" s="390"/>
      <c r="K429" s="1331"/>
      <c r="U429" s="208"/>
      <c r="V429" s="1332"/>
      <c r="W429" s="1332"/>
      <c r="X429" s="390"/>
      <c r="Y429" s="390"/>
      <c r="Z429" s="390"/>
      <c r="AA429" s="390"/>
      <c r="AB429" s="390"/>
      <c r="AC429" s="390"/>
      <c r="AD429" s="390"/>
      <c r="AE429" s="390"/>
      <c r="AF429" s="390"/>
      <c r="AG429" s="390"/>
      <c r="AH429" s="390"/>
      <c r="AI429" s="390"/>
      <c r="AJ429" s="390"/>
      <c r="AK429" s="390"/>
      <c r="AL429" s="390"/>
      <c r="AM429" s="390"/>
      <c r="AN429" s="390"/>
      <c r="AO429" s="390"/>
      <c r="AP429" s="390"/>
      <c r="AQ429" s="390"/>
      <c r="AR429" s="390"/>
      <c r="AS429" s="390"/>
      <c r="AT429" s="390"/>
      <c r="AU429" s="390"/>
      <c r="AV429" s="390"/>
      <c r="AW429" s="390"/>
      <c r="AX429" s="390"/>
      <c r="AY429" s="390"/>
      <c r="AZ429" s="390"/>
    </row>
    <row r="430" spans="1:52">
      <c r="A430" s="208"/>
      <c r="B430" s="208"/>
      <c r="C430" s="208"/>
      <c r="D430" s="390"/>
      <c r="E430" s="390"/>
      <c r="F430" s="390"/>
      <c r="G430" s="390"/>
      <c r="H430" s="390"/>
      <c r="I430" s="390"/>
      <c r="J430" s="390"/>
      <c r="K430" s="1331"/>
      <c r="U430" s="208"/>
      <c r="V430" s="1332"/>
      <c r="W430" s="1332"/>
      <c r="X430" s="390"/>
      <c r="Y430" s="390"/>
      <c r="Z430" s="390"/>
      <c r="AA430" s="390"/>
      <c r="AB430" s="390"/>
      <c r="AC430" s="390"/>
      <c r="AD430" s="390"/>
      <c r="AE430" s="390"/>
      <c r="AF430" s="390"/>
      <c r="AG430" s="390"/>
      <c r="AH430" s="390"/>
      <c r="AI430" s="390"/>
      <c r="AJ430" s="390"/>
      <c r="AK430" s="390"/>
      <c r="AL430" s="390"/>
      <c r="AM430" s="390"/>
      <c r="AN430" s="390"/>
      <c r="AO430" s="390"/>
      <c r="AP430" s="390"/>
      <c r="AQ430" s="390"/>
      <c r="AR430" s="390"/>
      <c r="AS430" s="390"/>
      <c r="AT430" s="390"/>
      <c r="AU430" s="390"/>
      <c r="AV430" s="390"/>
      <c r="AW430" s="390"/>
      <c r="AX430" s="390"/>
      <c r="AY430" s="390"/>
      <c r="AZ430" s="390"/>
    </row>
    <row r="431" spans="1:52">
      <c r="A431" s="208"/>
      <c r="B431" s="208"/>
      <c r="C431" s="208"/>
      <c r="D431" s="390"/>
      <c r="E431" s="390"/>
      <c r="F431" s="390"/>
      <c r="G431" s="390"/>
      <c r="H431" s="390"/>
      <c r="I431" s="390"/>
      <c r="J431" s="390"/>
      <c r="K431" s="1331"/>
      <c r="U431" s="208"/>
      <c r="V431" s="1332"/>
      <c r="W431" s="1332"/>
      <c r="X431" s="390"/>
      <c r="Y431" s="390"/>
      <c r="Z431" s="390"/>
      <c r="AA431" s="390"/>
      <c r="AB431" s="390"/>
      <c r="AC431" s="390"/>
      <c r="AD431" s="390"/>
      <c r="AE431" s="390"/>
      <c r="AF431" s="390"/>
      <c r="AG431" s="390"/>
      <c r="AH431" s="390"/>
      <c r="AI431" s="390"/>
      <c r="AJ431" s="390"/>
      <c r="AK431" s="390"/>
      <c r="AL431" s="390"/>
      <c r="AM431" s="390"/>
      <c r="AN431" s="390"/>
      <c r="AO431" s="390"/>
      <c r="AP431" s="390"/>
      <c r="AQ431" s="390"/>
      <c r="AR431" s="390"/>
      <c r="AS431" s="390"/>
      <c r="AT431" s="390"/>
      <c r="AU431" s="390"/>
      <c r="AV431" s="390"/>
      <c r="AW431" s="390"/>
      <c r="AX431" s="390"/>
      <c r="AY431" s="390"/>
      <c r="AZ431" s="390"/>
    </row>
    <row r="432" spans="1:52">
      <c r="A432" s="208"/>
      <c r="B432" s="208"/>
      <c r="C432" s="208"/>
      <c r="D432" s="390"/>
      <c r="E432" s="390"/>
      <c r="F432" s="390"/>
      <c r="G432" s="390"/>
      <c r="H432" s="390"/>
      <c r="I432" s="390"/>
      <c r="J432" s="390"/>
      <c r="K432" s="1331"/>
      <c r="U432" s="208"/>
      <c r="V432" s="1332"/>
      <c r="W432" s="1332"/>
      <c r="X432" s="390"/>
      <c r="Y432" s="390"/>
      <c r="Z432" s="390"/>
      <c r="AA432" s="390"/>
      <c r="AB432" s="390"/>
      <c r="AC432" s="390"/>
      <c r="AD432" s="390"/>
      <c r="AE432" s="390"/>
      <c r="AF432" s="390"/>
      <c r="AG432" s="390"/>
      <c r="AH432" s="390"/>
      <c r="AI432" s="390"/>
      <c r="AJ432" s="390"/>
      <c r="AK432" s="390"/>
      <c r="AL432" s="390"/>
      <c r="AM432" s="390"/>
      <c r="AN432" s="390"/>
      <c r="AO432" s="390"/>
      <c r="AP432" s="390"/>
      <c r="AQ432" s="390"/>
      <c r="AR432" s="390"/>
      <c r="AS432" s="390"/>
      <c r="AT432" s="390"/>
      <c r="AU432" s="390"/>
      <c r="AV432" s="390"/>
      <c r="AW432" s="390"/>
      <c r="AX432" s="390"/>
      <c r="AY432" s="390"/>
      <c r="AZ432" s="390"/>
    </row>
    <row r="433" spans="1:52">
      <c r="A433" s="208"/>
      <c r="B433" s="208"/>
      <c r="C433" s="208"/>
      <c r="D433" s="390"/>
      <c r="E433" s="390"/>
      <c r="F433" s="390"/>
      <c r="G433" s="390"/>
      <c r="H433" s="390"/>
      <c r="I433" s="390"/>
      <c r="J433" s="390"/>
      <c r="K433" s="1331"/>
      <c r="U433" s="208"/>
      <c r="V433" s="1332"/>
      <c r="W433" s="1332"/>
      <c r="X433" s="390"/>
      <c r="Y433" s="390"/>
      <c r="Z433" s="390"/>
      <c r="AA433" s="390"/>
      <c r="AB433" s="390"/>
      <c r="AC433" s="390"/>
      <c r="AD433" s="390"/>
      <c r="AE433" s="390"/>
      <c r="AF433" s="390"/>
      <c r="AG433" s="390"/>
      <c r="AH433" s="390"/>
      <c r="AI433" s="390"/>
      <c r="AJ433" s="390"/>
      <c r="AK433" s="390"/>
      <c r="AL433" s="390"/>
      <c r="AM433" s="390"/>
      <c r="AN433" s="390"/>
      <c r="AO433" s="390"/>
      <c r="AP433" s="390"/>
      <c r="AQ433" s="390"/>
      <c r="AR433" s="390"/>
      <c r="AS433" s="390"/>
      <c r="AT433" s="390"/>
      <c r="AU433" s="390"/>
      <c r="AV433" s="390"/>
      <c r="AW433" s="390"/>
      <c r="AX433" s="390"/>
      <c r="AY433" s="390"/>
      <c r="AZ433" s="390"/>
    </row>
    <row r="434" spans="1:52">
      <c r="A434" s="208"/>
      <c r="B434" s="208"/>
      <c r="C434" s="208"/>
      <c r="D434" s="390"/>
      <c r="E434" s="390"/>
      <c r="F434" s="390"/>
      <c r="G434" s="390"/>
      <c r="H434" s="390"/>
      <c r="I434" s="390"/>
      <c r="J434" s="390"/>
      <c r="K434" s="1331"/>
      <c r="U434" s="208"/>
      <c r="V434" s="1332"/>
      <c r="W434" s="1332"/>
      <c r="X434" s="390"/>
      <c r="Y434" s="390"/>
      <c r="Z434" s="390"/>
      <c r="AA434" s="390"/>
      <c r="AB434" s="390"/>
      <c r="AC434" s="390"/>
      <c r="AD434" s="390"/>
      <c r="AE434" s="390"/>
      <c r="AF434" s="390"/>
      <c r="AG434" s="390"/>
      <c r="AH434" s="390"/>
      <c r="AI434" s="390"/>
      <c r="AJ434" s="390"/>
      <c r="AK434" s="390"/>
      <c r="AL434" s="390"/>
      <c r="AM434" s="390"/>
      <c r="AN434" s="390"/>
      <c r="AO434" s="390"/>
      <c r="AP434" s="390"/>
      <c r="AQ434" s="390"/>
      <c r="AR434" s="390"/>
      <c r="AS434" s="390"/>
      <c r="AT434" s="390"/>
      <c r="AU434" s="390"/>
      <c r="AV434" s="390"/>
      <c r="AW434" s="390"/>
      <c r="AX434" s="390"/>
      <c r="AY434" s="390"/>
      <c r="AZ434" s="390"/>
    </row>
    <row r="435" spans="1:52">
      <c r="A435" s="208"/>
      <c r="B435" s="208"/>
      <c r="C435" s="208"/>
      <c r="D435" s="390"/>
      <c r="E435" s="390"/>
      <c r="F435" s="390"/>
      <c r="G435" s="390"/>
      <c r="H435" s="390"/>
      <c r="I435" s="390"/>
      <c r="J435" s="390"/>
      <c r="K435" s="1331"/>
      <c r="U435" s="208"/>
      <c r="V435" s="1332"/>
      <c r="W435" s="1332"/>
      <c r="X435" s="390"/>
      <c r="Y435" s="390"/>
      <c r="Z435" s="390"/>
      <c r="AA435" s="390"/>
      <c r="AB435" s="390"/>
      <c r="AC435" s="390"/>
      <c r="AD435" s="390"/>
      <c r="AE435" s="390"/>
      <c r="AF435" s="390"/>
      <c r="AG435" s="390"/>
      <c r="AH435" s="390"/>
      <c r="AI435" s="390"/>
      <c r="AJ435" s="390"/>
      <c r="AK435" s="390"/>
      <c r="AL435" s="390"/>
      <c r="AM435" s="390"/>
      <c r="AN435" s="390"/>
      <c r="AO435" s="390"/>
      <c r="AP435" s="390"/>
      <c r="AQ435" s="390"/>
      <c r="AR435" s="390"/>
      <c r="AS435" s="390"/>
      <c r="AT435" s="390"/>
      <c r="AU435" s="390"/>
      <c r="AV435" s="390"/>
      <c r="AW435" s="390"/>
      <c r="AX435" s="390"/>
      <c r="AY435" s="390"/>
      <c r="AZ435" s="390"/>
    </row>
    <row r="436" spans="1:52">
      <c r="A436" s="208"/>
      <c r="B436" s="208"/>
      <c r="C436" s="208"/>
      <c r="D436" s="390"/>
      <c r="E436" s="390"/>
      <c r="F436" s="390"/>
      <c r="G436" s="390"/>
      <c r="H436" s="390"/>
      <c r="I436" s="390"/>
      <c r="J436" s="390"/>
      <c r="K436" s="1331"/>
      <c r="U436" s="208"/>
      <c r="V436" s="1332"/>
      <c r="W436" s="1332"/>
      <c r="X436" s="390"/>
      <c r="Y436" s="390"/>
      <c r="Z436" s="390"/>
      <c r="AA436" s="390"/>
      <c r="AB436" s="390"/>
      <c r="AC436" s="390"/>
      <c r="AD436" s="390"/>
      <c r="AE436" s="390"/>
      <c r="AF436" s="390"/>
      <c r="AG436" s="390"/>
      <c r="AH436" s="390"/>
      <c r="AI436" s="390"/>
      <c r="AJ436" s="390"/>
      <c r="AK436" s="390"/>
      <c r="AL436" s="390"/>
      <c r="AM436" s="390"/>
      <c r="AN436" s="390"/>
      <c r="AO436" s="390"/>
      <c r="AP436" s="390"/>
      <c r="AQ436" s="390"/>
      <c r="AR436" s="390"/>
      <c r="AS436" s="390"/>
      <c r="AT436" s="390"/>
      <c r="AU436" s="390"/>
      <c r="AV436" s="390"/>
      <c r="AW436" s="390"/>
      <c r="AX436" s="390"/>
      <c r="AY436" s="390"/>
      <c r="AZ436" s="390"/>
    </row>
    <row r="437" spans="1:52">
      <c r="A437" s="208"/>
      <c r="B437" s="208"/>
      <c r="C437" s="208"/>
      <c r="D437" s="390"/>
      <c r="E437" s="390"/>
      <c r="F437" s="390"/>
      <c r="G437" s="390"/>
      <c r="H437" s="390"/>
      <c r="I437" s="390"/>
      <c r="J437" s="390"/>
      <c r="K437" s="1331"/>
      <c r="U437" s="208"/>
      <c r="V437" s="1332"/>
      <c r="W437" s="1332"/>
      <c r="X437" s="390"/>
      <c r="Y437" s="390"/>
      <c r="Z437" s="390"/>
      <c r="AA437" s="390"/>
      <c r="AB437" s="390"/>
      <c r="AC437" s="390"/>
      <c r="AD437" s="390"/>
      <c r="AE437" s="390"/>
      <c r="AF437" s="390"/>
      <c r="AG437" s="390"/>
      <c r="AH437" s="390"/>
      <c r="AI437" s="390"/>
      <c r="AJ437" s="390"/>
      <c r="AK437" s="390"/>
      <c r="AL437" s="390"/>
      <c r="AM437" s="390"/>
      <c r="AN437" s="390"/>
      <c r="AO437" s="390"/>
      <c r="AP437" s="390"/>
      <c r="AQ437" s="390"/>
      <c r="AR437" s="390"/>
      <c r="AS437" s="390"/>
      <c r="AT437" s="390"/>
      <c r="AU437" s="390"/>
      <c r="AV437" s="390"/>
      <c r="AW437" s="390"/>
      <c r="AX437" s="390"/>
      <c r="AY437" s="390"/>
      <c r="AZ437" s="390"/>
    </row>
    <row r="438" spans="1:52">
      <c r="A438" s="208"/>
      <c r="B438" s="208"/>
      <c r="C438" s="208"/>
      <c r="D438" s="390"/>
      <c r="E438" s="390"/>
      <c r="F438" s="390"/>
      <c r="G438" s="390"/>
      <c r="H438" s="390"/>
      <c r="I438" s="390"/>
      <c r="J438" s="390"/>
      <c r="K438" s="1331"/>
      <c r="U438" s="208"/>
      <c r="V438" s="1332"/>
      <c r="W438" s="1332"/>
      <c r="X438" s="390"/>
      <c r="Y438" s="390"/>
      <c r="Z438" s="390"/>
      <c r="AA438" s="390"/>
      <c r="AB438" s="390"/>
      <c r="AC438" s="390"/>
      <c r="AD438" s="390"/>
      <c r="AE438" s="390"/>
      <c r="AF438" s="390"/>
      <c r="AG438" s="390"/>
      <c r="AH438" s="390"/>
      <c r="AI438" s="390"/>
      <c r="AJ438" s="390"/>
      <c r="AK438" s="390"/>
      <c r="AL438" s="390"/>
      <c r="AM438" s="390"/>
      <c r="AN438" s="390"/>
      <c r="AO438" s="390"/>
      <c r="AP438" s="390"/>
      <c r="AQ438" s="390"/>
      <c r="AR438" s="390"/>
      <c r="AS438" s="390"/>
      <c r="AT438" s="390"/>
      <c r="AU438" s="390"/>
      <c r="AV438" s="390"/>
      <c r="AW438" s="390"/>
      <c r="AX438" s="390"/>
      <c r="AY438" s="390"/>
      <c r="AZ438" s="390"/>
    </row>
    <row r="439" spans="1:52">
      <c r="A439" s="208"/>
      <c r="B439" s="208"/>
      <c r="C439" s="208"/>
      <c r="D439" s="390"/>
      <c r="E439" s="390"/>
      <c r="F439" s="390"/>
      <c r="G439" s="390"/>
      <c r="H439" s="390"/>
      <c r="I439" s="390"/>
      <c r="J439" s="390"/>
      <c r="K439" s="1331"/>
      <c r="U439" s="208"/>
      <c r="V439" s="1332"/>
      <c r="W439" s="1332"/>
      <c r="X439" s="390"/>
      <c r="Y439" s="390"/>
      <c r="Z439" s="390"/>
      <c r="AA439" s="390"/>
      <c r="AB439" s="390"/>
      <c r="AC439" s="390"/>
      <c r="AD439" s="390"/>
      <c r="AE439" s="390"/>
      <c r="AF439" s="390"/>
      <c r="AG439" s="390"/>
      <c r="AH439" s="390"/>
      <c r="AI439" s="390"/>
      <c r="AJ439" s="390"/>
      <c r="AK439" s="390"/>
      <c r="AL439" s="390"/>
      <c r="AM439" s="390"/>
      <c r="AN439" s="390"/>
      <c r="AO439" s="390"/>
      <c r="AP439" s="390"/>
      <c r="AQ439" s="390"/>
      <c r="AR439" s="390"/>
      <c r="AS439" s="390"/>
      <c r="AT439" s="390"/>
      <c r="AU439" s="390"/>
      <c r="AV439" s="390"/>
      <c r="AW439" s="390"/>
      <c r="AX439" s="390"/>
      <c r="AY439" s="390"/>
      <c r="AZ439" s="390"/>
    </row>
    <row r="440" spans="1:52">
      <c r="A440" s="208"/>
      <c r="B440" s="208"/>
      <c r="C440" s="208"/>
      <c r="D440" s="390"/>
      <c r="E440" s="390"/>
      <c r="F440" s="390"/>
      <c r="G440" s="390"/>
      <c r="H440" s="390"/>
      <c r="I440" s="390"/>
      <c r="J440" s="390"/>
      <c r="K440" s="1331"/>
      <c r="U440" s="208"/>
      <c r="V440" s="1332"/>
      <c r="W440" s="1332"/>
      <c r="X440" s="390"/>
      <c r="Y440" s="390"/>
      <c r="Z440" s="390"/>
      <c r="AA440" s="390"/>
      <c r="AB440" s="390"/>
      <c r="AC440" s="390"/>
      <c r="AD440" s="390"/>
      <c r="AE440" s="390"/>
      <c r="AF440" s="390"/>
      <c r="AG440" s="390"/>
      <c r="AH440" s="390"/>
      <c r="AI440" s="390"/>
      <c r="AJ440" s="390"/>
      <c r="AK440" s="390"/>
      <c r="AL440" s="390"/>
      <c r="AM440" s="390"/>
      <c r="AN440" s="390"/>
      <c r="AO440" s="390"/>
      <c r="AP440" s="390"/>
      <c r="AQ440" s="390"/>
      <c r="AR440" s="390"/>
      <c r="AS440" s="390"/>
      <c r="AT440" s="390"/>
      <c r="AU440" s="390"/>
      <c r="AV440" s="390"/>
      <c r="AW440" s="390"/>
      <c r="AX440" s="390"/>
      <c r="AY440" s="390"/>
      <c r="AZ440" s="390"/>
    </row>
    <row r="441" spans="1:52">
      <c r="A441" s="208"/>
      <c r="B441" s="208"/>
      <c r="C441" s="208"/>
      <c r="D441" s="390"/>
      <c r="E441" s="390"/>
      <c r="F441" s="390"/>
      <c r="G441" s="390"/>
      <c r="H441" s="390"/>
      <c r="I441" s="390"/>
      <c r="J441" s="390"/>
      <c r="K441" s="1331"/>
      <c r="U441" s="208"/>
      <c r="V441" s="1332"/>
      <c r="W441" s="1332"/>
      <c r="X441" s="390"/>
      <c r="Y441" s="390"/>
      <c r="Z441" s="390"/>
      <c r="AA441" s="390"/>
      <c r="AB441" s="390"/>
      <c r="AC441" s="390"/>
      <c r="AD441" s="390"/>
      <c r="AE441" s="390"/>
      <c r="AF441" s="390"/>
      <c r="AG441" s="390"/>
      <c r="AH441" s="390"/>
      <c r="AI441" s="390"/>
      <c r="AJ441" s="390"/>
      <c r="AK441" s="390"/>
      <c r="AL441" s="390"/>
      <c r="AM441" s="390"/>
      <c r="AN441" s="390"/>
      <c r="AO441" s="390"/>
      <c r="AP441" s="390"/>
      <c r="AQ441" s="390"/>
      <c r="AR441" s="390"/>
      <c r="AS441" s="390"/>
      <c r="AT441" s="390"/>
      <c r="AU441" s="390"/>
      <c r="AV441" s="390"/>
      <c r="AW441" s="390"/>
      <c r="AX441" s="390"/>
      <c r="AY441" s="390"/>
      <c r="AZ441" s="390"/>
    </row>
    <row r="442" spans="1:52">
      <c r="A442" s="208"/>
      <c r="B442" s="208"/>
      <c r="C442" s="208"/>
      <c r="D442" s="390"/>
      <c r="E442" s="390"/>
      <c r="F442" s="390"/>
      <c r="G442" s="390"/>
      <c r="H442" s="390"/>
      <c r="I442" s="390"/>
      <c r="J442" s="390"/>
      <c r="K442" s="1331"/>
      <c r="U442" s="208"/>
      <c r="V442" s="1332"/>
      <c r="W442" s="1332"/>
      <c r="X442" s="390"/>
      <c r="Y442" s="390"/>
      <c r="Z442" s="390"/>
      <c r="AA442" s="390"/>
      <c r="AB442" s="390"/>
      <c r="AC442" s="390"/>
      <c r="AD442" s="390"/>
      <c r="AE442" s="390"/>
      <c r="AF442" s="390"/>
      <c r="AG442" s="390"/>
      <c r="AH442" s="390"/>
      <c r="AI442" s="390"/>
      <c r="AJ442" s="390"/>
      <c r="AK442" s="390"/>
      <c r="AL442" s="390"/>
      <c r="AM442" s="390"/>
      <c r="AN442" s="390"/>
      <c r="AO442" s="390"/>
      <c r="AP442" s="390"/>
      <c r="AQ442" s="390"/>
      <c r="AR442" s="390"/>
      <c r="AS442" s="390"/>
      <c r="AT442" s="390"/>
      <c r="AU442" s="390"/>
      <c r="AV442" s="390"/>
      <c r="AW442" s="390"/>
      <c r="AX442" s="390"/>
      <c r="AY442" s="390"/>
      <c r="AZ442" s="390"/>
    </row>
    <row r="443" spans="1:52">
      <c r="A443" s="208"/>
      <c r="B443" s="208"/>
      <c r="C443" s="208"/>
      <c r="D443" s="390"/>
      <c r="E443" s="390"/>
      <c r="F443" s="390"/>
      <c r="G443" s="390"/>
      <c r="H443" s="390"/>
      <c r="I443" s="390"/>
      <c r="J443" s="390"/>
      <c r="K443" s="1331"/>
      <c r="U443" s="208"/>
      <c r="V443" s="1332"/>
      <c r="W443" s="1332"/>
      <c r="X443" s="390"/>
      <c r="Y443" s="390"/>
      <c r="Z443" s="390"/>
      <c r="AA443" s="390"/>
      <c r="AB443" s="390"/>
      <c r="AC443" s="390"/>
      <c r="AD443" s="390"/>
      <c r="AE443" s="390"/>
      <c r="AF443" s="390"/>
      <c r="AG443" s="390"/>
      <c r="AH443" s="390"/>
      <c r="AI443" s="390"/>
      <c r="AJ443" s="390"/>
      <c r="AK443" s="390"/>
      <c r="AL443" s="390"/>
      <c r="AM443" s="390"/>
      <c r="AN443" s="390"/>
      <c r="AO443" s="390"/>
      <c r="AP443" s="390"/>
      <c r="AQ443" s="390"/>
      <c r="AR443" s="390"/>
      <c r="AS443" s="390"/>
      <c r="AT443" s="390"/>
      <c r="AU443" s="390"/>
      <c r="AV443" s="390"/>
      <c r="AW443" s="390"/>
      <c r="AX443" s="390"/>
      <c r="AY443" s="390"/>
      <c r="AZ443" s="390"/>
    </row>
    <row r="444" spans="1:52">
      <c r="A444" s="208"/>
      <c r="B444" s="208"/>
      <c r="C444" s="208"/>
      <c r="D444" s="390"/>
      <c r="E444" s="390"/>
      <c r="F444" s="390"/>
      <c r="G444" s="390"/>
      <c r="H444" s="390"/>
      <c r="I444" s="390"/>
      <c r="J444" s="390"/>
      <c r="K444" s="1331"/>
      <c r="U444" s="208"/>
      <c r="V444" s="1332"/>
      <c r="W444" s="1332"/>
      <c r="X444" s="390"/>
      <c r="Y444" s="390"/>
      <c r="Z444" s="390"/>
      <c r="AA444" s="390"/>
      <c r="AB444" s="390"/>
      <c r="AC444" s="390"/>
      <c r="AD444" s="390"/>
      <c r="AE444" s="390"/>
      <c r="AF444" s="390"/>
      <c r="AG444" s="390"/>
      <c r="AH444" s="390"/>
      <c r="AI444" s="390"/>
      <c r="AJ444" s="390"/>
      <c r="AK444" s="390"/>
      <c r="AL444" s="390"/>
      <c r="AM444" s="390"/>
      <c r="AN444" s="390"/>
      <c r="AO444" s="390"/>
      <c r="AP444" s="390"/>
      <c r="AQ444" s="390"/>
      <c r="AR444" s="390"/>
      <c r="AS444" s="390"/>
      <c r="AT444" s="390"/>
      <c r="AU444" s="390"/>
      <c r="AV444" s="390"/>
      <c r="AW444" s="390"/>
      <c r="AX444" s="390"/>
      <c r="AY444" s="390"/>
      <c r="AZ444" s="390"/>
    </row>
    <row r="445" spans="1:52">
      <c r="A445" s="208"/>
      <c r="B445" s="208"/>
      <c r="C445" s="208"/>
      <c r="D445" s="390"/>
      <c r="E445" s="390"/>
      <c r="F445" s="390"/>
      <c r="G445" s="390"/>
      <c r="H445" s="390"/>
      <c r="I445" s="390"/>
      <c r="J445" s="390"/>
      <c r="K445" s="1331"/>
      <c r="U445" s="208"/>
      <c r="V445" s="1332"/>
      <c r="W445" s="1332"/>
      <c r="X445" s="390"/>
      <c r="Y445" s="390"/>
      <c r="Z445" s="390"/>
      <c r="AA445" s="390"/>
      <c r="AB445" s="390"/>
      <c r="AC445" s="390"/>
      <c r="AD445" s="390"/>
      <c r="AE445" s="390"/>
      <c r="AF445" s="390"/>
      <c r="AG445" s="390"/>
      <c r="AH445" s="390"/>
      <c r="AI445" s="390"/>
      <c r="AJ445" s="390"/>
      <c r="AK445" s="390"/>
      <c r="AL445" s="390"/>
      <c r="AM445" s="390"/>
      <c r="AN445" s="390"/>
      <c r="AO445" s="390"/>
      <c r="AP445" s="390"/>
      <c r="AQ445" s="390"/>
      <c r="AR445" s="390"/>
      <c r="AS445" s="390"/>
      <c r="AT445" s="390"/>
      <c r="AU445" s="390"/>
      <c r="AV445" s="390"/>
      <c r="AW445" s="390"/>
      <c r="AX445" s="390"/>
      <c r="AY445" s="390"/>
      <c r="AZ445" s="390"/>
    </row>
    <row r="446" spans="1:52">
      <c r="A446" s="208"/>
      <c r="B446" s="208"/>
      <c r="C446" s="208"/>
      <c r="D446" s="390"/>
      <c r="E446" s="390"/>
      <c r="F446" s="390"/>
      <c r="G446" s="390"/>
      <c r="H446" s="390"/>
      <c r="I446" s="390"/>
      <c r="J446" s="390"/>
      <c r="K446" s="1331"/>
      <c r="U446" s="208"/>
      <c r="V446" s="1332"/>
      <c r="W446" s="1332"/>
      <c r="X446" s="390"/>
      <c r="Y446" s="390"/>
      <c r="Z446" s="390"/>
      <c r="AA446" s="390"/>
      <c r="AB446" s="390"/>
      <c r="AC446" s="390"/>
      <c r="AD446" s="390"/>
      <c r="AE446" s="390"/>
      <c r="AF446" s="390"/>
      <c r="AG446" s="390"/>
      <c r="AH446" s="390"/>
      <c r="AI446" s="390"/>
      <c r="AJ446" s="390"/>
      <c r="AK446" s="390"/>
      <c r="AL446" s="390"/>
      <c r="AM446" s="390"/>
      <c r="AN446" s="390"/>
      <c r="AO446" s="390"/>
      <c r="AP446" s="390"/>
      <c r="AQ446" s="390"/>
      <c r="AR446" s="390"/>
      <c r="AS446" s="390"/>
      <c r="AT446" s="390"/>
      <c r="AU446" s="390"/>
      <c r="AV446" s="390"/>
      <c r="AW446" s="390"/>
      <c r="AX446" s="390"/>
      <c r="AY446" s="390"/>
      <c r="AZ446" s="390"/>
    </row>
    <row r="447" spans="1:52">
      <c r="A447" s="208"/>
      <c r="B447" s="208"/>
      <c r="C447" s="208"/>
      <c r="D447" s="390"/>
      <c r="E447" s="390"/>
      <c r="F447" s="390"/>
      <c r="G447" s="390"/>
      <c r="H447" s="390"/>
      <c r="I447" s="390"/>
      <c r="J447" s="390"/>
      <c r="K447" s="1331"/>
      <c r="U447" s="208"/>
      <c r="V447" s="1332"/>
      <c r="W447" s="1332"/>
      <c r="X447" s="390"/>
      <c r="Y447" s="390"/>
      <c r="Z447" s="390"/>
      <c r="AA447" s="390"/>
      <c r="AB447" s="390"/>
      <c r="AC447" s="390"/>
      <c r="AD447" s="390"/>
      <c r="AE447" s="390"/>
      <c r="AF447" s="390"/>
      <c r="AG447" s="390"/>
      <c r="AH447" s="390"/>
      <c r="AI447" s="390"/>
      <c r="AJ447" s="390"/>
      <c r="AK447" s="390"/>
      <c r="AL447" s="390"/>
      <c r="AM447" s="390"/>
      <c r="AN447" s="390"/>
      <c r="AO447" s="390"/>
      <c r="AP447" s="390"/>
      <c r="AQ447" s="390"/>
      <c r="AR447" s="390"/>
      <c r="AS447" s="390"/>
      <c r="AT447" s="390"/>
      <c r="AU447" s="390"/>
      <c r="AV447" s="390"/>
      <c r="AW447" s="390"/>
      <c r="AX447" s="390"/>
      <c r="AY447" s="390"/>
      <c r="AZ447" s="390"/>
    </row>
    <row r="448" spans="1:52">
      <c r="A448" s="208"/>
      <c r="B448" s="208"/>
      <c r="C448" s="208"/>
      <c r="D448" s="390"/>
      <c r="E448" s="390"/>
      <c r="F448" s="390"/>
      <c r="G448" s="390"/>
      <c r="H448" s="390"/>
      <c r="I448" s="390"/>
      <c r="J448" s="390"/>
      <c r="K448" s="1331"/>
      <c r="U448" s="208"/>
      <c r="V448" s="1332"/>
      <c r="W448" s="1332"/>
      <c r="X448" s="390"/>
      <c r="Y448" s="390"/>
      <c r="Z448" s="390"/>
      <c r="AA448" s="390"/>
      <c r="AB448" s="390"/>
      <c r="AC448" s="390"/>
      <c r="AD448" s="390"/>
      <c r="AE448" s="390"/>
      <c r="AF448" s="390"/>
      <c r="AG448" s="390"/>
      <c r="AH448" s="390"/>
      <c r="AI448" s="390"/>
      <c r="AJ448" s="390"/>
      <c r="AK448" s="390"/>
      <c r="AL448" s="390"/>
      <c r="AM448" s="390"/>
      <c r="AN448" s="390"/>
      <c r="AO448" s="390"/>
      <c r="AP448" s="390"/>
      <c r="AQ448" s="390"/>
      <c r="AR448" s="390"/>
      <c r="AS448" s="390"/>
      <c r="AT448" s="390"/>
      <c r="AU448" s="390"/>
      <c r="AV448" s="390"/>
      <c r="AW448" s="390"/>
      <c r="AX448" s="390"/>
      <c r="AY448" s="390"/>
      <c r="AZ448" s="390"/>
    </row>
    <row r="449" spans="1:52">
      <c r="A449" s="208"/>
      <c r="B449" s="208"/>
      <c r="C449" s="208"/>
      <c r="D449" s="390"/>
      <c r="E449" s="390"/>
      <c r="F449" s="390"/>
      <c r="G449" s="390"/>
      <c r="H449" s="390"/>
      <c r="I449" s="390"/>
      <c r="J449" s="390"/>
      <c r="K449" s="1331"/>
      <c r="U449" s="208"/>
      <c r="V449" s="1332"/>
      <c r="W449" s="1332"/>
      <c r="X449" s="390"/>
      <c r="Y449" s="390"/>
      <c r="Z449" s="390"/>
      <c r="AA449" s="390"/>
      <c r="AB449" s="390"/>
      <c r="AC449" s="390"/>
      <c r="AD449" s="390"/>
      <c r="AE449" s="390"/>
      <c r="AF449" s="390"/>
      <c r="AG449" s="390"/>
      <c r="AH449" s="390"/>
      <c r="AI449" s="390"/>
      <c r="AJ449" s="390"/>
      <c r="AK449" s="390"/>
      <c r="AL449" s="390"/>
      <c r="AM449" s="390"/>
      <c r="AN449" s="390"/>
      <c r="AO449" s="390"/>
      <c r="AP449" s="390"/>
      <c r="AQ449" s="390"/>
      <c r="AR449" s="390"/>
      <c r="AS449" s="390"/>
      <c r="AT449" s="390"/>
      <c r="AU449" s="390"/>
      <c r="AV449" s="390"/>
      <c r="AW449" s="390"/>
      <c r="AX449" s="390"/>
      <c r="AY449" s="390"/>
      <c r="AZ449" s="390"/>
    </row>
    <row r="450" spans="1:52">
      <c r="A450" s="208"/>
      <c r="B450" s="208"/>
      <c r="C450" s="208"/>
      <c r="D450" s="390"/>
      <c r="E450" s="390"/>
      <c r="F450" s="390"/>
      <c r="G450" s="390"/>
      <c r="H450" s="390"/>
      <c r="I450" s="390"/>
      <c r="J450" s="390"/>
      <c r="K450" s="1331"/>
      <c r="U450" s="208"/>
      <c r="V450" s="1332"/>
      <c r="W450" s="1332"/>
      <c r="X450" s="390"/>
      <c r="Y450" s="390"/>
      <c r="Z450" s="390"/>
      <c r="AA450" s="390"/>
      <c r="AB450" s="390"/>
      <c r="AC450" s="390"/>
      <c r="AD450" s="390"/>
      <c r="AE450" s="390"/>
      <c r="AF450" s="390"/>
      <c r="AG450" s="390"/>
      <c r="AH450" s="390"/>
      <c r="AI450" s="390"/>
      <c r="AJ450" s="390"/>
      <c r="AK450" s="390"/>
      <c r="AL450" s="390"/>
      <c r="AM450" s="390"/>
      <c r="AN450" s="390"/>
      <c r="AO450" s="390"/>
      <c r="AP450" s="390"/>
      <c r="AQ450" s="390"/>
      <c r="AR450" s="390"/>
      <c r="AS450" s="390"/>
      <c r="AT450" s="390"/>
      <c r="AU450" s="390"/>
      <c r="AV450" s="390"/>
      <c r="AW450" s="390"/>
      <c r="AX450" s="390"/>
      <c r="AY450" s="390"/>
      <c r="AZ450" s="390"/>
    </row>
    <row r="451" spans="1:52">
      <c r="A451" s="208"/>
      <c r="B451" s="208"/>
      <c r="C451" s="208"/>
      <c r="D451" s="390"/>
      <c r="E451" s="390"/>
      <c r="F451" s="390"/>
      <c r="G451" s="390"/>
      <c r="H451" s="390"/>
      <c r="I451" s="390"/>
      <c r="J451" s="390"/>
      <c r="K451" s="1331"/>
      <c r="U451" s="208"/>
      <c r="V451" s="1332"/>
      <c r="W451" s="1332"/>
      <c r="X451" s="390"/>
      <c r="Y451" s="390"/>
      <c r="Z451" s="390"/>
      <c r="AA451" s="390"/>
      <c r="AB451" s="390"/>
      <c r="AC451" s="390"/>
      <c r="AD451" s="390"/>
      <c r="AE451" s="390"/>
      <c r="AF451" s="390"/>
      <c r="AG451" s="390"/>
      <c r="AH451" s="390"/>
      <c r="AI451" s="390"/>
      <c r="AJ451" s="390"/>
      <c r="AK451" s="390"/>
      <c r="AL451" s="390"/>
      <c r="AM451" s="390"/>
      <c r="AN451" s="390"/>
      <c r="AO451" s="390"/>
      <c r="AP451" s="390"/>
      <c r="AQ451" s="390"/>
      <c r="AR451" s="390"/>
      <c r="AS451" s="390"/>
      <c r="AT451" s="390"/>
      <c r="AU451" s="390"/>
      <c r="AV451" s="390"/>
      <c r="AW451" s="390"/>
      <c r="AX451" s="390"/>
      <c r="AY451" s="390"/>
      <c r="AZ451" s="390"/>
    </row>
    <row r="452" spans="1:52">
      <c r="A452" s="208"/>
      <c r="B452" s="208"/>
      <c r="C452" s="208"/>
      <c r="D452" s="390"/>
      <c r="E452" s="390"/>
      <c r="F452" s="390"/>
      <c r="G452" s="390"/>
      <c r="H452" s="390"/>
      <c r="I452" s="390"/>
      <c r="J452" s="390"/>
      <c r="K452" s="1331"/>
      <c r="U452" s="208"/>
      <c r="V452" s="1332"/>
      <c r="W452" s="1332"/>
      <c r="X452" s="390"/>
      <c r="Y452" s="390"/>
      <c r="Z452" s="390"/>
      <c r="AA452" s="390"/>
      <c r="AB452" s="390"/>
      <c r="AC452" s="390"/>
      <c r="AD452" s="390"/>
      <c r="AE452" s="390"/>
      <c r="AF452" s="390"/>
      <c r="AG452" s="390"/>
      <c r="AH452" s="390"/>
      <c r="AI452" s="390"/>
      <c r="AJ452" s="390"/>
      <c r="AK452" s="390"/>
      <c r="AL452" s="390"/>
      <c r="AM452" s="390"/>
      <c r="AN452" s="390"/>
      <c r="AO452" s="390"/>
      <c r="AP452" s="390"/>
      <c r="AQ452" s="390"/>
      <c r="AR452" s="390"/>
      <c r="AS452" s="390"/>
      <c r="AT452" s="390"/>
      <c r="AU452" s="390"/>
      <c r="AV452" s="390"/>
      <c r="AW452" s="390"/>
      <c r="AX452" s="390"/>
      <c r="AY452" s="390"/>
      <c r="AZ452" s="390"/>
    </row>
    <row r="453" spans="1:52">
      <c r="A453" s="208"/>
      <c r="B453" s="208"/>
      <c r="C453" s="208"/>
      <c r="D453" s="390"/>
      <c r="E453" s="390"/>
      <c r="F453" s="390"/>
      <c r="G453" s="390"/>
      <c r="H453" s="390"/>
      <c r="I453" s="390"/>
      <c r="J453" s="390"/>
      <c r="K453" s="1331"/>
      <c r="U453" s="208"/>
      <c r="V453" s="1332"/>
      <c r="W453" s="1332"/>
      <c r="X453" s="390"/>
      <c r="Y453" s="390"/>
      <c r="Z453" s="390"/>
      <c r="AA453" s="390"/>
      <c r="AB453" s="390"/>
      <c r="AC453" s="390"/>
      <c r="AD453" s="390"/>
      <c r="AE453" s="390"/>
      <c r="AF453" s="390"/>
      <c r="AG453" s="390"/>
      <c r="AH453" s="390"/>
      <c r="AI453" s="390"/>
      <c r="AJ453" s="390"/>
      <c r="AK453" s="390"/>
      <c r="AL453" s="390"/>
      <c r="AM453" s="390"/>
      <c r="AN453" s="390"/>
      <c r="AO453" s="390"/>
      <c r="AP453" s="390"/>
      <c r="AQ453" s="390"/>
      <c r="AR453" s="390"/>
      <c r="AS453" s="390"/>
      <c r="AT453" s="390"/>
      <c r="AU453" s="390"/>
      <c r="AV453" s="390"/>
      <c r="AW453" s="390"/>
      <c r="AX453" s="390"/>
      <c r="AY453" s="390"/>
      <c r="AZ453" s="390"/>
    </row>
    <row r="454" spans="1:52">
      <c r="A454" s="208"/>
      <c r="B454" s="208"/>
      <c r="C454" s="208"/>
      <c r="D454" s="390"/>
      <c r="E454" s="390"/>
      <c r="F454" s="390"/>
      <c r="G454" s="390"/>
      <c r="H454" s="390"/>
      <c r="I454" s="390"/>
      <c r="J454" s="390"/>
      <c r="K454" s="1331"/>
      <c r="U454" s="208"/>
      <c r="V454" s="1332"/>
      <c r="W454" s="1332"/>
      <c r="X454" s="390"/>
      <c r="Y454" s="390"/>
      <c r="Z454" s="390"/>
      <c r="AA454" s="390"/>
      <c r="AB454" s="390"/>
      <c r="AC454" s="390"/>
      <c r="AD454" s="390"/>
      <c r="AE454" s="390"/>
      <c r="AF454" s="390"/>
      <c r="AG454" s="390"/>
      <c r="AH454" s="390"/>
      <c r="AI454" s="390"/>
      <c r="AJ454" s="390"/>
      <c r="AK454" s="390"/>
      <c r="AL454" s="390"/>
      <c r="AM454" s="390"/>
      <c r="AN454" s="390"/>
      <c r="AO454" s="390"/>
      <c r="AP454" s="390"/>
      <c r="AQ454" s="390"/>
      <c r="AR454" s="390"/>
      <c r="AS454" s="390"/>
      <c r="AT454" s="390"/>
      <c r="AU454" s="390"/>
      <c r="AV454" s="390"/>
      <c r="AW454" s="390"/>
      <c r="AX454" s="390"/>
      <c r="AY454" s="390"/>
      <c r="AZ454" s="390"/>
    </row>
    <row r="455" spans="1:52">
      <c r="A455" s="208"/>
      <c r="B455" s="208"/>
      <c r="C455" s="208"/>
      <c r="D455" s="390"/>
      <c r="E455" s="390"/>
      <c r="F455" s="390"/>
      <c r="G455" s="390"/>
      <c r="H455" s="390"/>
      <c r="I455" s="390"/>
      <c r="J455" s="390"/>
      <c r="K455" s="1331"/>
      <c r="U455" s="208"/>
      <c r="V455" s="1332"/>
      <c r="W455" s="1332"/>
      <c r="X455" s="390"/>
      <c r="Y455" s="390"/>
      <c r="Z455" s="390"/>
      <c r="AA455" s="390"/>
      <c r="AB455" s="390"/>
      <c r="AC455" s="390"/>
      <c r="AD455" s="390"/>
      <c r="AE455" s="390"/>
      <c r="AF455" s="390"/>
      <c r="AG455" s="390"/>
      <c r="AH455" s="390"/>
      <c r="AI455" s="390"/>
      <c r="AJ455" s="390"/>
      <c r="AK455" s="390"/>
      <c r="AL455" s="390"/>
      <c r="AM455" s="390"/>
      <c r="AN455" s="390"/>
      <c r="AO455" s="390"/>
      <c r="AP455" s="390"/>
      <c r="AQ455" s="390"/>
      <c r="AR455" s="390"/>
      <c r="AS455" s="390"/>
      <c r="AT455" s="390"/>
      <c r="AU455" s="390"/>
      <c r="AV455" s="390"/>
      <c r="AW455" s="390"/>
      <c r="AX455" s="390"/>
      <c r="AY455" s="390"/>
      <c r="AZ455" s="390"/>
    </row>
    <row r="456" spans="1:52">
      <c r="A456" s="208"/>
      <c r="B456" s="208"/>
      <c r="C456" s="208"/>
      <c r="D456" s="390"/>
      <c r="E456" s="390"/>
      <c r="F456" s="390"/>
      <c r="G456" s="390"/>
      <c r="H456" s="390"/>
      <c r="I456" s="390"/>
      <c r="J456" s="390"/>
      <c r="K456" s="1331"/>
      <c r="U456" s="208"/>
      <c r="V456" s="1332"/>
      <c r="W456" s="1332"/>
      <c r="X456" s="390"/>
      <c r="Y456" s="390"/>
      <c r="Z456" s="390"/>
      <c r="AA456" s="390"/>
      <c r="AB456" s="390"/>
      <c r="AC456" s="390"/>
      <c r="AD456" s="390"/>
      <c r="AE456" s="390"/>
      <c r="AF456" s="390"/>
      <c r="AG456" s="390"/>
      <c r="AH456" s="390"/>
      <c r="AI456" s="390"/>
      <c r="AJ456" s="390"/>
      <c r="AK456" s="390"/>
      <c r="AL456" s="390"/>
      <c r="AM456" s="390"/>
      <c r="AN456" s="390"/>
      <c r="AO456" s="390"/>
      <c r="AP456" s="390"/>
      <c r="AQ456" s="390"/>
      <c r="AR456" s="390"/>
      <c r="AS456" s="390"/>
      <c r="AT456" s="390"/>
      <c r="AU456" s="390"/>
      <c r="AV456" s="390"/>
      <c r="AW456" s="390"/>
      <c r="AX456" s="390"/>
      <c r="AY456" s="390"/>
      <c r="AZ456" s="390"/>
    </row>
    <row r="457" spans="1:52">
      <c r="A457" s="208"/>
      <c r="B457" s="208"/>
      <c r="C457" s="208"/>
      <c r="D457" s="390"/>
      <c r="E457" s="390"/>
      <c r="F457" s="390"/>
      <c r="G457" s="390"/>
      <c r="H457" s="390"/>
      <c r="I457" s="390"/>
      <c r="J457" s="390"/>
      <c r="K457" s="1331"/>
      <c r="U457" s="208"/>
      <c r="V457" s="1332"/>
      <c r="W457" s="1332"/>
      <c r="X457" s="390"/>
      <c r="Y457" s="390"/>
      <c r="Z457" s="390"/>
      <c r="AA457" s="390"/>
      <c r="AB457" s="390"/>
      <c r="AC457" s="390"/>
      <c r="AD457" s="390"/>
      <c r="AE457" s="390"/>
      <c r="AF457" s="390"/>
      <c r="AG457" s="390"/>
      <c r="AH457" s="390"/>
      <c r="AI457" s="390"/>
      <c r="AJ457" s="390"/>
      <c r="AK457" s="390"/>
      <c r="AL457" s="390"/>
      <c r="AM457" s="390"/>
      <c r="AN457" s="390"/>
      <c r="AO457" s="390"/>
      <c r="AP457" s="390"/>
      <c r="AQ457" s="390"/>
      <c r="AR457" s="390"/>
      <c r="AS457" s="390"/>
      <c r="AT457" s="390"/>
      <c r="AU457" s="390"/>
      <c r="AV457" s="390"/>
      <c r="AW457" s="390"/>
      <c r="AX457" s="390"/>
      <c r="AY457" s="390"/>
      <c r="AZ457" s="390"/>
    </row>
    <row r="458" spans="1:52">
      <c r="A458" s="208"/>
      <c r="B458" s="208"/>
      <c r="C458" s="208"/>
      <c r="D458" s="390"/>
      <c r="E458" s="390"/>
      <c r="F458" s="390"/>
      <c r="G458" s="390"/>
      <c r="H458" s="390"/>
      <c r="I458" s="390"/>
      <c r="J458" s="390"/>
      <c r="K458" s="1331"/>
      <c r="U458" s="208"/>
      <c r="V458" s="1332"/>
      <c r="W458" s="1332"/>
      <c r="X458" s="390"/>
      <c r="Y458" s="390"/>
      <c r="Z458" s="390"/>
      <c r="AA458" s="390"/>
      <c r="AB458" s="390"/>
      <c r="AC458" s="390"/>
      <c r="AD458" s="390"/>
      <c r="AE458" s="390"/>
      <c r="AF458" s="390"/>
      <c r="AG458" s="390"/>
      <c r="AH458" s="390"/>
      <c r="AI458" s="390"/>
      <c r="AJ458" s="390"/>
      <c r="AK458" s="390"/>
      <c r="AL458" s="390"/>
      <c r="AM458" s="390"/>
      <c r="AN458" s="390"/>
      <c r="AO458" s="390"/>
      <c r="AP458" s="390"/>
      <c r="AQ458" s="390"/>
      <c r="AR458" s="390"/>
      <c r="AS458" s="390"/>
      <c r="AT458" s="390"/>
      <c r="AU458" s="390"/>
      <c r="AV458" s="390"/>
      <c r="AW458" s="390"/>
      <c r="AX458" s="390"/>
      <c r="AY458" s="390"/>
      <c r="AZ458" s="390"/>
    </row>
    <row r="459" spans="1:52">
      <c r="A459" s="208"/>
      <c r="B459" s="208"/>
      <c r="C459" s="208"/>
      <c r="D459" s="390"/>
      <c r="E459" s="390"/>
      <c r="F459" s="390"/>
      <c r="G459" s="390"/>
      <c r="H459" s="390"/>
      <c r="I459" s="390"/>
      <c r="J459" s="390"/>
      <c r="K459" s="1331"/>
      <c r="U459" s="208"/>
      <c r="V459" s="1332"/>
      <c r="W459" s="1332"/>
      <c r="X459" s="390"/>
      <c r="Y459" s="390"/>
      <c r="Z459" s="390"/>
      <c r="AA459" s="390"/>
      <c r="AB459" s="390"/>
      <c r="AC459" s="390"/>
      <c r="AD459" s="390"/>
      <c r="AE459" s="390"/>
      <c r="AF459" s="390"/>
      <c r="AG459" s="390"/>
      <c r="AH459" s="390"/>
      <c r="AI459" s="390"/>
      <c r="AJ459" s="390"/>
      <c r="AK459" s="390"/>
      <c r="AL459" s="390"/>
      <c r="AM459" s="390"/>
      <c r="AN459" s="390"/>
      <c r="AO459" s="390"/>
      <c r="AP459" s="390"/>
      <c r="AQ459" s="390"/>
      <c r="AR459" s="390"/>
      <c r="AS459" s="390"/>
      <c r="AT459" s="390"/>
      <c r="AU459" s="390"/>
      <c r="AV459" s="390"/>
      <c r="AW459" s="390"/>
      <c r="AX459" s="390"/>
      <c r="AY459" s="390"/>
      <c r="AZ459" s="390"/>
    </row>
    <row r="460" spans="1:52">
      <c r="A460" s="208"/>
      <c r="B460" s="208"/>
      <c r="C460" s="208"/>
      <c r="D460" s="390"/>
      <c r="E460" s="390"/>
      <c r="F460" s="390"/>
      <c r="G460" s="390"/>
      <c r="H460" s="390"/>
      <c r="I460" s="390"/>
      <c r="J460" s="390"/>
      <c r="K460" s="1331"/>
      <c r="U460" s="208"/>
      <c r="V460" s="1332"/>
      <c r="W460" s="1332"/>
      <c r="X460" s="390"/>
      <c r="Y460" s="390"/>
      <c r="Z460" s="390"/>
      <c r="AA460" s="390"/>
      <c r="AB460" s="390"/>
      <c r="AC460" s="390"/>
      <c r="AD460" s="390"/>
      <c r="AE460" s="390"/>
      <c r="AF460" s="390"/>
      <c r="AG460" s="390"/>
      <c r="AH460" s="390"/>
      <c r="AI460" s="390"/>
      <c r="AJ460" s="390"/>
      <c r="AK460" s="390"/>
      <c r="AL460" s="390"/>
      <c r="AM460" s="390"/>
      <c r="AN460" s="390"/>
      <c r="AO460" s="390"/>
      <c r="AP460" s="390"/>
      <c r="AQ460" s="390"/>
      <c r="AR460" s="390"/>
      <c r="AS460" s="390"/>
      <c r="AT460" s="390"/>
      <c r="AU460" s="390"/>
      <c r="AV460" s="390"/>
      <c r="AW460" s="390"/>
      <c r="AX460" s="390"/>
      <c r="AY460" s="390"/>
      <c r="AZ460" s="390"/>
    </row>
    <row r="461" spans="1:52">
      <c r="A461" s="208"/>
      <c r="B461" s="208"/>
      <c r="C461" s="208"/>
      <c r="D461" s="390"/>
      <c r="E461" s="390"/>
      <c r="F461" s="390"/>
      <c r="G461" s="390"/>
      <c r="H461" s="390"/>
      <c r="I461" s="390"/>
      <c r="J461" s="390"/>
      <c r="K461" s="1331"/>
      <c r="U461" s="208"/>
      <c r="V461" s="1332"/>
      <c r="W461" s="1332"/>
      <c r="X461" s="390"/>
      <c r="Y461" s="390"/>
      <c r="Z461" s="390"/>
      <c r="AA461" s="390"/>
      <c r="AB461" s="390"/>
      <c r="AC461" s="390"/>
      <c r="AD461" s="390"/>
      <c r="AE461" s="390"/>
      <c r="AF461" s="390"/>
      <c r="AG461" s="390"/>
      <c r="AH461" s="390"/>
      <c r="AI461" s="390"/>
      <c r="AJ461" s="390"/>
      <c r="AK461" s="390"/>
      <c r="AL461" s="390"/>
      <c r="AM461" s="390"/>
      <c r="AN461" s="390"/>
      <c r="AO461" s="390"/>
      <c r="AP461" s="390"/>
      <c r="AQ461" s="390"/>
      <c r="AR461" s="390"/>
      <c r="AS461" s="390"/>
      <c r="AT461" s="390"/>
      <c r="AU461" s="390"/>
      <c r="AV461" s="390"/>
      <c r="AW461" s="390"/>
      <c r="AX461" s="390"/>
      <c r="AY461" s="390"/>
      <c r="AZ461" s="390"/>
    </row>
    <row r="462" spans="1:52">
      <c r="A462" s="208"/>
      <c r="B462" s="208"/>
      <c r="C462" s="208"/>
      <c r="D462" s="390"/>
      <c r="E462" s="390"/>
      <c r="F462" s="390"/>
      <c r="G462" s="390"/>
      <c r="H462" s="390"/>
      <c r="I462" s="390"/>
      <c r="J462" s="390"/>
      <c r="K462" s="1331"/>
      <c r="U462" s="208"/>
      <c r="V462" s="1332"/>
      <c r="W462" s="1332"/>
      <c r="X462" s="390"/>
      <c r="Y462" s="390"/>
      <c r="Z462" s="390"/>
      <c r="AA462" s="390"/>
      <c r="AB462" s="390"/>
      <c r="AC462" s="390"/>
      <c r="AD462" s="390"/>
      <c r="AE462" s="390"/>
      <c r="AF462" s="390"/>
      <c r="AG462" s="390"/>
      <c r="AH462" s="390"/>
      <c r="AI462" s="390"/>
      <c r="AJ462" s="390"/>
      <c r="AK462" s="390"/>
      <c r="AL462" s="390"/>
      <c r="AM462" s="390"/>
      <c r="AN462" s="390"/>
      <c r="AO462" s="390"/>
      <c r="AP462" s="390"/>
      <c r="AQ462" s="390"/>
      <c r="AR462" s="390"/>
      <c r="AS462" s="390"/>
      <c r="AT462" s="390"/>
      <c r="AU462" s="390"/>
      <c r="AV462" s="390"/>
      <c r="AW462" s="390"/>
      <c r="AX462" s="390"/>
      <c r="AY462" s="390"/>
      <c r="AZ462" s="390"/>
    </row>
    <row r="463" spans="1:52">
      <c r="A463" s="208"/>
      <c r="B463" s="208"/>
      <c r="C463" s="208"/>
      <c r="D463" s="390"/>
      <c r="E463" s="390"/>
      <c r="F463" s="390"/>
      <c r="G463" s="390"/>
      <c r="H463" s="390"/>
      <c r="I463" s="390"/>
      <c r="J463" s="390"/>
      <c r="K463" s="1331"/>
      <c r="U463" s="208"/>
      <c r="V463" s="1332"/>
      <c r="W463" s="1332"/>
      <c r="X463" s="390"/>
      <c r="Y463" s="390"/>
      <c r="Z463" s="390"/>
      <c r="AA463" s="390"/>
      <c r="AB463" s="390"/>
      <c r="AC463" s="390"/>
      <c r="AD463" s="390"/>
      <c r="AE463" s="390"/>
      <c r="AF463" s="390"/>
      <c r="AG463" s="390"/>
      <c r="AH463" s="390"/>
      <c r="AI463" s="390"/>
      <c r="AJ463" s="390"/>
      <c r="AK463" s="390"/>
      <c r="AL463" s="390"/>
      <c r="AM463" s="390"/>
      <c r="AN463" s="390"/>
      <c r="AO463" s="390"/>
      <c r="AP463" s="390"/>
      <c r="AQ463" s="390"/>
      <c r="AR463" s="390"/>
      <c r="AS463" s="390"/>
      <c r="AT463" s="390"/>
      <c r="AU463" s="390"/>
      <c r="AV463" s="390"/>
      <c r="AW463" s="390"/>
      <c r="AX463" s="390"/>
      <c r="AY463" s="390"/>
      <c r="AZ463" s="390"/>
    </row>
    <row r="464" spans="1:52">
      <c r="A464" s="208"/>
      <c r="B464" s="208"/>
      <c r="C464" s="208"/>
      <c r="D464" s="390"/>
      <c r="E464" s="390"/>
      <c r="F464" s="390"/>
      <c r="G464" s="390"/>
      <c r="H464" s="390"/>
      <c r="I464" s="390"/>
      <c r="J464" s="390"/>
      <c r="K464" s="1331"/>
      <c r="U464" s="208"/>
      <c r="V464" s="1332"/>
      <c r="W464" s="1332"/>
      <c r="X464" s="390"/>
      <c r="Y464" s="390"/>
      <c r="Z464" s="390"/>
      <c r="AA464" s="390"/>
      <c r="AB464" s="390"/>
      <c r="AC464" s="390"/>
      <c r="AD464" s="390"/>
      <c r="AE464" s="390"/>
      <c r="AF464" s="390"/>
      <c r="AG464" s="390"/>
      <c r="AH464" s="390"/>
      <c r="AI464" s="390"/>
      <c r="AJ464" s="390"/>
      <c r="AK464" s="390"/>
      <c r="AL464" s="390"/>
      <c r="AM464" s="390"/>
      <c r="AN464" s="390"/>
      <c r="AO464" s="390"/>
      <c r="AP464" s="390"/>
      <c r="AQ464" s="390"/>
      <c r="AR464" s="390"/>
      <c r="AS464" s="390"/>
      <c r="AT464" s="390"/>
      <c r="AU464" s="390"/>
      <c r="AV464" s="390"/>
      <c r="AW464" s="390"/>
      <c r="AX464" s="390"/>
      <c r="AY464" s="390"/>
      <c r="AZ464" s="390"/>
    </row>
    <row r="465" spans="1:52">
      <c r="A465" s="208"/>
      <c r="B465" s="208"/>
      <c r="C465" s="208"/>
      <c r="D465" s="390"/>
      <c r="E465" s="390"/>
      <c r="F465" s="390"/>
      <c r="G465" s="390"/>
      <c r="H465" s="390"/>
      <c r="I465" s="390"/>
      <c r="J465" s="390"/>
      <c r="K465" s="1331"/>
      <c r="U465" s="208"/>
      <c r="V465" s="1332"/>
      <c r="W465" s="1332"/>
      <c r="X465" s="390"/>
      <c r="Y465" s="390"/>
      <c r="Z465" s="390"/>
      <c r="AA465" s="390"/>
      <c r="AB465" s="390"/>
      <c r="AC465" s="390"/>
      <c r="AD465" s="390"/>
      <c r="AE465" s="390"/>
      <c r="AF465" s="390"/>
      <c r="AG465" s="390"/>
      <c r="AH465" s="390"/>
      <c r="AI465" s="390"/>
      <c r="AJ465" s="390"/>
      <c r="AK465" s="390"/>
      <c r="AL465" s="390"/>
      <c r="AM465" s="390"/>
      <c r="AN465" s="390"/>
      <c r="AO465" s="390"/>
      <c r="AP465" s="390"/>
      <c r="AQ465" s="390"/>
      <c r="AR465" s="390"/>
      <c r="AS465" s="390"/>
      <c r="AT465" s="390"/>
      <c r="AU465" s="390"/>
      <c r="AV465" s="390"/>
      <c r="AW465" s="390"/>
      <c r="AX465" s="390"/>
      <c r="AY465" s="390"/>
      <c r="AZ465" s="390"/>
    </row>
    <row r="466" spans="1:52">
      <c r="A466" s="208"/>
      <c r="B466" s="208"/>
      <c r="C466" s="208"/>
      <c r="D466" s="390"/>
      <c r="E466" s="390"/>
      <c r="F466" s="390"/>
      <c r="G466" s="390"/>
      <c r="H466" s="390"/>
      <c r="I466" s="390"/>
      <c r="J466" s="390"/>
      <c r="K466" s="1331"/>
      <c r="U466" s="208"/>
      <c r="V466" s="1332"/>
      <c r="W466" s="1332"/>
      <c r="X466" s="390"/>
      <c r="Y466" s="390"/>
      <c r="Z466" s="390"/>
      <c r="AA466" s="390"/>
      <c r="AB466" s="390"/>
      <c r="AC466" s="390"/>
      <c r="AD466" s="390"/>
      <c r="AE466" s="390"/>
      <c r="AF466" s="390"/>
      <c r="AG466" s="390"/>
      <c r="AH466" s="390"/>
      <c r="AI466" s="390"/>
      <c r="AJ466" s="390"/>
      <c r="AK466" s="390"/>
      <c r="AL466" s="390"/>
      <c r="AM466" s="390"/>
      <c r="AN466" s="390"/>
      <c r="AO466" s="390"/>
      <c r="AP466" s="390"/>
      <c r="AQ466" s="390"/>
      <c r="AR466" s="390"/>
      <c r="AS466" s="390"/>
      <c r="AT466" s="390"/>
      <c r="AU466" s="390"/>
      <c r="AV466" s="390"/>
      <c r="AW466" s="390"/>
      <c r="AX466" s="390"/>
      <c r="AY466" s="390"/>
      <c r="AZ466" s="390"/>
    </row>
    <row r="467" spans="1:52">
      <c r="A467" s="208"/>
      <c r="B467" s="208"/>
      <c r="C467" s="208"/>
      <c r="D467" s="390"/>
      <c r="E467" s="390"/>
      <c r="F467" s="390"/>
      <c r="G467" s="390"/>
      <c r="H467" s="390"/>
      <c r="I467" s="390"/>
      <c r="J467" s="390"/>
      <c r="K467" s="1331"/>
      <c r="U467" s="208"/>
      <c r="V467" s="1332"/>
      <c r="W467" s="1332"/>
      <c r="X467" s="390"/>
      <c r="Y467" s="390"/>
      <c r="Z467" s="390"/>
      <c r="AA467" s="390"/>
      <c r="AB467" s="390"/>
      <c r="AC467" s="390"/>
      <c r="AD467" s="390"/>
      <c r="AE467" s="390"/>
      <c r="AF467" s="390"/>
      <c r="AG467" s="390"/>
      <c r="AH467" s="390"/>
      <c r="AI467" s="390"/>
      <c r="AJ467" s="390"/>
      <c r="AK467" s="390"/>
      <c r="AL467" s="390"/>
      <c r="AM467" s="390"/>
      <c r="AN467" s="390"/>
      <c r="AO467" s="390"/>
      <c r="AP467" s="390"/>
      <c r="AQ467" s="390"/>
      <c r="AR467" s="390"/>
      <c r="AS467" s="390"/>
      <c r="AT467" s="390"/>
      <c r="AU467" s="390"/>
      <c r="AV467" s="390"/>
      <c r="AW467" s="390"/>
      <c r="AX467" s="390"/>
      <c r="AY467" s="390"/>
      <c r="AZ467" s="390"/>
    </row>
    <row r="468" spans="1:52">
      <c r="A468" s="208"/>
      <c r="B468" s="208"/>
      <c r="C468" s="208"/>
      <c r="D468" s="390"/>
      <c r="E468" s="390"/>
      <c r="F468" s="390"/>
      <c r="G468" s="390"/>
      <c r="H468" s="390"/>
      <c r="I468" s="390"/>
      <c r="J468" s="390"/>
      <c r="K468" s="1331"/>
      <c r="U468" s="208"/>
      <c r="V468" s="1332"/>
      <c r="W468" s="1332"/>
      <c r="X468" s="390"/>
      <c r="Y468" s="390"/>
      <c r="Z468" s="390"/>
      <c r="AA468" s="390"/>
      <c r="AB468" s="390"/>
      <c r="AC468" s="390"/>
      <c r="AD468" s="390"/>
      <c r="AE468" s="390"/>
      <c r="AF468" s="390"/>
      <c r="AG468" s="390"/>
      <c r="AH468" s="390"/>
      <c r="AI468" s="390"/>
      <c r="AJ468" s="390"/>
      <c r="AK468" s="390"/>
      <c r="AL468" s="390"/>
      <c r="AM468" s="390"/>
      <c r="AN468" s="390"/>
      <c r="AO468" s="390"/>
      <c r="AP468" s="390"/>
      <c r="AQ468" s="390"/>
      <c r="AR468" s="390"/>
      <c r="AS468" s="390"/>
      <c r="AT468" s="390"/>
      <c r="AU468" s="390"/>
      <c r="AV468" s="390"/>
      <c r="AW468" s="390"/>
      <c r="AX468" s="390"/>
      <c r="AY468" s="390"/>
      <c r="AZ468" s="390"/>
    </row>
    <row r="469" spans="1:52">
      <c r="A469" s="208"/>
      <c r="B469" s="208"/>
      <c r="C469" s="208"/>
      <c r="D469" s="390"/>
      <c r="E469" s="390"/>
      <c r="F469" s="390"/>
      <c r="G469" s="390"/>
      <c r="H469" s="390"/>
      <c r="I469" s="390"/>
      <c r="J469" s="390"/>
      <c r="K469" s="1331"/>
      <c r="U469" s="208"/>
      <c r="V469" s="1332"/>
      <c r="W469" s="1332"/>
      <c r="X469" s="390"/>
      <c r="Y469" s="390"/>
      <c r="Z469" s="390"/>
      <c r="AA469" s="390"/>
      <c r="AB469" s="390"/>
      <c r="AC469" s="390"/>
      <c r="AD469" s="390"/>
      <c r="AE469" s="390"/>
      <c r="AF469" s="390"/>
      <c r="AG469" s="390"/>
      <c r="AH469" s="390"/>
      <c r="AI469" s="390"/>
      <c r="AJ469" s="390"/>
      <c r="AK469" s="390"/>
      <c r="AL469" s="390"/>
      <c r="AM469" s="390"/>
      <c r="AN469" s="390"/>
      <c r="AO469" s="390"/>
      <c r="AP469" s="390"/>
      <c r="AQ469" s="390"/>
      <c r="AR469" s="390"/>
      <c r="AS469" s="390"/>
      <c r="AT469" s="390"/>
      <c r="AU469" s="390"/>
      <c r="AV469" s="390"/>
      <c r="AW469" s="390"/>
      <c r="AX469" s="390"/>
      <c r="AY469" s="390"/>
      <c r="AZ469" s="390"/>
    </row>
    <row r="470" spans="1:52">
      <c r="A470" s="208"/>
      <c r="B470" s="208"/>
      <c r="C470" s="208"/>
      <c r="D470" s="390"/>
      <c r="E470" s="390"/>
      <c r="F470" s="390"/>
      <c r="G470" s="390"/>
      <c r="H470" s="390"/>
      <c r="I470" s="390"/>
      <c r="J470" s="390"/>
      <c r="K470" s="1331"/>
      <c r="U470" s="208"/>
      <c r="V470" s="1332"/>
      <c r="W470" s="1332"/>
      <c r="X470" s="390"/>
      <c r="Y470" s="390"/>
      <c r="Z470" s="390"/>
      <c r="AA470" s="390"/>
      <c r="AB470" s="390"/>
      <c r="AC470" s="390"/>
      <c r="AD470" s="390"/>
      <c r="AE470" s="390"/>
      <c r="AF470" s="390"/>
      <c r="AG470" s="390"/>
      <c r="AH470" s="390"/>
      <c r="AI470" s="390"/>
      <c r="AJ470" s="390"/>
      <c r="AK470" s="390"/>
      <c r="AL470" s="390"/>
      <c r="AM470" s="390"/>
      <c r="AN470" s="390"/>
      <c r="AO470" s="390"/>
      <c r="AP470" s="390"/>
      <c r="AQ470" s="390"/>
      <c r="AR470" s="390"/>
      <c r="AS470" s="390"/>
      <c r="AT470" s="390"/>
      <c r="AU470" s="390"/>
      <c r="AV470" s="390"/>
      <c r="AW470" s="390"/>
      <c r="AX470" s="390"/>
      <c r="AY470" s="390"/>
      <c r="AZ470" s="390"/>
    </row>
    <row r="471" spans="1:52">
      <c r="A471" s="208"/>
      <c r="B471" s="208"/>
      <c r="C471" s="208"/>
      <c r="D471" s="390"/>
      <c r="E471" s="390"/>
      <c r="F471" s="390"/>
      <c r="G471" s="390"/>
      <c r="H471" s="390"/>
      <c r="I471" s="390"/>
      <c r="J471" s="390"/>
      <c r="K471" s="1331"/>
      <c r="U471" s="208"/>
      <c r="V471" s="1332"/>
      <c r="W471" s="1332"/>
      <c r="X471" s="390"/>
      <c r="Y471" s="390"/>
      <c r="Z471" s="390"/>
      <c r="AA471" s="390"/>
      <c r="AB471" s="390"/>
      <c r="AC471" s="390"/>
      <c r="AD471" s="390"/>
      <c r="AE471" s="390"/>
      <c r="AF471" s="390"/>
      <c r="AG471" s="390"/>
      <c r="AH471" s="390"/>
      <c r="AI471" s="390"/>
      <c r="AJ471" s="390"/>
      <c r="AK471" s="390"/>
      <c r="AL471" s="390"/>
      <c r="AM471" s="390"/>
      <c r="AN471" s="390"/>
      <c r="AO471" s="390"/>
      <c r="AP471" s="390"/>
      <c r="AQ471" s="390"/>
      <c r="AR471" s="390"/>
      <c r="AS471" s="390"/>
      <c r="AT471" s="390"/>
      <c r="AU471" s="390"/>
      <c r="AV471" s="390"/>
      <c r="AW471" s="390"/>
      <c r="AX471" s="390"/>
      <c r="AY471" s="390"/>
      <c r="AZ471" s="390"/>
    </row>
    <row r="472" spans="1:52">
      <c r="A472" s="208"/>
      <c r="B472" s="208"/>
      <c r="C472" s="208"/>
      <c r="D472" s="390"/>
      <c r="E472" s="390"/>
      <c r="F472" s="390"/>
      <c r="G472" s="390"/>
      <c r="H472" s="390"/>
      <c r="I472" s="390"/>
      <c r="J472" s="390"/>
      <c r="K472" s="1331"/>
      <c r="U472" s="208"/>
      <c r="V472" s="1332"/>
      <c r="W472" s="1332"/>
      <c r="X472" s="390"/>
      <c r="Y472" s="390"/>
      <c r="Z472" s="390"/>
      <c r="AA472" s="390"/>
      <c r="AB472" s="390"/>
      <c r="AC472" s="390"/>
      <c r="AD472" s="390"/>
      <c r="AE472" s="390"/>
      <c r="AF472" s="390"/>
      <c r="AG472" s="390"/>
      <c r="AH472" s="390"/>
      <c r="AI472" s="390"/>
      <c r="AJ472" s="390"/>
      <c r="AK472" s="390"/>
      <c r="AL472" s="390"/>
      <c r="AM472" s="390"/>
      <c r="AN472" s="390"/>
      <c r="AO472" s="390"/>
      <c r="AP472" s="390"/>
      <c r="AQ472" s="390"/>
      <c r="AR472" s="390"/>
      <c r="AS472" s="390"/>
      <c r="AT472" s="390"/>
      <c r="AU472" s="390"/>
      <c r="AV472" s="390"/>
      <c r="AW472" s="390"/>
      <c r="AX472" s="390"/>
      <c r="AY472" s="390"/>
      <c r="AZ472" s="390"/>
    </row>
    <row r="473" spans="1:52">
      <c r="A473" s="208"/>
      <c r="B473" s="208"/>
      <c r="C473" s="208"/>
      <c r="D473" s="390"/>
      <c r="E473" s="390"/>
      <c r="F473" s="390"/>
      <c r="G473" s="390"/>
      <c r="H473" s="390"/>
      <c r="I473" s="390"/>
      <c r="J473" s="390"/>
      <c r="K473" s="1331"/>
      <c r="U473" s="208"/>
      <c r="V473" s="1332"/>
      <c r="W473" s="1332"/>
      <c r="X473" s="390"/>
      <c r="Y473" s="390"/>
      <c r="Z473" s="390"/>
      <c r="AA473" s="390"/>
      <c r="AB473" s="390"/>
      <c r="AC473" s="390"/>
      <c r="AD473" s="390"/>
      <c r="AE473" s="390"/>
      <c r="AF473" s="390"/>
      <c r="AG473" s="390"/>
      <c r="AH473" s="390"/>
      <c r="AI473" s="390"/>
      <c r="AJ473" s="390"/>
      <c r="AK473" s="390"/>
      <c r="AL473" s="390"/>
      <c r="AM473" s="390"/>
      <c r="AN473" s="390"/>
      <c r="AO473" s="390"/>
      <c r="AP473" s="390"/>
      <c r="AQ473" s="390"/>
      <c r="AR473" s="390"/>
      <c r="AS473" s="390"/>
      <c r="AT473" s="390"/>
      <c r="AU473" s="390"/>
      <c r="AV473" s="390"/>
      <c r="AW473" s="390"/>
      <c r="AX473" s="390"/>
      <c r="AY473" s="390"/>
      <c r="AZ473" s="390"/>
    </row>
    <row r="474" spans="1:52">
      <c r="A474" s="208"/>
      <c r="B474" s="208"/>
      <c r="C474" s="208"/>
      <c r="D474" s="390"/>
      <c r="E474" s="390"/>
      <c r="F474" s="390"/>
      <c r="G474" s="390"/>
      <c r="H474" s="390"/>
      <c r="I474" s="390"/>
      <c r="J474" s="390"/>
      <c r="K474" s="1331"/>
      <c r="U474" s="208"/>
      <c r="V474" s="1332"/>
      <c r="W474" s="1332"/>
      <c r="X474" s="390"/>
      <c r="Y474" s="390"/>
      <c r="Z474" s="390"/>
      <c r="AA474" s="390"/>
      <c r="AB474" s="390"/>
      <c r="AC474" s="390"/>
      <c r="AD474" s="390"/>
      <c r="AE474" s="390"/>
      <c r="AF474" s="390"/>
      <c r="AG474" s="390"/>
      <c r="AH474" s="390"/>
      <c r="AI474" s="390"/>
      <c r="AJ474" s="390"/>
      <c r="AK474" s="390"/>
      <c r="AL474" s="390"/>
      <c r="AM474" s="390"/>
      <c r="AN474" s="390"/>
      <c r="AO474" s="390"/>
      <c r="AP474" s="390"/>
      <c r="AQ474" s="390"/>
      <c r="AR474" s="390"/>
      <c r="AS474" s="390"/>
      <c r="AT474" s="390"/>
      <c r="AU474" s="390"/>
      <c r="AV474" s="390"/>
      <c r="AW474" s="390"/>
      <c r="AX474" s="390"/>
      <c r="AY474" s="390"/>
      <c r="AZ474" s="390"/>
    </row>
    <row r="475" spans="1:52">
      <c r="A475" s="208"/>
      <c r="B475" s="208"/>
      <c r="C475" s="208"/>
      <c r="D475" s="390"/>
      <c r="E475" s="390"/>
      <c r="F475" s="390"/>
      <c r="G475" s="390"/>
      <c r="H475" s="390"/>
      <c r="I475" s="390"/>
      <c r="J475" s="390"/>
      <c r="K475" s="1331"/>
      <c r="U475" s="208"/>
      <c r="V475" s="1332"/>
      <c r="W475" s="1332"/>
      <c r="X475" s="390"/>
      <c r="Y475" s="390"/>
      <c r="Z475" s="390"/>
      <c r="AA475" s="390"/>
      <c r="AB475" s="390"/>
      <c r="AC475" s="390"/>
      <c r="AD475" s="390"/>
      <c r="AE475" s="390"/>
      <c r="AF475" s="390"/>
      <c r="AG475" s="390"/>
      <c r="AH475" s="390"/>
      <c r="AI475" s="390"/>
      <c r="AJ475" s="390"/>
      <c r="AK475" s="390"/>
      <c r="AL475" s="390"/>
      <c r="AM475" s="390"/>
      <c r="AN475" s="390"/>
      <c r="AO475" s="390"/>
      <c r="AP475" s="390"/>
      <c r="AQ475" s="390"/>
      <c r="AR475" s="390"/>
      <c r="AS475" s="390"/>
      <c r="AT475" s="390"/>
      <c r="AU475" s="390"/>
      <c r="AV475" s="390"/>
      <c r="AW475" s="390"/>
      <c r="AX475" s="390"/>
      <c r="AY475" s="390"/>
      <c r="AZ475" s="390"/>
    </row>
    <row r="476" spans="1:52">
      <c r="A476" s="208"/>
      <c r="B476" s="208"/>
      <c r="C476" s="208"/>
      <c r="D476" s="390"/>
      <c r="E476" s="390"/>
      <c r="F476" s="390"/>
      <c r="G476" s="390"/>
      <c r="H476" s="390"/>
      <c r="I476" s="390"/>
      <c r="J476" s="390"/>
      <c r="K476" s="1331"/>
      <c r="U476" s="208"/>
      <c r="V476" s="1332"/>
      <c r="W476" s="1332"/>
      <c r="X476" s="390"/>
      <c r="Y476" s="390"/>
      <c r="Z476" s="390"/>
      <c r="AA476" s="390"/>
      <c r="AB476" s="390"/>
      <c r="AC476" s="390"/>
      <c r="AD476" s="390"/>
      <c r="AE476" s="390"/>
      <c r="AF476" s="390"/>
      <c r="AG476" s="390"/>
      <c r="AH476" s="390"/>
      <c r="AI476" s="390"/>
      <c r="AJ476" s="390"/>
      <c r="AK476" s="390"/>
      <c r="AL476" s="390"/>
      <c r="AM476" s="390"/>
      <c r="AN476" s="390"/>
      <c r="AO476" s="390"/>
      <c r="AP476" s="390"/>
      <c r="AQ476" s="390"/>
      <c r="AR476" s="390"/>
      <c r="AS476" s="390"/>
      <c r="AT476" s="390"/>
      <c r="AU476" s="390"/>
      <c r="AV476" s="390"/>
      <c r="AW476" s="390"/>
      <c r="AX476" s="390"/>
      <c r="AY476" s="390"/>
      <c r="AZ476" s="390"/>
    </row>
    <row r="477" spans="1:52">
      <c r="A477" s="208"/>
      <c r="B477" s="208"/>
      <c r="C477" s="208"/>
      <c r="D477" s="390"/>
      <c r="E477" s="390"/>
      <c r="F477" s="390"/>
      <c r="G477" s="390"/>
      <c r="H477" s="390"/>
      <c r="I477" s="390"/>
      <c r="J477" s="390"/>
      <c r="K477" s="1331"/>
      <c r="U477" s="208"/>
      <c r="V477" s="1332"/>
      <c r="W477" s="1332"/>
      <c r="X477" s="390"/>
      <c r="Y477" s="390"/>
      <c r="Z477" s="390"/>
      <c r="AA477" s="390"/>
      <c r="AB477" s="390"/>
      <c r="AC477" s="390"/>
      <c r="AD477" s="390"/>
      <c r="AE477" s="390"/>
      <c r="AF477" s="390"/>
      <c r="AG477" s="390"/>
      <c r="AH477" s="390"/>
      <c r="AI477" s="390"/>
      <c r="AJ477" s="390"/>
      <c r="AK477" s="390"/>
      <c r="AL477" s="390"/>
      <c r="AM477" s="390"/>
      <c r="AN477" s="390"/>
      <c r="AO477" s="390"/>
      <c r="AP477" s="390"/>
      <c r="AQ477" s="390"/>
      <c r="AR477" s="390"/>
      <c r="AS477" s="390"/>
      <c r="AT477" s="390"/>
      <c r="AU477" s="390"/>
      <c r="AV477" s="390"/>
      <c r="AW477" s="390"/>
      <c r="AX477" s="390"/>
      <c r="AY477" s="390"/>
      <c r="AZ477" s="390"/>
    </row>
    <row r="478" spans="1:52">
      <c r="A478" s="208"/>
      <c r="B478" s="208"/>
      <c r="C478" s="208"/>
      <c r="D478" s="390"/>
      <c r="E478" s="390"/>
      <c r="F478" s="390"/>
      <c r="G478" s="390"/>
      <c r="H478" s="390"/>
      <c r="I478" s="390"/>
      <c r="J478" s="390"/>
      <c r="K478" s="1331"/>
      <c r="U478" s="208"/>
      <c r="V478" s="1332"/>
      <c r="W478" s="1332"/>
      <c r="X478" s="390"/>
      <c r="Y478" s="390"/>
      <c r="Z478" s="390"/>
      <c r="AA478" s="390"/>
      <c r="AB478" s="390"/>
      <c r="AC478" s="390"/>
      <c r="AD478" s="390"/>
      <c r="AE478" s="390"/>
      <c r="AF478" s="390"/>
      <c r="AG478" s="390"/>
      <c r="AH478" s="390"/>
      <c r="AI478" s="390"/>
      <c r="AJ478" s="390"/>
      <c r="AK478" s="390"/>
      <c r="AL478" s="390"/>
      <c r="AM478" s="390"/>
      <c r="AN478" s="390"/>
      <c r="AO478" s="390"/>
      <c r="AP478" s="390"/>
      <c r="AQ478" s="390"/>
      <c r="AR478" s="390"/>
      <c r="AS478" s="390"/>
      <c r="AT478" s="390"/>
      <c r="AU478" s="390"/>
      <c r="AV478" s="390"/>
      <c r="AW478" s="390"/>
      <c r="AX478" s="390"/>
      <c r="AY478" s="390"/>
      <c r="AZ478" s="390"/>
    </row>
    <row r="479" spans="1:52">
      <c r="A479" s="208"/>
      <c r="B479" s="208"/>
      <c r="C479" s="208"/>
      <c r="D479" s="390"/>
      <c r="E479" s="390"/>
      <c r="F479" s="390"/>
      <c r="G479" s="390"/>
      <c r="H479" s="390"/>
      <c r="I479" s="390"/>
      <c r="J479" s="390"/>
      <c r="K479" s="1331"/>
      <c r="U479" s="208"/>
      <c r="V479" s="1332"/>
      <c r="W479" s="1332"/>
      <c r="X479" s="390"/>
      <c r="Y479" s="390"/>
      <c r="Z479" s="390"/>
      <c r="AA479" s="390"/>
      <c r="AB479" s="390"/>
      <c r="AC479" s="390"/>
      <c r="AD479" s="390"/>
      <c r="AE479" s="390"/>
      <c r="AF479" s="390"/>
      <c r="AG479" s="390"/>
      <c r="AH479" s="390"/>
      <c r="AI479" s="390"/>
      <c r="AJ479" s="390"/>
      <c r="AK479" s="390"/>
      <c r="AL479" s="390"/>
      <c r="AM479" s="390"/>
      <c r="AN479" s="390"/>
      <c r="AO479" s="390"/>
      <c r="AP479" s="390"/>
      <c r="AQ479" s="390"/>
      <c r="AR479" s="390"/>
      <c r="AS479" s="390"/>
      <c r="AT479" s="390"/>
      <c r="AU479" s="390"/>
      <c r="AV479" s="390"/>
      <c r="AW479" s="390"/>
      <c r="AX479" s="390"/>
      <c r="AY479" s="390"/>
      <c r="AZ479" s="390"/>
    </row>
    <row r="480" spans="1:52">
      <c r="A480" s="208"/>
      <c r="B480" s="208"/>
      <c r="C480" s="208"/>
      <c r="D480" s="390"/>
      <c r="E480" s="390"/>
      <c r="F480" s="390"/>
      <c r="G480" s="390"/>
      <c r="H480" s="390"/>
      <c r="I480" s="390"/>
      <c r="J480" s="390"/>
      <c r="K480" s="1331"/>
      <c r="U480" s="208"/>
      <c r="V480" s="1332"/>
      <c r="W480" s="1332"/>
      <c r="X480" s="390"/>
      <c r="Y480" s="390"/>
      <c r="Z480" s="390"/>
      <c r="AA480" s="390"/>
      <c r="AB480" s="390"/>
      <c r="AC480" s="390"/>
      <c r="AD480" s="390"/>
      <c r="AE480" s="390"/>
      <c r="AF480" s="390"/>
      <c r="AG480" s="390"/>
      <c r="AH480" s="390"/>
      <c r="AI480" s="390"/>
      <c r="AJ480" s="390"/>
      <c r="AK480" s="390"/>
      <c r="AL480" s="390"/>
      <c r="AM480" s="390"/>
      <c r="AN480" s="390"/>
      <c r="AO480" s="390"/>
      <c r="AP480" s="390"/>
      <c r="AQ480" s="390"/>
      <c r="AR480" s="390"/>
      <c r="AS480" s="390"/>
      <c r="AT480" s="390"/>
      <c r="AU480" s="390"/>
      <c r="AV480" s="390"/>
      <c r="AW480" s="390"/>
      <c r="AX480" s="390"/>
      <c r="AY480" s="390"/>
      <c r="AZ480" s="390"/>
    </row>
    <row r="481" spans="1:52">
      <c r="A481" s="208"/>
      <c r="B481" s="208"/>
      <c r="C481" s="208"/>
      <c r="D481" s="390"/>
      <c r="E481" s="390"/>
      <c r="F481" s="390"/>
      <c r="G481" s="390"/>
      <c r="H481" s="390"/>
      <c r="I481" s="390"/>
      <c r="J481" s="390"/>
      <c r="K481" s="1331"/>
      <c r="U481" s="208"/>
      <c r="V481" s="1332"/>
      <c r="W481" s="1332"/>
      <c r="X481" s="390"/>
      <c r="Y481" s="390"/>
      <c r="Z481" s="390"/>
      <c r="AA481" s="390"/>
      <c r="AB481" s="390"/>
      <c r="AC481" s="390"/>
      <c r="AD481" s="390"/>
      <c r="AE481" s="390"/>
      <c r="AF481" s="390"/>
      <c r="AG481" s="390"/>
      <c r="AH481" s="390"/>
      <c r="AI481" s="390"/>
      <c r="AJ481" s="390"/>
      <c r="AK481" s="390"/>
      <c r="AL481" s="390"/>
      <c r="AM481" s="390"/>
      <c r="AN481" s="390"/>
      <c r="AO481" s="390"/>
      <c r="AP481" s="390"/>
      <c r="AQ481" s="390"/>
      <c r="AR481" s="390"/>
      <c r="AS481" s="390"/>
      <c r="AT481" s="390"/>
      <c r="AU481" s="390"/>
      <c r="AV481" s="390"/>
      <c r="AW481" s="390"/>
      <c r="AX481" s="390"/>
      <c r="AY481" s="390"/>
      <c r="AZ481" s="390"/>
    </row>
    <row r="482" spans="1:52">
      <c r="A482" s="208"/>
      <c r="B482" s="208"/>
      <c r="C482" s="208"/>
      <c r="D482" s="390"/>
      <c r="E482" s="390"/>
      <c r="F482" s="390"/>
      <c r="G482" s="390"/>
      <c r="H482" s="390"/>
      <c r="I482" s="390"/>
      <c r="J482" s="390"/>
      <c r="K482" s="1331"/>
      <c r="U482" s="208"/>
      <c r="V482" s="1332"/>
      <c r="W482" s="1332"/>
      <c r="X482" s="390"/>
      <c r="Y482" s="390"/>
      <c r="Z482" s="390"/>
      <c r="AA482" s="390"/>
      <c r="AB482" s="390"/>
      <c r="AC482" s="390"/>
      <c r="AD482" s="390"/>
      <c r="AE482" s="390"/>
      <c r="AF482" s="390"/>
      <c r="AG482" s="390"/>
      <c r="AH482" s="390"/>
      <c r="AI482" s="390"/>
      <c r="AJ482" s="390"/>
      <c r="AK482" s="390"/>
      <c r="AL482" s="390"/>
      <c r="AM482" s="390"/>
      <c r="AN482" s="390"/>
      <c r="AO482" s="390"/>
      <c r="AP482" s="390"/>
      <c r="AQ482" s="390"/>
      <c r="AR482" s="390"/>
      <c r="AS482" s="390"/>
      <c r="AT482" s="390"/>
      <c r="AU482" s="390"/>
      <c r="AV482" s="390"/>
      <c r="AW482" s="390"/>
      <c r="AX482" s="390"/>
      <c r="AY482" s="390"/>
      <c r="AZ482" s="390"/>
    </row>
    <row r="483" spans="1:52">
      <c r="A483" s="208"/>
      <c r="B483" s="208"/>
      <c r="C483" s="208"/>
      <c r="D483" s="390"/>
      <c r="E483" s="390"/>
      <c r="F483" s="390"/>
      <c r="G483" s="390"/>
      <c r="H483" s="390"/>
      <c r="I483" s="390"/>
      <c r="J483" s="390"/>
      <c r="K483" s="1331"/>
      <c r="U483" s="208"/>
      <c r="V483" s="1332"/>
      <c r="W483" s="1332"/>
      <c r="X483" s="390"/>
      <c r="Y483" s="390"/>
      <c r="Z483" s="390"/>
      <c r="AA483" s="390"/>
      <c r="AB483" s="390"/>
      <c r="AC483" s="390"/>
      <c r="AD483" s="390"/>
      <c r="AE483" s="390"/>
      <c r="AF483" s="390"/>
      <c r="AG483" s="390"/>
      <c r="AH483" s="390"/>
      <c r="AI483" s="390"/>
      <c r="AJ483" s="390"/>
      <c r="AK483" s="390"/>
      <c r="AL483" s="390"/>
      <c r="AM483" s="390"/>
      <c r="AN483" s="390"/>
      <c r="AO483" s="390"/>
      <c r="AP483" s="390"/>
      <c r="AQ483" s="390"/>
      <c r="AR483" s="390"/>
      <c r="AS483" s="390"/>
      <c r="AT483" s="390"/>
      <c r="AU483" s="390"/>
      <c r="AV483" s="390"/>
      <c r="AW483" s="390"/>
      <c r="AX483" s="390"/>
      <c r="AY483" s="390"/>
      <c r="AZ483" s="390"/>
    </row>
    <row r="484" spans="1:52">
      <c r="A484" s="208"/>
      <c r="B484" s="208"/>
      <c r="C484" s="208"/>
      <c r="D484" s="390"/>
      <c r="E484" s="390"/>
      <c r="F484" s="390"/>
      <c r="G484" s="390"/>
      <c r="H484" s="390"/>
      <c r="I484" s="390"/>
      <c r="J484" s="390"/>
      <c r="K484" s="1331"/>
      <c r="U484" s="208"/>
      <c r="V484" s="1332"/>
      <c r="W484" s="1332"/>
      <c r="X484" s="390"/>
      <c r="Y484" s="390"/>
      <c r="Z484" s="390"/>
      <c r="AA484" s="390"/>
      <c r="AB484" s="390"/>
      <c r="AC484" s="390"/>
      <c r="AD484" s="390"/>
      <c r="AE484" s="390"/>
      <c r="AF484" s="390"/>
      <c r="AG484" s="390"/>
      <c r="AH484" s="390"/>
      <c r="AI484" s="390"/>
      <c r="AJ484" s="390"/>
      <c r="AK484" s="390"/>
      <c r="AL484" s="390"/>
      <c r="AM484" s="390"/>
      <c r="AN484" s="390"/>
      <c r="AO484" s="390"/>
      <c r="AP484" s="390"/>
      <c r="AQ484" s="390"/>
      <c r="AR484" s="390"/>
      <c r="AS484" s="390"/>
      <c r="AT484" s="390"/>
      <c r="AU484" s="390"/>
      <c r="AV484" s="390"/>
      <c r="AW484" s="390"/>
      <c r="AX484" s="390"/>
      <c r="AY484" s="390"/>
      <c r="AZ484" s="390"/>
    </row>
    <row r="485" spans="1:52">
      <c r="A485" s="208"/>
      <c r="B485" s="208"/>
      <c r="C485" s="208"/>
      <c r="D485" s="390"/>
      <c r="E485" s="390"/>
      <c r="F485" s="390"/>
      <c r="G485" s="390"/>
      <c r="H485" s="390"/>
      <c r="I485" s="390"/>
      <c r="J485" s="390"/>
      <c r="K485" s="1331"/>
      <c r="U485" s="208"/>
      <c r="V485" s="1332"/>
      <c r="W485" s="1332"/>
      <c r="X485" s="390"/>
      <c r="Y485" s="390"/>
      <c r="Z485" s="390"/>
      <c r="AA485" s="390"/>
      <c r="AB485" s="390"/>
      <c r="AC485" s="390"/>
      <c r="AD485" s="390"/>
      <c r="AE485" s="390"/>
      <c r="AF485" s="390"/>
      <c r="AG485" s="390"/>
      <c r="AH485" s="390"/>
      <c r="AI485" s="390"/>
      <c r="AJ485" s="390"/>
      <c r="AK485" s="390"/>
      <c r="AL485" s="390"/>
      <c r="AM485" s="390"/>
      <c r="AN485" s="390"/>
      <c r="AO485" s="390"/>
      <c r="AP485" s="390"/>
      <c r="AQ485" s="390"/>
      <c r="AR485" s="390"/>
      <c r="AS485" s="390"/>
      <c r="AT485" s="390"/>
      <c r="AU485" s="390"/>
      <c r="AV485" s="390"/>
      <c r="AW485" s="390"/>
      <c r="AX485" s="390"/>
      <c r="AY485" s="390"/>
      <c r="AZ485" s="390"/>
    </row>
    <row r="486" spans="1:52">
      <c r="A486" s="208"/>
      <c r="B486" s="208"/>
      <c r="C486" s="208"/>
      <c r="D486" s="390"/>
      <c r="E486" s="390"/>
      <c r="F486" s="390"/>
      <c r="G486" s="390"/>
      <c r="H486" s="390"/>
      <c r="I486" s="390"/>
      <c r="J486" s="390"/>
      <c r="K486" s="1331"/>
      <c r="U486" s="208"/>
      <c r="V486" s="1332"/>
      <c r="W486" s="1332"/>
      <c r="X486" s="390"/>
      <c r="Y486" s="390"/>
      <c r="Z486" s="390"/>
      <c r="AA486" s="390"/>
      <c r="AB486" s="390"/>
      <c r="AC486" s="390"/>
      <c r="AD486" s="390"/>
      <c r="AE486" s="390"/>
      <c r="AF486" s="390"/>
      <c r="AG486" s="390"/>
      <c r="AH486" s="390"/>
      <c r="AI486" s="390"/>
      <c r="AJ486" s="390"/>
      <c r="AK486" s="390"/>
      <c r="AL486" s="390"/>
      <c r="AM486" s="390"/>
      <c r="AN486" s="390"/>
      <c r="AO486" s="390"/>
      <c r="AP486" s="390"/>
      <c r="AQ486" s="390"/>
      <c r="AR486" s="390"/>
      <c r="AS486" s="390"/>
      <c r="AT486" s="390"/>
      <c r="AU486" s="390"/>
      <c r="AV486" s="390"/>
      <c r="AW486" s="390"/>
      <c r="AX486" s="390"/>
      <c r="AY486" s="390"/>
      <c r="AZ486" s="390"/>
    </row>
    <row r="487" spans="1:52">
      <c r="A487" s="208"/>
      <c r="B487" s="208"/>
      <c r="C487" s="208"/>
      <c r="D487" s="390"/>
      <c r="E487" s="390"/>
      <c r="F487" s="390"/>
      <c r="G487" s="390"/>
      <c r="H487" s="390"/>
      <c r="I487" s="390"/>
      <c r="J487" s="390"/>
      <c r="K487" s="1331"/>
      <c r="U487" s="208"/>
      <c r="V487" s="1332"/>
      <c r="W487" s="1332"/>
      <c r="X487" s="390"/>
      <c r="Y487" s="390"/>
      <c r="Z487" s="390"/>
      <c r="AA487" s="390"/>
      <c r="AB487" s="390"/>
      <c r="AC487" s="390"/>
      <c r="AD487" s="390"/>
      <c r="AE487" s="390"/>
      <c r="AF487" s="390"/>
      <c r="AG487" s="390"/>
      <c r="AH487" s="390"/>
      <c r="AI487" s="390"/>
      <c r="AJ487" s="390"/>
      <c r="AK487" s="390"/>
      <c r="AL487" s="390"/>
      <c r="AM487" s="390"/>
      <c r="AN487" s="390"/>
      <c r="AO487" s="390"/>
      <c r="AP487" s="390"/>
      <c r="AQ487" s="390"/>
      <c r="AR487" s="390"/>
      <c r="AS487" s="390"/>
      <c r="AT487" s="390"/>
      <c r="AU487" s="390"/>
      <c r="AV487" s="390"/>
      <c r="AW487" s="390"/>
      <c r="AX487" s="390"/>
      <c r="AY487" s="390"/>
      <c r="AZ487" s="390"/>
    </row>
    <row r="488" spans="1:52">
      <c r="A488" s="208"/>
      <c r="B488" s="208"/>
      <c r="C488" s="208"/>
      <c r="D488" s="390"/>
      <c r="E488" s="390"/>
      <c r="F488" s="390"/>
      <c r="G488" s="390"/>
      <c r="H488" s="390"/>
      <c r="I488" s="390"/>
      <c r="J488" s="390"/>
      <c r="K488" s="1331"/>
      <c r="U488" s="208"/>
      <c r="V488" s="1332"/>
      <c r="W488" s="1332"/>
      <c r="X488" s="390"/>
      <c r="Y488" s="390"/>
      <c r="Z488" s="390"/>
      <c r="AA488" s="390"/>
      <c r="AB488" s="390"/>
      <c r="AC488" s="390"/>
      <c r="AD488" s="390"/>
      <c r="AE488" s="390"/>
      <c r="AF488" s="390"/>
      <c r="AG488" s="390"/>
      <c r="AH488" s="390"/>
      <c r="AI488" s="390"/>
      <c r="AJ488" s="390"/>
      <c r="AK488" s="390"/>
      <c r="AL488" s="390"/>
      <c r="AM488" s="390"/>
      <c r="AN488" s="390"/>
      <c r="AO488" s="390"/>
      <c r="AP488" s="390"/>
      <c r="AQ488" s="390"/>
      <c r="AR488" s="390"/>
      <c r="AS488" s="390"/>
      <c r="AT488" s="390"/>
      <c r="AU488" s="390"/>
      <c r="AV488" s="390"/>
      <c r="AW488" s="390"/>
      <c r="AX488" s="390"/>
      <c r="AY488" s="390"/>
      <c r="AZ488" s="390"/>
    </row>
    <row r="489" spans="1:52">
      <c r="A489" s="208"/>
      <c r="B489" s="208"/>
      <c r="C489" s="208"/>
      <c r="D489" s="390"/>
      <c r="E489" s="390"/>
      <c r="F489" s="390"/>
      <c r="G489" s="390"/>
      <c r="H489" s="390"/>
      <c r="I489" s="390"/>
      <c r="J489" s="390"/>
      <c r="K489" s="1331"/>
      <c r="U489" s="208"/>
      <c r="V489" s="1332"/>
      <c r="W489" s="1332"/>
      <c r="X489" s="390"/>
      <c r="Y489" s="390"/>
      <c r="Z489" s="390"/>
      <c r="AA489" s="390"/>
      <c r="AB489" s="390"/>
      <c r="AC489" s="390"/>
      <c r="AD489" s="390"/>
      <c r="AE489" s="390"/>
      <c r="AF489" s="390"/>
      <c r="AG489" s="390"/>
      <c r="AH489" s="390"/>
      <c r="AI489" s="390"/>
      <c r="AJ489" s="390"/>
      <c r="AK489" s="390"/>
      <c r="AL489" s="390"/>
      <c r="AM489" s="390"/>
      <c r="AN489" s="390"/>
      <c r="AO489" s="390"/>
      <c r="AP489" s="390"/>
      <c r="AQ489" s="390"/>
      <c r="AR489" s="390"/>
      <c r="AS489" s="390"/>
      <c r="AT489" s="390"/>
      <c r="AU489" s="390"/>
      <c r="AV489" s="390"/>
      <c r="AW489" s="390"/>
      <c r="AX489" s="390"/>
      <c r="AY489" s="390"/>
      <c r="AZ489" s="390"/>
    </row>
    <row r="490" spans="1:52">
      <c r="A490" s="208"/>
      <c r="B490" s="208"/>
      <c r="C490" s="208"/>
      <c r="D490" s="390"/>
      <c r="E490" s="390"/>
      <c r="F490" s="390"/>
      <c r="G490" s="390"/>
      <c r="H490" s="390"/>
      <c r="I490" s="390"/>
      <c r="J490" s="390"/>
      <c r="K490" s="1331"/>
      <c r="U490" s="208"/>
      <c r="V490" s="1332"/>
      <c r="W490" s="1332"/>
      <c r="X490" s="390"/>
      <c r="Y490" s="390"/>
      <c r="Z490" s="390"/>
      <c r="AA490" s="390"/>
      <c r="AB490" s="390"/>
      <c r="AC490" s="390"/>
      <c r="AD490" s="390"/>
      <c r="AE490" s="390"/>
      <c r="AF490" s="390"/>
      <c r="AG490" s="390"/>
      <c r="AH490" s="390"/>
      <c r="AI490" s="390"/>
      <c r="AJ490" s="390"/>
      <c r="AK490" s="390"/>
      <c r="AL490" s="390"/>
      <c r="AM490" s="390"/>
      <c r="AN490" s="390"/>
      <c r="AO490" s="390"/>
      <c r="AP490" s="390"/>
      <c r="AQ490" s="390"/>
      <c r="AR490" s="390"/>
      <c r="AS490" s="390"/>
      <c r="AT490" s="390"/>
      <c r="AU490" s="390"/>
      <c r="AV490" s="390"/>
      <c r="AW490" s="390"/>
      <c r="AX490" s="390"/>
      <c r="AY490" s="390"/>
      <c r="AZ490" s="390"/>
    </row>
    <row r="491" spans="1:52">
      <c r="A491" s="208"/>
      <c r="B491" s="208"/>
      <c r="C491" s="208"/>
      <c r="D491" s="390"/>
      <c r="E491" s="390"/>
      <c r="F491" s="390"/>
      <c r="G491" s="390"/>
      <c r="H491" s="390"/>
      <c r="I491" s="390"/>
      <c r="J491" s="390"/>
      <c r="K491" s="1331"/>
      <c r="U491" s="208"/>
      <c r="V491" s="1332"/>
      <c r="W491" s="1332"/>
      <c r="X491" s="390"/>
      <c r="Y491" s="390"/>
      <c r="Z491" s="390"/>
      <c r="AA491" s="390"/>
      <c r="AB491" s="390"/>
      <c r="AC491" s="390"/>
      <c r="AD491" s="390"/>
      <c r="AE491" s="390"/>
      <c r="AF491" s="390"/>
      <c r="AG491" s="390"/>
      <c r="AH491" s="390"/>
      <c r="AI491" s="390"/>
      <c r="AJ491" s="390"/>
      <c r="AK491" s="390"/>
      <c r="AL491" s="390"/>
      <c r="AM491" s="390"/>
      <c r="AN491" s="390"/>
      <c r="AO491" s="390"/>
      <c r="AP491" s="390"/>
      <c r="AQ491" s="390"/>
      <c r="AR491" s="390"/>
      <c r="AS491" s="390"/>
      <c r="AT491" s="390"/>
      <c r="AU491" s="390"/>
      <c r="AV491" s="390"/>
      <c r="AW491" s="390"/>
      <c r="AX491" s="390"/>
      <c r="AY491" s="390"/>
      <c r="AZ491" s="390"/>
    </row>
    <row r="492" spans="1:52">
      <c r="A492" s="208"/>
      <c r="B492" s="208"/>
      <c r="C492" s="208"/>
      <c r="D492" s="390"/>
      <c r="E492" s="390"/>
      <c r="F492" s="390"/>
      <c r="G492" s="390"/>
      <c r="H492" s="390"/>
      <c r="I492" s="390"/>
      <c r="J492" s="390"/>
      <c r="K492" s="1331"/>
      <c r="U492" s="208"/>
      <c r="V492" s="1332"/>
      <c r="W492" s="1332"/>
      <c r="X492" s="390"/>
      <c r="Y492" s="390"/>
      <c r="Z492" s="390"/>
      <c r="AA492" s="390"/>
      <c r="AB492" s="390"/>
      <c r="AC492" s="390"/>
      <c r="AD492" s="390"/>
      <c r="AE492" s="390"/>
      <c r="AF492" s="390"/>
      <c r="AG492" s="390"/>
      <c r="AH492" s="390"/>
      <c r="AI492" s="390"/>
      <c r="AJ492" s="390"/>
      <c r="AK492" s="390"/>
      <c r="AL492" s="390"/>
      <c r="AM492" s="390"/>
      <c r="AN492" s="390"/>
      <c r="AO492" s="390"/>
      <c r="AP492" s="390"/>
      <c r="AQ492" s="390"/>
      <c r="AR492" s="390"/>
      <c r="AS492" s="390"/>
      <c r="AT492" s="390"/>
      <c r="AU492" s="390"/>
      <c r="AV492" s="390"/>
      <c r="AW492" s="390"/>
      <c r="AX492" s="390"/>
      <c r="AY492" s="390"/>
      <c r="AZ492" s="390"/>
    </row>
    <row r="493" spans="1:52">
      <c r="A493" s="208"/>
      <c r="B493" s="208"/>
      <c r="C493" s="208"/>
      <c r="D493" s="390"/>
      <c r="E493" s="390"/>
      <c r="F493" s="390"/>
      <c r="G493" s="390"/>
      <c r="H493" s="390"/>
      <c r="I493" s="390"/>
      <c r="J493" s="390"/>
      <c r="K493" s="1331"/>
      <c r="U493" s="208"/>
      <c r="V493" s="1332"/>
      <c r="W493" s="1332"/>
      <c r="X493" s="390"/>
      <c r="Y493" s="390"/>
      <c r="Z493" s="390"/>
      <c r="AA493" s="390"/>
      <c r="AB493" s="390"/>
      <c r="AC493" s="390"/>
      <c r="AD493" s="390"/>
      <c r="AE493" s="390"/>
      <c r="AF493" s="390"/>
      <c r="AG493" s="390"/>
      <c r="AH493" s="390"/>
      <c r="AI493" s="390"/>
      <c r="AJ493" s="390"/>
      <c r="AK493" s="390"/>
      <c r="AL493" s="390"/>
      <c r="AM493" s="390"/>
      <c r="AN493" s="390"/>
      <c r="AO493" s="390"/>
      <c r="AP493" s="390"/>
      <c r="AQ493" s="390"/>
      <c r="AR493" s="390"/>
      <c r="AS493" s="390"/>
      <c r="AT493" s="390"/>
      <c r="AU493" s="390"/>
      <c r="AV493" s="390"/>
      <c r="AW493" s="390"/>
      <c r="AX493" s="390"/>
      <c r="AY493" s="390"/>
      <c r="AZ493" s="390"/>
    </row>
    <row r="494" spans="1:52">
      <c r="A494" s="208"/>
      <c r="B494" s="208"/>
      <c r="C494" s="208"/>
      <c r="D494" s="390"/>
      <c r="E494" s="390"/>
      <c r="F494" s="390"/>
      <c r="G494" s="390"/>
      <c r="H494" s="390"/>
      <c r="I494" s="390"/>
      <c r="J494" s="390"/>
      <c r="K494" s="1331"/>
      <c r="U494" s="208"/>
      <c r="V494" s="1332"/>
      <c r="W494" s="1332"/>
      <c r="X494" s="390"/>
      <c r="Y494" s="390"/>
      <c r="Z494" s="390"/>
      <c r="AA494" s="390"/>
      <c r="AB494" s="390"/>
      <c r="AC494" s="390"/>
      <c r="AD494" s="390"/>
      <c r="AE494" s="390"/>
      <c r="AF494" s="390"/>
      <c r="AG494" s="390"/>
      <c r="AH494" s="390"/>
      <c r="AI494" s="390"/>
      <c r="AJ494" s="390"/>
      <c r="AK494" s="390"/>
      <c r="AL494" s="390"/>
      <c r="AM494" s="390"/>
      <c r="AN494" s="390"/>
      <c r="AO494" s="390"/>
      <c r="AP494" s="390"/>
      <c r="AQ494" s="390"/>
      <c r="AR494" s="390"/>
      <c r="AS494" s="390"/>
      <c r="AT494" s="390"/>
      <c r="AU494" s="390"/>
      <c r="AV494" s="390"/>
      <c r="AW494" s="390"/>
      <c r="AX494" s="390"/>
      <c r="AY494" s="390"/>
      <c r="AZ494" s="390"/>
    </row>
    <row r="495" spans="1:52">
      <c r="A495" s="208"/>
      <c r="B495" s="208"/>
      <c r="C495" s="208"/>
      <c r="D495" s="390"/>
      <c r="E495" s="390"/>
      <c r="F495" s="390"/>
      <c r="G495" s="390"/>
      <c r="H495" s="390"/>
      <c r="I495" s="390"/>
      <c r="J495" s="390"/>
      <c r="K495" s="1331"/>
      <c r="U495" s="208"/>
      <c r="V495" s="1332"/>
      <c r="W495" s="1332"/>
      <c r="X495" s="390"/>
      <c r="Y495" s="390"/>
      <c r="Z495" s="390"/>
      <c r="AA495" s="390"/>
      <c r="AB495" s="390"/>
      <c r="AC495" s="390"/>
      <c r="AD495" s="390"/>
      <c r="AE495" s="390"/>
      <c r="AF495" s="390"/>
      <c r="AG495" s="390"/>
      <c r="AH495" s="390"/>
      <c r="AI495" s="390"/>
      <c r="AJ495" s="390"/>
      <c r="AK495" s="390"/>
      <c r="AL495" s="390"/>
      <c r="AM495" s="390"/>
      <c r="AN495" s="390"/>
      <c r="AO495" s="390"/>
      <c r="AP495" s="390"/>
      <c r="AQ495" s="390"/>
      <c r="AR495" s="390"/>
      <c r="AS495" s="390"/>
      <c r="AT495" s="390"/>
      <c r="AU495" s="390"/>
      <c r="AV495" s="390"/>
      <c r="AW495" s="390"/>
      <c r="AX495" s="390"/>
      <c r="AY495" s="390"/>
      <c r="AZ495" s="390"/>
    </row>
    <row r="496" spans="1:52">
      <c r="A496" s="208"/>
      <c r="B496" s="208"/>
      <c r="C496" s="208"/>
      <c r="D496" s="390"/>
      <c r="E496" s="390"/>
      <c r="F496" s="390"/>
      <c r="G496" s="390"/>
      <c r="H496" s="390"/>
      <c r="I496" s="390"/>
      <c r="J496" s="390"/>
      <c r="K496" s="1331"/>
      <c r="U496" s="208"/>
      <c r="V496" s="1332"/>
      <c r="W496" s="1332"/>
      <c r="X496" s="390"/>
      <c r="Y496" s="390"/>
      <c r="Z496" s="390"/>
      <c r="AA496" s="390"/>
      <c r="AB496" s="390"/>
      <c r="AC496" s="390"/>
      <c r="AD496" s="390"/>
      <c r="AE496" s="390"/>
      <c r="AF496" s="390"/>
      <c r="AG496" s="390"/>
      <c r="AH496" s="390"/>
      <c r="AI496" s="390"/>
      <c r="AJ496" s="390"/>
      <c r="AK496" s="390"/>
      <c r="AL496" s="390"/>
      <c r="AM496" s="390"/>
      <c r="AN496" s="390"/>
      <c r="AO496" s="390"/>
      <c r="AP496" s="390"/>
      <c r="AQ496" s="390"/>
      <c r="AR496" s="390"/>
      <c r="AS496" s="390"/>
      <c r="AT496" s="390"/>
      <c r="AU496" s="390"/>
      <c r="AV496" s="390"/>
      <c r="AW496" s="390"/>
      <c r="AX496" s="390"/>
      <c r="AY496" s="390"/>
      <c r="AZ496" s="390"/>
    </row>
    <row r="497" spans="1:52">
      <c r="A497" s="208"/>
      <c r="B497" s="208"/>
      <c r="C497" s="208"/>
      <c r="D497" s="390"/>
      <c r="E497" s="390"/>
      <c r="F497" s="390"/>
      <c r="G497" s="390"/>
      <c r="H497" s="390"/>
      <c r="I497" s="390"/>
      <c r="J497" s="390"/>
      <c r="K497" s="1331"/>
      <c r="U497" s="208"/>
      <c r="V497" s="1332"/>
      <c r="W497" s="1332"/>
      <c r="X497" s="390"/>
      <c r="Y497" s="390"/>
      <c r="Z497" s="390"/>
      <c r="AA497" s="390"/>
      <c r="AB497" s="390"/>
      <c r="AC497" s="390"/>
      <c r="AD497" s="390"/>
      <c r="AE497" s="390"/>
      <c r="AF497" s="390"/>
      <c r="AG497" s="390"/>
      <c r="AH497" s="390"/>
      <c r="AI497" s="390"/>
      <c r="AJ497" s="390"/>
      <c r="AK497" s="390"/>
      <c r="AL497" s="390"/>
      <c r="AM497" s="390"/>
      <c r="AN497" s="390"/>
      <c r="AO497" s="390"/>
      <c r="AP497" s="390"/>
      <c r="AQ497" s="390"/>
      <c r="AR497" s="390"/>
      <c r="AS497" s="390"/>
      <c r="AT497" s="390"/>
      <c r="AU497" s="390"/>
      <c r="AV497" s="390"/>
      <c r="AW497" s="390"/>
      <c r="AX497" s="390"/>
      <c r="AY497" s="390"/>
      <c r="AZ497" s="390"/>
    </row>
    <row r="498" spans="1:52">
      <c r="A498" s="208"/>
      <c r="B498" s="208"/>
      <c r="C498" s="208"/>
      <c r="D498" s="390"/>
      <c r="E498" s="390"/>
      <c r="F498" s="390"/>
      <c r="G498" s="390"/>
      <c r="H498" s="390"/>
      <c r="I498" s="390"/>
      <c r="J498" s="390"/>
      <c r="K498" s="1331"/>
      <c r="U498" s="208"/>
      <c r="V498" s="1332"/>
      <c r="W498" s="1332"/>
      <c r="X498" s="390"/>
      <c r="Y498" s="390"/>
      <c r="Z498" s="390"/>
      <c r="AA498" s="390"/>
      <c r="AB498" s="390"/>
      <c r="AC498" s="390"/>
      <c r="AD498" s="390"/>
      <c r="AE498" s="390"/>
      <c r="AF498" s="390"/>
      <c r="AG498" s="390"/>
      <c r="AH498" s="390"/>
      <c r="AI498" s="390"/>
      <c r="AJ498" s="390"/>
      <c r="AK498" s="390"/>
      <c r="AL498" s="390"/>
      <c r="AM498" s="390"/>
      <c r="AN498" s="390"/>
      <c r="AO498" s="390"/>
      <c r="AP498" s="390"/>
      <c r="AQ498" s="390"/>
      <c r="AR498" s="390"/>
      <c r="AS498" s="390"/>
      <c r="AT498" s="390"/>
      <c r="AU498" s="390"/>
      <c r="AV498" s="390"/>
      <c r="AW498" s="390"/>
      <c r="AX498" s="390"/>
      <c r="AY498" s="390"/>
      <c r="AZ498" s="390"/>
    </row>
    <row r="499" spans="1:52">
      <c r="A499" s="208"/>
      <c r="B499" s="208"/>
      <c r="C499" s="208"/>
      <c r="D499" s="390"/>
      <c r="E499" s="390"/>
      <c r="F499" s="390"/>
      <c r="G499" s="390"/>
      <c r="H499" s="390"/>
      <c r="I499" s="390"/>
      <c r="J499" s="390"/>
      <c r="K499" s="1331"/>
      <c r="U499" s="208"/>
      <c r="V499" s="1332"/>
      <c r="W499" s="1332"/>
      <c r="X499" s="390"/>
      <c r="Y499" s="390"/>
      <c r="Z499" s="390"/>
      <c r="AA499" s="390"/>
      <c r="AB499" s="390"/>
      <c r="AC499" s="390"/>
      <c r="AD499" s="390"/>
      <c r="AE499" s="390"/>
      <c r="AF499" s="390"/>
      <c r="AG499" s="390"/>
      <c r="AH499" s="390"/>
      <c r="AI499" s="390"/>
      <c r="AJ499" s="390"/>
      <c r="AK499" s="390"/>
      <c r="AL499" s="390"/>
      <c r="AM499" s="390"/>
      <c r="AN499" s="390"/>
      <c r="AO499" s="390"/>
      <c r="AP499" s="390"/>
      <c r="AQ499" s="390"/>
      <c r="AR499" s="390"/>
      <c r="AS499" s="390"/>
      <c r="AT499" s="390"/>
      <c r="AU499" s="390"/>
      <c r="AV499" s="390"/>
      <c r="AW499" s="390"/>
      <c r="AX499" s="390"/>
      <c r="AY499" s="390"/>
      <c r="AZ499" s="390"/>
    </row>
    <row r="500" spans="1:52">
      <c r="A500" s="208"/>
      <c r="B500" s="208"/>
      <c r="C500" s="208"/>
      <c r="D500" s="390"/>
      <c r="E500" s="390"/>
      <c r="F500" s="390"/>
      <c r="G500" s="390"/>
      <c r="H500" s="390"/>
      <c r="I500" s="390"/>
      <c r="J500" s="390"/>
      <c r="K500" s="1331"/>
      <c r="U500" s="208"/>
      <c r="V500" s="1332"/>
      <c r="W500" s="1332"/>
      <c r="X500" s="390"/>
      <c r="Y500" s="390"/>
      <c r="Z500" s="390"/>
      <c r="AA500" s="390"/>
      <c r="AB500" s="390"/>
      <c r="AC500" s="390"/>
      <c r="AD500" s="390"/>
      <c r="AE500" s="390"/>
      <c r="AF500" s="390"/>
      <c r="AG500" s="390"/>
      <c r="AH500" s="390"/>
      <c r="AI500" s="390"/>
      <c r="AJ500" s="390"/>
      <c r="AK500" s="390"/>
      <c r="AL500" s="390"/>
      <c r="AM500" s="390"/>
      <c r="AN500" s="390"/>
      <c r="AO500" s="390"/>
      <c r="AP500" s="390"/>
      <c r="AQ500" s="390"/>
      <c r="AR500" s="390"/>
      <c r="AS500" s="390"/>
      <c r="AT500" s="390"/>
      <c r="AU500" s="390"/>
      <c r="AV500" s="390"/>
      <c r="AW500" s="390"/>
      <c r="AX500" s="390"/>
      <c r="AY500" s="390"/>
      <c r="AZ500" s="390"/>
    </row>
    <row r="501" spans="1:52">
      <c r="A501" s="208"/>
      <c r="B501" s="208"/>
      <c r="C501" s="208"/>
      <c r="D501" s="390"/>
      <c r="E501" s="390"/>
      <c r="F501" s="390"/>
      <c r="G501" s="390"/>
      <c r="H501" s="390"/>
      <c r="I501" s="390"/>
      <c r="J501" s="390"/>
      <c r="K501" s="1331"/>
      <c r="U501" s="208"/>
      <c r="V501" s="1332"/>
      <c r="W501" s="1332"/>
      <c r="X501" s="390"/>
      <c r="Y501" s="390"/>
      <c r="Z501" s="390"/>
      <c r="AA501" s="390"/>
      <c r="AB501" s="390"/>
      <c r="AC501" s="390"/>
      <c r="AD501" s="390"/>
      <c r="AE501" s="390"/>
      <c r="AF501" s="390"/>
      <c r="AG501" s="390"/>
      <c r="AH501" s="390"/>
      <c r="AI501" s="390"/>
      <c r="AJ501" s="390"/>
      <c r="AK501" s="390"/>
      <c r="AL501" s="390"/>
      <c r="AM501" s="390"/>
      <c r="AN501" s="390"/>
      <c r="AO501" s="390"/>
      <c r="AP501" s="390"/>
      <c r="AQ501" s="390"/>
      <c r="AR501" s="390"/>
      <c r="AS501" s="390"/>
      <c r="AT501" s="390"/>
      <c r="AU501" s="390"/>
      <c r="AV501" s="390"/>
      <c r="AW501" s="390"/>
      <c r="AX501" s="390"/>
      <c r="AY501" s="390"/>
      <c r="AZ501" s="390"/>
    </row>
    <row r="502" spans="1:52">
      <c r="A502" s="208"/>
      <c r="B502" s="208"/>
      <c r="C502" s="208"/>
      <c r="D502" s="390"/>
      <c r="E502" s="390"/>
      <c r="F502" s="390"/>
      <c r="G502" s="390"/>
      <c r="H502" s="390"/>
      <c r="I502" s="390"/>
      <c r="J502" s="390"/>
      <c r="K502" s="1331"/>
      <c r="U502" s="208"/>
      <c r="V502" s="1332"/>
      <c r="W502" s="1332"/>
      <c r="X502" s="390"/>
      <c r="Y502" s="390"/>
      <c r="Z502" s="390"/>
      <c r="AA502" s="390"/>
      <c r="AB502" s="390"/>
      <c r="AC502" s="390"/>
      <c r="AD502" s="390"/>
      <c r="AE502" s="390"/>
      <c r="AF502" s="390"/>
      <c r="AG502" s="390"/>
      <c r="AH502" s="390"/>
      <c r="AI502" s="390"/>
      <c r="AJ502" s="390"/>
      <c r="AK502" s="390"/>
      <c r="AL502" s="390"/>
      <c r="AM502" s="390"/>
      <c r="AN502" s="390"/>
      <c r="AO502" s="390"/>
      <c r="AP502" s="390"/>
      <c r="AQ502" s="390"/>
      <c r="AR502" s="390"/>
      <c r="AS502" s="390"/>
      <c r="AT502" s="390"/>
      <c r="AU502" s="390"/>
      <c r="AV502" s="390"/>
      <c r="AW502" s="390"/>
      <c r="AX502" s="390"/>
      <c r="AY502" s="390"/>
      <c r="AZ502" s="390"/>
    </row>
    <row r="503" spans="1:52">
      <c r="A503" s="208"/>
      <c r="B503" s="208"/>
      <c r="C503" s="208"/>
      <c r="D503" s="390"/>
      <c r="E503" s="390"/>
      <c r="F503" s="390"/>
      <c r="G503" s="390"/>
      <c r="H503" s="390"/>
      <c r="I503" s="390"/>
      <c r="J503" s="390"/>
      <c r="K503" s="1331"/>
      <c r="U503" s="208"/>
      <c r="V503" s="1332"/>
      <c r="W503" s="1332"/>
      <c r="X503" s="390"/>
      <c r="Y503" s="390"/>
      <c r="Z503" s="390"/>
      <c r="AA503" s="390"/>
      <c r="AB503" s="390"/>
      <c r="AC503" s="390"/>
      <c r="AD503" s="390"/>
      <c r="AE503" s="390"/>
      <c r="AF503" s="390"/>
      <c r="AG503" s="390"/>
      <c r="AH503" s="390"/>
      <c r="AI503" s="390"/>
      <c r="AJ503" s="390"/>
      <c r="AK503" s="390"/>
      <c r="AL503" s="390"/>
      <c r="AM503" s="390"/>
      <c r="AN503" s="390"/>
      <c r="AO503" s="390"/>
      <c r="AP503" s="390"/>
      <c r="AQ503" s="390"/>
      <c r="AR503" s="390"/>
      <c r="AS503" s="390"/>
      <c r="AT503" s="390"/>
      <c r="AU503" s="390"/>
      <c r="AV503" s="390"/>
      <c r="AW503" s="390"/>
      <c r="AX503" s="390"/>
      <c r="AY503" s="390"/>
      <c r="AZ503" s="390"/>
    </row>
    <row r="504" spans="1:52">
      <c r="A504" s="208"/>
      <c r="B504" s="208"/>
      <c r="C504" s="208"/>
      <c r="D504" s="390"/>
      <c r="E504" s="390"/>
      <c r="F504" s="390"/>
      <c r="G504" s="390"/>
      <c r="H504" s="390"/>
      <c r="I504" s="390"/>
      <c r="J504" s="390"/>
      <c r="K504" s="1331"/>
      <c r="U504" s="208"/>
      <c r="V504" s="1332"/>
      <c r="W504" s="1332"/>
      <c r="X504" s="390"/>
      <c r="Y504" s="390"/>
      <c r="Z504" s="390"/>
      <c r="AA504" s="390"/>
      <c r="AB504" s="390"/>
      <c r="AC504" s="390"/>
      <c r="AD504" s="390"/>
      <c r="AE504" s="390"/>
      <c r="AF504" s="390"/>
      <c r="AG504" s="390"/>
      <c r="AH504" s="390"/>
      <c r="AI504" s="390"/>
      <c r="AJ504" s="390"/>
      <c r="AK504" s="390"/>
      <c r="AL504" s="390"/>
      <c r="AM504" s="390"/>
      <c r="AN504" s="390"/>
      <c r="AO504" s="390"/>
      <c r="AP504" s="390"/>
      <c r="AQ504" s="390"/>
      <c r="AR504" s="390"/>
      <c r="AS504" s="390"/>
      <c r="AT504" s="390"/>
      <c r="AU504" s="390"/>
      <c r="AV504" s="390"/>
      <c r="AW504" s="390"/>
      <c r="AX504" s="390"/>
      <c r="AY504" s="390"/>
      <c r="AZ504" s="390"/>
    </row>
    <row r="505" spans="1:52">
      <c r="A505" s="208"/>
      <c r="B505" s="208"/>
      <c r="C505" s="208"/>
      <c r="D505" s="390"/>
      <c r="E505" s="390"/>
      <c r="F505" s="390"/>
      <c r="G505" s="390"/>
      <c r="H505" s="390"/>
      <c r="I505" s="390"/>
      <c r="J505" s="390"/>
      <c r="K505" s="1331"/>
      <c r="U505" s="208"/>
      <c r="V505" s="1332"/>
      <c r="W505" s="1332"/>
      <c r="X505" s="390"/>
      <c r="Y505" s="390"/>
      <c r="Z505" s="390"/>
      <c r="AA505" s="390"/>
      <c r="AB505" s="390"/>
      <c r="AC505" s="390"/>
      <c r="AD505" s="390"/>
      <c r="AE505" s="390"/>
      <c r="AF505" s="390"/>
      <c r="AG505" s="390"/>
      <c r="AH505" s="390"/>
      <c r="AI505" s="390"/>
      <c r="AJ505" s="390"/>
      <c r="AK505" s="390"/>
      <c r="AL505" s="390"/>
      <c r="AM505" s="390"/>
      <c r="AN505" s="390"/>
      <c r="AO505" s="390"/>
      <c r="AP505" s="390"/>
      <c r="AQ505" s="390"/>
      <c r="AR505" s="390"/>
      <c r="AS505" s="390"/>
      <c r="AT505" s="390"/>
      <c r="AU505" s="390"/>
      <c r="AV505" s="390"/>
      <c r="AW505" s="390"/>
      <c r="AX505" s="390"/>
      <c r="AY505" s="390"/>
      <c r="AZ505" s="390"/>
    </row>
    <row r="506" spans="1:52">
      <c r="A506" s="208"/>
      <c r="B506" s="208"/>
      <c r="C506" s="208"/>
      <c r="D506" s="390"/>
      <c r="E506" s="390"/>
      <c r="F506" s="390"/>
      <c r="G506" s="390"/>
      <c r="H506" s="390"/>
      <c r="I506" s="390"/>
      <c r="J506" s="390"/>
      <c r="K506" s="1331"/>
      <c r="U506" s="208"/>
      <c r="V506" s="1332"/>
      <c r="W506" s="1332"/>
      <c r="X506" s="390"/>
      <c r="Y506" s="390"/>
      <c r="Z506" s="390"/>
      <c r="AA506" s="390"/>
      <c r="AB506" s="390"/>
      <c r="AC506" s="390"/>
      <c r="AD506" s="390"/>
      <c r="AE506" s="390"/>
      <c r="AF506" s="390"/>
      <c r="AG506" s="390"/>
      <c r="AH506" s="390"/>
      <c r="AI506" s="390"/>
      <c r="AJ506" s="390"/>
      <c r="AK506" s="390"/>
      <c r="AL506" s="390"/>
      <c r="AM506" s="390"/>
      <c r="AN506" s="390"/>
      <c r="AO506" s="390"/>
      <c r="AP506" s="390"/>
      <c r="AQ506" s="390"/>
      <c r="AR506" s="390"/>
      <c r="AS506" s="390"/>
      <c r="AT506" s="390"/>
      <c r="AU506" s="390"/>
      <c r="AV506" s="390"/>
      <c r="AW506" s="390"/>
      <c r="AX506" s="390"/>
      <c r="AY506" s="390"/>
      <c r="AZ506" s="390"/>
    </row>
    <row r="507" spans="1:52">
      <c r="A507" s="208"/>
      <c r="B507" s="208"/>
      <c r="C507" s="208"/>
      <c r="D507" s="390"/>
      <c r="E507" s="390"/>
      <c r="F507" s="390"/>
      <c r="G507" s="390"/>
      <c r="H507" s="390"/>
      <c r="I507" s="390"/>
      <c r="J507" s="390"/>
      <c r="K507" s="1331"/>
      <c r="U507" s="208"/>
      <c r="V507" s="1332"/>
      <c r="W507" s="1332"/>
      <c r="X507" s="390"/>
      <c r="Y507" s="390"/>
      <c r="Z507" s="390"/>
      <c r="AA507" s="390"/>
      <c r="AB507" s="390"/>
      <c r="AC507" s="390"/>
      <c r="AD507" s="390"/>
      <c r="AE507" s="390"/>
      <c r="AF507" s="390"/>
      <c r="AG507" s="390"/>
      <c r="AH507" s="390"/>
      <c r="AI507" s="390"/>
      <c r="AJ507" s="390"/>
      <c r="AK507" s="390"/>
      <c r="AL507" s="390"/>
      <c r="AM507" s="390"/>
      <c r="AN507" s="390"/>
      <c r="AO507" s="390"/>
      <c r="AP507" s="390"/>
      <c r="AQ507" s="390"/>
      <c r="AR507" s="390"/>
      <c r="AS507" s="390"/>
      <c r="AT507" s="390"/>
      <c r="AU507" s="390"/>
      <c r="AV507" s="390"/>
      <c r="AW507" s="390"/>
      <c r="AX507" s="390"/>
      <c r="AY507" s="390"/>
      <c r="AZ507" s="390"/>
    </row>
    <row r="508" spans="1:52">
      <c r="A508" s="208"/>
      <c r="B508" s="208"/>
      <c r="C508" s="208"/>
      <c r="D508" s="390"/>
      <c r="E508" s="390"/>
      <c r="F508" s="390"/>
      <c r="G508" s="390"/>
      <c r="H508" s="390"/>
      <c r="I508" s="390"/>
      <c r="J508" s="390"/>
      <c r="K508" s="1331"/>
      <c r="U508" s="208"/>
      <c r="V508" s="1332"/>
      <c r="W508" s="1332"/>
      <c r="X508" s="390"/>
      <c r="Y508" s="390"/>
      <c r="Z508" s="390"/>
      <c r="AA508" s="390"/>
      <c r="AB508" s="390"/>
      <c r="AC508" s="390"/>
      <c r="AD508" s="390"/>
      <c r="AE508" s="390"/>
      <c r="AF508" s="390"/>
      <c r="AG508" s="390"/>
      <c r="AH508" s="390"/>
      <c r="AI508" s="390"/>
      <c r="AJ508" s="390"/>
      <c r="AK508" s="390"/>
      <c r="AL508" s="390"/>
      <c r="AM508" s="390"/>
      <c r="AN508" s="390"/>
      <c r="AO508" s="390"/>
      <c r="AP508" s="390"/>
      <c r="AQ508" s="390"/>
      <c r="AR508" s="390"/>
      <c r="AS508" s="390"/>
      <c r="AT508" s="390"/>
      <c r="AU508" s="390"/>
      <c r="AV508" s="390"/>
      <c r="AW508" s="390"/>
      <c r="AX508" s="390"/>
      <c r="AY508" s="390"/>
      <c r="AZ508" s="390"/>
    </row>
    <row r="509" spans="1:52">
      <c r="A509" s="208"/>
      <c r="B509" s="208"/>
      <c r="C509" s="208"/>
      <c r="D509" s="390"/>
      <c r="E509" s="390"/>
      <c r="F509" s="390"/>
      <c r="G509" s="390"/>
      <c r="H509" s="390"/>
      <c r="I509" s="390"/>
      <c r="J509" s="390"/>
      <c r="K509" s="1331"/>
      <c r="U509" s="208"/>
      <c r="V509" s="1332"/>
      <c r="W509" s="1332"/>
      <c r="X509" s="390"/>
      <c r="Y509" s="390"/>
      <c r="Z509" s="390"/>
      <c r="AA509" s="390"/>
      <c r="AB509" s="390"/>
      <c r="AC509" s="390"/>
      <c r="AD509" s="390"/>
      <c r="AE509" s="390"/>
      <c r="AF509" s="390"/>
      <c r="AG509" s="390"/>
      <c r="AH509" s="390"/>
      <c r="AI509" s="390"/>
      <c r="AJ509" s="390"/>
      <c r="AK509" s="390"/>
      <c r="AL509" s="390"/>
      <c r="AM509" s="390"/>
      <c r="AN509" s="390"/>
      <c r="AO509" s="390"/>
      <c r="AP509" s="390"/>
      <c r="AQ509" s="390"/>
      <c r="AR509" s="390"/>
      <c r="AS509" s="390"/>
      <c r="AT509" s="390"/>
      <c r="AU509" s="390"/>
      <c r="AV509" s="390"/>
      <c r="AW509" s="390"/>
      <c r="AX509" s="390"/>
      <c r="AY509" s="390"/>
      <c r="AZ509" s="390"/>
    </row>
    <row r="510" spans="1:52">
      <c r="A510" s="208"/>
      <c r="B510" s="208"/>
      <c r="C510" s="208"/>
      <c r="D510" s="390"/>
      <c r="E510" s="390"/>
      <c r="F510" s="390"/>
      <c r="G510" s="390"/>
      <c r="H510" s="390"/>
      <c r="I510" s="390"/>
      <c r="J510" s="390"/>
      <c r="K510" s="1331"/>
      <c r="U510" s="208"/>
      <c r="V510" s="1332"/>
      <c r="W510" s="1332"/>
      <c r="X510" s="390"/>
      <c r="Y510" s="390"/>
      <c r="Z510" s="390"/>
      <c r="AA510" s="390"/>
      <c r="AB510" s="390"/>
      <c r="AC510" s="390"/>
      <c r="AD510" s="390"/>
      <c r="AE510" s="390"/>
      <c r="AF510" s="390"/>
      <c r="AG510" s="390"/>
      <c r="AH510" s="390"/>
      <c r="AI510" s="390"/>
      <c r="AJ510" s="390"/>
      <c r="AK510" s="390"/>
      <c r="AL510" s="390"/>
      <c r="AM510" s="390"/>
      <c r="AN510" s="390"/>
      <c r="AO510" s="390"/>
      <c r="AP510" s="390"/>
      <c r="AQ510" s="390"/>
      <c r="AR510" s="390"/>
      <c r="AS510" s="390"/>
      <c r="AT510" s="390"/>
      <c r="AU510" s="390"/>
      <c r="AV510" s="390"/>
      <c r="AW510" s="390"/>
      <c r="AX510" s="390"/>
      <c r="AY510" s="390"/>
      <c r="AZ510" s="390"/>
    </row>
    <row r="511" spans="1:52">
      <c r="A511" s="208"/>
      <c r="B511" s="208"/>
      <c r="C511" s="208"/>
      <c r="D511" s="390"/>
      <c r="E511" s="390"/>
      <c r="F511" s="390"/>
      <c r="G511" s="390"/>
      <c r="H511" s="390"/>
      <c r="I511" s="390"/>
      <c r="J511" s="390"/>
      <c r="K511" s="1331"/>
      <c r="U511" s="208"/>
      <c r="V511" s="1332"/>
      <c r="W511" s="1332"/>
      <c r="X511" s="390"/>
      <c r="Y511" s="390"/>
      <c r="Z511" s="390"/>
      <c r="AA511" s="390"/>
      <c r="AB511" s="390"/>
      <c r="AC511" s="390"/>
      <c r="AD511" s="390"/>
      <c r="AE511" s="390"/>
      <c r="AF511" s="390"/>
      <c r="AG511" s="390"/>
      <c r="AH511" s="390"/>
      <c r="AI511" s="390"/>
      <c r="AJ511" s="390"/>
      <c r="AK511" s="390"/>
      <c r="AL511" s="390"/>
      <c r="AM511" s="390"/>
      <c r="AN511" s="390"/>
      <c r="AO511" s="390"/>
      <c r="AP511" s="390"/>
      <c r="AQ511" s="390"/>
      <c r="AR511" s="390"/>
      <c r="AS511" s="390"/>
      <c r="AT511" s="390"/>
      <c r="AU511" s="390"/>
      <c r="AV511" s="390"/>
      <c r="AW511" s="390"/>
      <c r="AX511" s="390"/>
      <c r="AY511" s="390"/>
      <c r="AZ511" s="390"/>
    </row>
    <row r="512" spans="1:52">
      <c r="A512" s="208"/>
      <c r="B512" s="208"/>
      <c r="C512" s="208"/>
      <c r="D512" s="390"/>
      <c r="E512" s="390"/>
      <c r="F512" s="390"/>
      <c r="G512" s="390"/>
      <c r="H512" s="390"/>
      <c r="I512" s="390"/>
      <c r="J512" s="390"/>
      <c r="K512" s="1331"/>
      <c r="U512" s="208"/>
      <c r="V512" s="1332"/>
      <c r="W512" s="1332"/>
      <c r="X512" s="390"/>
      <c r="Y512" s="390"/>
      <c r="Z512" s="390"/>
      <c r="AA512" s="390"/>
      <c r="AB512" s="390"/>
      <c r="AC512" s="390"/>
      <c r="AD512" s="390"/>
      <c r="AE512" s="390"/>
      <c r="AF512" s="390"/>
      <c r="AG512" s="390"/>
      <c r="AH512" s="390"/>
      <c r="AI512" s="390"/>
      <c r="AJ512" s="390"/>
      <c r="AK512" s="390"/>
      <c r="AL512" s="390"/>
      <c r="AM512" s="390"/>
      <c r="AN512" s="390"/>
      <c r="AO512" s="390"/>
      <c r="AP512" s="390"/>
      <c r="AQ512" s="390"/>
      <c r="AR512" s="390"/>
      <c r="AS512" s="390"/>
      <c r="AT512" s="390"/>
      <c r="AU512" s="390"/>
      <c r="AV512" s="390"/>
      <c r="AW512" s="390"/>
      <c r="AX512" s="390"/>
      <c r="AY512" s="390"/>
      <c r="AZ512" s="390"/>
    </row>
    <row r="513" spans="1:52">
      <c r="A513" s="208"/>
      <c r="B513" s="208"/>
      <c r="C513" s="208"/>
      <c r="D513" s="390"/>
      <c r="E513" s="390"/>
      <c r="F513" s="390"/>
      <c r="G513" s="390"/>
      <c r="H513" s="390"/>
      <c r="I513" s="390"/>
      <c r="J513" s="390"/>
      <c r="K513" s="1331"/>
      <c r="U513" s="208"/>
      <c r="V513" s="1332"/>
      <c r="W513" s="1332"/>
      <c r="X513" s="390"/>
      <c r="Y513" s="390"/>
      <c r="Z513" s="390"/>
      <c r="AA513" s="390"/>
      <c r="AB513" s="390"/>
      <c r="AC513" s="390"/>
      <c r="AD513" s="390"/>
      <c r="AE513" s="390"/>
      <c r="AF513" s="390"/>
      <c r="AG513" s="390"/>
      <c r="AH513" s="390"/>
      <c r="AI513" s="390"/>
      <c r="AJ513" s="390"/>
      <c r="AK513" s="390"/>
      <c r="AL513" s="390"/>
      <c r="AM513" s="390"/>
      <c r="AN513" s="390"/>
      <c r="AO513" s="390"/>
      <c r="AP513" s="390"/>
      <c r="AQ513" s="390"/>
      <c r="AR513" s="390"/>
      <c r="AS513" s="390"/>
      <c r="AT513" s="390"/>
      <c r="AU513" s="390"/>
      <c r="AV513" s="390"/>
      <c r="AW513" s="390"/>
      <c r="AX513" s="390"/>
      <c r="AY513" s="390"/>
      <c r="AZ513" s="390"/>
    </row>
    <row r="514" spans="1:52">
      <c r="A514" s="208"/>
      <c r="B514" s="208"/>
      <c r="C514" s="208"/>
      <c r="D514" s="390"/>
      <c r="E514" s="390"/>
      <c r="F514" s="390"/>
      <c r="G514" s="390"/>
      <c r="H514" s="390"/>
      <c r="I514" s="390"/>
      <c r="J514" s="390"/>
      <c r="K514" s="1331"/>
      <c r="U514" s="208"/>
      <c r="V514" s="1332"/>
      <c r="W514" s="1332"/>
      <c r="X514" s="390"/>
      <c r="Y514" s="390"/>
      <c r="Z514" s="390"/>
      <c r="AA514" s="390"/>
      <c r="AB514" s="390"/>
      <c r="AC514" s="390"/>
      <c r="AD514" s="390"/>
      <c r="AE514" s="390"/>
      <c r="AF514" s="390"/>
      <c r="AG514" s="390"/>
      <c r="AH514" s="390"/>
      <c r="AI514" s="390"/>
      <c r="AJ514" s="390"/>
      <c r="AK514" s="390"/>
      <c r="AL514" s="390"/>
      <c r="AM514" s="390"/>
      <c r="AN514" s="390"/>
      <c r="AO514" s="390"/>
      <c r="AP514" s="390"/>
      <c r="AQ514" s="390"/>
      <c r="AR514" s="390"/>
      <c r="AS514" s="390"/>
      <c r="AT514" s="390"/>
      <c r="AU514" s="390"/>
      <c r="AV514" s="390"/>
      <c r="AW514" s="390"/>
      <c r="AX514" s="390"/>
      <c r="AY514" s="390"/>
      <c r="AZ514" s="390"/>
    </row>
    <row r="515" spans="1:52">
      <c r="A515" s="208"/>
      <c r="B515" s="208"/>
      <c r="C515" s="208"/>
      <c r="D515" s="390"/>
      <c r="E515" s="390"/>
      <c r="F515" s="390"/>
      <c r="G515" s="390"/>
      <c r="H515" s="390"/>
      <c r="I515" s="390"/>
      <c r="J515" s="390"/>
      <c r="K515" s="1331"/>
      <c r="U515" s="208"/>
      <c r="V515" s="1332"/>
      <c r="W515" s="1332"/>
      <c r="X515" s="390"/>
      <c r="Y515" s="390"/>
      <c r="Z515" s="390"/>
      <c r="AA515" s="390"/>
      <c r="AB515" s="390"/>
      <c r="AC515" s="390"/>
      <c r="AD515" s="390"/>
      <c r="AE515" s="390"/>
      <c r="AF515" s="390"/>
      <c r="AG515" s="390"/>
      <c r="AH515" s="390"/>
      <c r="AI515" s="390"/>
      <c r="AJ515" s="390"/>
      <c r="AK515" s="390"/>
      <c r="AL515" s="390"/>
      <c r="AM515" s="390"/>
      <c r="AN515" s="390"/>
      <c r="AO515" s="390"/>
      <c r="AP515" s="390"/>
      <c r="AQ515" s="390"/>
      <c r="AR515" s="390"/>
      <c r="AS515" s="390"/>
      <c r="AT515" s="390"/>
      <c r="AU515" s="390"/>
      <c r="AV515" s="390"/>
      <c r="AW515" s="390"/>
      <c r="AX515" s="390"/>
      <c r="AY515" s="390"/>
      <c r="AZ515" s="390"/>
    </row>
    <row r="516" spans="1:52">
      <c r="A516" s="208"/>
      <c r="B516" s="208"/>
      <c r="C516" s="208"/>
      <c r="D516" s="390"/>
      <c r="E516" s="390"/>
      <c r="F516" s="390"/>
      <c r="G516" s="390"/>
      <c r="H516" s="390"/>
      <c r="I516" s="390"/>
      <c r="J516" s="390"/>
      <c r="K516" s="1331"/>
      <c r="U516" s="208"/>
      <c r="V516" s="1332"/>
      <c r="W516" s="1332"/>
      <c r="X516" s="390"/>
      <c r="Y516" s="390"/>
      <c r="Z516" s="390"/>
      <c r="AA516" s="390"/>
      <c r="AB516" s="390"/>
      <c r="AC516" s="390"/>
      <c r="AD516" s="390"/>
      <c r="AE516" s="390"/>
      <c r="AF516" s="390"/>
      <c r="AG516" s="390"/>
      <c r="AH516" s="390"/>
      <c r="AI516" s="390"/>
      <c r="AJ516" s="390"/>
      <c r="AK516" s="390"/>
      <c r="AL516" s="390"/>
      <c r="AM516" s="390"/>
      <c r="AN516" s="390"/>
      <c r="AO516" s="390"/>
      <c r="AP516" s="390"/>
      <c r="AQ516" s="390"/>
      <c r="AR516" s="390"/>
      <c r="AS516" s="390"/>
      <c r="AT516" s="390"/>
      <c r="AU516" s="390"/>
      <c r="AV516" s="390"/>
      <c r="AW516" s="390"/>
      <c r="AX516" s="390"/>
      <c r="AY516" s="390"/>
      <c r="AZ516" s="390"/>
    </row>
    <row r="517" spans="1:52">
      <c r="A517" s="208"/>
      <c r="B517" s="208"/>
      <c r="C517" s="208"/>
      <c r="D517" s="390"/>
      <c r="E517" s="390"/>
      <c r="F517" s="390"/>
      <c r="G517" s="390"/>
      <c r="H517" s="390"/>
      <c r="I517" s="390"/>
      <c r="J517" s="390"/>
      <c r="K517" s="1331"/>
      <c r="U517" s="208"/>
      <c r="V517" s="1332"/>
      <c r="W517" s="1332"/>
      <c r="X517" s="390"/>
      <c r="Y517" s="390"/>
      <c r="Z517" s="390"/>
      <c r="AA517" s="390"/>
      <c r="AB517" s="390"/>
      <c r="AC517" s="390"/>
      <c r="AD517" s="390"/>
      <c r="AE517" s="390"/>
      <c r="AF517" s="390"/>
      <c r="AG517" s="390"/>
      <c r="AH517" s="390"/>
      <c r="AI517" s="390"/>
      <c r="AJ517" s="390"/>
      <c r="AK517" s="390"/>
      <c r="AL517" s="390"/>
      <c r="AM517" s="390"/>
      <c r="AN517" s="390"/>
      <c r="AO517" s="390"/>
      <c r="AP517" s="390"/>
      <c r="AQ517" s="390"/>
      <c r="AR517" s="390"/>
      <c r="AS517" s="390"/>
      <c r="AT517" s="390"/>
      <c r="AU517" s="390"/>
      <c r="AV517" s="390"/>
      <c r="AW517" s="390"/>
      <c r="AX517" s="390"/>
      <c r="AY517" s="390"/>
      <c r="AZ517" s="390"/>
    </row>
    <row r="518" spans="1:52">
      <c r="A518" s="208"/>
      <c r="B518" s="208"/>
      <c r="C518" s="208"/>
      <c r="D518" s="390"/>
      <c r="E518" s="390"/>
      <c r="F518" s="390"/>
      <c r="G518" s="390"/>
      <c r="H518" s="390"/>
      <c r="I518" s="390"/>
      <c r="J518" s="390"/>
      <c r="K518" s="1331"/>
      <c r="U518" s="208"/>
      <c r="V518" s="1332"/>
      <c r="W518" s="1332"/>
      <c r="X518" s="390"/>
      <c r="Y518" s="390"/>
      <c r="Z518" s="390"/>
      <c r="AA518" s="390"/>
      <c r="AB518" s="390"/>
      <c r="AC518" s="390"/>
      <c r="AD518" s="390"/>
      <c r="AE518" s="390"/>
      <c r="AF518" s="390"/>
      <c r="AG518" s="390"/>
      <c r="AH518" s="390"/>
      <c r="AI518" s="390"/>
      <c r="AJ518" s="390"/>
      <c r="AK518" s="390"/>
      <c r="AL518" s="390"/>
      <c r="AM518" s="390"/>
      <c r="AN518" s="390"/>
      <c r="AO518" s="390"/>
      <c r="AP518" s="390"/>
      <c r="AQ518" s="390"/>
      <c r="AR518" s="390"/>
      <c r="AS518" s="390"/>
      <c r="AT518" s="390"/>
      <c r="AU518" s="390"/>
      <c r="AV518" s="390"/>
      <c r="AW518" s="390"/>
      <c r="AX518" s="390"/>
      <c r="AY518" s="390"/>
      <c r="AZ518" s="390"/>
    </row>
    <row r="519" spans="1:52">
      <c r="A519" s="208"/>
      <c r="B519" s="208"/>
      <c r="C519" s="208"/>
      <c r="D519" s="390"/>
      <c r="E519" s="390"/>
      <c r="F519" s="390"/>
      <c r="G519" s="390"/>
      <c r="H519" s="390"/>
      <c r="I519" s="390"/>
      <c r="J519" s="390"/>
      <c r="K519" s="1331"/>
      <c r="U519" s="208"/>
      <c r="V519" s="1332"/>
      <c r="W519" s="1332"/>
      <c r="X519" s="390"/>
      <c r="Y519" s="390"/>
      <c r="Z519" s="390"/>
      <c r="AA519" s="390"/>
      <c r="AB519" s="390"/>
      <c r="AC519" s="390"/>
      <c r="AD519" s="390"/>
      <c r="AE519" s="390"/>
      <c r="AF519" s="390"/>
      <c r="AG519" s="390"/>
      <c r="AH519" s="390"/>
      <c r="AI519" s="390"/>
      <c r="AJ519" s="390"/>
      <c r="AK519" s="390"/>
      <c r="AL519" s="390"/>
      <c r="AM519" s="390"/>
      <c r="AN519" s="390"/>
      <c r="AO519" s="390"/>
      <c r="AP519" s="390"/>
      <c r="AQ519" s="390"/>
      <c r="AR519" s="390"/>
      <c r="AS519" s="390"/>
      <c r="AT519" s="390"/>
      <c r="AU519" s="390"/>
      <c r="AV519" s="390"/>
      <c r="AW519" s="390"/>
      <c r="AX519" s="390"/>
      <c r="AY519" s="390"/>
      <c r="AZ519" s="390"/>
    </row>
    <row r="520" spans="1:52">
      <c r="A520" s="208"/>
      <c r="B520" s="208"/>
      <c r="C520" s="208"/>
      <c r="D520" s="390"/>
      <c r="E520" s="390"/>
      <c r="F520" s="390"/>
      <c r="G520" s="390"/>
      <c r="H520" s="390"/>
      <c r="I520" s="390"/>
      <c r="J520" s="390"/>
      <c r="K520" s="1331"/>
      <c r="U520" s="208"/>
      <c r="V520" s="1332"/>
      <c r="W520" s="1332"/>
      <c r="X520" s="390"/>
      <c r="Y520" s="390"/>
      <c r="Z520" s="390"/>
      <c r="AA520" s="390"/>
      <c r="AB520" s="390"/>
      <c r="AC520" s="390"/>
      <c r="AD520" s="390"/>
      <c r="AE520" s="390"/>
      <c r="AF520" s="390"/>
      <c r="AG520" s="390"/>
      <c r="AH520" s="390"/>
      <c r="AI520" s="390"/>
      <c r="AJ520" s="390"/>
      <c r="AK520" s="390"/>
      <c r="AL520" s="390"/>
      <c r="AM520" s="390"/>
      <c r="AN520" s="390"/>
      <c r="AO520" s="390"/>
      <c r="AP520" s="390"/>
      <c r="AQ520" s="390"/>
      <c r="AR520" s="390"/>
      <c r="AS520" s="390"/>
      <c r="AT520" s="390"/>
      <c r="AU520" s="390"/>
      <c r="AV520" s="390"/>
      <c r="AW520" s="390"/>
      <c r="AX520" s="390"/>
      <c r="AY520" s="390"/>
      <c r="AZ520" s="390"/>
    </row>
    <row r="521" spans="1:52">
      <c r="A521" s="208"/>
      <c r="B521" s="208"/>
      <c r="C521" s="208"/>
      <c r="D521" s="390"/>
      <c r="E521" s="390"/>
      <c r="F521" s="390"/>
      <c r="G521" s="390"/>
      <c r="H521" s="390"/>
      <c r="I521" s="390"/>
      <c r="J521" s="390"/>
      <c r="K521" s="1331"/>
      <c r="U521" s="208"/>
      <c r="V521" s="1332"/>
      <c r="W521" s="1332"/>
      <c r="X521" s="390"/>
      <c r="Y521" s="390"/>
      <c r="Z521" s="390"/>
      <c r="AA521" s="390"/>
      <c r="AB521" s="390"/>
      <c r="AC521" s="390"/>
      <c r="AD521" s="390"/>
      <c r="AE521" s="390"/>
      <c r="AF521" s="390"/>
      <c r="AG521" s="390"/>
      <c r="AH521" s="390"/>
      <c r="AI521" s="390"/>
      <c r="AJ521" s="390"/>
      <c r="AK521" s="390"/>
      <c r="AL521" s="390"/>
      <c r="AM521" s="390"/>
      <c r="AN521" s="390"/>
      <c r="AO521" s="390"/>
      <c r="AP521" s="390"/>
      <c r="AQ521" s="390"/>
      <c r="AR521" s="390"/>
      <c r="AS521" s="390"/>
      <c r="AT521" s="390"/>
      <c r="AU521" s="390"/>
      <c r="AV521" s="390"/>
      <c r="AW521" s="390"/>
      <c r="AX521" s="390"/>
      <c r="AY521" s="390"/>
      <c r="AZ521" s="390"/>
    </row>
    <row r="522" spans="1:52">
      <c r="A522" s="208"/>
      <c r="B522" s="208"/>
      <c r="C522" s="208"/>
      <c r="D522" s="390"/>
      <c r="E522" s="390"/>
      <c r="F522" s="390"/>
      <c r="G522" s="390"/>
      <c r="H522" s="390"/>
      <c r="I522" s="390"/>
      <c r="J522" s="390"/>
      <c r="K522" s="1331"/>
      <c r="U522" s="208"/>
      <c r="V522" s="1332"/>
      <c r="W522" s="1332"/>
      <c r="X522" s="390"/>
      <c r="Y522" s="390"/>
      <c r="Z522" s="390"/>
      <c r="AA522" s="390"/>
      <c r="AB522" s="390"/>
      <c r="AC522" s="390"/>
      <c r="AD522" s="390"/>
      <c r="AE522" s="390"/>
      <c r="AF522" s="390"/>
      <c r="AG522" s="390"/>
      <c r="AH522" s="390"/>
      <c r="AI522" s="390"/>
      <c r="AJ522" s="390"/>
      <c r="AK522" s="390"/>
      <c r="AL522" s="390"/>
      <c r="AM522" s="390"/>
      <c r="AN522" s="390"/>
      <c r="AO522" s="390"/>
      <c r="AP522" s="390"/>
      <c r="AQ522" s="390"/>
      <c r="AR522" s="390"/>
      <c r="AS522" s="390"/>
      <c r="AT522" s="390"/>
      <c r="AU522" s="390"/>
      <c r="AV522" s="390"/>
      <c r="AW522" s="390"/>
      <c r="AX522" s="390"/>
      <c r="AY522" s="390"/>
      <c r="AZ522" s="390"/>
    </row>
    <row r="523" spans="1:52">
      <c r="A523" s="208"/>
      <c r="B523" s="208"/>
      <c r="C523" s="208"/>
      <c r="D523" s="390"/>
      <c r="E523" s="390"/>
      <c r="F523" s="390"/>
      <c r="G523" s="390"/>
      <c r="H523" s="390"/>
      <c r="I523" s="390"/>
      <c r="J523" s="390"/>
      <c r="K523" s="1331"/>
      <c r="U523" s="208"/>
      <c r="V523" s="1332"/>
      <c r="W523" s="1332"/>
      <c r="X523" s="390"/>
      <c r="Y523" s="390"/>
      <c r="Z523" s="390"/>
      <c r="AA523" s="390"/>
      <c r="AB523" s="390"/>
      <c r="AC523" s="390"/>
      <c r="AD523" s="390"/>
      <c r="AE523" s="390"/>
      <c r="AF523" s="390"/>
      <c r="AG523" s="390"/>
      <c r="AH523" s="390"/>
      <c r="AI523" s="390"/>
      <c r="AJ523" s="390"/>
      <c r="AK523" s="390"/>
      <c r="AL523" s="390"/>
      <c r="AM523" s="390"/>
      <c r="AN523" s="390"/>
      <c r="AO523" s="390"/>
      <c r="AP523" s="390"/>
      <c r="AQ523" s="390"/>
      <c r="AR523" s="390"/>
      <c r="AS523" s="390"/>
      <c r="AT523" s="390"/>
      <c r="AU523" s="390"/>
      <c r="AV523" s="390"/>
      <c r="AW523" s="390"/>
      <c r="AX523" s="390"/>
      <c r="AY523" s="390"/>
      <c r="AZ523" s="390"/>
    </row>
    <row r="524" spans="1:52">
      <c r="A524" s="208"/>
      <c r="B524" s="208"/>
      <c r="C524" s="208"/>
      <c r="D524" s="390"/>
      <c r="E524" s="390"/>
      <c r="F524" s="390"/>
      <c r="G524" s="390"/>
      <c r="H524" s="390"/>
      <c r="I524" s="390"/>
      <c r="J524" s="390"/>
      <c r="K524" s="1331"/>
      <c r="U524" s="208"/>
      <c r="V524" s="1332"/>
      <c r="W524" s="1332"/>
      <c r="X524" s="390"/>
      <c r="Y524" s="390"/>
      <c r="Z524" s="390"/>
      <c r="AA524" s="390"/>
      <c r="AB524" s="390"/>
      <c r="AC524" s="390"/>
      <c r="AD524" s="390"/>
      <c r="AE524" s="390"/>
      <c r="AF524" s="390"/>
      <c r="AG524" s="390"/>
      <c r="AH524" s="390"/>
      <c r="AI524" s="390"/>
      <c r="AJ524" s="390"/>
      <c r="AK524" s="390"/>
      <c r="AL524" s="390"/>
      <c r="AM524" s="390"/>
      <c r="AN524" s="390"/>
      <c r="AO524" s="390"/>
      <c r="AP524" s="390"/>
      <c r="AQ524" s="390"/>
      <c r="AR524" s="390"/>
      <c r="AS524" s="390"/>
      <c r="AT524" s="390"/>
      <c r="AU524" s="390"/>
      <c r="AV524" s="390"/>
      <c r="AW524" s="390"/>
      <c r="AX524" s="390"/>
      <c r="AY524" s="390"/>
      <c r="AZ524" s="390"/>
    </row>
    <row r="525" spans="1:52">
      <c r="A525" s="208"/>
      <c r="B525" s="208"/>
      <c r="C525" s="208"/>
      <c r="D525" s="390"/>
      <c r="E525" s="390"/>
      <c r="F525" s="390"/>
      <c r="G525" s="390"/>
      <c r="H525" s="390"/>
      <c r="I525" s="390"/>
      <c r="J525" s="390"/>
      <c r="K525" s="1331"/>
      <c r="U525" s="208"/>
      <c r="V525" s="1332"/>
      <c r="W525" s="1332"/>
      <c r="X525" s="390"/>
      <c r="Y525" s="390"/>
      <c r="Z525" s="390"/>
      <c r="AA525" s="390"/>
      <c r="AB525" s="390"/>
      <c r="AC525" s="390"/>
      <c r="AD525" s="390"/>
      <c r="AE525" s="390"/>
      <c r="AF525" s="390"/>
      <c r="AG525" s="390"/>
      <c r="AH525" s="390"/>
      <c r="AI525" s="390"/>
      <c r="AJ525" s="390"/>
      <c r="AK525" s="390"/>
      <c r="AL525" s="390"/>
      <c r="AM525" s="390"/>
      <c r="AN525" s="390"/>
      <c r="AO525" s="390"/>
      <c r="AP525" s="390"/>
      <c r="AQ525" s="390"/>
      <c r="AR525" s="390"/>
      <c r="AS525" s="390"/>
      <c r="AT525" s="390"/>
      <c r="AU525" s="390"/>
      <c r="AV525" s="390"/>
      <c r="AW525" s="390"/>
      <c r="AX525" s="390"/>
      <c r="AY525" s="390"/>
      <c r="AZ525" s="390"/>
    </row>
    <row r="526" spans="1:52">
      <c r="A526" s="208"/>
      <c r="B526" s="208"/>
      <c r="C526" s="208"/>
      <c r="D526" s="390"/>
      <c r="E526" s="390"/>
      <c r="F526" s="390"/>
      <c r="G526" s="390"/>
      <c r="H526" s="390"/>
      <c r="I526" s="390"/>
      <c r="J526" s="390"/>
      <c r="K526" s="1331"/>
      <c r="U526" s="208"/>
      <c r="V526" s="1332"/>
      <c r="W526" s="1332"/>
      <c r="X526" s="390"/>
      <c r="Y526" s="390"/>
      <c r="Z526" s="390"/>
      <c r="AA526" s="390"/>
      <c r="AB526" s="390"/>
      <c r="AC526" s="390"/>
      <c r="AD526" s="390"/>
      <c r="AE526" s="390"/>
      <c r="AF526" s="390"/>
      <c r="AG526" s="390"/>
      <c r="AH526" s="390"/>
      <c r="AI526" s="390"/>
      <c r="AJ526" s="390"/>
      <c r="AK526" s="390"/>
      <c r="AL526" s="390"/>
      <c r="AM526" s="390"/>
      <c r="AN526" s="390"/>
      <c r="AO526" s="390"/>
      <c r="AP526" s="390"/>
      <c r="AQ526" s="390"/>
      <c r="AR526" s="390"/>
      <c r="AS526" s="390"/>
      <c r="AT526" s="390"/>
      <c r="AU526" s="390"/>
      <c r="AV526" s="390"/>
      <c r="AW526" s="390"/>
      <c r="AX526" s="390"/>
      <c r="AY526" s="390"/>
      <c r="AZ526" s="390"/>
    </row>
    <row r="527" spans="1:52">
      <c r="A527" s="208"/>
      <c r="B527" s="208"/>
      <c r="C527" s="208"/>
      <c r="D527" s="390"/>
      <c r="E527" s="390"/>
      <c r="F527" s="390"/>
      <c r="G527" s="390"/>
      <c r="H527" s="390"/>
      <c r="I527" s="390"/>
      <c r="J527" s="390"/>
      <c r="K527" s="1331"/>
      <c r="U527" s="208"/>
      <c r="V527" s="1332"/>
      <c r="W527" s="1332"/>
      <c r="X527" s="390"/>
      <c r="Y527" s="390"/>
      <c r="Z527" s="390"/>
      <c r="AA527" s="390"/>
      <c r="AB527" s="390"/>
      <c r="AC527" s="390"/>
      <c r="AD527" s="390"/>
      <c r="AE527" s="390"/>
      <c r="AF527" s="390"/>
      <c r="AG527" s="390"/>
      <c r="AH527" s="390"/>
      <c r="AI527" s="390"/>
      <c r="AJ527" s="390"/>
      <c r="AK527" s="390"/>
      <c r="AL527" s="390"/>
      <c r="AM527" s="390"/>
      <c r="AN527" s="390"/>
      <c r="AO527" s="390"/>
      <c r="AP527" s="390"/>
      <c r="AQ527" s="390"/>
      <c r="AR527" s="390"/>
      <c r="AS527" s="390"/>
      <c r="AT527" s="390"/>
      <c r="AU527" s="390"/>
      <c r="AV527" s="390"/>
      <c r="AW527" s="390"/>
      <c r="AX527" s="390"/>
      <c r="AY527" s="390"/>
      <c r="AZ527" s="390"/>
    </row>
    <row r="528" spans="1:52">
      <c r="A528" s="208"/>
      <c r="B528" s="208"/>
      <c r="C528" s="208"/>
      <c r="D528" s="390"/>
      <c r="E528" s="390"/>
      <c r="F528" s="390"/>
      <c r="G528" s="390"/>
      <c r="H528" s="390"/>
      <c r="I528" s="390"/>
      <c r="J528" s="390"/>
      <c r="K528" s="1331"/>
      <c r="U528" s="208"/>
      <c r="V528" s="1332"/>
      <c r="W528" s="1332"/>
      <c r="X528" s="390"/>
      <c r="Y528" s="390"/>
      <c r="Z528" s="390"/>
      <c r="AA528" s="390"/>
      <c r="AB528" s="390"/>
      <c r="AC528" s="390"/>
      <c r="AD528" s="390"/>
      <c r="AE528" s="390"/>
      <c r="AF528" s="390"/>
      <c r="AG528" s="390"/>
      <c r="AH528" s="390"/>
      <c r="AI528" s="390"/>
      <c r="AJ528" s="390"/>
      <c r="AK528" s="390"/>
      <c r="AL528" s="390"/>
      <c r="AM528" s="390"/>
      <c r="AN528" s="390"/>
      <c r="AO528" s="390"/>
      <c r="AP528" s="390"/>
      <c r="AQ528" s="390"/>
      <c r="AR528" s="390"/>
      <c r="AS528" s="390"/>
      <c r="AT528" s="390"/>
      <c r="AU528" s="390"/>
      <c r="AV528" s="390"/>
      <c r="AW528" s="390"/>
      <c r="AX528" s="390"/>
      <c r="AY528" s="390"/>
      <c r="AZ528" s="390"/>
    </row>
    <row r="529" spans="1:52">
      <c r="A529" s="208"/>
      <c r="B529" s="208"/>
      <c r="C529" s="208"/>
      <c r="D529" s="390"/>
      <c r="E529" s="390"/>
      <c r="F529" s="390"/>
      <c r="G529" s="390"/>
      <c r="H529" s="390"/>
      <c r="I529" s="390"/>
      <c r="J529" s="390"/>
      <c r="K529" s="1331"/>
      <c r="U529" s="208"/>
      <c r="V529" s="1332"/>
      <c r="W529" s="1332"/>
      <c r="X529" s="390"/>
      <c r="Y529" s="390"/>
      <c r="Z529" s="390"/>
      <c r="AA529" s="390"/>
      <c r="AB529" s="390"/>
      <c r="AC529" s="390"/>
      <c r="AD529" s="390"/>
      <c r="AE529" s="390"/>
      <c r="AF529" s="390"/>
      <c r="AG529" s="390"/>
      <c r="AH529" s="390"/>
      <c r="AI529" s="390"/>
      <c r="AJ529" s="390"/>
      <c r="AK529" s="390"/>
      <c r="AL529" s="390"/>
      <c r="AM529" s="390"/>
      <c r="AN529" s="390"/>
      <c r="AO529" s="390"/>
      <c r="AP529" s="390"/>
      <c r="AQ529" s="390"/>
      <c r="AR529" s="390"/>
      <c r="AS529" s="390"/>
      <c r="AT529" s="390"/>
      <c r="AU529" s="390"/>
      <c r="AV529" s="390"/>
      <c r="AW529" s="390"/>
      <c r="AX529" s="390"/>
      <c r="AY529" s="390"/>
      <c r="AZ529" s="390"/>
    </row>
    <row r="530" spans="1:52">
      <c r="A530" s="208"/>
      <c r="B530" s="208"/>
      <c r="C530" s="208"/>
      <c r="D530" s="390"/>
      <c r="E530" s="390"/>
      <c r="F530" s="390"/>
      <c r="G530" s="390"/>
      <c r="H530" s="390"/>
      <c r="I530" s="390"/>
      <c r="J530" s="390"/>
      <c r="K530" s="1331"/>
      <c r="U530" s="208"/>
      <c r="V530" s="1332"/>
      <c r="W530" s="1332"/>
      <c r="X530" s="390"/>
      <c r="Y530" s="390"/>
      <c r="Z530" s="390"/>
      <c r="AA530" s="390"/>
      <c r="AB530" s="390"/>
      <c r="AC530" s="390"/>
      <c r="AD530" s="390"/>
      <c r="AE530" s="390"/>
      <c r="AF530" s="390"/>
      <c r="AG530" s="390"/>
      <c r="AH530" s="390"/>
      <c r="AI530" s="390"/>
      <c r="AJ530" s="390"/>
      <c r="AK530" s="390"/>
      <c r="AL530" s="390"/>
      <c r="AM530" s="390"/>
      <c r="AN530" s="390"/>
      <c r="AO530" s="390"/>
      <c r="AP530" s="390"/>
      <c r="AQ530" s="390"/>
      <c r="AR530" s="390"/>
      <c r="AS530" s="390"/>
      <c r="AT530" s="390"/>
      <c r="AU530" s="390"/>
      <c r="AV530" s="390"/>
      <c r="AW530" s="390"/>
      <c r="AX530" s="390"/>
      <c r="AY530" s="390"/>
      <c r="AZ530" s="390"/>
    </row>
    <row r="531" spans="1:52">
      <c r="A531" s="208"/>
      <c r="B531" s="208"/>
      <c r="C531" s="208"/>
      <c r="D531" s="390"/>
      <c r="E531" s="390"/>
      <c r="F531" s="390"/>
      <c r="G531" s="390"/>
      <c r="H531" s="390"/>
      <c r="I531" s="390"/>
      <c r="J531" s="390"/>
      <c r="K531" s="1331"/>
      <c r="U531" s="208"/>
      <c r="V531" s="1332"/>
      <c r="W531" s="1332"/>
      <c r="X531" s="390"/>
      <c r="Y531" s="390"/>
      <c r="Z531" s="390"/>
      <c r="AA531" s="390"/>
      <c r="AB531" s="390"/>
      <c r="AC531" s="390"/>
      <c r="AD531" s="390"/>
      <c r="AE531" s="390"/>
      <c r="AF531" s="390"/>
      <c r="AG531" s="390"/>
      <c r="AH531" s="390"/>
      <c r="AI531" s="390"/>
      <c r="AJ531" s="390"/>
      <c r="AK531" s="390"/>
      <c r="AL531" s="390"/>
      <c r="AM531" s="390"/>
      <c r="AN531" s="390"/>
      <c r="AO531" s="390"/>
      <c r="AP531" s="390"/>
      <c r="AQ531" s="390"/>
      <c r="AR531" s="390"/>
      <c r="AS531" s="390"/>
      <c r="AT531" s="390"/>
      <c r="AU531" s="390"/>
      <c r="AV531" s="390"/>
      <c r="AW531" s="390"/>
      <c r="AX531" s="390"/>
      <c r="AY531" s="390"/>
      <c r="AZ531" s="390"/>
    </row>
    <row r="532" spans="1:52">
      <c r="A532" s="208"/>
      <c r="B532" s="208"/>
      <c r="C532" s="208"/>
      <c r="D532" s="390"/>
      <c r="E532" s="390"/>
      <c r="F532" s="390"/>
      <c r="G532" s="390"/>
      <c r="H532" s="390"/>
      <c r="I532" s="390"/>
      <c r="J532" s="390"/>
      <c r="K532" s="1331"/>
      <c r="U532" s="208"/>
      <c r="V532" s="1332"/>
      <c r="W532" s="1332"/>
      <c r="X532" s="390"/>
      <c r="Y532" s="390"/>
      <c r="Z532" s="390"/>
      <c r="AA532" s="390"/>
      <c r="AB532" s="390"/>
      <c r="AC532" s="390"/>
      <c r="AD532" s="390"/>
      <c r="AE532" s="390"/>
      <c r="AF532" s="390"/>
      <c r="AG532" s="390"/>
      <c r="AH532" s="390"/>
      <c r="AI532" s="390"/>
      <c r="AJ532" s="390"/>
      <c r="AK532" s="390"/>
      <c r="AL532" s="390"/>
      <c r="AM532" s="390"/>
      <c r="AN532" s="390"/>
      <c r="AO532" s="390"/>
      <c r="AP532" s="390"/>
      <c r="AQ532" s="390"/>
      <c r="AR532" s="390"/>
      <c r="AS532" s="390"/>
      <c r="AT532" s="390"/>
      <c r="AU532" s="390"/>
      <c r="AV532" s="390"/>
      <c r="AW532" s="390"/>
      <c r="AX532" s="390"/>
      <c r="AY532" s="390"/>
      <c r="AZ532" s="390"/>
    </row>
    <row r="533" spans="1:52">
      <c r="A533" s="208"/>
      <c r="B533" s="208"/>
      <c r="C533" s="208"/>
      <c r="D533" s="390"/>
      <c r="E533" s="390"/>
      <c r="F533" s="390"/>
      <c r="G533" s="390"/>
      <c r="H533" s="390"/>
      <c r="I533" s="390"/>
      <c r="J533" s="390"/>
      <c r="K533" s="1331"/>
      <c r="U533" s="208"/>
      <c r="V533" s="1332"/>
      <c r="W533" s="1332"/>
      <c r="X533" s="390"/>
      <c r="Y533" s="390"/>
      <c r="Z533" s="390"/>
      <c r="AA533" s="390"/>
      <c r="AB533" s="390"/>
      <c r="AC533" s="390"/>
      <c r="AD533" s="390"/>
      <c r="AE533" s="390"/>
      <c r="AF533" s="390"/>
      <c r="AG533" s="390"/>
      <c r="AH533" s="390"/>
      <c r="AI533" s="390"/>
      <c r="AJ533" s="390"/>
      <c r="AK533" s="390"/>
      <c r="AL533" s="390"/>
      <c r="AM533" s="390"/>
      <c r="AN533" s="390"/>
      <c r="AO533" s="390"/>
      <c r="AP533" s="390"/>
      <c r="AQ533" s="390"/>
      <c r="AR533" s="390"/>
      <c r="AS533" s="390"/>
      <c r="AT533" s="390"/>
      <c r="AU533" s="390"/>
      <c r="AV533" s="390"/>
      <c r="AW533" s="390"/>
      <c r="AX533" s="390"/>
      <c r="AY533" s="390"/>
      <c r="AZ533" s="390"/>
    </row>
    <row r="534" spans="1:52">
      <c r="A534" s="208"/>
      <c r="B534" s="208"/>
      <c r="C534" s="208"/>
      <c r="D534" s="390"/>
      <c r="E534" s="390"/>
      <c r="F534" s="390"/>
      <c r="G534" s="390"/>
      <c r="H534" s="390"/>
      <c r="I534" s="390"/>
      <c r="J534" s="390"/>
      <c r="K534" s="1331"/>
      <c r="U534" s="208"/>
      <c r="V534" s="1332"/>
      <c r="W534" s="1332"/>
      <c r="X534" s="390"/>
      <c r="Y534" s="390"/>
      <c r="Z534" s="390"/>
      <c r="AA534" s="390"/>
      <c r="AB534" s="390"/>
      <c r="AC534" s="390"/>
      <c r="AD534" s="390"/>
      <c r="AE534" s="390"/>
      <c r="AF534" s="390"/>
      <c r="AG534" s="390"/>
      <c r="AH534" s="390"/>
      <c r="AI534" s="390"/>
      <c r="AJ534" s="390"/>
      <c r="AK534" s="390"/>
      <c r="AL534" s="390"/>
      <c r="AM534" s="390"/>
      <c r="AN534" s="390"/>
      <c r="AO534" s="390"/>
      <c r="AP534" s="390"/>
      <c r="AQ534" s="390"/>
      <c r="AR534" s="390"/>
      <c r="AS534" s="390"/>
      <c r="AT534" s="390"/>
      <c r="AU534" s="390"/>
      <c r="AV534" s="390"/>
      <c r="AW534" s="390"/>
      <c r="AX534" s="390"/>
      <c r="AY534" s="390"/>
      <c r="AZ534" s="390"/>
    </row>
    <row r="535" spans="1:52">
      <c r="A535" s="208"/>
      <c r="B535" s="208"/>
      <c r="C535" s="208"/>
      <c r="D535" s="390"/>
      <c r="E535" s="390"/>
      <c r="F535" s="390"/>
      <c r="G535" s="390"/>
      <c r="H535" s="390"/>
      <c r="I535" s="390"/>
      <c r="J535" s="390"/>
      <c r="K535" s="1331"/>
      <c r="U535" s="208"/>
      <c r="V535" s="1332"/>
      <c r="W535" s="1332"/>
      <c r="X535" s="390"/>
      <c r="Y535" s="390"/>
      <c r="Z535" s="390"/>
      <c r="AA535" s="390"/>
      <c r="AB535" s="390"/>
      <c r="AC535" s="390"/>
      <c r="AD535" s="390"/>
      <c r="AE535" s="390"/>
      <c r="AF535" s="390"/>
      <c r="AG535" s="390"/>
      <c r="AH535" s="390"/>
      <c r="AI535" s="390"/>
      <c r="AJ535" s="390"/>
      <c r="AK535" s="390"/>
      <c r="AL535" s="390"/>
      <c r="AM535" s="390"/>
      <c r="AN535" s="390"/>
      <c r="AO535" s="390"/>
      <c r="AP535" s="390"/>
      <c r="AQ535" s="390"/>
      <c r="AR535" s="390"/>
      <c r="AS535" s="390"/>
      <c r="AT535" s="390"/>
      <c r="AU535" s="390"/>
      <c r="AV535" s="390"/>
      <c r="AW535" s="390"/>
      <c r="AX535" s="390"/>
      <c r="AY535" s="390"/>
      <c r="AZ535" s="390"/>
    </row>
    <row r="536" spans="1:52">
      <c r="A536" s="208"/>
      <c r="B536" s="208"/>
      <c r="C536" s="208"/>
      <c r="D536" s="390"/>
      <c r="E536" s="390"/>
      <c r="F536" s="390"/>
      <c r="G536" s="390"/>
      <c r="H536" s="390"/>
      <c r="I536" s="390"/>
      <c r="J536" s="390"/>
      <c r="K536" s="1331"/>
      <c r="U536" s="208"/>
      <c r="V536" s="1332"/>
      <c r="W536" s="1332"/>
      <c r="X536" s="390"/>
      <c r="Y536" s="390"/>
      <c r="Z536" s="390"/>
      <c r="AA536" s="390"/>
      <c r="AB536" s="390"/>
      <c r="AC536" s="390"/>
      <c r="AD536" s="390"/>
      <c r="AE536" s="390"/>
      <c r="AF536" s="390"/>
      <c r="AG536" s="390"/>
      <c r="AH536" s="390"/>
      <c r="AI536" s="390"/>
      <c r="AJ536" s="390"/>
      <c r="AK536" s="390"/>
      <c r="AL536" s="390"/>
      <c r="AM536" s="390"/>
      <c r="AN536" s="390"/>
      <c r="AO536" s="390"/>
      <c r="AP536" s="390"/>
      <c r="AQ536" s="390"/>
      <c r="AR536" s="390"/>
      <c r="AS536" s="390"/>
      <c r="AT536" s="390"/>
      <c r="AU536" s="390"/>
      <c r="AV536" s="390"/>
      <c r="AW536" s="390"/>
      <c r="AX536" s="390"/>
      <c r="AY536" s="390"/>
      <c r="AZ536" s="390"/>
    </row>
    <row r="537" spans="1:52">
      <c r="A537" s="208"/>
      <c r="B537" s="208"/>
      <c r="C537" s="208"/>
      <c r="D537" s="390"/>
      <c r="E537" s="390"/>
      <c r="F537" s="390"/>
      <c r="G537" s="390"/>
      <c r="H537" s="390"/>
      <c r="I537" s="390"/>
      <c r="J537" s="390"/>
      <c r="K537" s="1331"/>
      <c r="U537" s="208"/>
      <c r="V537" s="1332"/>
      <c r="W537" s="1332"/>
      <c r="X537" s="390"/>
      <c r="Y537" s="390"/>
      <c r="Z537" s="390"/>
      <c r="AA537" s="390"/>
      <c r="AB537" s="390"/>
      <c r="AC537" s="390"/>
      <c r="AD537" s="390"/>
      <c r="AE537" s="390"/>
      <c r="AF537" s="390"/>
      <c r="AG537" s="390"/>
      <c r="AH537" s="390"/>
      <c r="AI537" s="390"/>
      <c r="AJ537" s="390"/>
      <c r="AK537" s="390"/>
      <c r="AL537" s="390"/>
      <c r="AM537" s="390"/>
      <c r="AN537" s="390"/>
      <c r="AO537" s="390"/>
      <c r="AP537" s="390"/>
      <c r="AQ537" s="390"/>
      <c r="AR537" s="390"/>
      <c r="AS537" s="390"/>
      <c r="AT537" s="390"/>
      <c r="AU537" s="390"/>
      <c r="AV537" s="390"/>
      <c r="AW537" s="390"/>
      <c r="AX537" s="390"/>
      <c r="AY537" s="390"/>
      <c r="AZ537" s="390"/>
    </row>
    <row r="538" spans="1:52">
      <c r="A538" s="208"/>
      <c r="B538" s="208"/>
      <c r="C538" s="208"/>
      <c r="D538" s="390"/>
      <c r="E538" s="390"/>
      <c r="F538" s="390"/>
      <c r="G538" s="390"/>
      <c r="H538" s="390"/>
      <c r="I538" s="390"/>
      <c r="J538" s="390"/>
      <c r="K538" s="1331"/>
      <c r="U538" s="208"/>
      <c r="V538" s="1332"/>
      <c r="W538" s="1332"/>
      <c r="X538" s="390"/>
      <c r="Y538" s="390"/>
      <c r="Z538" s="390"/>
      <c r="AA538" s="390"/>
      <c r="AB538" s="390"/>
      <c r="AC538" s="390"/>
      <c r="AD538" s="390"/>
      <c r="AE538" s="390"/>
      <c r="AF538" s="390"/>
      <c r="AG538" s="390"/>
      <c r="AH538" s="390"/>
      <c r="AI538" s="390"/>
      <c r="AJ538" s="390"/>
      <c r="AK538" s="390"/>
      <c r="AL538" s="390"/>
      <c r="AM538" s="390"/>
      <c r="AN538" s="390"/>
      <c r="AO538" s="390"/>
      <c r="AP538" s="390"/>
      <c r="AQ538" s="390"/>
      <c r="AR538" s="390"/>
      <c r="AS538" s="390"/>
      <c r="AT538" s="390"/>
      <c r="AU538" s="390"/>
      <c r="AV538" s="390"/>
      <c r="AW538" s="390"/>
      <c r="AX538" s="390"/>
      <c r="AY538" s="390"/>
      <c r="AZ538" s="390"/>
    </row>
    <row r="539" spans="1:52">
      <c r="A539" s="208"/>
      <c r="B539" s="208"/>
      <c r="C539" s="208"/>
      <c r="D539" s="390"/>
      <c r="E539" s="390"/>
      <c r="F539" s="390"/>
      <c r="G539" s="390"/>
      <c r="H539" s="390"/>
      <c r="I539" s="390"/>
      <c r="J539" s="390"/>
      <c r="K539" s="1331"/>
      <c r="U539" s="208"/>
      <c r="V539" s="1332"/>
      <c r="W539" s="1332"/>
      <c r="X539" s="390"/>
      <c r="Y539" s="390"/>
      <c r="Z539" s="390"/>
      <c r="AA539" s="390"/>
      <c r="AB539" s="390"/>
      <c r="AC539" s="390"/>
      <c r="AD539" s="390"/>
      <c r="AE539" s="390"/>
      <c r="AF539" s="390"/>
      <c r="AG539" s="390"/>
      <c r="AH539" s="390"/>
      <c r="AI539" s="390"/>
      <c r="AJ539" s="390"/>
      <c r="AK539" s="390"/>
      <c r="AL539" s="390"/>
      <c r="AM539" s="390"/>
      <c r="AN539" s="390"/>
      <c r="AO539" s="390"/>
      <c r="AP539" s="390"/>
      <c r="AQ539" s="390"/>
      <c r="AR539" s="390"/>
      <c r="AS539" s="390"/>
      <c r="AT539" s="390"/>
      <c r="AU539" s="390"/>
      <c r="AV539" s="390"/>
      <c r="AW539" s="390"/>
      <c r="AX539" s="390"/>
      <c r="AY539" s="390"/>
      <c r="AZ539" s="390"/>
    </row>
    <row r="540" spans="1:52">
      <c r="A540" s="208"/>
      <c r="B540" s="208"/>
      <c r="C540" s="208"/>
      <c r="D540" s="390"/>
      <c r="E540" s="390"/>
      <c r="F540" s="390"/>
      <c r="G540" s="390"/>
      <c r="H540" s="390"/>
      <c r="I540" s="390"/>
      <c r="J540" s="390"/>
      <c r="K540" s="1331"/>
      <c r="U540" s="208"/>
      <c r="V540" s="1332"/>
      <c r="W540" s="1332"/>
      <c r="X540" s="390"/>
      <c r="Y540" s="390"/>
      <c r="Z540" s="390"/>
      <c r="AA540" s="390"/>
      <c r="AB540" s="390"/>
      <c r="AC540" s="390"/>
      <c r="AD540" s="390"/>
      <c r="AE540" s="390"/>
      <c r="AF540" s="390"/>
      <c r="AG540" s="390"/>
      <c r="AH540" s="390"/>
      <c r="AI540" s="390"/>
      <c r="AJ540" s="390"/>
      <c r="AK540" s="390"/>
      <c r="AL540" s="390"/>
      <c r="AM540" s="390"/>
      <c r="AN540" s="390"/>
      <c r="AO540" s="390"/>
      <c r="AP540" s="390"/>
      <c r="AQ540" s="390"/>
      <c r="AR540" s="390"/>
      <c r="AS540" s="390"/>
      <c r="AT540" s="390"/>
      <c r="AU540" s="390"/>
      <c r="AV540" s="390"/>
      <c r="AW540" s="390"/>
      <c r="AX540" s="390"/>
      <c r="AY540" s="390"/>
      <c r="AZ540" s="390"/>
    </row>
    <row r="541" spans="1:52">
      <c r="A541" s="208"/>
      <c r="B541" s="208"/>
      <c r="C541" s="208"/>
      <c r="D541" s="390"/>
      <c r="E541" s="390"/>
      <c r="F541" s="390"/>
      <c r="G541" s="390"/>
      <c r="H541" s="390"/>
      <c r="I541" s="390"/>
      <c r="J541" s="390"/>
      <c r="K541" s="1331"/>
      <c r="U541" s="208"/>
      <c r="V541" s="1332"/>
      <c r="W541" s="1332"/>
      <c r="X541" s="390"/>
      <c r="Y541" s="390"/>
      <c r="Z541" s="390"/>
      <c r="AA541" s="390"/>
      <c r="AB541" s="390"/>
      <c r="AC541" s="390"/>
      <c r="AD541" s="390"/>
      <c r="AE541" s="390"/>
      <c r="AF541" s="390"/>
      <c r="AG541" s="390"/>
      <c r="AH541" s="390"/>
      <c r="AI541" s="390"/>
      <c r="AJ541" s="390"/>
      <c r="AK541" s="390"/>
      <c r="AL541" s="390"/>
      <c r="AM541" s="390"/>
      <c r="AN541" s="390"/>
      <c r="AO541" s="390"/>
      <c r="AP541" s="390"/>
      <c r="AQ541" s="390"/>
      <c r="AR541" s="390"/>
      <c r="AS541" s="390"/>
      <c r="AT541" s="390"/>
      <c r="AU541" s="390"/>
      <c r="AV541" s="390"/>
      <c r="AW541" s="390"/>
      <c r="AX541" s="390"/>
      <c r="AY541" s="390"/>
      <c r="AZ541" s="390"/>
    </row>
    <row r="542" spans="1:52">
      <c r="A542" s="208"/>
      <c r="B542" s="208"/>
      <c r="C542" s="208"/>
      <c r="D542" s="390"/>
      <c r="E542" s="390"/>
      <c r="F542" s="390"/>
      <c r="G542" s="390"/>
      <c r="H542" s="390"/>
      <c r="I542" s="390"/>
      <c r="J542" s="390"/>
      <c r="K542" s="1331"/>
      <c r="U542" s="208"/>
      <c r="V542" s="1332"/>
      <c r="W542" s="1332"/>
      <c r="X542" s="390"/>
      <c r="Y542" s="390"/>
      <c r="Z542" s="390"/>
      <c r="AA542" s="390"/>
      <c r="AB542" s="390"/>
      <c r="AC542" s="390"/>
      <c r="AD542" s="390"/>
      <c r="AE542" s="390"/>
      <c r="AF542" s="390"/>
      <c r="AG542" s="390"/>
      <c r="AH542" s="390"/>
      <c r="AI542" s="390"/>
      <c r="AJ542" s="390"/>
      <c r="AK542" s="390"/>
      <c r="AL542" s="390"/>
      <c r="AM542" s="390"/>
      <c r="AN542" s="390"/>
      <c r="AO542" s="390"/>
      <c r="AP542" s="390"/>
      <c r="AQ542" s="390"/>
      <c r="AR542" s="390"/>
      <c r="AS542" s="390"/>
      <c r="AT542" s="390"/>
      <c r="AU542" s="390"/>
      <c r="AV542" s="390"/>
      <c r="AW542" s="390"/>
      <c r="AX542" s="390"/>
      <c r="AY542" s="390"/>
      <c r="AZ542" s="390"/>
    </row>
    <row r="543" spans="1:52">
      <c r="A543" s="208"/>
      <c r="B543" s="208"/>
      <c r="C543" s="208"/>
      <c r="D543" s="390"/>
      <c r="E543" s="390"/>
      <c r="F543" s="390"/>
      <c r="G543" s="390"/>
      <c r="H543" s="390"/>
      <c r="I543" s="390"/>
      <c r="J543" s="390"/>
      <c r="K543" s="1331"/>
      <c r="U543" s="208"/>
      <c r="V543" s="1332"/>
      <c r="W543" s="1332"/>
      <c r="X543" s="390"/>
      <c r="Y543" s="390"/>
      <c r="Z543" s="390"/>
      <c r="AA543" s="390"/>
      <c r="AB543" s="390"/>
      <c r="AC543" s="390"/>
      <c r="AD543" s="390"/>
      <c r="AE543" s="390"/>
      <c r="AF543" s="390"/>
      <c r="AG543" s="390"/>
      <c r="AH543" s="390"/>
      <c r="AI543" s="390"/>
      <c r="AJ543" s="390"/>
      <c r="AK543" s="390"/>
      <c r="AL543" s="390"/>
      <c r="AM543" s="390"/>
      <c r="AN543" s="390"/>
      <c r="AO543" s="390"/>
      <c r="AP543" s="390"/>
      <c r="AQ543" s="390"/>
      <c r="AR543" s="390"/>
      <c r="AS543" s="390"/>
      <c r="AT543" s="390"/>
      <c r="AU543" s="390"/>
      <c r="AV543" s="390"/>
      <c r="AW543" s="390"/>
      <c r="AX543" s="390"/>
      <c r="AY543" s="390"/>
      <c r="AZ543" s="390"/>
    </row>
    <row r="544" spans="1:52">
      <c r="A544" s="208"/>
      <c r="B544" s="208"/>
      <c r="C544" s="208"/>
      <c r="D544" s="390"/>
      <c r="E544" s="390"/>
      <c r="F544" s="390"/>
      <c r="G544" s="390"/>
      <c r="H544" s="390"/>
      <c r="I544" s="390"/>
      <c r="J544" s="390"/>
      <c r="K544" s="1331"/>
      <c r="U544" s="208"/>
      <c r="V544" s="1332"/>
      <c r="W544" s="1332"/>
      <c r="X544" s="390"/>
      <c r="Y544" s="390"/>
      <c r="Z544" s="390"/>
      <c r="AA544" s="390"/>
      <c r="AB544" s="390"/>
      <c r="AC544" s="390"/>
      <c r="AD544" s="390"/>
      <c r="AE544" s="390"/>
      <c r="AF544" s="390"/>
      <c r="AG544" s="390"/>
      <c r="AH544" s="390"/>
      <c r="AI544" s="390"/>
      <c r="AJ544" s="390"/>
      <c r="AK544" s="390"/>
      <c r="AL544" s="390"/>
      <c r="AM544" s="390"/>
      <c r="AN544" s="390"/>
      <c r="AO544" s="390"/>
      <c r="AP544" s="390"/>
      <c r="AQ544" s="390"/>
      <c r="AR544" s="390"/>
      <c r="AS544" s="390"/>
      <c r="AT544" s="390"/>
      <c r="AU544" s="390"/>
      <c r="AV544" s="390"/>
      <c r="AW544" s="390"/>
      <c r="AX544" s="390"/>
      <c r="AY544" s="390"/>
      <c r="AZ544" s="390"/>
    </row>
    <row r="545" spans="1:52">
      <c r="A545" s="208"/>
      <c r="B545" s="208"/>
      <c r="C545" s="208"/>
      <c r="D545" s="390"/>
      <c r="E545" s="390"/>
      <c r="F545" s="390"/>
      <c r="G545" s="390"/>
      <c r="H545" s="390"/>
      <c r="I545" s="390"/>
      <c r="J545" s="390"/>
      <c r="K545" s="1331"/>
      <c r="U545" s="208"/>
      <c r="V545" s="1332"/>
      <c r="W545" s="1332"/>
      <c r="X545" s="390"/>
      <c r="Y545" s="390"/>
      <c r="Z545" s="390"/>
      <c r="AA545" s="390"/>
      <c r="AB545" s="390"/>
      <c r="AC545" s="390"/>
      <c r="AD545" s="390"/>
      <c r="AE545" s="390"/>
      <c r="AF545" s="390"/>
      <c r="AG545" s="390"/>
      <c r="AH545" s="390"/>
      <c r="AI545" s="390"/>
      <c r="AJ545" s="390"/>
      <c r="AK545" s="390"/>
      <c r="AL545" s="390"/>
      <c r="AM545" s="390"/>
      <c r="AN545" s="390"/>
      <c r="AO545" s="390"/>
      <c r="AP545" s="390"/>
      <c r="AQ545" s="390"/>
      <c r="AR545" s="390"/>
      <c r="AS545" s="390"/>
      <c r="AT545" s="390"/>
      <c r="AU545" s="390"/>
      <c r="AV545" s="390"/>
      <c r="AW545" s="390"/>
      <c r="AX545" s="390"/>
      <c r="AY545" s="390"/>
      <c r="AZ545" s="390"/>
    </row>
    <row r="546" spans="1:52">
      <c r="A546" s="208"/>
      <c r="B546" s="208"/>
      <c r="C546" s="208"/>
      <c r="D546" s="390"/>
      <c r="E546" s="390"/>
      <c r="F546" s="390"/>
      <c r="G546" s="390"/>
      <c r="H546" s="390"/>
      <c r="I546" s="390"/>
      <c r="J546" s="390"/>
      <c r="K546" s="1331"/>
      <c r="U546" s="208"/>
      <c r="V546" s="1332"/>
      <c r="W546" s="1332"/>
      <c r="X546" s="390"/>
      <c r="Y546" s="390"/>
      <c r="Z546" s="390"/>
      <c r="AA546" s="390"/>
      <c r="AB546" s="390"/>
      <c r="AC546" s="390"/>
      <c r="AD546" s="390"/>
      <c r="AE546" s="390"/>
      <c r="AF546" s="390"/>
      <c r="AG546" s="390"/>
      <c r="AH546" s="390"/>
      <c r="AI546" s="390"/>
      <c r="AJ546" s="390"/>
      <c r="AK546" s="390"/>
      <c r="AL546" s="390"/>
      <c r="AM546" s="390"/>
      <c r="AN546" s="390"/>
      <c r="AO546" s="390"/>
      <c r="AP546" s="390"/>
      <c r="AQ546" s="390"/>
      <c r="AR546" s="390"/>
      <c r="AS546" s="390"/>
      <c r="AT546" s="390"/>
      <c r="AU546" s="390"/>
      <c r="AV546" s="390"/>
      <c r="AW546" s="390"/>
      <c r="AX546" s="390"/>
      <c r="AY546" s="390"/>
      <c r="AZ546" s="390"/>
    </row>
    <row r="547" spans="1:52">
      <c r="A547" s="208"/>
      <c r="B547" s="208"/>
      <c r="C547" s="208"/>
      <c r="D547" s="390"/>
      <c r="E547" s="390"/>
      <c r="F547" s="390"/>
      <c r="G547" s="390"/>
      <c r="H547" s="390"/>
      <c r="I547" s="390"/>
      <c r="J547" s="390"/>
      <c r="K547" s="1331"/>
      <c r="U547" s="208"/>
      <c r="V547" s="1332"/>
      <c r="W547" s="1332"/>
      <c r="X547" s="390"/>
      <c r="Y547" s="390"/>
      <c r="Z547" s="390"/>
      <c r="AA547" s="390"/>
      <c r="AB547" s="390"/>
      <c r="AC547" s="390"/>
      <c r="AD547" s="390"/>
      <c r="AE547" s="390"/>
      <c r="AF547" s="390"/>
      <c r="AG547" s="390"/>
      <c r="AH547" s="390"/>
      <c r="AI547" s="390"/>
      <c r="AJ547" s="390"/>
      <c r="AK547" s="390"/>
      <c r="AL547" s="390"/>
      <c r="AM547" s="390"/>
      <c r="AN547" s="390"/>
      <c r="AO547" s="390"/>
      <c r="AP547" s="390"/>
      <c r="AQ547" s="390"/>
      <c r="AR547" s="390"/>
      <c r="AS547" s="390"/>
      <c r="AT547" s="390"/>
      <c r="AU547" s="390"/>
      <c r="AV547" s="390"/>
      <c r="AW547" s="390"/>
      <c r="AX547" s="390"/>
      <c r="AY547" s="390"/>
      <c r="AZ547" s="390"/>
    </row>
    <row r="548" spans="1:52">
      <c r="A548" s="208"/>
      <c r="B548" s="208"/>
      <c r="C548" s="208"/>
      <c r="D548" s="390"/>
      <c r="E548" s="390"/>
      <c r="F548" s="390"/>
      <c r="G548" s="390"/>
      <c r="H548" s="390"/>
      <c r="I548" s="390"/>
      <c r="J548" s="390"/>
      <c r="K548" s="1331"/>
      <c r="U548" s="208"/>
      <c r="V548" s="1332"/>
      <c r="W548" s="1332"/>
      <c r="X548" s="390"/>
      <c r="Y548" s="390"/>
      <c r="Z548" s="390"/>
      <c r="AA548" s="390"/>
      <c r="AB548" s="390"/>
      <c r="AC548" s="390"/>
      <c r="AD548" s="390"/>
      <c r="AE548" s="390"/>
      <c r="AF548" s="390"/>
      <c r="AG548" s="390"/>
      <c r="AH548" s="390"/>
      <c r="AI548" s="390"/>
      <c r="AJ548" s="390"/>
      <c r="AK548" s="390"/>
      <c r="AL548" s="390"/>
      <c r="AM548" s="390"/>
      <c r="AN548" s="390"/>
      <c r="AO548" s="390"/>
      <c r="AP548" s="390"/>
      <c r="AQ548" s="390"/>
      <c r="AR548" s="390"/>
      <c r="AS548" s="390"/>
      <c r="AT548" s="390"/>
      <c r="AU548" s="390"/>
      <c r="AV548" s="390"/>
      <c r="AW548" s="390"/>
      <c r="AX548" s="390"/>
      <c r="AY548" s="390"/>
      <c r="AZ548" s="390"/>
    </row>
    <row r="549" spans="1:52">
      <c r="A549" s="208"/>
      <c r="B549" s="208"/>
      <c r="C549" s="208"/>
      <c r="D549" s="390"/>
      <c r="E549" s="390"/>
      <c r="F549" s="390"/>
      <c r="G549" s="390"/>
      <c r="H549" s="390"/>
      <c r="I549" s="390"/>
      <c r="J549" s="390"/>
      <c r="K549" s="1331"/>
      <c r="U549" s="208"/>
      <c r="V549" s="1332"/>
      <c r="W549" s="1332"/>
      <c r="X549" s="390"/>
      <c r="Y549" s="390"/>
      <c r="Z549" s="390"/>
      <c r="AA549" s="390"/>
      <c r="AB549" s="390"/>
      <c r="AC549" s="390"/>
      <c r="AD549" s="390"/>
      <c r="AE549" s="390"/>
      <c r="AF549" s="390"/>
      <c r="AG549" s="390"/>
      <c r="AH549" s="390"/>
      <c r="AI549" s="390"/>
      <c r="AJ549" s="390"/>
      <c r="AK549" s="390"/>
      <c r="AL549" s="390"/>
      <c r="AM549" s="390"/>
      <c r="AN549" s="390"/>
      <c r="AO549" s="390"/>
      <c r="AP549" s="390"/>
      <c r="AQ549" s="390"/>
      <c r="AR549" s="390"/>
      <c r="AS549" s="390"/>
      <c r="AT549" s="390"/>
      <c r="AU549" s="390"/>
      <c r="AV549" s="390"/>
      <c r="AW549" s="390"/>
      <c r="AX549" s="390"/>
      <c r="AY549" s="390"/>
      <c r="AZ549" s="390"/>
    </row>
    <row r="550" spans="1:52">
      <c r="A550" s="208"/>
      <c r="B550" s="208"/>
      <c r="C550" s="208"/>
      <c r="D550" s="390"/>
      <c r="E550" s="390"/>
      <c r="F550" s="390"/>
      <c r="G550" s="390"/>
      <c r="H550" s="390"/>
      <c r="I550" s="390"/>
      <c r="J550" s="390"/>
      <c r="K550" s="1331"/>
      <c r="U550" s="208"/>
      <c r="V550" s="1332"/>
      <c r="W550" s="1332"/>
      <c r="X550" s="390"/>
      <c r="Y550" s="390"/>
      <c r="Z550" s="390"/>
      <c r="AA550" s="390"/>
      <c r="AB550" s="390"/>
      <c r="AC550" s="390"/>
      <c r="AD550" s="390"/>
      <c r="AE550" s="390"/>
      <c r="AF550" s="390"/>
      <c r="AG550" s="390"/>
      <c r="AH550" s="390"/>
      <c r="AI550" s="390"/>
      <c r="AJ550" s="390"/>
      <c r="AK550" s="390"/>
      <c r="AL550" s="390"/>
      <c r="AM550" s="390"/>
      <c r="AN550" s="390"/>
      <c r="AO550" s="390"/>
      <c r="AP550" s="390"/>
      <c r="AQ550" s="390"/>
      <c r="AR550" s="390"/>
      <c r="AS550" s="390"/>
      <c r="AT550" s="390"/>
      <c r="AU550" s="390"/>
      <c r="AV550" s="390"/>
      <c r="AW550" s="390"/>
      <c r="AX550" s="390"/>
      <c r="AY550" s="390"/>
      <c r="AZ550" s="390"/>
    </row>
    <row r="551" spans="1:52">
      <c r="A551" s="208"/>
      <c r="B551" s="208"/>
      <c r="C551" s="208"/>
      <c r="D551" s="390"/>
      <c r="E551" s="390"/>
      <c r="F551" s="390"/>
      <c r="G551" s="390"/>
      <c r="H551" s="390"/>
      <c r="I551" s="390"/>
      <c r="J551" s="390"/>
      <c r="K551" s="1331"/>
      <c r="U551" s="208"/>
      <c r="V551" s="1332"/>
      <c r="W551" s="1332"/>
      <c r="X551" s="390"/>
      <c r="Y551" s="390"/>
      <c r="Z551" s="390"/>
      <c r="AA551" s="390"/>
      <c r="AB551" s="390"/>
      <c r="AC551" s="390"/>
      <c r="AD551" s="390"/>
      <c r="AE551" s="390"/>
      <c r="AF551" s="390"/>
      <c r="AG551" s="390"/>
      <c r="AH551" s="390"/>
      <c r="AI551" s="390"/>
      <c r="AJ551" s="390"/>
      <c r="AK551" s="390"/>
      <c r="AL551" s="390"/>
      <c r="AM551" s="390"/>
      <c r="AN551" s="390"/>
      <c r="AO551" s="390"/>
      <c r="AP551" s="390"/>
      <c r="AQ551" s="390"/>
      <c r="AR551" s="390"/>
      <c r="AS551" s="390"/>
      <c r="AT551" s="390"/>
      <c r="AU551" s="390"/>
      <c r="AV551" s="390"/>
      <c r="AW551" s="390"/>
      <c r="AX551" s="390"/>
      <c r="AY551" s="390"/>
      <c r="AZ551" s="390"/>
    </row>
    <row r="552" spans="1:52">
      <c r="A552" s="208"/>
      <c r="B552" s="208"/>
      <c r="C552" s="208"/>
      <c r="D552" s="390"/>
      <c r="E552" s="390"/>
      <c r="F552" s="390"/>
      <c r="G552" s="390"/>
      <c r="H552" s="390"/>
      <c r="I552" s="390"/>
      <c r="J552" s="390"/>
      <c r="K552" s="1331"/>
      <c r="U552" s="208"/>
      <c r="V552" s="1332"/>
      <c r="W552" s="1332"/>
      <c r="X552" s="390"/>
      <c r="Y552" s="390"/>
      <c r="Z552" s="390"/>
      <c r="AA552" s="390"/>
      <c r="AB552" s="390"/>
      <c r="AC552" s="390"/>
      <c r="AD552" s="390"/>
      <c r="AE552" s="390"/>
      <c r="AF552" s="390"/>
      <c r="AG552" s="390"/>
      <c r="AH552" s="390"/>
      <c r="AI552" s="390"/>
      <c r="AJ552" s="390"/>
      <c r="AK552" s="390"/>
      <c r="AL552" s="390"/>
      <c r="AM552" s="390"/>
      <c r="AN552" s="390"/>
      <c r="AO552" s="390"/>
      <c r="AP552" s="390"/>
      <c r="AQ552" s="390"/>
      <c r="AR552" s="390"/>
      <c r="AS552" s="390"/>
      <c r="AT552" s="390"/>
      <c r="AU552" s="390"/>
      <c r="AV552" s="390"/>
      <c r="AW552" s="390"/>
      <c r="AX552" s="390"/>
      <c r="AY552" s="390"/>
      <c r="AZ552" s="390"/>
    </row>
    <row r="553" spans="1:52">
      <c r="A553" s="208"/>
      <c r="B553" s="208"/>
      <c r="C553" s="208"/>
      <c r="D553" s="390"/>
      <c r="E553" s="390"/>
      <c r="F553" s="390"/>
      <c r="G553" s="390"/>
      <c r="H553" s="390"/>
      <c r="I553" s="390"/>
      <c r="J553" s="390"/>
      <c r="K553" s="1331"/>
      <c r="U553" s="208"/>
      <c r="V553" s="1332"/>
      <c r="W553" s="1332"/>
      <c r="X553" s="390"/>
      <c r="Y553" s="390"/>
      <c r="Z553" s="390"/>
      <c r="AA553" s="390"/>
      <c r="AB553" s="390"/>
      <c r="AC553" s="390"/>
      <c r="AD553" s="390"/>
      <c r="AE553" s="390"/>
      <c r="AF553" s="390"/>
      <c r="AG553" s="390"/>
      <c r="AH553" s="390"/>
      <c r="AI553" s="390"/>
      <c r="AJ553" s="390"/>
      <c r="AK553" s="390"/>
      <c r="AL553" s="390"/>
      <c r="AM553" s="390"/>
      <c r="AN553" s="390"/>
      <c r="AO553" s="390"/>
      <c r="AP553" s="390"/>
      <c r="AQ553" s="390"/>
      <c r="AR553" s="390"/>
      <c r="AS553" s="390"/>
      <c r="AT553" s="390"/>
      <c r="AU553" s="390"/>
      <c r="AV553" s="390"/>
      <c r="AW553" s="390"/>
      <c r="AX553" s="390"/>
      <c r="AY553" s="390"/>
      <c r="AZ553" s="390"/>
    </row>
    <row r="554" spans="1:52">
      <c r="A554" s="208"/>
      <c r="B554" s="208"/>
      <c r="C554" s="208"/>
      <c r="D554" s="390"/>
      <c r="E554" s="390"/>
      <c r="F554" s="390"/>
      <c r="G554" s="390"/>
      <c r="H554" s="390"/>
      <c r="I554" s="390"/>
      <c r="J554" s="390"/>
      <c r="K554" s="1331"/>
      <c r="U554" s="208"/>
      <c r="V554" s="1332"/>
      <c r="W554" s="1332"/>
      <c r="X554" s="390"/>
      <c r="Y554" s="390"/>
      <c r="Z554" s="390"/>
      <c r="AA554" s="390"/>
      <c r="AB554" s="390"/>
      <c r="AC554" s="390"/>
      <c r="AD554" s="390"/>
      <c r="AE554" s="390"/>
      <c r="AF554" s="390"/>
      <c r="AG554" s="390"/>
      <c r="AH554" s="390"/>
      <c r="AI554" s="390"/>
      <c r="AJ554" s="390"/>
      <c r="AK554" s="390"/>
      <c r="AL554" s="390"/>
      <c r="AM554" s="390"/>
      <c r="AN554" s="390"/>
      <c r="AO554" s="390"/>
      <c r="AP554" s="390"/>
      <c r="AQ554" s="390"/>
      <c r="AR554" s="390"/>
      <c r="AS554" s="390"/>
      <c r="AT554" s="390"/>
      <c r="AU554" s="390"/>
      <c r="AV554" s="390"/>
      <c r="AW554" s="390"/>
      <c r="AX554" s="390"/>
      <c r="AY554" s="390"/>
      <c r="AZ554" s="390"/>
    </row>
    <row r="555" spans="1:52">
      <c r="A555" s="208"/>
      <c r="B555" s="208"/>
      <c r="C555" s="208"/>
      <c r="D555" s="390"/>
      <c r="E555" s="390"/>
      <c r="F555" s="390"/>
      <c r="G555" s="390"/>
      <c r="H555" s="390"/>
      <c r="I555" s="390"/>
      <c r="J555" s="390"/>
      <c r="K555" s="1331"/>
      <c r="U555" s="208"/>
      <c r="V555" s="1332"/>
      <c r="W555" s="1332"/>
      <c r="X555" s="390"/>
      <c r="Y555" s="390"/>
      <c r="Z555" s="390"/>
      <c r="AA555" s="390"/>
      <c r="AB555" s="390"/>
      <c r="AC555" s="390"/>
      <c r="AD555" s="390"/>
      <c r="AE555" s="390"/>
      <c r="AF555" s="390"/>
      <c r="AG555" s="390"/>
      <c r="AH555" s="390"/>
      <c r="AI555" s="390"/>
      <c r="AJ555" s="390"/>
      <c r="AK555" s="390"/>
      <c r="AL555" s="390"/>
      <c r="AM555" s="390"/>
      <c r="AN555" s="390"/>
      <c r="AO555" s="390"/>
      <c r="AP555" s="390"/>
      <c r="AQ555" s="390"/>
      <c r="AR555" s="390"/>
      <c r="AS555" s="390"/>
      <c r="AT555" s="390"/>
      <c r="AU555" s="390"/>
      <c r="AV555" s="390"/>
      <c r="AW555" s="390"/>
      <c r="AX555" s="390"/>
      <c r="AY555" s="390"/>
      <c r="AZ555" s="390"/>
    </row>
    <row r="556" spans="1:52">
      <c r="A556" s="208"/>
      <c r="B556" s="208"/>
      <c r="C556" s="208"/>
      <c r="D556" s="390"/>
      <c r="E556" s="390"/>
      <c r="F556" s="390"/>
      <c r="G556" s="390"/>
      <c r="H556" s="390"/>
      <c r="I556" s="390"/>
      <c r="J556" s="390"/>
      <c r="K556" s="1331"/>
      <c r="U556" s="208"/>
      <c r="V556" s="1332"/>
      <c r="W556" s="1332"/>
      <c r="X556" s="390"/>
      <c r="Y556" s="390"/>
      <c r="Z556" s="390"/>
      <c r="AA556" s="390"/>
      <c r="AB556" s="390"/>
      <c r="AC556" s="390"/>
      <c r="AD556" s="390"/>
      <c r="AE556" s="390"/>
      <c r="AF556" s="390"/>
      <c r="AG556" s="390"/>
      <c r="AH556" s="390"/>
      <c r="AI556" s="390"/>
      <c r="AJ556" s="390"/>
      <c r="AK556" s="390"/>
      <c r="AL556" s="390"/>
      <c r="AM556" s="390"/>
      <c r="AN556" s="390"/>
      <c r="AO556" s="390"/>
      <c r="AP556" s="390"/>
      <c r="AQ556" s="390"/>
      <c r="AR556" s="390"/>
      <c r="AS556" s="390"/>
      <c r="AT556" s="390"/>
      <c r="AU556" s="390"/>
      <c r="AV556" s="390"/>
      <c r="AW556" s="390"/>
      <c r="AX556" s="390"/>
      <c r="AY556" s="390"/>
      <c r="AZ556" s="390"/>
    </row>
    <row r="557" spans="1:52">
      <c r="A557" s="208"/>
      <c r="B557" s="208"/>
      <c r="C557" s="208"/>
      <c r="D557" s="390"/>
      <c r="E557" s="390"/>
      <c r="F557" s="390"/>
      <c r="G557" s="390"/>
      <c r="H557" s="390"/>
      <c r="I557" s="390"/>
      <c r="J557" s="390"/>
      <c r="K557" s="1331"/>
      <c r="U557" s="208"/>
      <c r="V557" s="1332"/>
      <c r="W557" s="1332"/>
      <c r="X557" s="390"/>
      <c r="Y557" s="390"/>
      <c r="Z557" s="390"/>
      <c r="AA557" s="390"/>
      <c r="AB557" s="390"/>
      <c r="AC557" s="390"/>
      <c r="AD557" s="390"/>
      <c r="AE557" s="390"/>
      <c r="AF557" s="390"/>
      <c r="AG557" s="390"/>
      <c r="AH557" s="390"/>
      <c r="AI557" s="390"/>
      <c r="AJ557" s="390"/>
      <c r="AK557" s="390"/>
      <c r="AL557" s="390"/>
      <c r="AM557" s="390"/>
      <c r="AN557" s="390"/>
      <c r="AO557" s="390"/>
      <c r="AP557" s="390"/>
      <c r="AQ557" s="390"/>
      <c r="AR557" s="390"/>
      <c r="AS557" s="390"/>
      <c r="AT557" s="390"/>
      <c r="AU557" s="390"/>
      <c r="AV557" s="390"/>
      <c r="AW557" s="390"/>
      <c r="AX557" s="390"/>
      <c r="AY557" s="390"/>
      <c r="AZ557" s="390"/>
    </row>
    <row r="558" spans="1:52">
      <c r="A558" s="208"/>
      <c r="B558" s="208"/>
      <c r="C558" s="208"/>
      <c r="D558" s="390"/>
      <c r="E558" s="390"/>
      <c r="F558" s="390"/>
      <c r="G558" s="390"/>
      <c r="H558" s="390"/>
      <c r="I558" s="390"/>
      <c r="J558" s="390"/>
      <c r="K558" s="1331"/>
      <c r="U558" s="208"/>
      <c r="V558" s="1332"/>
      <c r="W558" s="1332"/>
      <c r="X558" s="390"/>
      <c r="Y558" s="390"/>
      <c r="Z558" s="390"/>
      <c r="AA558" s="390"/>
      <c r="AB558" s="390"/>
      <c r="AC558" s="390"/>
      <c r="AD558" s="390"/>
      <c r="AE558" s="390"/>
      <c r="AF558" s="390"/>
      <c r="AG558" s="390"/>
      <c r="AH558" s="390"/>
      <c r="AI558" s="390"/>
      <c r="AJ558" s="390"/>
      <c r="AK558" s="390"/>
      <c r="AL558" s="390"/>
      <c r="AM558" s="390"/>
      <c r="AN558" s="390"/>
      <c r="AO558" s="390"/>
      <c r="AP558" s="390"/>
      <c r="AQ558" s="390"/>
      <c r="AR558" s="390"/>
      <c r="AS558" s="390"/>
      <c r="AT558" s="390"/>
      <c r="AU558" s="390"/>
      <c r="AV558" s="390"/>
      <c r="AW558" s="390"/>
      <c r="AX558" s="390"/>
      <c r="AY558" s="390"/>
      <c r="AZ558" s="390"/>
    </row>
    <row r="559" spans="1:52">
      <c r="A559" s="208"/>
      <c r="B559" s="208"/>
      <c r="C559" s="208"/>
      <c r="D559" s="390"/>
      <c r="E559" s="390"/>
      <c r="F559" s="390"/>
      <c r="G559" s="390"/>
      <c r="H559" s="390"/>
      <c r="I559" s="390"/>
      <c r="J559" s="390"/>
      <c r="K559" s="1331"/>
      <c r="U559" s="208"/>
      <c r="V559" s="1332"/>
      <c r="W559" s="1332"/>
      <c r="X559" s="390"/>
      <c r="Y559" s="390"/>
      <c r="Z559" s="390"/>
      <c r="AA559" s="390"/>
      <c r="AB559" s="390"/>
      <c r="AC559" s="390"/>
      <c r="AD559" s="390"/>
      <c r="AE559" s="390"/>
      <c r="AF559" s="390"/>
      <c r="AG559" s="390"/>
      <c r="AH559" s="390"/>
      <c r="AI559" s="390"/>
      <c r="AJ559" s="390"/>
      <c r="AK559" s="390"/>
      <c r="AL559" s="390"/>
      <c r="AM559" s="390"/>
      <c r="AN559" s="390"/>
      <c r="AO559" s="390"/>
      <c r="AP559" s="390"/>
      <c r="AQ559" s="390"/>
      <c r="AR559" s="390"/>
      <c r="AS559" s="390"/>
      <c r="AT559" s="390"/>
      <c r="AU559" s="390"/>
      <c r="AV559" s="390"/>
      <c r="AW559" s="390"/>
      <c r="AX559" s="390"/>
      <c r="AY559" s="390"/>
      <c r="AZ559" s="390"/>
    </row>
    <row r="560" spans="1:52">
      <c r="A560" s="208"/>
      <c r="B560" s="208"/>
      <c r="C560" s="208"/>
      <c r="D560" s="390"/>
      <c r="E560" s="390"/>
      <c r="F560" s="390"/>
      <c r="G560" s="390"/>
      <c r="H560" s="390"/>
      <c r="I560" s="390"/>
      <c r="J560" s="390"/>
      <c r="K560" s="1331"/>
      <c r="U560" s="208"/>
      <c r="V560" s="1332"/>
      <c r="W560" s="1332"/>
      <c r="X560" s="390"/>
      <c r="Y560" s="390"/>
      <c r="Z560" s="390"/>
      <c r="AA560" s="390"/>
      <c r="AB560" s="390"/>
      <c r="AC560" s="390"/>
      <c r="AD560" s="390"/>
      <c r="AE560" s="390"/>
      <c r="AF560" s="390"/>
      <c r="AG560" s="390"/>
      <c r="AH560" s="390"/>
      <c r="AI560" s="390"/>
      <c r="AJ560" s="390"/>
      <c r="AK560" s="390"/>
      <c r="AL560" s="390"/>
      <c r="AM560" s="390"/>
      <c r="AN560" s="390"/>
      <c r="AO560" s="390"/>
      <c r="AP560" s="390"/>
      <c r="AQ560" s="390"/>
      <c r="AR560" s="390"/>
      <c r="AS560" s="390"/>
      <c r="AT560" s="390"/>
      <c r="AU560" s="390"/>
      <c r="AV560" s="390"/>
      <c r="AW560" s="390"/>
      <c r="AX560" s="390"/>
      <c r="AY560" s="390"/>
      <c r="AZ560" s="390"/>
    </row>
    <row r="561" spans="1:52">
      <c r="A561" s="208"/>
      <c r="B561" s="208"/>
      <c r="C561" s="208"/>
      <c r="D561" s="390"/>
      <c r="E561" s="390"/>
      <c r="F561" s="390"/>
      <c r="G561" s="390"/>
      <c r="H561" s="390"/>
      <c r="I561" s="390"/>
      <c r="J561" s="390"/>
      <c r="K561" s="1331"/>
      <c r="U561" s="208"/>
      <c r="V561" s="1332"/>
      <c r="W561" s="1332"/>
      <c r="X561" s="390"/>
      <c r="Y561" s="390"/>
      <c r="Z561" s="390"/>
      <c r="AA561" s="390"/>
      <c r="AB561" s="390"/>
      <c r="AC561" s="390"/>
      <c r="AD561" s="390"/>
      <c r="AE561" s="390"/>
      <c r="AF561" s="390"/>
      <c r="AG561" s="390"/>
      <c r="AH561" s="390"/>
      <c r="AI561" s="390"/>
      <c r="AJ561" s="390"/>
      <c r="AK561" s="390"/>
      <c r="AL561" s="390"/>
      <c r="AM561" s="390"/>
      <c r="AN561" s="390"/>
      <c r="AO561" s="390"/>
      <c r="AP561" s="390"/>
      <c r="AQ561" s="390"/>
      <c r="AR561" s="390"/>
      <c r="AS561" s="390"/>
      <c r="AT561" s="390"/>
      <c r="AU561" s="390"/>
      <c r="AV561" s="390"/>
      <c r="AW561" s="390"/>
      <c r="AX561" s="390"/>
      <c r="AY561" s="390"/>
      <c r="AZ561" s="390"/>
    </row>
    <row r="562" spans="1:52">
      <c r="A562" s="208"/>
      <c r="B562" s="208"/>
      <c r="C562" s="208"/>
      <c r="D562" s="390"/>
      <c r="E562" s="390"/>
      <c r="F562" s="390"/>
      <c r="G562" s="390"/>
      <c r="H562" s="390"/>
      <c r="I562" s="390"/>
      <c r="J562" s="390"/>
      <c r="K562" s="1331"/>
      <c r="U562" s="208"/>
      <c r="V562" s="1332"/>
      <c r="W562" s="1332"/>
      <c r="X562" s="390"/>
      <c r="Y562" s="390"/>
      <c r="Z562" s="390"/>
      <c r="AA562" s="390"/>
      <c r="AB562" s="390"/>
      <c r="AC562" s="390"/>
      <c r="AD562" s="390"/>
      <c r="AE562" s="390"/>
      <c r="AF562" s="390"/>
      <c r="AG562" s="390"/>
      <c r="AH562" s="390"/>
      <c r="AI562" s="390"/>
      <c r="AJ562" s="390"/>
      <c r="AK562" s="390"/>
      <c r="AL562" s="390"/>
      <c r="AM562" s="390"/>
      <c r="AN562" s="390"/>
      <c r="AO562" s="390"/>
      <c r="AP562" s="390"/>
      <c r="AQ562" s="390"/>
      <c r="AR562" s="390"/>
      <c r="AS562" s="390"/>
      <c r="AT562" s="390"/>
      <c r="AU562" s="390"/>
      <c r="AV562" s="390"/>
      <c r="AW562" s="390"/>
      <c r="AX562" s="390"/>
      <c r="AY562" s="390"/>
      <c r="AZ562" s="390"/>
    </row>
    <row r="563" spans="1:52">
      <c r="A563" s="208"/>
      <c r="B563" s="208"/>
      <c r="C563" s="208"/>
      <c r="D563" s="390"/>
      <c r="E563" s="390"/>
      <c r="F563" s="390"/>
      <c r="G563" s="390"/>
      <c r="H563" s="390"/>
      <c r="I563" s="390"/>
      <c r="J563" s="390"/>
      <c r="K563" s="1331"/>
      <c r="U563" s="208"/>
      <c r="V563" s="1332"/>
      <c r="W563" s="1332"/>
      <c r="X563" s="390"/>
      <c r="Y563" s="390"/>
      <c r="Z563" s="390"/>
      <c r="AA563" s="390"/>
      <c r="AB563" s="390"/>
      <c r="AC563" s="390"/>
      <c r="AD563" s="390"/>
      <c r="AE563" s="390"/>
      <c r="AF563" s="390"/>
      <c r="AG563" s="390"/>
      <c r="AH563" s="390"/>
      <c r="AI563" s="390"/>
      <c r="AJ563" s="390"/>
      <c r="AK563" s="390"/>
      <c r="AL563" s="390"/>
      <c r="AM563" s="390"/>
      <c r="AN563" s="390"/>
      <c r="AO563" s="390"/>
      <c r="AP563" s="390"/>
      <c r="AQ563" s="390"/>
      <c r="AR563" s="390"/>
      <c r="AS563" s="390"/>
      <c r="AT563" s="390"/>
      <c r="AU563" s="390"/>
      <c r="AV563" s="390"/>
      <c r="AW563" s="390"/>
      <c r="AX563" s="390"/>
      <c r="AY563" s="390"/>
      <c r="AZ563" s="390"/>
    </row>
    <row r="564" spans="1:52">
      <c r="A564" s="208"/>
      <c r="B564" s="208"/>
      <c r="C564" s="208"/>
      <c r="D564" s="390"/>
      <c r="E564" s="390"/>
      <c r="F564" s="390"/>
      <c r="G564" s="390"/>
      <c r="H564" s="390"/>
      <c r="I564" s="390"/>
      <c r="J564" s="390"/>
      <c r="K564" s="1331"/>
      <c r="U564" s="208"/>
      <c r="V564" s="1332"/>
      <c r="W564" s="1332"/>
      <c r="X564" s="390"/>
      <c r="Y564" s="390"/>
      <c r="Z564" s="390"/>
      <c r="AA564" s="390"/>
      <c r="AB564" s="390"/>
      <c r="AC564" s="390"/>
      <c r="AD564" s="390"/>
      <c r="AE564" s="390"/>
      <c r="AF564" s="390"/>
      <c r="AG564" s="390"/>
      <c r="AH564" s="390"/>
      <c r="AI564" s="390"/>
      <c r="AJ564" s="390"/>
      <c r="AK564" s="390"/>
      <c r="AL564" s="390"/>
      <c r="AM564" s="390"/>
      <c r="AN564" s="390"/>
      <c r="AO564" s="390"/>
      <c r="AP564" s="390"/>
      <c r="AQ564" s="390"/>
      <c r="AR564" s="390"/>
      <c r="AS564" s="390"/>
      <c r="AT564" s="390"/>
      <c r="AU564" s="390"/>
      <c r="AV564" s="390"/>
      <c r="AW564" s="390"/>
      <c r="AX564" s="390"/>
      <c r="AY564" s="390"/>
      <c r="AZ564" s="390"/>
    </row>
    <row r="565" spans="1:52">
      <c r="A565" s="208"/>
      <c r="B565" s="208"/>
      <c r="C565" s="208"/>
      <c r="D565" s="390"/>
      <c r="E565" s="390"/>
      <c r="F565" s="390"/>
      <c r="G565" s="390"/>
      <c r="H565" s="390"/>
      <c r="I565" s="390"/>
      <c r="J565" s="390"/>
      <c r="K565" s="1331"/>
      <c r="U565" s="208"/>
      <c r="V565" s="1332"/>
      <c r="W565" s="1332"/>
      <c r="X565" s="390"/>
      <c r="Y565" s="390"/>
      <c r="Z565" s="390"/>
      <c r="AA565" s="390"/>
      <c r="AB565" s="390"/>
      <c r="AC565" s="390"/>
      <c r="AD565" s="390"/>
      <c r="AE565" s="390"/>
      <c r="AF565" s="390"/>
      <c r="AG565" s="390"/>
      <c r="AH565" s="390"/>
      <c r="AI565" s="390"/>
      <c r="AJ565" s="390"/>
      <c r="AK565" s="390"/>
      <c r="AL565" s="390"/>
      <c r="AM565" s="390"/>
      <c r="AN565" s="390"/>
      <c r="AO565" s="390"/>
      <c r="AP565" s="390"/>
      <c r="AQ565" s="390"/>
      <c r="AR565" s="390"/>
      <c r="AS565" s="390"/>
      <c r="AT565" s="390"/>
      <c r="AU565" s="390"/>
      <c r="AV565" s="390"/>
      <c r="AW565" s="390"/>
      <c r="AX565" s="390"/>
      <c r="AY565" s="390"/>
      <c r="AZ565" s="390"/>
    </row>
    <row r="566" spans="1:52">
      <c r="A566" s="208"/>
      <c r="B566" s="208"/>
      <c r="C566" s="208"/>
      <c r="D566" s="390"/>
      <c r="E566" s="390"/>
      <c r="F566" s="390"/>
      <c r="G566" s="390"/>
      <c r="H566" s="390"/>
      <c r="I566" s="390"/>
      <c r="J566" s="390"/>
      <c r="K566" s="1331"/>
      <c r="U566" s="208"/>
      <c r="V566" s="1332"/>
      <c r="W566" s="1332"/>
      <c r="X566" s="390"/>
      <c r="Y566" s="390"/>
      <c r="Z566" s="390"/>
      <c r="AA566" s="390"/>
      <c r="AB566" s="390"/>
      <c r="AC566" s="390"/>
      <c r="AD566" s="390"/>
      <c r="AE566" s="390"/>
      <c r="AF566" s="390"/>
      <c r="AG566" s="390"/>
      <c r="AH566" s="390"/>
      <c r="AI566" s="390"/>
      <c r="AJ566" s="390"/>
      <c r="AK566" s="390"/>
      <c r="AL566" s="390"/>
      <c r="AM566" s="390"/>
      <c r="AN566" s="390"/>
      <c r="AO566" s="390"/>
      <c r="AP566" s="390"/>
      <c r="AQ566" s="390"/>
      <c r="AR566" s="390"/>
      <c r="AS566" s="390"/>
      <c r="AT566" s="390"/>
      <c r="AU566" s="390"/>
      <c r="AV566" s="390"/>
      <c r="AW566" s="390"/>
      <c r="AX566" s="390"/>
      <c r="AY566" s="390"/>
      <c r="AZ566" s="390"/>
    </row>
    <row r="567" spans="1:52">
      <c r="A567" s="208"/>
      <c r="B567" s="208"/>
      <c r="C567" s="208"/>
      <c r="D567" s="390"/>
      <c r="E567" s="390"/>
      <c r="F567" s="390"/>
      <c r="G567" s="390"/>
      <c r="H567" s="390"/>
      <c r="I567" s="390"/>
      <c r="J567" s="390"/>
      <c r="K567" s="1331"/>
      <c r="U567" s="208"/>
      <c r="V567" s="1332"/>
      <c r="W567" s="1332"/>
      <c r="X567" s="390"/>
      <c r="Y567" s="390"/>
      <c r="Z567" s="390"/>
      <c r="AA567" s="390"/>
      <c r="AB567" s="390"/>
      <c r="AC567" s="390"/>
      <c r="AD567" s="390"/>
      <c r="AE567" s="390"/>
      <c r="AF567" s="390"/>
      <c r="AG567" s="390"/>
      <c r="AH567" s="390"/>
      <c r="AI567" s="390"/>
      <c r="AJ567" s="390"/>
      <c r="AK567" s="390"/>
      <c r="AL567" s="390"/>
      <c r="AM567" s="390"/>
      <c r="AN567" s="390"/>
      <c r="AO567" s="390"/>
      <c r="AP567" s="390"/>
      <c r="AQ567" s="390"/>
      <c r="AR567" s="390"/>
      <c r="AS567" s="390"/>
      <c r="AT567" s="390"/>
      <c r="AU567" s="390"/>
      <c r="AV567" s="390"/>
      <c r="AW567" s="390"/>
      <c r="AX567" s="390"/>
      <c r="AY567" s="390"/>
      <c r="AZ567" s="390"/>
    </row>
    <row r="568" spans="1:52">
      <c r="A568" s="208"/>
      <c r="B568" s="208"/>
      <c r="C568" s="208"/>
      <c r="D568" s="390"/>
      <c r="E568" s="390"/>
      <c r="F568" s="390"/>
      <c r="G568" s="390"/>
      <c r="H568" s="390"/>
      <c r="I568" s="390"/>
      <c r="J568" s="390"/>
      <c r="K568" s="1331"/>
      <c r="U568" s="208"/>
      <c r="V568" s="1332"/>
      <c r="W568" s="1332"/>
      <c r="X568" s="390"/>
      <c r="Y568" s="390"/>
      <c r="Z568" s="390"/>
      <c r="AA568" s="390"/>
      <c r="AB568" s="390"/>
      <c r="AC568" s="390"/>
      <c r="AD568" s="390"/>
      <c r="AE568" s="390"/>
      <c r="AF568" s="390"/>
      <c r="AG568" s="390"/>
      <c r="AH568" s="390"/>
      <c r="AI568" s="390"/>
      <c r="AJ568" s="390"/>
      <c r="AK568" s="390"/>
      <c r="AL568" s="390"/>
      <c r="AM568" s="390"/>
      <c r="AN568" s="390"/>
      <c r="AO568" s="390"/>
      <c r="AP568" s="390"/>
      <c r="AQ568" s="390"/>
      <c r="AR568" s="390"/>
      <c r="AS568" s="390"/>
      <c r="AT568" s="390"/>
      <c r="AU568" s="390"/>
      <c r="AV568" s="390"/>
      <c r="AW568" s="390"/>
      <c r="AX568" s="390"/>
      <c r="AY568" s="390"/>
      <c r="AZ568" s="390"/>
    </row>
    <row r="569" spans="1:52">
      <c r="A569" s="208"/>
      <c r="B569" s="208"/>
      <c r="C569" s="208"/>
      <c r="D569" s="390"/>
      <c r="E569" s="390"/>
      <c r="F569" s="390"/>
      <c r="G569" s="390"/>
      <c r="H569" s="390"/>
      <c r="I569" s="390"/>
      <c r="J569" s="390"/>
      <c r="K569" s="1331"/>
      <c r="U569" s="208"/>
      <c r="V569" s="1332"/>
      <c r="W569" s="1332"/>
      <c r="X569" s="390"/>
      <c r="Y569" s="390"/>
      <c r="Z569" s="390"/>
      <c r="AA569" s="390"/>
      <c r="AB569" s="390"/>
      <c r="AC569" s="390"/>
      <c r="AD569" s="390"/>
      <c r="AE569" s="390"/>
      <c r="AF569" s="390"/>
      <c r="AG569" s="390"/>
      <c r="AH569" s="390"/>
      <c r="AI569" s="390"/>
      <c r="AJ569" s="390"/>
      <c r="AK569" s="390"/>
      <c r="AL569" s="390"/>
      <c r="AM569" s="390"/>
      <c r="AN569" s="390"/>
      <c r="AO569" s="390"/>
      <c r="AP569" s="390"/>
      <c r="AQ569" s="390"/>
      <c r="AR569" s="390"/>
      <c r="AS569" s="390"/>
      <c r="AT569" s="390"/>
      <c r="AU569" s="390"/>
      <c r="AV569" s="390"/>
      <c r="AW569" s="390"/>
      <c r="AX569" s="390"/>
      <c r="AY569" s="390"/>
      <c r="AZ569" s="390"/>
    </row>
    <row r="570" spans="1:52">
      <c r="A570" s="208"/>
      <c r="B570" s="208"/>
      <c r="C570" s="208"/>
      <c r="D570" s="390"/>
      <c r="E570" s="390"/>
      <c r="F570" s="390"/>
      <c r="G570" s="390"/>
      <c r="H570" s="390"/>
      <c r="I570" s="390"/>
      <c r="J570" s="390"/>
      <c r="K570" s="1331"/>
      <c r="U570" s="208"/>
      <c r="V570" s="1332"/>
      <c r="W570" s="1332"/>
      <c r="X570" s="390"/>
      <c r="Y570" s="390"/>
      <c r="Z570" s="390"/>
      <c r="AA570" s="390"/>
      <c r="AB570" s="390"/>
      <c r="AC570" s="390"/>
      <c r="AD570" s="390"/>
      <c r="AE570" s="390"/>
      <c r="AF570" s="390"/>
      <c r="AG570" s="390"/>
      <c r="AH570" s="390"/>
      <c r="AI570" s="390"/>
      <c r="AJ570" s="390"/>
      <c r="AK570" s="390"/>
      <c r="AL570" s="390"/>
      <c r="AM570" s="390"/>
      <c r="AN570" s="390"/>
      <c r="AO570" s="390"/>
      <c r="AP570" s="390"/>
      <c r="AQ570" s="390"/>
      <c r="AR570" s="390"/>
      <c r="AS570" s="390"/>
      <c r="AT570" s="390"/>
      <c r="AU570" s="390"/>
      <c r="AV570" s="390"/>
      <c r="AW570" s="390"/>
      <c r="AX570" s="390"/>
      <c r="AY570" s="390"/>
      <c r="AZ570" s="390"/>
    </row>
    <row r="571" spans="1:52">
      <c r="A571" s="208"/>
      <c r="B571" s="208"/>
      <c r="C571" s="208"/>
      <c r="D571" s="390"/>
      <c r="E571" s="390"/>
      <c r="F571" s="390"/>
      <c r="G571" s="390"/>
      <c r="H571" s="390"/>
      <c r="I571" s="390"/>
      <c r="J571" s="390"/>
      <c r="K571" s="1331"/>
      <c r="U571" s="208"/>
      <c r="V571" s="1332"/>
      <c r="W571" s="1332"/>
      <c r="X571" s="390"/>
      <c r="Y571" s="390"/>
      <c r="Z571" s="390"/>
      <c r="AA571" s="390"/>
      <c r="AB571" s="390"/>
      <c r="AC571" s="390"/>
      <c r="AD571" s="390"/>
      <c r="AE571" s="390"/>
      <c r="AF571" s="390"/>
      <c r="AG571" s="390"/>
      <c r="AH571" s="390"/>
      <c r="AI571" s="390"/>
      <c r="AJ571" s="390"/>
      <c r="AK571" s="390"/>
      <c r="AL571" s="390"/>
      <c r="AM571" s="390"/>
      <c r="AN571" s="390"/>
      <c r="AO571" s="390"/>
      <c r="AP571" s="390"/>
      <c r="AQ571" s="390"/>
      <c r="AR571" s="390"/>
      <c r="AS571" s="390"/>
      <c r="AT571" s="390"/>
      <c r="AU571" s="390"/>
      <c r="AV571" s="390"/>
      <c r="AW571" s="390"/>
      <c r="AX571" s="390"/>
      <c r="AY571" s="390"/>
      <c r="AZ571" s="390"/>
    </row>
    <row r="572" spans="1:52">
      <c r="A572" s="208"/>
      <c r="B572" s="208"/>
      <c r="C572" s="208"/>
      <c r="D572" s="390"/>
      <c r="E572" s="390"/>
      <c r="F572" s="390"/>
      <c r="G572" s="390"/>
      <c r="H572" s="390"/>
      <c r="I572" s="390"/>
      <c r="J572" s="390"/>
      <c r="K572" s="1331"/>
      <c r="U572" s="208"/>
      <c r="V572" s="1332"/>
      <c r="W572" s="1332"/>
      <c r="X572" s="390"/>
      <c r="Y572" s="390"/>
      <c r="Z572" s="390"/>
      <c r="AA572" s="390"/>
      <c r="AB572" s="390"/>
      <c r="AC572" s="390"/>
      <c r="AD572" s="390"/>
      <c r="AE572" s="390"/>
      <c r="AF572" s="390"/>
      <c r="AG572" s="390"/>
      <c r="AH572" s="390"/>
      <c r="AI572" s="390"/>
      <c r="AJ572" s="390"/>
      <c r="AK572" s="390"/>
      <c r="AL572" s="390"/>
      <c r="AM572" s="390"/>
      <c r="AN572" s="390"/>
      <c r="AO572" s="390"/>
      <c r="AP572" s="390"/>
      <c r="AQ572" s="390"/>
      <c r="AR572" s="390"/>
      <c r="AS572" s="390"/>
      <c r="AT572" s="390"/>
      <c r="AU572" s="390"/>
      <c r="AV572" s="390"/>
      <c r="AW572" s="390"/>
      <c r="AX572" s="390"/>
      <c r="AY572" s="390"/>
      <c r="AZ572" s="390"/>
    </row>
    <row r="573" spans="1:52">
      <c r="A573" s="208"/>
      <c r="B573" s="208"/>
      <c r="C573" s="208"/>
      <c r="D573" s="390"/>
      <c r="E573" s="390"/>
      <c r="F573" s="390"/>
      <c r="G573" s="390"/>
      <c r="H573" s="390"/>
      <c r="I573" s="390"/>
      <c r="J573" s="390"/>
      <c r="K573" s="1331"/>
      <c r="U573" s="208"/>
      <c r="V573" s="1332"/>
      <c r="W573" s="1332"/>
      <c r="X573" s="390"/>
      <c r="Y573" s="390"/>
      <c r="Z573" s="390"/>
      <c r="AA573" s="390"/>
      <c r="AB573" s="390"/>
      <c r="AC573" s="390"/>
      <c r="AD573" s="390"/>
      <c r="AE573" s="390"/>
      <c r="AF573" s="390"/>
      <c r="AG573" s="390"/>
      <c r="AH573" s="390"/>
      <c r="AI573" s="390"/>
      <c r="AJ573" s="390"/>
      <c r="AK573" s="390"/>
      <c r="AL573" s="390"/>
      <c r="AM573" s="390"/>
      <c r="AN573" s="390"/>
      <c r="AO573" s="390"/>
      <c r="AP573" s="390"/>
      <c r="AQ573" s="390"/>
      <c r="AR573" s="390"/>
      <c r="AS573" s="390"/>
      <c r="AT573" s="390"/>
      <c r="AU573" s="390"/>
      <c r="AV573" s="390"/>
      <c r="AW573" s="390"/>
      <c r="AX573" s="390"/>
      <c r="AY573" s="390"/>
      <c r="AZ573" s="390"/>
    </row>
    <row r="574" spans="1:52">
      <c r="A574" s="208"/>
      <c r="B574" s="208"/>
      <c r="C574" s="208"/>
      <c r="D574" s="390"/>
      <c r="E574" s="390"/>
      <c r="F574" s="390"/>
      <c r="G574" s="390"/>
      <c r="H574" s="390"/>
      <c r="I574" s="390"/>
      <c r="J574" s="390"/>
      <c r="K574" s="1331"/>
      <c r="U574" s="208"/>
      <c r="V574" s="1332"/>
      <c r="W574" s="1332"/>
      <c r="X574" s="390"/>
      <c r="Y574" s="390"/>
      <c r="Z574" s="390"/>
      <c r="AA574" s="390"/>
      <c r="AB574" s="390"/>
      <c r="AC574" s="390"/>
      <c r="AD574" s="390"/>
      <c r="AE574" s="390"/>
      <c r="AF574" s="390"/>
      <c r="AG574" s="390"/>
      <c r="AH574" s="390"/>
      <c r="AI574" s="390"/>
      <c r="AJ574" s="390"/>
      <c r="AK574" s="390"/>
      <c r="AL574" s="390"/>
      <c r="AM574" s="390"/>
      <c r="AN574" s="390"/>
      <c r="AO574" s="390"/>
      <c r="AP574" s="390"/>
      <c r="AQ574" s="390"/>
      <c r="AR574" s="390"/>
      <c r="AS574" s="390"/>
      <c r="AT574" s="390"/>
      <c r="AU574" s="390"/>
      <c r="AV574" s="390"/>
      <c r="AW574" s="390"/>
      <c r="AX574" s="390"/>
      <c r="AY574" s="390"/>
      <c r="AZ574" s="390"/>
    </row>
    <row r="575" spans="1:52">
      <c r="A575" s="208"/>
      <c r="B575" s="208"/>
      <c r="C575" s="208"/>
      <c r="D575" s="390"/>
      <c r="E575" s="390"/>
      <c r="F575" s="390"/>
      <c r="G575" s="390"/>
      <c r="H575" s="390"/>
      <c r="I575" s="390"/>
      <c r="J575" s="390"/>
      <c r="K575" s="1331"/>
      <c r="U575" s="208"/>
      <c r="V575" s="1332"/>
      <c r="W575" s="1332"/>
      <c r="X575" s="390"/>
      <c r="Y575" s="390"/>
      <c r="Z575" s="390"/>
      <c r="AA575" s="390"/>
      <c r="AB575" s="390"/>
      <c r="AC575" s="390"/>
      <c r="AD575" s="390"/>
      <c r="AE575" s="390"/>
      <c r="AF575" s="390"/>
      <c r="AG575" s="390"/>
      <c r="AH575" s="390"/>
      <c r="AI575" s="390"/>
      <c r="AJ575" s="390"/>
      <c r="AK575" s="390"/>
      <c r="AL575" s="390"/>
      <c r="AM575" s="390"/>
      <c r="AN575" s="390"/>
      <c r="AO575" s="390"/>
      <c r="AP575" s="390"/>
      <c r="AQ575" s="390"/>
      <c r="AR575" s="390"/>
      <c r="AS575" s="390"/>
      <c r="AT575" s="390"/>
      <c r="AU575" s="390"/>
      <c r="AV575" s="390"/>
      <c r="AW575" s="390"/>
      <c r="AX575" s="390"/>
      <c r="AY575" s="390"/>
      <c r="AZ575" s="390"/>
    </row>
    <row r="576" spans="1:52">
      <c r="A576" s="208"/>
      <c r="B576" s="208"/>
      <c r="C576" s="208"/>
      <c r="D576" s="390"/>
      <c r="E576" s="390"/>
      <c r="F576" s="390"/>
      <c r="G576" s="390"/>
      <c r="H576" s="390"/>
      <c r="I576" s="390"/>
      <c r="J576" s="390"/>
      <c r="K576" s="1331"/>
      <c r="U576" s="208"/>
      <c r="V576" s="1332"/>
      <c r="W576" s="1332"/>
      <c r="X576" s="390"/>
      <c r="Y576" s="390"/>
      <c r="Z576" s="390"/>
      <c r="AA576" s="390"/>
      <c r="AB576" s="390"/>
      <c r="AC576" s="390"/>
      <c r="AD576" s="390"/>
      <c r="AE576" s="390"/>
      <c r="AF576" s="390"/>
      <c r="AG576" s="390"/>
      <c r="AH576" s="390"/>
      <c r="AI576" s="390"/>
      <c r="AJ576" s="390"/>
      <c r="AK576" s="390"/>
      <c r="AL576" s="390"/>
      <c r="AM576" s="390"/>
      <c r="AN576" s="390"/>
      <c r="AO576" s="390"/>
      <c r="AP576" s="390"/>
      <c r="AQ576" s="390"/>
      <c r="AR576" s="390"/>
      <c r="AS576" s="390"/>
      <c r="AT576" s="390"/>
      <c r="AU576" s="390"/>
      <c r="AV576" s="390"/>
      <c r="AW576" s="390"/>
      <c r="AX576" s="390"/>
      <c r="AY576" s="390"/>
      <c r="AZ576" s="390"/>
    </row>
    <row r="577" spans="1:52">
      <c r="A577" s="208"/>
      <c r="B577" s="208"/>
      <c r="C577" s="208"/>
      <c r="D577" s="390"/>
      <c r="E577" s="390"/>
      <c r="F577" s="390"/>
      <c r="G577" s="390"/>
      <c r="H577" s="390"/>
      <c r="I577" s="390"/>
      <c r="J577" s="390"/>
      <c r="K577" s="1331"/>
      <c r="U577" s="208"/>
      <c r="V577" s="1332"/>
      <c r="W577" s="1332"/>
      <c r="X577" s="390"/>
      <c r="Y577" s="390"/>
      <c r="Z577" s="390"/>
      <c r="AA577" s="390"/>
      <c r="AB577" s="390"/>
      <c r="AC577" s="390"/>
      <c r="AD577" s="390"/>
      <c r="AE577" s="390"/>
      <c r="AF577" s="390"/>
      <c r="AG577" s="390"/>
      <c r="AH577" s="390"/>
      <c r="AI577" s="390"/>
      <c r="AJ577" s="390"/>
      <c r="AK577" s="390"/>
      <c r="AL577" s="390"/>
      <c r="AM577" s="390"/>
      <c r="AN577" s="390"/>
      <c r="AO577" s="390"/>
      <c r="AP577" s="390"/>
      <c r="AQ577" s="390"/>
      <c r="AR577" s="390"/>
      <c r="AS577" s="390"/>
      <c r="AT577" s="390"/>
      <c r="AU577" s="390"/>
      <c r="AV577" s="390"/>
      <c r="AW577" s="390"/>
      <c r="AX577" s="390"/>
      <c r="AY577" s="390"/>
      <c r="AZ577" s="390"/>
    </row>
    <row r="578" spans="1:52">
      <c r="A578" s="208"/>
      <c r="B578" s="208"/>
      <c r="C578" s="208"/>
      <c r="D578" s="390"/>
      <c r="E578" s="390"/>
      <c r="F578" s="390"/>
      <c r="G578" s="390"/>
      <c r="H578" s="390"/>
      <c r="I578" s="390"/>
      <c r="J578" s="390"/>
      <c r="K578" s="1331"/>
      <c r="U578" s="208"/>
      <c r="V578" s="1332"/>
      <c r="W578" s="1332"/>
      <c r="X578" s="390"/>
      <c r="Y578" s="390"/>
      <c r="Z578" s="390"/>
      <c r="AA578" s="390"/>
      <c r="AB578" s="390"/>
      <c r="AC578" s="390"/>
      <c r="AD578" s="390"/>
      <c r="AE578" s="390"/>
      <c r="AF578" s="390"/>
      <c r="AG578" s="390"/>
      <c r="AH578" s="390"/>
      <c r="AI578" s="390"/>
      <c r="AJ578" s="390"/>
      <c r="AK578" s="390"/>
      <c r="AL578" s="390"/>
      <c r="AM578" s="390"/>
      <c r="AN578" s="390"/>
      <c r="AO578" s="390"/>
      <c r="AP578" s="390"/>
      <c r="AQ578" s="390"/>
      <c r="AR578" s="390"/>
      <c r="AS578" s="390"/>
      <c r="AT578" s="390"/>
      <c r="AU578" s="390"/>
      <c r="AV578" s="390"/>
      <c r="AW578" s="390"/>
      <c r="AX578" s="390"/>
      <c r="AY578" s="390"/>
      <c r="AZ578" s="390"/>
    </row>
    <row r="579" spans="1:52">
      <c r="A579" s="208"/>
      <c r="B579" s="208"/>
      <c r="C579" s="208"/>
      <c r="D579" s="390"/>
      <c r="E579" s="390"/>
      <c r="F579" s="390"/>
      <c r="G579" s="390"/>
      <c r="H579" s="390"/>
      <c r="I579" s="390"/>
      <c r="J579" s="390"/>
      <c r="K579" s="1331"/>
      <c r="U579" s="208"/>
      <c r="V579" s="1332"/>
      <c r="W579" s="1332"/>
      <c r="X579" s="390"/>
      <c r="Y579" s="390"/>
      <c r="Z579" s="390"/>
      <c r="AA579" s="390"/>
      <c r="AB579" s="390"/>
      <c r="AC579" s="390"/>
      <c r="AD579" s="390"/>
      <c r="AE579" s="390"/>
      <c r="AF579" s="390"/>
      <c r="AG579" s="390"/>
      <c r="AH579" s="390"/>
      <c r="AI579" s="390"/>
      <c r="AJ579" s="390"/>
      <c r="AK579" s="390"/>
      <c r="AL579" s="390"/>
      <c r="AM579" s="390"/>
      <c r="AN579" s="390"/>
      <c r="AO579" s="390"/>
      <c r="AP579" s="390"/>
      <c r="AQ579" s="390"/>
      <c r="AR579" s="390"/>
      <c r="AS579" s="390"/>
      <c r="AT579" s="390"/>
      <c r="AU579" s="390"/>
      <c r="AV579" s="390"/>
      <c r="AW579" s="390"/>
      <c r="AX579" s="390"/>
      <c r="AY579" s="390"/>
      <c r="AZ579" s="390"/>
    </row>
    <row r="580" spans="1:52">
      <c r="A580" s="208"/>
      <c r="B580" s="208"/>
      <c r="C580" s="208"/>
      <c r="D580" s="390"/>
      <c r="E580" s="390"/>
      <c r="F580" s="390"/>
      <c r="G580" s="390"/>
      <c r="H580" s="390"/>
      <c r="I580" s="390"/>
      <c r="J580" s="390"/>
      <c r="K580" s="1331"/>
      <c r="U580" s="208"/>
      <c r="V580" s="1332"/>
      <c r="W580" s="1332"/>
      <c r="X580" s="390"/>
      <c r="Y580" s="390"/>
      <c r="Z580" s="390"/>
      <c r="AA580" s="390"/>
      <c r="AB580" s="390"/>
      <c r="AC580" s="390"/>
      <c r="AD580" s="390"/>
      <c r="AE580" s="390"/>
      <c r="AF580" s="390"/>
      <c r="AG580" s="390"/>
      <c r="AH580" s="390"/>
      <c r="AI580" s="390"/>
      <c r="AJ580" s="390"/>
      <c r="AK580" s="390"/>
      <c r="AL580" s="390"/>
      <c r="AM580" s="390"/>
      <c r="AN580" s="390"/>
      <c r="AO580" s="390"/>
      <c r="AP580" s="390"/>
      <c r="AQ580" s="390"/>
      <c r="AR580" s="390"/>
      <c r="AS580" s="390"/>
      <c r="AT580" s="390"/>
      <c r="AU580" s="390"/>
      <c r="AV580" s="390"/>
      <c r="AW580" s="390"/>
      <c r="AX580" s="390"/>
      <c r="AY580" s="390"/>
      <c r="AZ580" s="390"/>
    </row>
    <row r="581" spans="1:52">
      <c r="A581" s="208"/>
      <c r="B581" s="208"/>
      <c r="C581" s="208"/>
      <c r="D581" s="390"/>
      <c r="E581" s="390"/>
      <c r="F581" s="390"/>
      <c r="G581" s="390"/>
      <c r="H581" s="390"/>
      <c r="I581" s="390"/>
      <c r="J581" s="390"/>
      <c r="K581" s="1331"/>
      <c r="U581" s="208"/>
      <c r="V581" s="1332"/>
      <c r="W581" s="1332"/>
      <c r="X581" s="390"/>
      <c r="Y581" s="390"/>
      <c r="Z581" s="390"/>
      <c r="AA581" s="390"/>
      <c r="AB581" s="390"/>
      <c r="AC581" s="390"/>
      <c r="AD581" s="390"/>
      <c r="AE581" s="390"/>
      <c r="AF581" s="390"/>
      <c r="AG581" s="390"/>
      <c r="AH581" s="390"/>
      <c r="AI581" s="390"/>
      <c r="AJ581" s="390"/>
      <c r="AK581" s="390"/>
      <c r="AL581" s="390"/>
      <c r="AM581" s="390"/>
      <c r="AN581" s="390"/>
      <c r="AO581" s="390"/>
      <c r="AP581" s="390"/>
      <c r="AQ581" s="390"/>
      <c r="AR581" s="390"/>
      <c r="AS581" s="390"/>
      <c r="AT581" s="390"/>
      <c r="AU581" s="390"/>
      <c r="AV581" s="390"/>
      <c r="AW581" s="390"/>
      <c r="AX581" s="390"/>
      <c r="AY581" s="390"/>
      <c r="AZ581" s="390"/>
    </row>
    <row r="582" spans="1:52">
      <c r="A582" s="208"/>
      <c r="B582" s="208"/>
      <c r="C582" s="208"/>
      <c r="D582" s="390"/>
      <c r="E582" s="390"/>
      <c r="F582" s="390"/>
      <c r="G582" s="390"/>
      <c r="H582" s="390"/>
      <c r="I582" s="390"/>
      <c r="J582" s="390"/>
      <c r="K582" s="1331"/>
      <c r="U582" s="208"/>
      <c r="V582" s="1332"/>
      <c r="W582" s="1332"/>
      <c r="X582" s="390"/>
      <c r="Y582" s="390"/>
      <c r="Z582" s="390"/>
      <c r="AA582" s="390"/>
      <c r="AB582" s="390"/>
      <c r="AC582" s="390"/>
      <c r="AD582" s="390"/>
      <c r="AE582" s="390"/>
      <c r="AF582" s="390"/>
      <c r="AG582" s="390"/>
      <c r="AH582" s="390"/>
      <c r="AI582" s="390"/>
      <c r="AJ582" s="390"/>
      <c r="AK582" s="390"/>
      <c r="AL582" s="390"/>
      <c r="AM582" s="390"/>
      <c r="AN582" s="390"/>
      <c r="AO582" s="390"/>
      <c r="AP582" s="390"/>
      <c r="AQ582" s="390"/>
      <c r="AR582" s="390"/>
      <c r="AS582" s="390"/>
      <c r="AT582" s="390"/>
      <c r="AU582" s="390"/>
      <c r="AV582" s="390"/>
      <c r="AW582" s="390"/>
      <c r="AX582" s="390"/>
      <c r="AY582" s="390"/>
      <c r="AZ582" s="390"/>
    </row>
    <row r="583" spans="1:52">
      <c r="A583" s="208"/>
      <c r="B583" s="208"/>
      <c r="C583" s="208"/>
      <c r="D583" s="390"/>
      <c r="E583" s="390"/>
      <c r="F583" s="390"/>
      <c r="G583" s="390"/>
      <c r="H583" s="390"/>
      <c r="I583" s="390"/>
      <c r="J583" s="390"/>
      <c r="K583" s="1331"/>
      <c r="U583" s="208"/>
      <c r="V583" s="1332"/>
      <c r="W583" s="1332"/>
      <c r="X583" s="390"/>
      <c r="Y583" s="390"/>
      <c r="Z583" s="390"/>
      <c r="AA583" s="390"/>
      <c r="AB583" s="390"/>
      <c r="AC583" s="390"/>
      <c r="AD583" s="390"/>
      <c r="AE583" s="390"/>
      <c r="AF583" s="390"/>
      <c r="AG583" s="390"/>
      <c r="AH583" s="390"/>
      <c r="AI583" s="390"/>
      <c r="AJ583" s="390"/>
      <c r="AK583" s="390"/>
      <c r="AL583" s="390"/>
      <c r="AM583" s="390"/>
      <c r="AN583" s="390"/>
      <c r="AO583" s="390"/>
      <c r="AP583" s="390"/>
      <c r="AQ583" s="390"/>
      <c r="AR583" s="390"/>
      <c r="AS583" s="390"/>
      <c r="AT583" s="390"/>
      <c r="AU583" s="390"/>
      <c r="AV583" s="390"/>
      <c r="AW583" s="390"/>
      <c r="AX583" s="390"/>
      <c r="AY583" s="390"/>
      <c r="AZ583" s="390"/>
    </row>
    <row r="584" spans="1:52">
      <c r="A584" s="208"/>
      <c r="B584" s="208"/>
      <c r="C584" s="208"/>
      <c r="D584" s="390"/>
      <c r="E584" s="390"/>
      <c r="F584" s="390"/>
      <c r="G584" s="390"/>
      <c r="H584" s="390"/>
      <c r="I584" s="390"/>
      <c r="J584" s="390"/>
      <c r="K584" s="1331"/>
      <c r="U584" s="208"/>
      <c r="V584" s="1332"/>
      <c r="W584" s="1332"/>
      <c r="X584" s="390"/>
      <c r="Y584" s="390"/>
      <c r="Z584" s="390"/>
      <c r="AA584" s="390"/>
      <c r="AB584" s="390"/>
      <c r="AC584" s="390"/>
      <c r="AD584" s="390"/>
      <c r="AE584" s="390"/>
      <c r="AF584" s="390"/>
      <c r="AG584" s="390"/>
      <c r="AH584" s="390"/>
      <c r="AI584" s="390"/>
      <c r="AJ584" s="390"/>
      <c r="AK584" s="390"/>
      <c r="AL584" s="390"/>
      <c r="AM584" s="390"/>
      <c r="AN584" s="390"/>
      <c r="AO584" s="390"/>
      <c r="AP584" s="390"/>
      <c r="AQ584" s="390"/>
      <c r="AR584" s="390"/>
      <c r="AS584" s="390"/>
      <c r="AT584" s="390"/>
      <c r="AU584" s="390"/>
      <c r="AV584" s="390"/>
      <c r="AW584" s="390"/>
      <c r="AX584" s="390"/>
      <c r="AY584" s="390"/>
      <c r="AZ584" s="390"/>
    </row>
    <row r="585" spans="1:52">
      <c r="A585" s="208"/>
      <c r="B585" s="208"/>
      <c r="C585" s="208"/>
      <c r="D585" s="390"/>
      <c r="E585" s="390"/>
      <c r="F585" s="390"/>
      <c r="G585" s="390"/>
      <c r="H585" s="390"/>
      <c r="I585" s="390"/>
      <c r="J585" s="390"/>
      <c r="K585" s="1331"/>
      <c r="U585" s="208"/>
      <c r="V585" s="1332"/>
      <c r="W585" s="1332"/>
      <c r="X585" s="390"/>
      <c r="Y585" s="390"/>
      <c r="Z585" s="390"/>
      <c r="AA585" s="390"/>
      <c r="AB585" s="390"/>
      <c r="AC585" s="390"/>
      <c r="AD585" s="390"/>
      <c r="AE585" s="390"/>
      <c r="AF585" s="390"/>
      <c r="AG585" s="390"/>
      <c r="AH585" s="390"/>
      <c r="AI585" s="390"/>
      <c r="AJ585" s="390"/>
      <c r="AK585" s="390"/>
      <c r="AL585" s="390"/>
      <c r="AM585" s="390"/>
      <c r="AN585" s="390"/>
      <c r="AO585" s="390"/>
      <c r="AP585" s="390"/>
      <c r="AQ585" s="390"/>
      <c r="AR585" s="390"/>
      <c r="AS585" s="390"/>
      <c r="AT585" s="390"/>
      <c r="AU585" s="390"/>
      <c r="AV585" s="390"/>
      <c r="AW585" s="390"/>
      <c r="AX585" s="390"/>
      <c r="AY585" s="390"/>
      <c r="AZ585" s="390"/>
    </row>
    <row r="586" spans="1:52">
      <c r="A586" s="208"/>
      <c r="B586" s="208"/>
      <c r="C586" s="208"/>
      <c r="D586" s="390"/>
      <c r="E586" s="390"/>
      <c r="F586" s="390"/>
      <c r="G586" s="390"/>
      <c r="H586" s="390"/>
      <c r="I586" s="390"/>
      <c r="J586" s="390"/>
      <c r="K586" s="1331"/>
      <c r="U586" s="208"/>
      <c r="V586" s="1332"/>
      <c r="W586" s="1332"/>
      <c r="X586" s="390"/>
      <c r="Y586" s="390"/>
      <c r="Z586" s="390"/>
      <c r="AA586" s="390"/>
      <c r="AB586" s="390"/>
      <c r="AC586" s="390"/>
      <c r="AD586" s="390"/>
      <c r="AE586" s="390"/>
      <c r="AF586" s="390"/>
      <c r="AG586" s="390"/>
      <c r="AH586" s="390"/>
      <c r="AI586" s="390"/>
      <c r="AJ586" s="390"/>
      <c r="AK586" s="390"/>
      <c r="AL586" s="390"/>
      <c r="AM586" s="390"/>
      <c r="AN586" s="390"/>
      <c r="AO586" s="390"/>
      <c r="AP586" s="390"/>
      <c r="AQ586" s="390"/>
      <c r="AR586" s="390"/>
      <c r="AS586" s="390"/>
      <c r="AT586" s="390"/>
      <c r="AU586" s="390"/>
      <c r="AV586" s="390"/>
      <c r="AW586" s="390"/>
      <c r="AX586" s="390"/>
      <c r="AY586" s="390"/>
      <c r="AZ586" s="390"/>
    </row>
    <row r="587" spans="1:52">
      <c r="A587" s="208"/>
      <c r="B587" s="208"/>
      <c r="C587" s="208"/>
      <c r="D587" s="390"/>
      <c r="E587" s="390"/>
      <c r="F587" s="390"/>
      <c r="G587" s="390"/>
      <c r="H587" s="390"/>
      <c r="I587" s="390"/>
      <c r="J587" s="390"/>
      <c r="K587" s="1331"/>
      <c r="U587" s="208"/>
      <c r="V587" s="1332"/>
      <c r="W587" s="1332"/>
      <c r="X587" s="390"/>
      <c r="Y587" s="390"/>
      <c r="Z587" s="390"/>
      <c r="AA587" s="390"/>
      <c r="AB587" s="390"/>
      <c r="AC587" s="390"/>
      <c r="AD587" s="390"/>
      <c r="AE587" s="390"/>
      <c r="AF587" s="390"/>
      <c r="AG587" s="390"/>
      <c r="AH587" s="390"/>
      <c r="AI587" s="390"/>
      <c r="AJ587" s="390"/>
      <c r="AK587" s="390"/>
      <c r="AL587" s="390"/>
      <c r="AM587" s="390"/>
      <c r="AN587" s="390"/>
      <c r="AO587" s="390"/>
      <c r="AP587" s="390"/>
      <c r="AQ587" s="390"/>
      <c r="AR587" s="390"/>
      <c r="AS587" s="390"/>
      <c r="AT587" s="390"/>
      <c r="AU587" s="390"/>
      <c r="AV587" s="390"/>
      <c r="AW587" s="390"/>
      <c r="AX587" s="390"/>
      <c r="AY587" s="390"/>
      <c r="AZ587" s="390"/>
    </row>
    <row r="588" spans="1:52">
      <c r="A588" s="208"/>
      <c r="B588" s="208"/>
      <c r="C588" s="208"/>
      <c r="D588" s="390"/>
      <c r="E588" s="390"/>
      <c r="F588" s="390"/>
      <c r="G588" s="390"/>
      <c r="H588" s="390"/>
      <c r="I588" s="390"/>
      <c r="J588" s="390"/>
      <c r="K588" s="1331"/>
      <c r="U588" s="208"/>
      <c r="V588" s="1332"/>
      <c r="W588" s="1332"/>
      <c r="X588" s="390"/>
      <c r="Y588" s="390"/>
      <c r="Z588" s="390"/>
      <c r="AA588" s="390"/>
      <c r="AB588" s="390"/>
      <c r="AC588" s="390"/>
      <c r="AD588" s="390"/>
      <c r="AE588" s="390"/>
      <c r="AF588" s="390"/>
      <c r="AG588" s="390"/>
      <c r="AH588" s="390"/>
      <c r="AI588" s="390"/>
      <c r="AJ588" s="390"/>
      <c r="AK588" s="390"/>
      <c r="AL588" s="390"/>
      <c r="AM588" s="390"/>
      <c r="AN588" s="390"/>
      <c r="AO588" s="390"/>
      <c r="AP588" s="390"/>
      <c r="AQ588" s="390"/>
      <c r="AR588" s="390"/>
      <c r="AS588" s="390"/>
      <c r="AT588" s="390"/>
      <c r="AU588" s="390"/>
      <c r="AV588" s="390"/>
      <c r="AW588" s="390"/>
      <c r="AX588" s="390"/>
      <c r="AY588" s="390"/>
      <c r="AZ588" s="390"/>
    </row>
    <row r="589" spans="1:52">
      <c r="A589" s="208"/>
      <c r="B589" s="208"/>
      <c r="C589" s="208"/>
      <c r="D589" s="390"/>
      <c r="E589" s="390"/>
      <c r="F589" s="390"/>
      <c r="G589" s="390"/>
      <c r="H589" s="390"/>
      <c r="I589" s="390"/>
      <c r="J589" s="390"/>
      <c r="K589" s="1331"/>
      <c r="U589" s="208"/>
      <c r="V589" s="1332"/>
      <c r="W589" s="1332"/>
      <c r="X589" s="390"/>
      <c r="Y589" s="390"/>
      <c r="Z589" s="390"/>
      <c r="AA589" s="390"/>
      <c r="AB589" s="390"/>
      <c r="AC589" s="390"/>
      <c r="AD589" s="390"/>
      <c r="AE589" s="390"/>
      <c r="AF589" s="390"/>
      <c r="AG589" s="390"/>
      <c r="AH589" s="390"/>
      <c r="AI589" s="390"/>
      <c r="AJ589" s="390"/>
      <c r="AK589" s="390"/>
      <c r="AL589" s="390"/>
      <c r="AM589" s="390"/>
      <c r="AN589" s="390"/>
      <c r="AO589" s="390"/>
      <c r="AP589" s="390"/>
      <c r="AQ589" s="390"/>
      <c r="AR589" s="390"/>
      <c r="AS589" s="390"/>
      <c r="AT589" s="390"/>
      <c r="AU589" s="390"/>
      <c r="AV589" s="390"/>
      <c r="AW589" s="390"/>
      <c r="AX589" s="390"/>
      <c r="AY589" s="390"/>
      <c r="AZ589" s="390"/>
    </row>
    <row r="590" spans="1:52">
      <c r="A590" s="208"/>
      <c r="B590" s="208"/>
      <c r="C590" s="208"/>
      <c r="D590" s="390"/>
      <c r="E590" s="390"/>
      <c r="F590" s="390"/>
      <c r="G590" s="390"/>
      <c r="H590" s="390"/>
      <c r="I590" s="390"/>
      <c r="J590" s="390"/>
      <c r="K590" s="1331"/>
      <c r="U590" s="208"/>
      <c r="V590" s="1332"/>
      <c r="W590" s="1332"/>
      <c r="X590" s="390"/>
      <c r="Y590" s="390"/>
      <c r="Z590" s="390"/>
      <c r="AA590" s="390"/>
      <c r="AB590" s="390"/>
      <c r="AC590" s="390"/>
      <c r="AD590" s="390"/>
      <c r="AE590" s="390"/>
      <c r="AF590" s="390"/>
      <c r="AG590" s="390"/>
      <c r="AH590" s="390"/>
      <c r="AI590" s="390"/>
      <c r="AJ590" s="390"/>
      <c r="AK590" s="390"/>
      <c r="AL590" s="390"/>
      <c r="AM590" s="390"/>
      <c r="AN590" s="390"/>
      <c r="AO590" s="390"/>
      <c r="AP590" s="390"/>
      <c r="AQ590" s="390"/>
      <c r="AR590" s="390"/>
      <c r="AS590" s="390"/>
      <c r="AT590" s="390"/>
      <c r="AU590" s="390"/>
      <c r="AV590" s="390"/>
      <c r="AW590" s="390"/>
      <c r="AX590" s="390"/>
      <c r="AY590" s="390"/>
      <c r="AZ590" s="390"/>
    </row>
    <row r="591" spans="1:52">
      <c r="A591" s="208"/>
      <c r="B591" s="208"/>
      <c r="C591" s="208"/>
      <c r="D591" s="390"/>
      <c r="E591" s="390"/>
      <c r="F591" s="390"/>
      <c r="G591" s="390"/>
      <c r="H591" s="390"/>
      <c r="I591" s="390"/>
      <c r="J591" s="390"/>
      <c r="K591" s="1331"/>
      <c r="U591" s="208"/>
      <c r="V591" s="1332"/>
      <c r="W591" s="1332"/>
      <c r="X591" s="390"/>
      <c r="Y591" s="390"/>
      <c r="Z591" s="390"/>
      <c r="AA591" s="390"/>
      <c r="AB591" s="390"/>
      <c r="AC591" s="390"/>
      <c r="AD591" s="390"/>
      <c r="AE591" s="390"/>
      <c r="AF591" s="390"/>
      <c r="AG591" s="390"/>
      <c r="AH591" s="390"/>
      <c r="AI591" s="390"/>
      <c r="AJ591" s="390"/>
      <c r="AK591" s="390"/>
      <c r="AL591" s="390"/>
      <c r="AM591" s="390"/>
      <c r="AN591" s="390"/>
      <c r="AO591" s="390"/>
      <c r="AP591" s="390"/>
      <c r="AQ591" s="390"/>
      <c r="AR591" s="390"/>
      <c r="AS591" s="390"/>
      <c r="AT591" s="390"/>
      <c r="AU591" s="390"/>
      <c r="AV591" s="390"/>
      <c r="AW591" s="390"/>
      <c r="AX591" s="390"/>
      <c r="AY591" s="390"/>
      <c r="AZ591" s="390"/>
    </row>
    <row r="592" spans="1:52">
      <c r="A592" s="208"/>
      <c r="B592" s="208"/>
      <c r="C592" s="208"/>
      <c r="D592" s="390"/>
      <c r="E592" s="390"/>
      <c r="F592" s="390"/>
      <c r="G592" s="390"/>
      <c r="H592" s="390"/>
      <c r="I592" s="390"/>
      <c r="J592" s="390"/>
      <c r="K592" s="1331"/>
      <c r="U592" s="208"/>
      <c r="V592" s="1332"/>
      <c r="W592" s="1332"/>
      <c r="X592" s="390"/>
      <c r="Y592" s="390"/>
      <c r="Z592" s="390"/>
      <c r="AA592" s="390"/>
      <c r="AB592" s="390"/>
      <c r="AC592" s="390"/>
      <c r="AD592" s="390"/>
      <c r="AE592" s="390"/>
      <c r="AF592" s="390"/>
      <c r="AG592" s="390"/>
      <c r="AH592" s="390"/>
      <c r="AI592" s="390"/>
      <c r="AJ592" s="390"/>
      <c r="AK592" s="390"/>
      <c r="AL592" s="390"/>
      <c r="AM592" s="390"/>
      <c r="AN592" s="390"/>
      <c r="AO592" s="390"/>
      <c r="AP592" s="390"/>
      <c r="AQ592" s="390"/>
      <c r="AR592" s="390"/>
      <c r="AS592" s="390"/>
      <c r="AT592" s="390"/>
      <c r="AU592" s="390"/>
      <c r="AV592" s="390"/>
      <c r="AW592" s="390"/>
      <c r="AX592" s="390"/>
      <c r="AY592" s="390"/>
      <c r="AZ592" s="390"/>
    </row>
    <row r="593" spans="1:52">
      <c r="A593" s="208"/>
      <c r="B593" s="208"/>
      <c r="C593" s="208"/>
      <c r="D593" s="390"/>
      <c r="E593" s="390"/>
      <c r="F593" s="390"/>
      <c r="G593" s="390"/>
      <c r="H593" s="390"/>
      <c r="I593" s="390"/>
      <c r="J593" s="390"/>
      <c r="K593" s="1331"/>
      <c r="U593" s="208"/>
      <c r="V593" s="1332"/>
      <c r="W593" s="1332"/>
      <c r="X593" s="390"/>
      <c r="Y593" s="390"/>
      <c r="Z593" s="390"/>
      <c r="AA593" s="390"/>
      <c r="AB593" s="390"/>
      <c r="AC593" s="390"/>
      <c r="AD593" s="390"/>
      <c r="AE593" s="390"/>
      <c r="AF593" s="390"/>
      <c r="AG593" s="390"/>
      <c r="AH593" s="390"/>
      <c r="AI593" s="390"/>
      <c r="AJ593" s="390"/>
      <c r="AK593" s="390"/>
      <c r="AL593" s="390"/>
      <c r="AM593" s="390"/>
      <c r="AN593" s="390"/>
      <c r="AO593" s="390"/>
      <c r="AP593" s="390"/>
      <c r="AQ593" s="390"/>
      <c r="AR593" s="390"/>
      <c r="AS593" s="390"/>
      <c r="AT593" s="390"/>
      <c r="AU593" s="390"/>
      <c r="AV593" s="390"/>
      <c r="AW593" s="390"/>
      <c r="AX593" s="390"/>
      <c r="AY593" s="390"/>
      <c r="AZ593" s="390"/>
    </row>
    <row r="594" spans="1:52">
      <c r="A594" s="208"/>
      <c r="B594" s="208"/>
      <c r="C594" s="208"/>
      <c r="D594" s="390"/>
      <c r="E594" s="390"/>
      <c r="F594" s="390"/>
      <c r="G594" s="390"/>
      <c r="H594" s="390"/>
      <c r="I594" s="390"/>
      <c r="J594" s="390"/>
      <c r="K594" s="1331"/>
      <c r="U594" s="208"/>
      <c r="V594" s="1332"/>
      <c r="W594" s="1332"/>
      <c r="X594" s="390"/>
      <c r="Y594" s="390"/>
      <c r="Z594" s="390"/>
      <c r="AA594" s="390"/>
      <c r="AB594" s="390"/>
      <c r="AC594" s="390"/>
      <c r="AD594" s="390"/>
      <c r="AE594" s="390"/>
      <c r="AF594" s="390"/>
      <c r="AG594" s="390"/>
      <c r="AH594" s="390"/>
      <c r="AI594" s="390"/>
      <c r="AJ594" s="390"/>
      <c r="AK594" s="390"/>
      <c r="AL594" s="390"/>
      <c r="AM594" s="390"/>
      <c r="AN594" s="390"/>
      <c r="AO594" s="390"/>
      <c r="AP594" s="390"/>
      <c r="AQ594" s="390"/>
      <c r="AR594" s="390"/>
      <c r="AS594" s="390"/>
      <c r="AT594" s="390"/>
      <c r="AU594" s="390"/>
      <c r="AV594" s="390"/>
      <c r="AW594" s="390"/>
      <c r="AX594" s="390"/>
      <c r="AY594" s="390"/>
      <c r="AZ594" s="390"/>
    </row>
    <row r="595" spans="1:52">
      <c r="A595" s="208"/>
      <c r="B595" s="208"/>
      <c r="C595" s="208"/>
      <c r="D595" s="390"/>
      <c r="E595" s="390"/>
      <c r="F595" s="390"/>
      <c r="G595" s="390"/>
      <c r="H595" s="390"/>
      <c r="I595" s="390"/>
      <c r="J595" s="390"/>
      <c r="K595" s="1331"/>
      <c r="U595" s="208"/>
      <c r="V595" s="1332"/>
      <c r="W595" s="1332"/>
      <c r="X595" s="390"/>
      <c r="Y595" s="390"/>
      <c r="Z595" s="390"/>
      <c r="AA595" s="390"/>
      <c r="AB595" s="390"/>
      <c r="AC595" s="390"/>
      <c r="AD595" s="390"/>
      <c r="AE595" s="390"/>
      <c r="AF595" s="390"/>
      <c r="AG595" s="390"/>
      <c r="AH595" s="390"/>
      <c r="AI595" s="390"/>
      <c r="AJ595" s="390"/>
      <c r="AK595" s="390"/>
      <c r="AL595" s="390"/>
      <c r="AM595" s="390"/>
      <c r="AN595" s="390"/>
      <c r="AO595" s="390"/>
      <c r="AP595" s="390"/>
      <c r="AQ595" s="390"/>
      <c r="AR595" s="390"/>
      <c r="AS595" s="390"/>
      <c r="AT595" s="390"/>
      <c r="AU595" s="390"/>
      <c r="AV595" s="390"/>
      <c r="AW595" s="390"/>
      <c r="AX595" s="390"/>
      <c r="AY595" s="390"/>
      <c r="AZ595" s="390"/>
    </row>
    <row r="596" spans="1:52">
      <c r="A596" s="208"/>
      <c r="B596" s="208"/>
      <c r="C596" s="208"/>
      <c r="D596" s="390"/>
      <c r="E596" s="390"/>
      <c r="F596" s="390"/>
      <c r="G596" s="390"/>
      <c r="H596" s="390"/>
      <c r="I596" s="390"/>
      <c r="J596" s="390"/>
      <c r="K596" s="1331"/>
      <c r="U596" s="208"/>
      <c r="V596" s="1332"/>
      <c r="W596" s="1332"/>
      <c r="X596" s="390"/>
      <c r="Y596" s="390"/>
      <c r="Z596" s="390"/>
      <c r="AA596" s="390"/>
      <c r="AB596" s="390"/>
      <c r="AC596" s="390"/>
      <c r="AD596" s="390"/>
      <c r="AE596" s="390"/>
      <c r="AF596" s="390"/>
      <c r="AG596" s="390"/>
      <c r="AH596" s="390"/>
      <c r="AI596" s="390"/>
      <c r="AJ596" s="390"/>
      <c r="AK596" s="390"/>
      <c r="AL596" s="390"/>
      <c r="AM596" s="390"/>
      <c r="AN596" s="390"/>
      <c r="AO596" s="390"/>
      <c r="AP596" s="390"/>
      <c r="AQ596" s="390"/>
      <c r="AR596" s="390"/>
      <c r="AS596" s="390"/>
      <c r="AT596" s="390"/>
      <c r="AU596" s="390"/>
      <c r="AV596" s="390"/>
      <c r="AW596" s="390"/>
      <c r="AX596" s="390"/>
      <c r="AY596" s="390"/>
      <c r="AZ596" s="390"/>
    </row>
    <row r="597" spans="1:52">
      <c r="A597" s="208"/>
      <c r="B597" s="208"/>
      <c r="C597" s="208"/>
      <c r="D597" s="390"/>
      <c r="E597" s="390"/>
      <c r="F597" s="390"/>
      <c r="G597" s="390"/>
      <c r="H597" s="390"/>
      <c r="I597" s="390"/>
      <c r="J597" s="390"/>
      <c r="K597" s="1331"/>
      <c r="U597" s="208"/>
      <c r="V597" s="1332"/>
      <c r="W597" s="1332"/>
      <c r="X597" s="390"/>
      <c r="Y597" s="390"/>
      <c r="Z597" s="390"/>
      <c r="AA597" s="390"/>
      <c r="AB597" s="390"/>
      <c r="AC597" s="390"/>
      <c r="AD597" s="390"/>
      <c r="AE597" s="390"/>
      <c r="AF597" s="390"/>
      <c r="AG597" s="390"/>
      <c r="AH597" s="390"/>
      <c r="AI597" s="390"/>
      <c r="AJ597" s="390"/>
      <c r="AK597" s="390"/>
      <c r="AL597" s="390"/>
      <c r="AM597" s="390"/>
      <c r="AN597" s="390"/>
      <c r="AO597" s="390"/>
      <c r="AP597" s="390"/>
      <c r="AQ597" s="390"/>
      <c r="AR597" s="390"/>
      <c r="AS597" s="390"/>
      <c r="AT597" s="390"/>
      <c r="AU597" s="390"/>
      <c r="AV597" s="390"/>
      <c r="AW597" s="390"/>
      <c r="AX597" s="390"/>
      <c r="AY597" s="390"/>
      <c r="AZ597" s="390"/>
    </row>
    <row r="598" spans="1:52">
      <c r="A598" s="208"/>
      <c r="B598" s="208"/>
      <c r="C598" s="208"/>
      <c r="D598" s="390"/>
      <c r="E598" s="390"/>
      <c r="F598" s="390"/>
      <c r="G598" s="390"/>
      <c r="H598" s="390"/>
      <c r="I598" s="390"/>
      <c r="J598" s="390"/>
      <c r="K598" s="1331"/>
      <c r="U598" s="208"/>
      <c r="V598" s="1332"/>
      <c r="W598" s="1332"/>
      <c r="X598" s="390"/>
      <c r="Y598" s="390"/>
      <c r="Z598" s="390"/>
      <c r="AA598" s="390"/>
      <c r="AB598" s="390"/>
      <c r="AC598" s="390"/>
      <c r="AD598" s="390"/>
      <c r="AE598" s="390"/>
      <c r="AF598" s="390"/>
      <c r="AG598" s="390"/>
      <c r="AH598" s="390"/>
      <c r="AI598" s="390"/>
      <c r="AJ598" s="390"/>
      <c r="AK598" s="390"/>
      <c r="AL598" s="390"/>
      <c r="AM598" s="390"/>
      <c r="AN598" s="390"/>
      <c r="AO598" s="390"/>
      <c r="AP598" s="390"/>
      <c r="AQ598" s="390"/>
      <c r="AR598" s="390"/>
      <c r="AS598" s="390"/>
      <c r="AT598" s="390"/>
      <c r="AU598" s="390"/>
      <c r="AV598" s="390"/>
      <c r="AW598" s="390"/>
      <c r="AX598" s="390"/>
      <c r="AY598" s="390"/>
      <c r="AZ598" s="390"/>
    </row>
    <row r="599" spans="1:52">
      <c r="A599" s="208"/>
      <c r="B599" s="208"/>
      <c r="C599" s="208"/>
      <c r="D599" s="390"/>
      <c r="E599" s="390"/>
      <c r="F599" s="390"/>
      <c r="G599" s="390"/>
      <c r="H599" s="390"/>
      <c r="I599" s="390"/>
      <c r="J599" s="390"/>
      <c r="K599" s="1331"/>
      <c r="U599" s="208"/>
      <c r="V599" s="1332"/>
      <c r="W599" s="1332"/>
      <c r="X599" s="390"/>
      <c r="Y599" s="390"/>
      <c r="Z599" s="390"/>
      <c r="AA599" s="390"/>
      <c r="AB599" s="390"/>
      <c r="AC599" s="390"/>
      <c r="AD599" s="390"/>
      <c r="AE599" s="390"/>
      <c r="AF599" s="390"/>
      <c r="AG599" s="390"/>
      <c r="AH599" s="390"/>
      <c r="AI599" s="390"/>
      <c r="AJ599" s="390"/>
      <c r="AK599" s="390"/>
      <c r="AL599" s="390"/>
      <c r="AM599" s="390"/>
      <c r="AN599" s="390"/>
      <c r="AO599" s="390"/>
      <c r="AP599" s="390"/>
      <c r="AQ599" s="390"/>
      <c r="AR599" s="390"/>
      <c r="AS599" s="390"/>
      <c r="AT599" s="390"/>
      <c r="AU599" s="390"/>
      <c r="AV599" s="390"/>
      <c r="AW599" s="390"/>
      <c r="AX599" s="390"/>
      <c r="AY599" s="390"/>
      <c r="AZ599" s="390"/>
    </row>
    <row r="600" spans="1:52">
      <c r="A600" s="208"/>
      <c r="B600" s="208"/>
      <c r="C600" s="208"/>
      <c r="D600" s="390"/>
      <c r="E600" s="390"/>
      <c r="F600" s="390"/>
      <c r="G600" s="390"/>
      <c r="H600" s="390"/>
      <c r="I600" s="390"/>
      <c r="J600" s="390"/>
      <c r="K600" s="1331"/>
      <c r="U600" s="208"/>
      <c r="V600" s="1332"/>
      <c r="W600" s="1332"/>
      <c r="X600" s="390"/>
      <c r="Y600" s="390"/>
      <c r="Z600" s="390"/>
      <c r="AA600" s="390"/>
      <c r="AB600" s="390"/>
      <c r="AC600" s="390"/>
      <c r="AD600" s="390"/>
      <c r="AE600" s="390"/>
      <c r="AF600" s="390"/>
      <c r="AG600" s="390"/>
      <c r="AH600" s="390"/>
      <c r="AI600" s="390"/>
      <c r="AJ600" s="390"/>
      <c r="AK600" s="390"/>
      <c r="AL600" s="390"/>
      <c r="AM600" s="390"/>
      <c r="AN600" s="390"/>
      <c r="AO600" s="390"/>
      <c r="AP600" s="390"/>
      <c r="AQ600" s="390"/>
      <c r="AR600" s="390"/>
      <c r="AS600" s="390"/>
      <c r="AT600" s="390"/>
      <c r="AU600" s="390"/>
      <c r="AV600" s="390"/>
      <c r="AW600" s="390"/>
      <c r="AX600" s="390"/>
      <c r="AY600" s="390"/>
      <c r="AZ600" s="390"/>
    </row>
    <row r="601" spans="1:52">
      <c r="A601" s="208"/>
      <c r="B601" s="208"/>
      <c r="C601" s="208"/>
      <c r="D601" s="390"/>
      <c r="E601" s="390"/>
      <c r="F601" s="390"/>
      <c r="G601" s="390"/>
      <c r="H601" s="390"/>
      <c r="I601" s="390"/>
      <c r="J601" s="390"/>
      <c r="K601" s="1331"/>
      <c r="U601" s="208"/>
      <c r="V601" s="1332"/>
      <c r="W601" s="1332"/>
      <c r="X601" s="390"/>
      <c r="Y601" s="390"/>
      <c r="Z601" s="390"/>
      <c r="AA601" s="390"/>
      <c r="AB601" s="390"/>
      <c r="AC601" s="390"/>
      <c r="AD601" s="390"/>
      <c r="AE601" s="390"/>
      <c r="AF601" s="390"/>
      <c r="AG601" s="390"/>
      <c r="AH601" s="390"/>
      <c r="AI601" s="390"/>
      <c r="AJ601" s="390"/>
      <c r="AK601" s="390"/>
      <c r="AL601" s="390"/>
      <c r="AM601" s="390"/>
      <c r="AN601" s="390"/>
      <c r="AO601" s="390"/>
      <c r="AP601" s="390"/>
      <c r="AQ601" s="390"/>
      <c r="AR601" s="390"/>
      <c r="AS601" s="390"/>
      <c r="AT601" s="390"/>
      <c r="AU601" s="390"/>
      <c r="AV601" s="390"/>
      <c r="AW601" s="390"/>
      <c r="AX601" s="390"/>
      <c r="AY601" s="390"/>
      <c r="AZ601" s="390"/>
    </row>
    <row r="602" spans="1:52">
      <c r="A602" s="208"/>
      <c r="B602" s="208"/>
      <c r="C602" s="208"/>
      <c r="D602" s="390"/>
      <c r="E602" s="390"/>
      <c r="F602" s="390"/>
      <c r="G602" s="390"/>
      <c r="H602" s="390"/>
      <c r="I602" s="390"/>
      <c r="J602" s="390"/>
      <c r="K602" s="1331"/>
      <c r="U602" s="208"/>
      <c r="V602" s="1332"/>
      <c r="W602" s="1332"/>
      <c r="X602" s="390"/>
      <c r="Y602" s="390"/>
      <c r="Z602" s="390"/>
      <c r="AA602" s="390"/>
      <c r="AB602" s="390"/>
      <c r="AC602" s="390"/>
      <c r="AD602" s="390"/>
      <c r="AE602" s="390"/>
      <c r="AF602" s="390"/>
      <c r="AG602" s="390"/>
      <c r="AH602" s="390"/>
      <c r="AI602" s="390"/>
      <c r="AJ602" s="390"/>
      <c r="AK602" s="390"/>
      <c r="AL602" s="390"/>
      <c r="AM602" s="390"/>
      <c r="AN602" s="390"/>
      <c r="AO602" s="390"/>
      <c r="AP602" s="390"/>
      <c r="AQ602" s="390"/>
      <c r="AR602" s="390"/>
      <c r="AS602" s="390"/>
      <c r="AT602" s="390"/>
      <c r="AU602" s="390"/>
      <c r="AV602" s="390"/>
      <c r="AW602" s="390"/>
      <c r="AX602" s="390"/>
      <c r="AY602" s="390"/>
      <c r="AZ602" s="390"/>
    </row>
    <row r="603" spans="1:52">
      <c r="A603" s="208"/>
      <c r="B603" s="208"/>
      <c r="C603" s="208"/>
      <c r="D603" s="390"/>
      <c r="E603" s="390"/>
      <c r="F603" s="390"/>
      <c r="G603" s="390"/>
      <c r="H603" s="390"/>
      <c r="I603" s="390"/>
      <c r="J603" s="390"/>
      <c r="K603" s="1331"/>
      <c r="U603" s="208"/>
      <c r="V603" s="1332"/>
      <c r="W603" s="1332"/>
      <c r="X603" s="390"/>
      <c r="Y603" s="390"/>
      <c r="Z603" s="390"/>
      <c r="AA603" s="390"/>
      <c r="AB603" s="390"/>
      <c r="AC603" s="390"/>
      <c r="AD603" s="390"/>
      <c r="AE603" s="390"/>
      <c r="AF603" s="390"/>
      <c r="AG603" s="390"/>
      <c r="AH603" s="390"/>
      <c r="AI603" s="390"/>
      <c r="AJ603" s="390"/>
      <c r="AK603" s="390"/>
      <c r="AL603" s="390"/>
      <c r="AM603" s="390"/>
      <c r="AN603" s="390"/>
      <c r="AO603" s="390"/>
      <c r="AP603" s="390"/>
      <c r="AQ603" s="390"/>
      <c r="AR603" s="390"/>
      <c r="AS603" s="390"/>
      <c r="AT603" s="390"/>
      <c r="AU603" s="390"/>
      <c r="AV603" s="390"/>
      <c r="AW603" s="390"/>
      <c r="AX603" s="390"/>
      <c r="AY603" s="390"/>
      <c r="AZ603" s="390"/>
    </row>
    <row r="604" spans="1:52">
      <c r="A604" s="208"/>
      <c r="B604" s="208"/>
      <c r="C604" s="208"/>
      <c r="D604" s="390"/>
      <c r="E604" s="390"/>
      <c r="F604" s="390"/>
      <c r="G604" s="390"/>
      <c r="H604" s="390"/>
      <c r="I604" s="390"/>
      <c r="J604" s="390"/>
      <c r="K604" s="1331"/>
      <c r="U604" s="208"/>
      <c r="V604" s="1332"/>
      <c r="W604" s="1332"/>
      <c r="X604" s="390"/>
      <c r="Y604" s="390"/>
      <c r="Z604" s="390"/>
      <c r="AA604" s="390"/>
      <c r="AB604" s="390"/>
      <c r="AC604" s="390"/>
      <c r="AD604" s="390"/>
      <c r="AE604" s="390"/>
      <c r="AF604" s="390"/>
      <c r="AG604" s="390"/>
      <c r="AH604" s="390"/>
      <c r="AI604" s="390"/>
      <c r="AJ604" s="390"/>
      <c r="AK604" s="390"/>
      <c r="AL604" s="390"/>
      <c r="AM604" s="390"/>
      <c r="AN604" s="390"/>
      <c r="AO604" s="390"/>
      <c r="AP604" s="390"/>
      <c r="AQ604" s="390"/>
      <c r="AR604" s="390"/>
      <c r="AS604" s="390"/>
      <c r="AT604" s="390"/>
      <c r="AU604" s="390"/>
      <c r="AV604" s="390"/>
      <c r="AW604" s="390"/>
      <c r="AX604" s="390"/>
      <c r="AY604" s="390"/>
      <c r="AZ604" s="390"/>
    </row>
    <row r="605" spans="1:52">
      <c r="A605" s="208"/>
      <c r="B605" s="208"/>
      <c r="C605" s="208"/>
      <c r="D605" s="390"/>
      <c r="E605" s="390"/>
      <c r="F605" s="390"/>
      <c r="G605" s="390"/>
      <c r="H605" s="390"/>
      <c r="I605" s="390"/>
      <c r="J605" s="390"/>
      <c r="K605" s="1331"/>
      <c r="U605" s="208"/>
      <c r="V605" s="1332"/>
      <c r="W605" s="1332"/>
      <c r="X605" s="390"/>
      <c r="Y605" s="390"/>
      <c r="Z605" s="390"/>
      <c r="AA605" s="390"/>
      <c r="AB605" s="390"/>
      <c r="AC605" s="390"/>
      <c r="AD605" s="390"/>
      <c r="AE605" s="390"/>
      <c r="AF605" s="390"/>
      <c r="AG605" s="390"/>
      <c r="AH605" s="390"/>
      <c r="AI605" s="390"/>
      <c r="AJ605" s="390"/>
      <c r="AK605" s="390"/>
      <c r="AL605" s="390"/>
      <c r="AM605" s="390"/>
      <c r="AN605" s="390"/>
      <c r="AO605" s="390"/>
      <c r="AP605" s="390"/>
      <c r="AQ605" s="390"/>
      <c r="AR605" s="390"/>
      <c r="AS605" s="390"/>
      <c r="AT605" s="390"/>
      <c r="AU605" s="390"/>
      <c r="AV605" s="390"/>
      <c r="AW605" s="390"/>
      <c r="AX605" s="390"/>
      <c r="AY605" s="390"/>
      <c r="AZ605" s="390"/>
    </row>
    <row r="606" spans="1:52">
      <c r="A606" s="208"/>
      <c r="B606" s="208"/>
      <c r="C606" s="208"/>
      <c r="D606" s="390"/>
      <c r="E606" s="390"/>
      <c r="F606" s="390"/>
      <c r="G606" s="390"/>
      <c r="H606" s="390"/>
      <c r="I606" s="390"/>
      <c r="J606" s="390"/>
      <c r="K606" s="1331"/>
      <c r="U606" s="208"/>
      <c r="V606" s="1332"/>
      <c r="W606" s="1332"/>
      <c r="X606" s="390"/>
      <c r="Y606" s="390"/>
      <c r="Z606" s="390"/>
      <c r="AA606" s="390"/>
      <c r="AB606" s="390"/>
      <c r="AC606" s="390"/>
      <c r="AD606" s="390"/>
      <c r="AE606" s="390"/>
      <c r="AF606" s="390"/>
      <c r="AG606" s="390"/>
      <c r="AH606" s="390"/>
      <c r="AI606" s="390"/>
      <c r="AJ606" s="390"/>
      <c r="AK606" s="390"/>
      <c r="AL606" s="390"/>
      <c r="AM606" s="390"/>
      <c r="AN606" s="390"/>
      <c r="AO606" s="390"/>
      <c r="AP606" s="390"/>
      <c r="AQ606" s="390"/>
      <c r="AR606" s="390"/>
      <c r="AS606" s="390"/>
      <c r="AT606" s="390"/>
      <c r="AU606" s="390"/>
      <c r="AV606" s="390"/>
      <c r="AW606" s="390"/>
      <c r="AX606" s="390"/>
      <c r="AY606" s="390"/>
      <c r="AZ606" s="390"/>
    </row>
    <row r="607" spans="1:52">
      <c r="A607" s="208"/>
      <c r="B607" s="208"/>
      <c r="C607" s="208"/>
      <c r="D607" s="390"/>
      <c r="E607" s="390"/>
      <c r="F607" s="390"/>
      <c r="G607" s="390"/>
      <c r="H607" s="390"/>
      <c r="I607" s="390"/>
      <c r="J607" s="390"/>
      <c r="K607" s="1331"/>
      <c r="U607" s="208"/>
      <c r="V607" s="1332"/>
      <c r="W607" s="1332"/>
      <c r="X607" s="390"/>
      <c r="Y607" s="390"/>
      <c r="Z607" s="390"/>
      <c r="AA607" s="390"/>
      <c r="AB607" s="390"/>
      <c r="AC607" s="390"/>
      <c r="AD607" s="390"/>
      <c r="AE607" s="390"/>
      <c r="AF607" s="390"/>
      <c r="AG607" s="390"/>
      <c r="AH607" s="390"/>
      <c r="AI607" s="390"/>
      <c r="AJ607" s="390"/>
      <c r="AK607" s="390"/>
      <c r="AL607" s="390"/>
      <c r="AM607" s="390"/>
      <c r="AN607" s="390"/>
      <c r="AO607" s="390"/>
      <c r="AP607" s="390"/>
      <c r="AQ607" s="390"/>
      <c r="AR607" s="390"/>
      <c r="AS607" s="390"/>
      <c r="AT607" s="390"/>
      <c r="AU607" s="390"/>
      <c r="AV607" s="390"/>
      <c r="AW607" s="390"/>
      <c r="AX607" s="390"/>
      <c r="AY607" s="390"/>
      <c r="AZ607" s="390"/>
    </row>
    <row r="608" spans="1:52">
      <c r="A608" s="208"/>
      <c r="B608" s="208"/>
      <c r="C608" s="208"/>
      <c r="D608" s="390"/>
      <c r="E608" s="390"/>
      <c r="F608" s="390"/>
      <c r="G608" s="390"/>
      <c r="H608" s="390"/>
      <c r="I608" s="390"/>
      <c r="J608" s="390"/>
      <c r="K608" s="1331"/>
      <c r="U608" s="208"/>
      <c r="V608" s="1332"/>
      <c r="W608" s="1332"/>
      <c r="X608" s="390"/>
      <c r="Y608" s="390"/>
      <c r="Z608" s="390"/>
      <c r="AA608" s="390"/>
      <c r="AB608" s="390"/>
      <c r="AC608" s="390"/>
      <c r="AD608" s="390"/>
      <c r="AE608" s="390"/>
      <c r="AF608" s="390"/>
      <c r="AG608" s="390"/>
      <c r="AH608" s="390"/>
      <c r="AI608" s="390"/>
      <c r="AJ608" s="390"/>
      <c r="AK608" s="390"/>
      <c r="AL608" s="390"/>
      <c r="AM608" s="390"/>
      <c r="AN608" s="390"/>
      <c r="AO608" s="390"/>
      <c r="AP608" s="390"/>
      <c r="AQ608" s="390"/>
      <c r="AR608" s="390"/>
      <c r="AS608" s="390"/>
      <c r="AT608" s="390"/>
      <c r="AU608" s="390"/>
      <c r="AV608" s="390"/>
      <c r="AW608" s="390"/>
      <c r="AX608" s="390"/>
      <c r="AY608" s="390"/>
      <c r="AZ608" s="390"/>
    </row>
    <row r="609" spans="1:52">
      <c r="A609" s="208"/>
      <c r="B609" s="208"/>
      <c r="C609" s="208"/>
      <c r="D609" s="390"/>
      <c r="E609" s="390"/>
      <c r="F609" s="390"/>
      <c r="G609" s="390"/>
      <c r="H609" s="390"/>
      <c r="I609" s="390"/>
      <c r="J609" s="390"/>
      <c r="K609" s="1331"/>
      <c r="U609" s="208"/>
      <c r="V609" s="1332"/>
      <c r="W609" s="1332"/>
      <c r="X609" s="390"/>
      <c r="Y609" s="390"/>
      <c r="Z609" s="390"/>
      <c r="AA609" s="390"/>
      <c r="AB609" s="390"/>
      <c r="AC609" s="390"/>
      <c r="AD609" s="390"/>
      <c r="AE609" s="390"/>
      <c r="AF609" s="390"/>
      <c r="AG609" s="390"/>
      <c r="AH609" s="390"/>
      <c r="AI609" s="390"/>
      <c r="AJ609" s="390"/>
      <c r="AK609" s="390"/>
      <c r="AL609" s="390"/>
      <c r="AM609" s="390"/>
      <c r="AN609" s="390"/>
      <c r="AO609" s="390"/>
      <c r="AP609" s="390"/>
      <c r="AQ609" s="390"/>
      <c r="AR609" s="390"/>
      <c r="AS609" s="390"/>
      <c r="AT609" s="390"/>
      <c r="AU609" s="390"/>
      <c r="AV609" s="390"/>
      <c r="AW609" s="390"/>
      <c r="AX609" s="390"/>
      <c r="AY609" s="390"/>
      <c r="AZ609" s="390"/>
    </row>
    <row r="610" spans="1:52">
      <c r="A610" s="208"/>
      <c r="B610" s="208"/>
      <c r="C610" s="208"/>
      <c r="D610" s="390"/>
      <c r="E610" s="390"/>
      <c r="F610" s="390"/>
      <c r="G610" s="390"/>
      <c r="H610" s="390"/>
      <c r="I610" s="390"/>
      <c r="J610" s="390"/>
      <c r="K610" s="1331"/>
      <c r="U610" s="208"/>
      <c r="V610" s="1332"/>
      <c r="W610" s="1332"/>
      <c r="X610" s="390"/>
      <c r="Y610" s="390"/>
      <c r="Z610" s="390"/>
      <c r="AA610" s="390"/>
      <c r="AB610" s="390"/>
      <c r="AC610" s="390"/>
      <c r="AD610" s="390"/>
      <c r="AE610" s="390"/>
      <c r="AF610" s="390"/>
      <c r="AG610" s="390"/>
      <c r="AH610" s="390"/>
      <c r="AI610" s="390"/>
      <c r="AJ610" s="390"/>
      <c r="AK610" s="390"/>
      <c r="AL610" s="390"/>
      <c r="AM610" s="390"/>
      <c r="AN610" s="390"/>
      <c r="AO610" s="390"/>
      <c r="AP610" s="390"/>
      <c r="AQ610" s="390"/>
      <c r="AR610" s="390"/>
      <c r="AS610" s="390"/>
      <c r="AT610" s="390"/>
      <c r="AU610" s="390"/>
      <c r="AV610" s="390"/>
      <c r="AW610" s="390"/>
      <c r="AX610" s="390"/>
      <c r="AY610" s="390"/>
      <c r="AZ610" s="390"/>
    </row>
    <row r="611" spans="1:52">
      <c r="A611" s="208"/>
      <c r="B611" s="208"/>
      <c r="C611" s="208"/>
      <c r="D611" s="390"/>
      <c r="E611" s="390"/>
      <c r="F611" s="390"/>
      <c r="G611" s="390"/>
      <c r="H611" s="390"/>
      <c r="I611" s="390"/>
      <c r="J611" s="390"/>
      <c r="K611" s="1331"/>
      <c r="U611" s="208"/>
      <c r="V611" s="1332"/>
      <c r="W611" s="1332"/>
      <c r="X611" s="390"/>
      <c r="Y611" s="390"/>
      <c r="Z611" s="390"/>
      <c r="AA611" s="390"/>
      <c r="AB611" s="390"/>
      <c r="AC611" s="390"/>
      <c r="AD611" s="390"/>
      <c r="AE611" s="390"/>
      <c r="AF611" s="390"/>
      <c r="AG611" s="390"/>
      <c r="AH611" s="390"/>
      <c r="AI611" s="390"/>
      <c r="AJ611" s="390"/>
      <c r="AK611" s="390"/>
      <c r="AL611" s="390"/>
      <c r="AM611" s="390"/>
      <c r="AN611" s="390"/>
      <c r="AO611" s="390"/>
      <c r="AP611" s="390"/>
      <c r="AQ611" s="390"/>
      <c r="AR611" s="390"/>
      <c r="AS611" s="390"/>
      <c r="AT611" s="390"/>
      <c r="AU611" s="390"/>
      <c r="AV611" s="390"/>
      <c r="AW611" s="390"/>
      <c r="AX611" s="390"/>
      <c r="AY611" s="390"/>
      <c r="AZ611" s="390"/>
    </row>
    <row r="612" spans="1:52">
      <c r="A612" s="208"/>
      <c r="B612" s="208"/>
      <c r="C612" s="208"/>
      <c r="D612" s="390"/>
      <c r="E612" s="390"/>
      <c r="F612" s="390"/>
      <c r="G612" s="390"/>
      <c r="H612" s="390"/>
      <c r="I612" s="390"/>
      <c r="J612" s="390"/>
      <c r="K612" s="1331"/>
      <c r="U612" s="208"/>
      <c r="V612" s="1332"/>
      <c r="W612" s="1332"/>
      <c r="X612" s="390"/>
      <c r="Y612" s="390"/>
      <c r="Z612" s="390"/>
      <c r="AA612" s="390"/>
      <c r="AB612" s="390"/>
      <c r="AC612" s="390"/>
      <c r="AD612" s="390"/>
      <c r="AE612" s="390"/>
      <c r="AF612" s="390"/>
      <c r="AG612" s="390"/>
      <c r="AH612" s="390"/>
      <c r="AI612" s="390"/>
      <c r="AJ612" s="390"/>
      <c r="AK612" s="390"/>
      <c r="AL612" s="390"/>
      <c r="AM612" s="390"/>
      <c r="AN612" s="390"/>
      <c r="AO612" s="390"/>
      <c r="AP612" s="390"/>
      <c r="AQ612" s="390"/>
      <c r="AR612" s="390"/>
      <c r="AS612" s="390"/>
      <c r="AT612" s="390"/>
      <c r="AU612" s="390"/>
      <c r="AV612" s="390"/>
      <c r="AW612" s="390"/>
      <c r="AX612" s="390"/>
      <c r="AY612" s="390"/>
      <c r="AZ612" s="390"/>
    </row>
    <row r="613" spans="1:52">
      <c r="A613" s="208"/>
      <c r="B613" s="208"/>
      <c r="C613" s="208"/>
      <c r="D613" s="390"/>
      <c r="E613" s="390"/>
      <c r="F613" s="390"/>
      <c r="G613" s="390"/>
      <c r="H613" s="390"/>
      <c r="I613" s="390"/>
      <c r="J613" s="390"/>
      <c r="K613" s="1331"/>
      <c r="U613" s="208"/>
      <c r="V613" s="1332"/>
      <c r="W613" s="1332"/>
      <c r="X613" s="390"/>
      <c r="Y613" s="390"/>
      <c r="Z613" s="390"/>
      <c r="AA613" s="390"/>
      <c r="AB613" s="390"/>
      <c r="AC613" s="390"/>
      <c r="AD613" s="390"/>
      <c r="AE613" s="390"/>
      <c r="AF613" s="390"/>
      <c r="AG613" s="390"/>
      <c r="AH613" s="390"/>
      <c r="AI613" s="390"/>
      <c r="AJ613" s="390"/>
      <c r="AK613" s="390"/>
      <c r="AL613" s="390"/>
      <c r="AM613" s="390"/>
      <c r="AN613" s="390"/>
      <c r="AO613" s="390"/>
      <c r="AP613" s="390"/>
      <c r="AQ613" s="390"/>
      <c r="AR613" s="390"/>
      <c r="AS613" s="390"/>
      <c r="AT613" s="390"/>
      <c r="AU613" s="390"/>
      <c r="AV613" s="390"/>
      <c r="AW613" s="390"/>
      <c r="AX613" s="390"/>
      <c r="AY613" s="390"/>
      <c r="AZ613" s="390"/>
    </row>
    <row r="614" spans="1:52">
      <c r="A614" s="208"/>
      <c r="B614" s="208"/>
      <c r="C614" s="208"/>
      <c r="D614" s="390"/>
      <c r="E614" s="390"/>
      <c r="F614" s="390"/>
      <c r="G614" s="390"/>
      <c r="H614" s="390"/>
      <c r="I614" s="390"/>
      <c r="J614" s="390"/>
      <c r="K614" s="1331"/>
      <c r="U614" s="208"/>
      <c r="V614" s="1332"/>
      <c r="W614" s="1332"/>
      <c r="X614" s="390"/>
      <c r="Y614" s="390"/>
      <c r="Z614" s="390"/>
      <c r="AA614" s="390"/>
      <c r="AB614" s="390"/>
      <c r="AC614" s="390"/>
      <c r="AD614" s="390"/>
      <c r="AE614" s="390"/>
      <c r="AF614" s="390"/>
      <c r="AG614" s="390"/>
      <c r="AH614" s="390"/>
      <c r="AI614" s="390"/>
      <c r="AJ614" s="390"/>
      <c r="AK614" s="390"/>
      <c r="AL614" s="390"/>
      <c r="AM614" s="390"/>
      <c r="AN614" s="390"/>
      <c r="AO614" s="390"/>
      <c r="AP614" s="390"/>
      <c r="AQ614" s="390"/>
      <c r="AR614" s="390"/>
      <c r="AS614" s="390"/>
      <c r="AT614" s="390"/>
      <c r="AU614" s="390"/>
      <c r="AV614" s="390"/>
      <c r="AW614" s="390"/>
      <c r="AX614" s="390"/>
      <c r="AY614" s="390"/>
      <c r="AZ614" s="390"/>
    </row>
    <row r="615" spans="1:52">
      <c r="A615" s="208"/>
      <c r="B615" s="208"/>
      <c r="C615" s="208"/>
      <c r="D615" s="390"/>
      <c r="E615" s="390"/>
      <c r="F615" s="390"/>
      <c r="G615" s="390"/>
      <c r="H615" s="390"/>
      <c r="I615" s="390"/>
      <c r="J615" s="390"/>
      <c r="K615" s="1331"/>
      <c r="U615" s="208"/>
      <c r="V615" s="1332"/>
      <c r="W615" s="1332"/>
      <c r="X615" s="390"/>
      <c r="Y615" s="390"/>
      <c r="Z615" s="390"/>
      <c r="AA615" s="390"/>
      <c r="AB615" s="390"/>
      <c r="AC615" s="390"/>
      <c r="AD615" s="390"/>
      <c r="AE615" s="390"/>
      <c r="AF615" s="390"/>
      <c r="AG615" s="390"/>
      <c r="AH615" s="390"/>
      <c r="AI615" s="390"/>
      <c r="AJ615" s="390"/>
      <c r="AK615" s="390"/>
      <c r="AL615" s="390"/>
      <c r="AM615" s="390"/>
      <c r="AN615" s="390"/>
      <c r="AO615" s="390"/>
      <c r="AP615" s="390"/>
      <c r="AQ615" s="390"/>
      <c r="AR615" s="390"/>
      <c r="AS615" s="390"/>
      <c r="AT615" s="390"/>
      <c r="AU615" s="390"/>
      <c r="AV615" s="390"/>
      <c r="AW615" s="390"/>
      <c r="AX615" s="390"/>
      <c r="AY615" s="390"/>
      <c r="AZ615" s="390"/>
    </row>
    <row r="616" spans="1:52">
      <c r="A616" s="208"/>
      <c r="B616" s="208"/>
      <c r="C616" s="208"/>
      <c r="D616" s="390"/>
      <c r="E616" s="390"/>
      <c r="F616" s="390"/>
      <c r="G616" s="390"/>
      <c r="H616" s="390"/>
      <c r="I616" s="390"/>
      <c r="J616" s="390"/>
      <c r="K616" s="1331"/>
      <c r="U616" s="208"/>
      <c r="V616" s="1332"/>
      <c r="W616" s="1332"/>
      <c r="X616" s="390"/>
      <c r="Y616" s="390"/>
      <c r="Z616" s="390"/>
      <c r="AA616" s="390"/>
      <c r="AB616" s="390"/>
      <c r="AC616" s="390"/>
      <c r="AD616" s="390"/>
      <c r="AE616" s="390"/>
      <c r="AF616" s="390"/>
      <c r="AG616" s="390"/>
      <c r="AH616" s="390"/>
      <c r="AI616" s="390"/>
      <c r="AJ616" s="390"/>
      <c r="AK616" s="390"/>
      <c r="AL616" s="390"/>
      <c r="AM616" s="390"/>
      <c r="AN616" s="390"/>
      <c r="AO616" s="390"/>
      <c r="AP616" s="390"/>
      <c r="AQ616" s="390"/>
      <c r="AR616" s="390"/>
      <c r="AS616" s="390"/>
      <c r="AT616" s="390"/>
      <c r="AU616" s="390"/>
      <c r="AV616" s="390"/>
      <c r="AW616" s="390"/>
      <c r="AX616" s="390"/>
      <c r="AY616" s="390"/>
      <c r="AZ616" s="390"/>
    </row>
    <row r="617" spans="1:52">
      <c r="A617" s="208"/>
      <c r="B617" s="208"/>
      <c r="C617" s="208"/>
      <c r="D617" s="390"/>
      <c r="E617" s="390"/>
      <c r="F617" s="390"/>
      <c r="G617" s="390"/>
      <c r="H617" s="390"/>
      <c r="I617" s="390"/>
      <c r="J617" s="390"/>
      <c r="K617" s="1331"/>
      <c r="U617" s="208"/>
      <c r="V617" s="1332"/>
      <c r="W617" s="1332"/>
      <c r="X617" s="390"/>
      <c r="Y617" s="390"/>
      <c r="Z617" s="390"/>
      <c r="AA617" s="390"/>
      <c r="AB617" s="390"/>
      <c r="AC617" s="390"/>
      <c r="AD617" s="390"/>
      <c r="AE617" s="390"/>
      <c r="AF617" s="390"/>
      <c r="AG617" s="390"/>
      <c r="AH617" s="390"/>
      <c r="AI617" s="390"/>
      <c r="AJ617" s="390"/>
      <c r="AK617" s="390"/>
      <c r="AL617" s="390"/>
      <c r="AM617" s="390"/>
      <c r="AN617" s="390"/>
      <c r="AO617" s="390"/>
      <c r="AP617" s="390"/>
      <c r="AQ617" s="390"/>
      <c r="AR617" s="390"/>
      <c r="AS617" s="390"/>
      <c r="AT617" s="390"/>
      <c r="AU617" s="390"/>
      <c r="AV617" s="390"/>
      <c r="AW617" s="390"/>
      <c r="AX617" s="390"/>
      <c r="AY617" s="390"/>
      <c r="AZ617" s="390"/>
    </row>
    <row r="618" spans="1:52">
      <c r="A618" s="208"/>
      <c r="B618" s="208"/>
      <c r="C618" s="208"/>
      <c r="D618" s="390"/>
      <c r="E618" s="390"/>
      <c r="F618" s="390"/>
      <c r="G618" s="390"/>
      <c r="H618" s="390"/>
      <c r="I618" s="390"/>
      <c r="J618" s="390"/>
      <c r="K618" s="1331"/>
      <c r="U618" s="208"/>
      <c r="V618" s="1332"/>
      <c r="W618" s="1332"/>
      <c r="X618" s="390"/>
      <c r="Y618" s="390"/>
      <c r="Z618" s="390"/>
      <c r="AA618" s="390"/>
      <c r="AB618" s="390"/>
      <c r="AC618" s="390"/>
      <c r="AD618" s="390"/>
      <c r="AE618" s="390"/>
      <c r="AF618" s="390"/>
      <c r="AG618" s="390"/>
      <c r="AH618" s="390"/>
      <c r="AI618" s="390"/>
      <c r="AJ618" s="390"/>
      <c r="AK618" s="390"/>
      <c r="AL618" s="390"/>
      <c r="AM618" s="390"/>
      <c r="AN618" s="390"/>
      <c r="AO618" s="390"/>
      <c r="AP618" s="390"/>
      <c r="AQ618" s="390"/>
      <c r="AR618" s="390"/>
      <c r="AS618" s="390"/>
      <c r="AT618" s="390"/>
      <c r="AU618" s="390"/>
      <c r="AV618" s="390"/>
      <c r="AW618" s="390"/>
      <c r="AX618" s="390"/>
      <c r="AY618" s="390"/>
      <c r="AZ618" s="390"/>
    </row>
    <row r="619" spans="1:52">
      <c r="A619" s="208"/>
      <c r="B619" s="208"/>
      <c r="C619" s="208"/>
      <c r="D619" s="390"/>
      <c r="E619" s="390"/>
      <c r="F619" s="390"/>
      <c r="G619" s="390"/>
      <c r="H619" s="390"/>
      <c r="I619" s="390"/>
      <c r="J619" s="390"/>
      <c r="K619" s="1331"/>
      <c r="U619" s="208"/>
      <c r="V619" s="1332"/>
      <c r="W619" s="1332"/>
      <c r="X619" s="390"/>
      <c r="Y619" s="390"/>
      <c r="Z619" s="390"/>
      <c r="AA619" s="390"/>
      <c r="AB619" s="390"/>
      <c r="AC619" s="390"/>
      <c r="AD619" s="390"/>
      <c r="AE619" s="390"/>
      <c r="AF619" s="390"/>
      <c r="AG619" s="390"/>
      <c r="AH619" s="390"/>
      <c r="AI619" s="390"/>
      <c r="AJ619" s="390"/>
      <c r="AK619" s="390"/>
      <c r="AL619" s="390"/>
      <c r="AM619" s="390"/>
      <c r="AN619" s="390"/>
      <c r="AO619" s="390"/>
      <c r="AP619" s="390"/>
      <c r="AQ619" s="390"/>
      <c r="AR619" s="390"/>
      <c r="AS619" s="390"/>
      <c r="AT619" s="390"/>
      <c r="AU619" s="390"/>
      <c r="AV619" s="390"/>
      <c r="AW619" s="390"/>
      <c r="AX619" s="390"/>
      <c r="AY619" s="390"/>
      <c r="AZ619" s="390"/>
    </row>
    <row r="620" spans="1:52">
      <c r="A620" s="208"/>
      <c r="B620" s="208"/>
      <c r="C620" s="208"/>
      <c r="D620" s="390"/>
      <c r="E620" s="390"/>
      <c r="F620" s="390"/>
      <c r="G620" s="390"/>
      <c r="H620" s="390"/>
      <c r="I620" s="390"/>
      <c r="J620" s="390"/>
      <c r="K620" s="1331"/>
      <c r="U620" s="208"/>
      <c r="V620" s="1332"/>
      <c r="W620" s="1332"/>
      <c r="X620" s="390"/>
      <c r="Y620" s="390"/>
      <c r="Z620" s="390"/>
      <c r="AA620" s="390"/>
      <c r="AB620" s="390"/>
      <c r="AC620" s="390"/>
      <c r="AD620" s="390"/>
      <c r="AE620" s="390"/>
      <c r="AF620" s="390"/>
      <c r="AG620" s="390"/>
      <c r="AH620" s="390"/>
      <c r="AI620" s="390"/>
      <c r="AJ620" s="390"/>
      <c r="AK620" s="390"/>
      <c r="AL620" s="390"/>
      <c r="AM620" s="390"/>
      <c r="AN620" s="390"/>
      <c r="AO620" s="390"/>
      <c r="AP620" s="390"/>
      <c r="AQ620" s="390"/>
      <c r="AR620" s="390"/>
      <c r="AS620" s="390"/>
      <c r="AT620" s="390"/>
      <c r="AU620" s="390"/>
      <c r="AV620" s="390"/>
      <c r="AW620" s="390"/>
      <c r="AX620" s="390"/>
      <c r="AY620" s="390"/>
      <c r="AZ620" s="390"/>
    </row>
    <row r="621" spans="1:52">
      <c r="A621" s="208"/>
      <c r="B621" s="208"/>
      <c r="C621" s="208"/>
      <c r="D621" s="390"/>
      <c r="E621" s="390"/>
      <c r="F621" s="390"/>
      <c r="G621" s="390"/>
      <c r="H621" s="390"/>
      <c r="I621" s="390"/>
      <c r="J621" s="390"/>
      <c r="K621" s="1331"/>
      <c r="U621" s="208"/>
      <c r="V621" s="1332"/>
      <c r="W621" s="1332"/>
      <c r="X621" s="390"/>
      <c r="Y621" s="390"/>
      <c r="Z621" s="390"/>
      <c r="AA621" s="390"/>
      <c r="AB621" s="390"/>
      <c r="AC621" s="390"/>
      <c r="AD621" s="390"/>
      <c r="AE621" s="390"/>
      <c r="AF621" s="390"/>
      <c r="AG621" s="390"/>
      <c r="AH621" s="390"/>
      <c r="AI621" s="390"/>
      <c r="AJ621" s="390"/>
      <c r="AK621" s="390"/>
      <c r="AL621" s="390"/>
      <c r="AM621" s="390"/>
      <c r="AN621" s="390"/>
      <c r="AO621" s="390"/>
      <c r="AP621" s="390"/>
      <c r="AQ621" s="390"/>
      <c r="AR621" s="390"/>
      <c r="AS621" s="390"/>
      <c r="AT621" s="390"/>
      <c r="AU621" s="390"/>
      <c r="AV621" s="390"/>
      <c r="AW621" s="390"/>
      <c r="AX621" s="390"/>
      <c r="AY621" s="390"/>
      <c r="AZ621" s="390"/>
    </row>
    <row r="622" spans="1:52">
      <c r="A622" s="208"/>
      <c r="B622" s="208"/>
      <c r="C622" s="208"/>
      <c r="D622" s="390"/>
      <c r="E622" s="390"/>
      <c r="F622" s="390"/>
      <c r="G622" s="390"/>
      <c r="H622" s="390"/>
      <c r="I622" s="390"/>
      <c r="J622" s="390"/>
      <c r="K622" s="1331"/>
      <c r="U622" s="208"/>
      <c r="V622" s="1332"/>
      <c r="W622" s="1332"/>
      <c r="X622" s="390"/>
      <c r="Y622" s="390"/>
      <c r="Z622" s="390"/>
      <c r="AA622" s="390"/>
      <c r="AB622" s="390"/>
      <c r="AC622" s="390"/>
      <c r="AD622" s="390"/>
      <c r="AE622" s="390"/>
      <c r="AF622" s="390"/>
      <c r="AG622" s="390"/>
      <c r="AH622" s="390"/>
      <c r="AI622" s="390"/>
      <c r="AJ622" s="390"/>
      <c r="AK622" s="390"/>
      <c r="AL622" s="390"/>
      <c r="AM622" s="390"/>
      <c r="AN622" s="390"/>
      <c r="AO622" s="390"/>
      <c r="AP622" s="390"/>
      <c r="AQ622" s="390"/>
      <c r="AR622" s="390"/>
      <c r="AS622" s="390"/>
      <c r="AT622" s="390"/>
      <c r="AU622" s="390"/>
      <c r="AV622" s="390"/>
      <c r="AW622" s="390"/>
      <c r="AX622" s="390"/>
      <c r="AY622" s="390"/>
      <c r="AZ622" s="390"/>
    </row>
    <row r="623" spans="1:52">
      <c r="A623" s="208"/>
      <c r="B623" s="208"/>
      <c r="C623" s="208"/>
      <c r="D623" s="390"/>
      <c r="E623" s="390"/>
      <c r="F623" s="390"/>
      <c r="G623" s="390"/>
      <c r="H623" s="390"/>
      <c r="I623" s="390"/>
      <c r="J623" s="390"/>
      <c r="K623" s="1331"/>
      <c r="U623" s="208"/>
      <c r="V623" s="1332"/>
      <c r="W623" s="1332"/>
      <c r="X623" s="390"/>
      <c r="Y623" s="390"/>
      <c r="Z623" s="390"/>
      <c r="AA623" s="390"/>
      <c r="AB623" s="390"/>
      <c r="AC623" s="390"/>
      <c r="AD623" s="390"/>
      <c r="AE623" s="390"/>
      <c r="AF623" s="390"/>
      <c r="AG623" s="390"/>
      <c r="AH623" s="390"/>
      <c r="AI623" s="390"/>
      <c r="AJ623" s="390"/>
      <c r="AK623" s="390"/>
      <c r="AL623" s="390"/>
      <c r="AM623" s="390"/>
      <c r="AN623" s="390"/>
      <c r="AO623" s="390"/>
      <c r="AP623" s="390"/>
      <c r="AQ623" s="390"/>
      <c r="AR623" s="390"/>
      <c r="AS623" s="390"/>
      <c r="AT623" s="390"/>
      <c r="AU623" s="390"/>
      <c r="AV623" s="390"/>
      <c r="AW623" s="390"/>
      <c r="AX623" s="390"/>
      <c r="AY623" s="390"/>
      <c r="AZ623" s="390"/>
    </row>
    <row r="624" spans="1:52">
      <c r="A624" s="208"/>
      <c r="B624" s="208"/>
      <c r="C624" s="208"/>
      <c r="D624" s="390"/>
      <c r="E624" s="390"/>
      <c r="F624" s="390"/>
      <c r="G624" s="390"/>
      <c r="H624" s="390"/>
      <c r="I624" s="390"/>
      <c r="J624" s="390"/>
      <c r="K624" s="1331"/>
      <c r="U624" s="208"/>
      <c r="V624" s="1332"/>
      <c r="W624" s="1332"/>
      <c r="X624" s="390"/>
      <c r="Y624" s="390"/>
      <c r="Z624" s="390"/>
      <c r="AA624" s="390"/>
      <c r="AB624" s="390"/>
      <c r="AC624" s="390"/>
      <c r="AD624" s="390"/>
      <c r="AE624" s="390"/>
      <c r="AF624" s="390"/>
      <c r="AG624" s="390"/>
      <c r="AH624" s="390"/>
      <c r="AI624" s="390"/>
      <c r="AJ624" s="390"/>
      <c r="AK624" s="390"/>
      <c r="AL624" s="390"/>
      <c r="AM624" s="390"/>
      <c r="AN624" s="390"/>
      <c r="AO624" s="390"/>
      <c r="AP624" s="390"/>
      <c r="AQ624" s="390"/>
      <c r="AR624" s="390"/>
      <c r="AS624" s="390"/>
      <c r="AT624" s="390"/>
      <c r="AU624" s="390"/>
      <c r="AV624" s="390"/>
      <c r="AW624" s="390"/>
      <c r="AX624" s="390"/>
      <c r="AY624" s="390"/>
      <c r="AZ624" s="390"/>
    </row>
    <row r="625" spans="1:52">
      <c r="A625" s="208"/>
      <c r="B625" s="208"/>
      <c r="C625" s="208"/>
      <c r="D625" s="390"/>
      <c r="E625" s="390"/>
      <c r="F625" s="390"/>
      <c r="G625" s="390"/>
      <c r="H625" s="390"/>
      <c r="I625" s="390"/>
      <c r="J625" s="390"/>
      <c r="K625" s="1331"/>
      <c r="U625" s="208"/>
      <c r="V625" s="1332"/>
      <c r="W625" s="1332"/>
      <c r="X625" s="390"/>
      <c r="Y625" s="390"/>
      <c r="Z625" s="390"/>
      <c r="AA625" s="390"/>
      <c r="AB625" s="390"/>
      <c r="AC625" s="390"/>
      <c r="AD625" s="390"/>
      <c r="AE625" s="390"/>
      <c r="AF625" s="390"/>
      <c r="AG625" s="390"/>
      <c r="AH625" s="390"/>
      <c r="AI625" s="390"/>
      <c r="AJ625" s="390"/>
      <c r="AK625" s="390"/>
      <c r="AL625" s="390"/>
      <c r="AM625" s="390"/>
      <c r="AN625" s="390"/>
      <c r="AO625" s="390"/>
      <c r="AP625" s="390"/>
      <c r="AQ625" s="390"/>
      <c r="AR625" s="390"/>
      <c r="AS625" s="390"/>
      <c r="AT625" s="390"/>
      <c r="AU625" s="390"/>
      <c r="AV625" s="390"/>
      <c r="AW625" s="390"/>
      <c r="AX625" s="390"/>
      <c r="AY625" s="390"/>
      <c r="AZ625" s="390"/>
    </row>
    <row r="626" spans="1:52">
      <c r="A626" s="208"/>
      <c r="B626" s="208"/>
      <c r="C626" s="208"/>
      <c r="D626" s="390"/>
      <c r="E626" s="390"/>
      <c r="F626" s="390"/>
      <c r="G626" s="390"/>
      <c r="H626" s="390"/>
      <c r="I626" s="390"/>
      <c r="J626" s="390"/>
      <c r="K626" s="1331"/>
      <c r="U626" s="208"/>
      <c r="V626" s="1332"/>
      <c r="W626" s="1332"/>
      <c r="X626" s="390"/>
      <c r="Y626" s="390"/>
      <c r="Z626" s="390"/>
      <c r="AA626" s="390"/>
      <c r="AB626" s="390"/>
      <c r="AC626" s="390"/>
      <c r="AD626" s="390"/>
      <c r="AE626" s="390"/>
      <c r="AF626" s="390"/>
      <c r="AG626" s="390"/>
      <c r="AH626" s="390"/>
      <c r="AI626" s="390"/>
      <c r="AJ626" s="390"/>
      <c r="AK626" s="390"/>
      <c r="AL626" s="390"/>
      <c r="AM626" s="390"/>
      <c r="AN626" s="390"/>
      <c r="AO626" s="390"/>
      <c r="AP626" s="390"/>
      <c r="AQ626" s="390"/>
      <c r="AR626" s="390"/>
      <c r="AS626" s="390"/>
      <c r="AT626" s="390"/>
      <c r="AU626" s="390"/>
      <c r="AV626" s="390"/>
      <c r="AW626" s="390"/>
      <c r="AX626" s="390"/>
      <c r="AY626" s="390"/>
      <c r="AZ626" s="390"/>
    </row>
    <row r="627" spans="1:52">
      <c r="A627" s="208"/>
      <c r="B627" s="208"/>
      <c r="C627" s="208"/>
      <c r="D627" s="390"/>
      <c r="E627" s="390"/>
      <c r="F627" s="390"/>
      <c r="G627" s="390"/>
      <c r="H627" s="390"/>
      <c r="I627" s="390"/>
      <c r="J627" s="390"/>
      <c r="K627" s="1331"/>
      <c r="U627" s="208"/>
      <c r="V627" s="1332"/>
      <c r="W627" s="1332"/>
      <c r="X627" s="390"/>
      <c r="Y627" s="390"/>
      <c r="Z627" s="390"/>
      <c r="AA627" s="390"/>
      <c r="AB627" s="390"/>
      <c r="AC627" s="390"/>
      <c r="AD627" s="390"/>
      <c r="AE627" s="390"/>
      <c r="AF627" s="390"/>
      <c r="AG627" s="390"/>
      <c r="AH627" s="390"/>
      <c r="AI627" s="390"/>
      <c r="AJ627" s="390"/>
      <c r="AK627" s="390"/>
      <c r="AL627" s="390"/>
      <c r="AM627" s="390"/>
      <c r="AN627" s="390"/>
      <c r="AO627" s="390"/>
      <c r="AP627" s="390"/>
      <c r="AQ627" s="390"/>
      <c r="AR627" s="390"/>
      <c r="AS627" s="390"/>
      <c r="AT627" s="390"/>
      <c r="AU627" s="390"/>
      <c r="AV627" s="390"/>
      <c r="AW627" s="390"/>
      <c r="AX627" s="390"/>
      <c r="AY627" s="390"/>
      <c r="AZ627" s="390"/>
    </row>
    <row r="628" spans="1:52">
      <c r="A628" s="208"/>
      <c r="B628" s="208"/>
      <c r="C628" s="208"/>
      <c r="D628" s="390"/>
      <c r="E628" s="390"/>
      <c r="F628" s="390"/>
      <c r="G628" s="390"/>
      <c r="H628" s="390"/>
      <c r="I628" s="390"/>
      <c r="J628" s="390"/>
      <c r="K628" s="1331"/>
      <c r="U628" s="208"/>
      <c r="V628" s="1332"/>
      <c r="W628" s="1332"/>
      <c r="X628" s="390"/>
      <c r="Y628" s="390"/>
      <c r="Z628" s="390"/>
      <c r="AA628" s="390"/>
      <c r="AB628" s="390"/>
      <c r="AC628" s="390"/>
      <c r="AD628" s="390"/>
      <c r="AE628" s="390"/>
      <c r="AF628" s="390"/>
      <c r="AG628" s="390"/>
      <c r="AH628" s="390"/>
      <c r="AI628" s="390"/>
      <c r="AJ628" s="390"/>
      <c r="AK628" s="390"/>
      <c r="AL628" s="390"/>
      <c r="AM628" s="390"/>
      <c r="AN628" s="390"/>
      <c r="AO628" s="390"/>
      <c r="AP628" s="390"/>
      <c r="AQ628" s="390"/>
      <c r="AR628" s="390"/>
      <c r="AS628" s="390"/>
      <c r="AT628" s="390"/>
      <c r="AU628" s="390"/>
      <c r="AV628" s="390"/>
      <c r="AW628" s="390"/>
      <c r="AX628" s="390"/>
      <c r="AY628" s="390"/>
      <c r="AZ628" s="390"/>
    </row>
    <row r="629" spans="1:52">
      <c r="A629" s="208"/>
      <c r="B629" s="208"/>
      <c r="C629" s="208"/>
      <c r="D629" s="390"/>
      <c r="E629" s="390"/>
      <c r="F629" s="390"/>
      <c r="G629" s="390"/>
      <c r="H629" s="390"/>
      <c r="I629" s="390"/>
      <c r="J629" s="390"/>
      <c r="K629" s="1331"/>
      <c r="U629" s="208"/>
      <c r="V629" s="1332"/>
      <c r="W629" s="1332"/>
      <c r="X629" s="390"/>
      <c r="Y629" s="390"/>
      <c r="Z629" s="390"/>
      <c r="AA629" s="390"/>
      <c r="AB629" s="390"/>
      <c r="AC629" s="390"/>
      <c r="AD629" s="390"/>
      <c r="AE629" s="390"/>
      <c r="AF629" s="390"/>
      <c r="AG629" s="390"/>
      <c r="AH629" s="390"/>
      <c r="AI629" s="390"/>
      <c r="AJ629" s="390"/>
      <c r="AK629" s="390"/>
      <c r="AL629" s="390"/>
      <c r="AM629" s="390"/>
      <c r="AN629" s="390"/>
      <c r="AO629" s="390"/>
      <c r="AP629" s="390"/>
      <c r="AQ629" s="390"/>
      <c r="AR629" s="390"/>
      <c r="AS629" s="390"/>
      <c r="AT629" s="390"/>
      <c r="AU629" s="390"/>
      <c r="AV629" s="390"/>
      <c r="AW629" s="390"/>
      <c r="AX629" s="390"/>
      <c r="AY629" s="390"/>
      <c r="AZ629" s="390"/>
    </row>
    <row r="630" spans="1:52">
      <c r="A630" s="208"/>
      <c r="B630" s="208"/>
      <c r="C630" s="208"/>
      <c r="D630" s="390"/>
      <c r="E630" s="390"/>
      <c r="F630" s="390"/>
      <c r="G630" s="390"/>
      <c r="H630" s="390"/>
      <c r="I630" s="390"/>
      <c r="J630" s="390"/>
      <c r="K630" s="1331"/>
      <c r="U630" s="208"/>
      <c r="V630" s="1332"/>
      <c r="W630" s="1332"/>
      <c r="X630" s="390"/>
      <c r="Y630" s="390"/>
      <c r="Z630" s="390"/>
      <c r="AA630" s="390"/>
      <c r="AB630" s="390"/>
      <c r="AC630" s="390"/>
      <c r="AD630" s="390"/>
      <c r="AE630" s="390"/>
      <c r="AF630" s="390"/>
      <c r="AG630" s="390"/>
      <c r="AH630" s="390"/>
      <c r="AI630" s="390"/>
      <c r="AJ630" s="390"/>
      <c r="AK630" s="390"/>
      <c r="AL630" s="390"/>
      <c r="AM630" s="390"/>
      <c r="AN630" s="390"/>
      <c r="AO630" s="390"/>
      <c r="AP630" s="390"/>
      <c r="AQ630" s="390"/>
      <c r="AR630" s="390"/>
      <c r="AS630" s="390"/>
      <c r="AT630" s="390"/>
      <c r="AU630" s="390"/>
      <c r="AV630" s="390"/>
      <c r="AW630" s="390"/>
      <c r="AX630" s="390"/>
      <c r="AY630" s="390"/>
      <c r="AZ630" s="390"/>
    </row>
    <row r="631" spans="1:52">
      <c r="A631" s="208"/>
      <c r="B631" s="208"/>
      <c r="C631" s="208"/>
      <c r="D631" s="390"/>
      <c r="E631" s="390"/>
      <c r="F631" s="390"/>
      <c r="G631" s="390"/>
      <c r="H631" s="390"/>
      <c r="I631" s="390"/>
      <c r="J631" s="390"/>
      <c r="K631" s="1331"/>
      <c r="U631" s="208"/>
      <c r="V631" s="1332"/>
      <c r="W631" s="1332"/>
      <c r="X631" s="390"/>
      <c r="Y631" s="390"/>
      <c r="Z631" s="390"/>
      <c r="AA631" s="390"/>
      <c r="AB631" s="390"/>
      <c r="AC631" s="390"/>
      <c r="AD631" s="390"/>
      <c r="AE631" s="390"/>
      <c r="AF631" s="390"/>
      <c r="AG631" s="390"/>
      <c r="AH631" s="390"/>
      <c r="AI631" s="390"/>
      <c r="AJ631" s="390"/>
      <c r="AK631" s="390"/>
      <c r="AL631" s="390"/>
      <c r="AM631" s="390"/>
      <c r="AN631" s="390"/>
      <c r="AO631" s="390"/>
      <c r="AP631" s="390"/>
      <c r="AQ631" s="390"/>
      <c r="AR631" s="390"/>
      <c r="AS631" s="390"/>
      <c r="AT631" s="390"/>
      <c r="AU631" s="390"/>
      <c r="AV631" s="390"/>
      <c r="AW631" s="390"/>
      <c r="AX631" s="390"/>
      <c r="AY631" s="390"/>
      <c r="AZ631" s="390"/>
    </row>
    <row r="632" spans="1:52">
      <c r="A632" s="208"/>
      <c r="B632" s="208"/>
      <c r="C632" s="208"/>
      <c r="D632" s="390"/>
      <c r="E632" s="390"/>
      <c r="F632" s="390"/>
      <c r="G632" s="390"/>
      <c r="H632" s="390"/>
      <c r="I632" s="390"/>
      <c r="J632" s="390"/>
      <c r="K632" s="1331"/>
      <c r="U632" s="208"/>
      <c r="V632" s="1332"/>
      <c r="W632" s="1332"/>
      <c r="X632" s="390"/>
      <c r="Y632" s="390"/>
      <c r="Z632" s="390"/>
      <c r="AA632" s="390"/>
      <c r="AB632" s="390"/>
      <c r="AC632" s="390"/>
      <c r="AD632" s="390"/>
      <c r="AE632" s="390"/>
      <c r="AF632" s="390"/>
      <c r="AG632" s="390"/>
      <c r="AH632" s="390"/>
      <c r="AI632" s="390"/>
      <c r="AJ632" s="390"/>
      <c r="AK632" s="390"/>
      <c r="AL632" s="390"/>
      <c r="AM632" s="390"/>
      <c r="AN632" s="390"/>
      <c r="AO632" s="390"/>
      <c r="AP632" s="390"/>
      <c r="AQ632" s="390"/>
      <c r="AR632" s="390"/>
      <c r="AS632" s="390"/>
      <c r="AT632" s="390"/>
      <c r="AU632" s="390"/>
      <c r="AV632" s="390"/>
      <c r="AW632" s="390"/>
      <c r="AX632" s="390"/>
      <c r="AY632" s="390"/>
      <c r="AZ632" s="390"/>
    </row>
    <row r="633" spans="1:52">
      <c r="A633" s="208"/>
      <c r="B633" s="208"/>
      <c r="C633" s="208"/>
      <c r="D633" s="390"/>
      <c r="E633" s="390"/>
      <c r="F633" s="390"/>
      <c r="G633" s="390"/>
      <c r="H633" s="390"/>
      <c r="I633" s="390"/>
      <c r="J633" s="390"/>
      <c r="K633" s="1331"/>
      <c r="U633" s="208"/>
      <c r="V633" s="1332"/>
      <c r="W633" s="1332"/>
      <c r="X633" s="390"/>
      <c r="Y633" s="390"/>
      <c r="Z633" s="390"/>
      <c r="AA633" s="390"/>
      <c r="AB633" s="390"/>
      <c r="AC633" s="390"/>
      <c r="AD633" s="390"/>
      <c r="AE633" s="390"/>
      <c r="AF633" s="390"/>
      <c r="AG633" s="390"/>
      <c r="AH633" s="390"/>
      <c r="AI633" s="390"/>
      <c r="AJ633" s="390"/>
      <c r="AK633" s="390"/>
      <c r="AL633" s="390"/>
      <c r="AM633" s="390"/>
      <c r="AN633" s="390"/>
      <c r="AO633" s="390"/>
      <c r="AP633" s="390"/>
      <c r="AQ633" s="390"/>
      <c r="AR633" s="390"/>
      <c r="AS633" s="390"/>
      <c r="AT633" s="390"/>
      <c r="AU633" s="390"/>
      <c r="AV633" s="390"/>
      <c r="AW633" s="390"/>
      <c r="AX633" s="390"/>
      <c r="AY633" s="390"/>
      <c r="AZ633" s="390"/>
    </row>
    <row r="634" spans="1:52">
      <c r="A634" s="208"/>
      <c r="B634" s="208"/>
      <c r="C634" s="208"/>
      <c r="D634" s="390"/>
      <c r="E634" s="390"/>
      <c r="F634" s="390"/>
      <c r="G634" s="390"/>
      <c r="H634" s="390"/>
      <c r="I634" s="390"/>
      <c r="J634" s="390"/>
      <c r="K634" s="1331"/>
      <c r="U634" s="208"/>
      <c r="V634" s="1332"/>
      <c r="W634" s="1332"/>
      <c r="X634" s="390"/>
      <c r="Y634" s="390"/>
      <c r="Z634" s="390"/>
      <c r="AA634" s="390"/>
      <c r="AB634" s="390"/>
      <c r="AC634" s="390"/>
      <c r="AD634" s="390"/>
      <c r="AE634" s="390"/>
      <c r="AF634" s="390"/>
      <c r="AG634" s="390"/>
      <c r="AH634" s="390"/>
      <c r="AI634" s="390"/>
      <c r="AJ634" s="390"/>
      <c r="AK634" s="390"/>
      <c r="AL634" s="390"/>
      <c r="AM634" s="390"/>
      <c r="AN634" s="390"/>
      <c r="AO634" s="390"/>
      <c r="AP634" s="390"/>
      <c r="AQ634" s="390"/>
      <c r="AR634" s="390"/>
      <c r="AS634" s="390"/>
      <c r="AT634" s="390"/>
      <c r="AU634" s="390"/>
      <c r="AV634" s="390"/>
      <c r="AW634" s="390"/>
      <c r="AX634" s="390"/>
      <c r="AY634" s="390"/>
      <c r="AZ634" s="390"/>
    </row>
    <row r="635" spans="1:52">
      <c r="A635" s="208"/>
      <c r="B635" s="208"/>
      <c r="C635" s="208"/>
      <c r="D635" s="390"/>
      <c r="E635" s="390"/>
      <c r="F635" s="390"/>
      <c r="G635" s="390"/>
      <c r="H635" s="390"/>
      <c r="I635" s="390"/>
      <c r="J635" s="390"/>
      <c r="K635" s="1331"/>
      <c r="U635" s="208"/>
      <c r="V635" s="1332"/>
      <c r="W635" s="1332"/>
      <c r="X635" s="390"/>
      <c r="Y635" s="390"/>
      <c r="Z635" s="390"/>
      <c r="AA635" s="390"/>
      <c r="AB635" s="390"/>
      <c r="AC635" s="390"/>
      <c r="AD635" s="390"/>
      <c r="AE635" s="390"/>
      <c r="AF635" s="390"/>
      <c r="AG635" s="390"/>
      <c r="AH635" s="390"/>
      <c r="AI635" s="390"/>
      <c r="AJ635" s="390"/>
      <c r="AK635" s="390"/>
      <c r="AL635" s="390"/>
      <c r="AM635" s="390"/>
      <c r="AN635" s="390"/>
      <c r="AO635" s="390"/>
      <c r="AP635" s="390"/>
      <c r="AQ635" s="390"/>
      <c r="AR635" s="390"/>
      <c r="AS635" s="390"/>
      <c r="AT635" s="390"/>
      <c r="AU635" s="390"/>
      <c r="AV635" s="390"/>
      <c r="AW635" s="390"/>
      <c r="AX635" s="390"/>
      <c r="AY635" s="390"/>
      <c r="AZ635" s="390"/>
    </row>
    <row r="636" spans="1:52">
      <c r="A636" s="208"/>
      <c r="B636" s="208"/>
      <c r="C636" s="208"/>
      <c r="D636" s="390"/>
      <c r="E636" s="390"/>
      <c r="F636" s="390"/>
      <c r="G636" s="390"/>
      <c r="H636" s="390"/>
      <c r="I636" s="390"/>
      <c r="J636" s="390"/>
      <c r="K636" s="1331"/>
      <c r="U636" s="208"/>
      <c r="V636" s="1332"/>
      <c r="W636" s="1332"/>
      <c r="X636" s="390"/>
      <c r="Y636" s="390"/>
      <c r="Z636" s="390"/>
      <c r="AA636" s="390"/>
      <c r="AB636" s="390"/>
      <c r="AC636" s="390"/>
      <c r="AD636" s="390"/>
      <c r="AE636" s="390"/>
      <c r="AF636" s="390"/>
      <c r="AG636" s="390"/>
      <c r="AH636" s="390"/>
      <c r="AI636" s="390"/>
      <c r="AJ636" s="390"/>
      <c r="AK636" s="390"/>
      <c r="AL636" s="390"/>
      <c r="AM636" s="390"/>
      <c r="AN636" s="390"/>
      <c r="AO636" s="390"/>
      <c r="AP636" s="390"/>
      <c r="AQ636" s="390"/>
      <c r="AR636" s="390"/>
      <c r="AS636" s="390"/>
      <c r="AT636" s="390"/>
      <c r="AU636" s="390"/>
      <c r="AV636" s="390"/>
      <c r="AW636" s="390"/>
      <c r="AX636" s="390"/>
      <c r="AY636" s="390"/>
      <c r="AZ636" s="390"/>
    </row>
    <row r="637" spans="1:52">
      <c r="A637" s="208"/>
      <c r="B637" s="208"/>
      <c r="C637" s="208"/>
      <c r="D637" s="390"/>
      <c r="E637" s="390"/>
      <c r="F637" s="390"/>
      <c r="G637" s="390"/>
      <c r="H637" s="390"/>
      <c r="I637" s="390"/>
      <c r="J637" s="390"/>
      <c r="K637" s="1331"/>
      <c r="U637" s="208"/>
      <c r="V637" s="1332"/>
      <c r="W637" s="1332"/>
      <c r="X637" s="390"/>
      <c r="Y637" s="390"/>
      <c r="Z637" s="390"/>
      <c r="AA637" s="390"/>
      <c r="AB637" s="390"/>
      <c r="AC637" s="390"/>
      <c r="AD637" s="390"/>
      <c r="AE637" s="390"/>
      <c r="AF637" s="390"/>
      <c r="AG637" s="390"/>
      <c r="AH637" s="390"/>
      <c r="AI637" s="390"/>
      <c r="AJ637" s="390"/>
      <c r="AK637" s="390"/>
      <c r="AL637" s="390"/>
      <c r="AM637" s="390"/>
      <c r="AN637" s="390"/>
      <c r="AO637" s="390"/>
      <c r="AP637" s="390"/>
      <c r="AQ637" s="390"/>
      <c r="AR637" s="390"/>
      <c r="AS637" s="390"/>
      <c r="AT637" s="390"/>
      <c r="AU637" s="390"/>
      <c r="AV637" s="390"/>
      <c r="AW637" s="390"/>
      <c r="AX637" s="390"/>
      <c r="AY637" s="390"/>
      <c r="AZ637" s="390"/>
    </row>
    <row r="638" spans="1:52">
      <c r="A638" s="208"/>
      <c r="B638" s="208"/>
      <c r="C638" s="208"/>
      <c r="D638" s="390"/>
      <c r="E638" s="390"/>
      <c r="F638" s="390"/>
      <c r="G638" s="390"/>
      <c r="H638" s="390"/>
      <c r="I638" s="390"/>
      <c r="J638" s="390"/>
      <c r="K638" s="1331"/>
      <c r="U638" s="208"/>
      <c r="V638" s="1332"/>
      <c r="W638" s="1332"/>
      <c r="X638" s="390"/>
      <c r="Y638" s="390"/>
      <c r="Z638" s="390"/>
      <c r="AA638" s="390"/>
      <c r="AB638" s="390"/>
      <c r="AC638" s="390"/>
      <c r="AD638" s="390"/>
      <c r="AE638" s="390"/>
      <c r="AF638" s="390"/>
      <c r="AG638" s="390"/>
      <c r="AH638" s="390"/>
      <c r="AI638" s="390"/>
      <c r="AJ638" s="390"/>
      <c r="AK638" s="390"/>
      <c r="AL638" s="390"/>
      <c r="AM638" s="390"/>
      <c r="AN638" s="390"/>
      <c r="AO638" s="390"/>
      <c r="AP638" s="390"/>
      <c r="AQ638" s="390"/>
      <c r="AR638" s="390"/>
      <c r="AS638" s="390"/>
      <c r="AT638" s="390"/>
      <c r="AU638" s="390"/>
      <c r="AV638" s="390"/>
      <c r="AW638" s="390"/>
      <c r="AX638" s="390"/>
      <c r="AY638" s="390"/>
      <c r="AZ638" s="390"/>
    </row>
    <row r="639" spans="1:52">
      <c r="A639" s="208"/>
      <c r="B639" s="208"/>
      <c r="C639" s="208"/>
      <c r="D639" s="390"/>
      <c r="E639" s="390"/>
      <c r="F639" s="390"/>
      <c r="G639" s="390"/>
      <c r="H639" s="390"/>
      <c r="I639" s="390"/>
      <c r="J639" s="390"/>
      <c r="K639" s="1331"/>
      <c r="U639" s="208"/>
      <c r="V639" s="1332"/>
      <c r="W639" s="1332"/>
      <c r="X639" s="390"/>
      <c r="Y639" s="390"/>
      <c r="Z639" s="390"/>
      <c r="AA639" s="390"/>
      <c r="AB639" s="390"/>
      <c r="AC639" s="390"/>
      <c r="AD639" s="390"/>
      <c r="AE639" s="390"/>
      <c r="AF639" s="390"/>
      <c r="AG639" s="390"/>
      <c r="AH639" s="390"/>
      <c r="AI639" s="390"/>
      <c r="AJ639" s="390"/>
      <c r="AK639" s="390"/>
      <c r="AL639" s="390"/>
      <c r="AM639" s="390"/>
      <c r="AN639" s="390"/>
      <c r="AO639" s="390"/>
      <c r="AP639" s="390"/>
      <c r="AQ639" s="390"/>
      <c r="AR639" s="390"/>
      <c r="AS639" s="390"/>
      <c r="AT639" s="390"/>
      <c r="AU639" s="390"/>
      <c r="AV639" s="390"/>
      <c r="AW639" s="390"/>
      <c r="AX639" s="390"/>
      <c r="AY639" s="390"/>
      <c r="AZ639" s="390"/>
    </row>
    <row r="640" spans="1:52">
      <c r="A640" s="208"/>
      <c r="B640" s="208"/>
      <c r="C640" s="208"/>
      <c r="D640" s="390"/>
      <c r="E640" s="390"/>
      <c r="F640" s="390"/>
      <c r="G640" s="390"/>
      <c r="H640" s="390"/>
      <c r="I640" s="390"/>
      <c r="J640" s="390"/>
      <c r="K640" s="1331"/>
      <c r="U640" s="208"/>
      <c r="V640" s="1332"/>
      <c r="W640" s="1332"/>
      <c r="X640" s="390"/>
      <c r="Y640" s="390"/>
      <c r="Z640" s="390"/>
      <c r="AA640" s="390"/>
      <c r="AB640" s="390"/>
      <c r="AC640" s="390"/>
      <c r="AD640" s="390"/>
      <c r="AE640" s="390"/>
      <c r="AF640" s="390"/>
      <c r="AG640" s="390"/>
      <c r="AH640" s="390"/>
      <c r="AI640" s="390"/>
      <c r="AJ640" s="390"/>
      <c r="AK640" s="390"/>
      <c r="AL640" s="390"/>
      <c r="AM640" s="390"/>
      <c r="AN640" s="390"/>
      <c r="AO640" s="390"/>
      <c r="AP640" s="390"/>
      <c r="AQ640" s="390"/>
      <c r="AR640" s="390"/>
      <c r="AS640" s="390"/>
      <c r="AT640" s="390"/>
      <c r="AU640" s="390"/>
      <c r="AV640" s="390"/>
      <c r="AW640" s="390"/>
      <c r="AX640" s="390"/>
      <c r="AY640" s="390"/>
      <c r="AZ640" s="390"/>
    </row>
    <row r="641" spans="1:52">
      <c r="A641" s="208"/>
      <c r="B641" s="208"/>
      <c r="C641" s="208"/>
      <c r="D641" s="390"/>
      <c r="E641" s="390"/>
      <c r="F641" s="390"/>
      <c r="G641" s="390"/>
      <c r="H641" s="390"/>
      <c r="I641" s="390"/>
      <c r="J641" s="390"/>
      <c r="K641" s="1331"/>
      <c r="U641" s="208"/>
      <c r="V641" s="1332"/>
      <c r="W641" s="1332"/>
      <c r="X641" s="390"/>
      <c r="Y641" s="390"/>
      <c r="Z641" s="390"/>
      <c r="AA641" s="390"/>
      <c r="AB641" s="390"/>
      <c r="AC641" s="390"/>
      <c r="AD641" s="390"/>
      <c r="AE641" s="390"/>
      <c r="AF641" s="390"/>
      <c r="AG641" s="390"/>
      <c r="AH641" s="390"/>
      <c r="AI641" s="390"/>
      <c r="AJ641" s="390"/>
      <c r="AK641" s="390"/>
      <c r="AL641" s="390"/>
      <c r="AM641" s="390"/>
      <c r="AN641" s="390"/>
      <c r="AO641" s="390"/>
      <c r="AP641" s="390"/>
      <c r="AQ641" s="390"/>
      <c r="AR641" s="390"/>
      <c r="AS641" s="390"/>
      <c r="AT641" s="390"/>
      <c r="AU641" s="390"/>
      <c r="AV641" s="390"/>
      <c r="AW641" s="390"/>
      <c r="AX641" s="390"/>
      <c r="AY641" s="390"/>
      <c r="AZ641" s="390"/>
    </row>
    <row r="642" spans="1:52">
      <c r="A642" s="208"/>
      <c r="B642" s="208"/>
      <c r="C642" s="208"/>
      <c r="D642" s="390"/>
      <c r="E642" s="390"/>
      <c r="F642" s="390"/>
      <c r="G642" s="390"/>
      <c r="H642" s="390"/>
      <c r="I642" s="390"/>
      <c r="J642" s="390"/>
      <c r="K642" s="1331"/>
      <c r="U642" s="208"/>
      <c r="V642" s="1332"/>
      <c r="W642" s="1332"/>
      <c r="X642" s="390"/>
      <c r="Y642" s="390"/>
      <c r="Z642" s="390"/>
      <c r="AA642" s="390"/>
      <c r="AB642" s="390"/>
      <c r="AC642" s="390"/>
      <c r="AD642" s="390"/>
      <c r="AE642" s="390"/>
      <c r="AF642" s="390"/>
      <c r="AG642" s="390"/>
      <c r="AH642" s="390"/>
      <c r="AI642" s="390"/>
      <c r="AJ642" s="390"/>
      <c r="AK642" s="390"/>
      <c r="AL642" s="390"/>
      <c r="AM642" s="390"/>
      <c r="AN642" s="390"/>
      <c r="AO642" s="390"/>
      <c r="AP642" s="390"/>
      <c r="AQ642" s="390"/>
      <c r="AR642" s="390"/>
      <c r="AS642" s="390"/>
      <c r="AT642" s="390"/>
      <c r="AU642" s="390"/>
      <c r="AV642" s="390"/>
      <c r="AW642" s="390"/>
      <c r="AX642" s="390"/>
      <c r="AY642" s="390"/>
      <c r="AZ642" s="390"/>
    </row>
    <row r="643" spans="1:52">
      <c r="A643" s="208"/>
      <c r="B643" s="208"/>
      <c r="C643" s="208"/>
      <c r="D643" s="390"/>
      <c r="E643" s="390"/>
      <c r="F643" s="390"/>
      <c r="G643" s="390"/>
      <c r="H643" s="390"/>
      <c r="I643" s="390"/>
      <c r="J643" s="390"/>
      <c r="K643" s="1331"/>
      <c r="U643" s="208"/>
      <c r="V643" s="1332"/>
      <c r="W643" s="1332"/>
      <c r="X643" s="390"/>
      <c r="Y643" s="390"/>
      <c r="Z643" s="390"/>
      <c r="AA643" s="390"/>
      <c r="AB643" s="390"/>
      <c r="AC643" s="390"/>
      <c r="AD643" s="390"/>
      <c r="AE643" s="390"/>
      <c r="AF643" s="390"/>
      <c r="AG643" s="390"/>
      <c r="AH643" s="390"/>
      <c r="AI643" s="390"/>
      <c r="AJ643" s="390"/>
      <c r="AK643" s="390"/>
      <c r="AL643" s="390"/>
      <c r="AM643" s="390"/>
      <c r="AN643" s="390"/>
      <c r="AO643" s="390"/>
      <c r="AP643" s="390"/>
      <c r="AQ643" s="390"/>
      <c r="AR643" s="390"/>
      <c r="AS643" s="390"/>
      <c r="AT643" s="390"/>
      <c r="AU643" s="390"/>
      <c r="AV643" s="390"/>
      <c r="AW643" s="390"/>
      <c r="AX643" s="390"/>
      <c r="AY643" s="390"/>
      <c r="AZ643" s="390"/>
    </row>
    <row r="644" spans="1:52">
      <c r="A644" s="208"/>
      <c r="B644" s="208"/>
      <c r="C644" s="208"/>
      <c r="D644" s="390"/>
      <c r="E644" s="390"/>
      <c r="F644" s="390"/>
      <c r="G644" s="390"/>
      <c r="H644" s="390"/>
      <c r="I644" s="390"/>
      <c r="J644" s="390"/>
      <c r="K644" s="1331"/>
      <c r="U644" s="208"/>
      <c r="V644" s="1332"/>
      <c r="W644" s="1332"/>
      <c r="X644" s="390"/>
      <c r="Y644" s="390"/>
      <c r="Z644" s="390"/>
      <c r="AA644" s="390"/>
      <c r="AB644" s="390"/>
      <c r="AC644" s="390"/>
      <c r="AD644" s="390"/>
      <c r="AE644" s="390"/>
      <c r="AF644" s="390"/>
      <c r="AG644" s="390"/>
      <c r="AH644" s="390"/>
      <c r="AI644" s="390"/>
      <c r="AJ644" s="390"/>
      <c r="AK644" s="390"/>
      <c r="AL644" s="390"/>
      <c r="AM644" s="390"/>
      <c r="AN644" s="390"/>
      <c r="AO644" s="390"/>
      <c r="AP644" s="390"/>
      <c r="AQ644" s="390"/>
      <c r="AR644" s="390"/>
      <c r="AS644" s="390"/>
      <c r="AT644" s="390"/>
      <c r="AU644" s="390"/>
      <c r="AV644" s="390"/>
      <c r="AW644" s="390"/>
      <c r="AX644" s="390"/>
      <c r="AY644" s="390"/>
      <c r="AZ644" s="390"/>
    </row>
    <row r="645" spans="1:52">
      <c r="A645" s="208"/>
      <c r="B645" s="208"/>
      <c r="C645" s="208"/>
      <c r="D645" s="390"/>
      <c r="E645" s="390"/>
      <c r="F645" s="390"/>
      <c r="G645" s="390"/>
      <c r="H645" s="390"/>
      <c r="I645" s="390"/>
      <c r="J645" s="390"/>
      <c r="K645" s="1331"/>
      <c r="U645" s="208"/>
      <c r="V645" s="1332"/>
      <c r="W645" s="1332"/>
      <c r="X645" s="390"/>
      <c r="Y645" s="390"/>
      <c r="Z645" s="390"/>
      <c r="AA645" s="390"/>
      <c r="AB645" s="390"/>
      <c r="AC645" s="390"/>
      <c r="AD645" s="390"/>
      <c r="AE645" s="390"/>
      <c r="AF645" s="390"/>
      <c r="AG645" s="390"/>
      <c r="AH645" s="390"/>
      <c r="AI645" s="390"/>
      <c r="AJ645" s="390"/>
      <c r="AK645" s="390"/>
      <c r="AL645" s="390"/>
      <c r="AM645" s="390"/>
      <c r="AN645" s="390"/>
      <c r="AO645" s="390"/>
      <c r="AP645" s="390"/>
      <c r="AQ645" s="390"/>
      <c r="AR645" s="390"/>
      <c r="AS645" s="390"/>
      <c r="AT645" s="390"/>
      <c r="AU645" s="390"/>
      <c r="AV645" s="390"/>
      <c r="AW645" s="390"/>
      <c r="AX645" s="390"/>
      <c r="AY645" s="390"/>
      <c r="AZ645" s="390"/>
    </row>
    <row r="646" spans="1:52">
      <c r="A646" s="208"/>
      <c r="B646" s="208"/>
      <c r="C646" s="208"/>
      <c r="D646" s="390"/>
      <c r="E646" s="390"/>
      <c r="F646" s="390"/>
      <c r="G646" s="390"/>
      <c r="H646" s="390"/>
      <c r="I646" s="390"/>
      <c r="J646" s="390"/>
      <c r="K646" s="1331"/>
      <c r="U646" s="208"/>
      <c r="V646" s="1332"/>
      <c r="W646" s="1332"/>
      <c r="X646" s="390"/>
      <c r="Y646" s="390"/>
      <c r="Z646" s="390"/>
      <c r="AA646" s="390"/>
      <c r="AB646" s="390"/>
      <c r="AC646" s="390"/>
      <c r="AD646" s="390"/>
      <c r="AE646" s="390"/>
      <c r="AF646" s="390"/>
      <c r="AG646" s="390"/>
      <c r="AH646" s="390"/>
      <c r="AI646" s="390"/>
      <c r="AJ646" s="390"/>
      <c r="AK646" s="390"/>
      <c r="AL646" s="390"/>
      <c r="AM646" s="390"/>
      <c r="AN646" s="390"/>
      <c r="AO646" s="390"/>
      <c r="AP646" s="390"/>
      <c r="AQ646" s="390"/>
      <c r="AR646" s="390"/>
      <c r="AS646" s="390"/>
      <c r="AT646" s="390"/>
      <c r="AU646" s="390"/>
      <c r="AV646" s="390"/>
      <c r="AW646" s="390"/>
      <c r="AX646" s="390"/>
      <c r="AY646" s="390"/>
      <c r="AZ646" s="390"/>
    </row>
    <row r="647" spans="1:52">
      <c r="A647" s="208"/>
      <c r="B647" s="208"/>
      <c r="C647" s="208"/>
      <c r="D647" s="390"/>
      <c r="E647" s="390"/>
      <c r="F647" s="390"/>
      <c r="G647" s="390"/>
      <c r="H647" s="390"/>
      <c r="I647" s="390"/>
      <c r="J647" s="390"/>
      <c r="K647" s="1331"/>
      <c r="U647" s="208"/>
      <c r="V647" s="1332"/>
      <c r="W647" s="1332"/>
      <c r="X647" s="390"/>
      <c r="Y647" s="390"/>
      <c r="Z647" s="390"/>
      <c r="AA647" s="390"/>
      <c r="AB647" s="390"/>
      <c r="AC647" s="390"/>
      <c r="AD647" s="390"/>
      <c r="AE647" s="390"/>
      <c r="AF647" s="390"/>
      <c r="AG647" s="390"/>
      <c r="AH647" s="390"/>
      <c r="AI647" s="390"/>
      <c r="AJ647" s="390"/>
      <c r="AK647" s="390"/>
      <c r="AL647" s="390"/>
      <c r="AM647" s="390"/>
      <c r="AN647" s="390"/>
      <c r="AO647" s="390"/>
      <c r="AP647" s="390"/>
      <c r="AQ647" s="390"/>
      <c r="AR647" s="390"/>
      <c r="AS647" s="390"/>
      <c r="AT647" s="390"/>
      <c r="AU647" s="390"/>
      <c r="AV647" s="390"/>
      <c r="AW647" s="390"/>
      <c r="AX647" s="390"/>
      <c r="AY647" s="390"/>
      <c r="AZ647" s="390"/>
    </row>
    <row r="648" spans="1:52">
      <c r="A648" s="208"/>
      <c r="B648" s="208"/>
      <c r="C648" s="208"/>
      <c r="D648" s="390"/>
      <c r="E648" s="390"/>
      <c r="F648" s="390"/>
      <c r="G648" s="390"/>
      <c r="H648" s="390"/>
      <c r="I648" s="390"/>
      <c r="J648" s="390"/>
      <c r="K648" s="1331"/>
      <c r="U648" s="208"/>
      <c r="V648" s="1332"/>
      <c r="W648" s="1332"/>
      <c r="X648" s="390"/>
      <c r="Y648" s="390"/>
      <c r="Z648" s="390"/>
      <c r="AA648" s="390"/>
      <c r="AB648" s="390"/>
      <c r="AC648" s="390"/>
      <c r="AD648" s="390"/>
      <c r="AE648" s="390"/>
      <c r="AF648" s="390"/>
      <c r="AG648" s="390"/>
      <c r="AH648" s="390"/>
      <c r="AI648" s="390"/>
      <c r="AJ648" s="390"/>
      <c r="AK648" s="390"/>
      <c r="AL648" s="390"/>
      <c r="AM648" s="390"/>
      <c r="AN648" s="390"/>
      <c r="AO648" s="390"/>
      <c r="AP648" s="390"/>
      <c r="AQ648" s="390"/>
      <c r="AR648" s="390"/>
      <c r="AS648" s="390"/>
      <c r="AT648" s="390"/>
      <c r="AU648" s="390"/>
      <c r="AV648" s="390"/>
      <c r="AW648" s="390"/>
      <c r="AX648" s="390"/>
      <c r="AY648" s="390"/>
      <c r="AZ648" s="390"/>
    </row>
    <row r="649" spans="1:52">
      <c r="A649" s="208"/>
      <c r="B649" s="208"/>
      <c r="C649" s="208"/>
      <c r="D649" s="390"/>
      <c r="E649" s="390"/>
      <c r="F649" s="390"/>
      <c r="G649" s="390"/>
      <c r="H649" s="390"/>
      <c r="I649" s="390"/>
      <c r="J649" s="390"/>
      <c r="K649" s="1331"/>
      <c r="U649" s="208"/>
      <c r="V649" s="1332"/>
      <c r="W649" s="1332"/>
      <c r="X649" s="390"/>
      <c r="Y649" s="390"/>
      <c r="Z649" s="390"/>
      <c r="AA649" s="390"/>
      <c r="AB649" s="390"/>
      <c r="AC649" s="390"/>
      <c r="AD649" s="390"/>
      <c r="AE649" s="390"/>
      <c r="AF649" s="390"/>
      <c r="AG649" s="390"/>
      <c r="AH649" s="390"/>
      <c r="AI649" s="390"/>
      <c r="AJ649" s="390"/>
      <c r="AK649" s="390"/>
      <c r="AL649" s="390"/>
      <c r="AM649" s="390"/>
      <c r="AN649" s="390"/>
      <c r="AO649" s="390"/>
      <c r="AP649" s="390"/>
      <c r="AQ649" s="390"/>
      <c r="AR649" s="390"/>
      <c r="AS649" s="390"/>
      <c r="AT649" s="390"/>
      <c r="AU649" s="390"/>
      <c r="AV649" s="390"/>
      <c r="AW649" s="390"/>
      <c r="AX649" s="390"/>
      <c r="AY649" s="390"/>
      <c r="AZ649" s="390"/>
    </row>
    <row r="650" spans="1:52">
      <c r="A650" s="208"/>
      <c r="B650" s="208"/>
      <c r="C650" s="208"/>
      <c r="D650" s="390"/>
      <c r="E650" s="390"/>
      <c r="F650" s="390"/>
      <c r="G650" s="390"/>
      <c r="H650" s="390"/>
      <c r="I650" s="390"/>
      <c r="J650" s="390"/>
      <c r="K650" s="1331"/>
      <c r="U650" s="208"/>
      <c r="V650" s="1332"/>
      <c r="W650" s="1332"/>
      <c r="X650" s="390"/>
      <c r="Y650" s="390"/>
      <c r="Z650" s="390"/>
      <c r="AA650" s="390"/>
      <c r="AB650" s="390"/>
      <c r="AC650" s="390"/>
      <c r="AD650" s="390"/>
      <c r="AE650" s="390"/>
      <c r="AF650" s="390"/>
      <c r="AG650" s="390"/>
      <c r="AH650" s="390"/>
      <c r="AI650" s="390"/>
      <c r="AJ650" s="390"/>
      <c r="AK650" s="390"/>
      <c r="AL650" s="390"/>
      <c r="AM650" s="390"/>
      <c r="AN650" s="390"/>
      <c r="AO650" s="390"/>
      <c r="AP650" s="390"/>
      <c r="AQ650" s="390"/>
      <c r="AR650" s="390"/>
      <c r="AS650" s="390"/>
      <c r="AT650" s="390"/>
      <c r="AU650" s="390"/>
      <c r="AV650" s="390"/>
      <c r="AW650" s="390"/>
      <c r="AX650" s="390"/>
      <c r="AY650" s="390"/>
      <c r="AZ650" s="390"/>
    </row>
    <row r="651" spans="1:52">
      <c r="A651" s="208"/>
      <c r="B651" s="208"/>
      <c r="C651" s="208"/>
      <c r="D651" s="390"/>
      <c r="E651" s="390"/>
      <c r="F651" s="390"/>
      <c r="G651" s="390"/>
      <c r="H651" s="390"/>
      <c r="I651" s="390"/>
      <c r="J651" s="390"/>
      <c r="K651" s="1331"/>
      <c r="U651" s="208"/>
      <c r="V651" s="1332"/>
      <c r="W651" s="1332"/>
      <c r="X651" s="390"/>
      <c r="Y651" s="390"/>
      <c r="Z651" s="390"/>
      <c r="AA651" s="390"/>
      <c r="AB651" s="390"/>
      <c r="AC651" s="390"/>
      <c r="AD651" s="390"/>
      <c r="AE651" s="390"/>
      <c r="AF651" s="390"/>
      <c r="AG651" s="390"/>
      <c r="AH651" s="390"/>
      <c r="AI651" s="390"/>
      <c r="AJ651" s="390"/>
      <c r="AK651" s="390"/>
      <c r="AL651" s="390"/>
      <c r="AM651" s="390"/>
      <c r="AN651" s="390"/>
      <c r="AO651" s="390"/>
      <c r="AP651" s="390"/>
      <c r="AQ651" s="390"/>
      <c r="AR651" s="390"/>
      <c r="AS651" s="390"/>
      <c r="AT651" s="390"/>
      <c r="AU651" s="390"/>
      <c r="AV651" s="390"/>
      <c r="AW651" s="390"/>
      <c r="AX651" s="390"/>
      <c r="AY651" s="390"/>
      <c r="AZ651" s="390"/>
    </row>
    <row r="652" spans="1:52">
      <c r="A652" s="208"/>
      <c r="B652" s="208"/>
      <c r="C652" s="208"/>
      <c r="D652" s="390"/>
      <c r="E652" s="390"/>
      <c r="F652" s="390"/>
      <c r="G652" s="390"/>
      <c r="H652" s="390"/>
      <c r="I652" s="390"/>
      <c r="J652" s="390"/>
      <c r="K652" s="1331"/>
      <c r="U652" s="208"/>
      <c r="V652" s="1332"/>
      <c r="W652" s="1332"/>
      <c r="X652" s="390"/>
      <c r="Y652" s="390"/>
      <c r="Z652" s="390"/>
      <c r="AA652" s="390"/>
      <c r="AB652" s="390"/>
      <c r="AC652" s="390"/>
      <c r="AD652" s="390"/>
      <c r="AE652" s="390"/>
      <c r="AF652" s="390"/>
      <c r="AG652" s="390"/>
      <c r="AH652" s="390"/>
      <c r="AI652" s="390"/>
      <c r="AJ652" s="390"/>
      <c r="AK652" s="390"/>
      <c r="AL652" s="390"/>
      <c r="AM652" s="390"/>
      <c r="AN652" s="390"/>
      <c r="AO652" s="390"/>
      <c r="AP652" s="390"/>
      <c r="AQ652" s="390"/>
      <c r="AR652" s="390"/>
      <c r="AS652" s="390"/>
      <c r="AT652" s="390"/>
      <c r="AU652" s="390"/>
      <c r="AV652" s="390"/>
      <c r="AW652" s="390"/>
      <c r="AX652" s="390"/>
      <c r="AY652" s="390"/>
      <c r="AZ652" s="390"/>
    </row>
    <row r="653" spans="1:52">
      <c r="A653" s="208"/>
      <c r="B653" s="208"/>
      <c r="C653" s="208"/>
      <c r="D653" s="390"/>
      <c r="E653" s="390"/>
      <c r="F653" s="390"/>
      <c r="G653" s="390"/>
      <c r="H653" s="390"/>
      <c r="I653" s="390"/>
      <c r="J653" s="390"/>
      <c r="K653" s="1331"/>
      <c r="U653" s="208"/>
      <c r="V653" s="1332"/>
      <c r="W653" s="1332"/>
      <c r="X653" s="390"/>
      <c r="Y653" s="390"/>
      <c r="Z653" s="390"/>
      <c r="AA653" s="390"/>
      <c r="AB653" s="390"/>
      <c r="AC653" s="390"/>
      <c r="AD653" s="390"/>
      <c r="AE653" s="390"/>
      <c r="AF653" s="390"/>
      <c r="AG653" s="390"/>
      <c r="AH653" s="390"/>
      <c r="AI653" s="390"/>
      <c r="AJ653" s="390"/>
      <c r="AK653" s="390"/>
      <c r="AL653" s="390"/>
      <c r="AM653" s="390"/>
      <c r="AN653" s="390"/>
      <c r="AO653" s="390"/>
      <c r="AP653" s="390"/>
      <c r="AQ653" s="390"/>
      <c r="AR653" s="390"/>
      <c r="AS653" s="390"/>
      <c r="AT653" s="390"/>
      <c r="AU653" s="390"/>
      <c r="AV653" s="390"/>
      <c r="AW653" s="390"/>
      <c r="AX653" s="390"/>
      <c r="AY653" s="390"/>
      <c r="AZ653" s="390"/>
    </row>
    <row r="654" spans="1:52">
      <c r="A654" s="208"/>
      <c r="B654" s="208"/>
      <c r="C654" s="208"/>
      <c r="D654" s="390"/>
      <c r="E654" s="390"/>
      <c r="F654" s="390"/>
      <c r="G654" s="390"/>
      <c r="H654" s="390"/>
      <c r="I654" s="390"/>
      <c r="J654" s="390"/>
      <c r="K654" s="1331"/>
      <c r="U654" s="208"/>
      <c r="V654" s="1332"/>
      <c r="W654" s="1332"/>
      <c r="X654" s="390"/>
      <c r="Y654" s="390"/>
      <c r="Z654" s="390"/>
      <c r="AA654" s="390"/>
      <c r="AB654" s="390"/>
      <c r="AC654" s="390"/>
      <c r="AD654" s="390"/>
      <c r="AE654" s="390"/>
      <c r="AF654" s="390"/>
      <c r="AG654" s="390"/>
      <c r="AH654" s="390"/>
      <c r="AI654" s="390"/>
      <c r="AJ654" s="390"/>
      <c r="AK654" s="390"/>
      <c r="AL654" s="390"/>
      <c r="AM654" s="390"/>
      <c r="AN654" s="390"/>
      <c r="AO654" s="390"/>
      <c r="AP654" s="390"/>
      <c r="AQ654" s="390"/>
      <c r="AR654" s="390"/>
      <c r="AS654" s="390"/>
      <c r="AT654" s="390"/>
      <c r="AU654" s="390"/>
      <c r="AV654" s="390"/>
      <c r="AW654" s="390"/>
      <c r="AX654" s="390"/>
      <c r="AY654" s="390"/>
      <c r="AZ654" s="390"/>
    </row>
    <row r="655" spans="1:52">
      <c r="A655" s="208"/>
      <c r="B655" s="208"/>
      <c r="C655" s="208"/>
      <c r="D655" s="390"/>
      <c r="E655" s="390"/>
      <c r="F655" s="390"/>
      <c r="G655" s="390"/>
      <c r="H655" s="390"/>
      <c r="I655" s="390"/>
      <c r="J655" s="390"/>
      <c r="K655" s="1331"/>
      <c r="U655" s="208"/>
      <c r="V655" s="1332"/>
      <c r="W655" s="1332"/>
      <c r="X655" s="390"/>
      <c r="Y655" s="390"/>
      <c r="Z655" s="390"/>
      <c r="AA655" s="390"/>
      <c r="AB655" s="390"/>
      <c r="AC655" s="390"/>
      <c r="AD655" s="390"/>
      <c r="AE655" s="390"/>
      <c r="AF655" s="390"/>
      <c r="AG655" s="390"/>
      <c r="AH655" s="390"/>
      <c r="AI655" s="390"/>
      <c r="AJ655" s="390"/>
      <c r="AK655" s="390"/>
      <c r="AL655" s="390"/>
      <c r="AM655" s="390"/>
      <c r="AN655" s="390"/>
      <c r="AO655" s="390"/>
      <c r="AP655" s="390"/>
      <c r="AQ655" s="390"/>
      <c r="AR655" s="390"/>
      <c r="AS655" s="390"/>
      <c r="AT655" s="390"/>
      <c r="AU655" s="390"/>
      <c r="AV655" s="390"/>
      <c r="AW655" s="390"/>
      <c r="AX655" s="390"/>
      <c r="AY655" s="390"/>
      <c r="AZ655" s="390"/>
    </row>
    <row r="656" spans="1:52">
      <c r="A656" s="208"/>
      <c r="B656" s="208"/>
      <c r="C656" s="208"/>
      <c r="D656" s="390"/>
      <c r="E656" s="390"/>
      <c r="F656" s="390"/>
      <c r="G656" s="390"/>
      <c r="H656" s="390"/>
      <c r="I656" s="390"/>
      <c r="J656" s="390"/>
      <c r="K656" s="1331"/>
      <c r="U656" s="208"/>
      <c r="V656" s="1332"/>
      <c r="W656" s="1332"/>
      <c r="X656" s="390"/>
      <c r="Y656" s="390"/>
      <c r="Z656" s="390"/>
      <c r="AA656" s="390"/>
      <c r="AB656" s="390"/>
      <c r="AC656" s="390"/>
      <c r="AD656" s="390"/>
      <c r="AE656" s="390"/>
      <c r="AF656" s="390"/>
      <c r="AG656" s="390"/>
      <c r="AH656" s="390"/>
      <c r="AI656" s="390"/>
      <c r="AJ656" s="390"/>
      <c r="AK656" s="390"/>
      <c r="AL656" s="390"/>
      <c r="AM656" s="390"/>
      <c r="AN656" s="390"/>
      <c r="AO656" s="390"/>
      <c r="AP656" s="390"/>
      <c r="AQ656" s="390"/>
      <c r="AR656" s="390"/>
      <c r="AS656" s="390"/>
      <c r="AT656" s="390"/>
      <c r="AU656" s="390"/>
      <c r="AV656" s="390"/>
      <c r="AW656" s="390"/>
      <c r="AX656" s="390"/>
      <c r="AY656" s="390"/>
      <c r="AZ656" s="390"/>
    </row>
    <row r="657" spans="1:52">
      <c r="A657" s="208"/>
      <c r="B657" s="208"/>
      <c r="C657" s="208"/>
      <c r="D657" s="390"/>
      <c r="E657" s="390"/>
      <c r="F657" s="390"/>
      <c r="G657" s="390"/>
      <c r="H657" s="390"/>
      <c r="I657" s="390"/>
      <c r="J657" s="390"/>
      <c r="K657" s="1331"/>
      <c r="U657" s="208"/>
      <c r="V657" s="1332"/>
      <c r="W657" s="1332"/>
      <c r="X657" s="390"/>
      <c r="Y657" s="390"/>
      <c r="Z657" s="390"/>
      <c r="AA657" s="390"/>
      <c r="AB657" s="390"/>
      <c r="AC657" s="390"/>
      <c r="AD657" s="390"/>
      <c r="AE657" s="390"/>
      <c r="AF657" s="390"/>
      <c r="AG657" s="390"/>
      <c r="AH657" s="390"/>
      <c r="AI657" s="390"/>
      <c r="AJ657" s="390"/>
      <c r="AK657" s="390"/>
      <c r="AL657" s="390"/>
      <c r="AM657" s="390"/>
      <c r="AN657" s="390"/>
      <c r="AO657" s="390"/>
      <c r="AP657" s="390"/>
      <c r="AQ657" s="390"/>
      <c r="AR657" s="390"/>
      <c r="AS657" s="390"/>
      <c r="AT657" s="390"/>
      <c r="AU657" s="390"/>
      <c r="AV657" s="390"/>
      <c r="AW657" s="390"/>
      <c r="AX657" s="390"/>
      <c r="AY657" s="390"/>
      <c r="AZ657" s="390"/>
    </row>
    <row r="658" spans="1:52">
      <c r="A658" s="208"/>
      <c r="B658" s="208"/>
      <c r="C658" s="208"/>
      <c r="D658" s="390"/>
      <c r="E658" s="390"/>
      <c r="F658" s="390"/>
      <c r="G658" s="390"/>
      <c r="H658" s="390"/>
      <c r="I658" s="390"/>
      <c r="J658" s="390"/>
      <c r="K658" s="1331"/>
      <c r="U658" s="208"/>
      <c r="V658" s="1332"/>
      <c r="W658" s="1332"/>
      <c r="X658" s="390"/>
      <c r="Y658" s="390"/>
      <c r="Z658" s="390"/>
      <c r="AA658" s="390"/>
      <c r="AB658" s="390"/>
      <c r="AC658" s="390"/>
      <c r="AD658" s="390"/>
      <c r="AE658" s="390"/>
      <c r="AF658" s="390"/>
      <c r="AG658" s="390"/>
      <c r="AH658" s="390"/>
      <c r="AI658" s="390"/>
      <c r="AJ658" s="390"/>
      <c r="AK658" s="390"/>
      <c r="AL658" s="390"/>
      <c r="AM658" s="390"/>
      <c r="AN658" s="390"/>
      <c r="AO658" s="390"/>
      <c r="AP658" s="390"/>
      <c r="AQ658" s="390"/>
      <c r="AR658" s="390"/>
      <c r="AS658" s="390"/>
      <c r="AT658" s="390"/>
      <c r="AU658" s="390"/>
      <c r="AV658" s="390"/>
      <c r="AW658" s="390"/>
      <c r="AX658" s="390"/>
      <c r="AY658" s="390"/>
      <c r="AZ658" s="390"/>
    </row>
    <row r="659" spans="1:52">
      <c r="A659" s="208"/>
      <c r="B659" s="208"/>
      <c r="C659" s="208"/>
      <c r="D659" s="390"/>
      <c r="E659" s="390"/>
      <c r="F659" s="390"/>
      <c r="G659" s="390"/>
      <c r="H659" s="390"/>
      <c r="I659" s="390"/>
      <c r="J659" s="390"/>
      <c r="K659" s="1331"/>
      <c r="U659" s="208"/>
      <c r="V659" s="1332"/>
      <c r="W659" s="1332"/>
      <c r="X659" s="390"/>
      <c r="Y659" s="390"/>
      <c r="Z659" s="390"/>
      <c r="AA659" s="390"/>
      <c r="AB659" s="390"/>
      <c r="AC659" s="390"/>
      <c r="AD659" s="390"/>
      <c r="AE659" s="390"/>
      <c r="AF659" s="390"/>
      <c r="AG659" s="390"/>
      <c r="AH659" s="390"/>
      <c r="AI659" s="390"/>
      <c r="AJ659" s="390"/>
      <c r="AK659" s="390"/>
      <c r="AL659" s="390"/>
      <c r="AM659" s="390"/>
      <c r="AN659" s="390"/>
      <c r="AO659" s="390"/>
      <c r="AP659" s="390"/>
      <c r="AQ659" s="390"/>
      <c r="AR659" s="390"/>
      <c r="AS659" s="390"/>
      <c r="AT659" s="390"/>
      <c r="AU659" s="390"/>
      <c r="AV659" s="390"/>
      <c r="AW659" s="390"/>
      <c r="AX659" s="390"/>
      <c r="AY659" s="390"/>
      <c r="AZ659" s="390"/>
    </row>
    <row r="660" spans="1:52">
      <c r="A660" s="208"/>
      <c r="B660" s="208"/>
      <c r="C660" s="208"/>
      <c r="D660" s="390"/>
      <c r="E660" s="390"/>
      <c r="F660" s="390"/>
      <c r="G660" s="390"/>
      <c r="H660" s="390"/>
      <c r="I660" s="390"/>
      <c r="J660" s="390"/>
      <c r="K660" s="1331"/>
      <c r="U660" s="208"/>
      <c r="V660" s="1332"/>
      <c r="W660" s="1332"/>
      <c r="X660" s="390"/>
      <c r="Y660" s="390"/>
      <c r="Z660" s="390"/>
      <c r="AA660" s="390"/>
      <c r="AB660" s="390"/>
      <c r="AC660" s="390"/>
      <c r="AD660" s="390"/>
      <c r="AE660" s="390"/>
      <c r="AF660" s="390"/>
      <c r="AG660" s="390"/>
      <c r="AH660" s="390"/>
      <c r="AI660" s="390"/>
      <c r="AJ660" s="390"/>
      <c r="AK660" s="390"/>
      <c r="AL660" s="390"/>
      <c r="AM660" s="390"/>
      <c r="AN660" s="390"/>
      <c r="AO660" s="390"/>
      <c r="AP660" s="390"/>
      <c r="AQ660" s="390"/>
      <c r="AR660" s="390"/>
      <c r="AS660" s="390"/>
      <c r="AT660" s="390"/>
      <c r="AU660" s="390"/>
      <c r="AV660" s="390"/>
      <c r="AW660" s="390"/>
      <c r="AX660" s="390"/>
      <c r="AY660" s="390"/>
      <c r="AZ660" s="390"/>
    </row>
    <row r="661" spans="1:52">
      <c r="A661" s="208"/>
      <c r="B661" s="208"/>
      <c r="C661" s="208"/>
      <c r="D661" s="390"/>
      <c r="E661" s="390"/>
      <c r="F661" s="390"/>
      <c r="G661" s="390"/>
      <c r="H661" s="390"/>
      <c r="I661" s="390"/>
      <c r="J661" s="390"/>
      <c r="K661" s="1331"/>
      <c r="U661" s="208"/>
      <c r="V661" s="1332"/>
      <c r="W661" s="1332"/>
      <c r="X661" s="390"/>
      <c r="Y661" s="390"/>
      <c r="Z661" s="390"/>
      <c r="AA661" s="390"/>
      <c r="AB661" s="390"/>
      <c r="AC661" s="390"/>
      <c r="AD661" s="390"/>
      <c r="AE661" s="390"/>
      <c r="AF661" s="390"/>
      <c r="AG661" s="390"/>
      <c r="AH661" s="390"/>
      <c r="AI661" s="390"/>
      <c r="AJ661" s="390"/>
      <c r="AK661" s="390"/>
      <c r="AL661" s="390"/>
      <c r="AM661" s="390"/>
      <c r="AN661" s="390"/>
      <c r="AO661" s="390"/>
      <c r="AP661" s="390"/>
      <c r="AQ661" s="390"/>
      <c r="AR661" s="390"/>
      <c r="AS661" s="390"/>
      <c r="AT661" s="390"/>
      <c r="AU661" s="390"/>
      <c r="AV661" s="390"/>
      <c r="AW661" s="390"/>
      <c r="AX661" s="390"/>
      <c r="AY661" s="390"/>
      <c r="AZ661" s="390"/>
    </row>
    <row r="662" spans="1:52">
      <c r="A662" s="208"/>
      <c r="B662" s="208"/>
      <c r="C662" s="208"/>
      <c r="D662" s="390"/>
      <c r="E662" s="390"/>
      <c r="F662" s="390"/>
      <c r="G662" s="390"/>
      <c r="H662" s="390"/>
      <c r="I662" s="390"/>
      <c r="J662" s="390"/>
      <c r="K662" s="1331"/>
      <c r="U662" s="208"/>
      <c r="V662" s="1332"/>
      <c r="W662" s="1332"/>
      <c r="X662" s="390"/>
      <c r="Y662" s="390"/>
      <c r="Z662" s="390"/>
      <c r="AA662" s="390"/>
      <c r="AB662" s="390"/>
      <c r="AC662" s="390"/>
      <c r="AD662" s="390"/>
      <c r="AE662" s="390"/>
      <c r="AF662" s="390"/>
      <c r="AG662" s="390"/>
      <c r="AH662" s="390"/>
      <c r="AI662" s="390"/>
      <c r="AJ662" s="390"/>
      <c r="AK662" s="390"/>
      <c r="AL662" s="390"/>
      <c r="AM662" s="390"/>
      <c r="AN662" s="390"/>
      <c r="AO662" s="390"/>
      <c r="AP662" s="390"/>
      <c r="AQ662" s="390"/>
      <c r="AR662" s="390"/>
      <c r="AS662" s="390"/>
      <c r="AT662" s="390"/>
      <c r="AU662" s="390"/>
      <c r="AV662" s="390"/>
      <c r="AW662" s="390"/>
      <c r="AX662" s="390"/>
      <c r="AY662" s="390"/>
      <c r="AZ662" s="390"/>
    </row>
    <row r="663" spans="1:52">
      <c r="A663" s="208"/>
      <c r="B663" s="208"/>
      <c r="C663" s="208"/>
      <c r="D663" s="390"/>
      <c r="E663" s="390"/>
      <c r="F663" s="390"/>
      <c r="G663" s="390"/>
      <c r="H663" s="390"/>
      <c r="I663" s="390"/>
      <c r="J663" s="390"/>
      <c r="K663" s="1331"/>
      <c r="U663" s="208"/>
      <c r="V663" s="1332"/>
      <c r="W663" s="1332"/>
      <c r="X663" s="390"/>
      <c r="Y663" s="390"/>
      <c r="Z663" s="390"/>
      <c r="AA663" s="390"/>
      <c r="AB663" s="390"/>
      <c r="AC663" s="390"/>
      <c r="AD663" s="390"/>
      <c r="AE663" s="390"/>
      <c r="AF663" s="390"/>
      <c r="AG663" s="390"/>
      <c r="AH663" s="390"/>
      <c r="AI663" s="390"/>
      <c r="AJ663" s="390"/>
      <c r="AK663" s="390"/>
      <c r="AL663" s="390"/>
      <c r="AM663" s="390"/>
      <c r="AN663" s="390"/>
      <c r="AO663" s="390"/>
      <c r="AP663" s="390"/>
      <c r="AQ663" s="390"/>
      <c r="AR663" s="390"/>
      <c r="AS663" s="390"/>
      <c r="AT663" s="390"/>
      <c r="AU663" s="390"/>
      <c r="AV663" s="390"/>
      <c r="AW663" s="390"/>
      <c r="AX663" s="390"/>
      <c r="AY663" s="390"/>
      <c r="AZ663" s="390"/>
    </row>
    <row r="664" spans="1:52">
      <c r="A664" s="208"/>
      <c r="B664" s="208"/>
      <c r="C664" s="208"/>
      <c r="D664" s="390"/>
      <c r="E664" s="390"/>
      <c r="F664" s="390"/>
      <c r="G664" s="390"/>
      <c r="H664" s="390"/>
      <c r="I664" s="390"/>
      <c r="J664" s="390"/>
      <c r="K664" s="1331"/>
      <c r="U664" s="208"/>
      <c r="V664" s="1332"/>
      <c r="W664" s="1332"/>
      <c r="X664" s="390"/>
      <c r="Y664" s="390"/>
      <c r="Z664" s="390"/>
      <c r="AA664" s="390"/>
      <c r="AB664" s="390"/>
      <c r="AC664" s="390"/>
      <c r="AD664" s="390"/>
      <c r="AE664" s="390"/>
      <c r="AF664" s="390"/>
      <c r="AG664" s="390"/>
      <c r="AH664" s="390"/>
      <c r="AI664" s="390"/>
      <c r="AJ664" s="390"/>
      <c r="AK664" s="390"/>
      <c r="AL664" s="390"/>
      <c r="AM664" s="390"/>
      <c r="AN664" s="390"/>
      <c r="AO664" s="390"/>
      <c r="AP664" s="390"/>
      <c r="AQ664" s="390"/>
      <c r="AR664" s="390"/>
      <c r="AS664" s="390"/>
      <c r="AT664" s="390"/>
      <c r="AU664" s="390"/>
      <c r="AV664" s="390"/>
      <c r="AW664" s="390"/>
      <c r="AX664" s="390"/>
      <c r="AY664" s="390"/>
      <c r="AZ664" s="390"/>
    </row>
    <row r="665" spans="1:52">
      <c r="A665" s="208"/>
      <c r="B665" s="208"/>
      <c r="C665" s="208"/>
      <c r="D665" s="390"/>
      <c r="E665" s="390"/>
      <c r="F665" s="390"/>
      <c r="G665" s="390"/>
      <c r="H665" s="390"/>
      <c r="I665" s="390"/>
      <c r="J665" s="390"/>
      <c r="K665" s="1331"/>
      <c r="U665" s="208"/>
      <c r="V665" s="1332"/>
      <c r="W665" s="1332"/>
      <c r="X665" s="390"/>
      <c r="Y665" s="390"/>
      <c r="Z665" s="390"/>
      <c r="AA665" s="390"/>
      <c r="AB665" s="390"/>
      <c r="AC665" s="390"/>
      <c r="AD665" s="390"/>
      <c r="AE665" s="390"/>
      <c r="AF665" s="390"/>
      <c r="AG665" s="390"/>
      <c r="AH665" s="390"/>
      <c r="AI665" s="390"/>
      <c r="AJ665" s="390"/>
      <c r="AK665" s="390"/>
      <c r="AL665" s="390"/>
      <c r="AM665" s="390"/>
      <c r="AN665" s="390"/>
      <c r="AO665" s="390"/>
      <c r="AP665" s="390"/>
      <c r="AQ665" s="390"/>
      <c r="AR665" s="390"/>
      <c r="AS665" s="390"/>
      <c r="AT665" s="390"/>
      <c r="AU665" s="390"/>
      <c r="AV665" s="390"/>
      <c r="AW665" s="390"/>
      <c r="AX665" s="390"/>
      <c r="AY665" s="390"/>
      <c r="AZ665" s="390"/>
    </row>
    <row r="666" spans="1:52">
      <c r="A666" s="208"/>
      <c r="B666" s="208"/>
      <c r="C666" s="208"/>
      <c r="D666" s="390"/>
      <c r="E666" s="390"/>
      <c r="F666" s="390"/>
      <c r="G666" s="390"/>
      <c r="H666" s="390"/>
      <c r="I666" s="390"/>
      <c r="J666" s="390"/>
      <c r="K666" s="1331"/>
      <c r="U666" s="208"/>
      <c r="V666" s="1332"/>
      <c r="W666" s="1332"/>
      <c r="X666" s="390"/>
      <c r="Y666" s="390"/>
      <c r="Z666" s="390"/>
      <c r="AA666" s="390"/>
      <c r="AB666" s="390"/>
      <c r="AC666" s="390"/>
      <c r="AD666" s="390"/>
      <c r="AE666" s="390"/>
      <c r="AF666" s="390"/>
      <c r="AG666" s="390"/>
      <c r="AH666" s="390"/>
      <c r="AI666" s="390"/>
      <c r="AJ666" s="390"/>
      <c r="AK666" s="390"/>
      <c r="AL666" s="390"/>
      <c r="AM666" s="390"/>
      <c r="AN666" s="390"/>
      <c r="AO666" s="390"/>
      <c r="AP666" s="390"/>
      <c r="AQ666" s="390"/>
      <c r="AR666" s="390"/>
      <c r="AS666" s="390"/>
      <c r="AT666" s="390"/>
      <c r="AU666" s="390"/>
      <c r="AV666" s="390"/>
      <c r="AW666" s="390"/>
      <c r="AX666" s="390"/>
      <c r="AY666" s="390"/>
      <c r="AZ666" s="390"/>
    </row>
    <row r="667" spans="1:52">
      <c r="A667" s="208"/>
      <c r="B667" s="208"/>
      <c r="C667" s="208"/>
      <c r="D667" s="390"/>
      <c r="E667" s="390"/>
      <c r="F667" s="390"/>
      <c r="G667" s="390"/>
      <c r="H667" s="390"/>
      <c r="I667" s="390"/>
      <c r="J667" s="390"/>
      <c r="K667" s="1331"/>
      <c r="U667" s="208"/>
      <c r="V667" s="1332"/>
      <c r="W667" s="1332"/>
      <c r="X667" s="390"/>
      <c r="Y667" s="390"/>
      <c r="Z667" s="390"/>
      <c r="AA667" s="390"/>
      <c r="AB667" s="390"/>
      <c r="AC667" s="390"/>
      <c r="AD667" s="390"/>
      <c r="AE667" s="390"/>
      <c r="AF667" s="390"/>
      <c r="AG667" s="390"/>
      <c r="AH667" s="390"/>
      <c r="AI667" s="390"/>
      <c r="AJ667" s="390"/>
      <c r="AK667" s="390"/>
      <c r="AL667" s="390"/>
      <c r="AM667" s="390"/>
      <c r="AN667" s="390"/>
      <c r="AO667" s="390"/>
      <c r="AP667" s="390"/>
      <c r="AQ667" s="390"/>
      <c r="AR667" s="390"/>
      <c r="AS667" s="390"/>
      <c r="AT667" s="390"/>
      <c r="AU667" s="390"/>
      <c r="AV667" s="390"/>
      <c r="AW667" s="390"/>
      <c r="AX667" s="390"/>
      <c r="AY667" s="390"/>
      <c r="AZ667" s="390"/>
    </row>
    <row r="668" spans="1:52">
      <c r="A668" s="208"/>
      <c r="B668" s="208"/>
      <c r="C668" s="208"/>
      <c r="D668" s="390"/>
      <c r="E668" s="390"/>
      <c r="F668" s="390"/>
      <c r="G668" s="390"/>
      <c r="H668" s="390"/>
      <c r="I668" s="390"/>
      <c r="J668" s="390"/>
      <c r="K668" s="1331"/>
      <c r="U668" s="208"/>
      <c r="V668" s="1332"/>
      <c r="W668" s="1332"/>
      <c r="X668" s="390"/>
      <c r="Y668" s="390"/>
      <c r="Z668" s="390"/>
      <c r="AA668" s="390"/>
      <c r="AB668" s="390"/>
      <c r="AC668" s="390"/>
      <c r="AD668" s="390"/>
      <c r="AE668" s="390"/>
      <c r="AF668" s="390"/>
      <c r="AG668" s="390"/>
      <c r="AH668" s="390"/>
      <c r="AI668" s="390"/>
      <c r="AJ668" s="390"/>
      <c r="AK668" s="390"/>
      <c r="AL668" s="390"/>
      <c r="AM668" s="390"/>
      <c r="AN668" s="390"/>
      <c r="AO668" s="390"/>
      <c r="AP668" s="390"/>
      <c r="AQ668" s="390"/>
      <c r="AR668" s="390"/>
      <c r="AS668" s="390"/>
      <c r="AT668" s="390"/>
      <c r="AU668" s="390"/>
      <c r="AV668" s="390"/>
      <c r="AW668" s="390"/>
      <c r="AX668" s="390"/>
      <c r="AY668" s="390"/>
      <c r="AZ668" s="390"/>
    </row>
    <row r="669" spans="1:52">
      <c r="A669" s="208"/>
      <c r="B669" s="208"/>
      <c r="C669" s="208"/>
      <c r="D669" s="390"/>
      <c r="E669" s="390"/>
      <c r="F669" s="390"/>
      <c r="G669" s="390"/>
      <c r="H669" s="390"/>
      <c r="I669" s="390"/>
      <c r="J669" s="390"/>
      <c r="K669" s="1331"/>
      <c r="U669" s="208"/>
      <c r="V669" s="1332"/>
      <c r="W669" s="1332"/>
      <c r="X669" s="390"/>
      <c r="Y669" s="390"/>
      <c r="Z669" s="390"/>
      <c r="AA669" s="390"/>
      <c r="AB669" s="390"/>
      <c r="AC669" s="390"/>
      <c r="AD669" s="390"/>
      <c r="AE669" s="390"/>
      <c r="AF669" s="390"/>
      <c r="AG669" s="390"/>
      <c r="AH669" s="390"/>
      <c r="AI669" s="390"/>
      <c r="AJ669" s="390"/>
      <c r="AK669" s="390"/>
      <c r="AL669" s="390"/>
      <c r="AM669" s="390"/>
      <c r="AN669" s="390"/>
      <c r="AO669" s="390"/>
      <c r="AP669" s="390"/>
      <c r="AQ669" s="390"/>
      <c r="AR669" s="390"/>
      <c r="AS669" s="390"/>
      <c r="AT669" s="390"/>
      <c r="AU669" s="390"/>
      <c r="AV669" s="390"/>
      <c r="AW669" s="390"/>
      <c r="AX669" s="390"/>
      <c r="AY669" s="390"/>
      <c r="AZ669" s="390"/>
    </row>
    <row r="670" spans="1:52">
      <c r="A670" s="208"/>
      <c r="B670" s="208"/>
      <c r="C670" s="208"/>
      <c r="D670" s="390"/>
      <c r="E670" s="390"/>
      <c r="F670" s="390"/>
      <c r="G670" s="390"/>
      <c r="H670" s="390"/>
      <c r="I670" s="390"/>
      <c r="J670" s="390"/>
      <c r="K670" s="1331"/>
      <c r="U670" s="208"/>
      <c r="V670" s="1332"/>
      <c r="W670" s="1332"/>
      <c r="X670" s="390"/>
      <c r="Y670" s="390"/>
      <c r="Z670" s="390"/>
      <c r="AA670" s="390"/>
      <c r="AB670" s="390"/>
      <c r="AC670" s="390"/>
      <c r="AD670" s="390"/>
      <c r="AE670" s="390"/>
      <c r="AF670" s="390"/>
      <c r="AG670" s="390"/>
      <c r="AH670" s="390"/>
      <c r="AI670" s="390"/>
      <c r="AJ670" s="390"/>
      <c r="AK670" s="390"/>
      <c r="AL670" s="390"/>
      <c r="AM670" s="390"/>
      <c r="AN670" s="390"/>
      <c r="AO670" s="390"/>
      <c r="AP670" s="390"/>
      <c r="AQ670" s="390"/>
      <c r="AR670" s="390"/>
      <c r="AS670" s="390"/>
      <c r="AT670" s="390"/>
      <c r="AU670" s="390"/>
      <c r="AV670" s="390"/>
      <c r="AW670" s="390"/>
      <c r="AX670" s="390"/>
      <c r="AY670" s="390"/>
      <c r="AZ670" s="390"/>
    </row>
    <row r="671" spans="1:52">
      <c r="A671" s="208"/>
      <c r="B671" s="208"/>
      <c r="C671" s="208"/>
      <c r="D671" s="390"/>
      <c r="E671" s="390"/>
      <c r="F671" s="390"/>
      <c r="G671" s="390"/>
      <c r="H671" s="390"/>
      <c r="I671" s="390"/>
      <c r="J671" s="390"/>
      <c r="K671" s="1331"/>
      <c r="U671" s="208"/>
      <c r="V671" s="1332"/>
      <c r="W671" s="1332"/>
      <c r="X671" s="390"/>
      <c r="Y671" s="390"/>
      <c r="Z671" s="390"/>
      <c r="AA671" s="390"/>
      <c r="AB671" s="390"/>
      <c r="AC671" s="390"/>
      <c r="AD671" s="390"/>
      <c r="AE671" s="390"/>
      <c r="AF671" s="390"/>
      <c r="AG671" s="390"/>
      <c r="AH671" s="390"/>
      <c r="AI671" s="390"/>
      <c r="AJ671" s="390"/>
      <c r="AK671" s="390"/>
      <c r="AL671" s="390"/>
      <c r="AM671" s="390"/>
      <c r="AN671" s="390"/>
      <c r="AO671" s="390"/>
      <c r="AP671" s="390"/>
      <c r="AQ671" s="390"/>
      <c r="AR671" s="390"/>
      <c r="AS671" s="390"/>
      <c r="AT671" s="390"/>
      <c r="AU671" s="390"/>
      <c r="AV671" s="390"/>
      <c r="AW671" s="390"/>
      <c r="AX671" s="390"/>
      <c r="AY671" s="390"/>
      <c r="AZ671" s="390"/>
    </row>
    <row r="672" spans="1:52">
      <c r="A672" s="208"/>
      <c r="B672" s="208"/>
      <c r="C672" s="208"/>
      <c r="D672" s="390"/>
      <c r="E672" s="390"/>
      <c r="F672" s="390"/>
      <c r="G672" s="390"/>
      <c r="H672" s="390"/>
      <c r="I672" s="390"/>
      <c r="J672" s="390"/>
      <c r="K672" s="1331"/>
      <c r="U672" s="208"/>
      <c r="V672" s="1332"/>
      <c r="W672" s="1332"/>
      <c r="X672" s="390"/>
      <c r="Y672" s="390"/>
      <c r="Z672" s="390"/>
      <c r="AA672" s="390"/>
      <c r="AB672" s="390"/>
      <c r="AC672" s="390"/>
      <c r="AD672" s="390"/>
      <c r="AE672" s="390"/>
      <c r="AF672" s="390"/>
      <c r="AG672" s="390"/>
      <c r="AH672" s="390"/>
      <c r="AI672" s="390"/>
      <c r="AJ672" s="390"/>
      <c r="AK672" s="390"/>
      <c r="AL672" s="390"/>
      <c r="AM672" s="390"/>
      <c r="AN672" s="390"/>
      <c r="AO672" s="390"/>
      <c r="AP672" s="390"/>
      <c r="AQ672" s="390"/>
      <c r="AR672" s="390"/>
      <c r="AS672" s="390"/>
      <c r="AT672" s="390"/>
      <c r="AU672" s="390"/>
      <c r="AV672" s="390"/>
      <c r="AW672" s="390"/>
      <c r="AX672" s="390"/>
      <c r="AY672" s="390"/>
      <c r="AZ672" s="390"/>
    </row>
    <row r="673" spans="1:52">
      <c r="A673" s="208"/>
      <c r="B673" s="208"/>
      <c r="C673" s="208"/>
      <c r="D673" s="390"/>
      <c r="E673" s="390"/>
      <c r="F673" s="390"/>
      <c r="G673" s="390"/>
      <c r="H673" s="390"/>
      <c r="I673" s="390"/>
      <c r="J673" s="390"/>
      <c r="K673" s="1331"/>
      <c r="U673" s="208"/>
      <c r="V673" s="1332"/>
      <c r="W673" s="1332"/>
      <c r="X673" s="390"/>
      <c r="Y673" s="390"/>
      <c r="Z673" s="390"/>
      <c r="AA673" s="390"/>
      <c r="AB673" s="390"/>
      <c r="AC673" s="390"/>
      <c r="AD673" s="390"/>
      <c r="AE673" s="390"/>
      <c r="AF673" s="390"/>
      <c r="AG673" s="390"/>
      <c r="AH673" s="390"/>
      <c r="AI673" s="390"/>
      <c r="AJ673" s="390"/>
      <c r="AK673" s="390"/>
      <c r="AL673" s="390"/>
      <c r="AM673" s="390"/>
      <c r="AN673" s="390"/>
      <c r="AO673" s="390"/>
      <c r="AP673" s="390"/>
      <c r="AQ673" s="390"/>
      <c r="AR673" s="390"/>
      <c r="AS673" s="390"/>
      <c r="AT673" s="390"/>
      <c r="AU673" s="390"/>
      <c r="AV673" s="390"/>
      <c r="AW673" s="390"/>
      <c r="AX673" s="390"/>
      <c r="AY673" s="390"/>
      <c r="AZ673" s="390"/>
    </row>
    <row r="674" spans="1:52">
      <c r="A674" s="208"/>
      <c r="B674" s="208"/>
      <c r="C674" s="208"/>
      <c r="D674" s="390"/>
      <c r="E674" s="390"/>
      <c r="F674" s="390"/>
      <c r="G674" s="390"/>
      <c r="H674" s="390"/>
      <c r="I674" s="390"/>
      <c r="J674" s="390"/>
      <c r="K674" s="1331"/>
      <c r="U674" s="208"/>
      <c r="V674" s="1332"/>
      <c r="W674" s="1332"/>
      <c r="X674" s="390"/>
      <c r="Y674" s="390"/>
      <c r="Z674" s="390"/>
      <c r="AA674" s="390"/>
      <c r="AB674" s="390"/>
      <c r="AC674" s="390"/>
      <c r="AD674" s="390"/>
      <c r="AE674" s="390"/>
      <c r="AF674" s="390"/>
      <c r="AG674" s="390"/>
      <c r="AH674" s="390"/>
      <c r="AI674" s="390"/>
      <c r="AJ674" s="390"/>
      <c r="AK674" s="390"/>
      <c r="AL674" s="390"/>
      <c r="AM674" s="390"/>
      <c r="AN674" s="390"/>
      <c r="AO674" s="390"/>
      <c r="AP674" s="390"/>
      <c r="AQ674" s="390"/>
      <c r="AR674" s="390"/>
      <c r="AS674" s="390"/>
      <c r="AT674" s="390"/>
      <c r="AU674" s="390"/>
      <c r="AV674" s="390"/>
      <c r="AW674" s="390"/>
      <c r="AX674" s="390"/>
      <c r="AY674" s="390"/>
      <c r="AZ674" s="390"/>
    </row>
    <row r="675" spans="1:52">
      <c r="A675" s="208"/>
      <c r="B675" s="208"/>
      <c r="C675" s="208"/>
      <c r="D675" s="390"/>
      <c r="E675" s="390"/>
      <c r="F675" s="390"/>
      <c r="G675" s="390"/>
      <c r="H675" s="390"/>
      <c r="I675" s="390"/>
      <c r="J675" s="390"/>
      <c r="K675" s="1331"/>
      <c r="U675" s="208"/>
      <c r="V675" s="1332"/>
      <c r="W675" s="1332"/>
      <c r="X675" s="390"/>
      <c r="Y675" s="390"/>
      <c r="Z675" s="390"/>
      <c r="AA675" s="390"/>
      <c r="AB675" s="390"/>
      <c r="AC675" s="390"/>
      <c r="AD675" s="390"/>
      <c r="AE675" s="390"/>
      <c r="AF675" s="390"/>
      <c r="AG675" s="390"/>
      <c r="AH675" s="390"/>
      <c r="AI675" s="390"/>
      <c r="AJ675" s="390"/>
      <c r="AK675" s="390"/>
      <c r="AL675" s="390"/>
      <c r="AM675" s="390"/>
      <c r="AN675" s="390"/>
      <c r="AO675" s="390"/>
      <c r="AP675" s="390"/>
      <c r="AQ675" s="390"/>
      <c r="AR675" s="390"/>
      <c r="AS675" s="390"/>
      <c r="AT675" s="390"/>
      <c r="AU675" s="390"/>
      <c r="AV675" s="390"/>
      <c r="AW675" s="390"/>
      <c r="AX675" s="390"/>
      <c r="AY675" s="390"/>
      <c r="AZ675" s="390"/>
    </row>
    <row r="676" spans="1:52">
      <c r="A676" s="208"/>
      <c r="B676" s="208"/>
      <c r="C676" s="208"/>
      <c r="D676" s="390"/>
      <c r="E676" s="390"/>
      <c r="F676" s="390"/>
      <c r="G676" s="390"/>
      <c r="H676" s="390"/>
      <c r="I676" s="390"/>
      <c r="J676" s="390"/>
      <c r="K676" s="1331"/>
      <c r="U676" s="208"/>
      <c r="V676" s="1332"/>
      <c r="W676" s="1332"/>
      <c r="X676" s="390"/>
      <c r="Y676" s="390"/>
      <c r="Z676" s="390"/>
      <c r="AA676" s="390"/>
      <c r="AB676" s="390"/>
      <c r="AC676" s="390"/>
      <c r="AD676" s="390"/>
      <c r="AE676" s="390"/>
      <c r="AF676" s="390"/>
      <c r="AG676" s="390"/>
      <c r="AH676" s="390"/>
      <c r="AI676" s="390"/>
      <c r="AJ676" s="390"/>
      <c r="AK676" s="390"/>
      <c r="AL676" s="390"/>
      <c r="AM676" s="390"/>
      <c r="AN676" s="390"/>
      <c r="AO676" s="390"/>
      <c r="AP676" s="390"/>
      <c r="AQ676" s="390"/>
      <c r="AR676" s="390"/>
      <c r="AS676" s="390"/>
      <c r="AT676" s="390"/>
      <c r="AU676" s="390"/>
      <c r="AV676" s="390"/>
      <c r="AW676" s="390"/>
      <c r="AX676" s="390"/>
      <c r="AY676" s="390"/>
      <c r="AZ676" s="390"/>
    </row>
    <row r="677" spans="1:52">
      <c r="A677" s="208"/>
      <c r="B677" s="208"/>
      <c r="C677" s="208"/>
      <c r="D677" s="390"/>
      <c r="E677" s="390"/>
      <c r="F677" s="390"/>
      <c r="G677" s="390"/>
      <c r="H677" s="390"/>
      <c r="I677" s="390"/>
      <c r="J677" s="390"/>
      <c r="K677" s="1331"/>
      <c r="U677" s="208"/>
      <c r="V677" s="1332"/>
      <c r="W677" s="1332"/>
      <c r="X677" s="390"/>
      <c r="Y677" s="390"/>
      <c r="Z677" s="390"/>
      <c r="AA677" s="390"/>
      <c r="AB677" s="390"/>
      <c r="AC677" s="390"/>
      <c r="AD677" s="390"/>
      <c r="AE677" s="390"/>
      <c r="AF677" s="390"/>
      <c r="AG677" s="390"/>
      <c r="AH677" s="390"/>
      <c r="AI677" s="390"/>
      <c r="AJ677" s="390"/>
      <c r="AK677" s="390"/>
      <c r="AL677" s="390"/>
      <c r="AM677" s="390"/>
      <c r="AN677" s="390"/>
      <c r="AO677" s="390"/>
      <c r="AP677" s="390"/>
      <c r="AQ677" s="390"/>
      <c r="AR677" s="390"/>
      <c r="AS677" s="390"/>
      <c r="AT677" s="390"/>
      <c r="AU677" s="390"/>
      <c r="AV677" s="390"/>
      <c r="AW677" s="390"/>
      <c r="AX677" s="390"/>
      <c r="AY677" s="390"/>
      <c r="AZ677" s="390"/>
    </row>
    <row r="678" spans="1:52">
      <c r="A678" s="208"/>
      <c r="B678" s="208"/>
      <c r="C678" s="208"/>
      <c r="D678" s="390"/>
      <c r="E678" s="390"/>
      <c r="F678" s="390"/>
      <c r="G678" s="390"/>
      <c r="H678" s="390"/>
      <c r="I678" s="390"/>
      <c r="J678" s="390"/>
      <c r="K678" s="1331"/>
      <c r="U678" s="208"/>
      <c r="V678" s="1332"/>
      <c r="W678" s="1332"/>
      <c r="X678" s="390"/>
      <c r="Y678" s="390"/>
      <c r="Z678" s="390"/>
      <c r="AA678" s="390"/>
      <c r="AB678" s="390"/>
      <c r="AC678" s="390"/>
      <c r="AD678" s="390"/>
      <c r="AE678" s="390"/>
      <c r="AF678" s="390"/>
      <c r="AG678" s="390"/>
      <c r="AH678" s="390"/>
      <c r="AI678" s="390"/>
      <c r="AJ678" s="390"/>
      <c r="AK678" s="390"/>
      <c r="AL678" s="390"/>
      <c r="AM678" s="390"/>
      <c r="AN678" s="390"/>
      <c r="AO678" s="390"/>
      <c r="AP678" s="390"/>
      <c r="AQ678" s="390"/>
      <c r="AR678" s="390"/>
      <c r="AS678" s="390"/>
      <c r="AT678" s="390"/>
      <c r="AU678" s="390"/>
      <c r="AV678" s="390"/>
      <c r="AW678" s="390"/>
      <c r="AX678" s="390"/>
      <c r="AY678" s="390"/>
      <c r="AZ678" s="390"/>
    </row>
    <row r="679" spans="1:52">
      <c r="A679" s="208"/>
      <c r="B679" s="208"/>
      <c r="C679" s="208"/>
      <c r="D679" s="390"/>
      <c r="E679" s="390"/>
      <c r="F679" s="390"/>
      <c r="G679" s="390"/>
      <c r="H679" s="390"/>
      <c r="I679" s="390"/>
      <c r="J679" s="390"/>
      <c r="K679" s="1331"/>
      <c r="U679" s="208"/>
      <c r="V679" s="1332"/>
      <c r="W679" s="1332"/>
      <c r="X679" s="390"/>
      <c r="Y679" s="390"/>
      <c r="Z679" s="390"/>
      <c r="AA679" s="390"/>
      <c r="AB679" s="390"/>
      <c r="AC679" s="390"/>
      <c r="AD679" s="390"/>
      <c r="AE679" s="390"/>
      <c r="AF679" s="390"/>
      <c r="AG679" s="390"/>
      <c r="AH679" s="390"/>
      <c r="AI679" s="390"/>
      <c r="AJ679" s="390"/>
      <c r="AK679" s="390"/>
      <c r="AL679" s="390"/>
      <c r="AM679" s="390"/>
      <c r="AN679" s="390"/>
      <c r="AO679" s="390"/>
      <c r="AP679" s="390"/>
      <c r="AQ679" s="390"/>
      <c r="AR679" s="390"/>
      <c r="AS679" s="390"/>
      <c r="AT679" s="390"/>
      <c r="AU679" s="390"/>
      <c r="AV679" s="390"/>
      <c r="AW679" s="390"/>
      <c r="AX679" s="390"/>
      <c r="AY679" s="390"/>
      <c r="AZ679" s="390"/>
    </row>
    <row r="680" spans="1:52">
      <c r="A680" s="208"/>
      <c r="B680" s="208"/>
      <c r="C680" s="208"/>
      <c r="D680" s="390"/>
      <c r="E680" s="390"/>
      <c r="F680" s="390"/>
      <c r="G680" s="390"/>
      <c r="H680" s="390"/>
      <c r="I680" s="390"/>
      <c r="J680" s="390"/>
      <c r="K680" s="1331"/>
      <c r="U680" s="208"/>
      <c r="V680" s="1332"/>
      <c r="W680" s="1332"/>
      <c r="X680" s="390"/>
      <c r="Y680" s="390"/>
      <c r="Z680" s="390"/>
      <c r="AA680" s="390"/>
      <c r="AB680" s="390"/>
      <c r="AC680" s="390"/>
      <c r="AD680" s="390"/>
      <c r="AE680" s="390"/>
      <c r="AF680" s="390"/>
      <c r="AG680" s="390"/>
      <c r="AH680" s="390"/>
      <c r="AI680" s="390"/>
      <c r="AJ680" s="390"/>
      <c r="AK680" s="390"/>
      <c r="AL680" s="390"/>
      <c r="AM680" s="390"/>
      <c r="AN680" s="390"/>
      <c r="AO680" s="390"/>
      <c r="AP680" s="390"/>
      <c r="AQ680" s="390"/>
      <c r="AR680" s="390"/>
      <c r="AS680" s="390"/>
      <c r="AT680" s="390"/>
      <c r="AU680" s="390"/>
      <c r="AV680" s="390"/>
      <c r="AW680" s="390"/>
      <c r="AX680" s="390"/>
      <c r="AY680" s="390"/>
      <c r="AZ680" s="390"/>
    </row>
    <row r="681" spans="1:52">
      <c r="A681" s="208"/>
      <c r="B681" s="208"/>
      <c r="C681" s="208"/>
      <c r="D681" s="390"/>
      <c r="E681" s="390"/>
      <c r="F681" s="390"/>
      <c r="G681" s="390"/>
      <c r="H681" s="390"/>
      <c r="I681" s="390"/>
      <c r="J681" s="390"/>
      <c r="K681" s="1331"/>
      <c r="U681" s="208"/>
      <c r="V681" s="1332"/>
      <c r="W681" s="1332"/>
      <c r="X681" s="390"/>
      <c r="Y681" s="390"/>
      <c r="Z681" s="390"/>
      <c r="AA681" s="390"/>
      <c r="AB681" s="390"/>
      <c r="AC681" s="390"/>
      <c r="AD681" s="390"/>
      <c r="AE681" s="390"/>
      <c r="AF681" s="390"/>
      <c r="AG681" s="390"/>
      <c r="AH681" s="390"/>
      <c r="AI681" s="390"/>
      <c r="AJ681" s="390"/>
      <c r="AK681" s="390"/>
      <c r="AL681" s="390"/>
      <c r="AM681" s="390"/>
      <c r="AN681" s="390"/>
      <c r="AO681" s="390"/>
      <c r="AP681" s="390"/>
      <c r="AQ681" s="390"/>
      <c r="AR681" s="390"/>
      <c r="AS681" s="390"/>
      <c r="AT681" s="390"/>
      <c r="AU681" s="390"/>
      <c r="AV681" s="390"/>
      <c r="AW681" s="390"/>
      <c r="AX681" s="390"/>
      <c r="AY681" s="390"/>
      <c r="AZ681" s="390"/>
    </row>
    <row r="682" spans="1:52">
      <c r="A682" s="208"/>
      <c r="B682" s="208"/>
      <c r="C682" s="208"/>
      <c r="D682" s="390"/>
      <c r="E682" s="390"/>
      <c r="F682" s="390"/>
      <c r="G682" s="390"/>
      <c r="H682" s="390"/>
      <c r="I682" s="390"/>
      <c r="J682" s="390"/>
      <c r="K682" s="1331"/>
      <c r="U682" s="208"/>
      <c r="V682" s="1332"/>
      <c r="W682" s="1332"/>
      <c r="X682" s="390"/>
      <c r="Y682" s="390"/>
      <c r="Z682" s="390"/>
      <c r="AA682" s="390"/>
      <c r="AB682" s="390"/>
      <c r="AC682" s="390"/>
      <c r="AD682" s="390"/>
      <c r="AE682" s="390"/>
      <c r="AF682" s="390"/>
      <c r="AG682" s="390"/>
      <c r="AH682" s="390"/>
      <c r="AI682" s="390"/>
      <c r="AJ682" s="390"/>
      <c r="AK682" s="390"/>
      <c r="AL682" s="390"/>
      <c r="AM682" s="390"/>
      <c r="AN682" s="390"/>
      <c r="AO682" s="390"/>
      <c r="AP682" s="390"/>
      <c r="AQ682" s="390"/>
      <c r="AR682" s="390"/>
      <c r="AS682" s="390"/>
      <c r="AT682" s="390"/>
      <c r="AU682" s="390"/>
      <c r="AV682" s="390"/>
      <c r="AW682" s="390"/>
      <c r="AX682" s="390"/>
      <c r="AY682" s="390"/>
      <c r="AZ682" s="390"/>
    </row>
    <row r="683" spans="1:52">
      <c r="A683" s="208"/>
      <c r="B683" s="208"/>
      <c r="C683" s="208"/>
      <c r="D683" s="390"/>
      <c r="E683" s="390"/>
      <c r="F683" s="390"/>
      <c r="G683" s="390"/>
      <c r="H683" s="390"/>
      <c r="I683" s="390"/>
      <c r="J683" s="390"/>
      <c r="K683" s="1331"/>
      <c r="U683" s="208"/>
      <c r="V683" s="1332"/>
      <c r="W683" s="1332"/>
      <c r="X683" s="390"/>
      <c r="Y683" s="390"/>
      <c r="Z683" s="390"/>
      <c r="AA683" s="390"/>
      <c r="AB683" s="390"/>
      <c r="AC683" s="390"/>
      <c r="AD683" s="390"/>
      <c r="AE683" s="390"/>
      <c r="AF683" s="390"/>
      <c r="AG683" s="390"/>
      <c r="AH683" s="390"/>
      <c r="AI683" s="390"/>
      <c r="AJ683" s="390"/>
      <c r="AK683" s="390"/>
      <c r="AL683" s="390"/>
      <c r="AM683" s="390"/>
      <c r="AN683" s="390"/>
      <c r="AO683" s="390"/>
      <c r="AP683" s="390"/>
      <c r="AQ683" s="390"/>
      <c r="AR683" s="390"/>
      <c r="AS683" s="390"/>
      <c r="AT683" s="390"/>
      <c r="AU683" s="390"/>
      <c r="AV683" s="390"/>
      <c r="AW683" s="390"/>
      <c r="AX683" s="390"/>
      <c r="AY683" s="390"/>
      <c r="AZ683" s="390"/>
    </row>
    <row r="684" spans="1:52">
      <c r="A684" s="208"/>
      <c r="B684" s="208"/>
      <c r="C684" s="208"/>
      <c r="D684" s="390"/>
      <c r="E684" s="390"/>
      <c r="F684" s="390"/>
      <c r="G684" s="390"/>
      <c r="H684" s="390"/>
      <c r="I684" s="390"/>
      <c r="J684" s="390"/>
      <c r="K684" s="1331"/>
      <c r="U684" s="208"/>
      <c r="V684" s="1332"/>
      <c r="W684" s="1332"/>
      <c r="X684" s="390"/>
      <c r="Y684" s="390"/>
      <c r="Z684" s="390"/>
      <c r="AA684" s="390"/>
      <c r="AB684" s="390"/>
      <c r="AC684" s="390"/>
      <c r="AD684" s="390"/>
      <c r="AE684" s="390"/>
      <c r="AF684" s="390"/>
      <c r="AG684" s="390"/>
      <c r="AH684" s="390"/>
      <c r="AI684" s="390"/>
      <c r="AJ684" s="390"/>
      <c r="AK684" s="390"/>
      <c r="AL684" s="390"/>
      <c r="AM684" s="390"/>
      <c r="AN684" s="390"/>
      <c r="AO684" s="390"/>
      <c r="AP684" s="390"/>
      <c r="AQ684" s="390"/>
      <c r="AR684" s="390"/>
      <c r="AS684" s="390"/>
      <c r="AT684" s="390"/>
      <c r="AU684" s="390"/>
      <c r="AV684" s="390"/>
      <c r="AW684" s="390"/>
      <c r="AX684" s="390"/>
      <c r="AY684" s="390"/>
      <c r="AZ684" s="390"/>
    </row>
    <row r="685" spans="1:52">
      <c r="A685" s="208"/>
      <c r="B685" s="208"/>
      <c r="C685" s="208"/>
      <c r="D685" s="390"/>
      <c r="E685" s="390"/>
      <c r="F685" s="390"/>
      <c r="G685" s="390"/>
      <c r="H685" s="390"/>
      <c r="I685" s="390"/>
      <c r="J685" s="390"/>
      <c r="K685" s="1331"/>
      <c r="U685" s="208"/>
      <c r="V685" s="1332"/>
      <c r="W685" s="1332"/>
      <c r="X685" s="390"/>
      <c r="Y685" s="390"/>
      <c r="Z685" s="390"/>
      <c r="AA685" s="390"/>
      <c r="AB685" s="390"/>
      <c r="AC685" s="390"/>
      <c r="AD685" s="390"/>
      <c r="AE685" s="390"/>
      <c r="AF685" s="390"/>
      <c r="AG685" s="390"/>
      <c r="AH685" s="390"/>
      <c r="AI685" s="390"/>
      <c r="AJ685" s="390"/>
      <c r="AK685" s="390"/>
      <c r="AL685" s="390"/>
      <c r="AM685" s="390"/>
      <c r="AN685" s="390"/>
      <c r="AO685" s="390"/>
      <c r="AP685" s="390"/>
      <c r="AQ685" s="390"/>
      <c r="AR685" s="390"/>
      <c r="AS685" s="390"/>
      <c r="AT685" s="390"/>
      <c r="AU685" s="390"/>
      <c r="AV685" s="390"/>
      <c r="AW685" s="390"/>
      <c r="AX685" s="390"/>
      <c r="AY685" s="390"/>
      <c r="AZ685" s="390"/>
    </row>
    <row r="686" spans="1:52">
      <c r="A686" s="208"/>
      <c r="B686" s="208"/>
      <c r="C686" s="208"/>
      <c r="D686" s="390"/>
      <c r="E686" s="390"/>
      <c r="F686" s="390"/>
      <c r="G686" s="390"/>
      <c r="H686" s="390"/>
      <c r="I686" s="390"/>
      <c r="J686" s="390"/>
      <c r="K686" s="1331"/>
      <c r="U686" s="208"/>
      <c r="V686" s="1332"/>
      <c r="W686" s="1332"/>
      <c r="X686" s="390"/>
      <c r="Y686" s="390"/>
      <c r="Z686" s="390"/>
      <c r="AA686" s="390"/>
      <c r="AB686" s="390"/>
      <c r="AC686" s="390"/>
      <c r="AD686" s="390"/>
      <c r="AE686" s="390"/>
      <c r="AF686" s="390"/>
      <c r="AG686" s="390"/>
      <c r="AH686" s="390"/>
      <c r="AI686" s="390"/>
      <c r="AJ686" s="390"/>
      <c r="AK686" s="390"/>
      <c r="AL686" s="390"/>
      <c r="AM686" s="390"/>
      <c r="AN686" s="390"/>
      <c r="AO686" s="390"/>
      <c r="AP686" s="390"/>
      <c r="AQ686" s="390"/>
      <c r="AR686" s="390"/>
      <c r="AS686" s="390"/>
      <c r="AT686" s="390"/>
      <c r="AU686" s="390"/>
      <c r="AV686" s="390"/>
      <c r="AW686" s="390"/>
      <c r="AX686" s="390"/>
      <c r="AY686" s="390"/>
      <c r="AZ686" s="390"/>
    </row>
    <row r="687" spans="1:52">
      <c r="A687" s="208"/>
      <c r="B687" s="208"/>
      <c r="C687" s="208"/>
      <c r="D687" s="390"/>
      <c r="E687" s="390"/>
      <c r="F687" s="390"/>
      <c r="G687" s="390"/>
      <c r="H687" s="390"/>
      <c r="I687" s="390"/>
      <c r="J687" s="390"/>
      <c r="K687" s="1331"/>
      <c r="U687" s="208"/>
      <c r="V687" s="1332"/>
      <c r="W687" s="1332"/>
      <c r="X687" s="390"/>
      <c r="Y687" s="390"/>
      <c r="Z687" s="390"/>
      <c r="AA687" s="390"/>
      <c r="AB687" s="390"/>
      <c r="AC687" s="390"/>
      <c r="AD687" s="390"/>
      <c r="AE687" s="390"/>
      <c r="AF687" s="390"/>
      <c r="AG687" s="390"/>
      <c r="AH687" s="390"/>
      <c r="AI687" s="390"/>
      <c r="AJ687" s="390"/>
      <c r="AK687" s="390"/>
      <c r="AL687" s="390"/>
      <c r="AM687" s="390"/>
      <c r="AN687" s="390"/>
      <c r="AO687" s="390"/>
      <c r="AP687" s="390"/>
      <c r="AQ687" s="390"/>
      <c r="AR687" s="390"/>
      <c r="AS687" s="390"/>
      <c r="AT687" s="390"/>
      <c r="AU687" s="390"/>
      <c r="AV687" s="390"/>
      <c r="AW687" s="390"/>
      <c r="AX687" s="390"/>
      <c r="AY687" s="390"/>
      <c r="AZ687" s="390"/>
    </row>
    <row r="688" spans="1:52">
      <c r="A688" s="208"/>
      <c r="B688" s="208"/>
      <c r="C688" s="208"/>
      <c r="D688" s="390"/>
      <c r="E688" s="390"/>
      <c r="F688" s="390"/>
      <c r="G688" s="390"/>
      <c r="H688" s="390"/>
      <c r="I688" s="390"/>
      <c r="J688" s="390"/>
      <c r="K688" s="1331"/>
      <c r="U688" s="208"/>
      <c r="V688" s="1332"/>
      <c r="W688" s="1332"/>
      <c r="X688" s="390"/>
      <c r="Y688" s="390"/>
      <c r="Z688" s="390"/>
      <c r="AA688" s="390"/>
      <c r="AB688" s="390"/>
      <c r="AC688" s="390"/>
      <c r="AD688" s="390"/>
      <c r="AE688" s="390"/>
      <c r="AF688" s="390"/>
      <c r="AG688" s="390"/>
      <c r="AH688" s="390"/>
      <c r="AI688" s="390"/>
      <c r="AJ688" s="390"/>
      <c r="AK688" s="390"/>
      <c r="AL688" s="390"/>
      <c r="AM688" s="390"/>
      <c r="AN688" s="390"/>
      <c r="AO688" s="390"/>
      <c r="AP688" s="390"/>
      <c r="AQ688" s="390"/>
      <c r="AR688" s="390"/>
      <c r="AS688" s="390"/>
      <c r="AT688" s="390"/>
      <c r="AU688" s="390"/>
      <c r="AV688" s="390"/>
      <c r="AW688" s="390"/>
      <c r="AX688" s="390"/>
      <c r="AY688" s="390"/>
      <c r="AZ688" s="390"/>
    </row>
    <row r="689" spans="1:52">
      <c r="A689" s="208"/>
      <c r="B689" s="208"/>
      <c r="C689" s="208"/>
      <c r="D689" s="390"/>
      <c r="E689" s="390"/>
      <c r="F689" s="390"/>
      <c r="G689" s="390"/>
      <c r="H689" s="390"/>
      <c r="I689" s="390"/>
      <c r="J689" s="390"/>
      <c r="K689" s="1331"/>
      <c r="U689" s="208"/>
      <c r="V689" s="1332"/>
      <c r="W689" s="1332"/>
      <c r="X689" s="390"/>
      <c r="Y689" s="390"/>
      <c r="Z689" s="390"/>
      <c r="AA689" s="390"/>
      <c r="AB689" s="390"/>
      <c r="AC689" s="390"/>
      <c r="AD689" s="390"/>
      <c r="AE689" s="390"/>
      <c r="AF689" s="390"/>
      <c r="AG689" s="390"/>
      <c r="AH689" s="390"/>
      <c r="AI689" s="390"/>
      <c r="AJ689" s="390"/>
      <c r="AK689" s="390"/>
      <c r="AL689" s="390"/>
      <c r="AM689" s="390"/>
      <c r="AN689" s="390"/>
      <c r="AO689" s="390"/>
      <c r="AP689" s="390"/>
      <c r="AQ689" s="390"/>
      <c r="AR689" s="390"/>
      <c r="AS689" s="390"/>
      <c r="AT689" s="390"/>
      <c r="AU689" s="390"/>
      <c r="AV689" s="390"/>
      <c r="AW689" s="390"/>
      <c r="AX689" s="390"/>
      <c r="AY689" s="390"/>
      <c r="AZ689" s="390"/>
    </row>
    <row r="690" spans="1:52">
      <c r="A690" s="208"/>
      <c r="B690" s="208"/>
      <c r="C690" s="208"/>
      <c r="D690" s="390"/>
      <c r="E690" s="390"/>
      <c r="F690" s="390"/>
      <c r="G690" s="390"/>
      <c r="H690" s="390"/>
      <c r="I690" s="390"/>
      <c r="J690" s="390"/>
      <c r="K690" s="1331"/>
      <c r="U690" s="208"/>
      <c r="V690" s="1332"/>
      <c r="W690" s="1332"/>
      <c r="X690" s="390"/>
      <c r="Y690" s="390"/>
      <c r="Z690" s="390"/>
      <c r="AA690" s="390"/>
      <c r="AB690" s="390"/>
      <c r="AC690" s="390"/>
      <c r="AD690" s="390"/>
      <c r="AE690" s="390"/>
      <c r="AF690" s="390"/>
      <c r="AG690" s="390"/>
      <c r="AH690" s="390"/>
      <c r="AI690" s="390"/>
      <c r="AJ690" s="390"/>
      <c r="AK690" s="390"/>
      <c r="AL690" s="390"/>
      <c r="AM690" s="390"/>
      <c r="AN690" s="390"/>
      <c r="AO690" s="390"/>
      <c r="AP690" s="390"/>
      <c r="AQ690" s="390"/>
      <c r="AR690" s="390"/>
      <c r="AS690" s="390"/>
      <c r="AT690" s="390"/>
      <c r="AU690" s="390"/>
      <c r="AV690" s="390"/>
      <c r="AW690" s="390"/>
      <c r="AX690" s="390"/>
      <c r="AY690" s="390"/>
      <c r="AZ690" s="390"/>
    </row>
    <row r="691" spans="1:52">
      <c r="A691" s="208"/>
      <c r="B691" s="208"/>
      <c r="C691" s="208"/>
      <c r="D691" s="390"/>
      <c r="E691" s="390"/>
      <c r="F691" s="390"/>
      <c r="G691" s="390"/>
      <c r="H691" s="390"/>
      <c r="I691" s="390"/>
      <c r="J691" s="390"/>
      <c r="K691" s="1331"/>
      <c r="U691" s="208"/>
      <c r="V691" s="1332"/>
      <c r="W691" s="1332"/>
      <c r="X691" s="390"/>
      <c r="Y691" s="390"/>
      <c r="Z691" s="390"/>
      <c r="AA691" s="390"/>
      <c r="AB691" s="390"/>
      <c r="AC691" s="390"/>
      <c r="AD691" s="390"/>
      <c r="AE691" s="390"/>
      <c r="AF691" s="390"/>
      <c r="AG691" s="390"/>
      <c r="AH691" s="390"/>
      <c r="AI691" s="390"/>
      <c r="AJ691" s="390"/>
      <c r="AK691" s="390"/>
      <c r="AL691" s="390"/>
      <c r="AM691" s="390"/>
      <c r="AN691" s="390"/>
      <c r="AO691" s="390"/>
      <c r="AP691" s="390"/>
      <c r="AQ691" s="390"/>
      <c r="AR691" s="390"/>
      <c r="AS691" s="390"/>
      <c r="AT691" s="390"/>
      <c r="AU691" s="390"/>
      <c r="AV691" s="390"/>
      <c r="AW691" s="390"/>
      <c r="AX691" s="390"/>
      <c r="AY691" s="390"/>
      <c r="AZ691" s="390"/>
    </row>
    <row r="692" spans="1:52">
      <c r="A692" s="208"/>
      <c r="B692" s="208"/>
      <c r="C692" s="208"/>
      <c r="D692" s="390"/>
      <c r="E692" s="390"/>
      <c r="F692" s="390"/>
      <c r="G692" s="390"/>
      <c r="H692" s="390"/>
      <c r="I692" s="390"/>
      <c r="J692" s="390"/>
      <c r="K692" s="1331"/>
      <c r="U692" s="208"/>
      <c r="V692" s="1332"/>
      <c r="W692" s="1332"/>
      <c r="X692" s="390"/>
      <c r="Y692" s="390"/>
      <c r="Z692" s="390"/>
      <c r="AA692" s="390"/>
      <c r="AB692" s="390"/>
      <c r="AC692" s="390"/>
      <c r="AD692" s="390"/>
      <c r="AE692" s="390"/>
      <c r="AF692" s="390"/>
      <c r="AG692" s="390"/>
      <c r="AH692" s="390"/>
      <c r="AI692" s="390"/>
      <c r="AJ692" s="390"/>
      <c r="AK692" s="390"/>
      <c r="AL692" s="390"/>
      <c r="AM692" s="390"/>
      <c r="AN692" s="390"/>
      <c r="AO692" s="390"/>
      <c r="AP692" s="390"/>
      <c r="AQ692" s="390"/>
      <c r="AR692" s="390"/>
      <c r="AS692" s="390"/>
      <c r="AT692" s="390"/>
      <c r="AU692" s="390"/>
      <c r="AV692" s="390"/>
      <c r="AW692" s="390"/>
      <c r="AX692" s="390"/>
      <c r="AY692" s="390"/>
      <c r="AZ692" s="390"/>
    </row>
    <row r="693" spans="1:52">
      <c r="A693" s="208"/>
      <c r="B693" s="208"/>
      <c r="C693" s="208"/>
      <c r="D693" s="390"/>
      <c r="E693" s="390"/>
      <c r="F693" s="390"/>
      <c r="G693" s="390"/>
      <c r="H693" s="390"/>
      <c r="I693" s="390"/>
      <c r="J693" s="390"/>
      <c r="K693" s="1331"/>
      <c r="U693" s="208"/>
      <c r="V693" s="1332"/>
      <c r="W693" s="1332"/>
      <c r="X693" s="390"/>
      <c r="Y693" s="390"/>
      <c r="Z693" s="390"/>
      <c r="AA693" s="390"/>
      <c r="AB693" s="390"/>
      <c r="AC693" s="390"/>
      <c r="AD693" s="390"/>
      <c r="AE693" s="390"/>
      <c r="AF693" s="390"/>
      <c r="AG693" s="390"/>
      <c r="AH693" s="390"/>
      <c r="AI693" s="390"/>
      <c r="AJ693" s="390"/>
      <c r="AK693" s="390"/>
      <c r="AL693" s="390"/>
      <c r="AM693" s="390"/>
      <c r="AN693" s="390"/>
      <c r="AO693" s="390"/>
      <c r="AP693" s="390"/>
      <c r="AQ693" s="390"/>
      <c r="AR693" s="390"/>
      <c r="AS693" s="390"/>
      <c r="AT693" s="390"/>
      <c r="AU693" s="390"/>
      <c r="AV693" s="390"/>
      <c r="AW693" s="390"/>
      <c r="AX693" s="390"/>
      <c r="AY693" s="390"/>
      <c r="AZ693" s="390"/>
    </row>
    <row r="694" spans="1:52">
      <c r="A694" s="208"/>
      <c r="B694" s="208"/>
      <c r="C694" s="208"/>
      <c r="D694" s="390"/>
      <c r="E694" s="390"/>
      <c r="F694" s="390"/>
      <c r="G694" s="390"/>
      <c r="H694" s="390"/>
      <c r="I694" s="390"/>
      <c r="J694" s="390"/>
      <c r="K694" s="1331"/>
      <c r="U694" s="208"/>
      <c r="V694" s="1332"/>
      <c r="W694" s="1332"/>
      <c r="X694" s="390"/>
      <c r="Y694" s="390"/>
      <c r="Z694" s="390"/>
      <c r="AA694" s="390"/>
      <c r="AB694" s="390"/>
      <c r="AC694" s="390"/>
      <c r="AD694" s="390"/>
      <c r="AE694" s="390"/>
      <c r="AF694" s="390"/>
      <c r="AG694" s="390"/>
      <c r="AH694" s="390"/>
      <c r="AI694" s="390"/>
      <c r="AJ694" s="390"/>
      <c r="AK694" s="390"/>
      <c r="AL694" s="390"/>
      <c r="AM694" s="390"/>
      <c r="AN694" s="390"/>
      <c r="AO694" s="390"/>
      <c r="AP694" s="390"/>
      <c r="AQ694" s="390"/>
      <c r="AR694" s="390"/>
      <c r="AS694" s="390"/>
      <c r="AT694" s="390"/>
      <c r="AU694" s="390"/>
      <c r="AV694" s="390"/>
      <c r="AW694" s="390"/>
      <c r="AX694" s="390"/>
      <c r="AY694" s="390"/>
      <c r="AZ694" s="390"/>
    </row>
    <row r="695" spans="1:52">
      <c r="A695" s="208"/>
      <c r="B695" s="208"/>
      <c r="C695" s="208"/>
      <c r="D695" s="390"/>
      <c r="E695" s="390"/>
      <c r="F695" s="390"/>
      <c r="G695" s="390"/>
      <c r="H695" s="390"/>
      <c r="I695" s="390"/>
      <c r="J695" s="390"/>
      <c r="K695" s="1331"/>
      <c r="U695" s="208"/>
      <c r="V695" s="1332"/>
      <c r="W695" s="1332"/>
      <c r="X695" s="390"/>
      <c r="Y695" s="390"/>
      <c r="Z695" s="390"/>
      <c r="AA695" s="390"/>
      <c r="AB695" s="390"/>
      <c r="AC695" s="390"/>
      <c r="AD695" s="390"/>
      <c r="AE695" s="390"/>
      <c r="AF695" s="390"/>
      <c r="AG695" s="390"/>
      <c r="AH695" s="390"/>
      <c r="AI695" s="390"/>
      <c r="AJ695" s="390"/>
      <c r="AK695" s="390"/>
      <c r="AL695" s="390"/>
      <c r="AM695" s="390"/>
      <c r="AN695" s="390"/>
      <c r="AO695" s="390"/>
      <c r="AP695" s="390"/>
      <c r="AQ695" s="390"/>
      <c r="AR695" s="390"/>
      <c r="AS695" s="390"/>
      <c r="AT695" s="390"/>
      <c r="AU695" s="390"/>
      <c r="AV695" s="390"/>
      <c r="AW695" s="390"/>
      <c r="AX695" s="390"/>
      <c r="AY695" s="390"/>
      <c r="AZ695" s="390"/>
    </row>
    <row r="696" spans="1:52">
      <c r="A696" s="208"/>
      <c r="B696" s="208"/>
      <c r="C696" s="208"/>
      <c r="D696" s="390"/>
      <c r="E696" s="390"/>
      <c r="F696" s="390"/>
      <c r="G696" s="390"/>
      <c r="H696" s="390"/>
      <c r="I696" s="390"/>
      <c r="J696" s="390"/>
      <c r="K696" s="1331"/>
      <c r="U696" s="208"/>
      <c r="V696" s="1332"/>
      <c r="W696" s="1332"/>
      <c r="X696" s="390"/>
      <c r="Y696" s="390"/>
      <c r="Z696" s="390"/>
      <c r="AA696" s="390"/>
      <c r="AB696" s="390"/>
      <c r="AC696" s="390"/>
      <c r="AD696" s="390"/>
      <c r="AE696" s="390"/>
      <c r="AF696" s="390"/>
      <c r="AG696" s="390"/>
      <c r="AH696" s="390"/>
      <c r="AI696" s="390"/>
      <c r="AJ696" s="390"/>
      <c r="AK696" s="390"/>
      <c r="AL696" s="390"/>
      <c r="AM696" s="390"/>
      <c r="AN696" s="390"/>
      <c r="AO696" s="390"/>
      <c r="AP696" s="390"/>
      <c r="AQ696" s="390"/>
      <c r="AR696" s="390"/>
      <c r="AS696" s="390"/>
      <c r="AT696" s="390"/>
      <c r="AU696" s="390"/>
      <c r="AV696" s="390"/>
      <c r="AW696" s="390"/>
      <c r="AX696" s="390"/>
      <c r="AY696" s="390"/>
      <c r="AZ696" s="390"/>
    </row>
    <row r="697" spans="1:52">
      <c r="A697" s="208"/>
      <c r="B697" s="208"/>
      <c r="C697" s="208"/>
      <c r="D697" s="390"/>
      <c r="E697" s="390"/>
      <c r="F697" s="390"/>
      <c r="G697" s="390"/>
      <c r="H697" s="390"/>
      <c r="I697" s="390"/>
      <c r="J697" s="390"/>
      <c r="K697" s="1331"/>
      <c r="U697" s="208"/>
      <c r="V697" s="1332"/>
      <c r="W697" s="1332"/>
      <c r="X697" s="390"/>
      <c r="Y697" s="390"/>
      <c r="Z697" s="390"/>
      <c r="AA697" s="390"/>
      <c r="AB697" s="390"/>
      <c r="AC697" s="390"/>
      <c r="AD697" s="390"/>
      <c r="AE697" s="390"/>
      <c r="AF697" s="390"/>
      <c r="AG697" s="390"/>
      <c r="AH697" s="390"/>
      <c r="AI697" s="390"/>
      <c r="AJ697" s="390"/>
      <c r="AK697" s="390"/>
      <c r="AL697" s="390"/>
      <c r="AM697" s="390"/>
      <c r="AN697" s="390"/>
      <c r="AO697" s="390"/>
      <c r="AP697" s="390"/>
      <c r="AQ697" s="390"/>
      <c r="AR697" s="390"/>
      <c r="AS697" s="390"/>
      <c r="AT697" s="390"/>
      <c r="AU697" s="390"/>
      <c r="AV697" s="390"/>
      <c r="AW697" s="390"/>
      <c r="AX697" s="390"/>
      <c r="AY697" s="390"/>
      <c r="AZ697" s="390"/>
    </row>
    <row r="698" spans="1:52">
      <c r="A698" s="208"/>
      <c r="B698" s="208"/>
      <c r="C698" s="208"/>
      <c r="D698" s="390"/>
      <c r="E698" s="390"/>
      <c r="F698" s="390"/>
      <c r="G698" s="390"/>
      <c r="H698" s="390"/>
      <c r="I698" s="390"/>
      <c r="J698" s="390"/>
      <c r="K698" s="1331"/>
      <c r="U698" s="208"/>
      <c r="V698" s="1332"/>
      <c r="W698" s="1332"/>
      <c r="X698" s="390"/>
      <c r="Y698" s="390"/>
      <c r="Z698" s="390"/>
      <c r="AA698" s="390"/>
      <c r="AB698" s="390"/>
      <c r="AC698" s="390"/>
      <c r="AD698" s="390"/>
      <c r="AE698" s="390"/>
      <c r="AF698" s="390"/>
      <c r="AG698" s="390"/>
      <c r="AH698" s="390"/>
      <c r="AI698" s="390"/>
      <c r="AJ698" s="390"/>
      <c r="AK698" s="390"/>
      <c r="AL698" s="390"/>
      <c r="AM698" s="390"/>
      <c r="AN698" s="390"/>
      <c r="AO698" s="390"/>
      <c r="AP698" s="390"/>
      <c r="AQ698" s="390"/>
      <c r="AR698" s="390"/>
      <c r="AS698" s="390"/>
      <c r="AT698" s="390"/>
      <c r="AU698" s="390"/>
      <c r="AV698" s="390"/>
      <c r="AW698" s="390"/>
      <c r="AX698" s="390"/>
      <c r="AY698" s="390"/>
      <c r="AZ698" s="390"/>
    </row>
    <row r="699" spans="1:52">
      <c r="A699" s="208"/>
      <c r="B699" s="208"/>
      <c r="C699" s="208"/>
      <c r="D699" s="390"/>
      <c r="E699" s="390"/>
      <c r="F699" s="390"/>
      <c r="G699" s="390"/>
      <c r="H699" s="390"/>
      <c r="I699" s="390"/>
      <c r="J699" s="390"/>
      <c r="K699" s="1331"/>
      <c r="U699" s="208"/>
      <c r="V699" s="1332"/>
      <c r="W699" s="1332"/>
      <c r="X699" s="390"/>
      <c r="Y699" s="390"/>
      <c r="Z699" s="390"/>
      <c r="AA699" s="390"/>
      <c r="AB699" s="390"/>
      <c r="AC699" s="390"/>
      <c r="AD699" s="390"/>
      <c r="AE699" s="390"/>
      <c r="AF699" s="390"/>
      <c r="AG699" s="390"/>
      <c r="AH699" s="390"/>
      <c r="AI699" s="390"/>
      <c r="AJ699" s="390"/>
      <c r="AK699" s="390"/>
      <c r="AL699" s="390"/>
      <c r="AM699" s="390"/>
      <c r="AN699" s="390"/>
      <c r="AO699" s="390"/>
      <c r="AP699" s="390"/>
      <c r="AQ699" s="390"/>
      <c r="AR699" s="390"/>
      <c r="AS699" s="390"/>
      <c r="AT699" s="390"/>
      <c r="AU699" s="390"/>
      <c r="AV699" s="390"/>
      <c r="AW699" s="390"/>
      <c r="AX699" s="390"/>
      <c r="AY699" s="390"/>
      <c r="AZ699" s="390"/>
    </row>
    <row r="700" spans="1:52">
      <c r="A700" s="208"/>
      <c r="B700" s="208"/>
      <c r="C700" s="208"/>
      <c r="D700" s="390"/>
      <c r="E700" s="390"/>
      <c r="F700" s="390"/>
      <c r="G700" s="390"/>
      <c r="H700" s="390"/>
      <c r="I700" s="390"/>
      <c r="J700" s="390"/>
      <c r="K700" s="1331"/>
      <c r="U700" s="208"/>
      <c r="V700" s="1332"/>
      <c r="W700" s="1332"/>
      <c r="X700" s="390"/>
      <c r="Y700" s="390"/>
      <c r="Z700" s="390"/>
      <c r="AA700" s="390"/>
      <c r="AB700" s="390"/>
      <c r="AC700" s="390"/>
      <c r="AD700" s="390"/>
      <c r="AE700" s="390"/>
      <c r="AF700" s="390"/>
      <c r="AG700" s="390"/>
      <c r="AH700" s="390"/>
      <c r="AI700" s="390"/>
      <c r="AJ700" s="390"/>
      <c r="AK700" s="390"/>
      <c r="AL700" s="390"/>
      <c r="AM700" s="390"/>
      <c r="AN700" s="390"/>
      <c r="AO700" s="390"/>
      <c r="AP700" s="390"/>
      <c r="AQ700" s="390"/>
      <c r="AR700" s="390"/>
      <c r="AS700" s="390"/>
      <c r="AT700" s="390"/>
      <c r="AU700" s="390"/>
      <c r="AV700" s="390"/>
      <c r="AW700" s="390"/>
      <c r="AX700" s="390"/>
      <c r="AY700" s="390"/>
      <c r="AZ700" s="390"/>
    </row>
    <row r="701" spans="1:52">
      <c r="A701" s="208"/>
      <c r="B701" s="208"/>
      <c r="C701" s="208"/>
      <c r="D701" s="390"/>
      <c r="E701" s="390"/>
      <c r="F701" s="390"/>
      <c r="G701" s="390"/>
      <c r="H701" s="390"/>
      <c r="I701" s="390"/>
      <c r="J701" s="390"/>
      <c r="K701" s="1331"/>
      <c r="U701" s="208"/>
      <c r="V701" s="1332"/>
      <c r="W701" s="1332"/>
      <c r="X701" s="390"/>
      <c r="Y701" s="390"/>
      <c r="Z701" s="390"/>
      <c r="AA701" s="390"/>
      <c r="AB701" s="390"/>
      <c r="AC701" s="390"/>
      <c r="AD701" s="390"/>
      <c r="AE701" s="390"/>
      <c r="AF701" s="390"/>
      <c r="AG701" s="390"/>
      <c r="AH701" s="390"/>
      <c r="AI701" s="390"/>
      <c r="AJ701" s="390"/>
      <c r="AK701" s="390"/>
      <c r="AL701" s="390"/>
      <c r="AM701" s="390"/>
      <c r="AN701" s="390"/>
      <c r="AO701" s="390"/>
      <c r="AP701" s="390"/>
      <c r="AQ701" s="390"/>
      <c r="AR701" s="390"/>
      <c r="AS701" s="390"/>
      <c r="AT701" s="390"/>
      <c r="AU701" s="390"/>
      <c r="AV701" s="390"/>
      <c r="AW701" s="390"/>
      <c r="AX701" s="390"/>
      <c r="AY701" s="390"/>
      <c r="AZ701" s="390"/>
    </row>
    <row r="702" spans="1:52">
      <c r="A702" s="208"/>
      <c r="B702" s="208"/>
      <c r="C702" s="208"/>
      <c r="D702" s="390"/>
      <c r="E702" s="390"/>
      <c r="F702" s="390"/>
      <c r="G702" s="390"/>
      <c r="H702" s="390"/>
      <c r="I702" s="390"/>
      <c r="J702" s="390"/>
      <c r="K702" s="1331"/>
      <c r="U702" s="208"/>
      <c r="V702" s="1332"/>
      <c r="W702" s="1332"/>
      <c r="X702" s="390"/>
      <c r="Y702" s="390"/>
      <c r="Z702" s="390"/>
      <c r="AA702" s="390"/>
      <c r="AB702" s="390"/>
      <c r="AC702" s="390"/>
      <c r="AD702" s="390"/>
      <c r="AE702" s="390"/>
      <c r="AF702" s="390"/>
      <c r="AG702" s="390"/>
      <c r="AH702" s="390"/>
      <c r="AI702" s="390"/>
      <c r="AJ702" s="390"/>
      <c r="AK702" s="390"/>
      <c r="AL702" s="390"/>
      <c r="AM702" s="390"/>
      <c r="AN702" s="390"/>
      <c r="AO702" s="390"/>
      <c r="AP702" s="390"/>
      <c r="AQ702" s="390"/>
      <c r="AR702" s="390"/>
      <c r="AS702" s="390"/>
      <c r="AT702" s="390"/>
      <c r="AU702" s="390"/>
      <c r="AV702" s="390"/>
      <c r="AW702" s="390"/>
      <c r="AX702" s="390"/>
      <c r="AY702" s="390"/>
      <c r="AZ702" s="390"/>
    </row>
    <row r="703" spans="1:52">
      <c r="A703" s="208"/>
      <c r="B703" s="208"/>
      <c r="C703" s="208"/>
      <c r="D703" s="390"/>
      <c r="E703" s="390"/>
      <c r="F703" s="390"/>
      <c r="G703" s="390"/>
      <c r="H703" s="390"/>
      <c r="I703" s="390"/>
      <c r="J703" s="390"/>
      <c r="K703" s="1331"/>
      <c r="U703" s="208"/>
      <c r="V703" s="1332"/>
      <c r="W703" s="1332"/>
      <c r="X703" s="390"/>
      <c r="Y703" s="390"/>
      <c r="Z703" s="390"/>
      <c r="AA703" s="390"/>
      <c r="AB703" s="390"/>
      <c r="AC703" s="390"/>
      <c r="AD703" s="390"/>
      <c r="AE703" s="390"/>
      <c r="AF703" s="390"/>
      <c r="AG703" s="390"/>
      <c r="AH703" s="390"/>
      <c r="AI703" s="390"/>
      <c r="AJ703" s="390"/>
      <c r="AK703" s="390"/>
      <c r="AL703" s="390"/>
      <c r="AM703" s="390"/>
      <c r="AN703" s="390"/>
      <c r="AO703" s="390"/>
      <c r="AP703" s="390"/>
      <c r="AQ703" s="390"/>
      <c r="AR703" s="390"/>
      <c r="AS703" s="390"/>
      <c r="AT703" s="390"/>
      <c r="AU703" s="390"/>
      <c r="AV703" s="390"/>
      <c r="AW703" s="390"/>
      <c r="AX703" s="390"/>
      <c r="AY703" s="390"/>
      <c r="AZ703" s="390"/>
    </row>
    <row r="704" spans="1:52">
      <c r="A704" s="208"/>
      <c r="B704" s="208"/>
      <c r="C704" s="208"/>
      <c r="D704" s="390"/>
      <c r="E704" s="390"/>
      <c r="F704" s="390"/>
      <c r="G704" s="390"/>
      <c r="H704" s="390"/>
      <c r="I704" s="390"/>
      <c r="J704" s="390"/>
      <c r="K704" s="1331"/>
      <c r="U704" s="208"/>
      <c r="V704" s="1332"/>
      <c r="W704" s="1332"/>
      <c r="X704" s="390"/>
      <c r="Y704" s="390"/>
      <c r="Z704" s="390"/>
      <c r="AA704" s="390"/>
      <c r="AB704" s="390"/>
      <c r="AC704" s="390"/>
      <c r="AD704" s="390"/>
      <c r="AE704" s="390"/>
      <c r="AF704" s="390"/>
      <c r="AG704" s="390"/>
      <c r="AH704" s="390"/>
      <c r="AI704" s="390"/>
      <c r="AJ704" s="390"/>
      <c r="AK704" s="390"/>
      <c r="AL704" s="390"/>
      <c r="AM704" s="390"/>
      <c r="AN704" s="390"/>
      <c r="AO704" s="390"/>
      <c r="AP704" s="390"/>
      <c r="AQ704" s="390"/>
      <c r="AR704" s="390"/>
      <c r="AS704" s="390"/>
      <c r="AT704" s="390"/>
      <c r="AU704" s="390"/>
      <c r="AV704" s="390"/>
      <c r="AW704" s="390"/>
      <c r="AX704" s="390"/>
      <c r="AY704" s="390"/>
      <c r="AZ704" s="390"/>
    </row>
    <row r="705" spans="1:52">
      <c r="A705" s="208"/>
      <c r="B705" s="208"/>
      <c r="C705" s="208"/>
      <c r="D705" s="390"/>
      <c r="E705" s="390"/>
      <c r="F705" s="390"/>
      <c r="G705" s="390"/>
      <c r="H705" s="390"/>
      <c r="I705" s="390"/>
      <c r="J705" s="390"/>
      <c r="K705" s="1331"/>
      <c r="U705" s="208"/>
      <c r="V705" s="1332"/>
      <c r="W705" s="1332"/>
      <c r="X705" s="390"/>
      <c r="Y705" s="390"/>
      <c r="Z705" s="390"/>
      <c r="AA705" s="390"/>
      <c r="AB705" s="390"/>
      <c r="AC705" s="390"/>
      <c r="AD705" s="390"/>
      <c r="AE705" s="390"/>
      <c r="AF705" s="390"/>
      <c r="AG705" s="390"/>
      <c r="AH705" s="390"/>
      <c r="AI705" s="390"/>
      <c r="AJ705" s="390"/>
      <c r="AK705" s="390"/>
      <c r="AL705" s="390"/>
      <c r="AM705" s="390"/>
      <c r="AN705" s="390"/>
      <c r="AO705" s="390"/>
      <c r="AP705" s="390"/>
      <c r="AQ705" s="390"/>
      <c r="AR705" s="390"/>
      <c r="AS705" s="390"/>
      <c r="AT705" s="390"/>
      <c r="AU705" s="390"/>
      <c r="AV705" s="390"/>
      <c r="AW705" s="390"/>
      <c r="AX705" s="390"/>
      <c r="AY705" s="390"/>
      <c r="AZ705" s="390"/>
    </row>
    <row r="706" spans="1:52">
      <c r="A706" s="208"/>
      <c r="B706" s="208"/>
      <c r="C706" s="208"/>
      <c r="D706" s="390"/>
      <c r="E706" s="390"/>
      <c r="F706" s="390"/>
      <c r="G706" s="390"/>
      <c r="H706" s="390"/>
      <c r="I706" s="390"/>
      <c r="J706" s="390"/>
      <c r="K706" s="1331"/>
      <c r="U706" s="208"/>
      <c r="V706" s="1332"/>
      <c r="W706" s="1332"/>
      <c r="X706" s="390"/>
      <c r="Y706" s="390"/>
      <c r="Z706" s="390"/>
      <c r="AA706" s="390"/>
      <c r="AB706" s="390"/>
      <c r="AC706" s="390"/>
      <c r="AD706" s="390"/>
      <c r="AE706" s="390"/>
      <c r="AF706" s="390"/>
      <c r="AG706" s="390"/>
      <c r="AH706" s="390"/>
      <c r="AI706" s="390"/>
      <c r="AJ706" s="390"/>
      <c r="AK706" s="390"/>
      <c r="AL706" s="390"/>
      <c r="AM706" s="390"/>
      <c r="AN706" s="390"/>
      <c r="AO706" s="390"/>
      <c r="AP706" s="390"/>
      <c r="AQ706" s="390"/>
      <c r="AR706" s="390"/>
      <c r="AS706" s="390"/>
      <c r="AT706" s="390"/>
      <c r="AU706" s="390"/>
      <c r="AV706" s="390"/>
      <c r="AW706" s="390"/>
      <c r="AX706" s="390"/>
      <c r="AY706" s="390"/>
      <c r="AZ706" s="390"/>
    </row>
    <row r="707" spans="1:52">
      <c r="A707" s="208"/>
      <c r="B707" s="208"/>
      <c r="C707" s="208"/>
      <c r="D707" s="390"/>
      <c r="E707" s="390"/>
      <c r="F707" s="390"/>
      <c r="G707" s="390"/>
      <c r="H707" s="390"/>
      <c r="I707" s="390"/>
      <c r="J707" s="390"/>
      <c r="K707" s="1331"/>
      <c r="U707" s="208"/>
      <c r="V707" s="1332"/>
      <c r="W707" s="1332"/>
      <c r="X707" s="390"/>
      <c r="Y707" s="390"/>
      <c r="Z707" s="390"/>
      <c r="AA707" s="390"/>
      <c r="AB707" s="390"/>
      <c r="AC707" s="390"/>
      <c r="AD707" s="390"/>
      <c r="AE707" s="390"/>
      <c r="AF707" s="390"/>
      <c r="AG707" s="390"/>
      <c r="AH707" s="390"/>
      <c r="AI707" s="390"/>
      <c r="AJ707" s="390"/>
      <c r="AK707" s="390"/>
      <c r="AL707" s="390"/>
      <c r="AM707" s="390"/>
      <c r="AN707" s="390"/>
      <c r="AO707" s="390"/>
      <c r="AP707" s="390"/>
      <c r="AQ707" s="390"/>
      <c r="AR707" s="390"/>
      <c r="AS707" s="390"/>
      <c r="AT707" s="390"/>
      <c r="AU707" s="390"/>
      <c r="AV707" s="390"/>
      <c r="AW707" s="390"/>
      <c r="AX707" s="390"/>
      <c r="AY707" s="390"/>
      <c r="AZ707" s="390"/>
    </row>
    <row r="708" spans="1:52">
      <c r="A708" s="208"/>
      <c r="B708" s="208"/>
      <c r="C708" s="208"/>
      <c r="D708" s="390"/>
      <c r="E708" s="390"/>
      <c r="F708" s="390"/>
      <c r="G708" s="390"/>
      <c r="H708" s="390"/>
      <c r="I708" s="390"/>
      <c r="J708" s="390"/>
      <c r="K708" s="1331"/>
      <c r="U708" s="208"/>
      <c r="V708" s="1332"/>
      <c r="W708" s="1332"/>
      <c r="X708" s="390"/>
      <c r="Y708" s="390"/>
      <c r="Z708" s="390"/>
      <c r="AA708" s="390"/>
      <c r="AB708" s="390"/>
      <c r="AC708" s="390"/>
      <c r="AD708" s="390"/>
      <c r="AE708" s="390"/>
      <c r="AF708" s="390"/>
      <c r="AG708" s="390"/>
      <c r="AH708" s="390"/>
      <c r="AI708" s="390"/>
      <c r="AJ708" s="390"/>
      <c r="AK708" s="390"/>
      <c r="AL708" s="390"/>
      <c r="AM708" s="390"/>
      <c r="AN708" s="390"/>
      <c r="AO708" s="390"/>
      <c r="AP708" s="390"/>
      <c r="AQ708" s="390"/>
      <c r="AR708" s="390"/>
      <c r="AS708" s="390"/>
      <c r="AT708" s="390"/>
      <c r="AU708" s="390"/>
      <c r="AV708" s="390"/>
      <c r="AW708" s="390"/>
      <c r="AX708" s="390"/>
      <c r="AY708" s="390"/>
      <c r="AZ708" s="390"/>
    </row>
    <row r="709" spans="1:52">
      <c r="A709" s="208"/>
      <c r="B709" s="208"/>
      <c r="C709" s="208"/>
      <c r="D709" s="390"/>
      <c r="E709" s="390"/>
      <c r="F709" s="390"/>
      <c r="G709" s="390"/>
      <c r="H709" s="390"/>
      <c r="I709" s="390"/>
      <c r="J709" s="390"/>
      <c r="K709" s="1331"/>
      <c r="U709" s="208"/>
      <c r="V709" s="1332"/>
      <c r="W709" s="1332"/>
      <c r="X709" s="390"/>
      <c r="Y709" s="390"/>
      <c r="Z709" s="390"/>
      <c r="AA709" s="390"/>
      <c r="AB709" s="390"/>
      <c r="AC709" s="390"/>
      <c r="AD709" s="390"/>
      <c r="AE709" s="390"/>
      <c r="AF709" s="390"/>
      <c r="AG709" s="390"/>
      <c r="AH709" s="390"/>
      <c r="AI709" s="390"/>
      <c r="AJ709" s="390"/>
      <c r="AK709" s="390"/>
      <c r="AL709" s="390"/>
      <c r="AM709" s="390"/>
      <c r="AN709" s="390"/>
      <c r="AO709" s="390"/>
      <c r="AP709" s="390"/>
      <c r="AQ709" s="390"/>
      <c r="AR709" s="390"/>
      <c r="AS709" s="390"/>
      <c r="AT709" s="390"/>
      <c r="AU709" s="390"/>
      <c r="AV709" s="390"/>
      <c r="AW709" s="390"/>
      <c r="AX709" s="390"/>
      <c r="AY709" s="390"/>
      <c r="AZ709" s="390"/>
    </row>
    <row r="710" spans="1:52">
      <c r="A710" s="208"/>
      <c r="B710" s="208"/>
      <c r="C710" s="208"/>
      <c r="D710" s="390"/>
      <c r="E710" s="390"/>
      <c r="F710" s="390"/>
      <c r="G710" s="390"/>
      <c r="H710" s="390"/>
      <c r="I710" s="390"/>
      <c r="J710" s="390"/>
      <c r="K710" s="1331"/>
      <c r="U710" s="208"/>
      <c r="V710" s="1332"/>
      <c r="W710" s="1332"/>
      <c r="X710" s="390"/>
      <c r="Y710" s="390"/>
      <c r="Z710" s="390"/>
      <c r="AA710" s="390"/>
      <c r="AB710" s="390"/>
      <c r="AC710" s="390"/>
      <c r="AD710" s="390"/>
      <c r="AE710" s="390"/>
      <c r="AF710" s="390"/>
      <c r="AG710" s="390"/>
      <c r="AH710" s="390"/>
      <c r="AI710" s="390"/>
      <c r="AJ710" s="390"/>
      <c r="AK710" s="390"/>
      <c r="AL710" s="390"/>
      <c r="AM710" s="390"/>
      <c r="AN710" s="390"/>
      <c r="AO710" s="390"/>
      <c r="AP710" s="390"/>
      <c r="AQ710" s="390"/>
      <c r="AR710" s="390"/>
      <c r="AS710" s="390"/>
      <c r="AT710" s="390"/>
      <c r="AU710" s="390"/>
      <c r="AV710" s="390"/>
      <c r="AW710" s="390"/>
      <c r="AX710" s="390"/>
      <c r="AY710" s="390"/>
      <c r="AZ710" s="390"/>
    </row>
    <row r="711" spans="1:52">
      <c r="A711" s="208"/>
      <c r="B711" s="208"/>
      <c r="C711" s="208"/>
      <c r="D711" s="390"/>
      <c r="E711" s="390"/>
      <c r="F711" s="390"/>
      <c r="G711" s="390"/>
      <c r="H711" s="390"/>
      <c r="I711" s="390"/>
      <c r="J711" s="390"/>
      <c r="K711" s="1331"/>
      <c r="U711" s="208"/>
      <c r="V711" s="1332"/>
      <c r="W711" s="1332"/>
      <c r="X711" s="390"/>
      <c r="Y711" s="390"/>
      <c r="Z711" s="390"/>
      <c r="AA711" s="390"/>
      <c r="AB711" s="390"/>
      <c r="AC711" s="390"/>
      <c r="AD711" s="390"/>
      <c r="AE711" s="390"/>
      <c r="AF711" s="390"/>
      <c r="AG711" s="390"/>
      <c r="AH711" s="390"/>
      <c r="AI711" s="390"/>
      <c r="AJ711" s="390"/>
      <c r="AK711" s="390"/>
      <c r="AL711" s="390"/>
      <c r="AM711" s="390"/>
      <c r="AN711" s="390"/>
      <c r="AO711" s="390"/>
      <c r="AP711" s="390"/>
      <c r="AQ711" s="390"/>
      <c r="AR711" s="390"/>
      <c r="AS711" s="390"/>
      <c r="AT711" s="390"/>
      <c r="AU711" s="390"/>
      <c r="AV711" s="390"/>
      <c r="AW711" s="390"/>
      <c r="AX711" s="390"/>
      <c r="AY711" s="390"/>
      <c r="AZ711" s="390"/>
    </row>
    <row r="712" spans="1:52">
      <c r="A712" s="208"/>
      <c r="B712" s="208"/>
      <c r="C712" s="208"/>
      <c r="D712" s="390"/>
      <c r="E712" s="390"/>
      <c r="F712" s="390"/>
      <c r="G712" s="390"/>
      <c r="H712" s="390"/>
      <c r="I712" s="390"/>
      <c r="J712" s="390"/>
      <c r="K712" s="1331"/>
      <c r="U712" s="208"/>
      <c r="V712" s="1332"/>
      <c r="W712" s="1332"/>
      <c r="X712" s="390"/>
      <c r="Y712" s="390"/>
      <c r="Z712" s="390"/>
      <c r="AA712" s="390"/>
      <c r="AB712" s="390"/>
      <c r="AC712" s="390"/>
      <c r="AD712" s="390"/>
      <c r="AE712" s="390"/>
      <c r="AF712" s="390"/>
      <c r="AG712" s="390"/>
      <c r="AH712" s="390"/>
      <c r="AI712" s="390"/>
      <c r="AJ712" s="390"/>
      <c r="AK712" s="390"/>
      <c r="AL712" s="390"/>
      <c r="AM712" s="390"/>
      <c r="AN712" s="390"/>
      <c r="AO712" s="390"/>
      <c r="AP712" s="390"/>
      <c r="AQ712" s="390"/>
      <c r="AR712" s="390"/>
      <c r="AS712" s="390"/>
      <c r="AT712" s="390"/>
      <c r="AU712" s="390"/>
      <c r="AV712" s="390"/>
      <c r="AW712" s="390"/>
      <c r="AX712" s="390"/>
      <c r="AY712" s="390"/>
      <c r="AZ712" s="390"/>
    </row>
    <row r="713" spans="1:52">
      <c r="A713" s="208"/>
      <c r="B713" s="208"/>
      <c r="C713" s="208"/>
      <c r="D713" s="390"/>
      <c r="E713" s="390"/>
      <c r="F713" s="390"/>
      <c r="G713" s="390"/>
      <c r="H713" s="390"/>
      <c r="I713" s="390"/>
      <c r="J713" s="390"/>
      <c r="K713" s="1331"/>
      <c r="U713" s="208"/>
      <c r="V713" s="1332"/>
      <c r="W713" s="1332"/>
      <c r="X713" s="390"/>
      <c r="Y713" s="390"/>
      <c r="Z713" s="390"/>
      <c r="AA713" s="390"/>
      <c r="AB713" s="390"/>
      <c r="AC713" s="390"/>
      <c r="AD713" s="390"/>
      <c r="AE713" s="390"/>
      <c r="AF713" s="390"/>
      <c r="AG713" s="390"/>
      <c r="AH713" s="390"/>
      <c r="AI713" s="390"/>
      <c r="AJ713" s="390"/>
      <c r="AK713" s="390"/>
      <c r="AL713" s="390"/>
      <c r="AM713" s="390"/>
      <c r="AN713" s="390"/>
      <c r="AO713" s="390"/>
      <c r="AP713" s="390"/>
      <c r="AQ713" s="390"/>
      <c r="AR713" s="390"/>
      <c r="AS713" s="390"/>
      <c r="AT713" s="390"/>
      <c r="AU713" s="390"/>
      <c r="AV713" s="390"/>
      <c r="AW713" s="390"/>
      <c r="AX713" s="390"/>
      <c r="AY713" s="390"/>
      <c r="AZ713" s="390"/>
    </row>
    <row r="714" spans="1:52">
      <c r="A714" s="208"/>
      <c r="B714" s="208"/>
      <c r="C714" s="208"/>
      <c r="D714" s="390"/>
      <c r="E714" s="390"/>
      <c r="F714" s="390"/>
      <c r="G714" s="390"/>
      <c r="H714" s="390"/>
      <c r="I714" s="390"/>
      <c r="J714" s="390"/>
      <c r="K714" s="1331"/>
      <c r="U714" s="208"/>
      <c r="V714" s="1332"/>
      <c r="W714" s="1332"/>
      <c r="X714" s="390"/>
      <c r="Y714" s="390"/>
      <c r="Z714" s="390"/>
      <c r="AA714" s="390"/>
      <c r="AB714" s="390"/>
      <c r="AC714" s="390"/>
      <c r="AD714" s="390"/>
      <c r="AE714" s="390"/>
      <c r="AF714" s="390"/>
      <c r="AG714" s="390"/>
      <c r="AH714" s="390"/>
      <c r="AI714" s="390"/>
      <c r="AJ714" s="390"/>
      <c r="AK714" s="390"/>
      <c r="AL714" s="390"/>
      <c r="AM714" s="390"/>
      <c r="AN714" s="390"/>
      <c r="AO714" s="390"/>
      <c r="AP714" s="390"/>
      <c r="AQ714" s="390"/>
      <c r="AR714" s="390"/>
      <c r="AS714" s="390"/>
      <c r="AT714" s="390"/>
      <c r="AU714" s="390"/>
      <c r="AV714" s="390"/>
      <c r="AW714" s="390"/>
      <c r="AX714" s="390"/>
      <c r="AY714" s="390"/>
      <c r="AZ714" s="390"/>
    </row>
    <row r="715" spans="1:52">
      <c r="A715" s="208"/>
      <c r="B715" s="208"/>
      <c r="C715" s="208"/>
      <c r="D715" s="390"/>
      <c r="E715" s="390"/>
      <c r="F715" s="390"/>
      <c r="G715" s="390"/>
      <c r="H715" s="390"/>
      <c r="I715" s="390"/>
      <c r="J715" s="390"/>
      <c r="K715" s="1331"/>
      <c r="U715" s="208"/>
      <c r="V715" s="1332"/>
      <c r="W715" s="1332"/>
      <c r="X715" s="390"/>
      <c r="Y715" s="390"/>
      <c r="Z715" s="390"/>
      <c r="AA715" s="390"/>
      <c r="AB715" s="390"/>
      <c r="AC715" s="390"/>
      <c r="AD715" s="390"/>
      <c r="AE715" s="390"/>
      <c r="AF715" s="390"/>
      <c r="AG715" s="390"/>
      <c r="AH715" s="390"/>
      <c r="AI715" s="390"/>
      <c r="AJ715" s="390"/>
      <c r="AK715" s="390"/>
      <c r="AL715" s="390"/>
      <c r="AM715" s="390"/>
      <c r="AN715" s="390"/>
      <c r="AO715" s="390"/>
      <c r="AP715" s="390"/>
      <c r="AQ715" s="390"/>
      <c r="AR715" s="390"/>
      <c r="AS715" s="390"/>
      <c r="AT715" s="390"/>
      <c r="AU715" s="390"/>
      <c r="AV715" s="390"/>
      <c r="AW715" s="390"/>
      <c r="AX715" s="390"/>
      <c r="AY715" s="390"/>
      <c r="AZ715" s="390"/>
    </row>
    <row r="716" spans="1:52">
      <c r="A716" s="208"/>
      <c r="B716" s="208"/>
      <c r="C716" s="208"/>
      <c r="D716" s="390"/>
      <c r="E716" s="390"/>
      <c r="F716" s="390"/>
      <c r="G716" s="390"/>
      <c r="H716" s="390"/>
      <c r="I716" s="390"/>
      <c r="J716" s="390"/>
      <c r="K716" s="1331"/>
      <c r="U716" s="208"/>
      <c r="V716" s="1332"/>
      <c r="W716" s="1332"/>
      <c r="X716" s="390"/>
      <c r="Y716" s="390"/>
      <c r="Z716" s="390"/>
      <c r="AA716" s="390"/>
      <c r="AB716" s="390"/>
      <c r="AC716" s="390"/>
      <c r="AD716" s="390"/>
      <c r="AE716" s="390"/>
      <c r="AF716" s="390"/>
      <c r="AG716" s="390"/>
      <c r="AH716" s="390"/>
      <c r="AI716" s="390"/>
      <c r="AJ716" s="390"/>
      <c r="AK716" s="390"/>
      <c r="AL716" s="390"/>
      <c r="AM716" s="390"/>
      <c r="AN716" s="390"/>
      <c r="AO716" s="390"/>
      <c r="AP716" s="390"/>
      <c r="AQ716" s="390"/>
      <c r="AR716" s="390"/>
      <c r="AS716" s="390"/>
      <c r="AT716" s="390"/>
      <c r="AU716" s="390"/>
      <c r="AV716" s="390"/>
      <c r="AW716" s="390"/>
      <c r="AX716" s="390"/>
      <c r="AY716" s="390"/>
      <c r="AZ716" s="390"/>
    </row>
    <row r="717" spans="1:52">
      <c r="A717" s="208"/>
      <c r="B717" s="208"/>
      <c r="C717" s="208"/>
      <c r="D717" s="390"/>
      <c r="E717" s="390"/>
      <c r="F717" s="390"/>
      <c r="G717" s="390"/>
      <c r="H717" s="390"/>
      <c r="I717" s="390"/>
      <c r="J717" s="390"/>
      <c r="K717" s="1331"/>
      <c r="U717" s="208"/>
      <c r="V717" s="1332"/>
      <c r="W717" s="1332"/>
      <c r="X717" s="390"/>
      <c r="Y717" s="390"/>
      <c r="Z717" s="390"/>
      <c r="AA717" s="390"/>
      <c r="AB717" s="390"/>
      <c r="AC717" s="390"/>
      <c r="AD717" s="390"/>
      <c r="AE717" s="390"/>
      <c r="AF717" s="390"/>
      <c r="AG717" s="390"/>
      <c r="AH717" s="390"/>
      <c r="AI717" s="390"/>
      <c r="AJ717" s="390"/>
      <c r="AK717" s="390"/>
      <c r="AL717" s="390"/>
      <c r="AM717" s="390"/>
      <c r="AN717" s="390"/>
      <c r="AO717" s="390"/>
      <c r="AP717" s="390"/>
      <c r="AQ717" s="390"/>
      <c r="AR717" s="390"/>
      <c r="AS717" s="390"/>
      <c r="AT717" s="390"/>
      <c r="AU717" s="390"/>
      <c r="AV717" s="390"/>
      <c r="AW717" s="390"/>
      <c r="AX717" s="390"/>
      <c r="AY717" s="390"/>
      <c r="AZ717" s="390"/>
    </row>
    <row r="718" spans="1:52">
      <c r="A718" s="208"/>
      <c r="B718" s="208"/>
      <c r="C718" s="208"/>
      <c r="D718" s="390"/>
      <c r="E718" s="390"/>
      <c r="F718" s="390"/>
      <c r="G718" s="390"/>
      <c r="H718" s="390"/>
      <c r="I718" s="390"/>
      <c r="J718" s="390"/>
      <c r="K718" s="1331"/>
      <c r="U718" s="208"/>
      <c r="V718" s="1332"/>
      <c r="W718" s="1332"/>
      <c r="X718" s="390"/>
      <c r="Y718" s="390"/>
      <c r="Z718" s="390"/>
      <c r="AA718" s="390"/>
      <c r="AB718" s="390"/>
      <c r="AC718" s="390"/>
      <c r="AD718" s="390"/>
      <c r="AE718" s="390"/>
      <c r="AF718" s="390"/>
      <c r="AG718" s="390"/>
      <c r="AH718" s="390"/>
      <c r="AI718" s="390"/>
      <c r="AJ718" s="390"/>
      <c r="AK718" s="390"/>
      <c r="AL718" s="390"/>
      <c r="AM718" s="390"/>
      <c r="AN718" s="390"/>
      <c r="AO718" s="390"/>
      <c r="AP718" s="390"/>
      <c r="AQ718" s="390"/>
      <c r="AR718" s="390"/>
      <c r="AS718" s="390"/>
      <c r="AT718" s="390"/>
      <c r="AU718" s="390"/>
      <c r="AV718" s="390"/>
      <c r="AW718" s="390"/>
      <c r="AX718" s="390"/>
      <c r="AY718" s="390"/>
      <c r="AZ718" s="390"/>
    </row>
    <row r="719" spans="1:52">
      <c r="A719" s="208"/>
      <c r="B719" s="208"/>
      <c r="C719" s="208"/>
      <c r="D719" s="390"/>
      <c r="E719" s="390"/>
      <c r="F719" s="390"/>
      <c r="G719" s="390"/>
      <c r="H719" s="390"/>
      <c r="I719" s="390"/>
      <c r="J719" s="390"/>
      <c r="K719" s="1331"/>
      <c r="U719" s="208"/>
      <c r="V719" s="1332"/>
      <c r="W719" s="1332"/>
      <c r="X719" s="390"/>
      <c r="Y719" s="390"/>
      <c r="Z719" s="390"/>
      <c r="AA719" s="390"/>
      <c r="AB719" s="390"/>
      <c r="AC719" s="390"/>
      <c r="AD719" s="390"/>
      <c r="AE719" s="390"/>
      <c r="AF719" s="390"/>
      <c r="AG719" s="390"/>
      <c r="AH719" s="390"/>
      <c r="AI719" s="390"/>
      <c r="AJ719" s="390"/>
      <c r="AK719" s="390"/>
      <c r="AL719" s="390"/>
      <c r="AM719" s="390"/>
      <c r="AN719" s="390"/>
      <c r="AO719" s="390"/>
      <c r="AP719" s="390"/>
      <c r="AQ719" s="390"/>
      <c r="AR719" s="390"/>
      <c r="AS719" s="390"/>
      <c r="AT719" s="390"/>
      <c r="AU719" s="390"/>
      <c r="AV719" s="390"/>
      <c r="AW719" s="390"/>
      <c r="AX719" s="390"/>
      <c r="AY719" s="390"/>
      <c r="AZ719" s="390"/>
    </row>
    <row r="720" spans="1:52">
      <c r="A720" s="208"/>
      <c r="B720" s="208"/>
      <c r="C720" s="208"/>
      <c r="D720" s="390"/>
      <c r="E720" s="390"/>
      <c r="F720" s="390"/>
      <c r="G720" s="390"/>
      <c r="H720" s="390"/>
      <c r="I720" s="390"/>
      <c r="J720" s="390"/>
      <c r="K720" s="1331"/>
      <c r="U720" s="208"/>
      <c r="V720" s="1332"/>
      <c r="W720" s="1332"/>
      <c r="X720" s="390"/>
      <c r="Y720" s="390"/>
      <c r="Z720" s="390"/>
      <c r="AA720" s="390"/>
      <c r="AB720" s="390"/>
      <c r="AC720" s="390"/>
      <c r="AD720" s="390"/>
      <c r="AE720" s="390"/>
      <c r="AF720" s="390"/>
      <c r="AG720" s="390"/>
      <c r="AH720" s="390"/>
      <c r="AI720" s="390"/>
      <c r="AJ720" s="390"/>
      <c r="AK720" s="390"/>
      <c r="AL720" s="390"/>
      <c r="AM720" s="390"/>
      <c r="AN720" s="390"/>
      <c r="AO720" s="390"/>
      <c r="AP720" s="390"/>
      <c r="AQ720" s="390"/>
      <c r="AR720" s="390"/>
      <c r="AS720" s="390"/>
      <c r="AT720" s="390"/>
      <c r="AU720" s="390"/>
      <c r="AV720" s="390"/>
      <c r="AW720" s="390"/>
      <c r="AX720" s="390"/>
      <c r="AY720" s="390"/>
      <c r="AZ720" s="390"/>
    </row>
    <row r="721" spans="1:52">
      <c r="A721" s="208"/>
      <c r="B721" s="208"/>
      <c r="C721" s="208"/>
      <c r="D721" s="390"/>
      <c r="E721" s="390"/>
      <c r="F721" s="390"/>
      <c r="G721" s="390"/>
      <c r="H721" s="390"/>
      <c r="I721" s="390"/>
      <c r="J721" s="390"/>
      <c r="K721" s="1331"/>
      <c r="U721" s="208"/>
      <c r="V721" s="1332"/>
      <c r="W721" s="1332"/>
      <c r="X721" s="390"/>
      <c r="Y721" s="390"/>
      <c r="Z721" s="390"/>
      <c r="AA721" s="390"/>
      <c r="AB721" s="390"/>
      <c r="AC721" s="390"/>
      <c r="AD721" s="390"/>
      <c r="AE721" s="390"/>
      <c r="AF721" s="390"/>
      <c r="AG721" s="390"/>
      <c r="AH721" s="390"/>
      <c r="AI721" s="390"/>
      <c r="AJ721" s="390"/>
      <c r="AK721" s="390"/>
      <c r="AL721" s="390"/>
      <c r="AM721" s="390"/>
      <c r="AN721" s="390"/>
      <c r="AO721" s="390"/>
      <c r="AP721" s="390"/>
      <c r="AQ721" s="390"/>
      <c r="AR721" s="390"/>
      <c r="AS721" s="390"/>
      <c r="AT721" s="390"/>
      <c r="AU721" s="390"/>
      <c r="AV721" s="390"/>
      <c r="AW721" s="390"/>
      <c r="AX721" s="390"/>
      <c r="AY721" s="390"/>
      <c r="AZ721" s="390"/>
    </row>
    <row r="722" spans="1:52">
      <c r="A722" s="208"/>
      <c r="B722" s="208"/>
      <c r="C722" s="208"/>
      <c r="D722" s="390"/>
      <c r="E722" s="390"/>
      <c r="F722" s="390"/>
      <c r="G722" s="390"/>
      <c r="H722" s="390"/>
      <c r="I722" s="390"/>
      <c r="J722" s="390"/>
      <c r="K722" s="1331"/>
      <c r="U722" s="208"/>
      <c r="V722" s="1332"/>
      <c r="W722" s="1332"/>
      <c r="X722" s="390"/>
      <c r="Y722" s="390"/>
      <c r="Z722" s="390"/>
      <c r="AA722" s="390"/>
      <c r="AB722" s="390"/>
      <c r="AC722" s="390"/>
      <c r="AD722" s="390"/>
      <c r="AE722" s="390"/>
      <c r="AF722" s="390"/>
      <c r="AG722" s="390"/>
      <c r="AH722" s="390"/>
      <c r="AI722" s="390"/>
      <c r="AJ722" s="390"/>
      <c r="AK722" s="390"/>
      <c r="AL722" s="390"/>
      <c r="AM722" s="390"/>
      <c r="AN722" s="390"/>
      <c r="AO722" s="390"/>
      <c r="AP722" s="390"/>
      <c r="AQ722" s="390"/>
      <c r="AR722" s="390"/>
      <c r="AS722" s="390"/>
      <c r="AT722" s="390"/>
      <c r="AU722" s="390"/>
      <c r="AV722" s="390"/>
      <c r="AW722" s="390"/>
      <c r="AX722" s="390"/>
      <c r="AY722" s="390"/>
      <c r="AZ722" s="390"/>
    </row>
    <row r="723" spans="1:52">
      <c r="A723" s="208"/>
      <c r="B723" s="208"/>
      <c r="C723" s="208"/>
      <c r="D723" s="390"/>
      <c r="E723" s="390"/>
      <c r="F723" s="390"/>
      <c r="G723" s="390"/>
      <c r="H723" s="390"/>
      <c r="I723" s="390"/>
      <c r="J723" s="390"/>
      <c r="K723" s="1331"/>
      <c r="U723" s="208"/>
      <c r="V723" s="1332"/>
      <c r="W723" s="1332"/>
      <c r="X723" s="390"/>
      <c r="Y723" s="390"/>
      <c r="Z723" s="390"/>
      <c r="AA723" s="390"/>
      <c r="AB723" s="390"/>
      <c r="AC723" s="390"/>
      <c r="AD723" s="390"/>
      <c r="AE723" s="390"/>
      <c r="AF723" s="390"/>
      <c r="AG723" s="390"/>
      <c r="AH723" s="390"/>
      <c r="AI723" s="390"/>
      <c r="AJ723" s="390"/>
      <c r="AK723" s="390"/>
      <c r="AL723" s="390"/>
      <c r="AM723" s="390"/>
      <c r="AN723" s="390"/>
      <c r="AO723" s="390"/>
      <c r="AP723" s="390"/>
      <c r="AQ723" s="390"/>
      <c r="AR723" s="390"/>
      <c r="AS723" s="390"/>
      <c r="AT723" s="390"/>
      <c r="AU723" s="390"/>
      <c r="AV723" s="390"/>
      <c r="AW723" s="390"/>
      <c r="AX723" s="390"/>
      <c r="AY723" s="390"/>
      <c r="AZ723" s="390"/>
    </row>
    <row r="724" spans="1:52">
      <c r="A724" s="208"/>
      <c r="B724" s="208"/>
      <c r="C724" s="208"/>
      <c r="D724" s="390"/>
      <c r="E724" s="390"/>
      <c r="F724" s="390"/>
      <c r="G724" s="390"/>
      <c r="H724" s="390"/>
      <c r="I724" s="390"/>
      <c r="J724" s="390"/>
      <c r="K724" s="1331"/>
      <c r="U724" s="208"/>
      <c r="V724" s="1332"/>
      <c r="W724" s="1332"/>
      <c r="X724" s="390"/>
      <c r="Y724" s="390"/>
      <c r="Z724" s="390"/>
      <c r="AA724" s="390"/>
      <c r="AB724" s="390"/>
      <c r="AC724" s="390"/>
      <c r="AD724" s="390"/>
      <c r="AE724" s="390"/>
      <c r="AF724" s="390"/>
      <c r="AG724" s="390"/>
      <c r="AH724" s="390"/>
      <c r="AI724" s="390"/>
      <c r="AJ724" s="390"/>
      <c r="AK724" s="390"/>
      <c r="AL724" s="390"/>
      <c r="AM724" s="390"/>
      <c r="AN724" s="390"/>
      <c r="AO724" s="390"/>
      <c r="AP724" s="390"/>
      <c r="AQ724" s="390"/>
      <c r="AR724" s="390"/>
      <c r="AS724" s="390"/>
      <c r="AT724" s="390"/>
      <c r="AU724" s="390"/>
      <c r="AV724" s="390"/>
      <c r="AW724" s="390"/>
      <c r="AX724" s="390"/>
      <c r="AY724" s="390"/>
      <c r="AZ724" s="390"/>
    </row>
    <row r="725" spans="1:52">
      <c r="A725" s="208"/>
      <c r="B725" s="208"/>
      <c r="C725" s="208"/>
      <c r="D725" s="390"/>
      <c r="E725" s="390"/>
      <c r="F725" s="390"/>
      <c r="G725" s="390"/>
      <c r="H725" s="390"/>
      <c r="I725" s="390"/>
      <c r="J725" s="390"/>
      <c r="K725" s="1331"/>
      <c r="U725" s="208"/>
      <c r="V725" s="1332"/>
      <c r="W725" s="1332"/>
      <c r="X725" s="390"/>
      <c r="Y725" s="390"/>
      <c r="Z725" s="390"/>
      <c r="AA725" s="390"/>
      <c r="AB725" s="390"/>
      <c r="AC725" s="390"/>
      <c r="AD725" s="390"/>
      <c r="AE725" s="390"/>
      <c r="AF725" s="390"/>
      <c r="AG725" s="390"/>
      <c r="AH725" s="390"/>
      <c r="AI725" s="390"/>
      <c r="AJ725" s="390"/>
      <c r="AK725" s="390"/>
      <c r="AL725" s="390"/>
      <c r="AM725" s="390"/>
      <c r="AN725" s="390"/>
      <c r="AO725" s="390"/>
      <c r="AP725" s="390"/>
      <c r="AQ725" s="390"/>
      <c r="AR725" s="390"/>
      <c r="AS725" s="390"/>
      <c r="AT725" s="390"/>
      <c r="AU725" s="390"/>
      <c r="AV725" s="390"/>
      <c r="AW725" s="390"/>
      <c r="AX725" s="390"/>
      <c r="AY725" s="390"/>
      <c r="AZ725" s="390"/>
    </row>
    <row r="726" spans="1:52">
      <c r="A726" s="208"/>
      <c r="B726" s="208"/>
      <c r="C726" s="208"/>
      <c r="D726" s="390"/>
      <c r="E726" s="390"/>
      <c r="F726" s="390"/>
      <c r="G726" s="390"/>
      <c r="H726" s="390"/>
      <c r="I726" s="390"/>
      <c r="J726" s="390"/>
      <c r="K726" s="1331"/>
      <c r="U726" s="208"/>
      <c r="V726" s="1332"/>
      <c r="W726" s="1332"/>
      <c r="X726" s="390"/>
      <c r="Y726" s="390"/>
      <c r="Z726" s="390"/>
      <c r="AA726" s="390"/>
      <c r="AB726" s="390"/>
      <c r="AC726" s="390"/>
      <c r="AD726" s="390"/>
      <c r="AE726" s="390"/>
      <c r="AF726" s="390"/>
      <c r="AG726" s="390"/>
      <c r="AH726" s="390"/>
      <c r="AI726" s="390"/>
      <c r="AJ726" s="390"/>
      <c r="AK726" s="390"/>
      <c r="AL726" s="390"/>
      <c r="AM726" s="390"/>
      <c r="AN726" s="390"/>
      <c r="AO726" s="390"/>
      <c r="AP726" s="390"/>
      <c r="AQ726" s="390"/>
      <c r="AR726" s="390"/>
      <c r="AS726" s="390"/>
      <c r="AT726" s="390"/>
      <c r="AU726" s="390"/>
      <c r="AV726" s="390"/>
      <c r="AW726" s="390"/>
      <c r="AX726" s="390"/>
      <c r="AY726" s="390"/>
      <c r="AZ726" s="390"/>
    </row>
    <row r="727" spans="1:52">
      <c r="A727" s="208"/>
      <c r="B727" s="208"/>
      <c r="C727" s="208"/>
      <c r="D727" s="390"/>
      <c r="E727" s="390"/>
      <c r="F727" s="390"/>
      <c r="G727" s="390"/>
      <c r="H727" s="390"/>
      <c r="I727" s="390"/>
      <c r="J727" s="390"/>
      <c r="K727" s="1331"/>
      <c r="U727" s="208"/>
      <c r="V727" s="1332"/>
      <c r="W727" s="1332"/>
      <c r="X727" s="390"/>
      <c r="Y727" s="390"/>
      <c r="Z727" s="390"/>
      <c r="AA727" s="390"/>
      <c r="AB727" s="390"/>
      <c r="AC727" s="390"/>
      <c r="AD727" s="390"/>
      <c r="AE727" s="390"/>
      <c r="AF727" s="390"/>
      <c r="AG727" s="390"/>
      <c r="AH727" s="390"/>
      <c r="AI727" s="390"/>
      <c r="AJ727" s="390"/>
      <c r="AK727" s="390"/>
      <c r="AL727" s="390"/>
      <c r="AM727" s="390"/>
      <c r="AN727" s="390"/>
      <c r="AO727" s="390"/>
      <c r="AP727" s="390"/>
      <c r="AQ727" s="390"/>
      <c r="AR727" s="390"/>
      <c r="AS727" s="390"/>
      <c r="AT727" s="390"/>
      <c r="AU727" s="390"/>
      <c r="AV727" s="390"/>
      <c r="AW727" s="390"/>
      <c r="AX727" s="390"/>
      <c r="AY727" s="390"/>
      <c r="AZ727" s="390"/>
    </row>
    <row r="728" spans="1:52">
      <c r="A728" s="208"/>
      <c r="B728" s="208"/>
      <c r="C728" s="208"/>
      <c r="D728" s="390"/>
      <c r="E728" s="390"/>
      <c r="F728" s="390"/>
      <c r="G728" s="390"/>
      <c r="H728" s="390"/>
      <c r="I728" s="390"/>
      <c r="J728" s="390"/>
      <c r="K728" s="1331"/>
      <c r="U728" s="208"/>
      <c r="V728" s="1332"/>
      <c r="W728" s="1332"/>
      <c r="X728" s="390"/>
      <c r="Y728" s="390"/>
      <c r="Z728" s="390"/>
      <c r="AA728" s="390"/>
      <c r="AB728" s="390"/>
      <c r="AC728" s="390"/>
      <c r="AD728" s="390"/>
      <c r="AE728" s="390"/>
      <c r="AF728" s="390"/>
      <c r="AG728" s="390"/>
      <c r="AH728" s="390"/>
      <c r="AI728" s="390"/>
      <c r="AJ728" s="390"/>
      <c r="AK728" s="390"/>
      <c r="AL728" s="390"/>
      <c r="AM728" s="390"/>
      <c r="AN728" s="390"/>
      <c r="AO728" s="390"/>
      <c r="AP728" s="390"/>
      <c r="AQ728" s="390"/>
      <c r="AR728" s="390"/>
      <c r="AS728" s="390"/>
      <c r="AT728" s="390"/>
      <c r="AU728" s="390"/>
      <c r="AV728" s="390"/>
      <c r="AW728" s="390"/>
      <c r="AX728" s="390"/>
      <c r="AY728" s="390"/>
      <c r="AZ728" s="390"/>
    </row>
    <row r="729" spans="1:52">
      <c r="A729" s="208"/>
      <c r="B729" s="208"/>
      <c r="C729" s="208"/>
      <c r="D729" s="390"/>
      <c r="E729" s="390"/>
      <c r="F729" s="390"/>
      <c r="G729" s="390"/>
      <c r="H729" s="390"/>
      <c r="I729" s="390"/>
      <c r="J729" s="390"/>
      <c r="K729" s="1331"/>
      <c r="U729" s="208"/>
      <c r="V729" s="1332"/>
      <c r="W729" s="1332"/>
      <c r="X729" s="390"/>
      <c r="Y729" s="390"/>
      <c r="Z729" s="390"/>
      <c r="AA729" s="390"/>
      <c r="AB729" s="390"/>
      <c r="AC729" s="390"/>
      <c r="AD729" s="390"/>
      <c r="AE729" s="390"/>
      <c r="AF729" s="390"/>
      <c r="AG729" s="390"/>
      <c r="AH729" s="390"/>
      <c r="AI729" s="390"/>
      <c r="AJ729" s="390"/>
      <c r="AK729" s="390"/>
      <c r="AL729" s="390"/>
      <c r="AM729" s="390"/>
      <c r="AN729" s="390"/>
      <c r="AO729" s="390"/>
      <c r="AP729" s="390"/>
      <c r="AQ729" s="390"/>
      <c r="AR729" s="390"/>
      <c r="AS729" s="390"/>
      <c r="AT729" s="390"/>
      <c r="AU729" s="390"/>
      <c r="AV729" s="390"/>
      <c r="AW729" s="390"/>
      <c r="AX729" s="390"/>
      <c r="AY729" s="390"/>
      <c r="AZ729" s="390"/>
    </row>
    <row r="730" spans="1:52">
      <c r="A730" s="208"/>
      <c r="B730" s="208"/>
      <c r="C730" s="208"/>
      <c r="D730" s="390"/>
      <c r="E730" s="390"/>
      <c r="F730" s="390"/>
      <c r="G730" s="390"/>
      <c r="H730" s="390"/>
      <c r="I730" s="390"/>
      <c r="J730" s="390"/>
      <c r="K730" s="1331"/>
      <c r="U730" s="208"/>
      <c r="V730" s="1332"/>
      <c r="W730" s="1332"/>
      <c r="X730" s="390"/>
      <c r="Y730" s="390"/>
      <c r="Z730" s="390"/>
      <c r="AA730" s="390"/>
      <c r="AB730" s="390"/>
      <c r="AC730" s="390"/>
      <c r="AD730" s="390"/>
      <c r="AE730" s="390"/>
      <c r="AF730" s="390"/>
      <c r="AG730" s="390"/>
      <c r="AH730" s="390"/>
      <c r="AI730" s="390"/>
      <c r="AJ730" s="390"/>
      <c r="AK730" s="390"/>
      <c r="AL730" s="390"/>
      <c r="AM730" s="390"/>
      <c r="AN730" s="390"/>
      <c r="AO730" s="390"/>
      <c r="AP730" s="390"/>
      <c r="AQ730" s="390"/>
      <c r="AR730" s="390"/>
      <c r="AS730" s="390"/>
      <c r="AT730" s="390"/>
      <c r="AU730" s="390"/>
      <c r="AV730" s="390"/>
      <c r="AW730" s="390"/>
      <c r="AX730" s="390"/>
      <c r="AY730" s="390"/>
      <c r="AZ730" s="390"/>
    </row>
    <row r="731" spans="1:52">
      <c r="A731" s="208"/>
      <c r="B731" s="208"/>
      <c r="C731" s="208"/>
      <c r="D731" s="390"/>
      <c r="E731" s="390"/>
      <c r="F731" s="390"/>
      <c r="G731" s="390"/>
      <c r="H731" s="390"/>
      <c r="I731" s="390"/>
      <c r="J731" s="390"/>
      <c r="K731" s="1331"/>
      <c r="U731" s="208"/>
      <c r="V731" s="1332"/>
      <c r="W731" s="1332"/>
      <c r="X731" s="390"/>
      <c r="Y731" s="390"/>
      <c r="Z731" s="390"/>
      <c r="AA731" s="390"/>
      <c r="AB731" s="390"/>
      <c r="AC731" s="390"/>
      <c r="AD731" s="390"/>
      <c r="AE731" s="390"/>
      <c r="AF731" s="390"/>
      <c r="AG731" s="390"/>
      <c r="AH731" s="390"/>
      <c r="AI731" s="390"/>
      <c r="AJ731" s="390"/>
      <c r="AK731" s="390"/>
      <c r="AL731" s="390"/>
      <c r="AM731" s="390"/>
      <c r="AN731" s="390"/>
      <c r="AO731" s="390"/>
      <c r="AP731" s="390"/>
      <c r="AQ731" s="390"/>
      <c r="AR731" s="390"/>
      <c r="AS731" s="390"/>
      <c r="AT731" s="390"/>
      <c r="AU731" s="390"/>
      <c r="AV731" s="390"/>
      <c r="AW731" s="390"/>
      <c r="AX731" s="390"/>
      <c r="AY731" s="390"/>
      <c r="AZ731" s="390"/>
    </row>
    <row r="732" spans="1:52">
      <c r="A732" s="208"/>
      <c r="B732" s="208"/>
      <c r="C732" s="208"/>
      <c r="D732" s="390"/>
      <c r="E732" s="390"/>
      <c r="F732" s="390"/>
      <c r="G732" s="390"/>
      <c r="H732" s="390"/>
      <c r="I732" s="390"/>
      <c r="J732" s="390"/>
      <c r="K732" s="1331"/>
      <c r="U732" s="208"/>
      <c r="V732" s="1332"/>
      <c r="W732" s="1332"/>
      <c r="X732" s="390"/>
      <c r="Y732" s="390"/>
      <c r="Z732" s="390"/>
      <c r="AA732" s="390"/>
      <c r="AB732" s="390"/>
      <c r="AC732" s="390"/>
      <c r="AD732" s="390"/>
      <c r="AE732" s="390"/>
      <c r="AF732" s="390"/>
      <c r="AG732" s="390"/>
      <c r="AH732" s="390"/>
      <c r="AI732" s="390"/>
      <c r="AJ732" s="390"/>
      <c r="AK732" s="390"/>
      <c r="AL732" s="390"/>
      <c r="AM732" s="390"/>
      <c r="AN732" s="390"/>
      <c r="AO732" s="390"/>
      <c r="AP732" s="390"/>
      <c r="AQ732" s="390"/>
      <c r="AR732" s="390"/>
      <c r="AS732" s="390"/>
      <c r="AT732" s="390"/>
      <c r="AU732" s="390"/>
      <c r="AV732" s="390"/>
      <c r="AW732" s="390"/>
      <c r="AX732" s="390"/>
      <c r="AY732" s="390"/>
      <c r="AZ732" s="390"/>
    </row>
    <row r="733" spans="1:52">
      <c r="A733" s="208"/>
      <c r="B733" s="208"/>
      <c r="C733" s="208"/>
      <c r="D733" s="390"/>
      <c r="E733" s="390"/>
      <c r="F733" s="390"/>
      <c r="G733" s="390"/>
      <c r="H733" s="390"/>
      <c r="I733" s="390"/>
      <c r="J733" s="390"/>
      <c r="K733" s="1331"/>
      <c r="U733" s="208"/>
      <c r="V733" s="1332"/>
      <c r="W733" s="1332"/>
      <c r="X733" s="390"/>
      <c r="Y733" s="390"/>
      <c r="Z733" s="390"/>
      <c r="AA733" s="390"/>
      <c r="AB733" s="390"/>
      <c r="AC733" s="390"/>
      <c r="AD733" s="390"/>
      <c r="AE733" s="390"/>
      <c r="AF733" s="390"/>
      <c r="AG733" s="390"/>
      <c r="AH733" s="390"/>
      <c r="AI733" s="390"/>
      <c r="AJ733" s="390"/>
      <c r="AK733" s="390"/>
      <c r="AL733" s="390"/>
      <c r="AM733" s="390"/>
      <c r="AN733" s="390"/>
      <c r="AO733" s="390"/>
      <c r="AP733" s="390"/>
      <c r="AQ733" s="390"/>
      <c r="AR733" s="390"/>
      <c r="AS733" s="390"/>
      <c r="AT733" s="390"/>
      <c r="AU733" s="390"/>
      <c r="AV733" s="390"/>
      <c r="AW733" s="390"/>
      <c r="AX733" s="390"/>
      <c r="AY733" s="390"/>
      <c r="AZ733" s="390"/>
    </row>
    <row r="734" spans="1:52">
      <c r="A734" s="208"/>
      <c r="B734" s="208"/>
      <c r="C734" s="208"/>
      <c r="D734" s="390"/>
      <c r="E734" s="390"/>
      <c r="F734" s="390"/>
      <c r="G734" s="390"/>
      <c r="H734" s="390"/>
      <c r="I734" s="390"/>
      <c r="J734" s="390"/>
      <c r="K734" s="1331"/>
      <c r="U734" s="208"/>
      <c r="V734" s="1332"/>
      <c r="W734" s="1332"/>
      <c r="X734" s="390"/>
      <c r="Y734" s="390"/>
      <c r="Z734" s="390"/>
      <c r="AA734" s="390"/>
      <c r="AB734" s="390"/>
      <c r="AC734" s="390"/>
      <c r="AD734" s="390"/>
      <c r="AE734" s="390"/>
      <c r="AF734" s="390"/>
      <c r="AG734" s="390"/>
      <c r="AH734" s="390"/>
      <c r="AI734" s="390"/>
      <c r="AJ734" s="390"/>
      <c r="AK734" s="390"/>
      <c r="AL734" s="390"/>
      <c r="AM734" s="390"/>
      <c r="AN734" s="390"/>
      <c r="AO734" s="390"/>
      <c r="AP734" s="390"/>
      <c r="AQ734" s="390"/>
      <c r="AR734" s="390"/>
      <c r="AS734" s="390"/>
      <c r="AT734" s="390"/>
      <c r="AU734" s="390"/>
      <c r="AV734" s="390"/>
      <c r="AW734" s="390"/>
      <c r="AX734" s="390"/>
      <c r="AY734" s="390"/>
      <c r="AZ734" s="390"/>
    </row>
    <row r="735" spans="1:52">
      <c r="A735" s="208"/>
      <c r="B735" s="208"/>
      <c r="C735" s="208"/>
      <c r="D735" s="390"/>
      <c r="E735" s="390"/>
      <c r="F735" s="390"/>
      <c r="G735" s="390"/>
      <c r="H735" s="390"/>
      <c r="I735" s="390"/>
      <c r="J735" s="390"/>
      <c r="K735" s="1331"/>
      <c r="U735" s="208"/>
      <c r="V735" s="1332"/>
      <c r="W735" s="1332"/>
      <c r="X735" s="390"/>
      <c r="Y735" s="390"/>
      <c r="Z735" s="390"/>
      <c r="AA735" s="390"/>
      <c r="AB735" s="390"/>
      <c r="AC735" s="390"/>
      <c r="AD735" s="390"/>
      <c r="AE735" s="390"/>
      <c r="AF735" s="390"/>
      <c r="AG735" s="390"/>
      <c r="AH735" s="390"/>
      <c r="AI735" s="390"/>
      <c r="AJ735" s="390"/>
      <c r="AK735" s="390"/>
      <c r="AL735" s="390"/>
      <c r="AM735" s="390"/>
      <c r="AN735" s="390"/>
      <c r="AO735" s="390"/>
      <c r="AP735" s="390"/>
      <c r="AQ735" s="390"/>
      <c r="AR735" s="390"/>
      <c r="AS735" s="390"/>
      <c r="AT735" s="390"/>
      <c r="AU735" s="390"/>
      <c r="AV735" s="390"/>
      <c r="AW735" s="390"/>
      <c r="AX735" s="390"/>
      <c r="AY735" s="390"/>
      <c r="AZ735" s="390"/>
    </row>
    <row r="736" spans="1:52">
      <c r="A736" s="208"/>
      <c r="B736" s="208"/>
      <c r="C736" s="208"/>
      <c r="D736" s="390"/>
      <c r="E736" s="390"/>
      <c r="F736" s="390"/>
      <c r="G736" s="390"/>
      <c r="H736" s="390"/>
      <c r="I736" s="390"/>
      <c r="J736" s="390"/>
      <c r="K736" s="1331"/>
      <c r="U736" s="208"/>
      <c r="V736" s="1332"/>
      <c r="W736" s="1332"/>
      <c r="X736" s="390"/>
      <c r="Y736" s="390"/>
      <c r="Z736" s="390"/>
      <c r="AA736" s="390"/>
      <c r="AB736" s="390"/>
      <c r="AC736" s="390"/>
      <c r="AD736" s="390"/>
      <c r="AE736" s="390"/>
      <c r="AF736" s="390"/>
      <c r="AG736" s="390"/>
      <c r="AH736" s="390"/>
      <c r="AI736" s="390"/>
      <c r="AJ736" s="390"/>
      <c r="AK736" s="390"/>
      <c r="AL736" s="390"/>
      <c r="AM736" s="390"/>
      <c r="AN736" s="390"/>
      <c r="AO736" s="390"/>
      <c r="AP736" s="390"/>
      <c r="AQ736" s="390"/>
      <c r="AR736" s="390"/>
      <c r="AS736" s="390"/>
      <c r="AT736" s="390"/>
      <c r="AU736" s="390"/>
      <c r="AV736" s="390"/>
      <c r="AW736" s="390"/>
      <c r="AX736" s="390"/>
      <c r="AY736" s="390"/>
      <c r="AZ736" s="390"/>
    </row>
    <row r="737" spans="1:52">
      <c r="A737" s="208"/>
      <c r="B737" s="208"/>
      <c r="C737" s="208"/>
      <c r="D737" s="390"/>
      <c r="E737" s="390"/>
      <c r="F737" s="390"/>
      <c r="G737" s="390"/>
      <c r="H737" s="390"/>
      <c r="I737" s="390"/>
      <c r="J737" s="390"/>
      <c r="K737" s="1331"/>
      <c r="U737" s="208"/>
      <c r="V737" s="1332"/>
      <c r="W737" s="1332"/>
      <c r="X737" s="390"/>
      <c r="Y737" s="390"/>
      <c r="Z737" s="390"/>
      <c r="AA737" s="390"/>
      <c r="AB737" s="390"/>
      <c r="AC737" s="390"/>
      <c r="AD737" s="390"/>
      <c r="AE737" s="390"/>
      <c r="AF737" s="390"/>
      <c r="AG737" s="390"/>
      <c r="AH737" s="390"/>
      <c r="AI737" s="390"/>
      <c r="AJ737" s="390"/>
      <c r="AK737" s="390"/>
      <c r="AL737" s="390"/>
      <c r="AM737" s="390"/>
      <c r="AN737" s="390"/>
      <c r="AO737" s="390"/>
      <c r="AP737" s="390"/>
      <c r="AQ737" s="390"/>
      <c r="AR737" s="390"/>
      <c r="AS737" s="390"/>
      <c r="AT737" s="390"/>
      <c r="AU737" s="390"/>
      <c r="AV737" s="390"/>
      <c r="AW737" s="390"/>
      <c r="AX737" s="390"/>
      <c r="AY737" s="390"/>
      <c r="AZ737" s="390"/>
    </row>
    <row r="738" spans="1:52">
      <c r="A738" s="208"/>
      <c r="B738" s="208"/>
      <c r="C738" s="208"/>
      <c r="D738" s="390"/>
      <c r="E738" s="390"/>
      <c r="F738" s="390"/>
      <c r="G738" s="390"/>
      <c r="H738" s="390"/>
      <c r="I738" s="390"/>
      <c r="J738" s="390"/>
      <c r="K738" s="1331"/>
      <c r="U738" s="208"/>
      <c r="V738" s="1332"/>
      <c r="W738" s="1332"/>
      <c r="X738" s="390"/>
      <c r="Y738" s="390"/>
      <c r="Z738" s="390"/>
      <c r="AA738" s="390"/>
      <c r="AB738" s="390"/>
      <c r="AC738" s="390"/>
      <c r="AD738" s="390"/>
      <c r="AE738" s="390"/>
      <c r="AF738" s="390"/>
      <c r="AG738" s="390"/>
      <c r="AH738" s="390"/>
      <c r="AI738" s="390"/>
      <c r="AJ738" s="390"/>
      <c r="AK738" s="390"/>
      <c r="AL738" s="390"/>
      <c r="AM738" s="390"/>
      <c r="AN738" s="390"/>
      <c r="AO738" s="390"/>
      <c r="AP738" s="390"/>
      <c r="AQ738" s="390"/>
      <c r="AR738" s="390"/>
      <c r="AS738" s="390"/>
      <c r="AT738" s="390"/>
      <c r="AU738" s="390"/>
      <c r="AV738" s="390"/>
      <c r="AW738" s="390"/>
      <c r="AX738" s="390"/>
      <c r="AY738" s="390"/>
      <c r="AZ738" s="390"/>
    </row>
    <row r="739" spans="1:52">
      <c r="A739" s="208"/>
      <c r="B739" s="208"/>
      <c r="C739" s="208"/>
      <c r="D739" s="390"/>
      <c r="E739" s="390"/>
      <c r="F739" s="390"/>
      <c r="G739" s="390"/>
      <c r="H739" s="390"/>
      <c r="I739" s="390"/>
      <c r="J739" s="390"/>
      <c r="K739" s="1331"/>
      <c r="U739" s="208"/>
      <c r="V739" s="1332"/>
      <c r="W739" s="1332"/>
      <c r="X739" s="390"/>
      <c r="Y739" s="390"/>
      <c r="Z739" s="390"/>
      <c r="AA739" s="390"/>
      <c r="AB739" s="390"/>
      <c r="AC739" s="390"/>
      <c r="AD739" s="390"/>
      <c r="AE739" s="390"/>
      <c r="AF739" s="390"/>
      <c r="AG739" s="390"/>
      <c r="AH739" s="390"/>
      <c r="AI739" s="390"/>
      <c r="AJ739" s="390"/>
      <c r="AK739" s="390"/>
      <c r="AL739" s="390"/>
      <c r="AM739" s="390"/>
      <c r="AN739" s="390"/>
      <c r="AO739" s="390"/>
      <c r="AP739" s="390"/>
      <c r="AQ739" s="390"/>
      <c r="AR739" s="390"/>
      <c r="AS739" s="390"/>
      <c r="AT739" s="390"/>
      <c r="AU739" s="390"/>
      <c r="AV739" s="390"/>
      <c r="AW739" s="390"/>
      <c r="AX739" s="390"/>
      <c r="AY739" s="390"/>
      <c r="AZ739" s="390"/>
    </row>
    <row r="740" spans="1:52">
      <c r="A740" s="208"/>
      <c r="B740" s="208"/>
      <c r="C740" s="208"/>
      <c r="D740" s="390"/>
      <c r="E740" s="390"/>
      <c r="F740" s="390"/>
      <c r="G740" s="390"/>
      <c r="H740" s="390"/>
      <c r="I740" s="390"/>
      <c r="J740" s="390"/>
      <c r="K740" s="1331"/>
      <c r="U740" s="208"/>
      <c r="V740" s="1332"/>
      <c r="W740" s="1332"/>
      <c r="X740" s="390"/>
      <c r="Y740" s="390"/>
      <c r="Z740" s="390"/>
      <c r="AA740" s="390"/>
      <c r="AB740" s="390"/>
      <c r="AC740" s="390"/>
      <c r="AD740" s="390"/>
      <c r="AE740" s="390"/>
      <c r="AF740" s="390"/>
      <c r="AG740" s="390"/>
      <c r="AH740" s="390"/>
      <c r="AI740" s="390"/>
      <c r="AJ740" s="390"/>
      <c r="AK740" s="390"/>
      <c r="AL740" s="390"/>
      <c r="AM740" s="390"/>
      <c r="AN740" s="390"/>
      <c r="AO740" s="390"/>
      <c r="AP740" s="390"/>
      <c r="AQ740" s="390"/>
      <c r="AR740" s="390"/>
      <c r="AS740" s="390"/>
      <c r="AT740" s="390"/>
      <c r="AU740" s="390"/>
      <c r="AV740" s="390"/>
      <c r="AW740" s="390"/>
      <c r="AX740" s="390"/>
      <c r="AY740" s="390"/>
      <c r="AZ740" s="390"/>
    </row>
    <row r="741" spans="1:52">
      <c r="A741" s="208"/>
      <c r="B741" s="208"/>
      <c r="C741" s="208"/>
      <c r="D741" s="390"/>
      <c r="E741" s="390"/>
      <c r="F741" s="390"/>
      <c r="G741" s="390"/>
      <c r="H741" s="390"/>
      <c r="I741" s="390"/>
      <c r="J741" s="390"/>
      <c r="K741" s="1331"/>
      <c r="U741" s="208"/>
      <c r="V741" s="1332"/>
      <c r="W741" s="1332"/>
      <c r="X741" s="390"/>
      <c r="Y741" s="390"/>
      <c r="Z741" s="390"/>
      <c r="AA741" s="390"/>
      <c r="AB741" s="390"/>
      <c r="AC741" s="390"/>
      <c r="AD741" s="390"/>
      <c r="AE741" s="390"/>
      <c r="AF741" s="390"/>
      <c r="AG741" s="390"/>
      <c r="AH741" s="390"/>
      <c r="AI741" s="390"/>
      <c r="AJ741" s="390"/>
      <c r="AK741" s="390"/>
      <c r="AL741" s="390"/>
      <c r="AM741" s="390"/>
      <c r="AN741" s="390"/>
      <c r="AO741" s="390"/>
      <c r="AP741" s="390"/>
      <c r="AQ741" s="390"/>
      <c r="AR741" s="390"/>
      <c r="AS741" s="390"/>
      <c r="AT741" s="390"/>
      <c r="AU741" s="390"/>
      <c r="AV741" s="390"/>
      <c r="AW741" s="390"/>
      <c r="AX741" s="390"/>
      <c r="AY741" s="390"/>
      <c r="AZ741" s="390"/>
    </row>
    <row r="742" spans="1:52">
      <c r="A742" s="208"/>
      <c r="B742" s="208"/>
      <c r="C742" s="208"/>
      <c r="D742" s="390"/>
      <c r="E742" s="390"/>
      <c r="F742" s="390"/>
      <c r="G742" s="390"/>
      <c r="H742" s="390"/>
      <c r="I742" s="390"/>
      <c r="J742" s="390"/>
      <c r="K742" s="1331"/>
      <c r="U742" s="208"/>
      <c r="V742" s="1332"/>
      <c r="W742" s="1332"/>
      <c r="X742" s="390"/>
      <c r="Y742" s="390"/>
      <c r="Z742" s="390"/>
      <c r="AA742" s="390"/>
      <c r="AB742" s="390"/>
      <c r="AC742" s="390"/>
      <c r="AD742" s="390"/>
      <c r="AE742" s="390"/>
      <c r="AF742" s="390"/>
      <c r="AG742" s="390"/>
      <c r="AH742" s="390"/>
      <c r="AI742" s="390"/>
      <c r="AJ742" s="390"/>
      <c r="AK742" s="390"/>
      <c r="AL742" s="390"/>
      <c r="AM742" s="390"/>
      <c r="AN742" s="390"/>
      <c r="AO742" s="390"/>
      <c r="AP742" s="390"/>
      <c r="AQ742" s="390"/>
      <c r="AR742" s="390"/>
      <c r="AS742" s="390"/>
      <c r="AT742" s="390"/>
      <c r="AU742" s="390"/>
      <c r="AV742" s="390"/>
      <c r="AW742" s="390"/>
      <c r="AX742" s="390"/>
      <c r="AY742" s="390"/>
      <c r="AZ742" s="390"/>
    </row>
    <row r="743" spans="1:52">
      <c r="A743" s="208"/>
      <c r="B743" s="208"/>
      <c r="C743" s="208"/>
      <c r="D743" s="390"/>
      <c r="E743" s="390"/>
      <c r="F743" s="390"/>
      <c r="G743" s="390"/>
      <c r="H743" s="390"/>
      <c r="I743" s="390"/>
      <c r="J743" s="390"/>
      <c r="K743" s="1331"/>
      <c r="U743" s="208"/>
      <c r="V743" s="1332"/>
      <c r="W743" s="1332"/>
      <c r="X743" s="390"/>
      <c r="Y743" s="390"/>
      <c r="Z743" s="390"/>
      <c r="AA743" s="390"/>
      <c r="AB743" s="390"/>
      <c r="AC743" s="390"/>
      <c r="AD743" s="390"/>
      <c r="AE743" s="390"/>
      <c r="AF743" s="390"/>
      <c r="AG743" s="390"/>
      <c r="AH743" s="390"/>
      <c r="AI743" s="390"/>
      <c r="AJ743" s="390"/>
      <c r="AK743" s="390"/>
      <c r="AL743" s="390"/>
      <c r="AM743" s="390"/>
      <c r="AN743" s="390"/>
      <c r="AO743" s="390"/>
      <c r="AP743" s="390"/>
      <c r="AQ743" s="390"/>
      <c r="AR743" s="390"/>
      <c r="AS743" s="390"/>
      <c r="AT743" s="390"/>
      <c r="AU743" s="390"/>
      <c r="AV743" s="390"/>
      <c r="AW743" s="390"/>
      <c r="AX743" s="390"/>
      <c r="AY743" s="390"/>
      <c r="AZ743" s="390"/>
    </row>
    <row r="744" spans="1:52">
      <c r="A744" s="208"/>
      <c r="B744" s="208"/>
      <c r="C744" s="208"/>
      <c r="D744" s="390"/>
      <c r="E744" s="390"/>
      <c r="F744" s="390"/>
      <c r="G744" s="390"/>
      <c r="H744" s="390"/>
      <c r="I744" s="390"/>
      <c r="J744" s="390"/>
      <c r="K744" s="1331"/>
      <c r="U744" s="208"/>
      <c r="V744" s="1332"/>
      <c r="W744" s="1332"/>
      <c r="X744" s="390"/>
      <c r="Y744" s="390"/>
      <c r="Z744" s="390"/>
      <c r="AA744" s="390"/>
      <c r="AB744" s="390"/>
      <c r="AC744" s="390"/>
      <c r="AD744" s="390"/>
      <c r="AE744" s="390"/>
      <c r="AF744" s="390"/>
      <c r="AG744" s="390"/>
      <c r="AH744" s="390"/>
      <c r="AI744" s="390"/>
      <c r="AJ744" s="390"/>
      <c r="AK744" s="390"/>
      <c r="AL744" s="390"/>
      <c r="AM744" s="390"/>
      <c r="AN744" s="390"/>
      <c r="AO744" s="390"/>
      <c r="AP744" s="390"/>
      <c r="AQ744" s="390"/>
      <c r="AR744" s="390"/>
      <c r="AS744" s="390"/>
      <c r="AT744" s="390"/>
      <c r="AU744" s="390"/>
      <c r="AV744" s="390"/>
      <c r="AW744" s="390"/>
      <c r="AX744" s="390"/>
      <c r="AY744" s="390"/>
      <c r="AZ744" s="390"/>
    </row>
    <row r="745" spans="1:52">
      <c r="A745" s="208"/>
      <c r="B745" s="208"/>
      <c r="C745" s="208"/>
      <c r="D745" s="390"/>
      <c r="E745" s="390"/>
      <c r="F745" s="390"/>
      <c r="G745" s="390"/>
      <c r="H745" s="390"/>
      <c r="I745" s="390"/>
      <c r="J745" s="390"/>
      <c r="K745" s="1331"/>
      <c r="U745" s="208"/>
      <c r="V745" s="1332"/>
      <c r="W745" s="1332"/>
      <c r="X745" s="390"/>
      <c r="Y745" s="390"/>
      <c r="Z745" s="390"/>
      <c r="AA745" s="390"/>
      <c r="AB745" s="390"/>
      <c r="AC745" s="390"/>
      <c r="AD745" s="390"/>
      <c r="AE745" s="390"/>
      <c r="AF745" s="390"/>
      <c r="AG745" s="390"/>
      <c r="AH745" s="390"/>
      <c r="AI745" s="390"/>
      <c r="AJ745" s="390"/>
      <c r="AK745" s="390"/>
      <c r="AL745" s="390"/>
      <c r="AM745" s="390"/>
      <c r="AN745" s="390"/>
      <c r="AO745" s="390"/>
      <c r="AP745" s="390"/>
      <c r="AQ745" s="390"/>
      <c r="AR745" s="390"/>
      <c r="AS745" s="390"/>
      <c r="AT745" s="390"/>
      <c r="AU745" s="390"/>
      <c r="AV745" s="390"/>
      <c r="AW745" s="390"/>
      <c r="AX745" s="390"/>
      <c r="AY745" s="390"/>
      <c r="AZ745" s="390"/>
    </row>
    <row r="746" spans="1:52">
      <c r="A746" s="208"/>
      <c r="B746" s="208"/>
      <c r="C746" s="208"/>
      <c r="D746" s="390"/>
      <c r="E746" s="390"/>
      <c r="F746" s="390"/>
      <c r="G746" s="390"/>
      <c r="H746" s="390"/>
      <c r="I746" s="390"/>
      <c r="J746" s="390"/>
      <c r="K746" s="1331"/>
      <c r="U746" s="208"/>
      <c r="V746" s="1332"/>
      <c r="W746" s="1332"/>
      <c r="X746" s="390"/>
      <c r="Y746" s="390"/>
      <c r="Z746" s="390"/>
      <c r="AA746" s="390"/>
      <c r="AB746" s="390"/>
      <c r="AC746" s="390"/>
      <c r="AD746" s="390"/>
      <c r="AE746" s="390"/>
      <c r="AF746" s="390"/>
      <c r="AG746" s="390"/>
      <c r="AH746" s="390"/>
      <c r="AI746" s="390"/>
      <c r="AJ746" s="390"/>
      <c r="AK746" s="390"/>
      <c r="AL746" s="390"/>
      <c r="AM746" s="390"/>
      <c r="AN746" s="390"/>
      <c r="AO746" s="390"/>
      <c r="AP746" s="390"/>
      <c r="AQ746" s="390"/>
      <c r="AR746" s="390"/>
      <c r="AS746" s="390"/>
      <c r="AT746" s="390"/>
      <c r="AU746" s="390"/>
      <c r="AV746" s="390"/>
      <c r="AW746" s="390"/>
      <c r="AX746" s="390"/>
      <c r="AY746" s="390"/>
      <c r="AZ746" s="390"/>
    </row>
    <row r="747" spans="1:52">
      <c r="A747" s="208"/>
      <c r="B747" s="208"/>
      <c r="C747" s="208"/>
      <c r="D747" s="390"/>
      <c r="E747" s="390"/>
      <c r="F747" s="390"/>
      <c r="G747" s="390"/>
      <c r="H747" s="390"/>
      <c r="I747" s="390"/>
      <c r="J747" s="390"/>
      <c r="K747" s="1331"/>
      <c r="U747" s="208"/>
      <c r="V747" s="1332"/>
      <c r="W747" s="1332"/>
      <c r="X747" s="390"/>
      <c r="Y747" s="390"/>
      <c r="Z747" s="390"/>
      <c r="AA747" s="390"/>
      <c r="AB747" s="390"/>
      <c r="AC747" s="390"/>
      <c r="AD747" s="390"/>
      <c r="AE747" s="390"/>
      <c r="AF747" s="390"/>
      <c r="AG747" s="390"/>
      <c r="AH747" s="390"/>
      <c r="AI747" s="390"/>
      <c r="AJ747" s="390"/>
      <c r="AK747" s="390"/>
      <c r="AL747" s="390"/>
      <c r="AM747" s="390"/>
      <c r="AN747" s="390"/>
      <c r="AO747" s="390"/>
      <c r="AP747" s="390"/>
      <c r="AQ747" s="390"/>
      <c r="AR747" s="390"/>
      <c r="AS747" s="390"/>
      <c r="AT747" s="390"/>
      <c r="AU747" s="390"/>
      <c r="AV747" s="390"/>
      <c r="AW747" s="390"/>
      <c r="AX747" s="390"/>
      <c r="AY747" s="390"/>
      <c r="AZ747" s="390"/>
    </row>
    <row r="748" spans="1:52">
      <c r="A748" s="208"/>
      <c r="B748" s="208"/>
      <c r="C748" s="208"/>
      <c r="D748" s="390"/>
      <c r="E748" s="390"/>
      <c r="F748" s="390"/>
      <c r="G748" s="390"/>
      <c r="H748" s="390"/>
      <c r="I748" s="390"/>
      <c r="J748" s="390"/>
      <c r="K748" s="1331"/>
      <c r="U748" s="208"/>
      <c r="V748" s="1332"/>
      <c r="W748" s="1332"/>
      <c r="X748" s="390"/>
      <c r="Y748" s="390"/>
      <c r="Z748" s="390"/>
      <c r="AA748" s="390"/>
      <c r="AB748" s="390"/>
      <c r="AC748" s="390"/>
      <c r="AD748" s="390"/>
      <c r="AE748" s="390"/>
      <c r="AF748" s="390"/>
      <c r="AG748" s="390"/>
      <c r="AH748" s="390"/>
      <c r="AI748" s="390"/>
      <c r="AJ748" s="390"/>
      <c r="AK748" s="390"/>
      <c r="AL748" s="390"/>
      <c r="AM748" s="390"/>
      <c r="AN748" s="390"/>
      <c r="AO748" s="390"/>
      <c r="AP748" s="390"/>
      <c r="AQ748" s="390"/>
      <c r="AR748" s="390"/>
      <c r="AS748" s="390"/>
      <c r="AT748" s="390"/>
      <c r="AU748" s="390"/>
      <c r="AV748" s="390"/>
      <c r="AW748" s="390"/>
      <c r="AX748" s="390"/>
      <c r="AY748" s="390"/>
      <c r="AZ748" s="390"/>
    </row>
    <row r="749" spans="1:52">
      <c r="A749" s="208"/>
      <c r="B749" s="208"/>
      <c r="C749" s="208"/>
      <c r="D749" s="390"/>
      <c r="E749" s="390"/>
      <c r="F749" s="390"/>
      <c r="G749" s="390"/>
      <c r="H749" s="390"/>
      <c r="I749" s="390"/>
      <c r="J749" s="390"/>
      <c r="K749" s="1331"/>
      <c r="U749" s="208"/>
      <c r="V749" s="1332"/>
      <c r="W749" s="1332"/>
      <c r="X749" s="390"/>
      <c r="Y749" s="390"/>
      <c r="Z749" s="390"/>
      <c r="AA749" s="390"/>
      <c r="AB749" s="390"/>
      <c r="AC749" s="390"/>
      <c r="AD749" s="390"/>
      <c r="AE749" s="390"/>
      <c r="AF749" s="390"/>
      <c r="AG749" s="390"/>
      <c r="AH749" s="390"/>
      <c r="AI749" s="390"/>
      <c r="AJ749" s="390"/>
      <c r="AK749" s="390"/>
      <c r="AL749" s="390"/>
      <c r="AM749" s="390"/>
      <c r="AN749" s="390"/>
      <c r="AO749" s="390"/>
      <c r="AP749" s="390"/>
      <c r="AQ749" s="390"/>
      <c r="AR749" s="390"/>
      <c r="AS749" s="390"/>
      <c r="AT749" s="390"/>
      <c r="AU749" s="390"/>
      <c r="AV749" s="390"/>
      <c r="AW749" s="390"/>
      <c r="AX749" s="390"/>
      <c r="AY749" s="390"/>
      <c r="AZ749" s="390"/>
    </row>
    <row r="750" spans="1:52">
      <c r="A750" s="208"/>
      <c r="B750" s="208"/>
      <c r="C750" s="208"/>
      <c r="D750" s="390"/>
      <c r="E750" s="390"/>
      <c r="F750" s="390"/>
      <c r="G750" s="390"/>
      <c r="H750" s="390"/>
      <c r="I750" s="390"/>
      <c r="J750" s="390"/>
      <c r="K750" s="1331"/>
      <c r="U750" s="208"/>
      <c r="V750" s="1332"/>
      <c r="W750" s="1332"/>
      <c r="X750" s="390"/>
      <c r="Y750" s="390"/>
      <c r="Z750" s="390"/>
      <c r="AA750" s="390"/>
      <c r="AB750" s="390"/>
      <c r="AC750" s="390"/>
      <c r="AD750" s="390"/>
      <c r="AE750" s="390"/>
      <c r="AF750" s="390"/>
      <c r="AG750" s="390"/>
      <c r="AH750" s="390"/>
      <c r="AI750" s="390"/>
      <c r="AJ750" s="390"/>
      <c r="AK750" s="390"/>
      <c r="AL750" s="390"/>
      <c r="AM750" s="390"/>
      <c r="AN750" s="390"/>
      <c r="AO750" s="390"/>
      <c r="AP750" s="390"/>
      <c r="AQ750" s="390"/>
      <c r="AR750" s="390"/>
      <c r="AS750" s="390"/>
      <c r="AT750" s="390"/>
      <c r="AU750" s="390"/>
      <c r="AV750" s="390"/>
      <c r="AW750" s="390"/>
      <c r="AX750" s="390"/>
      <c r="AY750" s="390"/>
      <c r="AZ750" s="390"/>
    </row>
    <row r="751" spans="1:52">
      <c r="A751" s="208"/>
      <c r="B751" s="208"/>
      <c r="C751" s="208"/>
      <c r="D751" s="390"/>
      <c r="E751" s="390"/>
      <c r="F751" s="390"/>
      <c r="G751" s="390"/>
      <c r="H751" s="390"/>
      <c r="I751" s="390"/>
      <c r="J751" s="390"/>
      <c r="K751" s="1331"/>
      <c r="U751" s="208"/>
      <c r="V751" s="1332"/>
      <c r="W751" s="1332"/>
      <c r="X751" s="390"/>
      <c r="Y751" s="390"/>
      <c r="Z751" s="390"/>
      <c r="AA751" s="390"/>
      <c r="AB751" s="390"/>
      <c r="AC751" s="390"/>
      <c r="AD751" s="390"/>
      <c r="AE751" s="390"/>
      <c r="AF751" s="390"/>
      <c r="AG751" s="390"/>
      <c r="AH751" s="390"/>
      <c r="AI751" s="390"/>
      <c r="AJ751" s="390"/>
      <c r="AK751" s="390"/>
      <c r="AL751" s="390"/>
      <c r="AM751" s="390"/>
      <c r="AN751" s="390"/>
      <c r="AO751" s="390"/>
      <c r="AP751" s="390"/>
      <c r="AQ751" s="390"/>
      <c r="AR751" s="390"/>
      <c r="AS751" s="390"/>
      <c r="AT751" s="390"/>
      <c r="AU751" s="390"/>
      <c r="AV751" s="390"/>
      <c r="AW751" s="390"/>
      <c r="AX751" s="390"/>
      <c r="AY751" s="390"/>
      <c r="AZ751" s="390"/>
    </row>
    <row r="752" spans="1:52">
      <c r="A752" s="208"/>
      <c r="B752" s="208"/>
      <c r="C752" s="208"/>
      <c r="D752" s="390"/>
      <c r="E752" s="390"/>
      <c r="F752" s="390"/>
      <c r="G752" s="390"/>
      <c r="H752" s="390"/>
      <c r="I752" s="390"/>
      <c r="J752" s="390"/>
      <c r="K752" s="1331"/>
      <c r="U752" s="208"/>
      <c r="V752" s="1332"/>
      <c r="W752" s="1332"/>
      <c r="X752" s="390"/>
      <c r="Y752" s="390"/>
      <c r="Z752" s="390"/>
      <c r="AA752" s="390"/>
      <c r="AB752" s="390"/>
      <c r="AC752" s="390"/>
      <c r="AD752" s="390"/>
      <c r="AE752" s="390"/>
      <c r="AF752" s="390"/>
      <c r="AG752" s="390"/>
      <c r="AH752" s="390"/>
      <c r="AI752" s="390"/>
      <c r="AJ752" s="390"/>
      <c r="AK752" s="390"/>
      <c r="AL752" s="390"/>
      <c r="AM752" s="390"/>
      <c r="AN752" s="390"/>
      <c r="AO752" s="390"/>
      <c r="AP752" s="390"/>
      <c r="AQ752" s="390"/>
      <c r="AR752" s="390"/>
      <c r="AS752" s="390"/>
      <c r="AT752" s="390"/>
      <c r="AU752" s="390"/>
      <c r="AV752" s="390"/>
      <c r="AW752" s="390"/>
      <c r="AX752" s="390"/>
      <c r="AY752" s="390"/>
      <c r="AZ752" s="390"/>
    </row>
    <row r="753" spans="1:52">
      <c r="A753" s="208"/>
      <c r="B753" s="208"/>
      <c r="C753" s="208"/>
      <c r="D753" s="390"/>
      <c r="E753" s="390"/>
      <c r="F753" s="390"/>
      <c r="G753" s="390"/>
      <c r="H753" s="390"/>
      <c r="I753" s="390"/>
      <c r="J753" s="390"/>
      <c r="K753" s="1331"/>
      <c r="U753" s="208"/>
      <c r="V753" s="1332"/>
      <c r="W753" s="1332"/>
      <c r="X753" s="390"/>
      <c r="Y753" s="390"/>
      <c r="Z753" s="390"/>
      <c r="AA753" s="390"/>
      <c r="AB753" s="390"/>
      <c r="AC753" s="390"/>
      <c r="AD753" s="390"/>
      <c r="AE753" s="390"/>
      <c r="AF753" s="390"/>
      <c r="AG753" s="390"/>
      <c r="AH753" s="390"/>
      <c r="AI753" s="390"/>
      <c r="AJ753" s="390"/>
      <c r="AK753" s="390"/>
      <c r="AL753" s="390"/>
      <c r="AM753" s="390"/>
      <c r="AN753" s="390"/>
      <c r="AO753" s="390"/>
      <c r="AP753" s="390"/>
      <c r="AQ753" s="390"/>
      <c r="AR753" s="390"/>
      <c r="AS753" s="390"/>
      <c r="AT753" s="390"/>
      <c r="AU753" s="390"/>
      <c r="AV753" s="390"/>
      <c r="AW753" s="390"/>
      <c r="AX753" s="390"/>
      <c r="AY753" s="390"/>
      <c r="AZ753" s="390"/>
    </row>
    <row r="754" spans="1:52">
      <c r="A754" s="208"/>
      <c r="B754" s="208"/>
      <c r="C754" s="208"/>
      <c r="D754" s="390"/>
      <c r="E754" s="390"/>
      <c r="F754" s="390"/>
      <c r="G754" s="390"/>
      <c r="H754" s="390"/>
      <c r="I754" s="390"/>
      <c r="J754" s="390"/>
      <c r="K754" s="1331"/>
      <c r="U754" s="208"/>
      <c r="V754" s="1332"/>
      <c r="W754" s="1332"/>
      <c r="X754" s="390"/>
      <c r="Y754" s="390"/>
      <c r="Z754" s="390"/>
      <c r="AA754" s="390"/>
      <c r="AB754" s="390"/>
      <c r="AC754" s="390"/>
      <c r="AD754" s="390"/>
      <c r="AE754" s="390"/>
      <c r="AF754" s="390"/>
      <c r="AG754" s="390"/>
      <c r="AH754" s="390"/>
      <c r="AI754" s="390"/>
      <c r="AJ754" s="390"/>
      <c r="AK754" s="390"/>
      <c r="AL754" s="390"/>
      <c r="AM754" s="390"/>
      <c r="AN754" s="390"/>
      <c r="AO754" s="390"/>
      <c r="AP754" s="390"/>
      <c r="AQ754" s="390"/>
      <c r="AR754" s="390"/>
      <c r="AS754" s="390"/>
      <c r="AT754" s="390"/>
      <c r="AU754" s="390"/>
      <c r="AV754" s="390"/>
      <c r="AW754" s="390"/>
      <c r="AX754" s="390"/>
      <c r="AY754" s="390"/>
      <c r="AZ754" s="390"/>
    </row>
    <row r="755" spans="1:52">
      <c r="A755" s="208"/>
      <c r="B755" s="208"/>
      <c r="C755" s="208"/>
      <c r="D755" s="390"/>
      <c r="E755" s="390"/>
      <c r="F755" s="390"/>
      <c r="G755" s="390"/>
      <c r="H755" s="390"/>
      <c r="I755" s="390"/>
      <c r="J755" s="390"/>
      <c r="K755" s="1331"/>
      <c r="U755" s="208"/>
      <c r="V755" s="1332"/>
      <c r="W755" s="1332"/>
      <c r="X755" s="390"/>
      <c r="Y755" s="390"/>
      <c r="Z755" s="390"/>
      <c r="AA755" s="390"/>
      <c r="AB755" s="390"/>
      <c r="AC755" s="390"/>
      <c r="AD755" s="390"/>
      <c r="AE755" s="390"/>
      <c r="AF755" s="390"/>
      <c r="AG755" s="390"/>
      <c r="AH755" s="390"/>
      <c r="AI755" s="390"/>
      <c r="AJ755" s="390"/>
      <c r="AK755" s="390"/>
      <c r="AL755" s="390"/>
      <c r="AM755" s="390"/>
      <c r="AN755" s="390"/>
      <c r="AO755" s="390"/>
      <c r="AP755" s="390"/>
      <c r="AQ755" s="390"/>
      <c r="AR755" s="390"/>
      <c r="AS755" s="390"/>
      <c r="AT755" s="390"/>
      <c r="AU755" s="390"/>
      <c r="AV755" s="390"/>
      <c r="AW755" s="390"/>
      <c r="AX755" s="390"/>
      <c r="AY755" s="390"/>
      <c r="AZ755" s="390"/>
    </row>
    <row r="756" spans="1:52">
      <c r="A756" s="208"/>
      <c r="B756" s="208"/>
      <c r="C756" s="208"/>
      <c r="D756" s="390"/>
      <c r="E756" s="390"/>
      <c r="F756" s="390"/>
      <c r="G756" s="390"/>
      <c r="H756" s="390"/>
      <c r="I756" s="390"/>
      <c r="J756" s="390"/>
      <c r="K756" s="1331"/>
      <c r="U756" s="208"/>
      <c r="V756" s="1332"/>
      <c r="W756" s="1332"/>
      <c r="X756" s="390"/>
      <c r="Y756" s="390"/>
      <c r="Z756" s="390"/>
      <c r="AA756" s="390"/>
      <c r="AB756" s="390"/>
      <c r="AC756" s="390"/>
      <c r="AD756" s="390"/>
      <c r="AE756" s="390"/>
      <c r="AF756" s="390"/>
      <c r="AG756" s="390"/>
      <c r="AH756" s="390"/>
      <c r="AI756" s="390"/>
      <c r="AJ756" s="390"/>
      <c r="AK756" s="390"/>
      <c r="AL756" s="390"/>
      <c r="AM756" s="390"/>
      <c r="AN756" s="390"/>
      <c r="AO756" s="390"/>
      <c r="AP756" s="390"/>
      <c r="AQ756" s="390"/>
      <c r="AR756" s="390"/>
      <c r="AS756" s="390"/>
      <c r="AT756" s="390"/>
      <c r="AU756" s="390"/>
      <c r="AV756" s="390"/>
      <c r="AW756" s="390"/>
      <c r="AX756" s="390"/>
      <c r="AY756" s="390"/>
      <c r="AZ756" s="390"/>
    </row>
    <row r="757" spans="1:52">
      <c r="A757" s="208"/>
      <c r="B757" s="208"/>
      <c r="C757" s="208"/>
      <c r="D757" s="390"/>
      <c r="E757" s="390"/>
      <c r="F757" s="390"/>
      <c r="G757" s="390"/>
      <c r="H757" s="390"/>
      <c r="I757" s="390"/>
      <c r="J757" s="390"/>
      <c r="K757" s="1331"/>
      <c r="U757" s="208"/>
      <c r="V757" s="1332"/>
      <c r="W757" s="1332"/>
      <c r="X757" s="390"/>
      <c r="Y757" s="390"/>
      <c r="Z757" s="390"/>
      <c r="AA757" s="390"/>
      <c r="AB757" s="390"/>
      <c r="AC757" s="390"/>
      <c r="AD757" s="390"/>
      <c r="AE757" s="390"/>
      <c r="AF757" s="390"/>
      <c r="AG757" s="390"/>
      <c r="AH757" s="390"/>
      <c r="AI757" s="390"/>
      <c r="AJ757" s="390"/>
      <c r="AK757" s="390"/>
      <c r="AL757" s="390"/>
      <c r="AM757" s="390"/>
      <c r="AN757" s="390"/>
      <c r="AO757" s="390"/>
      <c r="AP757" s="390"/>
      <c r="AQ757" s="390"/>
      <c r="AR757" s="390"/>
      <c r="AS757" s="390"/>
      <c r="AT757" s="390"/>
      <c r="AU757" s="390"/>
      <c r="AV757" s="390"/>
      <c r="AW757" s="390"/>
      <c r="AX757" s="390"/>
      <c r="AY757" s="390"/>
      <c r="AZ757" s="390"/>
    </row>
    <row r="758" spans="1:52">
      <c r="A758" s="208"/>
      <c r="B758" s="208"/>
      <c r="C758" s="208"/>
      <c r="D758" s="390"/>
      <c r="E758" s="390"/>
      <c r="F758" s="390"/>
      <c r="G758" s="390"/>
      <c r="H758" s="390"/>
      <c r="I758" s="390"/>
      <c r="J758" s="390"/>
      <c r="K758" s="1331"/>
      <c r="U758" s="208"/>
      <c r="V758" s="1332"/>
      <c r="W758" s="1332"/>
      <c r="X758" s="390"/>
      <c r="Y758" s="390"/>
      <c r="Z758" s="390"/>
      <c r="AA758" s="390"/>
      <c r="AB758" s="390"/>
      <c r="AC758" s="390"/>
      <c r="AD758" s="390"/>
      <c r="AE758" s="390"/>
      <c r="AF758" s="390"/>
      <c r="AG758" s="390"/>
      <c r="AH758" s="390"/>
      <c r="AI758" s="390"/>
      <c r="AJ758" s="390"/>
      <c r="AK758" s="390"/>
      <c r="AL758" s="390"/>
      <c r="AM758" s="390"/>
      <c r="AN758" s="390"/>
      <c r="AO758" s="390"/>
      <c r="AP758" s="390"/>
      <c r="AQ758" s="390"/>
      <c r="AR758" s="390"/>
      <c r="AS758" s="390"/>
      <c r="AT758" s="390"/>
      <c r="AU758" s="390"/>
      <c r="AV758" s="390"/>
      <c r="AW758" s="390"/>
      <c r="AX758" s="390"/>
      <c r="AY758" s="390"/>
      <c r="AZ758" s="390"/>
    </row>
    <row r="759" spans="1:52">
      <c r="A759" s="208"/>
      <c r="B759" s="208"/>
      <c r="C759" s="208"/>
      <c r="D759" s="390"/>
      <c r="E759" s="390"/>
      <c r="F759" s="390"/>
      <c r="G759" s="390"/>
      <c r="H759" s="390"/>
      <c r="I759" s="390"/>
      <c r="J759" s="390"/>
      <c r="K759" s="1331"/>
      <c r="U759" s="208"/>
      <c r="V759" s="1332"/>
      <c r="W759" s="1332"/>
      <c r="X759" s="390"/>
      <c r="Y759" s="390"/>
      <c r="Z759" s="390"/>
      <c r="AA759" s="390"/>
      <c r="AB759" s="390"/>
      <c r="AC759" s="390"/>
      <c r="AD759" s="390"/>
      <c r="AE759" s="390"/>
      <c r="AF759" s="390"/>
      <c r="AG759" s="390"/>
      <c r="AH759" s="390"/>
      <c r="AI759" s="390"/>
      <c r="AJ759" s="390"/>
      <c r="AK759" s="390"/>
      <c r="AL759" s="390"/>
      <c r="AM759" s="390"/>
      <c r="AN759" s="390"/>
      <c r="AO759" s="390"/>
      <c r="AP759" s="390"/>
      <c r="AQ759" s="390"/>
      <c r="AR759" s="390"/>
      <c r="AS759" s="390"/>
      <c r="AT759" s="390"/>
      <c r="AU759" s="390"/>
      <c r="AV759" s="390"/>
      <c r="AW759" s="390"/>
      <c r="AX759" s="390"/>
      <c r="AY759" s="390"/>
      <c r="AZ759" s="390"/>
    </row>
    <row r="760" spans="1:52">
      <c r="A760" s="208"/>
      <c r="B760" s="208"/>
      <c r="C760" s="208"/>
      <c r="D760" s="390"/>
      <c r="E760" s="390"/>
      <c r="F760" s="390"/>
      <c r="G760" s="390"/>
      <c r="H760" s="390"/>
      <c r="I760" s="390"/>
      <c r="J760" s="390"/>
      <c r="K760" s="1331"/>
      <c r="U760" s="208"/>
      <c r="V760" s="1332"/>
      <c r="W760" s="1332"/>
      <c r="X760" s="390"/>
      <c r="Y760" s="390"/>
      <c r="Z760" s="390"/>
      <c r="AA760" s="390"/>
      <c r="AB760" s="390"/>
      <c r="AC760" s="390"/>
      <c r="AD760" s="390"/>
      <c r="AE760" s="390"/>
      <c r="AF760" s="390"/>
      <c r="AG760" s="390"/>
      <c r="AH760" s="390"/>
      <c r="AI760" s="390"/>
      <c r="AJ760" s="390"/>
      <c r="AK760" s="390"/>
      <c r="AL760" s="390"/>
      <c r="AM760" s="390"/>
      <c r="AN760" s="390"/>
      <c r="AO760" s="390"/>
      <c r="AP760" s="390"/>
      <c r="AQ760" s="390"/>
      <c r="AR760" s="390"/>
      <c r="AS760" s="390"/>
      <c r="AT760" s="390"/>
      <c r="AU760" s="390"/>
      <c r="AV760" s="390"/>
      <c r="AW760" s="390"/>
      <c r="AX760" s="390"/>
      <c r="AY760" s="390"/>
      <c r="AZ760" s="390"/>
    </row>
    <row r="761" spans="1:52">
      <c r="A761" s="208"/>
      <c r="B761" s="208"/>
      <c r="C761" s="208"/>
      <c r="D761" s="390"/>
      <c r="E761" s="390"/>
      <c r="F761" s="390"/>
      <c r="G761" s="390"/>
      <c r="H761" s="390"/>
      <c r="I761" s="390"/>
      <c r="J761" s="390"/>
      <c r="K761" s="1331"/>
      <c r="U761" s="208"/>
      <c r="V761" s="1332"/>
      <c r="W761" s="1332"/>
      <c r="X761" s="390"/>
      <c r="Y761" s="390"/>
      <c r="Z761" s="390"/>
      <c r="AA761" s="390"/>
      <c r="AB761" s="390"/>
      <c r="AC761" s="390"/>
      <c r="AD761" s="390"/>
      <c r="AE761" s="390"/>
      <c r="AF761" s="390"/>
      <c r="AG761" s="390"/>
      <c r="AH761" s="390"/>
      <c r="AI761" s="390"/>
      <c r="AJ761" s="390"/>
      <c r="AK761" s="390"/>
      <c r="AL761" s="390"/>
      <c r="AM761" s="390"/>
      <c r="AN761" s="390"/>
      <c r="AO761" s="390"/>
      <c r="AP761" s="390"/>
      <c r="AQ761" s="390"/>
      <c r="AR761" s="390"/>
      <c r="AS761" s="390"/>
      <c r="AT761" s="390"/>
      <c r="AU761" s="390"/>
      <c r="AV761" s="390"/>
      <c r="AW761" s="390"/>
      <c r="AX761" s="390"/>
      <c r="AY761" s="390"/>
      <c r="AZ761" s="390"/>
    </row>
    <row r="762" spans="1:52">
      <c r="A762" s="208"/>
      <c r="B762" s="208"/>
      <c r="C762" s="208"/>
      <c r="D762" s="390"/>
      <c r="E762" s="390"/>
      <c r="F762" s="390"/>
      <c r="G762" s="390"/>
      <c r="H762" s="390"/>
      <c r="I762" s="390"/>
      <c r="J762" s="390"/>
      <c r="K762" s="1331"/>
      <c r="U762" s="208"/>
      <c r="V762" s="1332"/>
      <c r="W762" s="1332"/>
      <c r="X762" s="390"/>
      <c r="Y762" s="390"/>
      <c r="Z762" s="390"/>
      <c r="AA762" s="390"/>
      <c r="AB762" s="390"/>
      <c r="AC762" s="390"/>
      <c r="AD762" s="390"/>
      <c r="AE762" s="390"/>
      <c r="AF762" s="390"/>
      <c r="AG762" s="390"/>
      <c r="AH762" s="390"/>
      <c r="AI762" s="390"/>
      <c r="AJ762" s="390"/>
      <c r="AK762" s="390"/>
      <c r="AL762" s="390"/>
      <c r="AM762" s="390"/>
      <c r="AN762" s="390"/>
      <c r="AO762" s="390"/>
      <c r="AP762" s="390"/>
      <c r="AQ762" s="390"/>
      <c r="AR762" s="390"/>
      <c r="AS762" s="390"/>
      <c r="AT762" s="390"/>
      <c r="AU762" s="390"/>
      <c r="AV762" s="390"/>
      <c r="AW762" s="390"/>
      <c r="AX762" s="390"/>
      <c r="AY762" s="390"/>
      <c r="AZ762" s="390"/>
    </row>
    <row r="763" spans="1:52">
      <c r="A763" s="208"/>
      <c r="B763" s="208"/>
      <c r="C763" s="208"/>
      <c r="D763" s="390"/>
      <c r="E763" s="390"/>
      <c r="F763" s="390"/>
      <c r="G763" s="390"/>
      <c r="H763" s="390"/>
      <c r="I763" s="390"/>
      <c r="J763" s="390"/>
      <c r="K763" s="1331"/>
      <c r="U763" s="208"/>
      <c r="V763" s="1332"/>
      <c r="W763" s="1332"/>
      <c r="X763" s="390"/>
      <c r="Y763" s="390"/>
      <c r="Z763" s="390"/>
      <c r="AA763" s="390"/>
      <c r="AB763" s="390"/>
      <c r="AC763" s="390"/>
      <c r="AD763" s="390"/>
      <c r="AE763" s="390"/>
      <c r="AF763" s="390"/>
      <c r="AG763" s="390"/>
      <c r="AH763" s="390"/>
      <c r="AI763" s="390"/>
      <c r="AJ763" s="390"/>
      <c r="AK763" s="390"/>
      <c r="AL763" s="390"/>
      <c r="AM763" s="390"/>
      <c r="AN763" s="390"/>
      <c r="AO763" s="390"/>
      <c r="AP763" s="390"/>
      <c r="AQ763" s="390"/>
      <c r="AR763" s="390"/>
      <c r="AS763" s="390"/>
      <c r="AT763" s="390"/>
      <c r="AU763" s="390"/>
      <c r="AV763" s="390"/>
      <c r="AW763" s="390"/>
      <c r="AX763" s="390"/>
      <c r="AY763" s="390"/>
      <c r="AZ763" s="390"/>
    </row>
    <row r="764" spans="1:52">
      <c r="A764" s="208"/>
      <c r="B764" s="208"/>
      <c r="C764" s="208"/>
      <c r="D764" s="390"/>
      <c r="E764" s="390"/>
      <c r="F764" s="390"/>
      <c r="G764" s="390"/>
      <c r="H764" s="390"/>
      <c r="I764" s="390"/>
      <c r="J764" s="390"/>
      <c r="K764" s="1331"/>
      <c r="U764" s="208"/>
      <c r="V764" s="1332"/>
      <c r="W764" s="1332"/>
      <c r="X764" s="390"/>
      <c r="Y764" s="390"/>
      <c r="Z764" s="390"/>
      <c r="AA764" s="390"/>
      <c r="AB764" s="390"/>
      <c r="AC764" s="390"/>
      <c r="AD764" s="390"/>
      <c r="AE764" s="390"/>
      <c r="AF764" s="390"/>
      <c r="AG764" s="390"/>
      <c r="AH764" s="390"/>
      <c r="AI764" s="390"/>
      <c r="AJ764" s="390"/>
      <c r="AK764" s="390"/>
      <c r="AL764" s="390"/>
      <c r="AM764" s="390"/>
      <c r="AN764" s="390"/>
      <c r="AO764" s="390"/>
      <c r="AP764" s="390"/>
      <c r="AQ764" s="390"/>
      <c r="AR764" s="390"/>
      <c r="AS764" s="390"/>
      <c r="AT764" s="390"/>
      <c r="AU764" s="390"/>
      <c r="AV764" s="390"/>
      <c r="AW764" s="390"/>
      <c r="AX764" s="390"/>
      <c r="AY764" s="390"/>
      <c r="AZ764" s="390"/>
    </row>
    <row r="765" spans="1:52">
      <c r="A765" s="208"/>
      <c r="B765" s="208"/>
      <c r="C765" s="208"/>
      <c r="D765" s="390"/>
      <c r="E765" s="390"/>
      <c r="F765" s="390"/>
      <c r="G765" s="390"/>
      <c r="H765" s="390"/>
      <c r="I765" s="390"/>
      <c r="J765" s="390"/>
      <c r="K765" s="1331"/>
      <c r="U765" s="208"/>
      <c r="V765" s="1332"/>
      <c r="W765" s="1332"/>
      <c r="X765" s="390"/>
      <c r="Y765" s="390"/>
      <c r="Z765" s="390"/>
      <c r="AA765" s="390"/>
      <c r="AB765" s="390"/>
      <c r="AC765" s="390"/>
      <c r="AD765" s="390"/>
      <c r="AE765" s="390"/>
      <c r="AF765" s="390"/>
      <c r="AG765" s="390"/>
      <c r="AH765" s="390"/>
      <c r="AI765" s="390"/>
      <c r="AJ765" s="390"/>
      <c r="AK765" s="390"/>
      <c r="AL765" s="390"/>
      <c r="AM765" s="390"/>
      <c r="AN765" s="390"/>
      <c r="AO765" s="390"/>
      <c r="AP765" s="390"/>
      <c r="AQ765" s="390"/>
      <c r="AR765" s="390"/>
      <c r="AS765" s="390"/>
      <c r="AT765" s="390"/>
      <c r="AU765" s="390"/>
      <c r="AV765" s="390"/>
      <c r="AW765" s="390"/>
      <c r="AX765" s="390"/>
      <c r="AY765" s="390"/>
      <c r="AZ765" s="390"/>
    </row>
    <row r="766" spans="1:52">
      <c r="A766" s="208"/>
      <c r="B766" s="208"/>
      <c r="C766" s="208"/>
      <c r="D766" s="390"/>
      <c r="E766" s="390"/>
      <c r="F766" s="390"/>
      <c r="G766" s="390"/>
      <c r="H766" s="390"/>
      <c r="I766" s="390"/>
      <c r="J766" s="390"/>
      <c r="K766" s="1331"/>
      <c r="U766" s="208"/>
      <c r="V766" s="1332"/>
      <c r="W766" s="1332"/>
      <c r="X766" s="390"/>
      <c r="Y766" s="390"/>
      <c r="Z766" s="390"/>
      <c r="AA766" s="390"/>
      <c r="AB766" s="390"/>
      <c r="AC766" s="390"/>
      <c r="AD766" s="390"/>
      <c r="AE766" s="390"/>
      <c r="AF766" s="390"/>
      <c r="AG766" s="390"/>
      <c r="AH766" s="390"/>
      <c r="AI766" s="390"/>
      <c r="AJ766" s="390"/>
      <c r="AK766" s="390"/>
      <c r="AL766" s="390"/>
      <c r="AM766" s="390"/>
      <c r="AN766" s="390"/>
      <c r="AO766" s="390"/>
      <c r="AP766" s="390"/>
      <c r="AQ766" s="390"/>
      <c r="AR766" s="390"/>
      <c r="AS766" s="390"/>
      <c r="AT766" s="390"/>
      <c r="AU766" s="390"/>
      <c r="AV766" s="390"/>
      <c r="AW766" s="390"/>
      <c r="AX766" s="390"/>
      <c r="AY766" s="390"/>
      <c r="AZ766" s="390"/>
    </row>
    <row r="767" spans="1:52">
      <c r="A767" s="208"/>
      <c r="B767" s="208"/>
      <c r="C767" s="208"/>
      <c r="D767" s="390"/>
      <c r="E767" s="390"/>
      <c r="F767" s="390"/>
      <c r="G767" s="390"/>
      <c r="H767" s="390"/>
      <c r="I767" s="390"/>
      <c r="J767" s="390"/>
      <c r="K767" s="1331"/>
      <c r="U767" s="208"/>
      <c r="V767" s="1332"/>
      <c r="W767" s="1332"/>
      <c r="X767" s="390"/>
      <c r="Y767" s="390"/>
      <c r="Z767" s="390"/>
      <c r="AA767" s="390"/>
      <c r="AB767" s="390"/>
      <c r="AC767" s="390"/>
      <c r="AD767" s="390"/>
      <c r="AE767" s="390"/>
      <c r="AF767" s="390"/>
      <c r="AG767" s="390"/>
      <c r="AH767" s="390"/>
      <c r="AI767" s="390"/>
      <c r="AJ767" s="390"/>
      <c r="AK767" s="390"/>
      <c r="AL767" s="390"/>
      <c r="AM767" s="390"/>
      <c r="AN767" s="390"/>
      <c r="AO767" s="390"/>
      <c r="AP767" s="390"/>
      <c r="AQ767" s="390"/>
      <c r="AR767" s="390"/>
      <c r="AS767" s="390"/>
      <c r="AT767" s="390"/>
      <c r="AU767" s="390"/>
      <c r="AV767" s="390"/>
      <c r="AW767" s="390"/>
      <c r="AX767" s="390"/>
      <c r="AY767" s="390"/>
      <c r="AZ767" s="390"/>
    </row>
    <row r="768" spans="1:52">
      <c r="A768" s="208"/>
      <c r="B768" s="208"/>
      <c r="C768" s="208"/>
      <c r="D768" s="390"/>
      <c r="E768" s="390"/>
      <c r="F768" s="390"/>
      <c r="G768" s="390"/>
      <c r="H768" s="390"/>
      <c r="I768" s="390"/>
      <c r="J768" s="390"/>
      <c r="K768" s="1331"/>
      <c r="U768" s="208"/>
      <c r="V768" s="1332"/>
      <c r="W768" s="1332"/>
      <c r="X768" s="390"/>
      <c r="Y768" s="390"/>
      <c r="Z768" s="390"/>
      <c r="AA768" s="390"/>
      <c r="AB768" s="390"/>
      <c r="AC768" s="390"/>
      <c r="AD768" s="390"/>
      <c r="AE768" s="390"/>
      <c r="AF768" s="390"/>
      <c r="AG768" s="390"/>
      <c r="AH768" s="390"/>
      <c r="AI768" s="390"/>
      <c r="AJ768" s="390"/>
      <c r="AK768" s="390"/>
      <c r="AL768" s="390"/>
      <c r="AM768" s="390"/>
      <c r="AN768" s="390"/>
      <c r="AO768" s="390"/>
      <c r="AP768" s="390"/>
      <c r="AQ768" s="390"/>
      <c r="AR768" s="390"/>
      <c r="AS768" s="390"/>
      <c r="AT768" s="390"/>
      <c r="AU768" s="390"/>
      <c r="AV768" s="390"/>
      <c r="AW768" s="390"/>
      <c r="AX768" s="390"/>
      <c r="AY768" s="390"/>
      <c r="AZ768" s="390"/>
    </row>
    <row r="769" spans="1:52">
      <c r="A769" s="208"/>
      <c r="B769" s="208"/>
      <c r="C769" s="208"/>
      <c r="D769" s="390"/>
      <c r="E769" s="390"/>
      <c r="F769" s="390"/>
      <c r="G769" s="390"/>
      <c r="H769" s="390"/>
      <c r="I769" s="390"/>
      <c r="J769" s="390"/>
      <c r="K769" s="1331"/>
      <c r="U769" s="208"/>
      <c r="V769" s="1332"/>
      <c r="W769" s="1332"/>
      <c r="X769" s="390"/>
      <c r="Y769" s="390"/>
      <c r="Z769" s="390"/>
      <c r="AA769" s="390"/>
      <c r="AB769" s="390"/>
      <c r="AC769" s="390"/>
      <c r="AD769" s="390"/>
      <c r="AE769" s="390"/>
      <c r="AF769" s="390"/>
      <c r="AG769" s="390"/>
      <c r="AH769" s="390"/>
      <c r="AI769" s="390"/>
      <c r="AJ769" s="390"/>
      <c r="AK769" s="390"/>
      <c r="AL769" s="390"/>
      <c r="AM769" s="390"/>
      <c r="AN769" s="390"/>
      <c r="AO769" s="390"/>
      <c r="AP769" s="390"/>
      <c r="AQ769" s="390"/>
      <c r="AR769" s="390"/>
      <c r="AS769" s="390"/>
      <c r="AT769" s="390"/>
      <c r="AU769" s="390"/>
      <c r="AV769" s="390"/>
      <c r="AW769" s="390"/>
      <c r="AX769" s="390"/>
      <c r="AY769" s="390"/>
      <c r="AZ769" s="390"/>
    </row>
    <row r="770" spans="1:52">
      <c r="A770" s="208"/>
      <c r="B770" s="208"/>
      <c r="C770" s="208"/>
      <c r="D770" s="390"/>
      <c r="E770" s="390"/>
      <c r="F770" s="390"/>
      <c r="G770" s="390"/>
      <c r="H770" s="390"/>
      <c r="I770" s="390"/>
      <c r="J770" s="390"/>
      <c r="K770" s="1331"/>
      <c r="U770" s="208"/>
      <c r="V770" s="1332"/>
      <c r="W770" s="1332"/>
      <c r="X770" s="390"/>
      <c r="Y770" s="390"/>
      <c r="Z770" s="390"/>
      <c r="AA770" s="390"/>
      <c r="AB770" s="390"/>
      <c r="AC770" s="390"/>
      <c r="AD770" s="390"/>
      <c r="AE770" s="390"/>
      <c r="AF770" s="390"/>
      <c r="AG770" s="390"/>
      <c r="AH770" s="390"/>
      <c r="AI770" s="390"/>
      <c r="AJ770" s="390"/>
      <c r="AK770" s="390"/>
      <c r="AL770" s="390"/>
      <c r="AM770" s="390"/>
      <c r="AN770" s="390"/>
      <c r="AO770" s="390"/>
      <c r="AP770" s="390"/>
      <c r="AQ770" s="390"/>
      <c r="AR770" s="390"/>
      <c r="AS770" s="390"/>
      <c r="AT770" s="390"/>
      <c r="AU770" s="390"/>
      <c r="AV770" s="390"/>
      <c r="AW770" s="390"/>
      <c r="AX770" s="390"/>
      <c r="AY770" s="390"/>
      <c r="AZ770" s="390"/>
    </row>
    <row r="771" spans="1:52">
      <c r="A771" s="208"/>
      <c r="B771" s="208"/>
      <c r="C771" s="208"/>
      <c r="D771" s="390"/>
      <c r="E771" s="390"/>
      <c r="F771" s="390"/>
      <c r="G771" s="390"/>
      <c r="H771" s="390"/>
      <c r="I771" s="390"/>
      <c r="J771" s="390"/>
      <c r="K771" s="1331"/>
      <c r="U771" s="208"/>
      <c r="V771" s="1332"/>
      <c r="W771" s="1332"/>
      <c r="X771" s="390"/>
      <c r="Y771" s="390"/>
      <c r="Z771" s="390"/>
      <c r="AA771" s="390"/>
      <c r="AB771" s="390"/>
      <c r="AC771" s="390"/>
      <c r="AD771" s="390"/>
      <c r="AE771" s="390"/>
      <c r="AF771" s="390"/>
      <c r="AG771" s="390"/>
      <c r="AH771" s="390"/>
      <c r="AI771" s="390"/>
      <c r="AJ771" s="390"/>
      <c r="AK771" s="390"/>
      <c r="AL771" s="390"/>
      <c r="AM771" s="390"/>
      <c r="AN771" s="390"/>
      <c r="AO771" s="390"/>
      <c r="AP771" s="390"/>
      <c r="AQ771" s="390"/>
      <c r="AR771" s="390"/>
      <c r="AS771" s="390"/>
      <c r="AT771" s="390"/>
      <c r="AU771" s="390"/>
      <c r="AV771" s="390"/>
      <c r="AW771" s="390"/>
      <c r="AX771" s="390"/>
      <c r="AY771" s="390"/>
      <c r="AZ771" s="390"/>
    </row>
    <row r="772" spans="1:52">
      <c r="A772" s="208"/>
      <c r="B772" s="208"/>
      <c r="C772" s="208"/>
      <c r="D772" s="390"/>
      <c r="E772" s="390"/>
      <c r="F772" s="390"/>
      <c r="G772" s="390"/>
      <c r="H772" s="390"/>
      <c r="I772" s="390"/>
      <c r="J772" s="390"/>
      <c r="K772" s="1331"/>
      <c r="U772" s="208"/>
      <c r="V772" s="1332"/>
      <c r="W772" s="1332"/>
      <c r="X772" s="390"/>
      <c r="Y772" s="390"/>
      <c r="Z772" s="390"/>
      <c r="AA772" s="390"/>
      <c r="AB772" s="390"/>
      <c r="AC772" s="390"/>
      <c r="AD772" s="390"/>
      <c r="AE772" s="390"/>
      <c r="AF772" s="390"/>
      <c r="AG772" s="390"/>
      <c r="AH772" s="390"/>
      <c r="AI772" s="390"/>
      <c r="AJ772" s="390"/>
      <c r="AK772" s="390"/>
      <c r="AL772" s="390"/>
      <c r="AM772" s="390"/>
      <c r="AN772" s="390"/>
      <c r="AO772" s="390"/>
      <c r="AP772" s="390"/>
      <c r="AQ772" s="390"/>
      <c r="AR772" s="390"/>
      <c r="AS772" s="390"/>
      <c r="AT772" s="390"/>
      <c r="AU772" s="390"/>
      <c r="AV772" s="390"/>
      <c r="AW772" s="390"/>
      <c r="AX772" s="390"/>
      <c r="AY772" s="390"/>
      <c r="AZ772" s="390"/>
    </row>
    <row r="773" spans="1:52">
      <c r="A773" s="208"/>
      <c r="B773" s="208"/>
      <c r="C773" s="208"/>
      <c r="D773" s="390"/>
      <c r="E773" s="390"/>
      <c r="F773" s="390"/>
      <c r="G773" s="390"/>
      <c r="H773" s="390"/>
      <c r="I773" s="390"/>
      <c r="J773" s="390"/>
      <c r="K773" s="1331"/>
      <c r="U773" s="208"/>
      <c r="V773" s="1332"/>
      <c r="W773" s="1332"/>
      <c r="X773" s="390"/>
      <c r="Y773" s="390"/>
      <c r="Z773" s="390"/>
      <c r="AA773" s="390"/>
      <c r="AB773" s="390"/>
      <c r="AC773" s="390"/>
      <c r="AD773" s="390"/>
      <c r="AE773" s="390"/>
      <c r="AF773" s="390"/>
      <c r="AG773" s="390"/>
      <c r="AH773" s="390"/>
      <c r="AI773" s="390"/>
      <c r="AJ773" s="390"/>
      <c r="AK773" s="390"/>
      <c r="AL773" s="390"/>
      <c r="AM773" s="390"/>
      <c r="AN773" s="390"/>
      <c r="AO773" s="390"/>
      <c r="AP773" s="390"/>
      <c r="AQ773" s="390"/>
      <c r="AR773" s="390"/>
      <c r="AS773" s="390"/>
      <c r="AT773" s="390"/>
      <c r="AU773" s="390"/>
      <c r="AV773" s="390"/>
      <c r="AW773" s="390"/>
      <c r="AX773" s="390"/>
      <c r="AY773" s="390"/>
      <c r="AZ773" s="390"/>
    </row>
    <row r="774" spans="1:52">
      <c r="A774" s="208"/>
      <c r="B774" s="208"/>
      <c r="C774" s="208"/>
      <c r="D774" s="390"/>
      <c r="E774" s="390"/>
      <c r="F774" s="390"/>
      <c r="G774" s="390"/>
      <c r="H774" s="390"/>
      <c r="I774" s="390"/>
      <c r="J774" s="390"/>
      <c r="K774" s="1331"/>
      <c r="U774" s="208"/>
      <c r="V774" s="1332"/>
      <c r="W774" s="1332"/>
      <c r="X774" s="390"/>
      <c r="Y774" s="390"/>
      <c r="Z774" s="390"/>
      <c r="AA774" s="390"/>
      <c r="AB774" s="390"/>
      <c r="AC774" s="390"/>
      <c r="AD774" s="390"/>
      <c r="AE774" s="390"/>
      <c r="AF774" s="390"/>
      <c r="AG774" s="390"/>
      <c r="AH774" s="390"/>
      <c r="AI774" s="390"/>
      <c r="AJ774" s="390"/>
      <c r="AK774" s="390"/>
      <c r="AL774" s="390"/>
      <c r="AM774" s="390"/>
      <c r="AN774" s="390"/>
      <c r="AO774" s="390"/>
      <c r="AP774" s="390"/>
      <c r="AQ774" s="390"/>
      <c r="AR774" s="390"/>
      <c r="AS774" s="390"/>
      <c r="AT774" s="390"/>
      <c r="AU774" s="390"/>
      <c r="AV774" s="390"/>
      <c r="AW774" s="390"/>
      <c r="AX774" s="390"/>
      <c r="AY774" s="390"/>
      <c r="AZ774" s="390"/>
    </row>
    <row r="775" spans="1:52">
      <c r="A775" s="208"/>
      <c r="B775" s="208"/>
      <c r="C775" s="208"/>
      <c r="D775" s="390"/>
      <c r="E775" s="390"/>
      <c r="F775" s="390"/>
      <c r="G775" s="390"/>
      <c r="H775" s="390"/>
      <c r="I775" s="390"/>
      <c r="J775" s="390"/>
      <c r="K775" s="1331"/>
      <c r="U775" s="208"/>
      <c r="V775" s="1332"/>
      <c r="W775" s="1332"/>
      <c r="X775" s="390"/>
      <c r="Y775" s="390"/>
      <c r="Z775" s="390"/>
      <c r="AA775" s="390"/>
      <c r="AB775" s="390"/>
      <c r="AC775" s="390"/>
      <c r="AD775" s="390"/>
      <c r="AE775" s="390"/>
      <c r="AF775" s="390"/>
      <c r="AG775" s="390"/>
      <c r="AH775" s="390"/>
      <c r="AI775" s="390"/>
      <c r="AJ775" s="390"/>
      <c r="AK775" s="390"/>
      <c r="AL775" s="390"/>
      <c r="AM775" s="390"/>
      <c r="AN775" s="390"/>
      <c r="AO775" s="390"/>
      <c r="AP775" s="390"/>
      <c r="AQ775" s="390"/>
      <c r="AR775" s="390"/>
      <c r="AS775" s="390"/>
      <c r="AT775" s="390"/>
      <c r="AU775" s="390"/>
      <c r="AV775" s="390"/>
      <c r="AW775" s="390"/>
      <c r="AX775" s="390"/>
      <c r="AY775" s="390"/>
      <c r="AZ775" s="390"/>
    </row>
    <row r="776" spans="1:52">
      <c r="A776" s="208"/>
      <c r="B776" s="208"/>
      <c r="C776" s="208"/>
      <c r="D776" s="390"/>
      <c r="E776" s="390"/>
      <c r="F776" s="390"/>
      <c r="G776" s="390"/>
      <c r="H776" s="390"/>
      <c r="I776" s="390"/>
      <c r="J776" s="390"/>
      <c r="K776" s="1331"/>
      <c r="U776" s="208"/>
      <c r="V776" s="1332"/>
      <c r="W776" s="1332"/>
      <c r="X776" s="390"/>
      <c r="Y776" s="390"/>
      <c r="Z776" s="390"/>
      <c r="AA776" s="390"/>
      <c r="AB776" s="390"/>
      <c r="AC776" s="390"/>
      <c r="AD776" s="390"/>
      <c r="AE776" s="390"/>
      <c r="AF776" s="390"/>
      <c r="AG776" s="390"/>
      <c r="AH776" s="390"/>
      <c r="AI776" s="390"/>
      <c r="AJ776" s="390"/>
      <c r="AK776" s="390"/>
      <c r="AL776" s="390"/>
      <c r="AM776" s="390"/>
      <c r="AN776" s="390"/>
      <c r="AO776" s="390"/>
      <c r="AP776" s="390"/>
      <c r="AQ776" s="390"/>
      <c r="AR776" s="390"/>
      <c r="AS776" s="390"/>
      <c r="AT776" s="390"/>
      <c r="AU776" s="390"/>
      <c r="AV776" s="390"/>
      <c r="AW776" s="390"/>
      <c r="AX776" s="390"/>
      <c r="AY776" s="390"/>
      <c r="AZ776" s="390"/>
    </row>
    <row r="777" spans="1:52">
      <c r="A777" s="208"/>
      <c r="B777" s="208"/>
      <c r="C777" s="208"/>
      <c r="D777" s="390"/>
      <c r="E777" s="390"/>
      <c r="F777" s="390"/>
      <c r="G777" s="390"/>
      <c r="H777" s="390"/>
      <c r="I777" s="390"/>
      <c r="J777" s="390"/>
      <c r="K777" s="1331"/>
      <c r="U777" s="208"/>
      <c r="V777" s="1332"/>
      <c r="W777" s="1332"/>
      <c r="X777" s="390"/>
      <c r="Y777" s="390"/>
      <c r="Z777" s="390"/>
      <c r="AA777" s="390"/>
      <c r="AB777" s="390"/>
      <c r="AC777" s="390"/>
      <c r="AD777" s="390"/>
      <c r="AE777" s="390"/>
      <c r="AF777" s="390"/>
      <c r="AG777" s="390"/>
      <c r="AH777" s="390"/>
      <c r="AI777" s="390"/>
      <c r="AJ777" s="390"/>
      <c r="AK777" s="390"/>
      <c r="AL777" s="390"/>
      <c r="AM777" s="390"/>
      <c r="AN777" s="390"/>
      <c r="AO777" s="390"/>
      <c r="AP777" s="390"/>
      <c r="AQ777" s="390"/>
      <c r="AR777" s="390"/>
      <c r="AS777" s="390"/>
      <c r="AT777" s="390"/>
      <c r="AU777" s="390"/>
      <c r="AV777" s="390"/>
      <c r="AW777" s="390"/>
      <c r="AX777" s="390"/>
      <c r="AY777" s="390"/>
      <c r="AZ777" s="390"/>
    </row>
    <row r="778" spans="1:52">
      <c r="A778" s="208"/>
      <c r="B778" s="208"/>
      <c r="C778" s="208"/>
      <c r="D778" s="390"/>
      <c r="E778" s="390"/>
      <c r="F778" s="390"/>
      <c r="G778" s="390"/>
      <c r="H778" s="390"/>
      <c r="I778" s="390"/>
      <c r="J778" s="390"/>
      <c r="K778" s="1331"/>
      <c r="U778" s="208"/>
      <c r="V778" s="1332"/>
      <c r="W778" s="1332"/>
      <c r="X778" s="390"/>
      <c r="Y778" s="390"/>
      <c r="Z778" s="390"/>
      <c r="AA778" s="390"/>
      <c r="AB778" s="390"/>
      <c r="AC778" s="390"/>
      <c r="AD778" s="390"/>
      <c r="AE778" s="390"/>
      <c r="AF778" s="390"/>
      <c r="AG778" s="390"/>
      <c r="AH778" s="390"/>
      <c r="AI778" s="390"/>
      <c r="AJ778" s="390"/>
      <c r="AK778" s="390"/>
      <c r="AL778" s="390"/>
      <c r="AM778" s="390"/>
      <c r="AN778" s="390"/>
      <c r="AO778" s="390"/>
      <c r="AP778" s="390"/>
      <c r="AQ778" s="390"/>
      <c r="AR778" s="390"/>
      <c r="AS778" s="390"/>
      <c r="AT778" s="390"/>
      <c r="AU778" s="390"/>
      <c r="AV778" s="390"/>
      <c r="AW778" s="390"/>
      <c r="AX778" s="390"/>
      <c r="AY778" s="390"/>
      <c r="AZ778" s="390"/>
    </row>
    <row r="779" spans="1:52">
      <c r="A779" s="208"/>
      <c r="B779" s="208"/>
      <c r="C779" s="208"/>
      <c r="D779" s="390"/>
      <c r="E779" s="390"/>
      <c r="F779" s="390"/>
      <c r="G779" s="390"/>
      <c r="H779" s="390"/>
      <c r="I779" s="390"/>
      <c r="J779" s="390"/>
      <c r="K779" s="1331"/>
      <c r="U779" s="208"/>
      <c r="V779" s="1332"/>
      <c r="W779" s="1332"/>
      <c r="X779" s="390"/>
      <c r="Y779" s="390"/>
      <c r="Z779" s="390"/>
      <c r="AA779" s="390"/>
      <c r="AB779" s="390"/>
      <c r="AC779" s="390"/>
      <c r="AD779" s="390"/>
      <c r="AE779" s="390"/>
      <c r="AF779" s="390"/>
      <c r="AG779" s="390"/>
      <c r="AH779" s="390"/>
      <c r="AI779" s="390"/>
      <c r="AJ779" s="390"/>
      <c r="AK779" s="390"/>
      <c r="AL779" s="390"/>
      <c r="AM779" s="390"/>
      <c r="AN779" s="390"/>
      <c r="AO779" s="390"/>
      <c r="AP779" s="390"/>
      <c r="AQ779" s="390"/>
      <c r="AR779" s="390"/>
      <c r="AS779" s="390"/>
      <c r="AT779" s="390"/>
      <c r="AU779" s="390"/>
      <c r="AV779" s="390"/>
      <c r="AW779" s="390"/>
      <c r="AX779" s="390"/>
      <c r="AY779" s="390"/>
      <c r="AZ779" s="390"/>
    </row>
    <row r="780" spans="1:52">
      <c r="A780" s="208"/>
      <c r="B780" s="208"/>
      <c r="C780" s="208"/>
      <c r="D780" s="390"/>
      <c r="E780" s="390"/>
      <c r="F780" s="390"/>
      <c r="G780" s="390"/>
      <c r="H780" s="390"/>
      <c r="I780" s="390"/>
      <c r="J780" s="390"/>
      <c r="K780" s="1331"/>
      <c r="U780" s="208"/>
      <c r="V780" s="1332"/>
      <c r="W780" s="1332"/>
      <c r="X780" s="390"/>
      <c r="Y780" s="390"/>
      <c r="Z780" s="390"/>
      <c r="AA780" s="390"/>
      <c r="AB780" s="390"/>
      <c r="AC780" s="390"/>
      <c r="AD780" s="390"/>
      <c r="AE780" s="390"/>
      <c r="AF780" s="390"/>
      <c r="AG780" s="390"/>
      <c r="AH780" s="390"/>
      <c r="AI780" s="390"/>
      <c r="AJ780" s="390"/>
      <c r="AK780" s="390"/>
      <c r="AL780" s="390"/>
      <c r="AM780" s="390"/>
      <c r="AN780" s="390"/>
      <c r="AO780" s="390"/>
      <c r="AP780" s="390"/>
      <c r="AQ780" s="390"/>
      <c r="AR780" s="390"/>
      <c r="AS780" s="390"/>
      <c r="AT780" s="390"/>
      <c r="AU780" s="390"/>
      <c r="AV780" s="390"/>
      <c r="AW780" s="390"/>
      <c r="AX780" s="390"/>
      <c r="AY780" s="390"/>
      <c r="AZ780" s="390"/>
    </row>
    <row r="781" spans="1:52">
      <c r="A781" s="208"/>
      <c r="B781" s="208"/>
      <c r="C781" s="208"/>
      <c r="D781" s="390"/>
      <c r="E781" s="390"/>
      <c r="F781" s="390"/>
      <c r="G781" s="390"/>
      <c r="H781" s="390"/>
      <c r="I781" s="390"/>
      <c r="J781" s="390"/>
      <c r="K781" s="1331"/>
      <c r="U781" s="208"/>
      <c r="V781" s="1332"/>
      <c r="W781" s="1332"/>
      <c r="X781" s="390"/>
      <c r="Y781" s="390"/>
      <c r="Z781" s="390"/>
      <c r="AA781" s="390"/>
      <c r="AB781" s="390"/>
      <c r="AC781" s="390"/>
      <c r="AD781" s="390"/>
      <c r="AE781" s="390"/>
      <c r="AF781" s="390"/>
      <c r="AG781" s="390"/>
      <c r="AH781" s="390"/>
      <c r="AI781" s="390"/>
      <c r="AJ781" s="390"/>
      <c r="AK781" s="390"/>
      <c r="AL781" s="390"/>
      <c r="AM781" s="390"/>
      <c r="AN781" s="390"/>
      <c r="AO781" s="390"/>
      <c r="AP781" s="390"/>
      <c r="AQ781" s="390"/>
      <c r="AR781" s="390"/>
      <c r="AS781" s="390"/>
      <c r="AT781" s="390"/>
      <c r="AU781" s="390"/>
      <c r="AV781" s="390"/>
      <c r="AW781" s="390"/>
      <c r="AX781" s="390"/>
      <c r="AY781" s="390"/>
      <c r="AZ781" s="390"/>
    </row>
    <row r="782" spans="1:52">
      <c r="A782" s="208"/>
      <c r="B782" s="208"/>
      <c r="C782" s="208"/>
      <c r="D782" s="390"/>
      <c r="E782" s="390"/>
      <c r="F782" s="390"/>
      <c r="G782" s="390"/>
      <c r="H782" s="390"/>
      <c r="I782" s="390"/>
      <c r="J782" s="390"/>
      <c r="K782" s="1331"/>
      <c r="U782" s="208"/>
      <c r="V782" s="1332"/>
      <c r="W782" s="1332"/>
      <c r="X782" s="390"/>
      <c r="Y782" s="390"/>
      <c r="Z782" s="390"/>
      <c r="AA782" s="390"/>
      <c r="AB782" s="390"/>
      <c r="AC782" s="390"/>
      <c r="AD782" s="390"/>
      <c r="AE782" s="390"/>
      <c r="AF782" s="390"/>
      <c r="AG782" s="390"/>
      <c r="AH782" s="390"/>
      <c r="AI782" s="390"/>
      <c r="AJ782" s="390"/>
      <c r="AK782" s="390"/>
      <c r="AL782" s="390"/>
      <c r="AM782" s="390"/>
      <c r="AN782" s="390"/>
      <c r="AO782" s="390"/>
      <c r="AP782" s="390"/>
      <c r="AQ782" s="390"/>
      <c r="AR782" s="390"/>
      <c r="AS782" s="390"/>
      <c r="AT782" s="390"/>
      <c r="AU782" s="390"/>
      <c r="AV782" s="390"/>
      <c r="AW782" s="390"/>
      <c r="AX782" s="390"/>
      <c r="AY782" s="390"/>
      <c r="AZ782" s="390"/>
    </row>
    <row r="783" spans="1:52">
      <c r="A783" s="208"/>
      <c r="B783" s="208"/>
      <c r="C783" s="208"/>
      <c r="D783" s="390"/>
      <c r="E783" s="390"/>
      <c r="F783" s="390"/>
      <c r="G783" s="390"/>
      <c r="H783" s="390"/>
      <c r="I783" s="390"/>
      <c r="J783" s="390"/>
      <c r="K783" s="1331"/>
      <c r="U783" s="208"/>
      <c r="V783" s="1332"/>
      <c r="W783" s="1332"/>
      <c r="X783" s="390"/>
      <c r="Y783" s="390"/>
      <c r="Z783" s="390"/>
      <c r="AA783" s="390"/>
      <c r="AB783" s="390"/>
      <c r="AC783" s="390"/>
      <c r="AD783" s="390"/>
      <c r="AE783" s="390"/>
      <c r="AF783" s="390"/>
      <c r="AG783" s="390"/>
      <c r="AH783" s="390"/>
      <c r="AI783" s="390"/>
      <c r="AJ783" s="390"/>
      <c r="AK783" s="390"/>
      <c r="AL783" s="390"/>
      <c r="AM783" s="390"/>
      <c r="AN783" s="390"/>
      <c r="AO783" s="390"/>
      <c r="AP783" s="390"/>
      <c r="AQ783" s="390"/>
      <c r="AR783" s="390"/>
      <c r="AS783" s="390"/>
      <c r="AT783" s="390"/>
      <c r="AU783" s="390"/>
      <c r="AV783" s="390"/>
      <c r="AW783" s="390"/>
      <c r="AX783" s="390"/>
      <c r="AY783" s="390"/>
      <c r="AZ783" s="390"/>
    </row>
    <row r="784" spans="1:52">
      <c r="A784" s="208"/>
      <c r="B784" s="208"/>
      <c r="C784" s="208"/>
      <c r="D784" s="390"/>
      <c r="E784" s="390"/>
      <c r="F784" s="390"/>
      <c r="G784" s="390"/>
      <c r="H784" s="390"/>
      <c r="I784" s="390"/>
      <c r="J784" s="390"/>
      <c r="K784" s="1331"/>
      <c r="U784" s="208"/>
      <c r="V784" s="1332"/>
      <c r="W784" s="1332"/>
      <c r="X784" s="390"/>
      <c r="Y784" s="390"/>
      <c r="Z784" s="390"/>
      <c r="AA784" s="390"/>
      <c r="AB784" s="390"/>
      <c r="AC784" s="390"/>
      <c r="AD784" s="390"/>
      <c r="AE784" s="390"/>
      <c r="AF784" s="390"/>
      <c r="AG784" s="390"/>
      <c r="AH784" s="390"/>
      <c r="AI784" s="390"/>
      <c r="AJ784" s="390"/>
      <c r="AK784" s="390"/>
      <c r="AL784" s="390"/>
      <c r="AM784" s="390"/>
      <c r="AN784" s="390"/>
      <c r="AO784" s="390"/>
      <c r="AP784" s="390"/>
      <c r="AQ784" s="390"/>
      <c r="AR784" s="390"/>
      <c r="AS784" s="390"/>
      <c r="AT784" s="390"/>
      <c r="AU784" s="390"/>
      <c r="AV784" s="390"/>
      <c r="AW784" s="390"/>
      <c r="AX784" s="390"/>
      <c r="AY784" s="390"/>
      <c r="AZ784" s="390"/>
    </row>
    <row r="785" spans="1:52">
      <c r="A785" s="208"/>
      <c r="B785" s="208"/>
      <c r="C785" s="208"/>
      <c r="D785" s="390"/>
      <c r="E785" s="390"/>
      <c r="F785" s="390"/>
      <c r="G785" s="390"/>
      <c r="H785" s="390"/>
      <c r="I785" s="390"/>
      <c r="J785" s="390"/>
      <c r="K785" s="1331"/>
      <c r="U785" s="208"/>
      <c r="V785" s="1332"/>
      <c r="W785" s="1332"/>
      <c r="X785" s="390"/>
      <c r="Y785" s="390"/>
      <c r="Z785" s="390"/>
      <c r="AA785" s="390"/>
      <c r="AB785" s="390"/>
      <c r="AC785" s="390"/>
      <c r="AD785" s="390"/>
      <c r="AE785" s="390"/>
      <c r="AF785" s="390"/>
      <c r="AG785" s="390"/>
      <c r="AH785" s="390"/>
      <c r="AI785" s="390"/>
      <c r="AJ785" s="390"/>
      <c r="AK785" s="390"/>
      <c r="AL785" s="390"/>
      <c r="AM785" s="390"/>
      <c r="AN785" s="390"/>
      <c r="AO785" s="390"/>
      <c r="AP785" s="390"/>
      <c r="AQ785" s="390"/>
      <c r="AR785" s="390"/>
      <c r="AS785" s="390"/>
      <c r="AT785" s="390"/>
      <c r="AU785" s="390"/>
      <c r="AV785" s="390"/>
      <c r="AW785" s="390"/>
      <c r="AX785" s="390"/>
      <c r="AY785" s="390"/>
      <c r="AZ785" s="390"/>
    </row>
    <row r="786" spans="1:52">
      <c r="A786" s="208"/>
      <c r="B786" s="208"/>
      <c r="C786" s="208"/>
      <c r="D786" s="390"/>
      <c r="E786" s="390"/>
      <c r="F786" s="390"/>
      <c r="G786" s="390"/>
      <c r="H786" s="390"/>
      <c r="I786" s="390"/>
      <c r="J786" s="390"/>
      <c r="K786" s="1331"/>
      <c r="U786" s="208"/>
      <c r="V786" s="1332"/>
      <c r="W786" s="1332"/>
      <c r="X786" s="390"/>
      <c r="Y786" s="390"/>
      <c r="Z786" s="390"/>
      <c r="AA786" s="390"/>
      <c r="AB786" s="390"/>
      <c r="AC786" s="390"/>
      <c r="AD786" s="390"/>
      <c r="AE786" s="390"/>
      <c r="AF786" s="390"/>
      <c r="AG786" s="390"/>
      <c r="AH786" s="390"/>
      <c r="AI786" s="390"/>
      <c r="AJ786" s="390"/>
      <c r="AK786" s="390"/>
      <c r="AL786" s="390"/>
      <c r="AM786" s="390"/>
      <c r="AN786" s="390"/>
      <c r="AO786" s="390"/>
      <c r="AP786" s="390"/>
      <c r="AQ786" s="390"/>
      <c r="AR786" s="390"/>
      <c r="AS786" s="390"/>
      <c r="AT786" s="390"/>
      <c r="AU786" s="390"/>
      <c r="AV786" s="390"/>
      <c r="AW786" s="390"/>
      <c r="AX786" s="390"/>
      <c r="AY786" s="390"/>
      <c r="AZ786" s="390"/>
    </row>
    <row r="787" spans="1:52">
      <c r="A787" s="208"/>
      <c r="B787" s="208"/>
      <c r="C787" s="208"/>
      <c r="D787" s="390"/>
      <c r="E787" s="390"/>
      <c r="F787" s="390"/>
      <c r="G787" s="390"/>
      <c r="H787" s="390"/>
      <c r="I787" s="390"/>
      <c r="J787" s="390"/>
      <c r="K787" s="1331"/>
      <c r="U787" s="208"/>
      <c r="V787" s="1332"/>
      <c r="W787" s="1332"/>
      <c r="X787" s="390"/>
      <c r="Y787" s="390"/>
      <c r="Z787" s="390"/>
      <c r="AA787" s="390"/>
      <c r="AB787" s="390"/>
      <c r="AC787" s="390"/>
      <c r="AD787" s="390"/>
      <c r="AE787" s="390"/>
      <c r="AF787" s="390"/>
      <c r="AG787" s="390"/>
      <c r="AH787" s="390"/>
      <c r="AI787" s="390"/>
      <c r="AJ787" s="390"/>
      <c r="AK787" s="390"/>
      <c r="AL787" s="390"/>
      <c r="AM787" s="390"/>
      <c r="AN787" s="390"/>
      <c r="AO787" s="390"/>
      <c r="AP787" s="390"/>
      <c r="AQ787" s="390"/>
      <c r="AR787" s="390"/>
      <c r="AS787" s="390"/>
      <c r="AT787" s="390"/>
      <c r="AU787" s="390"/>
      <c r="AV787" s="390"/>
      <c r="AW787" s="390"/>
      <c r="AX787" s="390"/>
      <c r="AY787" s="390"/>
      <c r="AZ787" s="390"/>
    </row>
    <row r="788" spans="1:52">
      <c r="A788" s="208"/>
      <c r="B788" s="208"/>
      <c r="C788" s="208"/>
      <c r="D788" s="390"/>
      <c r="E788" s="390"/>
      <c r="F788" s="390"/>
      <c r="G788" s="390"/>
      <c r="H788" s="390"/>
      <c r="I788" s="390"/>
      <c r="J788" s="390"/>
      <c r="K788" s="1331"/>
      <c r="U788" s="208"/>
      <c r="V788" s="1332"/>
      <c r="W788" s="1332"/>
      <c r="X788" s="390"/>
      <c r="Y788" s="390"/>
      <c r="Z788" s="390"/>
      <c r="AA788" s="390"/>
      <c r="AB788" s="390"/>
      <c r="AC788" s="390"/>
      <c r="AD788" s="390"/>
      <c r="AE788" s="390"/>
      <c r="AF788" s="390"/>
      <c r="AG788" s="390"/>
      <c r="AH788" s="390"/>
      <c r="AI788" s="390"/>
      <c r="AJ788" s="390"/>
      <c r="AK788" s="390"/>
      <c r="AL788" s="390"/>
      <c r="AM788" s="390"/>
      <c r="AN788" s="390"/>
      <c r="AO788" s="390"/>
      <c r="AP788" s="390"/>
      <c r="AQ788" s="390"/>
      <c r="AR788" s="390"/>
      <c r="AS788" s="390"/>
      <c r="AT788" s="390"/>
      <c r="AU788" s="390"/>
      <c r="AV788" s="390"/>
      <c r="AW788" s="390"/>
      <c r="AX788" s="390"/>
      <c r="AY788" s="390"/>
      <c r="AZ788" s="390"/>
    </row>
    <row r="789" spans="1:52">
      <c r="A789" s="208"/>
      <c r="B789" s="208"/>
      <c r="C789" s="208"/>
      <c r="D789" s="390"/>
      <c r="E789" s="390"/>
      <c r="F789" s="390"/>
      <c r="G789" s="390"/>
      <c r="H789" s="390"/>
      <c r="I789" s="390"/>
      <c r="J789" s="390"/>
      <c r="K789" s="1331"/>
      <c r="U789" s="208"/>
      <c r="V789" s="1332"/>
      <c r="W789" s="1332"/>
      <c r="X789" s="390"/>
      <c r="Y789" s="390"/>
      <c r="Z789" s="390"/>
      <c r="AA789" s="390"/>
      <c r="AB789" s="390"/>
      <c r="AC789" s="390"/>
      <c r="AD789" s="390"/>
      <c r="AE789" s="390"/>
      <c r="AF789" s="390"/>
      <c r="AG789" s="390"/>
      <c r="AH789" s="390"/>
      <c r="AI789" s="390"/>
      <c r="AJ789" s="390"/>
      <c r="AK789" s="390"/>
      <c r="AL789" s="390"/>
      <c r="AM789" s="390"/>
      <c r="AN789" s="390"/>
      <c r="AO789" s="390"/>
      <c r="AP789" s="390"/>
      <c r="AQ789" s="390"/>
      <c r="AR789" s="390"/>
      <c r="AS789" s="390"/>
      <c r="AT789" s="390"/>
      <c r="AU789" s="390"/>
      <c r="AV789" s="390"/>
      <c r="AW789" s="390"/>
      <c r="AX789" s="390"/>
      <c r="AY789" s="390"/>
      <c r="AZ789" s="390"/>
    </row>
    <row r="790" spans="1:52">
      <c r="A790" s="208"/>
      <c r="B790" s="208"/>
      <c r="C790" s="208"/>
      <c r="D790" s="390"/>
      <c r="E790" s="390"/>
      <c r="F790" s="390"/>
      <c r="G790" s="390"/>
      <c r="H790" s="390"/>
      <c r="I790" s="390"/>
      <c r="J790" s="390"/>
      <c r="K790" s="1331"/>
      <c r="U790" s="208"/>
      <c r="V790" s="1332"/>
      <c r="W790" s="1332"/>
      <c r="X790" s="390"/>
      <c r="Y790" s="390"/>
      <c r="Z790" s="390"/>
      <c r="AA790" s="390"/>
      <c r="AB790" s="390"/>
      <c r="AC790" s="390"/>
      <c r="AD790" s="390"/>
      <c r="AE790" s="390"/>
      <c r="AF790" s="390"/>
      <c r="AG790" s="390"/>
      <c r="AH790" s="390"/>
      <c r="AI790" s="390"/>
      <c r="AJ790" s="390"/>
      <c r="AK790" s="390"/>
      <c r="AL790" s="390"/>
      <c r="AM790" s="390"/>
      <c r="AN790" s="390"/>
      <c r="AO790" s="390"/>
      <c r="AP790" s="390"/>
      <c r="AQ790" s="390"/>
      <c r="AR790" s="390"/>
      <c r="AS790" s="390"/>
      <c r="AT790" s="390"/>
      <c r="AU790" s="390"/>
      <c r="AV790" s="390"/>
      <c r="AW790" s="390"/>
      <c r="AX790" s="390"/>
      <c r="AY790" s="390"/>
      <c r="AZ790" s="390"/>
    </row>
    <row r="791" spans="1:52">
      <c r="A791" s="208"/>
      <c r="B791" s="208"/>
      <c r="C791" s="208"/>
      <c r="D791" s="390"/>
      <c r="E791" s="390"/>
      <c r="F791" s="390"/>
      <c r="G791" s="390"/>
      <c r="H791" s="390"/>
      <c r="I791" s="390"/>
      <c r="J791" s="390"/>
      <c r="K791" s="1331"/>
      <c r="U791" s="208"/>
      <c r="V791" s="1332"/>
      <c r="W791" s="1332"/>
      <c r="X791" s="390"/>
      <c r="Y791" s="390"/>
      <c r="Z791" s="390"/>
      <c r="AA791" s="390"/>
      <c r="AB791" s="390"/>
      <c r="AC791" s="390"/>
      <c r="AD791" s="390"/>
      <c r="AE791" s="390"/>
      <c r="AF791" s="390"/>
      <c r="AG791" s="390"/>
      <c r="AH791" s="390"/>
      <c r="AI791" s="390"/>
      <c r="AJ791" s="390"/>
      <c r="AK791" s="390"/>
      <c r="AL791" s="390"/>
      <c r="AM791" s="390"/>
      <c r="AN791" s="390"/>
      <c r="AO791" s="390"/>
      <c r="AP791" s="390"/>
      <c r="AQ791" s="390"/>
      <c r="AR791" s="390"/>
      <c r="AS791" s="390"/>
      <c r="AT791" s="390"/>
      <c r="AU791" s="390"/>
      <c r="AV791" s="390"/>
      <c r="AW791" s="390"/>
      <c r="AX791" s="390"/>
      <c r="AY791" s="390"/>
      <c r="AZ791" s="390"/>
    </row>
    <row r="792" spans="1:52">
      <c r="A792" s="208"/>
      <c r="B792" s="208"/>
      <c r="C792" s="208"/>
      <c r="D792" s="390"/>
      <c r="E792" s="390"/>
      <c r="F792" s="390"/>
      <c r="G792" s="390"/>
      <c r="H792" s="390"/>
      <c r="I792" s="390"/>
      <c r="J792" s="390"/>
      <c r="K792" s="1331"/>
      <c r="U792" s="208"/>
      <c r="V792" s="1332"/>
      <c r="W792" s="1332"/>
      <c r="X792" s="390"/>
      <c r="Y792" s="390"/>
      <c r="Z792" s="390"/>
      <c r="AA792" s="390"/>
      <c r="AB792" s="390"/>
      <c r="AC792" s="390"/>
      <c r="AD792" s="390"/>
      <c r="AE792" s="390"/>
      <c r="AF792" s="390"/>
      <c r="AG792" s="390"/>
      <c r="AH792" s="390"/>
      <c r="AI792" s="390"/>
      <c r="AJ792" s="390"/>
      <c r="AK792" s="390"/>
      <c r="AL792" s="390"/>
      <c r="AM792" s="390"/>
      <c r="AN792" s="390"/>
      <c r="AO792" s="390"/>
      <c r="AP792" s="390"/>
      <c r="AQ792" s="390"/>
      <c r="AR792" s="390"/>
      <c r="AS792" s="390"/>
      <c r="AT792" s="390"/>
      <c r="AU792" s="390"/>
      <c r="AV792" s="390"/>
      <c r="AW792" s="390"/>
      <c r="AX792" s="390"/>
      <c r="AY792" s="390"/>
      <c r="AZ792" s="390"/>
    </row>
    <row r="793" spans="1:52">
      <c r="A793" s="208"/>
      <c r="B793" s="208"/>
      <c r="C793" s="208"/>
      <c r="D793" s="390"/>
      <c r="E793" s="390"/>
      <c r="F793" s="390"/>
      <c r="G793" s="390"/>
      <c r="H793" s="390"/>
      <c r="I793" s="390"/>
      <c r="J793" s="390"/>
      <c r="K793" s="1331"/>
      <c r="U793" s="208"/>
      <c r="V793" s="1332"/>
      <c r="W793" s="1332"/>
      <c r="X793" s="390"/>
      <c r="Y793" s="390"/>
      <c r="Z793" s="390"/>
      <c r="AA793" s="390"/>
      <c r="AB793" s="390"/>
      <c r="AC793" s="390"/>
      <c r="AD793" s="390"/>
      <c r="AE793" s="390"/>
      <c r="AF793" s="390"/>
      <c r="AG793" s="390"/>
      <c r="AH793" s="390"/>
      <c r="AI793" s="390"/>
      <c r="AJ793" s="390"/>
      <c r="AK793" s="390"/>
      <c r="AL793" s="390"/>
      <c r="AM793" s="390"/>
      <c r="AN793" s="390"/>
      <c r="AO793" s="390"/>
      <c r="AP793" s="390"/>
      <c r="AQ793" s="390"/>
      <c r="AR793" s="390"/>
      <c r="AS793" s="390"/>
      <c r="AT793" s="390"/>
      <c r="AU793" s="390"/>
      <c r="AV793" s="390"/>
      <c r="AW793" s="390"/>
      <c r="AX793" s="390"/>
      <c r="AY793" s="390"/>
      <c r="AZ793" s="390"/>
    </row>
    <row r="794" spans="1:52">
      <c r="A794" s="208"/>
      <c r="B794" s="208"/>
      <c r="C794" s="208"/>
      <c r="D794" s="390"/>
      <c r="E794" s="390"/>
      <c r="F794" s="390"/>
      <c r="G794" s="390"/>
      <c r="H794" s="390"/>
      <c r="I794" s="390"/>
      <c r="J794" s="390"/>
      <c r="K794" s="1331"/>
      <c r="U794" s="208"/>
      <c r="V794" s="1332"/>
      <c r="W794" s="1332"/>
      <c r="X794" s="390"/>
      <c r="Y794" s="390"/>
      <c r="Z794" s="390"/>
      <c r="AA794" s="390"/>
      <c r="AB794" s="390"/>
      <c r="AC794" s="390"/>
      <c r="AD794" s="390"/>
      <c r="AE794" s="390"/>
      <c r="AF794" s="390"/>
      <c r="AG794" s="390"/>
      <c r="AH794" s="390"/>
      <c r="AI794" s="390"/>
      <c r="AJ794" s="390"/>
      <c r="AK794" s="390"/>
      <c r="AL794" s="390"/>
      <c r="AM794" s="390"/>
      <c r="AN794" s="390"/>
      <c r="AO794" s="390"/>
      <c r="AP794" s="390"/>
      <c r="AQ794" s="390"/>
      <c r="AR794" s="390"/>
      <c r="AS794" s="390"/>
      <c r="AT794" s="390"/>
      <c r="AU794" s="390"/>
      <c r="AV794" s="390"/>
      <c r="AW794" s="390"/>
      <c r="AX794" s="390"/>
      <c r="AY794" s="390"/>
      <c r="AZ794" s="390"/>
    </row>
    <row r="795" spans="1:52">
      <c r="A795" s="208"/>
      <c r="B795" s="208"/>
      <c r="C795" s="208"/>
      <c r="D795" s="390"/>
      <c r="E795" s="390"/>
      <c r="F795" s="390"/>
      <c r="G795" s="390"/>
      <c r="H795" s="390"/>
      <c r="I795" s="390"/>
      <c r="J795" s="390"/>
      <c r="K795" s="1331"/>
      <c r="U795" s="208"/>
      <c r="V795" s="1332"/>
      <c r="W795" s="1332"/>
      <c r="X795" s="390"/>
      <c r="Y795" s="390"/>
      <c r="Z795" s="390"/>
      <c r="AA795" s="390"/>
      <c r="AB795" s="390"/>
      <c r="AC795" s="390"/>
      <c r="AD795" s="390"/>
      <c r="AE795" s="390"/>
      <c r="AF795" s="390"/>
      <c r="AG795" s="390"/>
      <c r="AH795" s="390"/>
      <c r="AI795" s="390"/>
      <c r="AJ795" s="390"/>
      <c r="AK795" s="390"/>
      <c r="AL795" s="390"/>
      <c r="AM795" s="390"/>
      <c r="AN795" s="390"/>
      <c r="AO795" s="390"/>
      <c r="AP795" s="390"/>
      <c r="AQ795" s="390"/>
      <c r="AR795" s="390"/>
      <c r="AS795" s="390"/>
      <c r="AT795" s="390"/>
      <c r="AU795" s="390"/>
      <c r="AV795" s="390"/>
      <c r="AW795" s="390"/>
      <c r="AX795" s="390"/>
      <c r="AY795" s="390"/>
      <c r="AZ795" s="390"/>
    </row>
    <row r="796" spans="1:52">
      <c r="A796" s="208"/>
      <c r="B796" s="208"/>
      <c r="C796" s="208"/>
      <c r="D796" s="390"/>
      <c r="E796" s="390"/>
      <c r="F796" s="390"/>
      <c r="G796" s="390"/>
      <c r="H796" s="390"/>
      <c r="I796" s="390"/>
      <c r="J796" s="390"/>
      <c r="K796" s="1331"/>
      <c r="U796" s="208"/>
      <c r="V796" s="1332"/>
      <c r="W796" s="1332"/>
      <c r="X796" s="390"/>
      <c r="Y796" s="390"/>
      <c r="Z796" s="390"/>
      <c r="AA796" s="390"/>
      <c r="AB796" s="390"/>
      <c r="AC796" s="390"/>
      <c r="AD796" s="390"/>
      <c r="AE796" s="390"/>
      <c r="AF796" s="390"/>
      <c r="AG796" s="390"/>
      <c r="AH796" s="390"/>
      <c r="AI796" s="390"/>
      <c r="AJ796" s="390"/>
      <c r="AK796" s="390"/>
      <c r="AL796" s="390"/>
      <c r="AM796" s="390"/>
      <c r="AN796" s="390"/>
      <c r="AO796" s="390"/>
      <c r="AP796" s="390"/>
      <c r="AQ796" s="390"/>
      <c r="AR796" s="390"/>
      <c r="AS796" s="390"/>
      <c r="AT796" s="390"/>
      <c r="AU796" s="390"/>
      <c r="AV796" s="390"/>
      <c r="AW796" s="390"/>
      <c r="AX796" s="390"/>
      <c r="AY796" s="390"/>
      <c r="AZ796" s="390"/>
    </row>
    <row r="797" spans="1:52">
      <c r="A797" s="208"/>
      <c r="B797" s="208"/>
      <c r="C797" s="208"/>
      <c r="D797" s="390"/>
      <c r="E797" s="390"/>
      <c r="F797" s="390"/>
      <c r="G797" s="390"/>
      <c r="H797" s="390"/>
      <c r="I797" s="390"/>
      <c r="J797" s="390"/>
      <c r="K797" s="1331"/>
      <c r="U797" s="208"/>
      <c r="V797" s="1332"/>
      <c r="W797" s="1332"/>
      <c r="X797" s="390"/>
      <c r="Y797" s="390"/>
      <c r="Z797" s="390"/>
      <c r="AA797" s="390"/>
      <c r="AB797" s="390"/>
      <c r="AC797" s="390"/>
      <c r="AD797" s="390"/>
      <c r="AE797" s="390"/>
      <c r="AF797" s="390"/>
      <c r="AG797" s="390"/>
      <c r="AH797" s="390"/>
      <c r="AI797" s="390"/>
      <c r="AJ797" s="390"/>
      <c r="AK797" s="390"/>
      <c r="AL797" s="390"/>
      <c r="AM797" s="390"/>
      <c r="AN797" s="390"/>
      <c r="AO797" s="390"/>
      <c r="AP797" s="390"/>
      <c r="AQ797" s="390"/>
      <c r="AR797" s="390"/>
      <c r="AS797" s="390"/>
      <c r="AT797" s="390"/>
      <c r="AU797" s="390"/>
      <c r="AV797" s="390"/>
      <c r="AW797" s="390"/>
      <c r="AX797" s="390"/>
      <c r="AY797" s="390"/>
      <c r="AZ797" s="390"/>
    </row>
    <row r="798" spans="1:52">
      <c r="A798" s="208"/>
      <c r="B798" s="208"/>
      <c r="C798" s="208"/>
      <c r="D798" s="390"/>
      <c r="E798" s="390"/>
      <c r="F798" s="390"/>
      <c r="G798" s="390"/>
      <c r="H798" s="390"/>
      <c r="I798" s="390"/>
      <c r="J798" s="390"/>
      <c r="K798" s="1331"/>
      <c r="U798" s="208"/>
      <c r="V798" s="1332"/>
      <c r="W798" s="1332"/>
      <c r="X798" s="390"/>
      <c r="Y798" s="390"/>
      <c r="Z798" s="390"/>
      <c r="AA798" s="390"/>
      <c r="AB798" s="390"/>
      <c r="AC798" s="390"/>
      <c r="AD798" s="390"/>
      <c r="AE798" s="390"/>
      <c r="AF798" s="390"/>
      <c r="AG798" s="390"/>
      <c r="AH798" s="390"/>
      <c r="AI798" s="390"/>
      <c r="AJ798" s="390"/>
      <c r="AK798" s="390"/>
      <c r="AL798" s="390"/>
      <c r="AM798" s="390"/>
      <c r="AN798" s="390"/>
      <c r="AO798" s="390"/>
      <c r="AP798" s="390"/>
      <c r="AQ798" s="390"/>
      <c r="AR798" s="390"/>
      <c r="AS798" s="390"/>
      <c r="AT798" s="390"/>
      <c r="AU798" s="390"/>
      <c r="AV798" s="390"/>
      <c r="AW798" s="390"/>
      <c r="AX798" s="390"/>
      <c r="AY798" s="390"/>
      <c r="AZ798" s="390"/>
    </row>
    <row r="799" spans="1:52">
      <c r="A799" s="208"/>
      <c r="B799" s="208"/>
      <c r="C799" s="208"/>
      <c r="D799" s="390"/>
      <c r="E799" s="390"/>
      <c r="F799" s="390"/>
      <c r="G799" s="390"/>
      <c r="H799" s="390"/>
      <c r="I799" s="390"/>
      <c r="J799" s="390"/>
      <c r="K799" s="1331"/>
      <c r="U799" s="208"/>
      <c r="V799" s="1332"/>
      <c r="W799" s="1332"/>
      <c r="X799" s="390"/>
      <c r="Y799" s="390"/>
      <c r="Z799" s="390"/>
      <c r="AA799" s="390"/>
      <c r="AB799" s="390"/>
      <c r="AC799" s="390"/>
      <c r="AD799" s="390"/>
      <c r="AE799" s="390"/>
      <c r="AF799" s="390"/>
      <c r="AG799" s="390"/>
      <c r="AH799" s="390"/>
      <c r="AI799" s="390"/>
      <c r="AJ799" s="390"/>
      <c r="AK799" s="390"/>
      <c r="AL799" s="390"/>
      <c r="AM799" s="390"/>
      <c r="AN799" s="390"/>
      <c r="AO799" s="390"/>
      <c r="AP799" s="390"/>
      <c r="AQ799" s="390"/>
      <c r="AR799" s="390"/>
      <c r="AS799" s="390"/>
      <c r="AT799" s="390"/>
      <c r="AU799" s="390"/>
      <c r="AV799" s="390"/>
      <c r="AW799" s="390"/>
      <c r="AX799" s="390"/>
      <c r="AY799" s="390"/>
      <c r="AZ799" s="390"/>
    </row>
    <row r="800" spans="1:52">
      <c r="A800" s="208"/>
      <c r="B800" s="208"/>
      <c r="C800" s="208"/>
      <c r="D800" s="390"/>
      <c r="E800" s="390"/>
      <c r="F800" s="390"/>
      <c r="G800" s="390"/>
      <c r="H800" s="390"/>
      <c r="I800" s="390"/>
      <c r="J800" s="390"/>
      <c r="K800" s="1331"/>
      <c r="U800" s="208"/>
      <c r="V800" s="1332"/>
      <c r="W800" s="1332"/>
      <c r="X800" s="390"/>
      <c r="Y800" s="390"/>
      <c r="Z800" s="390"/>
      <c r="AA800" s="390"/>
      <c r="AB800" s="390"/>
      <c r="AC800" s="390"/>
      <c r="AD800" s="390"/>
      <c r="AE800" s="390"/>
      <c r="AF800" s="390"/>
      <c r="AG800" s="390"/>
      <c r="AH800" s="390"/>
      <c r="AI800" s="390"/>
      <c r="AJ800" s="390"/>
      <c r="AK800" s="390"/>
      <c r="AL800" s="390"/>
      <c r="AM800" s="390"/>
      <c r="AN800" s="390"/>
      <c r="AO800" s="390"/>
      <c r="AP800" s="390"/>
      <c r="AQ800" s="390"/>
      <c r="AR800" s="390"/>
      <c r="AS800" s="390"/>
      <c r="AT800" s="390"/>
      <c r="AU800" s="390"/>
      <c r="AV800" s="390"/>
      <c r="AW800" s="390"/>
      <c r="AX800" s="390"/>
      <c r="AY800" s="390"/>
      <c r="AZ800" s="390"/>
    </row>
    <row r="801" spans="1:52">
      <c r="A801" s="208"/>
      <c r="B801" s="208"/>
      <c r="C801" s="208"/>
      <c r="D801" s="390"/>
      <c r="E801" s="390"/>
      <c r="F801" s="390"/>
      <c r="G801" s="390"/>
      <c r="H801" s="390"/>
      <c r="I801" s="390"/>
      <c r="J801" s="390"/>
      <c r="K801" s="1331"/>
      <c r="U801" s="208"/>
      <c r="V801" s="1332"/>
      <c r="W801" s="1332"/>
      <c r="X801" s="390"/>
      <c r="Y801" s="390"/>
      <c r="Z801" s="390"/>
      <c r="AA801" s="390"/>
      <c r="AB801" s="390"/>
      <c r="AC801" s="390"/>
      <c r="AD801" s="390"/>
      <c r="AE801" s="390"/>
      <c r="AF801" s="390"/>
      <c r="AG801" s="390"/>
      <c r="AH801" s="390"/>
      <c r="AI801" s="390"/>
      <c r="AJ801" s="390"/>
      <c r="AK801" s="390"/>
      <c r="AL801" s="390"/>
      <c r="AM801" s="390"/>
      <c r="AN801" s="390"/>
      <c r="AO801" s="390"/>
      <c r="AP801" s="390"/>
      <c r="AQ801" s="390"/>
      <c r="AR801" s="390"/>
      <c r="AS801" s="390"/>
      <c r="AT801" s="390"/>
      <c r="AU801" s="390"/>
      <c r="AV801" s="390"/>
      <c r="AW801" s="390"/>
      <c r="AX801" s="390"/>
      <c r="AY801" s="390"/>
      <c r="AZ801" s="390"/>
    </row>
    <row r="802" spans="1:52">
      <c r="A802" s="208"/>
      <c r="B802" s="208"/>
      <c r="C802" s="208"/>
      <c r="D802" s="390"/>
      <c r="E802" s="390"/>
      <c r="F802" s="390"/>
      <c r="G802" s="390"/>
      <c r="H802" s="390"/>
      <c r="I802" s="390"/>
      <c r="J802" s="390"/>
      <c r="K802" s="1331"/>
      <c r="U802" s="208"/>
      <c r="V802" s="1332"/>
      <c r="W802" s="1332"/>
      <c r="X802" s="390"/>
      <c r="Y802" s="390"/>
      <c r="Z802" s="390"/>
      <c r="AA802" s="390"/>
      <c r="AB802" s="390"/>
      <c r="AC802" s="390"/>
      <c r="AD802" s="390"/>
      <c r="AE802" s="390"/>
      <c r="AF802" s="390"/>
      <c r="AG802" s="390"/>
      <c r="AH802" s="390"/>
      <c r="AI802" s="390"/>
      <c r="AJ802" s="390"/>
      <c r="AK802" s="390"/>
      <c r="AL802" s="390"/>
      <c r="AM802" s="390"/>
      <c r="AN802" s="390"/>
      <c r="AO802" s="390"/>
      <c r="AP802" s="390"/>
      <c r="AQ802" s="390"/>
      <c r="AR802" s="390"/>
      <c r="AS802" s="390"/>
      <c r="AT802" s="390"/>
      <c r="AU802" s="390"/>
      <c r="AV802" s="390"/>
      <c r="AW802" s="390"/>
      <c r="AX802" s="390"/>
      <c r="AY802" s="390"/>
      <c r="AZ802" s="390"/>
    </row>
    <row r="803" spans="1:52">
      <c r="A803" s="208"/>
      <c r="B803" s="208"/>
      <c r="C803" s="208"/>
      <c r="D803" s="390"/>
      <c r="E803" s="390"/>
      <c r="F803" s="390"/>
      <c r="G803" s="390"/>
      <c r="H803" s="390"/>
      <c r="I803" s="390"/>
      <c r="J803" s="390"/>
      <c r="K803" s="1331"/>
      <c r="U803" s="208"/>
      <c r="V803" s="1332"/>
      <c r="W803" s="1332"/>
      <c r="X803" s="390"/>
      <c r="Y803" s="390"/>
      <c r="Z803" s="390"/>
      <c r="AA803" s="390"/>
      <c r="AB803" s="390"/>
      <c r="AC803" s="390"/>
      <c r="AD803" s="390"/>
      <c r="AE803" s="390"/>
      <c r="AF803" s="390"/>
      <c r="AG803" s="390"/>
      <c r="AH803" s="390"/>
      <c r="AI803" s="390"/>
      <c r="AJ803" s="390"/>
      <c r="AK803" s="390"/>
      <c r="AL803" s="390"/>
      <c r="AM803" s="390"/>
      <c r="AN803" s="390"/>
      <c r="AO803" s="390"/>
      <c r="AP803" s="390"/>
      <c r="AQ803" s="390"/>
      <c r="AR803" s="390"/>
      <c r="AS803" s="390"/>
      <c r="AT803" s="390"/>
      <c r="AU803" s="390"/>
      <c r="AV803" s="390"/>
      <c r="AW803" s="390"/>
      <c r="AX803" s="390"/>
      <c r="AY803" s="390"/>
      <c r="AZ803" s="390"/>
    </row>
    <row r="804" spans="1:52">
      <c r="A804" s="208"/>
      <c r="B804" s="208"/>
      <c r="C804" s="208"/>
      <c r="D804" s="390"/>
      <c r="E804" s="390"/>
      <c r="F804" s="390"/>
      <c r="G804" s="390"/>
      <c r="H804" s="390"/>
      <c r="I804" s="390"/>
      <c r="J804" s="390"/>
      <c r="K804" s="1331"/>
      <c r="U804" s="208"/>
      <c r="V804" s="1332"/>
      <c r="W804" s="1332"/>
      <c r="X804" s="390"/>
      <c r="Y804" s="390"/>
      <c r="Z804" s="390"/>
      <c r="AA804" s="390"/>
      <c r="AB804" s="390"/>
      <c r="AC804" s="390"/>
      <c r="AD804" s="390"/>
      <c r="AE804" s="390"/>
      <c r="AF804" s="390"/>
      <c r="AG804" s="390"/>
      <c r="AH804" s="390"/>
      <c r="AI804" s="390"/>
      <c r="AJ804" s="390"/>
      <c r="AK804" s="390"/>
      <c r="AL804" s="390"/>
      <c r="AM804" s="390"/>
      <c r="AN804" s="390"/>
      <c r="AO804" s="390"/>
      <c r="AP804" s="390"/>
      <c r="AQ804" s="390"/>
      <c r="AR804" s="390"/>
      <c r="AS804" s="390"/>
      <c r="AT804" s="390"/>
      <c r="AU804" s="390"/>
      <c r="AV804" s="390"/>
      <c r="AW804" s="390"/>
      <c r="AX804" s="390"/>
      <c r="AY804" s="390"/>
      <c r="AZ804" s="390"/>
    </row>
    <row r="805" spans="1:52">
      <c r="A805" s="208"/>
      <c r="B805" s="208"/>
      <c r="C805" s="208"/>
      <c r="D805" s="390"/>
      <c r="E805" s="390"/>
      <c r="F805" s="390"/>
      <c r="G805" s="390"/>
      <c r="H805" s="390"/>
      <c r="I805" s="390"/>
      <c r="J805" s="390"/>
      <c r="K805" s="1331"/>
      <c r="U805" s="208"/>
      <c r="V805" s="1332"/>
      <c r="W805" s="1332"/>
      <c r="X805" s="390"/>
      <c r="Y805" s="390"/>
      <c r="Z805" s="390"/>
      <c r="AA805" s="390"/>
      <c r="AB805" s="390"/>
      <c r="AC805" s="390"/>
      <c r="AD805" s="390"/>
      <c r="AE805" s="390"/>
      <c r="AF805" s="390"/>
      <c r="AG805" s="390"/>
      <c r="AH805" s="390"/>
      <c r="AI805" s="390"/>
      <c r="AJ805" s="390"/>
      <c r="AK805" s="390"/>
      <c r="AL805" s="390"/>
      <c r="AM805" s="390"/>
      <c r="AN805" s="390"/>
      <c r="AO805" s="390"/>
      <c r="AP805" s="390"/>
      <c r="AQ805" s="390"/>
      <c r="AR805" s="390"/>
      <c r="AS805" s="390"/>
      <c r="AT805" s="390"/>
      <c r="AU805" s="390"/>
      <c r="AV805" s="390"/>
      <c r="AW805" s="390"/>
      <c r="AX805" s="390"/>
      <c r="AY805" s="390"/>
      <c r="AZ805" s="390"/>
    </row>
    <row r="806" spans="1:52">
      <c r="A806" s="208"/>
      <c r="B806" s="208"/>
      <c r="C806" s="208"/>
      <c r="D806" s="390"/>
      <c r="E806" s="390"/>
      <c r="F806" s="390"/>
      <c r="G806" s="390"/>
      <c r="H806" s="390"/>
      <c r="I806" s="390"/>
      <c r="J806" s="390"/>
      <c r="K806" s="1331"/>
      <c r="U806" s="208"/>
      <c r="V806" s="1332"/>
      <c r="W806" s="1332"/>
      <c r="X806" s="390"/>
      <c r="Y806" s="390"/>
      <c r="Z806" s="390"/>
      <c r="AA806" s="390"/>
      <c r="AB806" s="390"/>
      <c r="AC806" s="390"/>
      <c r="AD806" s="390"/>
      <c r="AE806" s="390"/>
      <c r="AF806" s="390"/>
      <c r="AG806" s="390"/>
      <c r="AH806" s="390"/>
      <c r="AI806" s="390"/>
      <c r="AJ806" s="390"/>
      <c r="AK806" s="390"/>
      <c r="AL806" s="390"/>
      <c r="AM806" s="390"/>
      <c r="AN806" s="390"/>
      <c r="AO806" s="390"/>
      <c r="AP806" s="390"/>
      <c r="AQ806" s="390"/>
      <c r="AR806" s="390"/>
      <c r="AS806" s="390"/>
      <c r="AT806" s="390"/>
      <c r="AU806" s="390"/>
      <c r="AV806" s="390"/>
      <c r="AW806" s="390"/>
      <c r="AX806" s="390"/>
      <c r="AY806" s="390"/>
      <c r="AZ806" s="390"/>
    </row>
    <row r="807" spans="1:52">
      <c r="A807" s="208"/>
      <c r="B807" s="208"/>
      <c r="C807" s="208"/>
      <c r="D807" s="390"/>
      <c r="E807" s="390"/>
      <c r="F807" s="390"/>
      <c r="G807" s="390"/>
      <c r="H807" s="390"/>
      <c r="I807" s="390"/>
      <c r="J807" s="390"/>
      <c r="K807" s="1331"/>
      <c r="U807" s="208"/>
      <c r="V807" s="1332"/>
      <c r="W807" s="1332"/>
      <c r="X807" s="390"/>
      <c r="Y807" s="390"/>
      <c r="Z807" s="390"/>
      <c r="AA807" s="390"/>
      <c r="AB807" s="390"/>
      <c r="AC807" s="390"/>
      <c r="AD807" s="390"/>
      <c r="AE807" s="390"/>
      <c r="AF807" s="390"/>
      <c r="AG807" s="390"/>
      <c r="AH807" s="390"/>
      <c r="AI807" s="390"/>
      <c r="AJ807" s="390"/>
      <c r="AK807" s="390"/>
      <c r="AL807" s="390"/>
      <c r="AM807" s="390"/>
      <c r="AN807" s="390"/>
      <c r="AO807" s="390"/>
      <c r="AP807" s="390"/>
      <c r="AQ807" s="390"/>
      <c r="AR807" s="390"/>
      <c r="AS807" s="390"/>
      <c r="AT807" s="390"/>
      <c r="AU807" s="390"/>
      <c r="AV807" s="390"/>
      <c r="AW807" s="390"/>
      <c r="AX807" s="390"/>
      <c r="AY807" s="390"/>
      <c r="AZ807" s="390"/>
    </row>
    <row r="808" spans="1:52">
      <c r="A808" s="208"/>
      <c r="B808" s="208"/>
      <c r="C808" s="208"/>
      <c r="D808" s="390"/>
      <c r="E808" s="390"/>
      <c r="F808" s="390"/>
      <c r="G808" s="390"/>
      <c r="H808" s="390"/>
      <c r="I808" s="390"/>
      <c r="J808" s="390"/>
      <c r="K808" s="1331"/>
      <c r="U808" s="208"/>
      <c r="V808" s="1332"/>
      <c r="W808" s="1332"/>
      <c r="X808" s="390"/>
      <c r="Y808" s="390"/>
      <c r="Z808" s="390"/>
      <c r="AA808" s="390"/>
      <c r="AB808" s="390"/>
      <c r="AC808" s="390"/>
      <c r="AD808" s="390"/>
      <c r="AE808" s="390"/>
      <c r="AF808" s="390"/>
      <c r="AG808" s="390"/>
      <c r="AH808" s="390"/>
      <c r="AI808" s="390"/>
      <c r="AJ808" s="390"/>
      <c r="AK808" s="390"/>
      <c r="AL808" s="390"/>
      <c r="AM808" s="390"/>
      <c r="AN808" s="390"/>
      <c r="AO808" s="390"/>
      <c r="AP808" s="390"/>
      <c r="AQ808" s="390"/>
      <c r="AR808" s="390"/>
      <c r="AS808" s="390"/>
      <c r="AT808" s="390"/>
      <c r="AU808" s="390"/>
      <c r="AV808" s="390"/>
      <c r="AW808" s="390"/>
      <c r="AX808" s="390"/>
      <c r="AY808" s="390"/>
      <c r="AZ808" s="390"/>
    </row>
    <row r="809" spans="1:52">
      <c r="A809" s="208"/>
      <c r="B809" s="208"/>
      <c r="C809" s="208"/>
      <c r="D809" s="390"/>
      <c r="E809" s="390"/>
      <c r="F809" s="390"/>
      <c r="G809" s="390"/>
      <c r="H809" s="390"/>
      <c r="I809" s="390"/>
      <c r="J809" s="390"/>
      <c r="K809" s="1331"/>
      <c r="U809" s="208"/>
      <c r="V809" s="1332"/>
      <c r="W809" s="1332"/>
      <c r="X809" s="390"/>
      <c r="Y809" s="390"/>
      <c r="Z809" s="390"/>
      <c r="AA809" s="390"/>
      <c r="AB809" s="390"/>
      <c r="AC809" s="390"/>
      <c r="AD809" s="390"/>
      <c r="AE809" s="390"/>
      <c r="AF809" s="390"/>
      <c r="AG809" s="390"/>
      <c r="AH809" s="390"/>
      <c r="AI809" s="390"/>
      <c r="AJ809" s="390"/>
      <c r="AK809" s="390"/>
      <c r="AL809" s="390"/>
      <c r="AM809" s="390"/>
      <c r="AN809" s="390"/>
      <c r="AO809" s="390"/>
      <c r="AP809" s="390"/>
      <c r="AQ809" s="390"/>
      <c r="AR809" s="390"/>
      <c r="AS809" s="390"/>
      <c r="AT809" s="390"/>
      <c r="AU809" s="390"/>
      <c r="AV809" s="390"/>
      <c r="AW809" s="390"/>
      <c r="AX809" s="390"/>
      <c r="AY809" s="390"/>
      <c r="AZ809" s="390"/>
    </row>
    <row r="810" spans="1:52">
      <c r="A810" s="208"/>
      <c r="B810" s="208"/>
      <c r="C810" s="208"/>
      <c r="D810" s="390"/>
      <c r="E810" s="390"/>
      <c r="F810" s="390"/>
      <c r="G810" s="390"/>
      <c r="H810" s="390"/>
      <c r="I810" s="390"/>
      <c r="J810" s="390"/>
      <c r="K810" s="1331"/>
      <c r="U810" s="208"/>
      <c r="V810" s="1332"/>
      <c r="W810" s="1332"/>
      <c r="X810" s="390"/>
      <c r="Y810" s="390"/>
      <c r="Z810" s="390"/>
      <c r="AA810" s="390"/>
      <c r="AB810" s="390"/>
      <c r="AC810" s="390"/>
      <c r="AD810" s="390"/>
      <c r="AE810" s="390"/>
      <c r="AF810" s="390"/>
      <c r="AG810" s="390"/>
      <c r="AH810" s="390"/>
      <c r="AI810" s="390"/>
      <c r="AJ810" s="390"/>
      <c r="AK810" s="390"/>
      <c r="AL810" s="390"/>
      <c r="AM810" s="390"/>
      <c r="AN810" s="390"/>
      <c r="AO810" s="390"/>
      <c r="AP810" s="390"/>
      <c r="AQ810" s="390"/>
      <c r="AR810" s="390"/>
      <c r="AS810" s="390"/>
      <c r="AT810" s="390"/>
      <c r="AU810" s="390"/>
      <c r="AV810" s="390"/>
      <c r="AW810" s="390"/>
      <c r="AX810" s="390"/>
      <c r="AY810" s="390"/>
      <c r="AZ810" s="390"/>
    </row>
    <row r="811" spans="1:52">
      <c r="A811" s="208"/>
      <c r="B811" s="208"/>
      <c r="C811" s="208"/>
      <c r="D811" s="390"/>
      <c r="E811" s="390"/>
      <c r="F811" s="390"/>
      <c r="G811" s="390"/>
      <c r="H811" s="390"/>
      <c r="I811" s="390"/>
      <c r="J811" s="390"/>
      <c r="K811" s="1331"/>
      <c r="U811" s="208"/>
      <c r="V811" s="1332"/>
      <c r="W811" s="1332"/>
      <c r="X811" s="390"/>
      <c r="Y811" s="390"/>
      <c r="Z811" s="390"/>
      <c r="AA811" s="390"/>
      <c r="AB811" s="390"/>
      <c r="AC811" s="390"/>
      <c r="AD811" s="390"/>
      <c r="AE811" s="390"/>
      <c r="AF811" s="390"/>
      <c r="AG811" s="390"/>
      <c r="AH811" s="390"/>
      <c r="AI811" s="390"/>
      <c r="AJ811" s="390"/>
      <c r="AK811" s="390"/>
      <c r="AL811" s="390"/>
      <c r="AM811" s="390"/>
      <c r="AN811" s="390"/>
      <c r="AO811" s="390"/>
      <c r="AP811" s="390"/>
      <c r="AQ811" s="390"/>
      <c r="AR811" s="390"/>
      <c r="AS811" s="390"/>
      <c r="AT811" s="390"/>
      <c r="AU811" s="390"/>
      <c r="AV811" s="390"/>
      <c r="AW811" s="390"/>
      <c r="AX811" s="390"/>
      <c r="AY811" s="390"/>
      <c r="AZ811" s="390"/>
    </row>
    <row r="812" spans="1:52">
      <c r="A812" s="208"/>
      <c r="B812" s="208"/>
      <c r="C812" s="208"/>
      <c r="D812" s="390"/>
      <c r="E812" s="390"/>
      <c r="F812" s="390"/>
      <c r="G812" s="390"/>
      <c r="H812" s="390"/>
      <c r="I812" s="390"/>
      <c r="J812" s="390"/>
      <c r="K812" s="1331"/>
      <c r="U812" s="208"/>
      <c r="V812" s="1332"/>
      <c r="W812" s="1332"/>
      <c r="X812" s="390"/>
      <c r="Y812" s="390"/>
      <c r="Z812" s="390"/>
      <c r="AA812" s="390"/>
      <c r="AB812" s="390"/>
      <c r="AC812" s="390"/>
      <c r="AD812" s="390"/>
      <c r="AE812" s="390"/>
      <c r="AF812" s="390"/>
      <c r="AG812" s="390"/>
      <c r="AH812" s="390"/>
      <c r="AI812" s="390"/>
      <c r="AJ812" s="390"/>
      <c r="AK812" s="390"/>
      <c r="AL812" s="390"/>
      <c r="AM812" s="390"/>
      <c r="AN812" s="390"/>
      <c r="AO812" s="390"/>
      <c r="AP812" s="390"/>
      <c r="AQ812" s="390"/>
      <c r="AR812" s="390"/>
      <c r="AS812" s="390"/>
      <c r="AT812" s="390"/>
      <c r="AU812" s="390"/>
      <c r="AV812" s="390"/>
      <c r="AW812" s="390"/>
      <c r="AX812" s="390"/>
      <c r="AY812" s="390"/>
      <c r="AZ812" s="390"/>
    </row>
    <row r="813" spans="1:52">
      <c r="A813" s="208"/>
      <c r="B813" s="208"/>
      <c r="C813" s="208"/>
      <c r="D813" s="390"/>
      <c r="E813" s="390"/>
      <c r="F813" s="390"/>
      <c r="G813" s="390"/>
      <c r="H813" s="390"/>
      <c r="I813" s="390"/>
      <c r="J813" s="390"/>
      <c r="K813" s="1331"/>
      <c r="U813" s="208"/>
      <c r="V813" s="1332"/>
      <c r="W813" s="1332"/>
      <c r="X813" s="390"/>
      <c r="Y813" s="390"/>
      <c r="Z813" s="390"/>
      <c r="AA813" s="390"/>
      <c r="AB813" s="390"/>
      <c r="AC813" s="390"/>
      <c r="AD813" s="390"/>
      <c r="AE813" s="390"/>
      <c r="AF813" s="390"/>
      <c r="AG813" s="390"/>
      <c r="AH813" s="390"/>
      <c r="AI813" s="390"/>
      <c r="AJ813" s="390"/>
      <c r="AK813" s="390"/>
      <c r="AL813" s="390"/>
      <c r="AM813" s="390"/>
      <c r="AN813" s="390"/>
      <c r="AO813" s="390"/>
      <c r="AP813" s="390"/>
      <c r="AQ813" s="390"/>
      <c r="AR813" s="390"/>
      <c r="AS813" s="390"/>
      <c r="AT813" s="390"/>
      <c r="AU813" s="390"/>
      <c r="AV813" s="390"/>
      <c r="AW813" s="390"/>
      <c r="AX813" s="390"/>
      <c r="AY813" s="390"/>
      <c r="AZ813" s="390"/>
    </row>
    <row r="814" spans="1:52">
      <c r="A814" s="208"/>
      <c r="B814" s="208"/>
      <c r="C814" s="208"/>
      <c r="D814" s="390"/>
      <c r="E814" s="390"/>
      <c r="F814" s="390"/>
      <c r="G814" s="390"/>
      <c r="H814" s="390"/>
      <c r="I814" s="390"/>
      <c r="J814" s="390"/>
      <c r="K814" s="1331"/>
      <c r="U814" s="208"/>
      <c r="V814" s="1332"/>
      <c r="W814" s="1332"/>
      <c r="X814" s="390"/>
      <c r="Y814" s="390"/>
      <c r="Z814" s="390"/>
      <c r="AA814" s="390"/>
      <c r="AB814" s="390"/>
      <c r="AC814" s="390"/>
      <c r="AD814" s="390"/>
      <c r="AE814" s="390"/>
      <c r="AF814" s="390"/>
      <c r="AG814" s="390"/>
      <c r="AH814" s="390"/>
      <c r="AI814" s="390"/>
      <c r="AJ814" s="390"/>
      <c r="AK814" s="390"/>
      <c r="AL814" s="390"/>
      <c r="AM814" s="390"/>
      <c r="AN814" s="390"/>
      <c r="AO814" s="390"/>
      <c r="AP814" s="390"/>
      <c r="AQ814" s="390"/>
      <c r="AR814" s="390"/>
      <c r="AS814" s="390"/>
      <c r="AT814" s="390"/>
      <c r="AU814" s="390"/>
      <c r="AV814" s="390"/>
      <c r="AW814" s="390"/>
      <c r="AX814" s="390"/>
      <c r="AY814" s="390"/>
      <c r="AZ814" s="390"/>
    </row>
    <row r="815" spans="1:52">
      <c r="A815" s="208"/>
      <c r="B815" s="208"/>
      <c r="C815" s="208"/>
      <c r="D815" s="390"/>
      <c r="E815" s="390"/>
      <c r="F815" s="390"/>
      <c r="G815" s="390"/>
      <c r="H815" s="390"/>
      <c r="I815" s="390"/>
      <c r="J815" s="390"/>
      <c r="K815" s="1331"/>
      <c r="U815" s="208"/>
      <c r="V815" s="1332"/>
      <c r="W815" s="1332"/>
      <c r="X815" s="390"/>
      <c r="Y815" s="390"/>
      <c r="Z815" s="390"/>
      <c r="AA815" s="390"/>
      <c r="AB815" s="390"/>
      <c r="AC815" s="390"/>
      <c r="AD815" s="390"/>
      <c r="AE815" s="390"/>
      <c r="AF815" s="390"/>
      <c r="AG815" s="390"/>
      <c r="AH815" s="390"/>
      <c r="AI815" s="390"/>
      <c r="AJ815" s="390"/>
      <c r="AK815" s="390"/>
      <c r="AL815" s="390"/>
      <c r="AM815" s="390"/>
      <c r="AN815" s="390"/>
      <c r="AO815" s="390"/>
      <c r="AP815" s="390"/>
      <c r="AQ815" s="390"/>
      <c r="AR815" s="390"/>
      <c r="AS815" s="390"/>
      <c r="AT815" s="390"/>
      <c r="AU815" s="390"/>
      <c r="AV815" s="390"/>
      <c r="AW815" s="390"/>
      <c r="AX815" s="390"/>
      <c r="AY815" s="390"/>
      <c r="AZ815" s="390"/>
    </row>
    <row r="816" spans="1:52">
      <c r="A816" s="208"/>
      <c r="B816" s="208"/>
      <c r="C816" s="208"/>
      <c r="D816" s="390"/>
      <c r="E816" s="390"/>
      <c r="F816" s="390"/>
      <c r="G816" s="390"/>
      <c r="H816" s="390"/>
      <c r="I816" s="390"/>
      <c r="J816" s="390"/>
      <c r="K816" s="1331"/>
      <c r="U816" s="208"/>
      <c r="V816" s="1332"/>
      <c r="W816" s="1332"/>
      <c r="X816" s="390"/>
      <c r="Y816" s="390"/>
      <c r="Z816" s="390"/>
      <c r="AA816" s="390"/>
      <c r="AB816" s="390"/>
      <c r="AC816" s="390"/>
      <c r="AD816" s="390"/>
      <c r="AE816" s="390"/>
      <c r="AF816" s="390"/>
      <c r="AG816" s="390"/>
      <c r="AH816" s="390"/>
      <c r="AI816" s="390"/>
      <c r="AJ816" s="390"/>
      <c r="AK816" s="390"/>
      <c r="AL816" s="390"/>
      <c r="AM816" s="390"/>
      <c r="AN816" s="390"/>
      <c r="AO816" s="390"/>
      <c r="AP816" s="390"/>
      <c r="AQ816" s="390"/>
      <c r="AR816" s="390"/>
      <c r="AS816" s="390"/>
      <c r="AT816" s="390"/>
      <c r="AU816" s="390"/>
      <c r="AV816" s="390"/>
      <c r="AW816" s="390"/>
      <c r="AX816" s="390"/>
      <c r="AY816" s="390"/>
      <c r="AZ816" s="390"/>
    </row>
    <row r="817" spans="1:52">
      <c r="A817" s="208"/>
      <c r="B817" s="208"/>
      <c r="C817" s="208"/>
      <c r="D817" s="390"/>
      <c r="E817" s="390"/>
      <c r="F817" s="390"/>
      <c r="G817" s="390"/>
      <c r="H817" s="390"/>
      <c r="I817" s="390"/>
      <c r="J817" s="390"/>
      <c r="K817" s="1331"/>
      <c r="U817" s="208"/>
      <c r="V817" s="1332"/>
      <c r="W817" s="1332"/>
      <c r="X817" s="390"/>
      <c r="Y817" s="390"/>
      <c r="Z817" s="390"/>
      <c r="AA817" s="390"/>
      <c r="AB817" s="390"/>
      <c r="AC817" s="390"/>
      <c r="AD817" s="390"/>
      <c r="AE817" s="390"/>
      <c r="AF817" s="390"/>
      <c r="AG817" s="390"/>
      <c r="AH817" s="390"/>
      <c r="AI817" s="390"/>
      <c r="AJ817" s="390"/>
      <c r="AK817" s="390"/>
      <c r="AL817" s="390"/>
      <c r="AM817" s="390"/>
      <c r="AN817" s="390"/>
      <c r="AO817" s="390"/>
      <c r="AP817" s="390"/>
      <c r="AQ817" s="390"/>
      <c r="AR817" s="390"/>
      <c r="AS817" s="390"/>
      <c r="AT817" s="390"/>
      <c r="AU817" s="390"/>
      <c r="AV817" s="390"/>
      <c r="AW817" s="390"/>
      <c r="AX817" s="390"/>
      <c r="AY817" s="390"/>
      <c r="AZ817" s="390"/>
    </row>
    <row r="818" spans="1:52">
      <c r="A818" s="208"/>
      <c r="B818" s="208"/>
      <c r="C818" s="208"/>
      <c r="D818" s="390"/>
      <c r="E818" s="390"/>
      <c r="F818" s="390"/>
      <c r="G818" s="390"/>
      <c r="H818" s="390"/>
      <c r="I818" s="390"/>
      <c r="J818" s="390"/>
      <c r="K818" s="1331"/>
      <c r="U818" s="208"/>
      <c r="V818" s="1332"/>
      <c r="W818" s="1332"/>
      <c r="X818" s="390"/>
      <c r="Y818" s="390"/>
      <c r="Z818" s="390"/>
      <c r="AA818" s="390"/>
      <c r="AB818" s="390"/>
      <c r="AC818" s="390"/>
      <c r="AD818" s="390"/>
      <c r="AE818" s="390"/>
      <c r="AF818" s="390"/>
      <c r="AG818" s="390"/>
      <c r="AH818" s="390"/>
      <c r="AI818" s="390"/>
      <c r="AJ818" s="390"/>
      <c r="AK818" s="390"/>
      <c r="AL818" s="390"/>
      <c r="AM818" s="390"/>
      <c r="AN818" s="390"/>
      <c r="AO818" s="390"/>
      <c r="AP818" s="390"/>
      <c r="AQ818" s="390"/>
      <c r="AR818" s="390"/>
      <c r="AS818" s="390"/>
      <c r="AT818" s="390"/>
      <c r="AU818" s="390"/>
      <c r="AV818" s="390"/>
      <c r="AW818" s="390"/>
      <c r="AX818" s="390"/>
      <c r="AY818" s="390"/>
      <c r="AZ818" s="390"/>
    </row>
    <row r="819" spans="1:52">
      <c r="A819" s="208"/>
      <c r="B819" s="208"/>
      <c r="C819" s="208"/>
      <c r="D819" s="390"/>
      <c r="E819" s="390"/>
      <c r="F819" s="390"/>
      <c r="G819" s="390"/>
      <c r="H819" s="390"/>
      <c r="I819" s="390"/>
      <c r="J819" s="390"/>
      <c r="K819" s="1331"/>
      <c r="U819" s="208"/>
      <c r="V819" s="1332"/>
      <c r="W819" s="1332"/>
      <c r="X819" s="390"/>
      <c r="Y819" s="390"/>
      <c r="Z819" s="390"/>
      <c r="AA819" s="390"/>
      <c r="AB819" s="390"/>
      <c r="AC819" s="390"/>
      <c r="AD819" s="390"/>
      <c r="AE819" s="390"/>
      <c r="AF819" s="390"/>
      <c r="AG819" s="390"/>
      <c r="AH819" s="390"/>
      <c r="AI819" s="390"/>
      <c r="AJ819" s="390"/>
      <c r="AK819" s="390"/>
      <c r="AL819" s="390"/>
      <c r="AM819" s="390"/>
      <c r="AN819" s="390"/>
      <c r="AO819" s="390"/>
      <c r="AP819" s="390"/>
      <c r="AQ819" s="390"/>
      <c r="AR819" s="390"/>
      <c r="AS819" s="390"/>
      <c r="AT819" s="390"/>
      <c r="AU819" s="390"/>
      <c r="AV819" s="390"/>
      <c r="AW819" s="390"/>
      <c r="AX819" s="390"/>
      <c r="AY819" s="390"/>
      <c r="AZ819" s="390"/>
    </row>
    <row r="820" spans="1:52">
      <c r="A820" s="208"/>
      <c r="B820" s="208"/>
      <c r="C820" s="208"/>
      <c r="D820" s="390"/>
      <c r="E820" s="390"/>
      <c r="F820" s="390"/>
      <c r="G820" s="390"/>
      <c r="H820" s="390"/>
      <c r="I820" s="390"/>
      <c r="J820" s="390"/>
      <c r="K820" s="1331"/>
      <c r="U820" s="208"/>
      <c r="V820" s="1332"/>
      <c r="W820" s="1332"/>
      <c r="X820" s="390"/>
      <c r="Y820" s="390"/>
      <c r="Z820" s="390"/>
      <c r="AA820" s="390"/>
      <c r="AB820" s="390"/>
      <c r="AC820" s="390"/>
      <c r="AD820" s="390"/>
      <c r="AE820" s="390"/>
      <c r="AF820" s="390"/>
      <c r="AG820" s="390"/>
      <c r="AH820" s="390"/>
      <c r="AI820" s="390"/>
      <c r="AJ820" s="390"/>
      <c r="AK820" s="390"/>
      <c r="AL820" s="390"/>
      <c r="AM820" s="390"/>
      <c r="AN820" s="390"/>
      <c r="AO820" s="390"/>
      <c r="AP820" s="390"/>
      <c r="AQ820" s="390"/>
      <c r="AR820" s="390"/>
      <c r="AS820" s="390"/>
      <c r="AT820" s="390"/>
      <c r="AU820" s="390"/>
      <c r="AV820" s="390"/>
      <c r="AW820" s="390"/>
      <c r="AX820" s="390"/>
      <c r="AY820" s="390"/>
      <c r="AZ820" s="390"/>
    </row>
    <row r="821" spans="1:52">
      <c r="A821" s="208"/>
      <c r="B821" s="208"/>
      <c r="C821" s="208"/>
      <c r="D821" s="390"/>
      <c r="E821" s="390"/>
      <c r="F821" s="390"/>
      <c r="G821" s="390"/>
      <c r="H821" s="390"/>
      <c r="I821" s="390"/>
      <c r="J821" s="390"/>
      <c r="K821" s="1331"/>
      <c r="U821" s="208"/>
      <c r="V821" s="1332"/>
      <c r="W821" s="1332"/>
      <c r="X821" s="390"/>
      <c r="Y821" s="390"/>
      <c r="Z821" s="390"/>
      <c r="AA821" s="390"/>
      <c r="AB821" s="390"/>
      <c r="AC821" s="390"/>
      <c r="AD821" s="390"/>
      <c r="AE821" s="390"/>
      <c r="AF821" s="390"/>
      <c r="AG821" s="390"/>
      <c r="AH821" s="390"/>
      <c r="AI821" s="390"/>
      <c r="AJ821" s="390"/>
      <c r="AK821" s="390"/>
      <c r="AL821" s="390"/>
      <c r="AM821" s="390"/>
      <c r="AN821" s="390"/>
      <c r="AO821" s="390"/>
      <c r="AP821" s="390"/>
      <c r="AQ821" s="390"/>
      <c r="AR821" s="390"/>
      <c r="AS821" s="390"/>
      <c r="AT821" s="390"/>
      <c r="AU821" s="390"/>
      <c r="AV821" s="390"/>
      <c r="AW821" s="390"/>
      <c r="AX821" s="390"/>
      <c r="AY821" s="390"/>
      <c r="AZ821" s="390"/>
    </row>
    <row r="822" spans="1:52">
      <c r="A822" s="208"/>
      <c r="B822" s="208"/>
      <c r="C822" s="208"/>
      <c r="D822" s="390"/>
      <c r="E822" s="390"/>
      <c r="F822" s="390"/>
      <c r="G822" s="390"/>
      <c r="H822" s="390"/>
      <c r="I822" s="390"/>
      <c r="J822" s="390"/>
      <c r="K822" s="1331"/>
      <c r="U822" s="208"/>
      <c r="V822" s="1332"/>
      <c r="W822" s="1332"/>
      <c r="X822" s="390"/>
      <c r="Y822" s="390"/>
      <c r="Z822" s="390"/>
      <c r="AA822" s="390"/>
      <c r="AB822" s="390"/>
      <c r="AC822" s="390"/>
      <c r="AD822" s="390"/>
      <c r="AE822" s="390"/>
      <c r="AF822" s="390"/>
      <c r="AG822" s="390"/>
      <c r="AH822" s="390"/>
      <c r="AI822" s="390"/>
      <c r="AJ822" s="390"/>
      <c r="AK822" s="390"/>
      <c r="AL822" s="390"/>
      <c r="AM822" s="390"/>
      <c r="AN822" s="390"/>
      <c r="AO822" s="390"/>
      <c r="AP822" s="390"/>
      <c r="AQ822" s="390"/>
      <c r="AR822" s="390"/>
      <c r="AS822" s="390"/>
      <c r="AT822" s="390"/>
      <c r="AU822" s="390"/>
      <c r="AV822" s="390"/>
      <c r="AW822" s="390"/>
      <c r="AX822" s="390"/>
      <c r="AY822" s="390"/>
      <c r="AZ822" s="390"/>
    </row>
    <row r="823" spans="1:52">
      <c r="A823" s="208"/>
      <c r="B823" s="208"/>
      <c r="C823" s="208"/>
      <c r="D823" s="390"/>
      <c r="E823" s="390"/>
      <c r="F823" s="390"/>
      <c r="G823" s="390"/>
      <c r="H823" s="390"/>
      <c r="I823" s="390"/>
      <c r="J823" s="390"/>
      <c r="K823" s="1331"/>
      <c r="U823" s="208"/>
      <c r="V823" s="1332"/>
      <c r="W823" s="1332"/>
      <c r="X823" s="390"/>
      <c r="Y823" s="390"/>
      <c r="Z823" s="390"/>
      <c r="AA823" s="390"/>
      <c r="AB823" s="390"/>
      <c r="AC823" s="390"/>
      <c r="AD823" s="390"/>
      <c r="AE823" s="390"/>
      <c r="AF823" s="390"/>
      <c r="AG823" s="390"/>
      <c r="AH823" s="390"/>
      <c r="AI823" s="390"/>
      <c r="AJ823" s="390"/>
      <c r="AK823" s="390"/>
      <c r="AL823" s="390"/>
      <c r="AM823" s="390"/>
      <c r="AN823" s="390"/>
      <c r="AO823" s="390"/>
      <c r="AP823" s="390"/>
      <c r="AQ823" s="390"/>
      <c r="AR823" s="390"/>
      <c r="AS823" s="390"/>
      <c r="AT823" s="390"/>
      <c r="AU823" s="390"/>
      <c r="AV823" s="390"/>
      <c r="AW823" s="390"/>
      <c r="AX823" s="390"/>
      <c r="AY823" s="390"/>
      <c r="AZ823" s="390"/>
    </row>
    <row r="824" spans="1:52">
      <c r="A824" s="208"/>
      <c r="B824" s="208"/>
      <c r="C824" s="208"/>
      <c r="D824" s="390"/>
      <c r="E824" s="390"/>
      <c r="F824" s="390"/>
      <c r="G824" s="390"/>
      <c r="H824" s="390"/>
      <c r="I824" s="390"/>
      <c r="J824" s="390"/>
      <c r="K824" s="1331"/>
      <c r="U824" s="208"/>
      <c r="V824" s="1332"/>
      <c r="W824" s="1332"/>
      <c r="X824" s="390"/>
      <c r="Y824" s="390"/>
      <c r="Z824" s="390"/>
      <c r="AA824" s="390"/>
      <c r="AB824" s="390"/>
      <c r="AC824" s="390"/>
      <c r="AD824" s="390"/>
      <c r="AE824" s="390"/>
      <c r="AF824" s="390"/>
      <c r="AG824" s="390"/>
      <c r="AH824" s="390"/>
      <c r="AI824" s="390"/>
      <c r="AJ824" s="390"/>
      <c r="AK824" s="390"/>
      <c r="AL824" s="390"/>
      <c r="AM824" s="390"/>
      <c r="AN824" s="390"/>
      <c r="AO824" s="390"/>
      <c r="AP824" s="390"/>
      <c r="AQ824" s="390"/>
      <c r="AR824" s="390"/>
      <c r="AS824" s="390"/>
      <c r="AT824" s="390"/>
      <c r="AU824" s="390"/>
      <c r="AV824" s="390"/>
      <c r="AW824" s="390"/>
      <c r="AX824" s="390"/>
      <c r="AY824" s="390"/>
      <c r="AZ824" s="390"/>
    </row>
    <row r="825" spans="1:52">
      <c r="A825" s="208"/>
      <c r="B825" s="208"/>
      <c r="C825" s="208"/>
      <c r="D825" s="390"/>
      <c r="E825" s="390"/>
      <c r="F825" s="390"/>
      <c r="G825" s="390"/>
      <c r="H825" s="390"/>
      <c r="I825" s="390"/>
      <c r="J825" s="390"/>
      <c r="K825" s="1331"/>
      <c r="U825" s="208"/>
      <c r="V825" s="1332"/>
      <c r="W825" s="1332"/>
      <c r="X825" s="390"/>
      <c r="Y825" s="390"/>
      <c r="Z825" s="390"/>
      <c r="AA825" s="390"/>
      <c r="AB825" s="390"/>
      <c r="AC825" s="390"/>
      <c r="AD825" s="390"/>
      <c r="AE825" s="390"/>
      <c r="AF825" s="390"/>
      <c r="AG825" s="390"/>
      <c r="AH825" s="390"/>
      <c r="AI825" s="390"/>
      <c r="AJ825" s="390"/>
      <c r="AK825" s="390"/>
      <c r="AL825" s="390"/>
      <c r="AM825" s="390"/>
      <c r="AN825" s="390"/>
      <c r="AO825" s="390"/>
      <c r="AP825" s="390"/>
      <c r="AQ825" s="390"/>
      <c r="AR825" s="390"/>
      <c r="AS825" s="390"/>
      <c r="AT825" s="390"/>
      <c r="AU825" s="390"/>
      <c r="AV825" s="390"/>
      <c r="AW825" s="390"/>
      <c r="AX825" s="390"/>
      <c r="AY825" s="390"/>
      <c r="AZ825" s="390"/>
    </row>
    <row r="826" spans="1:52">
      <c r="A826" s="208"/>
      <c r="B826" s="208"/>
      <c r="C826" s="208"/>
      <c r="D826" s="390"/>
      <c r="E826" s="390"/>
      <c r="F826" s="390"/>
      <c r="G826" s="390"/>
      <c r="H826" s="390"/>
      <c r="I826" s="390"/>
      <c r="J826" s="390"/>
      <c r="K826" s="1331"/>
      <c r="U826" s="208"/>
      <c r="V826" s="1332"/>
      <c r="W826" s="1332"/>
      <c r="X826" s="390"/>
      <c r="Y826" s="390"/>
      <c r="Z826" s="390"/>
      <c r="AA826" s="390"/>
      <c r="AB826" s="390"/>
      <c r="AC826" s="390"/>
      <c r="AD826" s="390"/>
      <c r="AE826" s="390"/>
      <c r="AF826" s="390"/>
      <c r="AG826" s="390"/>
      <c r="AH826" s="390"/>
      <c r="AI826" s="390"/>
      <c r="AJ826" s="390"/>
      <c r="AK826" s="390"/>
      <c r="AL826" s="390"/>
      <c r="AM826" s="390"/>
      <c r="AN826" s="390"/>
      <c r="AO826" s="390"/>
      <c r="AP826" s="390"/>
      <c r="AQ826" s="390"/>
      <c r="AR826" s="390"/>
      <c r="AS826" s="390"/>
      <c r="AT826" s="390"/>
      <c r="AU826" s="390"/>
      <c r="AV826" s="390"/>
      <c r="AW826" s="390"/>
      <c r="AX826" s="390"/>
      <c r="AY826" s="390"/>
      <c r="AZ826" s="390"/>
    </row>
    <row r="827" spans="1:52">
      <c r="A827" s="208"/>
      <c r="B827" s="208"/>
      <c r="C827" s="208"/>
      <c r="D827" s="390"/>
      <c r="E827" s="390"/>
      <c r="F827" s="390"/>
      <c r="G827" s="390"/>
      <c r="H827" s="390"/>
      <c r="I827" s="390"/>
      <c r="J827" s="390"/>
      <c r="K827" s="1331"/>
      <c r="U827" s="208"/>
      <c r="V827" s="1332"/>
      <c r="W827" s="1332"/>
      <c r="X827" s="390"/>
      <c r="Y827" s="390"/>
      <c r="Z827" s="390"/>
      <c r="AA827" s="390"/>
      <c r="AB827" s="390"/>
      <c r="AC827" s="390"/>
      <c r="AD827" s="390"/>
      <c r="AE827" s="390"/>
      <c r="AF827" s="390"/>
      <c r="AG827" s="390"/>
      <c r="AH827" s="390"/>
      <c r="AI827" s="390"/>
      <c r="AJ827" s="390"/>
      <c r="AK827" s="390"/>
      <c r="AL827" s="390"/>
      <c r="AM827" s="390"/>
      <c r="AN827" s="390"/>
      <c r="AO827" s="390"/>
      <c r="AP827" s="390"/>
      <c r="AQ827" s="390"/>
      <c r="AR827" s="390"/>
      <c r="AS827" s="390"/>
      <c r="AT827" s="390"/>
      <c r="AU827" s="390"/>
      <c r="AV827" s="390"/>
      <c r="AW827" s="390"/>
      <c r="AX827" s="390"/>
      <c r="AY827" s="390"/>
      <c r="AZ827" s="390"/>
    </row>
    <row r="828" spans="1:52">
      <c r="A828" s="208"/>
      <c r="B828" s="208"/>
      <c r="C828" s="208"/>
      <c r="D828" s="390"/>
      <c r="E828" s="390"/>
      <c r="F828" s="390"/>
      <c r="G828" s="390"/>
      <c r="H828" s="390"/>
      <c r="I828" s="390"/>
      <c r="J828" s="390"/>
      <c r="K828" s="1331"/>
      <c r="U828" s="208"/>
      <c r="V828" s="1332"/>
      <c r="W828" s="1332"/>
      <c r="X828" s="390"/>
      <c r="Y828" s="390"/>
      <c r="Z828" s="390"/>
      <c r="AA828" s="390"/>
      <c r="AB828" s="390"/>
      <c r="AC828" s="390"/>
      <c r="AD828" s="390"/>
      <c r="AE828" s="390"/>
      <c r="AF828" s="390"/>
      <c r="AG828" s="390"/>
      <c r="AH828" s="390"/>
      <c r="AI828" s="390"/>
      <c r="AJ828" s="390"/>
      <c r="AK828" s="390"/>
      <c r="AL828" s="390"/>
      <c r="AM828" s="390"/>
      <c r="AN828" s="390"/>
      <c r="AO828" s="390"/>
      <c r="AP828" s="390"/>
      <c r="AQ828" s="390"/>
      <c r="AR828" s="390"/>
      <c r="AS828" s="390"/>
      <c r="AT828" s="390"/>
      <c r="AU828" s="390"/>
      <c r="AV828" s="390"/>
      <c r="AW828" s="390"/>
      <c r="AX828" s="390"/>
      <c r="AY828" s="390"/>
      <c r="AZ828" s="390"/>
    </row>
    <row r="829" spans="1:52">
      <c r="A829" s="208"/>
      <c r="B829" s="208"/>
      <c r="C829" s="208"/>
      <c r="D829" s="390"/>
      <c r="E829" s="390"/>
      <c r="F829" s="390"/>
      <c r="G829" s="390"/>
      <c r="H829" s="390"/>
      <c r="I829" s="390"/>
      <c r="J829" s="390"/>
      <c r="K829" s="1331"/>
      <c r="U829" s="208"/>
      <c r="V829" s="1332"/>
      <c r="W829" s="1332"/>
      <c r="X829" s="390"/>
      <c r="Y829" s="390"/>
      <c r="Z829" s="390"/>
      <c r="AA829" s="390"/>
      <c r="AB829" s="390"/>
      <c r="AC829" s="390"/>
      <c r="AD829" s="390"/>
      <c r="AE829" s="390"/>
      <c r="AF829" s="390"/>
      <c r="AG829" s="390"/>
      <c r="AH829" s="390"/>
      <c r="AI829" s="390"/>
      <c r="AJ829" s="390"/>
      <c r="AK829" s="390"/>
      <c r="AL829" s="390"/>
      <c r="AM829" s="390"/>
      <c r="AN829" s="390"/>
      <c r="AO829" s="390"/>
      <c r="AP829" s="390"/>
      <c r="AQ829" s="390"/>
      <c r="AR829" s="390"/>
      <c r="AS829" s="390"/>
      <c r="AT829" s="390"/>
      <c r="AU829" s="390"/>
      <c r="AV829" s="390"/>
      <c r="AW829" s="390"/>
      <c r="AX829" s="390"/>
      <c r="AY829" s="390"/>
      <c r="AZ829" s="390"/>
    </row>
    <row r="830" spans="1:52">
      <c r="A830" s="208"/>
      <c r="B830" s="208"/>
      <c r="C830" s="208"/>
      <c r="D830" s="390"/>
      <c r="E830" s="390"/>
      <c r="F830" s="390"/>
      <c r="G830" s="390"/>
      <c r="H830" s="390"/>
      <c r="I830" s="390"/>
      <c r="J830" s="390"/>
      <c r="K830" s="1331"/>
      <c r="U830" s="208"/>
      <c r="V830" s="1332"/>
      <c r="W830" s="1332"/>
      <c r="X830" s="390"/>
      <c r="Y830" s="390"/>
      <c r="Z830" s="390"/>
      <c r="AA830" s="390"/>
      <c r="AB830" s="390"/>
      <c r="AC830" s="390"/>
      <c r="AD830" s="390"/>
      <c r="AE830" s="390"/>
      <c r="AF830" s="390"/>
      <c r="AG830" s="390"/>
      <c r="AH830" s="390"/>
      <c r="AI830" s="390"/>
      <c r="AJ830" s="390"/>
      <c r="AK830" s="390"/>
      <c r="AL830" s="390"/>
      <c r="AM830" s="390"/>
      <c r="AN830" s="390"/>
      <c r="AO830" s="390"/>
      <c r="AP830" s="390"/>
      <c r="AQ830" s="390"/>
      <c r="AR830" s="390"/>
      <c r="AS830" s="390"/>
      <c r="AT830" s="390"/>
      <c r="AU830" s="390"/>
      <c r="AV830" s="390"/>
      <c r="AW830" s="390"/>
      <c r="AX830" s="390"/>
      <c r="AY830" s="390"/>
      <c r="AZ830" s="390"/>
    </row>
    <row r="831" spans="1:52">
      <c r="A831" s="208"/>
      <c r="B831" s="208"/>
      <c r="C831" s="208"/>
      <c r="D831" s="390"/>
      <c r="E831" s="390"/>
      <c r="F831" s="390"/>
      <c r="G831" s="390"/>
      <c r="H831" s="390"/>
      <c r="I831" s="390"/>
      <c r="J831" s="390"/>
      <c r="K831" s="1331"/>
      <c r="U831" s="208"/>
      <c r="V831" s="1332"/>
      <c r="W831" s="1332"/>
      <c r="X831" s="390"/>
      <c r="Y831" s="390"/>
      <c r="Z831" s="390"/>
      <c r="AA831" s="390"/>
      <c r="AB831" s="390"/>
      <c r="AC831" s="390"/>
      <c r="AD831" s="390"/>
      <c r="AE831" s="390"/>
      <c r="AF831" s="390"/>
      <c r="AG831" s="390"/>
      <c r="AH831" s="390"/>
      <c r="AI831" s="390"/>
      <c r="AJ831" s="390"/>
      <c r="AK831" s="390"/>
      <c r="AL831" s="390"/>
      <c r="AM831" s="390"/>
      <c r="AN831" s="390"/>
      <c r="AO831" s="390"/>
      <c r="AP831" s="390"/>
      <c r="AQ831" s="390"/>
      <c r="AR831" s="390"/>
      <c r="AS831" s="390"/>
      <c r="AT831" s="390"/>
      <c r="AU831" s="390"/>
      <c r="AV831" s="390"/>
      <c r="AW831" s="390"/>
      <c r="AX831" s="390"/>
      <c r="AY831" s="390"/>
      <c r="AZ831" s="390"/>
    </row>
    <row r="832" spans="1:52">
      <c r="A832" s="208"/>
      <c r="B832" s="208"/>
      <c r="C832" s="208"/>
      <c r="D832" s="390"/>
      <c r="E832" s="390"/>
      <c r="F832" s="390"/>
      <c r="G832" s="390"/>
      <c r="H832" s="390"/>
      <c r="I832" s="390"/>
      <c r="J832" s="390"/>
      <c r="K832" s="1331"/>
      <c r="U832" s="208"/>
      <c r="V832" s="1332"/>
      <c r="W832" s="1332"/>
      <c r="X832" s="390"/>
      <c r="Y832" s="390"/>
      <c r="Z832" s="390"/>
      <c r="AA832" s="390"/>
      <c r="AB832" s="390"/>
      <c r="AC832" s="390"/>
      <c r="AD832" s="390"/>
      <c r="AE832" s="390"/>
      <c r="AF832" s="390"/>
      <c r="AG832" s="390"/>
      <c r="AH832" s="390"/>
      <c r="AI832" s="390"/>
      <c r="AJ832" s="390"/>
      <c r="AK832" s="390"/>
      <c r="AL832" s="390"/>
      <c r="AM832" s="390"/>
      <c r="AN832" s="390"/>
      <c r="AO832" s="390"/>
      <c r="AP832" s="390"/>
      <c r="AQ832" s="390"/>
      <c r="AR832" s="390"/>
      <c r="AS832" s="390"/>
      <c r="AT832" s="390"/>
      <c r="AU832" s="390"/>
      <c r="AV832" s="390"/>
      <c r="AW832" s="390"/>
      <c r="AX832" s="390"/>
      <c r="AY832" s="390"/>
      <c r="AZ832" s="390"/>
    </row>
    <row r="833" spans="1:52">
      <c r="A833" s="208"/>
      <c r="B833" s="208"/>
      <c r="C833" s="208"/>
      <c r="D833" s="390"/>
      <c r="E833" s="390"/>
      <c r="F833" s="390"/>
      <c r="G833" s="390"/>
      <c r="H833" s="390"/>
      <c r="I833" s="390"/>
      <c r="J833" s="390"/>
      <c r="K833" s="1331"/>
      <c r="U833" s="208"/>
      <c r="V833" s="1332"/>
      <c r="W833" s="1332"/>
      <c r="X833" s="390"/>
      <c r="Y833" s="390"/>
      <c r="Z833" s="390"/>
      <c r="AA833" s="390"/>
      <c r="AB833" s="390"/>
      <c r="AC833" s="390"/>
      <c r="AD833" s="390"/>
      <c r="AE833" s="390"/>
      <c r="AF833" s="390"/>
      <c r="AG833" s="390"/>
      <c r="AH833" s="390"/>
      <c r="AI833" s="390"/>
      <c r="AJ833" s="390"/>
      <c r="AK833" s="390"/>
      <c r="AL833" s="390"/>
      <c r="AM833" s="390"/>
      <c r="AN833" s="390"/>
      <c r="AO833" s="390"/>
      <c r="AP833" s="390"/>
      <c r="AQ833" s="390"/>
      <c r="AR833" s="390"/>
      <c r="AS833" s="390"/>
      <c r="AT833" s="390"/>
      <c r="AU833" s="390"/>
      <c r="AV833" s="390"/>
      <c r="AW833" s="390"/>
      <c r="AX833" s="390"/>
      <c r="AY833" s="390"/>
      <c r="AZ833" s="390"/>
    </row>
    <row r="834" spans="1:52">
      <c r="A834" s="208"/>
      <c r="B834" s="208"/>
      <c r="C834" s="208"/>
      <c r="D834" s="390"/>
      <c r="E834" s="390"/>
      <c r="F834" s="390"/>
      <c r="G834" s="390"/>
      <c r="H834" s="390"/>
      <c r="I834" s="390"/>
      <c r="J834" s="390"/>
      <c r="K834" s="1331"/>
      <c r="U834" s="208"/>
      <c r="V834" s="1332"/>
      <c r="W834" s="1332"/>
      <c r="X834" s="390"/>
      <c r="Y834" s="390"/>
      <c r="Z834" s="390"/>
      <c r="AA834" s="390"/>
      <c r="AB834" s="390"/>
      <c r="AC834" s="390"/>
      <c r="AD834" s="390"/>
      <c r="AE834" s="390"/>
      <c r="AF834" s="390"/>
      <c r="AG834" s="390"/>
      <c r="AH834" s="390"/>
      <c r="AI834" s="390"/>
      <c r="AJ834" s="390"/>
      <c r="AK834" s="390"/>
      <c r="AL834" s="390"/>
      <c r="AM834" s="390"/>
      <c r="AN834" s="390"/>
      <c r="AO834" s="390"/>
      <c r="AP834" s="390"/>
      <c r="AQ834" s="390"/>
      <c r="AR834" s="390"/>
      <c r="AS834" s="390"/>
      <c r="AT834" s="390"/>
      <c r="AU834" s="390"/>
      <c r="AV834" s="390"/>
      <c r="AW834" s="390"/>
      <c r="AX834" s="390"/>
      <c r="AY834" s="390"/>
      <c r="AZ834" s="390"/>
    </row>
    <row r="835" spans="1:52">
      <c r="A835" s="208"/>
      <c r="B835" s="208"/>
      <c r="C835" s="208"/>
      <c r="D835" s="390"/>
      <c r="E835" s="390"/>
      <c r="F835" s="390"/>
      <c r="G835" s="390"/>
      <c r="H835" s="390"/>
      <c r="I835" s="390"/>
      <c r="J835" s="390"/>
      <c r="K835" s="1331"/>
      <c r="U835" s="208"/>
      <c r="V835" s="1332"/>
      <c r="W835" s="1332"/>
      <c r="X835" s="390"/>
      <c r="Y835" s="390"/>
      <c r="Z835" s="390"/>
      <c r="AA835" s="390"/>
      <c r="AB835" s="390"/>
      <c r="AC835" s="390"/>
      <c r="AD835" s="390"/>
      <c r="AE835" s="390"/>
      <c r="AF835" s="390"/>
      <c r="AG835" s="390"/>
      <c r="AH835" s="390"/>
      <c r="AI835" s="390"/>
      <c r="AJ835" s="390"/>
      <c r="AK835" s="390"/>
      <c r="AL835" s="390"/>
      <c r="AM835" s="390"/>
      <c r="AN835" s="390"/>
      <c r="AO835" s="390"/>
      <c r="AP835" s="390"/>
      <c r="AQ835" s="390"/>
      <c r="AR835" s="390"/>
      <c r="AS835" s="390"/>
      <c r="AT835" s="390"/>
      <c r="AU835" s="390"/>
      <c r="AV835" s="390"/>
      <c r="AW835" s="390"/>
      <c r="AX835" s="390"/>
      <c r="AY835" s="390"/>
      <c r="AZ835" s="390"/>
    </row>
    <row r="836" spans="1:52">
      <c r="A836" s="208"/>
      <c r="B836" s="208"/>
      <c r="C836" s="208"/>
      <c r="D836" s="390"/>
      <c r="E836" s="390"/>
      <c r="F836" s="390"/>
      <c r="G836" s="390"/>
      <c r="H836" s="390"/>
      <c r="I836" s="390"/>
      <c r="J836" s="390"/>
      <c r="K836" s="1331"/>
      <c r="U836" s="208"/>
      <c r="V836" s="1332"/>
      <c r="W836" s="1332"/>
      <c r="X836" s="390"/>
      <c r="Y836" s="390"/>
      <c r="Z836" s="390"/>
      <c r="AA836" s="390"/>
      <c r="AB836" s="390"/>
      <c r="AC836" s="390"/>
      <c r="AD836" s="390"/>
      <c r="AE836" s="390"/>
      <c r="AF836" s="390"/>
      <c r="AG836" s="390"/>
      <c r="AH836" s="390"/>
      <c r="AI836" s="390"/>
      <c r="AJ836" s="390"/>
      <c r="AK836" s="390"/>
      <c r="AL836" s="390"/>
      <c r="AM836" s="390"/>
      <c r="AN836" s="390"/>
      <c r="AO836" s="390"/>
      <c r="AP836" s="390"/>
      <c r="AQ836" s="390"/>
      <c r="AR836" s="390"/>
      <c r="AS836" s="390"/>
      <c r="AT836" s="390"/>
      <c r="AU836" s="390"/>
      <c r="AV836" s="390"/>
      <c r="AW836" s="390"/>
      <c r="AX836" s="390"/>
      <c r="AY836" s="390"/>
      <c r="AZ836" s="390"/>
    </row>
    <row r="837" spans="1:52">
      <c r="A837" s="208"/>
      <c r="B837" s="208"/>
      <c r="C837" s="208"/>
      <c r="D837" s="390"/>
      <c r="E837" s="390"/>
      <c r="F837" s="390"/>
      <c r="G837" s="390"/>
      <c r="H837" s="390"/>
      <c r="I837" s="390"/>
      <c r="J837" s="390"/>
      <c r="K837" s="1331"/>
      <c r="U837" s="208"/>
      <c r="V837" s="1332"/>
      <c r="W837" s="1332"/>
      <c r="X837" s="390"/>
      <c r="Y837" s="390"/>
      <c r="Z837" s="390"/>
      <c r="AA837" s="390"/>
      <c r="AB837" s="390"/>
      <c r="AC837" s="390"/>
      <c r="AD837" s="390"/>
      <c r="AE837" s="390"/>
      <c r="AF837" s="390"/>
      <c r="AG837" s="390"/>
      <c r="AH837" s="390"/>
      <c r="AI837" s="390"/>
      <c r="AJ837" s="390"/>
      <c r="AK837" s="390"/>
      <c r="AL837" s="390"/>
      <c r="AM837" s="390"/>
      <c r="AN837" s="390"/>
      <c r="AO837" s="390"/>
      <c r="AP837" s="390"/>
      <c r="AQ837" s="390"/>
      <c r="AR837" s="390"/>
      <c r="AS837" s="390"/>
      <c r="AT837" s="390"/>
      <c r="AU837" s="390"/>
      <c r="AV837" s="390"/>
      <c r="AW837" s="390"/>
      <c r="AX837" s="390"/>
      <c r="AY837" s="390"/>
      <c r="AZ837" s="390"/>
    </row>
    <row r="838" spans="1:52">
      <c r="A838" s="208"/>
      <c r="B838" s="208"/>
      <c r="C838" s="208"/>
      <c r="D838" s="390"/>
      <c r="E838" s="390"/>
      <c r="F838" s="390"/>
      <c r="G838" s="390"/>
      <c r="H838" s="390"/>
      <c r="I838" s="390"/>
      <c r="J838" s="390"/>
      <c r="K838" s="1331"/>
      <c r="U838" s="208"/>
      <c r="V838" s="1332"/>
      <c r="W838" s="1332"/>
      <c r="X838" s="390"/>
      <c r="Y838" s="390"/>
      <c r="Z838" s="390"/>
      <c r="AA838" s="390"/>
      <c r="AB838" s="390"/>
      <c r="AC838" s="390"/>
      <c r="AD838" s="390"/>
      <c r="AE838" s="390"/>
      <c r="AF838" s="390"/>
      <c r="AG838" s="390"/>
      <c r="AH838" s="390"/>
      <c r="AI838" s="390"/>
      <c r="AJ838" s="390"/>
      <c r="AK838" s="390"/>
      <c r="AL838" s="390"/>
      <c r="AM838" s="390"/>
      <c r="AN838" s="390"/>
      <c r="AO838" s="390"/>
      <c r="AP838" s="390"/>
      <c r="AQ838" s="390"/>
      <c r="AR838" s="390"/>
      <c r="AS838" s="390"/>
      <c r="AT838" s="390"/>
      <c r="AU838" s="390"/>
      <c r="AV838" s="390"/>
      <c r="AW838" s="390"/>
      <c r="AX838" s="390"/>
      <c r="AY838" s="390"/>
      <c r="AZ838" s="390"/>
    </row>
    <row r="839" spans="1:52">
      <c r="A839" s="208"/>
      <c r="B839" s="208"/>
      <c r="C839" s="208"/>
      <c r="D839" s="390"/>
      <c r="E839" s="390"/>
      <c r="F839" s="390"/>
      <c r="G839" s="390"/>
      <c r="H839" s="390"/>
      <c r="I839" s="390"/>
      <c r="J839" s="390"/>
      <c r="K839" s="1331"/>
      <c r="U839" s="208"/>
      <c r="V839" s="1332"/>
      <c r="W839" s="1332"/>
      <c r="X839" s="390"/>
      <c r="Y839" s="390"/>
      <c r="Z839" s="390"/>
      <c r="AA839" s="390"/>
      <c r="AB839" s="390"/>
      <c r="AC839" s="390"/>
      <c r="AD839" s="390"/>
      <c r="AE839" s="390"/>
      <c r="AF839" s="390"/>
      <c r="AG839" s="390"/>
      <c r="AH839" s="390"/>
      <c r="AI839" s="390"/>
      <c r="AJ839" s="390"/>
      <c r="AK839" s="390"/>
      <c r="AL839" s="390"/>
      <c r="AM839" s="390"/>
      <c r="AN839" s="390"/>
      <c r="AO839" s="390"/>
      <c r="AP839" s="390"/>
      <c r="AQ839" s="390"/>
      <c r="AR839" s="390"/>
      <c r="AS839" s="390"/>
      <c r="AT839" s="390"/>
      <c r="AU839" s="390"/>
      <c r="AV839" s="390"/>
      <c r="AW839" s="390"/>
      <c r="AX839" s="390"/>
      <c r="AY839" s="390"/>
      <c r="AZ839" s="390"/>
    </row>
    <row r="840" spans="1:52">
      <c r="A840" s="208"/>
      <c r="B840" s="208"/>
      <c r="C840" s="208"/>
      <c r="D840" s="390"/>
      <c r="E840" s="390"/>
      <c r="F840" s="390"/>
      <c r="G840" s="390"/>
      <c r="H840" s="390"/>
      <c r="I840" s="390"/>
      <c r="J840" s="390"/>
      <c r="K840" s="1331"/>
      <c r="U840" s="208"/>
      <c r="V840" s="1332"/>
      <c r="W840" s="1332"/>
      <c r="X840" s="390"/>
      <c r="Y840" s="390"/>
      <c r="Z840" s="390"/>
      <c r="AA840" s="390"/>
      <c r="AB840" s="390"/>
      <c r="AC840" s="390"/>
      <c r="AD840" s="390"/>
      <c r="AE840" s="390"/>
      <c r="AF840" s="390"/>
      <c r="AG840" s="390"/>
      <c r="AH840" s="390"/>
      <c r="AI840" s="390"/>
      <c r="AJ840" s="390"/>
      <c r="AK840" s="390"/>
      <c r="AL840" s="390"/>
      <c r="AM840" s="390"/>
      <c r="AN840" s="390"/>
      <c r="AO840" s="390"/>
      <c r="AP840" s="390"/>
      <c r="AQ840" s="390"/>
      <c r="AR840" s="390"/>
      <c r="AS840" s="390"/>
      <c r="AT840" s="390"/>
      <c r="AU840" s="390"/>
      <c r="AV840" s="390"/>
      <c r="AW840" s="390"/>
      <c r="AX840" s="390"/>
      <c r="AY840" s="390"/>
      <c r="AZ840" s="390"/>
    </row>
    <row r="841" spans="1:52">
      <c r="A841" s="208"/>
      <c r="B841" s="208"/>
      <c r="C841" s="208"/>
      <c r="D841" s="390"/>
      <c r="E841" s="390"/>
      <c r="F841" s="390"/>
      <c r="G841" s="390"/>
      <c r="H841" s="390"/>
      <c r="I841" s="390"/>
      <c r="J841" s="390"/>
      <c r="K841" s="1331"/>
      <c r="U841" s="208"/>
      <c r="V841" s="1332"/>
      <c r="W841" s="1332"/>
      <c r="X841" s="390"/>
      <c r="Y841" s="390"/>
      <c r="Z841" s="390"/>
      <c r="AA841" s="390"/>
      <c r="AB841" s="390"/>
      <c r="AC841" s="390"/>
      <c r="AD841" s="390"/>
      <c r="AE841" s="390"/>
      <c r="AF841" s="390"/>
      <c r="AG841" s="390"/>
      <c r="AH841" s="390"/>
      <c r="AI841" s="390"/>
      <c r="AJ841" s="390"/>
      <c r="AK841" s="390"/>
      <c r="AL841" s="390"/>
      <c r="AM841" s="390"/>
      <c r="AN841" s="390"/>
      <c r="AO841" s="390"/>
      <c r="AP841" s="390"/>
      <c r="AQ841" s="390"/>
      <c r="AR841" s="390"/>
      <c r="AS841" s="390"/>
      <c r="AT841" s="390"/>
      <c r="AU841" s="390"/>
      <c r="AV841" s="390"/>
      <c r="AW841" s="390"/>
      <c r="AX841" s="390"/>
      <c r="AY841" s="390"/>
      <c r="AZ841" s="390"/>
    </row>
    <row r="842" spans="1:52">
      <c r="A842" s="208"/>
      <c r="B842" s="208"/>
      <c r="C842" s="208"/>
      <c r="D842" s="390"/>
      <c r="E842" s="390"/>
      <c r="F842" s="390"/>
      <c r="G842" s="390"/>
      <c r="H842" s="390"/>
      <c r="I842" s="390"/>
      <c r="J842" s="390"/>
      <c r="K842" s="1331"/>
      <c r="U842" s="208"/>
      <c r="V842" s="1332"/>
      <c r="W842" s="1332"/>
      <c r="X842" s="390"/>
      <c r="Y842" s="390"/>
      <c r="Z842" s="390"/>
      <c r="AA842" s="390"/>
      <c r="AB842" s="390"/>
      <c r="AC842" s="390"/>
      <c r="AD842" s="390"/>
      <c r="AE842" s="390"/>
      <c r="AF842" s="390"/>
      <c r="AG842" s="390"/>
      <c r="AH842" s="390"/>
      <c r="AI842" s="390"/>
      <c r="AJ842" s="390"/>
      <c r="AK842" s="390"/>
      <c r="AL842" s="390"/>
      <c r="AM842" s="390"/>
      <c r="AN842" s="390"/>
      <c r="AO842" s="390"/>
      <c r="AP842" s="390"/>
      <c r="AQ842" s="390"/>
      <c r="AR842" s="390"/>
      <c r="AS842" s="390"/>
      <c r="AT842" s="390"/>
      <c r="AU842" s="390"/>
      <c r="AV842" s="390"/>
      <c r="AW842" s="390"/>
      <c r="AX842" s="390"/>
      <c r="AY842" s="390"/>
      <c r="AZ842" s="390"/>
    </row>
    <row r="843" spans="1:52">
      <c r="A843" s="208"/>
      <c r="B843" s="208"/>
      <c r="C843" s="208"/>
      <c r="D843" s="390"/>
      <c r="E843" s="390"/>
      <c r="F843" s="390"/>
      <c r="G843" s="390"/>
      <c r="H843" s="390"/>
      <c r="I843" s="390"/>
      <c r="J843" s="390"/>
      <c r="K843" s="1331"/>
      <c r="U843" s="208"/>
      <c r="V843" s="1332"/>
      <c r="W843" s="1332"/>
      <c r="X843" s="390"/>
      <c r="Y843" s="390"/>
      <c r="Z843" s="390"/>
      <c r="AA843" s="390"/>
      <c r="AB843" s="390"/>
      <c r="AC843" s="390"/>
      <c r="AD843" s="390"/>
      <c r="AE843" s="390"/>
      <c r="AF843" s="390"/>
      <c r="AG843" s="390"/>
      <c r="AH843" s="390"/>
      <c r="AI843" s="390"/>
      <c r="AJ843" s="390"/>
      <c r="AK843" s="390"/>
      <c r="AL843" s="390"/>
      <c r="AM843" s="390"/>
      <c r="AN843" s="390"/>
      <c r="AO843" s="390"/>
      <c r="AP843" s="390"/>
      <c r="AQ843" s="390"/>
      <c r="AR843" s="390"/>
      <c r="AS843" s="390"/>
      <c r="AT843" s="390"/>
      <c r="AU843" s="390"/>
      <c r="AV843" s="390"/>
      <c r="AW843" s="390"/>
      <c r="AX843" s="390"/>
      <c r="AY843" s="390"/>
      <c r="AZ843" s="390"/>
    </row>
    <row r="844" spans="1:52">
      <c r="A844" s="208"/>
      <c r="B844" s="208"/>
      <c r="C844" s="208"/>
      <c r="D844" s="390"/>
      <c r="E844" s="390"/>
      <c r="F844" s="390"/>
      <c r="G844" s="390"/>
      <c r="H844" s="390"/>
      <c r="I844" s="390"/>
      <c r="J844" s="390"/>
      <c r="K844" s="1331"/>
      <c r="U844" s="208"/>
      <c r="V844" s="1332"/>
      <c r="W844" s="1332"/>
      <c r="X844" s="390"/>
      <c r="Y844" s="390"/>
      <c r="Z844" s="390"/>
      <c r="AA844" s="390"/>
      <c r="AB844" s="390"/>
      <c r="AC844" s="390"/>
      <c r="AD844" s="390"/>
      <c r="AE844" s="390"/>
      <c r="AF844" s="390"/>
      <c r="AG844" s="390"/>
      <c r="AH844" s="390"/>
      <c r="AI844" s="390"/>
      <c r="AJ844" s="390"/>
      <c r="AK844" s="390"/>
      <c r="AL844" s="390"/>
      <c r="AM844" s="390"/>
      <c r="AN844" s="390"/>
      <c r="AO844" s="390"/>
      <c r="AP844" s="390"/>
      <c r="AQ844" s="390"/>
      <c r="AR844" s="390"/>
      <c r="AS844" s="390"/>
      <c r="AT844" s="390"/>
      <c r="AU844" s="390"/>
      <c r="AV844" s="390"/>
      <c r="AW844" s="390"/>
      <c r="AX844" s="390"/>
      <c r="AY844" s="390"/>
      <c r="AZ844" s="390"/>
    </row>
    <row r="845" spans="1:52">
      <c r="A845" s="208"/>
      <c r="B845" s="208"/>
      <c r="C845" s="208"/>
      <c r="D845" s="390"/>
      <c r="E845" s="390"/>
      <c r="F845" s="390"/>
      <c r="G845" s="390"/>
      <c r="H845" s="390"/>
      <c r="I845" s="390"/>
      <c r="J845" s="390"/>
      <c r="K845" s="1331"/>
      <c r="U845" s="208"/>
      <c r="V845" s="1332"/>
      <c r="W845" s="1332"/>
      <c r="X845" s="390"/>
      <c r="Y845" s="390"/>
      <c r="Z845" s="390"/>
      <c r="AA845" s="390"/>
      <c r="AB845" s="390"/>
      <c r="AC845" s="390"/>
      <c r="AD845" s="390"/>
      <c r="AE845" s="390"/>
      <c r="AF845" s="390"/>
      <c r="AG845" s="390"/>
      <c r="AH845" s="390"/>
      <c r="AI845" s="390"/>
      <c r="AJ845" s="390"/>
      <c r="AK845" s="390"/>
      <c r="AL845" s="390"/>
      <c r="AM845" s="390"/>
      <c r="AN845" s="390"/>
      <c r="AO845" s="390"/>
      <c r="AP845" s="390"/>
      <c r="AQ845" s="390"/>
      <c r="AR845" s="390"/>
      <c r="AS845" s="390"/>
      <c r="AT845" s="390"/>
      <c r="AU845" s="390"/>
      <c r="AV845" s="390"/>
      <c r="AW845" s="390"/>
      <c r="AX845" s="390"/>
      <c r="AY845" s="390"/>
      <c r="AZ845" s="390"/>
    </row>
    <row r="846" spans="1:52">
      <c r="A846" s="208"/>
      <c r="B846" s="208"/>
      <c r="C846" s="208"/>
      <c r="D846" s="390"/>
      <c r="E846" s="390"/>
      <c r="F846" s="390"/>
      <c r="G846" s="390"/>
      <c r="H846" s="390"/>
      <c r="I846" s="390"/>
      <c r="J846" s="390"/>
      <c r="K846" s="1331"/>
      <c r="U846" s="208"/>
      <c r="V846" s="1332"/>
      <c r="W846" s="1332"/>
      <c r="X846" s="390"/>
      <c r="Y846" s="390"/>
      <c r="Z846" s="390"/>
      <c r="AA846" s="390"/>
      <c r="AB846" s="390"/>
      <c r="AC846" s="390"/>
      <c r="AD846" s="390"/>
      <c r="AE846" s="390"/>
      <c r="AF846" s="390"/>
      <c r="AG846" s="390"/>
      <c r="AH846" s="390"/>
      <c r="AI846" s="390"/>
      <c r="AJ846" s="390"/>
      <c r="AK846" s="390"/>
      <c r="AL846" s="390"/>
      <c r="AM846" s="390"/>
      <c r="AN846" s="390"/>
      <c r="AO846" s="390"/>
      <c r="AP846" s="390"/>
      <c r="AQ846" s="390"/>
      <c r="AR846" s="390"/>
      <c r="AS846" s="390"/>
      <c r="AT846" s="390"/>
      <c r="AU846" s="390"/>
      <c r="AV846" s="390"/>
      <c r="AW846" s="390"/>
      <c r="AX846" s="390"/>
      <c r="AY846" s="390"/>
      <c r="AZ846" s="390"/>
    </row>
    <row r="847" spans="1:52">
      <c r="A847" s="208"/>
      <c r="B847" s="208"/>
      <c r="C847" s="208"/>
      <c r="D847" s="390"/>
      <c r="E847" s="390"/>
      <c r="F847" s="390"/>
      <c r="G847" s="390"/>
      <c r="H847" s="390"/>
      <c r="I847" s="390"/>
      <c r="J847" s="390"/>
      <c r="K847" s="1331"/>
      <c r="U847" s="208"/>
      <c r="V847" s="1332"/>
      <c r="W847" s="1332"/>
      <c r="X847" s="390"/>
      <c r="Y847" s="390"/>
      <c r="Z847" s="390"/>
      <c r="AA847" s="390"/>
      <c r="AB847" s="390"/>
      <c r="AC847" s="390"/>
      <c r="AD847" s="390"/>
      <c r="AE847" s="390"/>
      <c r="AF847" s="390"/>
      <c r="AG847" s="390"/>
      <c r="AH847" s="390"/>
      <c r="AI847" s="390"/>
      <c r="AJ847" s="390"/>
      <c r="AK847" s="390"/>
      <c r="AL847" s="390"/>
      <c r="AM847" s="390"/>
      <c r="AN847" s="390"/>
      <c r="AO847" s="390"/>
      <c r="AP847" s="390"/>
      <c r="AQ847" s="390"/>
      <c r="AR847" s="390"/>
      <c r="AS847" s="390"/>
      <c r="AT847" s="390"/>
      <c r="AU847" s="390"/>
      <c r="AV847" s="390"/>
      <c r="AW847" s="390"/>
      <c r="AX847" s="390"/>
      <c r="AY847" s="390"/>
      <c r="AZ847" s="390"/>
    </row>
    <row r="852" spans="1:23" s="1336" customFormat="1" ht="12">
      <c r="A852" s="1333"/>
      <c r="B852" s="1333"/>
      <c r="C852" s="1333"/>
      <c r="D852" s="1333"/>
      <c r="E852" s="1333"/>
      <c r="F852" s="1333"/>
      <c r="G852" s="1333"/>
      <c r="H852" s="1333"/>
      <c r="I852" s="1333"/>
      <c r="J852" s="1333"/>
      <c r="K852" s="1334"/>
      <c r="L852" s="1333"/>
      <c r="M852" s="1333"/>
      <c r="N852" s="1333"/>
      <c r="O852" s="1333"/>
      <c r="P852" s="1333"/>
      <c r="Q852" s="1333"/>
      <c r="R852" s="1333"/>
      <c r="S852" s="1333"/>
      <c r="T852" s="1333"/>
      <c r="U852" s="1333"/>
      <c r="V852" s="1335"/>
      <c r="W852" s="1335"/>
    </row>
    <row r="853" spans="1:23" s="390" customFormat="1">
      <c r="A853" s="208"/>
      <c r="B853" s="208"/>
      <c r="C853" s="1327"/>
      <c r="D853" s="729"/>
      <c r="E853" s="729"/>
      <c r="F853" s="729"/>
      <c r="G853" s="729"/>
      <c r="H853" s="729"/>
      <c r="I853" s="729"/>
      <c r="J853" s="1328"/>
      <c r="K853" s="1337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1332"/>
      <c r="W853" s="1332"/>
    </row>
    <row r="854" spans="1:23" s="390" customFormat="1">
      <c r="A854" s="208"/>
      <c r="B854" s="208"/>
      <c r="C854" s="1327"/>
      <c r="D854" s="729"/>
      <c r="E854" s="729"/>
      <c r="F854" s="729"/>
      <c r="G854" s="729"/>
      <c r="H854" s="729"/>
      <c r="I854" s="729"/>
      <c r="J854" s="1328"/>
      <c r="K854" s="1337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1332"/>
      <c r="W854" s="1332"/>
    </row>
    <row r="855" spans="1:23" s="390" customFormat="1">
      <c r="A855" s="208"/>
      <c r="B855" s="208"/>
      <c r="C855" s="1327"/>
      <c r="D855" s="729"/>
      <c r="E855" s="729"/>
      <c r="F855" s="729"/>
      <c r="G855" s="729"/>
      <c r="H855" s="729"/>
      <c r="I855" s="729"/>
      <c r="J855" s="1328"/>
      <c r="K855" s="1337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1332"/>
      <c r="W855" s="1332"/>
    </row>
    <row r="856" spans="1:23" s="390" customFormat="1">
      <c r="A856" s="208"/>
      <c r="B856" s="208"/>
      <c r="C856" s="1327"/>
      <c r="D856" s="729"/>
      <c r="E856" s="729"/>
      <c r="F856" s="729"/>
      <c r="G856" s="729"/>
      <c r="H856" s="729"/>
      <c r="I856" s="729"/>
      <c r="J856" s="1328"/>
      <c r="K856" s="1337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1332"/>
      <c r="W856" s="1332"/>
    </row>
    <row r="857" spans="1:23" s="390" customFormat="1">
      <c r="A857" s="208"/>
      <c r="B857" s="208"/>
      <c r="C857" s="1327"/>
      <c r="D857" s="729"/>
      <c r="E857" s="729"/>
      <c r="F857" s="729"/>
      <c r="G857" s="729"/>
      <c r="H857" s="729"/>
      <c r="I857" s="729"/>
      <c r="J857" s="1328"/>
      <c r="K857" s="1337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1332"/>
      <c r="W857" s="1332"/>
    </row>
    <row r="858" spans="1:23" s="390" customFormat="1">
      <c r="A858" s="208"/>
      <c r="B858" s="208"/>
      <c r="C858" s="1327"/>
      <c r="D858" s="729"/>
      <c r="E858" s="729"/>
      <c r="F858" s="729"/>
      <c r="G858" s="729"/>
      <c r="H858" s="729"/>
      <c r="I858" s="729"/>
      <c r="J858" s="1328"/>
      <c r="K858" s="1337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1332"/>
      <c r="W858" s="1332"/>
    </row>
    <row r="859" spans="1:23" s="390" customFormat="1">
      <c r="A859" s="208"/>
      <c r="B859" s="208"/>
      <c r="C859" s="1327"/>
      <c r="D859" s="729"/>
      <c r="E859" s="729"/>
      <c r="F859" s="729"/>
      <c r="G859" s="729"/>
      <c r="H859" s="729"/>
      <c r="I859" s="729"/>
      <c r="J859" s="1328"/>
      <c r="K859" s="1337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1332"/>
      <c r="W859" s="1332"/>
    </row>
    <row r="860" spans="1:23" s="390" customFormat="1">
      <c r="A860" s="208"/>
      <c r="B860" s="208"/>
      <c r="C860" s="1327"/>
      <c r="D860" s="729"/>
      <c r="E860" s="729"/>
      <c r="F860" s="729"/>
      <c r="G860" s="729"/>
      <c r="H860" s="729"/>
      <c r="I860" s="729"/>
      <c r="J860" s="1328"/>
      <c r="K860" s="1337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1332"/>
      <c r="W860" s="1332"/>
    </row>
    <row r="861" spans="1:23" s="390" customFormat="1">
      <c r="A861" s="208"/>
      <c r="B861" s="208"/>
      <c r="C861" s="1327"/>
      <c r="D861" s="729"/>
      <c r="E861" s="729"/>
      <c r="F861" s="729"/>
      <c r="G861" s="729"/>
      <c r="H861" s="729"/>
      <c r="I861" s="729"/>
      <c r="J861" s="1328"/>
      <c r="K861" s="1337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1332"/>
      <c r="W861" s="1332"/>
    </row>
    <row r="862" spans="1:23" s="390" customFormat="1">
      <c r="A862" s="208"/>
      <c r="B862" s="208"/>
      <c r="C862" s="1327"/>
      <c r="D862" s="729"/>
      <c r="E862" s="729"/>
      <c r="F862" s="729"/>
      <c r="G862" s="729"/>
      <c r="H862" s="729"/>
      <c r="I862" s="729"/>
      <c r="J862" s="1328"/>
      <c r="K862" s="1337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1332"/>
      <c r="W862" s="1332"/>
    </row>
    <row r="863" spans="1:23" s="390" customFormat="1">
      <c r="A863" s="208"/>
      <c r="B863" s="208"/>
      <c r="C863" s="1327"/>
      <c r="D863" s="729"/>
      <c r="E863" s="729"/>
      <c r="F863" s="729"/>
      <c r="G863" s="729"/>
      <c r="H863" s="729"/>
      <c r="I863" s="729"/>
      <c r="J863" s="1328"/>
      <c r="K863" s="1337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1332"/>
      <c r="W863" s="1332"/>
    </row>
    <row r="864" spans="1:23" s="390" customFormat="1">
      <c r="A864" s="208"/>
      <c r="B864" s="208"/>
      <c r="C864" s="1327"/>
      <c r="D864" s="729"/>
      <c r="E864" s="729"/>
      <c r="F864" s="729"/>
      <c r="G864" s="729"/>
      <c r="H864" s="729"/>
      <c r="I864" s="729"/>
      <c r="J864" s="1328"/>
      <c r="K864" s="1337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1332"/>
      <c r="W864" s="1332"/>
    </row>
    <row r="865" spans="1:23" s="390" customFormat="1">
      <c r="A865" s="208"/>
      <c r="B865" s="208"/>
      <c r="C865" s="1327"/>
      <c r="D865" s="729"/>
      <c r="E865" s="729"/>
      <c r="F865" s="729"/>
      <c r="G865" s="729"/>
      <c r="H865" s="729"/>
      <c r="I865" s="729"/>
      <c r="J865" s="1328"/>
      <c r="K865" s="1337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1332"/>
      <c r="W865" s="1332"/>
    </row>
    <row r="866" spans="1:23" s="390" customFormat="1">
      <c r="A866" s="208"/>
      <c r="B866" s="208"/>
      <c r="C866" s="1327"/>
      <c r="D866" s="729"/>
      <c r="E866" s="729"/>
      <c r="F866" s="729"/>
      <c r="G866" s="729"/>
      <c r="H866" s="729"/>
      <c r="I866" s="729"/>
      <c r="J866" s="1328"/>
      <c r="K866" s="1337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1332"/>
      <c r="W866" s="1332"/>
    </row>
    <row r="867" spans="1:23" s="390" customFormat="1">
      <c r="A867" s="208"/>
      <c r="B867" s="208"/>
      <c r="C867" s="1327"/>
      <c r="D867" s="729"/>
      <c r="E867" s="729"/>
      <c r="F867" s="729"/>
      <c r="G867" s="729"/>
      <c r="H867" s="729"/>
      <c r="I867" s="729"/>
      <c r="J867" s="1328"/>
      <c r="K867" s="1337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1332"/>
      <c r="W867" s="1332"/>
    </row>
    <row r="868" spans="1:23" s="390" customFormat="1">
      <c r="A868" s="208"/>
      <c r="B868" s="208"/>
      <c r="C868" s="1327"/>
      <c r="D868" s="729"/>
      <c r="E868" s="729"/>
      <c r="F868" s="729"/>
      <c r="G868" s="729"/>
      <c r="H868" s="729"/>
      <c r="I868" s="729"/>
      <c r="J868" s="1328"/>
      <c r="K868" s="1337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1332"/>
      <c r="W868" s="1332"/>
    </row>
    <row r="869" spans="1:23" s="390" customFormat="1">
      <c r="A869" s="208"/>
      <c r="B869" s="208"/>
      <c r="C869" s="1327"/>
      <c r="D869" s="729"/>
      <c r="E869" s="729"/>
      <c r="F869" s="729"/>
      <c r="G869" s="729"/>
      <c r="H869" s="729"/>
      <c r="I869" s="729"/>
      <c r="J869" s="1328"/>
      <c r="K869" s="1337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1332"/>
      <c r="W869" s="1332"/>
    </row>
    <row r="870" spans="1:23" s="390" customFormat="1">
      <c r="A870" s="208"/>
      <c r="B870" s="208"/>
      <c r="C870" s="1327"/>
      <c r="D870" s="729"/>
      <c r="E870" s="729"/>
      <c r="F870" s="729"/>
      <c r="G870" s="729"/>
      <c r="H870" s="729"/>
      <c r="I870" s="729"/>
      <c r="J870" s="1328"/>
      <c r="K870" s="1337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1332"/>
      <c r="W870" s="1332"/>
    </row>
    <row r="871" spans="1:23" s="390" customFormat="1">
      <c r="A871" s="208"/>
      <c r="B871" s="208"/>
      <c r="C871" s="1327"/>
      <c r="D871" s="729"/>
      <c r="E871" s="729"/>
      <c r="F871" s="729"/>
      <c r="G871" s="729"/>
      <c r="H871" s="729"/>
      <c r="I871" s="729"/>
      <c r="J871" s="1328"/>
      <c r="K871" s="1337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1332"/>
      <c r="W871" s="1332"/>
    </row>
    <row r="872" spans="1:23" s="390" customFormat="1">
      <c r="A872" s="208"/>
      <c r="B872" s="208"/>
      <c r="C872" s="1327"/>
      <c r="D872" s="729"/>
      <c r="E872" s="729"/>
      <c r="F872" s="729"/>
      <c r="G872" s="729"/>
      <c r="H872" s="729"/>
      <c r="I872" s="729"/>
      <c r="J872" s="1328"/>
      <c r="K872" s="1337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1332"/>
      <c r="W872" s="1332"/>
    </row>
    <row r="873" spans="1:23" s="390" customFormat="1">
      <c r="A873" s="208"/>
      <c r="B873" s="208"/>
      <c r="C873" s="1327"/>
      <c r="D873" s="729"/>
      <c r="E873" s="729"/>
      <c r="F873" s="729"/>
      <c r="G873" s="729"/>
      <c r="H873" s="729"/>
      <c r="I873" s="729"/>
      <c r="J873" s="1328"/>
      <c r="K873" s="1337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1332"/>
      <c r="W873" s="1332"/>
    </row>
    <row r="874" spans="1:23" s="390" customFormat="1">
      <c r="A874" s="208"/>
      <c r="B874" s="208"/>
      <c r="C874" s="1327"/>
      <c r="D874" s="729"/>
      <c r="E874" s="729"/>
      <c r="F874" s="729"/>
      <c r="G874" s="729"/>
      <c r="H874" s="729"/>
      <c r="I874" s="729"/>
      <c r="J874" s="1328"/>
      <c r="K874" s="1337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1332"/>
      <c r="W874" s="1332"/>
    </row>
    <row r="875" spans="1:23" s="390" customFormat="1">
      <c r="A875" s="208"/>
      <c r="B875" s="208"/>
      <c r="C875" s="1327"/>
      <c r="D875" s="729"/>
      <c r="E875" s="729"/>
      <c r="F875" s="729"/>
      <c r="G875" s="729"/>
      <c r="H875" s="729"/>
      <c r="I875" s="729"/>
      <c r="J875" s="1328"/>
      <c r="K875" s="1337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1332"/>
      <c r="W875" s="1332"/>
    </row>
    <row r="876" spans="1:23" s="390" customFormat="1">
      <c r="A876" s="208"/>
      <c r="B876" s="208"/>
      <c r="C876" s="1327"/>
      <c r="D876" s="729"/>
      <c r="E876" s="729"/>
      <c r="F876" s="729"/>
      <c r="G876" s="729"/>
      <c r="H876" s="729"/>
      <c r="I876" s="729"/>
      <c r="J876" s="1328"/>
      <c r="K876" s="1337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1332"/>
      <c r="W876" s="1332"/>
    </row>
    <row r="877" spans="1:23" s="390" customFormat="1">
      <c r="A877" s="208"/>
      <c r="B877" s="208"/>
      <c r="C877" s="1327"/>
      <c r="D877" s="729"/>
      <c r="E877" s="729"/>
      <c r="F877" s="729"/>
      <c r="G877" s="729"/>
      <c r="H877" s="729"/>
      <c r="I877" s="729"/>
      <c r="J877" s="1328"/>
      <c r="K877" s="1337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1332"/>
      <c r="W877" s="1332"/>
    </row>
    <row r="878" spans="1:23" s="390" customFormat="1">
      <c r="A878" s="208"/>
      <c r="B878" s="208"/>
      <c r="C878" s="1327"/>
      <c r="D878" s="729"/>
      <c r="E878" s="729"/>
      <c r="F878" s="729"/>
      <c r="G878" s="729"/>
      <c r="H878" s="729"/>
      <c r="I878" s="729"/>
      <c r="J878" s="1328"/>
      <c r="K878" s="1337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1332"/>
      <c r="W878" s="1332"/>
    </row>
    <row r="879" spans="1:23" s="390" customFormat="1">
      <c r="A879" s="208"/>
      <c r="B879" s="208"/>
      <c r="C879" s="1327"/>
      <c r="D879" s="729"/>
      <c r="E879" s="729"/>
      <c r="F879" s="729"/>
      <c r="G879" s="729"/>
      <c r="H879" s="729"/>
      <c r="I879" s="729"/>
      <c r="J879" s="1328"/>
      <c r="K879" s="1337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1332"/>
      <c r="W879" s="1332"/>
    </row>
    <row r="880" spans="1:23" s="390" customFormat="1">
      <c r="A880" s="208"/>
      <c r="B880" s="208"/>
      <c r="C880" s="1327"/>
      <c r="D880" s="729"/>
      <c r="E880" s="729"/>
      <c r="F880" s="729"/>
      <c r="G880" s="729"/>
      <c r="H880" s="729"/>
      <c r="I880" s="729"/>
      <c r="J880" s="1328"/>
      <c r="K880" s="1337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1332"/>
      <c r="W880" s="1332"/>
    </row>
    <row r="881" spans="1:23" s="390" customFormat="1">
      <c r="A881" s="208"/>
      <c r="B881" s="208"/>
      <c r="C881" s="1327"/>
      <c r="D881" s="729"/>
      <c r="E881" s="729"/>
      <c r="F881" s="729"/>
      <c r="G881" s="729"/>
      <c r="H881" s="729"/>
      <c r="I881" s="729"/>
      <c r="J881" s="1328"/>
      <c r="K881" s="1337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1332"/>
      <c r="W881" s="1332"/>
    </row>
    <row r="882" spans="1:23" s="390" customFormat="1">
      <c r="A882" s="208"/>
      <c r="B882" s="208"/>
      <c r="C882" s="1327"/>
      <c r="D882" s="729"/>
      <c r="E882" s="729"/>
      <c r="F882" s="729"/>
      <c r="G882" s="729"/>
      <c r="H882" s="729"/>
      <c r="I882" s="729"/>
      <c r="J882" s="1328"/>
      <c r="K882" s="1337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1332"/>
      <c r="W882" s="1332"/>
    </row>
    <row r="883" spans="1:23" s="390" customFormat="1">
      <c r="A883" s="208"/>
      <c r="B883" s="208"/>
      <c r="C883" s="1327"/>
      <c r="D883" s="729"/>
      <c r="E883" s="729"/>
      <c r="F883" s="729"/>
      <c r="G883" s="729"/>
      <c r="H883" s="729"/>
      <c r="I883" s="729"/>
      <c r="J883" s="1328"/>
      <c r="K883" s="1337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1332"/>
      <c r="W883" s="1332"/>
    </row>
    <row r="884" spans="1:23" s="390" customFormat="1">
      <c r="A884" s="208"/>
      <c r="B884" s="208"/>
      <c r="C884" s="1327"/>
      <c r="D884" s="729"/>
      <c r="E884" s="729"/>
      <c r="F884" s="729"/>
      <c r="G884" s="729"/>
      <c r="H884" s="729"/>
      <c r="I884" s="729"/>
      <c r="J884" s="1328"/>
      <c r="K884" s="1337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1332"/>
      <c r="W884" s="1332"/>
    </row>
  </sheetData>
  <autoFilter ref="A2:W76"/>
  <mergeCells count="1">
    <mergeCell ref="A1:T1"/>
  </mergeCells>
  <pageMargins left="0.24" right="0.16" top="0.32" bottom="0.28999999999999998" header="0.3" footer="0.3"/>
  <pageSetup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0"/>
  <sheetViews>
    <sheetView workbookViewId="0">
      <pane ySplit="1" topLeftCell="A113" activePane="bottomLeft" state="frozen"/>
      <selection pane="bottomLeft" activeCell="A115" sqref="A115:XFD115"/>
    </sheetView>
  </sheetViews>
  <sheetFormatPr defaultColWidth="12.5703125" defaultRowHeight="15.75" customHeight="1"/>
  <cols>
    <col min="1" max="1" width="6.5703125" style="1182" customWidth="1"/>
    <col min="2" max="2" width="27.140625" style="1182" customWidth="1"/>
    <col min="3" max="3" width="14.7109375" style="1182" customWidth="1"/>
    <col min="4" max="4" width="10.42578125" style="1182" customWidth="1"/>
    <col min="5" max="6" width="12.5703125" style="1182"/>
    <col min="7" max="7" width="45.85546875" style="1182" customWidth="1"/>
    <col min="8" max="8" width="35.42578125" style="1182" customWidth="1"/>
    <col min="9" max="9" width="52.42578125" style="1234" customWidth="1"/>
    <col min="10" max="10" width="59.7109375" style="1182" customWidth="1"/>
    <col min="11" max="11" width="14.42578125" style="1182" customWidth="1"/>
    <col min="12" max="12" width="28.140625" style="1182" customWidth="1"/>
    <col min="13" max="13" width="11.42578125" style="1182" customWidth="1"/>
    <col min="14" max="14" width="27.42578125" style="1182" customWidth="1"/>
    <col min="15" max="16384" width="12.5703125" style="1182"/>
  </cols>
  <sheetData>
    <row r="1" spans="1:26" ht="30.75" customHeight="1">
      <c r="A1" s="1176" t="s">
        <v>4356</v>
      </c>
      <c r="B1" s="1176" t="s">
        <v>2572</v>
      </c>
      <c r="C1" s="1176" t="s">
        <v>4357</v>
      </c>
      <c r="D1" s="1177" t="s">
        <v>3524</v>
      </c>
      <c r="E1" s="1178" t="s">
        <v>2835</v>
      </c>
      <c r="F1" s="1177" t="s">
        <v>4358</v>
      </c>
      <c r="G1" s="1176" t="s">
        <v>4359</v>
      </c>
      <c r="H1" s="1179" t="s">
        <v>4360</v>
      </c>
      <c r="I1" s="1179" t="s">
        <v>4361</v>
      </c>
      <c r="J1" s="1179" t="s">
        <v>4362</v>
      </c>
      <c r="K1" s="1179" t="s">
        <v>4363</v>
      </c>
      <c r="L1" s="1179" t="s">
        <v>4364</v>
      </c>
      <c r="M1" s="1179" t="s">
        <v>4365</v>
      </c>
      <c r="N1" s="1179" t="s">
        <v>4366</v>
      </c>
      <c r="O1" s="1180" t="s">
        <v>5</v>
      </c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</row>
    <row r="2" spans="1:26" ht="16.5">
      <c r="A2" s="1183" t="s">
        <v>132</v>
      </c>
      <c r="B2" s="1184" t="s">
        <v>133</v>
      </c>
      <c r="C2" s="1185" t="s">
        <v>4367</v>
      </c>
      <c r="D2" s="1186"/>
      <c r="E2" s="1187"/>
      <c r="F2" s="1186"/>
      <c r="G2" s="1188"/>
      <c r="H2" s="1188"/>
      <c r="I2" s="1189"/>
      <c r="J2" s="1188"/>
      <c r="K2" s="1190"/>
      <c r="L2" s="1188"/>
      <c r="M2" s="1188"/>
      <c r="N2" s="1188"/>
    </row>
    <row r="3" spans="1:26" ht="16.5">
      <c r="A3" s="1191" t="s">
        <v>662</v>
      </c>
      <c r="B3" s="1192" t="s">
        <v>663</v>
      </c>
      <c r="C3" s="1193" t="s">
        <v>4367</v>
      </c>
      <c r="D3" s="1194"/>
      <c r="E3" s="1195"/>
      <c r="F3" s="1194"/>
      <c r="G3" s="1196"/>
      <c r="H3" s="1196"/>
      <c r="I3" s="1197"/>
      <c r="J3" s="1196"/>
      <c r="K3" s="1198"/>
      <c r="L3" s="1196"/>
      <c r="M3" s="1196"/>
      <c r="N3" s="1196"/>
    </row>
    <row r="4" spans="1:26" ht="16.5">
      <c r="A4" s="1183" t="s">
        <v>293</v>
      </c>
      <c r="B4" s="1185" t="s">
        <v>294</v>
      </c>
      <c r="C4" s="1185" t="s">
        <v>4368</v>
      </c>
      <c r="D4" s="1199" t="s">
        <v>3759</v>
      </c>
      <c r="E4" s="1187" t="s">
        <v>1748</v>
      </c>
      <c r="F4" s="1199" t="s">
        <v>4369</v>
      </c>
      <c r="G4" s="1200" t="s">
        <v>4370</v>
      </c>
      <c r="H4" s="1200" t="s">
        <v>4371</v>
      </c>
      <c r="I4" s="1201" t="s">
        <v>4372</v>
      </c>
      <c r="J4" s="1200" t="s">
        <v>4373</v>
      </c>
      <c r="K4" s="1199" t="s">
        <v>4374</v>
      </c>
      <c r="L4" s="1200" t="s">
        <v>4375</v>
      </c>
      <c r="M4" s="1200" t="s">
        <v>4376</v>
      </c>
      <c r="N4" s="1200" t="s">
        <v>299</v>
      </c>
    </row>
    <row r="5" spans="1:26" ht="16.5">
      <c r="A5" s="1191" t="s">
        <v>52</v>
      </c>
      <c r="B5" s="1192" t="s">
        <v>53</v>
      </c>
      <c r="C5" s="1193" t="s">
        <v>4377</v>
      </c>
      <c r="D5" s="1194">
        <v>32952</v>
      </c>
      <c r="E5" s="1202" t="s">
        <v>55</v>
      </c>
      <c r="F5" s="1194">
        <v>44717</v>
      </c>
      <c r="G5" s="1203" t="s">
        <v>4370</v>
      </c>
      <c r="H5" s="1203" t="s">
        <v>4378</v>
      </c>
      <c r="I5" s="1204" t="s">
        <v>4379</v>
      </c>
      <c r="J5" s="1203" t="s">
        <v>4380</v>
      </c>
      <c r="K5" s="1205" t="s">
        <v>58</v>
      </c>
      <c r="L5" s="1203" t="s">
        <v>4381</v>
      </c>
      <c r="M5" s="1203" t="s">
        <v>4376</v>
      </c>
      <c r="N5" s="1203" t="s">
        <v>4382</v>
      </c>
    </row>
    <row r="6" spans="1:26" ht="16.5">
      <c r="A6" s="1183" t="s">
        <v>61</v>
      </c>
      <c r="B6" s="1184" t="s">
        <v>62</v>
      </c>
      <c r="C6" s="1185" t="s">
        <v>4377</v>
      </c>
      <c r="D6" s="1186">
        <v>32616</v>
      </c>
      <c r="E6" s="1187" t="s">
        <v>67</v>
      </c>
      <c r="F6" s="1186">
        <v>44460</v>
      </c>
      <c r="G6" s="1200" t="s">
        <v>4370</v>
      </c>
      <c r="H6" s="1200" t="s">
        <v>68</v>
      </c>
      <c r="I6" s="1201" t="s">
        <v>4383</v>
      </c>
      <c r="J6" s="1200" t="s">
        <v>4383</v>
      </c>
      <c r="K6" s="1199" t="s">
        <v>71</v>
      </c>
      <c r="L6" s="1200" t="s">
        <v>4384</v>
      </c>
      <c r="M6" s="1200" t="s">
        <v>4376</v>
      </c>
      <c r="N6" s="1200" t="s">
        <v>72</v>
      </c>
    </row>
    <row r="7" spans="1:26" ht="16.5">
      <c r="A7" s="1191" t="s">
        <v>101</v>
      </c>
      <c r="B7" s="1192" t="s">
        <v>102</v>
      </c>
      <c r="C7" s="1193" t="s">
        <v>4377</v>
      </c>
      <c r="D7" s="1194">
        <v>34769</v>
      </c>
      <c r="E7" s="1195" t="s">
        <v>1744</v>
      </c>
      <c r="F7" s="1194">
        <v>44881</v>
      </c>
      <c r="G7" s="1203" t="s">
        <v>4370</v>
      </c>
      <c r="H7" s="1203" t="s">
        <v>4378</v>
      </c>
      <c r="I7" s="1204" t="s">
        <v>4385</v>
      </c>
      <c r="J7" s="1203" t="s">
        <v>4386</v>
      </c>
      <c r="K7" s="1205" t="s">
        <v>106</v>
      </c>
      <c r="L7" s="1203" t="s">
        <v>4387</v>
      </c>
      <c r="M7" s="1203" t="s">
        <v>4376</v>
      </c>
      <c r="N7" s="1203" t="s">
        <v>4388</v>
      </c>
    </row>
    <row r="8" spans="1:26" ht="16.5">
      <c r="A8" s="1183" t="s">
        <v>108</v>
      </c>
      <c r="B8" s="1184" t="s">
        <v>109</v>
      </c>
      <c r="C8" s="1185" t="s">
        <v>4377</v>
      </c>
      <c r="D8" s="1186">
        <v>35312</v>
      </c>
      <c r="E8" s="1187" t="s">
        <v>1745</v>
      </c>
      <c r="F8" s="1186">
        <v>44781</v>
      </c>
      <c r="G8" s="1200" t="s">
        <v>4370</v>
      </c>
      <c r="H8" s="1200" t="s">
        <v>4371</v>
      </c>
      <c r="I8" s="1201" t="s">
        <v>4389</v>
      </c>
      <c r="J8" s="1200" t="s">
        <v>4389</v>
      </c>
      <c r="K8" s="1199" t="s">
        <v>4390</v>
      </c>
      <c r="L8" s="1200" t="s">
        <v>4391</v>
      </c>
      <c r="M8" s="1200" t="s">
        <v>50</v>
      </c>
      <c r="N8" s="1200" t="s">
        <v>4392</v>
      </c>
    </row>
    <row r="9" spans="1:26" ht="16.5">
      <c r="A9" s="1191" t="s">
        <v>115</v>
      </c>
      <c r="B9" s="1192" t="s">
        <v>116</v>
      </c>
      <c r="C9" s="1193" t="s">
        <v>4377</v>
      </c>
      <c r="D9" s="1194">
        <v>35554</v>
      </c>
      <c r="E9" s="1195" t="s">
        <v>1397</v>
      </c>
      <c r="F9" s="1194">
        <v>44916</v>
      </c>
      <c r="G9" s="1203" t="s">
        <v>4370</v>
      </c>
      <c r="H9" s="1203" t="s">
        <v>4393</v>
      </c>
      <c r="I9" s="1204" t="s">
        <v>4394</v>
      </c>
      <c r="J9" s="1203" t="s">
        <v>4395</v>
      </c>
      <c r="K9" s="1205" t="s">
        <v>122</v>
      </c>
      <c r="L9" s="1203" t="s">
        <v>4396</v>
      </c>
      <c r="M9" s="1203" t="s">
        <v>4376</v>
      </c>
      <c r="N9" s="1203" t="s">
        <v>4397</v>
      </c>
    </row>
    <row r="10" spans="1:26" ht="16.5">
      <c r="A10" s="1183" t="s">
        <v>164</v>
      </c>
      <c r="B10" s="1184" t="s">
        <v>165</v>
      </c>
      <c r="C10" s="1185" t="s">
        <v>4377</v>
      </c>
      <c r="D10" s="1186">
        <v>29150</v>
      </c>
      <c r="E10" s="1187"/>
      <c r="F10" s="1186"/>
      <c r="G10" s="1188"/>
      <c r="H10" s="1188"/>
      <c r="I10" s="1201" t="s">
        <v>4398</v>
      </c>
      <c r="J10" s="1200" t="s">
        <v>4398</v>
      </c>
      <c r="K10" s="1199" t="s">
        <v>4399</v>
      </c>
      <c r="L10" s="1200" t="s">
        <v>4400</v>
      </c>
      <c r="M10" s="1188"/>
      <c r="N10" s="1200"/>
    </row>
    <row r="11" spans="1:26" ht="16.5">
      <c r="A11" s="1191" t="s">
        <v>197</v>
      </c>
      <c r="B11" s="1192" t="s">
        <v>198</v>
      </c>
      <c r="C11" s="1193" t="s">
        <v>4377</v>
      </c>
      <c r="D11" s="1194">
        <v>30333</v>
      </c>
      <c r="E11" s="1195" t="s">
        <v>200</v>
      </c>
      <c r="F11" s="1194">
        <v>44433</v>
      </c>
      <c r="G11" s="1203" t="s">
        <v>4370</v>
      </c>
      <c r="H11" s="1203" t="s">
        <v>4378</v>
      </c>
      <c r="I11" s="1204" t="s">
        <v>4401</v>
      </c>
      <c r="J11" s="1203" t="s">
        <v>4402</v>
      </c>
      <c r="K11" s="1205" t="s">
        <v>4403</v>
      </c>
      <c r="L11" s="1203" t="s">
        <v>4404</v>
      </c>
      <c r="M11" s="1203" t="s">
        <v>4376</v>
      </c>
      <c r="N11" s="1203" t="s">
        <v>4405</v>
      </c>
    </row>
    <row r="12" spans="1:26" ht="16.5">
      <c r="A12" s="1183" t="s">
        <v>1956</v>
      </c>
      <c r="B12" s="1184" t="s">
        <v>1952</v>
      </c>
      <c r="C12" s="1185" t="s">
        <v>4377</v>
      </c>
      <c r="D12" s="1186">
        <v>36024</v>
      </c>
      <c r="E12" s="1206" t="s">
        <v>1973</v>
      </c>
      <c r="F12" s="1186">
        <v>44862</v>
      </c>
      <c r="G12" s="1200" t="s">
        <v>4370</v>
      </c>
      <c r="H12" s="1200" t="s">
        <v>4406</v>
      </c>
      <c r="I12" s="1201" t="s">
        <v>4407</v>
      </c>
      <c r="J12" s="1200" t="s">
        <v>4407</v>
      </c>
      <c r="K12" s="1199" t="s">
        <v>4408</v>
      </c>
      <c r="L12" s="1200" t="s">
        <v>4409</v>
      </c>
      <c r="M12" s="1200" t="s">
        <v>4376</v>
      </c>
      <c r="N12" s="1200" t="s">
        <v>4410</v>
      </c>
    </row>
    <row r="13" spans="1:26" ht="16.5">
      <c r="A13" s="1191" t="s">
        <v>2460</v>
      </c>
      <c r="B13" s="1192" t="s">
        <v>1221</v>
      </c>
      <c r="C13" s="1193" t="s">
        <v>4377</v>
      </c>
      <c r="D13" s="1194">
        <v>37034</v>
      </c>
      <c r="E13" s="1195" t="s">
        <v>2466</v>
      </c>
      <c r="F13" s="1194">
        <v>44326</v>
      </c>
      <c r="G13" s="1203" t="s">
        <v>4370</v>
      </c>
      <c r="H13" s="1203" t="s">
        <v>4411</v>
      </c>
      <c r="I13" s="1204" t="s">
        <v>4412</v>
      </c>
      <c r="J13" s="1203" t="s">
        <v>4413</v>
      </c>
      <c r="K13" s="1205" t="s">
        <v>4414</v>
      </c>
      <c r="L13" s="1203" t="s">
        <v>4415</v>
      </c>
      <c r="M13" s="1203" t="s">
        <v>182</v>
      </c>
      <c r="N13" s="1203" t="s">
        <v>4416</v>
      </c>
    </row>
    <row r="14" spans="1:26" ht="16.5">
      <c r="A14" s="1183" t="s">
        <v>74</v>
      </c>
      <c r="B14" s="1184" t="s">
        <v>75</v>
      </c>
      <c r="C14" s="1185" t="s">
        <v>4377</v>
      </c>
      <c r="D14" s="1186">
        <v>28537</v>
      </c>
      <c r="E14" s="1187" t="s">
        <v>77</v>
      </c>
      <c r="F14" s="1186">
        <v>44326</v>
      </c>
      <c r="G14" s="1200" t="s">
        <v>4370</v>
      </c>
      <c r="H14" s="1200" t="s">
        <v>4417</v>
      </c>
      <c r="I14" s="1201" t="s">
        <v>4418</v>
      </c>
      <c r="J14" s="1200" t="s">
        <v>4418</v>
      </c>
      <c r="K14" s="1190" t="s">
        <v>4419</v>
      </c>
      <c r="L14" s="1200" t="s">
        <v>4420</v>
      </c>
      <c r="M14" s="1200" t="s">
        <v>182</v>
      </c>
      <c r="N14" s="1200" t="s">
        <v>4421</v>
      </c>
    </row>
    <row r="15" spans="1:26" ht="16.5">
      <c r="A15" s="1191" t="s">
        <v>94</v>
      </c>
      <c r="B15" s="1192" t="s">
        <v>95</v>
      </c>
      <c r="C15" s="1193" t="s">
        <v>4377</v>
      </c>
      <c r="D15" s="1194">
        <v>33063</v>
      </c>
      <c r="E15" s="1195" t="s">
        <v>96</v>
      </c>
      <c r="F15" s="1194">
        <v>44917</v>
      </c>
      <c r="G15" s="1203" t="s">
        <v>4370</v>
      </c>
      <c r="H15" s="1203"/>
      <c r="I15" s="1204" t="s">
        <v>4422</v>
      </c>
      <c r="J15" s="1203" t="s">
        <v>4422</v>
      </c>
      <c r="K15" s="1205" t="s">
        <v>99</v>
      </c>
      <c r="L15" s="1203" t="s">
        <v>4423</v>
      </c>
      <c r="M15" s="1203" t="s">
        <v>4376</v>
      </c>
      <c r="N15" s="1203" t="s">
        <v>4424</v>
      </c>
    </row>
    <row r="16" spans="1:26" ht="16.5">
      <c r="A16" s="1183" t="s">
        <v>1126</v>
      </c>
      <c r="B16" s="1185" t="s">
        <v>125</v>
      </c>
      <c r="C16" s="1185" t="s">
        <v>4377</v>
      </c>
      <c r="D16" s="1186"/>
      <c r="E16" s="1187"/>
      <c r="F16" s="1186"/>
      <c r="G16" s="1188"/>
      <c r="H16" s="1188"/>
      <c r="I16" s="1189"/>
      <c r="J16" s="1188"/>
      <c r="K16" s="1190"/>
      <c r="L16" s="1188"/>
      <c r="M16" s="1188"/>
      <c r="N16" s="1188"/>
    </row>
    <row r="17" spans="1:14" ht="16.5">
      <c r="A17" s="1191" t="s">
        <v>2724</v>
      </c>
      <c r="B17" s="1192" t="s">
        <v>2723</v>
      </c>
      <c r="C17" s="1193" t="s">
        <v>4377</v>
      </c>
      <c r="D17" s="1194">
        <v>37611</v>
      </c>
      <c r="E17" s="1195" t="s">
        <v>2741</v>
      </c>
      <c r="F17" s="1194">
        <v>44816</v>
      </c>
      <c r="G17" s="1203" t="s">
        <v>4370</v>
      </c>
      <c r="H17" s="1203" t="s">
        <v>4425</v>
      </c>
      <c r="I17" s="1204" t="s">
        <v>4426</v>
      </c>
      <c r="J17" s="1203" t="s">
        <v>4426</v>
      </c>
      <c r="K17" s="1205" t="s">
        <v>4427</v>
      </c>
      <c r="L17" s="1203" t="s">
        <v>4428</v>
      </c>
      <c r="M17" s="1203" t="s">
        <v>4376</v>
      </c>
      <c r="N17" s="1203" t="s">
        <v>1971</v>
      </c>
    </row>
    <row r="18" spans="1:14" ht="16.5">
      <c r="A18" s="1183" t="s">
        <v>2639</v>
      </c>
      <c r="B18" s="1185" t="s">
        <v>2631</v>
      </c>
      <c r="C18" s="1185" t="s">
        <v>4377</v>
      </c>
      <c r="D18" s="1186"/>
      <c r="E18" s="1187"/>
      <c r="F18" s="1186"/>
      <c r="G18" s="1188"/>
      <c r="H18" s="1188"/>
      <c r="I18" s="1189"/>
      <c r="J18" s="1188"/>
      <c r="K18" s="1190"/>
      <c r="L18" s="1188"/>
      <c r="M18" s="1188"/>
      <c r="N18" s="1188"/>
    </row>
    <row r="19" spans="1:14" ht="16.5">
      <c r="A19" s="1191" t="s">
        <v>2816</v>
      </c>
      <c r="B19" s="1192" t="s">
        <v>2811</v>
      </c>
      <c r="C19" s="1193" t="s">
        <v>4377</v>
      </c>
      <c r="D19" s="1194">
        <v>37460</v>
      </c>
      <c r="E19" s="1195" t="s">
        <v>2812</v>
      </c>
      <c r="F19" s="1194">
        <v>45434</v>
      </c>
      <c r="G19" s="1203" t="s">
        <v>4370</v>
      </c>
      <c r="H19" s="1203" t="s">
        <v>4425</v>
      </c>
      <c r="I19" s="1204" t="s">
        <v>4429</v>
      </c>
      <c r="J19" s="1203" t="s">
        <v>4430</v>
      </c>
      <c r="K19" s="1205" t="s">
        <v>4431</v>
      </c>
      <c r="L19" s="1203" t="s">
        <v>4432</v>
      </c>
      <c r="M19" s="1203" t="s">
        <v>4376</v>
      </c>
      <c r="N19" s="1203" t="s">
        <v>4433</v>
      </c>
    </row>
    <row r="20" spans="1:14" ht="16.5">
      <c r="A20" s="1183" t="s">
        <v>2899</v>
      </c>
      <c r="B20" s="1184" t="s">
        <v>2900</v>
      </c>
      <c r="C20" s="1185" t="s">
        <v>4377</v>
      </c>
      <c r="D20" s="1186">
        <v>37405</v>
      </c>
      <c r="E20" s="1187" t="s">
        <v>2908</v>
      </c>
      <c r="F20" s="1186">
        <v>44371</v>
      </c>
      <c r="G20" s="1200" t="s">
        <v>4370</v>
      </c>
      <c r="H20" s="1200" t="s">
        <v>4371</v>
      </c>
      <c r="I20" s="1201" t="s">
        <v>4434</v>
      </c>
      <c r="J20" s="1200" t="s">
        <v>4435</v>
      </c>
      <c r="K20" s="1199" t="s">
        <v>4436</v>
      </c>
      <c r="L20" s="1200" t="s">
        <v>4437</v>
      </c>
      <c r="M20" s="1200" t="s">
        <v>4376</v>
      </c>
      <c r="N20" s="1200" t="s">
        <v>4433</v>
      </c>
    </row>
    <row r="21" spans="1:14" ht="16.5">
      <c r="A21" s="1191" t="s">
        <v>144</v>
      </c>
      <c r="B21" s="1192" t="s">
        <v>145</v>
      </c>
      <c r="C21" s="1193" t="s">
        <v>4438</v>
      </c>
      <c r="D21" s="1194"/>
      <c r="E21" s="1195"/>
      <c r="F21" s="1194"/>
      <c r="G21" s="1196"/>
      <c r="H21" s="1196"/>
      <c r="I21" s="1197"/>
      <c r="J21" s="1196"/>
      <c r="K21" s="1198"/>
      <c r="L21" s="1196"/>
      <c r="M21" s="1196"/>
      <c r="N21" s="1196"/>
    </row>
    <row r="22" spans="1:14" ht="16.5">
      <c r="A22" s="1183" t="s">
        <v>174</v>
      </c>
      <c r="B22" s="1184" t="s">
        <v>175</v>
      </c>
      <c r="C22" s="1185" t="s">
        <v>4438</v>
      </c>
      <c r="D22" s="1186"/>
      <c r="E22" s="1187"/>
      <c r="F22" s="1186"/>
      <c r="G22" s="1188"/>
      <c r="H22" s="1188"/>
      <c r="I22" s="1189"/>
      <c r="J22" s="1188"/>
      <c r="K22" s="1190"/>
      <c r="L22" s="1188"/>
      <c r="M22" s="1188"/>
      <c r="N22" s="1188"/>
    </row>
    <row r="23" spans="1:14" ht="16.5">
      <c r="A23" s="1191" t="s">
        <v>183</v>
      </c>
      <c r="B23" s="1192" t="s">
        <v>184</v>
      </c>
      <c r="C23" s="1193" t="s">
        <v>4438</v>
      </c>
      <c r="D23" s="1194"/>
      <c r="E23" s="1195"/>
      <c r="F23" s="1194"/>
      <c r="G23" s="1196"/>
      <c r="H23" s="1196"/>
      <c r="I23" s="1197"/>
      <c r="J23" s="1196"/>
      <c r="K23" s="1198"/>
      <c r="L23" s="1196"/>
      <c r="M23" s="1196"/>
      <c r="N23" s="1196"/>
    </row>
    <row r="24" spans="1:14" ht="16.5">
      <c r="A24" s="1183" t="s">
        <v>191</v>
      </c>
      <c r="B24" s="1184" t="s">
        <v>192</v>
      </c>
      <c r="C24" s="1185" t="s">
        <v>4438</v>
      </c>
      <c r="D24" s="1186">
        <v>34633</v>
      </c>
      <c r="E24" s="1187" t="s">
        <v>194</v>
      </c>
      <c r="F24" s="1186">
        <v>45810</v>
      </c>
      <c r="G24" s="1200" t="s">
        <v>4439</v>
      </c>
      <c r="H24" s="1200" t="s">
        <v>4440</v>
      </c>
      <c r="I24" s="1201" t="s">
        <v>4441</v>
      </c>
      <c r="J24" s="1200" t="s">
        <v>4441</v>
      </c>
      <c r="K24" s="1199" t="s">
        <v>4442</v>
      </c>
      <c r="L24" s="1200" t="s">
        <v>4443</v>
      </c>
      <c r="M24" s="1200" t="s">
        <v>4444</v>
      </c>
      <c r="N24" s="1200" t="s">
        <v>4445</v>
      </c>
    </row>
    <row r="25" spans="1:14" ht="16.5">
      <c r="A25" s="1191" t="s">
        <v>204</v>
      </c>
      <c r="B25" s="1192" t="s">
        <v>205</v>
      </c>
      <c r="C25" s="1193" t="s">
        <v>4438</v>
      </c>
      <c r="D25" s="1194"/>
      <c r="E25" s="1195"/>
      <c r="F25" s="1194"/>
      <c r="G25" s="1196"/>
      <c r="H25" s="1196"/>
      <c r="I25" s="1197"/>
      <c r="J25" s="1196"/>
      <c r="K25" s="1198"/>
      <c r="L25" s="1196"/>
      <c r="M25" s="1196"/>
      <c r="N25" s="1196"/>
    </row>
    <row r="26" spans="1:14" ht="16.5">
      <c r="A26" s="1183" t="s">
        <v>214</v>
      </c>
      <c r="B26" s="1184" t="s">
        <v>215</v>
      </c>
      <c r="C26" s="1185" t="s">
        <v>4438</v>
      </c>
      <c r="D26" s="1186">
        <v>35117</v>
      </c>
      <c r="E26" s="1187" t="s">
        <v>1747</v>
      </c>
      <c r="F26" s="1186">
        <v>44964</v>
      </c>
      <c r="G26" s="1200" t="s">
        <v>4446</v>
      </c>
      <c r="H26" s="1200" t="s">
        <v>4393</v>
      </c>
      <c r="I26" s="1201" t="s">
        <v>4447</v>
      </c>
      <c r="J26" s="1200" t="s">
        <v>4447</v>
      </c>
      <c r="K26" s="1190">
        <v>984214647</v>
      </c>
      <c r="L26" s="1200" t="s">
        <v>4448</v>
      </c>
      <c r="M26" s="1200" t="s">
        <v>4376</v>
      </c>
      <c r="N26" s="1200" t="s">
        <v>4449</v>
      </c>
    </row>
    <row r="27" spans="1:14" ht="16.5">
      <c r="A27" s="1191" t="s">
        <v>221</v>
      </c>
      <c r="B27" s="1192" t="s">
        <v>222</v>
      </c>
      <c r="C27" s="1193" t="s">
        <v>4438</v>
      </c>
      <c r="D27" s="1194">
        <v>33633</v>
      </c>
      <c r="E27" s="1195" t="s">
        <v>224</v>
      </c>
      <c r="F27" s="1194">
        <v>44326</v>
      </c>
      <c r="G27" s="1203" t="s">
        <v>4446</v>
      </c>
      <c r="H27" s="1203" t="s">
        <v>4371</v>
      </c>
      <c r="I27" s="1207" t="s">
        <v>4450</v>
      </c>
      <c r="J27" s="1208" t="s">
        <v>4450</v>
      </c>
      <c r="K27" s="1198">
        <v>981205448</v>
      </c>
      <c r="L27" s="1203" t="s">
        <v>4451</v>
      </c>
      <c r="M27" s="1203" t="s">
        <v>4376</v>
      </c>
      <c r="N27" s="1203" t="s">
        <v>4452</v>
      </c>
    </row>
    <row r="28" spans="1:14" ht="16.5">
      <c r="A28" s="1183" t="s">
        <v>228</v>
      </c>
      <c r="B28" s="1184" t="s">
        <v>229</v>
      </c>
      <c r="C28" s="1185" t="s">
        <v>4438</v>
      </c>
      <c r="D28" s="1186">
        <v>35524</v>
      </c>
      <c r="E28" s="1187"/>
      <c r="F28" s="1186"/>
      <c r="G28" s="1188"/>
      <c r="H28" s="1200" t="s">
        <v>4425</v>
      </c>
      <c r="I28" s="1189"/>
      <c r="J28" s="1188"/>
      <c r="K28" s="1199" t="s">
        <v>4453</v>
      </c>
      <c r="L28" s="1200" t="s">
        <v>4454</v>
      </c>
      <c r="M28" s="1188"/>
      <c r="N28" s="1188"/>
    </row>
    <row r="29" spans="1:14" ht="16.5">
      <c r="A29" s="1191" t="s">
        <v>237</v>
      </c>
      <c r="B29" s="1192" t="s">
        <v>238</v>
      </c>
      <c r="C29" s="1193" t="s">
        <v>4438</v>
      </c>
      <c r="D29" s="1194">
        <v>30482</v>
      </c>
      <c r="E29" s="1195" t="s">
        <v>240</v>
      </c>
      <c r="F29" s="1194">
        <v>45439</v>
      </c>
      <c r="G29" s="1203" t="s">
        <v>4446</v>
      </c>
      <c r="H29" s="1203" t="s">
        <v>4455</v>
      </c>
      <c r="I29" s="1204" t="s">
        <v>4456</v>
      </c>
      <c r="J29" s="1203" t="s">
        <v>4456</v>
      </c>
      <c r="K29" s="1205" t="s">
        <v>4457</v>
      </c>
      <c r="L29" s="1203" t="s">
        <v>4458</v>
      </c>
      <c r="M29" s="1203" t="s">
        <v>50</v>
      </c>
      <c r="N29" s="1203" t="s">
        <v>4452</v>
      </c>
    </row>
    <row r="30" spans="1:14" ht="16.5">
      <c r="A30" s="1183" t="s">
        <v>1842</v>
      </c>
      <c r="B30" s="1184" t="s">
        <v>1844</v>
      </c>
      <c r="C30" s="1185" t="s">
        <v>4438</v>
      </c>
      <c r="D30" s="1186">
        <v>35231</v>
      </c>
      <c r="E30" s="1187" t="s">
        <v>1846</v>
      </c>
      <c r="F30" s="1186">
        <v>44421</v>
      </c>
      <c r="G30" s="1200" t="s">
        <v>4446</v>
      </c>
      <c r="H30" s="1200" t="s">
        <v>4393</v>
      </c>
      <c r="I30" s="1201" t="s">
        <v>4459</v>
      </c>
      <c r="J30" s="1200" t="s">
        <v>4459</v>
      </c>
      <c r="K30" s="1199" t="s">
        <v>4460</v>
      </c>
      <c r="L30" s="1200" t="s">
        <v>4461</v>
      </c>
      <c r="M30" s="1200" t="s">
        <v>50</v>
      </c>
      <c r="N30" s="1200" t="s">
        <v>4462</v>
      </c>
    </row>
    <row r="31" spans="1:14" ht="16.5">
      <c r="A31" s="1191" t="s">
        <v>1958</v>
      </c>
      <c r="B31" s="1192" t="s">
        <v>3228</v>
      </c>
      <c r="C31" s="1193" t="s">
        <v>4438</v>
      </c>
      <c r="D31" s="1194">
        <v>33370</v>
      </c>
      <c r="E31" s="1195" t="s">
        <v>1968</v>
      </c>
      <c r="F31" s="1194">
        <v>44318</v>
      </c>
      <c r="G31" s="1203" t="s">
        <v>4446</v>
      </c>
      <c r="H31" s="1203" t="s">
        <v>4425</v>
      </c>
      <c r="I31" s="1204" t="s">
        <v>4463</v>
      </c>
      <c r="J31" s="1203" t="s">
        <v>4463</v>
      </c>
      <c r="K31" s="1205" t="s">
        <v>4464</v>
      </c>
      <c r="L31" s="1203" t="s">
        <v>4465</v>
      </c>
      <c r="M31" s="1203" t="s">
        <v>50</v>
      </c>
      <c r="N31" s="1203" t="s">
        <v>4466</v>
      </c>
    </row>
    <row r="32" spans="1:14" ht="16.5">
      <c r="A32" s="1183" t="s">
        <v>359</v>
      </c>
      <c r="B32" s="1184" t="s">
        <v>360</v>
      </c>
      <c r="C32" s="1185" t="s">
        <v>4438</v>
      </c>
      <c r="D32" s="1186"/>
      <c r="E32" s="1187"/>
      <c r="F32" s="1186"/>
      <c r="G32" s="1188"/>
      <c r="H32" s="1188"/>
      <c r="I32" s="1189"/>
      <c r="J32" s="1188"/>
      <c r="K32" s="1190"/>
      <c r="L32" s="1188"/>
      <c r="M32" s="1188"/>
      <c r="N32" s="1188"/>
    </row>
    <row r="33" spans="1:14" ht="16.5">
      <c r="A33" s="1191" t="s">
        <v>2700</v>
      </c>
      <c r="B33" s="1192" t="s">
        <v>2701</v>
      </c>
      <c r="C33" s="1193" t="s">
        <v>4438</v>
      </c>
      <c r="D33" s="1194"/>
      <c r="E33" s="1195"/>
      <c r="F33" s="1194"/>
      <c r="G33" s="1196"/>
      <c r="H33" s="1196"/>
      <c r="I33" s="1197"/>
      <c r="J33" s="1196"/>
      <c r="K33" s="1198"/>
      <c r="L33" s="1196"/>
      <c r="M33" s="1196"/>
      <c r="N33" s="1196"/>
    </row>
    <row r="34" spans="1:14" ht="16.5">
      <c r="A34" s="1183" t="s">
        <v>2731</v>
      </c>
      <c r="B34" s="1184" t="s">
        <v>2725</v>
      </c>
      <c r="C34" s="1185" t="s">
        <v>4438</v>
      </c>
      <c r="D34" s="1186"/>
      <c r="E34" s="1187"/>
      <c r="F34" s="1186"/>
      <c r="G34" s="1188"/>
      <c r="H34" s="1188"/>
      <c r="I34" s="1189"/>
      <c r="J34" s="1188"/>
      <c r="K34" s="1190"/>
      <c r="L34" s="1188"/>
      <c r="M34" s="1188"/>
      <c r="N34" s="1188"/>
    </row>
    <row r="35" spans="1:14" ht="16.5">
      <c r="A35" s="1191" t="s">
        <v>243</v>
      </c>
      <c r="B35" s="1192" t="s">
        <v>244</v>
      </c>
      <c r="C35" s="1193" t="s">
        <v>4467</v>
      </c>
      <c r="D35" s="1194">
        <v>28767</v>
      </c>
      <c r="E35" s="1195" t="s">
        <v>248</v>
      </c>
      <c r="F35" s="1194">
        <v>44928</v>
      </c>
      <c r="G35" s="1203" t="s">
        <v>4468</v>
      </c>
      <c r="H35" s="1203" t="s">
        <v>4469</v>
      </c>
      <c r="I35" s="1204" t="s">
        <v>4470</v>
      </c>
      <c r="J35" s="1203" t="s">
        <v>4470</v>
      </c>
      <c r="K35" s="1205" t="s">
        <v>4471</v>
      </c>
      <c r="L35" s="1203" t="s">
        <v>4472</v>
      </c>
      <c r="M35" s="1203" t="s">
        <v>4376</v>
      </c>
      <c r="N35" s="1203" t="s">
        <v>4473</v>
      </c>
    </row>
    <row r="36" spans="1:14" ht="16.5">
      <c r="A36" s="1183" t="s">
        <v>259</v>
      </c>
      <c r="B36" s="1184" t="s">
        <v>260</v>
      </c>
      <c r="C36" s="1185" t="s">
        <v>4467</v>
      </c>
      <c r="D36" s="1186">
        <v>31943</v>
      </c>
      <c r="E36" s="1187" t="s">
        <v>262</v>
      </c>
      <c r="F36" s="1186">
        <v>44440</v>
      </c>
      <c r="G36" s="1200" t="s">
        <v>4468</v>
      </c>
      <c r="H36" s="1200" t="s">
        <v>4425</v>
      </c>
      <c r="I36" s="1201" t="s">
        <v>4474</v>
      </c>
      <c r="J36" s="1200" t="s">
        <v>4474</v>
      </c>
      <c r="K36" s="1199" t="s">
        <v>4475</v>
      </c>
      <c r="L36" s="1200" t="s">
        <v>4476</v>
      </c>
      <c r="M36" s="1200" t="s">
        <v>4376</v>
      </c>
      <c r="N36" s="1200" t="s">
        <v>4477</v>
      </c>
    </row>
    <row r="37" spans="1:14" ht="16.5">
      <c r="A37" s="1191" t="s">
        <v>264</v>
      </c>
      <c r="B37" s="1193" t="s">
        <v>265</v>
      </c>
      <c r="C37" s="1193" t="s">
        <v>4467</v>
      </c>
      <c r="D37" s="1194">
        <v>32193</v>
      </c>
      <c r="E37" s="1195" t="s">
        <v>267</v>
      </c>
      <c r="F37" s="1194">
        <v>44421</v>
      </c>
      <c r="G37" s="1203" t="s">
        <v>4468</v>
      </c>
      <c r="H37" s="1203" t="s">
        <v>4478</v>
      </c>
      <c r="I37" s="1204" t="s">
        <v>4479</v>
      </c>
      <c r="J37" s="1196"/>
      <c r="K37" s="1198"/>
      <c r="L37" s="1196"/>
      <c r="M37" s="1196"/>
      <c r="N37" s="1196"/>
    </row>
    <row r="38" spans="1:14" ht="16.5">
      <c r="A38" s="1183" t="s">
        <v>274</v>
      </c>
      <c r="B38" s="1185" t="s">
        <v>275</v>
      </c>
      <c r="C38" s="1185" t="s">
        <v>4467</v>
      </c>
      <c r="D38" s="1186">
        <v>33223</v>
      </c>
      <c r="E38" s="1187" t="s">
        <v>277</v>
      </c>
      <c r="F38" s="1186">
        <v>44522</v>
      </c>
      <c r="G38" s="1200" t="s">
        <v>4468</v>
      </c>
      <c r="H38" s="1200" t="s">
        <v>4425</v>
      </c>
      <c r="I38" s="1201" t="s">
        <v>4480</v>
      </c>
      <c r="J38" s="1200" t="s">
        <v>4480</v>
      </c>
      <c r="K38" s="1199" t="s">
        <v>4481</v>
      </c>
      <c r="L38" s="1200" t="s">
        <v>4482</v>
      </c>
      <c r="M38" s="1200" t="s">
        <v>50</v>
      </c>
      <c r="N38" s="1200" t="s">
        <v>258</v>
      </c>
    </row>
    <row r="39" spans="1:14" ht="16.5">
      <c r="A39" s="1191" t="s">
        <v>280</v>
      </c>
      <c r="B39" s="1192" t="s">
        <v>281</v>
      </c>
      <c r="C39" s="1193" t="s">
        <v>4467</v>
      </c>
      <c r="D39" s="1194">
        <v>35559</v>
      </c>
      <c r="E39" s="1202" t="s">
        <v>283</v>
      </c>
      <c r="F39" s="1194">
        <v>44317</v>
      </c>
      <c r="G39" s="1203" t="s">
        <v>4468</v>
      </c>
      <c r="H39" s="1203" t="s">
        <v>4483</v>
      </c>
      <c r="I39" s="1204" t="s">
        <v>4484</v>
      </c>
      <c r="J39" s="1203" t="s">
        <v>4484</v>
      </c>
      <c r="K39" s="1205" t="s">
        <v>4485</v>
      </c>
      <c r="L39" s="1203" t="s">
        <v>4486</v>
      </c>
      <c r="M39" s="1203" t="s">
        <v>50</v>
      </c>
      <c r="N39" s="1203" t="s">
        <v>100</v>
      </c>
    </row>
    <row r="40" spans="1:14" ht="16.5">
      <c r="A40" s="1183" t="s">
        <v>2054</v>
      </c>
      <c r="B40" s="1184" t="s">
        <v>1857</v>
      </c>
      <c r="C40" s="1185" t="s">
        <v>4467</v>
      </c>
      <c r="D40" s="1186">
        <v>36290</v>
      </c>
      <c r="E40" s="1187" t="s">
        <v>1860</v>
      </c>
      <c r="F40" s="1186">
        <v>45585</v>
      </c>
      <c r="G40" s="1200" t="s">
        <v>2779</v>
      </c>
      <c r="H40" s="1200" t="s">
        <v>4487</v>
      </c>
      <c r="I40" s="1201" t="s">
        <v>4488</v>
      </c>
      <c r="J40" s="1200" t="s">
        <v>4489</v>
      </c>
      <c r="K40" s="1199" t="s">
        <v>4490</v>
      </c>
      <c r="L40" s="1200" t="s">
        <v>4491</v>
      </c>
      <c r="M40" s="1200" t="s">
        <v>50</v>
      </c>
      <c r="N40" s="1200" t="s">
        <v>4424</v>
      </c>
    </row>
    <row r="41" spans="1:14" ht="16.5">
      <c r="A41" s="1191" t="s">
        <v>2056</v>
      </c>
      <c r="B41" s="1192" t="s">
        <v>1858</v>
      </c>
      <c r="C41" s="1193" t="s">
        <v>4467</v>
      </c>
      <c r="D41" s="1194">
        <v>33605</v>
      </c>
      <c r="E41" s="1195" t="s">
        <v>1859</v>
      </c>
      <c r="F41" s="1194">
        <v>44421</v>
      </c>
      <c r="G41" s="1203" t="s">
        <v>4468</v>
      </c>
      <c r="H41" s="1203" t="s">
        <v>4492</v>
      </c>
      <c r="I41" s="1204" t="s">
        <v>4493</v>
      </c>
      <c r="J41" s="1203" t="s">
        <v>4493</v>
      </c>
      <c r="K41" s="1205" t="s">
        <v>4494</v>
      </c>
      <c r="L41" s="1203" t="s">
        <v>4495</v>
      </c>
      <c r="M41" s="1203" t="s">
        <v>50</v>
      </c>
      <c r="N41" s="1203" t="s">
        <v>4496</v>
      </c>
    </row>
    <row r="42" spans="1:14" ht="16.5">
      <c r="A42" s="1183" t="s">
        <v>1959</v>
      </c>
      <c r="B42" s="1184" t="s">
        <v>1953</v>
      </c>
      <c r="C42" s="1185" t="s">
        <v>4467</v>
      </c>
      <c r="D42" s="1186">
        <v>33216</v>
      </c>
      <c r="E42" s="1206" t="s">
        <v>2000</v>
      </c>
      <c r="F42" s="1186">
        <v>44866</v>
      </c>
      <c r="G42" s="1200" t="s">
        <v>4468</v>
      </c>
      <c r="H42" s="1200" t="s">
        <v>4393</v>
      </c>
      <c r="I42" s="1201" t="s">
        <v>4497</v>
      </c>
      <c r="J42" s="1200" t="s">
        <v>4497</v>
      </c>
      <c r="K42" s="1199" t="s">
        <v>4498</v>
      </c>
      <c r="L42" s="1200" t="s">
        <v>4499</v>
      </c>
      <c r="M42" s="1200" t="s">
        <v>4376</v>
      </c>
      <c r="N42" s="1200" t="s">
        <v>4500</v>
      </c>
    </row>
    <row r="43" spans="1:14" ht="16.5">
      <c r="A43" s="1191" t="s">
        <v>286</v>
      </c>
      <c r="B43" s="1193" t="s">
        <v>287</v>
      </c>
      <c r="C43" s="1193" t="s">
        <v>4501</v>
      </c>
      <c r="D43" s="1194">
        <v>26439</v>
      </c>
      <c r="E43" s="1195" t="s">
        <v>290</v>
      </c>
      <c r="F43" s="1194">
        <v>45081</v>
      </c>
      <c r="G43" s="1203" t="s">
        <v>4468</v>
      </c>
      <c r="H43" s="1203" t="s">
        <v>4378</v>
      </c>
      <c r="I43" s="1204" t="s">
        <v>4502</v>
      </c>
      <c r="J43" s="1203" t="s">
        <v>4502</v>
      </c>
      <c r="K43" s="1205" t="s">
        <v>4503</v>
      </c>
      <c r="L43" s="1203" t="s">
        <v>4504</v>
      </c>
      <c r="M43" s="1203" t="s">
        <v>4376</v>
      </c>
      <c r="N43" s="1196"/>
    </row>
    <row r="44" spans="1:14" ht="16.5">
      <c r="A44" s="1183" t="s">
        <v>300</v>
      </c>
      <c r="B44" s="1185" t="s">
        <v>301</v>
      </c>
      <c r="C44" s="1185" t="s">
        <v>4501</v>
      </c>
      <c r="D44" s="1186">
        <v>36882</v>
      </c>
      <c r="E44" s="1187" t="s">
        <v>303</v>
      </c>
      <c r="F44" s="1186">
        <v>44306</v>
      </c>
      <c r="G44" s="1200" t="s">
        <v>4468</v>
      </c>
      <c r="H44" s="1200" t="s">
        <v>4378</v>
      </c>
      <c r="I44" s="1201" t="s">
        <v>4505</v>
      </c>
      <c r="J44" s="1200" t="s">
        <v>4505</v>
      </c>
      <c r="K44" s="1199" t="s">
        <v>4506</v>
      </c>
      <c r="L44" s="1200" t="s">
        <v>4507</v>
      </c>
      <c r="M44" s="1200" t="s">
        <v>50</v>
      </c>
      <c r="N44" s="1200" t="s">
        <v>4508</v>
      </c>
    </row>
    <row r="45" spans="1:14" ht="16.5">
      <c r="A45" s="1191" t="s">
        <v>252</v>
      </c>
      <c r="B45" s="1192" t="s">
        <v>253</v>
      </c>
      <c r="C45" s="1193" t="s">
        <v>4509</v>
      </c>
      <c r="D45" s="1194">
        <v>29531</v>
      </c>
      <c r="E45" s="1195" t="s">
        <v>255</v>
      </c>
      <c r="F45" s="1194">
        <v>44699</v>
      </c>
      <c r="G45" s="1203" t="s">
        <v>4468</v>
      </c>
      <c r="H45" s="1203" t="s">
        <v>4510</v>
      </c>
      <c r="I45" s="1204" t="s">
        <v>4511</v>
      </c>
      <c r="J45" s="1203" t="s">
        <v>4511</v>
      </c>
      <c r="K45" s="1205" t="s">
        <v>4512</v>
      </c>
      <c r="L45" s="1203" t="s">
        <v>4513</v>
      </c>
      <c r="M45" s="1203" t="s">
        <v>50</v>
      </c>
      <c r="N45" s="1203" t="s">
        <v>258</v>
      </c>
    </row>
    <row r="46" spans="1:14" ht="16.5">
      <c r="A46" s="1183" t="s">
        <v>313</v>
      </c>
      <c r="B46" s="1185" t="s">
        <v>314</v>
      </c>
      <c r="C46" s="1185" t="s">
        <v>4509</v>
      </c>
      <c r="D46" s="1186">
        <v>26764</v>
      </c>
      <c r="E46" s="1187" t="s">
        <v>1749</v>
      </c>
      <c r="F46" s="1186">
        <v>44874</v>
      </c>
      <c r="G46" s="1200" t="s">
        <v>4468</v>
      </c>
      <c r="H46" s="1200" t="s">
        <v>4514</v>
      </c>
      <c r="I46" s="1201" t="s">
        <v>4515</v>
      </c>
      <c r="J46" s="1200" t="s">
        <v>4516</v>
      </c>
      <c r="K46" s="1199" t="s">
        <v>4517</v>
      </c>
      <c r="L46" s="1200" t="s">
        <v>4518</v>
      </c>
      <c r="M46" s="1200" t="s">
        <v>50</v>
      </c>
      <c r="N46" s="1200" t="s">
        <v>4314</v>
      </c>
    </row>
    <row r="47" spans="1:14" ht="16.5">
      <c r="A47" s="1191" t="s">
        <v>318</v>
      </c>
      <c r="B47" s="1193" t="s">
        <v>319</v>
      </c>
      <c r="C47" s="1193" t="s">
        <v>4509</v>
      </c>
      <c r="D47" s="1194">
        <v>32979</v>
      </c>
      <c r="E47" s="1195" t="s">
        <v>321</v>
      </c>
      <c r="F47" s="1194">
        <v>44421</v>
      </c>
      <c r="G47" s="1203" t="s">
        <v>4468</v>
      </c>
      <c r="H47" s="1203" t="s">
        <v>4519</v>
      </c>
      <c r="I47" s="1204" t="s">
        <v>4520</v>
      </c>
      <c r="J47" s="1203" t="s">
        <v>4520</v>
      </c>
      <c r="K47" s="1205" t="s">
        <v>4521</v>
      </c>
      <c r="L47" s="1203" t="s">
        <v>4522</v>
      </c>
      <c r="M47" s="1203" t="s">
        <v>50</v>
      </c>
      <c r="N47" s="1203" t="s">
        <v>4523</v>
      </c>
    </row>
    <row r="48" spans="1:14" ht="16.5">
      <c r="A48" s="1183" t="s">
        <v>1957</v>
      </c>
      <c r="B48" s="1184" t="s">
        <v>1963</v>
      </c>
      <c r="C48" s="1185" t="s">
        <v>4509</v>
      </c>
      <c r="D48" s="1186">
        <v>36755</v>
      </c>
      <c r="E48" s="1187" t="s">
        <v>1966</v>
      </c>
      <c r="F48" s="1186">
        <v>45853</v>
      </c>
      <c r="G48" s="1200" t="s">
        <v>4524</v>
      </c>
      <c r="H48" s="1200" t="s">
        <v>4525</v>
      </c>
      <c r="I48" s="1201" t="s">
        <v>4526</v>
      </c>
      <c r="J48" s="1200" t="s">
        <v>4527</v>
      </c>
      <c r="K48" s="1199" t="s">
        <v>4528</v>
      </c>
      <c r="L48" s="1200" t="s">
        <v>4529</v>
      </c>
      <c r="M48" s="1200" t="s">
        <v>50</v>
      </c>
      <c r="N48" s="1188"/>
    </row>
    <row r="49" spans="1:14" ht="16.5">
      <c r="A49" s="1191" t="s">
        <v>327</v>
      </c>
      <c r="B49" s="1193" t="s">
        <v>328</v>
      </c>
      <c r="C49" s="1193" t="s">
        <v>4509</v>
      </c>
      <c r="D49" s="1194">
        <v>28559</v>
      </c>
      <c r="E49" s="1195" t="s">
        <v>331</v>
      </c>
      <c r="F49" s="1194">
        <v>44269</v>
      </c>
      <c r="G49" s="1203" t="s">
        <v>4468</v>
      </c>
      <c r="H49" s="1203" t="s">
        <v>4530</v>
      </c>
      <c r="I49" s="1204" t="s">
        <v>4531</v>
      </c>
      <c r="J49" s="1203" t="s">
        <v>4531</v>
      </c>
      <c r="K49" s="1205" t="s">
        <v>4532</v>
      </c>
      <c r="L49" s="1203" t="s">
        <v>4533</v>
      </c>
      <c r="M49" s="1203" t="s">
        <v>50</v>
      </c>
      <c r="N49" s="1203" t="s">
        <v>334</v>
      </c>
    </row>
    <row r="50" spans="1:14" ht="16.5">
      <c r="A50" s="1183" t="s">
        <v>336</v>
      </c>
      <c r="B50" s="1184" t="s">
        <v>337</v>
      </c>
      <c r="C50" s="1185" t="s">
        <v>4534</v>
      </c>
      <c r="D50" s="1186">
        <v>27748</v>
      </c>
      <c r="E50" s="1187" t="s">
        <v>1532</v>
      </c>
      <c r="F50" s="1186">
        <v>44417</v>
      </c>
      <c r="G50" s="1200" t="s">
        <v>4535</v>
      </c>
      <c r="H50" s="1200" t="s">
        <v>4536</v>
      </c>
      <c r="I50" s="1201" t="s">
        <v>4537</v>
      </c>
      <c r="J50" s="1200" t="s">
        <v>4537</v>
      </c>
      <c r="K50" s="1209">
        <v>909650997</v>
      </c>
      <c r="L50" s="1188"/>
      <c r="M50" s="1188"/>
      <c r="N50" s="1188"/>
    </row>
    <row r="51" spans="1:14" ht="16.5">
      <c r="A51" s="1191" t="s">
        <v>351</v>
      </c>
      <c r="B51" s="1192" t="s">
        <v>352</v>
      </c>
      <c r="C51" s="1193" t="s">
        <v>4534</v>
      </c>
      <c r="D51" s="1194">
        <v>26353</v>
      </c>
      <c r="E51" s="1195" t="s">
        <v>1534</v>
      </c>
      <c r="F51" s="1194">
        <v>45145</v>
      </c>
      <c r="G51" s="1203" t="s">
        <v>4535</v>
      </c>
      <c r="H51" s="1203" t="s">
        <v>4538</v>
      </c>
      <c r="I51" s="1204" t="s">
        <v>4537</v>
      </c>
      <c r="J51" s="1203" t="s">
        <v>4537</v>
      </c>
      <c r="K51" s="1198">
        <v>909107885</v>
      </c>
      <c r="L51" s="1196"/>
      <c r="M51" s="1196"/>
      <c r="N51" s="1196"/>
    </row>
    <row r="52" spans="1:14" ht="16.5">
      <c r="A52" s="1183" t="s">
        <v>354</v>
      </c>
      <c r="B52" s="1185" t="s">
        <v>355</v>
      </c>
      <c r="C52" s="1185" t="s">
        <v>4534</v>
      </c>
      <c r="D52" s="1186">
        <v>29383</v>
      </c>
      <c r="E52" s="1187" t="s">
        <v>1535</v>
      </c>
      <c r="F52" s="1186">
        <v>44417</v>
      </c>
      <c r="G52" s="1200" t="s">
        <v>4535</v>
      </c>
      <c r="H52" s="1200" t="s">
        <v>4539</v>
      </c>
      <c r="I52" s="1201" t="s">
        <v>4540</v>
      </c>
      <c r="J52" s="1200" t="s">
        <v>4540</v>
      </c>
      <c r="K52" s="1190">
        <v>946939234</v>
      </c>
      <c r="L52" s="1188"/>
      <c r="M52" s="1188"/>
      <c r="N52" s="1188"/>
    </row>
    <row r="53" spans="1:14" ht="16.5">
      <c r="A53" s="1191" t="s">
        <v>365</v>
      </c>
      <c r="B53" s="1192" t="s">
        <v>366</v>
      </c>
      <c r="C53" s="1193" t="s">
        <v>4534</v>
      </c>
      <c r="D53" s="1194">
        <v>25112</v>
      </c>
      <c r="E53" s="1195" t="s">
        <v>1537</v>
      </c>
      <c r="F53" s="1194">
        <v>44819</v>
      </c>
      <c r="G53" s="1203" t="s">
        <v>4535</v>
      </c>
      <c r="H53" s="1203" t="s">
        <v>4541</v>
      </c>
      <c r="I53" s="1204" t="s">
        <v>4542</v>
      </c>
      <c r="J53" s="1203" t="s">
        <v>4543</v>
      </c>
      <c r="K53" s="1198">
        <v>907726989</v>
      </c>
      <c r="L53" s="1203" t="s">
        <v>4544</v>
      </c>
      <c r="M53" s="1203" t="s">
        <v>4545</v>
      </c>
      <c r="N53" s="1203" t="s">
        <v>4546</v>
      </c>
    </row>
    <row r="54" spans="1:14" ht="16.5">
      <c r="A54" s="1183" t="s">
        <v>419</v>
      </c>
      <c r="B54" s="1184" t="s">
        <v>420</v>
      </c>
      <c r="C54" s="1185" t="s">
        <v>4534</v>
      </c>
      <c r="D54" s="1186">
        <v>29613</v>
      </c>
      <c r="E54" s="1187" t="s">
        <v>422</v>
      </c>
      <c r="F54" s="1186">
        <v>44379</v>
      </c>
      <c r="G54" s="1200" t="s">
        <v>4468</v>
      </c>
      <c r="H54" s="1200" t="s">
        <v>4547</v>
      </c>
      <c r="I54" s="1201" t="s">
        <v>4548</v>
      </c>
      <c r="J54" s="1200" t="s">
        <v>4548</v>
      </c>
      <c r="K54" s="1190">
        <v>907447417</v>
      </c>
      <c r="L54" s="1200" t="s">
        <v>4549</v>
      </c>
      <c r="M54" s="1188"/>
      <c r="N54" s="1188"/>
    </row>
    <row r="55" spans="1:14" ht="16.5">
      <c r="A55" s="1191" t="s">
        <v>435</v>
      </c>
      <c r="B55" s="1192" t="s">
        <v>436</v>
      </c>
      <c r="C55" s="1193" t="s">
        <v>4534</v>
      </c>
      <c r="D55" s="1194">
        <v>30126</v>
      </c>
      <c r="E55" s="1195" t="s">
        <v>438</v>
      </c>
      <c r="F55" s="1194">
        <v>44440</v>
      </c>
      <c r="G55" s="1203" t="s">
        <v>4468</v>
      </c>
      <c r="H55" s="1203" t="s">
        <v>4550</v>
      </c>
      <c r="I55" s="1204" t="s">
        <v>4551</v>
      </c>
      <c r="J55" s="1203" t="s">
        <v>4551</v>
      </c>
      <c r="K55" s="1205" t="s">
        <v>441</v>
      </c>
      <c r="L55" s="1203" t="s">
        <v>4552</v>
      </c>
      <c r="M55" s="1196"/>
      <c r="N55" s="1196"/>
    </row>
    <row r="56" spans="1:14" ht="16.5">
      <c r="A56" s="1183" t="s">
        <v>2732</v>
      </c>
      <c r="B56" s="1184" t="s">
        <v>2733</v>
      </c>
      <c r="C56" s="1185" t="s">
        <v>4534</v>
      </c>
      <c r="D56" s="1186">
        <v>34869</v>
      </c>
      <c r="E56" s="1187" t="s">
        <v>2735</v>
      </c>
      <c r="F56" s="1186">
        <v>44461</v>
      </c>
      <c r="G56" s="1200" t="s">
        <v>4553</v>
      </c>
      <c r="H56" s="1200" t="s">
        <v>4425</v>
      </c>
      <c r="I56" s="1201" t="s">
        <v>4554</v>
      </c>
      <c r="J56" s="1200" t="s">
        <v>4554</v>
      </c>
      <c r="K56" s="1190">
        <v>782899889</v>
      </c>
      <c r="L56" s="1200" t="s">
        <v>4555</v>
      </c>
      <c r="M56" s="1200" t="s">
        <v>4376</v>
      </c>
      <c r="N56" s="1200" t="s">
        <v>4556</v>
      </c>
    </row>
    <row r="57" spans="1:14" ht="16.5">
      <c r="A57" s="1191" t="s">
        <v>2905</v>
      </c>
      <c r="B57" s="1192" t="s">
        <v>3261</v>
      </c>
      <c r="C57" s="1193" t="s">
        <v>4534</v>
      </c>
      <c r="D57" s="1194">
        <v>36759</v>
      </c>
      <c r="E57" s="1195" t="s">
        <v>2914</v>
      </c>
      <c r="F57" s="1194">
        <v>45887</v>
      </c>
      <c r="G57" s="1203" t="s">
        <v>4557</v>
      </c>
      <c r="H57" s="1203" t="s">
        <v>4425</v>
      </c>
      <c r="I57" s="1204" t="s">
        <v>4558</v>
      </c>
      <c r="J57" s="1203" t="s">
        <v>4558</v>
      </c>
      <c r="K57" s="1198">
        <v>941836319</v>
      </c>
      <c r="L57" s="1203" t="s">
        <v>4559</v>
      </c>
      <c r="M57" s="1203" t="s">
        <v>4376</v>
      </c>
      <c r="N57" s="1203" t="s">
        <v>4560</v>
      </c>
    </row>
    <row r="58" spans="1:14" ht="16.5">
      <c r="A58" s="1183" t="s">
        <v>377</v>
      </c>
      <c r="B58" s="1184" t="s">
        <v>378</v>
      </c>
      <c r="C58" s="1185" t="s">
        <v>4421</v>
      </c>
      <c r="D58" s="1186"/>
      <c r="E58" s="1187"/>
      <c r="F58" s="1186"/>
      <c r="G58" s="1188"/>
      <c r="H58" s="1188"/>
      <c r="I58" s="1189"/>
      <c r="J58" s="1188"/>
      <c r="K58" s="1190"/>
      <c r="L58" s="1188"/>
      <c r="M58" s="1188"/>
      <c r="N58" s="1188"/>
    </row>
    <row r="59" spans="1:14" ht="16.5">
      <c r="A59" s="1191" t="s">
        <v>1396</v>
      </c>
      <c r="B59" s="1192" t="s">
        <v>1390</v>
      </c>
      <c r="C59" s="1193" t="s">
        <v>4421</v>
      </c>
      <c r="D59" s="1194">
        <v>36231</v>
      </c>
      <c r="E59" s="1195" t="s">
        <v>1752</v>
      </c>
      <c r="F59" s="1194">
        <v>44923</v>
      </c>
      <c r="G59" s="1203" t="s">
        <v>4553</v>
      </c>
      <c r="H59" s="1203" t="s">
        <v>4561</v>
      </c>
      <c r="I59" s="1207" t="s">
        <v>4562</v>
      </c>
      <c r="J59" s="1203" t="s">
        <v>4563</v>
      </c>
      <c r="K59" s="1198">
        <v>914634548</v>
      </c>
      <c r="L59" s="1203" t="s">
        <v>4564</v>
      </c>
      <c r="M59" s="1203" t="s">
        <v>50</v>
      </c>
      <c r="N59" s="1203" t="s">
        <v>4565</v>
      </c>
    </row>
    <row r="60" spans="1:14" ht="16.5">
      <c r="A60" s="1183" t="s">
        <v>1421</v>
      </c>
      <c r="B60" s="1184" t="s">
        <v>1416</v>
      </c>
      <c r="C60" s="1185" t="s">
        <v>4421</v>
      </c>
      <c r="D60" s="1186">
        <v>30258</v>
      </c>
      <c r="E60" s="1187" t="s">
        <v>1422</v>
      </c>
      <c r="F60" s="1186">
        <v>44705</v>
      </c>
      <c r="G60" s="1200" t="s">
        <v>4553</v>
      </c>
      <c r="H60" s="1200" t="s">
        <v>4566</v>
      </c>
      <c r="I60" s="1201" t="s">
        <v>4567</v>
      </c>
      <c r="J60" s="1200" t="s">
        <v>4567</v>
      </c>
      <c r="K60" s="1199" t="s">
        <v>4568</v>
      </c>
      <c r="L60" s="1200" t="s">
        <v>4569</v>
      </c>
      <c r="M60" s="1200" t="s">
        <v>50</v>
      </c>
      <c r="N60" s="1200" t="s">
        <v>4570</v>
      </c>
    </row>
    <row r="61" spans="1:14" ht="16.5">
      <c r="A61" s="1191" t="s">
        <v>1567</v>
      </c>
      <c r="B61" s="1192" t="s">
        <v>1564</v>
      </c>
      <c r="C61" s="1193" t="s">
        <v>4421</v>
      </c>
      <c r="D61" s="1194">
        <v>36802</v>
      </c>
      <c r="E61" s="1195" t="s">
        <v>1565</v>
      </c>
      <c r="F61" s="1194">
        <v>45903</v>
      </c>
      <c r="G61" s="1203" t="s">
        <v>4553</v>
      </c>
      <c r="H61" s="1203" t="s">
        <v>4571</v>
      </c>
      <c r="I61" s="1204" t="s">
        <v>4572</v>
      </c>
      <c r="J61" s="1203" t="s">
        <v>4573</v>
      </c>
      <c r="K61" s="1205" t="s">
        <v>4574</v>
      </c>
      <c r="L61" s="1203" t="s">
        <v>4575</v>
      </c>
      <c r="M61" s="1203" t="s">
        <v>50</v>
      </c>
      <c r="N61" s="1203" t="s">
        <v>4570</v>
      </c>
    </row>
    <row r="62" spans="1:14" ht="16.5">
      <c r="A62" s="1183" t="s">
        <v>2450</v>
      </c>
      <c r="B62" s="1184" t="s">
        <v>2449</v>
      </c>
      <c r="C62" s="1185" t="s">
        <v>4421</v>
      </c>
      <c r="D62" s="1186">
        <v>34221</v>
      </c>
      <c r="E62" s="1187" t="s">
        <v>2452</v>
      </c>
      <c r="F62" s="1186">
        <v>44798</v>
      </c>
      <c r="G62" s="1200" t="s">
        <v>4553</v>
      </c>
      <c r="H62" s="1200" t="s">
        <v>4576</v>
      </c>
      <c r="I62" s="1201" t="s">
        <v>4577</v>
      </c>
      <c r="J62" s="1200" t="s">
        <v>4577</v>
      </c>
      <c r="K62" s="1199" t="s">
        <v>4578</v>
      </c>
      <c r="L62" s="1200" t="s">
        <v>4579</v>
      </c>
      <c r="M62" s="1200" t="s">
        <v>50</v>
      </c>
      <c r="N62" s="1200" t="s">
        <v>4580</v>
      </c>
    </row>
    <row r="63" spans="1:14" ht="16.5">
      <c r="A63" s="1191" t="s">
        <v>2670</v>
      </c>
      <c r="B63" s="1192" t="s">
        <v>2453</v>
      </c>
      <c r="C63" s="1193" t="s">
        <v>4421</v>
      </c>
      <c r="D63" s="1194">
        <v>35054</v>
      </c>
      <c r="E63" s="1195" t="s">
        <v>2658</v>
      </c>
      <c r="F63" s="1194">
        <v>44616</v>
      </c>
      <c r="G63" s="1203" t="s">
        <v>4553</v>
      </c>
      <c r="H63" s="1203" t="s">
        <v>4581</v>
      </c>
      <c r="I63" s="1204" t="s">
        <v>4582</v>
      </c>
      <c r="J63" s="1203" t="s">
        <v>4582</v>
      </c>
      <c r="K63" s="1205" t="s">
        <v>4583</v>
      </c>
      <c r="L63" s="1203" t="s">
        <v>4584</v>
      </c>
      <c r="M63" s="1203" t="s">
        <v>4376</v>
      </c>
      <c r="N63" s="1203" t="s">
        <v>4570</v>
      </c>
    </row>
    <row r="64" spans="1:14" ht="16.5">
      <c r="A64" s="1183" t="s">
        <v>388</v>
      </c>
      <c r="B64" s="1184" t="s">
        <v>389</v>
      </c>
      <c r="C64" s="1185" t="s">
        <v>4585</v>
      </c>
      <c r="D64" s="1186">
        <v>32053</v>
      </c>
      <c r="E64" s="1187" t="s">
        <v>392</v>
      </c>
      <c r="F64" s="1186">
        <v>44460</v>
      </c>
      <c r="G64" s="1200" t="s">
        <v>4468</v>
      </c>
      <c r="H64" s="1200" t="s">
        <v>4586</v>
      </c>
      <c r="I64" s="1201" t="s">
        <v>4587</v>
      </c>
      <c r="J64" s="1200" t="s">
        <v>4587</v>
      </c>
      <c r="K64" s="1199" t="s">
        <v>394</v>
      </c>
      <c r="L64" s="1200" t="s">
        <v>4588</v>
      </c>
      <c r="M64" s="1200" t="s">
        <v>4376</v>
      </c>
      <c r="N64" s="1200" t="s">
        <v>4589</v>
      </c>
    </row>
    <row r="65" spans="1:14" ht="16.5">
      <c r="A65" s="1191" t="s">
        <v>395</v>
      </c>
      <c r="B65" s="1192" t="s">
        <v>396</v>
      </c>
      <c r="C65" s="1193" t="s">
        <v>4585</v>
      </c>
      <c r="D65" s="1194">
        <v>30254</v>
      </c>
      <c r="E65" s="1195" t="s">
        <v>398</v>
      </c>
      <c r="F65" s="1194">
        <v>44417</v>
      </c>
      <c r="G65" s="1203" t="s">
        <v>4468</v>
      </c>
      <c r="H65" s="1203" t="s">
        <v>4590</v>
      </c>
      <c r="I65" s="1204" t="s">
        <v>4591</v>
      </c>
      <c r="J65" s="1203" t="s">
        <v>4591</v>
      </c>
      <c r="K65" s="1205" t="s">
        <v>401</v>
      </c>
      <c r="L65" s="1203" t="s">
        <v>4592</v>
      </c>
      <c r="M65" s="1196"/>
      <c r="N65" s="1196"/>
    </row>
    <row r="66" spans="1:14" ht="16.5">
      <c r="A66" s="1183" t="s">
        <v>402</v>
      </c>
      <c r="B66" s="1184" t="s">
        <v>403</v>
      </c>
      <c r="C66" s="1185" t="s">
        <v>4585</v>
      </c>
      <c r="D66" s="1186">
        <v>25934</v>
      </c>
      <c r="E66" s="1187" t="s">
        <v>4593</v>
      </c>
      <c r="F66" s="1186">
        <v>44311</v>
      </c>
      <c r="G66" s="1200" t="s">
        <v>4468</v>
      </c>
      <c r="H66" s="1200" t="s">
        <v>4594</v>
      </c>
      <c r="I66" s="1201" t="s">
        <v>4595</v>
      </c>
      <c r="J66" s="1200" t="s">
        <v>4596</v>
      </c>
      <c r="K66" s="1190">
        <v>947324947</v>
      </c>
      <c r="L66" s="1188"/>
      <c r="M66" s="1200" t="s">
        <v>93</v>
      </c>
      <c r="N66" s="1200" t="s">
        <v>4597</v>
      </c>
    </row>
    <row r="67" spans="1:14" ht="16.5">
      <c r="A67" s="1191" t="s">
        <v>412</v>
      </c>
      <c r="B67" s="1192" t="s">
        <v>413</v>
      </c>
      <c r="C67" s="1193" t="s">
        <v>4585</v>
      </c>
      <c r="D67" s="1194">
        <v>27398</v>
      </c>
      <c r="E67" s="1195" t="s">
        <v>1753</v>
      </c>
      <c r="F67" s="1194">
        <v>44437</v>
      </c>
      <c r="G67" s="1203" t="s">
        <v>4468</v>
      </c>
      <c r="H67" s="1203" t="s">
        <v>4510</v>
      </c>
      <c r="I67" s="1204" t="s">
        <v>4598</v>
      </c>
      <c r="J67" s="1203" t="s">
        <v>4598</v>
      </c>
      <c r="K67" s="1198">
        <v>939589478</v>
      </c>
      <c r="L67" s="1203" t="s">
        <v>4599</v>
      </c>
      <c r="M67" s="1203" t="s">
        <v>4600</v>
      </c>
      <c r="N67" s="1203" t="s">
        <v>4601</v>
      </c>
    </row>
    <row r="68" spans="1:14" ht="16.5">
      <c r="A68" s="1183" t="s">
        <v>426</v>
      </c>
      <c r="B68" s="1184" t="s">
        <v>427</v>
      </c>
      <c r="C68" s="1185" t="s">
        <v>4585</v>
      </c>
      <c r="D68" s="1186">
        <v>31248</v>
      </c>
      <c r="E68" s="1187" t="s">
        <v>429</v>
      </c>
      <c r="F68" s="1186">
        <v>45763</v>
      </c>
      <c r="G68" s="1200" t="s">
        <v>4602</v>
      </c>
      <c r="H68" s="1200" t="s">
        <v>4371</v>
      </c>
      <c r="I68" s="1201" t="s">
        <v>4603</v>
      </c>
      <c r="J68" s="1200" t="s">
        <v>4604</v>
      </c>
      <c r="K68" s="1190">
        <v>974136073</v>
      </c>
      <c r="L68" s="1200" t="s">
        <v>4605</v>
      </c>
      <c r="M68" s="1200" t="s">
        <v>50</v>
      </c>
      <c r="N68" s="1200" t="s">
        <v>4606</v>
      </c>
    </row>
    <row r="69" spans="1:14" ht="16.5">
      <c r="A69" s="1191" t="s">
        <v>442</v>
      </c>
      <c r="B69" s="1192" t="s">
        <v>443</v>
      </c>
      <c r="C69" s="1193" t="s">
        <v>4585</v>
      </c>
      <c r="D69" s="1194">
        <v>33604</v>
      </c>
      <c r="E69" s="1195" t="s">
        <v>445</v>
      </c>
      <c r="F69" s="1194">
        <v>44417</v>
      </c>
      <c r="G69" s="1203" t="s">
        <v>4468</v>
      </c>
      <c r="H69" s="1203" t="s">
        <v>4371</v>
      </c>
      <c r="I69" s="1204" t="s">
        <v>4607</v>
      </c>
      <c r="J69" s="1203" t="s">
        <v>4607</v>
      </c>
      <c r="K69" s="1205" t="s">
        <v>449</v>
      </c>
      <c r="L69" s="1203" t="s">
        <v>4608</v>
      </c>
      <c r="M69" s="1203" t="s">
        <v>50</v>
      </c>
      <c r="N69" s="1203" t="s">
        <v>4609</v>
      </c>
    </row>
    <row r="70" spans="1:14" ht="16.5">
      <c r="A70" s="1183" t="s">
        <v>450</v>
      </c>
      <c r="B70" s="1184" t="s">
        <v>451</v>
      </c>
      <c r="C70" s="1185" t="s">
        <v>4585</v>
      </c>
      <c r="D70" s="1186">
        <v>32903</v>
      </c>
      <c r="E70" s="1187" t="s">
        <v>453</v>
      </c>
      <c r="F70" s="1186">
        <v>44317</v>
      </c>
      <c r="G70" s="1200" t="s">
        <v>4557</v>
      </c>
      <c r="H70" s="1200" t="s">
        <v>4425</v>
      </c>
      <c r="I70" s="1201" t="s">
        <v>4610</v>
      </c>
      <c r="J70" s="1200" t="s">
        <v>4611</v>
      </c>
      <c r="K70" s="1190">
        <v>979290842</v>
      </c>
      <c r="L70" s="1200" t="s">
        <v>4612</v>
      </c>
      <c r="M70" s="1200" t="s">
        <v>50</v>
      </c>
      <c r="N70" s="1200" t="s">
        <v>4613</v>
      </c>
    </row>
    <row r="71" spans="1:14" ht="16.5">
      <c r="A71" s="1191" t="s">
        <v>460</v>
      </c>
      <c r="B71" s="1192" t="s">
        <v>461</v>
      </c>
      <c r="C71" s="1193" t="s">
        <v>4585</v>
      </c>
      <c r="D71" s="1194">
        <v>36750</v>
      </c>
      <c r="E71" s="1195" t="s">
        <v>463</v>
      </c>
      <c r="F71" s="1194">
        <v>45903</v>
      </c>
      <c r="G71" s="1203" t="s">
        <v>4557</v>
      </c>
      <c r="H71" s="1203" t="s">
        <v>4614</v>
      </c>
      <c r="I71" s="1204" t="s">
        <v>4615</v>
      </c>
      <c r="J71" s="1203" t="s">
        <v>4615</v>
      </c>
      <c r="K71" s="1198">
        <v>767996904</v>
      </c>
      <c r="L71" s="1203" t="s">
        <v>4616</v>
      </c>
      <c r="M71" s="1203" t="s">
        <v>50</v>
      </c>
      <c r="N71" s="1203" t="s">
        <v>4433</v>
      </c>
    </row>
    <row r="72" spans="1:14" ht="16.5">
      <c r="A72" s="1183" t="s">
        <v>1733</v>
      </c>
      <c r="B72" s="1210" t="s">
        <v>1579</v>
      </c>
      <c r="C72" s="1185" t="s">
        <v>4585</v>
      </c>
      <c r="D72" s="1186">
        <v>35447</v>
      </c>
      <c r="E72" s="1187" t="s">
        <v>1740</v>
      </c>
      <c r="F72" s="1186">
        <v>44866</v>
      </c>
      <c r="G72" s="1200" t="s">
        <v>4468</v>
      </c>
      <c r="H72" s="1200" t="s">
        <v>4425</v>
      </c>
      <c r="I72" s="1201" t="s">
        <v>4617</v>
      </c>
      <c r="J72" s="1200" t="s">
        <v>4617</v>
      </c>
      <c r="K72" s="1199" t="s">
        <v>4618</v>
      </c>
      <c r="L72" s="1200" t="s">
        <v>4619</v>
      </c>
      <c r="M72" s="1200" t="s">
        <v>50</v>
      </c>
      <c r="N72" s="1200" t="s">
        <v>4601</v>
      </c>
    </row>
    <row r="73" spans="1:14" ht="16.5">
      <c r="A73" s="1191" t="s">
        <v>2684</v>
      </c>
      <c r="B73" s="1211" t="s">
        <v>2682</v>
      </c>
      <c r="C73" s="1193" t="s">
        <v>4585</v>
      </c>
      <c r="D73" s="1194">
        <v>37274</v>
      </c>
      <c r="E73" s="1195" t="s">
        <v>2687</v>
      </c>
      <c r="F73" s="1194">
        <v>44561</v>
      </c>
      <c r="G73" s="1203" t="s">
        <v>4468</v>
      </c>
      <c r="H73" s="1203" t="s">
        <v>4620</v>
      </c>
      <c r="I73" s="1204" t="s">
        <v>4621</v>
      </c>
      <c r="J73" s="1203" t="s">
        <v>4622</v>
      </c>
      <c r="K73" s="1198">
        <v>589526682</v>
      </c>
      <c r="L73" s="1212" t="s">
        <v>4623</v>
      </c>
      <c r="M73" s="1203" t="s">
        <v>50</v>
      </c>
      <c r="N73" s="1203" t="s">
        <v>4433</v>
      </c>
    </row>
    <row r="74" spans="1:14" ht="16.5">
      <c r="A74" s="1183" t="s">
        <v>2901</v>
      </c>
      <c r="B74" s="1184" t="s">
        <v>2902</v>
      </c>
      <c r="C74" s="1185" t="s">
        <v>4585</v>
      </c>
      <c r="D74" s="1186">
        <v>34881</v>
      </c>
      <c r="E74" s="1187" t="s">
        <v>2920</v>
      </c>
      <c r="F74" s="1186">
        <v>44587</v>
      </c>
      <c r="G74" s="1200" t="s">
        <v>4468</v>
      </c>
      <c r="H74" s="1200" t="s">
        <v>4620</v>
      </c>
      <c r="I74" s="1201" t="s">
        <v>4624</v>
      </c>
      <c r="J74" s="1200" t="s">
        <v>4625</v>
      </c>
      <c r="K74" s="1190">
        <v>372584718</v>
      </c>
      <c r="L74" s="1200" t="s">
        <v>4626</v>
      </c>
      <c r="M74" s="1200" t="s">
        <v>50</v>
      </c>
      <c r="N74" s="1200" t="s">
        <v>4627</v>
      </c>
    </row>
    <row r="75" spans="1:14" ht="16.5">
      <c r="A75" s="1191" t="s">
        <v>2903</v>
      </c>
      <c r="B75" s="1192" t="s">
        <v>2904</v>
      </c>
      <c r="C75" s="1193" t="s">
        <v>4585</v>
      </c>
      <c r="D75" s="1194">
        <v>36467</v>
      </c>
      <c r="E75" s="1195" t="s">
        <v>2926</v>
      </c>
      <c r="F75" s="1194">
        <v>44923</v>
      </c>
      <c r="G75" s="1203" t="s">
        <v>4468</v>
      </c>
      <c r="H75" s="1203" t="s">
        <v>4628</v>
      </c>
      <c r="I75" s="1204" t="s">
        <v>4629</v>
      </c>
      <c r="J75" s="1203" t="s">
        <v>4563</v>
      </c>
      <c r="K75" s="1198">
        <v>949754909</v>
      </c>
      <c r="L75" s="1203" t="s">
        <v>4630</v>
      </c>
      <c r="M75" s="1203" t="s">
        <v>4376</v>
      </c>
      <c r="N75" s="1203" t="s">
        <v>4433</v>
      </c>
    </row>
    <row r="76" spans="1:14" ht="16.5">
      <c r="A76" s="1183" t="s">
        <v>471</v>
      </c>
      <c r="B76" s="1184" t="s">
        <v>472</v>
      </c>
      <c r="C76" s="1185" t="s">
        <v>4631</v>
      </c>
      <c r="D76" s="1186"/>
      <c r="E76" s="1187"/>
      <c r="F76" s="1186"/>
      <c r="G76" s="1188"/>
      <c r="H76" s="1188"/>
      <c r="I76" s="1189"/>
      <c r="J76" s="1188"/>
      <c r="K76" s="1190"/>
      <c r="L76" s="1188"/>
      <c r="M76" s="1188"/>
      <c r="N76" s="1188"/>
    </row>
    <row r="77" spans="1:14" ht="16.5">
      <c r="A77" s="1191" t="s">
        <v>496</v>
      </c>
      <c r="B77" s="1192" t="s">
        <v>497</v>
      </c>
      <c r="C77" s="1193" t="s">
        <v>4631</v>
      </c>
      <c r="D77" s="1194"/>
      <c r="E77" s="1195"/>
      <c r="F77" s="1194"/>
      <c r="G77" s="1196"/>
      <c r="H77" s="1196"/>
      <c r="I77" s="1197"/>
      <c r="J77" s="1196"/>
      <c r="K77" s="1198"/>
      <c r="L77" s="1196"/>
      <c r="M77" s="1196"/>
      <c r="N77" s="1196"/>
    </row>
    <row r="78" spans="1:14" ht="16.5">
      <c r="A78" s="1183" t="s">
        <v>504</v>
      </c>
      <c r="B78" s="1184" t="s">
        <v>505</v>
      </c>
      <c r="C78" s="1185" t="s">
        <v>506</v>
      </c>
      <c r="D78" s="1186">
        <v>27459</v>
      </c>
      <c r="E78" s="1187" t="s">
        <v>508</v>
      </c>
      <c r="F78" s="1186">
        <v>44440</v>
      </c>
      <c r="G78" s="1200" t="s">
        <v>4468</v>
      </c>
      <c r="H78" s="1200" t="s">
        <v>4632</v>
      </c>
      <c r="I78" s="1201" t="s">
        <v>4633</v>
      </c>
      <c r="J78" s="1200" t="s">
        <v>4633</v>
      </c>
      <c r="K78" s="1190">
        <v>902593194</v>
      </c>
      <c r="L78" s="1188"/>
      <c r="M78" s="1213">
        <v>46001</v>
      </c>
      <c r="N78" s="1200" t="s">
        <v>4634</v>
      </c>
    </row>
    <row r="79" spans="1:14" ht="16.5">
      <c r="A79" s="1191" t="s">
        <v>511</v>
      </c>
      <c r="B79" s="1192" t="s">
        <v>512</v>
      </c>
      <c r="C79" s="1193" t="s">
        <v>513</v>
      </c>
      <c r="D79" s="1194">
        <v>28665</v>
      </c>
      <c r="E79" s="1195" t="s">
        <v>515</v>
      </c>
      <c r="F79" s="1194">
        <v>44905</v>
      </c>
      <c r="H79" s="1203" t="s">
        <v>4635</v>
      </c>
      <c r="I79" s="1204" t="s">
        <v>4636</v>
      </c>
      <c r="J79" s="1203" t="s">
        <v>4636</v>
      </c>
      <c r="K79" s="1198">
        <v>944056136</v>
      </c>
      <c r="L79" s="1196"/>
      <c r="M79" s="1203" t="s">
        <v>5</v>
      </c>
      <c r="N79" s="1196"/>
    </row>
    <row r="80" spans="1:14" ht="16.5">
      <c r="A80" s="1183" t="s">
        <v>519</v>
      </c>
      <c r="B80" s="1184" t="s">
        <v>520</v>
      </c>
      <c r="C80" s="1185" t="s">
        <v>513</v>
      </c>
      <c r="D80" s="1186">
        <v>26216</v>
      </c>
      <c r="E80" s="1187" t="s">
        <v>522</v>
      </c>
      <c r="F80" s="1186">
        <v>44418</v>
      </c>
      <c r="G80" s="1200" t="s">
        <v>4468</v>
      </c>
      <c r="H80" s="1200" t="s">
        <v>4637</v>
      </c>
      <c r="I80" s="1201" t="s">
        <v>4638</v>
      </c>
      <c r="J80" s="1200" t="s">
        <v>4639</v>
      </c>
      <c r="K80" s="1190" t="s">
        <v>4640</v>
      </c>
      <c r="L80" s="1188"/>
      <c r="M80" s="1213">
        <v>46000</v>
      </c>
      <c r="N80" s="1200" t="s">
        <v>4641</v>
      </c>
    </row>
    <row r="81" spans="1:14" ht="16.5">
      <c r="A81" s="1191" t="s">
        <v>525</v>
      </c>
      <c r="B81" s="1192" t="s">
        <v>526</v>
      </c>
      <c r="C81" s="1193" t="s">
        <v>513</v>
      </c>
      <c r="D81" s="1194">
        <v>27885</v>
      </c>
      <c r="E81" s="1195" t="s">
        <v>529</v>
      </c>
      <c r="F81" s="1194">
        <v>44522</v>
      </c>
      <c r="G81" s="1214" t="s">
        <v>4642</v>
      </c>
      <c r="H81" s="1203" t="s">
        <v>4643</v>
      </c>
      <c r="I81" s="1204" t="s">
        <v>4644</v>
      </c>
      <c r="J81" s="1203" t="s">
        <v>4644</v>
      </c>
      <c r="K81" s="1205" t="s">
        <v>4645</v>
      </c>
      <c r="L81" s="1203" t="s">
        <v>4646</v>
      </c>
      <c r="M81" s="1215">
        <v>46003</v>
      </c>
      <c r="N81" s="1203"/>
    </row>
    <row r="82" spans="1:14" ht="16.5">
      <c r="A82" s="1183" t="s">
        <v>532</v>
      </c>
      <c r="B82" s="1184" t="s">
        <v>533</v>
      </c>
      <c r="C82" s="1185" t="s">
        <v>513</v>
      </c>
      <c r="D82" s="1186">
        <v>26781</v>
      </c>
      <c r="E82" s="1187" t="s">
        <v>535</v>
      </c>
      <c r="F82" s="1186">
        <v>44323</v>
      </c>
      <c r="G82" s="1200" t="s">
        <v>4468</v>
      </c>
      <c r="H82" s="1200" t="s">
        <v>4632</v>
      </c>
      <c r="I82" s="1201" t="s">
        <v>4647</v>
      </c>
      <c r="J82" s="1200" t="s">
        <v>4648</v>
      </c>
      <c r="K82" s="1190" t="s">
        <v>4649</v>
      </c>
      <c r="L82" s="1188"/>
      <c r="M82" s="1216">
        <v>46003</v>
      </c>
      <c r="N82" s="1200" t="s">
        <v>4650</v>
      </c>
    </row>
    <row r="83" spans="1:14" ht="16.5">
      <c r="A83" s="1191" t="s">
        <v>537</v>
      </c>
      <c r="B83" s="1192" t="s">
        <v>538</v>
      </c>
      <c r="C83" s="1193" t="s">
        <v>513</v>
      </c>
      <c r="D83" s="1194">
        <v>27251</v>
      </c>
      <c r="E83" s="1195" t="s">
        <v>540</v>
      </c>
      <c r="F83" s="1194">
        <v>44310</v>
      </c>
      <c r="G83" s="1203" t="s">
        <v>4468</v>
      </c>
      <c r="H83" s="1203" t="s">
        <v>4651</v>
      </c>
      <c r="I83" s="1204" t="s">
        <v>4652</v>
      </c>
      <c r="J83" s="1203" t="s">
        <v>4652</v>
      </c>
      <c r="K83" s="1198" t="s">
        <v>4653</v>
      </c>
      <c r="L83" s="1196"/>
      <c r="M83" s="1196"/>
      <c r="N83" s="1196"/>
    </row>
    <row r="84" spans="1:14" ht="16.5">
      <c r="A84" s="1183" t="s">
        <v>545</v>
      </c>
      <c r="B84" s="1184" t="s">
        <v>546</v>
      </c>
      <c r="C84" s="1185" t="s">
        <v>513</v>
      </c>
      <c r="D84" s="1186">
        <v>30177</v>
      </c>
      <c r="E84" s="1187" t="s">
        <v>4654</v>
      </c>
      <c r="F84" s="1186">
        <v>44417</v>
      </c>
      <c r="G84" s="1200" t="s">
        <v>4468</v>
      </c>
      <c r="H84" s="1200" t="s">
        <v>4655</v>
      </c>
      <c r="I84" s="1201" t="s">
        <v>4656</v>
      </c>
      <c r="J84" s="1200" t="s">
        <v>4656</v>
      </c>
      <c r="K84" s="1190" t="s">
        <v>4657</v>
      </c>
      <c r="L84" s="1200" t="s">
        <v>4658</v>
      </c>
      <c r="M84" s="1200" t="s">
        <v>50</v>
      </c>
      <c r="N84" s="1200" t="s">
        <v>2714</v>
      </c>
    </row>
    <row r="85" spans="1:14" ht="16.5">
      <c r="A85" s="1191" t="s">
        <v>550</v>
      </c>
      <c r="B85" s="1192" t="s">
        <v>551</v>
      </c>
      <c r="C85" s="1193" t="s">
        <v>513</v>
      </c>
      <c r="D85" s="1194">
        <v>29575</v>
      </c>
      <c r="E85" s="1195" t="s">
        <v>553</v>
      </c>
      <c r="F85" s="1194">
        <v>44440</v>
      </c>
      <c r="G85" s="1203" t="s">
        <v>4468</v>
      </c>
      <c r="H85" s="1203" t="s">
        <v>4659</v>
      </c>
      <c r="I85" s="1207" t="s">
        <v>4660</v>
      </c>
      <c r="J85" s="1208" t="s">
        <v>4660</v>
      </c>
      <c r="K85" s="1198" t="s">
        <v>4661</v>
      </c>
      <c r="L85" s="1196"/>
      <c r="M85" s="1217">
        <v>46003</v>
      </c>
      <c r="N85" s="1203" t="s">
        <v>2714</v>
      </c>
    </row>
    <row r="86" spans="1:14" ht="16.5">
      <c r="A86" s="1183" t="s">
        <v>562</v>
      </c>
      <c r="B86" s="1184" t="s">
        <v>563</v>
      </c>
      <c r="C86" s="1185" t="s">
        <v>513</v>
      </c>
      <c r="D86" s="1186">
        <v>28992</v>
      </c>
      <c r="E86" s="1187" t="s">
        <v>565</v>
      </c>
      <c r="F86" s="1186">
        <v>44417</v>
      </c>
      <c r="G86" s="1200" t="s">
        <v>4468</v>
      </c>
      <c r="H86" s="1200" t="s">
        <v>4662</v>
      </c>
      <c r="I86" s="1201" t="s">
        <v>4663</v>
      </c>
      <c r="J86" s="1200" t="s">
        <v>4663</v>
      </c>
      <c r="K86" s="1190" t="s">
        <v>4664</v>
      </c>
      <c r="L86" s="1188"/>
      <c r="M86" s="1216">
        <v>46000</v>
      </c>
      <c r="N86" s="1200" t="s">
        <v>4650</v>
      </c>
    </row>
    <row r="87" spans="1:14" ht="16.5">
      <c r="A87" s="1191" t="s">
        <v>568</v>
      </c>
      <c r="B87" s="1192" t="s">
        <v>569</v>
      </c>
      <c r="C87" s="1193" t="s">
        <v>513</v>
      </c>
      <c r="D87" s="1194">
        <v>32311</v>
      </c>
      <c r="E87" s="1195" t="s">
        <v>571</v>
      </c>
      <c r="F87" s="1194">
        <v>44417</v>
      </c>
      <c r="G87" s="1203" t="s">
        <v>4468</v>
      </c>
      <c r="H87" s="1203" t="s">
        <v>4665</v>
      </c>
      <c r="I87" s="1204" t="s">
        <v>4666</v>
      </c>
      <c r="J87" s="1203" t="s">
        <v>4666</v>
      </c>
      <c r="K87" s="1198" t="s">
        <v>4667</v>
      </c>
      <c r="L87" s="1196"/>
      <c r="M87" s="1217">
        <v>46003</v>
      </c>
      <c r="N87" s="1203" t="s">
        <v>4668</v>
      </c>
    </row>
    <row r="88" spans="1:14" ht="16.5">
      <c r="A88" s="1183" t="s">
        <v>578</v>
      </c>
      <c r="B88" s="1184" t="s">
        <v>579</v>
      </c>
      <c r="C88" s="1185" t="s">
        <v>506</v>
      </c>
      <c r="D88" s="1186">
        <v>24326</v>
      </c>
      <c r="E88" s="1187" t="s">
        <v>581</v>
      </c>
      <c r="F88" s="1186">
        <v>44522</v>
      </c>
      <c r="G88" s="1200" t="s">
        <v>4468</v>
      </c>
      <c r="H88" s="1200" t="s">
        <v>4669</v>
      </c>
      <c r="I88" s="1201" t="s">
        <v>4670</v>
      </c>
      <c r="J88" s="1200" t="s">
        <v>4670</v>
      </c>
      <c r="K88" s="1190" t="s">
        <v>4671</v>
      </c>
      <c r="L88" s="1188"/>
      <c r="M88" s="1216">
        <v>46003</v>
      </c>
      <c r="N88" s="1200" t="s">
        <v>584</v>
      </c>
    </row>
    <row r="89" spans="1:14" ht="16.5">
      <c r="A89" s="1191" t="s">
        <v>586</v>
      </c>
      <c r="B89" s="1192" t="s">
        <v>587</v>
      </c>
      <c r="C89" s="1193" t="s">
        <v>506</v>
      </c>
      <c r="D89" s="1194">
        <v>32241</v>
      </c>
      <c r="E89" s="1195" t="s">
        <v>589</v>
      </c>
      <c r="F89" s="1194">
        <v>44331</v>
      </c>
      <c r="G89" s="1203" t="s">
        <v>4468</v>
      </c>
      <c r="H89" s="1203" t="s">
        <v>4672</v>
      </c>
      <c r="I89" s="1204" t="s">
        <v>4673</v>
      </c>
      <c r="J89" s="1203" t="s">
        <v>4674</v>
      </c>
      <c r="K89" s="1198" t="s">
        <v>4675</v>
      </c>
      <c r="L89" s="1196"/>
      <c r="M89" s="1217">
        <v>46003</v>
      </c>
      <c r="N89" s="1203" t="s">
        <v>4676</v>
      </c>
    </row>
    <row r="90" spans="1:14" ht="16.5">
      <c r="A90" s="1183" t="s">
        <v>592</v>
      </c>
      <c r="B90" s="1184" t="s">
        <v>593</v>
      </c>
      <c r="C90" s="1185" t="s">
        <v>506</v>
      </c>
      <c r="D90" s="1186">
        <v>29063</v>
      </c>
      <c r="E90" s="1187" t="s">
        <v>596</v>
      </c>
      <c r="F90" s="1186">
        <v>44440</v>
      </c>
      <c r="G90" s="1200" t="s">
        <v>4524</v>
      </c>
      <c r="H90" s="1200"/>
      <c r="I90" s="1201" t="s">
        <v>4677</v>
      </c>
      <c r="J90" s="1200" t="s">
        <v>4677</v>
      </c>
      <c r="K90" s="1190" t="s">
        <v>4678</v>
      </c>
      <c r="L90" s="1188"/>
      <c r="M90" s="1188"/>
      <c r="N90" s="1188"/>
    </row>
    <row r="91" spans="1:14" ht="16.5">
      <c r="A91" s="1191" t="s">
        <v>599</v>
      </c>
      <c r="B91" s="1192" t="s">
        <v>600</v>
      </c>
      <c r="C91" s="1193" t="s">
        <v>506</v>
      </c>
      <c r="D91" s="1194">
        <v>29305</v>
      </c>
      <c r="E91" s="1195" t="s">
        <v>602</v>
      </c>
      <c r="F91" s="1194">
        <v>44265</v>
      </c>
      <c r="G91" s="1203" t="s">
        <v>4468</v>
      </c>
      <c r="H91" s="1203" t="s">
        <v>4679</v>
      </c>
      <c r="I91" s="1204" t="s">
        <v>4680</v>
      </c>
      <c r="J91" s="1203" t="s">
        <v>4680</v>
      </c>
      <c r="K91" s="1198" t="s">
        <v>4681</v>
      </c>
      <c r="L91" s="1196"/>
      <c r="M91" s="1196"/>
      <c r="N91" s="1203" t="s">
        <v>4634</v>
      </c>
    </row>
    <row r="92" spans="1:14" ht="16.5">
      <c r="A92" s="1183" t="s">
        <v>604</v>
      </c>
      <c r="B92" s="1184" t="s">
        <v>605</v>
      </c>
      <c r="C92" s="1185" t="s">
        <v>506</v>
      </c>
      <c r="D92" s="1186">
        <v>32771</v>
      </c>
      <c r="E92" s="1187" t="s">
        <v>607</v>
      </c>
      <c r="F92" s="1186">
        <v>44311</v>
      </c>
      <c r="G92" s="1200" t="s">
        <v>4468</v>
      </c>
      <c r="H92" s="1200" t="s">
        <v>4679</v>
      </c>
      <c r="I92" s="1201" t="s">
        <v>4682</v>
      </c>
      <c r="J92" s="1200" t="s">
        <v>4682</v>
      </c>
      <c r="K92" s="1190" t="s">
        <v>4683</v>
      </c>
      <c r="L92" s="1188"/>
      <c r="M92" s="1216">
        <v>46003</v>
      </c>
      <c r="N92" s="1200" t="s">
        <v>2714</v>
      </c>
    </row>
    <row r="93" spans="1:14" ht="16.5">
      <c r="A93" s="1191" t="s">
        <v>609</v>
      </c>
      <c r="B93" s="1192" t="s">
        <v>610</v>
      </c>
      <c r="C93" s="1193" t="s">
        <v>513</v>
      </c>
      <c r="D93" s="1194">
        <v>35280</v>
      </c>
      <c r="E93" s="1195" t="s">
        <v>1790</v>
      </c>
      <c r="F93" s="1194">
        <v>44838</v>
      </c>
      <c r="G93" s="1203" t="s">
        <v>4468</v>
      </c>
      <c r="H93" s="1203" t="s">
        <v>4684</v>
      </c>
      <c r="I93" s="1204" t="s">
        <v>4685</v>
      </c>
      <c r="J93" s="1203" t="s">
        <v>4685</v>
      </c>
      <c r="K93" s="1198" t="s">
        <v>4686</v>
      </c>
      <c r="L93" s="1196"/>
      <c r="M93" s="1217">
        <v>46000</v>
      </c>
      <c r="N93" s="1196"/>
    </row>
    <row r="94" spans="1:14" ht="16.5">
      <c r="A94" s="1183" t="s">
        <v>1925</v>
      </c>
      <c r="B94" s="1184" t="s">
        <v>1865</v>
      </c>
      <c r="C94" s="1185" t="s">
        <v>513</v>
      </c>
      <c r="D94" s="1186">
        <v>35677</v>
      </c>
      <c r="E94" s="1187" t="s">
        <v>1866</v>
      </c>
      <c r="F94" s="1186">
        <v>44847</v>
      </c>
      <c r="G94" s="1200" t="s">
        <v>4468</v>
      </c>
      <c r="H94" s="1200" t="s">
        <v>4687</v>
      </c>
      <c r="I94" s="1201" t="s">
        <v>4688</v>
      </c>
      <c r="J94" s="1200" t="s">
        <v>4688</v>
      </c>
      <c r="K94" s="1190" t="s">
        <v>4689</v>
      </c>
      <c r="L94" s="1188"/>
      <c r="M94" s="1200" t="s">
        <v>182</v>
      </c>
      <c r="N94" s="1200" t="s">
        <v>2714</v>
      </c>
    </row>
    <row r="95" spans="1:14" ht="16.5">
      <c r="A95" s="1191" t="s">
        <v>1926</v>
      </c>
      <c r="B95" s="1192" t="s">
        <v>1869</v>
      </c>
      <c r="C95" s="1193" t="s">
        <v>513</v>
      </c>
      <c r="D95" s="1194">
        <v>28126</v>
      </c>
      <c r="E95" s="1195" t="s">
        <v>1870</v>
      </c>
      <c r="F95" s="1194">
        <v>44944</v>
      </c>
      <c r="G95" s="1203"/>
      <c r="H95" s="1203" t="s">
        <v>4690</v>
      </c>
      <c r="I95" s="1204" t="s">
        <v>4691</v>
      </c>
      <c r="J95" s="1203" t="s">
        <v>4691</v>
      </c>
      <c r="K95" s="1198"/>
      <c r="L95" s="1196"/>
      <c r="M95" s="1196"/>
      <c r="N95" s="1196"/>
    </row>
    <row r="96" spans="1:14" ht="16.5">
      <c r="A96" s="1183" t="s">
        <v>1927</v>
      </c>
      <c r="B96" s="1184" t="s">
        <v>1597</v>
      </c>
      <c r="C96" s="1185" t="s">
        <v>513</v>
      </c>
      <c r="D96" s="1186">
        <v>31581</v>
      </c>
      <c r="E96" s="1187" t="s">
        <v>1871</v>
      </c>
      <c r="F96" s="1186">
        <v>44345</v>
      </c>
      <c r="G96" s="1200" t="s">
        <v>4468</v>
      </c>
      <c r="H96" s="1200" t="s">
        <v>4679</v>
      </c>
      <c r="I96" s="1201" t="s">
        <v>4692</v>
      </c>
      <c r="J96" s="1200" t="s">
        <v>4692</v>
      </c>
      <c r="K96" s="1190" t="s">
        <v>4693</v>
      </c>
      <c r="L96" s="1188"/>
      <c r="M96" s="1216">
        <v>45998</v>
      </c>
      <c r="N96" s="1188"/>
    </row>
    <row r="97" spans="1:14" ht="16.5">
      <c r="A97" s="1191" t="s">
        <v>2290</v>
      </c>
      <c r="B97" s="1192" t="s">
        <v>2291</v>
      </c>
      <c r="C97" s="1193" t="s">
        <v>513</v>
      </c>
      <c r="D97" s="1194">
        <v>31397</v>
      </c>
      <c r="E97" s="1195" t="s">
        <v>2293</v>
      </c>
      <c r="F97" s="1194">
        <v>44488</v>
      </c>
      <c r="G97" s="1203" t="s">
        <v>4468</v>
      </c>
      <c r="H97" s="1203" t="s">
        <v>4694</v>
      </c>
      <c r="I97" s="1204" t="s">
        <v>4695</v>
      </c>
      <c r="J97" s="1203" t="s">
        <v>4696</v>
      </c>
      <c r="K97" s="1198" t="s">
        <v>4697</v>
      </c>
      <c r="L97" s="1196"/>
      <c r="M97" s="1217">
        <v>46000</v>
      </c>
      <c r="N97" s="1203" t="s">
        <v>4650</v>
      </c>
    </row>
    <row r="98" spans="1:14" ht="16.5">
      <c r="A98" s="1183" t="s">
        <v>2708</v>
      </c>
      <c r="B98" s="1184" t="s">
        <v>2702</v>
      </c>
      <c r="C98" s="1185" t="s">
        <v>513</v>
      </c>
      <c r="D98" s="1186">
        <v>31271</v>
      </c>
      <c r="E98" s="1187" t="s">
        <v>2710</v>
      </c>
      <c r="F98" s="1186">
        <v>45855</v>
      </c>
      <c r="G98" s="1200" t="s">
        <v>4524</v>
      </c>
      <c r="H98" s="1200" t="s">
        <v>4698</v>
      </c>
      <c r="I98" s="1201" t="s">
        <v>4699</v>
      </c>
      <c r="J98" s="1200" t="s">
        <v>4699</v>
      </c>
      <c r="K98" s="1190" t="s">
        <v>4700</v>
      </c>
      <c r="L98" s="1188"/>
      <c r="M98" s="1216">
        <v>46003</v>
      </c>
      <c r="N98" s="1188"/>
    </row>
    <row r="99" spans="1:14" ht="16.5">
      <c r="A99" s="1191" t="s">
        <v>2818</v>
      </c>
      <c r="B99" s="1192" t="s">
        <v>2817</v>
      </c>
      <c r="C99" s="1193" t="s">
        <v>513</v>
      </c>
      <c r="D99" s="1194">
        <v>30201</v>
      </c>
      <c r="E99" s="1195" t="s">
        <v>2820</v>
      </c>
      <c r="F99" s="1194">
        <v>44440</v>
      </c>
      <c r="G99" s="1203" t="s">
        <v>4468</v>
      </c>
      <c r="H99" s="1203" t="s">
        <v>4701</v>
      </c>
      <c r="I99" s="1204" t="s">
        <v>4702</v>
      </c>
      <c r="J99" s="1203" t="s">
        <v>4702</v>
      </c>
      <c r="K99" s="1198" t="s">
        <v>4703</v>
      </c>
      <c r="L99" s="1196"/>
      <c r="M99" s="1217">
        <v>45999</v>
      </c>
      <c r="N99" s="1196"/>
    </row>
    <row r="100" spans="1:14" ht="16.5">
      <c r="A100" s="1183" t="s">
        <v>2988</v>
      </c>
      <c r="B100" s="1184" t="s">
        <v>2986</v>
      </c>
      <c r="C100" s="1185" t="s">
        <v>513</v>
      </c>
      <c r="D100" s="1186">
        <v>30317</v>
      </c>
      <c r="E100" s="1187" t="s">
        <v>2987</v>
      </c>
      <c r="F100" s="1186">
        <v>44421</v>
      </c>
      <c r="G100" s="1200" t="s">
        <v>4468</v>
      </c>
      <c r="H100" s="1200" t="s">
        <v>4679</v>
      </c>
      <c r="I100" s="1201" t="s">
        <v>4692</v>
      </c>
      <c r="J100" s="1200" t="s">
        <v>4692</v>
      </c>
      <c r="K100" s="1190" t="s">
        <v>4704</v>
      </c>
      <c r="L100" s="1188"/>
      <c r="M100" s="1216">
        <v>45996</v>
      </c>
      <c r="N100" s="1188"/>
    </row>
    <row r="101" spans="1:14" ht="16.5">
      <c r="A101" s="1191" t="s">
        <v>619</v>
      </c>
      <c r="B101" s="1192" t="s">
        <v>620</v>
      </c>
      <c r="C101" s="1193" t="s">
        <v>621</v>
      </c>
      <c r="D101" s="1194"/>
      <c r="E101" s="1195"/>
      <c r="F101" s="1194"/>
      <c r="G101" s="1196"/>
      <c r="H101" s="1196"/>
      <c r="I101" s="1197"/>
      <c r="J101" s="1196"/>
      <c r="K101" s="1198"/>
      <c r="L101" s="1196"/>
      <c r="M101" s="1196"/>
      <c r="N101" s="1196"/>
    </row>
    <row r="102" spans="1:14" ht="16.5">
      <c r="A102" s="1183" t="s">
        <v>626</v>
      </c>
      <c r="B102" s="1184" t="s">
        <v>627</v>
      </c>
      <c r="C102" s="1185" t="s">
        <v>621</v>
      </c>
      <c r="D102" s="1186">
        <v>28787</v>
      </c>
      <c r="E102" s="1187" t="s">
        <v>629</v>
      </c>
      <c r="F102" s="1186">
        <v>44937</v>
      </c>
      <c r="G102" s="1200" t="s">
        <v>4468</v>
      </c>
      <c r="H102" s="1200" t="s">
        <v>4705</v>
      </c>
      <c r="I102" s="1201" t="s">
        <v>4706</v>
      </c>
      <c r="J102" s="1200" t="s">
        <v>4707</v>
      </c>
      <c r="K102" s="1199" t="s">
        <v>4708</v>
      </c>
      <c r="L102" s="1188"/>
      <c r="M102" s="1188"/>
      <c r="N102" s="1188"/>
    </row>
    <row r="103" spans="1:14" ht="16.5">
      <c r="A103" s="1191" t="s">
        <v>633</v>
      </c>
      <c r="B103" s="1192" t="s">
        <v>634</v>
      </c>
      <c r="C103" s="1193" t="s">
        <v>621</v>
      </c>
      <c r="D103" s="1194">
        <v>30395</v>
      </c>
      <c r="E103" s="1195" t="s">
        <v>636</v>
      </c>
      <c r="F103" s="1194">
        <v>44904</v>
      </c>
      <c r="G103" s="1203" t="s">
        <v>4468</v>
      </c>
      <c r="H103" s="1203" t="s">
        <v>4709</v>
      </c>
      <c r="I103" s="1204" t="s">
        <v>4710</v>
      </c>
      <c r="J103" s="1196"/>
      <c r="K103" s="1198"/>
      <c r="L103" s="1196"/>
      <c r="M103" s="1196"/>
      <c r="N103" s="1196"/>
    </row>
    <row r="104" spans="1:14" ht="16.5">
      <c r="A104" s="1183" t="s">
        <v>638</v>
      </c>
      <c r="B104" s="1184" t="s">
        <v>1612</v>
      </c>
      <c r="C104" s="1185" t="s">
        <v>621</v>
      </c>
      <c r="D104" s="1186">
        <v>29666</v>
      </c>
      <c r="E104" s="1187" t="s">
        <v>641</v>
      </c>
      <c r="F104" s="1186">
        <v>44617</v>
      </c>
      <c r="G104" s="1200" t="s">
        <v>4468</v>
      </c>
      <c r="H104" s="1200" t="s">
        <v>4393</v>
      </c>
      <c r="I104" s="1201" t="s">
        <v>4711</v>
      </c>
      <c r="J104" s="1200" t="s">
        <v>4712</v>
      </c>
      <c r="K104" s="1199" t="s">
        <v>4713</v>
      </c>
      <c r="L104" s="1200" t="s">
        <v>4714</v>
      </c>
      <c r="M104" s="1216">
        <v>45997</v>
      </c>
      <c r="N104" s="1188"/>
    </row>
    <row r="105" spans="1:14" ht="16.5">
      <c r="A105" s="1191" t="s">
        <v>649</v>
      </c>
      <c r="B105" s="1192" t="s">
        <v>650</v>
      </c>
      <c r="C105" s="1193" t="s">
        <v>621</v>
      </c>
      <c r="D105" s="1194">
        <v>33444</v>
      </c>
      <c r="E105" s="1195" t="s">
        <v>652</v>
      </c>
      <c r="F105" s="1194">
        <v>44417</v>
      </c>
      <c r="G105" s="1203" t="s">
        <v>4715</v>
      </c>
      <c r="H105" s="1203" t="s">
        <v>4716</v>
      </c>
      <c r="I105" s="1204" t="s">
        <v>4717</v>
      </c>
      <c r="J105" s="1203" t="s">
        <v>4718</v>
      </c>
      <c r="K105" s="1205" t="s">
        <v>4719</v>
      </c>
      <c r="L105" s="1203" t="s">
        <v>4720</v>
      </c>
      <c r="M105" s="1217">
        <v>46000</v>
      </c>
      <c r="N105" s="1196"/>
    </row>
    <row r="106" spans="1:14" ht="16.5">
      <c r="A106" s="1183" t="s">
        <v>657</v>
      </c>
      <c r="B106" s="1184" t="s">
        <v>658</v>
      </c>
      <c r="C106" s="1185" t="s">
        <v>621</v>
      </c>
      <c r="D106" s="1186"/>
      <c r="E106" s="1187"/>
      <c r="F106" s="1186"/>
      <c r="G106" s="1188"/>
      <c r="H106" s="1188"/>
      <c r="I106" s="1189"/>
      <c r="J106" s="1188"/>
      <c r="K106" s="1190"/>
      <c r="L106" s="1188"/>
      <c r="M106" s="1188"/>
      <c r="N106" s="1188"/>
    </row>
    <row r="107" spans="1:14" ht="16.5">
      <c r="A107" s="1191" t="s">
        <v>2455</v>
      </c>
      <c r="B107" s="1192" t="s">
        <v>2454</v>
      </c>
      <c r="C107" s="1193" t="s">
        <v>621</v>
      </c>
      <c r="D107" s="1194"/>
      <c r="E107" s="1195"/>
      <c r="F107" s="1194"/>
      <c r="G107" s="1196"/>
      <c r="H107" s="1196"/>
      <c r="I107" s="1197"/>
      <c r="J107" s="1196"/>
      <c r="K107" s="1198"/>
      <c r="L107" s="1196"/>
      <c r="M107" s="1196"/>
      <c r="N107" s="1196"/>
    </row>
    <row r="108" spans="1:14" ht="16.5">
      <c r="A108" s="1183" t="s">
        <v>2679</v>
      </c>
      <c r="B108" s="1184" t="s">
        <v>2675</v>
      </c>
      <c r="C108" s="1185" t="s">
        <v>621</v>
      </c>
      <c r="D108" s="1186">
        <v>28277</v>
      </c>
      <c r="E108" s="1187" t="s">
        <v>2676</v>
      </c>
      <c r="F108" s="1186">
        <v>44431</v>
      </c>
      <c r="G108" s="1200" t="s">
        <v>4468</v>
      </c>
      <c r="H108" s="1200" t="s">
        <v>4721</v>
      </c>
      <c r="I108" s="1201" t="s">
        <v>4722</v>
      </c>
      <c r="J108" s="1200" t="s">
        <v>4723</v>
      </c>
      <c r="K108" s="1199" t="s">
        <v>4724</v>
      </c>
      <c r="L108" s="1188"/>
      <c r="M108" s="1216">
        <v>46000</v>
      </c>
      <c r="N108" s="1188"/>
    </row>
    <row r="109" spans="1:14" ht="16.5">
      <c r="A109" s="1191" t="s">
        <v>668</v>
      </c>
      <c r="B109" s="1192" t="s">
        <v>669</v>
      </c>
      <c r="C109" s="1193" t="s">
        <v>4725</v>
      </c>
      <c r="D109" s="1194">
        <v>29844</v>
      </c>
      <c r="E109" s="1195" t="s">
        <v>673</v>
      </c>
      <c r="F109" s="1194">
        <v>45008</v>
      </c>
      <c r="G109" s="1203" t="s">
        <v>4468</v>
      </c>
      <c r="H109" s="1203" t="s">
        <v>4425</v>
      </c>
      <c r="I109" s="1204" t="s">
        <v>4726</v>
      </c>
      <c r="J109" s="1203" t="s">
        <v>4727</v>
      </c>
      <c r="K109" s="1198"/>
      <c r="L109" s="1196"/>
      <c r="M109" s="1196"/>
      <c r="N109" s="1196"/>
    </row>
    <row r="110" spans="1:14" ht="16.5">
      <c r="A110" s="1183" t="s">
        <v>677</v>
      </c>
      <c r="B110" s="1184" t="s">
        <v>678</v>
      </c>
      <c r="C110" s="1185" t="s">
        <v>4725</v>
      </c>
      <c r="D110" s="1186">
        <v>25578</v>
      </c>
      <c r="E110" s="1187" t="s">
        <v>680</v>
      </c>
      <c r="F110" s="1186">
        <v>44522</v>
      </c>
      <c r="G110" s="1200" t="s">
        <v>4468</v>
      </c>
      <c r="H110" s="1200" t="s">
        <v>4728</v>
      </c>
      <c r="I110" s="1201" t="s">
        <v>4729</v>
      </c>
      <c r="J110" s="1200" t="s">
        <v>4730</v>
      </c>
      <c r="K110" s="1190">
        <v>913451616</v>
      </c>
      <c r="L110" s="1200" t="s">
        <v>4731</v>
      </c>
      <c r="M110" s="1216">
        <v>46003</v>
      </c>
      <c r="N110" s="1188"/>
    </row>
    <row r="111" spans="1:14" ht="16.5">
      <c r="A111" s="1191" t="s">
        <v>681</v>
      </c>
      <c r="B111" s="1192" t="s">
        <v>682</v>
      </c>
      <c r="C111" s="1193" t="s">
        <v>4725</v>
      </c>
      <c r="D111" s="1194">
        <v>33824</v>
      </c>
      <c r="E111" s="1195" t="s">
        <v>684</v>
      </c>
      <c r="F111" s="1194">
        <v>44522</v>
      </c>
      <c r="G111" s="1203" t="s">
        <v>4468</v>
      </c>
      <c r="H111" s="1203" t="s">
        <v>4425</v>
      </c>
      <c r="I111" s="1204" t="s">
        <v>4732</v>
      </c>
      <c r="J111" s="1203" t="s">
        <v>4732</v>
      </c>
      <c r="K111" s="1198">
        <v>844126516</v>
      </c>
      <c r="L111" s="1203" t="s">
        <v>4733</v>
      </c>
      <c r="M111" s="1203" t="s">
        <v>50</v>
      </c>
      <c r="N111" s="1203" t="s">
        <v>4734</v>
      </c>
    </row>
    <row r="112" spans="1:14" ht="16.5">
      <c r="A112" s="1183" t="s">
        <v>1117</v>
      </c>
      <c r="B112" s="1185" t="s">
        <v>1118</v>
      </c>
      <c r="C112" s="1185" t="s">
        <v>4725</v>
      </c>
      <c r="D112" s="1186">
        <v>36135</v>
      </c>
      <c r="E112" s="1187" t="s">
        <v>1836</v>
      </c>
      <c r="F112" s="1186">
        <v>44570</v>
      </c>
      <c r="G112" s="1200" t="s">
        <v>4468</v>
      </c>
      <c r="H112" s="1200" t="s">
        <v>4561</v>
      </c>
      <c r="I112" s="1201" t="s">
        <v>4735</v>
      </c>
      <c r="J112" s="1200" t="s">
        <v>4735</v>
      </c>
      <c r="K112" s="1190">
        <v>941610810</v>
      </c>
      <c r="L112" s="1200" t="s">
        <v>4736</v>
      </c>
      <c r="M112" s="1188"/>
      <c r="N112" s="1188"/>
    </row>
    <row r="113" spans="1:14" ht="16.5">
      <c r="A113" s="1191" t="s">
        <v>1849</v>
      </c>
      <c r="B113" s="1192" t="s">
        <v>1851</v>
      </c>
      <c r="C113" s="1193" t="s">
        <v>4725</v>
      </c>
      <c r="D113" s="1194">
        <v>36528</v>
      </c>
      <c r="E113" s="1202" t="s">
        <v>1853</v>
      </c>
      <c r="F113" s="1194">
        <v>45667</v>
      </c>
      <c r="G113" s="1203" t="s">
        <v>2779</v>
      </c>
      <c r="H113" s="1203" t="s">
        <v>4425</v>
      </c>
      <c r="I113" s="1204" t="s">
        <v>4737</v>
      </c>
      <c r="J113" s="1203" t="s">
        <v>4737</v>
      </c>
      <c r="K113" s="1205" t="s">
        <v>4738</v>
      </c>
      <c r="L113" s="1203" t="s">
        <v>4739</v>
      </c>
      <c r="M113" s="1203" t="s">
        <v>182</v>
      </c>
      <c r="N113" s="1203" t="s">
        <v>4424</v>
      </c>
    </row>
    <row r="114" spans="1:14" ht="16.5">
      <c r="A114" s="1183" t="s">
        <v>2844</v>
      </c>
      <c r="B114" s="1184" t="s">
        <v>2843</v>
      </c>
      <c r="C114" s="1185" t="s">
        <v>4725</v>
      </c>
      <c r="D114" s="1186">
        <v>37219</v>
      </c>
      <c r="E114" s="1187" t="s">
        <v>2931</v>
      </c>
      <c r="F114" s="1186">
        <v>44421</v>
      </c>
      <c r="G114" s="1200" t="s">
        <v>4468</v>
      </c>
      <c r="H114" s="1200" t="s">
        <v>4425</v>
      </c>
      <c r="I114" s="1201" t="s">
        <v>4740</v>
      </c>
      <c r="J114" s="1200" t="s">
        <v>4740</v>
      </c>
      <c r="K114" s="1199" t="s">
        <v>4741</v>
      </c>
      <c r="L114" s="1200" t="s">
        <v>4742</v>
      </c>
      <c r="M114" s="1200" t="s">
        <v>50</v>
      </c>
      <c r="N114" s="1200" t="s">
        <v>4743</v>
      </c>
    </row>
    <row r="115" spans="1:14" ht="16.5">
      <c r="A115" s="1218" t="s">
        <v>692</v>
      </c>
      <c r="B115" s="1219" t="s">
        <v>693</v>
      </c>
      <c r="C115" s="1193" t="s">
        <v>671</v>
      </c>
      <c r="D115" s="1220">
        <v>24400</v>
      </c>
      <c r="E115" s="1221" t="s">
        <v>695</v>
      </c>
      <c r="F115" s="1222">
        <v>44440</v>
      </c>
      <c r="G115" s="1203" t="s">
        <v>4468</v>
      </c>
      <c r="H115" s="1203" t="s">
        <v>4744</v>
      </c>
      <c r="I115" s="1204" t="s">
        <v>4745</v>
      </c>
      <c r="J115" s="1203" t="s">
        <v>4701</v>
      </c>
      <c r="K115" s="1198">
        <v>932868071</v>
      </c>
      <c r="L115" s="1196"/>
      <c r="M115" s="1196"/>
      <c r="N115" s="1196"/>
    </row>
    <row r="116" spans="1:14" ht="16.5">
      <c r="A116" s="1183" t="s">
        <v>698</v>
      </c>
      <c r="B116" s="1184" t="s">
        <v>699</v>
      </c>
      <c r="C116" s="1185" t="s">
        <v>671</v>
      </c>
      <c r="D116" s="1186"/>
      <c r="E116" s="1187"/>
      <c r="F116" s="1186"/>
      <c r="G116" s="1188"/>
      <c r="H116" s="1188"/>
      <c r="I116" s="1189"/>
      <c r="J116" s="1188"/>
      <c r="K116" s="1190"/>
      <c r="L116" s="1188"/>
      <c r="M116" s="1188"/>
      <c r="N116" s="1188"/>
    </row>
    <row r="117" spans="1:14" ht="16.5">
      <c r="A117" s="1191" t="s">
        <v>704</v>
      </c>
      <c r="B117" s="1192" t="s">
        <v>705</v>
      </c>
      <c r="C117" s="1193" t="s">
        <v>671</v>
      </c>
      <c r="D117" s="1194">
        <v>27004</v>
      </c>
      <c r="E117" s="1195" t="s">
        <v>707</v>
      </c>
      <c r="F117" s="1194">
        <v>44311</v>
      </c>
      <c r="G117" s="1203" t="s">
        <v>4468</v>
      </c>
      <c r="H117" s="1203" t="s">
        <v>4679</v>
      </c>
      <c r="I117" s="1204" t="s">
        <v>4746</v>
      </c>
      <c r="J117" s="1203" t="s">
        <v>4679</v>
      </c>
      <c r="K117" s="1198">
        <v>376763617</v>
      </c>
      <c r="L117" s="1196"/>
      <c r="M117" s="1196"/>
      <c r="N117" s="1196"/>
    </row>
    <row r="118" spans="1:14" ht="16.5">
      <c r="A118" s="1183" t="s">
        <v>710</v>
      </c>
      <c r="B118" s="1184" t="s">
        <v>711</v>
      </c>
      <c r="C118" s="1185" t="s">
        <v>671</v>
      </c>
      <c r="D118" s="1186">
        <v>28048</v>
      </c>
      <c r="E118" s="1187" t="s">
        <v>713</v>
      </c>
      <c r="F118" s="1186">
        <v>44311</v>
      </c>
      <c r="G118" s="1200" t="s">
        <v>4468</v>
      </c>
      <c r="H118" s="1200" t="s">
        <v>4679</v>
      </c>
      <c r="I118" s="1201" t="s">
        <v>4746</v>
      </c>
      <c r="J118" s="1200" t="s">
        <v>4746</v>
      </c>
      <c r="K118" s="1190">
        <v>333385366</v>
      </c>
      <c r="L118" s="1188"/>
      <c r="M118" s="1188"/>
      <c r="N118" s="1188"/>
    </row>
    <row r="119" spans="1:14" ht="16.5">
      <c r="A119" s="1191" t="s">
        <v>714</v>
      </c>
      <c r="B119" s="1192" t="s">
        <v>715</v>
      </c>
      <c r="C119" s="1193" t="s">
        <v>671</v>
      </c>
      <c r="D119" s="1194">
        <v>28491</v>
      </c>
      <c r="E119" s="1195" t="s">
        <v>717</v>
      </c>
      <c r="F119" s="1194">
        <v>44647</v>
      </c>
      <c r="G119" s="1203" t="s">
        <v>4468</v>
      </c>
      <c r="H119" s="1203" t="s">
        <v>4747</v>
      </c>
      <c r="I119" s="1204" t="s">
        <v>4748</v>
      </c>
      <c r="J119" s="1203" t="s">
        <v>4748</v>
      </c>
      <c r="K119" s="1198">
        <v>363098887</v>
      </c>
      <c r="L119" s="1196"/>
      <c r="M119" s="1196"/>
      <c r="N119" s="1196"/>
    </row>
    <row r="120" spans="1:14" ht="16.5">
      <c r="A120" s="1183" t="s">
        <v>720</v>
      </c>
      <c r="B120" s="1184" t="s">
        <v>721</v>
      </c>
      <c r="C120" s="1185" t="s">
        <v>671</v>
      </c>
      <c r="D120" s="1186">
        <v>31400</v>
      </c>
      <c r="E120" s="1187" t="s">
        <v>723</v>
      </c>
      <c r="F120" s="1186">
        <v>44417</v>
      </c>
      <c r="G120" s="1200" t="s">
        <v>4468</v>
      </c>
      <c r="H120" s="1200" t="s">
        <v>4701</v>
      </c>
      <c r="I120" s="1201" t="s">
        <v>4749</v>
      </c>
      <c r="J120" s="1200" t="s">
        <v>4750</v>
      </c>
      <c r="K120" s="1190">
        <v>774004695</v>
      </c>
      <c r="L120" s="1188"/>
      <c r="M120" s="1188"/>
      <c r="N120" s="1188"/>
    </row>
    <row r="121" spans="1:14" ht="16.5">
      <c r="A121" s="1191" t="s">
        <v>726</v>
      </c>
      <c r="B121" s="1192" t="s">
        <v>727</v>
      </c>
      <c r="C121" s="1193" t="s">
        <v>671</v>
      </c>
      <c r="D121" s="1194">
        <v>32012</v>
      </c>
      <c r="E121" s="1195" t="s">
        <v>729</v>
      </c>
      <c r="F121" s="1194">
        <v>44302</v>
      </c>
      <c r="G121" s="1203" t="s">
        <v>4468</v>
      </c>
      <c r="H121" s="1203" t="s">
        <v>4751</v>
      </c>
      <c r="I121" s="1204" t="s">
        <v>4752</v>
      </c>
      <c r="J121" s="1203" t="s">
        <v>4679</v>
      </c>
      <c r="K121" s="1198">
        <v>386958898</v>
      </c>
      <c r="L121" s="1196"/>
      <c r="M121" s="1196"/>
      <c r="N121" s="1196"/>
    </row>
    <row r="122" spans="1:14" ht="16.5">
      <c r="A122" s="1183" t="s">
        <v>735</v>
      </c>
      <c r="B122" s="1184" t="s">
        <v>736</v>
      </c>
      <c r="C122" s="1185" t="s">
        <v>671</v>
      </c>
      <c r="D122" s="1186">
        <v>25861</v>
      </c>
      <c r="E122" s="1187" t="s">
        <v>738</v>
      </c>
      <c r="F122" s="1186">
        <v>44303</v>
      </c>
      <c r="G122" s="1200" t="s">
        <v>4468</v>
      </c>
      <c r="H122" s="1200" t="s">
        <v>4679</v>
      </c>
      <c r="I122" s="1201" t="s">
        <v>4679</v>
      </c>
      <c r="J122" s="1200" t="s">
        <v>4679</v>
      </c>
      <c r="K122" s="1190">
        <v>778171887</v>
      </c>
      <c r="L122" s="1188"/>
      <c r="M122" s="1188"/>
      <c r="N122" s="1188"/>
    </row>
    <row r="123" spans="1:14" ht="16.5">
      <c r="A123" s="1191" t="s">
        <v>757</v>
      </c>
      <c r="B123" s="1192" t="s">
        <v>758</v>
      </c>
      <c r="C123" s="1193" t="s">
        <v>671</v>
      </c>
      <c r="D123" s="1194">
        <v>25856</v>
      </c>
      <c r="E123" s="1195" t="s">
        <v>760</v>
      </c>
      <c r="F123" s="1194">
        <v>44417</v>
      </c>
      <c r="G123" s="1203" t="s">
        <v>4468</v>
      </c>
      <c r="H123" s="1203" t="s">
        <v>4701</v>
      </c>
      <c r="I123" s="1204" t="s">
        <v>4749</v>
      </c>
      <c r="J123" s="1203" t="s">
        <v>4701</v>
      </c>
      <c r="K123" s="1198">
        <v>942929581</v>
      </c>
      <c r="L123" s="1196"/>
      <c r="M123" s="1196"/>
      <c r="N123" s="1196"/>
    </row>
    <row r="124" spans="1:14" ht="16.5">
      <c r="A124" s="1183" t="s">
        <v>762</v>
      </c>
      <c r="B124" s="1184" t="s">
        <v>763</v>
      </c>
      <c r="C124" s="1185" t="s">
        <v>671</v>
      </c>
      <c r="D124" s="1186">
        <v>31778</v>
      </c>
      <c r="E124" s="1187" t="s">
        <v>765</v>
      </c>
      <c r="F124" s="1186">
        <v>44645</v>
      </c>
      <c r="G124" s="1200" t="s">
        <v>4468</v>
      </c>
      <c r="H124" s="1200" t="s">
        <v>4753</v>
      </c>
      <c r="I124" s="1201" t="s">
        <v>4754</v>
      </c>
      <c r="J124" s="1188"/>
      <c r="K124" s="1190">
        <v>985060352</v>
      </c>
      <c r="L124" s="1188"/>
      <c r="M124" s="1188"/>
      <c r="N124" s="1188"/>
    </row>
    <row r="125" spans="1:14" ht="16.5">
      <c r="A125" s="1191" t="s">
        <v>773</v>
      </c>
      <c r="B125" s="1192" t="s">
        <v>774</v>
      </c>
      <c r="C125" s="1193" t="s">
        <v>671</v>
      </c>
      <c r="D125" s="1194">
        <v>26331</v>
      </c>
      <c r="E125" s="1195" t="s">
        <v>776</v>
      </c>
      <c r="F125" s="1194">
        <v>44440</v>
      </c>
      <c r="G125" s="1203" t="s">
        <v>4468</v>
      </c>
      <c r="H125" s="1203" t="s">
        <v>4755</v>
      </c>
      <c r="I125" s="1204" t="s">
        <v>4756</v>
      </c>
      <c r="J125" s="1203" t="s">
        <v>4750</v>
      </c>
      <c r="K125" s="1198">
        <v>909186561</v>
      </c>
      <c r="L125" s="1196"/>
      <c r="M125" s="1196"/>
      <c r="N125" s="1196"/>
    </row>
    <row r="126" spans="1:14" ht="16.5">
      <c r="A126" s="1183" t="s">
        <v>779</v>
      </c>
      <c r="B126" s="1184" t="s">
        <v>780</v>
      </c>
      <c r="C126" s="1185" t="s">
        <v>671</v>
      </c>
      <c r="D126" s="1186">
        <v>34301</v>
      </c>
      <c r="E126" s="1187" t="s">
        <v>782</v>
      </c>
      <c r="F126" s="1186">
        <v>44311</v>
      </c>
      <c r="G126" s="1200" t="s">
        <v>4468</v>
      </c>
      <c r="H126" s="1200" t="s">
        <v>4679</v>
      </c>
      <c r="I126" s="1201" t="s">
        <v>4679</v>
      </c>
      <c r="J126" s="1200" t="s">
        <v>4679</v>
      </c>
      <c r="K126" s="1190">
        <v>907653106</v>
      </c>
      <c r="L126" s="1188"/>
      <c r="M126" s="1188"/>
      <c r="N126" s="1188"/>
    </row>
    <row r="127" spans="1:14" ht="16.5">
      <c r="A127" s="1191" t="s">
        <v>784</v>
      </c>
      <c r="B127" s="1192" t="s">
        <v>785</v>
      </c>
      <c r="C127" s="1193" t="s">
        <v>671</v>
      </c>
      <c r="D127" s="1194">
        <v>31736</v>
      </c>
      <c r="E127" s="1195" t="s">
        <v>788</v>
      </c>
      <c r="F127" s="1194">
        <v>44284</v>
      </c>
      <c r="G127" s="1203" t="s">
        <v>4468</v>
      </c>
      <c r="H127" s="1203" t="s">
        <v>4757</v>
      </c>
      <c r="I127" s="1204" t="s">
        <v>4758</v>
      </c>
      <c r="J127" s="1203" t="s">
        <v>4758</v>
      </c>
      <c r="K127" s="1198">
        <v>988617158</v>
      </c>
      <c r="L127" s="1196"/>
      <c r="M127" s="1196"/>
      <c r="N127" s="1196"/>
    </row>
    <row r="128" spans="1:14" ht="16.5">
      <c r="A128" s="1183" t="s">
        <v>791</v>
      </c>
      <c r="B128" s="1184" t="s">
        <v>792</v>
      </c>
      <c r="C128" s="1185" t="s">
        <v>671</v>
      </c>
      <c r="D128" s="1186">
        <v>28715</v>
      </c>
      <c r="E128" s="1187" t="s">
        <v>794</v>
      </c>
      <c r="F128" s="1186">
        <v>44326</v>
      </c>
      <c r="G128" s="1200" t="s">
        <v>4468</v>
      </c>
      <c r="H128" s="1200" t="s">
        <v>4701</v>
      </c>
      <c r="I128" s="1201" t="s">
        <v>4749</v>
      </c>
      <c r="J128" s="1200" t="s">
        <v>4749</v>
      </c>
      <c r="K128" s="1190">
        <v>852977650</v>
      </c>
      <c r="L128" s="1188"/>
      <c r="M128" s="1188"/>
      <c r="N128" s="1188"/>
    </row>
    <row r="129" spans="1:14" ht="16.5">
      <c r="A129" s="1191" t="s">
        <v>796</v>
      </c>
      <c r="B129" s="1192" t="s">
        <v>797</v>
      </c>
      <c r="C129" s="1193" t="s">
        <v>671</v>
      </c>
      <c r="D129" s="1194">
        <v>28830</v>
      </c>
      <c r="E129" s="1195" t="s">
        <v>799</v>
      </c>
      <c r="F129" s="1194">
        <v>43348</v>
      </c>
      <c r="G129" s="1203" t="s">
        <v>4468</v>
      </c>
      <c r="H129" s="1203" t="s">
        <v>4759</v>
      </c>
      <c r="I129" s="1204" t="s">
        <v>4759</v>
      </c>
      <c r="J129" s="1203" t="s">
        <v>4760</v>
      </c>
      <c r="K129" s="1198">
        <v>907715875</v>
      </c>
      <c r="L129" s="1196"/>
      <c r="M129" s="1196"/>
      <c r="N129" s="1196"/>
    </row>
    <row r="130" spans="1:14" ht="16.5">
      <c r="A130" s="1183" t="s">
        <v>802</v>
      </c>
      <c r="B130" s="1184" t="s">
        <v>803</v>
      </c>
      <c r="C130" s="1185" t="s">
        <v>671</v>
      </c>
      <c r="D130" s="1186">
        <v>28382</v>
      </c>
      <c r="E130" s="1187" t="s">
        <v>805</v>
      </c>
      <c r="F130" s="1186">
        <v>44326</v>
      </c>
      <c r="G130" s="1200" t="s">
        <v>4468</v>
      </c>
      <c r="H130" s="1200" t="s">
        <v>4761</v>
      </c>
      <c r="I130" s="1201" t="s">
        <v>4756</v>
      </c>
      <c r="J130" s="1200" t="s">
        <v>4701</v>
      </c>
      <c r="K130" s="1190">
        <v>919165971</v>
      </c>
      <c r="L130" s="1188"/>
      <c r="M130" s="1188"/>
      <c r="N130" s="1188"/>
    </row>
    <row r="131" spans="1:14" ht="16.5">
      <c r="A131" s="1191" t="s">
        <v>808</v>
      </c>
      <c r="B131" s="1192" t="s">
        <v>809</v>
      </c>
      <c r="C131" s="1193" t="s">
        <v>671</v>
      </c>
      <c r="D131" s="1194">
        <v>29935</v>
      </c>
      <c r="E131" s="1195" t="s">
        <v>811</v>
      </c>
      <c r="F131" s="1194">
        <v>44440</v>
      </c>
      <c r="G131" s="1203" t="s">
        <v>4468</v>
      </c>
      <c r="H131" s="1203" t="s">
        <v>4701</v>
      </c>
      <c r="I131" s="1204" t="s">
        <v>4701</v>
      </c>
      <c r="J131" s="1203" t="s">
        <v>4701</v>
      </c>
      <c r="K131" s="1198">
        <v>938489097</v>
      </c>
      <c r="L131" s="1196"/>
      <c r="M131" s="1196"/>
      <c r="N131" s="1196"/>
    </row>
    <row r="132" spans="1:14" ht="16.5">
      <c r="A132" s="1183" t="s">
        <v>814</v>
      </c>
      <c r="B132" s="1184" t="s">
        <v>815</v>
      </c>
      <c r="C132" s="1185" t="s">
        <v>671</v>
      </c>
      <c r="D132" s="1186">
        <v>29835</v>
      </c>
      <c r="E132" s="1187" t="s">
        <v>817</v>
      </c>
      <c r="F132" s="1186">
        <v>44561</v>
      </c>
      <c r="G132" s="1200" t="s">
        <v>4468</v>
      </c>
      <c r="H132" s="1200" t="s">
        <v>4762</v>
      </c>
      <c r="I132" s="1201" t="s">
        <v>4763</v>
      </c>
      <c r="J132" s="1200" t="s">
        <v>4763</v>
      </c>
      <c r="K132" s="1190">
        <v>939091651</v>
      </c>
      <c r="L132" s="1188"/>
      <c r="M132" s="1188"/>
      <c r="N132" s="1188"/>
    </row>
    <row r="133" spans="1:14" ht="16.5">
      <c r="A133" s="1191" t="s">
        <v>820</v>
      </c>
      <c r="B133" s="1193" t="s">
        <v>821</v>
      </c>
      <c r="C133" s="1193" t="s">
        <v>671</v>
      </c>
      <c r="D133" s="1194">
        <v>28863</v>
      </c>
      <c r="E133" s="1195" t="s">
        <v>823</v>
      </c>
      <c r="F133" s="1194">
        <v>44461</v>
      </c>
      <c r="G133" s="1203" t="s">
        <v>4468</v>
      </c>
      <c r="H133" s="1203" t="s">
        <v>4764</v>
      </c>
      <c r="I133" s="1204" t="s">
        <v>4756</v>
      </c>
      <c r="J133" s="1203" t="s">
        <v>4701</v>
      </c>
      <c r="K133" s="1198">
        <v>706582412</v>
      </c>
      <c r="L133" s="1196"/>
      <c r="M133" s="1196"/>
      <c r="N133" s="1196"/>
    </row>
    <row r="134" spans="1:14" ht="16.5">
      <c r="A134" s="1183" t="s">
        <v>826</v>
      </c>
      <c r="B134" s="1184" t="s">
        <v>827</v>
      </c>
      <c r="C134" s="1185" t="s">
        <v>671</v>
      </c>
      <c r="D134" s="1186">
        <v>27708</v>
      </c>
      <c r="E134" s="1187" t="s">
        <v>830</v>
      </c>
      <c r="F134" s="1186">
        <v>44418</v>
      </c>
      <c r="G134" s="1200" t="s">
        <v>4468</v>
      </c>
      <c r="H134" s="1200" t="s">
        <v>4765</v>
      </c>
      <c r="I134" s="1201" t="s">
        <v>4766</v>
      </c>
      <c r="J134" s="1200" t="s">
        <v>4766</v>
      </c>
      <c r="K134" s="1190">
        <v>778099457</v>
      </c>
      <c r="L134" s="1188"/>
      <c r="M134" s="1188"/>
      <c r="N134" s="1188"/>
    </row>
    <row r="135" spans="1:14" ht="16.5">
      <c r="A135" s="1191" t="s">
        <v>843</v>
      </c>
      <c r="B135" s="1192" t="s">
        <v>844</v>
      </c>
      <c r="C135" s="1193" t="s">
        <v>671</v>
      </c>
      <c r="D135" s="1194">
        <v>33009</v>
      </c>
      <c r="E135" s="1195" t="s">
        <v>846</v>
      </c>
      <c r="F135" s="1194">
        <v>44986</v>
      </c>
      <c r="G135" s="1203" t="s">
        <v>4535</v>
      </c>
      <c r="H135" s="1203" t="s">
        <v>4767</v>
      </c>
      <c r="I135" s="1204" t="s">
        <v>4768</v>
      </c>
      <c r="J135" s="1203" t="s">
        <v>4769</v>
      </c>
      <c r="K135" s="1198" t="s">
        <v>4770</v>
      </c>
      <c r="L135" s="1203" t="s">
        <v>4771</v>
      </c>
      <c r="M135" s="1203" t="s">
        <v>4772</v>
      </c>
      <c r="N135" s="1203" t="s">
        <v>2714</v>
      </c>
    </row>
    <row r="136" spans="1:14" ht="16.5">
      <c r="A136" s="1183" t="s">
        <v>849</v>
      </c>
      <c r="B136" s="1184" t="s">
        <v>850</v>
      </c>
      <c r="C136" s="1185" t="s">
        <v>671</v>
      </c>
      <c r="D136" s="1186">
        <v>32174</v>
      </c>
      <c r="E136" s="1187" t="s">
        <v>852</v>
      </c>
      <c r="F136" s="1186">
        <v>44417</v>
      </c>
      <c r="G136" s="1200" t="s">
        <v>4535</v>
      </c>
      <c r="H136" s="1200" t="s">
        <v>4701</v>
      </c>
      <c r="I136" s="1201" t="s">
        <v>4749</v>
      </c>
      <c r="J136" s="1200" t="s">
        <v>4701</v>
      </c>
      <c r="K136" s="1190">
        <v>937461842</v>
      </c>
      <c r="L136" s="1188"/>
      <c r="M136" s="1188"/>
      <c r="N136" s="1188"/>
    </row>
    <row r="137" spans="1:14" ht="16.5">
      <c r="A137" s="1191" t="s">
        <v>854</v>
      </c>
      <c r="B137" s="1192" t="s">
        <v>855</v>
      </c>
      <c r="C137" s="1193" t="s">
        <v>671</v>
      </c>
      <c r="D137" s="1194">
        <v>25606</v>
      </c>
      <c r="E137" s="1195" t="s">
        <v>857</v>
      </c>
      <c r="F137" s="1194">
        <v>44418</v>
      </c>
      <c r="G137" s="1203" t="s">
        <v>4535</v>
      </c>
      <c r="H137" s="1203" t="s">
        <v>4773</v>
      </c>
      <c r="I137" s="1204" t="s">
        <v>4774</v>
      </c>
      <c r="J137" s="1203" t="s">
        <v>4775</v>
      </c>
      <c r="K137" s="1198">
        <v>763266134</v>
      </c>
      <c r="L137" s="1196"/>
      <c r="M137" s="1196"/>
      <c r="N137" s="1196"/>
    </row>
    <row r="138" spans="1:14" ht="16.5">
      <c r="A138" s="1183" t="s">
        <v>860</v>
      </c>
      <c r="B138" s="1184" t="s">
        <v>861</v>
      </c>
      <c r="C138" s="1185" t="s">
        <v>671</v>
      </c>
      <c r="D138" s="1186">
        <v>31477</v>
      </c>
      <c r="E138" s="1187" t="s">
        <v>863</v>
      </c>
      <c r="F138" s="1186">
        <v>44570</v>
      </c>
      <c r="G138" s="1200" t="s">
        <v>4535</v>
      </c>
      <c r="H138" s="1200" t="s">
        <v>4776</v>
      </c>
      <c r="I138" s="1201" t="s">
        <v>4777</v>
      </c>
      <c r="J138" s="1200" t="s">
        <v>4777</v>
      </c>
      <c r="K138" s="1190">
        <v>769339911</v>
      </c>
      <c r="L138" s="1188"/>
      <c r="M138" s="1188"/>
      <c r="N138" s="1188"/>
    </row>
    <row r="139" spans="1:14" ht="16.5">
      <c r="A139" s="1191" t="s">
        <v>865</v>
      </c>
      <c r="B139" s="1192" t="s">
        <v>866</v>
      </c>
      <c r="C139" s="1193" t="s">
        <v>671</v>
      </c>
      <c r="D139" s="1194">
        <v>28053</v>
      </c>
      <c r="E139" s="1195" t="s">
        <v>868</v>
      </c>
      <c r="F139" s="1194">
        <v>44417</v>
      </c>
      <c r="G139" s="1203" t="s">
        <v>4535</v>
      </c>
      <c r="H139" s="1203" t="s">
        <v>4701</v>
      </c>
      <c r="I139" s="1204" t="s">
        <v>4749</v>
      </c>
      <c r="J139" s="1203" t="s">
        <v>4701</v>
      </c>
      <c r="K139" s="1198">
        <v>794241894</v>
      </c>
      <c r="L139" s="1196"/>
      <c r="M139" s="1196"/>
      <c r="N139" s="1196"/>
    </row>
    <row r="140" spans="1:14" ht="16.5">
      <c r="A140" s="1183" t="s">
        <v>887</v>
      </c>
      <c r="B140" s="1184" t="s">
        <v>888</v>
      </c>
      <c r="C140" s="1185" t="s">
        <v>671</v>
      </c>
      <c r="D140" s="1186">
        <v>31678</v>
      </c>
      <c r="E140" s="1187" t="s">
        <v>890</v>
      </c>
      <c r="F140" s="1186">
        <v>44422</v>
      </c>
      <c r="G140" s="1200" t="s">
        <v>4535</v>
      </c>
      <c r="H140" s="1200" t="s">
        <v>4778</v>
      </c>
      <c r="I140" s="1201" t="s">
        <v>4778</v>
      </c>
      <c r="J140" s="1200" t="s">
        <v>4778</v>
      </c>
      <c r="K140" s="1190">
        <v>703365114</v>
      </c>
      <c r="L140" s="1188"/>
      <c r="M140" s="1188"/>
      <c r="N140" s="1188"/>
    </row>
    <row r="141" spans="1:14" ht="16.5">
      <c r="A141" s="1191" t="s">
        <v>894</v>
      </c>
      <c r="B141" s="1192" t="s">
        <v>895</v>
      </c>
      <c r="C141" s="1193" t="s">
        <v>671</v>
      </c>
      <c r="D141" s="1194">
        <v>29221</v>
      </c>
      <c r="E141" s="1195" t="s">
        <v>1797</v>
      </c>
      <c r="F141" s="1194">
        <v>44417</v>
      </c>
      <c r="G141" s="1203" t="s">
        <v>4535</v>
      </c>
      <c r="H141" s="1203" t="s">
        <v>4779</v>
      </c>
      <c r="I141" s="1204" t="s">
        <v>4780</v>
      </c>
      <c r="J141" s="1203" t="s">
        <v>4780</v>
      </c>
      <c r="K141" s="1198">
        <v>775897007</v>
      </c>
      <c r="L141" s="1196"/>
      <c r="M141" s="1196"/>
      <c r="N141" s="1196"/>
    </row>
    <row r="142" spans="1:14" ht="16.5">
      <c r="A142" s="1183" t="s">
        <v>903</v>
      </c>
      <c r="B142" s="1184" t="s">
        <v>904</v>
      </c>
      <c r="C142" s="1185" t="s">
        <v>671</v>
      </c>
      <c r="D142" s="1186">
        <v>30682</v>
      </c>
      <c r="E142" s="1187" t="s">
        <v>1798</v>
      </c>
      <c r="F142" s="1186">
        <v>45282</v>
      </c>
      <c r="G142" s="1200" t="s">
        <v>4535</v>
      </c>
      <c r="H142" s="1200" t="s">
        <v>4779</v>
      </c>
      <c r="I142" s="1201" t="s">
        <v>4780</v>
      </c>
      <c r="J142" s="1200" t="s">
        <v>4780</v>
      </c>
      <c r="K142" s="1190">
        <v>776530655</v>
      </c>
      <c r="L142" s="1188"/>
      <c r="M142" s="1188"/>
      <c r="N142" s="1188"/>
    </row>
    <row r="143" spans="1:14" ht="16.5">
      <c r="A143" s="1191" t="s">
        <v>909</v>
      </c>
      <c r="B143" s="1192" t="s">
        <v>910</v>
      </c>
      <c r="C143" s="1193" t="s">
        <v>671</v>
      </c>
      <c r="D143" s="1194"/>
      <c r="E143" s="1195"/>
      <c r="F143" s="1194"/>
      <c r="G143" s="1196"/>
      <c r="H143" s="1196"/>
      <c r="I143" s="1197"/>
      <c r="J143" s="1196"/>
      <c r="K143" s="1198"/>
      <c r="L143" s="1196"/>
      <c r="M143" s="1196"/>
      <c r="N143" s="1196"/>
    </row>
    <row r="144" spans="1:14" ht="16.5">
      <c r="A144" s="1183" t="s">
        <v>916</v>
      </c>
      <c r="B144" s="1184" t="s">
        <v>917</v>
      </c>
      <c r="C144" s="1185" t="s">
        <v>671</v>
      </c>
      <c r="D144" s="1186">
        <v>30414</v>
      </c>
      <c r="E144" s="1187" t="s">
        <v>919</v>
      </c>
      <c r="F144" s="1186">
        <v>44418</v>
      </c>
      <c r="G144" s="1200" t="s">
        <v>4468</v>
      </c>
      <c r="H144" s="1200" t="s">
        <v>4781</v>
      </c>
      <c r="I144" s="1201" t="s">
        <v>4782</v>
      </c>
      <c r="J144" s="1200" t="s">
        <v>4782</v>
      </c>
      <c r="K144" s="1190">
        <v>932981255</v>
      </c>
      <c r="L144" s="1188"/>
      <c r="M144" s="1188"/>
      <c r="N144" s="1188"/>
    </row>
    <row r="145" spans="1:14" ht="16.5">
      <c r="A145" s="1191" t="s">
        <v>922</v>
      </c>
      <c r="B145" s="1192" t="s">
        <v>923</v>
      </c>
      <c r="C145" s="1193" t="s">
        <v>671</v>
      </c>
      <c r="D145" s="1194">
        <v>32289</v>
      </c>
      <c r="E145" s="1195" t="s">
        <v>4783</v>
      </c>
      <c r="F145" s="1194">
        <v>44808</v>
      </c>
      <c r="G145" s="1203" t="s">
        <v>4468</v>
      </c>
      <c r="H145" s="1203" t="s">
        <v>4784</v>
      </c>
      <c r="I145" s="1204" t="s">
        <v>4785</v>
      </c>
      <c r="J145" s="1203" t="s">
        <v>4786</v>
      </c>
      <c r="K145" s="1198">
        <v>372241446</v>
      </c>
      <c r="L145" s="1196"/>
      <c r="M145" s="1196"/>
      <c r="N145" s="1196"/>
    </row>
    <row r="146" spans="1:14" ht="16.5">
      <c r="A146" s="1183" t="s">
        <v>927</v>
      </c>
      <c r="B146" s="1184" t="s">
        <v>928</v>
      </c>
      <c r="C146" s="1185" t="s">
        <v>671</v>
      </c>
      <c r="D146" s="1186">
        <v>29952</v>
      </c>
      <c r="E146" s="1187" t="s">
        <v>930</v>
      </c>
      <c r="F146" s="1186">
        <v>44317</v>
      </c>
      <c r="G146" s="1200" t="s">
        <v>4468</v>
      </c>
      <c r="H146" s="1200" t="s">
        <v>4787</v>
      </c>
      <c r="I146" s="1201" t="s">
        <v>4780</v>
      </c>
      <c r="J146" s="1200" t="s">
        <v>4788</v>
      </c>
      <c r="K146" s="1190">
        <v>779587880</v>
      </c>
      <c r="L146" s="1188"/>
      <c r="M146" s="1188"/>
      <c r="N146" s="1188"/>
    </row>
    <row r="147" spans="1:14" ht="16.5">
      <c r="A147" s="1191" t="s">
        <v>931</v>
      </c>
      <c r="B147" s="1192" t="s">
        <v>932</v>
      </c>
      <c r="C147" s="1193" t="s">
        <v>671</v>
      </c>
      <c r="D147" s="1194"/>
      <c r="E147" s="1195"/>
      <c r="F147" s="1194"/>
      <c r="G147" s="1196"/>
      <c r="H147" s="1196"/>
      <c r="I147" s="1197"/>
      <c r="J147" s="1196"/>
      <c r="K147" s="1198"/>
      <c r="L147" s="1196"/>
      <c r="M147" s="1196"/>
      <c r="N147" s="1196"/>
    </row>
    <row r="148" spans="1:14" ht="16.5">
      <c r="A148" s="1183" t="s">
        <v>941</v>
      </c>
      <c r="B148" s="1184" t="s">
        <v>942</v>
      </c>
      <c r="C148" s="1185" t="s">
        <v>671</v>
      </c>
      <c r="D148" s="1186">
        <v>27885</v>
      </c>
      <c r="E148" s="1187" t="s">
        <v>1801</v>
      </c>
      <c r="F148" s="1186">
        <v>44522</v>
      </c>
      <c r="G148" s="1200" t="s">
        <v>4468</v>
      </c>
      <c r="H148" s="1200" t="s">
        <v>4789</v>
      </c>
      <c r="I148" s="1201" t="s">
        <v>4701</v>
      </c>
      <c r="J148" s="1200" t="s">
        <v>4701</v>
      </c>
      <c r="K148" s="1190">
        <v>968245976</v>
      </c>
      <c r="L148" s="1188"/>
      <c r="M148" s="1188"/>
      <c r="N148" s="1188"/>
    </row>
    <row r="149" spans="1:14" ht="16.5">
      <c r="A149" s="1191" t="s">
        <v>945</v>
      </c>
      <c r="B149" s="1192" t="s">
        <v>3053</v>
      </c>
      <c r="C149" s="1193" t="s">
        <v>671</v>
      </c>
      <c r="D149" s="1194"/>
      <c r="E149" s="1195"/>
      <c r="F149" s="1194"/>
      <c r="G149" s="1196"/>
      <c r="H149" s="1196"/>
      <c r="I149" s="1197"/>
      <c r="J149" s="1196"/>
      <c r="K149" s="1198"/>
      <c r="L149" s="1196"/>
      <c r="M149" s="1196"/>
      <c r="N149" s="1196"/>
    </row>
    <row r="150" spans="1:14" ht="16.5">
      <c r="A150" s="1183" t="s">
        <v>950</v>
      </c>
      <c r="B150" s="1184" t="s">
        <v>951</v>
      </c>
      <c r="C150" s="1185" t="s">
        <v>671</v>
      </c>
      <c r="D150" s="1186"/>
      <c r="E150" s="1187"/>
      <c r="F150" s="1186"/>
      <c r="G150" s="1188"/>
      <c r="H150" s="1188"/>
      <c r="I150" s="1189"/>
      <c r="J150" s="1188"/>
      <c r="K150" s="1190"/>
      <c r="L150" s="1188"/>
      <c r="M150" s="1188"/>
      <c r="N150" s="1188"/>
    </row>
    <row r="151" spans="1:14" ht="16.5">
      <c r="A151" s="1191" t="s">
        <v>954</v>
      </c>
      <c r="B151" s="1192" t="s">
        <v>955</v>
      </c>
      <c r="C151" s="1193" t="s">
        <v>671</v>
      </c>
      <c r="D151" s="1194">
        <v>27750</v>
      </c>
      <c r="E151" s="1195" t="s">
        <v>1804</v>
      </c>
      <c r="F151" s="1194">
        <v>44417</v>
      </c>
      <c r="G151" s="1203" t="s">
        <v>4468</v>
      </c>
      <c r="H151" s="1203" t="s">
        <v>4790</v>
      </c>
      <c r="I151" s="1204" t="s">
        <v>4791</v>
      </c>
      <c r="J151" s="1203" t="s">
        <v>4791</v>
      </c>
      <c r="K151" s="1198">
        <v>902560241</v>
      </c>
      <c r="L151" s="1196"/>
      <c r="M151" s="1196"/>
      <c r="N151" s="1196"/>
    </row>
    <row r="152" spans="1:14" ht="16.5">
      <c r="A152" s="1183" t="s">
        <v>963</v>
      </c>
      <c r="B152" s="1184" t="s">
        <v>964</v>
      </c>
      <c r="C152" s="1185" t="s">
        <v>671</v>
      </c>
      <c r="D152" s="1186"/>
      <c r="E152" s="1187"/>
      <c r="F152" s="1186"/>
      <c r="G152" s="1188"/>
      <c r="H152" s="1188"/>
      <c r="I152" s="1189"/>
      <c r="J152" s="1188"/>
      <c r="K152" s="1190"/>
      <c r="L152" s="1188"/>
      <c r="M152" s="1188"/>
      <c r="N152" s="1188"/>
    </row>
    <row r="153" spans="1:14" ht="16.5">
      <c r="A153" s="1191" t="s">
        <v>968</v>
      </c>
      <c r="B153" s="1192" t="s">
        <v>969</v>
      </c>
      <c r="C153" s="1193" t="s">
        <v>671</v>
      </c>
      <c r="D153" s="1194">
        <v>29192</v>
      </c>
      <c r="E153" s="1195" t="s">
        <v>1806</v>
      </c>
      <c r="F153" s="1194">
        <v>44570</v>
      </c>
      <c r="G153" s="1203" t="s">
        <v>4468</v>
      </c>
      <c r="H153" s="1203" t="s">
        <v>4701</v>
      </c>
      <c r="I153" s="1204" t="s">
        <v>4792</v>
      </c>
      <c r="J153" s="1203" t="s">
        <v>4679</v>
      </c>
      <c r="K153" s="1198">
        <v>782973343</v>
      </c>
      <c r="L153" s="1196"/>
      <c r="M153" s="1196"/>
      <c r="N153" s="1196"/>
    </row>
    <row r="154" spans="1:14" ht="16.5">
      <c r="A154" s="1183" t="s">
        <v>972</v>
      </c>
      <c r="B154" s="1184" t="s">
        <v>973</v>
      </c>
      <c r="C154" s="1185" t="s">
        <v>671</v>
      </c>
      <c r="D154" s="1186">
        <v>29641</v>
      </c>
      <c r="E154" s="1187" t="s">
        <v>1807</v>
      </c>
      <c r="F154" s="1186">
        <v>44884</v>
      </c>
      <c r="G154" s="1200" t="s">
        <v>4468</v>
      </c>
      <c r="H154" s="1200" t="s">
        <v>4701</v>
      </c>
      <c r="I154" s="1201" t="s">
        <v>4701</v>
      </c>
      <c r="J154" s="1200" t="s">
        <v>4793</v>
      </c>
      <c r="K154" s="1190">
        <v>335107775</v>
      </c>
      <c r="L154" s="1188"/>
      <c r="M154" s="1188"/>
      <c r="N154" s="1188"/>
    </row>
    <row r="155" spans="1:14" ht="16.5">
      <c r="A155" s="1191" t="s">
        <v>976</v>
      </c>
      <c r="B155" s="1192" t="s">
        <v>977</v>
      </c>
      <c r="C155" s="1193" t="s">
        <v>671</v>
      </c>
      <c r="D155" s="1194">
        <v>26893</v>
      </c>
      <c r="E155" s="1195" t="s">
        <v>1808</v>
      </c>
      <c r="F155" s="1194">
        <v>44311</v>
      </c>
      <c r="G155" s="1203" t="s">
        <v>4468</v>
      </c>
      <c r="H155" s="1203" t="s">
        <v>4794</v>
      </c>
      <c r="I155" s="1204" t="s">
        <v>4794</v>
      </c>
      <c r="J155" s="1203" t="s">
        <v>4794</v>
      </c>
      <c r="K155" s="1198">
        <v>799567744</v>
      </c>
      <c r="L155" s="1196"/>
      <c r="M155" s="1196"/>
      <c r="N155" s="1196"/>
    </row>
    <row r="156" spans="1:14" ht="16.5">
      <c r="A156" s="1183" t="s">
        <v>990</v>
      </c>
      <c r="B156" s="1184" t="s">
        <v>991</v>
      </c>
      <c r="C156" s="1185" t="s">
        <v>671</v>
      </c>
      <c r="D156" s="1186">
        <v>28437</v>
      </c>
      <c r="E156" s="1187" t="s">
        <v>1811</v>
      </c>
      <c r="F156" s="1186">
        <v>44898</v>
      </c>
      <c r="G156" s="1200" t="s">
        <v>4468</v>
      </c>
      <c r="H156" s="1200" t="s">
        <v>4701</v>
      </c>
      <c r="I156" s="1201" t="s">
        <v>4749</v>
      </c>
      <c r="J156" s="1200" t="s">
        <v>4749</v>
      </c>
      <c r="K156" s="1190">
        <v>772188347</v>
      </c>
      <c r="L156" s="1188"/>
      <c r="M156" s="1188"/>
      <c r="N156" s="1188"/>
    </row>
    <row r="157" spans="1:14" ht="16.5">
      <c r="A157" s="1191" t="s">
        <v>999</v>
      </c>
      <c r="B157" s="1192" t="s">
        <v>1000</v>
      </c>
      <c r="C157" s="1193" t="s">
        <v>671</v>
      </c>
      <c r="D157" s="1194">
        <v>28126</v>
      </c>
      <c r="E157" s="1195" t="s">
        <v>1814</v>
      </c>
      <c r="F157" s="1194">
        <v>44310</v>
      </c>
      <c r="G157" s="1203" t="s">
        <v>4468</v>
      </c>
      <c r="H157" s="1203" t="s">
        <v>4790</v>
      </c>
      <c r="I157" s="1204" t="s">
        <v>4790</v>
      </c>
      <c r="J157" s="1203" t="s">
        <v>4790</v>
      </c>
      <c r="K157" s="1198">
        <v>399921644</v>
      </c>
      <c r="L157" s="1196"/>
      <c r="M157" s="1196"/>
      <c r="N157" s="1196"/>
    </row>
    <row r="158" spans="1:14" ht="16.5">
      <c r="A158" s="1183" t="s">
        <v>1003</v>
      </c>
      <c r="B158" s="1184" t="s">
        <v>1004</v>
      </c>
      <c r="C158" s="1185" t="s">
        <v>671</v>
      </c>
      <c r="D158" s="1186">
        <v>32501</v>
      </c>
      <c r="E158" s="1187" t="s">
        <v>1006</v>
      </c>
      <c r="F158" s="1186">
        <v>44440</v>
      </c>
      <c r="G158" s="1200" t="s">
        <v>4468</v>
      </c>
      <c r="H158" s="1200" t="s">
        <v>4795</v>
      </c>
      <c r="I158" s="1201" t="s">
        <v>4795</v>
      </c>
      <c r="J158" s="1200" t="s">
        <v>4795</v>
      </c>
      <c r="K158" s="1190">
        <v>772169224</v>
      </c>
      <c r="L158" s="1188"/>
      <c r="M158" s="1188"/>
      <c r="N158" s="1188"/>
    </row>
    <row r="159" spans="1:14" ht="16.5">
      <c r="A159" s="1191" t="s">
        <v>1008</v>
      </c>
      <c r="B159" s="1192" t="s">
        <v>1009</v>
      </c>
      <c r="C159" s="1193" t="s">
        <v>671</v>
      </c>
      <c r="D159" s="1194">
        <v>28856</v>
      </c>
      <c r="E159" s="1195" t="s">
        <v>1815</v>
      </c>
      <c r="F159" s="1194">
        <v>44822</v>
      </c>
      <c r="G159" s="1203" t="s">
        <v>4468</v>
      </c>
      <c r="H159" s="1203" t="s">
        <v>4790</v>
      </c>
      <c r="I159" s="1204" t="s">
        <v>4790</v>
      </c>
      <c r="J159" s="1203" t="s">
        <v>4790</v>
      </c>
      <c r="K159" s="1198">
        <v>862504758</v>
      </c>
      <c r="L159" s="1196"/>
      <c r="M159" s="1196"/>
      <c r="N159" s="1196"/>
    </row>
    <row r="160" spans="1:14" ht="16.5">
      <c r="A160" s="1183" t="s">
        <v>1014</v>
      </c>
      <c r="B160" s="1184" t="s">
        <v>1015</v>
      </c>
      <c r="C160" s="1185" t="s">
        <v>671</v>
      </c>
      <c r="D160" s="1186">
        <v>29375</v>
      </c>
      <c r="E160" s="1187" t="s">
        <v>1816</v>
      </c>
      <c r="F160" s="1186">
        <v>44311</v>
      </c>
      <c r="G160" s="1200" t="s">
        <v>4468</v>
      </c>
      <c r="H160" s="1200" t="s">
        <v>4796</v>
      </c>
      <c r="I160" s="1201" t="s">
        <v>4796</v>
      </c>
      <c r="J160" s="1200" t="s">
        <v>4796</v>
      </c>
      <c r="K160" s="1190">
        <v>343126026</v>
      </c>
      <c r="L160" s="1188"/>
      <c r="M160" s="1188"/>
      <c r="N160" s="1188"/>
    </row>
    <row r="161" spans="1:14" ht="16.5">
      <c r="A161" s="1191" t="s">
        <v>1017</v>
      </c>
      <c r="B161" s="1192" t="s">
        <v>1018</v>
      </c>
      <c r="C161" s="1193" t="s">
        <v>671</v>
      </c>
      <c r="D161" s="1194">
        <v>30869</v>
      </c>
      <c r="E161" s="1195" t="s">
        <v>1817</v>
      </c>
      <c r="F161" s="1194">
        <v>45547</v>
      </c>
      <c r="G161" s="1203" t="s">
        <v>4468</v>
      </c>
      <c r="H161" s="1203" t="s">
        <v>4797</v>
      </c>
      <c r="I161" s="1204" t="s">
        <v>4797</v>
      </c>
      <c r="J161" s="1203" t="s">
        <v>4797</v>
      </c>
      <c r="K161" s="1198">
        <v>784727451</v>
      </c>
      <c r="L161" s="1196"/>
      <c r="M161" s="1196"/>
      <c r="N161" s="1196"/>
    </row>
    <row r="162" spans="1:14" ht="16.5">
      <c r="A162" s="1183" t="s">
        <v>1022</v>
      </c>
      <c r="B162" s="1184" t="s">
        <v>1023</v>
      </c>
      <c r="C162" s="1185" t="s">
        <v>671</v>
      </c>
      <c r="D162" s="1186">
        <v>26449</v>
      </c>
      <c r="E162" s="1187" t="s">
        <v>1818</v>
      </c>
      <c r="F162" s="1186">
        <v>44561</v>
      </c>
      <c r="G162" s="1200" t="s">
        <v>4468</v>
      </c>
      <c r="H162" s="1200" t="s">
        <v>4701</v>
      </c>
      <c r="I162" s="1201" t="s">
        <v>4748</v>
      </c>
      <c r="J162" s="1200" t="s">
        <v>4748</v>
      </c>
      <c r="K162" s="1190">
        <v>939850244</v>
      </c>
      <c r="L162" s="1188"/>
      <c r="M162" s="1188"/>
      <c r="N162" s="1188"/>
    </row>
    <row r="163" spans="1:14" ht="16.5">
      <c r="A163" s="1191" t="s">
        <v>1027</v>
      </c>
      <c r="B163" s="1192" t="s">
        <v>1028</v>
      </c>
      <c r="C163" s="1193" t="s">
        <v>671</v>
      </c>
      <c r="D163" s="1194"/>
      <c r="E163" s="1195"/>
      <c r="F163" s="1194"/>
      <c r="G163" s="1196"/>
      <c r="H163" s="1196"/>
      <c r="I163" s="1197"/>
      <c r="J163" s="1196"/>
      <c r="K163" s="1198"/>
      <c r="L163" s="1196"/>
      <c r="M163" s="1196"/>
      <c r="N163" s="1196"/>
    </row>
    <row r="164" spans="1:14" ht="16.5">
      <c r="A164" s="1183" t="s">
        <v>1031</v>
      </c>
      <c r="B164" s="1184" t="s">
        <v>1032</v>
      </c>
      <c r="C164" s="1185" t="s">
        <v>671</v>
      </c>
      <c r="D164" s="1186">
        <v>28011</v>
      </c>
      <c r="E164" s="1187" t="s">
        <v>1820</v>
      </c>
      <c r="F164" s="1186">
        <v>44446</v>
      </c>
      <c r="G164" s="1200" t="s">
        <v>4468</v>
      </c>
      <c r="H164" s="1200" t="s">
        <v>4798</v>
      </c>
      <c r="I164" s="1201" t="s">
        <v>4799</v>
      </c>
      <c r="J164" s="1200" t="s">
        <v>4800</v>
      </c>
      <c r="K164" s="1190">
        <v>935755758</v>
      </c>
      <c r="L164" s="1188"/>
      <c r="M164" s="1188"/>
      <c r="N164" s="1188"/>
    </row>
    <row r="165" spans="1:14" ht="16.5">
      <c r="A165" s="1191" t="s">
        <v>1036</v>
      </c>
      <c r="B165" s="1192" t="s">
        <v>1037</v>
      </c>
      <c r="C165" s="1193" t="s">
        <v>671</v>
      </c>
      <c r="D165" s="1194">
        <v>29225</v>
      </c>
      <c r="E165" s="1195" t="s">
        <v>1821</v>
      </c>
      <c r="F165" s="1194">
        <v>45064</v>
      </c>
      <c r="G165" s="1203" t="s">
        <v>4468</v>
      </c>
      <c r="H165" s="1203" t="s">
        <v>4801</v>
      </c>
      <c r="I165" s="1204" t="s">
        <v>4748</v>
      </c>
      <c r="J165" s="1203" t="s">
        <v>4800</v>
      </c>
      <c r="K165" s="1198">
        <v>939245927</v>
      </c>
      <c r="L165" s="1196"/>
      <c r="M165" s="1196"/>
      <c r="N165" s="1196"/>
    </row>
    <row r="166" spans="1:14" ht="16.5">
      <c r="A166" s="1183" t="s">
        <v>1040</v>
      </c>
      <c r="B166" s="1184" t="s">
        <v>1041</v>
      </c>
      <c r="C166" s="1185" t="s">
        <v>671</v>
      </c>
      <c r="D166" s="1186">
        <v>33672</v>
      </c>
      <c r="E166" s="1187" t="s">
        <v>1043</v>
      </c>
      <c r="F166" s="1186">
        <v>44417</v>
      </c>
      <c r="G166" s="1200" t="s">
        <v>4468</v>
      </c>
      <c r="H166" s="1200" t="s">
        <v>4802</v>
      </c>
      <c r="I166" s="1201" t="s">
        <v>4748</v>
      </c>
      <c r="J166" s="1200" t="s">
        <v>4800</v>
      </c>
      <c r="K166" s="1190">
        <v>909316126</v>
      </c>
      <c r="L166" s="1188"/>
      <c r="M166" s="1188"/>
      <c r="N166" s="1188"/>
    </row>
    <row r="167" spans="1:14" ht="16.5">
      <c r="A167" s="1191" t="s">
        <v>1047</v>
      </c>
      <c r="B167" s="1192" t="s">
        <v>1048</v>
      </c>
      <c r="C167" s="1193" t="s">
        <v>671</v>
      </c>
      <c r="D167" s="1194">
        <v>26299</v>
      </c>
      <c r="E167" s="1195" t="s">
        <v>1823</v>
      </c>
      <c r="F167" s="1194">
        <v>44652</v>
      </c>
      <c r="G167" s="1203" t="s">
        <v>4468</v>
      </c>
      <c r="H167" s="1203" t="s">
        <v>4803</v>
      </c>
      <c r="I167" s="1204" t="s">
        <v>4804</v>
      </c>
      <c r="J167" s="1196"/>
      <c r="K167" s="1198">
        <v>907315442</v>
      </c>
      <c r="L167" s="1196"/>
      <c r="M167" s="1196"/>
      <c r="N167" s="1196"/>
    </row>
    <row r="168" spans="1:14" ht="16.5">
      <c r="A168" s="1183" t="s">
        <v>1060</v>
      </c>
      <c r="B168" s="1184" t="s">
        <v>1061</v>
      </c>
      <c r="C168" s="1185" t="s">
        <v>671</v>
      </c>
      <c r="D168" s="1186">
        <v>28969</v>
      </c>
      <c r="E168" s="1187" t="s">
        <v>1063</v>
      </c>
      <c r="F168" s="1186">
        <v>44311</v>
      </c>
      <c r="G168" s="1200" t="s">
        <v>4468</v>
      </c>
      <c r="H168" s="1200" t="s">
        <v>4805</v>
      </c>
      <c r="I168" s="1201" t="s">
        <v>4806</v>
      </c>
      <c r="J168" s="1200" t="s">
        <v>4806</v>
      </c>
      <c r="K168" s="1190">
        <v>344240479</v>
      </c>
      <c r="L168" s="1188"/>
      <c r="M168" s="1188"/>
      <c r="N168" s="1188"/>
    </row>
    <row r="169" spans="1:14" ht="16.5">
      <c r="A169" s="1191" t="s">
        <v>1066</v>
      </c>
      <c r="B169" s="1192" t="s">
        <v>1067</v>
      </c>
      <c r="C169" s="1193" t="s">
        <v>671</v>
      </c>
      <c r="D169" s="1194">
        <v>28578</v>
      </c>
      <c r="E169" s="1195" t="s">
        <v>1826</v>
      </c>
      <c r="F169" s="1194">
        <v>44440</v>
      </c>
      <c r="G169" s="1203" t="s">
        <v>4468</v>
      </c>
      <c r="H169" s="1203" t="s">
        <v>4807</v>
      </c>
      <c r="I169" s="1204" t="s">
        <v>4749</v>
      </c>
      <c r="J169" s="1203" t="s">
        <v>4749</v>
      </c>
      <c r="K169" s="1198">
        <v>949770584</v>
      </c>
      <c r="L169" s="1196"/>
      <c r="M169" s="1196"/>
      <c r="N169" s="1196"/>
    </row>
    <row r="170" spans="1:14" ht="16.5">
      <c r="A170" s="1183" t="s">
        <v>1071</v>
      </c>
      <c r="B170" s="1184" t="s">
        <v>1072</v>
      </c>
      <c r="C170" s="1185" t="s">
        <v>671</v>
      </c>
      <c r="D170" s="1186">
        <v>28126</v>
      </c>
      <c r="E170" s="1187" t="s">
        <v>1827</v>
      </c>
      <c r="F170" s="1186">
        <v>44323</v>
      </c>
      <c r="G170" s="1200" t="s">
        <v>4468</v>
      </c>
      <c r="H170" s="1200" t="s">
        <v>4701</v>
      </c>
      <c r="I170" s="1201" t="s">
        <v>4701</v>
      </c>
      <c r="J170" s="1200" t="s">
        <v>4701</v>
      </c>
      <c r="K170" s="1190">
        <v>395187233</v>
      </c>
      <c r="L170" s="1188"/>
      <c r="M170" s="1188"/>
      <c r="N170" s="1188"/>
    </row>
    <row r="171" spans="1:14" ht="16.5">
      <c r="A171" s="1191" t="s">
        <v>1077</v>
      </c>
      <c r="B171" s="1192" t="s">
        <v>1078</v>
      </c>
      <c r="C171" s="1193" t="s">
        <v>671</v>
      </c>
      <c r="D171" s="1194">
        <v>27760</v>
      </c>
      <c r="E171" s="1195" t="s">
        <v>1828</v>
      </c>
      <c r="F171" s="1194">
        <v>44888</v>
      </c>
      <c r="G171" s="1203" t="s">
        <v>4468</v>
      </c>
      <c r="H171" s="1203" t="s">
        <v>4701</v>
      </c>
      <c r="I171" s="1204" t="s">
        <v>4701</v>
      </c>
      <c r="J171" s="1203" t="s">
        <v>4701</v>
      </c>
      <c r="K171" s="1198">
        <v>764899772</v>
      </c>
      <c r="L171" s="1196"/>
      <c r="M171" s="1196"/>
      <c r="N171" s="1196"/>
    </row>
    <row r="172" spans="1:14" ht="16.5">
      <c r="A172" s="1183" t="s">
        <v>1087</v>
      </c>
      <c r="B172" s="1184" t="s">
        <v>1088</v>
      </c>
      <c r="C172" s="1185" t="s">
        <v>671</v>
      </c>
      <c r="D172" s="1186">
        <v>29484</v>
      </c>
      <c r="E172" s="1187" t="s">
        <v>1830</v>
      </c>
      <c r="F172" s="1186">
        <v>44417</v>
      </c>
      <c r="G172" s="1200" t="s">
        <v>4468</v>
      </c>
      <c r="H172" s="1200" t="s">
        <v>4794</v>
      </c>
      <c r="I172" s="1201" t="s">
        <v>4794</v>
      </c>
      <c r="J172" s="1200" t="s">
        <v>4794</v>
      </c>
      <c r="K172" s="1190">
        <v>788715185</v>
      </c>
      <c r="L172" s="1188"/>
      <c r="M172" s="1188"/>
      <c r="N172" s="1188"/>
    </row>
    <row r="173" spans="1:14" ht="16.5">
      <c r="A173" s="1191" t="s">
        <v>1092</v>
      </c>
      <c r="B173" s="1192" t="s">
        <v>1093</v>
      </c>
      <c r="C173" s="1192" t="s">
        <v>671</v>
      </c>
      <c r="D173" s="1194">
        <v>30317</v>
      </c>
      <c r="E173" s="1195" t="s">
        <v>4808</v>
      </c>
      <c r="F173" s="1194">
        <v>44724</v>
      </c>
      <c r="G173" s="1203" t="s">
        <v>4468</v>
      </c>
      <c r="H173" s="1203" t="s">
        <v>4809</v>
      </c>
      <c r="I173" s="1204" t="s">
        <v>4810</v>
      </c>
      <c r="J173" s="1203" t="s">
        <v>4810</v>
      </c>
      <c r="K173" s="1205" t="s">
        <v>4811</v>
      </c>
      <c r="L173" s="1196"/>
      <c r="M173" s="1196"/>
      <c r="N173" s="1196"/>
    </row>
    <row r="174" spans="1:14" ht="16.5">
      <c r="A174" s="1183" t="s">
        <v>1099</v>
      </c>
      <c r="B174" s="1184" t="s">
        <v>1100</v>
      </c>
      <c r="C174" s="1184" t="s">
        <v>671</v>
      </c>
      <c r="D174" s="1186">
        <v>26764</v>
      </c>
      <c r="E174" s="1187" t="s">
        <v>1833</v>
      </c>
      <c r="F174" s="1186">
        <v>44567</v>
      </c>
      <c r="G174" s="1200" t="s">
        <v>4468</v>
      </c>
      <c r="H174" s="1200" t="s">
        <v>4812</v>
      </c>
      <c r="I174" s="1201" t="s">
        <v>4813</v>
      </c>
      <c r="J174" s="1200" t="s">
        <v>4809</v>
      </c>
      <c r="K174" s="1199" t="s">
        <v>4814</v>
      </c>
      <c r="L174" s="1188"/>
      <c r="M174" s="1188"/>
      <c r="N174" s="1188"/>
    </row>
    <row r="175" spans="1:14" ht="16.5">
      <c r="A175" s="1191" t="s">
        <v>1104</v>
      </c>
      <c r="B175" s="1193" t="s">
        <v>1105</v>
      </c>
      <c r="C175" s="1193" t="s">
        <v>671</v>
      </c>
      <c r="D175" s="1194">
        <v>29598</v>
      </c>
      <c r="E175" s="1195" t="s">
        <v>1834</v>
      </c>
      <c r="F175" s="1194">
        <v>44887</v>
      </c>
      <c r="G175" s="1203" t="s">
        <v>4468</v>
      </c>
      <c r="H175" s="1203" t="s">
        <v>4815</v>
      </c>
      <c r="I175" s="1204" t="s">
        <v>4816</v>
      </c>
      <c r="J175" s="1203" t="s">
        <v>4816</v>
      </c>
      <c r="K175" s="1205" t="s">
        <v>4817</v>
      </c>
      <c r="L175" s="1196"/>
      <c r="M175" s="1196"/>
      <c r="N175" s="1196"/>
    </row>
    <row r="176" spans="1:14" ht="16.5">
      <c r="A176" s="1183" t="s">
        <v>1110</v>
      </c>
      <c r="B176" s="1185" t="s">
        <v>1111</v>
      </c>
      <c r="C176" s="1185" t="s">
        <v>671</v>
      </c>
      <c r="D176" s="1186">
        <v>27395</v>
      </c>
      <c r="E176" s="1187" t="s">
        <v>1835</v>
      </c>
      <c r="F176" s="1186">
        <v>44411</v>
      </c>
      <c r="G176" s="1200" t="s">
        <v>4468</v>
      </c>
      <c r="H176" s="1200" t="s">
        <v>4818</v>
      </c>
      <c r="I176" s="1201" t="s">
        <v>4819</v>
      </c>
      <c r="J176" s="1200" t="s">
        <v>4819</v>
      </c>
      <c r="K176" s="1199" t="s">
        <v>4820</v>
      </c>
      <c r="L176" s="1188"/>
      <c r="M176" s="1188"/>
      <c r="N176" s="1188"/>
    </row>
    <row r="177" spans="1:14" ht="16.5">
      <c r="A177" s="1191" t="s">
        <v>1131</v>
      </c>
      <c r="B177" s="1193" t="s">
        <v>1132</v>
      </c>
      <c r="C177" s="1193" t="s">
        <v>671</v>
      </c>
      <c r="D177" s="1194">
        <v>36727</v>
      </c>
      <c r="E177" s="1195" t="s">
        <v>1134</v>
      </c>
      <c r="F177" s="1194">
        <v>45846</v>
      </c>
      <c r="G177" s="1203" t="s">
        <v>4524</v>
      </c>
      <c r="H177" s="1203" t="s">
        <v>4821</v>
      </c>
      <c r="I177" s="1204" t="s">
        <v>4821</v>
      </c>
      <c r="J177" s="1203" t="s">
        <v>4821</v>
      </c>
      <c r="K177" s="1205" t="s">
        <v>4822</v>
      </c>
      <c r="L177" s="1196"/>
      <c r="M177" s="1196"/>
      <c r="N177" s="1196"/>
    </row>
    <row r="178" spans="1:14" ht="16.5">
      <c r="A178" s="1183" t="s">
        <v>1140</v>
      </c>
      <c r="B178" s="1185" t="s">
        <v>1141</v>
      </c>
      <c r="C178" s="1185" t="s">
        <v>671</v>
      </c>
      <c r="D178" s="1199" t="s">
        <v>3916</v>
      </c>
      <c r="E178" s="1187" t="s">
        <v>4823</v>
      </c>
      <c r="F178" s="1186">
        <v>44428</v>
      </c>
      <c r="G178" s="1200" t="s">
        <v>4468</v>
      </c>
      <c r="H178" s="1200" t="s">
        <v>4824</v>
      </c>
      <c r="I178" s="1189"/>
      <c r="J178" s="1188"/>
      <c r="K178" s="1199" t="s">
        <v>4825</v>
      </c>
      <c r="L178" s="1188"/>
      <c r="M178" s="1188"/>
      <c r="N178" s="1188"/>
    </row>
    <row r="179" spans="1:14" ht="16.5">
      <c r="A179" s="1191" t="s">
        <v>1149</v>
      </c>
      <c r="B179" s="1193" t="s">
        <v>1150</v>
      </c>
      <c r="C179" s="1193" t="s">
        <v>671</v>
      </c>
      <c r="D179" s="1205" t="s">
        <v>771</v>
      </c>
      <c r="E179" s="1195" t="s">
        <v>1152</v>
      </c>
      <c r="F179" s="1194">
        <v>44417</v>
      </c>
      <c r="G179" s="1203" t="s">
        <v>4468</v>
      </c>
      <c r="H179" s="1203" t="s">
        <v>4826</v>
      </c>
      <c r="I179" s="1204" t="s">
        <v>4826</v>
      </c>
      <c r="J179" s="1203" t="s">
        <v>4826</v>
      </c>
      <c r="K179" s="1205" t="s">
        <v>4827</v>
      </c>
      <c r="L179" s="1196"/>
      <c r="M179" s="1196"/>
      <c r="N179" s="1196"/>
    </row>
    <row r="180" spans="1:14" ht="16.5">
      <c r="A180" s="1183" t="s">
        <v>1155</v>
      </c>
      <c r="B180" s="1185" t="s">
        <v>1156</v>
      </c>
      <c r="C180" s="1185" t="s">
        <v>671</v>
      </c>
      <c r="D180" s="1186">
        <v>34806</v>
      </c>
      <c r="E180" s="1187" t="s">
        <v>1158</v>
      </c>
      <c r="F180" s="1186">
        <v>44326</v>
      </c>
      <c r="G180" s="1200" t="s">
        <v>4468</v>
      </c>
      <c r="H180" s="1200" t="s">
        <v>4826</v>
      </c>
      <c r="I180" s="1201" t="s">
        <v>4826</v>
      </c>
      <c r="J180" s="1200" t="s">
        <v>4826</v>
      </c>
      <c r="K180" s="1199" t="s">
        <v>4828</v>
      </c>
      <c r="L180" s="1188"/>
      <c r="M180" s="1188"/>
      <c r="N180" s="1188"/>
    </row>
    <row r="181" spans="1:14" ht="16.5">
      <c r="A181" s="1191" t="s">
        <v>1161</v>
      </c>
      <c r="B181" s="1193" t="s">
        <v>1162</v>
      </c>
      <c r="C181" s="1193" t="s">
        <v>671</v>
      </c>
      <c r="D181" s="1194">
        <v>32429</v>
      </c>
      <c r="E181" s="1195" t="s">
        <v>1164</v>
      </c>
      <c r="F181" s="1194">
        <v>44518</v>
      </c>
      <c r="G181" s="1203" t="s">
        <v>4468</v>
      </c>
      <c r="H181" s="1203" t="s">
        <v>4829</v>
      </c>
      <c r="I181" s="1204" t="s">
        <v>4829</v>
      </c>
      <c r="J181" s="1203" t="s">
        <v>4829</v>
      </c>
      <c r="K181" s="1205" t="s">
        <v>4830</v>
      </c>
      <c r="L181" s="1196"/>
      <c r="M181" s="1196"/>
      <c r="N181" s="1196"/>
    </row>
    <row r="182" spans="1:14" ht="16.5">
      <c r="A182" s="1183" t="s">
        <v>1173</v>
      </c>
      <c r="B182" s="1184" t="s">
        <v>1174</v>
      </c>
      <c r="C182" s="1185" t="s">
        <v>671</v>
      </c>
      <c r="D182" s="1186">
        <v>27284</v>
      </c>
      <c r="E182" s="1187" t="s">
        <v>1838</v>
      </c>
      <c r="F182" s="1186">
        <v>44994</v>
      </c>
      <c r="G182" s="1200" t="s">
        <v>4468</v>
      </c>
      <c r="H182" s="1200" t="s">
        <v>4829</v>
      </c>
      <c r="I182" s="1201" t="s">
        <v>4829</v>
      </c>
      <c r="J182" s="1200" t="s">
        <v>4829</v>
      </c>
      <c r="K182" s="1199" t="s">
        <v>4831</v>
      </c>
      <c r="L182" s="1188"/>
      <c r="M182" s="1188"/>
      <c r="N182" s="1188"/>
    </row>
    <row r="183" spans="1:14" ht="16.5">
      <c r="A183" s="1191" t="s">
        <v>1181</v>
      </c>
      <c r="B183" s="1192" t="s">
        <v>1182</v>
      </c>
      <c r="C183" s="1193" t="s">
        <v>671</v>
      </c>
      <c r="D183" s="1194">
        <v>29260</v>
      </c>
      <c r="E183" s="1195" t="s">
        <v>1184</v>
      </c>
      <c r="F183" s="1194">
        <v>44317</v>
      </c>
      <c r="G183" s="1203" t="s">
        <v>4468</v>
      </c>
      <c r="H183" s="1203" t="s">
        <v>4829</v>
      </c>
      <c r="I183" s="1204" t="s">
        <v>4829</v>
      </c>
      <c r="J183" s="1203" t="s">
        <v>4829</v>
      </c>
      <c r="K183" s="1205" t="s">
        <v>4832</v>
      </c>
      <c r="L183" s="1196"/>
      <c r="M183" s="1196"/>
      <c r="N183" s="1196"/>
    </row>
    <row r="184" spans="1:14" ht="16.5">
      <c r="A184" s="1183" t="s">
        <v>1193</v>
      </c>
      <c r="B184" s="1184" t="s">
        <v>1194</v>
      </c>
      <c r="C184" s="1185" t="s">
        <v>671</v>
      </c>
      <c r="D184" s="1186">
        <v>36768</v>
      </c>
      <c r="E184" s="1187" t="s">
        <v>1196</v>
      </c>
      <c r="F184" s="1186">
        <v>44326</v>
      </c>
      <c r="G184" s="1200" t="s">
        <v>4468</v>
      </c>
      <c r="H184" s="1200" t="s">
        <v>4833</v>
      </c>
      <c r="I184" s="1189"/>
      <c r="J184" s="1200" t="s">
        <v>4829</v>
      </c>
      <c r="K184" s="1199" t="s">
        <v>4834</v>
      </c>
      <c r="L184" s="1188"/>
      <c r="M184" s="1188"/>
      <c r="N184" s="1188"/>
    </row>
    <row r="185" spans="1:14" ht="16.5">
      <c r="A185" s="1191" t="s">
        <v>1482</v>
      </c>
      <c r="B185" s="1192" t="s">
        <v>1400</v>
      </c>
      <c r="C185" s="1193" t="s">
        <v>671</v>
      </c>
      <c r="D185" s="1194">
        <v>30912</v>
      </c>
      <c r="E185" s="1195" t="s">
        <v>1839</v>
      </c>
      <c r="F185" s="1194">
        <v>45036</v>
      </c>
      <c r="G185" s="1203" t="s">
        <v>4468</v>
      </c>
      <c r="H185" s="1203" t="s">
        <v>4835</v>
      </c>
      <c r="I185" s="1204" t="s">
        <v>4836</v>
      </c>
      <c r="J185" s="1203" t="s">
        <v>4836</v>
      </c>
      <c r="K185" s="1205" t="s">
        <v>4837</v>
      </c>
      <c r="L185" s="1196"/>
      <c r="M185" s="1196"/>
      <c r="N185" s="1196"/>
    </row>
    <row r="186" spans="1:14" ht="16.5">
      <c r="A186" s="1183" t="s">
        <v>1486</v>
      </c>
      <c r="B186" s="1184" t="s">
        <v>1405</v>
      </c>
      <c r="C186" s="1185" t="s">
        <v>671</v>
      </c>
      <c r="D186" s="1186">
        <v>27395</v>
      </c>
      <c r="E186" s="1187" t="s">
        <v>1437</v>
      </c>
      <c r="F186" s="1186">
        <v>44417</v>
      </c>
      <c r="G186" s="1200" t="s">
        <v>4468</v>
      </c>
      <c r="H186" s="1200" t="s">
        <v>4829</v>
      </c>
      <c r="I186" s="1201" t="s">
        <v>4829</v>
      </c>
      <c r="J186" s="1200" t="s">
        <v>4829</v>
      </c>
      <c r="K186" s="1199" t="s">
        <v>4838</v>
      </c>
      <c r="L186" s="1188"/>
      <c r="M186" s="1188"/>
      <c r="N186" s="1188"/>
    </row>
    <row r="187" spans="1:14" ht="16.5">
      <c r="A187" s="1191" t="s">
        <v>1487</v>
      </c>
      <c r="B187" s="1192" t="s">
        <v>1407</v>
      </c>
      <c r="C187" s="1193" t="s">
        <v>671</v>
      </c>
      <c r="D187" s="1194">
        <v>37258</v>
      </c>
      <c r="E187" s="1195" t="s">
        <v>1438</v>
      </c>
      <c r="F187" s="1194">
        <v>44899</v>
      </c>
      <c r="G187" s="1203" t="s">
        <v>4468</v>
      </c>
      <c r="H187" s="1203" t="s">
        <v>4839</v>
      </c>
      <c r="I187" s="1204" t="s">
        <v>4839</v>
      </c>
      <c r="J187" s="1203" t="s">
        <v>4839</v>
      </c>
      <c r="K187" s="1205" t="s">
        <v>4840</v>
      </c>
      <c r="L187" s="1196"/>
      <c r="M187" s="1196"/>
      <c r="N187" s="1196"/>
    </row>
    <row r="188" spans="1:14" ht="16.5">
      <c r="A188" s="1183" t="s">
        <v>1489</v>
      </c>
      <c r="B188" s="1184" t="s">
        <v>1410</v>
      </c>
      <c r="C188" s="1185" t="s">
        <v>671</v>
      </c>
      <c r="D188" s="1199" t="s">
        <v>3752</v>
      </c>
      <c r="E188" s="1187" t="s">
        <v>1442</v>
      </c>
      <c r="F188" s="1186">
        <v>44422</v>
      </c>
      <c r="G188" s="1200" t="s">
        <v>4468</v>
      </c>
      <c r="H188" s="1200" t="s">
        <v>4826</v>
      </c>
      <c r="I188" s="1201" t="s">
        <v>4841</v>
      </c>
      <c r="J188" s="1200" t="s">
        <v>4842</v>
      </c>
      <c r="K188" s="1199" t="s">
        <v>4843</v>
      </c>
      <c r="L188" s="1188"/>
      <c r="M188" s="1188"/>
      <c r="N188" s="1188"/>
    </row>
    <row r="189" spans="1:14" ht="16.5">
      <c r="A189" s="1191" t="s">
        <v>1490</v>
      </c>
      <c r="B189" s="1192" t="s">
        <v>1412</v>
      </c>
      <c r="C189" s="1193" t="s">
        <v>671</v>
      </c>
      <c r="D189" s="1194">
        <v>31652</v>
      </c>
      <c r="E189" s="1195" t="s">
        <v>1445</v>
      </c>
      <c r="F189" s="1194">
        <v>44418</v>
      </c>
      <c r="G189" s="1203" t="s">
        <v>4468</v>
      </c>
      <c r="H189" s="1203" t="s">
        <v>4824</v>
      </c>
      <c r="I189" s="1197"/>
      <c r="J189" s="1196"/>
      <c r="K189" s="1205" t="s">
        <v>4844</v>
      </c>
      <c r="L189" s="1196"/>
      <c r="M189" s="1196"/>
      <c r="N189" s="1196"/>
    </row>
    <row r="190" spans="1:14" ht="16.5">
      <c r="A190" s="1183" t="s">
        <v>1494</v>
      </c>
      <c r="B190" s="1184" t="s">
        <v>1420</v>
      </c>
      <c r="C190" s="1185" t="s">
        <v>671</v>
      </c>
      <c r="D190" s="1186">
        <v>30665</v>
      </c>
      <c r="E190" s="1187" t="s">
        <v>1452</v>
      </c>
      <c r="F190" s="1186">
        <v>45433</v>
      </c>
      <c r="G190" s="1200" t="s">
        <v>4468</v>
      </c>
      <c r="H190" s="1200" t="s">
        <v>4829</v>
      </c>
      <c r="I190" s="1201" t="s">
        <v>4829</v>
      </c>
      <c r="J190" s="1200" t="s">
        <v>4829</v>
      </c>
      <c r="K190" s="1199" t="s">
        <v>4845</v>
      </c>
      <c r="L190" s="1188"/>
      <c r="M190" s="1188"/>
      <c r="N190" s="1188"/>
    </row>
    <row r="191" spans="1:14" ht="16.5">
      <c r="A191" s="1191" t="s">
        <v>1928</v>
      </c>
      <c r="B191" s="1192" t="s">
        <v>3228</v>
      </c>
      <c r="C191" s="1193" t="s">
        <v>671</v>
      </c>
      <c r="D191" s="1194">
        <v>33407</v>
      </c>
      <c r="E191" s="1195" t="s">
        <v>1874</v>
      </c>
      <c r="F191" s="1194">
        <v>44270</v>
      </c>
      <c r="G191" s="1203" t="s">
        <v>4468</v>
      </c>
      <c r="H191" s="1203" t="s">
        <v>4846</v>
      </c>
      <c r="I191" s="1204" t="s">
        <v>4846</v>
      </c>
      <c r="J191" s="1203" t="s">
        <v>4846</v>
      </c>
      <c r="K191" s="1205" t="s">
        <v>4847</v>
      </c>
      <c r="L191" s="1196"/>
      <c r="M191" s="1196"/>
      <c r="N191" s="1196"/>
    </row>
    <row r="192" spans="1:14" ht="16.5">
      <c r="A192" s="1183" t="s">
        <v>1929</v>
      </c>
      <c r="B192" s="1184" t="s">
        <v>1715</v>
      </c>
      <c r="C192" s="1185" t="s">
        <v>671</v>
      </c>
      <c r="D192" s="1186">
        <v>36823</v>
      </c>
      <c r="E192" s="1187" t="s">
        <v>1196</v>
      </c>
      <c r="F192" s="1186">
        <v>44866</v>
      </c>
      <c r="G192" s="1200" t="s">
        <v>4468</v>
      </c>
      <c r="H192" s="1200" t="s">
        <v>4848</v>
      </c>
      <c r="I192" s="1201" t="s">
        <v>4848</v>
      </c>
      <c r="J192" s="1200" t="s">
        <v>4848</v>
      </c>
      <c r="K192" s="1199" t="s">
        <v>4849</v>
      </c>
      <c r="L192" s="1188"/>
      <c r="M192" s="1188"/>
      <c r="N192" s="1188"/>
    </row>
    <row r="193" spans="1:14" ht="16.5">
      <c r="A193" s="1191" t="s">
        <v>1933</v>
      </c>
      <c r="B193" s="1192" t="s">
        <v>1624</v>
      </c>
      <c r="C193" s="1193" t="s">
        <v>671</v>
      </c>
      <c r="D193" s="1194">
        <v>30885</v>
      </c>
      <c r="E193" s="1195" t="s">
        <v>1884</v>
      </c>
      <c r="F193" s="1194"/>
      <c r="G193" s="1203" t="s">
        <v>4468</v>
      </c>
      <c r="H193" s="1203" t="s">
        <v>4829</v>
      </c>
      <c r="I193" s="1204" t="s">
        <v>4850</v>
      </c>
      <c r="J193" s="1203" t="s">
        <v>4850</v>
      </c>
      <c r="K193" s="1205" t="s">
        <v>4851</v>
      </c>
      <c r="L193" s="1196"/>
      <c r="M193" s="1196"/>
      <c r="N193" s="1196"/>
    </row>
    <row r="194" spans="1:14" ht="16.5">
      <c r="A194" s="1183" t="s">
        <v>1934</v>
      </c>
      <c r="B194" s="1184" t="s">
        <v>1885</v>
      </c>
      <c r="C194" s="1185" t="s">
        <v>671</v>
      </c>
      <c r="D194" s="1186">
        <v>34485</v>
      </c>
      <c r="E194" s="1187" t="s">
        <v>1886</v>
      </c>
      <c r="F194" s="1186">
        <v>44428</v>
      </c>
      <c r="G194" s="1200" t="s">
        <v>4468</v>
      </c>
      <c r="H194" s="1200" t="s">
        <v>4829</v>
      </c>
      <c r="I194" s="1201" t="s">
        <v>4829</v>
      </c>
      <c r="J194" s="1200" t="s">
        <v>4829</v>
      </c>
      <c r="K194" s="1199" t="s">
        <v>4852</v>
      </c>
      <c r="L194" s="1188"/>
      <c r="M194" s="1188"/>
      <c r="N194" s="1188"/>
    </row>
    <row r="195" spans="1:14" ht="16.5">
      <c r="A195" s="1191" t="s">
        <v>1935</v>
      </c>
      <c r="B195" s="1192" t="s">
        <v>1709</v>
      </c>
      <c r="C195" s="1193" t="s">
        <v>671</v>
      </c>
      <c r="D195" s="1194">
        <v>33236</v>
      </c>
      <c r="E195" s="1195" t="s">
        <v>1888</v>
      </c>
      <c r="F195" s="1194">
        <v>44522</v>
      </c>
      <c r="G195" s="1203" t="s">
        <v>4468</v>
      </c>
      <c r="H195" s="1203" t="s">
        <v>4829</v>
      </c>
      <c r="I195" s="1204" t="s">
        <v>4829</v>
      </c>
      <c r="J195" s="1203" t="s">
        <v>4829</v>
      </c>
      <c r="K195" s="1205" t="s">
        <v>4853</v>
      </c>
      <c r="L195" s="1196"/>
      <c r="M195" s="1196"/>
      <c r="N195" s="1196"/>
    </row>
    <row r="196" spans="1:14" ht="16.5">
      <c r="A196" s="1183" t="s">
        <v>1938</v>
      </c>
      <c r="B196" s="1184" t="s">
        <v>1646</v>
      </c>
      <c r="C196" s="1185" t="s">
        <v>671</v>
      </c>
      <c r="D196" s="1186">
        <v>29426</v>
      </c>
      <c r="E196" s="1187" t="s">
        <v>1895</v>
      </c>
      <c r="F196" s="1186">
        <v>44691</v>
      </c>
      <c r="G196" s="1200" t="s">
        <v>4468</v>
      </c>
      <c r="H196" s="1200" t="s">
        <v>4854</v>
      </c>
      <c r="I196" s="1201" t="s">
        <v>4855</v>
      </c>
      <c r="J196" s="1188"/>
      <c r="K196" s="1199" t="s">
        <v>4856</v>
      </c>
      <c r="L196" s="1188"/>
      <c r="M196" s="1188"/>
      <c r="N196" s="1188"/>
    </row>
    <row r="197" spans="1:14" ht="16.5">
      <c r="A197" s="1191" t="s">
        <v>1939</v>
      </c>
      <c r="B197" s="1192" t="s">
        <v>1207</v>
      </c>
      <c r="C197" s="1193" t="s">
        <v>671</v>
      </c>
      <c r="D197" s="1194">
        <v>35591</v>
      </c>
      <c r="E197" s="1195" t="s">
        <v>4857</v>
      </c>
      <c r="F197" s="1194">
        <v>44765</v>
      </c>
      <c r="G197" s="1203" t="s">
        <v>4468</v>
      </c>
      <c r="H197" s="1203" t="s">
        <v>4858</v>
      </c>
      <c r="I197" s="1204" t="s">
        <v>4859</v>
      </c>
      <c r="J197" s="1203" t="s">
        <v>4858</v>
      </c>
      <c r="K197" s="1205" t="s">
        <v>4860</v>
      </c>
      <c r="L197" s="1196"/>
      <c r="M197" s="1196"/>
      <c r="N197" s="1196"/>
    </row>
    <row r="198" spans="1:14" ht="16.5">
      <c r="A198" s="1183" t="s">
        <v>1940</v>
      </c>
      <c r="B198" s="1184" t="s">
        <v>1685</v>
      </c>
      <c r="C198" s="1185" t="s">
        <v>671</v>
      </c>
      <c r="D198" s="1186">
        <v>31413</v>
      </c>
      <c r="E198" s="1187" t="s">
        <v>1901</v>
      </c>
      <c r="F198" s="1186">
        <v>44822</v>
      </c>
      <c r="G198" s="1200" t="s">
        <v>4468</v>
      </c>
      <c r="H198" s="1200" t="s">
        <v>4861</v>
      </c>
      <c r="I198" s="1201" t="s">
        <v>4862</v>
      </c>
      <c r="J198" s="1200" t="s">
        <v>4862</v>
      </c>
      <c r="K198" s="1199" t="s">
        <v>4863</v>
      </c>
      <c r="L198" s="1188"/>
      <c r="M198" s="1188"/>
      <c r="N198" s="1188"/>
    </row>
    <row r="199" spans="1:14" ht="16.5">
      <c r="A199" s="1191" t="s">
        <v>1942</v>
      </c>
      <c r="B199" s="1192" t="s">
        <v>1904</v>
      </c>
      <c r="C199" s="1193" t="s">
        <v>671</v>
      </c>
      <c r="D199" s="1194">
        <v>36874</v>
      </c>
      <c r="E199" s="1195" t="s">
        <v>4864</v>
      </c>
      <c r="F199" s="1194">
        <v>45765</v>
      </c>
      <c r="G199" s="1203" t="s">
        <v>2779</v>
      </c>
      <c r="H199" s="1203" t="s">
        <v>4865</v>
      </c>
      <c r="I199" s="1204" t="s">
        <v>4854</v>
      </c>
      <c r="J199" s="1203" t="s">
        <v>4854</v>
      </c>
      <c r="K199" s="1205" t="s">
        <v>4866</v>
      </c>
      <c r="L199" s="1196"/>
      <c r="M199" s="1196"/>
      <c r="N199" s="1196"/>
    </row>
    <row r="200" spans="1:14" ht="16.5">
      <c r="A200" s="1183" t="s">
        <v>1943</v>
      </c>
      <c r="B200" s="1184" t="s">
        <v>1908</v>
      </c>
      <c r="C200" s="1185" t="s">
        <v>671</v>
      </c>
      <c r="D200" s="1186">
        <v>36601</v>
      </c>
      <c r="E200" s="1187" t="s">
        <v>1909</v>
      </c>
      <c r="F200" s="1186">
        <v>45708</v>
      </c>
      <c r="G200" s="1200" t="s">
        <v>2779</v>
      </c>
      <c r="H200" s="1200" t="s">
        <v>4865</v>
      </c>
      <c r="I200" s="1201" t="s">
        <v>4854</v>
      </c>
      <c r="J200" s="1200" t="s">
        <v>4854</v>
      </c>
      <c r="K200" s="1199" t="s">
        <v>4867</v>
      </c>
      <c r="L200" s="1188"/>
      <c r="M200" s="1188"/>
      <c r="N200" s="1188"/>
    </row>
    <row r="201" spans="1:14" ht="16.5">
      <c r="A201" s="1191" t="s">
        <v>1944</v>
      </c>
      <c r="B201" s="1192" t="s">
        <v>1719</v>
      </c>
      <c r="C201" s="1193" t="s">
        <v>671</v>
      </c>
      <c r="D201" s="1194">
        <v>31895</v>
      </c>
      <c r="E201" s="1195" t="s">
        <v>1910</v>
      </c>
      <c r="F201" s="1194">
        <v>44326</v>
      </c>
      <c r="G201" s="1203" t="s">
        <v>4468</v>
      </c>
      <c r="H201" s="1203" t="s">
        <v>4868</v>
      </c>
      <c r="I201" s="1204" t="s">
        <v>4868</v>
      </c>
      <c r="J201" s="1203" t="s">
        <v>4868</v>
      </c>
      <c r="K201" s="1205" t="s">
        <v>4869</v>
      </c>
      <c r="L201" s="1196"/>
      <c r="M201" s="1196"/>
      <c r="N201" s="1196"/>
    </row>
    <row r="202" spans="1:14" ht="16.5">
      <c r="A202" s="1183" t="s">
        <v>1945</v>
      </c>
      <c r="B202" s="1184" t="s">
        <v>1912</v>
      </c>
      <c r="C202" s="1185" t="s">
        <v>671</v>
      </c>
      <c r="D202" s="1186">
        <v>38233</v>
      </c>
      <c r="E202" s="1187" t="s">
        <v>1913</v>
      </c>
      <c r="F202" s="1186">
        <v>44422</v>
      </c>
      <c r="G202" s="1200" t="s">
        <v>4468</v>
      </c>
      <c r="H202" s="1200" t="s">
        <v>4870</v>
      </c>
      <c r="I202" s="1201" t="s">
        <v>4870</v>
      </c>
      <c r="J202" s="1200" t="s">
        <v>4871</v>
      </c>
      <c r="K202" s="1199" t="s">
        <v>4872</v>
      </c>
      <c r="L202" s="1188"/>
      <c r="M202" s="1188"/>
      <c r="N202" s="1188"/>
    </row>
    <row r="203" spans="1:14" ht="16.5">
      <c r="A203" s="1191" t="s">
        <v>1946</v>
      </c>
      <c r="B203" s="1192" t="s">
        <v>1915</v>
      </c>
      <c r="C203" s="1193" t="s">
        <v>671</v>
      </c>
      <c r="D203" s="1194">
        <v>32092</v>
      </c>
      <c r="E203" s="1195" t="s">
        <v>1916</v>
      </c>
      <c r="F203" s="1194">
        <v>44418</v>
      </c>
      <c r="G203" s="1203" t="s">
        <v>4468</v>
      </c>
      <c r="H203" s="1203" t="s">
        <v>4873</v>
      </c>
      <c r="I203" s="1204" t="s">
        <v>4829</v>
      </c>
      <c r="J203" s="1203" t="s">
        <v>4873</v>
      </c>
      <c r="K203" s="1205" t="s">
        <v>4874</v>
      </c>
      <c r="L203" s="1196"/>
      <c r="M203" s="1196"/>
      <c r="N203" s="1196"/>
    </row>
    <row r="204" spans="1:14" ht="16.5">
      <c r="A204" s="1183" t="s">
        <v>1948</v>
      </c>
      <c r="B204" s="1184" t="s">
        <v>1918</v>
      </c>
      <c r="C204" s="1185" t="s">
        <v>671</v>
      </c>
      <c r="D204" s="1186">
        <v>26330</v>
      </c>
      <c r="E204" s="1187" t="s">
        <v>1919</v>
      </c>
      <c r="F204" s="1186">
        <v>44825</v>
      </c>
      <c r="G204" s="1200" t="s">
        <v>4468</v>
      </c>
      <c r="H204" s="1200" t="s">
        <v>4875</v>
      </c>
      <c r="I204" s="1201" t="s">
        <v>4875</v>
      </c>
      <c r="J204" s="1200" t="s">
        <v>4875</v>
      </c>
      <c r="K204" s="1199" t="s">
        <v>4876</v>
      </c>
      <c r="L204" s="1188"/>
      <c r="M204" s="1188"/>
      <c r="N204" s="1188"/>
    </row>
    <row r="205" spans="1:14" ht="16.5">
      <c r="A205" s="1191" t="s">
        <v>1949</v>
      </c>
      <c r="B205" s="1192" t="s">
        <v>1630</v>
      </c>
      <c r="C205" s="1193" t="s">
        <v>671</v>
      </c>
      <c r="D205" s="1194">
        <v>30736</v>
      </c>
      <c r="E205" s="1195" t="s">
        <v>1922</v>
      </c>
      <c r="F205" s="1194">
        <v>45503</v>
      </c>
      <c r="G205" s="1203" t="s">
        <v>2779</v>
      </c>
      <c r="H205" s="1203" t="s">
        <v>4877</v>
      </c>
      <c r="I205" s="1204" t="s">
        <v>4878</v>
      </c>
      <c r="J205" s="1196"/>
      <c r="K205" s="1205" t="s">
        <v>4879</v>
      </c>
      <c r="L205" s="1196"/>
      <c r="M205" s="1196"/>
      <c r="N205" s="1196"/>
    </row>
    <row r="206" spans="1:14" ht="16.5">
      <c r="A206" s="1183" t="s">
        <v>1960</v>
      </c>
      <c r="B206" s="1184" t="s">
        <v>1954</v>
      </c>
      <c r="C206" s="1185" t="s">
        <v>671</v>
      </c>
      <c r="D206" s="1186">
        <v>36778</v>
      </c>
      <c r="E206" s="1187" t="s">
        <v>4880</v>
      </c>
      <c r="F206" s="1186">
        <v>45903</v>
      </c>
      <c r="G206" s="1200" t="s">
        <v>2779</v>
      </c>
      <c r="H206" s="1200" t="s">
        <v>4881</v>
      </c>
      <c r="I206" s="1201" t="s">
        <v>4882</v>
      </c>
      <c r="J206" s="1200" t="s">
        <v>4881</v>
      </c>
      <c r="K206" s="1199" t="s">
        <v>4883</v>
      </c>
      <c r="L206" s="1188"/>
      <c r="M206" s="1188"/>
      <c r="N206" s="1188"/>
    </row>
    <row r="207" spans="1:14" ht="16.5">
      <c r="A207" s="1191" t="s">
        <v>1961</v>
      </c>
      <c r="B207" s="1192" t="s">
        <v>1656</v>
      </c>
      <c r="C207" s="1193" t="s">
        <v>671</v>
      </c>
      <c r="D207" s="1194">
        <v>28126</v>
      </c>
      <c r="E207" s="1195" t="s">
        <v>4884</v>
      </c>
      <c r="F207" s="1194">
        <v>44326</v>
      </c>
      <c r="G207" s="1203" t="s">
        <v>4468</v>
      </c>
      <c r="H207" s="1203" t="s">
        <v>4701</v>
      </c>
      <c r="I207" s="1204" t="s">
        <v>4885</v>
      </c>
      <c r="J207" s="1203" t="s">
        <v>4701</v>
      </c>
      <c r="K207" s="1205" t="s">
        <v>4886</v>
      </c>
      <c r="L207" s="1196"/>
      <c r="M207" s="1196"/>
      <c r="N207" s="1196"/>
    </row>
    <row r="208" spans="1:14" ht="16.5">
      <c r="A208" s="1183" t="s">
        <v>2301</v>
      </c>
      <c r="B208" s="1184" t="s">
        <v>2295</v>
      </c>
      <c r="C208" s="1185" t="s">
        <v>671</v>
      </c>
      <c r="D208" s="1186">
        <v>29484</v>
      </c>
      <c r="E208" s="1187" t="s">
        <v>2296</v>
      </c>
      <c r="F208" s="1186">
        <v>44417</v>
      </c>
      <c r="G208" s="1200" t="s">
        <v>4468</v>
      </c>
      <c r="H208" s="1200" t="s">
        <v>4887</v>
      </c>
      <c r="I208" s="1201" t="s">
        <v>4887</v>
      </c>
      <c r="J208" s="1200" t="s">
        <v>4887</v>
      </c>
      <c r="K208" s="1199" t="s">
        <v>4888</v>
      </c>
      <c r="L208" s="1188"/>
      <c r="M208" s="1188"/>
      <c r="N208" s="1188"/>
    </row>
    <row r="209" spans="1:14" ht="16.5">
      <c r="A209" s="1191" t="s">
        <v>2315</v>
      </c>
      <c r="B209" s="1192" t="s">
        <v>2303</v>
      </c>
      <c r="C209" s="1193" t="s">
        <v>671</v>
      </c>
      <c r="D209" s="1194">
        <v>27030</v>
      </c>
      <c r="E209" s="1195" t="s">
        <v>2311</v>
      </c>
      <c r="F209" s="1194">
        <v>44550</v>
      </c>
      <c r="G209" s="1203" t="s">
        <v>4468</v>
      </c>
      <c r="H209" s="1203" t="s">
        <v>4758</v>
      </c>
      <c r="I209" s="1204" t="s">
        <v>4889</v>
      </c>
      <c r="J209" s="1203" t="s">
        <v>4758</v>
      </c>
      <c r="K209" s="1205" t="s">
        <v>4890</v>
      </c>
      <c r="L209" s="1196"/>
      <c r="M209" s="1196"/>
      <c r="N209" s="1196"/>
    </row>
    <row r="210" spans="1:14" ht="16.5">
      <c r="A210" s="1183" t="s">
        <v>2317</v>
      </c>
      <c r="B210" s="1184" t="s">
        <v>2328</v>
      </c>
      <c r="C210" s="1185" t="s">
        <v>671</v>
      </c>
      <c r="D210" s="1186">
        <v>32973</v>
      </c>
      <c r="E210" s="1187" t="s">
        <v>2329</v>
      </c>
      <c r="F210" s="1186">
        <v>44844</v>
      </c>
      <c r="G210" s="1200" t="s">
        <v>4468</v>
      </c>
      <c r="H210" s="1200" t="s">
        <v>4891</v>
      </c>
      <c r="I210" s="1201" t="s">
        <v>4891</v>
      </c>
      <c r="J210" s="1200" t="s">
        <v>4891</v>
      </c>
      <c r="K210" s="1190">
        <v>706660242</v>
      </c>
      <c r="L210" s="1188"/>
      <c r="M210" s="1188"/>
      <c r="N210" s="1188"/>
    </row>
    <row r="211" spans="1:14" ht="16.5">
      <c r="A211" s="1191" t="s">
        <v>2318</v>
      </c>
      <c r="B211" s="1192" t="s">
        <v>2333</v>
      </c>
      <c r="C211" s="1193" t="s">
        <v>671</v>
      </c>
      <c r="D211" s="1194">
        <v>31048</v>
      </c>
      <c r="E211" s="1195" t="s">
        <v>2334</v>
      </c>
      <c r="F211" s="1194">
        <v>45672</v>
      </c>
      <c r="G211" s="1203" t="s">
        <v>2779</v>
      </c>
      <c r="H211" s="1203" t="s">
        <v>4751</v>
      </c>
      <c r="I211" s="1204" t="s">
        <v>4751</v>
      </c>
      <c r="J211" s="1203" t="s">
        <v>4751</v>
      </c>
      <c r="K211" s="1205" t="s">
        <v>4892</v>
      </c>
      <c r="L211" s="1196"/>
      <c r="M211" s="1196"/>
      <c r="N211" s="1196"/>
    </row>
    <row r="212" spans="1:14" ht="16.5">
      <c r="A212" s="1183" t="s">
        <v>2320</v>
      </c>
      <c r="B212" s="1184" t="s">
        <v>2340</v>
      </c>
      <c r="C212" s="1185" t="s">
        <v>671</v>
      </c>
      <c r="D212" s="1186">
        <v>29168</v>
      </c>
      <c r="E212" s="1187" t="s">
        <v>2341</v>
      </c>
      <c r="F212" s="1186">
        <v>45665</v>
      </c>
      <c r="G212" s="1200" t="s">
        <v>2779</v>
      </c>
      <c r="H212" s="1200" t="s">
        <v>4854</v>
      </c>
      <c r="I212" s="1201" t="s">
        <v>4854</v>
      </c>
      <c r="J212" s="1200" t="s">
        <v>4854</v>
      </c>
      <c r="K212" s="1199" t="s">
        <v>4893</v>
      </c>
      <c r="L212" s="1188"/>
      <c r="M212" s="1188"/>
      <c r="N212" s="1188"/>
    </row>
    <row r="213" spans="1:14" ht="16.5">
      <c r="A213" s="1191" t="s">
        <v>2322</v>
      </c>
      <c r="B213" s="1192" t="s">
        <v>2345</v>
      </c>
      <c r="C213" s="1193" t="s">
        <v>671</v>
      </c>
      <c r="D213" s="1194">
        <v>31413</v>
      </c>
      <c r="E213" s="1195" t="s">
        <v>2346</v>
      </c>
      <c r="F213" s="1194">
        <v>45834</v>
      </c>
      <c r="G213" s="1203" t="s">
        <v>2779</v>
      </c>
      <c r="H213" s="1203" t="s">
        <v>4894</v>
      </c>
      <c r="I213" s="1204" t="s">
        <v>4894</v>
      </c>
      <c r="J213" s="1203" t="s">
        <v>4894</v>
      </c>
      <c r="K213" s="1205" t="s">
        <v>4895</v>
      </c>
      <c r="L213" s="1196"/>
      <c r="M213" s="1196"/>
      <c r="N213" s="1196"/>
    </row>
    <row r="214" spans="1:14" ht="16.5">
      <c r="A214" s="1183" t="s">
        <v>2323</v>
      </c>
      <c r="B214" s="1184" t="s">
        <v>2349</v>
      </c>
      <c r="C214" s="1185" t="s">
        <v>671</v>
      </c>
      <c r="D214" s="1186">
        <v>29221</v>
      </c>
      <c r="E214" s="1187" t="s">
        <v>2350</v>
      </c>
      <c r="F214" s="1186">
        <v>44417</v>
      </c>
      <c r="G214" s="1200" t="s">
        <v>4468</v>
      </c>
      <c r="H214" s="1200" t="s">
        <v>4751</v>
      </c>
      <c r="I214" s="1201" t="s">
        <v>4751</v>
      </c>
      <c r="J214" s="1200" t="s">
        <v>4751</v>
      </c>
      <c r="K214" s="1199" t="s">
        <v>4896</v>
      </c>
      <c r="L214" s="1188"/>
      <c r="M214" s="1188"/>
      <c r="N214" s="1188"/>
    </row>
    <row r="215" spans="1:14" ht="16.5">
      <c r="A215" s="1191" t="s">
        <v>2324</v>
      </c>
      <c r="B215" s="1192" t="s">
        <v>2352</v>
      </c>
      <c r="C215" s="1193" t="s">
        <v>671</v>
      </c>
      <c r="D215" s="1194">
        <v>34316</v>
      </c>
      <c r="E215" s="1195" t="s">
        <v>2371</v>
      </c>
      <c r="F215" s="1194">
        <v>44421</v>
      </c>
      <c r="G215" s="1203" t="s">
        <v>4468</v>
      </c>
      <c r="H215" s="1203" t="s">
        <v>4897</v>
      </c>
      <c r="I215" s="1204" t="s">
        <v>4897</v>
      </c>
      <c r="J215" s="1203" t="s">
        <v>4897</v>
      </c>
      <c r="K215" s="1205" t="s">
        <v>4898</v>
      </c>
      <c r="L215" s="1196"/>
      <c r="M215" s="1196"/>
      <c r="N215" s="1196"/>
    </row>
    <row r="216" spans="1:14" ht="16.5">
      <c r="A216" s="1183" t="s">
        <v>2325</v>
      </c>
      <c r="B216" s="1184" t="s">
        <v>2374</v>
      </c>
      <c r="C216" s="1185" t="s">
        <v>671</v>
      </c>
      <c r="D216" s="1186">
        <v>35997</v>
      </c>
      <c r="E216" s="1187" t="s">
        <v>2375</v>
      </c>
      <c r="F216" s="1186">
        <v>44879</v>
      </c>
      <c r="G216" s="1200" t="s">
        <v>4468</v>
      </c>
      <c r="H216" s="1200" t="s">
        <v>4861</v>
      </c>
      <c r="I216" s="1201" t="s">
        <v>4861</v>
      </c>
      <c r="J216" s="1200" t="s">
        <v>4861</v>
      </c>
      <c r="K216" s="1199" t="s">
        <v>4899</v>
      </c>
      <c r="L216" s="1188"/>
      <c r="M216" s="1188"/>
      <c r="N216" s="1188"/>
    </row>
    <row r="217" spans="1:14" ht="16.5">
      <c r="A217" s="1191" t="s">
        <v>2326</v>
      </c>
      <c r="B217" s="1192" t="s">
        <v>2378</v>
      </c>
      <c r="C217" s="1193" t="s">
        <v>671</v>
      </c>
      <c r="D217" s="1194">
        <v>36808</v>
      </c>
      <c r="E217" s="1195" t="s">
        <v>2379</v>
      </c>
      <c r="F217" s="1194">
        <v>45777</v>
      </c>
      <c r="G217" s="1203" t="s">
        <v>4468</v>
      </c>
      <c r="H217" s="1203" t="s">
        <v>4854</v>
      </c>
      <c r="I217" s="1204" t="s">
        <v>4854</v>
      </c>
      <c r="J217" s="1203" t="s">
        <v>4854</v>
      </c>
      <c r="K217" s="1205" t="s">
        <v>4900</v>
      </c>
      <c r="L217" s="1196"/>
      <c r="M217" s="1196"/>
      <c r="N217" s="1196"/>
    </row>
    <row r="218" spans="1:14" ht="16.5">
      <c r="A218" s="1183" t="s">
        <v>2381</v>
      </c>
      <c r="B218" s="1184" t="s">
        <v>1363</v>
      </c>
      <c r="C218" s="1185" t="s">
        <v>671</v>
      </c>
      <c r="D218" s="1186">
        <v>30244</v>
      </c>
      <c r="E218" s="1187" t="s">
        <v>2399</v>
      </c>
      <c r="F218" s="1186">
        <v>44816</v>
      </c>
      <c r="G218" s="1200" t="s">
        <v>4468</v>
      </c>
      <c r="H218" s="1200" t="s">
        <v>4861</v>
      </c>
      <c r="I218" s="1201" t="s">
        <v>4901</v>
      </c>
      <c r="J218" s="1200" t="s">
        <v>4861</v>
      </c>
      <c r="K218" s="1199" t="s">
        <v>4902</v>
      </c>
      <c r="L218" s="1188"/>
      <c r="M218" s="1188"/>
      <c r="N218" s="1188"/>
    </row>
    <row r="219" spans="1:14" ht="16.5">
      <c r="A219" s="1191" t="s">
        <v>2384</v>
      </c>
      <c r="B219" s="1192" t="s">
        <v>1678</v>
      </c>
      <c r="C219" s="1193" t="s">
        <v>671</v>
      </c>
      <c r="D219" s="1194">
        <v>30799</v>
      </c>
      <c r="E219" s="1195" t="s">
        <v>2408</v>
      </c>
      <c r="F219" s="1194">
        <v>45663</v>
      </c>
      <c r="G219" s="1203" t="s">
        <v>2779</v>
      </c>
      <c r="H219" s="1203" t="s">
        <v>4854</v>
      </c>
      <c r="I219" s="1204" t="s">
        <v>4854</v>
      </c>
      <c r="J219" s="1203" t="s">
        <v>4854</v>
      </c>
      <c r="K219" s="1205" t="s">
        <v>4903</v>
      </c>
      <c r="L219" s="1196"/>
      <c r="M219" s="1196"/>
      <c r="N219" s="1196"/>
    </row>
    <row r="220" spans="1:14" ht="16.5">
      <c r="A220" s="1183" t="s">
        <v>2387</v>
      </c>
      <c r="B220" s="1184" t="s">
        <v>2418</v>
      </c>
      <c r="C220" s="1185" t="s">
        <v>671</v>
      </c>
      <c r="D220" s="1186">
        <v>28564</v>
      </c>
      <c r="E220" s="1187" t="s">
        <v>2419</v>
      </c>
      <c r="F220" s="1186">
        <v>44428</v>
      </c>
      <c r="G220" s="1200" t="s">
        <v>4468</v>
      </c>
      <c r="H220" s="1200" t="s">
        <v>4829</v>
      </c>
      <c r="I220" s="1201" t="s">
        <v>4829</v>
      </c>
      <c r="J220" s="1200" t="s">
        <v>4829</v>
      </c>
      <c r="K220" s="1199" t="s">
        <v>4904</v>
      </c>
      <c r="L220" s="1188"/>
      <c r="M220" s="1188"/>
      <c r="N220" s="1188"/>
    </row>
    <row r="221" spans="1:14" ht="16.5">
      <c r="A221" s="1191" t="s">
        <v>2389</v>
      </c>
      <c r="B221" s="1192" t="s">
        <v>2422</v>
      </c>
      <c r="C221" s="1193" t="s">
        <v>671</v>
      </c>
      <c r="D221" s="1194">
        <v>28491</v>
      </c>
      <c r="E221" s="1195" t="s">
        <v>2423</v>
      </c>
      <c r="F221" s="1194">
        <v>44696</v>
      </c>
      <c r="G221" s="1203" t="s">
        <v>4468</v>
      </c>
      <c r="H221" s="1203" t="s">
        <v>4905</v>
      </c>
      <c r="I221" s="1204" t="s">
        <v>4905</v>
      </c>
      <c r="J221" s="1203" t="s">
        <v>4905</v>
      </c>
      <c r="K221" s="1205" t="s">
        <v>4906</v>
      </c>
      <c r="L221" s="1196"/>
      <c r="M221" s="1196"/>
      <c r="N221" s="1196"/>
    </row>
    <row r="222" spans="1:14" ht="16.5">
      <c r="A222" s="1183" t="s">
        <v>2390</v>
      </c>
      <c r="B222" s="1184" t="s">
        <v>1612</v>
      </c>
      <c r="C222" s="1185" t="s">
        <v>671</v>
      </c>
      <c r="D222" s="1186">
        <v>28691</v>
      </c>
      <c r="E222" s="1187" t="s">
        <v>2426</v>
      </c>
      <c r="F222" s="1186">
        <v>45149</v>
      </c>
      <c r="G222" s="1200" t="s">
        <v>4468</v>
      </c>
      <c r="H222" s="1200" t="s">
        <v>4829</v>
      </c>
      <c r="I222" s="1201" t="s">
        <v>4829</v>
      </c>
      <c r="J222" s="1200" t="s">
        <v>4907</v>
      </c>
      <c r="K222" s="1199" t="s">
        <v>4908</v>
      </c>
      <c r="L222" s="1188"/>
      <c r="M222" s="1188"/>
      <c r="N222" s="1188"/>
    </row>
    <row r="223" spans="1:14" ht="16.5">
      <c r="A223" s="1191" t="s">
        <v>2391</v>
      </c>
      <c r="B223" s="1192" t="s">
        <v>1708</v>
      </c>
      <c r="C223" s="1193" t="s">
        <v>671</v>
      </c>
      <c r="D223" s="1194">
        <v>29741</v>
      </c>
      <c r="E223" s="1195" t="s">
        <v>2428</v>
      </c>
      <c r="F223" s="1194">
        <v>44782</v>
      </c>
      <c r="G223" s="1203" t="s">
        <v>4468</v>
      </c>
      <c r="H223" s="1203" t="s">
        <v>4887</v>
      </c>
      <c r="I223" s="1204" t="s">
        <v>4887</v>
      </c>
      <c r="J223" s="1203" t="s">
        <v>4887</v>
      </c>
      <c r="K223" s="1205" t="s">
        <v>4909</v>
      </c>
      <c r="L223" s="1196"/>
      <c r="M223" s="1196"/>
      <c r="N223" s="1196"/>
    </row>
    <row r="224" spans="1:14" ht="16.5">
      <c r="A224" s="1183" t="s">
        <v>2392</v>
      </c>
      <c r="B224" s="1184" t="s">
        <v>2430</v>
      </c>
      <c r="C224" s="1185" t="s">
        <v>671</v>
      </c>
      <c r="D224" s="1186">
        <v>38209</v>
      </c>
      <c r="E224" s="1187" t="s">
        <v>4910</v>
      </c>
      <c r="F224" s="1186">
        <v>44801</v>
      </c>
      <c r="G224" s="1200" t="s">
        <v>4468</v>
      </c>
      <c r="H224" s="1200" t="s">
        <v>4911</v>
      </c>
      <c r="I224" s="1201" t="s">
        <v>4912</v>
      </c>
      <c r="J224" s="1200" t="s">
        <v>4912</v>
      </c>
      <c r="K224" s="1199" t="s">
        <v>4913</v>
      </c>
      <c r="L224" s="1188"/>
      <c r="M224" s="1188"/>
      <c r="N224" s="1188"/>
    </row>
    <row r="225" spans="1:14" ht="16.5">
      <c r="A225" s="1191" t="s">
        <v>2393</v>
      </c>
      <c r="B225" s="1192" t="s">
        <v>2434</v>
      </c>
      <c r="C225" s="1193" t="s">
        <v>671</v>
      </c>
      <c r="D225" s="1194">
        <v>29950</v>
      </c>
      <c r="E225" s="1195" t="s">
        <v>2435</v>
      </c>
      <c r="F225" s="1194">
        <v>44801</v>
      </c>
      <c r="G225" s="1203" t="s">
        <v>4468</v>
      </c>
      <c r="H225" s="1203" t="s">
        <v>4911</v>
      </c>
      <c r="I225" s="1204" t="s">
        <v>4912</v>
      </c>
      <c r="J225" s="1203" t="s">
        <v>4912</v>
      </c>
      <c r="K225" s="1205" t="s">
        <v>4914</v>
      </c>
      <c r="L225" s="1196"/>
      <c r="M225" s="1196"/>
      <c r="N225" s="1196"/>
    </row>
    <row r="226" spans="1:14" ht="16.5">
      <c r="A226" s="1183" t="s">
        <v>2395</v>
      </c>
      <c r="B226" s="1184" t="s">
        <v>2437</v>
      </c>
      <c r="C226" s="1185" t="s">
        <v>671</v>
      </c>
      <c r="D226" s="1186">
        <v>32153</v>
      </c>
      <c r="E226" s="1187" t="s">
        <v>2438</v>
      </c>
      <c r="F226" s="1186">
        <v>44317</v>
      </c>
      <c r="G226" s="1200" t="s">
        <v>4468</v>
      </c>
      <c r="H226" s="1200" t="s">
        <v>4915</v>
      </c>
      <c r="I226" s="1201" t="s">
        <v>4915</v>
      </c>
      <c r="J226" s="1200" t="s">
        <v>4915</v>
      </c>
      <c r="K226" s="1199" t="s">
        <v>4916</v>
      </c>
      <c r="L226" s="1188"/>
      <c r="M226" s="1188"/>
      <c r="N226" s="1188"/>
    </row>
    <row r="227" spans="1:14" ht="16.5">
      <c r="A227" s="1191" t="s">
        <v>2467</v>
      </c>
      <c r="B227" s="1192" t="s">
        <v>2468</v>
      </c>
      <c r="C227" s="1193" t="s">
        <v>671</v>
      </c>
      <c r="D227" s="1194">
        <v>32031</v>
      </c>
      <c r="E227" s="1195" t="s">
        <v>2491</v>
      </c>
      <c r="F227" s="1194">
        <v>44439</v>
      </c>
      <c r="G227" s="1203" t="s">
        <v>4468</v>
      </c>
      <c r="H227" s="1203" t="s">
        <v>4839</v>
      </c>
      <c r="I227" s="1204" t="s">
        <v>4758</v>
      </c>
      <c r="J227" s="1203" t="s">
        <v>4758</v>
      </c>
      <c r="K227" s="1205" t="s">
        <v>4917</v>
      </c>
      <c r="L227" s="1196"/>
      <c r="M227" s="1196"/>
      <c r="N227" s="1196"/>
    </row>
    <row r="228" spans="1:14" ht="16.5">
      <c r="A228" s="1183" t="s">
        <v>2469</v>
      </c>
      <c r="B228" s="1184" t="s">
        <v>2490</v>
      </c>
      <c r="C228" s="1185" t="s">
        <v>671</v>
      </c>
      <c r="D228" s="1186">
        <v>32053</v>
      </c>
      <c r="E228" s="1187" t="s">
        <v>2498</v>
      </c>
      <c r="F228" s="1186">
        <v>44644</v>
      </c>
      <c r="G228" s="1200" t="s">
        <v>4468</v>
      </c>
      <c r="H228" s="1200" t="s">
        <v>4758</v>
      </c>
      <c r="I228" s="1201" t="s">
        <v>4758</v>
      </c>
      <c r="J228" s="1200" t="s">
        <v>4758</v>
      </c>
      <c r="K228" s="1199" t="s">
        <v>4918</v>
      </c>
      <c r="L228" s="1188"/>
      <c r="M228" s="1188"/>
      <c r="N228" s="1188"/>
    </row>
    <row r="229" spans="1:14" ht="16.5">
      <c r="A229" s="1191" t="s">
        <v>2470</v>
      </c>
      <c r="B229" s="1192" t="s">
        <v>2471</v>
      </c>
      <c r="C229" s="1193" t="s">
        <v>671</v>
      </c>
      <c r="D229" s="1194">
        <v>31133</v>
      </c>
      <c r="E229" s="1195" t="s">
        <v>2501</v>
      </c>
      <c r="F229" s="1194">
        <v>45671</v>
      </c>
      <c r="G229" s="1203" t="s">
        <v>2779</v>
      </c>
      <c r="H229" s="1203" t="s">
        <v>4919</v>
      </c>
      <c r="I229" s="1204" t="s">
        <v>4919</v>
      </c>
      <c r="J229" s="1203" t="s">
        <v>4919</v>
      </c>
      <c r="K229" s="1205" t="s">
        <v>4920</v>
      </c>
      <c r="L229" s="1196"/>
      <c r="M229" s="1196"/>
      <c r="N229" s="1196"/>
    </row>
    <row r="230" spans="1:14" ht="16.5">
      <c r="A230" s="1183" t="s">
        <v>2474</v>
      </c>
      <c r="B230" s="1184" t="s">
        <v>1660</v>
      </c>
      <c r="C230" s="1185" t="s">
        <v>671</v>
      </c>
      <c r="D230" s="1186">
        <v>37905</v>
      </c>
      <c r="E230" s="1187" t="s">
        <v>4921</v>
      </c>
      <c r="F230" s="1186">
        <v>44290</v>
      </c>
      <c r="G230" s="1200" t="s">
        <v>4468</v>
      </c>
      <c r="H230" s="1200" t="s">
        <v>4425</v>
      </c>
      <c r="I230" s="1201" t="s">
        <v>4854</v>
      </c>
      <c r="J230" s="1200" t="s">
        <v>4854</v>
      </c>
      <c r="K230" s="1199" t="s">
        <v>4922</v>
      </c>
      <c r="L230" s="1188"/>
      <c r="M230" s="1188"/>
      <c r="N230" s="1188"/>
    </row>
    <row r="231" spans="1:14" ht="16.5">
      <c r="A231" s="1191" t="s">
        <v>2475</v>
      </c>
      <c r="B231" s="1192" t="s">
        <v>1672</v>
      </c>
      <c r="C231" s="1193" t="s">
        <v>671</v>
      </c>
      <c r="D231" s="1194">
        <v>32143</v>
      </c>
      <c r="E231" s="1195" t="s">
        <v>2494</v>
      </c>
      <c r="F231" s="1194">
        <v>44311</v>
      </c>
      <c r="G231" s="1203" t="s">
        <v>4468</v>
      </c>
      <c r="H231" s="1203" t="s">
        <v>4425</v>
      </c>
      <c r="I231" s="1204" t="s">
        <v>4923</v>
      </c>
      <c r="J231" s="1203" t="s">
        <v>4923</v>
      </c>
      <c r="K231" s="1205" t="s">
        <v>4924</v>
      </c>
      <c r="L231" s="1196"/>
      <c r="M231" s="1196"/>
      <c r="N231" s="1196"/>
    </row>
    <row r="232" spans="1:14" ht="16.5">
      <c r="A232" s="1183" t="s">
        <v>2476</v>
      </c>
      <c r="B232" s="1184" t="s">
        <v>2478</v>
      </c>
      <c r="C232" s="1185" t="s">
        <v>671</v>
      </c>
      <c r="D232" s="1186">
        <v>29952</v>
      </c>
      <c r="E232" s="1187" t="s">
        <v>2495</v>
      </c>
      <c r="F232" s="1186">
        <v>44311</v>
      </c>
      <c r="G232" s="1200" t="s">
        <v>4468</v>
      </c>
      <c r="H232" s="1200" t="s">
        <v>4425</v>
      </c>
      <c r="I232" s="1201" t="s">
        <v>4861</v>
      </c>
      <c r="J232" s="1200" t="s">
        <v>4861</v>
      </c>
      <c r="K232" s="1199" t="s">
        <v>4925</v>
      </c>
      <c r="L232" s="1188"/>
      <c r="M232" s="1188"/>
      <c r="N232" s="1188"/>
    </row>
    <row r="233" spans="1:14" ht="16.5">
      <c r="A233" s="1191" t="s">
        <v>2479</v>
      </c>
      <c r="B233" s="1192" t="s">
        <v>2747</v>
      </c>
      <c r="C233" s="1193" t="s">
        <v>671</v>
      </c>
      <c r="D233" s="1194">
        <v>30497</v>
      </c>
      <c r="E233" s="1195" t="s">
        <v>2748</v>
      </c>
      <c r="F233" s="1194">
        <v>44420</v>
      </c>
      <c r="G233" s="1203" t="s">
        <v>4557</v>
      </c>
      <c r="H233" s="1203" t="s">
        <v>4926</v>
      </c>
      <c r="I233" s="1204" t="s">
        <v>4926</v>
      </c>
      <c r="J233" s="1203" t="s">
        <v>4926</v>
      </c>
      <c r="K233" s="1205" t="s">
        <v>4927</v>
      </c>
      <c r="L233" s="1196"/>
      <c r="M233" s="1196"/>
      <c r="N233" s="1196"/>
    </row>
    <row r="234" spans="1:14" ht="16.5">
      <c r="A234" s="1183" t="s">
        <v>2791</v>
      </c>
      <c r="B234" s="1184" t="s">
        <v>2749</v>
      </c>
      <c r="C234" s="1185" t="s">
        <v>671</v>
      </c>
      <c r="D234" s="1186">
        <v>35161</v>
      </c>
      <c r="E234" s="1187" t="s">
        <v>2750</v>
      </c>
      <c r="F234" s="1186">
        <v>45055</v>
      </c>
      <c r="G234" s="1200" t="s">
        <v>4557</v>
      </c>
      <c r="H234" s="1200" t="s">
        <v>4928</v>
      </c>
      <c r="I234" s="1201" t="s">
        <v>4928</v>
      </c>
      <c r="J234" s="1200" t="s">
        <v>4928</v>
      </c>
      <c r="K234" s="1199" t="s">
        <v>4929</v>
      </c>
      <c r="L234" s="1188"/>
      <c r="M234" s="1188"/>
      <c r="N234" s="1188"/>
    </row>
    <row r="235" spans="1:14" ht="16.5">
      <c r="A235" s="1191" t="s">
        <v>2792</v>
      </c>
      <c r="B235" s="1192" t="s">
        <v>1656</v>
      </c>
      <c r="C235" s="1193" t="s">
        <v>671</v>
      </c>
      <c r="D235" s="1194">
        <v>30317</v>
      </c>
      <c r="E235" s="1195" t="s">
        <v>2753</v>
      </c>
      <c r="F235" s="1194">
        <v>45285</v>
      </c>
      <c r="G235" s="1203" t="s">
        <v>4557</v>
      </c>
      <c r="H235" s="1203" t="s">
        <v>4930</v>
      </c>
      <c r="I235" s="1204" t="s">
        <v>4930</v>
      </c>
      <c r="J235" s="1196"/>
      <c r="K235" s="1205" t="s">
        <v>4931</v>
      </c>
      <c r="L235" s="1196"/>
      <c r="M235" s="1196"/>
      <c r="N235" s="1196"/>
    </row>
    <row r="236" spans="1:14" ht="16.5">
      <c r="A236" s="1183" t="s">
        <v>2793</v>
      </c>
      <c r="B236" s="1184" t="s">
        <v>2755</v>
      </c>
      <c r="C236" s="1185" t="s">
        <v>671</v>
      </c>
      <c r="D236" s="1186">
        <v>32874</v>
      </c>
      <c r="E236" s="1187" t="s">
        <v>2756</v>
      </c>
      <c r="F236" s="1186">
        <v>44756</v>
      </c>
      <c r="G236" s="1200" t="s">
        <v>4557</v>
      </c>
      <c r="H236" s="1200" t="s">
        <v>4932</v>
      </c>
      <c r="I236" s="1201" t="s">
        <v>4933</v>
      </c>
      <c r="J236" s="1188"/>
      <c r="K236" s="1199" t="s">
        <v>4934</v>
      </c>
      <c r="L236" s="1188"/>
      <c r="M236" s="1188"/>
      <c r="N236" s="1188"/>
    </row>
    <row r="237" spans="1:14" ht="16.5">
      <c r="A237" s="1191" t="s">
        <v>2794</v>
      </c>
      <c r="B237" s="1192" t="s">
        <v>2758</v>
      </c>
      <c r="C237" s="1193" t="s">
        <v>671</v>
      </c>
      <c r="D237" s="1194">
        <v>31229</v>
      </c>
      <c r="E237" s="1195" t="s">
        <v>2759</v>
      </c>
      <c r="F237" s="1194">
        <v>45861</v>
      </c>
      <c r="G237" s="1203" t="s">
        <v>4602</v>
      </c>
      <c r="H237" s="1203" t="s">
        <v>4935</v>
      </c>
      <c r="I237" s="1197"/>
      <c r="J237" s="1196"/>
      <c r="K237" s="1205" t="s">
        <v>4936</v>
      </c>
      <c r="L237" s="1196"/>
      <c r="M237" s="1196"/>
      <c r="N237" s="1196"/>
    </row>
    <row r="238" spans="1:14" ht="16.5">
      <c r="A238" s="1183" t="s">
        <v>2795</v>
      </c>
      <c r="B238" s="1184" t="s">
        <v>901</v>
      </c>
      <c r="C238" s="1185" t="s">
        <v>671</v>
      </c>
      <c r="D238" s="1186">
        <v>34075</v>
      </c>
      <c r="E238" s="1187" t="s">
        <v>902</v>
      </c>
      <c r="F238" s="1186">
        <v>44988</v>
      </c>
      <c r="G238" s="1200" t="s">
        <v>4557</v>
      </c>
      <c r="H238" s="1200" t="s">
        <v>4937</v>
      </c>
      <c r="I238" s="1201" t="s">
        <v>4937</v>
      </c>
      <c r="J238" s="1188"/>
      <c r="K238" s="1199" t="s">
        <v>4938</v>
      </c>
      <c r="L238" s="1188"/>
      <c r="M238" s="1188"/>
      <c r="N238" s="1188"/>
    </row>
    <row r="239" spans="1:14" ht="16.5">
      <c r="A239" s="1191" t="s">
        <v>4939</v>
      </c>
      <c r="B239" s="1192" t="s">
        <v>778</v>
      </c>
      <c r="C239" s="1193" t="s">
        <v>671</v>
      </c>
      <c r="D239" s="1194">
        <v>29221</v>
      </c>
      <c r="E239" s="1195" t="s">
        <v>4940</v>
      </c>
      <c r="F239" s="1194">
        <v>45411</v>
      </c>
      <c r="G239" s="1203" t="s">
        <v>4557</v>
      </c>
      <c r="H239" s="1203" t="s">
        <v>4941</v>
      </c>
      <c r="I239" s="1204" t="s">
        <v>4941</v>
      </c>
      <c r="J239" s="1196"/>
      <c r="K239" s="1205" t="s">
        <v>4942</v>
      </c>
      <c r="L239" s="1196"/>
      <c r="M239" s="1196"/>
      <c r="N239" s="1196"/>
    </row>
    <row r="240" spans="1:14" ht="16.5">
      <c r="A240" s="1183" t="s">
        <v>2796</v>
      </c>
      <c r="B240" s="1184" t="s">
        <v>1680</v>
      </c>
      <c r="C240" s="1185" t="s">
        <v>671</v>
      </c>
      <c r="D240" s="1186">
        <v>38213</v>
      </c>
      <c r="E240" s="1187" t="s">
        <v>2763</v>
      </c>
      <c r="F240" s="1186">
        <v>44420</v>
      </c>
      <c r="G240" s="1200" t="s">
        <v>4557</v>
      </c>
      <c r="H240" s="1200" t="s">
        <v>4926</v>
      </c>
      <c r="I240" s="1201" t="s">
        <v>4926</v>
      </c>
      <c r="J240" s="1200" t="s">
        <v>4926</v>
      </c>
      <c r="K240" s="1199" t="s">
        <v>4943</v>
      </c>
      <c r="L240" s="1188"/>
      <c r="M240" s="1188"/>
      <c r="N240" s="1188"/>
    </row>
    <row r="241" spans="1:14" ht="16.5">
      <c r="A241" s="1191" t="s">
        <v>2797</v>
      </c>
      <c r="B241" s="1192" t="s">
        <v>2766</v>
      </c>
      <c r="C241" s="1193" t="s">
        <v>671</v>
      </c>
      <c r="D241" s="1194">
        <v>33671</v>
      </c>
      <c r="E241" s="1195" t="s">
        <v>2767</v>
      </c>
      <c r="F241" s="1194">
        <v>44902</v>
      </c>
      <c r="G241" s="1203" t="s">
        <v>4557</v>
      </c>
      <c r="H241" s="1203" t="s">
        <v>4944</v>
      </c>
      <c r="I241" s="1204" t="s">
        <v>4945</v>
      </c>
      <c r="J241" s="1203" t="s">
        <v>4945</v>
      </c>
      <c r="K241" s="1205" t="s">
        <v>4946</v>
      </c>
      <c r="L241" s="1196"/>
      <c r="M241" s="1196"/>
      <c r="N241" s="1196"/>
    </row>
    <row r="242" spans="1:14" ht="16.5">
      <c r="A242" s="1183" t="s">
        <v>2798</v>
      </c>
      <c r="B242" s="1184" t="s">
        <v>2770</v>
      </c>
      <c r="C242" s="1185" t="s">
        <v>671</v>
      </c>
      <c r="D242" s="1186">
        <v>37764</v>
      </c>
      <c r="E242" s="1187" t="s">
        <v>4947</v>
      </c>
      <c r="F242" s="1186">
        <v>44333</v>
      </c>
      <c r="G242" s="1200" t="s">
        <v>4557</v>
      </c>
      <c r="H242" s="1200" t="s">
        <v>4928</v>
      </c>
      <c r="I242" s="1201" t="s">
        <v>4928</v>
      </c>
      <c r="J242" s="1200" t="s">
        <v>4928</v>
      </c>
      <c r="K242" s="1199" t="s">
        <v>4948</v>
      </c>
      <c r="L242" s="1188"/>
      <c r="M242" s="1188"/>
      <c r="N242" s="1188"/>
    </row>
    <row r="243" spans="1:14" ht="16.5">
      <c r="A243" s="1191" t="s">
        <v>2799</v>
      </c>
      <c r="B243" s="1192" t="s">
        <v>2774</v>
      </c>
      <c r="C243" s="1193" t="s">
        <v>671</v>
      </c>
      <c r="D243" s="1194">
        <v>31573</v>
      </c>
      <c r="E243" s="1195" t="s">
        <v>2775</v>
      </c>
      <c r="F243" s="1194">
        <v>44440</v>
      </c>
      <c r="G243" s="1203" t="s">
        <v>4557</v>
      </c>
      <c r="H243" s="1203" t="s">
        <v>4928</v>
      </c>
      <c r="I243" s="1204" t="s">
        <v>4949</v>
      </c>
      <c r="J243" s="1203" t="s">
        <v>4949</v>
      </c>
      <c r="K243" s="1205" t="s">
        <v>4950</v>
      </c>
      <c r="L243" s="1196"/>
      <c r="M243" s="1196"/>
      <c r="N243" s="1196"/>
    </row>
    <row r="244" spans="1:14" ht="16.5">
      <c r="A244" s="1183" t="s">
        <v>2800</v>
      </c>
      <c r="B244" s="1184" t="s">
        <v>2777</v>
      </c>
      <c r="C244" s="1185" t="s">
        <v>671</v>
      </c>
      <c r="D244" s="1186">
        <v>36486</v>
      </c>
      <c r="E244" s="1187" t="s">
        <v>4951</v>
      </c>
      <c r="F244" s="1186">
        <v>45642</v>
      </c>
      <c r="G244" s="1200" t="s">
        <v>4557</v>
      </c>
      <c r="H244" s="1200" t="s">
        <v>4952</v>
      </c>
      <c r="I244" s="1201" t="s">
        <v>4953</v>
      </c>
      <c r="J244" s="1200" t="s">
        <v>4953</v>
      </c>
      <c r="K244" s="1199" t="s">
        <v>4954</v>
      </c>
      <c r="L244" s="1188"/>
      <c r="M244" s="1188"/>
      <c r="N244" s="1188"/>
    </row>
    <row r="245" spans="1:14" ht="16.5">
      <c r="A245" s="1191" t="s">
        <v>2801</v>
      </c>
      <c r="B245" s="1192" t="s">
        <v>2781</v>
      </c>
      <c r="C245" s="1193" t="s">
        <v>671</v>
      </c>
      <c r="D245" s="1194">
        <v>32943</v>
      </c>
      <c r="E245" s="1195" t="s">
        <v>2782</v>
      </c>
      <c r="F245" s="1194"/>
      <c r="G245" s="1203"/>
      <c r="H245" s="1196"/>
      <c r="I245" s="1197"/>
      <c r="J245" s="1196"/>
      <c r="K245" s="1198"/>
      <c r="L245" s="1196"/>
      <c r="M245" s="1196"/>
      <c r="N245" s="1196"/>
    </row>
    <row r="246" spans="1:14" ht="16.5">
      <c r="A246" s="1183" t="s">
        <v>2802</v>
      </c>
      <c r="B246" s="1184" t="s">
        <v>1616</v>
      </c>
      <c r="C246" s="1185" t="s">
        <v>671</v>
      </c>
      <c r="D246" s="1186">
        <v>26330</v>
      </c>
      <c r="E246" s="1187" t="s">
        <v>2784</v>
      </c>
      <c r="F246" s="1186">
        <v>44624</v>
      </c>
      <c r="G246" s="1200" t="s">
        <v>4557</v>
      </c>
      <c r="H246" s="1200" t="s">
        <v>4955</v>
      </c>
      <c r="I246" s="1201" t="s">
        <v>4955</v>
      </c>
      <c r="J246" s="1200" t="s">
        <v>4956</v>
      </c>
      <c r="K246" s="1199" t="s">
        <v>4957</v>
      </c>
      <c r="L246" s="1188"/>
      <c r="M246" s="1188"/>
      <c r="N246" s="1188"/>
    </row>
    <row r="247" spans="1:14" ht="16.5">
      <c r="A247" s="1191" t="s">
        <v>2803</v>
      </c>
      <c r="B247" s="1192" t="s">
        <v>2787</v>
      </c>
      <c r="C247" s="1193" t="s">
        <v>671</v>
      </c>
      <c r="D247" s="1194">
        <v>30682</v>
      </c>
      <c r="E247" s="1195" t="s">
        <v>2788</v>
      </c>
      <c r="F247" s="1194">
        <v>45440</v>
      </c>
      <c r="G247" s="1203" t="s">
        <v>4557</v>
      </c>
      <c r="H247" s="1203" t="s">
        <v>4928</v>
      </c>
      <c r="I247" s="1204" t="s">
        <v>4958</v>
      </c>
      <c r="J247" s="1203" t="s">
        <v>4928</v>
      </c>
      <c r="K247" s="1205" t="s">
        <v>4959</v>
      </c>
      <c r="L247" s="1196"/>
      <c r="M247" s="1196"/>
      <c r="N247" s="1196"/>
    </row>
    <row r="248" spans="1:14" ht="16.5">
      <c r="A248" s="1183" t="s">
        <v>4960</v>
      </c>
      <c r="B248" s="1184" t="s">
        <v>4961</v>
      </c>
      <c r="C248" s="1185" t="s">
        <v>671</v>
      </c>
      <c r="D248" s="1186"/>
      <c r="E248" s="1187"/>
      <c r="F248" s="1186"/>
      <c r="G248" s="1188"/>
      <c r="H248" s="1188"/>
      <c r="I248" s="1189"/>
      <c r="J248" s="1188"/>
      <c r="K248" s="1190"/>
      <c r="L248" s="1188"/>
      <c r="M248" s="1188"/>
      <c r="N248" s="1188"/>
    </row>
    <row r="249" spans="1:14" ht="16.5">
      <c r="A249" s="1191" t="s">
        <v>2845</v>
      </c>
      <c r="B249" s="1192" t="s">
        <v>2849</v>
      </c>
      <c r="C249" s="1193" t="s">
        <v>671</v>
      </c>
      <c r="D249" s="1194"/>
      <c r="E249" s="1195"/>
      <c r="F249" s="1194"/>
      <c r="G249" s="1196"/>
      <c r="H249" s="1196"/>
      <c r="I249" s="1197"/>
      <c r="J249" s="1196"/>
      <c r="K249" s="1198"/>
      <c r="L249" s="1196"/>
      <c r="M249" s="1196"/>
      <c r="N249" s="1196"/>
    </row>
    <row r="250" spans="1:14" ht="16.5">
      <c r="A250" s="1183" t="s">
        <v>2846</v>
      </c>
      <c r="B250" s="1184" t="s">
        <v>2850</v>
      </c>
      <c r="C250" s="1185" t="s">
        <v>671</v>
      </c>
      <c r="D250" s="1186"/>
      <c r="E250" s="1187"/>
      <c r="F250" s="1186"/>
      <c r="G250" s="1188"/>
      <c r="H250" s="1188"/>
      <c r="I250" s="1189"/>
      <c r="J250" s="1188"/>
      <c r="K250" s="1190"/>
      <c r="L250" s="1188"/>
      <c r="M250" s="1188"/>
      <c r="N250" s="1188"/>
    </row>
    <row r="251" spans="1:14" ht="16.5">
      <c r="A251" s="1191" t="s">
        <v>2847</v>
      </c>
      <c r="B251" s="1192" t="s">
        <v>2851</v>
      </c>
      <c r="C251" s="1193" t="s">
        <v>671</v>
      </c>
      <c r="D251" s="1194">
        <v>29274</v>
      </c>
      <c r="E251" s="1195" t="s">
        <v>2939</v>
      </c>
      <c r="F251" s="1194">
        <v>44830</v>
      </c>
      <c r="G251" s="1203" t="s">
        <v>4557</v>
      </c>
      <c r="H251" s="1196"/>
      <c r="I251" s="1197"/>
      <c r="J251" s="1196"/>
      <c r="K251" s="1198"/>
      <c r="L251" s="1196"/>
      <c r="M251" s="1196"/>
      <c r="N251" s="1196"/>
    </row>
    <row r="252" spans="1:14" ht="16.5">
      <c r="A252" s="1183" t="s">
        <v>2848</v>
      </c>
      <c r="B252" s="1184" t="s">
        <v>1046</v>
      </c>
      <c r="C252" s="1185" t="s">
        <v>671</v>
      </c>
      <c r="D252" s="1186">
        <v>31685</v>
      </c>
      <c r="E252" s="1187" t="s">
        <v>1822</v>
      </c>
      <c r="F252" s="1186">
        <v>45498</v>
      </c>
      <c r="G252" s="1200" t="s">
        <v>4557</v>
      </c>
      <c r="H252" s="1200" t="s">
        <v>4956</v>
      </c>
      <c r="I252" s="1201" t="s">
        <v>4956</v>
      </c>
      <c r="J252" s="1200" t="s">
        <v>4956</v>
      </c>
      <c r="K252" s="1199" t="s">
        <v>4962</v>
      </c>
      <c r="L252" s="1188"/>
      <c r="M252" s="1188"/>
      <c r="N252" s="1188"/>
    </row>
    <row r="253" spans="1:14" ht="16.5">
      <c r="A253" s="1191" t="s">
        <v>2852</v>
      </c>
      <c r="B253" s="1192" t="s">
        <v>2856</v>
      </c>
      <c r="C253" s="1193" t="s">
        <v>671</v>
      </c>
      <c r="D253" s="1194">
        <v>29587</v>
      </c>
      <c r="E253" s="1195" t="s">
        <v>2944</v>
      </c>
      <c r="F253" s="1194">
        <v>44419</v>
      </c>
      <c r="G253" s="1203" t="s">
        <v>4557</v>
      </c>
      <c r="H253" s="1203" t="s">
        <v>4963</v>
      </c>
      <c r="I253" s="1204" t="s">
        <v>4964</v>
      </c>
      <c r="J253" s="1196"/>
      <c r="K253" s="1205" t="s">
        <v>4965</v>
      </c>
      <c r="L253" s="1196"/>
      <c r="M253" s="1196"/>
      <c r="N253" s="1196"/>
    </row>
    <row r="254" spans="1:14" ht="16.5">
      <c r="A254" s="1183" t="s">
        <v>2853</v>
      </c>
      <c r="B254" s="1184" t="s">
        <v>2857</v>
      </c>
      <c r="C254" s="1185" t="s">
        <v>671</v>
      </c>
      <c r="D254" s="1186"/>
      <c r="E254" s="1187"/>
      <c r="F254" s="1186"/>
      <c r="G254" s="1188"/>
      <c r="H254" s="1188"/>
      <c r="I254" s="1189"/>
      <c r="J254" s="1188"/>
      <c r="K254" s="1190"/>
      <c r="L254" s="1188"/>
      <c r="M254" s="1188"/>
      <c r="N254" s="1188"/>
    </row>
    <row r="255" spans="1:14" ht="16.5">
      <c r="A255" s="1191" t="s">
        <v>2854</v>
      </c>
      <c r="B255" s="1192" t="s">
        <v>2858</v>
      </c>
      <c r="C255" s="1193" t="s">
        <v>671</v>
      </c>
      <c r="D255" s="1194"/>
      <c r="E255" s="1195" t="s">
        <v>2952</v>
      </c>
      <c r="F255" s="1194">
        <v>44631</v>
      </c>
      <c r="G255" s="1203" t="s">
        <v>4557</v>
      </c>
      <c r="H255" s="1196"/>
      <c r="I255" s="1204" t="s">
        <v>4966</v>
      </c>
      <c r="J255" s="1196"/>
      <c r="K255" s="1205" t="s">
        <v>4967</v>
      </c>
      <c r="L255" s="1196"/>
      <c r="M255" s="1196"/>
      <c r="N255" s="1196"/>
    </row>
    <row r="256" spans="1:14" ht="16.5">
      <c r="A256" s="1183" t="s">
        <v>2855</v>
      </c>
      <c r="B256" s="1184" t="s">
        <v>2859</v>
      </c>
      <c r="C256" s="1185" t="s">
        <v>671</v>
      </c>
      <c r="D256" s="1186"/>
      <c r="E256" s="1187"/>
      <c r="F256" s="1186"/>
      <c r="G256" s="1188"/>
      <c r="H256" s="1188"/>
      <c r="I256" s="1189"/>
      <c r="J256" s="1188"/>
      <c r="K256" s="1190"/>
      <c r="L256" s="1188"/>
      <c r="M256" s="1188"/>
      <c r="N256" s="1188"/>
    </row>
    <row r="257" spans="1:14" ht="16.5">
      <c r="A257" s="1191" t="s">
        <v>2860</v>
      </c>
      <c r="B257" s="1192" t="s">
        <v>2864</v>
      </c>
      <c r="C257" s="1193" t="s">
        <v>671</v>
      </c>
      <c r="D257" s="1194"/>
      <c r="E257" s="1195"/>
      <c r="F257" s="1194"/>
      <c r="G257" s="1196"/>
      <c r="H257" s="1196"/>
      <c r="I257" s="1197"/>
      <c r="J257" s="1196"/>
      <c r="K257" s="1198"/>
      <c r="L257" s="1196"/>
      <c r="M257" s="1196"/>
      <c r="N257" s="1196"/>
    </row>
    <row r="258" spans="1:14" ht="16.5">
      <c r="A258" s="1183" t="s">
        <v>2861</v>
      </c>
      <c r="B258" s="1184" t="s">
        <v>2865</v>
      </c>
      <c r="C258" s="1185" t="s">
        <v>671</v>
      </c>
      <c r="D258" s="1186">
        <v>34020</v>
      </c>
      <c r="E258" s="1187" t="s">
        <v>2961</v>
      </c>
      <c r="F258" s="1186">
        <v>44724</v>
      </c>
      <c r="G258" s="1200" t="s">
        <v>4557</v>
      </c>
      <c r="H258" s="1200" t="s">
        <v>4968</v>
      </c>
      <c r="I258" s="1201" t="s">
        <v>4968</v>
      </c>
      <c r="J258" s="1188"/>
      <c r="K258" s="1199" t="s">
        <v>4969</v>
      </c>
      <c r="L258" s="1188"/>
      <c r="M258" s="1188"/>
      <c r="N258" s="1188"/>
    </row>
    <row r="259" spans="1:14" ht="16.5">
      <c r="A259" s="1191" t="s">
        <v>2862</v>
      </c>
      <c r="B259" s="1192" t="s">
        <v>1676</v>
      </c>
      <c r="C259" s="1193" t="s">
        <v>671</v>
      </c>
      <c r="D259" s="1194">
        <v>26297</v>
      </c>
      <c r="E259" s="1195" t="s">
        <v>2963</v>
      </c>
      <c r="F259" s="1194">
        <v>45131</v>
      </c>
      <c r="G259" s="1203" t="s">
        <v>4557</v>
      </c>
      <c r="H259" s="1203" t="s">
        <v>4970</v>
      </c>
      <c r="I259" s="1204" t="s">
        <v>4970</v>
      </c>
      <c r="J259" s="1203" t="s">
        <v>4970</v>
      </c>
      <c r="K259" s="1205" t="s">
        <v>4971</v>
      </c>
      <c r="L259" s="1196"/>
      <c r="M259" s="1196"/>
      <c r="N259" s="1196"/>
    </row>
    <row r="260" spans="1:14" ht="16.5">
      <c r="A260" s="1183" t="s">
        <v>2863</v>
      </c>
      <c r="B260" s="1184" t="s">
        <v>2866</v>
      </c>
      <c r="C260" s="1185" t="s">
        <v>671</v>
      </c>
      <c r="D260" s="1186">
        <v>36406</v>
      </c>
      <c r="E260" s="1187" t="s">
        <v>4972</v>
      </c>
      <c r="F260" s="1186">
        <v>45583</v>
      </c>
      <c r="G260" s="1200" t="s">
        <v>4602</v>
      </c>
      <c r="H260" s="1200" t="s">
        <v>4973</v>
      </c>
      <c r="I260" s="1201" t="s">
        <v>4970</v>
      </c>
      <c r="J260" s="1200" t="s">
        <v>4970</v>
      </c>
      <c r="K260" s="1199" t="s">
        <v>4974</v>
      </c>
      <c r="L260" s="1188"/>
      <c r="M260" s="1188"/>
      <c r="N260" s="1188"/>
    </row>
    <row r="261" spans="1:14" ht="16.5">
      <c r="A261" s="1191" t="s">
        <v>2867</v>
      </c>
      <c r="B261" s="1192" t="s">
        <v>2869</v>
      </c>
      <c r="C261" s="1193" t="s">
        <v>671</v>
      </c>
      <c r="D261" s="1194">
        <v>28685</v>
      </c>
      <c r="E261" s="1195" t="s">
        <v>2969</v>
      </c>
      <c r="F261" s="1194">
        <v>44570</v>
      </c>
      <c r="G261" s="1203" t="s">
        <v>4557</v>
      </c>
      <c r="H261" s="1203" t="s">
        <v>4975</v>
      </c>
      <c r="I261" s="1204" t="s">
        <v>4976</v>
      </c>
      <c r="J261" s="1203" t="s">
        <v>4976</v>
      </c>
      <c r="K261" s="1205" t="s">
        <v>4977</v>
      </c>
      <c r="L261" s="1196"/>
      <c r="M261" s="1196"/>
      <c r="N261" s="1196"/>
    </row>
    <row r="262" spans="1:14" ht="16.5">
      <c r="A262" s="1183" t="s">
        <v>2868</v>
      </c>
      <c r="B262" s="1184" t="s">
        <v>2870</v>
      </c>
      <c r="C262" s="1185" t="s">
        <v>671</v>
      </c>
      <c r="D262" s="1186">
        <v>32845</v>
      </c>
      <c r="E262" s="1187" t="s">
        <v>2973</v>
      </c>
      <c r="F262" s="1186">
        <v>44536</v>
      </c>
      <c r="G262" s="1200" t="s">
        <v>4557</v>
      </c>
      <c r="H262" s="1200" t="s">
        <v>4978</v>
      </c>
      <c r="I262" s="1201" t="s">
        <v>4978</v>
      </c>
      <c r="J262" s="1188"/>
      <c r="K262" s="1199" t="s">
        <v>4979</v>
      </c>
      <c r="L262" s="1188"/>
      <c r="M262" s="1188"/>
      <c r="N262" s="1188"/>
    </row>
    <row r="263" spans="1:14" ht="16.5">
      <c r="A263" s="1191" t="s">
        <v>2871</v>
      </c>
      <c r="B263" s="1192" t="s">
        <v>2873</v>
      </c>
      <c r="C263" s="1193" t="s">
        <v>671</v>
      </c>
      <c r="D263" s="1194">
        <v>28814</v>
      </c>
      <c r="E263" s="1195" t="s">
        <v>2977</v>
      </c>
      <c r="F263" s="1194">
        <v>44838</v>
      </c>
      <c r="G263" s="1203" t="s">
        <v>4557</v>
      </c>
      <c r="H263" s="1203" t="s">
        <v>4980</v>
      </c>
      <c r="I263" s="1204" t="s">
        <v>4981</v>
      </c>
      <c r="J263" s="1203" t="s">
        <v>4980</v>
      </c>
      <c r="K263" s="1205" t="s">
        <v>4982</v>
      </c>
      <c r="L263" s="1196"/>
      <c r="M263" s="1196"/>
      <c r="N263" s="1196"/>
    </row>
    <row r="264" spans="1:14" ht="16.5">
      <c r="A264" s="1183" t="s">
        <v>2872</v>
      </c>
      <c r="B264" s="1184" t="s">
        <v>2874</v>
      </c>
      <c r="C264" s="1185" t="s">
        <v>671</v>
      </c>
      <c r="D264" s="1186">
        <v>39033</v>
      </c>
      <c r="E264" s="1187" t="s">
        <v>2981</v>
      </c>
      <c r="F264" s="1186">
        <v>44312</v>
      </c>
      <c r="G264" s="1200" t="s">
        <v>4557</v>
      </c>
      <c r="H264" s="1200" t="s">
        <v>4983</v>
      </c>
      <c r="I264" s="1201" t="s">
        <v>4984</v>
      </c>
      <c r="J264" s="1200" t="s">
        <v>4983</v>
      </c>
      <c r="K264" s="1199" t="s">
        <v>4985</v>
      </c>
      <c r="L264" s="1188"/>
      <c r="M264" s="1188"/>
      <c r="N264" s="1188"/>
    </row>
    <row r="265" spans="1:14" ht="16.5">
      <c r="A265" s="1191" t="s">
        <v>4986</v>
      </c>
      <c r="B265" s="1193" t="s">
        <v>4987</v>
      </c>
      <c r="C265" s="1193" t="s">
        <v>671</v>
      </c>
      <c r="D265" s="1194"/>
      <c r="E265" s="1195"/>
      <c r="F265" s="1194"/>
      <c r="G265" s="1196"/>
      <c r="H265" s="1196"/>
      <c r="I265" s="1197"/>
      <c r="J265" s="1196"/>
      <c r="K265" s="1198"/>
      <c r="L265" s="1196"/>
      <c r="M265" s="1196"/>
      <c r="N265" s="1196"/>
    </row>
    <row r="266" spans="1:14" ht="16.5">
      <c r="A266" s="1183" t="s">
        <v>3324</v>
      </c>
      <c r="B266" s="1184" t="s">
        <v>3325</v>
      </c>
      <c r="C266" s="1185" t="s">
        <v>671</v>
      </c>
      <c r="D266" s="1186">
        <v>31489</v>
      </c>
      <c r="E266" s="1187" t="s">
        <v>3354</v>
      </c>
      <c r="F266" s="1186">
        <v>44428</v>
      </c>
      <c r="G266" s="1200" t="s">
        <v>4557</v>
      </c>
      <c r="H266" s="1200" t="s">
        <v>4988</v>
      </c>
      <c r="I266" s="1201" t="s">
        <v>4989</v>
      </c>
      <c r="J266" s="1188"/>
      <c r="K266" s="1199" t="s">
        <v>4990</v>
      </c>
      <c r="L266" s="1188"/>
      <c r="M266" s="1188"/>
      <c r="N266" s="1188"/>
    </row>
    <row r="267" spans="1:14" ht="16.5">
      <c r="A267" s="1191" t="s">
        <v>4991</v>
      </c>
      <c r="B267" s="1192" t="s">
        <v>4992</v>
      </c>
      <c r="C267" s="1193" t="s">
        <v>671</v>
      </c>
      <c r="D267" s="1194">
        <v>34298</v>
      </c>
      <c r="E267" s="1195" t="s">
        <v>4993</v>
      </c>
      <c r="F267" s="1194">
        <v>45350</v>
      </c>
      <c r="G267" s="1203" t="s">
        <v>4557</v>
      </c>
      <c r="H267" s="1203" t="s">
        <v>4994</v>
      </c>
      <c r="I267" s="1204" t="s">
        <v>4994</v>
      </c>
      <c r="J267" s="1203" t="s">
        <v>4994</v>
      </c>
      <c r="K267" s="1205" t="s">
        <v>4995</v>
      </c>
      <c r="L267" s="1196"/>
      <c r="M267" s="1196"/>
      <c r="N267" s="1196"/>
    </row>
    <row r="268" spans="1:14" ht="16.5">
      <c r="A268" s="1183" t="s">
        <v>3326</v>
      </c>
      <c r="B268" s="1184" t="s">
        <v>3327</v>
      </c>
      <c r="C268" s="1185" t="s">
        <v>671</v>
      </c>
      <c r="D268" s="1186">
        <v>36414</v>
      </c>
      <c r="E268" s="1187" t="s">
        <v>3356</v>
      </c>
      <c r="F268" s="1186">
        <v>45549</v>
      </c>
      <c r="G268" s="1200" t="s">
        <v>4557</v>
      </c>
      <c r="H268" s="1200" t="s">
        <v>4996</v>
      </c>
      <c r="I268" s="1201" t="s">
        <v>4996</v>
      </c>
      <c r="J268" s="1200" t="s">
        <v>4996</v>
      </c>
      <c r="K268" s="1199" t="s">
        <v>4997</v>
      </c>
      <c r="L268" s="1188"/>
      <c r="M268" s="1188"/>
      <c r="N268" s="1188"/>
    </row>
    <row r="269" spans="1:14" ht="16.5">
      <c r="A269" s="1191" t="s">
        <v>3328</v>
      </c>
      <c r="B269" s="1192" t="s">
        <v>3329</v>
      </c>
      <c r="C269" s="1193" t="s">
        <v>671</v>
      </c>
      <c r="D269" s="1194">
        <v>37348</v>
      </c>
      <c r="E269" s="1195" t="s">
        <v>3360</v>
      </c>
      <c r="F269" s="1194">
        <v>44326</v>
      </c>
      <c r="G269" s="1203" t="s">
        <v>4557</v>
      </c>
      <c r="H269" s="1203" t="s">
        <v>4998</v>
      </c>
      <c r="I269" s="1204" t="s">
        <v>4999</v>
      </c>
      <c r="J269" s="1203" t="s">
        <v>4999</v>
      </c>
      <c r="K269" s="1205" t="s">
        <v>5000</v>
      </c>
      <c r="L269" s="1196"/>
      <c r="M269" s="1196"/>
      <c r="N269" s="1196"/>
    </row>
    <row r="270" spans="1:14" ht="16.5">
      <c r="A270" s="1183" t="s">
        <v>3330</v>
      </c>
      <c r="B270" s="1184" t="s">
        <v>3331</v>
      </c>
      <c r="C270" s="1185" t="s">
        <v>671</v>
      </c>
      <c r="D270" s="1186">
        <v>38083</v>
      </c>
      <c r="E270" s="1187" t="s">
        <v>3364</v>
      </c>
      <c r="F270" s="1186">
        <v>44314</v>
      </c>
      <c r="G270" s="1200" t="s">
        <v>4557</v>
      </c>
      <c r="H270" s="1200" t="s">
        <v>5001</v>
      </c>
      <c r="I270" s="1201" t="s">
        <v>5002</v>
      </c>
      <c r="J270" s="1200" t="s">
        <v>5002</v>
      </c>
      <c r="K270" s="1199" t="s">
        <v>5003</v>
      </c>
      <c r="L270" s="1188"/>
      <c r="M270" s="1188"/>
      <c r="N270" s="1188"/>
    </row>
    <row r="271" spans="1:14" ht="16.5">
      <c r="A271" s="1191" t="s">
        <v>3332</v>
      </c>
      <c r="B271" s="1192" t="s">
        <v>3333</v>
      </c>
      <c r="C271" s="1193" t="s">
        <v>671</v>
      </c>
      <c r="D271" s="1194"/>
      <c r="E271" s="1195"/>
      <c r="F271" s="1194"/>
      <c r="G271" s="1196"/>
      <c r="H271" s="1196"/>
      <c r="I271" s="1197"/>
      <c r="J271" s="1196"/>
      <c r="K271" s="1198"/>
      <c r="L271" s="1196"/>
      <c r="M271" s="1196"/>
      <c r="N271" s="1196"/>
    </row>
    <row r="272" spans="1:14" ht="16.5">
      <c r="A272" s="1183" t="s">
        <v>3334</v>
      </c>
      <c r="B272" s="1184" t="s">
        <v>3335</v>
      </c>
      <c r="C272" s="1185" t="s">
        <v>671</v>
      </c>
      <c r="D272" s="1186">
        <v>29587</v>
      </c>
      <c r="E272" s="1187" t="s">
        <v>3371</v>
      </c>
      <c r="F272" s="1186">
        <v>44311</v>
      </c>
      <c r="G272" s="1200" t="s">
        <v>4557</v>
      </c>
      <c r="H272" s="1200" t="s">
        <v>5004</v>
      </c>
      <c r="I272" s="1201" t="s">
        <v>3853</v>
      </c>
      <c r="J272" s="1200" t="s">
        <v>5005</v>
      </c>
      <c r="K272" s="1199" t="s">
        <v>5006</v>
      </c>
      <c r="L272" s="1188"/>
      <c r="M272" s="1188"/>
      <c r="N272" s="1188"/>
    </row>
    <row r="273" spans="1:14" ht="16.5">
      <c r="A273" s="1191" t="s">
        <v>3336</v>
      </c>
      <c r="B273" s="1192" t="s">
        <v>3337</v>
      </c>
      <c r="C273" s="1193" t="s">
        <v>671</v>
      </c>
      <c r="D273" s="1194">
        <v>30435</v>
      </c>
      <c r="E273" s="1195" t="s">
        <v>3374</v>
      </c>
      <c r="F273" s="1194">
        <v>44418</v>
      </c>
      <c r="G273" s="1203" t="s">
        <v>4557</v>
      </c>
      <c r="H273" s="1203" t="s">
        <v>5007</v>
      </c>
      <c r="I273" s="1204" t="s">
        <v>5008</v>
      </c>
      <c r="J273" s="1203" t="s">
        <v>5007</v>
      </c>
      <c r="K273" s="1205" t="s">
        <v>5009</v>
      </c>
      <c r="L273" s="1196"/>
      <c r="M273" s="1196"/>
      <c r="N273" s="1196"/>
    </row>
    <row r="274" spans="1:14" ht="16.5">
      <c r="A274" s="1183" t="s">
        <v>3338</v>
      </c>
      <c r="B274" s="1184" t="s">
        <v>3339</v>
      </c>
      <c r="C274" s="1185" t="s">
        <v>671</v>
      </c>
      <c r="D274" s="1186">
        <v>32861</v>
      </c>
      <c r="E274" s="1187" t="s">
        <v>5010</v>
      </c>
      <c r="F274" s="1186">
        <v>45155</v>
      </c>
      <c r="G274" s="1200" t="s">
        <v>4557</v>
      </c>
      <c r="H274" s="1200" t="s">
        <v>5011</v>
      </c>
      <c r="I274" s="1201" t="s">
        <v>4928</v>
      </c>
      <c r="J274" s="1200" t="s">
        <v>4928</v>
      </c>
      <c r="K274" s="1199" t="s">
        <v>5012</v>
      </c>
      <c r="L274" s="1188"/>
      <c r="M274" s="1188"/>
      <c r="N274" s="1188"/>
    </row>
    <row r="275" spans="1:14" ht="16.5">
      <c r="A275" s="1191" t="s">
        <v>3340</v>
      </c>
      <c r="B275" s="1192" t="s">
        <v>3341</v>
      </c>
      <c r="C275" s="1193" t="s">
        <v>671</v>
      </c>
      <c r="D275" s="1194">
        <v>29608</v>
      </c>
      <c r="E275" s="1195" t="s">
        <v>3382</v>
      </c>
      <c r="F275" s="1194">
        <v>44417</v>
      </c>
      <c r="G275" s="1203" t="s">
        <v>4557</v>
      </c>
      <c r="H275" s="1203" t="s">
        <v>4928</v>
      </c>
      <c r="I275" s="1204" t="s">
        <v>4928</v>
      </c>
      <c r="J275" s="1203" t="s">
        <v>4928</v>
      </c>
      <c r="K275" s="1205" t="s">
        <v>5013</v>
      </c>
      <c r="L275" s="1196"/>
      <c r="M275" s="1196"/>
      <c r="N275" s="1196"/>
    </row>
    <row r="276" spans="1:14" ht="16.5">
      <c r="A276" s="1183" t="s">
        <v>3342</v>
      </c>
      <c r="B276" s="1184" t="s">
        <v>1716</v>
      </c>
      <c r="C276" s="1185" t="s">
        <v>671</v>
      </c>
      <c r="D276" s="1186"/>
      <c r="E276" s="1187"/>
      <c r="F276" s="1186"/>
      <c r="G276" s="1188"/>
      <c r="H276" s="1188"/>
      <c r="I276" s="1189"/>
      <c r="J276" s="1188"/>
      <c r="K276" s="1190"/>
      <c r="L276" s="1188"/>
      <c r="M276" s="1188"/>
      <c r="N276" s="1188"/>
    </row>
    <row r="277" spans="1:14" ht="16.5">
      <c r="A277" s="1191" t="s">
        <v>3343</v>
      </c>
      <c r="B277" s="1192" t="s">
        <v>3344</v>
      </c>
      <c r="C277" s="1193" t="s">
        <v>671</v>
      </c>
      <c r="D277" s="1194"/>
      <c r="E277" s="1195"/>
      <c r="F277" s="1194"/>
      <c r="G277" s="1196"/>
      <c r="H277" s="1196"/>
      <c r="I277" s="1197"/>
      <c r="J277" s="1196"/>
      <c r="K277" s="1198"/>
      <c r="L277" s="1196"/>
      <c r="M277" s="1196"/>
      <c r="N277" s="1196"/>
    </row>
    <row r="278" spans="1:14" ht="16.5">
      <c r="A278" s="1183" t="s">
        <v>3345</v>
      </c>
      <c r="B278" s="1185" t="s">
        <v>3346</v>
      </c>
      <c r="C278" s="1185" t="s">
        <v>671</v>
      </c>
      <c r="D278" s="1186">
        <v>33239</v>
      </c>
      <c r="E278" s="1187"/>
      <c r="F278" s="1186"/>
      <c r="G278" s="1200" t="s">
        <v>4557</v>
      </c>
      <c r="H278" s="1200" t="s">
        <v>5014</v>
      </c>
      <c r="I278" s="1201" t="s">
        <v>4928</v>
      </c>
      <c r="J278" s="1200" t="s">
        <v>4928</v>
      </c>
      <c r="K278" s="1199" t="s">
        <v>5015</v>
      </c>
      <c r="L278" s="1188"/>
      <c r="M278" s="1188"/>
      <c r="N278" s="1188"/>
    </row>
    <row r="279" spans="1:14" ht="16.5">
      <c r="A279" s="1191" t="s">
        <v>3347</v>
      </c>
      <c r="B279" s="1193" t="s">
        <v>3348</v>
      </c>
      <c r="C279" s="1193" t="s">
        <v>671</v>
      </c>
      <c r="D279" s="1194">
        <v>32791</v>
      </c>
      <c r="E279" s="1195" t="s">
        <v>3395</v>
      </c>
      <c r="F279" s="1194">
        <v>44311</v>
      </c>
      <c r="G279" s="1203" t="s">
        <v>4557</v>
      </c>
      <c r="H279" s="1203" t="s">
        <v>5016</v>
      </c>
      <c r="I279" s="1204" t="s">
        <v>5016</v>
      </c>
      <c r="J279" s="1203" t="s">
        <v>5016</v>
      </c>
      <c r="K279" s="1205" t="s">
        <v>5017</v>
      </c>
      <c r="L279" s="1196"/>
      <c r="M279" s="1196"/>
      <c r="N279" s="1196"/>
    </row>
    <row r="280" spans="1:14" ht="16.5">
      <c r="A280" s="1183" t="s">
        <v>3349</v>
      </c>
      <c r="B280" s="1184" t="s">
        <v>3350</v>
      </c>
      <c r="C280" s="1185" t="s">
        <v>671</v>
      </c>
      <c r="D280" s="1186">
        <v>37535</v>
      </c>
      <c r="E280" s="1187" t="s">
        <v>3396</v>
      </c>
      <c r="F280" s="1186">
        <v>44756</v>
      </c>
      <c r="G280" s="1200" t="s">
        <v>4557</v>
      </c>
      <c r="H280" s="1200" t="s">
        <v>5018</v>
      </c>
      <c r="I280" s="1201" t="s">
        <v>5019</v>
      </c>
      <c r="J280" s="1200" t="s">
        <v>5019</v>
      </c>
      <c r="K280" s="1199" t="s">
        <v>5020</v>
      </c>
      <c r="L280" s="1188"/>
      <c r="M280" s="1188"/>
      <c r="N280" s="1188"/>
    </row>
    <row r="281" spans="1:14" ht="16.5">
      <c r="A281" s="1191" t="s">
        <v>3351</v>
      </c>
      <c r="B281" s="1192" t="s">
        <v>3352</v>
      </c>
      <c r="C281" s="1193" t="s">
        <v>671</v>
      </c>
      <c r="D281" s="1194">
        <v>39198</v>
      </c>
      <c r="E281" s="1195" t="s">
        <v>3402</v>
      </c>
      <c r="F281" s="1194">
        <v>44900</v>
      </c>
      <c r="G281" s="1203" t="s">
        <v>4557</v>
      </c>
      <c r="H281" s="1203" t="s">
        <v>4999</v>
      </c>
      <c r="I281" s="1204" t="s">
        <v>4999</v>
      </c>
      <c r="J281" s="1203" t="s">
        <v>4999</v>
      </c>
      <c r="K281" s="1205" t="s">
        <v>5021</v>
      </c>
      <c r="L281" s="1196"/>
      <c r="M281" s="1196"/>
      <c r="N281" s="1196"/>
    </row>
    <row r="282" spans="1:14" ht="16.5">
      <c r="A282" s="1183" t="s">
        <v>3431</v>
      </c>
      <c r="B282" s="1184" t="s">
        <v>5022</v>
      </c>
      <c r="C282" s="1185" t="s">
        <v>671</v>
      </c>
      <c r="D282" s="1186"/>
      <c r="E282" s="1187"/>
      <c r="F282" s="1186"/>
      <c r="G282" s="1188"/>
      <c r="H282" s="1188"/>
      <c r="I282" s="1189"/>
      <c r="J282" s="1188"/>
      <c r="K282" s="1190"/>
      <c r="L282" s="1188"/>
      <c r="M282" s="1188"/>
      <c r="N282" s="1188"/>
    </row>
    <row r="283" spans="1:14" ht="16.5">
      <c r="A283" s="1191" t="s">
        <v>1200</v>
      </c>
      <c r="B283" s="1192" t="s">
        <v>1201</v>
      </c>
      <c r="C283" s="1193" t="s">
        <v>1203</v>
      </c>
      <c r="D283" s="1194"/>
      <c r="E283" s="1195"/>
      <c r="F283" s="1194"/>
      <c r="G283" s="1196"/>
      <c r="H283" s="1196"/>
      <c r="I283" s="1197"/>
      <c r="J283" s="1196"/>
      <c r="K283" s="1198"/>
      <c r="L283" s="1196"/>
      <c r="M283" s="1196"/>
      <c r="N283" s="1196"/>
    </row>
    <row r="284" spans="1:14" ht="16.5">
      <c r="A284" s="1183" t="s">
        <v>1206</v>
      </c>
      <c r="B284" s="1184" t="s">
        <v>1207</v>
      </c>
      <c r="C284" s="1185" t="s">
        <v>1203</v>
      </c>
      <c r="D284" s="1186"/>
      <c r="E284" s="1187"/>
      <c r="F284" s="1186"/>
      <c r="G284" s="1188"/>
      <c r="H284" s="1188"/>
      <c r="I284" s="1189"/>
      <c r="J284" s="1188"/>
      <c r="K284" s="1190"/>
      <c r="L284" s="1188"/>
      <c r="M284" s="1188"/>
      <c r="N284" s="1188"/>
    </row>
    <row r="285" spans="1:14" ht="16.5">
      <c r="A285" s="1191" t="s">
        <v>1220</v>
      </c>
      <c r="B285" s="1192" t="s">
        <v>1221</v>
      </c>
      <c r="C285" s="1193" t="s">
        <v>1213</v>
      </c>
      <c r="D285" s="1194"/>
      <c r="E285" s="1195"/>
      <c r="F285" s="1194"/>
      <c r="G285" s="1196"/>
      <c r="H285" s="1196"/>
      <c r="I285" s="1197"/>
      <c r="J285" s="1196"/>
      <c r="K285" s="1198"/>
      <c r="L285" s="1196"/>
      <c r="M285" s="1196"/>
      <c r="N285" s="1196"/>
    </row>
    <row r="286" spans="1:14" ht="16.5">
      <c r="A286" s="1183" t="s">
        <v>1225</v>
      </c>
      <c r="B286" s="1184" t="s">
        <v>1226</v>
      </c>
      <c r="C286" s="1185" t="s">
        <v>1213</v>
      </c>
      <c r="D286" s="1186"/>
      <c r="E286" s="1187"/>
      <c r="F286" s="1186"/>
      <c r="G286" s="1188"/>
      <c r="H286" s="1188"/>
      <c r="I286" s="1189"/>
      <c r="J286" s="1188"/>
      <c r="K286" s="1190"/>
      <c r="L286" s="1188"/>
      <c r="M286" s="1188"/>
      <c r="N286" s="1188"/>
    </row>
    <row r="287" spans="1:14" ht="16.5">
      <c r="A287" s="1191" t="s">
        <v>1231</v>
      </c>
      <c r="B287" s="1192" t="s">
        <v>1232</v>
      </c>
      <c r="C287" s="1193" t="s">
        <v>1213</v>
      </c>
      <c r="D287" s="1194"/>
      <c r="E287" s="1195"/>
      <c r="F287" s="1194"/>
      <c r="G287" s="1196"/>
      <c r="H287" s="1196"/>
      <c r="I287" s="1197"/>
      <c r="J287" s="1196"/>
      <c r="K287" s="1198"/>
      <c r="L287" s="1196"/>
      <c r="M287" s="1196"/>
      <c r="N287" s="1196"/>
    </row>
    <row r="288" spans="1:14" ht="16.5">
      <c r="A288" s="1183" t="s">
        <v>1236</v>
      </c>
      <c r="B288" s="1184" t="s">
        <v>1237</v>
      </c>
      <c r="C288" s="1185" t="s">
        <v>1213</v>
      </c>
      <c r="D288" s="1186"/>
      <c r="E288" s="1187"/>
      <c r="F288" s="1186"/>
      <c r="G288" s="1188"/>
      <c r="H288" s="1188"/>
      <c r="I288" s="1189"/>
      <c r="J288" s="1188"/>
      <c r="K288" s="1190"/>
      <c r="L288" s="1188"/>
      <c r="M288" s="1188"/>
      <c r="N288" s="1188"/>
    </row>
    <row r="289" spans="1:14" ht="16.5">
      <c r="A289" s="1191" t="s">
        <v>1242</v>
      </c>
      <c r="B289" s="1192" t="s">
        <v>1243</v>
      </c>
      <c r="C289" s="1193" t="s">
        <v>1213</v>
      </c>
      <c r="D289" s="1194"/>
      <c r="E289" s="1195"/>
      <c r="F289" s="1194"/>
      <c r="G289" s="1196"/>
      <c r="H289" s="1196"/>
      <c r="I289" s="1197"/>
      <c r="J289" s="1196"/>
      <c r="K289" s="1198"/>
      <c r="L289" s="1196"/>
      <c r="M289" s="1196"/>
      <c r="N289" s="1196"/>
    </row>
    <row r="290" spans="1:14" ht="16.5">
      <c r="A290" s="1183" t="s">
        <v>1248</v>
      </c>
      <c r="B290" s="1184" t="s">
        <v>1249</v>
      </c>
      <c r="C290" s="1185" t="s">
        <v>1213</v>
      </c>
      <c r="D290" s="1186"/>
      <c r="E290" s="1187"/>
      <c r="F290" s="1186"/>
      <c r="G290" s="1188"/>
      <c r="H290" s="1188"/>
      <c r="I290" s="1189"/>
      <c r="J290" s="1188"/>
      <c r="K290" s="1190"/>
      <c r="L290" s="1188"/>
      <c r="M290" s="1188"/>
      <c r="N290" s="1188"/>
    </row>
    <row r="291" spans="1:14" ht="16.5">
      <c r="A291" s="1191" t="s">
        <v>1737</v>
      </c>
      <c r="B291" s="1192" t="s">
        <v>1254</v>
      </c>
      <c r="C291" s="1193" t="s">
        <v>1213</v>
      </c>
      <c r="D291" s="1194"/>
      <c r="E291" s="1195"/>
      <c r="F291" s="1194"/>
      <c r="G291" s="1196"/>
      <c r="H291" s="1196"/>
      <c r="I291" s="1197"/>
      <c r="J291" s="1196"/>
      <c r="K291" s="1198"/>
      <c r="L291" s="1196"/>
      <c r="M291" s="1196"/>
      <c r="N291" s="1196"/>
    </row>
    <row r="292" spans="1:14" ht="16.5">
      <c r="A292" s="1183" t="s">
        <v>1258</v>
      </c>
      <c r="B292" s="1184" t="s">
        <v>1259</v>
      </c>
      <c r="C292" s="1185" t="s">
        <v>1213</v>
      </c>
      <c r="D292" s="1186"/>
      <c r="E292" s="1187"/>
      <c r="F292" s="1186"/>
      <c r="G292" s="1188"/>
      <c r="H292" s="1188"/>
      <c r="I292" s="1189"/>
      <c r="J292" s="1188"/>
      <c r="K292" s="1190"/>
      <c r="L292" s="1188"/>
      <c r="M292" s="1188"/>
      <c r="N292" s="1188"/>
    </row>
    <row r="293" spans="1:14" ht="16.5">
      <c r="A293" s="1191" t="s">
        <v>1263</v>
      </c>
      <c r="B293" s="1192" t="s">
        <v>1264</v>
      </c>
      <c r="C293" s="1193" t="s">
        <v>1213</v>
      </c>
      <c r="D293" s="1194"/>
      <c r="E293" s="1195"/>
      <c r="F293" s="1194"/>
      <c r="G293" s="1196"/>
      <c r="H293" s="1196"/>
      <c r="I293" s="1197"/>
      <c r="J293" s="1196"/>
      <c r="K293" s="1198"/>
      <c r="L293" s="1196"/>
      <c r="M293" s="1196"/>
      <c r="N293" s="1196"/>
    </row>
    <row r="294" spans="1:14" ht="16.5">
      <c r="A294" s="1183" t="s">
        <v>1269</v>
      </c>
      <c r="B294" s="1184" t="s">
        <v>1270</v>
      </c>
      <c r="C294" s="1185" t="s">
        <v>1213</v>
      </c>
      <c r="D294" s="1186"/>
      <c r="E294" s="1187"/>
      <c r="F294" s="1186"/>
      <c r="G294" s="1188"/>
      <c r="H294" s="1188"/>
      <c r="I294" s="1189"/>
      <c r="J294" s="1188"/>
      <c r="K294" s="1190"/>
      <c r="L294" s="1188"/>
      <c r="M294" s="1188"/>
      <c r="N294" s="1188"/>
    </row>
    <row r="295" spans="1:14" ht="16.5">
      <c r="A295" s="1191" t="s">
        <v>1274</v>
      </c>
      <c r="B295" s="1192" t="s">
        <v>1275</v>
      </c>
      <c r="C295" s="1193" t="s">
        <v>1213</v>
      </c>
      <c r="D295" s="1194"/>
      <c r="E295" s="1195"/>
      <c r="F295" s="1194"/>
      <c r="G295" s="1196"/>
      <c r="H295" s="1196"/>
      <c r="I295" s="1197"/>
      <c r="J295" s="1196"/>
      <c r="K295" s="1198"/>
      <c r="L295" s="1196"/>
      <c r="M295" s="1196"/>
      <c r="N295" s="1196"/>
    </row>
    <row r="296" spans="1:14" ht="16.5">
      <c r="A296" s="1183" t="s">
        <v>1282</v>
      </c>
      <c r="B296" s="1184" t="s">
        <v>1283</v>
      </c>
      <c r="C296" s="1185" t="s">
        <v>1213</v>
      </c>
      <c r="D296" s="1186"/>
      <c r="E296" s="1187"/>
      <c r="F296" s="1186"/>
      <c r="G296" s="1188"/>
      <c r="H296" s="1188"/>
      <c r="I296" s="1189"/>
      <c r="J296" s="1188"/>
      <c r="K296" s="1190"/>
      <c r="L296" s="1188"/>
      <c r="M296" s="1188"/>
      <c r="N296" s="1188"/>
    </row>
    <row r="297" spans="1:14" ht="16.5">
      <c r="A297" s="1191" t="s">
        <v>1287</v>
      </c>
      <c r="B297" s="1192" t="s">
        <v>1288</v>
      </c>
      <c r="C297" s="1193" t="s">
        <v>1213</v>
      </c>
      <c r="D297" s="1194"/>
      <c r="E297" s="1195"/>
      <c r="F297" s="1194"/>
      <c r="G297" s="1196"/>
      <c r="H297" s="1196"/>
      <c r="I297" s="1197"/>
      <c r="J297" s="1196"/>
      <c r="K297" s="1198"/>
      <c r="L297" s="1196"/>
      <c r="M297" s="1196"/>
      <c r="N297" s="1196"/>
    </row>
    <row r="298" spans="1:14" ht="16.5">
      <c r="A298" s="1183" t="s">
        <v>1291</v>
      </c>
      <c r="B298" s="1184" t="s">
        <v>1292</v>
      </c>
      <c r="C298" s="1185" t="s">
        <v>1213</v>
      </c>
      <c r="D298" s="1186"/>
      <c r="E298" s="1187"/>
      <c r="F298" s="1186"/>
      <c r="G298" s="1188"/>
      <c r="H298" s="1188"/>
      <c r="I298" s="1189"/>
      <c r="J298" s="1188"/>
      <c r="K298" s="1190"/>
      <c r="L298" s="1188"/>
      <c r="M298" s="1188"/>
      <c r="N298" s="1188"/>
    </row>
    <row r="299" spans="1:14" ht="16.5">
      <c r="A299" s="1191" t="s">
        <v>1297</v>
      </c>
      <c r="B299" s="1192" t="s">
        <v>3067</v>
      </c>
      <c r="C299" s="1193" t="s">
        <v>1213</v>
      </c>
      <c r="D299" s="1194"/>
      <c r="E299" s="1195"/>
      <c r="F299" s="1194"/>
      <c r="G299" s="1196"/>
      <c r="H299" s="1196"/>
      <c r="I299" s="1197"/>
      <c r="J299" s="1196"/>
      <c r="K299" s="1198"/>
      <c r="L299" s="1196"/>
      <c r="M299" s="1196"/>
      <c r="N299" s="1196"/>
    </row>
    <row r="300" spans="1:14" ht="16.5">
      <c r="A300" s="1183" t="s">
        <v>1302</v>
      </c>
      <c r="B300" s="1184" t="s">
        <v>1303</v>
      </c>
      <c r="C300" s="1185" t="s">
        <v>1213</v>
      </c>
      <c r="D300" s="1186"/>
      <c r="E300" s="1187"/>
      <c r="F300" s="1186"/>
      <c r="G300" s="1188"/>
      <c r="H300" s="1188"/>
      <c r="I300" s="1189"/>
      <c r="J300" s="1188"/>
      <c r="K300" s="1190"/>
      <c r="L300" s="1188"/>
      <c r="M300" s="1188"/>
      <c r="N300" s="1188"/>
    </row>
    <row r="301" spans="1:14" ht="16.5">
      <c r="A301" s="1191" t="s">
        <v>1309</v>
      </c>
      <c r="B301" s="1192" t="s">
        <v>1310</v>
      </c>
      <c r="C301" s="1193" t="s">
        <v>1213</v>
      </c>
      <c r="D301" s="1194"/>
      <c r="E301" s="1195"/>
      <c r="F301" s="1194"/>
      <c r="G301" s="1196"/>
      <c r="H301" s="1196"/>
      <c r="I301" s="1197"/>
      <c r="J301" s="1196"/>
      <c r="K301" s="1198"/>
      <c r="L301" s="1196"/>
      <c r="M301" s="1196"/>
      <c r="N301" s="1196"/>
    </row>
    <row r="302" spans="1:14" ht="16.5">
      <c r="A302" s="1183" t="s">
        <v>1313</v>
      </c>
      <c r="B302" s="1223" t="s">
        <v>1314</v>
      </c>
      <c r="C302" s="1224" t="s">
        <v>1213</v>
      </c>
      <c r="D302" s="1186"/>
      <c r="E302" s="1187"/>
      <c r="F302" s="1186"/>
      <c r="G302" s="1188"/>
      <c r="H302" s="1188"/>
      <c r="I302" s="1189"/>
      <c r="J302" s="1188"/>
      <c r="K302" s="1190"/>
      <c r="L302" s="1188"/>
      <c r="M302" s="1188"/>
      <c r="N302" s="1188"/>
    </row>
    <row r="303" spans="1:14" ht="16.5">
      <c r="A303" s="1191" t="s">
        <v>1318</v>
      </c>
      <c r="B303" s="1192" t="s">
        <v>1319</v>
      </c>
      <c r="C303" s="1193" t="s">
        <v>1213</v>
      </c>
      <c r="D303" s="1194"/>
      <c r="E303" s="1195"/>
      <c r="F303" s="1194"/>
      <c r="G303" s="1196"/>
      <c r="H303" s="1196"/>
      <c r="I303" s="1197"/>
      <c r="J303" s="1196"/>
      <c r="K303" s="1198"/>
      <c r="L303" s="1196"/>
      <c r="M303" s="1196"/>
      <c r="N303" s="1196"/>
    </row>
    <row r="304" spans="1:14" ht="16.5">
      <c r="A304" s="1183" t="s">
        <v>1322</v>
      </c>
      <c r="B304" s="1184" t="s">
        <v>1323</v>
      </c>
      <c r="C304" s="1224" t="s">
        <v>1213</v>
      </c>
      <c r="D304" s="1186"/>
      <c r="E304" s="1187"/>
      <c r="F304" s="1186"/>
      <c r="G304" s="1188"/>
      <c r="H304" s="1188"/>
      <c r="I304" s="1189"/>
      <c r="J304" s="1188"/>
      <c r="K304" s="1190"/>
      <c r="L304" s="1188"/>
      <c r="M304" s="1188"/>
      <c r="N304" s="1188"/>
    </row>
    <row r="305" spans="1:14" ht="16.5">
      <c r="A305" s="1191" t="s">
        <v>1326</v>
      </c>
      <c r="B305" s="1192" t="s">
        <v>1327</v>
      </c>
      <c r="C305" s="1193" t="s">
        <v>1213</v>
      </c>
      <c r="D305" s="1194"/>
      <c r="E305" s="1195"/>
      <c r="F305" s="1194"/>
      <c r="G305" s="1196"/>
      <c r="H305" s="1196"/>
      <c r="I305" s="1197"/>
      <c r="J305" s="1196"/>
      <c r="K305" s="1198"/>
      <c r="L305" s="1196"/>
      <c r="M305" s="1196"/>
      <c r="N305" s="1196"/>
    </row>
    <row r="306" spans="1:14" ht="16.5">
      <c r="A306" s="1183" t="s">
        <v>1330</v>
      </c>
      <c r="B306" s="1184" t="s">
        <v>1331</v>
      </c>
      <c r="C306" s="1185" t="s">
        <v>1213</v>
      </c>
      <c r="D306" s="1186"/>
      <c r="E306" s="1187"/>
      <c r="F306" s="1186"/>
      <c r="G306" s="1188"/>
      <c r="H306" s="1188"/>
      <c r="I306" s="1189"/>
      <c r="J306" s="1188"/>
      <c r="K306" s="1190"/>
      <c r="L306" s="1188"/>
      <c r="M306" s="1188"/>
      <c r="N306" s="1188"/>
    </row>
    <row r="307" spans="1:14" ht="16.5">
      <c r="A307" s="1191" t="s">
        <v>1334</v>
      </c>
      <c r="B307" s="1192" t="s">
        <v>1335</v>
      </c>
      <c r="C307" s="1193" t="s">
        <v>1213</v>
      </c>
      <c r="D307" s="1194"/>
      <c r="E307" s="1195"/>
      <c r="F307" s="1194"/>
      <c r="G307" s="1196"/>
      <c r="H307" s="1196"/>
      <c r="I307" s="1197"/>
      <c r="J307" s="1196"/>
      <c r="K307" s="1198"/>
      <c r="L307" s="1196"/>
      <c r="M307" s="1196"/>
      <c r="N307" s="1196"/>
    </row>
    <row r="308" spans="1:14" ht="16.5">
      <c r="A308" s="1183" t="s">
        <v>1340</v>
      </c>
      <c r="B308" s="1185" t="s">
        <v>1341</v>
      </c>
      <c r="C308" s="1185" t="s">
        <v>1213</v>
      </c>
      <c r="D308" s="1186"/>
      <c r="E308" s="1187"/>
      <c r="F308" s="1186"/>
      <c r="G308" s="1188"/>
      <c r="H308" s="1188"/>
      <c r="I308" s="1189"/>
      <c r="J308" s="1188"/>
      <c r="K308" s="1190"/>
      <c r="L308" s="1188"/>
      <c r="M308" s="1188"/>
      <c r="N308" s="1188"/>
    </row>
    <row r="309" spans="1:14" ht="16.5">
      <c r="A309" s="1191" t="s">
        <v>1347</v>
      </c>
      <c r="B309" s="1193" t="s">
        <v>1348</v>
      </c>
      <c r="C309" s="1193" t="s">
        <v>1213</v>
      </c>
      <c r="D309" s="1194"/>
      <c r="E309" s="1195"/>
      <c r="F309" s="1194"/>
      <c r="G309" s="1196"/>
      <c r="H309" s="1196"/>
      <c r="I309" s="1197"/>
      <c r="J309" s="1196"/>
      <c r="K309" s="1198"/>
      <c r="L309" s="1196"/>
      <c r="M309" s="1196"/>
      <c r="N309" s="1196"/>
    </row>
    <row r="310" spans="1:14" ht="16.5">
      <c r="A310" s="1183" t="s">
        <v>1504</v>
      </c>
      <c r="B310" s="1185" t="s">
        <v>1497</v>
      </c>
      <c r="C310" s="1185" t="s">
        <v>1213</v>
      </c>
      <c r="D310" s="1186"/>
      <c r="E310" s="1187"/>
      <c r="F310" s="1186"/>
      <c r="G310" s="1188"/>
      <c r="H310" s="1188"/>
      <c r="I310" s="1189"/>
      <c r="J310" s="1188"/>
      <c r="K310" s="1190"/>
      <c r="L310" s="1188"/>
      <c r="M310" s="1188"/>
      <c r="N310" s="1188"/>
    </row>
    <row r="311" spans="1:14" ht="16.5">
      <c r="A311" s="1191" t="s">
        <v>1505</v>
      </c>
      <c r="B311" s="1193" t="s">
        <v>1501</v>
      </c>
      <c r="C311" s="1193" t="s">
        <v>1213</v>
      </c>
      <c r="D311" s="1194"/>
      <c r="E311" s="1195"/>
      <c r="F311" s="1194"/>
      <c r="G311" s="1196"/>
      <c r="H311" s="1196"/>
      <c r="I311" s="1197"/>
      <c r="J311" s="1196"/>
      <c r="K311" s="1198"/>
      <c r="L311" s="1196"/>
      <c r="M311" s="1196"/>
      <c r="N311" s="1196"/>
    </row>
    <row r="312" spans="1:14" ht="16.5">
      <c r="A312" s="1183" t="s">
        <v>1506</v>
      </c>
      <c r="B312" s="1185" t="s">
        <v>1502</v>
      </c>
      <c r="C312" s="1185" t="s">
        <v>1213</v>
      </c>
      <c r="D312" s="1186"/>
      <c r="E312" s="1187"/>
      <c r="F312" s="1186"/>
      <c r="G312" s="1188"/>
      <c r="H312" s="1188"/>
      <c r="I312" s="1189"/>
      <c r="J312" s="1188"/>
      <c r="K312" s="1190"/>
      <c r="L312" s="1188"/>
      <c r="M312" s="1188"/>
      <c r="N312" s="1188"/>
    </row>
    <row r="313" spans="1:14" ht="16.5">
      <c r="A313" s="1191" t="s">
        <v>2014</v>
      </c>
      <c r="B313" s="1193" t="s">
        <v>2011</v>
      </c>
      <c r="C313" s="1193" t="s">
        <v>1213</v>
      </c>
      <c r="D313" s="1194"/>
      <c r="E313" s="1195"/>
      <c r="F313" s="1194"/>
      <c r="G313" s="1196"/>
      <c r="H313" s="1196"/>
      <c r="I313" s="1197"/>
      <c r="J313" s="1196"/>
      <c r="K313" s="1198"/>
      <c r="L313" s="1196"/>
      <c r="M313" s="1196"/>
      <c r="N313" s="1196"/>
    </row>
    <row r="314" spans="1:14" ht="16.5">
      <c r="A314" s="1183" t="s">
        <v>2015</v>
      </c>
      <c r="B314" s="1185" t="s">
        <v>2012</v>
      </c>
      <c r="C314" s="1185" t="s">
        <v>1213</v>
      </c>
      <c r="D314" s="1186"/>
      <c r="E314" s="1187"/>
      <c r="F314" s="1186"/>
      <c r="G314" s="1188"/>
      <c r="H314" s="1188"/>
      <c r="I314" s="1189"/>
      <c r="J314" s="1188"/>
      <c r="K314" s="1190"/>
      <c r="L314" s="1188"/>
      <c r="M314" s="1188"/>
      <c r="N314" s="1188"/>
    </row>
    <row r="315" spans="1:14" ht="16.5">
      <c r="A315" s="1191" t="s">
        <v>2016</v>
      </c>
      <c r="B315" s="1193" t="s">
        <v>2013</v>
      </c>
      <c r="C315" s="1193" t="s">
        <v>1213</v>
      </c>
      <c r="D315" s="1194"/>
      <c r="E315" s="1195"/>
      <c r="F315" s="1194"/>
      <c r="G315" s="1196"/>
      <c r="H315" s="1196"/>
      <c r="I315" s="1197"/>
      <c r="J315" s="1196"/>
      <c r="K315" s="1198"/>
      <c r="L315" s="1196"/>
      <c r="M315" s="1196"/>
      <c r="N315" s="1196"/>
    </row>
    <row r="316" spans="1:14" ht="16.5">
      <c r="A316" s="1183" t="s">
        <v>2567</v>
      </c>
      <c r="B316" s="1185" t="s">
        <v>2505</v>
      </c>
      <c r="C316" s="1185" t="s">
        <v>1213</v>
      </c>
      <c r="D316" s="1186"/>
      <c r="E316" s="1187"/>
      <c r="F316" s="1186"/>
      <c r="G316" s="1188"/>
      <c r="H316" s="1188"/>
      <c r="I316" s="1189"/>
      <c r="J316" s="1188"/>
      <c r="K316" s="1190"/>
      <c r="L316" s="1188"/>
      <c r="M316" s="1188"/>
      <c r="N316" s="1188"/>
    </row>
    <row r="317" spans="1:14" ht="16.5">
      <c r="A317" s="1191" t="s">
        <v>2697</v>
      </c>
      <c r="B317" s="1192" t="s">
        <v>2696</v>
      </c>
      <c r="C317" s="1193" t="s">
        <v>1213</v>
      </c>
      <c r="D317" s="1194"/>
      <c r="E317" s="1195"/>
      <c r="F317" s="1194"/>
      <c r="G317" s="1196"/>
      <c r="H317" s="1196"/>
      <c r="I317" s="1197"/>
      <c r="J317" s="1196"/>
      <c r="K317" s="1198"/>
      <c r="L317" s="1196"/>
      <c r="M317" s="1196"/>
      <c r="N317" s="1196"/>
    </row>
    <row r="318" spans="1:14" ht="16.5">
      <c r="A318" s="1183" t="s">
        <v>2808</v>
      </c>
      <c r="B318" s="1184" t="s">
        <v>2745</v>
      </c>
      <c r="C318" s="1185" t="s">
        <v>1213</v>
      </c>
      <c r="D318" s="1186"/>
      <c r="E318" s="1187"/>
      <c r="F318" s="1186"/>
      <c r="G318" s="1188"/>
      <c r="H318" s="1188"/>
      <c r="I318" s="1189"/>
      <c r="J318" s="1188"/>
      <c r="K318" s="1190"/>
      <c r="L318" s="1188"/>
      <c r="M318" s="1188"/>
      <c r="N318" s="1188"/>
    </row>
    <row r="319" spans="1:14" ht="16.5">
      <c r="A319" s="1191" t="s">
        <v>2842</v>
      </c>
      <c r="B319" s="1192" t="s">
        <v>2837</v>
      </c>
      <c r="C319" s="1193" t="s">
        <v>1213</v>
      </c>
      <c r="D319" s="1194"/>
      <c r="E319" s="1195"/>
      <c r="F319" s="1194"/>
      <c r="G319" s="1196"/>
      <c r="H319" s="1196"/>
      <c r="I319" s="1197"/>
      <c r="J319" s="1196"/>
      <c r="K319" s="1198"/>
      <c r="L319" s="1196"/>
      <c r="M319" s="1196"/>
      <c r="N319" s="1196"/>
    </row>
    <row r="320" spans="1:14" ht="16.5">
      <c r="A320" s="1183" t="s">
        <v>1353</v>
      </c>
      <c r="B320" s="1185" t="s">
        <v>1354</v>
      </c>
      <c r="C320" s="1185" t="s">
        <v>5023</v>
      </c>
      <c r="D320" s="1186"/>
      <c r="E320" s="1187"/>
      <c r="F320" s="1186"/>
      <c r="G320" s="1188"/>
      <c r="H320" s="1188"/>
      <c r="I320" s="1189"/>
      <c r="J320" s="1188"/>
      <c r="K320" s="1190"/>
      <c r="L320" s="1188"/>
      <c r="M320" s="1188"/>
      <c r="N320" s="1188"/>
    </row>
    <row r="321" spans="1:14" ht="16.5">
      <c r="A321" s="1191" t="s">
        <v>157</v>
      </c>
      <c r="B321" s="1192" t="s">
        <v>158</v>
      </c>
      <c r="C321" s="1193" t="s">
        <v>5023</v>
      </c>
      <c r="D321" s="1194"/>
      <c r="E321" s="1195"/>
      <c r="F321" s="1194"/>
      <c r="G321" s="1196"/>
      <c r="H321" s="1196"/>
      <c r="I321" s="1197"/>
      <c r="J321" s="1196"/>
      <c r="K321" s="1198"/>
      <c r="L321" s="1196"/>
      <c r="M321" s="1196"/>
      <c r="N321" s="1196"/>
    </row>
    <row r="322" spans="1:14" ht="16.5">
      <c r="A322" s="1183" t="s">
        <v>1364</v>
      </c>
      <c r="B322" s="1185" t="s">
        <v>1365</v>
      </c>
      <c r="C322" s="1185" t="s">
        <v>5023</v>
      </c>
      <c r="D322" s="1186"/>
      <c r="E322" s="1187"/>
      <c r="F322" s="1186"/>
      <c r="G322" s="1188"/>
      <c r="H322" s="1188"/>
      <c r="I322" s="1189"/>
      <c r="J322" s="1188"/>
      <c r="K322" s="1190"/>
      <c r="L322" s="1188"/>
      <c r="M322" s="1188"/>
      <c r="N322" s="1188"/>
    </row>
    <row r="323" spans="1:14" ht="16.5">
      <c r="A323" s="1191"/>
      <c r="B323" s="1193"/>
      <c r="C323" s="1193"/>
      <c r="D323" s="1194"/>
      <c r="E323" s="1195"/>
      <c r="F323" s="1194"/>
      <c r="G323" s="1203"/>
      <c r="H323" s="1203"/>
      <c r="I323" s="1204"/>
      <c r="J323" s="1203"/>
      <c r="K323" s="1198"/>
      <c r="L323" s="1196"/>
      <c r="M323" s="1196"/>
      <c r="N323" s="1196"/>
    </row>
    <row r="324" spans="1:14" ht="16.5">
      <c r="A324" s="1183"/>
      <c r="B324" s="1185"/>
      <c r="C324" s="1185"/>
      <c r="D324" s="1186"/>
      <c r="E324" s="1187"/>
      <c r="F324" s="1186"/>
      <c r="G324" s="1200"/>
      <c r="H324" s="1200"/>
      <c r="I324" s="1201"/>
      <c r="J324" s="1200"/>
      <c r="K324" s="1190"/>
      <c r="L324" s="1188"/>
      <c r="M324" s="1188"/>
      <c r="N324" s="1188"/>
    </row>
    <row r="325" spans="1:14" ht="16.5">
      <c r="A325" s="1191"/>
      <c r="B325" s="1225"/>
      <c r="C325" s="1193"/>
      <c r="D325" s="1226"/>
      <c r="E325" s="1227"/>
      <c r="F325" s="1226"/>
      <c r="G325" s="1225"/>
      <c r="H325" s="1225"/>
      <c r="I325" s="1228"/>
      <c r="J325" s="1225"/>
      <c r="K325" s="1229"/>
      <c r="L325" s="1230"/>
      <c r="M325" s="1230"/>
      <c r="N325" s="1230"/>
    </row>
    <row r="326" spans="1:14" ht="16.5">
      <c r="A326" s="1191"/>
      <c r="B326" s="1225"/>
      <c r="C326" s="1193"/>
      <c r="D326" s="1226"/>
      <c r="E326" s="1227"/>
      <c r="F326" s="1226"/>
      <c r="G326" s="1225"/>
      <c r="H326" s="1225"/>
      <c r="I326" s="1228"/>
      <c r="J326" s="1225"/>
      <c r="K326" s="1229"/>
      <c r="L326" s="1230"/>
      <c r="M326" s="1230"/>
      <c r="N326" s="1230"/>
    </row>
    <row r="327" spans="1:14" ht="16.5">
      <c r="A327" s="1191"/>
      <c r="B327" s="1225"/>
      <c r="C327" s="1193"/>
      <c r="D327" s="1226"/>
      <c r="E327" s="1227"/>
      <c r="F327" s="1226"/>
      <c r="G327" s="1225"/>
      <c r="H327" s="1225"/>
      <c r="I327" s="1231"/>
      <c r="J327" s="1230"/>
      <c r="K327" s="1229"/>
      <c r="L327" s="1230"/>
      <c r="M327" s="1230"/>
      <c r="N327" s="1230"/>
    </row>
    <row r="328" spans="1:14" ht="16.5">
      <c r="A328" s="1191"/>
      <c r="B328" s="1225"/>
      <c r="C328" s="1230"/>
      <c r="D328" s="1226"/>
      <c r="E328" s="1227"/>
      <c r="F328" s="1226"/>
      <c r="G328" s="1225"/>
      <c r="H328" s="1225"/>
      <c r="I328" s="1228"/>
      <c r="J328" s="1225"/>
      <c r="K328" s="1229"/>
      <c r="L328" s="1230"/>
      <c r="M328" s="1230"/>
      <c r="N328" s="1230"/>
    </row>
    <row r="329" spans="1:14" ht="12.75">
      <c r="A329" s="1230"/>
      <c r="B329" s="1230"/>
      <c r="C329" s="1230"/>
      <c r="D329" s="1226"/>
      <c r="E329" s="1227"/>
      <c r="F329" s="1226"/>
      <c r="G329" s="1230"/>
      <c r="H329" s="1230"/>
      <c r="I329" s="1231"/>
      <c r="J329" s="1230"/>
      <c r="K329" s="1229"/>
      <c r="L329" s="1230"/>
      <c r="M329" s="1230"/>
      <c r="N329" s="1230"/>
    </row>
    <row r="330" spans="1:14" ht="12.75">
      <c r="A330" s="1230"/>
      <c r="B330" s="1230"/>
      <c r="C330" s="1230"/>
      <c r="D330" s="1226"/>
      <c r="E330" s="1227"/>
      <c r="F330" s="1226"/>
      <c r="G330" s="1230"/>
      <c r="H330" s="1230"/>
      <c r="I330" s="1231"/>
      <c r="J330" s="1230"/>
      <c r="K330" s="1229"/>
      <c r="L330" s="1230"/>
      <c r="M330" s="1230"/>
      <c r="N330" s="1230"/>
    </row>
    <row r="331" spans="1:14" ht="12.75">
      <c r="A331" s="1230"/>
      <c r="B331" s="1230"/>
      <c r="C331" s="1230"/>
      <c r="D331" s="1226"/>
      <c r="E331" s="1227"/>
      <c r="F331" s="1226"/>
      <c r="G331" s="1230"/>
      <c r="H331" s="1230"/>
      <c r="I331" s="1231"/>
      <c r="J331" s="1230"/>
      <c r="K331" s="1229"/>
      <c r="L331" s="1230"/>
      <c r="M331" s="1230"/>
      <c r="N331" s="1230"/>
    </row>
    <row r="332" spans="1:14" ht="12.75">
      <c r="A332" s="1230"/>
      <c r="B332" s="1230"/>
      <c r="C332" s="1230"/>
      <c r="D332" s="1226"/>
      <c r="E332" s="1227"/>
      <c r="F332" s="1226"/>
      <c r="G332" s="1230"/>
      <c r="H332" s="1230"/>
      <c r="I332" s="1231"/>
      <c r="J332" s="1230"/>
      <c r="K332" s="1229"/>
      <c r="L332" s="1230"/>
      <c r="M332" s="1230"/>
      <c r="N332" s="1230"/>
    </row>
    <row r="333" spans="1:14" ht="12.75">
      <c r="A333" s="1230"/>
      <c r="B333" s="1230"/>
      <c r="C333" s="1230"/>
      <c r="D333" s="1226"/>
      <c r="E333" s="1227"/>
      <c r="F333" s="1226"/>
      <c r="G333" s="1230"/>
      <c r="H333" s="1230"/>
      <c r="I333" s="1231"/>
      <c r="J333" s="1230"/>
      <c r="K333" s="1229"/>
      <c r="L333" s="1230"/>
      <c r="M333" s="1230"/>
      <c r="N333" s="1230"/>
    </row>
    <row r="334" spans="1:14" ht="12.75">
      <c r="A334" s="1230"/>
      <c r="B334" s="1230"/>
      <c r="C334" s="1230"/>
      <c r="D334" s="1226"/>
      <c r="E334" s="1227"/>
      <c r="F334" s="1226"/>
      <c r="G334" s="1230"/>
      <c r="H334" s="1230"/>
      <c r="I334" s="1231"/>
      <c r="J334" s="1230"/>
      <c r="K334" s="1229"/>
      <c r="L334" s="1230"/>
      <c r="M334" s="1230"/>
      <c r="N334" s="1230"/>
    </row>
    <row r="335" spans="1:14" ht="12.75">
      <c r="A335" s="1230"/>
      <c r="B335" s="1230"/>
      <c r="C335" s="1230"/>
      <c r="D335" s="1226"/>
      <c r="E335" s="1227"/>
      <c r="F335" s="1226"/>
      <c r="G335" s="1230"/>
      <c r="H335" s="1230"/>
      <c r="I335" s="1231"/>
      <c r="J335" s="1230"/>
      <c r="K335" s="1229"/>
      <c r="L335" s="1230"/>
      <c r="M335" s="1230"/>
      <c r="N335" s="1230"/>
    </row>
    <row r="336" spans="1:14" ht="12.75">
      <c r="A336" s="1230"/>
      <c r="B336" s="1230"/>
      <c r="C336" s="1230"/>
      <c r="D336" s="1226"/>
      <c r="E336" s="1227"/>
      <c r="F336" s="1226"/>
      <c r="G336" s="1230"/>
      <c r="H336" s="1230"/>
      <c r="I336" s="1231"/>
      <c r="J336" s="1230"/>
      <c r="K336" s="1229"/>
      <c r="L336" s="1230"/>
      <c r="M336" s="1230"/>
      <c r="N336" s="1230"/>
    </row>
    <row r="337" spans="1:14" ht="12.75">
      <c r="A337" s="1230"/>
      <c r="B337" s="1230"/>
      <c r="C337" s="1230"/>
      <c r="D337" s="1226"/>
      <c r="E337" s="1227"/>
      <c r="F337" s="1226"/>
      <c r="G337" s="1230"/>
      <c r="H337" s="1230"/>
      <c r="I337" s="1231"/>
      <c r="J337" s="1230"/>
      <c r="K337" s="1229"/>
      <c r="L337" s="1230"/>
      <c r="M337" s="1230"/>
      <c r="N337" s="1230"/>
    </row>
    <row r="338" spans="1:14" ht="12.75">
      <c r="A338" s="1230"/>
      <c r="B338" s="1230"/>
      <c r="C338" s="1230"/>
      <c r="D338" s="1226"/>
      <c r="E338" s="1227"/>
      <c r="F338" s="1226"/>
      <c r="G338" s="1230"/>
      <c r="H338" s="1230"/>
      <c r="I338" s="1231"/>
      <c r="J338" s="1230"/>
      <c r="K338" s="1229"/>
      <c r="L338" s="1230"/>
      <c r="M338" s="1230"/>
      <c r="N338" s="1230"/>
    </row>
    <row r="339" spans="1:14" ht="12.75">
      <c r="A339" s="1230"/>
      <c r="B339" s="1230"/>
      <c r="C339" s="1230"/>
      <c r="D339" s="1226"/>
      <c r="E339" s="1227"/>
      <c r="F339" s="1226"/>
      <c r="G339" s="1230"/>
      <c r="H339" s="1230"/>
      <c r="I339" s="1231"/>
      <c r="J339" s="1230"/>
      <c r="K339" s="1229"/>
      <c r="L339" s="1230"/>
      <c r="M339" s="1230"/>
      <c r="N339" s="1230"/>
    </row>
    <row r="340" spans="1:14" ht="12.75">
      <c r="D340" s="1232"/>
      <c r="E340" s="1233"/>
      <c r="F340" s="1232"/>
      <c r="K340" s="1235"/>
    </row>
    <row r="341" spans="1:14" ht="12.75">
      <c r="D341" s="1232"/>
      <c r="E341" s="1233"/>
      <c r="F341" s="1232"/>
      <c r="K341" s="1235"/>
    </row>
    <row r="342" spans="1:14" ht="12.75">
      <c r="D342" s="1232"/>
      <c r="E342" s="1233"/>
      <c r="F342" s="1232"/>
      <c r="K342" s="1235"/>
    </row>
    <row r="343" spans="1:14" ht="12.75">
      <c r="D343" s="1232"/>
      <c r="E343" s="1233"/>
      <c r="F343" s="1232"/>
      <c r="K343" s="1235"/>
    </row>
    <row r="344" spans="1:14" ht="12.75">
      <c r="D344" s="1232"/>
      <c r="E344" s="1233"/>
      <c r="F344" s="1232"/>
      <c r="K344" s="1235"/>
    </row>
    <row r="345" spans="1:14" ht="12.75">
      <c r="D345" s="1232"/>
      <c r="E345" s="1233"/>
      <c r="F345" s="1232"/>
      <c r="K345" s="1235"/>
    </row>
    <row r="346" spans="1:14" ht="12.75">
      <c r="D346" s="1232"/>
      <c r="E346" s="1233"/>
      <c r="F346" s="1232"/>
      <c r="K346" s="1235"/>
    </row>
    <row r="347" spans="1:14" ht="12.75">
      <c r="D347" s="1232"/>
      <c r="E347" s="1233"/>
      <c r="F347" s="1232"/>
      <c r="K347" s="1235"/>
    </row>
    <row r="348" spans="1:14" ht="12.75">
      <c r="D348" s="1232"/>
      <c r="E348" s="1233"/>
      <c r="F348" s="1232"/>
      <c r="K348" s="1235"/>
    </row>
    <row r="349" spans="1:14" ht="12.75">
      <c r="D349" s="1232"/>
      <c r="E349" s="1233"/>
      <c r="F349" s="1232"/>
      <c r="K349" s="1235"/>
    </row>
    <row r="350" spans="1:14" ht="12.75">
      <c r="D350" s="1232"/>
      <c r="E350" s="1233"/>
      <c r="F350" s="1232"/>
      <c r="K350" s="1235"/>
    </row>
    <row r="351" spans="1:14" ht="12.75">
      <c r="D351" s="1232"/>
      <c r="E351" s="1233"/>
      <c r="F351" s="1232"/>
      <c r="K351" s="1235"/>
    </row>
    <row r="352" spans="1:14" ht="12.75">
      <c r="D352" s="1232"/>
      <c r="E352" s="1233"/>
      <c r="F352" s="1232"/>
      <c r="K352" s="1235"/>
    </row>
    <row r="353" spans="4:11" ht="12.75">
      <c r="D353" s="1232"/>
      <c r="E353" s="1233"/>
      <c r="F353" s="1232"/>
      <c r="K353" s="1235"/>
    </row>
    <row r="354" spans="4:11" ht="12.75">
      <c r="D354" s="1232"/>
      <c r="E354" s="1233"/>
      <c r="F354" s="1232"/>
      <c r="K354" s="1235"/>
    </row>
    <row r="355" spans="4:11" ht="12.75">
      <c r="D355" s="1232"/>
      <c r="E355" s="1233"/>
      <c r="F355" s="1232"/>
      <c r="K355" s="1235"/>
    </row>
    <row r="356" spans="4:11" ht="12.75">
      <c r="D356" s="1232"/>
      <c r="E356" s="1233"/>
      <c r="F356" s="1232"/>
      <c r="K356" s="1235"/>
    </row>
    <row r="357" spans="4:11" ht="12.75">
      <c r="D357" s="1232"/>
      <c r="E357" s="1233"/>
      <c r="F357" s="1232"/>
      <c r="K357" s="1235"/>
    </row>
    <row r="358" spans="4:11" ht="12.75">
      <c r="D358" s="1232"/>
      <c r="E358" s="1233"/>
      <c r="F358" s="1232"/>
      <c r="K358" s="1235"/>
    </row>
    <row r="359" spans="4:11" ht="12.75">
      <c r="D359" s="1232"/>
      <c r="E359" s="1233"/>
      <c r="F359" s="1232"/>
      <c r="K359" s="1235"/>
    </row>
    <row r="360" spans="4:11" ht="12.75">
      <c r="D360" s="1232"/>
      <c r="E360" s="1233"/>
      <c r="F360" s="1232"/>
      <c r="K360" s="1235"/>
    </row>
    <row r="361" spans="4:11" ht="12.75">
      <c r="D361" s="1232"/>
      <c r="E361" s="1233"/>
      <c r="F361" s="1232"/>
      <c r="K361" s="1235"/>
    </row>
    <row r="362" spans="4:11" ht="12.75">
      <c r="D362" s="1232"/>
      <c r="E362" s="1233"/>
      <c r="F362" s="1232"/>
      <c r="K362" s="1235"/>
    </row>
    <row r="363" spans="4:11" ht="12.75">
      <c r="D363" s="1232"/>
      <c r="E363" s="1233"/>
      <c r="F363" s="1232"/>
      <c r="K363" s="1235"/>
    </row>
    <row r="364" spans="4:11" ht="12.75">
      <c r="D364" s="1232"/>
      <c r="E364" s="1233"/>
      <c r="F364" s="1232"/>
      <c r="K364" s="1235"/>
    </row>
    <row r="365" spans="4:11" ht="12.75">
      <c r="D365" s="1232"/>
      <c r="E365" s="1233"/>
      <c r="F365" s="1232"/>
      <c r="K365" s="1235"/>
    </row>
    <row r="366" spans="4:11" ht="12.75">
      <c r="D366" s="1232"/>
      <c r="E366" s="1233"/>
      <c r="F366" s="1232"/>
      <c r="K366" s="1235"/>
    </row>
    <row r="367" spans="4:11" ht="12.75">
      <c r="D367" s="1232"/>
      <c r="E367" s="1233"/>
      <c r="F367" s="1232"/>
      <c r="K367" s="1235"/>
    </row>
    <row r="368" spans="4:11" ht="12.75">
      <c r="D368" s="1232"/>
      <c r="E368" s="1233"/>
      <c r="F368" s="1232"/>
      <c r="K368" s="1235"/>
    </row>
    <row r="369" spans="4:11" ht="12.75">
      <c r="D369" s="1232"/>
      <c r="E369" s="1233"/>
      <c r="F369" s="1232"/>
      <c r="K369" s="1235"/>
    </row>
    <row r="370" spans="4:11" ht="12.75">
      <c r="D370" s="1232"/>
      <c r="E370" s="1233"/>
      <c r="F370" s="1232"/>
      <c r="K370" s="1235"/>
    </row>
    <row r="371" spans="4:11" ht="12.75">
      <c r="D371" s="1232"/>
      <c r="E371" s="1233"/>
      <c r="F371" s="1232"/>
      <c r="K371" s="1235"/>
    </row>
    <row r="372" spans="4:11" ht="12.75">
      <c r="D372" s="1232"/>
      <c r="E372" s="1233"/>
      <c r="F372" s="1232"/>
      <c r="K372" s="1235"/>
    </row>
    <row r="373" spans="4:11" ht="12.75">
      <c r="D373" s="1232"/>
      <c r="E373" s="1233"/>
      <c r="F373" s="1232"/>
      <c r="K373" s="1235"/>
    </row>
    <row r="374" spans="4:11" ht="12.75">
      <c r="D374" s="1232"/>
      <c r="E374" s="1233"/>
      <c r="F374" s="1232"/>
      <c r="K374" s="1235"/>
    </row>
    <row r="375" spans="4:11" ht="12.75">
      <c r="D375" s="1232"/>
      <c r="E375" s="1233"/>
      <c r="F375" s="1232"/>
      <c r="K375" s="1235"/>
    </row>
    <row r="376" spans="4:11" ht="12.75">
      <c r="D376" s="1232"/>
      <c r="E376" s="1233"/>
      <c r="F376" s="1232"/>
      <c r="K376" s="1235"/>
    </row>
    <row r="377" spans="4:11" ht="12.75">
      <c r="D377" s="1232"/>
      <c r="E377" s="1233"/>
      <c r="F377" s="1232"/>
      <c r="K377" s="1235"/>
    </row>
    <row r="378" spans="4:11" ht="12.75">
      <c r="D378" s="1232"/>
      <c r="E378" s="1233"/>
      <c r="F378" s="1232"/>
      <c r="K378" s="1235"/>
    </row>
    <row r="379" spans="4:11" ht="12.75">
      <c r="D379" s="1232"/>
      <c r="E379" s="1233"/>
      <c r="F379" s="1232"/>
      <c r="K379" s="1235"/>
    </row>
    <row r="380" spans="4:11" ht="12.75">
      <c r="D380" s="1232"/>
      <c r="E380" s="1233"/>
      <c r="F380" s="1232"/>
      <c r="K380" s="1235"/>
    </row>
    <row r="381" spans="4:11" ht="12.75">
      <c r="D381" s="1232"/>
      <c r="E381" s="1233"/>
      <c r="F381" s="1232"/>
      <c r="K381" s="1235"/>
    </row>
    <row r="382" spans="4:11" ht="12.75">
      <c r="D382" s="1232"/>
      <c r="E382" s="1233"/>
      <c r="F382" s="1232"/>
      <c r="K382" s="1235"/>
    </row>
    <row r="383" spans="4:11" ht="12.75">
      <c r="D383" s="1232"/>
      <c r="E383" s="1233"/>
      <c r="F383" s="1232"/>
      <c r="K383" s="1235"/>
    </row>
    <row r="384" spans="4:11" ht="12.75">
      <c r="D384" s="1232"/>
      <c r="E384" s="1233"/>
      <c r="F384" s="1232"/>
      <c r="K384" s="1235"/>
    </row>
    <row r="385" spans="4:11" ht="12.75">
      <c r="D385" s="1232"/>
      <c r="E385" s="1233"/>
      <c r="F385" s="1232"/>
      <c r="K385" s="1235"/>
    </row>
    <row r="386" spans="4:11" ht="12.75">
      <c r="D386" s="1232"/>
      <c r="E386" s="1233"/>
      <c r="F386" s="1232"/>
      <c r="K386" s="1235"/>
    </row>
    <row r="387" spans="4:11" ht="12.75">
      <c r="D387" s="1232"/>
      <c r="E387" s="1233"/>
      <c r="F387" s="1232"/>
      <c r="K387" s="1235"/>
    </row>
    <row r="388" spans="4:11" ht="12.75">
      <c r="D388" s="1232"/>
      <c r="E388" s="1233"/>
      <c r="F388" s="1232"/>
      <c r="K388" s="1235"/>
    </row>
    <row r="389" spans="4:11" ht="12.75">
      <c r="D389" s="1232"/>
      <c r="E389" s="1233"/>
      <c r="F389" s="1232"/>
      <c r="K389" s="1235"/>
    </row>
    <row r="390" spans="4:11" ht="12.75">
      <c r="D390" s="1232"/>
      <c r="E390" s="1233"/>
      <c r="F390" s="1232"/>
      <c r="K390" s="1235"/>
    </row>
    <row r="391" spans="4:11" ht="12.75">
      <c r="D391" s="1232"/>
      <c r="E391" s="1233"/>
      <c r="F391" s="1232"/>
      <c r="K391" s="1235"/>
    </row>
    <row r="392" spans="4:11" ht="12.75">
      <c r="D392" s="1232"/>
      <c r="E392" s="1233"/>
      <c r="F392" s="1232"/>
      <c r="K392" s="1235"/>
    </row>
    <row r="393" spans="4:11" ht="12.75">
      <c r="D393" s="1232"/>
      <c r="E393" s="1233"/>
      <c r="F393" s="1232"/>
      <c r="K393" s="1235"/>
    </row>
    <row r="394" spans="4:11" ht="12.75">
      <c r="D394" s="1232"/>
      <c r="E394" s="1233"/>
      <c r="F394" s="1232"/>
      <c r="K394" s="1235"/>
    </row>
    <row r="395" spans="4:11" ht="12.75">
      <c r="D395" s="1232"/>
      <c r="E395" s="1233"/>
      <c r="F395" s="1232"/>
      <c r="K395" s="1235"/>
    </row>
    <row r="396" spans="4:11" ht="12.75">
      <c r="D396" s="1232"/>
      <c r="E396" s="1233"/>
      <c r="F396" s="1232"/>
      <c r="K396" s="1235"/>
    </row>
    <row r="397" spans="4:11" ht="12.75">
      <c r="D397" s="1232"/>
      <c r="E397" s="1233"/>
      <c r="F397" s="1232"/>
      <c r="K397" s="1235"/>
    </row>
    <row r="398" spans="4:11" ht="12.75">
      <c r="D398" s="1232"/>
      <c r="E398" s="1233"/>
      <c r="F398" s="1232"/>
      <c r="K398" s="1235"/>
    </row>
    <row r="399" spans="4:11" ht="12.75">
      <c r="D399" s="1232"/>
      <c r="E399" s="1233"/>
      <c r="F399" s="1232"/>
      <c r="K399" s="1235"/>
    </row>
    <row r="400" spans="4:11" ht="12.75">
      <c r="D400" s="1232"/>
      <c r="E400" s="1233"/>
      <c r="F400" s="1232"/>
      <c r="K400" s="1235"/>
    </row>
    <row r="401" spans="4:11" ht="12.75">
      <c r="D401" s="1232"/>
      <c r="E401" s="1233"/>
      <c r="F401" s="1232"/>
      <c r="K401" s="1235"/>
    </row>
    <row r="402" spans="4:11" ht="12.75">
      <c r="D402" s="1232"/>
      <c r="E402" s="1233"/>
      <c r="F402" s="1232"/>
      <c r="K402" s="1235"/>
    </row>
    <row r="403" spans="4:11" ht="12.75">
      <c r="D403" s="1232"/>
      <c r="E403" s="1233"/>
      <c r="F403" s="1232"/>
      <c r="K403" s="1235"/>
    </row>
    <row r="404" spans="4:11" ht="12.75">
      <c r="D404" s="1232"/>
      <c r="E404" s="1233"/>
      <c r="F404" s="1232"/>
      <c r="K404" s="1235"/>
    </row>
    <row r="405" spans="4:11" ht="12.75">
      <c r="D405" s="1232"/>
      <c r="E405" s="1233"/>
      <c r="F405" s="1232"/>
      <c r="K405" s="1235"/>
    </row>
    <row r="406" spans="4:11" ht="12.75">
      <c r="D406" s="1232"/>
      <c r="E406" s="1233"/>
      <c r="F406" s="1232"/>
      <c r="K406" s="1235"/>
    </row>
    <row r="407" spans="4:11" ht="12.75">
      <c r="D407" s="1232"/>
      <c r="E407" s="1233"/>
      <c r="F407" s="1232"/>
      <c r="K407" s="1235"/>
    </row>
    <row r="408" spans="4:11" ht="12.75">
      <c r="D408" s="1232"/>
      <c r="E408" s="1233"/>
      <c r="F408" s="1232"/>
      <c r="K408" s="1235"/>
    </row>
    <row r="409" spans="4:11" ht="12.75">
      <c r="D409" s="1232"/>
      <c r="E409" s="1233"/>
      <c r="F409" s="1232"/>
      <c r="K409" s="1235"/>
    </row>
    <row r="410" spans="4:11" ht="12.75">
      <c r="D410" s="1232"/>
      <c r="E410" s="1233"/>
      <c r="F410" s="1232"/>
      <c r="K410" s="1235"/>
    </row>
    <row r="411" spans="4:11" ht="12.75">
      <c r="D411" s="1232"/>
      <c r="E411" s="1233"/>
      <c r="F411" s="1232"/>
      <c r="K411" s="1235"/>
    </row>
    <row r="412" spans="4:11" ht="12.75">
      <c r="D412" s="1232"/>
      <c r="E412" s="1233"/>
      <c r="F412" s="1232"/>
      <c r="K412" s="1235"/>
    </row>
    <row r="413" spans="4:11" ht="12.75">
      <c r="D413" s="1232"/>
      <c r="E413" s="1233"/>
      <c r="F413" s="1232"/>
      <c r="K413" s="1235"/>
    </row>
    <row r="414" spans="4:11" ht="12.75">
      <c r="D414" s="1232"/>
      <c r="E414" s="1233"/>
      <c r="F414" s="1232"/>
      <c r="K414" s="1235"/>
    </row>
    <row r="415" spans="4:11" ht="12.75">
      <c r="D415" s="1232"/>
      <c r="E415" s="1233"/>
      <c r="F415" s="1232"/>
      <c r="K415" s="1235"/>
    </row>
    <row r="416" spans="4:11" ht="12.75">
      <c r="D416" s="1232"/>
      <c r="E416" s="1233"/>
      <c r="F416" s="1232"/>
      <c r="K416" s="1235"/>
    </row>
    <row r="417" spans="4:11" ht="12.75">
      <c r="D417" s="1232"/>
      <c r="E417" s="1233"/>
      <c r="F417" s="1232"/>
      <c r="K417" s="1235"/>
    </row>
    <row r="418" spans="4:11" ht="12.75">
      <c r="D418" s="1232"/>
      <c r="E418" s="1233"/>
      <c r="F418" s="1232"/>
      <c r="K418" s="1235"/>
    </row>
    <row r="419" spans="4:11" ht="12.75">
      <c r="D419" s="1232"/>
      <c r="E419" s="1233"/>
      <c r="F419" s="1232"/>
      <c r="K419" s="1235"/>
    </row>
    <row r="420" spans="4:11" ht="12.75">
      <c r="D420" s="1232"/>
      <c r="E420" s="1233"/>
      <c r="F420" s="1232"/>
      <c r="K420" s="1235"/>
    </row>
    <row r="421" spans="4:11" ht="12.75">
      <c r="D421" s="1232"/>
      <c r="E421" s="1233"/>
      <c r="F421" s="1232"/>
      <c r="K421" s="1235"/>
    </row>
    <row r="422" spans="4:11" ht="12.75">
      <c r="D422" s="1232"/>
      <c r="E422" s="1233"/>
      <c r="F422" s="1232"/>
      <c r="K422" s="1235"/>
    </row>
    <row r="423" spans="4:11" ht="12.75">
      <c r="D423" s="1232"/>
      <c r="E423" s="1233"/>
      <c r="F423" s="1232"/>
      <c r="K423" s="1235"/>
    </row>
    <row r="424" spans="4:11" ht="12.75">
      <c r="D424" s="1232"/>
      <c r="E424" s="1233"/>
      <c r="F424" s="1232"/>
      <c r="K424" s="1235"/>
    </row>
    <row r="425" spans="4:11" ht="12.75">
      <c r="D425" s="1232"/>
      <c r="E425" s="1233"/>
      <c r="F425" s="1232"/>
      <c r="K425" s="1235"/>
    </row>
    <row r="426" spans="4:11" ht="12.75">
      <c r="D426" s="1232"/>
      <c r="E426" s="1233"/>
      <c r="F426" s="1232"/>
      <c r="K426" s="1235"/>
    </row>
    <row r="427" spans="4:11" ht="12.75">
      <c r="D427" s="1232"/>
      <c r="E427" s="1233"/>
      <c r="F427" s="1232"/>
      <c r="K427" s="1235"/>
    </row>
    <row r="428" spans="4:11" ht="12.75">
      <c r="D428" s="1232"/>
      <c r="E428" s="1233"/>
      <c r="F428" s="1232"/>
      <c r="K428" s="1235"/>
    </row>
    <row r="429" spans="4:11" ht="12.75">
      <c r="D429" s="1232"/>
      <c r="E429" s="1233"/>
      <c r="F429" s="1232"/>
      <c r="K429" s="1235"/>
    </row>
    <row r="430" spans="4:11" ht="12.75">
      <c r="D430" s="1232"/>
      <c r="E430" s="1233"/>
      <c r="F430" s="1232"/>
      <c r="K430" s="1235"/>
    </row>
    <row r="431" spans="4:11" ht="12.75">
      <c r="D431" s="1232"/>
      <c r="E431" s="1233"/>
      <c r="F431" s="1232"/>
      <c r="K431" s="1235"/>
    </row>
    <row r="432" spans="4:11" ht="12.75">
      <c r="D432" s="1232"/>
      <c r="E432" s="1233"/>
      <c r="F432" s="1232"/>
      <c r="K432" s="1235"/>
    </row>
    <row r="433" spans="4:11" ht="12.75">
      <c r="D433" s="1232"/>
      <c r="E433" s="1233"/>
      <c r="F433" s="1232"/>
      <c r="K433" s="1235"/>
    </row>
    <row r="434" spans="4:11" ht="12.75">
      <c r="D434" s="1232"/>
      <c r="E434" s="1233"/>
      <c r="F434" s="1232"/>
      <c r="K434" s="1235"/>
    </row>
    <row r="435" spans="4:11" ht="12.75">
      <c r="D435" s="1232"/>
      <c r="E435" s="1233"/>
      <c r="F435" s="1232"/>
      <c r="K435" s="1235"/>
    </row>
    <row r="436" spans="4:11" ht="12.75">
      <c r="D436" s="1232"/>
      <c r="E436" s="1233"/>
      <c r="F436" s="1232"/>
      <c r="K436" s="1235"/>
    </row>
    <row r="437" spans="4:11" ht="12.75">
      <c r="D437" s="1232"/>
      <c r="E437" s="1233"/>
      <c r="F437" s="1232"/>
      <c r="K437" s="1235"/>
    </row>
    <row r="438" spans="4:11" ht="12.75">
      <c r="D438" s="1232"/>
      <c r="E438" s="1233"/>
      <c r="F438" s="1232"/>
      <c r="K438" s="1235"/>
    </row>
    <row r="439" spans="4:11" ht="12.75">
      <c r="D439" s="1232"/>
      <c r="E439" s="1233"/>
      <c r="F439" s="1232"/>
      <c r="K439" s="1235"/>
    </row>
    <row r="440" spans="4:11" ht="12.75">
      <c r="D440" s="1232"/>
      <c r="E440" s="1233"/>
      <c r="F440" s="1232"/>
      <c r="K440" s="1235"/>
    </row>
    <row r="441" spans="4:11" ht="12.75">
      <c r="D441" s="1232"/>
      <c r="E441" s="1233"/>
      <c r="F441" s="1232"/>
      <c r="K441" s="1235"/>
    </row>
    <row r="442" spans="4:11" ht="12.75">
      <c r="D442" s="1232"/>
      <c r="E442" s="1233"/>
      <c r="F442" s="1232"/>
      <c r="K442" s="1235"/>
    </row>
    <row r="443" spans="4:11" ht="12.75">
      <c r="D443" s="1232"/>
      <c r="E443" s="1233"/>
      <c r="F443" s="1232"/>
      <c r="K443" s="1235"/>
    </row>
    <row r="444" spans="4:11" ht="12.75">
      <c r="D444" s="1232"/>
      <c r="E444" s="1233"/>
      <c r="F444" s="1232"/>
      <c r="K444" s="1235"/>
    </row>
    <row r="445" spans="4:11" ht="12.75">
      <c r="D445" s="1232"/>
      <c r="E445" s="1233"/>
      <c r="F445" s="1232"/>
      <c r="K445" s="1235"/>
    </row>
    <row r="446" spans="4:11" ht="12.75">
      <c r="D446" s="1232"/>
      <c r="E446" s="1233"/>
      <c r="F446" s="1232"/>
      <c r="K446" s="1235"/>
    </row>
    <row r="447" spans="4:11" ht="12.75">
      <c r="D447" s="1232"/>
      <c r="E447" s="1233"/>
      <c r="F447" s="1232"/>
      <c r="K447" s="1235"/>
    </row>
    <row r="448" spans="4:11" ht="12.75">
      <c r="D448" s="1232"/>
      <c r="E448" s="1233"/>
      <c r="F448" s="1232"/>
      <c r="K448" s="1235"/>
    </row>
    <row r="449" spans="4:11" ht="12.75">
      <c r="D449" s="1232"/>
      <c r="E449" s="1233"/>
      <c r="F449" s="1232"/>
      <c r="K449" s="1235"/>
    </row>
    <row r="450" spans="4:11" ht="12.75">
      <c r="D450" s="1232"/>
      <c r="E450" s="1233"/>
      <c r="F450" s="1232"/>
      <c r="K450" s="1235"/>
    </row>
    <row r="451" spans="4:11" ht="12.75">
      <c r="D451" s="1232"/>
      <c r="E451" s="1233"/>
      <c r="F451" s="1232"/>
      <c r="K451" s="1235"/>
    </row>
    <row r="452" spans="4:11" ht="12.75">
      <c r="D452" s="1232"/>
      <c r="E452" s="1233"/>
      <c r="F452" s="1232"/>
      <c r="K452" s="1235"/>
    </row>
    <row r="453" spans="4:11" ht="12.75">
      <c r="D453" s="1232"/>
      <c r="E453" s="1233"/>
      <c r="F453" s="1232"/>
      <c r="K453" s="1235"/>
    </row>
    <row r="454" spans="4:11" ht="12.75">
      <c r="D454" s="1232"/>
      <c r="E454" s="1233"/>
      <c r="F454" s="1232"/>
      <c r="K454" s="1235"/>
    </row>
    <row r="455" spans="4:11" ht="12.75">
      <c r="D455" s="1232"/>
      <c r="E455" s="1233"/>
      <c r="F455" s="1232"/>
      <c r="K455" s="1235"/>
    </row>
    <row r="456" spans="4:11" ht="12.75">
      <c r="D456" s="1232"/>
      <c r="E456" s="1233"/>
      <c r="F456" s="1232"/>
      <c r="K456" s="1235"/>
    </row>
    <row r="457" spans="4:11" ht="12.75">
      <c r="D457" s="1232"/>
      <c r="E457" s="1233"/>
      <c r="F457" s="1232"/>
      <c r="K457" s="1235"/>
    </row>
    <row r="458" spans="4:11" ht="12.75">
      <c r="D458" s="1232"/>
      <c r="E458" s="1233"/>
      <c r="F458" s="1232"/>
      <c r="K458" s="1235"/>
    </row>
    <row r="459" spans="4:11" ht="12.75">
      <c r="D459" s="1232"/>
      <c r="E459" s="1233"/>
      <c r="F459" s="1232"/>
      <c r="K459" s="1235"/>
    </row>
    <row r="460" spans="4:11" ht="12.75">
      <c r="D460" s="1232"/>
      <c r="E460" s="1233"/>
      <c r="F460" s="1232"/>
      <c r="K460" s="1235"/>
    </row>
    <row r="461" spans="4:11" ht="12.75">
      <c r="D461" s="1232"/>
      <c r="E461" s="1233"/>
      <c r="F461" s="1232"/>
      <c r="K461" s="1235"/>
    </row>
    <row r="462" spans="4:11" ht="12.75">
      <c r="D462" s="1232"/>
      <c r="E462" s="1233"/>
      <c r="F462" s="1232"/>
      <c r="K462" s="1235"/>
    </row>
    <row r="463" spans="4:11" ht="12.75">
      <c r="D463" s="1232"/>
      <c r="E463" s="1233"/>
      <c r="F463" s="1232"/>
      <c r="K463" s="1235"/>
    </row>
    <row r="464" spans="4:11" ht="12.75">
      <c r="D464" s="1232"/>
      <c r="E464" s="1233"/>
      <c r="F464" s="1232"/>
      <c r="K464" s="1235"/>
    </row>
    <row r="465" spans="4:11" ht="12.75">
      <c r="D465" s="1232"/>
      <c r="E465" s="1233"/>
      <c r="F465" s="1232"/>
      <c r="K465" s="1235"/>
    </row>
    <row r="466" spans="4:11" ht="12.75">
      <c r="D466" s="1232"/>
      <c r="E466" s="1233"/>
      <c r="F466" s="1232"/>
      <c r="K466" s="1235"/>
    </row>
    <row r="467" spans="4:11" ht="12.75">
      <c r="D467" s="1232"/>
      <c r="E467" s="1233"/>
      <c r="F467" s="1232"/>
      <c r="K467" s="1235"/>
    </row>
    <row r="468" spans="4:11" ht="12.75">
      <c r="D468" s="1232"/>
      <c r="E468" s="1233"/>
      <c r="F468" s="1232"/>
      <c r="K468" s="1235"/>
    </row>
    <row r="469" spans="4:11" ht="12.75">
      <c r="D469" s="1232"/>
      <c r="E469" s="1233"/>
      <c r="F469" s="1232"/>
      <c r="K469" s="1235"/>
    </row>
    <row r="470" spans="4:11" ht="12.75">
      <c r="D470" s="1232"/>
      <c r="E470" s="1233"/>
      <c r="F470" s="1232"/>
      <c r="K470" s="1235"/>
    </row>
    <row r="471" spans="4:11" ht="12.75">
      <c r="D471" s="1232"/>
      <c r="E471" s="1233"/>
      <c r="F471" s="1232"/>
      <c r="K471" s="1235"/>
    </row>
    <row r="472" spans="4:11" ht="12.75">
      <c r="D472" s="1232"/>
      <c r="E472" s="1233"/>
      <c r="F472" s="1232"/>
      <c r="K472" s="1235"/>
    </row>
    <row r="473" spans="4:11" ht="12.75">
      <c r="D473" s="1232"/>
      <c r="E473" s="1233"/>
      <c r="F473" s="1232"/>
      <c r="K473" s="1235"/>
    </row>
    <row r="474" spans="4:11" ht="12.75">
      <c r="D474" s="1232"/>
      <c r="E474" s="1233"/>
      <c r="F474" s="1232"/>
      <c r="K474" s="1235"/>
    </row>
    <row r="475" spans="4:11" ht="12.75">
      <c r="D475" s="1232"/>
      <c r="E475" s="1233"/>
      <c r="F475" s="1232"/>
      <c r="K475" s="1235"/>
    </row>
    <row r="476" spans="4:11" ht="12.75">
      <c r="D476" s="1232"/>
      <c r="E476" s="1233"/>
      <c r="F476" s="1232"/>
      <c r="K476" s="1235"/>
    </row>
    <row r="477" spans="4:11" ht="12.75">
      <c r="D477" s="1232"/>
      <c r="E477" s="1233"/>
      <c r="F477" s="1232"/>
      <c r="K477" s="1235"/>
    </row>
    <row r="478" spans="4:11" ht="12.75">
      <c r="D478" s="1232"/>
      <c r="E478" s="1233"/>
      <c r="F478" s="1232"/>
      <c r="K478" s="1235"/>
    </row>
    <row r="479" spans="4:11" ht="12.75">
      <c r="D479" s="1232"/>
      <c r="E479" s="1233"/>
      <c r="F479" s="1232"/>
      <c r="K479" s="1235"/>
    </row>
    <row r="480" spans="4:11" ht="12.75">
      <c r="D480" s="1232"/>
      <c r="E480" s="1233"/>
      <c r="F480" s="1232"/>
      <c r="K480" s="1235"/>
    </row>
    <row r="481" spans="4:11" ht="12.75">
      <c r="D481" s="1232"/>
      <c r="E481" s="1233"/>
      <c r="F481" s="1232"/>
      <c r="K481" s="1235"/>
    </row>
    <row r="482" spans="4:11" ht="12.75">
      <c r="D482" s="1232"/>
      <c r="E482" s="1233"/>
      <c r="F482" s="1232"/>
      <c r="K482" s="1235"/>
    </row>
    <row r="483" spans="4:11" ht="12.75">
      <c r="D483" s="1232"/>
      <c r="E483" s="1233"/>
      <c r="F483" s="1232"/>
      <c r="K483" s="1235"/>
    </row>
    <row r="484" spans="4:11" ht="12.75">
      <c r="D484" s="1232"/>
      <c r="E484" s="1233"/>
      <c r="F484" s="1232"/>
      <c r="K484" s="1235"/>
    </row>
    <row r="485" spans="4:11" ht="12.75">
      <c r="D485" s="1232"/>
      <c r="E485" s="1233"/>
      <c r="F485" s="1232"/>
      <c r="K485" s="1235"/>
    </row>
    <row r="486" spans="4:11" ht="12.75">
      <c r="D486" s="1232"/>
      <c r="E486" s="1233"/>
      <c r="F486" s="1232"/>
      <c r="K486" s="1235"/>
    </row>
    <row r="487" spans="4:11" ht="12.75">
      <c r="D487" s="1232"/>
      <c r="E487" s="1233"/>
      <c r="F487" s="1232"/>
      <c r="K487" s="1235"/>
    </row>
    <row r="488" spans="4:11" ht="12.75">
      <c r="D488" s="1232"/>
      <c r="E488" s="1233"/>
      <c r="F488" s="1232"/>
      <c r="K488" s="1235"/>
    </row>
    <row r="489" spans="4:11" ht="12.75">
      <c r="D489" s="1232"/>
      <c r="E489" s="1233"/>
      <c r="F489" s="1232"/>
      <c r="K489" s="1235"/>
    </row>
    <row r="490" spans="4:11" ht="12.75">
      <c r="D490" s="1232"/>
      <c r="E490" s="1233"/>
      <c r="F490" s="1232"/>
      <c r="K490" s="1235"/>
    </row>
    <row r="491" spans="4:11" ht="12.75">
      <c r="D491" s="1232"/>
      <c r="E491" s="1233"/>
      <c r="F491" s="1232"/>
      <c r="K491" s="1235"/>
    </row>
    <row r="492" spans="4:11" ht="12.75">
      <c r="D492" s="1232"/>
      <c r="E492" s="1233"/>
      <c r="F492" s="1232"/>
      <c r="K492" s="1235"/>
    </row>
    <row r="493" spans="4:11" ht="12.75">
      <c r="D493" s="1232"/>
      <c r="E493" s="1233"/>
      <c r="F493" s="1232"/>
      <c r="K493" s="1235"/>
    </row>
    <row r="494" spans="4:11" ht="12.75">
      <c r="D494" s="1232"/>
      <c r="E494" s="1233"/>
      <c r="F494" s="1232"/>
      <c r="K494" s="1235"/>
    </row>
    <row r="495" spans="4:11" ht="12.75">
      <c r="D495" s="1232"/>
      <c r="E495" s="1233"/>
      <c r="F495" s="1232"/>
      <c r="K495" s="1235"/>
    </row>
    <row r="496" spans="4:11" ht="12.75">
      <c r="D496" s="1232"/>
      <c r="E496" s="1233"/>
      <c r="F496" s="1232"/>
      <c r="K496" s="1235"/>
    </row>
    <row r="497" spans="4:11" ht="12.75">
      <c r="D497" s="1232"/>
      <c r="E497" s="1233"/>
      <c r="F497" s="1232"/>
      <c r="K497" s="1235"/>
    </row>
    <row r="498" spans="4:11" ht="12.75">
      <c r="D498" s="1232"/>
      <c r="E498" s="1233"/>
      <c r="F498" s="1232"/>
      <c r="K498" s="1235"/>
    </row>
    <row r="499" spans="4:11" ht="12.75">
      <c r="D499" s="1232"/>
      <c r="E499" s="1233"/>
      <c r="F499" s="1232"/>
      <c r="K499" s="1235"/>
    </row>
    <row r="500" spans="4:11" ht="12.75">
      <c r="D500" s="1232"/>
      <c r="E500" s="1233"/>
      <c r="F500" s="1232"/>
      <c r="K500" s="1235"/>
    </row>
    <row r="501" spans="4:11" ht="12.75">
      <c r="D501" s="1232"/>
      <c r="E501" s="1233"/>
      <c r="F501" s="1232"/>
      <c r="K501" s="1235"/>
    </row>
    <row r="502" spans="4:11" ht="12.75">
      <c r="D502" s="1232"/>
      <c r="E502" s="1233"/>
      <c r="F502" s="1232"/>
      <c r="K502" s="1235"/>
    </row>
    <row r="503" spans="4:11" ht="12.75">
      <c r="D503" s="1232"/>
      <c r="E503" s="1233"/>
      <c r="F503" s="1232"/>
      <c r="K503" s="1235"/>
    </row>
    <row r="504" spans="4:11" ht="12.75">
      <c r="D504" s="1232"/>
      <c r="E504" s="1233"/>
      <c r="F504" s="1232"/>
      <c r="K504" s="1235"/>
    </row>
    <row r="505" spans="4:11" ht="12.75">
      <c r="D505" s="1232"/>
      <c r="E505" s="1233"/>
      <c r="F505" s="1232"/>
      <c r="K505" s="1235"/>
    </row>
    <row r="506" spans="4:11" ht="12.75">
      <c r="D506" s="1232"/>
      <c r="E506" s="1233"/>
      <c r="F506" s="1232"/>
      <c r="K506" s="1235"/>
    </row>
    <row r="507" spans="4:11" ht="12.75">
      <c r="D507" s="1232"/>
      <c r="E507" s="1233"/>
      <c r="F507" s="1232"/>
      <c r="K507" s="1235"/>
    </row>
    <row r="508" spans="4:11" ht="12.75">
      <c r="D508" s="1232"/>
      <c r="E508" s="1233"/>
      <c r="F508" s="1232"/>
      <c r="K508" s="1235"/>
    </row>
    <row r="509" spans="4:11" ht="12.75">
      <c r="D509" s="1232"/>
      <c r="E509" s="1233"/>
      <c r="F509" s="1232"/>
      <c r="K509" s="1235"/>
    </row>
    <row r="510" spans="4:11" ht="12.75">
      <c r="D510" s="1232"/>
      <c r="E510" s="1233"/>
      <c r="F510" s="1232"/>
      <c r="K510" s="1235"/>
    </row>
    <row r="511" spans="4:11" ht="12.75">
      <c r="D511" s="1232"/>
      <c r="E511" s="1233"/>
      <c r="F511" s="1232"/>
      <c r="K511" s="1235"/>
    </row>
    <row r="512" spans="4:11" ht="12.75">
      <c r="D512" s="1232"/>
      <c r="E512" s="1233"/>
      <c r="F512" s="1232"/>
      <c r="K512" s="1235"/>
    </row>
    <row r="513" spans="4:11" ht="12.75">
      <c r="D513" s="1232"/>
      <c r="E513" s="1233"/>
      <c r="F513" s="1232"/>
      <c r="K513" s="1235"/>
    </row>
    <row r="514" spans="4:11" ht="12.75">
      <c r="D514" s="1232"/>
      <c r="E514" s="1233"/>
      <c r="F514" s="1232"/>
      <c r="K514" s="1235"/>
    </row>
    <row r="515" spans="4:11" ht="12.75">
      <c r="D515" s="1232"/>
      <c r="E515" s="1233"/>
      <c r="F515" s="1232"/>
      <c r="K515" s="1235"/>
    </row>
    <row r="516" spans="4:11" ht="12.75">
      <c r="D516" s="1232"/>
      <c r="E516" s="1233"/>
      <c r="F516" s="1232"/>
      <c r="K516" s="1235"/>
    </row>
    <row r="517" spans="4:11" ht="12.75">
      <c r="D517" s="1232"/>
      <c r="E517" s="1233"/>
      <c r="F517" s="1232"/>
      <c r="K517" s="1235"/>
    </row>
    <row r="518" spans="4:11" ht="12.75">
      <c r="D518" s="1232"/>
      <c r="E518" s="1233"/>
      <c r="F518" s="1232"/>
      <c r="K518" s="1235"/>
    </row>
    <row r="519" spans="4:11" ht="12.75">
      <c r="D519" s="1232"/>
      <c r="E519" s="1233"/>
      <c r="F519" s="1232"/>
      <c r="K519" s="1235"/>
    </row>
    <row r="520" spans="4:11" ht="12.75">
      <c r="D520" s="1232"/>
      <c r="E520" s="1233"/>
      <c r="F520" s="1232"/>
      <c r="K520" s="1235"/>
    </row>
    <row r="521" spans="4:11" ht="12.75">
      <c r="D521" s="1232"/>
      <c r="E521" s="1233"/>
      <c r="F521" s="1232"/>
      <c r="K521" s="1235"/>
    </row>
    <row r="522" spans="4:11" ht="12.75">
      <c r="D522" s="1232"/>
      <c r="E522" s="1233"/>
      <c r="F522" s="1232"/>
      <c r="K522" s="1235"/>
    </row>
    <row r="523" spans="4:11" ht="12.75">
      <c r="D523" s="1232"/>
      <c r="E523" s="1233"/>
      <c r="F523" s="1232"/>
      <c r="K523" s="1235"/>
    </row>
    <row r="524" spans="4:11" ht="12.75">
      <c r="D524" s="1232"/>
      <c r="E524" s="1233"/>
      <c r="F524" s="1232"/>
      <c r="K524" s="1235"/>
    </row>
    <row r="525" spans="4:11" ht="12.75">
      <c r="D525" s="1232"/>
      <c r="E525" s="1233"/>
      <c r="F525" s="1232"/>
      <c r="K525" s="1235"/>
    </row>
    <row r="526" spans="4:11" ht="12.75">
      <c r="D526" s="1232"/>
      <c r="E526" s="1233"/>
      <c r="F526" s="1232"/>
      <c r="K526" s="1235"/>
    </row>
    <row r="527" spans="4:11" ht="12.75">
      <c r="D527" s="1232"/>
      <c r="E527" s="1233"/>
      <c r="F527" s="1232"/>
      <c r="K527" s="1235"/>
    </row>
    <row r="528" spans="4:11" ht="12.75">
      <c r="D528" s="1232"/>
      <c r="E528" s="1233"/>
      <c r="F528" s="1232"/>
      <c r="K528" s="1235"/>
    </row>
    <row r="529" spans="4:11" ht="12.75">
      <c r="D529" s="1232"/>
      <c r="E529" s="1233"/>
      <c r="F529" s="1232"/>
      <c r="K529" s="1235"/>
    </row>
    <row r="530" spans="4:11" ht="12.75">
      <c r="D530" s="1232"/>
      <c r="E530" s="1233"/>
      <c r="F530" s="1232"/>
      <c r="K530" s="1235"/>
    </row>
    <row r="531" spans="4:11" ht="12.75">
      <c r="D531" s="1232"/>
      <c r="E531" s="1233"/>
      <c r="F531" s="1232"/>
      <c r="K531" s="1235"/>
    </row>
    <row r="532" spans="4:11" ht="12.75">
      <c r="D532" s="1232"/>
      <c r="E532" s="1233"/>
      <c r="F532" s="1232"/>
      <c r="K532" s="1235"/>
    </row>
    <row r="533" spans="4:11" ht="12.75">
      <c r="D533" s="1232"/>
      <c r="E533" s="1233"/>
      <c r="F533" s="1232"/>
      <c r="K533" s="1235"/>
    </row>
    <row r="534" spans="4:11" ht="12.75">
      <c r="D534" s="1232"/>
      <c r="E534" s="1233"/>
      <c r="F534" s="1232"/>
      <c r="K534" s="1235"/>
    </row>
    <row r="535" spans="4:11" ht="12.75">
      <c r="D535" s="1232"/>
      <c r="E535" s="1233"/>
      <c r="F535" s="1232"/>
      <c r="K535" s="1235"/>
    </row>
    <row r="536" spans="4:11" ht="12.75">
      <c r="D536" s="1232"/>
      <c r="E536" s="1233"/>
      <c r="F536" s="1232"/>
      <c r="K536" s="1235"/>
    </row>
    <row r="537" spans="4:11" ht="12.75">
      <c r="D537" s="1232"/>
      <c r="E537" s="1233"/>
      <c r="F537" s="1232"/>
      <c r="K537" s="1235"/>
    </row>
    <row r="538" spans="4:11" ht="12.75">
      <c r="D538" s="1232"/>
      <c r="E538" s="1233"/>
      <c r="F538" s="1232"/>
      <c r="K538" s="1235"/>
    </row>
    <row r="539" spans="4:11" ht="12.75">
      <c r="D539" s="1232"/>
      <c r="E539" s="1233"/>
      <c r="F539" s="1232"/>
      <c r="K539" s="1235"/>
    </row>
    <row r="540" spans="4:11" ht="12.75">
      <c r="D540" s="1232"/>
      <c r="E540" s="1233"/>
      <c r="F540" s="1232"/>
      <c r="K540" s="1235"/>
    </row>
    <row r="541" spans="4:11" ht="12.75">
      <c r="D541" s="1232"/>
      <c r="E541" s="1233"/>
      <c r="F541" s="1232"/>
      <c r="K541" s="1235"/>
    </row>
    <row r="542" spans="4:11" ht="12.75">
      <c r="D542" s="1232"/>
      <c r="E542" s="1233"/>
      <c r="F542" s="1232"/>
      <c r="K542" s="1235"/>
    </row>
    <row r="543" spans="4:11" ht="12.75">
      <c r="D543" s="1232"/>
      <c r="E543" s="1233"/>
      <c r="F543" s="1232"/>
      <c r="K543" s="1235"/>
    </row>
    <row r="544" spans="4:11" ht="12.75">
      <c r="D544" s="1232"/>
      <c r="E544" s="1233"/>
      <c r="F544" s="1232"/>
      <c r="K544" s="1235"/>
    </row>
    <row r="545" spans="4:11" ht="12.75">
      <c r="D545" s="1232"/>
      <c r="E545" s="1233"/>
      <c r="F545" s="1232"/>
      <c r="K545" s="1235"/>
    </row>
    <row r="546" spans="4:11" ht="12.75">
      <c r="D546" s="1232"/>
      <c r="E546" s="1233"/>
      <c r="F546" s="1232"/>
      <c r="K546" s="1235"/>
    </row>
    <row r="547" spans="4:11" ht="12.75">
      <c r="D547" s="1232"/>
      <c r="E547" s="1233"/>
      <c r="F547" s="1232"/>
      <c r="K547" s="1235"/>
    </row>
    <row r="548" spans="4:11" ht="12.75">
      <c r="D548" s="1232"/>
      <c r="E548" s="1233"/>
      <c r="F548" s="1232"/>
      <c r="K548" s="1235"/>
    </row>
    <row r="549" spans="4:11" ht="12.75">
      <c r="D549" s="1232"/>
      <c r="E549" s="1233"/>
      <c r="F549" s="1232"/>
      <c r="K549" s="1235"/>
    </row>
    <row r="550" spans="4:11" ht="12.75">
      <c r="D550" s="1232"/>
      <c r="E550" s="1233"/>
      <c r="F550" s="1232"/>
      <c r="K550" s="1235"/>
    </row>
    <row r="551" spans="4:11" ht="12.75">
      <c r="D551" s="1232"/>
      <c r="E551" s="1233"/>
      <c r="F551" s="1232"/>
      <c r="K551" s="1235"/>
    </row>
    <row r="552" spans="4:11" ht="12.75">
      <c r="D552" s="1232"/>
      <c r="E552" s="1233"/>
      <c r="F552" s="1232"/>
      <c r="K552" s="1235"/>
    </row>
    <row r="553" spans="4:11" ht="12.75">
      <c r="D553" s="1232"/>
      <c r="E553" s="1233"/>
      <c r="F553" s="1232"/>
      <c r="K553" s="1235"/>
    </row>
    <row r="554" spans="4:11" ht="12.75">
      <c r="D554" s="1232"/>
      <c r="E554" s="1233"/>
      <c r="F554" s="1232"/>
      <c r="K554" s="1235"/>
    </row>
    <row r="555" spans="4:11" ht="12.75">
      <c r="D555" s="1232"/>
      <c r="E555" s="1233"/>
      <c r="F555" s="1232"/>
      <c r="K555" s="1235"/>
    </row>
    <row r="556" spans="4:11" ht="12.75">
      <c r="D556" s="1232"/>
      <c r="E556" s="1233"/>
      <c r="F556" s="1232"/>
      <c r="K556" s="1235"/>
    </row>
    <row r="557" spans="4:11" ht="12.75">
      <c r="D557" s="1232"/>
      <c r="E557" s="1233"/>
      <c r="F557" s="1232"/>
      <c r="K557" s="1235"/>
    </row>
    <row r="558" spans="4:11" ht="12.75">
      <c r="D558" s="1232"/>
      <c r="E558" s="1233"/>
      <c r="F558" s="1232"/>
      <c r="K558" s="1235"/>
    </row>
    <row r="559" spans="4:11" ht="12.75">
      <c r="D559" s="1232"/>
      <c r="E559" s="1233"/>
      <c r="F559" s="1232"/>
      <c r="K559" s="1235"/>
    </row>
    <row r="560" spans="4:11" ht="12.75">
      <c r="D560" s="1232"/>
      <c r="E560" s="1233"/>
      <c r="F560" s="1232"/>
      <c r="K560" s="1235"/>
    </row>
    <row r="561" spans="4:11" ht="12.75">
      <c r="D561" s="1232"/>
      <c r="E561" s="1233"/>
      <c r="F561" s="1232"/>
      <c r="K561" s="1235"/>
    </row>
    <row r="562" spans="4:11" ht="12.75">
      <c r="D562" s="1232"/>
      <c r="E562" s="1233"/>
      <c r="F562" s="1232"/>
      <c r="K562" s="1235"/>
    </row>
    <row r="563" spans="4:11" ht="12.75">
      <c r="D563" s="1232"/>
      <c r="E563" s="1233"/>
      <c r="F563" s="1232"/>
      <c r="K563" s="1235"/>
    </row>
    <row r="564" spans="4:11" ht="12.75">
      <c r="D564" s="1232"/>
      <c r="E564" s="1233"/>
      <c r="F564" s="1232"/>
      <c r="K564" s="1235"/>
    </row>
    <row r="565" spans="4:11" ht="12.75">
      <c r="D565" s="1232"/>
      <c r="E565" s="1233"/>
      <c r="F565" s="1232"/>
      <c r="K565" s="1235"/>
    </row>
    <row r="566" spans="4:11" ht="12.75">
      <c r="D566" s="1232"/>
      <c r="E566" s="1233"/>
      <c r="F566" s="1232"/>
      <c r="K566" s="1235"/>
    </row>
    <row r="567" spans="4:11" ht="12.75">
      <c r="D567" s="1232"/>
      <c r="E567" s="1233"/>
      <c r="F567" s="1232"/>
      <c r="K567" s="1235"/>
    </row>
    <row r="568" spans="4:11" ht="12.75">
      <c r="D568" s="1232"/>
      <c r="E568" s="1233"/>
      <c r="F568" s="1232"/>
      <c r="K568" s="1235"/>
    </row>
    <row r="569" spans="4:11" ht="12.75">
      <c r="D569" s="1232"/>
      <c r="E569" s="1233"/>
      <c r="F569" s="1232"/>
      <c r="K569" s="1235"/>
    </row>
    <row r="570" spans="4:11" ht="12.75">
      <c r="D570" s="1232"/>
      <c r="E570" s="1233"/>
      <c r="F570" s="1232"/>
      <c r="K570" s="1235"/>
    </row>
    <row r="571" spans="4:11" ht="12.75">
      <c r="D571" s="1232"/>
      <c r="E571" s="1233"/>
      <c r="F571" s="1232"/>
      <c r="K571" s="1235"/>
    </row>
    <row r="572" spans="4:11" ht="12.75">
      <c r="D572" s="1232"/>
      <c r="E572" s="1233"/>
      <c r="F572" s="1232"/>
      <c r="K572" s="1235"/>
    </row>
    <row r="573" spans="4:11" ht="12.75">
      <c r="D573" s="1232"/>
      <c r="E573" s="1233"/>
      <c r="F573" s="1232"/>
      <c r="K573" s="1235"/>
    </row>
    <row r="574" spans="4:11" ht="12.75">
      <c r="D574" s="1232"/>
      <c r="E574" s="1233"/>
      <c r="F574" s="1232"/>
      <c r="K574" s="1235"/>
    </row>
    <row r="575" spans="4:11" ht="12.75">
      <c r="D575" s="1232"/>
      <c r="E575" s="1233"/>
      <c r="F575" s="1232"/>
      <c r="K575" s="1235"/>
    </row>
    <row r="576" spans="4:11" ht="12.75">
      <c r="D576" s="1232"/>
      <c r="E576" s="1233"/>
      <c r="F576" s="1232"/>
      <c r="K576" s="1235"/>
    </row>
    <row r="577" spans="4:11" ht="12.75">
      <c r="D577" s="1232"/>
      <c r="E577" s="1233"/>
      <c r="F577" s="1232"/>
      <c r="K577" s="1235"/>
    </row>
    <row r="578" spans="4:11" ht="12.75">
      <c r="D578" s="1232"/>
      <c r="E578" s="1233"/>
      <c r="F578" s="1232"/>
      <c r="K578" s="1235"/>
    </row>
    <row r="579" spans="4:11" ht="12.75">
      <c r="D579" s="1232"/>
      <c r="E579" s="1233"/>
      <c r="F579" s="1232"/>
      <c r="K579" s="1235"/>
    </row>
    <row r="580" spans="4:11" ht="12.75">
      <c r="D580" s="1232"/>
      <c r="E580" s="1233"/>
      <c r="F580" s="1232"/>
      <c r="K580" s="1235"/>
    </row>
    <row r="581" spans="4:11" ht="12.75">
      <c r="D581" s="1232"/>
      <c r="E581" s="1233"/>
      <c r="F581" s="1232"/>
      <c r="K581" s="1235"/>
    </row>
    <row r="582" spans="4:11" ht="12.75">
      <c r="D582" s="1232"/>
      <c r="E582" s="1233"/>
      <c r="F582" s="1232"/>
      <c r="K582" s="1235"/>
    </row>
    <row r="583" spans="4:11" ht="12.75">
      <c r="D583" s="1232"/>
      <c r="E583" s="1233"/>
      <c r="F583" s="1232"/>
      <c r="K583" s="1235"/>
    </row>
    <row r="584" spans="4:11" ht="12.75">
      <c r="D584" s="1232"/>
      <c r="E584" s="1233"/>
      <c r="F584" s="1232"/>
      <c r="K584" s="1235"/>
    </row>
    <row r="585" spans="4:11" ht="12.75">
      <c r="D585" s="1232"/>
      <c r="E585" s="1233"/>
      <c r="F585" s="1232"/>
      <c r="K585" s="1235"/>
    </row>
    <row r="586" spans="4:11" ht="12.75">
      <c r="D586" s="1232"/>
      <c r="E586" s="1233"/>
      <c r="F586" s="1232"/>
      <c r="K586" s="1235"/>
    </row>
    <row r="587" spans="4:11" ht="12.75">
      <c r="D587" s="1232"/>
      <c r="E587" s="1233"/>
      <c r="F587" s="1232"/>
      <c r="K587" s="1235"/>
    </row>
    <row r="588" spans="4:11" ht="12.75">
      <c r="D588" s="1232"/>
      <c r="E588" s="1233"/>
      <c r="F588" s="1232"/>
      <c r="K588" s="1235"/>
    </row>
    <row r="589" spans="4:11" ht="12.75">
      <c r="D589" s="1232"/>
      <c r="E589" s="1233"/>
      <c r="F589" s="1232"/>
      <c r="K589" s="1235"/>
    </row>
    <row r="590" spans="4:11" ht="12.75">
      <c r="D590" s="1232"/>
      <c r="E590" s="1233"/>
      <c r="F590" s="1232"/>
      <c r="K590" s="1235"/>
    </row>
    <row r="591" spans="4:11" ht="12.75">
      <c r="D591" s="1232"/>
      <c r="E591" s="1233"/>
      <c r="F591" s="1232"/>
      <c r="K591" s="1235"/>
    </row>
    <row r="592" spans="4:11" ht="12.75">
      <c r="D592" s="1232"/>
      <c r="E592" s="1233"/>
      <c r="F592" s="1232"/>
      <c r="K592" s="1235"/>
    </row>
    <row r="593" spans="4:11" ht="12.75">
      <c r="D593" s="1232"/>
      <c r="E593" s="1233"/>
      <c r="F593" s="1232"/>
      <c r="K593" s="1235"/>
    </row>
    <row r="594" spans="4:11" ht="12.75">
      <c r="D594" s="1232"/>
      <c r="E594" s="1233"/>
      <c r="F594" s="1232"/>
      <c r="K594" s="1235"/>
    </row>
    <row r="595" spans="4:11" ht="12.75">
      <c r="D595" s="1232"/>
      <c r="E595" s="1233"/>
      <c r="F595" s="1232"/>
      <c r="K595" s="1235"/>
    </row>
    <row r="596" spans="4:11" ht="12.75">
      <c r="D596" s="1232"/>
      <c r="E596" s="1233"/>
      <c r="F596" s="1232"/>
      <c r="K596" s="1235"/>
    </row>
    <row r="597" spans="4:11" ht="12.75">
      <c r="D597" s="1232"/>
      <c r="E597" s="1233"/>
      <c r="F597" s="1232"/>
      <c r="K597" s="1235"/>
    </row>
    <row r="598" spans="4:11" ht="12.75">
      <c r="D598" s="1232"/>
      <c r="E598" s="1233"/>
      <c r="F598" s="1232"/>
      <c r="K598" s="1235"/>
    </row>
    <row r="599" spans="4:11" ht="12.75">
      <c r="D599" s="1232"/>
      <c r="E599" s="1233"/>
      <c r="F599" s="1232"/>
      <c r="K599" s="1235"/>
    </row>
    <row r="600" spans="4:11" ht="12.75">
      <c r="D600" s="1232"/>
      <c r="E600" s="1233"/>
      <c r="F600" s="1232"/>
      <c r="K600" s="1235"/>
    </row>
    <row r="601" spans="4:11" ht="12.75">
      <c r="D601" s="1232"/>
      <c r="E601" s="1233"/>
      <c r="F601" s="1232"/>
      <c r="K601" s="1235"/>
    </row>
    <row r="602" spans="4:11" ht="12.75">
      <c r="D602" s="1232"/>
      <c r="E602" s="1233"/>
      <c r="F602" s="1232"/>
      <c r="K602" s="1235"/>
    </row>
    <row r="603" spans="4:11" ht="12.75">
      <c r="D603" s="1232"/>
      <c r="E603" s="1233"/>
      <c r="F603" s="1232"/>
      <c r="K603" s="1235"/>
    </row>
    <row r="604" spans="4:11" ht="12.75">
      <c r="D604" s="1232"/>
      <c r="E604" s="1233"/>
      <c r="F604" s="1232"/>
      <c r="K604" s="1235"/>
    </row>
    <row r="605" spans="4:11" ht="12.75">
      <c r="D605" s="1232"/>
      <c r="E605" s="1233"/>
      <c r="F605" s="1232"/>
      <c r="K605" s="1235"/>
    </row>
    <row r="606" spans="4:11" ht="12.75">
      <c r="D606" s="1232"/>
      <c r="E606" s="1233"/>
      <c r="F606" s="1232"/>
      <c r="K606" s="1235"/>
    </row>
    <row r="607" spans="4:11" ht="12.75">
      <c r="D607" s="1232"/>
      <c r="E607" s="1233"/>
      <c r="F607" s="1232"/>
      <c r="K607" s="1235"/>
    </row>
    <row r="608" spans="4:11" ht="12.75">
      <c r="D608" s="1232"/>
      <c r="E608" s="1233"/>
      <c r="F608" s="1232"/>
      <c r="K608" s="1235"/>
    </row>
    <row r="609" spans="4:11" ht="12.75">
      <c r="D609" s="1232"/>
      <c r="E609" s="1233"/>
      <c r="F609" s="1232"/>
      <c r="K609" s="1235"/>
    </row>
    <row r="610" spans="4:11" ht="12.75">
      <c r="D610" s="1232"/>
      <c r="E610" s="1233"/>
      <c r="F610" s="1232"/>
      <c r="K610" s="1235"/>
    </row>
    <row r="611" spans="4:11" ht="12.75">
      <c r="D611" s="1232"/>
      <c r="E611" s="1233"/>
      <c r="F611" s="1232"/>
      <c r="K611" s="1235"/>
    </row>
    <row r="612" spans="4:11" ht="12.75">
      <c r="D612" s="1232"/>
      <c r="E612" s="1233"/>
      <c r="F612" s="1232"/>
      <c r="K612" s="1235"/>
    </row>
    <row r="613" spans="4:11" ht="12.75">
      <c r="D613" s="1232"/>
      <c r="E613" s="1233"/>
      <c r="F613" s="1232"/>
      <c r="K613" s="1235"/>
    </row>
    <row r="614" spans="4:11" ht="12.75">
      <c r="D614" s="1232"/>
      <c r="E614" s="1233"/>
      <c r="F614" s="1232"/>
      <c r="K614" s="1235"/>
    </row>
    <row r="615" spans="4:11" ht="12.75">
      <c r="D615" s="1232"/>
      <c r="E615" s="1233"/>
      <c r="F615" s="1232"/>
      <c r="K615" s="1235"/>
    </row>
    <row r="616" spans="4:11" ht="12.75">
      <c r="D616" s="1232"/>
      <c r="E616" s="1233"/>
      <c r="F616" s="1232"/>
      <c r="K616" s="1235"/>
    </row>
    <row r="617" spans="4:11" ht="12.75">
      <c r="D617" s="1232"/>
      <c r="E617" s="1233"/>
      <c r="F617" s="1232"/>
      <c r="K617" s="1235"/>
    </row>
    <row r="618" spans="4:11" ht="12.75">
      <c r="D618" s="1232"/>
      <c r="E618" s="1233"/>
      <c r="F618" s="1232"/>
      <c r="K618" s="1235"/>
    </row>
    <row r="619" spans="4:11" ht="12.75">
      <c r="D619" s="1232"/>
      <c r="E619" s="1233"/>
      <c r="F619" s="1232"/>
      <c r="K619" s="1235"/>
    </row>
    <row r="620" spans="4:11" ht="12.75">
      <c r="D620" s="1232"/>
      <c r="E620" s="1233"/>
      <c r="F620" s="1232"/>
      <c r="K620" s="1235"/>
    </row>
    <row r="621" spans="4:11" ht="12.75">
      <c r="D621" s="1232"/>
      <c r="E621" s="1233"/>
      <c r="F621" s="1232"/>
      <c r="K621" s="1235"/>
    </row>
    <row r="622" spans="4:11" ht="12.75">
      <c r="D622" s="1232"/>
      <c r="E622" s="1233"/>
      <c r="F622" s="1232"/>
      <c r="K622" s="1235"/>
    </row>
    <row r="623" spans="4:11" ht="12.75">
      <c r="D623" s="1232"/>
      <c r="E623" s="1233"/>
      <c r="F623" s="1232"/>
      <c r="K623" s="1235"/>
    </row>
    <row r="624" spans="4:11" ht="12.75">
      <c r="D624" s="1232"/>
      <c r="E624" s="1233"/>
      <c r="F624" s="1232"/>
      <c r="K624" s="1235"/>
    </row>
    <row r="625" spans="4:11" ht="12.75">
      <c r="D625" s="1232"/>
      <c r="E625" s="1233"/>
      <c r="F625" s="1232"/>
      <c r="K625" s="1235"/>
    </row>
    <row r="626" spans="4:11" ht="12.75">
      <c r="D626" s="1232"/>
      <c r="E626" s="1233"/>
      <c r="F626" s="1232"/>
      <c r="K626" s="1235"/>
    </row>
    <row r="627" spans="4:11" ht="12.75">
      <c r="D627" s="1232"/>
      <c r="E627" s="1233"/>
      <c r="F627" s="1232"/>
      <c r="K627" s="1235"/>
    </row>
    <row r="628" spans="4:11" ht="12.75">
      <c r="D628" s="1232"/>
      <c r="E628" s="1233"/>
      <c r="F628" s="1232"/>
      <c r="K628" s="1235"/>
    </row>
    <row r="629" spans="4:11" ht="12.75">
      <c r="D629" s="1232"/>
      <c r="E629" s="1233"/>
      <c r="F629" s="1232"/>
      <c r="K629" s="1235"/>
    </row>
    <row r="630" spans="4:11" ht="12.75">
      <c r="D630" s="1232"/>
      <c r="E630" s="1233"/>
      <c r="F630" s="1232"/>
      <c r="K630" s="1235"/>
    </row>
    <row r="631" spans="4:11" ht="12.75">
      <c r="D631" s="1232"/>
      <c r="E631" s="1233"/>
      <c r="F631" s="1232"/>
      <c r="K631" s="1235"/>
    </row>
    <row r="632" spans="4:11" ht="12.75">
      <c r="D632" s="1232"/>
      <c r="E632" s="1233"/>
      <c r="F632" s="1232"/>
      <c r="K632" s="1235"/>
    </row>
    <row r="633" spans="4:11" ht="12.75">
      <c r="D633" s="1232"/>
      <c r="E633" s="1233"/>
      <c r="F633" s="1232"/>
      <c r="K633" s="1235"/>
    </row>
    <row r="634" spans="4:11" ht="12.75">
      <c r="D634" s="1232"/>
      <c r="E634" s="1233"/>
      <c r="F634" s="1232"/>
      <c r="K634" s="1235"/>
    </row>
    <row r="635" spans="4:11" ht="12.75">
      <c r="D635" s="1232"/>
      <c r="E635" s="1233"/>
      <c r="F635" s="1232"/>
      <c r="K635" s="1235"/>
    </row>
    <row r="636" spans="4:11" ht="12.75">
      <c r="D636" s="1232"/>
      <c r="E636" s="1233"/>
      <c r="F636" s="1232"/>
      <c r="K636" s="1235"/>
    </row>
    <row r="637" spans="4:11" ht="12.75">
      <c r="D637" s="1232"/>
      <c r="E637" s="1233"/>
      <c r="F637" s="1232"/>
      <c r="K637" s="1235"/>
    </row>
    <row r="638" spans="4:11" ht="12.75">
      <c r="D638" s="1232"/>
      <c r="E638" s="1233"/>
      <c r="F638" s="1232"/>
      <c r="K638" s="1235"/>
    </row>
    <row r="639" spans="4:11" ht="12.75">
      <c r="D639" s="1232"/>
      <c r="E639" s="1233"/>
      <c r="F639" s="1232"/>
      <c r="K639" s="1235"/>
    </row>
    <row r="640" spans="4:11" ht="12.75">
      <c r="D640" s="1232"/>
      <c r="E640" s="1233"/>
      <c r="F640" s="1232"/>
      <c r="K640" s="1235"/>
    </row>
    <row r="641" spans="4:11" ht="12.75">
      <c r="D641" s="1232"/>
      <c r="E641" s="1233"/>
      <c r="F641" s="1232"/>
      <c r="K641" s="1235"/>
    </row>
    <row r="642" spans="4:11" ht="12.75">
      <c r="D642" s="1232"/>
      <c r="E642" s="1233"/>
      <c r="F642" s="1232"/>
      <c r="K642" s="1235"/>
    </row>
    <row r="643" spans="4:11" ht="12.75">
      <c r="D643" s="1232"/>
      <c r="E643" s="1233"/>
      <c r="F643" s="1232"/>
      <c r="K643" s="1235"/>
    </row>
    <row r="644" spans="4:11" ht="12.75">
      <c r="D644" s="1232"/>
      <c r="E644" s="1233"/>
      <c r="F644" s="1232"/>
      <c r="K644" s="1235"/>
    </row>
    <row r="645" spans="4:11" ht="12.75">
      <c r="D645" s="1232"/>
      <c r="E645" s="1233"/>
      <c r="F645" s="1232"/>
      <c r="K645" s="1235"/>
    </row>
    <row r="646" spans="4:11" ht="12.75">
      <c r="D646" s="1232"/>
      <c r="E646" s="1233"/>
      <c r="F646" s="1232"/>
      <c r="K646" s="1235"/>
    </row>
    <row r="647" spans="4:11" ht="12.75">
      <c r="D647" s="1232"/>
      <c r="E647" s="1233"/>
      <c r="F647" s="1232"/>
      <c r="K647" s="1235"/>
    </row>
    <row r="648" spans="4:11" ht="12.75">
      <c r="D648" s="1232"/>
      <c r="E648" s="1233"/>
      <c r="F648" s="1232"/>
      <c r="K648" s="1235"/>
    </row>
    <row r="649" spans="4:11" ht="12.75">
      <c r="D649" s="1232"/>
      <c r="E649" s="1233"/>
      <c r="F649" s="1232"/>
      <c r="K649" s="1235"/>
    </row>
    <row r="650" spans="4:11" ht="12.75">
      <c r="D650" s="1232"/>
      <c r="E650" s="1233"/>
      <c r="F650" s="1232"/>
      <c r="K650" s="1235"/>
    </row>
    <row r="651" spans="4:11" ht="12.75">
      <c r="D651" s="1232"/>
      <c r="E651" s="1233"/>
      <c r="F651" s="1232"/>
      <c r="K651" s="1235"/>
    </row>
    <row r="652" spans="4:11" ht="12.75">
      <c r="D652" s="1232"/>
      <c r="E652" s="1233"/>
      <c r="F652" s="1232"/>
      <c r="K652" s="1235"/>
    </row>
    <row r="653" spans="4:11" ht="12.75">
      <c r="D653" s="1232"/>
      <c r="E653" s="1233"/>
      <c r="F653" s="1232"/>
      <c r="K653" s="1235"/>
    </row>
    <row r="654" spans="4:11" ht="12.75">
      <c r="D654" s="1232"/>
      <c r="E654" s="1233"/>
      <c r="F654" s="1232"/>
      <c r="K654" s="1235"/>
    </row>
    <row r="655" spans="4:11" ht="12.75">
      <c r="D655" s="1232"/>
      <c r="E655" s="1233"/>
      <c r="F655" s="1232"/>
      <c r="K655" s="1235"/>
    </row>
    <row r="656" spans="4:11" ht="12.75">
      <c r="D656" s="1232"/>
      <c r="E656" s="1233"/>
      <c r="F656" s="1232"/>
      <c r="K656" s="1235"/>
    </row>
    <row r="657" spans="4:11" ht="12.75">
      <c r="D657" s="1232"/>
      <c r="E657" s="1233"/>
      <c r="F657" s="1232"/>
      <c r="K657" s="1235"/>
    </row>
    <row r="658" spans="4:11" ht="12.75">
      <c r="D658" s="1232"/>
      <c r="E658" s="1233"/>
      <c r="F658" s="1232"/>
      <c r="K658" s="1235"/>
    </row>
    <row r="659" spans="4:11" ht="12.75">
      <c r="D659" s="1232"/>
      <c r="E659" s="1233"/>
      <c r="F659" s="1232"/>
      <c r="K659" s="1235"/>
    </row>
    <row r="660" spans="4:11" ht="12.75">
      <c r="D660" s="1232"/>
      <c r="E660" s="1233"/>
      <c r="F660" s="1232"/>
      <c r="K660" s="1235"/>
    </row>
    <row r="661" spans="4:11" ht="12.75">
      <c r="D661" s="1232"/>
      <c r="E661" s="1233"/>
      <c r="F661" s="1232"/>
      <c r="K661" s="1235"/>
    </row>
    <row r="662" spans="4:11" ht="12.75">
      <c r="D662" s="1232"/>
      <c r="E662" s="1233"/>
      <c r="F662" s="1232"/>
      <c r="K662" s="1235"/>
    </row>
    <row r="663" spans="4:11" ht="12.75">
      <c r="D663" s="1232"/>
      <c r="E663" s="1233"/>
      <c r="F663" s="1232"/>
      <c r="K663" s="1235"/>
    </row>
    <row r="664" spans="4:11" ht="12.75">
      <c r="D664" s="1232"/>
      <c r="E664" s="1233"/>
      <c r="F664" s="1232"/>
      <c r="K664" s="1235"/>
    </row>
    <row r="665" spans="4:11" ht="12.75">
      <c r="D665" s="1232"/>
      <c r="E665" s="1233"/>
      <c r="F665" s="1232"/>
      <c r="K665" s="1235"/>
    </row>
    <row r="666" spans="4:11" ht="12.75">
      <c r="D666" s="1232"/>
      <c r="E666" s="1233"/>
      <c r="F666" s="1232"/>
      <c r="K666" s="1235"/>
    </row>
    <row r="667" spans="4:11" ht="12.75">
      <c r="D667" s="1232"/>
      <c r="E667" s="1233"/>
      <c r="F667" s="1232"/>
      <c r="K667" s="1235"/>
    </row>
    <row r="668" spans="4:11" ht="12.75">
      <c r="D668" s="1232"/>
      <c r="E668" s="1233"/>
      <c r="F668" s="1232"/>
      <c r="K668" s="1235"/>
    </row>
    <row r="669" spans="4:11" ht="12.75">
      <c r="D669" s="1232"/>
      <c r="E669" s="1233"/>
      <c r="F669" s="1232"/>
      <c r="K669" s="1235"/>
    </row>
    <row r="670" spans="4:11" ht="12.75">
      <c r="D670" s="1232"/>
      <c r="E670" s="1233"/>
      <c r="F670" s="1232"/>
      <c r="K670" s="1235"/>
    </row>
    <row r="671" spans="4:11" ht="12.75">
      <c r="D671" s="1232"/>
      <c r="E671" s="1233"/>
      <c r="F671" s="1232"/>
      <c r="K671" s="1235"/>
    </row>
    <row r="672" spans="4:11" ht="12.75">
      <c r="D672" s="1232"/>
      <c r="E672" s="1233"/>
      <c r="F672" s="1232"/>
      <c r="K672" s="1235"/>
    </row>
    <row r="673" spans="4:11" ht="12.75">
      <c r="D673" s="1232"/>
      <c r="E673" s="1233"/>
      <c r="F673" s="1232"/>
      <c r="K673" s="1235"/>
    </row>
    <row r="674" spans="4:11" ht="12.75">
      <c r="D674" s="1232"/>
      <c r="E674" s="1233"/>
      <c r="F674" s="1232"/>
      <c r="K674" s="1235"/>
    </row>
    <row r="675" spans="4:11" ht="12.75">
      <c r="D675" s="1232"/>
      <c r="E675" s="1233"/>
      <c r="F675" s="1232"/>
      <c r="K675" s="1235"/>
    </row>
    <row r="676" spans="4:11" ht="12.75">
      <c r="D676" s="1232"/>
      <c r="E676" s="1233"/>
      <c r="F676" s="1232"/>
      <c r="K676" s="1235"/>
    </row>
    <row r="677" spans="4:11" ht="12.75">
      <c r="D677" s="1232"/>
      <c r="E677" s="1233"/>
      <c r="F677" s="1232"/>
      <c r="K677" s="1235"/>
    </row>
    <row r="678" spans="4:11" ht="12.75">
      <c r="D678" s="1232"/>
      <c r="E678" s="1233"/>
      <c r="F678" s="1232"/>
      <c r="K678" s="1235"/>
    </row>
    <row r="679" spans="4:11" ht="12.75">
      <c r="D679" s="1232"/>
      <c r="E679" s="1233"/>
      <c r="F679" s="1232"/>
      <c r="K679" s="1235"/>
    </row>
    <row r="680" spans="4:11" ht="12.75">
      <c r="D680" s="1232"/>
      <c r="E680" s="1233"/>
      <c r="F680" s="1232"/>
      <c r="K680" s="1235"/>
    </row>
    <row r="681" spans="4:11" ht="12.75">
      <c r="D681" s="1232"/>
      <c r="E681" s="1233"/>
      <c r="F681" s="1232"/>
      <c r="K681" s="1235"/>
    </row>
    <row r="682" spans="4:11" ht="12.75">
      <c r="D682" s="1232"/>
      <c r="E682" s="1233"/>
      <c r="F682" s="1232"/>
      <c r="K682" s="1235"/>
    </row>
    <row r="683" spans="4:11" ht="12.75">
      <c r="D683" s="1232"/>
      <c r="E683" s="1233"/>
      <c r="F683" s="1232"/>
      <c r="K683" s="1235"/>
    </row>
    <row r="684" spans="4:11" ht="12.75">
      <c r="D684" s="1232"/>
      <c r="E684" s="1233"/>
      <c r="F684" s="1232"/>
      <c r="K684" s="1235"/>
    </row>
    <row r="685" spans="4:11" ht="12.75">
      <c r="D685" s="1232"/>
      <c r="E685" s="1233"/>
      <c r="F685" s="1232"/>
      <c r="K685" s="1235"/>
    </row>
    <row r="686" spans="4:11" ht="12.75">
      <c r="D686" s="1232"/>
      <c r="E686" s="1233"/>
      <c r="F686" s="1232"/>
      <c r="K686" s="1235"/>
    </row>
    <row r="687" spans="4:11" ht="12.75">
      <c r="D687" s="1232"/>
      <c r="E687" s="1233"/>
      <c r="F687" s="1232"/>
      <c r="K687" s="1235"/>
    </row>
    <row r="688" spans="4:11" ht="12.75">
      <c r="D688" s="1232"/>
      <c r="E688" s="1233"/>
      <c r="F688" s="1232"/>
      <c r="K688" s="1235"/>
    </row>
    <row r="689" spans="4:11" ht="12.75">
      <c r="D689" s="1232"/>
      <c r="E689" s="1233"/>
      <c r="F689" s="1232"/>
      <c r="K689" s="1235"/>
    </row>
    <row r="690" spans="4:11" ht="12.75">
      <c r="D690" s="1232"/>
      <c r="E690" s="1233"/>
      <c r="F690" s="1232"/>
      <c r="K690" s="1235"/>
    </row>
    <row r="691" spans="4:11" ht="12.75">
      <c r="D691" s="1232"/>
      <c r="E691" s="1233"/>
      <c r="F691" s="1232"/>
      <c r="K691" s="1235"/>
    </row>
    <row r="692" spans="4:11" ht="12.75">
      <c r="D692" s="1232"/>
      <c r="E692" s="1233"/>
      <c r="F692" s="1232"/>
      <c r="K692" s="1235"/>
    </row>
    <row r="693" spans="4:11" ht="12.75">
      <c r="D693" s="1232"/>
      <c r="E693" s="1233"/>
      <c r="F693" s="1232"/>
      <c r="K693" s="1235"/>
    </row>
    <row r="694" spans="4:11" ht="12.75">
      <c r="D694" s="1232"/>
      <c r="E694" s="1233"/>
      <c r="F694" s="1232"/>
      <c r="K694" s="1235"/>
    </row>
    <row r="695" spans="4:11" ht="12.75">
      <c r="D695" s="1232"/>
      <c r="E695" s="1233"/>
      <c r="F695" s="1232"/>
      <c r="K695" s="1235"/>
    </row>
    <row r="696" spans="4:11" ht="12.75">
      <c r="D696" s="1232"/>
      <c r="E696" s="1233"/>
      <c r="F696" s="1232"/>
      <c r="K696" s="1235"/>
    </row>
    <row r="697" spans="4:11" ht="12.75">
      <c r="D697" s="1232"/>
      <c r="E697" s="1233"/>
      <c r="F697" s="1232"/>
      <c r="K697" s="1235"/>
    </row>
    <row r="698" spans="4:11" ht="12.75">
      <c r="D698" s="1232"/>
      <c r="E698" s="1233"/>
      <c r="F698" s="1232"/>
      <c r="K698" s="1235"/>
    </row>
    <row r="699" spans="4:11" ht="12.75">
      <c r="D699" s="1232"/>
      <c r="E699" s="1233"/>
      <c r="F699" s="1232"/>
      <c r="K699" s="1235"/>
    </row>
    <row r="700" spans="4:11" ht="12.75">
      <c r="D700" s="1232"/>
      <c r="E700" s="1233"/>
      <c r="F700" s="1232"/>
      <c r="K700" s="1235"/>
    </row>
    <row r="701" spans="4:11" ht="12.75">
      <c r="D701" s="1232"/>
      <c r="E701" s="1233"/>
      <c r="F701" s="1232"/>
      <c r="K701" s="1235"/>
    </row>
    <row r="702" spans="4:11" ht="12.75">
      <c r="D702" s="1232"/>
      <c r="E702" s="1233"/>
      <c r="F702" s="1232"/>
      <c r="K702" s="1235"/>
    </row>
    <row r="703" spans="4:11" ht="12.75">
      <c r="D703" s="1232"/>
      <c r="E703" s="1233"/>
      <c r="F703" s="1232"/>
      <c r="K703" s="1235"/>
    </row>
    <row r="704" spans="4:11" ht="12.75">
      <c r="D704" s="1232"/>
      <c r="E704" s="1233"/>
      <c r="F704" s="1232"/>
      <c r="K704" s="1235"/>
    </row>
    <row r="705" spans="4:11" ht="12.75">
      <c r="D705" s="1232"/>
      <c r="E705" s="1233"/>
      <c r="F705" s="1232"/>
      <c r="K705" s="1235"/>
    </row>
    <row r="706" spans="4:11" ht="12.75">
      <c r="D706" s="1232"/>
      <c r="E706" s="1233"/>
      <c r="F706" s="1232"/>
      <c r="K706" s="1235"/>
    </row>
    <row r="707" spans="4:11" ht="12.75">
      <c r="D707" s="1232"/>
      <c r="E707" s="1233"/>
      <c r="F707" s="1232"/>
      <c r="K707" s="1235"/>
    </row>
    <row r="708" spans="4:11" ht="12.75">
      <c r="D708" s="1232"/>
      <c r="E708" s="1233"/>
      <c r="F708" s="1232"/>
      <c r="K708" s="1235"/>
    </row>
    <row r="709" spans="4:11" ht="12.75">
      <c r="D709" s="1232"/>
      <c r="E709" s="1233"/>
      <c r="F709" s="1232"/>
      <c r="K709" s="1235"/>
    </row>
    <row r="710" spans="4:11" ht="12.75">
      <c r="D710" s="1232"/>
      <c r="E710" s="1233"/>
      <c r="F710" s="1232"/>
      <c r="K710" s="1235"/>
    </row>
    <row r="711" spans="4:11" ht="12.75">
      <c r="D711" s="1232"/>
      <c r="E711" s="1233"/>
      <c r="F711" s="1232"/>
      <c r="K711" s="1235"/>
    </row>
    <row r="712" spans="4:11" ht="12.75">
      <c r="D712" s="1232"/>
      <c r="E712" s="1233"/>
      <c r="F712" s="1232"/>
      <c r="K712" s="1235"/>
    </row>
    <row r="713" spans="4:11" ht="12.75">
      <c r="D713" s="1232"/>
      <c r="E713" s="1233"/>
      <c r="F713" s="1232"/>
      <c r="K713" s="1235"/>
    </row>
    <row r="714" spans="4:11" ht="12.75">
      <c r="D714" s="1232"/>
      <c r="E714" s="1233"/>
      <c r="F714" s="1232"/>
      <c r="K714" s="1235"/>
    </row>
    <row r="715" spans="4:11" ht="12.75">
      <c r="D715" s="1232"/>
      <c r="E715" s="1233"/>
      <c r="F715" s="1232"/>
      <c r="K715" s="1235"/>
    </row>
    <row r="716" spans="4:11" ht="12.75">
      <c r="D716" s="1232"/>
      <c r="E716" s="1233"/>
      <c r="F716" s="1232"/>
      <c r="K716" s="1235"/>
    </row>
    <row r="717" spans="4:11" ht="12.75">
      <c r="D717" s="1232"/>
      <c r="E717" s="1233"/>
      <c r="F717" s="1232"/>
      <c r="K717" s="1235"/>
    </row>
    <row r="718" spans="4:11" ht="12.75">
      <c r="D718" s="1232"/>
      <c r="E718" s="1233"/>
      <c r="F718" s="1232"/>
      <c r="K718" s="1235"/>
    </row>
    <row r="719" spans="4:11" ht="12.75">
      <c r="D719" s="1232"/>
      <c r="E719" s="1233"/>
      <c r="F719" s="1232"/>
      <c r="K719" s="1235"/>
    </row>
    <row r="720" spans="4:11" ht="12.75">
      <c r="D720" s="1232"/>
      <c r="E720" s="1233"/>
      <c r="F720" s="1232"/>
      <c r="K720" s="1235"/>
    </row>
    <row r="721" spans="4:11" ht="12.75">
      <c r="D721" s="1232"/>
      <c r="E721" s="1233"/>
      <c r="F721" s="1232"/>
      <c r="K721" s="1235"/>
    </row>
    <row r="722" spans="4:11" ht="12.75">
      <c r="D722" s="1232"/>
      <c r="E722" s="1233"/>
      <c r="F722" s="1232"/>
      <c r="K722" s="1235"/>
    </row>
    <row r="723" spans="4:11" ht="12.75">
      <c r="D723" s="1232"/>
      <c r="E723" s="1233"/>
      <c r="F723" s="1232"/>
      <c r="K723" s="1235"/>
    </row>
    <row r="724" spans="4:11" ht="12.75">
      <c r="D724" s="1232"/>
      <c r="E724" s="1233"/>
      <c r="F724" s="1232"/>
      <c r="K724" s="1235"/>
    </row>
    <row r="725" spans="4:11" ht="12.75">
      <c r="D725" s="1232"/>
      <c r="E725" s="1233"/>
      <c r="F725" s="1232"/>
      <c r="K725" s="1235"/>
    </row>
    <row r="726" spans="4:11" ht="12.75">
      <c r="D726" s="1232"/>
      <c r="E726" s="1233"/>
      <c r="F726" s="1232"/>
      <c r="K726" s="1235"/>
    </row>
    <row r="727" spans="4:11" ht="12.75">
      <c r="D727" s="1232"/>
      <c r="E727" s="1233"/>
      <c r="F727" s="1232"/>
      <c r="K727" s="1235"/>
    </row>
    <row r="728" spans="4:11" ht="12.75">
      <c r="D728" s="1232"/>
      <c r="E728" s="1233"/>
      <c r="F728" s="1232"/>
      <c r="K728" s="1235"/>
    </row>
    <row r="729" spans="4:11" ht="12.75">
      <c r="D729" s="1232"/>
      <c r="E729" s="1233"/>
      <c r="F729" s="1232"/>
      <c r="K729" s="1235"/>
    </row>
    <row r="730" spans="4:11" ht="12.75">
      <c r="D730" s="1232"/>
      <c r="E730" s="1233"/>
      <c r="F730" s="1232"/>
      <c r="K730" s="1235"/>
    </row>
    <row r="731" spans="4:11" ht="12.75">
      <c r="D731" s="1232"/>
      <c r="E731" s="1233"/>
      <c r="F731" s="1232"/>
      <c r="K731" s="1235"/>
    </row>
    <row r="732" spans="4:11" ht="12.75">
      <c r="D732" s="1232"/>
      <c r="E732" s="1233"/>
      <c r="F732" s="1232"/>
      <c r="K732" s="1235"/>
    </row>
    <row r="733" spans="4:11" ht="12.75">
      <c r="D733" s="1232"/>
      <c r="E733" s="1233"/>
      <c r="F733" s="1232"/>
      <c r="K733" s="1235"/>
    </row>
    <row r="734" spans="4:11" ht="12.75">
      <c r="D734" s="1232"/>
      <c r="E734" s="1233"/>
      <c r="F734" s="1232"/>
      <c r="K734" s="1235"/>
    </row>
    <row r="735" spans="4:11" ht="12.75">
      <c r="D735" s="1232"/>
      <c r="E735" s="1233"/>
      <c r="F735" s="1232"/>
      <c r="K735" s="1235"/>
    </row>
    <row r="736" spans="4:11" ht="12.75">
      <c r="D736" s="1232"/>
      <c r="E736" s="1233"/>
      <c r="F736" s="1232"/>
      <c r="K736" s="1235"/>
    </row>
    <row r="737" spans="4:11" ht="12.75">
      <c r="D737" s="1232"/>
      <c r="E737" s="1233"/>
      <c r="F737" s="1232"/>
      <c r="K737" s="1235"/>
    </row>
    <row r="738" spans="4:11" ht="12.75">
      <c r="D738" s="1232"/>
      <c r="E738" s="1233"/>
      <c r="F738" s="1232"/>
      <c r="K738" s="1235"/>
    </row>
    <row r="739" spans="4:11" ht="12.75">
      <c r="D739" s="1232"/>
      <c r="E739" s="1233"/>
      <c r="F739" s="1232"/>
      <c r="K739" s="1235"/>
    </row>
    <row r="740" spans="4:11" ht="12.75">
      <c r="D740" s="1232"/>
      <c r="E740" s="1233"/>
      <c r="F740" s="1232"/>
      <c r="K740" s="1235"/>
    </row>
    <row r="741" spans="4:11" ht="12.75">
      <c r="D741" s="1232"/>
      <c r="E741" s="1233"/>
      <c r="F741" s="1232"/>
      <c r="K741" s="1235"/>
    </row>
    <row r="742" spans="4:11" ht="12.75">
      <c r="D742" s="1232"/>
      <c r="E742" s="1233"/>
      <c r="F742" s="1232"/>
      <c r="K742" s="1235"/>
    </row>
    <row r="743" spans="4:11" ht="12.75">
      <c r="D743" s="1232"/>
      <c r="E743" s="1233"/>
      <c r="F743" s="1232"/>
      <c r="K743" s="1235"/>
    </row>
    <row r="744" spans="4:11" ht="12.75">
      <c r="D744" s="1232"/>
      <c r="E744" s="1233"/>
      <c r="F744" s="1232"/>
      <c r="K744" s="1235"/>
    </row>
    <row r="745" spans="4:11" ht="12.75">
      <c r="D745" s="1232"/>
      <c r="E745" s="1233"/>
      <c r="F745" s="1232"/>
      <c r="K745" s="1235"/>
    </row>
    <row r="746" spans="4:11" ht="12.75">
      <c r="D746" s="1232"/>
      <c r="E746" s="1233"/>
      <c r="F746" s="1232"/>
      <c r="K746" s="1235"/>
    </row>
    <row r="747" spans="4:11" ht="12.75">
      <c r="D747" s="1232"/>
      <c r="E747" s="1233"/>
      <c r="F747" s="1232"/>
      <c r="K747" s="1235"/>
    </row>
    <row r="748" spans="4:11" ht="12.75">
      <c r="D748" s="1232"/>
      <c r="E748" s="1233"/>
      <c r="F748" s="1232"/>
      <c r="K748" s="1235"/>
    </row>
    <row r="749" spans="4:11" ht="12.75">
      <c r="D749" s="1232"/>
      <c r="E749" s="1233"/>
      <c r="F749" s="1232"/>
      <c r="K749" s="1235"/>
    </row>
    <row r="750" spans="4:11" ht="12.75">
      <c r="D750" s="1232"/>
      <c r="E750" s="1233"/>
      <c r="F750" s="1232"/>
      <c r="K750" s="1235"/>
    </row>
    <row r="751" spans="4:11" ht="12.75">
      <c r="D751" s="1232"/>
      <c r="E751" s="1233"/>
      <c r="F751" s="1232"/>
      <c r="K751" s="1235"/>
    </row>
    <row r="752" spans="4:11" ht="12.75">
      <c r="D752" s="1232"/>
      <c r="E752" s="1233"/>
      <c r="F752" s="1232"/>
      <c r="K752" s="1235"/>
    </row>
    <row r="753" spans="4:11" ht="12.75">
      <c r="D753" s="1232"/>
      <c r="E753" s="1233"/>
      <c r="F753" s="1232"/>
      <c r="K753" s="1235"/>
    </row>
    <row r="754" spans="4:11" ht="12.75">
      <c r="D754" s="1232"/>
      <c r="E754" s="1233"/>
      <c r="F754" s="1232"/>
      <c r="K754" s="1235"/>
    </row>
    <row r="755" spans="4:11" ht="12.75">
      <c r="D755" s="1232"/>
      <c r="E755" s="1233"/>
      <c r="F755" s="1232"/>
      <c r="K755" s="1235"/>
    </row>
    <row r="756" spans="4:11" ht="12.75">
      <c r="D756" s="1232"/>
      <c r="E756" s="1233"/>
      <c r="F756" s="1232"/>
      <c r="K756" s="1235"/>
    </row>
    <row r="757" spans="4:11" ht="12.75">
      <c r="D757" s="1232"/>
      <c r="E757" s="1233"/>
      <c r="F757" s="1232"/>
      <c r="K757" s="1235"/>
    </row>
    <row r="758" spans="4:11" ht="12.75">
      <c r="D758" s="1232"/>
      <c r="E758" s="1233"/>
      <c r="F758" s="1232"/>
      <c r="K758" s="1235"/>
    </row>
    <row r="759" spans="4:11" ht="12.75">
      <c r="D759" s="1232"/>
      <c r="E759" s="1233"/>
      <c r="F759" s="1232"/>
      <c r="K759" s="1235"/>
    </row>
    <row r="760" spans="4:11" ht="12.75">
      <c r="D760" s="1232"/>
      <c r="E760" s="1233"/>
      <c r="F760" s="1232"/>
      <c r="K760" s="1235"/>
    </row>
    <row r="761" spans="4:11" ht="12.75">
      <c r="D761" s="1232"/>
      <c r="E761" s="1233"/>
      <c r="F761" s="1232"/>
      <c r="K761" s="1235"/>
    </row>
    <row r="762" spans="4:11" ht="12.75">
      <c r="D762" s="1232"/>
      <c r="E762" s="1233"/>
      <c r="F762" s="1232"/>
      <c r="K762" s="1235"/>
    </row>
    <row r="763" spans="4:11" ht="12.75">
      <c r="D763" s="1232"/>
      <c r="E763" s="1233"/>
      <c r="F763" s="1232"/>
      <c r="K763" s="1235"/>
    </row>
    <row r="764" spans="4:11" ht="12.75">
      <c r="D764" s="1232"/>
      <c r="E764" s="1233"/>
      <c r="F764" s="1232"/>
      <c r="K764" s="1235"/>
    </row>
    <row r="765" spans="4:11" ht="12.75">
      <c r="D765" s="1232"/>
      <c r="E765" s="1233"/>
      <c r="F765" s="1232"/>
      <c r="K765" s="1235"/>
    </row>
    <row r="766" spans="4:11" ht="12.75">
      <c r="D766" s="1232"/>
      <c r="E766" s="1233"/>
      <c r="F766" s="1232"/>
      <c r="K766" s="1235"/>
    </row>
    <row r="767" spans="4:11" ht="12.75">
      <c r="D767" s="1232"/>
      <c r="E767" s="1233"/>
      <c r="F767" s="1232"/>
      <c r="K767" s="1235"/>
    </row>
    <row r="768" spans="4:11" ht="12.75">
      <c r="D768" s="1232"/>
      <c r="E768" s="1233"/>
      <c r="F768" s="1232"/>
      <c r="K768" s="1235"/>
    </row>
    <row r="769" spans="4:11" ht="12.75">
      <c r="D769" s="1232"/>
      <c r="E769" s="1233"/>
      <c r="F769" s="1232"/>
      <c r="K769" s="1235"/>
    </row>
    <row r="770" spans="4:11" ht="12.75">
      <c r="D770" s="1232"/>
      <c r="E770" s="1233"/>
      <c r="F770" s="1232"/>
      <c r="K770" s="1235"/>
    </row>
    <row r="771" spans="4:11" ht="12.75">
      <c r="D771" s="1232"/>
      <c r="E771" s="1233"/>
      <c r="F771" s="1232"/>
      <c r="K771" s="1235"/>
    </row>
    <row r="772" spans="4:11" ht="12.75">
      <c r="D772" s="1232"/>
      <c r="E772" s="1233"/>
      <c r="F772" s="1232"/>
      <c r="K772" s="1235"/>
    </row>
    <row r="773" spans="4:11" ht="12.75">
      <c r="D773" s="1232"/>
      <c r="E773" s="1233"/>
      <c r="F773" s="1232"/>
      <c r="K773" s="1235"/>
    </row>
    <row r="774" spans="4:11" ht="12.75">
      <c r="D774" s="1232"/>
      <c r="E774" s="1233"/>
      <c r="F774" s="1232"/>
      <c r="K774" s="1235"/>
    </row>
    <row r="775" spans="4:11" ht="12.75">
      <c r="D775" s="1232"/>
      <c r="E775" s="1233"/>
      <c r="F775" s="1232"/>
      <c r="K775" s="1235"/>
    </row>
    <row r="776" spans="4:11" ht="12.75">
      <c r="D776" s="1232"/>
      <c r="E776" s="1233"/>
      <c r="F776" s="1232"/>
      <c r="K776" s="1235"/>
    </row>
    <row r="777" spans="4:11" ht="12.75">
      <c r="D777" s="1232"/>
      <c r="E777" s="1233"/>
      <c r="F777" s="1232"/>
      <c r="K777" s="1235"/>
    </row>
    <row r="778" spans="4:11" ht="12.75">
      <c r="D778" s="1232"/>
      <c r="E778" s="1233"/>
      <c r="F778" s="1232"/>
      <c r="K778" s="1235"/>
    </row>
    <row r="779" spans="4:11" ht="12.75">
      <c r="D779" s="1232"/>
      <c r="E779" s="1233"/>
      <c r="F779" s="1232"/>
      <c r="K779" s="1235"/>
    </row>
    <row r="780" spans="4:11" ht="12.75">
      <c r="D780" s="1232"/>
      <c r="E780" s="1233"/>
      <c r="F780" s="1232"/>
      <c r="K780" s="1235"/>
    </row>
    <row r="781" spans="4:11" ht="12.75">
      <c r="D781" s="1232"/>
      <c r="E781" s="1233"/>
      <c r="F781" s="1232"/>
      <c r="K781" s="1235"/>
    </row>
    <row r="782" spans="4:11" ht="12.75">
      <c r="D782" s="1232"/>
      <c r="E782" s="1233"/>
      <c r="F782" s="1232"/>
      <c r="K782" s="1235"/>
    </row>
    <row r="783" spans="4:11" ht="12.75">
      <c r="D783" s="1232"/>
      <c r="E783" s="1233"/>
      <c r="F783" s="1232"/>
      <c r="K783" s="1235"/>
    </row>
    <row r="784" spans="4:11" ht="12.75">
      <c r="D784" s="1232"/>
      <c r="E784" s="1233"/>
      <c r="F784" s="1232"/>
      <c r="K784" s="1235"/>
    </row>
    <row r="785" spans="4:11" ht="12.75">
      <c r="D785" s="1232"/>
      <c r="E785" s="1233"/>
      <c r="F785" s="1232"/>
      <c r="K785" s="1235"/>
    </row>
    <row r="786" spans="4:11" ht="12.75">
      <c r="D786" s="1232"/>
      <c r="E786" s="1233"/>
      <c r="F786" s="1232"/>
      <c r="K786" s="1235"/>
    </row>
    <row r="787" spans="4:11" ht="12.75">
      <c r="D787" s="1232"/>
      <c r="E787" s="1233"/>
      <c r="F787" s="1232"/>
      <c r="K787" s="1235"/>
    </row>
    <row r="788" spans="4:11" ht="12.75">
      <c r="D788" s="1232"/>
      <c r="E788" s="1233"/>
      <c r="F788" s="1232"/>
      <c r="K788" s="1235"/>
    </row>
    <row r="789" spans="4:11" ht="12.75">
      <c r="D789" s="1232"/>
      <c r="E789" s="1233"/>
      <c r="F789" s="1232"/>
      <c r="K789" s="1235"/>
    </row>
    <row r="790" spans="4:11" ht="12.75">
      <c r="D790" s="1232"/>
      <c r="E790" s="1233"/>
      <c r="F790" s="1232"/>
      <c r="K790" s="1235"/>
    </row>
    <row r="791" spans="4:11" ht="12.75">
      <c r="D791" s="1232"/>
      <c r="E791" s="1233"/>
      <c r="F791" s="1232"/>
      <c r="K791" s="1235"/>
    </row>
    <row r="792" spans="4:11" ht="12.75">
      <c r="D792" s="1232"/>
      <c r="E792" s="1233"/>
      <c r="F792" s="1232"/>
      <c r="K792" s="1235"/>
    </row>
    <row r="793" spans="4:11" ht="12.75">
      <c r="D793" s="1232"/>
      <c r="E793" s="1233"/>
      <c r="F793" s="1232"/>
      <c r="K793" s="1235"/>
    </row>
    <row r="794" spans="4:11" ht="12.75">
      <c r="D794" s="1232"/>
      <c r="E794" s="1233"/>
      <c r="F794" s="1232"/>
      <c r="K794" s="1235"/>
    </row>
    <row r="795" spans="4:11" ht="12.75">
      <c r="D795" s="1232"/>
      <c r="E795" s="1233"/>
      <c r="F795" s="1232"/>
      <c r="K795" s="1235"/>
    </row>
    <row r="796" spans="4:11" ht="12.75">
      <c r="D796" s="1232"/>
      <c r="E796" s="1233"/>
      <c r="F796" s="1232"/>
      <c r="K796" s="1235"/>
    </row>
    <row r="797" spans="4:11" ht="12.75">
      <c r="D797" s="1232"/>
      <c r="E797" s="1233"/>
      <c r="F797" s="1232"/>
      <c r="K797" s="1235"/>
    </row>
    <row r="798" spans="4:11" ht="12.75">
      <c r="D798" s="1232"/>
      <c r="E798" s="1233"/>
      <c r="F798" s="1232"/>
      <c r="K798" s="1235"/>
    </row>
    <row r="799" spans="4:11" ht="12.75">
      <c r="D799" s="1232"/>
      <c r="E799" s="1233"/>
      <c r="F799" s="1232"/>
      <c r="K799" s="1235"/>
    </row>
    <row r="800" spans="4:11" ht="12.75">
      <c r="D800" s="1232"/>
      <c r="E800" s="1233"/>
      <c r="F800" s="1232"/>
      <c r="K800" s="1235"/>
    </row>
    <row r="801" spans="4:11" ht="12.75">
      <c r="D801" s="1232"/>
      <c r="E801" s="1233"/>
      <c r="F801" s="1232"/>
      <c r="K801" s="1235"/>
    </row>
    <row r="802" spans="4:11" ht="12.75">
      <c r="D802" s="1232"/>
      <c r="E802" s="1233"/>
      <c r="F802" s="1232"/>
      <c r="K802" s="1235"/>
    </row>
    <row r="803" spans="4:11" ht="12.75">
      <c r="D803" s="1232"/>
      <c r="E803" s="1233"/>
      <c r="F803" s="1232"/>
      <c r="K803" s="1235"/>
    </row>
    <row r="804" spans="4:11" ht="12.75">
      <c r="D804" s="1232"/>
      <c r="E804" s="1233"/>
      <c r="F804" s="1232"/>
      <c r="K804" s="1235"/>
    </row>
    <row r="805" spans="4:11" ht="12.75">
      <c r="D805" s="1232"/>
      <c r="E805" s="1233"/>
      <c r="F805" s="1232"/>
      <c r="K805" s="1235"/>
    </row>
    <row r="806" spans="4:11" ht="12.75">
      <c r="D806" s="1232"/>
      <c r="E806" s="1233"/>
      <c r="F806" s="1232"/>
      <c r="K806" s="1235"/>
    </row>
    <row r="807" spans="4:11" ht="12.75">
      <c r="D807" s="1232"/>
      <c r="E807" s="1233"/>
      <c r="F807" s="1232"/>
      <c r="K807" s="1235"/>
    </row>
    <row r="808" spans="4:11" ht="12.75">
      <c r="D808" s="1232"/>
      <c r="E808" s="1233"/>
      <c r="F808" s="1232"/>
      <c r="K808" s="1235"/>
    </row>
    <row r="809" spans="4:11" ht="12.75">
      <c r="D809" s="1232"/>
      <c r="E809" s="1233"/>
      <c r="F809" s="1232"/>
      <c r="K809" s="1235"/>
    </row>
    <row r="810" spans="4:11" ht="12.75">
      <c r="D810" s="1232"/>
      <c r="E810" s="1233"/>
      <c r="F810" s="1232"/>
      <c r="K810" s="1235"/>
    </row>
    <row r="811" spans="4:11" ht="12.75">
      <c r="D811" s="1232"/>
      <c r="E811" s="1233"/>
      <c r="F811" s="1232"/>
      <c r="K811" s="1235"/>
    </row>
    <row r="812" spans="4:11" ht="12.75">
      <c r="D812" s="1232"/>
      <c r="E812" s="1233"/>
      <c r="F812" s="1232"/>
      <c r="K812" s="1235"/>
    </row>
    <row r="813" spans="4:11" ht="12.75">
      <c r="D813" s="1232"/>
      <c r="E813" s="1233"/>
      <c r="F813" s="1232"/>
      <c r="K813" s="1235"/>
    </row>
    <row r="814" spans="4:11" ht="12.75">
      <c r="D814" s="1232"/>
      <c r="E814" s="1233"/>
      <c r="F814" s="1232"/>
      <c r="K814" s="1235"/>
    </row>
    <row r="815" spans="4:11" ht="12.75">
      <c r="D815" s="1232"/>
      <c r="E815" s="1233"/>
      <c r="F815" s="1232"/>
      <c r="K815" s="1235"/>
    </row>
    <row r="816" spans="4:11" ht="12.75">
      <c r="D816" s="1232"/>
      <c r="E816" s="1233"/>
      <c r="F816" s="1232"/>
      <c r="K816" s="1235"/>
    </row>
    <row r="817" spans="4:11" ht="12.75">
      <c r="D817" s="1232"/>
      <c r="E817" s="1233"/>
      <c r="F817" s="1232"/>
      <c r="K817" s="1235"/>
    </row>
    <row r="818" spans="4:11" ht="12.75">
      <c r="D818" s="1232"/>
      <c r="E818" s="1233"/>
      <c r="F818" s="1232"/>
      <c r="K818" s="1235"/>
    </row>
    <row r="819" spans="4:11" ht="12.75">
      <c r="D819" s="1232"/>
      <c r="E819" s="1233"/>
      <c r="F819" s="1232"/>
      <c r="K819" s="1235"/>
    </row>
    <row r="820" spans="4:11" ht="12.75">
      <c r="D820" s="1232"/>
      <c r="E820" s="1233"/>
      <c r="F820" s="1232"/>
      <c r="K820" s="1235"/>
    </row>
    <row r="821" spans="4:11" ht="12.75">
      <c r="D821" s="1232"/>
      <c r="E821" s="1233"/>
      <c r="F821" s="1232"/>
      <c r="K821" s="1235"/>
    </row>
    <row r="822" spans="4:11" ht="12.75">
      <c r="D822" s="1232"/>
      <c r="E822" s="1233"/>
      <c r="F822" s="1232"/>
      <c r="K822" s="1235"/>
    </row>
    <row r="823" spans="4:11" ht="12.75">
      <c r="D823" s="1232"/>
      <c r="E823" s="1233"/>
      <c r="F823" s="1232"/>
      <c r="K823" s="1235"/>
    </row>
    <row r="824" spans="4:11" ht="12.75">
      <c r="D824" s="1232"/>
      <c r="E824" s="1233"/>
      <c r="F824" s="1232"/>
      <c r="K824" s="1235"/>
    </row>
    <row r="825" spans="4:11" ht="12.75">
      <c r="D825" s="1232"/>
      <c r="E825" s="1233"/>
      <c r="F825" s="1232"/>
      <c r="K825" s="1235"/>
    </row>
    <row r="826" spans="4:11" ht="12.75">
      <c r="D826" s="1232"/>
      <c r="E826" s="1233"/>
      <c r="F826" s="1232"/>
      <c r="K826" s="1235"/>
    </row>
    <row r="827" spans="4:11" ht="12.75">
      <c r="D827" s="1232"/>
      <c r="E827" s="1233"/>
      <c r="F827" s="1232"/>
      <c r="K827" s="1235"/>
    </row>
    <row r="828" spans="4:11" ht="12.75">
      <c r="D828" s="1232"/>
      <c r="E828" s="1233"/>
      <c r="F828" s="1232"/>
      <c r="K828" s="1235"/>
    </row>
    <row r="829" spans="4:11" ht="12.75">
      <c r="D829" s="1232"/>
      <c r="E829" s="1233"/>
      <c r="F829" s="1232"/>
      <c r="K829" s="1235"/>
    </row>
    <row r="830" spans="4:11" ht="12.75">
      <c r="D830" s="1232"/>
      <c r="E830" s="1233"/>
      <c r="F830" s="1232"/>
      <c r="K830" s="1235"/>
    </row>
    <row r="831" spans="4:11" ht="12.75">
      <c r="D831" s="1232"/>
      <c r="E831" s="1233"/>
      <c r="F831" s="1232"/>
      <c r="K831" s="1235"/>
    </row>
    <row r="832" spans="4:11" ht="12.75">
      <c r="D832" s="1232"/>
      <c r="E832" s="1233"/>
      <c r="F832" s="1232"/>
      <c r="K832" s="1235"/>
    </row>
    <row r="833" spans="4:11" ht="12.75">
      <c r="D833" s="1232"/>
      <c r="E833" s="1233"/>
      <c r="F833" s="1232"/>
      <c r="K833" s="1235"/>
    </row>
    <row r="834" spans="4:11" ht="12.75">
      <c r="D834" s="1232"/>
      <c r="E834" s="1233"/>
      <c r="F834" s="1232"/>
      <c r="K834" s="1235"/>
    </row>
    <row r="835" spans="4:11" ht="12.75">
      <c r="D835" s="1232"/>
      <c r="E835" s="1233"/>
      <c r="F835" s="1232"/>
      <c r="K835" s="1235"/>
    </row>
    <row r="836" spans="4:11" ht="12.75">
      <c r="D836" s="1232"/>
      <c r="E836" s="1233"/>
      <c r="F836" s="1232"/>
      <c r="K836" s="1235"/>
    </row>
    <row r="837" spans="4:11" ht="12.75">
      <c r="D837" s="1232"/>
      <c r="E837" s="1233"/>
      <c r="F837" s="1232"/>
      <c r="K837" s="1235"/>
    </row>
    <row r="838" spans="4:11" ht="12.75">
      <c r="D838" s="1232"/>
      <c r="E838" s="1233"/>
      <c r="F838" s="1232"/>
      <c r="K838" s="1235"/>
    </row>
    <row r="839" spans="4:11" ht="12.75">
      <c r="D839" s="1232"/>
      <c r="E839" s="1233"/>
      <c r="F839" s="1232"/>
      <c r="K839" s="1235"/>
    </row>
    <row r="840" spans="4:11" ht="12.75">
      <c r="D840" s="1232"/>
      <c r="E840" s="1233"/>
      <c r="F840" s="1232"/>
      <c r="K840" s="1235"/>
    </row>
    <row r="841" spans="4:11" ht="12.75">
      <c r="D841" s="1232"/>
      <c r="E841" s="1233"/>
      <c r="F841" s="1232"/>
      <c r="K841" s="1235"/>
    </row>
    <row r="842" spans="4:11" ht="12.75">
      <c r="D842" s="1232"/>
      <c r="E842" s="1233"/>
      <c r="F842" s="1232"/>
      <c r="K842" s="1235"/>
    </row>
    <row r="843" spans="4:11" ht="12.75">
      <c r="D843" s="1232"/>
      <c r="E843" s="1233"/>
      <c r="F843" s="1232"/>
      <c r="K843" s="1235"/>
    </row>
    <row r="844" spans="4:11" ht="12.75">
      <c r="D844" s="1232"/>
      <c r="E844" s="1233"/>
      <c r="F844" s="1232"/>
      <c r="K844" s="1235"/>
    </row>
    <row r="845" spans="4:11" ht="12.75">
      <c r="D845" s="1232"/>
      <c r="E845" s="1233"/>
      <c r="F845" s="1232"/>
      <c r="K845" s="1235"/>
    </row>
    <row r="846" spans="4:11" ht="12.75">
      <c r="D846" s="1232"/>
      <c r="E846" s="1233"/>
      <c r="F846" s="1232"/>
      <c r="K846" s="1235"/>
    </row>
    <row r="847" spans="4:11" ht="12.75">
      <c r="D847" s="1232"/>
      <c r="E847" s="1233"/>
      <c r="F847" s="1232"/>
      <c r="K847" s="1235"/>
    </row>
    <row r="848" spans="4:11" ht="12.75">
      <c r="D848" s="1232"/>
      <c r="E848" s="1233"/>
      <c r="F848" s="1232"/>
      <c r="K848" s="1235"/>
    </row>
    <row r="849" spans="4:11" ht="12.75">
      <c r="D849" s="1232"/>
      <c r="E849" s="1233"/>
      <c r="F849" s="1232"/>
      <c r="K849" s="1235"/>
    </row>
    <row r="850" spans="4:11" ht="12.75">
      <c r="D850" s="1232"/>
      <c r="E850" s="1233"/>
      <c r="F850" s="1232"/>
      <c r="K850" s="1235"/>
    </row>
    <row r="851" spans="4:11" ht="12.75">
      <c r="D851" s="1232"/>
      <c r="E851" s="1233"/>
      <c r="F851" s="1232"/>
      <c r="K851" s="1235"/>
    </row>
    <row r="852" spans="4:11" ht="12.75">
      <c r="D852" s="1232"/>
      <c r="E852" s="1233"/>
      <c r="F852" s="1232"/>
      <c r="K852" s="1235"/>
    </row>
    <row r="853" spans="4:11" ht="12.75">
      <c r="D853" s="1232"/>
      <c r="E853" s="1233"/>
      <c r="F853" s="1232"/>
      <c r="K853" s="1235"/>
    </row>
    <row r="854" spans="4:11" ht="12.75">
      <c r="D854" s="1232"/>
      <c r="E854" s="1233"/>
      <c r="F854" s="1232"/>
      <c r="K854" s="1235"/>
    </row>
    <row r="855" spans="4:11" ht="12.75">
      <c r="D855" s="1232"/>
      <c r="E855" s="1233"/>
      <c r="F855" s="1232"/>
      <c r="K855" s="1235"/>
    </row>
    <row r="856" spans="4:11" ht="12.75">
      <c r="D856" s="1232"/>
      <c r="E856" s="1233"/>
      <c r="F856" s="1232"/>
      <c r="K856" s="1235"/>
    </row>
    <row r="857" spans="4:11" ht="12.75">
      <c r="D857" s="1232"/>
      <c r="E857" s="1233"/>
      <c r="F857" s="1232"/>
      <c r="K857" s="1235"/>
    </row>
    <row r="858" spans="4:11" ht="12.75">
      <c r="D858" s="1232"/>
      <c r="E858" s="1233"/>
      <c r="F858" s="1232"/>
      <c r="K858" s="1235"/>
    </row>
    <row r="859" spans="4:11" ht="12.75">
      <c r="D859" s="1232"/>
      <c r="E859" s="1233"/>
      <c r="F859" s="1232"/>
      <c r="K859" s="1235"/>
    </row>
    <row r="860" spans="4:11" ht="12.75">
      <c r="D860" s="1232"/>
      <c r="E860" s="1233"/>
      <c r="F860" s="1232"/>
      <c r="K860" s="1235"/>
    </row>
    <row r="861" spans="4:11" ht="12.75">
      <c r="D861" s="1232"/>
      <c r="E861" s="1233"/>
      <c r="F861" s="1232"/>
      <c r="K861" s="1235"/>
    </row>
    <row r="862" spans="4:11" ht="12.75">
      <c r="D862" s="1232"/>
      <c r="E862" s="1233"/>
      <c r="F862" s="1232"/>
      <c r="K862" s="1235"/>
    </row>
    <row r="863" spans="4:11" ht="12.75">
      <c r="D863" s="1232"/>
      <c r="E863" s="1233"/>
      <c r="F863" s="1232"/>
      <c r="K863" s="1235"/>
    </row>
    <row r="864" spans="4:11" ht="12.75">
      <c r="D864" s="1232"/>
      <c r="E864" s="1233"/>
      <c r="F864" s="1232"/>
      <c r="K864" s="1235"/>
    </row>
    <row r="865" spans="4:11" ht="12.75">
      <c r="D865" s="1232"/>
      <c r="E865" s="1233"/>
      <c r="F865" s="1232"/>
      <c r="K865" s="1235"/>
    </row>
    <row r="866" spans="4:11" ht="12.75">
      <c r="D866" s="1232"/>
      <c r="E866" s="1233"/>
      <c r="F866" s="1232"/>
      <c r="K866" s="1235"/>
    </row>
    <row r="867" spans="4:11" ht="12.75">
      <c r="D867" s="1232"/>
      <c r="E867" s="1233"/>
      <c r="F867" s="1232"/>
      <c r="K867" s="1235"/>
    </row>
    <row r="868" spans="4:11" ht="12.75">
      <c r="D868" s="1232"/>
      <c r="E868" s="1233"/>
      <c r="F868" s="1232"/>
      <c r="K868" s="1235"/>
    </row>
    <row r="869" spans="4:11" ht="12.75">
      <c r="D869" s="1232"/>
      <c r="E869" s="1233"/>
      <c r="F869" s="1232"/>
      <c r="K869" s="1235"/>
    </row>
    <row r="870" spans="4:11" ht="12.75">
      <c r="D870" s="1232"/>
      <c r="E870" s="1233"/>
      <c r="F870" s="1232"/>
      <c r="K870" s="1235"/>
    </row>
    <row r="871" spans="4:11" ht="12.75">
      <c r="D871" s="1232"/>
      <c r="E871" s="1233"/>
      <c r="F871" s="1232"/>
      <c r="K871" s="1235"/>
    </row>
    <row r="872" spans="4:11" ht="12.75">
      <c r="D872" s="1232"/>
      <c r="E872" s="1233"/>
      <c r="F872" s="1232"/>
      <c r="K872" s="1235"/>
    </row>
    <row r="873" spans="4:11" ht="12.75">
      <c r="D873" s="1232"/>
      <c r="E873" s="1233"/>
      <c r="F873" s="1232"/>
      <c r="K873" s="1235"/>
    </row>
    <row r="874" spans="4:11" ht="12.75">
      <c r="D874" s="1232"/>
      <c r="E874" s="1233"/>
      <c r="F874" s="1232"/>
      <c r="K874" s="1235"/>
    </row>
    <row r="875" spans="4:11" ht="12.75">
      <c r="D875" s="1232"/>
      <c r="E875" s="1233"/>
      <c r="F875" s="1232"/>
      <c r="K875" s="1235"/>
    </row>
    <row r="876" spans="4:11" ht="12.75">
      <c r="D876" s="1232"/>
      <c r="E876" s="1233"/>
      <c r="F876" s="1232"/>
      <c r="K876" s="1235"/>
    </row>
    <row r="877" spans="4:11" ht="12.75">
      <c r="D877" s="1232"/>
      <c r="E877" s="1233"/>
      <c r="F877" s="1232"/>
      <c r="K877" s="1235"/>
    </row>
    <row r="878" spans="4:11" ht="12.75">
      <c r="D878" s="1232"/>
      <c r="E878" s="1233"/>
      <c r="F878" s="1232"/>
      <c r="K878" s="1235"/>
    </row>
    <row r="879" spans="4:11" ht="12.75">
      <c r="D879" s="1232"/>
      <c r="E879" s="1233"/>
      <c r="F879" s="1232"/>
      <c r="K879" s="1235"/>
    </row>
    <row r="880" spans="4:11" ht="12.75">
      <c r="D880" s="1232"/>
      <c r="E880" s="1233"/>
      <c r="F880" s="1232"/>
      <c r="K880" s="1235"/>
    </row>
    <row r="881" spans="4:11" ht="12.75">
      <c r="D881" s="1232"/>
      <c r="E881" s="1233"/>
      <c r="F881" s="1232"/>
      <c r="K881" s="1235"/>
    </row>
    <row r="882" spans="4:11" ht="12.75">
      <c r="D882" s="1232"/>
      <c r="E882" s="1233"/>
      <c r="F882" s="1232"/>
      <c r="K882" s="1235"/>
    </row>
    <row r="883" spans="4:11" ht="12.75">
      <c r="D883" s="1232"/>
      <c r="E883" s="1233"/>
      <c r="F883" s="1232"/>
      <c r="K883" s="1235"/>
    </row>
    <row r="884" spans="4:11" ht="12.75">
      <c r="D884" s="1232"/>
      <c r="E884" s="1233"/>
      <c r="F884" s="1232"/>
      <c r="K884" s="1235"/>
    </row>
    <row r="885" spans="4:11" ht="12.75">
      <c r="D885" s="1232"/>
      <c r="E885" s="1233"/>
      <c r="F885" s="1232"/>
      <c r="K885" s="1235"/>
    </row>
    <row r="886" spans="4:11" ht="12.75">
      <c r="D886" s="1232"/>
      <c r="E886" s="1233"/>
      <c r="F886" s="1232"/>
      <c r="K886" s="1235"/>
    </row>
    <row r="887" spans="4:11" ht="12.75">
      <c r="D887" s="1232"/>
      <c r="E887" s="1233"/>
      <c r="F887" s="1232"/>
      <c r="K887" s="1235"/>
    </row>
    <row r="888" spans="4:11" ht="12.75">
      <c r="D888" s="1232"/>
      <c r="E888" s="1233"/>
      <c r="F888" s="1232"/>
      <c r="K888" s="1235"/>
    </row>
    <row r="889" spans="4:11" ht="12.75">
      <c r="D889" s="1232"/>
      <c r="E889" s="1233"/>
      <c r="F889" s="1232"/>
      <c r="K889" s="1235"/>
    </row>
    <row r="890" spans="4:11" ht="12.75">
      <c r="D890" s="1232"/>
      <c r="E890" s="1233"/>
      <c r="F890" s="1232"/>
      <c r="K890" s="1235"/>
    </row>
    <row r="891" spans="4:11" ht="12.75">
      <c r="D891" s="1232"/>
      <c r="E891" s="1233"/>
      <c r="F891" s="1232"/>
      <c r="K891" s="1235"/>
    </row>
    <row r="892" spans="4:11" ht="12.75">
      <c r="D892" s="1232"/>
      <c r="E892" s="1233"/>
      <c r="F892" s="1232"/>
      <c r="K892" s="1235"/>
    </row>
    <row r="893" spans="4:11" ht="12.75">
      <c r="D893" s="1232"/>
      <c r="E893" s="1233"/>
      <c r="F893" s="1232"/>
      <c r="K893" s="1235"/>
    </row>
    <row r="894" spans="4:11" ht="12.75">
      <c r="D894" s="1232"/>
      <c r="E894" s="1233"/>
      <c r="F894" s="1232"/>
      <c r="K894" s="1235"/>
    </row>
    <row r="895" spans="4:11" ht="12.75">
      <c r="D895" s="1232"/>
      <c r="E895" s="1233"/>
      <c r="F895" s="1232"/>
      <c r="K895" s="1235"/>
    </row>
    <row r="896" spans="4:11" ht="12.75">
      <c r="D896" s="1232"/>
      <c r="E896" s="1233"/>
      <c r="F896" s="1232"/>
      <c r="K896" s="1235"/>
    </row>
    <row r="897" spans="4:11" ht="12.75">
      <c r="D897" s="1232"/>
      <c r="E897" s="1233"/>
      <c r="F897" s="1232"/>
      <c r="K897" s="1235"/>
    </row>
    <row r="898" spans="4:11" ht="12.75">
      <c r="D898" s="1232"/>
      <c r="E898" s="1233"/>
      <c r="F898" s="1232"/>
      <c r="K898" s="1235"/>
    </row>
    <row r="899" spans="4:11" ht="12.75">
      <c r="D899" s="1232"/>
      <c r="E899" s="1233"/>
      <c r="F899" s="1232"/>
      <c r="K899" s="1235"/>
    </row>
    <row r="900" spans="4:11" ht="12.75">
      <c r="D900" s="1232"/>
      <c r="E900" s="1233"/>
      <c r="F900" s="1232"/>
      <c r="K900" s="1235"/>
    </row>
    <row r="901" spans="4:11" ht="12.75">
      <c r="D901" s="1232"/>
      <c r="E901" s="1233"/>
      <c r="F901" s="1232"/>
      <c r="K901" s="1235"/>
    </row>
    <row r="902" spans="4:11" ht="12.75">
      <c r="D902" s="1232"/>
      <c r="E902" s="1233"/>
      <c r="F902" s="1232"/>
      <c r="K902" s="1235"/>
    </row>
    <row r="903" spans="4:11" ht="12.75">
      <c r="D903" s="1232"/>
      <c r="E903" s="1233"/>
      <c r="F903" s="1232"/>
      <c r="K903" s="1235"/>
    </row>
    <row r="904" spans="4:11" ht="12.75">
      <c r="D904" s="1232"/>
      <c r="E904" s="1233"/>
      <c r="F904" s="1232"/>
      <c r="K904" s="1235"/>
    </row>
    <row r="905" spans="4:11" ht="12.75">
      <c r="D905" s="1232"/>
      <c r="E905" s="1233"/>
      <c r="F905" s="1232"/>
      <c r="K905" s="1235"/>
    </row>
    <row r="906" spans="4:11" ht="12.75">
      <c r="D906" s="1232"/>
      <c r="E906" s="1233"/>
      <c r="F906" s="1232"/>
      <c r="K906" s="1235"/>
    </row>
    <row r="907" spans="4:11" ht="12.75">
      <c r="D907" s="1232"/>
      <c r="E907" s="1233"/>
      <c r="F907" s="1232"/>
      <c r="K907" s="1235"/>
    </row>
    <row r="908" spans="4:11" ht="12.75">
      <c r="D908" s="1232"/>
      <c r="E908" s="1233"/>
      <c r="F908" s="1232"/>
      <c r="K908" s="1235"/>
    </row>
    <row r="909" spans="4:11" ht="12.75">
      <c r="D909" s="1232"/>
      <c r="E909" s="1233"/>
      <c r="F909" s="1232"/>
      <c r="K909" s="1235"/>
    </row>
    <row r="910" spans="4:11" ht="12.75">
      <c r="D910" s="1232"/>
      <c r="E910" s="1233"/>
      <c r="F910" s="1232"/>
      <c r="K910" s="1235"/>
    </row>
    <row r="911" spans="4:11" ht="12.75">
      <c r="D911" s="1232"/>
      <c r="E911" s="1233"/>
      <c r="F911" s="1232"/>
      <c r="K911" s="1235"/>
    </row>
    <row r="912" spans="4:11" ht="12.75">
      <c r="D912" s="1232"/>
      <c r="E912" s="1233"/>
      <c r="F912" s="1232"/>
      <c r="K912" s="1235"/>
    </row>
    <row r="913" spans="4:11" ht="12.75">
      <c r="D913" s="1232"/>
      <c r="E913" s="1233"/>
      <c r="F913" s="1232"/>
      <c r="K913" s="1235"/>
    </row>
    <row r="914" spans="4:11" ht="12.75">
      <c r="D914" s="1232"/>
      <c r="E914" s="1233"/>
      <c r="F914" s="1232"/>
      <c r="K914" s="1235"/>
    </row>
    <row r="915" spans="4:11" ht="12.75">
      <c r="D915" s="1232"/>
      <c r="E915" s="1233"/>
      <c r="F915" s="1232"/>
      <c r="K915" s="1235"/>
    </row>
    <row r="916" spans="4:11" ht="12.75">
      <c r="D916" s="1232"/>
      <c r="E916" s="1233"/>
      <c r="F916" s="1232"/>
      <c r="K916" s="1235"/>
    </row>
    <row r="917" spans="4:11" ht="12.75">
      <c r="D917" s="1232"/>
      <c r="E917" s="1233"/>
      <c r="F917" s="1232"/>
      <c r="K917" s="1235"/>
    </row>
    <row r="918" spans="4:11" ht="12.75">
      <c r="D918" s="1232"/>
      <c r="E918" s="1233"/>
      <c r="F918" s="1232"/>
      <c r="K918" s="1235"/>
    </row>
    <row r="919" spans="4:11" ht="12.75">
      <c r="D919" s="1232"/>
      <c r="E919" s="1233"/>
      <c r="F919" s="1232"/>
      <c r="K919" s="1235"/>
    </row>
    <row r="920" spans="4:11" ht="12.75">
      <c r="D920" s="1232"/>
      <c r="E920" s="1233"/>
      <c r="F920" s="1232"/>
      <c r="K920" s="1235"/>
    </row>
    <row r="921" spans="4:11" ht="12.75">
      <c r="D921" s="1232"/>
      <c r="E921" s="1233"/>
      <c r="F921" s="1232"/>
      <c r="K921" s="1235"/>
    </row>
    <row r="922" spans="4:11" ht="12.75">
      <c r="D922" s="1232"/>
      <c r="E922" s="1233"/>
      <c r="F922" s="1232"/>
      <c r="K922" s="1235"/>
    </row>
    <row r="923" spans="4:11" ht="12.75">
      <c r="D923" s="1232"/>
      <c r="E923" s="1233"/>
      <c r="F923" s="1232"/>
      <c r="K923" s="1235"/>
    </row>
    <row r="924" spans="4:11" ht="12.75">
      <c r="D924" s="1232"/>
      <c r="E924" s="1233"/>
      <c r="F924" s="1232"/>
      <c r="K924" s="1235"/>
    </row>
    <row r="925" spans="4:11" ht="12.75">
      <c r="D925" s="1232"/>
      <c r="E925" s="1233"/>
      <c r="F925" s="1232"/>
      <c r="K925" s="1235"/>
    </row>
    <row r="926" spans="4:11" ht="12.75">
      <c r="D926" s="1232"/>
      <c r="E926" s="1233"/>
      <c r="F926" s="1232"/>
      <c r="K926" s="1235"/>
    </row>
    <row r="927" spans="4:11" ht="12.75">
      <c r="D927" s="1232"/>
      <c r="E927" s="1233"/>
      <c r="F927" s="1232"/>
      <c r="K927" s="1235"/>
    </row>
    <row r="928" spans="4:11" ht="12.75">
      <c r="D928" s="1232"/>
      <c r="E928" s="1233"/>
      <c r="F928" s="1232"/>
      <c r="K928" s="1235"/>
    </row>
    <row r="929" spans="4:11" ht="12.75">
      <c r="D929" s="1232"/>
      <c r="E929" s="1233"/>
      <c r="F929" s="1232"/>
      <c r="K929" s="1235"/>
    </row>
    <row r="930" spans="4:11" ht="12.75">
      <c r="D930" s="1232"/>
      <c r="E930" s="1233"/>
      <c r="F930" s="1232"/>
      <c r="K930" s="1235"/>
    </row>
    <row r="931" spans="4:11" ht="12.75">
      <c r="D931" s="1232"/>
      <c r="E931" s="1233"/>
      <c r="F931" s="1232"/>
      <c r="K931" s="1235"/>
    </row>
    <row r="932" spans="4:11" ht="12.75">
      <c r="D932" s="1232"/>
      <c r="E932" s="1233"/>
      <c r="F932" s="1232"/>
      <c r="K932" s="1235"/>
    </row>
    <row r="933" spans="4:11" ht="12.75">
      <c r="D933" s="1232"/>
      <c r="E933" s="1233"/>
      <c r="F933" s="1232"/>
      <c r="K933" s="1235"/>
    </row>
    <row r="934" spans="4:11" ht="12.75">
      <c r="D934" s="1232"/>
      <c r="E934" s="1233"/>
      <c r="F934" s="1232"/>
      <c r="K934" s="1235"/>
    </row>
    <row r="935" spans="4:11" ht="12.75">
      <c r="D935" s="1232"/>
      <c r="E935" s="1233"/>
      <c r="F935" s="1232"/>
      <c r="K935" s="1235"/>
    </row>
    <row r="936" spans="4:11" ht="12.75">
      <c r="D936" s="1232"/>
      <c r="E936" s="1233"/>
      <c r="F936" s="1232"/>
      <c r="K936" s="1235"/>
    </row>
    <row r="937" spans="4:11" ht="12.75">
      <c r="D937" s="1232"/>
      <c r="E937" s="1233"/>
      <c r="F937" s="1232"/>
      <c r="K937" s="1235"/>
    </row>
    <row r="938" spans="4:11" ht="12.75">
      <c r="D938" s="1232"/>
      <c r="E938" s="1233"/>
      <c r="F938" s="1232"/>
      <c r="K938" s="1235"/>
    </row>
    <row r="939" spans="4:11" ht="12.75">
      <c r="D939" s="1232"/>
      <c r="E939" s="1233"/>
      <c r="F939" s="1232"/>
      <c r="K939" s="1235"/>
    </row>
    <row r="940" spans="4:11" ht="12.75">
      <c r="D940" s="1232"/>
      <c r="E940" s="1233"/>
      <c r="F940" s="1232"/>
      <c r="K940" s="1235"/>
    </row>
    <row r="941" spans="4:11" ht="12.75">
      <c r="D941" s="1232"/>
      <c r="E941" s="1233"/>
      <c r="F941" s="1232"/>
      <c r="K941" s="1235"/>
    </row>
    <row r="942" spans="4:11" ht="12.75">
      <c r="D942" s="1232"/>
      <c r="E942" s="1233"/>
      <c r="F942" s="1232"/>
      <c r="K942" s="1235"/>
    </row>
    <row r="943" spans="4:11" ht="12.75">
      <c r="D943" s="1232"/>
      <c r="E943" s="1233"/>
      <c r="F943" s="1232"/>
      <c r="K943" s="1235"/>
    </row>
    <row r="944" spans="4:11" ht="12.75">
      <c r="D944" s="1232"/>
      <c r="E944" s="1233"/>
      <c r="F944" s="1232"/>
      <c r="K944" s="1235"/>
    </row>
    <row r="945" spans="4:11" ht="12.75">
      <c r="D945" s="1232"/>
      <c r="E945" s="1233"/>
      <c r="F945" s="1232"/>
      <c r="K945" s="1235"/>
    </row>
    <row r="946" spans="4:11" ht="12.75">
      <c r="D946" s="1232"/>
      <c r="E946" s="1233"/>
      <c r="F946" s="1232"/>
      <c r="K946" s="1235"/>
    </row>
    <row r="947" spans="4:11" ht="12.75">
      <c r="D947" s="1232"/>
      <c r="E947" s="1233"/>
      <c r="F947" s="1232"/>
      <c r="K947" s="1235"/>
    </row>
    <row r="948" spans="4:11" ht="12.75">
      <c r="D948" s="1232"/>
      <c r="E948" s="1233"/>
      <c r="F948" s="1232"/>
      <c r="K948" s="1235"/>
    </row>
    <row r="949" spans="4:11" ht="12.75">
      <c r="D949" s="1232"/>
      <c r="E949" s="1233"/>
      <c r="F949" s="1232"/>
      <c r="K949" s="1235"/>
    </row>
    <row r="950" spans="4:11" ht="12.75">
      <c r="D950" s="1232"/>
      <c r="E950" s="1233"/>
      <c r="F950" s="1232"/>
      <c r="K950" s="1235"/>
    </row>
    <row r="951" spans="4:11" ht="12.75">
      <c r="D951" s="1232"/>
      <c r="E951" s="1233"/>
      <c r="F951" s="1232"/>
      <c r="K951" s="1235"/>
    </row>
    <row r="952" spans="4:11" ht="12.75">
      <c r="D952" s="1232"/>
      <c r="E952" s="1233"/>
      <c r="F952" s="1232"/>
      <c r="K952" s="1235"/>
    </row>
    <row r="953" spans="4:11" ht="12.75">
      <c r="D953" s="1232"/>
      <c r="E953" s="1233"/>
      <c r="F953" s="1232"/>
      <c r="K953" s="1235"/>
    </row>
    <row r="954" spans="4:11" ht="12.75">
      <c r="D954" s="1232"/>
      <c r="E954" s="1233"/>
      <c r="F954" s="1232"/>
      <c r="K954" s="1235"/>
    </row>
    <row r="955" spans="4:11" ht="12.75">
      <c r="D955" s="1232"/>
      <c r="E955" s="1233"/>
      <c r="F955" s="1232"/>
      <c r="K955" s="1235"/>
    </row>
    <row r="956" spans="4:11" ht="12.75">
      <c r="D956" s="1232"/>
      <c r="E956" s="1233"/>
      <c r="F956" s="1232"/>
      <c r="K956" s="1235"/>
    </row>
    <row r="957" spans="4:11" ht="12.75">
      <c r="D957" s="1232"/>
      <c r="E957" s="1233"/>
      <c r="F957" s="1232"/>
      <c r="K957" s="1235"/>
    </row>
    <row r="958" spans="4:11" ht="12.75">
      <c r="D958" s="1232"/>
      <c r="E958" s="1233"/>
      <c r="F958" s="1232"/>
      <c r="K958" s="1235"/>
    </row>
    <row r="959" spans="4:11" ht="12.75">
      <c r="D959" s="1232"/>
      <c r="E959" s="1233"/>
      <c r="F959" s="1232"/>
      <c r="K959" s="1235"/>
    </row>
    <row r="960" spans="4:11" ht="12.75">
      <c r="D960" s="1232"/>
      <c r="E960" s="1233"/>
      <c r="F960" s="1232"/>
      <c r="K960" s="1235"/>
    </row>
    <row r="961" spans="4:11" ht="12.75">
      <c r="D961" s="1232"/>
      <c r="E961" s="1233"/>
      <c r="F961" s="1232"/>
      <c r="K961" s="1235"/>
    </row>
    <row r="962" spans="4:11" ht="12.75">
      <c r="D962" s="1232"/>
      <c r="E962" s="1233"/>
      <c r="F962" s="1232"/>
      <c r="K962" s="1235"/>
    </row>
    <row r="963" spans="4:11" ht="12.75">
      <c r="D963" s="1232"/>
      <c r="E963" s="1233"/>
      <c r="F963" s="1232"/>
      <c r="K963" s="1235"/>
    </row>
    <row r="964" spans="4:11" ht="12.75">
      <c r="D964" s="1232"/>
      <c r="E964" s="1233"/>
      <c r="F964" s="1232"/>
      <c r="K964" s="1235"/>
    </row>
    <row r="965" spans="4:11" ht="12.75">
      <c r="D965" s="1232"/>
      <c r="E965" s="1233"/>
      <c r="F965" s="1232"/>
      <c r="K965" s="1235"/>
    </row>
    <row r="966" spans="4:11" ht="12.75">
      <c r="D966" s="1232"/>
      <c r="E966" s="1233"/>
      <c r="F966" s="1232"/>
      <c r="K966" s="1235"/>
    </row>
    <row r="967" spans="4:11" ht="12.75">
      <c r="D967" s="1232"/>
      <c r="E967" s="1233"/>
      <c r="F967" s="1232"/>
      <c r="K967" s="1235"/>
    </row>
    <row r="968" spans="4:11" ht="12.75">
      <c r="D968" s="1232"/>
      <c r="E968" s="1233"/>
      <c r="F968" s="1232"/>
      <c r="K968" s="1235"/>
    </row>
    <row r="969" spans="4:11" ht="12.75">
      <c r="D969" s="1232"/>
      <c r="E969" s="1233"/>
      <c r="F969" s="1232"/>
      <c r="K969" s="1235"/>
    </row>
    <row r="970" spans="4:11" ht="12.75">
      <c r="D970" s="1232"/>
      <c r="E970" s="1233"/>
      <c r="F970" s="1232"/>
      <c r="K970" s="1235"/>
    </row>
    <row r="971" spans="4:11" ht="12.75">
      <c r="D971" s="1232"/>
      <c r="E971" s="1233"/>
      <c r="F971" s="1232"/>
      <c r="K971" s="1235"/>
    </row>
    <row r="972" spans="4:11" ht="12.75">
      <c r="D972" s="1232"/>
      <c r="E972" s="1233"/>
      <c r="F972" s="1232"/>
      <c r="K972" s="1235"/>
    </row>
    <row r="973" spans="4:11" ht="12.75">
      <c r="D973" s="1232"/>
      <c r="E973" s="1233"/>
      <c r="F973" s="1232"/>
      <c r="K973" s="1235"/>
    </row>
    <row r="974" spans="4:11" ht="12.75">
      <c r="D974" s="1232"/>
      <c r="E974" s="1233"/>
      <c r="F974" s="1232"/>
      <c r="K974" s="1235"/>
    </row>
    <row r="975" spans="4:11" ht="12.75">
      <c r="D975" s="1232"/>
      <c r="E975" s="1233"/>
      <c r="F975" s="1232"/>
      <c r="K975" s="1235"/>
    </row>
    <row r="976" spans="4:11" ht="12.75">
      <c r="D976" s="1232"/>
      <c r="E976" s="1233"/>
      <c r="F976" s="1232"/>
      <c r="K976" s="1235"/>
    </row>
    <row r="977" spans="4:11" ht="12.75">
      <c r="D977" s="1232"/>
      <c r="E977" s="1233"/>
      <c r="F977" s="1232"/>
      <c r="K977" s="1235"/>
    </row>
    <row r="978" spans="4:11" ht="12.75">
      <c r="D978" s="1232"/>
      <c r="E978" s="1233"/>
      <c r="F978" s="1232"/>
      <c r="K978" s="1235"/>
    </row>
    <row r="979" spans="4:11" ht="12.75">
      <c r="D979" s="1232"/>
      <c r="E979" s="1233"/>
      <c r="F979" s="1232"/>
      <c r="K979" s="1235"/>
    </row>
    <row r="980" spans="4:11" ht="12.75">
      <c r="D980" s="1232"/>
      <c r="E980" s="1233"/>
      <c r="F980" s="1232"/>
      <c r="K980" s="1235"/>
    </row>
    <row r="981" spans="4:11" ht="12.75">
      <c r="D981" s="1232"/>
      <c r="E981" s="1233"/>
      <c r="F981" s="1232"/>
      <c r="K981" s="1235"/>
    </row>
    <row r="982" spans="4:11" ht="12.75">
      <c r="D982" s="1232"/>
      <c r="E982" s="1233"/>
      <c r="F982" s="1232"/>
      <c r="K982" s="1235"/>
    </row>
    <row r="983" spans="4:11" ht="12.75">
      <c r="D983" s="1232"/>
      <c r="E983" s="1233"/>
      <c r="F983" s="1232"/>
      <c r="K983" s="1235"/>
    </row>
    <row r="984" spans="4:11" ht="12.75">
      <c r="D984" s="1232"/>
      <c r="E984" s="1233"/>
      <c r="F984" s="1232"/>
      <c r="K984" s="1235"/>
    </row>
    <row r="985" spans="4:11" ht="12.75">
      <c r="D985" s="1232"/>
      <c r="E985" s="1233"/>
      <c r="F985" s="1232"/>
      <c r="K985" s="1235"/>
    </row>
    <row r="986" spans="4:11" ht="12.75">
      <c r="D986" s="1232"/>
      <c r="E986" s="1233"/>
      <c r="F986" s="1232"/>
      <c r="K986" s="1235"/>
    </row>
    <row r="987" spans="4:11" ht="12.75">
      <c r="D987" s="1232"/>
      <c r="E987" s="1233"/>
      <c r="F987" s="1232"/>
      <c r="K987" s="1235"/>
    </row>
    <row r="988" spans="4:11" ht="12.75">
      <c r="D988" s="1232"/>
      <c r="E988" s="1233"/>
      <c r="F988" s="1232"/>
      <c r="K988" s="1235"/>
    </row>
    <row r="989" spans="4:11" ht="12.75">
      <c r="D989" s="1232"/>
      <c r="E989" s="1233"/>
      <c r="F989" s="1232"/>
      <c r="K989" s="1235"/>
    </row>
    <row r="990" spans="4:11" ht="12.75">
      <c r="D990" s="1232"/>
      <c r="E990" s="1233"/>
      <c r="F990" s="1232"/>
      <c r="K990" s="1235"/>
    </row>
    <row r="991" spans="4:11" ht="12.75">
      <c r="D991" s="1232"/>
      <c r="E991" s="1233"/>
      <c r="F991" s="1232"/>
      <c r="K991" s="1235"/>
    </row>
    <row r="992" spans="4:11" ht="12.75">
      <c r="D992" s="1232"/>
      <c r="E992" s="1233"/>
      <c r="F992" s="1232"/>
      <c r="K992" s="1235"/>
    </row>
    <row r="993" spans="4:11" ht="12.75">
      <c r="D993" s="1232"/>
      <c r="E993" s="1233"/>
      <c r="F993" s="1232"/>
      <c r="K993" s="1235"/>
    </row>
    <row r="994" spans="4:11" ht="12.75">
      <c r="D994" s="1232"/>
      <c r="E994" s="1233"/>
      <c r="F994" s="1232"/>
      <c r="K994" s="1235"/>
    </row>
    <row r="995" spans="4:11" ht="12.75">
      <c r="D995" s="1232"/>
      <c r="E995" s="1233"/>
      <c r="F995" s="1232"/>
      <c r="K995" s="1235"/>
    </row>
    <row r="996" spans="4:11" ht="12.75">
      <c r="D996" s="1232"/>
      <c r="E996" s="1233"/>
      <c r="F996" s="1232"/>
      <c r="K996" s="1235"/>
    </row>
    <row r="997" spans="4:11" ht="12.75">
      <c r="D997" s="1232"/>
      <c r="E997" s="1233"/>
      <c r="F997" s="1232"/>
      <c r="K997" s="1235"/>
    </row>
    <row r="998" spans="4:11" ht="12.75">
      <c r="D998" s="1232"/>
      <c r="E998" s="1233"/>
      <c r="F998" s="1232"/>
      <c r="K998" s="1235"/>
    </row>
    <row r="999" spans="4:11" ht="12.75">
      <c r="D999" s="1232"/>
      <c r="E999" s="1233"/>
      <c r="F999" s="1232"/>
      <c r="K999" s="1235"/>
    </row>
    <row r="1000" spans="4:11" ht="12.75">
      <c r="D1000" s="1232"/>
      <c r="E1000" s="1233"/>
      <c r="F1000" s="1232"/>
      <c r="K1000" s="1235"/>
    </row>
  </sheetData>
  <autoFilter ref="A1:Z322"/>
  <printOptions horizontalCentered="1" gridLines="1"/>
  <pageMargins left="0.7" right="0.7" top="0.75" bottom="0.75" header="0" footer="0"/>
  <pageSetup paperSize="9" scale="35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3"/>
  <sheetViews>
    <sheetView topLeftCell="A56" zoomScaleNormal="100" workbookViewId="0">
      <selection activeCell="M63" sqref="M63"/>
    </sheetView>
  </sheetViews>
  <sheetFormatPr defaultColWidth="10.140625" defaultRowHeight="14.25"/>
  <cols>
    <col min="1" max="1" width="4.140625" style="1002" customWidth="1"/>
    <col min="2" max="3" width="16.140625" style="1002" customWidth="1"/>
    <col min="4" max="6" width="10.140625" style="1002" customWidth="1"/>
    <col min="7" max="7" width="12" style="1002" customWidth="1"/>
    <col min="8" max="8" width="10.140625" style="1002" customWidth="1"/>
    <col min="9" max="10" width="6.42578125" style="1002" customWidth="1"/>
    <col min="11" max="11" width="8.7109375" style="1002" customWidth="1"/>
    <col min="12" max="18" width="8" style="1002" customWidth="1"/>
    <col min="19" max="19" width="9" style="1002" customWidth="1"/>
    <col min="20" max="257" width="10.140625" style="1002"/>
    <col min="258" max="258" width="4.140625" style="1002" customWidth="1"/>
    <col min="259" max="260" width="16.140625" style="1002" customWidth="1"/>
    <col min="261" max="262" width="10.140625" style="1002" customWidth="1"/>
    <col min="263" max="263" width="12" style="1002" customWidth="1"/>
    <col min="264" max="264" width="10.140625" style="1002" customWidth="1"/>
    <col min="265" max="266" width="6.42578125" style="1002" customWidth="1"/>
    <col min="267" max="267" width="8.7109375" style="1002" customWidth="1"/>
    <col min="268" max="274" width="8" style="1002" customWidth="1"/>
    <col min="275" max="275" width="9" style="1002" customWidth="1"/>
    <col min="276" max="513" width="10.140625" style="1002"/>
    <col min="514" max="514" width="4.140625" style="1002" customWidth="1"/>
    <col min="515" max="516" width="16.140625" style="1002" customWidth="1"/>
    <col min="517" max="518" width="10.140625" style="1002" customWidth="1"/>
    <col min="519" max="519" width="12" style="1002" customWidth="1"/>
    <col min="520" max="520" width="10.140625" style="1002" customWidth="1"/>
    <col min="521" max="522" width="6.42578125" style="1002" customWidth="1"/>
    <col min="523" max="523" width="8.7109375" style="1002" customWidth="1"/>
    <col min="524" max="530" width="8" style="1002" customWidth="1"/>
    <col min="531" max="531" width="9" style="1002" customWidth="1"/>
    <col min="532" max="769" width="10.140625" style="1002"/>
    <col min="770" max="770" width="4.140625" style="1002" customWidth="1"/>
    <col min="771" max="772" width="16.140625" style="1002" customWidth="1"/>
    <col min="773" max="774" width="10.140625" style="1002" customWidth="1"/>
    <col min="775" max="775" width="12" style="1002" customWidth="1"/>
    <col min="776" max="776" width="10.140625" style="1002" customWidth="1"/>
    <col min="777" max="778" width="6.42578125" style="1002" customWidth="1"/>
    <col min="779" max="779" width="8.7109375" style="1002" customWidth="1"/>
    <col min="780" max="786" width="8" style="1002" customWidth="1"/>
    <col min="787" max="787" width="9" style="1002" customWidth="1"/>
    <col min="788" max="1025" width="10.140625" style="1002"/>
    <col min="1026" max="1026" width="4.140625" style="1002" customWidth="1"/>
    <col min="1027" max="1028" width="16.140625" style="1002" customWidth="1"/>
    <col min="1029" max="1030" width="10.140625" style="1002" customWidth="1"/>
    <col min="1031" max="1031" width="12" style="1002" customWidth="1"/>
    <col min="1032" max="1032" width="10.140625" style="1002" customWidth="1"/>
    <col min="1033" max="1034" width="6.42578125" style="1002" customWidth="1"/>
    <col min="1035" max="1035" width="8.7109375" style="1002" customWidth="1"/>
    <col min="1036" max="1042" width="8" style="1002" customWidth="1"/>
    <col min="1043" max="1043" width="9" style="1002" customWidth="1"/>
    <col min="1044" max="1281" width="10.140625" style="1002"/>
    <col min="1282" max="1282" width="4.140625" style="1002" customWidth="1"/>
    <col min="1283" max="1284" width="16.140625" style="1002" customWidth="1"/>
    <col min="1285" max="1286" width="10.140625" style="1002" customWidth="1"/>
    <col min="1287" max="1287" width="12" style="1002" customWidth="1"/>
    <col min="1288" max="1288" width="10.140625" style="1002" customWidth="1"/>
    <col min="1289" max="1290" width="6.42578125" style="1002" customWidth="1"/>
    <col min="1291" max="1291" width="8.7109375" style="1002" customWidth="1"/>
    <col min="1292" max="1298" width="8" style="1002" customWidth="1"/>
    <col min="1299" max="1299" width="9" style="1002" customWidth="1"/>
    <col min="1300" max="1537" width="10.140625" style="1002"/>
    <col min="1538" max="1538" width="4.140625" style="1002" customWidth="1"/>
    <col min="1539" max="1540" width="16.140625" style="1002" customWidth="1"/>
    <col min="1541" max="1542" width="10.140625" style="1002" customWidth="1"/>
    <col min="1543" max="1543" width="12" style="1002" customWidth="1"/>
    <col min="1544" max="1544" width="10.140625" style="1002" customWidth="1"/>
    <col min="1545" max="1546" width="6.42578125" style="1002" customWidth="1"/>
    <col min="1547" max="1547" width="8.7109375" style="1002" customWidth="1"/>
    <col min="1548" max="1554" width="8" style="1002" customWidth="1"/>
    <col min="1555" max="1555" width="9" style="1002" customWidth="1"/>
    <col min="1556" max="1793" width="10.140625" style="1002"/>
    <col min="1794" max="1794" width="4.140625" style="1002" customWidth="1"/>
    <col min="1795" max="1796" width="16.140625" style="1002" customWidth="1"/>
    <col min="1797" max="1798" width="10.140625" style="1002" customWidth="1"/>
    <col min="1799" max="1799" width="12" style="1002" customWidth="1"/>
    <col min="1800" max="1800" width="10.140625" style="1002" customWidth="1"/>
    <col min="1801" max="1802" width="6.42578125" style="1002" customWidth="1"/>
    <col min="1803" max="1803" width="8.7109375" style="1002" customWidth="1"/>
    <col min="1804" max="1810" width="8" style="1002" customWidth="1"/>
    <col min="1811" max="1811" width="9" style="1002" customWidth="1"/>
    <col min="1812" max="2049" width="10.140625" style="1002"/>
    <col min="2050" max="2050" width="4.140625" style="1002" customWidth="1"/>
    <col min="2051" max="2052" width="16.140625" style="1002" customWidth="1"/>
    <col min="2053" max="2054" width="10.140625" style="1002" customWidth="1"/>
    <col min="2055" max="2055" width="12" style="1002" customWidth="1"/>
    <col min="2056" max="2056" width="10.140625" style="1002" customWidth="1"/>
    <col min="2057" max="2058" width="6.42578125" style="1002" customWidth="1"/>
    <col min="2059" max="2059" width="8.7109375" style="1002" customWidth="1"/>
    <col min="2060" max="2066" width="8" style="1002" customWidth="1"/>
    <col min="2067" max="2067" width="9" style="1002" customWidth="1"/>
    <col min="2068" max="2305" width="10.140625" style="1002"/>
    <col min="2306" max="2306" width="4.140625" style="1002" customWidth="1"/>
    <col min="2307" max="2308" width="16.140625" style="1002" customWidth="1"/>
    <col min="2309" max="2310" width="10.140625" style="1002" customWidth="1"/>
    <col min="2311" max="2311" width="12" style="1002" customWidth="1"/>
    <col min="2312" max="2312" width="10.140625" style="1002" customWidth="1"/>
    <col min="2313" max="2314" width="6.42578125" style="1002" customWidth="1"/>
    <col min="2315" max="2315" width="8.7109375" style="1002" customWidth="1"/>
    <col min="2316" max="2322" width="8" style="1002" customWidth="1"/>
    <col min="2323" max="2323" width="9" style="1002" customWidth="1"/>
    <col min="2324" max="2561" width="10.140625" style="1002"/>
    <col min="2562" max="2562" width="4.140625" style="1002" customWidth="1"/>
    <col min="2563" max="2564" width="16.140625" style="1002" customWidth="1"/>
    <col min="2565" max="2566" width="10.140625" style="1002" customWidth="1"/>
    <col min="2567" max="2567" width="12" style="1002" customWidth="1"/>
    <col min="2568" max="2568" width="10.140625" style="1002" customWidth="1"/>
    <col min="2569" max="2570" width="6.42578125" style="1002" customWidth="1"/>
    <col min="2571" max="2571" width="8.7109375" style="1002" customWidth="1"/>
    <col min="2572" max="2578" width="8" style="1002" customWidth="1"/>
    <col min="2579" max="2579" width="9" style="1002" customWidth="1"/>
    <col min="2580" max="2817" width="10.140625" style="1002"/>
    <col min="2818" max="2818" width="4.140625" style="1002" customWidth="1"/>
    <col min="2819" max="2820" width="16.140625" style="1002" customWidth="1"/>
    <col min="2821" max="2822" width="10.140625" style="1002" customWidth="1"/>
    <col min="2823" max="2823" width="12" style="1002" customWidth="1"/>
    <col min="2824" max="2824" width="10.140625" style="1002" customWidth="1"/>
    <col min="2825" max="2826" width="6.42578125" style="1002" customWidth="1"/>
    <col min="2827" max="2827" width="8.7109375" style="1002" customWidth="1"/>
    <col min="2828" max="2834" width="8" style="1002" customWidth="1"/>
    <col min="2835" max="2835" width="9" style="1002" customWidth="1"/>
    <col min="2836" max="3073" width="10.140625" style="1002"/>
    <col min="3074" max="3074" width="4.140625" style="1002" customWidth="1"/>
    <col min="3075" max="3076" width="16.140625" style="1002" customWidth="1"/>
    <col min="3077" max="3078" width="10.140625" style="1002" customWidth="1"/>
    <col min="3079" max="3079" width="12" style="1002" customWidth="1"/>
    <col min="3080" max="3080" width="10.140625" style="1002" customWidth="1"/>
    <col min="3081" max="3082" width="6.42578125" style="1002" customWidth="1"/>
    <col min="3083" max="3083" width="8.7109375" style="1002" customWidth="1"/>
    <col min="3084" max="3090" width="8" style="1002" customWidth="1"/>
    <col min="3091" max="3091" width="9" style="1002" customWidth="1"/>
    <col min="3092" max="3329" width="10.140625" style="1002"/>
    <col min="3330" max="3330" width="4.140625" style="1002" customWidth="1"/>
    <col min="3331" max="3332" width="16.140625" style="1002" customWidth="1"/>
    <col min="3333" max="3334" width="10.140625" style="1002" customWidth="1"/>
    <col min="3335" max="3335" width="12" style="1002" customWidth="1"/>
    <col min="3336" max="3336" width="10.140625" style="1002" customWidth="1"/>
    <col min="3337" max="3338" width="6.42578125" style="1002" customWidth="1"/>
    <col min="3339" max="3339" width="8.7109375" style="1002" customWidth="1"/>
    <col min="3340" max="3346" width="8" style="1002" customWidth="1"/>
    <col min="3347" max="3347" width="9" style="1002" customWidth="1"/>
    <col min="3348" max="3585" width="10.140625" style="1002"/>
    <col min="3586" max="3586" width="4.140625" style="1002" customWidth="1"/>
    <col min="3587" max="3588" width="16.140625" style="1002" customWidth="1"/>
    <col min="3589" max="3590" width="10.140625" style="1002" customWidth="1"/>
    <col min="3591" max="3591" width="12" style="1002" customWidth="1"/>
    <col min="3592" max="3592" width="10.140625" style="1002" customWidth="1"/>
    <col min="3593" max="3594" width="6.42578125" style="1002" customWidth="1"/>
    <col min="3595" max="3595" width="8.7109375" style="1002" customWidth="1"/>
    <col min="3596" max="3602" width="8" style="1002" customWidth="1"/>
    <col min="3603" max="3603" width="9" style="1002" customWidth="1"/>
    <col min="3604" max="3841" width="10.140625" style="1002"/>
    <col min="3842" max="3842" width="4.140625" style="1002" customWidth="1"/>
    <col min="3843" max="3844" width="16.140625" style="1002" customWidth="1"/>
    <col min="3845" max="3846" width="10.140625" style="1002" customWidth="1"/>
    <col min="3847" max="3847" width="12" style="1002" customWidth="1"/>
    <col min="3848" max="3848" width="10.140625" style="1002" customWidth="1"/>
    <col min="3849" max="3850" width="6.42578125" style="1002" customWidth="1"/>
    <col min="3851" max="3851" width="8.7109375" style="1002" customWidth="1"/>
    <col min="3852" max="3858" width="8" style="1002" customWidth="1"/>
    <col min="3859" max="3859" width="9" style="1002" customWidth="1"/>
    <col min="3860" max="4097" width="10.140625" style="1002"/>
    <col min="4098" max="4098" width="4.140625" style="1002" customWidth="1"/>
    <col min="4099" max="4100" width="16.140625" style="1002" customWidth="1"/>
    <col min="4101" max="4102" width="10.140625" style="1002" customWidth="1"/>
    <col min="4103" max="4103" width="12" style="1002" customWidth="1"/>
    <col min="4104" max="4104" width="10.140625" style="1002" customWidth="1"/>
    <col min="4105" max="4106" width="6.42578125" style="1002" customWidth="1"/>
    <col min="4107" max="4107" width="8.7109375" style="1002" customWidth="1"/>
    <col min="4108" max="4114" width="8" style="1002" customWidth="1"/>
    <col min="4115" max="4115" width="9" style="1002" customWidth="1"/>
    <col min="4116" max="4353" width="10.140625" style="1002"/>
    <col min="4354" max="4354" width="4.140625" style="1002" customWidth="1"/>
    <col min="4355" max="4356" width="16.140625" style="1002" customWidth="1"/>
    <col min="4357" max="4358" width="10.140625" style="1002" customWidth="1"/>
    <col min="4359" max="4359" width="12" style="1002" customWidth="1"/>
    <col min="4360" max="4360" width="10.140625" style="1002" customWidth="1"/>
    <col min="4361" max="4362" width="6.42578125" style="1002" customWidth="1"/>
    <col min="4363" max="4363" width="8.7109375" style="1002" customWidth="1"/>
    <col min="4364" max="4370" width="8" style="1002" customWidth="1"/>
    <col min="4371" max="4371" width="9" style="1002" customWidth="1"/>
    <col min="4372" max="4609" width="10.140625" style="1002"/>
    <col min="4610" max="4610" width="4.140625" style="1002" customWidth="1"/>
    <col min="4611" max="4612" width="16.140625" style="1002" customWidth="1"/>
    <col min="4613" max="4614" width="10.140625" style="1002" customWidth="1"/>
    <col min="4615" max="4615" width="12" style="1002" customWidth="1"/>
    <col min="4616" max="4616" width="10.140625" style="1002" customWidth="1"/>
    <col min="4617" max="4618" width="6.42578125" style="1002" customWidth="1"/>
    <col min="4619" max="4619" width="8.7109375" style="1002" customWidth="1"/>
    <col min="4620" max="4626" width="8" style="1002" customWidth="1"/>
    <col min="4627" max="4627" width="9" style="1002" customWidth="1"/>
    <col min="4628" max="4865" width="10.140625" style="1002"/>
    <col min="4866" max="4866" width="4.140625" style="1002" customWidth="1"/>
    <col min="4867" max="4868" width="16.140625" style="1002" customWidth="1"/>
    <col min="4869" max="4870" width="10.140625" style="1002" customWidth="1"/>
    <col min="4871" max="4871" width="12" style="1002" customWidth="1"/>
    <col min="4872" max="4872" width="10.140625" style="1002" customWidth="1"/>
    <col min="4873" max="4874" width="6.42578125" style="1002" customWidth="1"/>
    <col min="4875" max="4875" width="8.7109375" style="1002" customWidth="1"/>
    <col min="4876" max="4882" width="8" style="1002" customWidth="1"/>
    <col min="4883" max="4883" width="9" style="1002" customWidth="1"/>
    <col min="4884" max="5121" width="10.140625" style="1002"/>
    <col min="5122" max="5122" width="4.140625" style="1002" customWidth="1"/>
    <col min="5123" max="5124" width="16.140625" style="1002" customWidth="1"/>
    <col min="5125" max="5126" width="10.140625" style="1002" customWidth="1"/>
    <col min="5127" max="5127" width="12" style="1002" customWidth="1"/>
    <col min="5128" max="5128" width="10.140625" style="1002" customWidth="1"/>
    <col min="5129" max="5130" width="6.42578125" style="1002" customWidth="1"/>
    <col min="5131" max="5131" width="8.7109375" style="1002" customWidth="1"/>
    <col min="5132" max="5138" width="8" style="1002" customWidth="1"/>
    <col min="5139" max="5139" width="9" style="1002" customWidth="1"/>
    <col min="5140" max="5377" width="10.140625" style="1002"/>
    <col min="5378" max="5378" width="4.140625" style="1002" customWidth="1"/>
    <col min="5379" max="5380" width="16.140625" style="1002" customWidth="1"/>
    <col min="5381" max="5382" width="10.140625" style="1002" customWidth="1"/>
    <col min="5383" max="5383" width="12" style="1002" customWidth="1"/>
    <col min="5384" max="5384" width="10.140625" style="1002" customWidth="1"/>
    <col min="5385" max="5386" width="6.42578125" style="1002" customWidth="1"/>
    <col min="5387" max="5387" width="8.7109375" style="1002" customWidth="1"/>
    <col min="5388" max="5394" width="8" style="1002" customWidth="1"/>
    <col min="5395" max="5395" width="9" style="1002" customWidth="1"/>
    <col min="5396" max="5633" width="10.140625" style="1002"/>
    <col min="5634" max="5634" width="4.140625" style="1002" customWidth="1"/>
    <col min="5635" max="5636" width="16.140625" style="1002" customWidth="1"/>
    <col min="5637" max="5638" width="10.140625" style="1002" customWidth="1"/>
    <col min="5639" max="5639" width="12" style="1002" customWidth="1"/>
    <col min="5640" max="5640" width="10.140625" style="1002" customWidth="1"/>
    <col min="5641" max="5642" width="6.42578125" style="1002" customWidth="1"/>
    <col min="5643" max="5643" width="8.7109375" style="1002" customWidth="1"/>
    <col min="5644" max="5650" width="8" style="1002" customWidth="1"/>
    <col min="5651" max="5651" width="9" style="1002" customWidth="1"/>
    <col min="5652" max="5889" width="10.140625" style="1002"/>
    <col min="5890" max="5890" width="4.140625" style="1002" customWidth="1"/>
    <col min="5891" max="5892" width="16.140625" style="1002" customWidth="1"/>
    <col min="5893" max="5894" width="10.140625" style="1002" customWidth="1"/>
    <col min="5895" max="5895" width="12" style="1002" customWidth="1"/>
    <col min="5896" max="5896" width="10.140625" style="1002" customWidth="1"/>
    <col min="5897" max="5898" width="6.42578125" style="1002" customWidth="1"/>
    <col min="5899" max="5899" width="8.7109375" style="1002" customWidth="1"/>
    <col min="5900" max="5906" width="8" style="1002" customWidth="1"/>
    <col min="5907" max="5907" width="9" style="1002" customWidth="1"/>
    <col min="5908" max="6145" width="10.140625" style="1002"/>
    <col min="6146" max="6146" width="4.140625" style="1002" customWidth="1"/>
    <col min="6147" max="6148" width="16.140625" style="1002" customWidth="1"/>
    <col min="6149" max="6150" width="10.140625" style="1002" customWidth="1"/>
    <col min="6151" max="6151" width="12" style="1002" customWidth="1"/>
    <col min="6152" max="6152" width="10.140625" style="1002" customWidth="1"/>
    <col min="6153" max="6154" width="6.42578125" style="1002" customWidth="1"/>
    <col min="6155" max="6155" width="8.7109375" style="1002" customWidth="1"/>
    <col min="6156" max="6162" width="8" style="1002" customWidth="1"/>
    <col min="6163" max="6163" width="9" style="1002" customWidth="1"/>
    <col min="6164" max="6401" width="10.140625" style="1002"/>
    <col min="6402" max="6402" width="4.140625" style="1002" customWidth="1"/>
    <col min="6403" max="6404" width="16.140625" style="1002" customWidth="1"/>
    <col min="6405" max="6406" width="10.140625" style="1002" customWidth="1"/>
    <col min="6407" max="6407" width="12" style="1002" customWidth="1"/>
    <col min="6408" max="6408" width="10.140625" style="1002" customWidth="1"/>
    <col min="6409" max="6410" width="6.42578125" style="1002" customWidth="1"/>
    <col min="6411" max="6411" width="8.7109375" style="1002" customWidth="1"/>
    <col min="6412" max="6418" width="8" style="1002" customWidth="1"/>
    <col min="6419" max="6419" width="9" style="1002" customWidth="1"/>
    <col min="6420" max="6657" width="10.140625" style="1002"/>
    <col min="6658" max="6658" width="4.140625" style="1002" customWidth="1"/>
    <col min="6659" max="6660" width="16.140625" style="1002" customWidth="1"/>
    <col min="6661" max="6662" width="10.140625" style="1002" customWidth="1"/>
    <col min="6663" max="6663" width="12" style="1002" customWidth="1"/>
    <col min="6664" max="6664" width="10.140625" style="1002" customWidth="1"/>
    <col min="6665" max="6666" width="6.42578125" style="1002" customWidth="1"/>
    <col min="6667" max="6667" width="8.7109375" style="1002" customWidth="1"/>
    <col min="6668" max="6674" width="8" style="1002" customWidth="1"/>
    <col min="6675" max="6675" width="9" style="1002" customWidth="1"/>
    <col min="6676" max="6913" width="10.140625" style="1002"/>
    <col min="6914" max="6914" width="4.140625" style="1002" customWidth="1"/>
    <col min="6915" max="6916" width="16.140625" style="1002" customWidth="1"/>
    <col min="6917" max="6918" width="10.140625" style="1002" customWidth="1"/>
    <col min="6919" max="6919" width="12" style="1002" customWidth="1"/>
    <col min="6920" max="6920" width="10.140625" style="1002" customWidth="1"/>
    <col min="6921" max="6922" width="6.42578125" style="1002" customWidth="1"/>
    <col min="6923" max="6923" width="8.7109375" style="1002" customWidth="1"/>
    <col min="6924" max="6930" width="8" style="1002" customWidth="1"/>
    <col min="6931" max="6931" width="9" style="1002" customWidth="1"/>
    <col min="6932" max="7169" width="10.140625" style="1002"/>
    <col min="7170" max="7170" width="4.140625" style="1002" customWidth="1"/>
    <col min="7171" max="7172" width="16.140625" style="1002" customWidth="1"/>
    <col min="7173" max="7174" width="10.140625" style="1002" customWidth="1"/>
    <col min="7175" max="7175" width="12" style="1002" customWidth="1"/>
    <col min="7176" max="7176" width="10.140625" style="1002" customWidth="1"/>
    <col min="7177" max="7178" width="6.42578125" style="1002" customWidth="1"/>
    <col min="7179" max="7179" width="8.7109375" style="1002" customWidth="1"/>
    <col min="7180" max="7186" width="8" style="1002" customWidth="1"/>
    <col min="7187" max="7187" width="9" style="1002" customWidth="1"/>
    <col min="7188" max="7425" width="10.140625" style="1002"/>
    <col min="7426" max="7426" width="4.140625" style="1002" customWidth="1"/>
    <col min="7427" max="7428" width="16.140625" style="1002" customWidth="1"/>
    <col min="7429" max="7430" width="10.140625" style="1002" customWidth="1"/>
    <col min="7431" max="7431" width="12" style="1002" customWidth="1"/>
    <col min="7432" max="7432" width="10.140625" style="1002" customWidth="1"/>
    <col min="7433" max="7434" width="6.42578125" style="1002" customWidth="1"/>
    <col min="7435" max="7435" width="8.7109375" style="1002" customWidth="1"/>
    <col min="7436" max="7442" width="8" style="1002" customWidth="1"/>
    <col min="7443" max="7443" width="9" style="1002" customWidth="1"/>
    <col min="7444" max="7681" width="10.140625" style="1002"/>
    <col min="7682" max="7682" width="4.140625" style="1002" customWidth="1"/>
    <col min="7683" max="7684" width="16.140625" style="1002" customWidth="1"/>
    <col min="7685" max="7686" width="10.140625" style="1002" customWidth="1"/>
    <col min="7687" max="7687" width="12" style="1002" customWidth="1"/>
    <col min="7688" max="7688" width="10.140625" style="1002" customWidth="1"/>
    <col min="7689" max="7690" width="6.42578125" style="1002" customWidth="1"/>
    <col min="7691" max="7691" width="8.7109375" style="1002" customWidth="1"/>
    <col min="7692" max="7698" width="8" style="1002" customWidth="1"/>
    <col min="7699" max="7699" width="9" style="1002" customWidth="1"/>
    <col min="7700" max="7937" width="10.140625" style="1002"/>
    <col min="7938" max="7938" width="4.140625" style="1002" customWidth="1"/>
    <col min="7939" max="7940" width="16.140625" style="1002" customWidth="1"/>
    <col min="7941" max="7942" width="10.140625" style="1002" customWidth="1"/>
    <col min="7943" max="7943" width="12" style="1002" customWidth="1"/>
    <col min="7944" max="7944" width="10.140625" style="1002" customWidth="1"/>
    <col min="7945" max="7946" width="6.42578125" style="1002" customWidth="1"/>
    <col min="7947" max="7947" width="8.7109375" style="1002" customWidth="1"/>
    <col min="7948" max="7954" width="8" style="1002" customWidth="1"/>
    <col min="7955" max="7955" width="9" style="1002" customWidth="1"/>
    <col min="7956" max="8193" width="10.140625" style="1002"/>
    <col min="8194" max="8194" width="4.140625" style="1002" customWidth="1"/>
    <col min="8195" max="8196" width="16.140625" style="1002" customWidth="1"/>
    <col min="8197" max="8198" width="10.140625" style="1002" customWidth="1"/>
    <col min="8199" max="8199" width="12" style="1002" customWidth="1"/>
    <col min="8200" max="8200" width="10.140625" style="1002" customWidth="1"/>
    <col min="8201" max="8202" width="6.42578125" style="1002" customWidth="1"/>
    <col min="8203" max="8203" width="8.7109375" style="1002" customWidth="1"/>
    <col min="8204" max="8210" width="8" style="1002" customWidth="1"/>
    <col min="8211" max="8211" width="9" style="1002" customWidth="1"/>
    <col min="8212" max="8449" width="10.140625" style="1002"/>
    <col min="8450" max="8450" width="4.140625" style="1002" customWidth="1"/>
    <col min="8451" max="8452" width="16.140625" style="1002" customWidth="1"/>
    <col min="8453" max="8454" width="10.140625" style="1002" customWidth="1"/>
    <col min="8455" max="8455" width="12" style="1002" customWidth="1"/>
    <col min="8456" max="8456" width="10.140625" style="1002" customWidth="1"/>
    <col min="8457" max="8458" width="6.42578125" style="1002" customWidth="1"/>
    <col min="8459" max="8459" width="8.7109375" style="1002" customWidth="1"/>
    <col min="8460" max="8466" width="8" style="1002" customWidth="1"/>
    <col min="8467" max="8467" width="9" style="1002" customWidth="1"/>
    <col min="8468" max="8705" width="10.140625" style="1002"/>
    <col min="8706" max="8706" width="4.140625" style="1002" customWidth="1"/>
    <col min="8707" max="8708" width="16.140625" style="1002" customWidth="1"/>
    <col min="8709" max="8710" width="10.140625" style="1002" customWidth="1"/>
    <col min="8711" max="8711" width="12" style="1002" customWidth="1"/>
    <col min="8712" max="8712" width="10.140625" style="1002" customWidth="1"/>
    <col min="8713" max="8714" width="6.42578125" style="1002" customWidth="1"/>
    <col min="8715" max="8715" width="8.7109375" style="1002" customWidth="1"/>
    <col min="8716" max="8722" width="8" style="1002" customWidth="1"/>
    <col min="8723" max="8723" width="9" style="1002" customWidth="1"/>
    <col min="8724" max="8961" width="10.140625" style="1002"/>
    <col min="8962" max="8962" width="4.140625" style="1002" customWidth="1"/>
    <col min="8963" max="8964" width="16.140625" style="1002" customWidth="1"/>
    <col min="8965" max="8966" width="10.140625" style="1002" customWidth="1"/>
    <col min="8967" max="8967" width="12" style="1002" customWidth="1"/>
    <col min="8968" max="8968" width="10.140625" style="1002" customWidth="1"/>
    <col min="8969" max="8970" width="6.42578125" style="1002" customWidth="1"/>
    <col min="8971" max="8971" width="8.7109375" style="1002" customWidth="1"/>
    <col min="8972" max="8978" width="8" style="1002" customWidth="1"/>
    <col min="8979" max="8979" width="9" style="1002" customWidth="1"/>
    <col min="8980" max="9217" width="10.140625" style="1002"/>
    <col min="9218" max="9218" width="4.140625" style="1002" customWidth="1"/>
    <col min="9219" max="9220" width="16.140625" style="1002" customWidth="1"/>
    <col min="9221" max="9222" width="10.140625" style="1002" customWidth="1"/>
    <col min="9223" max="9223" width="12" style="1002" customWidth="1"/>
    <col min="9224" max="9224" width="10.140625" style="1002" customWidth="1"/>
    <col min="9225" max="9226" width="6.42578125" style="1002" customWidth="1"/>
    <col min="9227" max="9227" width="8.7109375" style="1002" customWidth="1"/>
    <col min="9228" max="9234" width="8" style="1002" customWidth="1"/>
    <col min="9235" max="9235" width="9" style="1002" customWidth="1"/>
    <col min="9236" max="9473" width="10.140625" style="1002"/>
    <col min="9474" max="9474" width="4.140625" style="1002" customWidth="1"/>
    <col min="9475" max="9476" width="16.140625" style="1002" customWidth="1"/>
    <col min="9477" max="9478" width="10.140625" style="1002" customWidth="1"/>
    <col min="9479" max="9479" width="12" style="1002" customWidth="1"/>
    <col min="9480" max="9480" width="10.140625" style="1002" customWidth="1"/>
    <col min="9481" max="9482" width="6.42578125" style="1002" customWidth="1"/>
    <col min="9483" max="9483" width="8.7109375" style="1002" customWidth="1"/>
    <col min="9484" max="9490" width="8" style="1002" customWidth="1"/>
    <col min="9491" max="9491" width="9" style="1002" customWidth="1"/>
    <col min="9492" max="9729" width="10.140625" style="1002"/>
    <col min="9730" max="9730" width="4.140625" style="1002" customWidth="1"/>
    <col min="9731" max="9732" width="16.140625" style="1002" customWidth="1"/>
    <col min="9733" max="9734" width="10.140625" style="1002" customWidth="1"/>
    <col min="9735" max="9735" width="12" style="1002" customWidth="1"/>
    <col min="9736" max="9736" width="10.140625" style="1002" customWidth="1"/>
    <col min="9737" max="9738" width="6.42578125" style="1002" customWidth="1"/>
    <col min="9739" max="9739" width="8.7109375" style="1002" customWidth="1"/>
    <col min="9740" max="9746" width="8" style="1002" customWidth="1"/>
    <col min="9747" max="9747" width="9" style="1002" customWidth="1"/>
    <col min="9748" max="9985" width="10.140625" style="1002"/>
    <col min="9986" max="9986" width="4.140625" style="1002" customWidth="1"/>
    <col min="9987" max="9988" width="16.140625" style="1002" customWidth="1"/>
    <col min="9989" max="9990" width="10.140625" style="1002" customWidth="1"/>
    <col min="9991" max="9991" width="12" style="1002" customWidth="1"/>
    <col min="9992" max="9992" width="10.140625" style="1002" customWidth="1"/>
    <col min="9993" max="9994" width="6.42578125" style="1002" customWidth="1"/>
    <col min="9995" max="9995" width="8.7109375" style="1002" customWidth="1"/>
    <col min="9996" max="10002" width="8" style="1002" customWidth="1"/>
    <col min="10003" max="10003" width="9" style="1002" customWidth="1"/>
    <col min="10004" max="10241" width="10.140625" style="1002"/>
    <col min="10242" max="10242" width="4.140625" style="1002" customWidth="1"/>
    <col min="10243" max="10244" width="16.140625" style="1002" customWidth="1"/>
    <col min="10245" max="10246" width="10.140625" style="1002" customWidth="1"/>
    <col min="10247" max="10247" width="12" style="1002" customWidth="1"/>
    <col min="10248" max="10248" width="10.140625" style="1002" customWidth="1"/>
    <col min="10249" max="10250" width="6.42578125" style="1002" customWidth="1"/>
    <col min="10251" max="10251" width="8.7109375" style="1002" customWidth="1"/>
    <col min="10252" max="10258" width="8" style="1002" customWidth="1"/>
    <col min="10259" max="10259" width="9" style="1002" customWidth="1"/>
    <col min="10260" max="10497" width="10.140625" style="1002"/>
    <col min="10498" max="10498" width="4.140625" style="1002" customWidth="1"/>
    <col min="10499" max="10500" width="16.140625" style="1002" customWidth="1"/>
    <col min="10501" max="10502" width="10.140625" style="1002" customWidth="1"/>
    <col min="10503" max="10503" width="12" style="1002" customWidth="1"/>
    <col min="10504" max="10504" width="10.140625" style="1002" customWidth="1"/>
    <col min="10505" max="10506" width="6.42578125" style="1002" customWidth="1"/>
    <col min="10507" max="10507" width="8.7109375" style="1002" customWidth="1"/>
    <col min="10508" max="10514" width="8" style="1002" customWidth="1"/>
    <col min="10515" max="10515" width="9" style="1002" customWidth="1"/>
    <col min="10516" max="10753" width="10.140625" style="1002"/>
    <col min="10754" max="10754" width="4.140625" style="1002" customWidth="1"/>
    <col min="10755" max="10756" width="16.140625" style="1002" customWidth="1"/>
    <col min="10757" max="10758" width="10.140625" style="1002" customWidth="1"/>
    <col min="10759" max="10759" width="12" style="1002" customWidth="1"/>
    <col min="10760" max="10760" width="10.140625" style="1002" customWidth="1"/>
    <col min="10761" max="10762" width="6.42578125" style="1002" customWidth="1"/>
    <col min="10763" max="10763" width="8.7109375" style="1002" customWidth="1"/>
    <col min="10764" max="10770" width="8" style="1002" customWidth="1"/>
    <col min="10771" max="10771" width="9" style="1002" customWidth="1"/>
    <col min="10772" max="11009" width="10.140625" style="1002"/>
    <col min="11010" max="11010" width="4.140625" style="1002" customWidth="1"/>
    <col min="11011" max="11012" width="16.140625" style="1002" customWidth="1"/>
    <col min="11013" max="11014" width="10.140625" style="1002" customWidth="1"/>
    <col min="11015" max="11015" width="12" style="1002" customWidth="1"/>
    <col min="11016" max="11016" width="10.140625" style="1002" customWidth="1"/>
    <col min="11017" max="11018" width="6.42578125" style="1002" customWidth="1"/>
    <col min="11019" max="11019" width="8.7109375" style="1002" customWidth="1"/>
    <col min="11020" max="11026" width="8" style="1002" customWidth="1"/>
    <col min="11027" max="11027" width="9" style="1002" customWidth="1"/>
    <col min="11028" max="11265" width="10.140625" style="1002"/>
    <col min="11266" max="11266" width="4.140625" style="1002" customWidth="1"/>
    <col min="11267" max="11268" width="16.140625" style="1002" customWidth="1"/>
    <col min="11269" max="11270" width="10.140625" style="1002" customWidth="1"/>
    <col min="11271" max="11271" width="12" style="1002" customWidth="1"/>
    <col min="11272" max="11272" width="10.140625" style="1002" customWidth="1"/>
    <col min="11273" max="11274" width="6.42578125" style="1002" customWidth="1"/>
    <col min="11275" max="11275" width="8.7109375" style="1002" customWidth="1"/>
    <col min="11276" max="11282" width="8" style="1002" customWidth="1"/>
    <col min="11283" max="11283" width="9" style="1002" customWidth="1"/>
    <col min="11284" max="11521" width="10.140625" style="1002"/>
    <col min="11522" max="11522" width="4.140625" style="1002" customWidth="1"/>
    <col min="11523" max="11524" width="16.140625" style="1002" customWidth="1"/>
    <col min="11525" max="11526" width="10.140625" style="1002" customWidth="1"/>
    <col min="11527" max="11527" width="12" style="1002" customWidth="1"/>
    <col min="11528" max="11528" width="10.140625" style="1002" customWidth="1"/>
    <col min="11529" max="11530" width="6.42578125" style="1002" customWidth="1"/>
    <col min="11531" max="11531" width="8.7109375" style="1002" customWidth="1"/>
    <col min="11532" max="11538" width="8" style="1002" customWidth="1"/>
    <col min="11539" max="11539" width="9" style="1002" customWidth="1"/>
    <col min="11540" max="11777" width="10.140625" style="1002"/>
    <col min="11778" max="11778" width="4.140625" style="1002" customWidth="1"/>
    <col min="11779" max="11780" width="16.140625" style="1002" customWidth="1"/>
    <col min="11781" max="11782" width="10.140625" style="1002" customWidth="1"/>
    <col min="11783" max="11783" width="12" style="1002" customWidth="1"/>
    <col min="11784" max="11784" width="10.140625" style="1002" customWidth="1"/>
    <col min="11785" max="11786" width="6.42578125" style="1002" customWidth="1"/>
    <col min="11787" max="11787" width="8.7109375" style="1002" customWidth="1"/>
    <col min="11788" max="11794" width="8" style="1002" customWidth="1"/>
    <col min="11795" max="11795" width="9" style="1002" customWidth="1"/>
    <col min="11796" max="12033" width="10.140625" style="1002"/>
    <col min="12034" max="12034" width="4.140625" style="1002" customWidth="1"/>
    <col min="12035" max="12036" width="16.140625" style="1002" customWidth="1"/>
    <col min="12037" max="12038" width="10.140625" style="1002" customWidth="1"/>
    <col min="12039" max="12039" width="12" style="1002" customWidth="1"/>
    <col min="12040" max="12040" width="10.140625" style="1002" customWidth="1"/>
    <col min="12041" max="12042" width="6.42578125" style="1002" customWidth="1"/>
    <col min="12043" max="12043" width="8.7109375" style="1002" customWidth="1"/>
    <col min="12044" max="12050" width="8" style="1002" customWidth="1"/>
    <col min="12051" max="12051" width="9" style="1002" customWidth="1"/>
    <col min="12052" max="12289" width="10.140625" style="1002"/>
    <col min="12290" max="12290" width="4.140625" style="1002" customWidth="1"/>
    <col min="12291" max="12292" width="16.140625" style="1002" customWidth="1"/>
    <col min="12293" max="12294" width="10.140625" style="1002" customWidth="1"/>
    <col min="12295" max="12295" width="12" style="1002" customWidth="1"/>
    <col min="12296" max="12296" width="10.140625" style="1002" customWidth="1"/>
    <col min="12297" max="12298" width="6.42578125" style="1002" customWidth="1"/>
    <col min="12299" max="12299" width="8.7109375" style="1002" customWidth="1"/>
    <col min="12300" max="12306" width="8" style="1002" customWidth="1"/>
    <col min="12307" max="12307" width="9" style="1002" customWidth="1"/>
    <col min="12308" max="12545" width="10.140625" style="1002"/>
    <col min="12546" max="12546" width="4.140625" style="1002" customWidth="1"/>
    <col min="12547" max="12548" width="16.140625" style="1002" customWidth="1"/>
    <col min="12549" max="12550" width="10.140625" style="1002" customWidth="1"/>
    <col min="12551" max="12551" width="12" style="1002" customWidth="1"/>
    <col min="12552" max="12552" width="10.140625" style="1002" customWidth="1"/>
    <col min="12553" max="12554" width="6.42578125" style="1002" customWidth="1"/>
    <col min="12555" max="12555" width="8.7109375" style="1002" customWidth="1"/>
    <col min="12556" max="12562" width="8" style="1002" customWidth="1"/>
    <col min="12563" max="12563" width="9" style="1002" customWidth="1"/>
    <col min="12564" max="12801" width="10.140625" style="1002"/>
    <col min="12802" max="12802" width="4.140625" style="1002" customWidth="1"/>
    <col min="12803" max="12804" width="16.140625" style="1002" customWidth="1"/>
    <col min="12805" max="12806" width="10.140625" style="1002" customWidth="1"/>
    <col min="12807" max="12807" width="12" style="1002" customWidth="1"/>
    <col min="12808" max="12808" width="10.140625" style="1002" customWidth="1"/>
    <col min="12809" max="12810" width="6.42578125" style="1002" customWidth="1"/>
    <col min="12811" max="12811" width="8.7109375" style="1002" customWidth="1"/>
    <col min="12812" max="12818" width="8" style="1002" customWidth="1"/>
    <col min="12819" max="12819" width="9" style="1002" customWidth="1"/>
    <col min="12820" max="13057" width="10.140625" style="1002"/>
    <col min="13058" max="13058" width="4.140625" style="1002" customWidth="1"/>
    <col min="13059" max="13060" width="16.140625" style="1002" customWidth="1"/>
    <col min="13061" max="13062" width="10.140625" style="1002" customWidth="1"/>
    <col min="13063" max="13063" width="12" style="1002" customWidth="1"/>
    <col min="13064" max="13064" width="10.140625" style="1002" customWidth="1"/>
    <col min="13065" max="13066" width="6.42578125" style="1002" customWidth="1"/>
    <col min="13067" max="13067" width="8.7109375" style="1002" customWidth="1"/>
    <col min="13068" max="13074" width="8" style="1002" customWidth="1"/>
    <col min="13075" max="13075" width="9" style="1002" customWidth="1"/>
    <col min="13076" max="13313" width="10.140625" style="1002"/>
    <col min="13314" max="13314" width="4.140625" style="1002" customWidth="1"/>
    <col min="13315" max="13316" width="16.140625" style="1002" customWidth="1"/>
    <col min="13317" max="13318" width="10.140625" style="1002" customWidth="1"/>
    <col min="13319" max="13319" width="12" style="1002" customWidth="1"/>
    <col min="13320" max="13320" width="10.140625" style="1002" customWidth="1"/>
    <col min="13321" max="13322" width="6.42578125" style="1002" customWidth="1"/>
    <col min="13323" max="13323" width="8.7109375" style="1002" customWidth="1"/>
    <col min="13324" max="13330" width="8" style="1002" customWidth="1"/>
    <col min="13331" max="13331" width="9" style="1002" customWidth="1"/>
    <col min="13332" max="13569" width="10.140625" style="1002"/>
    <col min="13570" max="13570" width="4.140625" style="1002" customWidth="1"/>
    <col min="13571" max="13572" width="16.140625" style="1002" customWidth="1"/>
    <col min="13573" max="13574" width="10.140625" style="1002" customWidth="1"/>
    <col min="13575" max="13575" width="12" style="1002" customWidth="1"/>
    <col min="13576" max="13576" width="10.140625" style="1002" customWidth="1"/>
    <col min="13577" max="13578" width="6.42578125" style="1002" customWidth="1"/>
    <col min="13579" max="13579" width="8.7109375" style="1002" customWidth="1"/>
    <col min="13580" max="13586" width="8" style="1002" customWidth="1"/>
    <col min="13587" max="13587" width="9" style="1002" customWidth="1"/>
    <col min="13588" max="13825" width="10.140625" style="1002"/>
    <col min="13826" max="13826" width="4.140625" style="1002" customWidth="1"/>
    <col min="13827" max="13828" width="16.140625" style="1002" customWidth="1"/>
    <col min="13829" max="13830" width="10.140625" style="1002" customWidth="1"/>
    <col min="13831" max="13831" width="12" style="1002" customWidth="1"/>
    <col min="13832" max="13832" width="10.140625" style="1002" customWidth="1"/>
    <col min="13833" max="13834" width="6.42578125" style="1002" customWidth="1"/>
    <col min="13835" max="13835" width="8.7109375" style="1002" customWidth="1"/>
    <col min="13836" max="13842" width="8" style="1002" customWidth="1"/>
    <col min="13843" max="13843" width="9" style="1002" customWidth="1"/>
    <col min="13844" max="14081" width="10.140625" style="1002"/>
    <col min="14082" max="14082" width="4.140625" style="1002" customWidth="1"/>
    <col min="14083" max="14084" width="16.140625" style="1002" customWidth="1"/>
    <col min="14085" max="14086" width="10.140625" style="1002" customWidth="1"/>
    <col min="14087" max="14087" width="12" style="1002" customWidth="1"/>
    <col min="14088" max="14088" width="10.140625" style="1002" customWidth="1"/>
    <col min="14089" max="14090" width="6.42578125" style="1002" customWidth="1"/>
    <col min="14091" max="14091" width="8.7109375" style="1002" customWidth="1"/>
    <col min="14092" max="14098" width="8" style="1002" customWidth="1"/>
    <col min="14099" max="14099" width="9" style="1002" customWidth="1"/>
    <col min="14100" max="14337" width="10.140625" style="1002"/>
    <col min="14338" max="14338" width="4.140625" style="1002" customWidth="1"/>
    <col min="14339" max="14340" width="16.140625" style="1002" customWidth="1"/>
    <col min="14341" max="14342" width="10.140625" style="1002" customWidth="1"/>
    <col min="14343" max="14343" width="12" style="1002" customWidth="1"/>
    <col min="14344" max="14344" width="10.140625" style="1002" customWidth="1"/>
    <col min="14345" max="14346" width="6.42578125" style="1002" customWidth="1"/>
    <col min="14347" max="14347" width="8.7109375" style="1002" customWidth="1"/>
    <col min="14348" max="14354" width="8" style="1002" customWidth="1"/>
    <col min="14355" max="14355" width="9" style="1002" customWidth="1"/>
    <col min="14356" max="14593" width="10.140625" style="1002"/>
    <col min="14594" max="14594" width="4.140625" style="1002" customWidth="1"/>
    <col min="14595" max="14596" width="16.140625" style="1002" customWidth="1"/>
    <col min="14597" max="14598" width="10.140625" style="1002" customWidth="1"/>
    <col min="14599" max="14599" width="12" style="1002" customWidth="1"/>
    <col min="14600" max="14600" width="10.140625" style="1002" customWidth="1"/>
    <col min="14601" max="14602" width="6.42578125" style="1002" customWidth="1"/>
    <col min="14603" max="14603" width="8.7109375" style="1002" customWidth="1"/>
    <col min="14604" max="14610" width="8" style="1002" customWidth="1"/>
    <col min="14611" max="14611" width="9" style="1002" customWidth="1"/>
    <col min="14612" max="14849" width="10.140625" style="1002"/>
    <col min="14850" max="14850" width="4.140625" style="1002" customWidth="1"/>
    <col min="14851" max="14852" width="16.140625" style="1002" customWidth="1"/>
    <col min="14853" max="14854" width="10.140625" style="1002" customWidth="1"/>
    <col min="14855" max="14855" width="12" style="1002" customWidth="1"/>
    <col min="14856" max="14856" width="10.140625" style="1002" customWidth="1"/>
    <col min="14857" max="14858" width="6.42578125" style="1002" customWidth="1"/>
    <col min="14859" max="14859" width="8.7109375" style="1002" customWidth="1"/>
    <col min="14860" max="14866" width="8" style="1002" customWidth="1"/>
    <col min="14867" max="14867" width="9" style="1002" customWidth="1"/>
    <col min="14868" max="15105" width="10.140625" style="1002"/>
    <col min="15106" max="15106" width="4.140625" style="1002" customWidth="1"/>
    <col min="15107" max="15108" width="16.140625" style="1002" customWidth="1"/>
    <col min="15109" max="15110" width="10.140625" style="1002" customWidth="1"/>
    <col min="15111" max="15111" width="12" style="1002" customWidth="1"/>
    <col min="15112" max="15112" width="10.140625" style="1002" customWidth="1"/>
    <col min="15113" max="15114" width="6.42578125" style="1002" customWidth="1"/>
    <col min="15115" max="15115" width="8.7109375" style="1002" customWidth="1"/>
    <col min="15116" max="15122" width="8" style="1002" customWidth="1"/>
    <col min="15123" max="15123" width="9" style="1002" customWidth="1"/>
    <col min="15124" max="15361" width="10.140625" style="1002"/>
    <col min="15362" max="15362" width="4.140625" style="1002" customWidth="1"/>
    <col min="15363" max="15364" width="16.140625" style="1002" customWidth="1"/>
    <col min="15365" max="15366" width="10.140625" style="1002" customWidth="1"/>
    <col min="15367" max="15367" width="12" style="1002" customWidth="1"/>
    <col min="15368" max="15368" width="10.140625" style="1002" customWidth="1"/>
    <col min="15369" max="15370" width="6.42578125" style="1002" customWidth="1"/>
    <col min="15371" max="15371" width="8.7109375" style="1002" customWidth="1"/>
    <col min="15372" max="15378" width="8" style="1002" customWidth="1"/>
    <col min="15379" max="15379" width="9" style="1002" customWidth="1"/>
    <col min="15380" max="15617" width="10.140625" style="1002"/>
    <col min="15618" max="15618" width="4.140625" style="1002" customWidth="1"/>
    <col min="15619" max="15620" width="16.140625" style="1002" customWidth="1"/>
    <col min="15621" max="15622" width="10.140625" style="1002" customWidth="1"/>
    <col min="15623" max="15623" width="12" style="1002" customWidth="1"/>
    <col min="15624" max="15624" width="10.140625" style="1002" customWidth="1"/>
    <col min="15625" max="15626" width="6.42578125" style="1002" customWidth="1"/>
    <col min="15627" max="15627" width="8.7109375" style="1002" customWidth="1"/>
    <col min="15628" max="15634" width="8" style="1002" customWidth="1"/>
    <col min="15635" max="15635" width="9" style="1002" customWidth="1"/>
    <col min="15636" max="15873" width="10.140625" style="1002"/>
    <col min="15874" max="15874" width="4.140625" style="1002" customWidth="1"/>
    <col min="15875" max="15876" width="16.140625" style="1002" customWidth="1"/>
    <col min="15877" max="15878" width="10.140625" style="1002" customWidth="1"/>
    <col min="15879" max="15879" width="12" style="1002" customWidth="1"/>
    <col min="15880" max="15880" width="10.140625" style="1002" customWidth="1"/>
    <col min="15881" max="15882" width="6.42578125" style="1002" customWidth="1"/>
    <col min="15883" max="15883" width="8.7109375" style="1002" customWidth="1"/>
    <col min="15884" max="15890" width="8" style="1002" customWidth="1"/>
    <col min="15891" max="15891" width="9" style="1002" customWidth="1"/>
    <col min="15892" max="16129" width="10.140625" style="1002"/>
    <col min="16130" max="16130" width="4.140625" style="1002" customWidth="1"/>
    <col min="16131" max="16132" width="16.140625" style="1002" customWidth="1"/>
    <col min="16133" max="16134" width="10.140625" style="1002" customWidth="1"/>
    <col min="16135" max="16135" width="12" style="1002" customWidth="1"/>
    <col min="16136" max="16136" width="10.140625" style="1002" customWidth="1"/>
    <col min="16137" max="16138" width="6.42578125" style="1002" customWidth="1"/>
    <col min="16139" max="16139" width="8.7109375" style="1002" customWidth="1"/>
    <col min="16140" max="16146" width="8" style="1002" customWidth="1"/>
    <col min="16147" max="16147" width="9" style="1002" customWidth="1"/>
    <col min="16148" max="16384" width="10.140625" style="1002"/>
  </cols>
  <sheetData>
    <row r="1" spans="1:21">
      <c r="A1" s="1441" t="s">
        <v>3514</v>
      </c>
      <c r="B1" s="1442"/>
      <c r="C1" s="1442"/>
      <c r="D1" s="1442"/>
      <c r="E1" s="1442"/>
      <c r="F1" s="1442"/>
      <c r="G1" s="1442"/>
    </row>
    <row r="2" spans="1:21">
      <c r="A2" s="1441" t="s">
        <v>3515</v>
      </c>
      <c r="B2" s="1442"/>
      <c r="C2" s="1442"/>
      <c r="D2" s="1442"/>
      <c r="E2" s="1442"/>
      <c r="F2" s="1442"/>
      <c r="G2" s="1442"/>
    </row>
    <row r="3" spans="1:21">
      <c r="A3" s="1441" t="s">
        <v>3516</v>
      </c>
      <c r="B3" s="1442"/>
      <c r="C3" s="1442"/>
      <c r="D3" s="1442"/>
      <c r="E3" s="1442"/>
      <c r="F3" s="1442"/>
      <c r="G3" s="1442"/>
    </row>
    <row r="5" spans="1:21" ht="15.75">
      <c r="A5" s="1443" t="s">
        <v>3517</v>
      </c>
      <c r="B5" s="1442"/>
      <c r="C5" s="1442"/>
      <c r="D5" s="1442"/>
      <c r="E5" s="1442"/>
      <c r="F5" s="1442"/>
      <c r="G5" s="1442"/>
      <c r="H5" s="1442"/>
      <c r="I5" s="1442"/>
      <c r="J5" s="1442"/>
      <c r="K5" s="1442"/>
      <c r="L5" s="1442"/>
      <c r="M5" s="1442"/>
      <c r="N5" s="1442"/>
      <c r="O5" s="1442"/>
      <c r="P5" s="1442"/>
      <c r="Q5" s="1442"/>
      <c r="R5" s="1442"/>
      <c r="S5" s="1442"/>
      <c r="T5" s="1442"/>
    </row>
    <row r="6" spans="1:21">
      <c r="A6" s="1444" t="s">
        <v>3518</v>
      </c>
      <c r="B6" s="1442"/>
      <c r="C6" s="1442"/>
      <c r="D6" s="1442"/>
      <c r="E6" s="1442"/>
      <c r="F6" s="1442"/>
      <c r="G6" s="1442"/>
      <c r="H6" s="1442"/>
      <c r="I6" s="1442"/>
      <c r="J6" s="1442"/>
      <c r="K6" s="1442"/>
      <c r="L6" s="1442"/>
      <c r="M6" s="1442"/>
      <c r="N6" s="1442"/>
      <c r="O6" s="1442"/>
      <c r="P6" s="1442"/>
      <c r="Q6" s="1442"/>
      <c r="R6" s="1442"/>
      <c r="S6" s="1442"/>
      <c r="T6" s="1442"/>
    </row>
    <row r="8" spans="1:21" ht="51">
      <c r="A8" s="1446" t="s">
        <v>6</v>
      </c>
      <c r="B8" s="1446" t="s">
        <v>3519</v>
      </c>
      <c r="C8" s="1446" t="s">
        <v>3520</v>
      </c>
      <c r="D8" s="1446" t="s">
        <v>3521</v>
      </c>
      <c r="E8" s="1446" t="s">
        <v>3522</v>
      </c>
      <c r="F8" s="1003"/>
      <c r="G8" s="1446" t="s">
        <v>3523</v>
      </c>
      <c r="H8" s="1446" t="s">
        <v>3524</v>
      </c>
      <c r="I8" s="1446" t="s">
        <v>3525</v>
      </c>
      <c r="J8" s="1003" t="s">
        <v>3526</v>
      </c>
      <c r="K8" s="1446" t="s">
        <v>3527</v>
      </c>
      <c r="L8" s="1446" t="s">
        <v>3528</v>
      </c>
      <c r="M8" s="1446" t="s">
        <v>3528</v>
      </c>
      <c r="N8" s="1446" t="s">
        <v>3528</v>
      </c>
      <c r="O8" s="1446" t="s">
        <v>3528</v>
      </c>
      <c r="P8" s="1446" t="s">
        <v>3529</v>
      </c>
      <c r="Q8" s="1446" t="s">
        <v>3530</v>
      </c>
      <c r="R8" s="1446" t="s">
        <v>3531</v>
      </c>
      <c r="S8" s="1446" t="s">
        <v>3532</v>
      </c>
      <c r="T8" s="1446" t="s">
        <v>2573</v>
      </c>
    </row>
    <row r="9" spans="1:21">
      <c r="A9" s="1446" t="s">
        <v>3528</v>
      </c>
      <c r="B9" s="1446" t="s">
        <v>3528</v>
      </c>
      <c r="C9" s="1446" t="s">
        <v>3528</v>
      </c>
      <c r="D9" s="1446" t="s">
        <v>3528</v>
      </c>
      <c r="E9" s="1446" t="s">
        <v>3528</v>
      </c>
      <c r="F9" s="1003"/>
      <c r="G9" s="1446" t="s">
        <v>3528</v>
      </c>
      <c r="H9" s="1446" t="s">
        <v>3528</v>
      </c>
      <c r="I9" s="1446" t="s">
        <v>3528</v>
      </c>
      <c r="J9" s="1446" t="s">
        <v>3528</v>
      </c>
      <c r="K9" s="1446" t="s">
        <v>3533</v>
      </c>
      <c r="L9" s="1446" t="s">
        <v>2576</v>
      </c>
      <c r="M9" s="1446" t="s">
        <v>3528</v>
      </c>
      <c r="N9" s="1446" t="s">
        <v>3528</v>
      </c>
      <c r="O9" s="1003" t="s">
        <v>3528</v>
      </c>
      <c r="P9" s="1446" t="s">
        <v>3528</v>
      </c>
      <c r="Q9" s="1446" t="s">
        <v>3528</v>
      </c>
      <c r="R9" s="1446" t="s">
        <v>3528</v>
      </c>
      <c r="S9" s="1446" t="s">
        <v>3528</v>
      </c>
      <c r="T9" s="1446" t="s">
        <v>3528</v>
      </c>
      <c r="U9" s="1442"/>
    </row>
    <row r="10" spans="1:21" ht="24.95" customHeight="1">
      <c r="A10" s="1446" t="s">
        <v>3528</v>
      </c>
      <c r="B10" s="1446" t="s">
        <v>3528</v>
      </c>
      <c r="C10" s="1446" t="s">
        <v>3528</v>
      </c>
      <c r="D10" s="1446" t="s">
        <v>3528</v>
      </c>
      <c r="E10" s="1446" t="s">
        <v>3528</v>
      </c>
      <c r="F10" s="1003"/>
      <c r="G10" s="1446" t="s">
        <v>3528</v>
      </c>
      <c r="H10" s="1446" t="s">
        <v>3528</v>
      </c>
      <c r="I10" s="1446" t="s">
        <v>3528</v>
      </c>
      <c r="J10" s="1446" t="s">
        <v>3528</v>
      </c>
      <c r="K10" s="1446" t="s">
        <v>3528</v>
      </c>
      <c r="L10" s="1446" t="s">
        <v>3534</v>
      </c>
      <c r="M10" s="1446" t="s">
        <v>3535</v>
      </c>
      <c r="N10" s="1446" t="s">
        <v>3536</v>
      </c>
      <c r="O10" s="1003" t="s">
        <v>3537</v>
      </c>
      <c r="P10" s="1446" t="s">
        <v>3528</v>
      </c>
      <c r="Q10" s="1446" t="s">
        <v>3528</v>
      </c>
      <c r="R10" s="1446" t="s">
        <v>3528</v>
      </c>
      <c r="S10" s="1446" t="s">
        <v>3528</v>
      </c>
      <c r="T10" s="1446" t="s">
        <v>3528</v>
      </c>
      <c r="U10" s="1446" t="s">
        <v>3528</v>
      </c>
    </row>
    <row r="11" spans="1:21" ht="51">
      <c r="A11" s="1004">
        <v>1</v>
      </c>
      <c r="B11" s="1005" t="s">
        <v>1341</v>
      </c>
      <c r="C11" s="1005" t="s">
        <v>3538</v>
      </c>
      <c r="D11" s="1004" t="s">
        <v>2285</v>
      </c>
      <c r="E11" s="1004" t="s">
        <v>2285</v>
      </c>
      <c r="F11" s="1004" t="s">
        <v>1341</v>
      </c>
      <c r="G11" s="1004" t="s">
        <v>2991</v>
      </c>
      <c r="H11" s="1004" t="s">
        <v>3539</v>
      </c>
      <c r="I11" s="1004" t="s">
        <v>32</v>
      </c>
      <c r="J11" s="1004" t="s">
        <v>3540</v>
      </c>
      <c r="K11" s="1006">
        <v>5382000</v>
      </c>
      <c r="L11" s="1007"/>
      <c r="M11" s="1007"/>
      <c r="N11" s="1007"/>
      <c r="O11" s="1007"/>
      <c r="P11" s="1006">
        <v>5382000</v>
      </c>
      <c r="Q11" s="1006">
        <v>5382000</v>
      </c>
      <c r="R11" s="1006">
        <v>5382000</v>
      </c>
      <c r="S11" s="1006">
        <v>5382000</v>
      </c>
      <c r="T11" s="1005" t="s">
        <v>2603</v>
      </c>
    </row>
    <row r="12" spans="1:21" ht="38.25">
      <c r="A12" s="1004">
        <v>2</v>
      </c>
      <c r="B12" s="1005" t="s">
        <v>1716</v>
      </c>
      <c r="C12" s="1005" t="s">
        <v>3541</v>
      </c>
      <c r="D12" s="1004" t="s">
        <v>3413</v>
      </c>
      <c r="E12" s="1004" t="s">
        <v>3528</v>
      </c>
      <c r="F12" s="1004" t="s">
        <v>1716</v>
      </c>
      <c r="G12" s="1004" t="s">
        <v>3542</v>
      </c>
      <c r="H12" s="1004" t="s">
        <v>3543</v>
      </c>
      <c r="I12" s="1004" t="s">
        <v>32</v>
      </c>
      <c r="J12" s="1004" t="s">
        <v>3544</v>
      </c>
      <c r="K12" s="1006">
        <v>4410000</v>
      </c>
      <c r="L12" s="1007"/>
      <c r="M12" s="1007"/>
      <c r="N12" s="1007"/>
      <c r="O12" s="1007"/>
      <c r="P12" s="1006">
        <v>4410000</v>
      </c>
      <c r="Q12" s="1006">
        <v>4410000</v>
      </c>
      <c r="R12" s="1006">
        <v>4410000</v>
      </c>
      <c r="S12" s="1006">
        <v>4410000</v>
      </c>
      <c r="T12" s="1005" t="s">
        <v>3545</v>
      </c>
    </row>
    <row r="13" spans="1:21" ht="51">
      <c r="A13" s="1004">
        <v>3</v>
      </c>
      <c r="B13" s="1005" t="s">
        <v>1275</v>
      </c>
      <c r="C13" s="1005" t="s">
        <v>3546</v>
      </c>
      <c r="D13" s="1004" t="s">
        <v>2272</v>
      </c>
      <c r="E13" s="1004" t="s">
        <v>3528</v>
      </c>
      <c r="F13" s="1004" t="s">
        <v>1275</v>
      </c>
      <c r="G13" s="1004" t="s">
        <v>2992</v>
      </c>
      <c r="H13" s="1004" t="s">
        <v>3547</v>
      </c>
      <c r="I13" s="1004" t="s">
        <v>32</v>
      </c>
      <c r="J13" s="1004" t="s">
        <v>3548</v>
      </c>
      <c r="K13" s="1006">
        <v>4410000</v>
      </c>
      <c r="L13" s="1007"/>
      <c r="M13" s="1007"/>
      <c r="N13" s="1007"/>
      <c r="O13" s="1007"/>
      <c r="P13" s="1006">
        <v>4410000</v>
      </c>
      <c r="Q13" s="1006">
        <v>4410000</v>
      </c>
      <c r="R13" s="1006">
        <v>4410000</v>
      </c>
      <c r="S13" s="1006">
        <v>4410000</v>
      </c>
      <c r="T13" s="1005" t="s">
        <v>2603</v>
      </c>
    </row>
    <row r="14" spans="1:21" ht="38.25">
      <c r="A14" s="1004">
        <v>4</v>
      </c>
      <c r="B14" s="1005" t="s">
        <v>2675</v>
      </c>
      <c r="C14" s="1005" t="s">
        <v>3549</v>
      </c>
      <c r="D14" s="1004" t="s">
        <v>2993</v>
      </c>
      <c r="E14" s="1004" t="s">
        <v>3528</v>
      </c>
      <c r="F14" s="1004" t="s">
        <v>2675</v>
      </c>
      <c r="G14" s="1004" t="s">
        <v>2994</v>
      </c>
      <c r="H14" s="1004" t="s">
        <v>3550</v>
      </c>
      <c r="I14" s="1004" t="s">
        <v>32</v>
      </c>
      <c r="J14" s="1004" t="s">
        <v>3544</v>
      </c>
      <c r="K14" s="1006">
        <v>6281000</v>
      </c>
      <c r="L14" s="1007"/>
      <c r="M14" s="1007"/>
      <c r="N14" s="1007"/>
      <c r="O14" s="1007"/>
      <c r="P14" s="1006">
        <v>6281000</v>
      </c>
      <c r="Q14" s="1006">
        <v>6281000</v>
      </c>
      <c r="R14" s="1006">
        <v>6281000</v>
      </c>
      <c r="S14" s="1006">
        <v>6281000</v>
      </c>
      <c r="T14" s="1005" t="s">
        <v>3551</v>
      </c>
    </row>
    <row r="15" spans="1:21" ht="76.5">
      <c r="A15" s="1004">
        <v>5</v>
      </c>
      <c r="B15" s="1005" t="s">
        <v>2870</v>
      </c>
      <c r="C15" s="1005" t="s">
        <v>3552</v>
      </c>
      <c r="D15" s="1004" t="s">
        <v>2995</v>
      </c>
      <c r="E15" s="1004" t="s">
        <v>3528</v>
      </c>
      <c r="F15" s="1004" t="s">
        <v>2870</v>
      </c>
      <c r="G15" s="1004" t="s">
        <v>2996</v>
      </c>
      <c r="H15" s="1004" t="s">
        <v>3553</v>
      </c>
      <c r="I15" s="1004" t="s">
        <v>32</v>
      </c>
      <c r="J15" s="1004" t="s">
        <v>3544</v>
      </c>
      <c r="K15" s="1006">
        <v>4410000</v>
      </c>
      <c r="L15" s="1007"/>
      <c r="M15" s="1007"/>
      <c r="N15" s="1007"/>
      <c r="O15" s="1007"/>
      <c r="P15" s="1006">
        <v>4410000</v>
      </c>
      <c r="Q15" s="1006">
        <v>4410000</v>
      </c>
      <c r="R15" s="1006">
        <v>4410000</v>
      </c>
      <c r="S15" s="1006">
        <v>4410000</v>
      </c>
      <c r="T15" s="1005" t="s">
        <v>3554</v>
      </c>
    </row>
    <row r="16" spans="1:21" ht="51">
      <c r="A16" s="1004">
        <v>6</v>
      </c>
      <c r="B16" s="1005" t="s">
        <v>2012</v>
      </c>
      <c r="C16" s="1005" t="s">
        <v>3555</v>
      </c>
      <c r="D16" s="1004" t="s">
        <v>2551</v>
      </c>
      <c r="E16" s="1004" t="s">
        <v>2551</v>
      </c>
      <c r="F16" s="1004" t="s">
        <v>2012</v>
      </c>
      <c r="G16" s="1004" t="s">
        <v>2997</v>
      </c>
      <c r="H16" s="1004" t="s">
        <v>3556</v>
      </c>
      <c r="I16" s="1004" t="s">
        <v>32</v>
      </c>
      <c r="J16" s="1004" t="s">
        <v>3557</v>
      </c>
      <c r="K16" s="1006">
        <v>4410000</v>
      </c>
      <c r="L16" s="1007"/>
      <c r="M16" s="1007"/>
      <c r="N16" s="1007"/>
      <c r="O16" s="1007"/>
      <c r="P16" s="1006">
        <v>4410000</v>
      </c>
      <c r="Q16" s="1006">
        <v>4410000</v>
      </c>
      <c r="R16" s="1006">
        <v>4410000</v>
      </c>
      <c r="S16" s="1006">
        <v>4410000</v>
      </c>
      <c r="T16" s="1005" t="s">
        <v>2603</v>
      </c>
    </row>
    <row r="17" spans="1:20" ht="51">
      <c r="A17" s="1004">
        <v>7</v>
      </c>
      <c r="B17" s="1005" t="s">
        <v>2696</v>
      </c>
      <c r="C17" s="1005" t="s">
        <v>3558</v>
      </c>
      <c r="D17" s="1004" t="s">
        <v>2896</v>
      </c>
      <c r="E17" s="1004" t="s">
        <v>3528</v>
      </c>
      <c r="F17" s="1004" t="s">
        <v>2696</v>
      </c>
      <c r="G17" s="1004" t="s">
        <v>2998</v>
      </c>
      <c r="H17" s="1004" t="s">
        <v>3559</v>
      </c>
      <c r="I17" s="1004" t="s">
        <v>63</v>
      </c>
      <c r="J17" s="1004" t="s">
        <v>3557</v>
      </c>
      <c r="K17" s="1006">
        <v>4410000</v>
      </c>
      <c r="L17" s="1007"/>
      <c r="M17" s="1007"/>
      <c r="N17" s="1007"/>
      <c r="O17" s="1007"/>
      <c r="P17" s="1006">
        <v>4410000</v>
      </c>
      <c r="Q17" s="1006">
        <v>4410000</v>
      </c>
      <c r="R17" s="1006">
        <v>4410000</v>
      </c>
      <c r="S17" s="1006">
        <v>4410000</v>
      </c>
      <c r="T17" s="1005" t="s">
        <v>2603</v>
      </c>
    </row>
    <row r="18" spans="1:20" ht="51">
      <c r="A18" s="1004">
        <v>8</v>
      </c>
      <c r="B18" s="1005" t="s">
        <v>1348</v>
      </c>
      <c r="C18" s="1005" t="s">
        <v>3560</v>
      </c>
      <c r="D18" s="1004" t="s">
        <v>2286</v>
      </c>
      <c r="E18" s="1004" t="s">
        <v>3528</v>
      </c>
      <c r="F18" s="1004" t="s">
        <v>1348</v>
      </c>
      <c r="G18" s="1004" t="s">
        <v>2999</v>
      </c>
      <c r="H18" s="1004" t="s">
        <v>3561</v>
      </c>
      <c r="I18" s="1004" t="s">
        <v>32</v>
      </c>
      <c r="J18" s="1004" t="s">
        <v>3562</v>
      </c>
      <c r="K18" s="1006">
        <v>4410000</v>
      </c>
      <c r="L18" s="1007"/>
      <c r="M18" s="1007"/>
      <c r="N18" s="1007"/>
      <c r="O18" s="1007"/>
      <c r="P18" s="1006">
        <v>4410000</v>
      </c>
      <c r="Q18" s="1006">
        <v>4410000</v>
      </c>
      <c r="R18" s="1006">
        <v>4410000</v>
      </c>
      <c r="S18" s="1006">
        <v>4410000</v>
      </c>
      <c r="T18" s="1005" t="s">
        <v>2603</v>
      </c>
    </row>
    <row r="19" spans="1:20" ht="51">
      <c r="A19" s="1004">
        <v>9</v>
      </c>
      <c r="B19" s="1005" t="s">
        <v>2013</v>
      </c>
      <c r="C19" s="1005" t="s">
        <v>3563</v>
      </c>
      <c r="D19" s="1004" t="s">
        <v>2552</v>
      </c>
      <c r="E19" s="1004" t="s">
        <v>3528</v>
      </c>
      <c r="F19" s="1004" t="s">
        <v>2013</v>
      </c>
      <c r="G19" s="1004" t="s">
        <v>3000</v>
      </c>
      <c r="H19" s="1004" t="s">
        <v>3564</v>
      </c>
      <c r="I19" s="1004" t="s">
        <v>32</v>
      </c>
      <c r="J19" s="1004" t="s">
        <v>3565</v>
      </c>
      <c r="K19" s="1006">
        <v>4410000</v>
      </c>
      <c r="L19" s="1007"/>
      <c r="M19" s="1007"/>
      <c r="N19" s="1007"/>
      <c r="O19" s="1007"/>
      <c r="P19" s="1006">
        <v>4410000</v>
      </c>
      <c r="Q19" s="1006">
        <v>4410000</v>
      </c>
      <c r="R19" s="1006">
        <v>4410000</v>
      </c>
      <c r="S19" s="1006">
        <v>4410000</v>
      </c>
      <c r="T19" s="1005" t="s">
        <v>2603</v>
      </c>
    </row>
    <row r="20" spans="1:20" ht="38.25">
      <c r="A20" s="1004">
        <v>10</v>
      </c>
      <c r="B20" s="1005" t="s">
        <v>314</v>
      </c>
      <c r="C20" s="1005" t="s">
        <v>3566</v>
      </c>
      <c r="D20" s="1004" t="s">
        <v>2062</v>
      </c>
      <c r="E20" s="1004" t="s">
        <v>2062</v>
      </c>
      <c r="F20" s="1004" t="s">
        <v>314</v>
      </c>
      <c r="G20" s="1004" t="s">
        <v>3001</v>
      </c>
      <c r="H20" s="1004" t="s">
        <v>3567</v>
      </c>
      <c r="I20" s="1004" t="s">
        <v>32</v>
      </c>
      <c r="J20" s="1004" t="s">
        <v>3540</v>
      </c>
      <c r="K20" s="1006">
        <v>10551000</v>
      </c>
      <c r="L20" s="1007"/>
      <c r="M20" s="1007"/>
      <c r="N20" s="1007"/>
      <c r="O20" s="1007"/>
      <c r="P20" s="1006">
        <v>10551000</v>
      </c>
      <c r="Q20" s="1006">
        <v>10551000</v>
      </c>
      <c r="R20" s="1006">
        <v>10551000</v>
      </c>
      <c r="S20" s="1006">
        <v>10551000</v>
      </c>
      <c r="T20" s="1005" t="s">
        <v>3568</v>
      </c>
    </row>
    <row r="21" spans="1:20" ht="51">
      <c r="A21" s="1004">
        <v>11</v>
      </c>
      <c r="B21" s="1005" t="s">
        <v>855</v>
      </c>
      <c r="C21" s="1005" t="s">
        <v>3569</v>
      </c>
      <c r="D21" s="1004" t="s">
        <v>2151</v>
      </c>
      <c r="E21" s="1004" t="s">
        <v>2151</v>
      </c>
      <c r="F21" s="1004" t="s">
        <v>855</v>
      </c>
      <c r="G21" s="1004" t="s">
        <v>3002</v>
      </c>
      <c r="H21" s="1004" t="s">
        <v>3570</v>
      </c>
      <c r="I21" s="1004" t="s">
        <v>32</v>
      </c>
      <c r="J21" s="1004" t="s">
        <v>3540</v>
      </c>
      <c r="K21" s="1006">
        <v>6070000</v>
      </c>
      <c r="L21" s="1007"/>
      <c r="M21" s="1007"/>
      <c r="N21" s="1007"/>
      <c r="O21" s="1007"/>
      <c r="P21" s="1006">
        <v>6070000</v>
      </c>
      <c r="Q21" s="1006">
        <v>6070000</v>
      </c>
      <c r="R21" s="1006">
        <v>6070000</v>
      </c>
      <c r="S21" s="1006">
        <v>6070000</v>
      </c>
      <c r="T21" s="1005" t="s">
        <v>2599</v>
      </c>
    </row>
    <row r="22" spans="1:20" ht="51">
      <c r="A22" s="1004">
        <v>12</v>
      </c>
      <c r="B22" s="1005" t="s">
        <v>774</v>
      </c>
      <c r="C22" s="1005" t="s">
        <v>3571</v>
      </c>
      <c r="D22" s="1004" t="s">
        <v>2137</v>
      </c>
      <c r="E22" s="1004" t="s">
        <v>2137</v>
      </c>
      <c r="F22" s="1004" t="s">
        <v>774</v>
      </c>
      <c r="G22" s="1004" t="s">
        <v>3003</v>
      </c>
      <c r="H22" s="1004" t="s">
        <v>3572</v>
      </c>
      <c r="I22" s="1004" t="s">
        <v>32</v>
      </c>
      <c r="J22" s="1004" t="s">
        <v>3540</v>
      </c>
      <c r="K22" s="1006">
        <v>6950000</v>
      </c>
      <c r="L22" s="1007"/>
      <c r="M22" s="1007"/>
      <c r="N22" s="1007"/>
      <c r="O22" s="1007"/>
      <c r="P22" s="1006">
        <v>6950000</v>
      </c>
      <c r="Q22" s="1006">
        <v>6950000</v>
      </c>
      <c r="R22" s="1006">
        <v>6950000</v>
      </c>
      <c r="S22" s="1006">
        <v>6950000</v>
      </c>
      <c r="T22" s="1005" t="s">
        <v>2628</v>
      </c>
    </row>
    <row r="23" spans="1:20" ht="38.25">
      <c r="A23" s="1004">
        <v>13</v>
      </c>
      <c r="B23" s="1005" t="s">
        <v>533</v>
      </c>
      <c r="C23" s="1005" t="s">
        <v>3573</v>
      </c>
      <c r="D23" s="1004" t="s">
        <v>2093</v>
      </c>
      <c r="E23" s="1004" t="s">
        <v>2093</v>
      </c>
      <c r="F23" s="1004" t="s">
        <v>533</v>
      </c>
      <c r="G23" s="1004" t="s">
        <v>3004</v>
      </c>
      <c r="H23" s="1004" t="s">
        <v>3574</v>
      </c>
      <c r="I23" s="1004" t="s">
        <v>32</v>
      </c>
      <c r="J23" s="1004" t="s">
        <v>3540</v>
      </c>
      <c r="K23" s="1006">
        <v>6630000</v>
      </c>
      <c r="L23" s="1007"/>
      <c r="M23" s="1007"/>
      <c r="N23" s="1007"/>
      <c r="O23" s="1007"/>
      <c r="P23" s="1006">
        <v>6630000</v>
      </c>
      <c r="Q23" s="1006">
        <v>6630000</v>
      </c>
      <c r="R23" s="1006">
        <v>6630000</v>
      </c>
      <c r="S23" s="1006">
        <v>6630000</v>
      </c>
      <c r="T23" s="1005" t="s">
        <v>3575</v>
      </c>
    </row>
    <row r="24" spans="1:20" ht="51">
      <c r="A24" s="1004">
        <v>14</v>
      </c>
      <c r="B24" s="1005" t="s">
        <v>3006</v>
      </c>
      <c r="C24" s="1005" t="s">
        <v>3576</v>
      </c>
      <c r="D24" s="1004" t="s">
        <v>2142</v>
      </c>
      <c r="E24" s="1004" t="s">
        <v>2142</v>
      </c>
      <c r="F24" s="1004" t="s">
        <v>3006</v>
      </c>
      <c r="G24" s="1004" t="s">
        <v>3005</v>
      </c>
      <c r="H24" s="1004" t="s">
        <v>3577</v>
      </c>
      <c r="I24" s="1004" t="s">
        <v>32</v>
      </c>
      <c r="J24" s="1004" t="s">
        <v>3540</v>
      </c>
      <c r="K24" s="1006">
        <v>6495000</v>
      </c>
      <c r="L24" s="1007"/>
      <c r="M24" s="1007"/>
      <c r="N24" s="1007"/>
      <c r="O24" s="1007"/>
      <c r="P24" s="1006">
        <v>6495000</v>
      </c>
      <c r="Q24" s="1006">
        <v>6495000</v>
      </c>
      <c r="R24" s="1006">
        <v>6495000</v>
      </c>
      <c r="S24" s="1006">
        <v>6495000</v>
      </c>
      <c r="T24" s="1005" t="s">
        <v>2599</v>
      </c>
    </row>
    <row r="25" spans="1:20" ht="51">
      <c r="A25" s="1004">
        <v>15</v>
      </c>
      <c r="B25" s="1005" t="s">
        <v>287</v>
      </c>
      <c r="C25" s="1005" t="s">
        <v>3578</v>
      </c>
      <c r="D25" s="1004" t="s">
        <v>2058</v>
      </c>
      <c r="E25" s="1004" t="s">
        <v>2058</v>
      </c>
      <c r="F25" s="1004" t="s">
        <v>287</v>
      </c>
      <c r="G25" s="1004" t="s">
        <v>3007</v>
      </c>
      <c r="H25" s="1004" t="s">
        <v>3579</v>
      </c>
      <c r="I25" s="1004" t="s">
        <v>63</v>
      </c>
      <c r="J25" s="1004" t="s">
        <v>3540</v>
      </c>
      <c r="K25" s="1006">
        <v>10551000</v>
      </c>
      <c r="L25" s="1007"/>
      <c r="M25" s="1007"/>
      <c r="N25" s="1007"/>
      <c r="O25" s="1007"/>
      <c r="P25" s="1006">
        <v>10551000</v>
      </c>
      <c r="Q25" s="1006">
        <v>10551000</v>
      </c>
      <c r="R25" s="1006">
        <v>10551000</v>
      </c>
      <c r="S25" s="1006">
        <v>10551000</v>
      </c>
      <c r="T25" s="1005" t="s">
        <v>2616</v>
      </c>
    </row>
    <row r="26" spans="1:20" ht="38.25">
      <c r="A26" s="1004">
        <v>16</v>
      </c>
      <c r="B26" s="1005" t="s">
        <v>538</v>
      </c>
      <c r="C26" s="1005" t="s">
        <v>3580</v>
      </c>
      <c r="D26" s="1004" t="s">
        <v>2094</v>
      </c>
      <c r="E26" s="1004" t="s">
        <v>2094</v>
      </c>
      <c r="F26" s="1004" t="s">
        <v>538</v>
      </c>
      <c r="G26" s="1004" t="s">
        <v>3008</v>
      </c>
      <c r="H26" s="1004" t="s">
        <v>3581</v>
      </c>
      <c r="I26" s="1004" t="s">
        <v>32</v>
      </c>
      <c r="J26" s="1004" t="s">
        <v>3540</v>
      </c>
      <c r="K26" s="1006">
        <v>7953000</v>
      </c>
      <c r="L26" s="1007"/>
      <c r="M26" s="1007"/>
      <c r="N26" s="1007"/>
      <c r="O26" s="1007"/>
      <c r="P26" s="1006">
        <v>7953000</v>
      </c>
      <c r="Q26" s="1006">
        <v>7953000</v>
      </c>
      <c r="R26" s="1006">
        <v>7953000</v>
      </c>
      <c r="S26" s="1006">
        <v>7953000</v>
      </c>
      <c r="T26" s="1005" t="s">
        <v>2595</v>
      </c>
    </row>
    <row r="27" spans="1:20" ht="25.5">
      <c r="A27" s="1004">
        <v>17</v>
      </c>
      <c r="B27" s="1005" t="s">
        <v>497</v>
      </c>
      <c r="C27" s="1005" t="s">
        <v>3571</v>
      </c>
      <c r="D27" s="1004" t="s">
        <v>2088</v>
      </c>
      <c r="E27" s="1004" t="s">
        <v>2088</v>
      </c>
      <c r="F27" s="1004" t="s">
        <v>497</v>
      </c>
      <c r="G27" s="1004" t="s">
        <v>3009</v>
      </c>
      <c r="H27" s="1004" t="s">
        <v>3582</v>
      </c>
      <c r="I27" s="1004" t="s">
        <v>32</v>
      </c>
      <c r="J27" s="1004" t="s">
        <v>3540</v>
      </c>
      <c r="K27" s="1006">
        <v>5736000</v>
      </c>
      <c r="L27" s="1007"/>
      <c r="M27" s="1007"/>
      <c r="N27" s="1007"/>
      <c r="O27" s="1007"/>
      <c r="P27" s="1006">
        <v>5736000</v>
      </c>
      <c r="Q27" s="1006">
        <v>5736000</v>
      </c>
      <c r="R27" s="1006">
        <v>5736000</v>
      </c>
      <c r="S27" s="1006">
        <v>5736000</v>
      </c>
      <c r="T27" s="1005" t="s">
        <v>2627</v>
      </c>
    </row>
    <row r="28" spans="1:20" ht="38.25">
      <c r="A28" s="1004">
        <v>18</v>
      </c>
      <c r="B28" s="1005" t="s">
        <v>1067</v>
      </c>
      <c r="C28" s="1005" t="s">
        <v>3583</v>
      </c>
      <c r="D28" s="1004" t="s">
        <v>2195</v>
      </c>
      <c r="E28" s="1004" t="s">
        <v>3528</v>
      </c>
      <c r="F28" s="1004" t="s">
        <v>1067</v>
      </c>
      <c r="G28" s="1004" t="s">
        <v>3010</v>
      </c>
      <c r="H28" s="1004" t="s">
        <v>3584</v>
      </c>
      <c r="I28" s="1004" t="s">
        <v>63</v>
      </c>
      <c r="J28" s="1004" t="s">
        <v>3540</v>
      </c>
      <c r="K28" s="1006">
        <v>5302000</v>
      </c>
      <c r="L28" s="1007"/>
      <c r="M28" s="1007"/>
      <c r="N28" s="1007"/>
      <c r="O28" s="1007"/>
      <c r="P28" s="1006">
        <v>5302000</v>
      </c>
      <c r="Q28" s="1006">
        <v>5302000</v>
      </c>
      <c r="R28" s="1006">
        <v>5302000</v>
      </c>
      <c r="S28" s="1006">
        <v>5302000</v>
      </c>
      <c r="T28" s="1005" t="s">
        <v>3585</v>
      </c>
    </row>
    <row r="29" spans="1:20" ht="25.5">
      <c r="A29" s="1004">
        <v>19</v>
      </c>
      <c r="B29" s="1005" t="s">
        <v>133</v>
      </c>
      <c r="C29" s="1005" t="s">
        <v>3586</v>
      </c>
      <c r="D29" s="1004" t="s">
        <v>2032</v>
      </c>
      <c r="E29" s="1004" t="s">
        <v>2032</v>
      </c>
      <c r="F29" s="1004" t="s">
        <v>133</v>
      </c>
      <c r="G29" s="1004" t="s">
        <v>3011</v>
      </c>
      <c r="H29" s="1004" t="s">
        <v>3587</v>
      </c>
      <c r="I29" s="1004" t="s">
        <v>32</v>
      </c>
      <c r="J29" s="1004" t="s">
        <v>3540</v>
      </c>
      <c r="K29" s="1006">
        <v>21850000</v>
      </c>
      <c r="L29" s="1007"/>
      <c r="M29" s="1007"/>
      <c r="N29" s="1007"/>
      <c r="O29" s="1007"/>
      <c r="P29" s="1006">
        <v>21850000</v>
      </c>
      <c r="Q29" s="1006">
        <v>21850000</v>
      </c>
      <c r="R29" s="1006">
        <v>21850000</v>
      </c>
      <c r="S29" s="1006">
        <v>21850000</v>
      </c>
      <c r="T29" s="1005" t="s">
        <v>3588</v>
      </c>
    </row>
    <row r="30" spans="1:20" ht="38.25">
      <c r="A30" s="1004">
        <v>20</v>
      </c>
      <c r="B30" s="1005" t="s">
        <v>3013</v>
      </c>
      <c r="C30" s="1005" t="s">
        <v>3589</v>
      </c>
      <c r="D30" s="1004" t="s">
        <v>2894</v>
      </c>
      <c r="E30" s="1004" t="s">
        <v>2894</v>
      </c>
      <c r="F30" s="1004" t="s">
        <v>3013</v>
      </c>
      <c r="G30" s="1004" t="s">
        <v>3012</v>
      </c>
      <c r="H30" s="1004" t="s">
        <v>3590</v>
      </c>
      <c r="I30" s="1004" t="s">
        <v>63</v>
      </c>
      <c r="J30" s="1004" t="s">
        <v>3591</v>
      </c>
      <c r="K30" s="1006">
        <v>4410000</v>
      </c>
      <c r="L30" s="1007"/>
      <c r="M30" s="1007"/>
      <c r="N30" s="1007"/>
      <c r="O30" s="1007"/>
      <c r="P30" s="1006">
        <v>4410000</v>
      </c>
      <c r="Q30" s="1006">
        <v>4410000</v>
      </c>
      <c r="R30" s="1006">
        <v>4410000</v>
      </c>
      <c r="S30" s="1006">
        <v>4410000</v>
      </c>
      <c r="T30" s="1005" t="s">
        <v>3592</v>
      </c>
    </row>
    <row r="31" spans="1:20" ht="38.25">
      <c r="A31" s="1004">
        <v>21</v>
      </c>
      <c r="B31" s="1005" t="s">
        <v>634</v>
      </c>
      <c r="C31" s="1005" t="s">
        <v>3593</v>
      </c>
      <c r="D31" s="1004" t="s">
        <v>2113</v>
      </c>
      <c r="E31" s="1004" t="s">
        <v>2113</v>
      </c>
      <c r="F31" s="1004" t="s">
        <v>634</v>
      </c>
      <c r="G31" s="1004" t="s">
        <v>3014</v>
      </c>
      <c r="H31" s="1004" t="s">
        <v>3594</v>
      </c>
      <c r="I31" s="1004" t="s">
        <v>32</v>
      </c>
      <c r="J31" s="1004" t="s">
        <v>3540</v>
      </c>
      <c r="K31" s="1006">
        <v>7150000</v>
      </c>
      <c r="L31" s="1007"/>
      <c r="M31" s="1007"/>
      <c r="N31" s="1007"/>
      <c r="O31" s="1007"/>
      <c r="P31" s="1006">
        <v>7150000</v>
      </c>
      <c r="Q31" s="1006">
        <v>7150000</v>
      </c>
      <c r="R31" s="1006">
        <v>7150000</v>
      </c>
      <c r="S31" s="1006">
        <v>7150000</v>
      </c>
      <c r="T31" s="1005" t="s">
        <v>3551</v>
      </c>
    </row>
    <row r="32" spans="1:20" ht="89.25">
      <c r="A32" s="1004">
        <v>22</v>
      </c>
      <c r="B32" s="1005" t="s">
        <v>436</v>
      </c>
      <c r="C32" s="1005" t="s">
        <v>3593</v>
      </c>
      <c r="D32" s="1004" t="s">
        <v>2082</v>
      </c>
      <c r="E32" s="1004" t="s">
        <v>2082</v>
      </c>
      <c r="F32" s="1004" t="s">
        <v>436</v>
      </c>
      <c r="G32" s="1004" t="s">
        <v>3015</v>
      </c>
      <c r="H32" s="1004" t="s">
        <v>3595</v>
      </c>
      <c r="I32" s="1004" t="s">
        <v>63</v>
      </c>
      <c r="J32" s="1004" t="s">
        <v>3596</v>
      </c>
      <c r="K32" s="1006">
        <v>7256000</v>
      </c>
      <c r="L32" s="1007"/>
      <c r="M32" s="1007"/>
      <c r="N32" s="1007"/>
      <c r="O32" s="1007"/>
      <c r="P32" s="1006">
        <v>7256000</v>
      </c>
      <c r="Q32" s="1006">
        <v>7256000</v>
      </c>
      <c r="R32" s="1006">
        <v>7256000</v>
      </c>
      <c r="S32" s="1006">
        <v>7256000</v>
      </c>
      <c r="T32" s="1005" t="s">
        <v>2621</v>
      </c>
    </row>
    <row r="33" spans="1:20" ht="63.75">
      <c r="A33" s="1004">
        <v>23</v>
      </c>
      <c r="B33" s="1005" t="s">
        <v>942</v>
      </c>
      <c r="C33" s="1005" t="s">
        <v>3597</v>
      </c>
      <c r="D33" s="1004" t="s">
        <v>2167</v>
      </c>
      <c r="E33" s="1004" t="s">
        <v>2167</v>
      </c>
      <c r="F33" s="1004" t="s">
        <v>942</v>
      </c>
      <c r="G33" s="1004" t="s">
        <v>3016</v>
      </c>
      <c r="H33" s="1004" t="s">
        <v>3598</v>
      </c>
      <c r="I33" s="1004" t="s">
        <v>63</v>
      </c>
      <c r="J33" s="1004" t="s">
        <v>3540</v>
      </c>
      <c r="K33" s="1006">
        <v>6070000</v>
      </c>
      <c r="L33" s="1007"/>
      <c r="M33" s="1007"/>
      <c r="N33" s="1007"/>
      <c r="O33" s="1007"/>
      <c r="P33" s="1006">
        <v>6070000</v>
      </c>
      <c r="Q33" s="1006">
        <v>6070000</v>
      </c>
      <c r="R33" s="1006">
        <v>6070000</v>
      </c>
      <c r="S33" s="1006">
        <v>6070000</v>
      </c>
      <c r="T33" s="1005" t="s">
        <v>2600</v>
      </c>
    </row>
    <row r="34" spans="1:20" ht="63.75">
      <c r="A34" s="1004">
        <v>24</v>
      </c>
      <c r="B34" s="1005" t="s">
        <v>955</v>
      </c>
      <c r="C34" s="1005" t="s">
        <v>3593</v>
      </c>
      <c r="D34" s="1004" t="s">
        <v>2170</v>
      </c>
      <c r="E34" s="1004" t="s">
        <v>2170</v>
      </c>
      <c r="F34" s="1004" t="s">
        <v>955</v>
      </c>
      <c r="G34" s="1004" t="s">
        <v>3017</v>
      </c>
      <c r="H34" s="1004" t="s">
        <v>3599</v>
      </c>
      <c r="I34" s="1004" t="s">
        <v>32</v>
      </c>
      <c r="J34" s="1004" t="s">
        <v>3540</v>
      </c>
      <c r="K34" s="1006">
        <v>6495000</v>
      </c>
      <c r="L34" s="1007"/>
      <c r="M34" s="1007"/>
      <c r="N34" s="1007"/>
      <c r="O34" s="1007"/>
      <c r="P34" s="1006">
        <v>6495000</v>
      </c>
      <c r="Q34" s="1006">
        <v>6495000</v>
      </c>
      <c r="R34" s="1006">
        <v>6495000</v>
      </c>
      <c r="S34" s="1006">
        <v>6495000</v>
      </c>
      <c r="T34" s="1005" t="s">
        <v>2600</v>
      </c>
    </row>
    <row r="35" spans="1:20" ht="38.25">
      <c r="A35" s="1004">
        <v>25</v>
      </c>
      <c r="B35" s="1005" t="s">
        <v>75</v>
      </c>
      <c r="C35" s="1005" t="s">
        <v>3573</v>
      </c>
      <c r="D35" s="1004" t="s">
        <v>2033</v>
      </c>
      <c r="E35" s="1004" t="s">
        <v>2033</v>
      </c>
      <c r="F35" s="1004" t="s">
        <v>75</v>
      </c>
      <c r="G35" s="1004" t="s">
        <v>3018</v>
      </c>
      <c r="H35" s="1004" t="s">
        <v>3600</v>
      </c>
      <c r="I35" s="1004" t="s">
        <v>32</v>
      </c>
      <c r="J35" s="1004" t="s">
        <v>3540</v>
      </c>
      <c r="K35" s="1006">
        <v>9492000</v>
      </c>
      <c r="L35" s="1007"/>
      <c r="M35" s="1007"/>
      <c r="N35" s="1007"/>
      <c r="O35" s="1007"/>
      <c r="P35" s="1006">
        <v>9492000</v>
      </c>
      <c r="Q35" s="1006">
        <v>9492000</v>
      </c>
      <c r="R35" s="1006">
        <v>9492000</v>
      </c>
      <c r="S35" s="1006">
        <v>9492000</v>
      </c>
      <c r="T35" s="1005" t="s">
        <v>2554</v>
      </c>
    </row>
    <row r="36" spans="1:20" ht="89.25">
      <c r="A36" s="1004">
        <v>26</v>
      </c>
      <c r="B36" s="1005" t="s">
        <v>403</v>
      </c>
      <c r="C36" s="1005" t="s">
        <v>3601</v>
      </c>
      <c r="D36" s="1004" t="s">
        <v>2078</v>
      </c>
      <c r="E36" s="1004" t="s">
        <v>2078</v>
      </c>
      <c r="F36" s="1004" t="s">
        <v>403</v>
      </c>
      <c r="G36" s="1004" t="s">
        <v>3019</v>
      </c>
      <c r="H36" s="1004" t="s">
        <v>3602</v>
      </c>
      <c r="I36" s="1004" t="s">
        <v>63</v>
      </c>
      <c r="J36" s="1004" t="s">
        <v>3596</v>
      </c>
      <c r="K36" s="1006">
        <v>7256000</v>
      </c>
      <c r="L36" s="1007"/>
      <c r="M36" s="1007"/>
      <c r="N36" s="1007"/>
      <c r="O36" s="1007"/>
      <c r="P36" s="1006">
        <v>7256000</v>
      </c>
      <c r="Q36" s="1006">
        <v>7256000</v>
      </c>
      <c r="R36" s="1006">
        <v>7256000</v>
      </c>
      <c r="S36" s="1006">
        <v>7256000</v>
      </c>
      <c r="T36" s="1005" t="s">
        <v>2621</v>
      </c>
    </row>
    <row r="37" spans="1:20" ht="63.75">
      <c r="A37" s="1004">
        <v>27</v>
      </c>
      <c r="B37" s="1005" t="s">
        <v>678</v>
      </c>
      <c r="C37" s="1005" t="s">
        <v>3603</v>
      </c>
      <c r="D37" s="1004" t="s">
        <v>2119</v>
      </c>
      <c r="E37" s="1004" t="s">
        <v>2119</v>
      </c>
      <c r="F37" s="1004" t="s">
        <v>678</v>
      </c>
      <c r="G37" s="1004" t="s">
        <v>3020</v>
      </c>
      <c r="H37" s="1004" t="s">
        <v>3604</v>
      </c>
      <c r="I37" s="1004" t="s">
        <v>63</v>
      </c>
      <c r="J37" s="1004" t="s">
        <v>3540</v>
      </c>
      <c r="K37" s="1006">
        <v>6935000</v>
      </c>
      <c r="L37" s="1007"/>
      <c r="M37" s="1007"/>
      <c r="N37" s="1007"/>
      <c r="O37" s="1007"/>
      <c r="P37" s="1006">
        <v>6935000</v>
      </c>
      <c r="Q37" s="1006">
        <v>6935000</v>
      </c>
      <c r="R37" s="1006">
        <v>6935000</v>
      </c>
      <c r="S37" s="1006">
        <v>6935000</v>
      </c>
      <c r="T37" s="1005" t="s">
        <v>2626</v>
      </c>
    </row>
    <row r="38" spans="1:20" ht="25.5">
      <c r="A38" s="1004">
        <v>28</v>
      </c>
      <c r="B38" s="1005" t="s">
        <v>472</v>
      </c>
      <c r="C38" s="1005" t="s">
        <v>3605</v>
      </c>
      <c r="D38" s="1004" t="s">
        <v>2087</v>
      </c>
      <c r="E38" s="1004" t="s">
        <v>2087</v>
      </c>
      <c r="F38" s="1004" t="s">
        <v>472</v>
      </c>
      <c r="G38" s="1004" t="s">
        <v>3021</v>
      </c>
      <c r="H38" s="1004" t="s">
        <v>3606</v>
      </c>
      <c r="I38" s="1004" t="s">
        <v>32</v>
      </c>
      <c r="J38" s="1004" t="s">
        <v>3540</v>
      </c>
      <c r="K38" s="1006">
        <v>5736000</v>
      </c>
      <c r="L38" s="1007"/>
      <c r="M38" s="1007"/>
      <c r="N38" s="1007"/>
      <c r="O38" s="1007"/>
      <c r="P38" s="1006">
        <v>5736000</v>
      </c>
      <c r="Q38" s="1006">
        <v>5736000</v>
      </c>
      <c r="R38" s="1006">
        <v>5736000</v>
      </c>
      <c r="S38" s="1006">
        <v>5736000</v>
      </c>
      <c r="T38" s="1005" t="s">
        <v>2627</v>
      </c>
    </row>
    <row r="39" spans="1:20" ht="38.25">
      <c r="A39" s="1004">
        <v>29</v>
      </c>
      <c r="B39" s="1005" t="s">
        <v>505</v>
      </c>
      <c r="C39" s="1005" t="s">
        <v>3593</v>
      </c>
      <c r="D39" s="1004" t="s">
        <v>2089</v>
      </c>
      <c r="E39" s="1004" t="s">
        <v>2089</v>
      </c>
      <c r="F39" s="1004" t="s">
        <v>505</v>
      </c>
      <c r="G39" s="1004" t="s">
        <v>3022</v>
      </c>
      <c r="H39" s="1004" t="s">
        <v>3607</v>
      </c>
      <c r="I39" s="1004" t="s">
        <v>32</v>
      </c>
      <c r="J39" s="1004" t="s">
        <v>3540</v>
      </c>
      <c r="K39" s="1006">
        <v>7028000</v>
      </c>
      <c r="L39" s="1007"/>
      <c r="M39" s="1007"/>
      <c r="N39" s="1007"/>
      <c r="O39" s="1007"/>
      <c r="P39" s="1006">
        <v>7028000</v>
      </c>
      <c r="Q39" s="1006">
        <v>7028000</v>
      </c>
      <c r="R39" s="1006">
        <v>7028000</v>
      </c>
      <c r="S39" s="1006">
        <v>7028000</v>
      </c>
      <c r="T39" s="1005" t="s">
        <v>2595</v>
      </c>
    </row>
    <row r="40" spans="1:20" ht="38.25">
      <c r="A40" s="1004">
        <v>30</v>
      </c>
      <c r="B40" s="1005" t="s">
        <v>520</v>
      </c>
      <c r="C40" s="1005" t="s">
        <v>3608</v>
      </c>
      <c r="D40" s="1004" t="s">
        <v>2091</v>
      </c>
      <c r="E40" s="1004" t="s">
        <v>2091</v>
      </c>
      <c r="F40" s="1004" t="s">
        <v>520</v>
      </c>
      <c r="G40" s="1004" t="s">
        <v>3023</v>
      </c>
      <c r="H40" s="1004" t="s">
        <v>3609</v>
      </c>
      <c r="I40" s="1004" t="s">
        <v>32</v>
      </c>
      <c r="J40" s="1004" t="s">
        <v>3540</v>
      </c>
      <c r="K40" s="1006">
        <v>7028000</v>
      </c>
      <c r="L40" s="1007"/>
      <c r="M40" s="1007"/>
      <c r="N40" s="1007"/>
      <c r="O40" s="1007"/>
      <c r="P40" s="1006">
        <v>7028000</v>
      </c>
      <c r="Q40" s="1006">
        <v>7028000</v>
      </c>
      <c r="R40" s="1006">
        <v>7028000</v>
      </c>
      <c r="S40" s="1006">
        <v>7028000</v>
      </c>
      <c r="T40" s="1005" t="s">
        <v>3575</v>
      </c>
    </row>
    <row r="41" spans="1:20" ht="38.25">
      <c r="A41" s="1004">
        <v>31</v>
      </c>
      <c r="B41" s="1005" t="s">
        <v>352</v>
      </c>
      <c r="C41" s="1005" t="s">
        <v>3610</v>
      </c>
      <c r="D41" s="1004" t="s">
        <v>2066</v>
      </c>
      <c r="E41" s="1004" t="s">
        <v>2066</v>
      </c>
      <c r="F41" s="1004" t="s">
        <v>352</v>
      </c>
      <c r="G41" s="1004" t="s">
        <v>3024</v>
      </c>
      <c r="H41" s="1004" t="s">
        <v>3611</v>
      </c>
      <c r="I41" s="1004" t="s">
        <v>32</v>
      </c>
      <c r="J41" s="1004" t="s">
        <v>3540</v>
      </c>
      <c r="K41" s="1006">
        <v>7164000</v>
      </c>
      <c r="L41" s="1007"/>
      <c r="M41" s="1007"/>
      <c r="N41" s="1007"/>
      <c r="O41" s="1007"/>
      <c r="P41" s="1006">
        <v>7164000</v>
      </c>
      <c r="Q41" s="1006">
        <v>7164000</v>
      </c>
      <c r="R41" s="1006">
        <v>7164000</v>
      </c>
      <c r="S41" s="1006">
        <v>7164000</v>
      </c>
      <c r="T41" s="1005" t="s">
        <v>2617</v>
      </c>
    </row>
    <row r="42" spans="1:20" ht="38.25">
      <c r="A42" s="1004">
        <v>32</v>
      </c>
      <c r="B42" s="1005" t="s">
        <v>45</v>
      </c>
      <c r="C42" s="1005" t="s">
        <v>3612</v>
      </c>
      <c r="D42" s="1004" t="s">
        <v>2023</v>
      </c>
      <c r="E42" s="1004" t="s">
        <v>2023</v>
      </c>
      <c r="F42" s="1004" t="s">
        <v>45</v>
      </c>
      <c r="G42" s="1004" t="s">
        <v>3025</v>
      </c>
      <c r="H42" s="1004" t="s">
        <v>3613</v>
      </c>
      <c r="I42" s="1004" t="s">
        <v>32</v>
      </c>
      <c r="J42" s="1004" t="s">
        <v>3540</v>
      </c>
      <c r="K42" s="1006">
        <v>23000000</v>
      </c>
      <c r="L42" s="1007"/>
      <c r="M42" s="1007"/>
      <c r="N42" s="1007"/>
      <c r="O42" s="1007"/>
      <c r="P42" s="1006">
        <v>23000000</v>
      </c>
      <c r="Q42" s="1006">
        <v>23000000</v>
      </c>
      <c r="R42" s="1006">
        <v>23000000</v>
      </c>
      <c r="S42" s="1006">
        <v>23000000</v>
      </c>
      <c r="T42" s="1005" t="s">
        <v>3588</v>
      </c>
    </row>
    <row r="43" spans="1:20" ht="51">
      <c r="A43" s="1004">
        <v>33</v>
      </c>
      <c r="B43" s="1005" t="s">
        <v>366</v>
      </c>
      <c r="C43" s="1005" t="s">
        <v>3608</v>
      </c>
      <c r="D43" s="1004" t="s">
        <v>2071</v>
      </c>
      <c r="E43" s="1004" t="s">
        <v>2071</v>
      </c>
      <c r="F43" s="1004" t="s">
        <v>366</v>
      </c>
      <c r="G43" s="1004" t="s">
        <v>3026</v>
      </c>
      <c r="H43" s="1004" t="s">
        <v>3614</v>
      </c>
      <c r="I43" s="1004" t="s">
        <v>32</v>
      </c>
      <c r="J43" s="1004" t="s">
        <v>3540</v>
      </c>
      <c r="K43" s="1006">
        <v>7164000</v>
      </c>
      <c r="L43" s="1007"/>
      <c r="M43" s="1007"/>
      <c r="N43" s="1007"/>
      <c r="O43" s="1007"/>
      <c r="P43" s="1006">
        <v>7164000</v>
      </c>
      <c r="Q43" s="1006">
        <v>7164000</v>
      </c>
      <c r="R43" s="1006">
        <v>7164000</v>
      </c>
      <c r="S43" s="1006">
        <v>7164000</v>
      </c>
      <c r="T43" s="1005" t="s">
        <v>2593</v>
      </c>
    </row>
    <row r="44" spans="1:20" ht="51">
      <c r="A44" s="1004">
        <v>34</v>
      </c>
      <c r="B44" s="1005" t="s">
        <v>620</v>
      </c>
      <c r="C44" s="1005" t="s">
        <v>3608</v>
      </c>
      <c r="D44" s="1004" t="s">
        <v>2111</v>
      </c>
      <c r="E44" s="1004" t="s">
        <v>2111</v>
      </c>
      <c r="F44" s="1004" t="s">
        <v>620</v>
      </c>
      <c r="G44" s="1004" t="s">
        <v>3027</v>
      </c>
      <c r="H44" s="1004" t="s">
        <v>3615</v>
      </c>
      <c r="I44" s="1004" t="s">
        <v>32</v>
      </c>
      <c r="J44" s="1004" t="s">
        <v>3540</v>
      </c>
      <c r="K44" s="1006">
        <v>8473000</v>
      </c>
      <c r="L44" s="1007"/>
      <c r="M44" s="1007"/>
      <c r="N44" s="1007"/>
      <c r="O44" s="1007"/>
      <c r="P44" s="1006">
        <v>8473000</v>
      </c>
      <c r="Q44" s="1006">
        <v>8473000</v>
      </c>
      <c r="R44" s="1006">
        <v>8473000</v>
      </c>
      <c r="S44" s="1006">
        <v>8473000</v>
      </c>
      <c r="T44" s="1005" t="s">
        <v>2623</v>
      </c>
    </row>
    <row r="45" spans="1:20" ht="38.25">
      <c r="A45" s="1004">
        <v>35</v>
      </c>
      <c r="B45" s="1005" t="s">
        <v>526</v>
      </c>
      <c r="C45" s="1005" t="s">
        <v>3573</v>
      </c>
      <c r="D45" s="1004" t="s">
        <v>2092</v>
      </c>
      <c r="E45" s="1004" t="s">
        <v>2092</v>
      </c>
      <c r="F45" s="1004" t="s">
        <v>526</v>
      </c>
      <c r="G45" s="1004" t="s">
        <v>3028</v>
      </c>
      <c r="H45" s="1004" t="s">
        <v>3598</v>
      </c>
      <c r="I45" s="1004" t="s">
        <v>32</v>
      </c>
      <c r="J45" s="1004" t="s">
        <v>3540</v>
      </c>
      <c r="K45" s="1006">
        <v>8792000</v>
      </c>
      <c r="L45" s="1007"/>
      <c r="M45" s="1007"/>
      <c r="N45" s="1007"/>
      <c r="O45" s="1007"/>
      <c r="P45" s="1006">
        <v>8792000</v>
      </c>
      <c r="Q45" s="1006">
        <v>8792000</v>
      </c>
      <c r="R45" s="1006">
        <v>8792000</v>
      </c>
      <c r="S45" s="1006">
        <v>8792000</v>
      </c>
      <c r="T45" s="1005" t="s">
        <v>2595</v>
      </c>
    </row>
    <row r="46" spans="1:20" ht="51">
      <c r="A46" s="1004">
        <v>36</v>
      </c>
      <c r="B46" s="1005" t="s">
        <v>792</v>
      </c>
      <c r="C46" s="1005" t="s">
        <v>3593</v>
      </c>
      <c r="D46" s="1004" t="s">
        <v>2140</v>
      </c>
      <c r="E46" s="1004" t="s">
        <v>2140</v>
      </c>
      <c r="F46" s="1004" t="s">
        <v>792</v>
      </c>
      <c r="G46" s="1004" t="s">
        <v>3029</v>
      </c>
      <c r="H46" s="1004" t="s">
        <v>3616</v>
      </c>
      <c r="I46" s="1004" t="s">
        <v>63</v>
      </c>
      <c r="J46" s="1004" t="s">
        <v>3540</v>
      </c>
      <c r="K46" s="1006">
        <v>6495000</v>
      </c>
      <c r="L46" s="1007"/>
      <c r="M46" s="1007"/>
      <c r="N46" s="1007"/>
      <c r="O46" s="1007"/>
      <c r="P46" s="1006">
        <v>6495000</v>
      </c>
      <c r="Q46" s="1006">
        <v>6495000</v>
      </c>
      <c r="R46" s="1006">
        <v>6495000</v>
      </c>
      <c r="S46" s="1006">
        <v>6495000</v>
      </c>
      <c r="T46" s="1005" t="s">
        <v>2628</v>
      </c>
    </row>
    <row r="47" spans="1:20" ht="38.25">
      <c r="A47" s="1004">
        <v>37</v>
      </c>
      <c r="B47" s="1005" t="s">
        <v>512</v>
      </c>
      <c r="C47" s="1005" t="s">
        <v>3573</v>
      </c>
      <c r="D47" s="1004" t="s">
        <v>2090</v>
      </c>
      <c r="E47" s="1004" t="s">
        <v>2090</v>
      </c>
      <c r="F47" s="1004" t="s">
        <v>512</v>
      </c>
      <c r="G47" s="1004" t="s">
        <v>3030</v>
      </c>
      <c r="H47" s="1004" t="s">
        <v>3617</v>
      </c>
      <c r="I47" s="1004" t="s">
        <v>32</v>
      </c>
      <c r="J47" s="1004" t="s">
        <v>3540</v>
      </c>
      <c r="K47" s="1006">
        <v>6630000</v>
      </c>
      <c r="L47" s="1007"/>
      <c r="M47" s="1007"/>
      <c r="N47" s="1007"/>
      <c r="O47" s="1007"/>
      <c r="P47" s="1006">
        <v>6630000</v>
      </c>
      <c r="Q47" s="1006">
        <v>6630000</v>
      </c>
      <c r="R47" s="1006">
        <v>6630000</v>
      </c>
      <c r="S47" s="1006">
        <v>6630000</v>
      </c>
      <c r="T47" s="1005" t="s">
        <v>2595</v>
      </c>
    </row>
    <row r="48" spans="1:20" ht="51">
      <c r="A48" s="1004">
        <v>38</v>
      </c>
      <c r="B48" s="1005" t="s">
        <v>758</v>
      </c>
      <c r="C48" s="1005" t="s">
        <v>3593</v>
      </c>
      <c r="D48" s="1004" t="s">
        <v>2135</v>
      </c>
      <c r="E48" s="1004" t="s">
        <v>2135</v>
      </c>
      <c r="F48" s="1004" t="s">
        <v>758</v>
      </c>
      <c r="G48" s="1004" t="s">
        <v>3031</v>
      </c>
      <c r="H48" s="1004" t="s">
        <v>3618</v>
      </c>
      <c r="I48" s="1004" t="s">
        <v>32</v>
      </c>
      <c r="J48" s="1004" t="s">
        <v>3540</v>
      </c>
      <c r="K48" s="1006">
        <v>6495000</v>
      </c>
      <c r="L48" s="1007"/>
      <c r="M48" s="1007"/>
      <c r="N48" s="1007"/>
      <c r="O48" s="1007"/>
      <c r="P48" s="1006">
        <v>6495000</v>
      </c>
      <c r="Q48" s="1006">
        <v>6495000</v>
      </c>
      <c r="R48" s="1006">
        <v>6495000</v>
      </c>
      <c r="S48" s="1006">
        <v>6495000</v>
      </c>
      <c r="T48" s="1005" t="s">
        <v>2628</v>
      </c>
    </row>
    <row r="49" spans="1:20" ht="76.5">
      <c r="A49" s="1004">
        <v>39</v>
      </c>
      <c r="B49" s="1005" t="s">
        <v>413</v>
      </c>
      <c r="C49" s="1005" t="s">
        <v>3573</v>
      </c>
      <c r="D49" s="1004" t="s">
        <v>2079</v>
      </c>
      <c r="E49" s="1004" t="s">
        <v>2079</v>
      </c>
      <c r="F49" s="1004" t="s">
        <v>413</v>
      </c>
      <c r="G49" s="1004" t="s">
        <v>3032</v>
      </c>
      <c r="H49" s="1004" t="s">
        <v>3619</v>
      </c>
      <c r="I49" s="1004" t="s">
        <v>63</v>
      </c>
      <c r="J49" s="1004" t="s">
        <v>3596</v>
      </c>
      <c r="K49" s="1006">
        <v>9014000</v>
      </c>
      <c r="L49" s="1007"/>
      <c r="M49" s="1007"/>
      <c r="N49" s="1007"/>
      <c r="O49" s="1007"/>
      <c r="P49" s="1006">
        <v>9014000</v>
      </c>
      <c r="Q49" s="1006">
        <v>9014000</v>
      </c>
      <c r="R49" s="1006">
        <v>9014000</v>
      </c>
      <c r="S49" s="1006">
        <v>9014000</v>
      </c>
      <c r="T49" s="1005" t="s">
        <v>3620</v>
      </c>
    </row>
    <row r="50" spans="1:20" ht="38.25">
      <c r="A50" s="1004">
        <v>40</v>
      </c>
      <c r="B50" s="1005" t="s">
        <v>378</v>
      </c>
      <c r="C50" s="1005" t="s">
        <v>3573</v>
      </c>
      <c r="D50" s="1004" t="s">
        <v>2072</v>
      </c>
      <c r="E50" s="1004" t="s">
        <v>2072</v>
      </c>
      <c r="F50" s="1004" t="s">
        <v>378</v>
      </c>
      <c r="G50" s="1004" t="s">
        <v>3033</v>
      </c>
      <c r="H50" s="1004" t="s">
        <v>3621</v>
      </c>
      <c r="I50" s="1004" t="s">
        <v>32</v>
      </c>
      <c r="J50" s="1004" t="s">
        <v>3540</v>
      </c>
      <c r="K50" s="1006">
        <v>8920000</v>
      </c>
      <c r="L50" s="1007"/>
      <c r="M50" s="1007"/>
      <c r="N50" s="1007"/>
      <c r="O50" s="1007"/>
      <c r="P50" s="1006">
        <v>8920000</v>
      </c>
      <c r="Q50" s="1006">
        <v>8920000</v>
      </c>
      <c r="R50" s="1006">
        <v>8920000</v>
      </c>
      <c r="S50" s="1006">
        <v>8920000</v>
      </c>
      <c r="T50" s="1005" t="s">
        <v>2619</v>
      </c>
    </row>
    <row r="51" spans="1:20" ht="51">
      <c r="A51" s="1004">
        <v>41</v>
      </c>
      <c r="B51" s="1005" t="s">
        <v>165</v>
      </c>
      <c r="C51" s="1005" t="s">
        <v>3608</v>
      </c>
      <c r="D51" s="1004" t="s">
        <v>2026</v>
      </c>
      <c r="E51" s="1004" t="s">
        <v>2026</v>
      </c>
      <c r="F51" s="1004" t="s">
        <v>165</v>
      </c>
      <c r="G51" s="1004" t="s">
        <v>3034</v>
      </c>
      <c r="H51" s="1004" t="s">
        <v>3622</v>
      </c>
      <c r="I51" s="1004" t="s">
        <v>63</v>
      </c>
      <c r="J51" s="1004" t="s">
        <v>3540</v>
      </c>
      <c r="K51" s="1006">
        <v>5945000</v>
      </c>
      <c r="L51" s="1007"/>
      <c r="M51" s="1007"/>
      <c r="N51" s="1007"/>
      <c r="O51" s="1007"/>
      <c r="P51" s="1006">
        <v>5945000</v>
      </c>
      <c r="Q51" s="1006">
        <v>5945000</v>
      </c>
      <c r="R51" s="1006">
        <v>5945000</v>
      </c>
      <c r="S51" s="1006">
        <v>5945000</v>
      </c>
      <c r="T51" s="1005" t="s">
        <v>2588</v>
      </c>
    </row>
    <row r="52" spans="1:20" ht="25.5">
      <c r="A52" s="1004">
        <v>42</v>
      </c>
      <c r="B52" s="1005" t="s">
        <v>337</v>
      </c>
      <c r="C52" s="1005" t="s">
        <v>3623</v>
      </c>
      <c r="D52" s="1004" t="s">
        <v>2067</v>
      </c>
      <c r="E52" s="1004" t="s">
        <v>2067</v>
      </c>
      <c r="F52" s="1004" t="s">
        <v>337</v>
      </c>
      <c r="G52" s="1004" t="s">
        <v>3035</v>
      </c>
      <c r="H52" s="1004" t="s">
        <v>3624</v>
      </c>
      <c r="I52" s="1004" t="s">
        <v>63</v>
      </c>
      <c r="J52" s="1004" t="s">
        <v>3540</v>
      </c>
      <c r="K52" s="1006">
        <v>8487000</v>
      </c>
      <c r="L52" s="1007"/>
      <c r="M52" s="1007"/>
      <c r="N52" s="1007"/>
      <c r="O52" s="1007"/>
      <c r="P52" s="1006">
        <v>8487000</v>
      </c>
      <c r="Q52" s="1006">
        <v>8487000</v>
      </c>
      <c r="R52" s="1006">
        <v>8487000</v>
      </c>
      <c r="S52" s="1006">
        <v>8487000</v>
      </c>
      <c r="T52" s="1005" t="s">
        <v>2618</v>
      </c>
    </row>
    <row r="53" spans="1:20" ht="51">
      <c r="A53" s="1004">
        <v>43</v>
      </c>
      <c r="B53" s="1005" t="s">
        <v>3037</v>
      </c>
      <c r="C53" s="1005" t="s">
        <v>3625</v>
      </c>
      <c r="D53" s="1004" t="s">
        <v>2898</v>
      </c>
      <c r="E53" s="1004" t="s">
        <v>3528</v>
      </c>
      <c r="F53" s="1004" t="s">
        <v>3037</v>
      </c>
      <c r="G53" s="1004" t="s">
        <v>3036</v>
      </c>
      <c r="H53" s="1004" t="s">
        <v>3626</v>
      </c>
      <c r="I53" s="1004" t="s">
        <v>32</v>
      </c>
      <c r="J53" s="1004" t="s">
        <v>3627</v>
      </c>
      <c r="K53" s="1006">
        <v>4410000</v>
      </c>
      <c r="L53" s="1007"/>
      <c r="M53" s="1007"/>
      <c r="N53" s="1007"/>
      <c r="O53" s="1007"/>
      <c r="P53" s="1006">
        <v>4410000</v>
      </c>
      <c r="Q53" s="1006">
        <v>4410000</v>
      </c>
      <c r="R53" s="1006">
        <v>4410000</v>
      </c>
      <c r="S53" s="1006">
        <v>4410000</v>
      </c>
      <c r="T53" s="1005" t="s">
        <v>3628</v>
      </c>
    </row>
    <row r="54" spans="1:20" ht="51">
      <c r="A54" s="1004">
        <v>44</v>
      </c>
      <c r="B54" s="1005" t="s">
        <v>1501</v>
      </c>
      <c r="C54" s="1005" t="s">
        <v>3629</v>
      </c>
      <c r="D54" s="1004" t="s">
        <v>2288</v>
      </c>
      <c r="E54" s="1004" t="s">
        <v>3528</v>
      </c>
      <c r="F54" s="1004" t="s">
        <v>1501</v>
      </c>
      <c r="G54" s="1004" t="s">
        <v>3038</v>
      </c>
      <c r="H54" s="1004" t="s">
        <v>3630</v>
      </c>
      <c r="I54" s="1004" t="s">
        <v>32</v>
      </c>
      <c r="J54" s="1004" t="s">
        <v>3544</v>
      </c>
      <c r="K54" s="1006">
        <v>4410000</v>
      </c>
      <c r="L54" s="1007"/>
      <c r="M54" s="1007"/>
      <c r="N54" s="1007"/>
      <c r="O54" s="1007"/>
      <c r="P54" s="1006">
        <v>4410000</v>
      </c>
      <c r="Q54" s="1006">
        <v>4410000</v>
      </c>
      <c r="R54" s="1006">
        <v>4410000</v>
      </c>
      <c r="S54" s="1006">
        <v>4410000</v>
      </c>
      <c r="T54" s="1005" t="s">
        <v>2603</v>
      </c>
    </row>
    <row r="55" spans="1:20" ht="25.5">
      <c r="A55" s="1004">
        <v>45</v>
      </c>
      <c r="B55" s="1005" t="s">
        <v>244</v>
      </c>
      <c r="C55" s="1005" t="s">
        <v>3631</v>
      </c>
      <c r="D55" s="1004" t="s">
        <v>2048</v>
      </c>
      <c r="E55" s="1004" t="s">
        <v>2048</v>
      </c>
      <c r="F55" s="1004" t="s">
        <v>244</v>
      </c>
      <c r="G55" s="1004" t="s">
        <v>3039</v>
      </c>
      <c r="H55" s="1004" t="s">
        <v>3632</v>
      </c>
      <c r="I55" s="1004" t="s">
        <v>32</v>
      </c>
      <c r="J55" s="1004" t="s">
        <v>3540</v>
      </c>
      <c r="K55" s="1006">
        <v>19950000</v>
      </c>
      <c r="L55" s="1007"/>
      <c r="M55" s="1007"/>
      <c r="N55" s="1007"/>
      <c r="O55" s="1007"/>
      <c r="P55" s="1006">
        <v>19950000</v>
      </c>
      <c r="Q55" s="1006">
        <v>19950000</v>
      </c>
      <c r="R55" s="1006">
        <v>19950000</v>
      </c>
      <c r="S55" s="1006">
        <v>19950000</v>
      </c>
      <c r="T55" s="1005" t="s">
        <v>245</v>
      </c>
    </row>
    <row r="56" spans="1:20" ht="51">
      <c r="A56" s="1004">
        <v>46</v>
      </c>
      <c r="B56" s="1005" t="s">
        <v>1335</v>
      </c>
      <c r="C56" s="1005" t="s">
        <v>3633</v>
      </c>
      <c r="D56" s="1004" t="s">
        <v>2284</v>
      </c>
      <c r="E56" s="1004" t="s">
        <v>3528</v>
      </c>
      <c r="F56" s="1004" t="s">
        <v>1335</v>
      </c>
      <c r="G56" s="1004" t="s">
        <v>3040</v>
      </c>
      <c r="H56" s="1004" t="s">
        <v>3634</v>
      </c>
      <c r="I56" s="1004" t="s">
        <v>32</v>
      </c>
      <c r="J56" s="1004" t="s">
        <v>3635</v>
      </c>
      <c r="K56" s="1006">
        <v>4410000</v>
      </c>
      <c r="L56" s="1007"/>
      <c r="M56" s="1007"/>
      <c r="N56" s="1007"/>
      <c r="O56" s="1007"/>
      <c r="P56" s="1006">
        <v>4410000</v>
      </c>
      <c r="Q56" s="1006">
        <v>4410000</v>
      </c>
      <c r="R56" s="1006">
        <v>4410000</v>
      </c>
      <c r="S56" s="1006">
        <v>4410000</v>
      </c>
      <c r="T56" s="1005" t="s">
        <v>2603</v>
      </c>
    </row>
    <row r="57" spans="1:20" ht="51">
      <c r="A57" s="1004">
        <v>47</v>
      </c>
      <c r="B57" s="1005" t="s">
        <v>1303</v>
      </c>
      <c r="C57" s="1005" t="s">
        <v>3636</v>
      </c>
      <c r="D57" s="1004" t="s">
        <v>2277</v>
      </c>
      <c r="E57" s="1004" t="s">
        <v>3528</v>
      </c>
      <c r="F57" s="1004" t="s">
        <v>1303</v>
      </c>
      <c r="G57" s="1004" t="s">
        <v>3041</v>
      </c>
      <c r="H57" s="1004" t="s">
        <v>3637</v>
      </c>
      <c r="I57" s="1004" t="s">
        <v>63</v>
      </c>
      <c r="J57" s="1004" t="s">
        <v>3638</v>
      </c>
      <c r="K57" s="1006">
        <v>4410000</v>
      </c>
      <c r="L57" s="1007"/>
      <c r="M57" s="1007"/>
      <c r="N57" s="1007"/>
      <c r="O57" s="1007"/>
      <c r="P57" s="1006">
        <v>4410000</v>
      </c>
      <c r="Q57" s="1006">
        <v>4410000</v>
      </c>
      <c r="R57" s="1006">
        <v>4410000</v>
      </c>
      <c r="S57" s="1006">
        <v>4410000</v>
      </c>
      <c r="T57" s="1005" t="s">
        <v>2603</v>
      </c>
    </row>
    <row r="58" spans="1:20" ht="51">
      <c r="A58" s="1004">
        <v>48</v>
      </c>
      <c r="B58" s="1005" t="s">
        <v>3442</v>
      </c>
      <c r="C58" s="1005" t="s">
        <v>3639</v>
      </c>
      <c r="D58" s="1004" t="s">
        <v>3503</v>
      </c>
      <c r="E58" s="1004" t="s">
        <v>3528</v>
      </c>
      <c r="F58" s="1004" t="s">
        <v>3442</v>
      </c>
      <c r="G58" s="1004" t="s">
        <v>3640</v>
      </c>
      <c r="H58" s="1004" t="s">
        <v>3641</v>
      </c>
      <c r="I58" s="1004" t="s">
        <v>32</v>
      </c>
      <c r="J58" s="1004" t="s">
        <v>3544</v>
      </c>
      <c r="K58" s="1006">
        <v>4410000</v>
      </c>
      <c r="L58" s="1007"/>
      <c r="M58" s="1007"/>
      <c r="N58" s="1007"/>
      <c r="O58" s="1007"/>
      <c r="P58" s="1006">
        <v>4410000</v>
      </c>
      <c r="Q58" s="1006">
        <v>4410000</v>
      </c>
      <c r="R58" s="1006">
        <v>4410000</v>
      </c>
      <c r="S58" s="1006">
        <v>4410000</v>
      </c>
      <c r="T58" s="1005" t="s">
        <v>3642</v>
      </c>
    </row>
    <row r="59" spans="1:20" ht="51">
      <c r="A59" s="1004">
        <v>49</v>
      </c>
      <c r="B59" s="1005" t="s">
        <v>253</v>
      </c>
      <c r="C59" s="1005" t="s">
        <v>3573</v>
      </c>
      <c r="D59" s="1004" t="s">
        <v>2061</v>
      </c>
      <c r="E59" s="1004" t="s">
        <v>2061</v>
      </c>
      <c r="F59" s="1004" t="s">
        <v>253</v>
      </c>
      <c r="G59" s="1004" t="s">
        <v>3042</v>
      </c>
      <c r="H59" s="1004" t="s">
        <v>3643</v>
      </c>
      <c r="I59" s="1004" t="s">
        <v>63</v>
      </c>
      <c r="J59" s="1004" t="s">
        <v>3540</v>
      </c>
      <c r="K59" s="1006">
        <v>10551000</v>
      </c>
      <c r="L59" s="1007"/>
      <c r="M59" s="1007"/>
      <c r="N59" s="1007"/>
      <c r="O59" s="1007"/>
      <c r="P59" s="1006">
        <v>10551000</v>
      </c>
      <c r="Q59" s="1006">
        <v>10551000</v>
      </c>
      <c r="R59" s="1006">
        <v>10551000</v>
      </c>
      <c r="S59" s="1006">
        <v>10551000</v>
      </c>
      <c r="T59" s="1005" t="s">
        <v>3644</v>
      </c>
    </row>
    <row r="60" spans="1:20" ht="38.25">
      <c r="A60" s="1004">
        <v>50</v>
      </c>
      <c r="B60" s="1005" t="s">
        <v>546</v>
      </c>
      <c r="C60" s="1005" t="s">
        <v>3573</v>
      </c>
      <c r="D60" s="1004" t="s">
        <v>2095</v>
      </c>
      <c r="E60" s="1004" t="s">
        <v>2095</v>
      </c>
      <c r="F60" s="1004" t="s">
        <v>546</v>
      </c>
      <c r="G60" s="1004" t="s">
        <v>3043</v>
      </c>
      <c r="H60" s="1004" t="s">
        <v>3645</v>
      </c>
      <c r="I60" s="1004" t="s">
        <v>32</v>
      </c>
      <c r="J60" s="1004" t="s">
        <v>3540</v>
      </c>
      <c r="K60" s="1006">
        <v>6255000</v>
      </c>
      <c r="L60" s="1007"/>
      <c r="M60" s="1007"/>
      <c r="N60" s="1007"/>
      <c r="O60" s="1007"/>
      <c r="P60" s="1006">
        <v>6255000</v>
      </c>
      <c r="Q60" s="1006">
        <v>6255000</v>
      </c>
      <c r="R60" s="1006">
        <v>6255000</v>
      </c>
      <c r="S60" s="1006">
        <v>6255000</v>
      </c>
      <c r="T60" s="1005" t="s">
        <v>3646</v>
      </c>
    </row>
    <row r="61" spans="1:20" ht="25.5">
      <c r="A61" s="1004">
        <v>51</v>
      </c>
      <c r="B61" s="1005" t="s">
        <v>328</v>
      </c>
      <c r="C61" s="1005" t="s">
        <v>3647</v>
      </c>
      <c r="D61" s="1004" t="s">
        <v>2064</v>
      </c>
      <c r="E61" s="1004" t="s">
        <v>2064</v>
      </c>
      <c r="F61" s="1004" t="s">
        <v>328</v>
      </c>
      <c r="G61" s="1004" t="s">
        <v>3044</v>
      </c>
      <c r="H61" s="1004" t="s">
        <v>3648</v>
      </c>
      <c r="I61" s="1004" t="s">
        <v>32</v>
      </c>
      <c r="J61" s="1004" t="s">
        <v>3544</v>
      </c>
      <c r="K61" s="1006">
        <v>5097000</v>
      </c>
      <c r="L61" s="1007"/>
      <c r="M61" s="1007"/>
      <c r="N61" s="1007"/>
      <c r="O61" s="1007"/>
      <c r="P61" s="1006">
        <v>5097000</v>
      </c>
      <c r="Q61" s="1006">
        <v>5097000</v>
      </c>
      <c r="R61" s="1006">
        <v>5097000</v>
      </c>
      <c r="S61" s="1006">
        <v>5097000</v>
      </c>
      <c r="T61" s="1005" t="s">
        <v>3649</v>
      </c>
    </row>
    <row r="62" spans="1:20" ht="38.25">
      <c r="A62" s="1004">
        <v>52</v>
      </c>
      <c r="B62" s="1005" t="s">
        <v>345</v>
      </c>
      <c r="C62" s="1005" t="s">
        <v>3650</v>
      </c>
      <c r="D62" s="1004" t="s">
        <v>2065</v>
      </c>
      <c r="E62" s="1004" t="s">
        <v>2065</v>
      </c>
      <c r="F62" s="1004" t="s">
        <v>345</v>
      </c>
      <c r="G62" s="1004" t="s">
        <v>3045</v>
      </c>
      <c r="H62" s="1004" t="s">
        <v>350</v>
      </c>
      <c r="I62" s="1004" t="s">
        <v>63</v>
      </c>
      <c r="J62" s="1004" t="s">
        <v>3540</v>
      </c>
      <c r="K62" s="1006">
        <v>7164000</v>
      </c>
      <c r="L62" s="1007"/>
      <c r="M62" s="1007"/>
      <c r="N62" s="1007"/>
      <c r="O62" s="1007"/>
      <c r="P62" s="1006">
        <v>7164000</v>
      </c>
      <c r="Q62" s="1006">
        <v>7164000</v>
      </c>
      <c r="R62" s="1006">
        <v>7164000</v>
      </c>
      <c r="S62" s="1006">
        <v>7164000</v>
      </c>
      <c r="T62" s="1005" t="s">
        <v>2617</v>
      </c>
    </row>
    <row r="63" spans="1:20" ht="38.25">
      <c r="A63" s="1004">
        <v>53</v>
      </c>
      <c r="B63" s="1005" t="s">
        <v>627</v>
      </c>
      <c r="C63" s="1005" t="s">
        <v>3651</v>
      </c>
      <c r="D63" s="1004" t="s">
        <v>2112</v>
      </c>
      <c r="E63" s="1004" t="s">
        <v>2112</v>
      </c>
      <c r="F63" s="1004" t="s">
        <v>627</v>
      </c>
      <c r="G63" s="1004" t="s">
        <v>3046</v>
      </c>
      <c r="H63" s="1004" t="s">
        <v>3652</v>
      </c>
      <c r="I63" s="1004" t="s">
        <v>32</v>
      </c>
      <c r="J63" s="1004" t="s">
        <v>3540</v>
      </c>
      <c r="K63" s="1006">
        <v>6327000</v>
      </c>
      <c r="L63" s="1007"/>
      <c r="M63" s="1007"/>
      <c r="N63" s="1007"/>
      <c r="O63" s="1007"/>
      <c r="P63" s="1006">
        <v>6327000</v>
      </c>
      <c r="Q63" s="1006">
        <v>6327000</v>
      </c>
      <c r="R63" s="1006">
        <v>6327000</v>
      </c>
      <c r="S63" s="1006">
        <v>6327000</v>
      </c>
      <c r="T63" s="1005" t="s">
        <v>2624</v>
      </c>
    </row>
    <row r="64" spans="1:20" ht="76.5">
      <c r="A64" s="1004">
        <v>54</v>
      </c>
      <c r="B64" s="1005" t="s">
        <v>420</v>
      </c>
      <c r="C64" s="1005" t="s">
        <v>3653</v>
      </c>
      <c r="D64" s="1004" t="s">
        <v>2080</v>
      </c>
      <c r="E64" s="1004" t="s">
        <v>2080</v>
      </c>
      <c r="F64" s="1004" t="s">
        <v>420</v>
      </c>
      <c r="G64" s="1004" t="s">
        <v>3047</v>
      </c>
      <c r="H64" s="1004" t="s">
        <v>3654</v>
      </c>
      <c r="I64" s="1004" t="s">
        <v>63</v>
      </c>
      <c r="J64" s="1004" t="s">
        <v>3540</v>
      </c>
      <c r="K64" s="1006">
        <v>7728000</v>
      </c>
      <c r="L64" s="1007"/>
      <c r="M64" s="1007"/>
      <c r="N64" s="1007"/>
      <c r="O64" s="1007"/>
      <c r="P64" s="1006">
        <v>7728000</v>
      </c>
      <c r="Q64" s="1006">
        <v>7728000</v>
      </c>
      <c r="R64" s="1006">
        <v>7728000</v>
      </c>
      <c r="S64" s="1006">
        <v>7728000</v>
      </c>
      <c r="T64" s="1005" t="s">
        <v>3620</v>
      </c>
    </row>
    <row r="65" spans="1:20" ht="51">
      <c r="A65" s="1004">
        <v>55</v>
      </c>
      <c r="B65" s="1005" t="s">
        <v>396</v>
      </c>
      <c r="C65" s="1005" t="s">
        <v>3655</v>
      </c>
      <c r="D65" s="1004" t="s">
        <v>2077</v>
      </c>
      <c r="E65" s="1004" t="s">
        <v>2077</v>
      </c>
      <c r="F65" s="1004" t="s">
        <v>396</v>
      </c>
      <c r="G65" s="1004" t="s">
        <v>3048</v>
      </c>
      <c r="H65" s="1004" t="s">
        <v>3656</v>
      </c>
      <c r="I65" s="1004" t="s">
        <v>63</v>
      </c>
      <c r="J65" s="1004" t="s">
        <v>3596</v>
      </c>
      <c r="K65" s="1006">
        <v>9492000</v>
      </c>
      <c r="L65" s="1007"/>
      <c r="M65" s="1007"/>
      <c r="N65" s="1007"/>
      <c r="O65" s="1007"/>
      <c r="P65" s="1006">
        <v>9492000</v>
      </c>
      <c r="Q65" s="1006">
        <v>9492000</v>
      </c>
      <c r="R65" s="1006">
        <v>9492000</v>
      </c>
      <c r="S65" s="1006">
        <v>9492000</v>
      </c>
      <c r="T65" s="1005" t="s">
        <v>3657</v>
      </c>
    </row>
    <row r="66" spans="1:20" ht="51">
      <c r="A66" s="1004">
        <v>56</v>
      </c>
      <c r="B66" s="1005" t="s">
        <v>669</v>
      </c>
      <c r="C66" s="1005" t="s">
        <v>3658</v>
      </c>
      <c r="D66" s="1004" t="s">
        <v>2118</v>
      </c>
      <c r="E66" s="1004" t="s">
        <v>2118</v>
      </c>
      <c r="F66" s="1004" t="s">
        <v>669</v>
      </c>
      <c r="G66" s="1004" t="s">
        <v>3049</v>
      </c>
      <c r="H66" s="1004" t="s">
        <v>3659</v>
      </c>
      <c r="I66" s="1004" t="s">
        <v>32</v>
      </c>
      <c r="J66" s="1004" t="s">
        <v>3540</v>
      </c>
      <c r="K66" s="1006">
        <v>8185000</v>
      </c>
      <c r="L66" s="1007"/>
      <c r="M66" s="1007"/>
      <c r="N66" s="1007"/>
      <c r="O66" s="1007"/>
      <c r="P66" s="1006">
        <v>8185000</v>
      </c>
      <c r="Q66" s="1006">
        <v>8185000</v>
      </c>
      <c r="R66" s="1006">
        <v>8185000</v>
      </c>
      <c r="S66" s="1006">
        <v>8185000</v>
      </c>
      <c r="T66" s="1005" t="s">
        <v>3660</v>
      </c>
    </row>
    <row r="67" spans="1:20" ht="51">
      <c r="A67" s="1004">
        <v>57</v>
      </c>
      <c r="B67" s="1005" t="s">
        <v>809</v>
      </c>
      <c r="C67" s="1005" t="s">
        <v>3661</v>
      </c>
      <c r="D67" s="1004" t="s">
        <v>2143</v>
      </c>
      <c r="E67" s="1004" t="s">
        <v>2143</v>
      </c>
      <c r="F67" s="1004" t="s">
        <v>809</v>
      </c>
      <c r="G67" s="1004" t="s">
        <v>3050</v>
      </c>
      <c r="H67" s="1004" t="s">
        <v>3662</v>
      </c>
      <c r="I67" s="1004" t="s">
        <v>32</v>
      </c>
      <c r="J67" s="1004" t="s">
        <v>3540</v>
      </c>
      <c r="K67" s="1006">
        <v>6070000</v>
      </c>
      <c r="L67" s="1007"/>
      <c r="M67" s="1007"/>
      <c r="N67" s="1007"/>
      <c r="O67" s="1007"/>
      <c r="P67" s="1006">
        <v>6070000</v>
      </c>
      <c r="Q67" s="1006">
        <v>6070000</v>
      </c>
      <c r="R67" s="1006">
        <v>6070000</v>
      </c>
      <c r="S67" s="1006">
        <v>6070000</v>
      </c>
      <c r="T67" s="1005" t="s">
        <v>3663</v>
      </c>
    </row>
    <row r="68" spans="1:20" ht="51">
      <c r="A68" s="1004">
        <v>58</v>
      </c>
      <c r="B68" s="1005" t="s">
        <v>1624</v>
      </c>
      <c r="C68" s="1005" t="s">
        <v>3664</v>
      </c>
      <c r="D68" s="1004" t="s">
        <v>2236</v>
      </c>
      <c r="E68" s="1004" t="s">
        <v>2236</v>
      </c>
      <c r="F68" s="1004" t="s">
        <v>1624</v>
      </c>
      <c r="G68" s="1004" t="s">
        <v>3051</v>
      </c>
      <c r="H68" s="1004" t="s">
        <v>3665</v>
      </c>
      <c r="I68" s="1004" t="s">
        <v>32</v>
      </c>
      <c r="J68" s="1004" t="s">
        <v>3591</v>
      </c>
      <c r="K68" s="1006">
        <v>4719000</v>
      </c>
      <c r="L68" s="1007"/>
      <c r="M68" s="1007"/>
      <c r="N68" s="1007"/>
      <c r="O68" s="1007"/>
      <c r="P68" s="1006">
        <v>4719000</v>
      </c>
      <c r="Q68" s="1006">
        <v>4719000</v>
      </c>
      <c r="R68" s="1006">
        <v>4719000</v>
      </c>
      <c r="S68" s="1006">
        <v>4719000</v>
      </c>
      <c r="T68" s="1005" t="s">
        <v>2601</v>
      </c>
    </row>
    <row r="69" spans="1:20" ht="63.75">
      <c r="A69" s="1004">
        <v>59</v>
      </c>
      <c r="B69" s="1005" t="s">
        <v>3053</v>
      </c>
      <c r="C69" s="1005" t="s">
        <v>3666</v>
      </c>
      <c r="D69" s="1004" t="s">
        <v>2168</v>
      </c>
      <c r="E69" s="1004" t="s">
        <v>2168</v>
      </c>
      <c r="F69" s="1004" t="s">
        <v>3053</v>
      </c>
      <c r="G69" s="1004" t="s">
        <v>3052</v>
      </c>
      <c r="H69" s="1004" t="s">
        <v>3667</v>
      </c>
      <c r="I69" s="1004" t="s">
        <v>63</v>
      </c>
      <c r="J69" s="1004" t="s">
        <v>3540</v>
      </c>
      <c r="K69" s="1006">
        <v>6070000</v>
      </c>
      <c r="L69" s="1007"/>
      <c r="M69" s="1007"/>
      <c r="N69" s="1007"/>
      <c r="O69" s="1007"/>
      <c r="P69" s="1006">
        <v>6070000</v>
      </c>
      <c r="Q69" s="1006">
        <v>6070000</v>
      </c>
      <c r="R69" s="1006">
        <v>6070000</v>
      </c>
      <c r="S69" s="1006">
        <v>6070000</v>
      </c>
      <c r="T69" s="1005" t="s">
        <v>3668</v>
      </c>
    </row>
    <row r="70" spans="1:20" ht="51">
      <c r="A70" s="1004">
        <v>60</v>
      </c>
      <c r="B70" s="1005" t="s">
        <v>1283</v>
      </c>
      <c r="C70" s="1005" t="s">
        <v>3573</v>
      </c>
      <c r="D70" s="1004" t="s">
        <v>2273</v>
      </c>
      <c r="E70" s="1004" t="s">
        <v>2273</v>
      </c>
      <c r="F70" s="1004" t="s">
        <v>1283</v>
      </c>
      <c r="G70" s="1004" t="s">
        <v>3054</v>
      </c>
      <c r="H70" s="1004" t="s">
        <v>3669</v>
      </c>
      <c r="I70" s="1004" t="s">
        <v>32</v>
      </c>
      <c r="J70" s="1004" t="s">
        <v>3540</v>
      </c>
      <c r="K70" s="1006">
        <v>4410000</v>
      </c>
      <c r="L70" s="1007"/>
      <c r="M70" s="1007"/>
      <c r="N70" s="1007"/>
      <c r="O70" s="1007"/>
      <c r="P70" s="1006">
        <v>4410000</v>
      </c>
      <c r="Q70" s="1006">
        <v>4410000</v>
      </c>
      <c r="R70" s="1006">
        <v>4410000</v>
      </c>
      <c r="S70" s="1006">
        <v>4410000</v>
      </c>
      <c r="T70" s="1005" t="s">
        <v>2603</v>
      </c>
    </row>
    <row r="71" spans="1:20" ht="38.25">
      <c r="A71" s="1004">
        <v>61</v>
      </c>
      <c r="B71" s="1005" t="s">
        <v>2758</v>
      </c>
      <c r="C71" s="1005" t="s">
        <v>3670</v>
      </c>
      <c r="D71" s="1004" t="s">
        <v>2887</v>
      </c>
      <c r="E71" s="1004" t="s">
        <v>2887</v>
      </c>
      <c r="F71" s="1004" t="s">
        <v>2758</v>
      </c>
      <c r="G71" s="1004" t="s">
        <v>3055</v>
      </c>
      <c r="H71" s="1004" t="s">
        <v>3671</v>
      </c>
      <c r="I71" s="1004" t="s">
        <v>32</v>
      </c>
      <c r="J71" s="1004" t="s">
        <v>3544</v>
      </c>
      <c r="K71" s="1006">
        <v>4410000</v>
      </c>
      <c r="L71" s="1007"/>
      <c r="M71" s="1007"/>
      <c r="N71" s="1007"/>
      <c r="O71" s="1007"/>
      <c r="P71" s="1006">
        <v>4410000</v>
      </c>
      <c r="Q71" s="1006">
        <v>4410000</v>
      </c>
      <c r="R71" s="1006">
        <v>4410000</v>
      </c>
      <c r="S71" s="1006">
        <v>4410000</v>
      </c>
      <c r="T71" s="1005" t="s">
        <v>3592</v>
      </c>
    </row>
    <row r="72" spans="1:20" ht="25.5">
      <c r="A72" s="1004">
        <v>62</v>
      </c>
      <c r="B72" s="1005" t="s">
        <v>579</v>
      </c>
      <c r="C72" s="1005" t="s">
        <v>3593</v>
      </c>
      <c r="D72" s="1004" t="s">
        <v>2101</v>
      </c>
      <c r="E72" s="1004" t="s">
        <v>2101</v>
      </c>
      <c r="F72" s="1004" t="s">
        <v>579</v>
      </c>
      <c r="G72" s="1004" t="s">
        <v>3056</v>
      </c>
      <c r="H72" s="1004" t="s">
        <v>3672</v>
      </c>
      <c r="I72" s="1004" t="s">
        <v>32</v>
      </c>
      <c r="J72" s="1004" t="s">
        <v>3540</v>
      </c>
      <c r="K72" s="1006">
        <v>6185000</v>
      </c>
      <c r="L72" s="1007"/>
      <c r="M72" s="1007"/>
      <c r="N72" s="1007"/>
      <c r="O72" s="1007"/>
      <c r="P72" s="1006">
        <v>6185000</v>
      </c>
      <c r="Q72" s="1006">
        <v>6185000</v>
      </c>
      <c r="R72" s="1006">
        <v>6185000</v>
      </c>
      <c r="S72" s="1006">
        <v>6185000</v>
      </c>
      <c r="T72" s="1005" t="s">
        <v>2622</v>
      </c>
    </row>
    <row r="73" spans="1:20" ht="25.5">
      <c r="A73" s="1004">
        <v>63</v>
      </c>
      <c r="B73" s="1005" t="s">
        <v>663</v>
      </c>
      <c r="C73" s="1005" t="s">
        <v>3673</v>
      </c>
      <c r="D73" s="1004" t="s">
        <v>2117</v>
      </c>
      <c r="E73" s="1004" t="s">
        <v>2117</v>
      </c>
      <c r="F73" s="1004" t="s">
        <v>663</v>
      </c>
      <c r="G73" s="1004" t="s">
        <v>3057</v>
      </c>
      <c r="H73" s="1004" t="s">
        <v>3674</v>
      </c>
      <c r="I73" s="1004" t="s">
        <v>32</v>
      </c>
      <c r="J73" s="1004" t="s">
        <v>3540</v>
      </c>
      <c r="K73" s="1006">
        <v>21850000</v>
      </c>
      <c r="L73" s="1007"/>
      <c r="M73" s="1007"/>
      <c r="N73" s="1007"/>
      <c r="O73" s="1007"/>
      <c r="P73" s="1006">
        <v>21850000</v>
      </c>
      <c r="Q73" s="1006">
        <v>21850000</v>
      </c>
      <c r="R73" s="1006">
        <v>21850000</v>
      </c>
      <c r="S73" s="1006">
        <v>21850000</v>
      </c>
      <c r="T73" s="1005" t="s">
        <v>3588</v>
      </c>
    </row>
    <row r="74" spans="1:20" ht="51">
      <c r="A74" s="1004">
        <v>64</v>
      </c>
      <c r="B74" s="1005" t="s">
        <v>1327</v>
      </c>
      <c r="C74" s="1005" t="s">
        <v>3675</v>
      </c>
      <c r="D74" s="1004" t="s">
        <v>2282</v>
      </c>
      <c r="E74" s="1004" t="s">
        <v>3528</v>
      </c>
      <c r="F74" s="1004" t="s">
        <v>1327</v>
      </c>
      <c r="G74" s="1004" t="s">
        <v>3058</v>
      </c>
      <c r="H74" s="1004" t="s">
        <v>3676</v>
      </c>
      <c r="I74" s="1004" t="s">
        <v>32</v>
      </c>
      <c r="J74" s="1004" t="s">
        <v>3677</v>
      </c>
      <c r="K74" s="1006">
        <v>4410000</v>
      </c>
      <c r="L74" s="1007"/>
      <c r="M74" s="1007"/>
      <c r="N74" s="1007"/>
      <c r="O74" s="1007"/>
      <c r="P74" s="1006">
        <v>4410000</v>
      </c>
      <c r="Q74" s="1006">
        <v>4410000</v>
      </c>
      <c r="R74" s="1006">
        <v>4410000</v>
      </c>
      <c r="S74" s="1006">
        <v>4410000</v>
      </c>
      <c r="T74" s="1005" t="s">
        <v>2603</v>
      </c>
    </row>
    <row r="75" spans="1:20" ht="38.25">
      <c r="A75" s="1004">
        <v>65</v>
      </c>
      <c r="B75" s="1005" t="s">
        <v>3429</v>
      </c>
      <c r="C75" s="1005" t="s">
        <v>3678</v>
      </c>
      <c r="D75" s="1004" t="s">
        <v>3509</v>
      </c>
      <c r="E75" s="1004" t="s">
        <v>3528</v>
      </c>
      <c r="F75" s="1004" t="s">
        <v>3429</v>
      </c>
      <c r="G75" s="1004" t="s">
        <v>3679</v>
      </c>
      <c r="H75" s="1004" t="s">
        <v>3680</v>
      </c>
      <c r="I75" s="1004" t="s">
        <v>63</v>
      </c>
      <c r="J75" s="1004" t="s">
        <v>3681</v>
      </c>
      <c r="K75" s="1006">
        <v>4410000</v>
      </c>
      <c r="L75" s="1007"/>
      <c r="M75" s="1007"/>
      <c r="N75" s="1007"/>
      <c r="O75" s="1007"/>
      <c r="P75" s="1006">
        <v>4410000</v>
      </c>
      <c r="Q75" s="1006">
        <v>4410000</v>
      </c>
      <c r="R75" s="1006">
        <v>4410000</v>
      </c>
      <c r="S75" s="1006">
        <v>4410000</v>
      </c>
      <c r="T75" s="1005" t="s">
        <v>3545</v>
      </c>
    </row>
    <row r="76" spans="1:20" ht="38.25">
      <c r="A76" s="1004">
        <v>66</v>
      </c>
      <c r="B76" s="1005" t="s">
        <v>3337</v>
      </c>
      <c r="C76" s="1005" t="s">
        <v>3678</v>
      </c>
      <c r="D76" s="1004" t="s">
        <v>3410</v>
      </c>
      <c r="E76" s="1004" t="s">
        <v>3528</v>
      </c>
      <c r="F76" s="1004" t="s">
        <v>3337</v>
      </c>
      <c r="G76" s="1004" t="s">
        <v>3682</v>
      </c>
      <c r="H76" s="1004" t="s">
        <v>3683</v>
      </c>
      <c r="I76" s="1004" t="s">
        <v>32</v>
      </c>
      <c r="J76" s="1004" t="s">
        <v>3544</v>
      </c>
      <c r="K76" s="1006">
        <v>4410000</v>
      </c>
      <c r="L76" s="1007"/>
      <c r="M76" s="1007"/>
      <c r="N76" s="1007"/>
      <c r="O76" s="1007"/>
      <c r="P76" s="1006">
        <v>4410000</v>
      </c>
      <c r="Q76" s="1006">
        <v>4410000</v>
      </c>
      <c r="R76" s="1006">
        <v>4410000</v>
      </c>
      <c r="S76" s="1006">
        <v>4410000</v>
      </c>
      <c r="T76" s="1005" t="s">
        <v>3545</v>
      </c>
    </row>
    <row r="77" spans="1:20" ht="51">
      <c r="A77" s="1004">
        <v>67</v>
      </c>
      <c r="B77" s="1005" t="s">
        <v>1270</v>
      </c>
      <c r="C77" s="1005" t="s">
        <v>3684</v>
      </c>
      <c r="D77" s="1004" t="s">
        <v>2271</v>
      </c>
      <c r="E77" s="1004" t="s">
        <v>3528</v>
      </c>
      <c r="F77" s="1004" t="s">
        <v>1270</v>
      </c>
      <c r="G77" s="1004" t="s">
        <v>3059</v>
      </c>
      <c r="H77" s="1004" t="s">
        <v>3685</v>
      </c>
      <c r="I77" s="1004" t="s">
        <v>32</v>
      </c>
      <c r="J77" s="1004" t="s">
        <v>3544</v>
      </c>
      <c r="K77" s="1006">
        <v>4410000</v>
      </c>
      <c r="L77" s="1007"/>
      <c r="M77" s="1007"/>
      <c r="N77" s="1007"/>
      <c r="O77" s="1007"/>
      <c r="P77" s="1006">
        <v>4410000</v>
      </c>
      <c r="Q77" s="1006">
        <v>4410000</v>
      </c>
      <c r="R77" s="1006">
        <v>4410000</v>
      </c>
      <c r="S77" s="1006">
        <v>4410000</v>
      </c>
      <c r="T77" s="1005" t="s">
        <v>2603</v>
      </c>
    </row>
    <row r="78" spans="1:20" ht="51">
      <c r="A78" s="1004">
        <v>68</v>
      </c>
      <c r="B78" s="1005" t="s">
        <v>1708</v>
      </c>
      <c r="C78" s="1005" t="s">
        <v>3686</v>
      </c>
      <c r="D78" s="1004" t="s">
        <v>2543</v>
      </c>
      <c r="E78" s="1004" t="s">
        <v>3528</v>
      </c>
      <c r="F78" s="1004" t="s">
        <v>1708</v>
      </c>
      <c r="G78" s="1004" t="s">
        <v>3060</v>
      </c>
      <c r="H78" s="1004" t="s">
        <v>3687</v>
      </c>
      <c r="I78" s="1004" t="s">
        <v>32</v>
      </c>
      <c r="J78" s="1004" t="s">
        <v>3688</v>
      </c>
      <c r="K78" s="1006">
        <v>4410000</v>
      </c>
      <c r="L78" s="1007"/>
      <c r="M78" s="1007"/>
      <c r="N78" s="1007"/>
      <c r="O78" s="1007"/>
      <c r="P78" s="1006">
        <v>4410000</v>
      </c>
      <c r="Q78" s="1006">
        <v>4410000</v>
      </c>
      <c r="R78" s="1006">
        <v>4410000</v>
      </c>
      <c r="S78" s="1006">
        <v>4410000</v>
      </c>
      <c r="T78" s="1005" t="s">
        <v>2602</v>
      </c>
    </row>
    <row r="79" spans="1:20" ht="51">
      <c r="A79" s="1004">
        <v>69</v>
      </c>
      <c r="B79" s="1005" t="s">
        <v>2505</v>
      </c>
      <c r="C79" s="1005" t="s">
        <v>3689</v>
      </c>
      <c r="D79" s="1004" t="s">
        <v>2568</v>
      </c>
      <c r="E79" s="1004" t="s">
        <v>3528</v>
      </c>
      <c r="F79" s="1004" t="s">
        <v>2505</v>
      </c>
      <c r="G79" s="1004" t="s">
        <v>3061</v>
      </c>
      <c r="H79" s="1004" t="s">
        <v>3690</v>
      </c>
      <c r="I79" s="1004" t="s">
        <v>63</v>
      </c>
      <c r="J79" s="1004" t="s">
        <v>3691</v>
      </c>
      <c r="K79" s="1006">
        <v>4410000</v>
      </c>
      <c r="L79" s="1007"/>
      <c r="M79" s="1007"/>
      <c r="N79" s="1007"/>
      <c r="O79" s="1007"/>
      <c r="P79" s="1006">
        <v>4410000</v>
      </c>
      <c r="Q79" s="1006">
        <v>4410000</v>
      </c>
      <c r="R79" s="1006">
        <v>4410000</v>
      </c>
      <c r="S79" s="1006">
        <v>4410000</v>
      </c>
      <c r="T79" s="1005" t="s">
        <v>2603</v>
      </c>
    </row>
    <row r="80" spans="1:20" ht="51">
      <c r="A80" s="1004">
        <v>70</v>
      </c>
      <c r="B80" s="1005" t="s">
        <v>1354</v>
      </c>
      <c r="C80" s="1005" t="s">
        <v>3692</v>
      </c>
      <c r="D80" s="1004" t="s">
        <v>2256</v>
      </c>
      <c r="E80" s="1004" t="s">
        <v>2256</v>
      </c>
      <c r="F80" s="1004" t="s">
        <v>1354</v>
      </c>
      <c r="G80" s="1004" t="s">
        <v>3062</v>
      </c>
      <c r="H80" s="1004" t="s">
        <v>3693</v>
      </c>
      <c r="I80" s="1004" t="s">
        <v>32</v>
      </c>
      <c r="J80" s="1004" t="s">
        <v>3694</v>
      </c>
      <c r="K80" s="1006">
        <v>4410000</v>
      </c>
      <c r="L80" s="1007"/>
      <c r="M80" s="1007"/>
      <c r="N80" s="1007"/>
      <c r="O80" s="1007"/>
      <c r="P80" s="1006">
        <v>4410000</v>
      </c>
      <c r="Q80" s="1006">
        <v>4410000</v>
      </c>
      <c r="R80" s="1006">
        <v>4410000</v>
      </c>
      <c r="S80" s="1006">
        <v>4410000</v>
      </c>
      <c r="T80" s="1005" t="s">
        <v>2630</v>
      </c>
    </row>
    <row r="81" spans="1:20" ht="51">
      <c r="A81" s="1004">
        <v>71</v>
      </c>
      <c r="B81" s="1005" t="s">
        <v>1497</v>
      </c>
      <c r="C81" s="1005" t="s">
        <v>3695</v>
      </c>
      <c r="D81" s="1004" t="s">
        <v>2287</v>
      </c>
      <c r="E81" s="1004" t="s">
        <v>3528</v>
      </c>
      <c r="F81" s="1004" t="s">
        <v>1497</v>
      </c>
      <c r="G81" s="1004" t="s">
        <v>3063</v>
      </c>
      <c r="H81" s="1004" t="s">
        <v>3696</v>
      </c>
      <c r="I81" s="1004" t="s">
        <v>32</v>
      </c>
      <c r="J81" s="1004" t="s">
        <v>3697</v>
      </c>
      <c r="K81" s="1006">
        <v>4410000</v>
      </c>
      <c r="L81" s="1007"/>
      <c r="M81" s="1007"/>
      <c r="N81" s="1007"/>
      <c r="O81" s="1007"/>
      <c r="P81" s="1006">
        <v>4410000</v>
      </c>
      <c r="Q81" s="1006">
        <v>4410000</v>
      </c>
      <c r="R81" s="1006">
        <v>4410000</v>
      </c>
      <c r="S81" s="1006">
        <v>4410000</v>
      </c>
      <c r="T81" s="1005" t="s">
        <v>2603</v>
      </c>
    </row>
    <row r="82" spans="1:20" ht="51">
      <c r="A82" s="1004">
        <v>72</v>
      </c>
      <c r="B82" s="1005" t="s">
        <v>2345</v>
      </c>
      <c r="C82" s="1005" t="s">
        <v>3698</v>
      </c>
      <c r="D82" s="1004" t="s">
        <v>2527</v>
      </c>
      <c r="E82" s="1004" t="s">
        <v>2527</v>
      </c>
      <c r="F82" s="1004" t="s">
        <v>2345</v>
      </c>
      <c r="G82" s="1004" t="s">
        <v>3064</v>
      </c>
      <c r="H82" s="1004" t="s">
        <v>3699</v>
      </c>
      <c r="I82" s="1004" t="s">
        <v>32</v>
      </c>
      <c r="J82" s="1004" t="s">
        <v>3688</v>
      </c>
      <c r="K82" s="1006">
        <v>4410000</v>
      </c>
      <c r="L82" s="1007"/>
      <c r="M82" s="1007"/>
      <c r="N82" s="1007"/>
      <c r="O82" s="1007"/>
      <c r="P82" s="1006">
        <v>4410000</v>
      </c>
      <c r="Q82" s="1006">
        <v>4410000</v>
      </c>
      <c r="R82" s="1006">
        <v>4410000</v>
      </c>
      <c r="S82" s="1006">
        <v>4410000</v>
      </c>
      <c r="T82" s="1005" t="s">
        <v>2602</v>
      </c>
    </row>
    <row r="83" spans="1:20" ht="51">
      <c r="A83" s="1004">
        <v>73</v>
      </c>
      <c r="B83" s="1005" t="s">
        <v>1719</v>
      </c>
      <c r="C83" s="1005" t="s">
        <v>3700</v>
      </c>
      <c r="D83" s="1004" t="s">
        <v>2247</v>
      </c>
      <c r="E83" s="1004" t="s">
        <v>2247</v>
      </c>
      <c r="F83" s="1004" t="s">
        <v>1719</v>
      </c>
      <c r="G83" s="1004" t="s">
        <v>3065</v>
      </c>
      <c r="H83" s="1004" t="s">
        <v>3701</v>
      </c>
      <c r="I83" s="1004" t="s">
        <v>32</v>
      </c>
      <c r="J83" s="1004" t="s">
        <v>3544</v>
      </c>
      <c r="K83" s="1006">
        <v>4719000</v>
      </c>
      <c r="L83" s="1007"/>
      <c r="M83" s="1007"/>
      <c r="N83" s="1007"/>
      <c r="O83" s="1007"/>
      <c r="P83" s="1006">
        <v>4719000</v>
      </c>
      <c r="Q83" s="1006">
        <v>4719000</v>
      </c>
      <c r="R83" s="1006">
        <v>4719000</v>
      </c>
      <c r="S83" s="1006">
        <v>4719000</v>
      </c>
      <c r="T83" s="1005" t="s">
        <v>2601</v>
      </c>
    </row>
    <row r="84" spans="1:20" ht="51">
      <c r="A84" s="1004">
        <v>74</v>
      </c>
      <c r="B84" s="1005" t="s">
        <v>3067</v>
      </c>
      <c r="C84" s="1005" t="s">
        <v>3702</v>
      </c>
      <c r="D84" s="1004" t="s">
        <v>2276</v>
      </c>
      <c r="E84" s="1004" t="s">
        <v>3528</v>
      </c>
      <c r="F84" s="1004" t="s">
        <v>3067</v>
      </c>
      <c r="G84" s="1004" t="s">
        <v>3066</v>
      </c>
      <c r="H84" s="1004" t="s">
        <v>3703</v>
      </c>
      <c r="I84" s="1004" t="s">
        <v>32</v>
      </c>
      <c r="J84" s="1004" t="s">
        <v>3704</v>
      </c>
      <c r="K84" s="1006">
        <v>4410000</v>
      </c>
      <c r="L84" s="1007"/>
      <c r="M84" s="1007"/>
      <c r="N84" s="1007"/>
      <c r="O84" s="1007"/>
      <c r="P84" s="1006">
        <v>4410000</v>
      </c>
      <c r="Q84" s="1006">
        <v>4410000</v>
      </c>
      <c r="R84" s="1006">
        <v>4410000</v>
      </c>
      <c r="S84" s="1006">
        <v>4410000</v>
      </c>
      <c r="T84" s="1005" t="s">
        <v>2603</v>
      </c>
    </row>
    <row r="85" spans="1:20" ht="38.25">
      <c r="A85" s="1004">
        <v>75</v>
      </c>
      <c r="B85" s="1005" t="s">
        <v>610</v>
      </c>
      <c r="C85" s="1005" t="s">
        <v>3705</v>
      </c>
      <c r="D85" s="1004" t="s">
        <v>2107</v>
      </c>
      <c r="E85" s="1004" t="s">
        <v>2107</v>
      </c>
      <c r="F85" s="1004" t="s">
        <v>610</v>
      </c>
      <c r="G85" s="1004" t="s">
        <v>3068</v>
      </c>
      <c r="H85" s="1004" t="s">
        <v>3706</v>
      </c>
      <c r="I85" s="1004" t="s">
        <v>32</v>
      </c>
      <c r="J85" s="1004" t="s">
        <v>3544</v>
      </c>
      <c r="K85" s="1006">
        <v>5252000</v>
      </c>
      <c r="L85" s="1007"/>
      <c r="M85" s="1007"/>
      <c r="N85" s="1007"/>
      <c r="O85" s="1007"/>
      <c r="P85" s="1006">
        <v>5252000</v>
      </c>
      <c r="Q85" s="1006">
        <v>5252000</v>
      </c>
      <c r="R85" s="1006">
        <v>5252000</v>
      </c>
      <c r="S85" s="1006">
        <v>5252000</v>
      </c>
      <c r="T85" s="1005" t="s">
        <v>3575</v>
      </c>
    </row>
    <row r="86" spans="1:20" ht="38.25">
      <c r="A86" s="1004">
        <v>76</v>
      </c>
      <c r="B86" s="1005" t="s">
        <v>3344</v>
      </c>
      <c r="C86" s="1005" t="s">
        <v>3707</v>
      </c>
      <c r="D86" s="1004" t="s">
        <v>3414</v>
      </c>
      <c r="E86" s="1004" t="s">
        <v>3528</v>
      </c>
      <c r="F86" s="1004" t="s">
        <v>3344</v>
      </c>
      <c r="G86" s="1004" t="s">
        <v>3708</v>
      </c>
      <c r="H86" s="1004" t="s">
        <v>3709</v>
      </c>
      <c r="I86" s="1004" t="s">
        <v>32</v>
      </c>
      <c r="J86" s="1004" t="s">
        <v>3544</v>
      </c>
      <c r="K86" s="1006">
        <v>4410000</v>
      </c>
      <c r="L86" s="1007"/>
      <c r="M86" s="1007"/>
      <c r="N86" s="1007"/>
      <c r="O86" s="1007"/>
      <c r="P86" s="1006">
        <v>4410000</v>
      </c>
      <c r="Q86" s="1006">
        <v>4410000</v>
      </c>
      <c r="R86" s="1006">
        <v>4410000</v>
      </c>
      <c r="S86" s="1006">
        <v>4410000</v>
      </c>
      <c r="T86" s="1005" t="s">
        <v>3545</v>
      </c>
    </row>
    <row r="87" spans="1:20" ht="51">
      <c r="A87" s="1004">
        <v>77</v>
      </c>
      <c r="B87" s="1005" t="s">
        <v>1363</v>
      </c>
      <c r="C87" s="1005" t="s">
        <v>3710</v>
      </c>
      <c r="D87" s="1004" t="s">
        <v>2533</v>
      </c>
      <c r="E87" s="1004" t="s">
        <v>2533</v>
      </c>
      <c r="F87" s="1004" t="s">
        <v>1363</v>
      </c>
      <c r="G87" s="1004" t="s">
        <v>3069</v>
      </c>
      <c r="H87" s="1004" t="s">
        <v>3711</v>
      </c>
      <c r="I87" s="1004" t="s">
        <v>32</v>
      </c>
      <c r="J87" s="1004" t="s">
        <v>3544</v>
      </c>
      <c r="K87" s="1006">
        <v>4410000</v>
      </c>
      <c r="L87" s="1007"/>
      <c r="M87" s="1007"/>
      <c r="N87" s="1007"/>
      <c r="O87" s="1007"/>
      <c r="P87" s="1006">
        <v>4410000</v>
      </c>
      <c r="Q87" s="1006">
        <v>4410000</v>
      </c>
      <c r="R87" s="1006">
        <v>4410000</v>
      </c>
      <c r="S87" s="1006">
        <v>4410000</v>
      </c>
      <c r="T87" s="1005" t="s">
        <v>2602</v>
      </c>
    </row>
    <row r="88" spans="1:20" ht="51">
      <c r="A88" s="1004">
        <v>78</v>
      </c>
      <c r="B88" s="1005" t="s">
        <v>1254</v>
      </c>
      <c r="C88" s="1005" t="s">
        <v>3712</v>
      </c>
      <c r="D88" s="1004" t="s">
        <v>2268</v>
      </c>
      <c r="E88" s="1004" t="s">
        <v>3528</v>
      </c>
      <c r="F88" s="1004" t="s">
        <v>1254</v>
      </c>
      <c r="G88" s="1004" t="s">
        <v>3070</v>
      </c>
      <c r="H88" s="1004" t="s">
        <v>3713</v>
      </c>
      <c r="I88" s="1004" t="s">
        <v>63</v>
      </c>
      <c r="J88" s="1004" t="s">
        <v>3714</v>
      </c>
      <c r="K88" s="1006">
        <v>4410000</v>
      </c>
      <c r="L88" s="1007"/>
      <c r="M88" s="1007"/>
      <c r="N88" s="1007"/>
      <c r="O88" s="1007"/>
      <c r="P88" s="1006">
        <v>4410000</v>
      </c>
      <c r="Q88" s="1006">
        <v>4410000</v>
      </c>
      <c r="R88" s="1006">
        <v>4410000</v>
      </c>
      <c r="S88" s="1006">
        <v>4410000</v>
      </c>
      <c r="T88" s="1005" t="s">
        <v>2603</v>
      </c>
    </row>
    <row r="89" spans="1:20" ht="51">
      <c r="A89" s="1004">
        <v>79</v>
      </c>
      <c r="B89" s="1005" t="s">
        <v>1502</v>
      </c>
      <c r="C89" s="1005" t="s">
        <v>3715</v>
      </c>
      <c r="D89" s="1004" t="s">
        <v>2289</v>
      </c>
      <c r="E89" s="1004" t="s">
        <v>3528</v>
      </c>
      <c r="F89" s="1004" t="s">
        <v>1502</v>
      </c>
      <c r="G89" s="1004" t="s">
        <v>3071</v>
      </c>
      <c r="H89" s="1004" t="s">
        <v>3716</v>
      </c>
      <c r="I89" s="1004" t="s">
        <v>32</v>
      </c>
      <c r="J89" s="1004" t="s">
        <v>3717</v>
      </c>
      <c r="K89" s="1006">
        <v>4410000</v>
      </c>
      <c r="L89" s="1007"/>
      <c r="M89" s="1007"/>
      <c r="N89" s="1007"/>
      <c r="O89" s="1007"/>
      <c r="P89" s="1006">
        <v>4410000</v>
      </c>
      <c r="Q89" s="1006">
        <v>4410000</v>
      </c>
      <c r="R89" s="1006">
        <v>4410000</v>
      </c>
      <c r="S89" s="1006">
        <v>4410000</v>
      </c>
      <c r="T89" s="1005" t="s">
        <v>2603</v>
      </c>
    </row>
    <row r="90" spans="1:20" ht="25.5">
      <c r="A90" s="1004">
        <v>80</v>
      </c>
      <c r="B90" s="1005" t="s">
        <v>2745</v>
      </c>
      <c r="C90" s="1005" t="s">
        <v>3718</v>
      </c>
      <c r="D90" s="1004" t="s">
        <v>2897</v>
      </c>
      <c r="E90" s="1004" t="s">
        <v>3528</v>
      </c>
      <c r="F90" s="1004" t="s">
        <v>2745</v>
      </c>
      <c r="G90" s="1004" t="s">
        <v>3072</v>
      </c>
      <c r="H90" s="1004" t="s">
        <v>3719</v>
      </c>
      <c r="I90" s="1004" t="s">
        <v>32</v>
      </c>
      <c r="J90" s="1004" t="s">
        <v>3720</v>
      </c>
      <c r="K90" s="1006">
        <v>4410000</v>
      </c>
      <c r="L90" s="1007"/>
      <c r="M90" s="1007"/>
      <c r="N90" s="1007"/>
      <c r="O90" s="1007"/>
      <c r="P90" s="1006">
        <v>4410000</v>
      </c>
      <c r="Q90" s="1006">
        <v>4410000</v>
      </c>
      <c r="R90" s="1006">
        <v>4410000</v>
      </c>
      <c r="S90" s="1006">
        <v>4410000</v>
      </c>
      <c r="T90" s="1005" t="s">
        <v>3721</v>
      </c>
    </row>
    <row r="91" spans="1:20" ht="51">
      <c r="A91" s="1004">
        <v>81</v>
      </c>
      <c r="B91" s="1005" t="s">
        <v>2468</v>
      </c>
      <c r="C91" s="1005" t="s">
        <v>3722</v>
      </c>
      <c r="D91" s="1004" t="s">
        <v>2559</v>
      </c>
      <c r="E91" s="1004" t="s">
        <v>3528</v>
      </c>
      <c r="F91" s="1004" t="s">
        <v>2468</v>
      </c>
      <c r="G91" s="1004" t="s">
        <v>3073</v>
      </c>
      <c r="H91" s="1004" t="s">
        <v>3723</v>
      </c>
      <c r="I91" s="1004" t="s">
        <v>32</v>
      </c>
      <c r="J91" s="1004" t="s">
        <v>3544</v>
      </c>
      <c r="K91" s="1006">
        <v>4410000</v>
      </c>
      <c r="L91" s="1007"/>
      <c r="M91" s="1007"/>
      <c r="N91" s="1007"/>
      <c r="O91" s="1007"/>
      <c r="P91" s="1006">
        <v>4410000</v>
      </c>
      <c r="Q91" s="1006">
        <v>4410000</v>
      </c>
      <c r="R91" s="1006">
        <v>4410000</v>
      </c>
      <c r="S91" s="1006">
        <v>4410000</v>
      </c>
      <c r="T91" s="1005" t="s">
        <v>2602</v>
      </c>
    </row>
    <row r="92" spans="1:20" ht="51">
      <c r="A92" s="1004">
        <v>82</v>
      </c>
      <c r="B92" s="1005" t="s">
        <v>1264</v>
      </c>
      <c r="C92" s="1005" t="s">
        <v>3724</v>
      </c>
      <c r="D92" s="1004" t="s">
        <v>2270</v>
      </c>
      <c r="E92" s="1004" t="s">
        <v>3528</v>
      </c>
      <c r="F92" s="1004" t="s">
        <v>1264</v>
      </c>
      <c r="G92" s="1004" t="s">
        <v>3074</v>
      </c>
      <c r="H92" s="1004" t="s">
        <v>1265</v>
      </c>
      <c r="I92" s="1004" t="s">
        <v>32</v>
      </c>
      <c r="J92" s="1004" t="s">
        <v>3725</v>
      </c>
      <c r="K92" s="1006">
        <v>4410000</v>
      </c>
      <c r="L92" s="1007"/>
      <c r="M92" s="1007"/>
      <c r="N92" s="1007"/>
      <c r="O92" s="1007"/>
      <c r="P92" s="1006">
        <v>4410000</v>
      </c>
      <c r="Q92" s="1006">
        <v>4410000</v>
      </c>
      <c r="R92" s="1006">
        <v>4410000</v>
      </c>
      <c r="S92" s="1006">
        <v>4410000</v>
      </c>
      <c r="T92" s="1005" t="s">
        <v>2603</v>
      </c>
    </row>
    <row r="93" spans="1:20" ht="38.25">
      <c r="A93" s="1004">
        <v>83</v>
      </c>
      <c r="B93" s="1005" t="s">
        <v>175</v>
      </c>
      <c r="C93" s="1005" t="s">
        <v>3726</v>
      </c>
      <c r="D93" s="1004" t="s">
        <v>2039</v>
      </c>
      <c r="E93" s="1004" t="s">
        <v>2039</v>
      </c>
      <c r="F93" s="1004" t="s">
        <v>175</v>
      </c>
      <c r="G93" s="1004" t="s">
        <v>3075</v>
      </c>
      <c r="H93" s="1004" t="s">
        <v>3727</v>
      </c>
      <c r="I93" s="1004" t="s">
        <v>32</v>
      </c>
      <c r="J93" s="1004" t="s">
        <v>3540</v>
      </c>
      <c r="K93" s="1006">
        <v>6312000</v>
      </c>
      <c r="L93" s="1007"/>
      <c r="M93" s="1007"/>
      <c r="N93" s="1007"/>
      <c r="O93" s="1007"/>
      <c r="P93" s="1006">
        <v>6312000</v>
      </c>
      <c r="Q93" s="1006">
        <v>6312000</v>
      </c>
      <c r="R93" s="1006">
        <v>6312000</v>
      </c>
      <c r="S93" s="1006">
        <v>6312000</v>
      </c>
      <c r="T93" s="1005" t="s">
        <v>2589</v>
      </c>
    </row>
    <row r="94" spans="1:20" ht="51">
      <c r="A94" s="1004">
        <v>84</v>
      </c>
      <c r="B94" s="1005" t="s">
        <v>3439</v>
      </c>
      <c r="C94" s="1005" t="s">
        <v>3728</v>
      </c>
      <c r="D94" s="1004" t="s">
        <v>3505</v>
      </c>
      <c r="E94" s="1004" t="s">
        <v>3528</v>
      </c>
      <c r="F94" s="1004" t="s">
        <v>3439</v>
      </c>
      <c r="G94" s="1004" t="s">
        <v>3729</v>
      </c>
      <c r="H94" s="1004" t="s">
        <v>3730</v>
      </c>
      <c r="I94" s="1004" t="s">
        <v>32</v>
      </c>
      <c r="J94" s="1004" t="s">
        <v>3544</v>
      </c>
      <c r="K94" s="1006">
        <v>4410000</v>
      </c>
      <c r="L94" s="1007"/>
      <c r="M94" s="1007"/>
      <c r="N94" s="1007"/>
      <c r="O94" s="1007"/>
      <c r="P94" s="1006">
        <v>4410000</v>
      </c>
      <c r="Q94" s="1006">
        <v>4410000</v>
      </c>
      <c r="R94" s="1006">
        <v>4410000</v>
      </c>
      <c r="S94" s="1006">
        <v>4410000</v>
      </c>
      <c r="T94" s="1005" t="s">
        <v>3642</v>
      </c>
    </row>
    <row r="95" spans="1:20" ht="38.25">
      <c r="A95" s="1004">
        <v>85</v>
      </c>
      <c r="B95" s="1005" t="s">
        <v>1416</v>
      </c>
      <c r="C95" s="1005" t="s">
        <v>3731</v>
      </c>
      <c r="D95" s="1004" t="s">
        <v>2075</v>
      </c>
      <c r="E95" s="1004" t="s">
        <v>3528</v>
      </c>
      <c r="F95" s="1004" t="s">
        <v>1416</v>
      </c>
      <c r="G95" s="1004" t="s">
        <v>3076</v>
      </c>
      <c r="H95" s="1004" t="s">
        <v>3732</v>
      </c>
      <c r="I95" s="1004" t="s">
        <v>32</v>
      </c>
      <c r="J95" s="1004" t="s">
        <v>3596</v>
      </c>
      <c r="K95" s="1006">
        <v>6135000</v>
      </c>
      <c r="L95" s="1007"/>
      <c r="M95" s="1007"/>
      <c r="N95" s="1007"/>
      <c r="O95" s="1007"/>
      <c r="P95" s="1006">
        <v>6135000</v>
      </c>
      <c r="Q95" s="1006">
        <v>6135000</v>
      </c>
      <c r="R95" s="1006">
        <v>6135000</v>
      </c>
      <c r="S95" s="1006">
        <v>6135000</v>
      </c>
      <c r="T95" s="1005" t="s">
        <v>2594</v>
      </c>
    </row>
    <row r="96" spans="1:20" ht="51">
      <c r="A96" s="1004">
        <v>86</v>
      </c>
      <c r="B96" s="1005" t="s">
        <v>3419</v>
      </c>
      <c r="C96" s="1005" t="s">
        <v>3733</v>
      </c>
      <c r="D96" s="1004" t="s">
        <v>3506</v>
      </c>
      <c r="E96" s="1004" t="s">
        <v>3528</v>
      </c>
      <c r="F96" s="1004" t="s">
        <v>3419</v>
      </c>
      <c r="G96" s="1004" t="s">
        <v>3734</v>
      </c>
      <c r="H96" s="1004" t="s">
        <v>3735</v>
      </c>
      <c r="I96" s="1004" t="s">
        <v>32</v>
      </c>
      <c r="J96" s="1004" t="s">
        <v>3736</v>
      </c>
      <c r="K96" s="1006">
        <v>4410000</v>
      </c>
      <c r="L96" s="1007"/>
      <c r="M96" s="1007"/>
      <c r="N96" s="1007"/>
      <c r="O96" s="1007"/>
      <c r="P96" s="1006">
        <v>4410000</v>
      </c>
      <c r="Q96" s="1006">
        <v>4410000</v>
      </c>
      <c r="R96" s="1006">
        <v>4410000</v>
      </c>
      <c r="S96" s="1006">
        <v>4410000</v>
      </c>
      <c r="T96" s="1005" t="s">
        <v>3642</v>
      </c>
    </row>
    <row r="97" spans="1:20" ht="51">
      <c r="A97" s="1004">
        <v>87</v>
      </c>
      <c r="B97" s="1005" t="s">
        <v>1400</v>
      </c>
      <c r="C97" s="1005" t="s">
        <v>3737</v>
      </c>
      <c r="D97" s="1004" t="s">
        <v>2219</v>
      </c>
      <c r="E97" s="1004" t="s">
        <v>3528</v>
      </c>
      <c r="F97" s="1004" t="s">
        <v>1400</v>
      </c>
      <c r="G97" s="1004" t="s">
        <v>3077</v>
      </c>
      <c r="H97" s="1004" t="s">
        <v>3738</v>
      </c>
      <c r="I97" s="1004" t="s">
        <v>32</v>
      </c>
      <c r="J97" s="1004" t="s">
        <v>3544</v>
      </c>
      <c r="K97" s="1006">
        <v>4719000</v>
      </c>
      <c r="L97" s="1007"/>
      <c r="M97" s="1007"/>
      <c r="N97" s="1007"/>
      <c r="O97" s="1007"/>
      <c r="P97" s="1006">
        <v>4719000</v>
      </c>
      <c r="Q97" s="1006">
        <v>4719000</v>
      </c>
      <c r="R97" s="1006">
        <v>4719000</v>
      </c>
      <c r="S97" s="1006">
        <v>4719000</v>
      </c>
      <c r="T97" s="1005" t="s">
        <v>2601</v>
      </c>
    </row>
    <row r="98" spans="1:20" ht="51">
      <c r="A98" s="1004">
        <v>88</v>
      </c>
      <c r="B98" s="1005" t="s">
        <v>1310</v>
      </c>
      <c r="C98" s="1005" t="s">
        <v>3739</v>
      </c>
      <c r="D98" s="1004" t="s">
        <v>2278</v>
      </c>
      <c r="E98" s="1004" t="s">
        <v>3528</v>
      </c>
      <c r="F98" s="1004" t="s">
        <v>1310</v>
      </c>
      <c r="G98" s="1004" t="s">
        <v>3078</v>
      </c>
      <c r="H98" s="1004" t="s">
        <v>3740</v>
      </c>
      <c r="I98" s="1004" t="s">
        <v>32</v>
      </c>
      <c r="J98" s="1004" t="s">
        <v>3741</v>
      </c>
      <c r="K98" s="1006">
        <v>4410000</v>
      </c>
      <c r="L98" s="1007"/>
      <c r="M98" s="1007"/>
      <c r="N98" s="1007"/>
      <c r="O98" s="1007"/>
      <c r="P98" s="1006">
        <v>4410000</v>
      </c>
      <c r="Q98" s="1006">
        <v>4410000</v>
      </c>
      <c r="R98" s="1006">
        <v>4410000</v>
      </c>
      <c r="S98" s="1006">
        <v>4410000</v>
      </c>
      <c r="T98" s="1005" t="s">
        <v>2603</v>
      </c>
    </row>
    <row r="99" spans="1:20" ht="51">
      <c r="A99" s="1004">
        <v>89</v>
      </c>
      <c r="B99" s="1005" t="s">
        <v>2011</v>
      </c>
      <c r="C99" s="1005" t="s">
        <v>3742</v>
      </c>
      <c r="D99" s="1004" t="s">
        <v>2550</v>
      </c>
      <c r="E99" s="1004" t="s">
        <v>3528</v>
      </c>
      <c r="F99" s="1004" t="s">
        <v>2011</v>
      </c>
      <c r="G99" s="1004" t="s">
        <v>3079</v>
      </c>
      <c r="H99" s="1004" t="s">
        <v>3743</v>
      </c>
      <c r="I99" s="1004" t="s">
        <v>63</v>
      </c>
      <c r="J99" s="1004" t="s">
        <v>3744</v>
      </c>
      <c r="K99" s="1006">
        <v>4410000</v>
      </c>
      <c r="L99" s="1007"/>
      <c r="M99" s="1007"/>
      <c r="N99" s="1007"/>
      <c r="O99" s="1007"/>
      <c r="P99" s="1006">
        <v>4410000</v>
      </c>
      <c r="Q99" s="1006">
        <v>4410000</v>
      </c>
      <c r="R99" s="1006">
        <v>4410000</v>
      </c>
      <c r="S99" s="1006">
        <v>4410000</v>
      </c>
      <c r="T99" s="1005" t="s">
        <v>2603</v>
      </c>
    </row>
    <row r="100" spans="1:20" ht="51">
      <c r="A100" s="1004">
        <v>90</v>
      </c>
      <c r="B100" s="1005" t="s">
        <v>3443</v>
      </c>
      <c r="C100" s="1005" t="s">
        <v>3745</v>
      </c>
      <c r="D100" s="1004" t="s">
        <v>3502</v>
      </c>
      <c r="E100" s="1004" t="s">
        <v>3528</v>
      </c>
      <c r="F100" s="1004" t="s">
        <v>3443</v>
      </c>
      <c r="G100" s="1004" t="s">
        <v>3746</v>
      </c>
      <c r="H100" s="1004" t="s">
        <v>3747</v>
      </c>
      <c r="I100" s="1004" t="s">
        <v>63</v>
      </c>
      <c r="J100" s="1004" t="s">
        <v>3591</v>
      </c>
      <c r="K100" s="1006">
        <v>4410000</v>
      </c>
      <c r="L100" s="1007"/>
      <c r="M100" s="1007"/>
      <c r="N100" s="1007"/>
      <c r="O100" s="1007"/>
      <c r="P100" s="1006">
        <v>4410000</v>
      </c>
      <c r="Q100" s="1006">
        <v>4410000</v>
      </c>
      <c r="R100" s="1006">
        <v>4410000</v>
      </c>
      <c r="S100" s="1006">
        <v>4410000</v>
      </c>
      <c r="T100" s="1005" t="s">
        <v>3642</v>
      </c>
    </row>
    <row r="101" spans="1:20" ht="51">
      <c r="A101" s="1004">
        <v>91</v>
      </c>
      <c r="B101" s="1005" t="s">
        <v>1259</v>
      </c>
      <c r="C101" s="1005" t="s">
        <v>3748</v>
      </c>
      <c r="D101" s="1004" t="s">
        <v>2269</v>
      </c>
      <c r="E101" s="1004" t="s">
        <v>3528</v>
      </c>
      <c r="F101" s="1004" t="s">
        <v>1259</v>
      </c>
      <c r="G101" s="1004" t="s">
        <v>3080</v>
      </c>
      <c r="H101" s="1004" t="s">
        <v>3749</v>
      </c>
      <c r="I101" s="1004" t="s">
        <v>32</v>
      </c>
      <c r="J101" s="1004" t="s">
        <v>3750</v>
      </c>
      <c r="K101" s="1006">
        <v>4410000</v>
      </c>
      <c r="L101" s="1007"/>
      <c r="M101" s="1007"/>
      <c r="N101" s="1007"/>
      <c r="O101" s="1007"/>
      <c r="P101" s="1006">
        <v>4410000</v>
      </c>
      <c r="Q101" s="1006">
        <v>4410000</v>
      </c>
      <c r="R101" s="1006">
        <v>4410000</v>
      </c>
      <c r="S101" s="1006">
        <v>4410000</v>
      </c>
      <c r="T101" s="1005" t="s">
        <v>2603</v>
      </c>
    </row>
    <row r="102" spans="1:20" ht="51">
      <c r="A102" s="1004">
        <v>92</v>
      </c>
      <c r="B102" s="1005" t="s">
        <v>2349</v>
      </c>
      <c r="C102" s="1005" t="s">
        <v>3751</v>
      </c>
      <c r="D102" s="1004" t="s">
        <v>2528</v>
      </c>
      <c r="E102" s="1004" t="s">
        <v>3528</v>
      </c>
      <c r="F102" s="1004" t="s">
        <v>2349</v>
      </c>
      <c r="G102" s="1004" t="s">
        <v>3081</v>
      </c>
      <c r="H102" s="1004" t="s">
        <v>3752</v>
      </c>
      <c r="I102" s="1004" t="s">
        <v>32</v>
      </c>
      <c r="J102" s="1004" t="s">
        <v>3544</v>
      </c>
      <c r="K102" s="1006">
        <v>4410000</v>
      </c>
      <c r="L102" s="1007"/>
      <c r="M102" s="1007"/>
      <c r="N102" s="1007"/>
      <c r="O102" s="1007"/>
      <c r="P102" s="1006">
        <v>4410000</v>
      </c>
      <c r="Q102" s="1006">
        <v>4410000</v>
      </c>
      <c r="R102" s="1006">
        <v>4410000</v>
      </c>
      <c r="S102" s="1006">
        <v>4410000</v>
      </c>
      <c r="T102" s="1005" t="s">
        <v>2602</v>
      </c>
    </row>
    <row r="103" spans="1:20" ht="51">
      <c r="A103" s="1004">
        <v>93</v>
      </c>
      <c r="B103" s="1005" t="s">
        <v>2333</v>
      </c>
      <c r="C103" s="1005" t="s">
        <v>3751</v>
      </c>
      <c r="D103" s="1004" t="s">
        <v>2523</v>
      </c>
      <c r="E103" s="1004" t="s">
        <v>3528</v>
      </c>
      <c r="F103" s="1004" t="s">
        <v>2333</v>
      </c>
      <c r="G103" s="1004" t="s">
        <v>3082</v>
      </c>
      <c r="H103" s="1004" t="s">
        <v>3753</v>
      </c>
      <c r="I103" s="1004" t="s">
        <v>63</v>
      </c>
      <c r="J103" s="1004" t="s">
        <v>3544</v>
      </c>
      <c r="K103" s="1006">
        <v>4410000</v>
      </c>
      <c r="L103" s="1007"/>
      <c r="M103" s="1007"/>
      <c r="N103" s="1007"/>
      <c r="O103" s="1007"/>
      <c r="P103" s="1006">
        <v>4410000</v>
      </c>
      <c r="Q103" s="1006">
        <v>4410000</v>
      </c>
      <c r="R103" s="1006">
        <v>4410000</v>
      </c>
      <c r="S103" s="1006">
        <v>4410000</v>
      </c>
      <c r="T103" s="1005" t="s">
        <v>2602</v>
      </c>
    </row>
    <row r="104" spans="1:20" ht="51">
      <c r="A104" s="1004">
        <v>94</v>
      </c>
      <c r="B104" s="1005" t="s">
        <v>1207</v>
      </c>
      <c r="C104" s="1005" t="s">
        <v>3754</v>
      </c>
      <c r="D104" s="1004" t="s">
        <v>2242</v>
      </c>
      <c r="E104" s="1004" t="s">
        <v>3528</v>
      </c>
      <c r="F104" s="1004" t="s">
        <v>1207</v>
      </c>
      <c r="G104" s="1004" t="s">
        <v>3083</v>
      </c>
      <c r="H104" s="1004" t="s">
        <v>3755</v>
      </c>
      <c r="I104" s="1004" t="s">
        <v>32</v>
      </c>
      <c r="J104" s="1004" t="s">
        <v>3544</v>
      </c>
      <c r="K104" s="1006">
        <v>4719000</v>
      </c>
      <c r="L104" s="1007"/>
      <c r="M104" s="1007"/>
      <c r="N104" s="1007"/>
      <c r="O104" s="1007"/>
      <c r="P104" s="1006">
        <v>4719000</v>
      </c>
      <c r="Q104" s="1006">
        <v>4719000</v>
      </c>
      <c r="R104" s="1006">
        <v>4719000</v>
      </c>
      <c r="S104" s="1006">
        <v>4719000</v>
      </c>
      <c r="T104" s="1005" t="s">
        <v>2601</v>
      </c>
    </row>
    <row r="105" spans="1:20" ht="51">
      <c r="A105" s="1004">
        <v>95</v>
      </c>
      <c r="B105" s="1005" t="s">
        <v>1857</v>
      </c>
      <c r="C105" s="1005" t="s">
        <v>3756</v>
      </c>
      <c r="D105" s="1004" t="s">
        <v>2055</v>
      </c>
      <c r="E105" s="1004" t="s">
        <v>3528</v>
      </c>
      <c r="F105" s="1004" t="s">
        <v>1857</v>
      </c>
      <c r="G105" s="1004" t="s">
        <v>3084</v>
      </c>
      <c r="H105" s="1004" t="s">
        <v>3757</v>
      </c>
      <c r="I105" s="1004" t="s">
        <v>32</v>
      </c>
      <c r="J105" s="1004" t="s">
        <v>3544</v>
      </c>
      <c r="K105" s="1006">
        <v>6135000</v>
      </c>
      <c r="L105" s="1007"/>
      <c r="M105" s="1007"/>
      <c r="N105" s="1007"/>
      <c r="O105" s="1007"/>
      <c r="P105" s="1006">
        <v>6135000</v>
      </c>
      <c r="Q105" s="1006">
        <v>6135000</v>
      </c>
      <c r="R105" s="1006">
        <v>6135000</v>
      </c>
      <c r="S105" s="1006">
        <v>6135000</v>
      </c>
      <c r="T105" s="1005" t="s">
        <v>2590</v>
      </c>
    </row>
    <row r="106" spans="1:20" ht="38.25">
      <c r="A106" s="1004">
        <v>96</v>
      </c>
      <c r="B106" s="1005" t="s">
        <v>294</v>
      </c>
      <c r="C106" s="1005" t="s">
        <v>3758</v>
      </c>
      <c r="D106" s="1004" t="s">
        <v>2060</v>
      </c>
      <c r="E106" s="1004" t="s">
        <v>3528</v>
      </c>
      <c r="F106" s="1004" t="s">
        <v>294</v>
      </c>
      <c r="G106" s="1004" t="s">
        <v>3085</v>
      </c>
      <c r="H106" s="1004" t="s">
        <v>3759</v>
      </c>
      <c r="I106" s="1004" t="s">
        <v>63</v>
      </c>
      <c r="J106" s="1004" t="s">
        <v>3544</v>
      </c>
      <c r="K106" s="1006">
        <v>6135000</v>
      </c>
      <c r="L106" s="1007"/>
      <c r="M106" s="1007"/>
      <c r="N106" s="1007"/>
      <c r="O106" s="1007"/>
      <c r="P106" s="1006">
        <v>6135000</v>
      </c>
      <c r="Q106" s="1006">
        <v>6135000</v>
      </c>
      <c r="R106" s="1006">
        <v>6135000</v>
      </c>
      <c r="S106" s="1006">
        <v>6135000</v>
      </c>
      <c r="T106" s="1005" t="s">
        <v>2591</v>
      </c>
    </row>
    <row r="107" spans="1:20" ht="63.75">
      <c r="A107" s="1004">
        <v>97</v>
      </c>
      <c r="B107" s="1005" t="s">
        <v>917</v>
      </c>
      <c r="C107" s="1005" t="s">
        <v>3760</v>
      </c>
      <c r="D107" s="1004" t="s">
        <v>2162</v>
      </c>
      <c r="E107" s="1004" t="s">
        <v>3528</v>
      </c>
      <c r="F107" s="1004" t="s">
        <v>917</v>
      </c>
      <c r="G107" s="1004" t="s">
        <v>3086</v>
      </c>
      <c r="H107" s="1004" t="s">
        <v>3761</v>
      </c>
      <c r="I107" s="1004" t="s">
        <v>32</v>
      </c>
      <c r="J107" s="1004" t="s">
        <v>3762</v>
      </c>
      <c r="K107" s="1006">
        <v>5302000</v>
      </c>
      <c r="L107" s="1007"/>
      <c r="M107" s="1007"/>
      <c r="N107" s="1007"/>
      <c r="O107" s="1007"/>
      <c r="P107" s="1006">
        <v>5302000</v>
      </c>
      <c r="Q107" s="1006">
        <v>5302000</v>
      </c>
      <c r="R107" s="1006">
        <v>5302000</v>
      </c>
      <c r="S107" s="1006">
        <v>5302000</v>
      </c>
      <c r="T107" s="1005" t="s">
        <v>2600</v>
      </c>
    </row>
    <row r="108" spans="1:20" ht="76.5">
      <c r="A108" s="1004">
        <v>98</v>
      </c>
      <c r="B108" s="1005" t="s">
        <v>2682</v>
      </c>
      <c r="C108" s="1005" t="s">
        <v>3763</v>
      </c>
      <c r="D108" s="1004" t="s">
        <v>2881</v>
      </c>
      <c r="E108" s="1004" t="s">
        <v>3528</v>
      </c>
      <c r="F108" s="1004" t="s">
        <v>2682</v>
      </c>
      <c r="G108" s="1004" t="s">
        <v>3087</v>
      </c>
      <c r="H108" s="1004" t="s">
        <v>2685</v>
      </c>
      <c r="I108" s="1004" t="s">
        <v>63</v>
      </c>
      <c r="J108" s="1004" t="s">
        <v>3544</v>
      </c>
      <c r="K108" s="1006">
        <v>6135000</v>
      </c>
      <c r="L108" s="1007"/>
      <c r="M108" s="1007"/>
      <c r="N108" s="1007"/>
      <c r="O108" s="1007"/>
      <c r="P108" s="1006">
        <v>6135000</v>
      </c>
      <c r="Q108" s="1006">
        <v>6135000</v>
      </c>
      <c r="R108" s="1006">
        <v>6135000</v>
      </c>
      <c r="S108" s="1006">
        <v>6135000</v>
      </c>
      <c r="T108" s="1005" t="s">
        <v>3620</v>
      </c>
    </row>
    <row r="109" spans="1:20" ht="76.5">
      <c r="A109" s="1004">
        <v>99</v>
      </c>
      <c r="B109" s="1005" t="s">
        <v>2902</v>
      </c>
      <c r="C109" s="1005" t="s">
        <v>3764</v>
      </c>
      <c r="D109" s="1004" t="s">
        <v>3088</v>
      </c>
      <c r="E109" s="1004" t="s">
        <v>3528</v>
      </c>
      <c r="F109" s="1004" t="s">
        <v>2902</v>
      </c>
      <c r="G109" s="1004" t="s">
        <v>3089</v>
      </c>
      <c r="H109" s="1004" t="s">
        <v>3765</v>
      </c>
      <c r="I109" s="1004" t="s">
        <v>32</v>
      </c>
      <c r="J109" s="1004" t="s">
        <v>3544</v>
      </c>
      <c r="K109" s="1006">
        <v>6135000</v>
      </c>
      <c r="L109" s="1007"/>
      <c r="M109" s="1007"/>
      <c r="N109" s="1007"/>
      <c r="O109" s="1007"/>
      <c r="P109" s="1006">
        <v>6135000</v>
      </c>
      <c r="Q109" s="1006">
        <v>6135000</v>
      </c>
      <c r="R109" s="1006">
        <v>6135000</v>
      </c>
      <c r="S109" s="1006">
        <v>6135000</v>
      </c>
      <c r="T109" s="1005" t="s">
        <v>3620</v>
      </c>
    </row>
    <row r="110" spans="1:20" ht="51">
      <c r="A110" s="1004">
        <v>100</v>
      </c>
      <c r="B110" s="1005" t="s">
        <v>1319</v>
      </c>
      <c r="C110" s="1005" t="s">
        <v>3766</v>
      </c>
      <c r="D110" s="1004" t="s">
        <v>2280</v>
      </c>
      <c r="E110" s="1004" t="s">
        <v>3528</v>
      </c>
      <c r="F110" s="1004" t="s">
        <v>1319</v>
      </c>
      <c r="G110" s="1004" t="s">
        <v>3090</v>
      </c>
      <c r="H110" s="1004" t="s">
        <v>3767</v>
      </c>
      <c r="I110" s="1004" t="s">
        <v>63</v>
      </c>
      <c r="J110" s="1004" t="s">
        <v>3768</v>
      </c>
      <c r="K110" s="1006">
        <v>4410000</v>
      </c>
      <c r="L110" s="1007"/>
      <c r="M110" s="1007"/>
      <c r="N110" s="1007"/>
      <c r="O110" s="1007"/>
      <c r="P110" s="1006">
        <v>4410000</v>
      </c>
      <c r="Q110" s="1006">
        <v>4410000</v>
      </c>
      <c r="R110" s="1006">
        <v>4410000</v>
      </c>
      <c r="S110" s="1006">
        <v>4410000</v>
      </c>
      <c r="T110" s="1005" t="s">
        <v>2603</v>
      </c>
    </row>
    <row r="111" spans="1:20" ht="51">
      <c r="A111" s="1004">
        <v>101</v>
      </c>
      <c r="B111" s="1005" t="s">
        <v>2303</v>
      </c>
      <c r="C111" s="1005" t="s">
        <v>3769</v>
      </c>
      <c r="D111" s="1004" t="s">
        <v>2520</v>
      </c>
      <c r="E111" s="1004" t="s">
        <v>3528</v>
      </c>
      <c r="F111" s="1004" t="s">
        <v>2303</v>
      </c>
      <c r="G111" s="1004" t="s">
        <v>3091</v>
      </c>
      <c r="H111" s="1004" t="s">
        <v>3770</v>
      </c>
      <c r="I111" s="1004" t="s">
        <v>32</v>
      </c>
      <c r="J111" s="1004" t="s">
        <v>3544</v>
      </c>
      <c r="K111" s="1006">
        <v>4410000</v>
      </c>
      <c r="L111" s="1007"/>
      <c r="M111" s="1007"/>
      <c r="N111" s="1007"/>
      <c r="O111" s="1007"/>
      <c r="P111" s="1006">
        <v>4410000</v>
      </c>
      <c r="Q111" s="1006">
        <v>4410000</v>
      </c>
      <c r="R111" s="1006">
        <v>4410000</v>
      </c>
      <c r="S111" s="1006">
        <v>4410000</v>
      </c>
      <c r="T111" s="1005" t="s">
        <v>2602</v>
      </c>
    </row>
    <row r="112" spans="1:20" ht="51">
      <c r="A112" s="1004">
        <v>102</v>
      </c>
      <c r="B112" s="1005" t="s">
        <v>1908</v>
      </c>
      <c r="C112" s="1005" t="s">
        <v>3528</v>
      </c>
      <c r="D112" s="1004" t="s">
        <v>2246</v>
      </c>
      <c r="E112" s="1004" t="s">
        <v>3528</v>
      </c>
      <c r="F112" s="1004" t="s">
        <v>1908</v>
      </c>
      <c r="G112" s="1004" t="s">
        <v>3092</v>
      </c>
      <c r="H112" s="1004" t="s">
        <v>3771</v>
      </c>
      <c r="I112" s="1004" t="s">
        <v>32</v>
      </c>
      <c r="J112" s="1004" t="s">
        <v>3544</v>
      </c>
      <c r="K112" s="1006">
        <v>4719000</v>
      </c>
      <c r="L112" s="1007"/>
      <c r="M112" s="1007"/>
      <c r="N112" s="1007"/>
      <c r="O112" s="1007"/>
      <c r="P112" s="1006">
        <v>4719000</v>
      </c>
      <c r="Q112" s="1006">
        <v>4719000</v>
      </c>
      <c r="R112" s="1006">
        <v>4719000</v>
      </c>
      <c r="S112" s="1006">
        <v>4719000</v>
      </c>
      <c r="T112" s="1005" t="s">
        <v>2601</v>
      </c>
    </row>
    <row r="113" spans="1:20" ht="51">
      <c r="A113" s="1004">
        <v>103</v>
      </c>
      <c r="B113" s="1005" t="s">
        <v>1646</v>
      </c>
      <c r="C113" s="1005" t="s">
        <v>3772</v>
      </c>
      <c r="D113" s="1004" t="s">
        <v>2241</v>
      </c>
      <c r="E113" s="1004" t="s">
        <v>3528</v>
      </c>
      <c r="F113" s="1004" t="s">
        <v>1646</v>
      </c>
      <c r="G113" s="1004" t="s">
        <v>3093</v>
      </c>
      <c r="H113" s="1004" t="s">
        <v>3773</v>
      </c>
      <c r="I113" s="1004" t="s">
        <v>32</v>
      </c>
      <c r="J113" s="1004" t="s">
        <v>3544</v>
      </c>
      <c r="K113" s="1006">
        <v>4719000</v>
      </c>
      <c r="L113" s="1007"/>
      <c r="M113" s="1007"/>
      <c r="N113" s="1007"/>
      <c r="O113" s="1007"/>
      <c r="P113" s="1006">
        <v>4719000</v>
      </c>
      <c r="Q113" s="1006">
        <v>4719000</v>
      </c>
      <c r="R113" s="1006">
        <v>4719000</v>
      </c>
      <c r="S113" s="1006">
        <v>4719000</v>
      </c>
      <c r="T113" s="1005" t="s">
        <v>2601</v>
      </c>
    </row>
    <row r="114" spans="1:20" ht="51">
      <c r="A114" s="1004">
        <v>104</v>
      </c>
      <c r="B114" s="1005" t="s">
        <v>2340</v>
      </c>
      <c r="C114" s="1005" t="s">
        <v>3718</v>
      </c>
      <c r="D114" s="1004" t="s">
        <v>2525</v>
      </c>
      <c r="E114" s="1004" t="s">
        <v>3528</v>
      </c>
      <c r="F114" s="1004" t="s">
        <v>2340</v>
      </c>
      <c r="G114" s="1004" t="s">
        <v>3094</v>
      </c>
      <c r="H114" s="1004" t="s">
        <v>3774</v>
      </c>
      <c r="I114" s="1004" t="s">
        <v>32</v>
      </c>
      <c r="J114" s="1004" t="s">
        <v>3544</v>
      </c>
      <c r="K114" s="1006">
        <v>4410000</v>
      </c>
      <c r="L114" s="1007"/>
      <c r="M114" s="1007"/>
      <c r="N114" s="1007"/>
      <c r="O114" s="1007"/>
      <c r="P114" s="1006">
        <v>4410000</v>
      </c>
      <c r="Q114" s="1006">
        <v>4410000</v>
      </c>
      <c r="R114" s="1006">
        <v>4410000</v>
      </c>
      <c r="S114" s="1006">
        <v>4410000</v>
      </c>
      <c r="T114" s="1005" t="s">
        <v>2602</v>
      </c>
    </row>
    <row r="115" spans="1:20" ht="51">
      <c r="A115" s="1004">
        <v>105</v>
      </c>
      <c r="B115" s="1005" t="s">
        <v>2490</v>
      </c>
      <c r="C115" s="1005" t="s">
        <v>3775</v>
      </c>
      <c r="D115" s="1004" t="s">
        <v>2560</v>
      </c>
      <c r="E115" s="1004" t="s">
        <v>3528</v>
      </c>
      <c r="F115" s="1004" t="s">
        <v>2490</v>
      </c>
      <c r="G115" s="1004" t="s">
        <v>3095</v>
      </c>
      <c r="H115" s="1004" t="s">
        <v>3776</v>
      </c>
      <c r="I115" s="1004" t="s">
        <v>32</v>
      </c>
      <c r="J115" s="1004" t="s">
        <v>3544</v>
      </c>
      <c r="K115" s="1006">
        <v>4410000</v>
      </c>
      <c r="L115" s="1007"/>
      <c r="M115" s="1007"/>
      <c r="N115" s="1007"/>
      <c r="O115" s="1007"/>
      <c r="P115" s="1006">
        <v>4410000</v>
      </c>
      <c r="Q115" s="1006">
        <v>4410000</v>
      </c>
      <c r="R115" s="1006">
        <v>4410000</v>
      </c>
      <c r="S115" s="1006">
        <v>4410000</v>
      </c>
      <c r="T115" s="1005" t="s">
        <v>2602</v>
      </c>
    </row>
    <row r="116" spans="1:20" ht="51">
      <c r="A116" s="1004">
        <v>106</v>
      </c>
      <c r="B116" s="1005" t="s">
        <v>1678</v>
      </c>
      <c r="C116" s="1005" t="s">
        <v>3777</v>
      </c>
      <c r="D116" s="1004" t="s">
        <v>2536</v>
      </c>
      <c r="E116" s="1004" t="s">
        <v>3528</v>
      </c>
      <c r="F116" s="1004" t="s">
        <v>1678</v>
      </c>
      <c r="G116" s="1004" t="s">
        <v>3096</v>
      </c>
      <c r="H116" s="1004" t="s">
        <v>3778</v>
      </c>
      <c r="I116" s="1004" t="s">
        <v>32</v>
      </c>
      <c r="J116" s="1004" t="s">
        <v>3544</v>
      </c>
      <c r="K116" s="1006">
        <v>4410000</v>
      </c>
      <c r="L116" s="1007"/>
      <c r="M116" s="1007"/>
      <c r="N116" s="1007"/>
      <c r="O116" s="1007"/>
      <c r="P116" s="1006">
        <v>4410000</v>
      </c>
      <c r="Q116" s="1006">
        <v>4410000</v>
      </c>
      <c r="R116" s="1006">
        <v>4410000</v>
      </c>
      <c r="S116" s="1006">
        <v>4410000</v>
      </c>
      <c r="T116" s="1005" t="s">
        <v>2602</v>
      </c>
    </row>
    <row r="117" spans="1:20" ht="51">
      <c r="A117" s="1004">
        <v>107</v>
      </c>
      <c r="B117" s="1005" t="s">
        <v>1904</v>
      </c>
      <c r="C117" s="1005" t="s">
        <v>3718</v>
      </c>
      <c r="D117" s="1004" t="s">
        <v>2245</v>
      </c>
      <c r="E117" s="1004" t="s">
        <v>3528</v>
      </c>
      <c r="F117" s="1004" t="s">
        <v>1904</v>
      </c>
      <c r="G117" s="1004" t="s">
        <v>3097</v>
      </c>
      <c r="H117" s="1004" t="s">
        <v>3779</v>
      </c>
      <c r="I117" s="1004" t="s">
        <v>32</v>
      </c>
      <c r="J117" s="1004" t="s">
        <v>3544</v>
      </c>
      <c r="K117" s="1006">
        <v>4719000</v>
      </c>
      <c r="L117" s="1007"/>
      <c r="M117" s="1007"/>
      <c r="N117" s="1007"/>
      <c r="O117" s="1007"/>
      <c r="P117" s="1006">
        <v>4719000</v>
      </c>
      <c r="Q117" s="1006">
        <v>4719000</v>
      </c>
      <c r="R117" s="1006">
        <v>4719000</v>
      </c>
      <c r="S117" s="1006">
        <v>4719000</v>
      </c>
      <c r="T117" s="1005" t="s">
        <v>2601</v>
      </c>
    </row>
    <row r="118" spans="1:20" ht="51">
      <c r="A118" s="1004">
        <v>108</v>
      </c>
      <c r="B118" s="1005" t="s">
        <v>1660</v>
      </c>
      <c r="C118" s="1005" t="s">
        <v>3780</v>
      </c>
      <c r="D118" s="1004" t="s">
        <v>2562</v>
      </c>
      <c r="E118" s="1004" t="s">
        <v>3528</v>
      </c>
      <c r="F118" s="1004" t="s">
        <v>1660</v>
      </c>
      <c r="G118" s="1004" t="s">
        <v>3098</v>
      </c>
      <c r="H118" s="1004" t="s">
        <v>3781</v>
      </c>
      <c r="I118" s="1004" t="s">
        <v>63</v>
      </c>
      <c r="J118" s="1004" t="s">
        <v>3544</v>
      </c>
      <c r="K118" s="1006">
        <v>4410000</v>
      </c>
      <c r="L118" s="1007"/>
      <c r="M118" s="1007"/>
      <c r="N118" s="1007"/>
      <c r="O118" s="1007"/>
      <c r="P118" s="1006">
        <v>4410000</v>
      </c>
      <c r="Q118" s="1006">
        <v>4410000</v>
      </c>
      <c r="R118" s="1006">
        <v>4410000</v>
      </c>
      <c r="S118" s="1006">
        <v>4410000</v>
      </c>
      <c r="T118" s="1005" t="s">
        <v>2602</v>
      </c>
    </row>
    <row r="119" spans="1:20" ht="76.5">
      <c r="A119" s="1004">
        <v>109</v>
      </c>
      <c r="B119" s="1005" t="s">
        <v>2869</v>
      </c>
      <c r="C119" s="1005" t="s">
        <v>3782</v>
      </c>
      <c r="D119" s="1004" t="s">
        <v>3099</v>
      </c>
      <c r="E119" s="1004" t="s">
        <v>3528</v>
      </c>
      <c r="F119" s="1004" t="s">
        <v>2869</v>
      </c>
      <c r="G119" s="1004" t="s">
        <v>3100</v>
      </c>
      <c r="H119" s="1004" t="s">
        <v>3783</v>
      </c>
      <c r="I119" s="1004" t="s">
        <v>32</v>
      </c>
      <c r="J119" s="1004" t="s">
        <v>3784</v>
      </c>
      <c r="K119" s="1006">
        <v>4410000</v>
      </c>
      <c r="L119" s="1007"/>
      <c r="M119" s="1007"/>
      <c r="N119" s="1007"/>
      <c r="O119" s="1007"/>
      <c r="P119" s="1006">
        <v>4410000</v>
      </c>
      <c r="Q119" s="1006">
        <v>4410000</v>
      </c>
      <c r="R119" s="1006">
        <v>4410000</v>
      </c>
      <c r="S119" s="1006">
        <v>4410000</v>
      </c>
      <c r="T119" s="1005" t="s">
        <v>3554</v>
      </c>
    </row>
    <row r="120" spans="1:20" ht="51">
      <c r="A120" s="1004">
        <v>110</v>
      </c>
      <c r="B120" s="1005" t="s">
        <v>2900</v>
      </c>
      <c r="C120" s="1005" t="s">
        <v>3785</v>
      </c>
      <c r="D120" s="1004" t="s">
        <v>3101</v>
      </c>
      <c r="E120" s="1004" t="s">
        <v>3528</v>
      </c>
      <c r="F120" s="1004" t="s">
        <v>2900</v>
      </c>
      <c r="G120" s="1004" t="s">
        <v>3102</v>
      </c>
      <c r="H120" s="1004" t="s">
        <v>3786</v>
      </c>
      <c r="I120" s="1004" t="s">
        <v>63</v>
      </c>
      <c r="J120" s="1004" t="s">
        <v>3544</v>
      </c>
      <c r="K120" s="1006">
        <v>6135000</v>
      </c>
      <c r="L120" s="1007"/>
      <c r="M120" s="1007"/>
      <c r="N120" s="1007"/>
      <c r="O120" s="1007"/>
      <c r="P120" s="1006">
        <v>6135000</v>
      </c>
      <c r="Q120" s="1006">
        <v>6135000</v>
      </c>
      <c r="R120" s="1006">
        <v>6135000</v>
      </c>
      <c r="S120" s="1006">
        <v>6135000</v>
      </c>
      <c r="T120" s="1005" t="s">
        <v>3787</v>
      </c>
    </row>
    <row r="121" spans="1:20" ht="38.25">
      <c r="A121" s="1004">
        <v>111</v>
      </c>
      <c r="B121" s="1005" t="s">
        <v>215</v>
      </c>
      <c r="C121" s="1005" t="s">
        <v>3788</v>
      </c>
      <c r="D121" s="1004" t="s">
        <v>2043</v>
      </c>
      <c r="E121" s="1004" t="s">
        <v>3528</v>
      </c>
      <c r="F121" s="1004" t="s">
        <v>215</v>
      </c>
      <c r="G121" s="1004" t="s">
        <v>3103</v>
      </c>
      <c r="H121" s="1004" t="s">
        <v>3789</v>
      </c>
      <c r="I121" s="1004" t="s">
        <v>32</v>
      </c>
      <c r="J121" s="1004" t="s">
        <v>3790</v>
      </c>
      <c r="K121" s="1006">
        <v>6312000</v>
      </c>
      <c r="L121" s="1007"/>
      <c r="M121" s="1007"/>
      <c r="N121" s="1007"/>
      <c r="O121" s="1007"/>
      <c r="P121" s="1006">
        <v>6312000</v>
      </c>
      <c r="Q121" s="1006">
        <v>6312000</v>
      </c>
      <c r="R121" s="1006">
        <v>6312000</v>
      </c>
      <c r="S121" s="1006">
        <v>6312000</v>
      </c>
      <c r="T121" s="1005" t="s">
        <v>2589</v>
      </c>
    </row>
    <row r="122" spans="1:20" ht="38.25">
      <c r="A122" s="1004">
        <v>112</v>
      </c>
      <c r="B122" s="1005" t="s">
        <v>3350</v>
      </c>
      <c r="C122" s="1005" t="s">
        <v>3791</v>
      </c>
      <c r="D122" s="1004" t="s">
        <v>3417</v>
      </c>
      <c r="E122" s="1004" t="s">
        <v>3528</v>
      </c>
      <c r="F122" s="1004" t="s">
        <v>3350</v>
      </c>
      <c r="G122" s="1004" t="s">
        <v>3792</v>
      </c>
      <c r="H122" s="1004" t="s">
        <v>3793</v>
      </c>
      <c r="I122" s="1004" t="s">
        <v>32</v>
      </c>
      <c r="J122" s="1004" t="s">
        <v>3544</v>
      </c>
      <c r="K122" s="1006">
        <v>4410000</v>
      </c>
      <c r="L122" s="1007"/>
      <c r="M122" s="1007"/>
      <c r="N122" s="1007"/>
      <c r="O122" s="1007"/>
      <c r="P122" s="1006">
        <v>4410000</v>
      </c>
      <c r="Q122" s="1006">
        <v>4410000</v>
      </c>
      <c r="R122" s="1006">
        <v>4410000</v>
      </c>
      <c r="S122" s="1006">
        <v>4410000</v>
      </c>
      <c r="T122" s="1005" t="s">
        <v>3545</v>
      </c>
    </row>
    <row r="123" spans="1:20" ht="38.25">
      <c r="A123" s="1004">
        <v>113</v>
      </c>
      <c r="B123" s="1005" t="s">
        <v>1656</v>
      </c>
      <c r="C123" s="1005" t="s">
        <v>3794</v>
      </c>
      <c r="D123" s="1004" t="s">
        <v>2885</v>
      </c>
      <c r="E123" s="1004" t="s">
        <v>3528</v>
      </c>
      <c r="F123" s="1004" t="s">
        <v>1656</v>
      </c>
      <c r="G123" s="1004" t="s">
        <v>3104</v>
      </c>
      <c r="H123" s="1004" t="s">
        <v>3795</v>
      </c>
      <c r="I123" s="1004" t="s">
        <v>32</v>
      </c>
      <c r="J123" s="1004" t="s">
        <v>3544</v>
      </c>
      <c r="K123" s="1006">
        <v>4410000</v>
      </c>
      <c r="L123" s="1007"/>
      <c r="M123" s="1007"/>
      <c r="N123" s="1007"/>
      <c r="O123" s="1007"/>
      <c r="P123" s="1006">
        <v>4410000</v>
      </c>
      <c r="Q123" s="1006">
        <v>4410000</v>
      </c>
      <c r="R123" s="1006">
        <v>4410000</v>
      </c>
      <c r="S123" s="1006">
        <v>4410000</v>
      </c>
      <c r="T123" s="1005" t="s">
        <v>3592</v>
      </c>
    </row>
    <row r="124" spans="1:20" ht="51">
      <c r="A124" s="1004">
        <v>114</v>
      </c>
      <c r="B124" s="1005" t="s">
        <v>109</v>
      </c>
      <c r="C124" s="1005" t="s">
        <v>3796</v>
      </c>
      <c r="D124" s="1004" t="s">
        <v>2030</v>
      </c>
      <c r="E124" s="1004" t="s">
        <v>3528</v>
      </c>
      <c r="F124" s="1004" t="s">
        <v>109</v>
      </c>
      <c r="G124" s="1004" t="s">
        <v>3105</v>
      </c>
      <c r="H124" s="1004" t="s">
        <v>3797</v>
      </c>
      <c r="I124" s="1004" t="s">
        <v>32</v>
      </c>
      <c r="J124" s="1004" t="s">
        <v>3544</v>
      </c>
      <c r="K124" s="1006">
        <v>6626000</v>
      </c>
      <c r="L124" s="1007"/>
      <c r="M124" s="1007"/>
      <c r="N124" s="1007"/>
      <c r="O124" s="1007"/>
      <c r="P124" s="1006">
        <v>6626000</v>
      </c>
      <c r="Q124" s="1006">
        <v>6626000</v>
      </c>
      <c r="R124" s="1006">
        <v>6626000</v>
      </c>
      <c r="S124" s="1006">
        <v>6626000</v>
      </c>
      <c r="T124" s="1005" t="s">
        <v>3787</v>
      </c>
    </row>
    <row r="125" spans="1:20" ht="38.25">
      <c r="A125" s="1004">
        <v>115</v>
      </c>
      <c r="B125" s="1005" t="s">
        <v>461</v>
      </c>
      <c r="C125" s="1005" t="s">
        <v>3798</v>
      </c>
      <c r="D125" s="1004" t="s">
        <v>2085</v>
      </c>
      <c r="E125" s="1004" t="s">
        <v>3528</v>
      </c>
      <c r="F125" s="1004" t="s">
        <v>461</v>
      </c>
      <c r="G125" s="1004" t="s">
        <v>3106</v>
      </c>
      <c r="H125" s="1004" t="s">
        <v>3799</v>
      </c>
      <c r="I125" s="1004" t="s">
        <v>32</v>
      </c>
      <c r="J125" s="1004" t="s">
        <v>3544</v>
      </c>
      <c r="K125" s="1006">
        <v>6135000</v>
      </c>
      <c r="L125" s="1007"/>
      <c r="M125" s="1007"/>
      <c r="N125" s="1007"/>
      <c r="O125" s="1007"/>
      <c r="P125" s="1006">
        <v>6135000</v>
      </c>
      <c r="Q125" s="1006">
        <v>6135000</v>
      </c>
      <c r="R125" s="1006">
        <v>6135000</v>
      </c>
      <c r="S125" s="1006">
        <v>6135000</v>
      </c>
      <c r="T125" s="1005" t="s">
        <v>3800</v>
      </c>
    </row>
    <row r="126" spans="1:20" ht="63.75">
      <c r="A126" s="1004">
        <v>116</v>
      </c>
      <c r="B126" s="1005" t="s">
        <v>1194</v>
      </c>
      <c r="C126" s="1005" t="s">
        <v>3801</v>
      </c>
      <c r="D126" s="1004" t="s">
        <v>2217</v>
      </c>
      <c r="E126" s="1004" t="s">
        <v>3528</v>
      </c>
      <c r="F126" s="1004" t="s">
        <v>1194</v>
      </c>
      <c r="G126" s="1004" t="s">
        <v>3107</v>
      </c>
      <c r="H126" s="1004" t="s">
        <v>3802</v>
      </c>
      <c r="I126" s="1004" t="s">
        <v>32</v>
      </c>
      <c r="J126" s="1004" t="s">
        <v>3544</v>
      </c>
      <c r="K126" s="1006">
        <v>4955000</v>
      </c>
      <c r="L126" s="1007"/>
      <c r="M126" s="1007"/>
      <c r="N126" s="1007"/>
      <c r="O126" s="1007"/>
      <c r="P126" s="1006">
        <v>4955000</v>
      </c>
      <c r="Q126" s="1006">
        <v>4955000</v>
      </c>
      <c r="R126" s="1006">
        <v>4955000</v>
      </c>
      <c r="S126" s="1006">
        <v>4955000</v>
      </c>
      <c r="T126" s="1005" t="s">
        <v>2600</v>
      </c>
    </row>
    <row r="127" spans="1:20" ht="38.25">
      <c r="A127" s="1004">
        <v>117</v>
      </c>
      <c r="B127" s="1005" t="s">
        <v>1564</v>
      </c>
      <c r="C127" s="1005" t="s">
        <v>3803</v>
      </c>
      <c r="D127" s="1004" t="s">
        <v>1736</v>
      </c>
      <c r="E127" s="1004" t="s">
        <v>3528</v>
      </c>
      <c r="F127" s="1004" t="s">
        <v>1564</v>
      </c>
      <c r="G127" s="1004" t="s">
        <v>3108</v>
      </c>
      <c r="H127" s="1004" t="s">
        <v>3804</v>
      </c>
      <c r="I127" s="1004" t="s">
        <v>32</v>
      </c>
      <c r="J127" s="1004" t="s">
        <v>3544</v>
      </c>
      <c r="K127" s="1006">
        <v>6135000</v>
      </c>
      <c r="L127" s="1007"/>
      <c r="M127" s="1007"/>
      <c r="N127" s="1007"/>
      <c r="O127" s="1007"/>
      <c r="P127" s="1006">
        <v>6135000</v>
      </c>
      <c r="Q127" s="1006">
        <v>6135000</v>
      </c>
      <c r="R127" s="1006">
        <v>6135000</v>
      </c>
      <c r="S127" s="1006">
        <v>6135000</v>
      </c>
      <c r="T127" s="1005" t="s">
        <v>2594</v>
      </c>
    </row>
    <row r="128" spans="1:20" ht="51">
      <c r="A128" s="1004">
        <v>118</v>
      </c>
      <c r="B128" s="1005" t="s">
        <v>932</v>
      </c>
      <c r="C128" s="1005" t="s">
        <v>3805</v>
      </c>
      <c r="D128" s="1004" t="s">
        <v>2165</v>
      </c>
      <c r="E128" s="1004" t="s">
        <v>3528</v>
      </c>
      <c r="F128" s="1004" t="s">
        <v>932</v>
      </c>
      <c r="G128" s="1004" t="s">
        <v>3109</v>
      </c>
      <c r="H128" s="1004" t="s">
        <v>3806</v>
      </c>
      <c r="I128" s="1004" t="s">
        <v>32</v>
      </c>
      <c r="J128" s="1004" t="s">
        <v>3540</v>
      </c>
      <c r="K128" s="1006">
        <v>5302000</v>
      </c>
      <c r="L128" s="1007"/>
      <c r="M128" s="1007"/>
      <c r="N128" s="1007"/>
      <c r="O128" s="1007"/>
      <c r="P128" s="1006">
        <v>5302000</v>
      </c>
      <c r="Q128" s="1006">
        <v>5302000</v>
      </c>
      <c r="R128" s="1006">
        <v>5302000</v>
      </c>
      <c r="S128" s="1006">
        <v>5302000</v>
      </c>
      <c r="T128" s="1005" t="s">
        <v>3663</v>
      </c>
    </row>
    <row r="129" spans="1:20" ht="51">
      <c r="A129" s="1004">
        <v>119</v>
      </c>
      <c r="B129" s="1005" t="s">
        <v>1715</v>
      </c>
      <c r="C129" s="1005" t="s">
        <v>3807</v>
      </c>
      <c r="D129" s="1004" t="s">
        <v>2232</v>
      </c>
      <c r="E129" s="1004" t="s">
        <v>3528</v>
      </c>
      <c r="F129" s="1004" t="s">
        <v>1715</v>
      </c>
      <c r="G129" s="1004" t="s">
        <v>3110</v>
      </c>
      <c r="H129" s="1004" t="s">
        <v>3808</v>
      </c>
      <c r="I129" s="1004" t="s">
        <v>32</v>
      </c>
      <c r="J129" s="1004" t="s">
        <v>3809</v>
      </c>
      <c r="K129" s="1006">
        <v>4719000</v>
      </c>
      <c r="L129" s="1007"/>
      <c r="M129" s="1007"/>
      <c r="N129" s="1007"/>
      <c r="O129" s="1007"/>
      <c r="P129" s="1006">
        <v>4719000</v>
      </c>
      <c r="Q129" s="1006">
        <v>4719000</v>
      </c>
      <c r="R129" s="1006">
        <v>4719000</v>
      </c>
      <c r="S129" s="1006">
        <v>4719000</v>
      </c>
      <c r="T129" s="1005" t="s">
        <v>2601</v>
      </c>
    </row>
    <row r="130" spans="1:20" ht="63.75">
      <c r="A130" s="1004">
        <v>120</v>
      </c>
      <c r="B130" s="1005" t="s">
        <v>2701</v>
      </c>
      <c r="C130" s="1005" t="s">
        <v>3810</v>
      </c>
      <c r="D130" s="1004" t="s">
        <v>2876</v>
      </c>
      <c r="E130" s="1004" t="s">
        <v>3528</v>
      </c>
      <c r="F130" s="1004" t="s">
        <v>2701</v>
      </c>
      <c r="G130" s="1004" t="s">
        <v>3111</v>
      </c>
      <c r="H130" s="1004" t="s">
        <v>3811</v>
      </c>
      <c r="I130" s="1004" t="s">
        <v>32</v>
      </c>
      <c r="J130" s="1004" t="s">
        <v>3812</v>
      </c>
      <c r="K130" s="1006">
        <v>4955000</v>
      </c>
      <c r="L130" s="1007"/>
      <c r="M130" s="1007"/>
      <c r="N130" s="1007"/>
      <c r="O130" s="1007"/>
      <c r="P130" s="1006">
        <v>4955000</v>
      </c>
      <c r="Q130" s="1006">
        <v>4955000</v>
      </c>
      <c r="R130" s="1006">
        <v>4955000</v>
      </c>
      <c r="S130" s="1006">
        <v>4955000</v>
      </c>
      <c r="T130" s="1005" t="s">
        <v>3813</v>
      </c>
    </row>
    <row r="131" spans="1:20" ht="38.25">
      <c r="A131" s="1004">
        <v>121</v>
      </c>
      <c r="B131" s="1005" t="s">
        <v>1844</v>
      </c>
      <c r="C131" s="1005" t="s">
        <v>3814</v>
      </c>
      <c r="D131" s="1004" t="s">
        <v>2046</v>
      </c>
      <c r="E131" s="1004" t="s">
        <v>3528</v>
      </c>
      <c r="F131" s="1004" t="s">
        <v>1844</v>
      </c>
      <c r="G131" s="1004" t="s">
        <v>3112</v>
      </c>
      <c r="H131" s="1004" t="s">
        <v>3815</v>
      </c>
      <c r="I131" s="1004" t="s">
        <v>32</v>
      </c>
      <c r="J131" s="1004" t="s">
        <v>3540</v>
      </c>
      <c r="K131" s="1006">
        <v>5955000</v>
      </c>
      <c r="L131" s="1007"/>
      <c r="M131" s="1007"/>
      <c r="N131" s="1007"/>
      <c r="O131" s="1007"/>
      <c r="P131" s="1006">
        <v>5955000</v>
      </c>
      <c r="Q131" s="1006">
        <v>5955000</v>
      </c>
      <c r="R131" s="1006">
        <v>5955000</v>
      </c>
      <c r="S131" s="1006">
        <v>5955000</v>
      </c>
      <c r="T131" s="1005" t="s">
        <v>2589</v>
      </c>
    </row>
    <row r="132" spans="1:20" ht="51">
      <c r="A132" s="1004">
        <v>122</v>
      </c>
      <c r="B132" s="1005" t="s">
        <v>116</v>
      </c>
      <c r="C132" s="1005" t="s">
        <v>3816</v>
      </c>
      <c r="D132" s="1004" t="s">
        <v>2031</v>
      </c>
      <c r="E132" s="1004" t="s">
        <v>3528</v>
      </c>
      <c r="F132" s="1004" t="s">
        <v>116</v>
      </c>
      <c r="G132" s="1004" t="s">
        <v>3113</v>
      </c>
      <c r="H132" s="1004" t="s">
        <v>3817</v>
      </c>
      <c r="I132" s="1004" t="s">
        <v>63</v>
      </c>
      <c r="J132" s="1004" t="s">
        <v>3544</v>
      </c>
      <c r="K132" s="1006">
        <v>6626000</v>
      </c>
      <c r="L132" s="1007"/>
      <c r="M132" s="1007"/>
      <c r="N132" s="1007"/>
      <c r="O132" s="1007"/>
      <c r="P132" s="1006">
        <v>6626000</v>
      </c>
      <c r="Q132" s="1006">
        <v>6626000</v>
      </c>
      <c r="R132" s="1006">
        <v>6626000</v>
      </c>
      <c r="S132" s="1006">
        <v>6626000</v>
      </c>
      <c r="T132" s="1005" t="s">
        <v>3787</v>
      </c>
    </row>
    <row r="133" spans="1:20" ht="51">
      <c r="A133" s="1004">
        <v>123</v>
      </c>
      <c r="B133" s="1005" t="s">
        <v>1292</v>
      </c>
      <c r="C133" s="1005" t="s">
        <v>3818</v>
      </c>
      <c r="D133" s="1004" t="s">
        <v>2275</v>
      </c>
      <c r="E133" s="1004" t="s">
        <v>3528</v>
      </c>
      <c r="F133" s="1004" t="s">
        <v>1292</v>
      </c>
      <c r="G133" s="1004" t="s">
        <v>3114</v>
      </c>
      <c r="H133" s="1004" t="s">
        <v>3819</v>
      </c>
      <c r="I133" s="1004" t="s">
        <v>32</v>
      </c>
      <c r="J133" s="1004" t="s">
        <v>3540</v>
      </c>
      <c r="K133" s="1006">
        <v>4410000</v>
      </c>
      <c r="L133" s="1007"/>
      <c r="M133" s="1007"/>
      <c r="N133" s="1007"/>
      <c r="O133" s="1007"/>
      <c r="P133" s="1006">
        <v>4410000</v>
      </c>
      <c r="Q133" s="1006">
        <v>4410000</v>
      </c>
      <c r="R133" s="1006">
        <v>4410000</v>
      </c>
      <c r="S133" s="1006">
        <v>4410000</v>
      </c>
      <c r="T133" s="1005" t="s">
        <v>2603</v>
      </c>
    </row>
    <row r="134" spans="1:20" ht="51">
      <c r="A134" s="1004">
        <v>124</v>
      </c>
      <c r="B134" s="1005" t="s">
        <v>1331</v>
      </c>
      <c r="C134" s="1005" t="s">
        <v>3820</v>
      </c>
      <c r="D134" s="1004" t="s">
        <v>2283</v>
      </c>
      <c r="E134" s="1004" t="s">
        <v>3528</v>
      </c>
      <c r="F134" s="1004" t="s">
        <v>1331</v>
      </c>
      <c r="G134" s="1004" t="s">
        <v>3115</v>
      </c>
      <c r="H134" s="1004" t="s">
        <v>3821</v>
      </c>
      <c r="I134" s="1004" t="s">
        <v>63</v>
      </c>
      <c r="J134" s="1004" t="s">
        <v>3822</v>
      </c>
      <c r="K134" s="1006">
        <v>4410000</v>
      </c>
      <c r="L134" s="1007"/>
      <c r="M134" s="1007"/>
      <c r="N134" s="1007"/>
      <c r="O134" s="1007"/>
      <c r="P134" s="1006">
        <v>4410000</v>
      </c>
      <c r="Q134" s="1006">
        <v>4410000</v>
      </c>
      <c r="R134" s="1006">
        <v>4410000</v>
      </c>
      <c r="S134" s="1006">
        <v>4410000</v>
      </c>
      <c r="T134" s="1005" t="s">
        <v>2603</v>
      </c>
    </row>
    <row r="135" spans="1:20" ht="38.25">
      <c r="A135" s="1004">
        <v>125</v>
      </c>
      <c r="B135" s="1005" t="s">
        <v>2766</v>
      </c>
      <c r="C135" s="1005" t="s">
        <v>3823</v>
      </c>
      <c r="D135" s="1004" t="s">
        <v>2890</v>
      </c>
      <c r="E135" s="1004" t="s">
        <v>2890</v>
      </c>
      <c r="F135" s="1004" t="s">
        <v>2766</v>
      </c>
      <c r="G135" s="1004" t="s">
        <v>3116</v>
      </c>
      <c r="H135" s="1004" t="s">
        <v>3824</v>
      </c>
      <c r="I135" s="1004" t="s">
        <v>32</v>
      </c>
      <c r="J135" s="1004" t="s">
        <v>3544</v>
      </c>
      <c r="K135" s="1006">
        <v>4410000</v>
      </c>
      <c r="L135" s="1007"/>
      <c r="M135" s="1007"/>
      <c r="N135" s="1007"/>
      <c r="O135" s="1007"/>
      <c r="P135" s="1006">
        <v>4410000</v>
      </c>
      <c r="Q135" s="1006">
        <v>4410000</v>
      </c>
      <c r="R135" s="1006">
        <v>4410000</v>
      </c>
      <c r="S135" s="1006">
        <v>4410000</v>
      </c>
      <c r="T135" s="1005" t="s">
        <v>3592</v>
      </c>
    </row>
    <row r="136" spans="1:20" ht="51">
      <c r="A136" s="1004">
        <v>126</v>
      </c>
      <c r="B136" s="1005" t="s">
        <v>2430</v>
      </c>
      <c r="C136" s="1005" t="s">
        <v>3825</v>
      </c>
      <c r="D136" s="1004" t="s">
        <v>2544</v>
      </c>
      <c r="E136" s="1004" t="s">
        <v>3528</v>
      </c>
      <c r="F136" s="1004" t="s">
        <v>2430</v>
      </c>
      <c r="G136" s="1004" t="s">
        <v>3117</v>
      </c>
      <c r="H136" s="1004" t="s">
        <v>3826</v>
      </c>
      <c r="I136" s="1004" t="s">
        <v>32</v>
      </c>
      <c r="J136" s="1004" t="s">
        <v>3544</v>
      </c>
      <c r="K136" s="1006">
        <v>4410000</v>
      </c>
      <c r="L136" s="1007"/>
      <c r="M136" s="1007"/>
      <c r="N136" s="1007"/>
      <c r="O136" s="1007"/>
      <c r="P136" s="1006">
        <v>4410000</v>
      </c>
      <c r="Q136" s="1006">
        <v>4410000</v>
      </c>
      <c r="R136" s="1006">
        <v>4410000</v>
      </c>
      <c r="S136" s="1006">
        <v>4410000</v>
      </c>
      <c r="T136" s="1005" t="s">
        <v>2602</v>
      </c>
    </row>
    <row r="137" spans="1:20" ht="38.25">
      <c r="A137" s="1004">
        <v>127</v>
      </c>
      <c r="B137" s="1005" t="s">
        <v>125</v>
      </c>
      <c r="C137" s="1005" t="s">
        <v>3827</v>
      </c>
      <c r="D137" s="1004" t="s">
        <v>2036</v>
      </c>
      <c r="E137" s="1004" t="s">
        <v>3528</v>
      </c>
      <c r="F137" s="1004" t="s">
        <v>125</v>
      </c>
      <c r="G137" s="1004" t="s">
        <v>3118</v>
      </c>
      <c r="H137" s="1004" t="s">
        <v>3828</v>
      </c>
      <c r="I137" s="1004" t="s">
        <v>32</v>
      </c>
      <c r="J137" s="1004" t="s">
        <v>3544</v>
      </c>
      <c r="K137" s="1006">
        <v>6312000</v>
      </c>
      <c r="L137" s="1007"/>
      <c r="M137" s="1007"/>
      <c r="N137" s="1007"/>
      <c r="O137" s="1007"/>
      <c r="P137" s="1006">
        <v>6312000</v>
      </c>
      <c r="Q137" s="1006">
        <v>6312000</v>
      </c>
      <c r="R137" s="1006">
        <v>6312000</v>
      </c>
      <c r="S137" s="1006">
        <v>6312000</v>
      </c>
      <c r="T137" s="1005" t="s">
        <v>2589</v>
      </c>
    </row>
    <row r="138" spans="1:20" ht="38.25">
      <c r="A138" s="1004">
        <v>128</v>
      </c>
      <c r="B138" s="1005" t="s">
        <v>2755</v>
      </c>
      <c r="C138" s="1005" t="s">
        <v>3829</v>
      </c>
      <c r="D138" s="1004" t="s">
        <v>2886</v>
      </c>
      <c r="E138" s="1004" t="s">
        <v>3528</v>
      </c>
      <c r="F138" s="1004" t="s">
        <v>2755</v>
      </c>
      <c r="G138" s="1004" t="s">
        <v>3119</v>
      </c>
      <c r="H138" s="1004" t="s">
        <v>3634</v>
      </c>
      <c r="I138" s="1004" t="s">
        <v>32</v>
      </c>
      <c r="J138" s="1004" t="s">
        <v>3544</v>
      </c>
      <c r="K138" s="1006">
        <v>4410000</v>
      </c>
      <c r="L138" s="1007"/>
      <c r="M138" s="1007"/>
      <c r="N138" s="1007"/>
      <c r="O138" s="1007"/>
      <c r="P138" s="1006">
        <v>4410000</v>
      </c>
      <c r="Q138" s="1006">
        <v>4410000</v>
      </c>
      <c r="R138" s="1006">
        <v>4410000</v>
      </c>
      <c r="S138" s="1006">
        <v>4410000</v>
      </c>
      <c r="T138" s="1005" t="s">
        <v>3592</v>
      </c>
    </row>
    <row r="139" spans="1:20" ht="51">
      <c r="A139" s="1004">
        <v>129</v>
      </c>
      <c r="B139" s="1005" t="s">
        <v>2328</v>
      </c>
      <c r="C139" s="1005" t="s">
        <v>3830</v>
      </c>
      <c r="D139" s="1004" t="s">
        <v>2522</v>
      </c>
      <c r="E139" s="1004" t="s">
        <v>3528</v>
      </c>
      <c r="F139" s="1004" t="s">
        <v>2328</v>
      </c>
      <c r="G139" s="1004" t="s">
        <v>3120</v>
      </c>
      <c r="H139" s="1004" t="s">
        <v>3831</v>
      </c>
      <c r="I139" s="1004" t="s">
        <v>32</v>
      </c>
      <c r="J139" s="1004" t="s">
        <v>3544</v>
      </c>
      <c r="K139" s="1006">
        <v>4410000</v>
      </c>
      <c r="L139" s="1007"/>
      <c r="M139" s="1007"/>
      <c r="N139" s="1007"/>
      <c r="O139" s="1007"/>
      <c r="P139" s="1006">
        <v>4410000</v>
      </c>
      <c r="Q139" s="1006">
        <v>4410000</v>
      </c>
      <c r="R139" s="1006">
        <v>4410000</v>
      </c>
      <c r="S139" s="1006">
        <v>4410000</v>
      </c>
      <c r="T139" s="1005" t="s">
        <v>2602</v>
      </c>
    </row>
    <row r="140" spans="1:20" ht="51">
      <c r="A140" s="1004">
        <v>130</v>
      </c>
      <c r="B140" s="1005" t="s">
        <v>2434</v>
      </c>
      <c r="C140" s="1005" t="s">
        <v>3832</v>
      </c>
      <c r="D140" s="1004" t="s">
        <v>2545</v>
      </c>
      <c r="E140" s="1004" t="s">
        <v>3528</v>
      </c>
      <c r="F140" s="1004" t="s">
        <v>2434</v>
      </c>
      <c r="G140" s="1004" t="s">
        <v>3121</v>
      </c>
      <c r="H140" s="1004" t="s">
        <v>3833</v>
      </c>
      <c r="I140" s="1004" t="s">
        <v>32</v>
      </c>
      <c r="J140" s="1004" t="s">
        <v>3544</v>
      </c>
      <c r="K140" s="1006">
        <v>4410000</v>
      </c>
      <c r="L140" s="1007"/>
      <c r="M140" s="1007"/>
      <c r="N140" s="1007"/>
      <c r="O140" s="1007"/>
      <c r="P140" s="1006">
        <v>4410000</v>
      </c>
      <c r="Q140" s="1006">
        <v>4410000</v>
      </c>
      <c r="R140" s="1006">
        <v>4410000</v>
      </c>
      <c r="S140" s="1006">
        <v>4410000</v>
      </c>
      <c r="T140" s="1005" t="s">
        <v>2602</v>
      </c>
    </row>
    <row r="141" spans="1:20" ht="38.25">
      <c r="A141" s="1004">
        <v>131</v>
      </c>
      <c r="B141" s="1005" t="s">
        <v>1597</v>
      </c>
      <c r="C141" s="1005" t="s">
        <v>3834</v>
      </c>
      <c r="D141" s="1004" t="s">
        <v>2110</v>
      </c>
      <c r="E141" s="1004" t="s">
        <v>2110</v>
      </c>
      <c r="F141" s="1004" t="s">
        <v>1597</v>
      </c>
      <c r="G141" s="1004" t="s">
        <v>3122</v>
      </c>
      <c r="H141" s="1004" t="s">
        <v>3835</v>
      </c>
      <c r="I141" s="1004" t="s">
        <v>32</v>
      </c>
      <c r="J141" s="1004" t="s">
        <v>3591</v>
      </c>
      <c r="K141" s="1006">
        <v>4955000</v>
      </c>
      <c r="L141" s="1007"/>
      <c r="M141" s="1007"/>
      <c r="N141" s="1007"/>
      <c r="O141" s="1007"/>
      <c r="P141" s="1006">
        <v>4955000</v>
      </c>
      <c r="Q141" s="1006">
        <v>4955000</v>
      </c>
      <c r="R141" s="1006">
        <v>4955000</v>
      </c>
      <c r="S141" s="1006">
        <v>4955000</v>
      </c>
      <c r="T141" s="1005" t="s">
        <v>2595</v>
      </c>
    </row>
    <row r="142" spans="1:20" ht="63.75">
      <c r="A142" s="1004">
        <v>132</v>
      </c>
      <c r="B142" s="1005" t="s">
        <v>736</v>
      </c>
      <c r="C142" s="1005" t="s">
        <v>3836</v>
      </c>
      <c r="D142" s="1004" t="s">
        <v>2131</v>
      </c>
      <c r="E142" s="1004" t="s">
        <v>2131</v>
      </c>
      <c r="F142" s="1004" t="s">
        <v>736</v>
      </c>
      <c r="G142" s="1004" t="s">
        <v>3123</v>
      </c>
      <c r="H142" s="1004" t="s">
        <v>3837</v>
      </c>
      <c r="I142" s="1004" t="s">
        <v>32</v>
      </c>
      <c r="J142" s="1004" t="s">
        <v>3540</v>
      </c>
      <c r="K142" s="1006">
        <v>6070000</v>
      </c>
      <c r="L142" s="1007"/>
      <c r="M142" s="1007"/>
      <c r="N142" s="1007"/>
      <c r="O142" s="1007"/>
      <c r="P142" s="1006">
        <v>6070000</v>
      </c>
      <c r="Q142" s="1006">
        <v>6070000</v>
      </c>
      <c r="R142" s="1006">
        <v>6070000</v>
      </c>
      <c r="S142" s="1006">
        <v>6070000</v>
      </c>
      <c r="T142" s="1005" t="s">
        <v>3668</v>
      </c>
    </row>
    <row r="143" spans="1:20" ht="51">
      <c r="A143" s="1004">
        <v>133</v>
      </c>
      <c r="B143" s="1005" t="s">
        <v>1412</v>
      </c>
      <c r="C143" s="1005" t="s">
        <v>3838</v>
      </c>
      <c r="D143" s="1004" t="s">
        <v>2226</v>
      </c>
      <c r="E143" s="1004" t="s">
        <v>2226</v>
      </c>
      <c r="F143" s="1004" t="s">
        <v>1412</v>
      </c>
      <c r="G143" s="1004" t="s">
        <v>3124</v>
      </c>
      <c r="H143" s="1004" t="s">
        <v>3839</v>
      </c>
      <c r="I143" s="1004" t="s">
        <v>32</v>
      </c>
      <c r="J143" s="1004" t="s">
        <v>3681</v>
      </c>
      <c r="K143" s="1006">
        <v>4719000</v>
      </c>
      <c r="L143" s="1007"/>
      <c r="M143" s="1007"/>
      <c r="N143" s="1007"/>
      <c r="O143" s="1007"/>
      <c r="P143" s="1006">
        <v>4719000</v>
      </c>
      <c r="Q143" s="1006">
        <v>4719000</v>
      </c>
      <c r="R143" s="1006">
        <v>4719000</v>
      </c>
      <c r="S143" s="1006">
        <v>4719000</v>
      </c>
      <c r="T143" s="1005" t="s">
        <v>2601</v>
      </c>
    </row>
    <row r="144" spans="1:20" ht="51">
      <c r="A144" s="1004">
        <v>134</v>
      </c>
      <c r="B144" s="1005" t="s">
        <v>1612</v>
      </c>
      <c r="C144" s="1005" t="s">
        <v>3840</v>
      </c>
      <c r="D144" s="1004" t="s">
        <v>2542</v>
      </c>
      <c r="E144" s="1004" t="s">
        <v>2542</v>
      </c>
      <c r="F144" s="1004" t="s">
        <v>1612</v>
      </c>
      <c r="G144" s="1004" t="s">
        <v>3125</v>
      </c>
      <c r="H144" s="1004" t="s">
        <v>3841</v>
      </c>
      <c r="I144" s="1004" t="s">
        <v>32</v>
      </c>
      <c r="J144" s="1004" t="s">
        <v>3544</v>
      </c>
      <c r="K144" s="1006">
        <v>4410000</v>
      </c>
      <c r="L144" s="1007"/>
      <c r="M144" s="1007"/>
      <c r="N144" s="1007"/>
      <c r="O144" s="1007"/>
      <c r="P144" s="1006">
        <v>4410000</v>
      </c>
      <c r="Q144" s="1006">
        <v>4410000</v>
      </c>
      <c r="R144" s="1006">
        <v>4410000</v>
      </c>
      <c r="S144" s="1006">
        <v>4410000</v>
      </c>
      <c r="T144" s="1005" t="s">
        <v>2602</v>
      </c>
    </row>
    <row r="145" spans="1:20" ht="63.75">
      <c r="A145" s="1004">
        <v>135</v>
      </c>
      <c r="B145" s="1005" t="s">
        <v>1162</v>
      </c>
      <c r="C145" s="1005" t="s">
        <v>3722</v>
      </c>
      <c r="D145" s="1004" t="s">
        <v>2212</v>
      </c>
      <c r="E145" s="1004" t="s">
        <v>2212</v>
      </c>
      <c r="F145" s="1004" t="s">
        <v>1162</v>
      </c>
      <c r="G145" s="1004" t="s">
        <v>3126</v>
      </c>
      <c r="H145" s="1004" t="s">
        <v>3842</v>
      </c>
      <c r="I145" s="1004" t="s">
        <v>32</v>
      </c>
      <c r="J145" s="1004" t="s">
        <v>3681</v>
      </c>
      <c r="K145" s="1006">
        <v>4955000</v>
      </c>
      <c r="L145" s="1007"/>
      <c r="M145" s="1007"/>
      <c r="N145" s="1007"/>
      <c r="O145" s="1007"/>
      <c r="P145" s="1006">
        <v>4955000</v>
      </c>
      <c r="Q145" s="1006">
        <v>4955000</v>
      </c>
      <c r="R145" s="1006">
        <v>4955000</v>
      </c>
      <c r="S145" s="1006">
        <v>4955000</v>
      </c>
      <c r="T145" s="1005" t="s">
        <v>2600</v>
      </c>
    </row>
    <row r="146" spans="1:20" ht="51">
      <c r="A146" s="1004">
        <v>136</v>
      </c>
      <c r="B146" s="1005" t="s">
        <v>1061</v>
      </c>
      <c r="C146" s="1005" t="s">
        <v>3843</v>
      </c>
      <c r="D146" s="1004" t="s">
        <v>2194</v>
      </c>
      <c r="E146" s="1004" t="s">
        <v>2194</v>
      </c>
      <c r="F146" s="1004" t="s">
        <v>1061</v>
      </c>
      <c r="G146" s="1004" t="s">
        <v>3127</v>
      </c>
      <c r="H146" s="1004" t="s">
        <v>3844</v>
      </c>
      <c r="I146" s="1004" t="s">
        <v>32</v>
      </c>
      <c r="J146" s="1004" t="s">
        <v>3540</v>
      </c>
      <c r="K146" s="1006">
        <v>6070000</v>
      </c>
      <c r="L146" s="1007"/>
      <c r="M146" s="1007"/>
      <c r="N146" s="1007"/>
      <c r="O146" s="1007"/>
      <c r="P146" s="1006">
        <v>6070000</v>
      </c>
      <c r="Q146" s="1006">
        <v>6070000</v>
      </c>
      <c r="R146" s="1006">
        <v>6070000</v>
      </c>
      <c r="S146" s="1006">
        <v>6070000</v>
      </c>
      <c r="T146" s="1005" t="s">
        <v>3663</v>
      </c>
    </row>
    <row r="147" spans="1:20" ht="51">
      <c r="A147" s="1004">
        <v>137</v>
      </c>
      <c r="B147" s="1005" t="s">
        <v>1630</v>
      </c>
      <c r="C147" s="1005" t="s">
        <v>3845</v>
      </c>
      <c r="D147" s="1004" t="s">
        <v>2252</v>
      </c>
      <c r="E147" s="1004" t="s">
        <v>2252</v>
      </c>
      <c r="F147" s="1004" t="s">
        <v>1630</v>
      </c>
      <c r="G147" s="1004" t="s">
        <v>3128</v>
      </c>
      <c r="H147" s="1004" t="s">
        <v>3846</v>
      </c>
      <c r="I147" s="1004" t="s">
        <v>32</v>
      </c>
      <c r="J147" s="1004" t="s">
        <v>3544</v>
      </c>
      <c r="K147" s="1006">
        <v>4719000</v>
      </c>
      <c r="L147" s="1007"/>
      <c r="M147" s="1007"/>
      <c r="N147" s="1007"/>
      <c r="O147" s="1007"/>
      <c r="P147" s="1006">
        <v>4719000</v>
      </c>
      <c r="Q147" s="1006">
        <v>4719000</v>
      </c>
      <c r="R147" s="1006">
        <v>4719000</v>
      </c>
      <c r="S147" s="1006">
        <v>4719000</v>
      </c>
      <c r="T147" s="1005" t="s">
        <v>2601</v>
      </c>
    </row>
    <row r="148" spans="1:20" ht="38.25">
      <c r="A148" s="1004">
        <v>138</v>
      </c>
      <c r="B148" s="1005" t="s">
        <v>797</v>
      </c>
      <c r="C148" s="1005" t="s">
        <v>3847</v>
      </c>
      <c r="D148" s="1004" t="s">
        <v>2141</v>
      </c>
      <c r="E148" s="1004" t="s">
        <v>2141</v>
      </c>
      <c r="F148" s="1004" t="s">
        <v>797</v>
      </c>
      <c r="G148" s="1004" t="s">
        <v>3129</v>
      </c>
      <c r="H148" s="1004" t="s">
        <v>3848</v>
      </c>
      <c r="I148" s="1004" t="s">
        <v>63</v>
      </c>
      <c r="J148" s="1004" t="s">
        <v>3540</v>
      </c>
      <c r="K148" s="1006">
        <v>6070000</v>
      </c>
      <c r="L148" s="1007"/>
      <c r="M148" s="1007"/>
      <c r="N148" s="1007"/>
      <c r="O148" s="1007"/>
      <c r="P148" s="1006">
        <v>6070000</v>
      </c>
      <c r="Q148" s="1006">
        <v>6070000</v>
      </c>
      <c r="R148" s="1006">
        <v>6070000</v>
      </c>
      <c r="S148" s="1006">
        <v>6070000</v>
      </c>
      <c r="T148" s="1005" t="s">
        <v>3585</v>
      </c>
    </row>
    <row r="149" spans="1:20" ht="51">
      <c r="A149" s="1004">
        <v>139</v>
      </c>
      <c r="B149" s="1005" t="s">
        <v>198</v>
      </c>
      <c r="C149" s="1005" t="s">
        <v>3849</v>
      </c>
      <c r="D149" s="1004" t="s">
        <v>2027</v>
      </c>
      <c r="E149" s="1004" t="s">
        <v>2027</v>
      </c>
      <c r="F149" s="1004" t="s">
        <v>198</v>
      </c>
      <c r="G149" s="1004" t="s">
        <v>3130</v>
      </c>
      <c r="H149" s="1004" t="s">
        <v>3850</v>
      </c>
      <c r="I149" s="1004" t="s">
        <v>63</v>
      </c>
      <c r="J149" s="1004" t="s">
        <v>3540</v>
      </c>
      <c r="K149" s="1006">
        <v>7728000</v>
      </c>
      <c r="L149" s="1007"/>
      <c r="M149" s="1007"/>
      <c r="N149" s="1007"/>
      <c r="O149" s="1007"/>
      <c r="P149" s="1006">
        <v>7728000</v>
      </c>
      <c r="Q149" s="1006">
        <v>7728000</v>
      </c>
      <c r="R149" s="1006">
        <v>7728000</v>
      </c>
      <c r="S149" s="1006">
        <v>7728000</v>
      </c>
      <c r="T149" s="1005" t="s">
        <v>3787</v>
      </c>
    </row>
    <row r="150" spans="1:20" ht="63.75">
      <c r="A150" s="1004">
        <v>140</v>
      </c>
      <c r="B150" s="1005" t="s">
        <v>1182</v>
      </c>
      <c r="C150" s="1005" t="s">
        <v>3851</v>
      </c>
      <c r="D150" s="1004" t="s">
        <v>2215</v>
      </c>
      <c r="E150" s="1004" t="s">
        <v>2215</v>
      </c>
      <c r="F150" s="1004" t="s">
        <v>1182</v>
      </c>
      <c r="G150" s="1004" t="s">
        <v>3131</v>
      </c>
      <c r="H150" s="1004" t="s">
        <v>3852</v>
      </c>
      <c r="I150" s="1004" t="s">
        <v>32</v>
      </c>
      <c r="J150" s="1004" t="s">
        <v>3591</v>
      </c>
      <c r="K150" s="1006">
        <v>4955000</v>
      </c>
      <c r="L150" s="1007"/>
      <c r="M150" s="1007"/>
      <c r="N150" s="1007"/>
      <c r="O150" s="1007"/>
      <c r="P150" s="1006">
        <v>4955000</v>
      </c>
      <c r="Q150" s="1006">
        <v>4955000</v>
      </c>
      <c r="R150" s="1006">
        <v>4955000</v>
      </c>
      <c r="S150" s="1006">
        <v>4955000</v>
      </c>
      <c r="T150" s="1005" t="s">
        <v>2600</v>
      </c>
    </row>
    <row r="151" spans="1:20" ht="51">
      <c r="A151" s="1004">
        <v>141</v>
      </c>
      <c r="B151" s="1005" t="s">
        <v>2418</v>
      </c>
      <c r="C151" s="1005" t="s">
        <v>3853</v>
      </c>
      <c r="D151" s="1004" t="s">
        <v>2539</v>
      </c>
      <c r="E151" s="1004" t="s">
        <v>3528</v>
      </c>
      <c r="F151" s="1004" t="s">
        <v>2418</v>
      </c>
      <c r="G151" s="1004" t="s">
        <v>3132</v>
      </c>
      <c r="H151" s="1004" t="s">
        <v>3854</v>
      </c>
      <c r="I151" s="1004" t="s">
        <v>32</v>
      </c>
      <c r="J151" s="1004" t="s">
        <v>3544</v>
      </c>
      <c r="K151" s="1006">
        <v>4410000</v>
      </c>
      <c r="L151" s="1007"/>
      <c r="M151" s="1007"/>
      <c r="N151" s="1007"/>
      <c r="O151" s="1007"/>
      <c r="P151" s="1006">
        <v>4410000</v>
      </c>
      <c r="Q151" s="1006">
        <v>4410000</v>
      </c>
      <c r="R151" s="1006">
        <v>4410000</v>
      </c>
      <c r="S151" s="1006">
        <v>4410000</v>
      </c>
      <c r="T151" s="1005" t="s">
        <v>2602</v>
      </c>
    </row>
    <row r="152" spans="1:20" ht="51">
      <c r="A152" s="1004">
        <v>142</v>
      </c>
      <c r="B152" s="1005" t="s">
        <v>3134</v>
      </c>
      <c r="C152" s="1005" t="s">
        <v>3855</v>
      </c>
      <c r="D152" s="1004" t="s">
        <v>2174</v>
      </c>
      <c r="E152" s="1004" t="s">
        <v>2174</v>
      </c>
      <c r="F152" s="1004" t="s">
        <v>3134</v>
      </c>
      <c r="G152" s="1004" t="s">
        <v>3133</v>
      </c>
      <c r="H152" s="1004" t="s">
        <v>3856</v>
      </c>
      <c r="I152" s="1004" t="s">
        <v>32</v>
      </c>
      <c r="J152" s="1004" t="s">
        <v>3540</v>
      </c>
      <c r="K152" s="1006">
        <v>6070000</v>
      </c>
      <c r="L152" s="1007"/>
      <c r="M152" s="1007"/>
      <c r="N152" s="1007"/>
      <c r="O152" s="1007"/>
      <c r="P152" s="1006">
        <v>6070000</v>
      </c>
      <c r="Q152" s="1006">
        <v>6070000</v>
      </c>
      <c r="R152" s="1006">
        <v>6070000</v>
      </c>
      <c r="S152" s="1006">
        <v>6070000</v>
      </c>
      <c r="T152" s="1005" t="s">
        <v>3663</v>
      </c>
    </row>
    <row r="153" spans="1:20" ht="63.75">
      <c r="A153" s="1004">
        <v>143</v>
      </c>
      <c r="B153" s="1005" t="s">
        <v>1111</v>
      </c>
      <c r="C153" s="1005" t="s">
        <v>3857</v>
      </c>
      <c r="D153" s="1004" t="s">
        <v>2204</v>
      </c>
      <c r="E153" s="1004" t="s">
        <v>2204</v>
      </c>
      <c r="F153" s="1004" t="s">
        <v>1111</v>
      </c>
      <c r="G153" s="1004" t="s">
        <v>3135</v>
      </c>
      <c r="H153" s="1004" t="s">
        <v>1112</v>
      </c>
      <c r="I153" s="1004" t="s">
        <v>32</v>
      </c>
      <c r="J153" s="1004" t="s">
        <v>3544</v>
      </c>
      <c r="K153" s="1006">
        <v>4955000</v>
      </c>
      <c r="L153" s="1007"/>
      <c r="M153" s="1007"/>
      <c r="N153" s="1007"/>
      <c r="O153" s="1007"/>
      <c r="P153" s="1006">
        <v>4955000</v>
      </c>
      <c r="Q153" s="1006">
        <v>4955000</v>
      </c>
      <c r="R153" s="1006">
        <v>4955000</v>
      </c>
      <c r="S153" s="1006">
        <v>4955000</v>
      </c>
      <c r="T153" s="1005" t="s">
        <v>2600</v>
      </c>
    </row>
    <row r="154" spans="1:20" ht="76.5">
      <c r="A154" s="1004">
        <v>144</v>
      </c>
      <c r="B154" s="1005" t="s">
        <v>2850</v>
      </c>
      <c r="C154" s="1005" t="s">
        <v>3858</v>
      </c>
      <c r="D154" s="1004" t="s">
        <v>2175</v>
      </c>
      <c r="E154" s="1004" t="s">
        <v>2175</v>
      </c>
      <c r="F154" s="1004" t="s">
        <v>2850</v>
      </c>
      <c r="G154" s="1004" t="s">
        <v>3136</v>
      </c>
      <c r="H154" s="1004" t="s">
        <v>3859</v>
      </c>
      <c r="I154" s="1004" t="s">
        <v>32</v>
      </c>
      <c r="J154" s="1004" t="s">
        <v>3544</v>
      </c>
      <c r="K154" s="1006">
        <v>4410000</v>
      </c>
      <c r="L154" s="1007"/>
      <c r="M154" s="1007"/>
      <c r="N154" s="1007"/>
      <c r="O154" s="1007"/>
      <c r="P154" s="1006">
        <v>4410000</v>
      </c>
      <c r="Q154" s="1006">
        <v>4410000</v>
      </c>
      <c r="R154" s="1006">
        <v>4410000</v>
      </c>
      <c r="S154" s="1006">
        <v>4410000</v>
      </c>
      <c r="T154" s="1005" t="s">
        <v>3554</v>
      </c>
    </row>
    <row r="155" spans="1:20" ht="63.75">
      <c r="A155" s="1004">
        <v>145</v>
      </c>
      <c r="B155" s="1005" t="s">
        <v>693</v>
      </c>
      <c r="C155" s="1005" t="s">
        <v>3571</v>
      </c>
      <c r="D155" s="1004" t="s">
        <v>2123</v>
      </c>
      <c r="E155" s="1004" t="s">
        <v>2123</v>
      </c>
      <c r="F155" s="1004" t="s">
        <v>693</v>
      </c>
      <c r="G155" s="1004" t="s">
        <v>3137</v>
      </c>
      <c r="H155" s="1004" t="s">
        <v>3860</v>
      </c>
      <c r="I155" s="1004" t="s">
        <v>32</v>
      </c>
      <c r="J155" s="1004" t="s">
        <v>3540</v>
      </c>
      <c r="K155" s="1006">
        <v>6070000</v>
      </c>
      <c r="L155" s="1007"/>
      <c r="M155" s="1007"/>
      <c r="N155" s="1007"/>
      <c r="O155" s="1007"/>
      <c r="P155" s="1006">
        <v>6070000</v>
      </c>
      <c r="Q155" s="1006">
        <v>6070000</v>
      </c>
      <c r="R155" s="1006">
        <v>6070000</v>
      </c>
      <c r="S155" s="1006">
        <v>6070000</v>
      </c>
      <c r="T155" s="1005" t="s">
        <v>3668</v>
      </c>
    </row>
    <row r="156" spans="1:20" ht="63.75">
      <c r="A156" s="1004">
        <v>146</v>
      </c>
      <c r="B156" s="1005" t="s">
        <v>699</v>
      </c>
      <c r="C156" s="1005" t="s">
        <v>3861</v>
      </c>
      <c r="D156" s="1004" t="s">
        <v>2124</v>
      </c>
      <c r="E156" s="1004" t="s">
        <v>2124</v>
      </c>
      <c r="F156" s="1004" t="s">
        <v>699</v>
      </c>
      <c r="G156" s="1004" t="s">
        <v>3138</v>
      </c>
      <c r="H156" s="1004" t="s">
        <v>3862</v>
      </c>
      <c r="I156" s="1004" t="s">
        <v>32</v>
      </c>
      <c r="J156" s="1004" t="s">
        <v>3540</v>
      </c>
      <c r="K156" s="1006">
        <v>6070000</v>
      </c>
      <c r="L156" s="1007"/>
      <c r="M156" s="1007"/>
      <c r="N156" s="1007"/>
      <c r="O156" s="1007"/>
      <c r="P156" s="1006">
        <v>6070000</v>
      </c>
      <c r="Q156" s="1006">
        <v>6070000</v>
      </c>
      <c r="R156" s="1006">
        <v>6070000</v>
      </c>
      <c r="S156" s="1006">
        <v>6070000</v>
      </c>
      <c r="T156" s="1005" t="s">
        <v>3668</v>
      </c>
    </row>
    <row r="157" spans="1:20" ht="63.75">
      <c r="A157" s="1004">
        <v>147</v>
      </c>
      <c r="B157" s="1005" t="s">
        <v>705</v>
      </c>
      <c r="C157" s="1005" t="s">
        <v>3863</v>
      </c>
      <c r="D157" s="1004" t="s">
        <v>2125</v>
      </c>
      <c r="E157" s="1004" t="s">
        <v>2125</v>
      </c>
      <c r="F157" s="1004" t="s">
        <v>705</v>
      </c>
      <c r="G157" s="1004" t="s">
        <v>3139</v>
      </c>
      <c r="H157" s="1004" t="s">
        <v>3864</v>
      </c>
      <c r="I157" s="1004" t="s">
        <v>32</v>
      </c>
      <c r="J157" s="1004" t="s">
        <v>3540</v>
      </c>
      <c r="K157" s="1006">
        <v>6070000</v>
      </c>
      <c r="L157" s="1007"/>
      <c r="M157" s="1007"/>
      <c r="N157" s="1007"/>
      <c r="O157" s="1007"/>
      <c r="P157" s="1006">
        <v>6070000</v>
      </c>
      <c r="Q157" s="1006">
        <v>6070000</v>
      </c>
      <c r="R157" s="1006">
        <v>6070000</v>
      </c>
      <c r="S157" s="1006">
        <v>6070000</v>
      </c>
      <c r="T157" s="1005" t="s">
        <v>3668</v>
      </c>
    </row>
    <row r="158" spans="1:20" ht="63.75">
      <c r="A158" s="1004">
        <v>148</v>
      </c>
      <c r="B158" s="1005" t="s">
        <v>711</v>
      </c>
      <c r="C158" s="1005" t="s">
        <v>3865</v>
      </c>
      <c r="D158" s="1004" t="s">
        <v>2126</v>
      </c>
      <c r="E158" s="1004" t="s">
        <v>2126</v>
      </c>
      <c r="F158" s="1004" t="s">
        <v>711</v>
      </c>
      <c r="G158" s="1004" t="s">
        <v>3140</v>
      </c>
      <c r="H158" s="1004" t="s">
        <v>3866</v>
      </c>
      <c r="I158" s="1004" t="s">
        <v>63</v>
      </c>
      <c r="J158" s="1004" t="s">
        <v>3540</v>
      </c>
      <c r="K158" s="1006">
        <v>6070000</v>
      </c>
      <c r="L158" s="1007"/>
      <c r="M158" s="1007"/>
      <c r="N158" s="1007"/>
      <c r="O158" s="1007"/>
      <c r="P158" s="1006">
        <v>6070000</v>
      </c>
      <c r="Q158" s="1006">
        <v>6070000</v>
      </c>
      <c r="R158" s="1006">
        <v>6070000</v>
      </c>
      <c r="S158" s="1006">
        <v>6070000</v>
      </c>
      <c r="T158" s="1005" t="s">
        <v>3668</v>
      </c>
    </row>
    <row r="159" spans="1:20" ht="63.75">
      <c r="A159" s="1004">
        <v>149</v>
      </c>
      <c r="B159" s="1005" t="s">
        <v>3142</v>
      </c>
      <c r="C159" s="1005" t="s">
        <v>3867</v>
      </c>
      <c r="D159" s="1004" t="s">
        <v>2127</v>
      </c>
      <c r="E159" s="1004" t="s">
        <v>2127</v>
      </c>
      <c r="F159" s="1004" t="s">
        <v>3142</v>
      </c>
      <c r="G159" s="1004" t="s">
        <v>3141</v>
      </c>
      <c r="H159" s="1004" t="s">
        <v>3868</v>
      </c>
      <c r="I159" s="1004" t="s">
        <v>63</v>
      </c>
      <c r="J159" s="1004" t="s">
        <v>3540</v>
      </c>
      <c r="K159" s="1006">
        <v>6070000</v>
      </c>
      <c r="L159" s="1007"/>
      <c r="M159" s="1007"/>
      <c r="N159" s="1007"/>
      <c r="O159" s="1007"/>
      <c r="P159" s="1006">
        <v>6070000</v>
      </c>
      <c r="Q159" s="1006">
        <v>6070000</v>
      </c>
      <c r="R159" s="1006">
        <v>6070000</v>
      </c>
      <c r="S159" s="1006">
        <v>6070000</v>
      </c>
      <c r="T159" s="1005" t="s">
        <v>3668</v>
      </c>
    </row>
    <row r="160" spans="1:20" ht="63.75">
      <c r="A160" s="1004">
        <v>150</v>
      </c>
      <c r="B160" s="1005" t="s">
        <v>721</v>
      </c>
      <c r="C160" s="1005" t="s">
        <v>3573</v>
      </c>
      <c r="D160" s="1004" t="s">
        <v>2128</v>
      </c>
      <c r="E160" s="1004" t="s">
        <v>2128</v>
      </c>
      <c r="F160" s="1004" t="s">
        <v>721</v>
      </c>
      <c r="G160" s="1004" t="s">
        <v>3143</v>
      </c>
      <c r="H160" s="1004" t="s">
        <v>3869</v>
      </c>
      <c r="I160" s="1004" t="s">
        <v>63</v>
      </c>
      <c r="J160" s="1004" t="s">
        <v>3540</v>
      </c>
      <c r="K160" s="1006">
        <v>6070000</v>
      </c>
      <c r="L160" s="1007"/>
      <c r="M160" s="1007"/>
      <c r="N160" s="1007"/>
      <c r="O160" s="1007"/>
      <c r="P160" s="1006">
        <v>6070000</v>
      </c>
      <c r="Q160" s="1006">
        <v>6070000</v>
      </c>
      <c r="R160" s="1006">
        <v>6070000</v>
      </c>
      <c r="S160" s="1006">
        <v>6070000</v>
      </c>
      <c r="T160" s="1005" t="s">
        <v>3668</v>
      </c>
    </row>
    <row r="161" spans="1:20" ht="63.75">
      <c r="A161" s="1004">
        <v>151</v>
      </c>
      <c r="B161" s="1005" t="s">
        <v>727</v>
      </c>
      <c r="C161" s="1005" t="s">
        <v>3870</v>
      </c>
      <c r="D161" s="1004" t="s">
        <v>2129</v>
      </c>
      <c r="E161" s="1004" t="s">
        <v>2129</v>
      </c>
      <c r="F161" s="1004" t="s">
        <v>727</v>
      </c>
      <c r="G161" s="1004" t="s">
        <v>3144</v>
      </c>
      <c r="H161" s="1004" t="s">
        <v>3871</v>
      </c>
      <c r="I161" s="1004" t="s">
        <v>63</v>
      </c>
      <c r="J161" s="1004" t="s">
        <v>3540</v>
      </c>
      <c r="K161" s="1006">
        <v>6070000</v>
      </c>
      <c r="L161" s="1007"/>
      <c r="M161" s="1007"/>
      <c r="N161" s="1007"/>
      <c r="O161" s="1007"/>
      <c r="P161" s="1006">
        <v>6070000</v>
      </c>
      <c r="Q161" s="1006">
        <v>6070000</v>
      </c>
      <c r="R161" s="1006">
        <v>6070000</v>
      </c>
      <c r="S161" s="1006">
        <v>6070000</v>
      </c>
      <c r="T161" s="1005" t="s">
        <v>3668</v>
      </c>
    </row>
    <row r="162" spans="1:20" ht="38.25">
      <c r="A162" s="1004">
        <v>152</v>
      </c>
      <c r="B162" s="1005" t="s">
        <v>964</v>
      </c>
      <c r="C162" s="1005" t="s">
        <v>3872</v>
      </c>
      <c r="D162" s="1004" t="s">
        <v>2171</v>
      </c>
      <c r="E162" s="1004" t="s">
        <v>2171</v>
      </c>
      <c r="F162" s="1004" t="s">
        <v>964</v>
      </c>
      <c r="G162" s="1004" t="s">
        <v>3145</v>
      </c>
      <c r="H162" s="1004" t="s">
        <v>3873</v>
      </c>
      <c r="I162" s="1004" t="s">
        <v>63</v>
      </c>
      <c r="J162" s="1004" t="s">
        <v>3540</v>
      </c>
      <c r="K162" s="1006">
        <v>6070000</v>
      </c>
      <c r="L162" s="1007"/>
      <c r="M162" s="1007"/>
      <c r="N162" s="1007"/>
      <c r="O162" s="1007"/>
      <c r="P162" s="1006">
        <v>6070000</v>
      </c>
      <c r="Q162" s="1006">
        <v>6070000</v>
      </c>
      <c r="R162" s="1006">
        <v>6070000</v>
      </c>
      <c r="S162" s="1006">
        <v>6070000</v>
      </c>
      <c r="T162" s="1005" t="s">
        <v>3585</v>
      </c>
    </row>
    <row r="163" spans="1:20" ht="51">
      <c r="A163" s="1004">
        <v>153</v>
      </c>
      <c r="B163" s="1005" t="s">
        <v>815</v>
      </c>
      <c r="C163" s="1005" t="s">
        <v>3874</v>
      </c>
      <c r="D163" s="1004" t="s">
        <v>2144</v>
      </c>
      <c r="E163" s="1004" t="s">
        <v>2144</v>
      </c>
      <c r="F163" s="1004" t="s">
        <v>815</v>
      </c>
      <c r="G163" s="1004" t="s">
        <v>3146</v>
      </c>
      <c r="H163" s="1004" t="s">
        <v>3875</v>
      </c>
      <c r="I163" s="1004" t="s">
        <v>32</v>
      </c>
      <c r="J163" s="1004" t="s">
        <v>3540</v>
      </c>
      <c r="K163" s="1006">
        <v>6070000</v>
      </c>
      <c r="L163" s="1007"/>
      <c r="M163" s="1007"/>
      <c r="N163" s="1007"/>
      <c r="O163" s="1007"/>
      <c r="P163" s="1006">
        <v>6070000</v>
      </c>
      <c r="Q163" s="1006">
        <v>6070000</v>
      </c>
      <c r="R163" s="1006">
        <v>6070000</v>
      </c>
      <c r="S163" s="1006">
        <v>6070000</v>
      </c>
      <c r="T163" s="1005" t="s">
        <v>3663</v>
      </c>
    </row>
    <row r="164" spans="1:20" ht="51">
      <c r="A164" s="1004">
        <v>154</v>
      </c>
      <c r="B164" s="1005" t="s">
        <v>866</v>
      </c>
      <c r="C164" s="1005" t="s">
        <v>3593</v>
      </c>
      <c r="D164" s="1004" t="s">
        <v>2153</v>
      </c>
      <c r="E164" s="1004" t="s">
        <v>2153</v>
      </c>
      <c r="F164" s="1004" t="s">
        <v>866</v>
      </c>
      <c r="G164" s="1004" t="s">
        <v>3147</v>
      </c>
      <c r="H164" s="1004" t="s">
        <v>3876</v>
      </c>
      <c r="I164" s="1004" t="s">
        <v>32</v>
      </c>
      <c r="J164" s="1004" t="s">
        <v>3540</v>
      </c>
      <c r="K164" s="1006">
        <v>6070000</v>
      </c>
      <c r="L164" s="1007"/>
      <c r="M164" s="1007"/>
      <c r="N164" s="1007"/>
      <c r="O164" s="1007"/>
      <c r="P164" s="1006">
        <v>6070000</v>
      </c>
      <c r="Q164" s="1006">
        <v>6070000</v>
      </c>
      <c r="R164" s="1006">
        <v>6070000</v>
      </c>
      <c r="S164" s="1006">
        <v>6070000</v>
      </c>
      <c r="T164" s="1005" t="s">
        <v>3663</v>
      </c>
    </row>
    <row r="165" spans="1:20" ht="38.25">
      <c r="A165" s="1004">
        <v>155</v>
      </c>
      <c r="B165" s="1005" t="s">
        <v>1612</v>
      </c>
      <c r="C165" s="1005" t="s">
        <v>3877</v>
      </c>
      <c r="D165" s="1004" t="s">
        <v>2114</v>
      </c>
      <c r="E165" s="1004" t="s">
        <v>2114</v>
      </c>
      <c r="F165" s="1004" t="s">
        <v>1612</v>
      </c>
      <c r="G165" s="1004" t="s">
        <v>3148</v>
      </c>
      <c r="H165" s="1004" t="s">
        <v>3878</v>
      </c>
      <c r="I165" s="1004" t="s">
        <v>32</v>
      </c>
      <c r="J165" s="1004" t="s">
        <v>3540</v>
      </c>
      <c r="K165" s="1006">
        <v>6327000</v>
      </c>
      <c r="L165" s="1007"/>
      <c r="M165" s="1007"/>
      <c r="N165" s="1007"/>
      <c r="O165" s="1007"/>
      <c r="P165" s="1006">
        <v>6327000</v>
      </c>
      <c r="Q165" s="1006">
        <v>6327000</v>
      </c>
      <c r="R165" s="1006">
        <v>6327000</v>
      </c>
      <c r="S165" s="1006">
        <v>6327000</v>
      </c>
      <c r="T165" s="1005" t="s">
        <v>3551</v>
      </c>
    </row>
    <row r="166" spans="1:20" ht="51">
      <c r="A166" s="1004">
        <v>156</v>
      </c>
      <c r="B166" s="1005" t="s">
        <v>1656</v>
      </c>
      <c r="C166" s="1005" t="s">
        <v>3879</v>
      </c>
      <c r="D166" s="1004" t="s">
        <v>2517</v>
      </c>
      <c r="E166" s="1004" t="s">
        <v>2517</v>
      </c>
      <c r="F166" s="1004" t="s">
        <v>1656</v>
      </c>
      <c r="G166" s="1004" t="s">
        <v>3149</v>
      </c>
      <c r="H166" s="1004" t="s">
        <v>1001</v>
      </c>
      <c r="I166" s="1004" t="s">
        <v>32</v>
      </c>
      <c r="J166" s="1004" t="s">
        <v>3544</v>
      </c>
      <c r="K166" s="1006">
        <v>4719000</v>
      </c>
      <c r="L166" s="1007"/>
      <c r="M166" s="1007"/>
      <c r="N166" s="1007"/>
      <c r="O166" s="1007"/>
      <c r="P166" s="1006">
        <v>4719000</v>
      </c>
      <c r="Q166" s="1006">
        <v>4719000</v>
      </c>
      <c r="R166" s="1006">
        <v>4719000</v>
      </c>
      <c r="S166" s="1006">
        <v>4719000</v>
      </c>
      <c r="T166" s="1005" t="s">
        <v>2601</v>
      </c>
    </row>
    <row r="167" spans="1:20" ht="51">
      <c r="A167" s="1004">
        <v>157</v>
      </c>
      <c r="B167" s="1005" t="s">
        <v>969</v>
      </c>
      <c r="C167" s="1005" t="s">
        <v>3880</v>
      </c>
      <c r="D167" s="1004" t="s">
        <v>2172</v>
      </c>
      <c r="E167" s="1004" t="s">
        <v>2172</v>
      </c>
      <c r="F167" s="1004" t="s">
        <v>969</v>
      </c>
      <c r="G167" s="1004" t="s">
        <v>3150</v>
      </c>
      <c r="H167" s="1004" t="s">
        <v>3881</v>
      </c>
      <c r="I167" s="1004" t="s">
        <v>32</v>
      </c>
      <c r="J167" s="1004" t="s">
        <v>3540</v>
      </c>
      <c r="K167" s="1006">
        <v>6070000</v>
      </c>
      <c r="L167" s="1007"/>
      <c r="M167" s="1007"/>
      <c r="N167" s="1007"/>
      <c r="O167" s="1007"/>
      <c r="P167" s="1006">
        <v>6070000</v>
      </c>
      <c r="Q167" s="1006">
        <v>6070000</v>
      </c>
      <c r="R167" s="1006">
        <v>6070000</v>
      </c>
      <c r="S167" s="1006">
        <v>6070000</v>
      </c>
      <c r="T167" s="1005" t="s">
        <v>3663</v>
      </c>
    </row>
    <row r="168" spans="1:20" ht="51">
      <c r="A168" s="1004">
        <v>158</v>
      </c>
      <c r="B168" s="1005" t="s">
        <v>973</v>
      </c>
      <c r="C168" s="1005" t="s">
        <v>3605</v>
      </c>
      <c r="D168" s="1004" t="s">
        <v>2173</v>
      </c>
      <c r="E168" s="1004" t="s">
        <v>2173</v>
      </c>
      <c r="F168" s="1004" t="s">
        <v>973</v>
      </c>
      <c r="G168" s="1004" t="s">
        <v>3151</v>
      </c>
      <c r="H168" s="1004" t="s">
        <v>3882</v>
      </c>
      <c r="I168" s="1004" t="s">
        <v>32</v>
      </c>
      <c r="J168" s="1004" t="s">
        <v>3540</v>
      </c>
      <c r="K168" s="1006">
        <v>6070000</v>
      </c>
      <c r="L168" s="1007"/>
      <c r="M168" s="1007"/>
      <c r="N168" s="1007"/>
      <c r="O168" s="1007"/>
      <c r="P168" s="1006">
        <v>6070000</v>
      </c>
      <c r="Q168" s="1006">
        <v>6070000</v>
      </c>
      <c r="R168" s="1006">
        <v>6070000</v>
      </c>
      <c r="S168" s="1006">
        <v>6070000</v>
      </c>
      <c r="T168" s="1005" t="s">
        <v>3663</v>
      </c>
    </row>
    <row r="169" spans="1:20" ht="38.25">
      <c r="A169" s="1004">
        <v>159</v>
      </c>
      <c r="B169" s="1005" t="s">
        <v>821</v>
      </c>
      <c r="C169" s="1005" t="s">
        <v>3605</v>
      </c>
      <c r="D169" s="1004" t="s">
        <v>2145</v>
      </c>
      <c r="E169" s="1004" t="s">
        <v>2145</v>
      </c>
      <c r="F169" s="1004" t="s">
        <v>821</v>
      </c>
      <c r="G169" s="1004" t="s">
        <v>3152</v>
      </c>
      <c r="H169" s="1004" t="s">
        <v>3883</v>
      </c>
      <c r="I169" s="1004" t="s">
        <v>63</v>
      </c>
      <c r="J169" s="1004" t="s">
        <v>3540</v>
      </c>
      <c r="K169" s="1006">
        <v>6070000</v>
      </c>
      <c r="L169" s="1007"/>
      <c r="M169" s="1007"/>
      <c r="N169" s="1007"/>
      <c r="O169" s="1007"/>
      <c r="P169" s="1006">
        <v>6070000</v>
      </c>
      <c r="Q169" s="1006">
        <v>6070000</v>
      </c>
      <c r="R169" s="1006">
        <v>6070000</v>
      </c>
      <c r="S169" s="1006">
        <v>6070000</v>
      </c>
      <c r="T169" s="1005" t="s">
        <v>3585</v>
      </c>
    </row>
    <row r="170" spans="1:20" ht="38.25">
      <c r="A170" s="1004">
        <v>160</v>
      </c>
      <c r="B170" s="1005" t="s">
        <v>551</v>
      </c>
      <c r="C170" s="1005" t="s">
        <v>3608</v>
      </c>
      <c r="D170" s="1004" t="s">
        <v>2096</v>
      </c>
      <c r="E170" s="1004" t="s">
        <v>2096</v>
      </c>
      <c r="F170" s="1004" t="s">
        <v>551</v>
      </c>
      <c r="G170" s="1004" t="s">
        <v>3153</v>
      </c>
      <c r="H170" s="1004" t="s">
        <v>3884</v>
      </c>
      <c r="I170" s="1004" t="s">
        <v>32</v>
      </c>
      <c r="J170" s="1004" t="s">
        <v>3540</v>
      </c>
      <c r="K170" s="1006">
        <v>6255000</v>
      </c>
      <c r="L170" s="1007"/>
      <c r="M170" s="1007"/>
      <c r="N170" s="1007"/>
      <c r="O170" s="1007"/>
      <c r="P170" s="1006">
        <v>6255000</v>
      </c>
      <c r="Q170" s="1006">
        <v>6255000</v>
      </c>
      <c r="R170" s="1006">
        <v>6255000</v>
      </c>
      <c r="S170" s="1006">
        <v>6255000</v>
      </c>
      <c r="T170" s="1005" t="s">
        <v>2595</v>
      </c>
    </row>
    <row r="171" spans="1:20" ht="38.25">
      <c r="A171" s="1004">
        <v>161</v>
      </c>
      <c r="B171" s="1005" t="s">
        <v>2986</v>
      </c>
      <c r="C171" s="1005" t="s">
        <v>3885</v>
      </c>
      <c r="D171" s="1004" t="s">
        <v>3154</v>
      </c>
      <c r="E171" s="1004" t="s">
        <v>3154</v>
      </c>
      <c r="F171" s="1004" t="s">
        <v>2986</v>
      </c>
      <c r="G171" s="1004" t="s">
        <v>3155</v>
      </c>
      <c r="H171" s="1004" t="s">
        <v>3886</v>
      </c>
      <c r="I171" s="1004" t="s">
        <v>32</v>
      </c>
      <c r="J171" s="1004" t="s">
        <v>3540</v>
      </c>
      <c r="K171" s="1006">
        <v>4955000</v>
      </c>
      <c r="L171" s="1007"/>
      <c r="M171" s="1007"/>
      <c r="N171" s="1007"/>
      <c r="O171" s="1007"/>
      <c r="P171" s="1006">
        <v>4955000</v>
      </c>
      <c r="Q171" s="1006">
        <v>4955000</v>
      </c>
      <c r="R171" s="1006">
        <v>4955000</v>
      </c>
      <c r="S171" s="1006">
        <v>4955000</v>
      </c>
      <c r="T171" s="1005" t="s">
        <v>2622</v>
      </c>
    </row>
    <row r="172" spans="1:20" ht="38.25">
      <c r="A172" s="1004">
        <v>162</v>
      </c>
      <c r="B172" s="1005" t="s">
        <v>1201</v>
      </c>
      <c r="C172" s="1005" t="s">
        <v>3887</v>
      </c>
      <c r="D172" s="1004" t="s">
        <v>2253</v>
      </c>
      <c r="E172" s="1004" t="s">
        <v>2253</v>
      </c>
      <c r="F172" s="1004" t="s">
        <v>1201</v>
      </c>
      <c r="G172" s="1004" t="s">
        <v>3156</v>
      </c>
      <c r="H172" s="1004" t="s">
        <v>3888</v>
      </c>
      <c r="I172" s="1004" t="s">
        <v>32</v>
      </c>
      <c r="J172" s="1004" t="s">
        <v>3540</v>
      </c>
      <c r="K172" s="1006">
        <v>5673000</v>
      </c>
      <c r="L172" s="1007"/>
      <c r="M172" s="1007"/>
      <c r="N172" s="1007"/>
      <c r="O172" s="1007"/>
      <c r="P172" s="1006">
        <v>5673000</v>
      </c>
      <c r="Q172" s="1006">
        <v>5673000</v>
      </c>
      <c r="R172" s="1006">
        <v>5673000</v>
      </c>
      <c r="S172" s="1006">
        <v>5673000</v>
      </c>
      <c r="T172" s="1005" t="s">
        <v>2622</v>
      </c>
    </row>
    <row r="173" spans="1:20" ht="38.25">
      <c r="A173" s="1004">
        <v>163</v>
      </c>
      <c r="B173" s="1005" t="s">
        <v>2817</v>
      </c>
      <c r="C173" s="1005" t="s">
        <v>3889</v>
      </c>
      <c r="D173" s="1004" t="s">
        <v>3157</v>
      </c>
      <c r="E173" s="1004" t="s">
        <v>3157</v>
      </c>
      <c r="F173" s="1004" t="s">
        <v>2817</v>
      </c>
      <c r="G173" s="1004" t="s">
        <v>3158</v>
      </c>
      <c r="H173" s="1004" t="s">
        <v>3890</v>
      </c>
      <c r="I173" s="1004" t="s">
        <v>32</v>
      </c>
      <c r="J173" s="1004" t="s">
        <v>3544</v>
      </c>
      <c r="K173" s="1006">
        <v>4955000</v>
      </c>
      <c r="L173" s="1007"/>
      <c r="M173" s="1007"/>
      <c r="N173" s="1007"/>
      <c r="O173" s="1007"/>
      <c r="P173" s="1006">
        <v>4955000</v>
      </c>
      <c r="Q173" s="1006">
        <v>4955000</v>
      </c>
      <c r="R173" s="1006">
        <v>4955000</v>
      </c>
      <c r="S173" s="1006">
        <v>4955000</v>
      </c>
      <c r="T173" s="1005" t="s">
        <v>3891</v>
      </c>
    </row>
    <row r="174" spans="1:20" ht="38.25">
      <c r="A174" s="1004">
        <v>164</v>
      </c>
      <c r="B174" s="1005" t="s">
        <v>238</v>
      </c>
      <c r="C174" s="1005" t="s">
        <v>3892</v>
      </c>
      <c r="D174" s="1004" t="s">
        <v>2045</v>
      </c>
      <c r="E174" s="1004" t="s">
        <v>2045</v>
      </c>
      <c r="F174" s="1004" t="s">
        <v>238</v>
      </c>
      <c r="G174" s="1004" t="s">
        <v>3159</v>
      </c>
      <c r="H174" s="1004" t="s">
        <v>3893</v>
      </c>
      <c r="I174" s="1004" t="s">
        <v>32</v>
      </c>
      <c r="J174" s="1004" t="s">
        <v>3894</v>
      </c>
      <c r="K174" s="1006">
        <v>6312000</v>
      </c>
      <c r="L174" s="1007"/>
      <c r="M174" s="1007"/>
      <c r="N174" s="1007"/>
      <c r="O174" s="1007"/>
      <c r="P174" s="1006">
        <v>6312000</v>
      </c>
      <c r="Q174" s="1006">
        <v>6312000</v>
      </c>
      <c r="R174" s="1006">
        <v>6312000</v>
      </c>
      <c r="S174" s="1006">
        <v>6312000</v>
      </c>
      <c r="T174" s="1005" t="s">
        <v>2589</v>
      </c>
    </row>
    <row r="175" spans="1:20" ht="38.25">
      <c r="A175" s="1004">
        <v>165</v>
      </c>
      <c r="B175" s="1005" t="s">
        <v>355</v>
      </c>
      <c r="C175" s="1005" t="s">
        <v>3895</v>
      </c>
      <c r="D175" s="1004" t="s">
        <v>2068</v>
      </c>
      <c r="E175" s="1004" t="s">
        <v>2068</v>
      </c>
      <c r="F175" s="1004" t="s">
        <v>355</v>
      </c>
      <c r="G175" s="1004" t="s">
        <v>3160</v>
      </c>
      <c r="H175" s="1004" t="s">
        <v>3896</v>
      </c>
      <c r="I175" s="1004" t="s">
        <v>32</v>
      </c>
      <c r="J175" s="1004" t="s">
        <v>3540</v>
      </c>
      <c r="K175" s="1006">
        <v>6454000</v>
      </c>
      <c r="L175" s="1007"/>
      <c r="M175" s="1007"/>
      <c r="N175" s="1007"/>
      <c r="O175" s="1007"/>
      <c r="P175" s="1006">
        <v>6454000</v>
      </c>
      <c r="Q175" s="1006">
        <v>6454000</v>
      </c>
      <c r="R175" s="1006">
        <v>6454000</v>
      </c>
      <c r="S175" s="1006">
        <v>6454000</v>
      </c>
      <c r="T175" s="1005" t="s">
        <v>2617</v>
      </c>
    </row>
    <row r="176" spans="1:20" ht="51">
      <c r="A176" s="1004">
        <v>166</v>
      </c>
      <c r="B176" s="1005" t="s">
        <v>1709</v>
      </c>
      <c r="C176" s="1005" t="s">
        <v>3851</v>
      </c>
      <c r="D176" s="1004" t="s">
        <v>2238</v>
      </c>
      <c r="E176" s="1004" t="s">
        <v>2238</v>
      </c>
      <c r="F176" s="1004" t="s">
        <v>1709</v>
      </c>
      <c r="G176" s="1004" t="s">
        <v>3161</v>
      </c>
      <c r="H176" s="1004" t="s">
        <v>3897</v>
      </c>
      <c r="I176" s="1004" t="s">
        <v>32</v>
      </c>
      <c r="J176" s="1004" t="s">
        <v>3591</v>
      </c>
      <c r="K176" s="1006">
        <v>4719000</v>
      </c>
      <c r="L176" s="1007"/>
      <c r="M176" s="1007"/>
      <c r="N176" s="1007"/>
      <c r="O176" s="1007"/>
      <c r="P176" s="1006">
        <v>4719000</v>
      </c>
      <c r="Q176" s="1006">
        <v>4719000</v>
      </c>
      <c r="R176" s="1006">
        <v>4719000</v>
      </c>
      <c r="S176" s="1006">
        <v>4719000</v>
      </c>
      <c r="T176" s="1005" t="s">
        <v>2601</v>
      </c>
    </row>
    <row r="177" spans="1:20" ht="51">
      <c r="A177" s="1004">
        <v>167</v>
      </c>
      <c r="B177" s="1005" t="s">
        <v>827</v>
      </c>
      <c r="C177" s="1005" t="s">
        <v>3898</v>
      </c>
      <c r="D177" s="1004" t="s">
        <v>2146</v>
      </c>
      <c r="E177" s="1004" t="s">
        <v>2146</v>
      </c>
      <c r="F177" s="1004" t="s">
        <v>827</v>
      </c>
      <c r="G177" s="1004" t="s">
        <v>3162</v>
      </c>
      <c r="H177" s="1004" t="s">
        <v>3899</v>
      </c>
      <c r="I177" s="1004" t="s">
        <v>32</v>
      </c>
      <c r="J177" s="1004" t="s">
        <v>3540</v>
      </c>
      <c r="K177" s="1006">
        <v>5673000</v>
      </c>
      <c r="L177" s="1007"/>
      <c r="M177" s="1007"/>
      <c r="N177" s="1007"/>
      <c r="O177" s="1007"/>
      <c r="P177" s="1006">
        <v>5673000</v>
      </c>
      <c r="Q177" s="1006">
        <v>5673000</v>
      </c>
      <c r="R177" s="1006">
        <v>5673000</v>
      </c>
      <c r="S177" s="1006">
        <v>5673000</v>
      </c>
      <c r="T177" s="1005" t="s">
        <v>2599</v>
      </c>
    </row>
    <row r="178" spans="1:20" ht="51">
      <c r="A178" s="1004">
        <v>168</v>
      </c>
      <c r="B178" s="1005" t="s">
        <v>850</v>
      </c>
      <c r="C178" s="1005" t="s">
        <v>3593</v>
      </c>
      <c r="D178" s="1004" t="s">
        <v>2150</v>
      </c>
      <c r="E178" s="1004" t="s">
        <v>2150</v>
      </c>
      <c r="F178" s="1004" t="s">
        <v>850</v>
      </c>
      <c r="G178" s="1004" t="s">
        <v>3163</v>
      </c>
      <c r="H178" s="1004" t="s">
        <v>3900</v>
      </c>
      <c r="I178" s="1004" t="s">
        <v>32</v>
      </c>
      <c r="J178" s="1004" t="s">
        <v>3540</v>
      </c>
      <c r="K178" s="1006">
        <v>5302000</v>
      </c>
      <c r="L178" s="1007"/>
      <c r="M178" s="1007"/>
      <c r="N178" s="1007"/>
      <c r="O178" s="1007"/>
      <c r="P178" s="1006">
        <v>5302000</v>
      </c>
      <c r="Q178" s="1006">
        <v>5302000</v>
      </c>
      <c r="R178" s="1006">
        <v>5302000</v>
      </c>
      <c r="S178" s="1006">
        <v>5302000</v>
      </c>
      <c r="T178" s="1005" t="s">
        <v>2599</v>
      </c>
    </row>
    <row r="179" spans="1:20" ht="38.25">
      <c r="A179" s="1004">
        <v>169</v>
      </c>
      <c r="B179" s="1005" t="s">
        <v>951</v>
      </c>
      <c r="C179" s="1005" t="s">
        <v>3901</v>
      </c>
      <c r="D179" s="1004" t="s">
        <v>2169</v>
      </c>
      <c r="E179" s="1004" t="s">
        <v>2169</v>
      </c>
      <c r="F179" s="1004" t="s">
        <v>951</v>
      </c>
      <c r="G179" s="1004" t="s">
        <v>3164</v>
      </c>
      <c r="H179" s="1004" t="s">
        <v>835</v>
      </c>
      <c r="I179" s="1004" t="s">
        <v>63</v>
      </c>
      <c r="J179" s="1004" t="s">
        <v>3540</v>
      </c>
      <c r="K179" s="1006">
        <v>6070000</v>
      </c>
      <c r="L179" s="1007"/>
      <c r="M179" s="1007"/>
      <c r="N179" s="1007"/>
      <c r="O179" s="1007"/>
      <c r="P179" s="1006">
        <v>6070000</v>
      </c>
      <c r="Q179" s="1006">
        <v>6070000</v>
      </c>
      <c r="R179" s="1006">
        <v>6070000</v>
      </c>
      <c r="S179" s="1006">
        <v>6070000</v>
      </c>
      <c r="T179" s="1005" t="s">
        <v>3585</v>
      </c>
    </row>
    <row r="180" spans="1:20" ht="51">
      <c r="A180" s="1004">
        <v>170</v>
      </c>
      <c r="B180" s="1005" t="s">
        <v>991</v>
      </c>
      <c r="C180" s="1005" t="s">
        <v>3608</v>
      </c>
      <c r="D180" s="1004" t="s">
        <v>2178</v>
      </c>
      <c r="E180" s="1004" t="s">
        <v>2178</v>
      </c>
      <c r="F180" s="1004" t="s">
        <v>991</v>
      </c>
      <c r="G180" s="1004" t="s">
        <v>3165</v>
      </c>
      <c r="H180" s="1004" t="s">
        <v>3902</v>
      </c>
      <c r="I180" s="1004" t="s">
        <v>32</v>
      </c>
      <c r="J180" s="1004" t="s">
        <v>3540</v>
      </c>
      <c r="K180" s="1006">
        <v>5302000</v>
      </c>
      <c r="L180" s="1007"/>
      <c r="M180" s="1007"/>
      <c r="N180" s="1007"/>
      <c r="O180" s="1007"/>
      <c r="P180" s="1006">
        <v>5302000</v>
      </c>
      <c r="Q180" s="1006">
        <v>5302000</v>
      </c>
      <c r="R180" s="1006">
        <v>5302000</v>
      </c>
      <c r="S180" s="1006">
        <v>5302000</v>
      </c>
      <c r="T180" s="1005" t="s">
        <v>2599</v>
      </c>
    </row>
    <row r="181" spans="1:20" ht="63.75">
      <c r="A181" s="1004">
        <v>171</v>
      </c>
      <c r="B181" s="1005" t="s">
        <v>888</v>
      </c>
      <c r="C181" s="1005" t="s">
        <v>3903</v>
      </c>
      <c r="D181" s="1004" t="s">
        <v>2157</v>
      </c>
      <c r="E181" s="1004" t="s">
        <v>2157</v>
      </c>
      <c r="F181" s="1004" t="s">
        <v>888</v>
      </c>
      <c r="G181" s="1004" t="s">
        <v>3166</v>
      </c>
      <c r="H181" s="1004" t="s">
        <v>3904</v>
      </c>
      <c r="I181" s="1004" t="s">
        <v>32</v>
      </c>
      <c r="J181" s="1004" t="s">
        <v>3540</v>
      </c>
      <c r="K181" s="1006">
        <v>5302000</v>
      </c>
      <c r="L181" s="1007"/>
      <c r="M181" s="1007"/>
      <c r="N181" s="1007"/>
      <c r="O181" s="1007"/>
      <c r="P181" s="1006">
        <v>5302000</v>
      </c>
      <c r="Q181" s="1006">
        <v>5302000</v>
      </c>
      <c r="R181" s="1006">
        <v>5302000</v>
      </c>
      <c r="S181" s="1006">
        <v>5302000</v>
      </c>
      <c r="T181" s="1005" t="s">
        <v>2600</v>
      </c>
    </row>
    <row r="182" spans="1:20" ht="76.5">
      <c r="A182" s="1004">
        <v>172</v>
      </c>
      <c r="B182" s="1005" t="s">
        <v>1676</v>
      </c>
      <c r="C182" s="1005" t="s">
        <v>3905</v>
      </c>
      <c r="D182" s="1004" t="s">
        <v>3167</v>
      </c>
      <c r="E182" s="1004" t="s">
        <v>3167</v>
      </c>
      <c r="F182" s="1004" t="s">
        <v>1676</v>
      </c>
      <c r="G182" s="1004" t="s">
        <v>3168</v>
      </c>
      <c r="H182" s="1004" t="s">
        <v>3906</v>
      </c>
      <c r="I182" s="1004" t="s">
        <v>32</v>
      </c>
      <c r="J182" s="1004" t="s">
        <v>3591</v>
      </c>
      <c r="K182" s="1006">
        <v>4410000</v>
      </c>
      <c r="L182" s="1007"/>
      <c r="M182" s="1007"/>
      <c r="N182" s="1007"/>
      <c r="O182" s="1007"/>
      <c r="P182" s="1006">
        <v>4410000</v>
      </c>
      <c r="Q182" s="1006">
        <v>4410000</v>
      </c>
      <c r="R182" s="1006">
        <v>4410000</v>
      </c>
      <c r="S182" s="1006">
        <v>4410000</v>
      </c>
      <c r="T182" s="1005" t="s">
        <v>3554</v>
      </c>
    </row>
    <row r="183" spans="1:20" ht="38.25">
      <c r="A183" s="1004">
        <v>173</v>
      </c>
      <c r="B183" s="1005" t="s">
        <v>145</v>
      </c>
      <c r="C183" s="1005" t="s">
        <v>3907</v>
      </c>
      <c r="D183" s="1004" t="s">
        <v>2037</v>
      </c>
      <c r="E183" s="1004" t="s">
        <v>2037</v>
      </c>
      <c r="F183" s="1004" t="s">
        <v>145</v>
      </c>
      <c r="G183" s="1004" t="s">
        <v>3169</v>
      </c>
      <c r="H183" s="1004" t="s">
        <v>3908</v>
      </c>
      <c r="I183" s="1004" t="s">
        <v>32</v>
      </c>
      <c r="J183" s="1004" t="s">
        <v>3540</v>
      </c>
      <c r="K183" s="1006">
        <v>6691000</v>
      </c>
      <c r="L183" s="1007"/>
      <c r="M183" s="1007"/>
      <c r="N183" s="1007"/>
      <c r="O183" s="1007"/>
      <c r="P183" s="1006">
        <v>6691000</v>
      </c>
      <c r="Q183" s="1006">
        <v>6691000</v>
      </c>
      <c r="R183" s="1006">
        <v>6691000</v>
      </c>
      <c r="S183" s="1006">
        <v>6691000</v>
      </c>
      <c r="T183" s="1005" t="s">
        <v>2589</v>
      </c>
    </row>
    <row r="184" spans="1:20" ht="38.25">
      <c r="A184" s="1004">
        <v>174</v>
      </c>
      <c r="B184" s="1005" t="s">
        <v>260</v>
      </c>
      <c r="C184" s="1005" t="s">
        <v>3909</v>
      </c>
      <c r="D184" s="1004" t="s">
        <v>2049</v>
      </c>
      <c r="E184" s="1004" t="s">
        <v>2049</v>
      </c>
      <c r="F184" s="1004" t="s">
        <v>260</v>
      </c>
      <c r="G184" s="1004" t="s">
        <v>3170</v>
      </c>
      <c r="H184" s="1004" t="s">
        <v>3910</v>
      </c>
      <c r="I184" s="1004" t="s">
        <v>63</v>
      </c>
      <c r="J184" s="1004" t="s">
        <v>3540</v>
      </c>
      <c r="K184" s="1006">
        <v>8920000</v>
      </c>
      <c r="L184" s="1007"/>
      <c r="M184" s="1007"/>
      <c r="N184" s="1007"/>
      <c r="O184" s="1007"/>
      <c r="P184" s="1006">
        <v>8920000</v>
      </c>
      <c r="Q184" s="1006">
        <v>8920000</v>
      </c>
      <c r="R184" s="1006">
        <v>8920000</v>
      </c>
      <c r="S184" s="1006">
        <v>8920000</v>
      </c>
      <c r="T184" s="1005" t="s">
        <v>2614</v>
      </c>
    </row>
    <row r="185" spans="1:20" ht="38.25">
      <c r="A185" s="1004">
        <v>175</v>
      </c>
      <c r="B185" s="1005" t="s">
        <v>427</v>
      </c>
      <c r="C185" s="1005" t="s">
        <v>3911</v>
      </c>
      <c r="D185" s="1004" t="s">
        <v>2081</v>
      </c>
      <c r="E185" s="1004" t="s">
        <v>2081</v>
      </c>
      <c r="F185" s="1004" t="s">
        <v>427</v>
      </c>
      <c r="G185" s="1004" t="s">
        <v>3171</v>
      </c>
      <c r="H185" s="1004" t="s">
        <v>3912</v>
      </c>
      <c r="I185" s="1004" t="s">
        <v>63</v>
      </c>
      <c r="J185" s="1004" t="s">
        <v>3596</v>
      </c>
      <c r="K185" s="1006">
        <v>7156000</v>
      </c>
      <c r="L185" s="1007"/>
      <c r="M185" s="1007"/>
      <c r="N185" s="1007"/>
      <c r="O185" s="1007"/>
      <c r="P185" s="1006">
        <v>7156000</v>
      </c>
      <c r="Q185" s="1006">
        <v>7156000</v>
      </c>
      <c r="R185" s="1006">
        <v>7156000</v>
      </c>
      <c r="S185" s="1006">
        <v>7156000</v>
      </c>
      <c r="T185" s="1005" t="s">
        <v>3800</v>
      </c>
    </row>
    <row r="186" spans="1:20" ht="38.25">
      <c r="A186" s="1004">
        <v>176</v>
      </c>
      <c r="B186" s="1005" t="s">
        <v>600</v>
      </c>
      <c r="C186" s="1005" t="s">
        <v>3913</v>
      </c>
      <c r="D186" s="1004" t="s">
        <v>2104</v>
      </c>
      <c r="E186" s="1004" t="s">
        <v>3528</v>
      </c>
      <c r="F186" s="1004" t="s">
        <v>600</v>
      </c>
      <c r="G186" s="1004" t="s">
        <v>3172</v>
      </c>
      <c r="H186" s="1004" t="s">
        <v>3914</v>
      </c>
      <c r="I186" s="1004" t="s">
        <v>32</v>
      </c>
      <c r="J186" s="1004" t="s">
        <v>3544</v>
      </c>
      <c r="K186" s="1006">
        <v>5567000</v>
      </c>
      <c r="L186" s="1007"/>
      <c r="M186" s="1007"/>
      <c r="N186" s="1007"/>
      <c r="O186" s="1007"/>
      <c r="P186" s="1006">
        <v>5567000</v>
      </c>
      <c r="Q186" s="1006">
        <v>5567000</v>
      </c>
      <c r="R186" s="1006">
        <v>5567000</v>
      </c>
      <c r="S186" s="1006">
        <v>5567000</v>
      </c>
      <c r="T186" s="1005" t="s">
        <v>3575</v>
      </c>
    </row>
    <row r="187" spans="1:20" ht="38.25">
      <c r="A187" s="1004">
        <v>177</v>
      </c>
      <c r="B187" s="1005" t="s">
        <v>593</v>
      </c>
      <c r="C187" s="1005" t="s">
        <v>3915</v>
      </c>
      <c r="D187" s="1004" t="s">
        <v>2103</v>
      </c>
      <c r="E187" s="1004" t="s">
        <v>2103</v>
      </c>
      <c r="F187" s="1004" t="s">
        <v>593</v>
      </c>
      <c r="G187" s="1004" t="s">
        <v>3173</v>
      </c>
      <c r="H187" s="1004" t="s">
        <v>2698</v>
      </c>
      <c r="I187" s="1004" t="s">
        <v>32</v>
      </c>
      <c r="J187" s="1004" t="s">
        <v>3540</v>
      </c>
      <c r="K187" s="1006">
        <v>5567000</v>
      </c>
      <c r="L187" s="1007"/>
      <c r="M187" s="1007"/>
      <c r="N187" s="1007"/>
      <c r="O187" s="1007"/>
      <c r="P187" s="1006">
        <v>5567000</v>
      </c>
      <c r="Q187" s="1006">
        <v>5567000</v>
      </c>
      <c r="R187" s="1006">
        <v>5567000</v>
      </c>
      <c r="S187" s="1006">
        <v>5567000</v>
      </c>
      <c r="T187" s="1005" t="s">
        <v>2595</v>
      </c>
    </row>
    <row r="188" spans="1:20" ht="63.75">
      <c r="A188" s="1004">
        <v>178</v>
      </c>
      <c r="B188" s="1005" t="s">
        <v>1141</v>
      </c>
      <c r="C188" s="1005" t="s">
        <v>3722</v>
      </c>
      <c r="D188" s="1004" t="s">
        <v>2208</v>
      </c>
      <c r="E188" s="1004" t="s">
        <v>2208</v>
      </c>
      <c r="F188" s="1004" t="s">
        <v>1141</v>
      </c>
      <c r="G188" s="1004" t="s">
        <v>3174</v>
      </c>
      <c r="H188" s="1004" t="s">
        <v>3916</v>
      </c>
      <c r="I188" s="1004" t="s">
        <v>63</v>
      </c>
      <c r="J188" s="1004" t="s">
        <v>3681</v>
      </c>
      <c r="K188" s="1006">
        <v>4955000</v>
      </c>
      <c r="L188" s="1007"/>
      <c r="M188" s="1007"/>
      <c r="N188" s="1007"/>
      <c r="O188" s="1007"/>
      <c r="P188" s="1006">
        <v>4955000</v>
      </c>
      <c r="Q188" s="1006">
        <v>4955000</v>
      </c>
      <c r="R188" s="1006">
        <v>4955000</v>
      </c>
      <c r="S188" s="1006">
        <v>4955000</v>
      </c>
      <c r="T188" s="1005" t="s">
        <v>3668</v>
      </c>
    </row>
    <row r="189" spans="1:20" ht="38.25">
      <c r="A189" s="1004">
        <v>179</v>
      </c>
      <c r="B189" s="1005" t="s">
        <v>2702</v>
      </c>
      <c r="C189" s="1005" t="s">
        <v>3917</v>
      </c>
      <c r="D189" s="1004" t="s">
        <v>2882</v>
      </c>
      <c r="E189" s="1004" t="s">
        <v>2882</v>
      </c>
      <c r="F189" s="1004" t="s">
        <v>2702</v>
      </c>
      <c r="G189" s="1004" t="s">
        <v>3175</v>
      </c>
      <c r="H189" s="1004" t="s">
        <v>3918</v>
      </c>
      <c r="I189" s="1004" t="s">
        <v>32</v>
      </c>
      <c r="J189" s="1004" t="s">
        <v>3596</v>
      </c>
      <c r="K189" s="1006">
        <v>4719000</v>
      </c>
      <c r="L189" s="1007"/>
      <c r="M189" s="1007"/>
      <c r="N189" s="1007"/>
      <c r="O189" s="1007"/>
      <c r="P189" s="1006">
        <v>4719000</v>
      </c>
      <c r="Q189" s="1006">
        <v>4719000</v>
      </c>
      <c r="R189" s="1006">
        <v>4719000</v>
      </c>
      <c r="S189" s="1006">
        <v>4719000</v>
      </c>
      <c r="T189" s="1005" t="s">
        <v>3919</v>
      </c>
    </row>
    <row r="190" spans="1:20" ht="63.75">
      <c r="A190" s="1004">
        <v>180</v>
      </c>
      <c r="B190" s="1005" t="s">
        <v>895</v>
      </c>
      <c r="C190" s="1005" t="s">
        <v>3920</v>
      </c>
      <c r="D190" s="1004" t="s">
        <v>2159</v>
      </c>
      <c r="E190" s="1004" t="s">
        <v>2159</v>
      </c>
      <c r="F190" s="1004" t="s">
        <v>895</v>
      </c>
      <c r="G190" s="1004" t="s">
        <v>3176</v>
      </c>
      <c r="H190" s="1004" t="s">
        <v>3752</v>
      </c>
      <c r="I190" s="1004" t="s">
        <v>32</v>
      </c>
      <c r="J190" s="1004" t="s">
        <v>3540</v>
      </c>
      <c r="K190" s="1006">
        <v>5302000</v>
      </c>
      <c r="L190" s="1007"/>
      <c r="M190" s="1007"/>
      <c r="N190" s="1007"/>
      <c r="O190" s="1007"/>
      <c r="P190" s="1006">
        <v>5302000</v>
      </c>
      <c r="Q190" s="1006">
        <v>5302000</v>
      </c>
      <c r="R190" s="1006">
        <v>5302000</v>
      </c>
      <c r="S190" s="1006">
        <v>5302000</v>
      </c>
      <c r="T190" s="1005" t="s">
        <v>2600</v>
      </c>
    </row>
    <row r="191" spans="1:20" ht="51">
      <c r="A191" s="1004">
        <v>181</v>
      </c>
      <c r="B191" s="1005" t="s">
        <v>1037</v>
      </c>
      <c r="C191" s="1005" t="s">
        <v>3921</v>
      </c>
      <c r="D191" s="1004" t="s">
        <v>2189</v>
      </c>
      <c r="E191" s="1004" t="s">
        <v>2189</v>
      </c>
      <c r="F191" s="1004" t="s">
        <v>1037</v>
      </c>
      <c r="G191" s="1004" t="s">
        <v>3177</v>
      </c>
      <c r="H191" s="1004" t="s">
        <v>3922</v>
      </c>
      <c r="I191" s="1004" t="s">
        <v>63</v>
      </c>
      <c r="J191" s="1004" t="s">
        <v>3540</v>
      </c>
      <c r="K191" s="1006">
        <v>5302000</v>
      </c>
      <c r="L191" s="1007"/>
      <c r="M191" s="1007"/>
      <c r="N191" s="1007"/>
      <c r="O191" s="1007"/>
      <c r="P191" s="1006">
        <v>5302000</v>
      </c>
      <c r="Q191" s="1006">
        <v>5302000</v>
      </c>
      <c r="R191" s="1006">
        <v>5302000</v>
      </c>
      <c r="S191" s="1006">
        <v>5302000</v>
      </c>
      <c r="T191" s="1005" t="s">
        <v>2599</v>
      </c>
    </row>
    <row r="192" spans="1:20" ht="38.25">
      <c r="A192" s="1004">
        <v>182</v>
      </c>
      <c r="B192" s="1005" t="s">
        <v>3348</v>
      </c>
      <c r="C192" s="1005" t="s">
        <v>3923</v>
      </c>
      <c r="D192" s="1004" t="s">
        <v>3416</v>
      </c>
      <c r="E192" s="1004" t="s">
        <v>3416</v>
      </c>
      <c r="F192" s="1004" t="s">
        <v>3348</v>
      </c>
      <c r="G192" s="1004" t="s">
        <v>3924</v>
      </c>
      <c r="H192" s="1004" t="s">
        <v>3925</v>
      </c>
      <c r="I192" s="1004" t="s">
        <v>32</v>
      </c>
      <c r="J192" s="1004" t="s">
        <v>3544</v>
      </c>
      <c r="K192" s="1006">
        <v>4410000</v>
      </c>
      <c r="L192" s="1007"/>
      <c r="M192" s="1007"/>
      <c r="N192" s="1007"/>
      <c r="O192" s="1007"/>
      <c r="P192" s="1006">
        <v>4410000</v>
      </c>
      <c r="Q192" s="1006">
        <v>4410000</v>
      </c>
      <c r="R192" s="1006">
        <v>4410000</v>
      </c>
      <c r="S192" s="1006">
        <v>4410000</v>
      </c>
      <c r="T192" s="1005" t="s">
        <v>3545</v>
      </c>
    </row>
    <row r="193" spans="1:20" ht="76.5">
      <c r="A193" s="1004">
        <v>183</v>
      </c>
      <c r="B193" s="1005" t="s">
        <v>2859</v>
      </c>
      <c r="C193" s="1005" t="s">
        <v>3926</v>
      </c>
      <c r="D193" s="1004" t="s">
        <v>3178</v>
      </c>
      <c r="E193" s="1004" t="s">
        <v>3178</v>
      </c>
      <c r="F193" s="1004" t="s">
        <v>2859</v>
      </c>
      <c r="G193" s="1004" t="s">
        <v>3179</v>
      </c>
      <c r="H193" s="1004" t="s">
        <v>3927</v>
      </c>
      <c r="I193" s="1004" t="s">
        <v>32</v>
      </c>
      <c r="J193" s="1004" t="s">
        <v>3544</v>
      </c>
      <c r="K193" s="1006">
        <v>4410000</v>
      </c>
      <c r="L193" s="1007"/>
      <c r="M193" s="1007"/>
      <c r="N193" s="1007"/>
      <c r="O193" s="1007"/>
      <c r="P193" s="1006">
        <v>4410000</v>
      </c>
      <c r="Q193" s="1006">
        <v>4410000</v>
      </c>
      <c r="R193" s="1006">
        <v>4410000</v>
      </c>
      <c r="S193" s="1006">
        <v>4410000</v>
      </c>
      <c r="T193" s="1005" t="s">
        <v>3554</v>
      </c>
    </row>
    <row r="194" spans="1:20" ht="38.25">
      <c r="A194" s="1004">
        <v>184</v>
      </c>
      <c r="B194" s="1005" t="s">
        <v>265</v>
      </c>
      <c r="C194" s="1005" t="s">
        <v>3928</v>
      </c>
      <c r="D194" s="1004" t="s">
        <v>2050</v>
      </c>
      <c r="E194" s="1004" t="s">
        <v>2050</v>
      </c>
      <c r="F194" s="1004" t="s">
        <v>265</v>
      </c>
      <c r="G194" s="1004" t="s">
        <v>3180</v>
      </c>
      <c r="H194" s="1004" t="s">
        <v>3929</v>
      </c>
      <c r="I194" s="1004" t="s">
        <v>63</v>
      </c>
      <c r="J194" s="1004" t="s">
        <v>3540</v>
      </c>
      <c r="K194" s="1006">
        <v>5946000</v>
      </c>
      <c r="L194" s="1007"/>
      <c r="M194" s="1007"/>
      <c r="N194" s="1007"/>
      <c r="O194" s="1007"/>
      <c r="P194" s="1006">
        <v>5946000</v>
      </c>
      <c r="Q194" s="1006">
        <v>5946000</v>
      </c>
      <c r="R194" s="1006">
        <v>5946000</v>
      </c>
      <c r="S194" s="1006">
        <v>5946000</v>
      </c>
      <c r="T194" s="1005" t="s">
        <v>2615</v>
      </c>
    </row>
    <row r="195" spans="1:20" ht="38.25">
      <c r="A195" s="1004">
        <v>185</v>
      </c>
      <c r="B195" s="1005" t="s">
        <v>2781</v>
      </c>
      <c r="C195" s="1005" t="s">
        <v>3930</v>
      </c>
      <c r="D195" s="1004" t="s">
        <v>2893</v>
      </c>
      <c r="E195" s="1004" t="s">
        <v>3528</v>
      </c>
      <c r="F195" s="1004" t="s">
        <v>2781</v>
      </c>
      <c r="G195" s="1004" t="s">
        <v>3181</v>
      </c>
      <c r="H195" s="1004" t="s">
        <v>3931</v>
      </c>
      <c r="I195" s="1004" t="s">
        <v>32</v>
      </c>
      <c r="J195" s="1004" t="s">
        <v>3591</v>
      </c>
      <c r="K195" s="1006">
        <v>4410000</v>
      </c>
      <c r="L195" s="1007"/>
      <c r="M195" s="1007"/>
      <c r="N195" s="1007"/>
      <c r="O195" s="1007"/>
      <c r="P195" s="1006">
        <v>4410000</v>
      </c>
      <c r="Q195" s="1006">
        <v>4410000</v>
      </c>
      <c r="R195" s="1006">
        <v>4410000</v>
      </c>
      <c r="S195" s="1006">
        <v>4410000</v>
      </c>
      <c r="T195" s="1005" t="s">
        <v>3592</v>
      </c>
    </row>
    <row r="196" spans="1:20" ht="38.25">
      <c r="A196" s="1004">
        <v>186</v>
      </c>
      <c r="B196" s="1005" t="s">
        <v>1207</v>
      </c>
      <c r="C196" s="1005" t="s">
        <v>3932</v>
      </c>
      <c r="D196" s="1004" t="s">
        <v>2254</v>
      </c>
      <c r="E196" s="1004" t="s">
        <v>2254</v>
      </c>
      <c r="F196" s="1004" t="s">
        <v>1207</v>
      </c>
      <c r="G196" s="1004" t="s">
        <v>3182</v>
      </c>
      <c r="H196" s="1004" t="s">
        <v>3933</v>
      </c>
      <c r="I196" s="1004" t="s">
        <v>32</v>
      </c>
      <c r="J196" s="1004" t="s">
        <v>3540</v>
      </c>
      <c r="K196" s="1006">
        <v>5302000</v>
      </c>
      <c r="L196" s="1007"/>
      <c r="M196" s="1007"/>
      <c r="N196" s="1007"/>
      <c r="O196" s="1007"/>
      <c r="P196" s="1006">
        <v>5302000</v>
      </c>
      <c r="Q196" s="1006">
        <v>5302000</v>
      </c>
      <c r="R196" s="1006">
        <v>5302000</v>
      </c>
      <c r="S196" s="1006">
        <v>5302000</v>
      </c>
      <c r="T196" s="1005" t="s">
        <v>2629</v>
      </c>
    </row>
    <row r="197" spans="1:20" ht="63.75">
      <c r="A197" s="1004">
        <v>187</v>
      </c>
      <c r="B197" s="1005" t="s">
        <v>763</v>
      </c>
      <c r="C197" s="1005" t="s">
        <v>3934</v>
      </c>
      <c r="D197" s="1004" t="s">
        <v>2136</v>
      </c>
      <c r="E197" s="1004" t="s">
        <v>2136</v>
      </c>
      <c r="F197" s="1004" t="s">
        <v>763</v>
      </c>
      <c r="G197" s="1004" t="s">
        <v>3183</v>
      </c>
      <c r="H197" s="1004" t="s">
        <v>3935</v>
      </c>
      <c r="I197" s="1004" t="s">
        <v>32</v>
      </c>
      <c r="J197" s="1004" t="s">
        <v>3540</v>
      </c>
      <c r="K197" s="1006">
        <v>5673000</v>
      </c>
      <c r="L197" s="1007"/>
      <c r="M197" s="1007"/>
      <c r="N197" s="1007"/>
      <c r="O197" s="1007"/>
      <c r="P197" s="1006">
        <v>5673000</v>
      </c>
      <c r="Q197" s="1006">
        <v>5673000</v>
      </c>
      <c r="R197" s="1006">
        <v>5673000</v>
      </c>
      <c r="S197" s="1006">
        <v>5673000</v>
      </c>
      <c r="T197" s="1005" t="s">
        <v>3936</v>
      </c>
    </row>
    <row r="198" spans="1:20" ht="51">
      <c r="A198" s="1004">
        <v>188</v>
      </c>
      <c r="B198" s="1005" t="s">
        <v>1915</v>
      </c>
      <c r="C198" s="1005" t="s">
        <v>3937</v>
      </c>
      <c r="D198" s="1004" t="s">
        <v>2249</v>
      </c>
      <c r="E198" s="1004" t="s">
        <v>2249</v>
      </c>
      <c r="F198" s="1004" t="s">
        <v>1915</v>
      </c>
      <c r="G198" s="1004" t="s">
        <v>3184</v>
      </c>
      <c r="H198" s="1004" t="s">
        <v>3938</v>
      </c>
      <c r="I198" s="1004" t="s">
        <v>63</v>
      </c>
      <c r="J198" s="1004" t="s">
        <v>3591</v>
      </c>
      <c r="K198" s="1006">
        <v>4719000</v>
      </c>
      <c r="L198" s="1007"/>
      <c r="M198" s="1007"/>
      <c r="N198" s="1007"/>
      <c r="O198" s="1007"/>
      <c r="P198" s="1006">
        <v>4719000</v>
      </c>
      <c r="Q198" s="1006">
        <v>4719000</v>
      </c>
      <c r="R198" s="1006">
        <v>4719000</v>
      </c>
      <c r="S198" s="1006">
        <v>4719000</v>
      </c>
      <c r="T198" s="1005" t="s">
        <v>2601</v>
      </c>
    </row>
    <row r="199" spans="1:20" ht="38.25">
      <c r="A199" s="1004">
        <v>189</v>
      </c>
      <c r="B199" s="1005" t="s">
        <v>901</v>
      </c>
      <c r="C199" s="1005" t="s">
        <v>3939</v>
      </c>
      <c r="D199" s="1004" t="s">
        <v>2888</v>
      </c>
      <c r="E199" s="1004" t="s">
        <v>2888</v>
      </c>
      <c r="F199" s="1004" t="s">
        <v>901</v>
      </c>
      <c r="G199" s="1004" t="s">
        <v>3185</v>
      </c>
      <c r="H199" s="1004" t="s">
        <v>3940</v>
      </c>
      <c r="I199" s="1004" t="s">
        <v>32</v>
      </c>
      <c r="J199" s="1004" t="s">
        <v>3544</v>
      </c>
      <c r="K199" s="1006">
        <v>4410000</v>
      </c>
      <c r="L199" s="1007"/>
      <c r="M199" s="1007"/>
      <c r="N199" s="1007"/>
      <c r="O199" s="1007"/>
      <c r="P199" s="1006">
        <v>4410000</v>
      </c>
      <c r="Q199" s="1006">
        <v>4410000</v>
      </c>
      <c r="R199" s="1006">
        <v>4410000</v>
      </c>
      <c r="S199" s="1006">
        <v>4410000</v>
      </c>
      <c r="T199" s="1005" t="s">
        <v>3592</v>
      </c>
    </row>
    <row r="200" spans="1:20" ht="38.25">
      <c r="A200" s="1004">
        <v>190</v>
      </c>
      <c r="B200" s="1005" t="s">
        <v>841</v>
      </c>
      <c r="C200" s="1005" t="s">
        <v>3941</v>
      </c>
      <c r="D200" s="1004" t="s">
        <v>2148</v>
      </c>
      <c r="E200" s="1004" t="s">
        <v>2148</v>
      </c>
      <c r="F200" s="1004" t="s">
        <v>841</v>
      </c>
      <c r="G200" s="1004" t="s">
        <v>3942</v>
      </c>
      <c r="H200" s="1004" t="s">
        <v>3943</v>
      </c>
      <c r="I200" s="1004" t="s">
        <v>32</v>
      </c>
      <c r="J200" s="1004" t="s">
        <v>3544</v>
      </c>
      <c r="K200" s="1006">
        <v>4410000</v>
      </c>
      <c r="L200" s="1007"/>
      <c r="M200" s="1007"/>
      <c r="N200" s="1007"/>
      <c r="O200" s="1007"/>
      <c r="P200" s="1006">
        <v>4410000</v>
      </c>
      <c r="Q200" s="1006">
        <v>4410000</v>
      </c>
      <c r="R200" s="1006">
        <v>4410000</v>
      </c>
      <c r="S200" s="1006">
        <v>4410000</v>
      </c>
      <c r="T200" s="1005" t="s">
        <v>3545</v>
      </c>
    </row>
    <row r="201" spans="1:20" ht="51">
      <c r="A201" s="1004">
        <v>191</v>
      </c>
      <c r="B201" s="1005" t="s">
        <v>2295</v>
      </c>
      <c r="C201" s="1005" t="s">
        <v>3686</v>
      </c>
      <c r="D201" s="1004" t="s">
        <v>2518</v>
      </c>
      <c r="E201" s="1004" t="s">
        <v>2518</v>
      </c>
      <c r="F201" s="1004" t="s">
        <v>2295</v>
      </c>
      <c r="G201" s="1004" t="s">
        <v>3186</v>
      </c>
      <c r="H201" s="1004" t="s">
        <v>3944</v>
      </c>
      <c r="I201" s="1004" t="s">
        <v>32</v>
      </c>
      <c r="J201" s="1004" t="s">
        <v>3591</v>
      </c>
      <c r="K201" s="1006">
        <v>4410000</v>
      </c>
      <c r="L201" s="1007"/>
      <c r="M201" s="1007"/>
      <c r="N201" s="1007"/>
      <c r="O201" s="1007"/>
      <c r="P201" s="1006">
        <v>4410000</v>
      </c>
      <c r="Q201" s="1006">
        <v>4410000</v>
      </c>
      <c r="R201" s="1006">
        <v>4410000</v>
      </c>
      <c r="S201" s="1006">
        <v>4410000</v>
      </c>
      <c r="T201" s="1005" t="s">
        <v>2602</v>
      </c>
    </row>
    <row r="202" spans="1:20" ht="38.25">
      <c r="A202" s="1004">
        <v>192</v>
      </c>
      <c r="B202" s="1005" t="s">
        <v>2747</v>
      </c>
      <c r="C202" s="1005" t="s">
        <v>3945</v>
      </c>
      <c r="D202" s="1004" t="s">
        <v>2883</v>
      </c>
      <c r="E202" s="1004" t="s">
        <v>2883</v>
      </c>
      <c r="F202" s="1004" t="s">
        <v>2747</v>
      </c>
      <c r="G202" s="1004" t="s">
        <v>3187</v>
      </c>
      <c r="H202" s="1004" t="s">
        <v>3946</v>
      </c>
      <c r="I202" s="1004" t="s">
        <v>32</v>
      </c>
      <c r="J202" s="1004" t="s">
        <v>3681</v>
      </c>
      <c r="K202" s="1006">
        <v>4410000</v>
      </c>
      <c r="L202" s="1007"/>
      <c r="M202" s="1007"/>
      <c r="N202" s="1007"/>
      <c r="O202" s="1007"/>
      <c r="P202" s="1006">
        <v>4410000</v>
      </c>
      <c r="Q202" s="1006">
        <v>4410000</v>
      </c>
      <c r="R202" s="1006">
        <v>4410000</v>
      </c>
      <c r="S202" s="1006">
        <v>4410000</v>
      </c>
      <c r="T202" s="1005" t="s">
        <v>3592</v>
      </c>
    </row>
    <row r="203" spans="1:20" ht="25.5">
      <c r="A203" s="1004">
        <v>193</v>
      </c>
      <c r="B203" s="1005" t="s">
        <v>605</v>
      </c>
      <c r="C203" s="1005" t="s">
        <v>3947</v>
      </c>
      <c r="D203" s="1004" t="s">
        <v>2105</v>
      </c>
      <c r="E203" s="1004" t="s">
        <v>2105</v>
      </c>
      <c r="F203" s="1004" t="s">
        <v>605</v>
      </c>
      <c r="G203" s="1004" t="s">
        <v>3188</v>
      </c>
      <c r="H203" s="1004" t="s">
        <v>3948</v>
      </c>
      <c r="I203" s="1004" t="s">
        <v>32</v>
      </c>
      <c r="J203" s="1004" t="s">
        <v>3544</v>
      </c>
      <c r="K203" s="1006">
        <v>5049000</v>
      </c>
      <c r="L203" s="1007"/>
      <c r="M203" s="1007"/>
      <c r="N203" s="1007"/>
      <c r="O203" s="1007"/>
      <c r="P203" s="1006">
        <v>5049000</v>
      </c>
      <c r="Q203" s="1006">
        <v>5049000</v>
      </c>
      <c r="R203" s="1006">
        <v>5049000</v>
      </c>
      <c r="S203" s="1006">
        <v>5049000</v>
      </c>
      <c r="T203" s="1005" t="s">
        <v>2596</v>
      </c>
    </row>
    <row r="204" spans="1:20" ht="38.25">
      <c r="A204" s="1004">
        <v>194</v>
      </c>
      <c r="B204" s="1005" t="s">
        <v>62</v>
      </c>
      <c r="C204" s="1005" t="s">
        <v>3949</v>
      </c>
      <c r="D204" s="1004" t="s">
        <v>2025</v>
      </c>
      <c r="E204" s="1004" t="s">
        <v>2025</v>
      </c>
      <c r="F204" s="1004" t="s">
        <v>62</v>
      </c>
      <c r="G204" s="1004" t="s">
        <v>3189</v>
      </c>
      <c r="H204" s="1004" t="s">
        <v>3950</v>
      </c>
      <c r="I204" s="1004" t="s">
        <v>63</v>
      </c>
      <c r="J204" s="1004" t="s">
        <v>3540</v>
      </c>
      <c r="K204" s="1006">
        <v>8920000</v>
      </c>
      <c r="L204" s="1007"/>
      <c r="M204" s="1007"/>
      <c r="N204" s="1007"/>
      <c r="O204" s="1007"/>
      <c r="P204" s="1006">
        <v>8920000</v>
      </c>
      <c r="Q204" s="1006">
        <v>8920000</v>
      </c>
      <c r="R204" s="1006">
        <v>8920000</v>
      </c>
      <c r="S204" s="1006">
        <v>8920000</v>
      </c>
      <c r="T204" s="1005" t="s">
        <v>2613</v>
      </c>
    </row>
    <row r="205" spans="1:20" ht="51">
      <c r="A205" s="1004">
        <v>195</v>
      </c>
      <c r="B205" s="1005" t="s">
        <v>53</v>
      </c>
      <c r="C205" s="1005" t="s">
        <v>3951</v>
      </c>
      <c r="D205" s="1004" t="s">
        <v>2024</v>
      </c>
      <c r="E205" s="1004" t="s">
        <v>2024</v>
      </c>
      <c r="F205" s="1004" t="s">
        <v>53</v>
      </c>
      <c r="G205" s="1004" t="s">
        <v>3190</v>
      </c>
      <c r="H205" s="1004" t="s">
        <v>3952</v>
      </c>
      <c r="I205" s="1004" t="s">
        <v>32</v>
      </c>
      <c r="J205" s="1004" t="s">
        <v>3540</v>
      </c>
      <c r="K205" s="1006">
        <v>9361000</v>
      </c>
      <c r="L205" s="1007"/>
      <c r="M205" s="1007"/>
      <c r="N205" s="1007"/>
      <c r="O205" s="1007"/>
      <c r="P205" s="1006">
        <v>9361000</v>
      </c>
      <c r="Q205" s="1006">
        <v>9361000</v>
      </c>
      <c r="R205" s="1006">
        <v>9361000</v>
      </c>
      <c r="S205" s="1006">
        <v>9361000</v>
      </c>
      <c r="T205" s="1005" t="s">
        <v>2612</v>
      </c>
    </row>
    <row r="206" spans="1:20" ht="51">
      <c r="A206" s="1004">
        <v>196</v>
      </c>
      <c r="B206" s="1005" t="s">
        <v>1953</v>
      </c>
      <c r="C206" s="1005" t="s">
        <v>3953</v>
      </c>
      <c r="D206" s="1004" t="s">
        <v>2513</v>
      </c>
      <c r="E206" s="1004" t="s">
        <v>2513</v>
      </c>
      <c r="F206" s="1004" t="s">
        <v>1953</v>
      </c>
      <c r="G206" s="1004" t="s">
        <v>3191</v>
      </c>
      <c r="H206" s="1004" t="s">
        <v>3954</v>
      </c>
      <c r="I206" s="1004" t="s">
        <v>63</v>
      </c>
      <c r="J206" s="1004" t="s">
        <v>3681</v>
      </c>
      <c r="K206" s="1006">
        <v>6135000</v>
      </c>
      <c r="L206" s="1007"/>
      <c r="M206" s="1007"/>
      <c r="N206" s="1007"/>
      <c r="O206" s="1007"/>
      <c r="P206" s="1006">
        <v>6135000</v>
      </c>
      <c r="Q206" s="1006">
        <v>6135000</v>
      </c>
      <c r="R206" s="1006">
        <v>6135000</v>
      </c>
      <c r="S206" s="1006">
        <v>6135000</v>
      </c>
      <c r="T206" s="1005" t="s">
        <v>2590</v>
      </c>
    </row>
    <row r="207" spans="1:20" ht="51">
      <c r="A207" s="1004">
        <v>197</v>
      </c>
      <c r="B207" s="1005" t="s">
        <v>844</v>
      </c>
      <c r="C207" s="1005" t="s">
        <v>3955</v>
      </c>
      <c r="D207" s="1004" t="s">
        <v>2149</v>
      </c>
      <c r="E207" s="1004" t="s">
        <v>2149</v>
      </c>
      <c r="F207" s="1004" t="s">
        <v>844</v>
      </c>
      <c r="G207" s="1004" t="s">
        <v>3192</v>
      </c>
      <c r="H207" s="1004" t="s">
        <v>3956</v>
      </c>
      <c r="I207" s="1004" t="s">
        <v>32</v>
      </c>
      <c r="J207" s="1004" t="s">
        <v>3540</v>
      </c>
      <c r="K207" s="1006">
        <v>5302000</v>
      </c>
      <c r="L207" s="1007"/>
      <c r="M207" s="1007"/>
      <c r="N207" s="1007"/>
      <c r="O207" s="1007"/>
      <c r="P207" s="1006">
        <v>5302000</v>
      </c>
      <c r="Q207" s="1006">
        <v>5302000</v>
      </c>
      <c r="R207" s="1006">
        <v>5302000</v>
      </c>
      <c r="S207" s="1006">
        <v>5302000</v>
      </c>
      <c r="T207" s="1005" t="s">
        <v>2599</v>
      </c>
    </row>
    <row r="208" spans="1:20" ht="38.25">
      <c r="A208" s="1004">
        <v>198</v>
      </c>
      <c r="B208" s="1005" t="s">
        <v>1672</v>
      </c>
      <c r="C208" s="1005" t="s">
        <v>3957</v>
      </c>
      <c r="D208" s="1004" t="s">
        <v>3409</v>
      </c>
      <c r="E208" s="1004" t="s">
        <v>3409</v>
      </c>
      <c r="F208" s="1004" t="s">
        <v>1672</v>
      </c>
      <c r="G208" s="1004" t="s">
        <v>3958</v>
      </c>
      <c r="H208" s="1004" t="s">
        <v>3959</v>
      </c>
      <c r="I208" s="1004" t="s">
        <v>32</v>
      </c>
      <c r="J208" s="1004" t="s">
        <v>3544</v>
      </c>
      <c r="K208" s="1006">
        <v>4410000</v>
      </c>
      <c r="L208" s="1007"/>
      <c r="M208" s="1007"/>
      <c r="N208" s="1007"/>
      <c r="O208" s="1007"/>
      <c r="P208" s="1006">
        <v>4410000</v>
      </c>
      <c r="Q208" s="1006">
        <v>4410000</v>
      </c>
      <c r="R208" s="1006">
        <v>4410000</v>
      </c>
      <c r="S208" s="1006">
        <v>4410000</v>
      </c>
      <c r="T208" s="1005" t="s">
        <v>3545</v>
      </c>
    </row>
    <row r="209" spans="1:20" ht="76.5">
      <c r="A209" s="1004">
        <v>199</v>
      </c>
      <c r="B209" s="1005" t="s">
        <v>389</v>
      </c>
      <c r="C209" s="1005" t="s">
        <v>3960</v>
      </c>
      <c r="D209" s="1004" t="s">
        <v>2076</v>
      </c>
      <c r="E209" s="1004" t="s">
        <v>2076</v>
      </c>
      <c r="F209" s="1004" t="s">
        <v>389</v>
      </c>
      <c r="G209" s="1004" t="s">
        <v>3193</v>
      </c>
      <c r="H209" s="1004" t="s">
        <v>3776</v>
      </c>
      <c r="I209" s="1004" t="s">
        <v>32</v>
      </c>
      <c r="J209" s="1004" t="s">
        <v>3596</v>
      </c>
      <c r="K209" s="1006">
        <v>9361000</v>
      </c>
      <c r="L209" s="1007"/>
      <c r="M209" s="1007"/>
      <c r="N209" s="1007"/>
      <c r="O209" s="1007"/>
      <c r="P209" s="1006">
        <v>9361000</v>
      </c>
      <c r="Q209" s="1006">
        <v>9361000</v>
      </c>
      <c r="R209" s="1006">
        <v>9361000</v>
      </c>
      <c r="S209" s="1006">
        <v>9361000</v>
      </c>
      <c r="T209" s="1005" t="s">
        <v>2620</v>
      </c>
    </row>
    <row r="210" spans="1:20" ht="38.25">
      <c r="A210" s="1004">
        <v>200</v>
      </c>
      <c r="B210" s="1005" t="s">
        <v>563</v>
      </c>
      <c r="C210" s="1005" t="s">
        <v>3961</v>
      </c>
      <c r="D210" s="1004" t="s">
        <v>2098</v>
      </c>
      <c r="E210" s="1004" t="s">
        <v>2098</v>
      </c>
      <c r="F210" s="1004" t="s">
        <v>563</v>
      </c>
      <c r="G210" s="1004" t="s">
        <v>3194</v>
      </c>
      <c r="H210" s="1004" t="s">
        <v>3962</v>
      </c>
      <c r="I210" s="1004" t="s">
        <v>32</v>
      </c>
      <c r="J210" s="1004" t="s">
        <v>3540</v>
      </c>
      <c r="K210" s="1006">
        <v>5901000</v>
      </c>
      <c r="L210" s="1007"/>
      <c r="M210" s="1007"/>
      <c r="N210" s="1007"/>
      <c r="O210" s="1007"/>
      <c r="P210" s="1006">
        <v>5901000</v>
      </c>
      <c r="Q210" s="1006">
        <v>5901000</v>
      </c>
      <c r="R210" s="1006">
        <v>5901000</v>
      </c>
      <c r="S210" s="1006">
        <v>5901000</v>
      </c>
      <c r="T210" s="1005" t="s">
        <v>3575</v>
      </c>
    </row>
    <row r="211" spans="1:20" ht="38.25">
      <c r="A211" s="1004">
        <v>201</v>
      </c>
      <c r="B211" s="1005" t="s">
        <v>2774</v>
      </c>
      <c r="C211" s="1005" t="s">
        <v>3963</v>
      </c>
      <c r="D211" s="1004" t="s">
        <v>3195</v>
      </c>
      <c r="E211" s="1004" t="s">
        <v>3528</v>
      </c>
      <c r="F211" s="1004" t="s">
        <v>2774</v>
      </c>
      <c r="G211" s="1004" t="s">
        <v>3196</v>
      </c>
      <c r="H211" s="1004" t="s">
        <v>3964</v>
      </c>
      <c r="I211" s="1004" t="s">
        <v>63</v>
      </c>
      <c r="J211" s="1004" t="s">
        <v>3544</v>
      </c>
      <c r="K211" s="1006">
        <v>4410000</v>
      </c>
      <c r="L211" s="1007"/>
      <c r="M211" s="1007"/>
      <c r="N211" s="1007"/>
      <c r="O211" s="1007"/>
      <c r="P211" s="1006">
        <v>4410000</v>
      </c>
      <c r="Q211" s="1006">
        <v>4410000</v>
      </c>
      <c r="R211" s="1006">
        <v>4410000</v>
      </c>
      <c r="S211" s="1006">
        <v>4410000</v>
      </c>
      <c r="T211" s="1005" t="s">
        <v>3592</v>
      </c>
    </row>
    <row r="212" spans="1:20" ht="38.25">
      <c r="A212" s="1004">
        <v>202</v>
      </c>
      <c r="B212" s="1005" t="s">
        <v>569</v>
      </c>
      <c r="C212" s="1005" t="s">
        <v>3965</v>
      </c>
      <c r="D212" s="1004" t="s">
        <v>2099</v>
      </c>
      <c r="E212" s="1004" t="s">
        <v>2099</v>
      </c>
      <c r="F212" s="1004" t="s">
        <v>569</v>
      </c>
      <c r="G212" s="1004" t="s">
        <v>3197</v>
      </c>
      <c r="H212" s="1004" t="s">
        <v>3966</v>
      </c>
      <c r="I212" s="1004" t="s">
        <v>32</v>
      </c>
      <c r="J212" s="1004" t="s">
        <v>3540</v>
      </c>
      <c r="K212" s="1006">
        <v>6255000</v>
      </c>
      <c r="L212" s="1007"/>
      <c r="M212" s="1007"/>
      <c r="N212" s="1007"/>
      <c r="O212" s="1007"/>
      <c r="P212" s="1006">
        <v>6255000</v>
      </c>
      <c r="Q212" s="1006">
        <v>6255000</v>
      </c>
      <c r="R212" s="1006">
        <v>6255000</v>
      </c>
      <c r="S212" s="1006">
        <v>6255000</v>
      </c>
      <c r="T212" s="1005" t="s">
        <v>3575</v>
      </c>
    </row>
    <row r="213" spans="1:20" ht="38.25">
      <c r="A213" s="1004">
        <v>203</v>
      </c>
      <c r="B213" s="1005" t="s">
        <v>31</v>
      </c>
      <c r="C213" s="1005" t="s">
        <v>3967</v>
      </c>
      <c r="D213" s="1004" t="s">
        <v>2022</v>
      </c>
      <c r="E213" s="1004" t="s">
        <v>2022</v>
      </c>
      <c r="F213" s="1004" t="s">
        <v>31</v>
      </c>
      <c r="G213" s="1004" t="s">
        <v>3198</v>
      </c>
      <c r="H213" s="1004" t="s">
        <v>3968</v>
      </c>
      <c r="I213" s="1004" t="s">
        <v>32</v>
      </c>
      <c r="J213" s="1004" t="s">
        <v>3540</v>
      </c>
      <c r="K213" s="1006">
        <v>26000000</v>
      </c>
      <c r="L213" s="1007"/>
      <c r="M213" s="1007"/>
      <c r="N213" s="1007"/>
      <c r="O213" s="1007"/>
      <c r="P213" s="1006">
        <v>26000000</v>
      </c>
      <c r="Q213" s="1006">
        <v>26000000</v>
      </c>
      <c r="R213" s="1006">
        <v>26000000</v>
      </c>
      <c r="S213" s="1006">
        <v>26000000</v>
      </c>
      <c r="T213" s="1005" t="s">
        <v>2553</v>
      </c>
    </row>
    <row r="214" spans="1:20" ht="63.75">
      <c r="A214" s="1004">
        <v>204</v>
      </c>
      <c r="B214" s="1005" t="s">
        <v>1000</v>
      </c>
      <c r="C214" s="1005" t="s">
        <v>3969</v>
      </c>
      <c r="D214" s="1004" t="s">
        <v>2181</v>
      </c>
      <c r="E214" s="1004" t="s">
        <v>2181</v>
      </c>
      <c r="F214" s="1004" t="s">
        <v>1000</v>
      </c>
      <c r="G214" s="1004" t="s">
        <v>3199</v>
      </c>
      <c r="H214" s="1004" t="s">
        <v>835</v>
      </c>
      <c r="I214" s="1004" t="s">
        <v>32</v>
      </c>
      <c r="J214" s="1004" t="s">
        <v>3540</v>
      </c>
      <c r="K214" s="1006">
        <v>5302000</v>
      </c>
      <c r="L214" s="1007"/>
      <c r="M214" s="1007"/>
      <c r="N214" s="1007"/>
      <c r="O214" s="1007"/>
      <c r="P214" s="1006">
        <v>5302000</v>
      </c>
      <c r="Q214" s="1006">
        <v>5302000</v>
      </c>
      <c r="R214" s="1006">
        <v>5302000</v>
      </c>
      <c r="S214" s="1006">
        <v>5302000</v>
      </c>
      <c r="T214" s="1005" t="s">
        <v>2600</v>
      </c>
    </row>
    <row r="215" spans="1:20" ht="63.75">
      <c r="A215" s="1004">
        <v>205</v>
      </c>
      <c r="B215" s="1005" t="s">
        <v>1004</v>
      </c>
      <c r="C215" s="1005" t="s">
        <v>3970</v>
      </c>
      <c r="D215" s="1004" t="s">
        <v>2182</v>
      </c>
      <c r="E215" s="1004" t="s">
        <v>2182</v>
      </c>
      <c r="F215" s="1004" t="s">
        <v>1004</v>
      </c>
      <c r="G215" s="1004" t="s">
        <v>3200</v>
      </c>
      <c r="H215" s="1004" t="s">
        <v>3971</v>
      </c>
      <c r="I215" s="1004" t="s">
        <v>32</v>
      </c>
      <c r="J215" s="1004" t="s">
        <v>3540</v>
      </c>
      <c r="K215" s="1006">
        <v>5302000</v>
      </c>
      <c r="L215" s="1007"/>
      <c r="M215" s="1007"/>
      <c r="N215" s="1007"/>
      <c r="O215" s="1007"/>
      <c r="P215" s="1006">
        <v>5302000</v>
      </c>
      <c r="Q215" s="1006">
        <v>5302000</v>
      </c>
      <c r="R215" s="1006">
        <v>5302000</v>
      </c>
      <c r="S215" s="1006">
        <v>5302000</v>
      </c>
      <c r="T215" s="1005" t="s">
        <v>2600</v>
      </c>
    </row>
    <row r="216" spans="1:20" ht="63.75">
      <c r="A216" s="1004">
        <v>206</v>
      </c>
      <c r="B216" s="1005" t="s">
        <v>1009</v>
      </c>
      <c r="C216" s="1005" t="s">
        <v>3972</v>
      </c>
      <c r="D216" s="1004" t="s">
        <v>2183</v>
      </c>
      <c r="E216" s="1004" t="s">
        <v>2183</v>
      </c>
      <c r="F216" s="1004" t="s">
        <v>1009</v>
      </c>
      <c r="G216" s="1004" t="s">
        <v>3201</v>
      </c>
      <c r="H216" s="1004" t="s">
        <v>3973</v>
      </c>
      <c r="I216" s="1004" t="s">
        <v>32</v>
      </c>
      <c r="J216" s="1004" t="s">
        <v>3540</v>
      </c>
      <c r="K216" s="1006">
        <v>5302000</v>
      </c>
      <c r="L216" s="1007"/>
      <c r="M216" s="1007"/>
      <c r="N216" s="1007"/>
      <c r="O216" s="1007"/>
      <c r="P216" s="1006">
        <v>5302000</v>
      </c>
      <c r="Q216" s="1006">
        <v>5302000</v>
      </c>
      <c r="R216" s="1006">
        <v>5302000</v>
      </c>
      <c r="S216" s="1006">
        <v>5302000</v>
      </c>
      <c r="T216" s="1005" t="s">
        <v>2600</v>
      </c>
    </row>
    <row r="217" spans="1:20" ht="51">
      <c r="A217" s="1004">
        <v>207</v>
      </c>
      <c r="B217" s="1005" t="s">
        <v>861</v>
      </c>
      <c r="C217" s="1005" t="s">
        <v>3974</v>
      </c>
      <c r="D217" s="1004" t="s">
        <v>2152</v>
      </c>
      <c r="E217" s="1004" t="s">
        <v>2152</v>
      </c>
      <c r="F217" s="1004" t="s">
        <v>861</v>
      </c>
      <c r="G217" s="1004" t="s">
        <v>3202</v>
      </c>
      <c r="H217" s="1004" t="s">
        <v>3975</v>
      </c>
      <c r="I217" s="1004" t="s">
        <v>32</v>
      </c>
      <c r="J217" s="1004" t="s">
        <v>3540</v>
      </c>
      <c r="K217" s="1006">
        <v>5302000</v>
      </c>
      <c r="L217" s="1007"/>
      <c r="M217" s="1007"/>
      <c r="N217" s="1007"/>
      <c r="O217" s="1007"/>
      <c r="P217" s="1006">
        <v>5302000</v>
      </c>
      <c r="Q217" s="1006">
        <v>5302000</v>
      </c>
      <c r="R217" s="1006">
        <v>5302000</v>
      </c>
      <c r="S217" s="1006">
        <v>5302000</v>
      </c>
      <c r="T217" s="1005" t="s">
        <v>2599</v>
      </c>
    </row>
    <row r="218" spans="1:20" ht="38.25">
      <c r="A218" s="1004">
        <v>208</v>
      </c>
      <c r="B218" s="1005" t="s">
        <v>658</v>
      </c>
      <c r="C218" s="1005" t="s">
        <v>3976</v>
      </c>
      <c r="D218" s="1004" t="s">
        <v>2116</v>
      </c>
      <c r="E218" s="1004" t="s">
        <v>2116</v>
      </c>
      <c r="F218" s="1004" t="s">
        <v>658</v>
      </c>
      <c r="G218" s="1004" t="s">
        <v>3203</v>
      </c>
      <c r="H218" s="1004" t="s">
        <v>350</v>
      </c>
      <c r="I218" s="1004" t="s">
        <v>32</v>
      </c>
      <c r="J218" s="1004" t="s">
        <v>3544</v>
      </c>
      <c r="K218" s="1006">
        <v>5599000</v>
      </c>
      <c r="L218" s="1007"/>
      <c r="M218" s="1007"/>
      <c r="N218" s="1007"/>
      <c r="O218" s="1007"/>
      <c r="P218" s="1006">
        <v>5599000</v>
      </c>
      <c r="Q218" s="1006">
        <v>5599000</v>
      </c>
      <c r="R218" s="1006">
        <v>5599000</v>
      </c>
      <c r="S218" s="1006">
        <v>5599000</v>
      </c>
      <c r="T218" s="1005" t="s">
        <v>2625</v>
      </c>
    </row>
    <row r="219" spans="1:20" ht="51">
      <c r="A219" s="1004">
        <v>209</v>
      </c>
      <c r="B219" s="1005" t="s">
        <v>184</v>
      </c>
      <c r="C219" s="1005" t="s">
        <v>3977</v>
      </c>
      <c r="D219" s="1004" t="s">
        <v>2040</v>
      </c>
      <c r="E219" s="1004" t="s">
        <v>2040</v>
      </c>
      <c r="F219" s="1004" t="s">
        <v>184</v>
      </c>
      <c r="G219" s="1004" t="s">
        <v>3204</v>
      </c>
      <c r="H219" s="1004" t="s">
        <v>3978</v>
      </c>
      <c r="I219" s="1004" t="s">
        <v>32</v>
      </c>
      <c r="J219" s="1004" t="s">
        <v>3540</v>
      </c>
      <c r="K219" s="1006">
        <v>6312000</v>
      </c>
      <c r="L219" s="1007"/>
      <c r="M219" s="1007"/>
      <c r="N219" s="1007"/>
      <c r="O219" s="1007"/>
      <c r="P219" s="1006">
        <v>6312000</v>
      </c>
      <c r="Q219" s="1006">
        <v>6312000</v>
      </c>
      <c r="R219" s="1006">
        <v>6312000</v>
      </c>
      <c r="S219" s="1006">
        <v>6312000</v>
      </c>
      <c r="T219" s="1005" t="s">
        <v>2589</v>
      </c>
    </row>
    <row r="220" spans="1:20" ht="51">
      <c r="A220" s="1004">
        <v>210</v>
      </c>
      <c r="B220" s="1005" t="s">
        <v>1232</v>
      </c>
      <c r="C220" s="1005" t="s">
        <v>3979</v>
      </c>
      <c r="D220" s="1004" t="s">
        <v>2264</v>
      </c>
      <c r="E220" s="1004" t="s">
        <v>2264</v>
      </c>
      <c r="F220" s="1004" t="s">
        <v>1232</v>
      </c>
      <c r="G220" s="1004" t="s">
        <v>3205</v>
      </c>
      <c r="H220" s="1004" t="s">
        <v>3980</v>
      </c>
      <c r="I220" s="1004" t="s">
        <v>63</v>
      </c>
      <c r="J220" s="1004" t="s">
        <v>3981</v>
      </c>
      <c r="K220" s="1006">
        <v>4410000</v>
      </c>
      <c r="L220" s="1007"/>
      <c r="M220" s="1007"/>
      <c r="N220" s="1007"/>
      <c r="O220" s="1007"/>
      <c r="P220" s="1006">
        <v>4410000</v>
      </c>
      <c r="Q220" s="1006">
        <v>4410000</v>
      </c>
      <c r="R220" s="1006">
        <v>4410000</v>
      </c>
      <c r="S220" s="1006">
        <v>4410000</v>
      </c>
      <c r="T220" s="1005" t="s">
        <v>2603</v>
      </c>
    </row>
    <row r="221" spans="1:20" ht="38.25">
      <c r="A221" s="1004">
        <v>211</v>
      </c>
      <c r="B221" s="1005" t="s">
        <v>3325</v>
      </c>
      <c r="C221" s="1005" t="s">
        <v>3982</v>
      </c>
      <c r="D221" s="1004" t="s">
        <v>3404</v>
      </c>
      <c r="E221" s="1004" t="s">
        <v>3528</v>
      </c>
      <c r="F221" s="1004" t="s">
        <v>3325</v>
      </c>
      <c r="G221" s="1004" t="s">
        <v>3983</v>
      </c>
      <c r="H221" s="1004" t="s">
        <v>3984</v>
      </c>
      <c r="I221" s="1004" t="s">
        <v>32</v>
      </c>
      <c r="J221" s="1004" t="s">
        <v>3544</v>
      </c>
      <c r="K221" s="1006">
        <v>4410000</v>
      </c>
      <c r="L221" s="1007"/>
      <c r="M221" s="1007"/>
      <c r="N221" s="1007"/>
      <c r="O221" s="1007"/>
      <c r="P221" s="1006">
        <v>4410000</v>
      </c>
      <c r="Q221" s="1006">
        <v>4410000</v>
      </c>
      <c r="R221" s="1006">
        <v>4410000</v>
      </c>
      <c r="S221" s="1006">
        <v>4410000</v>
      </c>
      <c r="T221" s="1005" t="s">
        <v>3545</v>
      </c>
    </row>
    <row r="222" spans="1:20" ht="38.25">
      <c r="A222" s="1004">
        <v>212</v>
      </c>
      <c r="B222" s="1005" t="s">
        <v>158</v>
      </c>
      <c r="C222" s="1005" t="s">
        <v>3985</v>
      </c>
      <c r="D222" s="1004" t="s">
        <v>2255</v>
      </c>
      <c r="E222" s="1004" t="s">
        <v>2255</v>
      </c>
      <c r="F222" s="1004" t="s">
        <v>158</v>
      </c>
      <c r="G222" s="1004" t="s">
        <v>3206</v>
      </c>
      <c r="H222" s="1004" t="s">
        <v>3986</v>
      </c>
      <c r="I222" s="1004" t="s">
        <v>32</v>
      </c>
      <c r="J222" s="1004" t="s">
        <v>3540</v>
      </c>
      <c r="K222" s="1006">
        <v>6312000</v>
      </c>
      <c r="L222" s="1007"/>
      <c r="M222" s="1007"/>
      <c r="N222" s="1007"/>
      <c r="O222" s="1007"/>
      <c r="P222" s="1006">
        <v>6312000</v>
      </c>
      <c r="Q222" s="1006">
        <v>6312000</v>
      </c>
      <c r="R222" s="1006">
        <v>6312000</v>
      </c>
      <c r="S222" s="1006">
        <v>6312000</v>
      </c>
      <c r="T222" s="1005" t="s">
        <v>2589</v>
      </c>
    </row>
    <row r="223" spans="1:20" ht="25.5">
      <c r="A223" s="1004">
        <v>213</v>
      </c>
      <c r="B223" s="1005" t="s">
        <v>360</v>
      </c>
      <c r="C223" s="1005" t="s">
        <v>3987</v>
      </c>
      <c r="D223" s="1004" t="s">
        <v>2069</v>
      </c>
      <c r="E223" s="1004" t="s">
        <v>2069</v>
      </c>
      <c r="F223" s="1004" t="s">
        <v>360</v>
      </c>
      <c r="G223" s="1004" t="s">
        <v>3207</v>
      </c>
      <c r="H223" s="1004" t="s">
        <v>3988</v>
      </c>
      <c r="I223" s="1004" t="s">
        <v>32</v>
      </c>
      <c r="J223" s="1004" t="s">
        <v>3540</v>
      </c>
      <c r="K223" s="1006">
        <v>6454000</v>
      </c>
      <c r="L223" s="1007"/>
      <c r="M223" s="1007"/>
      <c r="N223" s="1007"/>
      <c r="O223" s="1007"/>
      <c r="P223" s="1006">
        <v>6454000</v>
      </c>
      <c r="Q223" s="1006">
        <v>6454000</v>
      </c>
      <c r="R223" s="1006">
        <v>6454000</v>
      </c>
      <c r="S223" s="1006">
        <v>6454000</v>
      </c>
      <c r="T223" s="1005" t="s">
        <v>3989</v>
      </c>
    </row>
    <row r="224" spans="1:20" ht="51">
      <c r="A224" s="1004">
        <v>214</v>
      </c>
      <c r="B224" s="1005" t="s">
        <v>1365</v>
      </c>
      <c r="C224" s="1005" t="s">
        <v>3990</v>
      </c>
      <c r="D224" s="1004" t="s">
        <v>2259</v>
      </c>
      <c r="E224" s="1004" t="s">
        <v>3528</v>
      </c>
      <c r="F224" s="1004" t="s">
        <v>1365</v>
      </c>
      <c r="G224" s="1004" t="s">
        <v>3208</v>
      </c>
      <c r="H224" s="1004" t="s">
        <v>3991</v>
      </c>
      <c r="I224" s="1004" t="s">
        <v>32</v>
      </c>
      <c r="J224" s="1004" t="s">
        <v>3992</v>
      </c>
      <c r="K224" s="1006">
        <v>4410000</v>
      </c>
      <c r="L224" s="1007"/>
      <c r="M224" s="1007"/>
      <c r="N224" s="1007"/>
      <c r="O224" s="1007"/>
      <c r="P224" s="1006">
        <v>4410000</v>
      </c>
      <c r="Q224" s="1006">
        <v>4410000</v>
      </c>
      <c r="R224" s="1006">
        <v>4410000</v>
      </c>
      <c r="S224" s="1006">
        <v>4410000</v>
      </c>
      <c r="T224" s="1005" t="s">
        <v>2630</v>
      </c>
    </row>
    <row r="225" spans="1:20" ht="51">
      <c r="A225" s="1004">
        <v>215</v>
      </c>
      <c r="B225" s="1005" t="s">
        <v>780</v>
      </c>
      <c r="C225" s="1005" t="s">
        <v>3993</v>
      </c>
      <c r="D225" s="1004" t="s">
        <v>2138</v>
      </c>
      <c r="E225" s="1004" t="s">
        <v>2138</v>
      </c>
      <c r="F225" s="1004" t="s">
        <v>780</v>
      </c>
      <c r="G225" s="1004" t="s">
        <v>3209</v>
      </c>
      <c r="H225" s="1004" t="s">
        <v>3994</v>
      </c>
      <c r="I225" s="1004" t="s">
        <v>32</v>
      </c>
      <c r="J225" s="1004" t="s">
        <v>3540</v>
      </c>
      <c r="K225" s="1006">
        <v>5302000</v>
      </c>
      <c r="L225" s="1007"/>
      <c r="M225" s="1007"/>
      <c r="N225" s="1007"/>
      <c r="O225" s="1007"/>
      <c r="P225" s="1006">
        <v>5302000</v>
      </c>
      <c r="Q225" s="1006">
        <v>5302000</v>
      </c>
      <c r="R225" s="1006">
        <v>5302000</v>
      </c>
      <c r="S225" s="1006">
        <v>5302000</v>
      </c>
      <c r="T225" s="1005" t="s">
        <v>2628</v>
      </c>
    </row>
    <row r="226" spans="1:20" ht="38.25">
      <c r="A226" s="1004">
        <v>216</v>
      </c>
      <c r="B226" s="1005" t="s">
        <v>83</v>
      </c>
      <c r="C226" s="1005" t="s">
        <v>3995</v>
      </c>
      <c r="D226" s="1004" t="s">
        <v>2034</v>
      </c>
      <c r="E226" s="1004" t="s">
        <v>2034</v>
      </c>
      <c r="F226" s="1004" t="s">
        <v>83</v>
      </c>
      <c r="G226" s="1004" t="s">
        <v>3210</v>
      </c>
      <c r="H226" s="1004" t="s">
        <v>3996</v>
      </c>
      <c r="I226" s="1004" t="s">
        <v>32</v>
      </c>
      <c r="J226" s="1004" t="s">
        <v>3540</v>
      </c>
      <c r="K226" s="1006">
        <v>7156000</v>
      </c>
      <c r="L226" s="1007"/>
      <c r="M226" s="1007"/>
      <c r="N226" s="1007"/>
      <c r="O226" s="1007"/>
      <c r="P226" s="1006">
        <v>7156000</v>
      </c>
      <c r="Q226" s="1006">
        <v>7156000</v>
      </c>
      <c r="R226" s="1006">
        <v>7156000</v>
      </c>
      <c r="S226" s="1006">
        <v>7156000</v>
      </c>
      <c r="T226" s="1005" t="s">
        <v>2589</v>
      </c>
    </row>
    <row r="227" spans="1:20" ht="51">
      <c r="A227" s="1004">
        <v>217</v>
      </c>
      <c r="B227" s="1005" t="s">
        <v>1420</v>
      </c>
      <c r="C227" s="1005" t="s">
        <v>3997</v>
      </c>
      <c r="D227" s="1004" t="s">
        <v>2230</v>
      </c>
      <c r="E227" s="1004" t="s">
        <v>2230</v>
      </c>
      <c r="F227" s="1004" t="s">
        <v>1420</v>
      </c>
      <c r="G227" s="1004" t="s">
        <v>3211</v>
      </c>
      <c r="H227" s="1004" t="s">
        <v>3998</v>
      </c>
      <c r="I227" s="1004" t="s">
        <v>32</v>
      </c>
      <c r="J227" s="1004" t="s">
        <v>3591</v>
      </c>
      <c r="K227" s="1006">
        <v>4719000</v>
      </c>
      <c r="L227" s="1007"/>
      <c r="M227" s="1007"/>
      <c r="N227" s="1007"/>
      <c r="O227" s="1007"/>
      <c r="P227" s="1006">
        <v>4719000</v>
      </c>
      <c r="Q227" s="1006">
        <v>4719000</v>
      </c>
      <c r="R227" s="1006">
        <v>4719000</v>
      </c>
      <c r="S227" s="1006">
        <v>4719000</v>
      </c>
      <c r="T227" s="1005" t="s">
        <v>2601</v>
      </c>
    </row>
    <row r="228" spans="1:20" ht="63.75">
      <c r="A228" s="1004">
        <v>218</v>
      </c>
      <c r="B228" s="1005" t="s">
        <v>1015</v>
      </c>
      <c r="C228" s="1005" t="s">
        <v>3999</v>
      </c>
      <c r="D228" s="1004" t="s">
        <v>2184</v>
      </c>
      <c r="E228" s="1004" t="s">
        <v>2184</v>
      </c>
      <c r="F228" s="1004" t="s">
        <v>1015</v>
      </c>
      <c r="G228" s="1004" t="s">
        <v>3212</v>
      </c>
      <c r="H228" s="1004" t="s">
        <v>4000</v>
      </c>
      <c r="I228" s="1004" t="s">
        <v>32</v>
      </c>
      <c r="J228" s="1004" t="s">
        <v>3540</v>
      </c>
      <c r="K228" s="1006">
        <v>5302000</v>
      </c>
      <c r="L228" s="1007"/>
      <c r="M228" s="1007"/>
      <c r="N228" s="1007"/>
      <c r="O228" s="1007"/>
      <c r="P228" s="1006">
        <v>5302000</v>
      </c>
      <c r="Q228" s="1006">
        <v>5302000</v>
      </c>
      <c r="R228" s="1006">
        <v>5302000</v>
      </c>
      <c r="S228" s="1006">
        <v>5302000</v>
      </c>
      <c r="T228" s="1005" t="s">
        <v>2600</v>
      </c>
    </row>
    <row r="229" spans="1:20" ht="63.75">
      <c r="A229" s="1004">
        <v>219</v>
      </c>
      <c r="B229" s="1005" t="s">
        <v>1018</v>
      </c>
      <c r="C229" s="1005" t="s">
        <v>4001</v>
      </c>
      <c r="D229" s="1004" t="s">
        <v>2185</v>
      </c>
      <c r="E229" s="1004" t="s">
        <v>2185</v>
      </c>
      <c r="F229" s="1004" t="s">
        <v>1018</v>
      </c>
      <c r="G229" s="1004" t="s">
        <v>3213</v>
      </c>
      <c r="H229" s="1004" t="s">
        <v>4002</v>
      </c>
      <c r="I229" s="1004" t="s">
        <v>32</v>
      </c>
      <c r="J229" s="1004" t="s">
        <v>3540</v>
      </c>
      <c r="K229" s="1006">
        <v>5302000</v>
      </c>
      <c r="L229" s="1007"/>
      <c r="M229" s="1007"/>
      <c r="N229" s="1007"/>
      <c r="O229" s="1007"/>
      <c r="P229" s="1006">
        <v>5302000</v>
      </c>
      <c r="Q229" s="1006">
        <v>5302000</v>
      </c>
      <c r="R229" s="1006">
        <v>5302000</v>
      </c>
      <c r="S229" s="1006">
        <v>5302000</v>
      </c>
      <c r="T229" s="1005" t="s">
        <v>2600</v>
      </c>
    </row>
    <row r="230" spans="1:20" ht="63.75">
      <c r="A230" s="1004">
        <v>220</v>
      </c>
      <c r="B230" s="1005" t="s">
        <v>1023</v>
      </c>
      <c r="C230" s="1005" t="s">
        <v>3608</v>
      </c>
      <c r="D230" s="1004" t="s">
        <v>2186</v>
      </c>
      <c r="E230" s="1004" t="s">
        <v>2186</v>
      </c>
      <c r="F230" s="1004" t="s">
        <v>1023</v>
      </c>
      <c r="G230" s="1004" t="s">
        <v>3214</v>
      </c>
      <c r="H230" s="1004" t="s">
        <v>4003</v>
      </c>
      <c r="I230" s="1004" t="s">
        <v>32</v>
      </c>
      <c r="J230" s="1004" t="s">
        <v>3540</v>
      </c>
      <c r="K230" s="1006">
        <v>5302000</v>
      </c>
      <c r="L230" s="1007"/>
      <c r="M230" s="1007"/>
      <c r="N230" s="1007"/>
      <c r="O230" s="1007"/>
      <c r="P230" s="1006">
        <v>5302000</v>
      </c>
      <c r="Q230" s="1006">
        <v>5302000</v>
      </c>
      <c r="R230" s="1006">
        <v>5302000</v>
      </c>
      <c r="S230" s="1006">
        <v>5302000</v>
      </c>
      <c r="T230" s="1005" t="s">
        <v>2600</v>
      </c>
    </row>
    <row r="231" spans="1:20" ht="63.75">
      <c r="A231" s="1004">
        <v>221</v>
      </c>
      <c r="B231" s="1005" t="s">
        <v>1028</v>
      </c>
      <c r="C231" s="1005" t="s">
        <v>4004</v>
      </c>
      <c r="D231" s="1004" t="s">
        <v>2187</v>
      </c>
      <c r="E231" s="1004" t="s">
        <v>2187</v>
      </c>
      <c r="F231" s="1004" t="s">
        <v>1028</v>
      </c>
      <c r="G231" s="1004" t="s">
        <v>3215</v>
      </c>
      <c r="H231" s="1004" t="s">
        <v>3973</v>
      </c>
      <c r="I231" s="1004" t="s">
        <v>32</v>
      </c>
      <c r="J231" s="1004" t="s">
        <v>3540</v>
      </c>
      <c r="K231" s="1006">
        <v>5302000</v>
      </c>
      <c r="L231" s="1007"/>
      <c r="M231" s="1007"/>
      <c r="N231" s="1007"/>
      <c r="O231" s="1007"/>
      <c r="P231" s="1006">
        <v>5302000</v>
      </c>
      <c r="Q231" s="1006">
        <v>5302000</v>
      </c>
      <c r="R231" s="1006">
        <v>5302000</v>
      </c>
      <c r="S231" s="1006">
        <v>5302000</v>
      </c>
      <c r="T231" s="1005" t="s">
        <v>2600</v>
      </c>
    </row>
    <row r="232" spans="1:20" ht="63.75">
      <c r="A232" s="1004">
        <v>222</v>
      </c>
      <c r="B232" s="1005" t="s">
        <v>1032</v>
      </c>
      <c r="C232" s="1005" t="s">
        <v>4005</v>
      </c>
      <c r="D232" s="1004" t="s">
        <v>2188</v>
      </c>
      <c r="E232" s="1004" t="s">
        <v>2188</v>
      </c>
      <c r="F232" s="1004" t="s">
        <v>1032</v>
      </c>
      <c r="G232" s="1004" t="s">
        <v>3216</v>
      </c>
      <c r="H232" s="1004" t="s">
        <v>4006</v>
      </c>
      <c r="I232" s="1004" t="s">
        <v>32</v>
      </c>
      <c r="J232" s="1004" t="s">
        <v>3540</v>
      </c>
      <c r="K232" s="1006">
        <v>5302000</v>
      </c>
      <c r="L232" s="1007"/>
      <c r="M232" s="1007"/>
      <c r="N232" s="1007"/>
      <c r="O232" s="1007"/>
      <c r="P232" s="1006">
        <v>5302000</v>
      </c>
      <c r="Q232" s="1006">
        <v>5302000</v>
      </c>
      <c r="R232" s="1006">
        <v>5302000</v>
      </c>
      <c r="S232" s="1006">
        <v>5302000</v>
      </c>
      <c r="T232" s="1005" t="s">
        <v>2600</v>
      </c>
    </row>
    <row r="233" spans="1:20" ht="51">
      <c r="A233" s="1004">
        <v>223</v>
      </c>
      <c r="B233" s="1005" t="s">
        <v>1249</v>
      </c>
      <c r="C233" s="1005" t="s">
        <v>4007</v>
      </c>
      <c r="D233" s="1004" t="s">
        <v>2267</v>
      </c>
      <c r="E233" s="1004" t="s">
        <v>2267</v>
      </c>
      <c r="F233" s="1004" t="s">
        <v>1249</v>
      </c>
      <c r="G233" s="1004" t="s">
        <v>3217</v>
      </c>
      <c r="H233" s="1004" t="s">
        <v>4008</v>
      </c>
      <c r="I233" s="1004" t="s">
        <v>32</v>
      </c>
      <c r="J233" s="1004" t="s">
        <v>3744</v>
      </c>
      <c r="K233" s="1006">
        <v>4410000</v>
      </c>
      <c r="L233" s="1007"/>
      <c r="M233" s="1007"/>
      <c r="N233" s="1007"/>
      <c r="O233" s="1007"/>
      <c r="P233" s="1006">
        <v>4410000</v>
      </c>
      <c r="Q233" s="1006">
        <v>4410000</v>
      </c>
      <c r="R233" s="1006">
        <v>4410000</v>
      </c>
      <c r="S233" s="1006">
        <v>4410000</v>
      </c>
      <c r="T233" s="1005" t="s">
        <v>2603</v>
      </c>
    </row>
    <row r="234" spans="1:20" ht="63.75">
      <c r="A234" s="1004">
        <v>224</v>
      </c>
      <c r="B234" s="1005" t="s">
        <v>682</v>
      </c>
      <c r="C234" s="1005" t="s">
        <v>4009</v>
      </c>
      <c r="D234" s="1004" t="s">
        <v>2120</v>
      </c>
      <c r="E234" s="1004" t="s">
        <v>2120</v>
      </c>
      <c r="F234" s="1004" t="s">
        <v>682</v>
      </c>
      <c r="G234" s="1004" t="s">
        <v>3218</v>
      </c>
      <c r="H234" s="1004" t="s">
        <v>4010</v>
      </c>
      <c r="I234" s="1004" t="s">
        <v>32</v>
      </c>
      <c r="J234" s="1004" t="s">
        <v>3596</v>
      </c>
      <c r="K234" s="1006">
        <v>8920000</v>
      </c>
      <c r="L234" s="1007"/>
      <c r="M234" s="1007"/>
      <c r="N234" s="1007"/>
      <c r="O234" s="1007"/>
      <c r="P234" s="1006">
        <v>8920000</v>
      </c>
      <c r="Q234" s="1006">
        <v>8920000</v>
      </c>
      <c r="R234" s="1006">
        <v>8920000</v>
      </c>
      <c r="S234" s="1006">
        <v>8920000</v>
      </c>
      <c r="T234" s="1005" t="s">
        <v>4011</v>
      </c>
    </row>
    <row r="235" spans="1:20" ht="63.75">
      <c r="A235" s="1004">
        <v>225</v>
      </c>
      <c r="B235" s="1005" t="s">
        <v>443</v>
      </c>
      <c r="C235" s="1005" t="s">
        <v>4012</v>
      </c>
      <c r="D235" s="1004" t="s">
        <v>2083</v>
      </c>
      <c r="E235" s="1004" t="s">
        <v>2083</v>
      </c>
      <c r="F235" s="1004" t="s">
        <v>443</v>
      </c>
      <c r="G235" s="1004" t="s">
        <v>3219</v>
      </c>
      <c r="H235" s="1004" t="s">
        <v>3693</v>
      </c>
      <c r="I235" s="1004" t="s">
        <v>32</v>
      </c>
      <c r="J235" s="1004" t="s">
        <v>3596</v>
      </c>
      <c r="K235" s="1006">
        <v>8920000</v>
      </c>
      <c r="L235" s="1007"/>
      <c r="M235" s="1007"/>
      <c r="N235" s="1007"/>
      <c r="O235" s="1007"/>
      <c r="P235" s="1006">
        <v>8920000</v>
      </c>
      <c r="Q235" s="1006">
        <v>8920000</v>
      </c>
      <c r="R235" s="1006">
        <v>8920000</v>
      </c>
      <c r="S235" s="1006">
        <v>8920000</v>
      </c>
      <c r="T235" s="1005" t="s">
        <v>4013</v>
      </c>
    </row>
    <row r="236" spans="1:20" ht="76.5">
      <c r="A236" s="1004">
        <v>226</v>
      </c>
      <c r="B236" s="1005" t="s">
        <v>2851</v>
      </c>
      <c r="C236" s="1005" t="s">
        <v>4014</v>
      </c>
      <c r="D236" s="1004" t="s">
        <v>3220</v>
      </c>
      <c r="E236" s="1004" t="s">
        <v>3220</v>
      </c>
      <c r="F236" s="1004" t="s">
        <v>2851</v>
      </c>
      <c r="G236" s="1004" t="s">
        <v>3221</v>
      </c>
      <c r="H236" s="1004" t="s">
        <v>4015</v>
      </c>
      <c r="I236" s="1004" t="s">
        <v>32</v>
      </c>
      <c r="J236" s="1004" t="s">
        <v>3544</v>
      </c>
      <c r="K236" s="1006">
        <v>4410000</v>
      </c>
      <c r="L236" s="1007"/>
      <c r="M236" s="1007"/>
      <c r="N236" s="1007"/>
      <c r="O236" s="1007"/>
      <c r="P236" s="1006">
        <v>4410000</v>
      </c>
      <c r="Q236" s="1006">
        <v>4410000</v>
      </c>
      <c r="R236" s="1006">
        <v>4410000</v>
      </c>
      <c r="S236" s="1006">
        <v>4410000</v>
      </c>
      <c r="T236" s="1005" t="s">
        <v>3554</v>
      </c>
    </row>
    <row r="237" spans="1:20" ht="51">
      <c r="A237" s="1004">
        <v>227</v>
      </c>
      <c r="B237" s="1005" t="s">
        <v>785</v>
      </c>
      <c r="C237" s="1005" t="s">
        <v>4016</v>
      </c>
      <c r="D237" s="1004" t="s">
        <v>2139</v>
      </c>
      <c r="E237" s="1004" t="s">
        <v>2139</v>
      </c>
      <c r="F237" s="1004" t="s">
        <v>785</v>
      </c>
      <c r="G237" s="1004" t="s">
        <v>3222</v>
      </c>
      <c r="H237" s="1004" t="s">
        <v>786</v>
      </c>
      <c r="I237" s="1004" t="s">
        <v>32</v>
      </c>
      <c r="J237" s="1004" t="s">
        <v>3540</v>
      </c>
      <c r="K237" s="1006">
        <v>5302000</v>
      </c>
      <c r="L237" s="1007"/>
      <c r="M237" s="1007"/>
      <c r="N237" s="1007"/>
      <c r="O237" s="1007"/>
      <c r="P237" s="1006">
        <v>5302000</v>
      </c>
      <c r="Q237" s="1006">
        <v>5302000</v>
      </c>
      <c r="R237" s="1006">
        <v>5302000</v>
      </c>
      <c r="S237" s="1006">
        <v>5302000</v>
      </c>
      <c r="T237" s="1005" t="s">
        <v>2599</v>
      </c>
    </row>
    <row r="238" spans="1:20" ht="63.75">
      <c r="A238" s="1004">
        <v>228</v>
      </c>
      <c r="B238" s="1005" t="s">
        <v>1041</v>
      </c>
      <c r="C238" s="1005" t="s">
        <v>4017</v>
      </c>
      <c r="D238" s="1004" t="s">
        <v>2190</v>
      </c>
      <c r="E238" s="1004" t="s">
        <v>2190</v>
      </c>
      <c r="F238" s="1004" t="s">
        <v>1041</v>
      </c>
      <c r="G238" s="1004" t="s">
        <v>3223</v>
      </c>
      <c r="H238" s="1004" t="s">
        <v>4018</v>
      </c>
      <c r="I238" s="1004" t="s">
        <v>32</v>
      </c>
      <c r="J238" s="1004" t="s">
        <v>3540</v>
      </c>
      <c r="K238" s="1006">
        <v>5302000</v>
      </c>
      <c r="L238" s="1007"/>
      <c r="M238" s="1007"/>
      <c r="N238" s="1007"/>
      <c r="O238" s="1007"/>
      <c r="P238" s="1006">
        <v>5302000</v>
      </c>
      <c r="Q238" s="1006">
        <v>5302000</v>
      </c>
      <c r="R238" s="1006">
        <v>5302000</v>
      </c>
      <c r="S238" s="1006">
        <v>5302000</v>
      </c>
      <c r="T238" s="1005" t="s">
        <v>2600</v>
      </c>
    </row>
    <row r="239" spans="1:20" ht="25.5">
      <c r="A239" s="1004">
        <v>229</v>
      </c>
      <c r="B239" s="1005" t="s">
        <v>587</v>
      </c>
      <c r="C239" s="1005" t="s">
        <v>4019</v>
      </c>
      <c r="D239" s="1004" t="s">
        <v>2102</v>
      </c>
      <c r="E239" s="1004" t="s">
        <v>2102</v>
      </c>
      <c r="F239" s="1004" t="s">
        <v>587</v>
      </c>
      <c r="G239" s="1004" t="s">
        <v>3224</v>
      </c>
      <c r="H239" s="1004" t="s">
        <v>4020</v>
      </c>
      <c r="I239" s="1004" t="s">
        <v>32</v>
      </c>
      <c r="J239" s="1004" t="s">
        <v>3540</v>
      </c>
      <c r="K239" s="1006">
        <v>5780000</v>
      </c>
      <c r="L239" s="1007"/>
      <c r="M239" s="1007"/>
      <c r="N239" s="1007"/>
      <c r="O239" s="1007"/>
      <c r="P239" s="1006">
        <v>5780000</v>
      </c>
      <c r="Q239" s="1006">
        <v>5780000</v>
      </c>
      <c r="R239" s="1006">
        <v>5780000</v>
      </c>
      <c r="S239" s="1006">
        <v>5780000</v>
      </c>
      <c r="T239" s="1005" t="s">
        <v>2596</v>
      </c>
    </row>
    <row r="240" spans="1:20" ht="51">
      <c r="A240" s="1004">
        <v>230</v>
      </c>
      <c r="B240" s="1005" t="s">
        <v>1046</v>
      </c>
      <c r="C240" s="1005" t="s">
        <v>3937</v>
      </c>
      <c r="D240" s="1004" t="s">
        <v>2191</v>
      </c>
      <c r="E240" s="1004" t="s">
        <v>2191</v>
      </c>
      <c r="F240" s="1004" t="s">
        <v>1046</v>
      </c>
      <c r="G240" s="1004" t="s">
        <v>3225</v>
      </c>
      <c r="H240" s="1004" t="s">
        <v>4021</v>
      </c>
      <c r="I240" s="1004" t="s">
        <v>32</v>
      </c>
      <c r="J240" s="1004" t="s">
        <v>3544</v>
      </c>
      <c r="K240" s="1006">
        <v>4410000</v>
      </c>
      <c r="L240" s="1007"/>
      <c r="M240" s="1007"/>
      <c r="N240" s="1007"/>
      <c r="O240" s="1007"/>
      <c r="P240" s="1006">
        <v>4410000</v>
      </c>
      <c r="Q240" s="1006">
        <v>4410000</v>
      </c>
      <c r="R240" s="1006">
        <v>4410000</v>
      </c>
      <c r="S240" s="1006">
        <v>4410000</v>
      </c>
      <c r="T240" s="1005" t="s">
        <v>2602</v>
      </c>
    </row>
    <row r="241" spans="1:20" ht="63.75">
      <c r="A241" s="1004">
        <v>231</v>
      </c>
      <c r="B241" s="1005" t="s">
        <v>1048</v>
      </c>
      <c r="C241" s="1005" t="s">
        <v>4022</v>
      </c>
      <c r="D241" s="1004" t="s">
        <v>2192</v>
      </c>
      <c r="E241" s="1004" t="s">
        <v>2192</v>
      </c>
      <c r="F241" s="1004" t="s">
        <v>1048</v>
      </c>
      <c r="G241" s="1004" t="s">
        <v>3226</v>
      </c>
      <c r="H241" s="1004" t="s">
        <v>1024</v>
      </c>
      <c r="I241" s="1004" t="s">
        <v>32</v>
      </c>
      <c r="J241" s="1004" t="s">
        <v>3540</v>
      </c>
      <c r="K241" s="1006">
        <v>5302000</v>
      </c>
      <c r="L241" s="1007"/>
      <c r="M241" s="1007"/>
      <c r="N241" s="1007"/>
      <c r="O241" s="1007"/>
      <c r="P241" s="1006">
        <v>5302000</v>
      </c>
      <c r="Q241" s="1006">
        <v>5302000</v>
      </c>
      <c r="R241" s="1006">
        <v>5302000</v>
      </c>
      <c r="S241" s="1006">
        <v>5302000</v>
      </c>
      <c r="T241" s="1005" t="s">
        <v>2600</v>
      </c>
    </row>
    <row r="242" spans="1:20" ht="51">
      <c r="A242" s="1004">
        <v>232</v>
      </c>
      <c r="B242" s="1005" t="s">
        <v>2478</v>
      </c>
      <c r="C242" s="1005" t="s">
        <v>3745</v>
      </c>
      <c r="D242" s="1004" t="s">
        <v>2563</v>
      </c>
      <c r="E242" s="1004" t="s">
        <v>3528</v>
      </c>
      <c r="F242" s="1004" t="s">
        <v>2478</v>
      </c>
      <c r="G242" s="1004" t="s">
        <v>3227</v>
      </c>
      <c r="H242" s="1004" t="s">
        <v>4023</v>
      </c>
      <c r="I242" s="1004" t="s">
        <v>32</v>
      </c>
      <c r="J242" s="1004" t="s">
        <v>3591</v>
      </c>
      <c r="K242" s="1006">
        <v>4410000</v>
      </c>
      <c r="L242" s="1007"/>
      <c r="M242" s="1007"/>
      <c r="N242" s="1007"/>
      <c r="O242" s="1007"/>
      <c r="P242" s="1006">
        <v>4410000</v>
      </c>
      <c r="Q242" s="1006">
        <v>4410000</v>
      </c>
      <c r="R242" s="1006">
        <v>4410000</v>
      </c>
      <c r="S242" s="1006">
        <v>4410000</v>
      </c>
      <c r="T242" s="1005" t="s">
        <v>2602</v>
      </c>
    </row>
    <row r="243" spans="1:20" ht="51">
      <c r="A243" s="1004">
        <v>233</v>
      </c>
      <c r="B243" s="1005" t="s">
        <v>2352</v>
      </c>
      <c r="C243" s="1005" t="s">
        <v>4024</v>
      </c>
      <c r="D243" s="1004" t="s">
        <v>2529</v>
      </c>
      <c r="E243" s="1004" t="s">
        <v>2529</v>
      </c>
      <c r="F243" s="1004" t="s">
        <v>2352</v>
      </c>
      <c r="G243" s="1004" t="s">
        <v>3229</v>
      </c>
      <c r="H243" s="1004" t="s">
        <v>4025</v>
      </c>
      <c r="I243" s="1004" t="s">
        <v>63</v>
      </c>
      <c r="J243" s="1004" t="s">
        <v>3809</v>
      </c>
      <c r="K243" s="1006">
        <v>4410000</v>
      </c>
      <c r="L243" s="1007"/>
      <c r="M243" s="1007"/>
      <c r="N243" s="1007"/>
      <c r="O243" s="1007"/>
      <c r="P243" s="1006">
        <v>4410000</v>
      </c>
      <c r="Q243" s="1006">
        <v>4410000</v>
      </c>
      <c r="R243" s="1006">
        <v>4410000</v>
      </c>
      <c r="S243" s="1006">
        <v>4410000</v>
      </c>
      <c r="T243" s="1005" t="s">
        <v>2602</v>
      </c>
    </row>
    <row r="244" spans="1:20" ht="38.25">
      <c r="A244" s="1004">
        <v>234</v>
      </c>
      <c r="B244" s="1005" t="s">
        <v>192</v>
      </c>
      <c r="C244" s="1005" t="s">
        <v>4026</v>
      </c>
      <c r="D244" s="1004" t="s">
        <v>2041</v>
      </c>
      <c r="E244" s="1004" t="s">
        <v>2041</v>
      </c>
      <c r="F244" s="1004" t="s">
        <v>192</v>
      </c>
      <c r="G244" s="1004" t="s">
        <v>3230</v>
      </c>
      <c r="H244" s="1004" t="s">
        <v>4027</v>
      </c>
      <c r="I244" s="1004" t="s">
        <v>32</v>
      </c>
      <c r="J244" s="1004" t="s">
        <v>3596</v>
      </c>
      <c r="K244" s="1006">
        <v>6312000</v>
      </c>
      <c r="L244" s="1007"/>
      <c r="M244" s="1007"/>
      <c r="N244" s="1007"/>
      <c r="O244" s="1007"/>
      <c r="P244" s="1006">
        <v>6312000</v>
      </c>
      <c r="Q244" s="1006">
        <v>6312000</v>
      </c>
      <c r="R244" s="1006">
        <v>6312000</v>
      </c>
      <c r="S244" s="1006">
        <v>6312000</v>
      </c>
      <c r="T244" s="1005" t="s">
        <v>2589</v>
      </c>
    </row>
    <row r="245" spans="1:20" ht="38.25">
      <c r="A245" s="1004">
        <v>235</v>
      </c>
      <c r="B245" s="1005" t="s">
        <v>878</v>
      </c>
      <c r="C245" s="1005" t="s">
        <v>4028</v>
      </c>
      <c r="D245" s="1004" t="s">
        <v>2155</v>
      </c>
      <c r="E245" s="1004" t="s">
        <v>2155</v>
      </c>
      <c r="F245" s="1004" t="s">
        <v>878</v>
      </c>
      <c r="G245" s="1004" t="s">
        <v>4029</v>
      </c>
      <c r="H245" s="1004" t="s">
        <v>4030</v>
      </c>
      <c r="I245" s="1004" t="s">
        <v>32</v>
      </c>
      <c r="J245" s="1004" t="s">
        <v>3681</v>
      </c>
      <c r="K245" s="1006">
        <v>4410000</v>
      </c>
      <c r="L245" s="1007"/>
      <c r="M245" s="1007"/>
      <c r="N245" s="1007"/>
      <c r="O245" s="1007"/>
      <c r="P245" s="1006">
        <v>4410000</v>
      </c>
      <c r="Q245" s="1006">
        <v>4410000</v>
      </c>
      <c r="R245" s="1006">
        <v>4410000</v>
      </c>
      <c r="S245" s="1006">
        <v>4410000</v>
      </c>
      <c r="T245" s="1005" t="s">
        <v>3545</v>
      </c>
    </row>
    <row r="246" spans="1:20" ht="76.5">
      <c r="A246" s="1004">
        <v>236</v>
      </c>
      <c r="B246" s="1005" t="s">
        <v>2856</v>
      </c>
      <c r="C246" s="1005" t="s">
        <v>4031</v>
      </c>
      <c r="D246" s="1004" t="s">
        <v>3231</v>
      </c>
      <c r="E246" s="1004" t="s">
        <v>3528</v>
      </c>
      <c r="F246" s="1004" t="s">
        <v>2856</v>
      </c>
      <c r="G246" s="1004" t="s">
        <v>3232</v>
      </c>
      <c r="H246" s="1004" t="s">
        <v>3959</v>
      </c>
      <c r="I246" s="1004" t="s">
        <v>32</v>
      </c>
      <c r="J246" s="1004" t="s">
        <v>3544</v>
      </c>
      <c r="K246" s="1006">
        <v>4410000</v>
      </c>
      <c r="L246" s="1007"/>
      <c r="M246" s="1007"/>
      <c r="N246" s="1007"/>
      <c r="O246" s="1007"/>
      <c r="P246" s="1006">
        <v>4410000</v>
      </c>
      <c r="Q246" s="1006">
        <v>4410000</v>
      </c>
      <c r="R246" s="1006">
        <v>4410000</v>
      </c>
      <c r="S246" s="1006">
        <v>4410000</v>
      </c>
      <c r="T246" s="1005" t="s">
        <v>3554</v>
      </c>
    </row>
    <row r="247" spans="1:20" ht="51">
      <c r="A247" s="1004">
        <v>237</v>
      </c>
      <c r="B247" s="1005" t="s">
        <v>1685</v>
      </c>
      <c r="C247" s="1005" t="s">
        <v>4032</v>
      </c>
      <c r="D247" s="1004" t="s">
        <v>2243</v>
      </c>
      <c r="E247" s="1004" t="s">
        <v>2243</v>
      </c>
      <c r="F247" s="1004" t="s">
        <v>1685</v>
      </c>
      <c r="G247" s="1004" t="s">
        <v>3233</v>
      </c>
      <c r="H247" s="1004" t="s">
        <v>3699</v>
      </c>
      <c r="I247" s="1004" t="s">
        <v>32</v>
      </c>
      <c r="J247" s="1004" t="s">
        <v>3591</v>
      </c>
      <c r="K247" s="1006">
        <v>4719000</v>
      </c>
      <c r="L247" s="1007"/>
      <c r="M247" s="1007"/>
      <c r="N247" s="1007"/>
      <c r="O247" s="1007"/>
      <c r="P247" s="1006">
        <v>4719000</v>
      </c>
      <c r="Q247" s="1006">
        <v>4719000</v>
      </c>
      <c r="R247" s="1006">
        <v>4719000</v>
      </c>
      <c r="S247" s="1006">
        <v>4719000</v>
      </c>
      <c r="T247" s="1005" t="s">
        <v>2601</v>
      </c>
    </row>
    <row r="248" spans="1:20" ht="76.5">
      <c r="A248" s="1004">
        <v>238</v>
      </c>
      <c r="B248" s="1005" t="s">
        <v>451</v>
      </c>
      <c r="C248" s="1005" t="s">
        <v>4033</v>
      </c>
      <c r="D248" s="1004" t="s">
        <v>2084</v>
      </c>
      <c r="E248" s="1004" t="s">
        <v>2084</v>
      </c>
      <c r="F248" s="1004" t="s">
        <v>451</v>
      </c>
      <c r="G248" s="1004" t="s">
        <v>3234</v>
      </c>
      <c r="H248" s="1004" t="s">
        <v>4034</v>
      </c>
      <c r="I248" s="1004" t="s">
        <v>63</v>
      </c>
      <c r="J248" s="1004" t="s">
        <v>3540</v>
      </c>
      <c r="K248" s="1006">
        <v>7156000</v>
      </c>
      <c r="L248" s="1007"/>
      <c r="M248" s="1007"/>
      <c r="N248" s="1007"/>
      <c r="O248" s="1007"/>
      <c r="P248" s="1006">
        <v>7156000</v>
      </c>
      <c r="Q248" s="1006">
        <v>7156000</v>
      </c>
      <c r="R248" s="1006">
        <v>7156000</v>
      </c>
      <c r="S248" s="1006">
        <v>7156000</v>
      </c>
      <c r="T248" s="1005" t="s">
        <v>3620</v>
      </c>
    </row>
    <row r="249" spans="1:20" ht="38.25">
      <c r="A249" s="1004">
        <v>239</v>
      </c>
      <c r="B249" s="1005" t="s">
        <v>650</v>
      </c>
      <c r="C249" s="1005" t="s">
        <v>4035</v>
      </c>
      <c r="D249" s="1004" t="s">
        <v>2115</v>
      </c>
      <c r="E249" s="1004" t="s">
        <v>2115</v>
      </c>
      <c r="F249" s="1004" t="s">
        <v>650</v>
      </c>
      <c r="G249" s="1004" t="s">
        <v>3235</v>
      </c>
      <c r="H249" s="1004" t="s">
        <v>4036</v>
      </c>
      <c r="I249" s="1004" t="s">
        <v>32</v>
      </c>
      <c r="J249" s="1004" t="s">
        <v>3540</v>
      </c>
      <c r="K249" s="1006">
        <v>5599000</v>
      </c>
      <c r="L249" s="1007"/>
      <c r="M249" s="1007"/>
      <c r="N249" s="1007"/>
      <c r="O249" s="1007"/>
      <c r="P249" s="1006">
        <v>5599000</v>
      </c>
      <c r="Q249" s="1006">
        <v>5599000</v>
      </c>
      <c r="R249" s="1006">
        <v>5599000</v>
      </c>
      <c r="S249" s="1006">
        <v>5599000</v>
      </c>
      <c r="T249" s="1005" t="s">
        <v>2625</v>
      </c>
    </row>
    <row r="250" spans="1:20" ht="25.5">
      <c r="A250" s="1004">
        <v>240</v>
      </c>
      <c r="B250" s="1005" t="s">
        <v>222</v>
      </c>
      <c r="C250" s="1005" t="s">
        <v>4037</v>
      </c>
      <c r="D250" s="1004" t="s">
        <v>2044</v>
      </c>
      <c r="E250" s="1004" t="s">
        <v>2044</v>
      </c>
      <c r="F250" s="1004" t="s">
        <v>222</v>
      </c>
      <c r="G250" s="1004" t="s">
        <v>3236</v>
      </c>
      <c r="H250" s="1004" t="s">
        <v>4038</v>
      </c>
      <c r="I250" s="1004" t="s">
        <v>32</v>
      </c>
      <c r="J250" s="1004" t="s">
        <v>3540</v>
      </c>
      <c r="K250" s="1006">
        <v>8390000</v>
      </c>
      <c r="L250" s="1007"/>
      <c r="M250" s="1007"/>
      <c r="N250" s="1007"/>
      <c r="O250" s="1007"/>
      <c r="P250" s="1006">
        <v>8390000</v>
      </c>
      <c r="Q250" s="1006">
        <v>8390000</v>
      </c>
      <c r="R250" s="1006">
        <v>8390000</v>
      </c>
      <c r="S250" s="1006">
        <v>8390000</v>
      </c>
      <c r="T250" s="1005" t="s">
        <v>2554</v>
      </c>
    </row>
    <row r="251" spans="1:20" ht="51">
      <c r="A251" s="1004">
        <v>241</v>
      </c>
      <c r="B251" s="1005" t="s">
        <v>1221</v>
      </c>
      <c r="C251" s="1005" t="s">
        <v>4039</v>
      </c>
      <c r="D251" s="1004" t="s">
        <v>2262</v>
      </c>
      <c r="E251" s="1004" t="s">
        <v>2262</v>
      </c>
      <c r="F251" s="1004" t="s">
        <v>1221</v>
      </c>
      <c r="G251" s="1004" t="s">
        <v>3237</v>
      </c>
      <c r="H251" s="1004" t="s">
        <v>4040</v>
      </c>
      <c r="I251" s="1004" t="s">
        <v>32</v>
      </c>
      <c r="J251" s="1004" t="s">
        <v>4041</v>
      </c>
      <c r="K251" s="1006">
        <v>4410000</v>
      </c>
      <c r="L251" s="1007"/>
      <c r="M251" s="1007"/>
      <c r="N251" s="1007"/>
      <c r="O251" s="1007"/>
      <c r="P251" s="1006">
        <v>4410000</v>
      </c>
      <c r="Q251" s="1006">
        <v>4410000</v>
      </c>
      <c r="R251" s="1006">
        <v>4410000</v>
      </c>
      <c r="S251" s="1006">
        <v>4410000</v>
      </c>
      <c r="T251" s="1005" t="s">
        <v>2603</v>
      </c>
    </row>
    <row r="252" spans="1:20" ht="51">
      <c r="A252" s="1004">
        <v>242</v>
      </c>
      <c r="B252" s="1005" t="s">
        <v>1226</v>
      </c>
      <c r="C252" s="1005" t="s">
        <v>4042</v>
      </c>
      <c r="D252" s="1004" t="s">
        <v>2263</v>
      </c>
      <c r="E252" s="1004" t="s">
        <v>2263</v>
      </c>
      <c r="F252" s="1004" t="s">
        <v>1226</v>
      </c>
      <c r="G252" s="1004" t="s">
        <v>3238</v>
      </c>
      <c r="H252" s="1004" t="s">
        <v>4043</v>
      </c>
      <c r="I252" s="1004" t="s">
        <v>32</v>
      </c>
      <c r="J252" s="1004" t="s">
        <v>3544</v>
      </c>
      <c r="K252" s="1006">
        <v>4410000</v>
      </c>
      <c r="L252" s="1007"/>
      <c r="M252" s="1007"/>
      <c r="N252" s="1007"/>
      <c r="O252" s="1007"/>
      <c r="P252" s="1006">
        <v>4410000</v>
      </c>
      <c r="Q252" s="1006">
        <v>4410000</v>
      </c>
      <c r="R252" s="1006">
        <v>4410000</v>
      </c>
      <c r="S252" s="1006">
        <v>4410000</v>
      </c>
      <c r="T252" s="1005" t="s">
        <v>2603</v>
      </c>
    </row>
    <row r="253" spans="1:20" ht="51">
      <c r="A253" s="1004">
        <v>243</v>
      </c>
      <c r="B253" s="1005" t="s">
        <v>1243</v>
      </c>
      <c r="C253" s="1005" t="s">
        <v>4044</v>
      </c>
      <c r="D253" s="1004" t="s">
        <v>2266</v>
      </c>
      <c r="E253" s="1004" t="s">
        <v>2266</v>
      </c>
      <c r="F253" s="1004" t="s">
        <v>1243</v>
      </c>
      <c r="G253" s="1004" t="s">
        <v>3239</v>
      </c>
      <c r="H253" s="1004" t="s">
        <v>4045</v>
      </c>
      <c r="I253" s="1004" t="s">
        <v>32</v>
      </c>
      <c r="J253" s="1004" t="s">
        <v>4046</v>
      </c>
      <c r="K253" s="1006">
        <v>4410000</v>
      </c>
      <c r="L253" s="1007"/>
      <c r="M253" s="1007"/>
      <c r="N253" s="1007"/>
      <c r="O253" s="1007"/>
      <c r="P253" s="1006">
        <v>4410000</v>
      </c>
      <c r="Q253" s="1006">
        <v>4410000</v>
      </c>
      <c r="R253" s="1006">
        <v>4410000</v>
      </c>
      <c r="S253" s="1006">
        <v>4410000</v>
      </c>
      <c r="T253" s="1005" t="s">
        <v>2603</v>
      </c>
    </row>
    <row r="254" spans="1:20" ht="51">
      <c r="A254" s="1004">
        <v>244</v>
      </c>
      <c r="B254" s="1005" t="s">
        <v>1237</v>
      </c>
      <c r="C254" s="1005" t="s">
        <v>4047</v>
      </c>
      <c r="D254" s="1004" t="s">
        <v>2265</v>
      </c>
      <c r="E254" s="1004" t="s">
        <v>2265</v>
      </c>
      <c r="F254" s="1004" t="s">
        <v>1237</v>
      </c>
      <c r="G254" s="1004" t="s">
        <v>3240</v>
      </c>
      <c r="H254" s="1004" t="s">
        <v>4048</v>
      </c>
      <c r="I254" s="1004" t="s">
        <v>32</v>
      </c>
      <c r="J254" s="1004" t="s">
        <v>3540</v>
      </c>
      <c r="K254" s="1006">
        <v>4410000</v>
      </c>
      <c r="L254" s="1007"/>
      <c r="M254" s="1007"/>
      <c r="N254" s="1007"/>
      <c r="O254" s="1007"/>
      <c r="P254" s="1006">
        <v>4410000</v>
      </c>
      <c r="Q254" s="1006">
        <v>4410000</v>
      </c>
      <c r="R254" s="1006">
        <v>4410000</v>
      </c>
      <c r="S254" s="1006">
        <v>4410000</v>
      </c>
      <c r="T254" s="1005" t="s">
        <v>2603</v>
      </c>
    </row>
    <row r="255" spans="1:20" ht="38.25">
      <c r="A255" s="1004">
        <v>245</v>
      </c>
      <c r="B255" s="1005" t="s">
        <v>2749</v>
      </c>
      <c r="C255" s="1005" t="s">
        <v>4049</v>
      </c>
      <c r="D255" s="1004" t="s">
        <v>2884</v>
      </c>
      <c r="E255" s="1004" t="s">
        <v>2884</v>
      </c>
      <c r="F255" s="1004" t="s">
        <v>2749</v>
      </c>
      <c r="G255" s="1004" t="s">
        <v>3241</v>
      </c>
      <c r="H255" s="1004" t="s">
        <v>4050</v>
      </c>
      <c r="I255" s="1004" t="s">
        <v>32</v>
      </c>
      <c r="J255" s="1004" t="s">
        <v>3688</v>
      </c>
      <c r="K255" s="1006">
        <v>4410000</v>
      </c>
      <c r="L255" s="1007"/>
      <c r="M255" s="1007"/>
      <c r="N255" s="1007"/>
      <c r="O255" s="1007"/>
      <c r="P255" s="1006">
        <v>4410000</v>
      </c>
      <c r="Q255" s="1006">
        <v>4410000</v>
      </c>
      <c r="R255" s="1006">
        <v>4410000</v>
      </c>
      <c r="S255" s="1006">
        <v>4410000</v>
      </c>
      <c r="T255" s="1005" t="s">
        <v>3592</v>
      </c>
    </row>
    <row r="256" spans="1:20" ht="38.25">
      <c r="A256" s="1004">
        <v>246</v>
      </c>
      <c r="B256" s="1005" t="s">
        <v>95</v>
      </c>
      <c r="C256" s="1005" t="s">
        <v>4051</v>
      </c>
      <c r="D256" s="1004" t="s">
        <v>2035</v>
      </c>
      <c r="E256" s="1004" t="s">
        <v>2035</v>
      </c>
      <c r="F256" s="1004" t="s">
        <v>95</v>
      </c>
      <c r="G256" s="1004" t="s">
        <v>3242</v>
      </c>
      <c r="H256" s="1004" t="s">
        <v>4052</v>
      </c>
      <c r="I256" s="1004" t="s">
        <v>32</v>
      </c>
      <c r="J256" s="1004" t="s">
        <v>3540</v>
      </c>
      <c r="K256" s="1006">
        <v>6312000</v>
      </c>
      <c r="L256" s="1007"/>
      <c r="M256" s="1007"/>
      <c r="N256" s="1007"/>
      <c r="O256" s="1007"/>
      <c r="P256" s="1006">
        <v>6312000</v>
      </c>
      <c r="Q256" s="1006">
        <v>6312000</v>
      </c>
      <c r="R256" s="1006">
        <v>6312000</v>
      </c>
      <c r="S256" s="1006">
        <v>6312000</v>
      </c>
      <c r="T256" s="1005" t="s">
        <v>2589</v>
      </c>
    </row>
    <row r="257" spans="1:20" ht="63.75">
      <c r="A257" s="1004">
        <v>247</v>
      </c>
      <c r="B257" s="1005" t="s">
        <v>904</v>
      </c>
      <c r="C257" s="1005" t="s">
        <v>4053</v>
      </c>
      <c r="D257" s="1004" t="s">
        <v>2160</v>
      </c>
      <c r="E257" s="1004" t="s">
        <v>2160</v>
      </c>
      <c r="F257" s="1004" t="s">
        <v>904</v>
      </c>
      <c r="G257" s="1004" t="s">
        <v>3243</v>
      </c>
      <c r="H257" s="1004" t="s">
        <v>4054</v>
      </c>
      <c r="I257" s="1004" t="s">
        <v>63</v>
      </c>
      <c r="J257" s="1004" t="s">
        <v>3540</v>
      </c>
      <c r="K257" s="1006">
        <v>5302000</v>
      </c>
      <c r="L257" s="1007"/>
      <c r="M257" s="1007"/>
      <c r="N257" s="1007"/>
      <c r="O257" s="1007"/>
      <c r="P257" s="1006">
        <v>5302000</v>
      </c>
      <c r="Q257" s="1006">
        <v>5302000</v>
      </c>
      <c r="R257" s="1006">
        <v>5302000</v>
      </c>
      <c r="S257" s="1006">
        <v>5302000</v>
      </c>
      <c r="T257" s="1005" t="s">
        <v>2600</v>
      </c>
    </row>
    <row r="258" spans="1:20" ht="63.75">
      <c r="A258" s="1004">
        <v>248</v>
      </c>
      <c r="B258" s="1005" t="s">
        <v>910</v>
      </c>
      <c r="C258" s="1005" t="s">
        <v>4055</v>
      </c>
      <c r="D258" s="1004" t="s">
        <v>2161</v>
      </c>
      <c r="E258" s="1004" t="s">
        <v>2161</v>
      </c>
      <c r="F258" s="1004" t="s">
        <v>910</v>
      </c>
      <c r="G258" s="1004" t="s">
        <v>3244</v>
      </c>
      <c r="H258" s="1004" t="s">
        <v>911</v>
      </c>
      <c r="I258" s="1004" t="s">
        <v>63</v>
      </c>
      <c r="J258" s="1004" t="s">
        <v>3540</v>
      </c>
      <c r="K258" s="1006">
        <v>5302000</v>
      </c>
      <c r="L258" s="1007"/>
      <c r="M258" s="1007"/>
      <c r="N258" s="1007"/>
      <c r="O258" s="1007"/>
      <c r="P258" s="1006">
        <v>5302000</v>
      </c>
      <c r="Q258" s="1006">
        <v>5302000</v>
      </c>
      <c r="R258" s="1006">
        <v>5302000</v>
      </c>
      <c r="S258" s="1006">
        <v>5302000</v>
      </c>
      <c r="T258" s="1005" t="s">
        <v>2600</v>
      </c>
    </row>
    <row r="259" spans="1:20" ht="51">
      <c r="A259" s="1004">
        <v>249</v>
      </c>
      <c r="B259" s="1005" t="s">
        <v>275</v>
      </c>
      <c r="C259" s="1005" t="s">
        <v>4056</v>
      </c>
      <c r="D259" s="1004" t="s">
        <v>2052</v>
      </c>
      <c r="E259" s="1004" t="s">
        <v>3528</v>
      </c>
      <c r="F259" s="1004" t="s">
        <v>275</v>
      </c>
      <c r="G259" s="1004" t="s">
        <v>3245</v>
      </c>
      <c r="H259" s="1004" t="s">
        <v>4057</v>
      </c>
      <c r="I259" s="1004" t="s">
        <v>63</v>
      </c>
      <c r="J259" s="1004" t="s">
        <v>3596</v>
      </c>
      <c r="K259" s="1006">
        <v>6626000</v>
      </c>
      <c r="L259" s="1007"/>
      <c r="M259" s="1007"/>
      <c r="N259" s="1007"/>
      <c r="O259" s="1007"/>
      <c r="P259" s="1006">
        <v>6626000</v>
      </c>
      <c r="Q259" s="1006">
        <v>6626000</v>
      </c>
      <c r="R259" s="1006">
        <v>6626000</v>
      </c>
      <c r="S259" s="1006">
        <v>6626000</v>
      </c>
      <c r="T259" s="1005" t="s">
        <v>2590</v>
      </c>
    </row>
    <row r="260" spans="1:20" ht="51">
      <c r="A260" s="1004">
        <v>250</v>
      </c>
      <c r="B260" s="1005" t="s">
        <v>2723</v>
      </c>
      <c r="C260" s="1005" t="s">
        <v>4058</v>
      </c>
      <c r="D260" s="1004" t="s">
        <v>2877</v>
      </c>
      <c r="E260" s="1004" t="s">
        <v>3528</v>
      </c>
      <c r="F260" s="1004" t="s">
        <v>2723</v>
      </c>
      <c r="G260" s="1004" t="s">
        <v>3246</v>
      </c>
      <c r="H260" s="1004" t="s">
        <v>4059</v>
      </c>
      <c r="I260" s="1004" t="s">
        <v>32</v>
      </c>
      <c r="J260" s="1004" t="s">
        <v>3762</v>
      </c>
      <c r="K260" s="1006">
        <v>5955000</v>
      </c>
      <c r="L260" s="1007"/>
      <c r="M260" s="1007"/>
      <c r="N260" s="1007"/>
      <c r="O260" s="1007"/>
      <c r="P260" s="1006">
        <v>5955000</v>
      </c>
      <c r="Q260" s="1006">
        <v>5955000</v>
      </c>
      <c r="R260" s="1006">
        <v>5955000</v>
      </c>
      <c r="S260" s="1006">
        <v>5955000</v>
      </c>
      <c r="T260" s="1005" t="s">
        <v>3787</v>
      </c>
    </row>
    <row r="261" spans="1:20" ht="51">
      <c r="A261" s="1004">
        <v>251</v>
      </c>
      <c r="B261" s="1005" t="s">
        <v>2471</v>
      </c>
      <c r="C261" s="1005" t="s">
        <v>4060</v>
      </c>
      <c r="D261" s="1004" t="s">
        <v>2561</v>
      </c>
      <c r="E261" s="1004" t="s">
        <v>3528</v>
      </c>
      <c r="F261" s="1004" t="s">
        <v>2471</v>
      </c>
      <c r="G261" s="1004" t="s">
        <v>3247</v>
      </c>
      <c r="H261" s="1004" t="s">
        <v>4061</v>
      </c>
      <c r="I261" s="1004" t="s">
        <v>63</v>
      </c>
      <c r="J261" s="1004" t="s">
        <v>3596</v>
      </c>
      <c r="K261" s="1006">
        <v>4410000</v>
      </c>
      <c r="L261" s="1007"/>
      <c r="M261" s="1007"/>
      <c r="N261" s="1007"/>
      <c r="O261" s="1007"/>
      <c r="P261" s="1006">
        <v>4410000</v>
      </c>
      <c r="Q261" s="1006">
        <v>4410000</v>
      </c>
      <c r="R261" s="1006">
        <v>4410000</v>
      </c>
      <c r="S261" s="1006">
        <v>4410000</v>
      </c>
      <c r="T261" s="1005" t="s">
        <v>2602</v>
      </c>
    </row>
    <row r="262" spans="1:20" ht="51">
      <c r="A262" s="1004">
        <v>252</v>
      </c>
      <c r="B262" s="1005" t="s">
        <v>102</v>
      </c>
      <c r="C262" s="1005" t="s">
        <v>4062</v>
      </c>
      <c r="D262" s="1004" t="s">
        <v>2029</v>
      </c>
      <c r="E262" s="1004" t="s">
        <v>3528</v>
      </c>
      <c r="F262" s="1004" t="s">
        <v>102</v>
      </c>
      <c r="G262" s="1004" t="s">
        <v>3248</v>
      </c>
      <c r="H262" s="1004" t="s">
        <v>4063</v>
      </c>
      <c r="I262" s="1004" t="s">
        <v>63</v>
      </c>
      <c r="J262" s="1004" t="s">
        <v>3540</v>
      </c>
      <c r="K262" s="1006">
        <v>6626000</v>
      </c>
      <c r="L262" s="1007"/>
      <c r="M262" s="1007"/>
      <c r="N262" s="1007"/>
      <c r="O262" s="1007"/>
      <c r="P262" s="1006">
        <v>6626000</v>
      </c>
      <c r="Q262" s="1006">
        <v>6626000</v>
      </c>
      <c r="R262" s="1006">
        <v>6626000</v>
      </c>
      <c r="S262" s="1006">
        <v>6626000</v>
      </c>
      <c r="T262" s="1005" t="s">
        <v>2588</v>
      </c>
    </row>
    <row r="263" spans="1:20" ht="38.25">
      <c r="A263" s="1004">
        <v>253</v>
      </c>
      <c r="B263" s="1005" t="s">
        <v>3425</v>
      </c>
      <c r="C263" s="1005" t="s">
        <v>4064</v>
      </c>
      <c r="D263" s="1004" t="s">
        <v>3513</v>
      </c>
      <c r="E263" s="1004" t="s">
        <v>3528</v>
      </c>
      <c r="F263" s="1004" t="s">
        <v>3425</v>
      </c>
      <c r="G263" s="1004" t="s">
        <v>4065</v>
      </c>
      <c r="H263" s="1004" t="s">
        <v>4066</v>
      </c>
      <c r="I263" s="1004" t="s">
        <v>32</v>
      </c>
      <c r="J263" s="1004" t="s">
        <v>3596</v>
      </c>
      <c r="K263" s="1006">
        <v>6135000</v>
      </c>
      <c r="L263" s="1007"/>
      <c r="M263" s="1007"/>
      <c r="N263" s="1007"/>
      <c r="O263" s="1007"/>
      <c r="P263" s="1006">
        <v>6135000</v>
      </c>
      <c r="Q263" s="1006">
        <v>6135000</v>
      </c>
      <c r="R263" s="1006">
        <v>6135000</v>
      </c>
      <c r="S263" s="1006">
        <v>6135000</v>
      </c>
      <c r="T263" s="1005" t="s">
        <v>3545</v>
      </c>
    </row>
    <row r="264" spans="1:20" ht="51">
      <c r="A264" s="1004">
        <v>254</v>
      </c>
      <c r="B264" s="1005" t="s">
        <v>281</v>
      </c>
      <c r="C264" s="1005" t="s">
        <v>4067</v>
      </c>
      <c r="D264" s="1004" t="s">
        <v>2053</v>
      </c>
      <c r="E264" s="1004" t="s">
        <v>3528</v>
      </c>
      <c r="F264" s="1004" t="s">
        <v>281</v>
      </c>
      <c r="G264" s="1004" t="s">
        <v>3249</v>
      </c>
      <c r="H264" s="1004" t="s">
        <v>4068</v>
      </c>
      <c r="I264" s="1004" t="s">
        <v>63</v>
      </c>
      <c r="J264" s="1004" t="s">
        <v>4069</v>
      </c>
      <c r="K264" s="1006">
        <v>6626000</v>
      </c>
      <c r="L264" s="1007"/>
      <c r="M264" s="1007"/>
      <c r="N264" s="1007"/>
      <c r="O264" s="1007"/>
      <c r="P264" s="1006">
        <v>6626000</v>
      </c>
      <c r="Q264" s="1006">
        <v>6626000</v>
      </c>
      <c r="R264" s="1006">
        <v>6626000</v>
      </c>
      <c r="S264" s="1006">
        <v>6626000</v>
      </c>
      <c r="T264" s="1005" t="s">
        <v>2590</v>
      </c>
    </row>
    <row r="265" spans="1:20" ht="51">
      <c r="A265" s="1004">
        <v>255</v>
      </c>
      <c r="B265" s="1005" t="s">
        <v>1918</v>
      </c>
      <c r="C265" s="1005" t="s">
        <v>4070</v>
      </c>
      <c r="D265" s="1004" t="s">
        <v>2251</v>
      </c>
      <c r="E265" s="1004" t="s">
        <v>3528</v>
      </c>
      <c r="F265" s="1004" t="s">
        <v>1918</v>
      </c>
      <c r="G265" s="1004" t="s">
        <v>3250</v>
      </c>
      <c r="H265" s="1004" t="s">
        <v>1024</v>
      </c>
      <c r="I265" s="1004" t="s">
        <v>32</v>
      </c>
      <c r="J265" s="1004" t="s">
        <v>3544</v>
      </c>
      <c r="K265" s="1006">
        <v>4719000</v>
      </c>
      <c r="L265" s="1007"/>
      <c r="M265" s="1007"/>
      <c r="N265" s="1007"/>
      <c r="O265" s="1007"/>
      <c r="P265" s="1006">
        <v>4719000</v>
      </c>
      <c r="Q265" s="1006">
        <v>4719000</v>
      </c>
      <c r="R265" s="1006">
        <v>4719000</v>
      </c>
      <c r="S265" s="1006">
        <v>4719000</v>
      </c>
      <c r="T265" s="1005" t="s">
        <v>2601</v>
      </c>
    </row>
    <row r="266" spans="1:20" ht="38.25">
      <c r="A266" s="1004">
        <v>256</v>
      </c>
      <c r="B266" s="1005" t="s">
        <v>3333</v>
      </c>
      <c r="C266" s="1005" t="s">
        <v>4071</v>
      </c>
      <c r="D266" s="1004" t="s">
        <v>3408</v>
      </c>
      <c r="E266" s="1004" t="s">
        <v>3528</v>
      </c>
      <c r="F266" s="1004" t="s">
        <v>3333</v>
      </c>
      <c r="G266" s="1004" t="s">
        <v>4072</v>
      </c>
      <c r="H266" s="1004" t="s">
        <v>3755</v>
      </c>
      <c r="I266" s="1004" t="s">
        <v>32</v>
      </c>
      <c r="J266" s="1004" t="s">
        <v>3544</v>
      </c>
      <c r="K266" s="1006">
        <v>4410000</v>
      </c>
      <c r="L266" s="1007"/>
      <c r="M266" s="1007"/>
      <c r="N266" s="1007"/>
      <c r="O266" s="1007"/>
      <c r="P266" s="1006">
        <v>4410000</v>
      </c>
      <c r="Q266" s="1006">
        <v>4410000</v>
      </c>
      <c r="R266" s="1006">
        <v>4410000</v>
      </c>
      <c r="S266" s="1006">
        <v>4410000</v>
      </c>
      <c r="T266" s="1005" t="s">
        <v>3545</v>
      </c>
    </row>
    <row r="267" spans="1:20" ht="25.5">
      <c r="A267" s="1004">
        <v>257</v>
      </c>
      <c r="B267" s="1005" t="s">
        <v>2733</v>
      </c>
      <c r="C267" s="1005" t="s">
        <v>4073</v>
      </c>
      <c r="D267" s="1004" t="s">
        <v>2879</v>
      </c>
      <c r="E267" s="1004" t="s">
        <v>3528</v>
      </c>
      <c r="F267" s="1004" t="s">
        <v>2733</v>
      </c>
      <c r="G267" s="1004" t="s">
        <v>3251</v>
      </c>
      <c r="H267" s="1004" t="s">
        <v>4074</v>
      </c>
      <c r="I267" s="1004" t="s">
        <v>32</v>
      </c>
      <c r="J267" s="1004" t="s">
        <v>3544</v>
      </c>
      <c r="K267" s="1006">
        <v>4719000</v>
      </c>
      <c r="L267" s="1007"/>
      <c r="M267" s="1007"/>
      <c r="N267" s="1007"/>
      <c r="O267" s="1007"/>
      <c r="P267" s="1006">
        <v>4719000</v>
      </c>
      <c r="Q267" s="1006">
        <v>4719000</v>
      </c>
      <c r="R267" s="1006">
        <v>4719000</v>
      </c>
      <c r="S267" s="1006">
        <v>4719000</v>
      </c>
      <c r="T267" s="1005" t="s">
        <v>2555</v>
      </c>
    </row>
    <row r="268" spans="1:20" ht="76.5">
      <c r="A268" s="1004">
        <v>258</v>
      </c>
      <c r="B268" s="1005" t="s">
        <v>2866</v>
      </c>
      <c r="C268" s="1005" t="s">
        <v>4075</v>
      </c>
      <c r="D268" s="1004" t="s">
        <v>3252</v>
      </c>
      <c r="E268" s="1004" t="s">
        <v>3528</v>
      </c>
      <c r="F268" s="1004" t="s">
        <v>2866</v>
      </c>
      <c r="G268" s="1004" t="s">
        <v>3253</v>
      </c>
      <c r="H268" s="1004" t="s">
        <v>4076</v>
      </c>
      <c r="I268" s="1004" t="s">
        <v>32</v>
      </c>
      <c r="J268" s="1004" t="s">
        <v>3591</v>
      </c>
      <c r="K268" s="1006">
        <v>4410000</v>
      </c>
      <c r="L268" s="1007"/>
      <c r="M268" s="1007"/>
      <c r="N268" s="1007"/>
      <c r="O268" s="1007"/>
      <c r="P268" s="1006">
        <v>4410000</v>
      </c>
      <c r="Q268" s="1006">
        <v>4410000</v>
      </c>
      <c r="R268" s="1006">
        <v>4410000</v>
      </c>
      <c r="S268" s="1006">
        <v>4410000</v>
      </c>
      <c r="T268" s="1005" t="s">
        <v>3554</v>
      </c>
    </row>
    <row r="269" spans="1:20" ht="38.25">
      <c r="A269" s="1004">
        <v>259</v>
      </c>
      <c r="B269" s="1005" t="s">
        <v>3427</v>
      </c>
      <c r="C269" s="1005" t="s">
        <v>3953</v>
      </c>
      <c r="D269" s="1004" t="s">
        <v>3507</v>
      </c>
      <c r="E269" s="1004" t="s">
        <v>3528</v>
      </c>
      <c r="F269" s="1004" t="s">
        <v>3427</v>
      </c>
      <c r="G269" s="1004" t="s">
        <v>4077</v>
      </c>
      <c r="H269" s="1004" t="s">
        <v>4078</v>
      </c>
      <c r="I269" s="1004" t="s">
        <v>32</v>
      </c>
      <c r="J269" s="1004" t="s">
        <v>3591</v>
      </c>
      <c r="K269" s="1006">
        <v>4410000</v>
      </c>
      <c r="L269" s="1007"/>
      <c r="M269" s="1007"/>
      <c r="N269" s="1007"/>
      <c r="O269" s="1007"/>
      <c r="P269" s="1006">
        <v>4410000</v>
      </c>
      <c r="Q269" s="1006">
        <v>4410000</v>
      </c>
      <c r="R269" s="1006">
        <v>4410000</v>
      </c>
      <c r="S269" s="1006">
        <v>4410000</v>
      </c>
      <c r="T269" s="1005" t="s">
        <v>3545</v>
      </c>
    </row>
    <row r="270" spans="1:20" ht="38.25">
      <c r="A270" s="1004">
        <v>260</v>
      </c>
      <c r="B270" s="1005" t="s">
        <v>3428</v>
      </c>
      <c r="C270" s="1005" t="s">
        <v>4079</v>
      </c>
      <c r="D270" s="1004" t="s">
        <v>3508</v>
      </c>
      <c r="E270" s="1004" t="s">
        <v>3528</v>
      </c>
      <c r="F270" s="1004" t="s">
        <v>3428</v>
      </c>
      <c r="G270" s="1004" t="s">
        <v>4080</v>
      </c>
      <c r="H270" s="1004" t="s">
        <v>4081</v>
      </c>
      <c r="I270" s="1004" t="s">
        <v>63</v>
      </c>
      <c r="J270" s="1004" t="s">
        <v>3591</v>
      </c>
      <c r="K270" s="1006">
        <v>4410000</v>
      </c>
      <c r="L270" s="1007"/>
      <c r="M270" s="1007"/>
      <c r="N270" s="1007"/>
      <c r="O270" s="1007"/>
      <c r="P270" s="1006">
        <v>4410000</v>
      </c>
      <c r="Q270" s="1006">
        <v>4410000</v>
      </c>
      <c r="R270" s="1006">
        <v>4410000</v>
      </c>
      <c r="S270" s="1006">
        <v>4410000</v>
      </c>
      <c r="T270" s="1005" t="s">
        <v>3545</v>
      </c>
    </row>
    <row r="271" spans="1:20" ht="51">
      <c r="A271" s="1004">
        <v>261</v>
      </c>
      <c r="B271" s="1005" t="s">
        <v>2437</v>
      </c>
      <c r="C271" s="1005" t="s">
        <v>3851</v>
      </c>
      <c r="D271" s="1004" t="s">
        <v>2547</v>
      </c>
      <c r="E271" s="1004" t="s">
        <v>3528</v>
      </c>
      <c r="F271" s="1004" t="s">
        <v>2437</v>
      </c>
      <c r="G271" s="1004" t="s">
        <v>3254</v>
      </c>
      <c r="H271" s="1004" t="s">
        <v>4082</v>
      </c>
      <c r="I271" s="1004" t="s">
        <v>32</v>
      </c>
      <c r="J271" s="1004" t="s">
        <v>3544</v>
      </c>
      <c r="K271" s="1006">
        <v>4410000</v>
      </c>
      <c r="L271" s="1007"/>
      <c r="M271" s="1007"/>
      <c r="N271" s="1007"/>
      <c r="O271" s="1007"/>
      <c r="P271" s="1006">
        <v>4410000</v>
      </c>
      <c r="Q271" s="1006">
        <v>4410000</v>
      </c>
      <c r="R271" s="1006">
        <v>4410000</v>
      </c>
      <c r="S271" s="1006">
        <v>4410000</v>
      </c>
      <c r="T271" s="1005" t="s">
        <v>2602</v>
      </c>
    </row>
    <row r="272" spans="1:20" ht="38.25">
      <c r="A272" s="1004">
        <v>262</v>
      </c>
      <c r="B272" s="1005" t="s">
        <v>3430</v>
      </c>
      <c r="C272" s="1005" t="s">
        <v>4083</v>
      </c>
      <c r="D272" s="1004" t="s">
        <v>3510</v>
      </c>
      <c r="E272" s="1004" t="s">
        <v>3528</v>
      </c>
      <c r="F272" s="1004" t="s">
        <v>3430</v>
      </c>
      <c r="G272" s="1004" t="s">
        <v>4084</v>
      </c>
      <c r="H272" s="1004" t="s">
        <v>4085</v>
      </c>
      <c r="I272" s="1004" t="s">
        <v>32</v>
      </c>
      <c r="J272" s="1004" t="s">
        <v>3591</v>
      </c>
      <c r="K272" s="1006">
        <v>4410000</v>
      </c>
      <c r="L272" s="1007"/>
      <c r="M272" s="1007"/>
      <c r="N272" s="1007"/>
      <c r="O272" s="1007"/>
      <c r="P272" s="1006">
        <v>4410000</v>
      </c>
      <c r="Q272" s="1006">
        <v>4410000</v>
      </c>
      <c r="R272" s="1006">
        <v>4410000</v>
      </c>
      <c r="S272" s="1006">
        <v>4410000</v>
      </c>
      <c r="T272" s="1005" t="s">
        <v>3545</v>
      </c>
    </row>
    <row r="273" spans="1:20" ht="38.25">
      <c r="A273" s="1004">
        <v>263</v>
      </c>
      <c r="B273" s="1005" t="s">
        <v>3327</v>
      </c>
      <c r="C273" s="1005" t="s">
        <v>4086</v>
      </c>
      <c r="D273" s="1004" t="s">
        <v>3405</v>
      </c>
      <c r="E273" s="1004" t="s">
        <v>3528</v>
      </c>
      <c r="F273" s="1004" t="s">
        <v>3327</v>
      </c>
      <c r="G273" s="1004" t="s">
        <v>4087</v>
      </c>
      <c r="H273" s="1004" t="s">
        <v>4088</v>
      </c>
      <c r="I273" s="1004" t="s">
        <v>32</v>
      </c>
      <c r="J273" s="1004" t="s">
        <v>3544</v>
      </c>
      <c r="K273" s="1006">
        <v>4410000</v>
      </c>
      <c r="L273" s="1007"/>
      <c r="M273" s="1007"/>
      <c r="N273" s="1007"/>
      <c r="O273" s="1007"/>
      <c r="P273" s="1006">
        <v>4410000</v>
      </c>
      <c r="Q273" s="1006">
        <v>4410000</v>
      </c>
      <c r="R273" s="1006">
        <v>4410000</v>
      </c>
      <c r="S273" s="1006">
        <v>4410000</v>
      </c>
      <c r="T273" s="1005" t="s">
        <v>3545</v>
      </c>
    </row>
    <row r="274" spans="1:20" ht="76.5">
      <c r="A274" s="1004">
        <v>264</v>
      </c>
      <c r="B274" s="1005" t="s">
        <v>2865</v>
      </c>
      <c r="C274" s="1005" t="s">
        <v>3851</v>
      </c>
      <c r="D274" s="1004" t="s">
        <v>3255</v>
      </c>
      <c r="E274" s="1004" t="s">
        <v>3528</v>
      </c>
      <c r="F274" s="1004" t="s">
        <v>2865</v>
      </c>
      <c r="G274" s="1004" t="s">
        <v>3256</v>
      </c>
      <c r="H274" s="1004" t="s">
        <v>4089</v>
      </c>
      <c r="I274" s="1004" t="s">
        <v>32</v>
      </c>
      <c r="J274" s="1004" t="s">
        <v>3591</v>
      </c>
      <c r="K274" s="1006">
        <v>4410000</v>
      </c>
      <c r="L274" s="1007"/>
      <c r="M274" s="1007"/>
      <c r="N274" s="1007"/>
      <c r="O274" s="1007"/>
      <c r="P274" s="1006">
        <v>4410000</v>
      </c>
      <c r="Q274" s="1006">
        <v>4410000</v>
      </c>
      <c r="R274" s="1006">
        <v>4410000</v>
      </c>
      <c r="S274" s="1006">
        <v>4410000</v>
      </c>
      <c r="T274" s="1005" t="s">
        <v>3554</v>
      </c>
    </row>
    <row r="275" spans="1:20" ht="63.75">
      <c r="A275" s="1004">
        <v>265</v>
      </c>
      <c r="B275" s="1005" t="s">
        <v>1174</v>
      </c>
      <c r="C275" s="1005" t="s">
        <v>3937</v>
      </c>
      <c r="D275" s="1004" t="s">
        <v>2214</v>
      </c>
      <c r="E275" s="1004" t="s">
        <v>2214</v>
      </c>
      <c r="F275" s="1004" t="s">
        <v>1174</v>
      </c>
      <c r="G275" s="1004" t="s">
        <v>3257</v>
      </c>
      <c r="H275" s="1004" t="s">
        <v>4090</v>
      </c>
      <c r="I275" s="1004" t="s">
        <v>32</v>
      </c>
      <c r="J275" s="1004" t="s">
        <v>3591</v>
      </c>
      <c r="K275" s="1006">
        <v>4955000</v>
      </c>
      <c r="L275" s="1007"/>
      <c r="M275" s="1007"/>
      <c r="N275" s="1007"/>
      <c r="O275" s="1007"/>
      <c r="P275" s="1006">
        <v>4955000</v>
      </c>
      <c r="Q275" s="1006">
        <v>4955000</v>
      </c>
      <c r="R275" s="1006">
        <v>4955000</v>
      </c>
      <c r="S275" s="1006">
        <v>4955000</v>
      </c>
      <c r="T275" s="1005" t="s">
        <v>2600</v>
      </c>
    </row>
    <row r="276" spans="1:20" ht="51">
      <c r="A276" s="1004">
        <v>266</v>
      </c>
      <c r="B276" s="1005" t="s">
        <v>1672</v>
      </c>
      <c r="C276" s="1005" t="s">
        <v>4091</v>
      </c>
      <c r="D276" s="1004" t="s">
        <v>2564</v>
      </c>
      <c r="E276" s="1004" t="s">
        <v>3528</v>
      </c>
      <c r="F276" s="1004" t="s">
        <v>1672</v>
      </c>
      <c r="G276" s="1004" t="s">
        <v>3258</v>
      </c>
      <c r="H276" s="1004" t="s">
        <v>4078</v>
      </c>
      <c r="I276" s="1004" t="s">
        <v>32</v>
      </c>
      <c r="J276" s="1004" t="s">
        <v>3544</v>
      </c>
      <c r="K276" s="1006">
        <v>4410000</v>
      </c>
      <c r="L276" s="1007"/>
      <c r="M276" s="1007"/>
      <c r="N276" s="1007"/>
      <c r="O276" s="1007"/>
      <c r="P276" s="1006">
        <v>4410000</v>
      </c>
      <c r="Q276" s="1006">
        <v>4410000</v>
      </c>
      <c r="R276" s="1006">
        <v>4410000</v>
      </c>
      <c r="S276" s="1006">
        <v>4410000</v>
      </c>
      <c r="T276" s="1005" t="s">
        <v>2602</v>
      </c>
    </row>
    <row r="277" spans="1:20" ht="38.25">
      <c r="A277" s="1004">
        <v>267</v>
      </c>
      <c r="B277" s="1005" t="s">
        <v>3261</v>
      </c>
      <c r="C277" s="1005" t="s">
        <v>4092</v>
      </c>
      <c r="D277" s="1004" t="s">
        <v>3259</v>
      </c>
      <c r="E277" s="1004" t="s">
        <v>3528</v>
      </c>
      <c r="F277" s="1004" t="s">
        <v>3261</v>
      </c>
      <c r="G277" s="1004" t="s">
        <v>3260</v>
      </c>
      <c r="H277" s="1004" t="s">
        <v>4093</v>
      </c>
      <c r="I277" s="1004" t="s">
        <v>32</v>
      </c>
      <c r="J277" s="1004" t="s">
        <v>3544</v>
      </c>
      <c r="K277" s="1006">
        <v>4719000</v>
      </c>
      <c r="L277" s="1007"/>
      <c r="M277" s="1007"/>
      <c r="N277" s="1007"/>
      <c r="O277" s="1007"/>
      <c r="P277" s="1006">
        <v>4719000</v>
      </c>
      <c r="Q277" s="1006">
        <v>4719000</v>
      </c>
      <c r="R277" s="1006">
        <v>4719000</v>
      </c>
      <c r="S277" s="1006">
        <v>4719000</v>
      </c>
      <c r="T277" s="1005" t="s">
        <v>2617</v>
      </c>
    </row>
    <row r="278" spans="1:20" ht="38.25">
      <c r="A278" s="1004">
        <v>268</v>
      </c>
      <c r="B278" s="1005" t="s">
        <v>1078</v>
      </c>
      <c r="C278" s="1005" t="s">
        <v>4094</v>
      </c>
      <c r="D278" s="1004" t="s">
        <v>2197</v>
      </c>
      <c r="E278" s="1004" t="s">
        <v>3528</v>
      </c>
      <c r="F278" s="1004" t="s">
        <v>1078</v>
      </c>
      <c r="G278" s="1004" t="s">
        <v>3262</v>
      </c>
      <c r="H278" s="1004" t="s">
        <v>4095</v>
      </c>
      <c r="I278" s="1004" t="s">
        <v>63</v>
      </c>
      <c r="J278" s="1004" t="s">
        <v>3540</v>
      </c>
      <c r="K278" s="1006">
        <v>5302000</v>
      </c>
      <c r="L278" s="1007"/>
      <c r="M278" s="1007"/>
      <c r="N278" s="1007"/>
      <c r="O278" s="1007"/>
      <c r="P278" s="1006">
        <v>5302000</v>
      </c>
      <c r="Q278" s="1006">
        <v>5302000</v>
      </c>
      <c r="R278" s="1006">
        <v>5302000</v>
      </c>
      <c r="S278" s="1006">
        <v>5302000</v>
      </c>
      <c r="T278" s="1005" t="s">
        <v>3585</v>
      </c>
    </row>
    <row r="279" spans="1:20" ht="51">
      <c r="A279" s="1004">
        <v>269</v>
      </c>
      <c r="B279" s="1005" t="s">
        <v>4096</v>
      </c>
      <c r="C279" s="1005" t="s">
        <v>4097</v>
      </c>
      <c r="D279" s="1004" t="s">
        <v>3511</v>
      </c>
      <c r="E279" s="1004" t="s">
        <v>3528</v>
      </c>
      <c r="F279" s="1004" t="s">
        <v>4096</v>
      </c>
      <c r="G279" s="1004" t="s">
        <v>4098</v>
      </c>
      <c r="H279" s="1004" t="s">
        <v>4099</v>
      </c>
      <c r="I279" s="1004" t="s">
        <v>63</v>
      </c>
      <c r="J279" s="1004" t="s">
        <v>3544</v>
      </c>
      <c r="K279" s="1006">
        <v>5097000</v>
      </c>
      <c r="L279" s="1007"/>
      <c r="M279" s="1007"/>
      <c r="N279" s="1007"/>
      <c r="O279" s="1007"/>
      <c r="P279" s="1006">
        <v>5097000</v>
      </c>
      <c r="Q279" s="1006">
        <v>5097000</v>
      </c>
      <c r="R279" s="1006">
        <v>5097000</v>
      </c>
      <c r="S279" s="1006">
        <v>5097000</v>
      </c>
      <c r="T279" s="1005" t="s">
        <v>4100</v>
      </c>
    </row>
    <row r="280" spans="1:20" ht="51">
      <c r="A280" s="1004">
        <v>270</v>
      </c>
      <c r="B280" s="1005" t="s">
        <v>1314</v>
      </c>
      <c r="C280" s="1005" t="s">
        <v>4101</v>
      </c>
      <c r="D280" s="1004" t="s">
        <v>2279</v>
      </c>
      <c r="E280" s="1004" t="s">
        <v>3528</v>
      </c>
      <c r="F280" s="1004" t="s">
        <v>1314</v>
      </c>
      <c r="G280" s="1004" t="s">
        <v>3263</v>
      </c>
      <c r="H280" s="1004" t="s">
        <v>4102</v>
      </c>
      <c r="I280" s="1004" t="s">
        <v>63</v>
      </c>
      <c r="J280" s="1004" t="s">
        <v>4069</v>
      </c>
      <c r="K280" s="1006">
        <v>4410000</v>
      </c>
      <c r="L280" s="1007"/>
      <c r="M280" s="1007"/>
      <c r="N280" s="1007"/>
      <c r="O280" s="1007"/>
      <c r="P280" s="1006">
        <v>4410000</v>
      </c>
      <c r="Q280" s="1006">
        <v>4410000</v>
      </c>
      <c r="R280" s="1006">
        <v>4410000</v>
      </c>
      <c r="S280" s="1006">
        <v>4410000</v>
      </c>
      <c r="T280" s="1005" t="s">
        <v>2603</v>
      </c>
    </row>
    <row r="281" spans="1:20" ht="51">
      <c r="A281" s="1004">
        <v>271</v>
      </c>
      <c r="B281" s="1005" t="s">
        <v>1405</v>
      </c>
      <c r="C281" s="1005" t="s">
        <v>3937</v>
      </c>
      <c r="D281" s="1004" t="s">
        <v>2222</v>
      </c>
      <c r="E281" s="1004" t="s">
        <v>2222</v>
      </c>
      <c r="F281" s="1004" t="s">
        <v>1405</v>
      </c>
      <c r="G281" s="1004" t="s">
        <v>3264</v>
      </c>
      <c r="H281" s="1004" t="s">
        <v>4103</v>
      </c>
      <c r="I281" s="1004" t="s">
        <v>32</v>
      </c>
      <c r="J281" s="1004" t="s">
        <v>3591</v>
      </c>
      <c r="K281" s="1006">
        <v>4719000</v>
      </c>
      <c r="L281" s="1007"/>
      <c r="M281" s="1007"/>
      <c r="N281" s="1007"/>
      <c r="O281" s="1007"/>
      <c r="P281" s="1006">
        <v>4719000</v>
      </c>
      <c r="Q281" s="1006">
        <v>4719000</v>
      </c>
      <c r="R281" s="1006">
        <v>4719000</v>
      </c>
      <c r="S281" s="1006">
        <v>4719000</v>
      </c>
      <c r="T281" s="1005" t="s">
        <v>2601</v>
      </c>
    </row>
    <row r="282" spans="1:20" ht="38.25">
      <c r="A282" s="1004">
        <v>272</v>
      </c>
      <c r="B282" s="1005" t="s">
        <v>2453</v>
      </c>
      <c r="C282" s="1005" t="s">
        <v>4104</v>
      </c>
      <c r="D282" s="1004" t="s">
        <v>2880</v>
      </c>
      <c r="E282" s="1004" t="s">
        <v>3528</v>
      </c>
      <c r="F282" s="1004" t="s">
        <v>2453</v>
      </c>
      <c r="G282" s="1004" t="s">
        <v>3265</v>
      </c>
      <c r="H282" s="1004" t="s">
        <v>4105</v>
      </c>
      <c r="I282" s="1004" t="s">
        <v>32</v>
      </c>
      <c r="J282" s="1004" t="s">
        <v>3544</v>
      </c>
      <c r="K282" s="1006">
        <v>6135000</v>
      </c>
      <c r="L282" s="1007"/>
      <c r="M282" s="1007"/>
      <c r="N282" s="1007"/>
      <c r="O282" s="1007"/>
      <c r="P282" s="1006">
        <v>6135000</v>
      </c>
      <c r="Q282" s="1006">
        <v>6135000</v>
      </c>
      <c r="R282" s="1006">
        <v>6135000</v>
      </c>
      <c r="S282" s="1006">
        <v>6135000</v>
      </c>
      <c r="T282" s="1005" t="s">
        <v>4106</v>
      </c>
    </row>
    <row r="283" spans="1:20" ht="38.25">
      <c r="A283" s="1004">
        <v>273</v>
      </c>
      <c r="B283" s="1005" t="s">
        <v>3331</v>
      </c>
      <c r="C283" s="1005" t="s">
        <v>4107</v>
      </c>
      <c r="D283" s="1004" t="s">
        <v>3407</v>
      </c>
      <c r="E283" s="1004" t="s">
        <v>3528</v>
      </c>
      <c r="F283" s="1004" t="s">
        <v>3331</v>
      </c>
      <c r="G283" s="1004" t="s">
        <v>4108</v>
      </c>
      <c r="H283" s="1004" t="s">
        <v>4109</v>
      </c>
      <c r="I283" s="1004" t="s">
        <v>63</v>
      </c>
      <c r="J283" s="1004" t="s">
        <v>3544</v>
      </c>
      <c r="K283" s="1006">
        <v>4410000</v>
      </c>
      <c r="L283" s="1007"/>
      <c r="M283" s="1007"/>
      <c r="N283" s="1007"/>
      <c r="O283" s="1007"/>
      <c r="P283" s="1006">
        <v>4410000</v>
      </c>
      <c r="Q283" s="1006">
        <v>4410000</v>
      </c>
      <c r="R283" s="1006">
        <v>4410000</v>
      </c>
      <c r="S283" s="1006">
        <v>4410000</v>
      </c>
      <c r="T283" s="1005" t="s">
        <v>3545</v>
      </c>
    </row>
    <row r="284" spans="1:20" ht="76.5">
      <c r="A284" s="1004">
        <v>274</v>
      </c>
      <c r="B284" s="1005" t="s">
        <v>2874</v>
      </c>
      <c r="C284" s="1005" t="s">
        <v>4110</v>
      </c>
      <c r="D284" s="1004" t="s">
        <v>3266</v>
      </c>
      <c r="E284" s="1004" t="s">
        <v>3528</v>
      </c>
      <c r="F284" s="1004" t="s">
        <v>2874</v>
      </c>
      <c r="G284" s="1004" t="s">
        <v>3267</v>
      </c>
      <c r="H284" s="1004" t="s">
        <v>4111</v>
      </c>
      <c r="I284" s="1004" t="s">
        <v>32</v>
      </c>
      <c r="J284" s="1004" t="s">
        <v>3591</v>
      </c>
      <c r="K284" s="1006">
        <v>4410000</v>
      </c>
      <c r="L284" s="1007"/>
      <c r="M284" s="1007"/>
      <c r="N284" s="1007"/>
      <c r="O284" s="1007"/>
      <c r="P284" s="1006">
        <v>4410000</v>
      </c>
      <c r="Q284" s="1006">
        <v>4410000</v>
      </c>
      <c r="R284" s="1006">
        <v>4410000</v>
      </c>
      <c r="S284" s="1006">
        <v>4410000</v>
      </c>
      <c r="T284" s="1005" t="s">
        <v>3554</v>
      </c>
    </row>
    <row r="285" spans="1:20" ht="51">
      <c r="A285" s="1004">
        <v>275</v>
      </c>
      <c r="B285" s="1005" t="s">
        <v>2374</v>
      </c>
      <c r="C285" s="1005" t="s">
        <v>4112</v>
      </c>
      <c r="D285" s="1004" t="s">
        <v>2530</v>
      </c>
      <c r="E285" s="1004" t="s">
        <v>3528</v>
      </c>
      <c r="F285" s="1004" t="s">
        <v>2374</v>
      </c>
      <c r="G285" s="1004" t="s">
        <v>3268</v>
      </c>
      <c r="H285" s="1004" t="s">
        <v>4113</v>
      </c>
      <c r="I285" s="1004" t="s">
        <v>32</v>
      </c>
      <c r="J285" s="1004" t="s">
        <v>3591</v>
      </c>
      <c r="K285" s="1006">
        <v>4410000</v>
      </c>
      <c r="L285" s="1007"/>
      <c r="M285" s="1007"/>
      <c r="N285" s="1007"/>
      <c r="O285" s="1007"/>
      <c r="P285" s="1006">
        <v>4410000</v>
      </c>
      <c r="Q285" s="1006">
        <v>4410000</v>
      </c>
      <c r="R285" s="1006">
        <v>4410000</v>
      </c>
      <c r="S285" s="1006">
        <v>4410000</v>
      </c>
      <c r="T285" s="1005" t="s">
        <v>2602</v>
      </c>
    </row>
    <row r="286" spans="1:20" ht="38.25">
      <c r="A286" s="1004">
        <v>276</v>
      </c>
      <c r="B286" s="1005" t="s">
        <v>205</v>
      </c>
      <c r="C286" s="1005" t="s">
        <v>4114</v>
      </c>
      <c r="D286" s="1004" t="s">
        <v>2042</v>
      </c>
      <c r="E286" s="1004" t="s">
        <v>3528</v>
      </c>
      <c r="F286" s="1004" t="s">
        <v>205</v>
      </c>
      <c r="G286" s="1004" t="s">
        <v>3269</v>
      </c>
      <c r="H286" s="1004" t="s">
        <v>4115</v>
      </c>
      <c r="I286" s="1004" t="s">
        <v>32</v>
      </c>
      <c r="J286" s="1004" t="s">
        <v>3540</v>
      </c>
      <c r="K286" s="1006">
        <v>6312000</v>
      </c>
      <c r="L286" s="1007"/>
      <c r="M286" s="1007"/>
      <c r="N286" s="1007"/>
      <c r="O286" s="1007"/>
      <c r="P286" s="1006">
        <v>6312000</v>
      </c>
      <c r="Q286" s="1006">
        <v>6312000</v>
      </c>
      <c r="R286" s="1006">
        <v>6312000</v>
      </c>
      <c r="S286" s="1006">
        <v>6312000</v>
      </c>
      <c r="T286" s="1005" t="s">
        <v>2589</v>
      </c>
    </row>
    <row r="287" spans="1:20" ht="63.75">
      <c r="A287" s="1004">
        <v>277</v>
      </c>
      <c r="B287" s="1005" t="s">
        <v>928</v>
      </c>
      <c r="C287" s="1005" t="s">
        <v>4116</v>
      </c>
      <c r="D287" s="1004" t="s">
        <v>2164</v>
      </c>
      <c r="E287" s="1004" t="s">
        <v>3528</v>
      </c>
      <c r="F287" s="1004" t="s">
        <v>928</v>
      </c>
      <c r="G287" s="1004" t="s">
        <v>3270</v>
      </c>
      <c r="H287" s="1004" t="s">
        <v>1168</v>
      </c>
      <c r="I287" s="1004" t="s">
        <v>32</v>
      </c>
      <c r="J287" s="1004" t="s">
        <v>3762</v>
      </c>
      <c r="K287" s="1006">
        <v>5302000</v>
      </c>
      <c r="L287" s="1007"/>
      <c r="M287" s="1007"/>
      <c r="N287" s="1007"/>
      <c r="O287" s="1007"/>
      <c r="P287" s="1006">
        <v>5302000</v>
      </c>
      <c r="Q287" s="1006">
        <v>5302000</v>
      </c>
      <c r="R287" s="1006">
        <v>5302000</v>
      </c>
      <c r="S287" s="1006">
        <v>5302000</v>
      </c>
      <c r="T287" s="1005" t="s">
        <v>2600</v>
      </c>
    </row>
    <row r="288" spans="1:20" ht="38.25">
      <c r="A288" s="1004">
        <v>278</v>
      </c>
      <c r="B288" s="1005" t="s">
        <v>1869</v>
      </c>
      <c r="C288" s="1005" t="s">
        <v>4117</v>
      </c>
      <c r="D288" s="1004" t="s">
        <v>2109</v>
      </c>
      <c r="E288" s="1004" t="s">
        <v>3528</v>
      </c>
      <c r="F288" s="1004" t="s">
        <v>1869</v>
      </c>
      <c r="G288" s="1004" t="s">
        <v>3271</v>
      </c>
      <c r="H288" s="1004" t="s">
        <v>1001</v>
      </c>
      <c r="I288" s="1004" t="s">
        <v>32</v>
      </c>
      <c r="J288" s="1004" t="s">
        <v>3591</v>
      </c>
      <c r="K288" s="1006">
        <v>4955000</v>
      </c>
      <c r="L288" s="1007"/>
      <c r="M288" s="1007"/>
      <c r="N288" s="1007"/>
      <c r="O288" s="1007"/>
      <c r="P288" s="1006">
        <v>4955000</v>
      </c>
      <c r="Q288" s="1006">
        <v>4955000</v>
      </c>
      <c r="R288" s="1006">
        <v>4955000</v>
      </c>
      <c r="S288" s="1006">
        <v>4955000</v>
      </c>
      <c r="T288" s="1005" t="s">
        <v>2595</v>
      </c>
    </row>
    <row r="289" spans="1:20" ht="38.25">
      <c r="A289" s="1004">
        <v>279</v>
      </c>
      <c r="B289" s="1005" t="s">
        <v>3341</v>
      </c>
      <c r="C289" s="1005" t="s">
        <v>4118</v>
      </c>
      <c r="D289" s="1004" t="s">
        <v>3412</v>
      </c>
      <c r="E289" s="1004" t="s">
        <v>3528</v>
      </c>
      <c r="F289" s="1004" t="s">
        <v>3341</v>
      </c>
      <c r="G289" s="1004" t="s">
        <v>4119</v>
      </c>
      <c r="H289" s="1004" t="s">
        <v>4120</v>
      </c>
      <c r="I289" s="1004" t="s">
        <v>32</v>
      </c>
      <c r="J289" s="1004" t="s">
        <v>3544</v>
      </c>
      <c r="K289" s="1006">
        <v>4410000</v>
      </c>
      <c r="L289" s="1007"/>
      <c r="M289" s="1007"/>
      <c r="N289" s="1007"/>
      <c r="O289" s="1007"/>
      <c r="P289" s="1006">
        <v>4410000</v>
      </c>
      <c r="Q289" s="1006">
        <v>4410000</v>
      </c>
      <c r="R289" s="1006">
        <v>4410000</v>
      </c>
      <c r="S289" s="1006">
        <v>4410000</v>
      </c>
      <c r="T289" s="1005" t="s">
        <v>3545</v>
      </c>
    </row>
    <row r="290" spans="1:20" ht="51">
      <c r="A290" s="1004">
        <v>280</v>
      </c>
      <c r="B290" s="1005" t="s">
        <v>1952</v>
      </c>
      <c r="C290" s="1005" t="s">
        <v>4121</v>
      </c>
      <c r="D290" s="1004" t="s">
        <v>2511</v>
      </c>
      <c r="E290" s="1004" t="s">
        <v>2511</v>
      </c>
      <c r="F290" s="1004" t="s">
        <v>1952</v>
      </c>
      <c r="G290" s="1004" t="s">
        <v>3272</v>
      </c>
      <c r="H290" s="1004" t="s">
        <v>4122</v>
      </c>
      <c r="I290" s="1004" t="s">
        <v>32</v>
      </c>
      <c r="J290" s="1004" t="s">
        <v>3544</v>
      </c>
      <c r="K290" s="1006">
        <v>6135000</v>
      </c>
      <c r="L290" s="1007"/>
      <c r="M290" s="1007"/>
      <c r="N290" s="1007"/>
      <c r="O290" s="1007"/>
      <c r="P290" s="1006">
        <v>6135000</v>
      </c>
      <c r="Q290" s="1006">
        <v>6135000</v>
      </c>
      <c r="R290" s="1006">
        <v>6135000</v>
      </c>
      <c r="S290" s="1006">
        <v>6135000</v>
      </c>
      <c r="T290" s="1005" t="s">
        <v>2588</v>
      </c>
    </row>
    <row r="291" spans="1:20" ht="38.25">
      <c r="A291" s="1004">
        <v>281</v>
      </c>
      <c r="B291" s="1005" t="s">
        <v>2770</v>
      </c>
      <c r="C291" s="1005" t="s">
        <v>4123</v>
      </c>
      <c r="D291" s="1004" t="s">
        <v>2891</v>
      </c>
      <c r="E291" s="1004" t="s">
        <v>3528</v>
      </c>
      <c r="F291" s="1004" t="s">
        <v>2770</v>
      </c>
      <c r="G291" s="1004" t="s">
        <v>3273</v>
      </c>
      <c r="H291" s="1004" t="s">
        <v>4124</v>
      </c>
      <c r="I291" s="1004" t="s">
        <v>32</v>
      </c>
      <c r="J291" s="1004" t="s">
        <v>3544</v>
      </c>
      <c r="K291" s="1006">
        <v>4410000</v>
      </c>
      <c r="L291" s="1007"/>
      <c r="M291" s="1007"/>
      <c r="N291" s="1007"/>
      <c r="O291" s="1007"/>
      <c r="P291" s="1006">
        <v>4410000</v>
      </c>
      <c r="Q291" s="1006">
        <v>4410000</v>
      </c>
      <c r="R291" s="1006">
        <v>4410000</v>
      </c>
      <c r="S291" s="1006">
        <v>4410000</v>
      </c>
      <c r="T291" s="1005" t="s">
        <v>3592</v>
      </c>
    </row>
    <row r="292" spans="1:20" ht="38.25">
      <c r="A292" s="1004">
        <v>282</v>
      </c>
      <c r="B292" s="1005" t="s">
        <v>3339</v>
      </c>
      <c r="C292" s="1005" t="s">
        <v>4125</v>
      </c>
      <c r="D292" s="1004" t="s">
        <v>3411</v>
      </c>
      <c r="E292" s="1004" t="s">
        <v>3528</v>
      </c>
      <c r="F292" s="1004" t="s">
        <v>3339</v>
      </c>
      <c r="G292" s="1004" t="s">
        <v>4126</v>
      </c>
      <c r="H292" s="1004" t="s">
        <v>4127</v>
      </c>
      <c r="I292" s="1004" t="s">
        <v>32</v>
      </c>
      <c r="J292" s="1004" t="s">
        <v>3544</v>
      </c>
      <c r="K292" s="1006">
        <v>4410000</v>
      </c>
      <c r="L292" s="1007"/>
      <c r="M292" s="1007"/>
      <c r="N292" s="1007"/>
      <c r="O292" s="1007"/>
      <c r="P292" s="1006">
        <v>4410000</v>
      </c>
      <c r="Q292" s="1006">
        <v>4410000</v>
      </c>
      <c r="R292" s="1006">
        <v>4410000</v>
      </c>
      <c r="S292" s="1006">
        <v>4410000</v>
      </c>
      <c r="T292" s="1005" t="s">
        <v>3545</v>
      </c>
    </row>
    <row r="293" spans="1:20" ht="38.25">
      <c r="A293" s="1004">
        <v>283</v>
      </c>
      <c r="B293" s="1005" t="s">
        <v>3352</v>
      </c>
      <c r="C293" s="1005" t="s">
        <v>4128</v>
      </c>
      <c r="D293" s="1004" t="s">
        <v>3418</v>
      </c>
      <c r="E293" s="1004" t="s">
        <v>3528</v>
      </c>
      <c r="F293" s="1004" t="s">
        <v>3352</v>
      </c>
      <c r="G293" s="1004" t="s">
        <v>4129</v>
      </c>
      <c r="H293" s="1004" t="s">
        <v>4130</v>
      </c>
      <c r="I293" s="1004" t="s">
        <v>32</v>
      </c>
      <c r="J293" s="1004" t="s">
        <v>3544</v>
      </c>
      <c r="K293" s="1006">
        <v>4410000</v>
      </c>
      <c r="L293" s="1007"/>
      <c r="M293" s="1007"/>
      <c r="N293" s="1007"/>
      <c r="O293" s="1007"/>
      <c r="P293" s="1006">
        <v>4410000</v>
      </c>
      <c r="Q293" s="1006">
        <v>4410000</v>
      </c>
      <c r="R293" s="1006">
        <v>4410000</v>
      </c>
      <c r="S293" s="1006">
        <v>4410000</v>
      </c>
      <c r="T293" s="1005" t="s">
        <v>3545</v>
      </c>
    </row>
    <row r="294" spans="1:20" ht="38.25">
      <c r="A294" s="1004">
        <v>284</v>
      </c>
      <c r="B294" s="1005" t="s">
        <v>3329</v>
      </c>
      <c r="C294" s="1005" t="s">
        <v>4128</v>
      </c>
      <c r="D294" s="1004" t="s">
        <v>3406</v>
      </c>
      <c r="E294" s="1004" t="s">
        <v>3528</v>
      </c>
      <c r="F294" s="1004" t="s">
        <v>3329</v>
      </c>
      <c r="G294" s="1004" t="s">
        <v>4131</v>
      </c>
      <c r="H294" s="1004" t="s">
        <v>4132</v>
      </c>
      <c r="I294" s="1004" t="s">
        <v>63</v>
      </c>
      <c r="J294" s="1004" t="s">
        <v>3544</v>
      </c>
      <c r="K294" s="1006">
        <v>4410000</v>
      </c>
      <c r="L294" s="1007"/>
      <c r="M294" s="1007"/>
      <c r="N294" s="1007"/>
      <c r="O294" s="1007"/>
      <c r="P294" s="1006">
        <v>4410000</v>
      </c>
      <c r="Q294" s="1006">
        <v>4410000</v>
      </c>
      <c r="R294" s="1006">
        <v>4410000</v>
      </c>
      <c r="S294" s="1006">
        <v>4410000</v>
      </c>
      <c r="T294" s="1005" t="s">
        <v>3545</v>
      </c>
    </row>
    <row r="295" spans="1:20" ht="38.25">
      <c r="A295" s="1004">
        <v>285</v>
      </c>
      <c r="B295" s="1005" t="s">
        <v>3346</v>
      </c>
      <c r="C295" s="1005" t="s">
        <v>4133</v>
      </c>
      <c r="D295" s="1004" t="s">
        <v>3415</v>
      </c>
      <c r="E295" s="1004" t="s">
        <v>3528</v>
      </c>
      <c r="F295" s="1004" t="s">
        <v>3346</v>
      </c>
      <c r="G295" s="1004" t="s">
        <v>4134</v>
      </c>
      <c r="H295" s="1004" t="s">
        <v>4135</v>
      </c>
      <c r="I295" s="1004" t="s">
        <v>32</v>
      </c>
      <c r="J295" s="1004" t="s">
        <v>3544</v>
      </c>
      <c r="K295" s="1006">
        <v>4410000</v>
      </c>
      <c r="L295" s="1007"/>
      <c r="M295" s="1007"/>
      <c r="N295" s="1007"/>
      <c r="O295" s="1007"/>
      <c r="P295" s="1006">
        <v>4410000</v>
      </c>
      <c r="Q295" s="1006">
        <v>4410000</v>
      </c>
      <c r="R295" s="1006">
        <v>4410000</v>
      </c>
      <c r="S295" s="1006">
        <v>4410000</v>
      </c>
      <c r="T295" s="1005" t="s">
        <v>3545</v>
      </c>
    </row>
    <row r="296" spans="1:20" ht="38.25">
      <c r="A296" s="1004">
        <v>286</v>
      </c>
      <c r="B296" s="1005" t="s">
        <v>229</v>
      </c>
      <c r="C296" s="1005" t="s">
        <v>4136</v>
      </c>
      <c r="D296" s="1004" t="s">
        <v>2047</v>
      </c>
      <c r="E296" s="1004" t="s">
        <v>3528</v>
      </c>
      <c r="F296" s="1004" t="s">
        <v>229</v>
      </c>
      <c r="G296" s="1004" t="s">
        <v>3274</v>
      </c>
      <c r="H296" s="1004" t="s">
        <v>4137</v>
      </c>
      <c r="I296" s="1004" t="s">
        <v>63</v>
      </c>
      <c r="J296" s="1004" t="s">
        <v>3544</v>
      </c>
      <c r="K296" s="1006">
        <v>5097000</v>
      </c>
      <c r="L296" s="1007"/>
      <c r="M296" s="1007"/>
      <c r="N296" s="1007"/>
      <c r="O296" s="1007"/>
      <c r="P296" s="1006">
        <v>5097000</v>
      </c>
      <c r="Q296" s="1006">
        <v>5097000</v>
      </c>
      <c r="R296" s="1006">
        <v>5097000</v>
      </c>
      <c r="S296" s="1006">
        <v>5097000</v>
      </c>
      <c r="T296" s="1005" t="s">
        <v>2589</v>
      </c>
    </row>
    <row r="297" spans="1:20" ht="76.5">
      <c r="A297" s="1004">
        <v>287</v>
      </c>
      <c r="B297" s="1005" t="s">
        <v>2849</v>
      </c>
      <c r="C297" s="1005" t="s">
        <v>4138</v>
      </c>
      <c r="D297" s="1004" t="s">
        <v>3275</v>
      </c>
      <c r="E297" s="1004" t="s">
        <v>3528</v>
      </c>
      <c r="F297" s="1004" t="s">
        <v>2849</v>
      </c>
      <c r="G297" s="1004" t="s">
        <v>3276</v>
      </c>
      <c r="H297" s="1004" t="s">
        <v>4139</v>
      </c>
      <c r="I297" s="1004" t="s">
        <v>32</v>
      </c>
      <c r="J297" s="1004" t="s">
        <v>3544</v>
      </c>
      <c r="K297" s="1006">
        <v>4410000</v>
      </c>
      <c r="L297" s="1007"/>
      <c r="M297" s="1007"/>
      <c r="N297" s="1007"/>
      <c r="O297" s="1007"/>
      <c r="P297" s="1006">
        <v>4410000</v>
      </c>
      <c r="Q297" s="1006">
        <v>4410000</v>
      </c>
      <c r="R297" s="1006">
        <v>4410000</v>
      </c>
      <c r="S297" s="1006">
        <v>4410000</v>
      </c>
      <c r="T297" s="1005" t="s">
        <v>3554</v>
      </c>
    </row>
    <row r="298" spans="1:20" ht="51">
      <c r="A298" s="1004">
        <v>288</v>
      </c>
      <c r="B298" s="1005" t="s">
        <v>3228</v>
      </c>
      <c r="C298" s="1005" t="s">
        <v>4140</v>
      </c>
      <c r="D298" s="1004" t="s">
        <v>2231</v>
      </c>
      <c r="E298" s="1004" t="s">
        <v>3528</v>
      </c>
      <c r="F298" s="1004" t="s">
        <v>3228</v>
      </c>
      <c r="G298" s="1004" t="s">
        <v>3277</v>
      </c>
      <c r="H298" s="1004" t="s">
        <v>4141</v>
      </c>
      <c r="I298" s="1004" t="s">
        <v>32</v>
      </c>
      <c r="J298" s="1004" t="s">
        <v>3688</v>
      </c>
      <c r="K298" s="1006">
        <v>4719000</v>
      </c>
      <c r="L298" s="1007"/>
      <c r="M298" s="1007"/>
      <c r="N298" s="1007"/>
      <c r="O298" s="1007"/>
      <c r="P298" s="1006">
        <v>4719000</v>
      </c>
      <c r="Q298" s="1006">
        <v>4719000</v>
      </c>
      <c r="R298" s="1006">
        <v>4719000</v>
      </c>
      <c r="S298" s="1006">
        <v>4719000</v>
      </c>
      <c r="T298" s="1005" t="s">
        <v>2601</v>
      </c>
    </row>
    <row r="299" spans="1:20" ht="38.25">
      <c r="A299" s="1004">
        <v>289</v>
      </c>
      <c r="B299" s="1005" t="s">
        <v>2787</v>
      </c>
      <c r="C299" s="1005" t="s">
        <v>4142</v>
      </c>
      <c r="D299" s="1004" t="s">
        <v>2895</v>
      </c>
      <c r="E299" s="1004" t="s">
        <v>3528</v>
      </c>
      <c r="F299" s="1004" t="s">
        <v>2787</v>
      </c>
      <c r="G299" s="1004" t="s">
        <v>3278</v>
      </c>
      <c r="H299" s="1004" t="s">
        <v>4143</v>
      </c>
      <c r="I299" s="1004" t="s">
        <v>63</v>
      </c>
      <c r="J299" s="1004" t="s">
        <v>3688</v>
      </c>
      <c r="K299" s="1006">
        <v>4410000</v>
      </c>
      <c r="L299" s="1007"/>
      <c r="M299" s="1007"/>
      <c r="N299" s="1007"/>
      <c r="O299" s="1007"/>
      <c r="P299" s="1006">
        <v>4410000</v>
      </c>
      <c r="Q299" s="1006">
        <v>4410000</v>
      </c>
      <c r="R299" s="1006">
        <v>4410000</v>
      </c>
      <c r="S299" s="1006">
        <v>4410000</v>
      </c>
      <c r="T299" s="1005" t="s">
        <v>3592</v>
      </c>
    </row>
    <row r="300" spans="1:20" ht="76.5">
      <c r="A300" s="1004">
        <v>290</v>
      </c>
      <c r="B300" s="1005" t="s">
        <v>2873</v>
      </c>
      <c r="C300" s="1005" t="s">
        <v>4144</v>
      </c>
      <c r="D300" s="1004" t="s">
        <v>3279</v>
      </c>
      <c r="E300" s="1004" t="s">
        <v>3528</v>
      </c>
      <c r="F300" s="1004" t="s">
        <v>2873</v>
      </c>
      <c r="G300" s="1004" t="s">
        <v>3280</v>
      </c>
      <c r="H300" s="1004" t="s">
        <v>4145</v>
      </c>
      <c r="I300" s="1004" t="s">
        <v>32</v>
      </c>
      <c r="J300" s="1004" t="s">
        <v>3688</v>
      </c>
      <c r="K300" s="1006">
        <v>4410000</v>
      </c>
      <c r="L300" s="1007"/>
      <c r="M300" s="1007"/>
      <c r="N300" s="1007"/>
      <c r="O300" s="1007"/>
      <c r="P300" s="1006">
        <v>4410000</v>
      </c>
      <c r="Q300" s="1006">
        <v>4410000</v>
      </c>
      <c r="R300" s="1006">
        <v>4410000</v>
      </c>
      <c r="S300" s="1006">
        <v>4410000</v>
      </c>
      <c r="T300" s="1005" t="s">
        <v>3554</v>
      </c>
    </row>
    <row r="301" spans="1:20" ht="25.5">
      <c r="A301" s="1004">
        <v>291</v>
      </c>
      <c r="B301" s="1005" t="s">
        <v>2454</v>
      </c>
      <c r="C301" s="1005" t="s">
        <v>4146</v>
      </c>
      <c r="D301" s="1004" t="s">
        <v>2558</v>
      </c>
      <c r="E301" s="1004" t="s">
        <v>3528</v>
      </c>
      <c r="F301" s="1004" t="s">
        <v>2454</v>
      </c>
      <c r="G301" s="1004" t="s">
        <v>3281</v>
      </c>
      <c r="H301" s="1004" t="s">
        <v>3667</v>
      </c>
      <c r="I301" s="1004" t="s">
        <v>32</v>
      </c>
      <c r="J301" s="1004" t="s">
        <v>3596</v>
      </c>
      <c r="K301" s="1006">
        <v>4719000</v>
      </c>
      <c r="L301" s="1007"/>
      <c r="M301" s="1007"/>
      <c r="N301" s="1007"/>
      <c r="O301" s="1007"/>
      <c r="P301" s="1006">
        <v>4719000</v>
      </c>
      <c r="Q301" s="1006">
        <v>4719000</v>
      </c>
      <c r="R301" s="1006">
        <v>4719000</v>
      </c>
      <c r="S301" s="1006">
        <v>4719000</v>
      </c>
      <c r="T301" s="1005" t="s">
        <v>2597</v>
      </c>
    </row>
    <row r="302" spans="1:20" ht="51">
      <c r="A302" s="1004">
        <v>292</v>
      </c>
      <c r="B302" s="1005" t="s">
        <v>1851</v>
      </c>
      <c r="C302" s="1005" t="s">
        <v>3840</v>
      </c>
      <c r="D302" s="1004" t="s">
        <v>3282</v>
      </c>
      <c r="E302" s="1004" t="s">
        <v>3528</v>
      </c>
      <c r="F302" s="1004" t="s">
        <v>1851</v>
      </c>
      <c r="G302" s="1004" t="s">
        <v>3283</v>
      </c>
      <c r="H302" s="1004" t="s">
        <v>4147</v>
      </c>
      <c r="I302" s="1004" t="s">
        <v>63</v>
      </c>
      <c r="J302" s="1004" t="s">
        <v>3591</v>
      </c>
      <c r="K302" s="1006">
        <v>5238000</v>
      </c>
      <c r="L302" s="1007"/>
      <c r="M302" s="1007"/>
      <c r="N302" s="1007"/>
      <c r="O302" s="1007"/>
      <c r="P302" s="1006">
        <v>5238000</v>
      </c>
      <c r="Q302" s="1006">
        <v>5238000</v>
      </c>
      <c r="R302" s="1006">
        <v>5238000</v>
      </c>
      <c r="S302" s="1006">
        <v>5238000</v>
      </c>
      <c r="T302" s="1005" t="s">
        <v>2598</v>
      </c>
    </row>
    <row r="303" spans="1:20" ht="51">
      <c r="A303" s="1004">
        <v>293</v>
      </c>
      <c r="B303" s="1005" t="s">
        <v>1912</v>
      </c>
      <c r="C303" s="1005" t="s">
        <v>4148</v>
      </c>
      <c r="D303" s="1004" t="s">
        <v>2248</v>
      </c>
      <c r="E303" s="1004" t="s">
        <v>3528</v>
      </c>
      <c r="F303" s="1004" t="s">
        <v>1912</v>
      </c>
      <c r="G303" s="1004" t="s">
        <v>3284</v>
      </c>
      <c r="H303" s="1004" t="s">
        <v>4149</v>
      </c>
      <c r="I303" s="1004" t="s">
        <v>63</v>
      </c>
      <c r="J303" s="1004" t="s">
        <v>3596</v>
      </c>
      <c r="K303" s="1006">
        <v>4719000</v>
      </c>
      <c r="L303" s="1007"/>
      <c r="M303" s="1007"/>
      <c r="N303" s="1007"/>
      <c r="O303" s="1007"/>
      <c r="P303" s="1006">
        <v>4719000</v>
      </c>
      <c r="Q303" s="1006">
        <v>4719000</v>
      </c>
      <c r="R303" s="1006">
        <v>4719000</v>
      </c>
      <c r="S303" s="1006">
        <v>4719000</v>
      </c>
      <c r="T303" s="1005" t="s">
        <v>2601</v>
      </c>
    </row>
    <row r="304" spans="1:20" ht="51">
      <c r="A304" s="1004">
        <v>294</v>
      </c>
      <c r="B304" s="1005" t="s">
        <v>2843</v>
      </c>
      <c r="C304" s="1005" t="s">
        <v>4150</v>
      </c>
      <c r="D304" s="1004" t="s">
        <v>3285</v>
      </c>
      <c r="E304" s="1004" t="s">
        <v>3528</v>
      </c>
      <c r="F304" s="1004" t="s">
        <v>2843</v>
      </c>
      <c r="G304" s="1004" t="s">
        <v>3286</v>
      </c>
      <c r="H304" s="1004" t="s">
        <v>4151</v>
      </c>
      <c r="I304" s="1004" t="s">
        <v>63</v>
      </c>
      <c r="J304" s="1004" t="s">
        <v>3544</v>
      </c>
      <c r="K304" s="1006">
        <v>4410000</v>
      </c>
      <c r="L304" s="1007"/>
      <c r="M304" s="1007"/>
      <c r="N304" s="1007"/>
      <c r="O304" s="1007"/>
      <c r="P304" s="1006">
        <v>4410000</v>
      </c>
      <c r="Q304" s="1006">
        <v>4410000</v>
      </c>
      <c r="R304" s="1006">
        <v>4410000</v>
      </c>
      <c r="S304" s="1006">
        <v>4410000</v>
      </c>
      <c r="T304" s="1005" t="s">
        <v>2598</v>
      </c>
    </row>
    <row r="305" spans="1:20" ht="38.25">
      <c r="A305" s="1004">
        <v>295</v>
      </c>
      <c r="B305" s="1005" t="s">
        <v>301</v>
      </c>
      <c r="C305" s="1005" t="s">
        <v>4152</v>
      </c>
      <c r="D305" s="1004" t="s">
        <v>2059</v>
      </c>
      <c r="E305" s="1004" t="s">
        <v>2059</v>
      </c>
      <c r="F305" s="1004" t="s">
        <v>301</v>
      </c>
      <c r="G305" s="1004" t="s">
        <v>3287</v>
      </c>
      <c r="H305" s="1004" t="s">
        <v>4153</v>
      </c>
      <c r="I305" s="1004" t="s">
        <v>63</v>
      </c>
      <c r="J305" s="1004" t="s">
        <v>3596</v>
      </c>
      <c r="K305" s="1006">
        <v>6135000</v>
      </c>
      <c r="L305" s="1007"/>
      <c r="M305" s="1007"/>
      <c r="N305" s="1007"/>
      <c r="O305" s="1007"/>
      <c r="P305" s="1006">
        <v>6135000</v>
      </c>
      <c r="Q305" s="1006">
        <v>6135000</v>
      </c>
      <c r="R305" s="1006">
        <v>6135000</v>
      </c>
      <c r="S305" s="1006">
        <v>6135000</v>
      </c>
      <c r="T305" s="1005" t="s">
        <v>2591</v>
      </c>
    </row>
    <row r="306" spans="1:20" ht="38.25">
      <c r="A306" s="1004">
        <v>296</v>
      </c>
      <c r="B306" s="1005" t="s">
        <v>2777</v>
      </c>
      <c r="C306" s="1005" t="s">
        <v>4154</v>
      </c>
      <c r="D306" s="1004" t="s">
        <v>2892</v>
      </c>
      <c r="E306" s="1004" t="s">
        <v>3528</v>
      </c>
      <c r="F306" s="1004" t="s">
        <v>2777</v>
      </c>
      <c r="G306" s="1004" t="s">
        <v>3288</v>
      </c>
      <c r="H306" s="1004" t="s">
        <v>4155</v>
      </c>
      <c r="I306" s="1004" t="s">
        <v>32</v>
      </c>
      <c r="J306" s="1004" t="s">
        <v>3544</v>
      </c>
      <c r="K306" s="1006">
        <v>4410000</v>
      </c>
      <c r="L306" s="1007"/>
      <c r="M306" s="1007"/>
      <c r="N306" s="1007"/>
      <c r="O306" s="1007"/>
      <c r="P306" s="1006">
        <v>4410000</v>
      </c>
      <c r="Q306" s="1006">
        <v>4410000</v>
      </c>
      <c r="R306" s="1006">
        <v>4410000</v>
      </c>
      <c r="S306" s="1006">
        <v>4410000</v>
      </c>
      <c r="T306" s="1005" t="s">
        <v>3592</v>
      </c>
    </row>
    <row r="307" spans="1:20" ht="63.75">
      <c r="A307" s="1004">
        <v>297</v>
      </c>
      <c r="B307" s="1005" t="s">
        <v>1156</v>
      </c>
      <c r="C307" s="1005" t="s">
        <v>4156</v>
      </c>
      <c r="D307" s="1004" t="s">
        <v>2211</v>
      </c>
      <c r="E307" s="1004" t="s">
        <v>3528</v>
      </c>
      <c r="F307" s="1004" t="s">
        <v>1156</v>
      </c>
      <c r="G307" s="1004" t="s">
        <v>3289</v>
      </c>
      <c r="H307" s="1004" t="s">
        <v>4157</v>
      </c>
      <c r="I307" s="1004" t="s">
        <v>32</v>
      </c>
      <c r="J307" s="1004" t="s">
        <v>3681</v>
      </c>
      <c r="K307" s="1006">
        <v>4955000</v>
      </c>
      <c r="L307" s="1007"/>
      <c r="M307" s="1007"/>
      <c r="N307" s="1007"/>
      <c r="O307" s="1007"/>
      <c r="P307" s="1006">
        <v>4955000</v>
      </c>
      <c r="Q307" s="1006">
        <v>4955000</v>
      </c>
      <c r="R307" s="1006">
        <v>4955000</v>
      </c>
      <c r="S307" s="1006">
        <v>4955000</v>
      </c>
      <c r="T307" s="1005" t="s">
        <v>2600</v>
      </c>
    </row>
    <row r="308" spans="1:20" ht="63.75">
      <c r="A308" s="1004">
        <v>298</v>
      </c>
      <c r="B308" s="1005" t="s">
        <v>923</v>
      </c>
      <c r="C308" s="1005" t="s">
        <v>4158</v>
      </c>
      <c r="D308" s="1004" t="s">
        <v>2163</v>
      </c>
      <c r="E308" s="1004" t="s">
        <v>3528</v>
      </c>
      <c r="F308" s="1004" t="s">
        <v>923</v>
      </c>
      <c r="G308" s="1004" t="s">
        <v>3290</v>
      </c>
      <c r="H308" s="1004" t="s">
        <v>4159</v>
      </c>
      <c r="I308" s="1004" t="s">
        <v>32</v>
      </c>
      <c r="J308" s="1004" t="s">
        <v>3762</v>
      </c>
      <c r="K308" s="1006">
        <v>5302000</v>
      </c>
      <c r="L308" s="1007"/>
      <c r="M308" s="1007"/>
      <c r="N308" s="1007"/>
      <c r="O308" s="1007"/>
      <c r="P308" s="1006">
        <v>5302000</v>
      </c>
      <c r="Q308" s="1006">
        <v>5302000</v>
      </c>
      <c r="R308" s="1006">
        <v>5302000</v>
      </c>
      <c r="S308" s="1006">
        <v>5302000</v>
      </c>
      <c r="T308" s="1005" t="s">
        <v>2600</v>
      </c>
    </row>
    <row r="309" spans="1:20" ht="63.75">
      <c r="A309" s="1004">
        <v>299</v>
      </c>
      <c r="B309" s="1005" t="s">
        <v>1132</v>
      </c>
      <c r="C309" s="1005" t="s">
        <v>4160</v>
      </c>
      <c r="D309" s="1004" t="s">
        <v>2206</v>
      </c>
      <c r="E309" s="1004" t="s">
        <v>3528</v>
      </c>
      <c r="F309" s="1004" t="s">
        <v>1132</v>
      </c>
      <c r="G309" s="1004" t="s">
        <v>3291</v>
      </c>
      <c r="H309" s="1004" t="s">
        <v>4161</v>
      </c>
      <c r="I309" s="1004" t="s">
        <v>63</v>
      </c>
      <c r="J309" s="1004" t="s">
        <v>3596</v>
      </c>
      <c r="K309" s="1006">
        <v>4955000</v>
      </c>
      <c r="L309" s="1007"/>
      <c r="M309" s="1007"/>
      <c r="N309" s="1007"/>
      <c r="O309" s="1007"/>
      <c r="P309" s="1006">
        <v>4955000</v>
      </c>
      <c r="Q309" s="1006">
        <v>4955000</v>
      </c>
      <c r="R309" s="1006">
        <v>4955000</v>
      </c>
      <c r="S309" s="1006">
        <v>4955000</v>
      </c>
      <c r="T309" s="1005" t="s">
        <v>3668</v>
      </c>
    </row>
    <row r="310" spans="1:20" ht="51">
      <c r="A310" s="1004">
        <v>300</v>
      </c>
      <c r="B310" s="1005" t="s">
        <v>1410</v>
      </c>
      <c r="C310" s="1005" t="s">
        <v>4162</v>
      </c>
      <c r="D310" s="1004" t="s">
        <v>2225</v>
      </c>
      <c r="E310" s="1004" t="s">
        <v>3528</v>
      </c>
      <c r="F310" s="1004" t="s">
        <v>1410</v>
      </c>
      <c r="G310" s="1004" t="s">
        <v>3292</v>
      </c>
      <c r="H310" s="1004" t="s">
        <v>3752</v>
      </c>
      <c r="I310" s="1004" t="s">
        <v>32</v>
      </c>
      <c r="J310" s="1004" t="s">
        <v>3544</v>
      </c>
      <c r="K310" s="1006">
        <v>4719000</v>
      </c>
      <c r="L310" s="1007"/>
      <c r="M310" s="1007"/>
      <c r="N310" s="1007"/>
      <c r="O310" s="1007"/>
      <c r="P310" s="1006">
        <v>4719000</v>
      </c>
      <c r="Q310" s="1006">
        <v>4719000</v>
      </c>
      <c r="R310" s="1006">
        <v>4719000</v>
      </c>
      <c r="S310" s="1006">
        <v>4719000</v>
      </c>
      <c r="T310" s="1005" t="s">
        <v>2601</v>
      </c>
    </row>
    <row r="311" spans="1:20" ht="51">
      <c r="A311" s="1004">
        <v>301</v>
      </c>
      <c r="B311" s="1005" t="s">
        <v>1885</v>
      </c>
      <c r="C311" s="1005" t="s">
        <v>4163</v>
      </c>
      <c r="D311" s="1004" t="s">
        <v>2237</v>
      </c>
      <c r="E311" s="1004" t="s">
        <v>2237</v>
      </c>
      <c r="F311" s="1004" t="s">
        <v>1885</v>
      </c>
      <c r="G311" s="1004" t="s">
        <v>3293</v>
      </c>
      <c r="H311" s="1004" t="s">
        <v>4164</v>
      </c>
      <c r="I311" s="1004" t="s">
        <v>32</v>
      </c>
      <c r="J311" s="1004" t="s">
        <v>3681</v>
      </c>
      <c r="K311" s="1006">
        <v>4719000</v>
      </c>
      <c r="L311" s="1007"/>
      <c r="M311" s="1007"/>
      <c r="N311" s="1007"/>
      <c r="O311" s="1007"/>
      <c r="P311" s="1006">
        <v>4719000</v>
      </c>
      <c r="Q311" s="1006">
        <v>4719000</v>
      </c>
      <c r="R311" s="1006">
        <v>4719000</v>
      </c>
      <c r="S311" s="1006">
        <v>4719000</v>
      </c>
      <c r="T311" s="1005" t="s">
        <v>2601</v>
      </c>
    </row>
    <row r="312" spans="1:20" ht="38.25">
      <c r="A312" s="1004">
        <v>302</v>
      </c>
      <c r="B312" s="1005" t="s">
        <v>1680</v>
      </c>
      <c r="C312" s="1005" t="s">
        <v>4165</v>
      </c>
      <c r="D312" s="1004" t="s">
        <v>2889</v>
      </c>
      <c r="E312" s="1004" t="s">
        <v>3528</v>
      </c>
      <c r="F312" s="1004" t="s">
        <v>1680</v>
      </c>
      <c r="G312" s="1004" t="s">
        <v>3294</v>
      </c>
      <c r="H312" s="1004" t="s">
        <v>4166</v>
      </c>
      <c r="I312" s="1004" t="s">
        <v>32</v>
      </c>
      <c r="J312" s="1004" t="s">
        <v>3544</v>
      </c>
      <c r="K312" s="1006">
        <v>4410000</v>
      </c>
      <c r="L312" s="1007"/>
      <c r="M312" s="1007"/>
      <c r="N312" s="1007"/>
      <c r="O312" s="1007"/>
      <c r="P312" s="1006">
        <v>4410000</v>
      </c>
      <c r="Q312" s="1006">
        <v>4410000</v>
      </c>
      <c r="R312" s="1006">
        <v>4410000</v>
      </c>
      <c r="S312" s="1006">
        <v>4410000</v>
      </c>
      <c r="T312" s="1005" t="s">
        <v>3592</v>
      </c>
    </row>
    <row r="313" spans="1:20" ht="76.5">
      <c r="A313" s="1004">
        <v>303</v>
      </c>
      <c r="B313" s="1005" t="s">
        <v>2857</v>
      </c>
      <c r="C313" s="1005" t="s">
        <v>4167</v>
      </c>
      <c r="D313" s="1004" t="s">
        <v>3295</v>
      </c>
      <c r="E313" s="1004" t="s">
        <v>3528</v>
      </c>
      <c r="F313" s="1004" t="s">
        <v>2857</v>
      </c>
      <c r="G313" s="1004" t="s">
        <v>3296</v>
      </c>
      <c r="H313" s="1004" t="s">
        <v>4168</v>
      </c>
      <c r="I313" s="1004" t="s">
        <v>63</v>
      </c>
      <c r="J313" s="1004" t="s">
        <v>3591</v>
      </c>
      <c r="K313" s="1006">
        <v>4410000</v>
      </c>
      <c r="L313" s="1007"/>
      <c r="M313" s="1007"/>
      <c r="N313" s="1007"/>
      <c r="O313" s="1007"/>
      <c r="P313" s="1006">
        <v>4410000</v>
      </c>
      <c r="Q313" s="1006">
        <v>4410000</v>
      </c>
      <c r="R313" s="1006">
        <v>4410000</v>
      </c>
      <c r="S313" s="1006">
        <v>4410000</v>
      </c>
      <c r="T313" s="1005" t="s">
        <v>3554</v>
      </c>
    </row>
    <row r="314" spans="1:20" ht="63.75">
      <c r="A314" s="1004">
        <v>304</v>
      </c>
      <c r="B314" s="1005" t="s">
        <v>1105</v>
      </c>
      <c r="C314" s="1005" t="s">
        <v>4169</v>
      </c>
      <c r="D314" s="1004" t="s">
        <v>2203</v>
      </c>
      <c r="E314" s="1004" t="s">
        <v>3528</v>
      </c>
      <c r="F314" s="1004" t="s">
        <v>1105</v>
      </c>
      <c r="G314" s="1004" t="s">
        <v>3297</v>
      </c>
      <c r="H314" s="1004" t="s">
        <v>4170</v>
      </c>
      <c r="I314" s="1004" t="s">
        <v>63</v>
      </c>
      <c r="J314" s="1004" t="s">
        <v>3544</v>
      </c>
      <c r="K314" s="1006">
        <v>4955000</v>
      </c>
      <c r="L314" s="1007"/>
      <c r="M314" s="1007"/>
      <c r="N314" s="1007"/>
      <c r="O314" s="1007"/>
      <c r="P314" s="1006">
        <v>4955000</v>
      </c>
      <c r="Q314" s="1006">
        <v>4955000</v>
      </c>
      <c r="R314" s="1006">
        <v>4955000</v>
      </c>
      <c r="S314" s="1006">
        <v>4955000</v>
      </c>
      <c r="T314" s="1005" t="s">
        <v>2600</v>
      </c>
    </row>
    <row r="315" spans="1:20" ht="63.75">
      <c r="A315" s="1004">
        <v>305</v>
      </c>
      <c r="B315" s="1005" t="s">
        <v>1088</v>
      </c>
      <c r="C315" s="1005" t="s">
        <v>4171</v>
      </c>
      <c r="D315" s="1004" t="s">
        <v>2199</v>
      </c>
      <c r="E315" s="1004" t="s">
        <v>3528</v>
      </c>
      <c r="F315" s="1004" t="s">
        <v>1088</v>
      </c>
      <c r="G315" s="1004" t="s">
        <v>3298</v>
      </c>
      <c r="H315" s="1004" t="s">
        <v>3944</v>
      </c>
      <c r="I315" s="1004" t="s">
        <v>32</v>
      </c>
      <c r="J315" s="1004" t="s">
        <v>3540</v>
      </c>
      <c r="K315" s="1006">
        <v>5302000</v>
      </c>
      <c r="L315" s="1007"/>
      <c r="M315" s="1007"/>
      <c r="N315" s="1007"/>
      <c r="O315" s="1007"/>
      <c r="P315" s="1006">
        <v>5302000</v>
      </c>
      <c r="Q315" s="1006">
        <v>5302000</v>
      </c>
      <c r="R315" s="1006">
        <v>5302000</v>
      </c>
      <c r="S315" s="1006">
        <v>5302000</v>
      </c>
      <c r="T315" s="1005" t="s">
        <v>2600</v>
      </c>
    </row>
    <row r="316" spans="1:20" ht="63.75">
      <c r="A316" s="1004">
        <v>306</v>
      </c>
      <c r="B316" s="1005" t="s">
        <v>1150</v>
      </c>
      <c r="C316" s="1005" t="s">
        <v>4172</v>
      </c>
      <c r="D316" s="1004" t="s">
        <v>2210</v>
      </c>
      <c r="E316" s="1004" t="s">
        <v>3528</v>
      </c>
      <c r="F316" s="1004" t="s">
        <v>1150</v>
      </c>
      <c r="G316" s="1004" t="s">
        <v>3299</v>
      </c>
      <c r="H316" s="1004" t="s">
        <v>771</v>
      </c>
      <c r="I316" s="1004" t="s">
        <v>32</v>
      </c>
      <c r="J316" s="1004" t="s">
        <v>3681</v>
      </c>
      <c r="K316" s="1006">
        <v>4955000</v>
      </c>
      <c r="L316" s="1007"/>
      <c r="M316" s="1007"/>
      <c r="N316" s="1007"/>
      <c r="O316" s="1007"/>
      <c r="P316" s="1006">
        <v>4955000</v>
      </c>
      <c r="Q316" s="1006">
        <v>4955000</v>
      </c>
      <c r="R316" s="1006">
        <v>4955000</v>
      </c>
      <c r="S316" s="1006">
        <v>4955000</v>
      </c>
      <c r="T316" s="1005" t="s">
        <v>3668</v>
      </c>
    </row>
    <row r="317" spans="1:20" ht="38.25">
      <c r="A317" s="1004">
        <v>307</v>
      </c>
      <c r="B317" s="1005" t="s">
        <v>2291</v>
      </c>
      <c r="C317" s="1005" t="s">
        <v>4173</v>
      </c>
      <c r="D317" s="1004" t="s">
        <v>2515</v>
      </c>
      <c r="E317" s="1004" t="s">
        <v>3528</v>
      </c>
      <c r="F317" s="1004" t="s">
        <v>2291</v>
      </c>
      <c r="G317" s="1004" t="s">
        <v>3300</v>
      </c>
      <c r="H317" s="1004" t="s">
        <v>4174</v>
      </c>
      <c r="I317" s="1004" t="s">
        <v>32</v>
      </c>
      <c r="J317" s="1004" t="s">
        <v>4175</v>
      </c>
      <c r="K317" s="1006">
        <v>4955000</v>
      </c>
      <c r="L317" s="1007"/>
      <c r="M317" s="1007"/>
      <c r="N317" s="1007"/>
      <c r="O317" s="1007"/>
      <c r="P317" s="1006">
        <v>4955000</v>
      </c>
      <c r="Q317" s="1006">
        <v>4955000</v>
      </c>
      <c r="R317" s="1006">
        <v>4955000</v>
      </c>
      <c r="S317" s="1006">
        <v>4955000</v>
      </c>
      <c r="T317" s="1005" t="s">
        <v>2595</v>
      </c>
    </row>
    <row r="318" spans="1:20" ht="38.25">
      <c r="A318" s="1004">
        <v>308</v>
      </c>
      <c r="B318" s="1005" t="s">
        <v>1072</v>
      </c>
      <c r="C318" s="1005" t="s">
        <v>4176</v>
      </c>
      <c r="D318" s="1004" t="s">
        <v>2196</v>
      </c>
      <c r="E318" s="1004" t="s">
        <v>3528</v>
      </c>
      <c r="F318" s="1004" t="s">
        <v>1072</v>
      </c>
      <c r="G318" s="1004" t="s">
        <v>3301</v>
      </c>
      <c r="H318" s="1004" t="s">
        <v>1001</v>
      </c>
      <c r="I318" s="1004" t="s">
        <v>63</v>
      </c>
      <c r="J318" s="1004" t="s">
        <v>3540</v>
      </c>
      <c r="K318" s="1006">
        <v>5302000</v>
      </c>
      <c r="L318" s="1007"/>
      <c r="M318" s="1007"/>
      <c r="N318" s="1007"/>
      <c r="O318" s="1007"/>
      <c r="P318" s="1006">
        <v>5302000</v>
      </c>
      <c r="Q318" s="1006">
        <v>5302000</v>
      </c>
      <c r="R318" s="1006">
        <v>5302000</v>
      </c>
      <c r="S318" s="1006">
        <v>5302000</v>
      </c>
      <c r="T318" s="1005" t="s">
        <v>3585</v>
      </c>
    </row>
    <row r="319" spans="1:20" ht="51">
      <c r="A319" s="1004">
        <v>309</v>
      </c>
      <c r="B319" s="1005" t="s">
        <v>319</v>
      </c>
      <c r="C319" s="1005" t="s">
        <v>4177</v>
      </c>
      <c r="D319" s="1004" t="s">
        <v>2063</v>
      </c>
      <c r="E319" s="1004" t="s">
        <v>3528</v>
      </c>
      <c r="F319" s="1004" t="s">
        <v>319</v>
      </c>
      <c r="G319" s="1004" t="s">
        <v>3302</v>
      </c>
      <c r="H319" s="1004" t="s">
        <v>4178</v>
      </c>
      <c r="I319" s="1004" t="s">
        <v>63</v>
      </c>
      <c r="J319" s="1004" t="s">
        <v>3596</v>
      </c>
      <c r="K319" s="1006">
        <v>6626000</v>
      </c>
      <c r="L319" s="1007"/>
      <c r="M319" s="1007"/>
      <c r="N319" s="1007"/>
      <c r="O319" s="1007"/>
      <c r="P319" s="1006">
        <v>6626000</v>
      </c>
      <c r="Q319" s="1006">
        <v>6626000</v>
      </c>
      <c r="R319" s="1006">
        <v>6626000</v>
      </c>
      <c r="S319" s="1006">
        <v>6626000</v>
      </c>
      <c r="T319" s="1005" t="s">
        <v>2592</v>
      </c>
    </row>
    <row r="320" spans="1:20" ht="51">
      <c r="A320" s="1004">
        <v>310</v>
      </c>
      <c r="B320" s="1005" t="s">
        <v>1858</v>
      </c>
      <c r="C320" s="1005" t="s">
        <v>4179</v>
      </c>
      <c r="D320" s="1004" t="s">
        <v>2057</v>
      </c>
      <c r="E320" s="1004" t="s">
        <v>3528</v>
      </c>
      <c r="F320" s="1004" t="s">
        <v>1858</v>
      </c>
      <c r="G320" s="1004" t="s">
        <v>3303</v>
      </c>
      <c r="H320" s="1004" t="s">
        <v>4180</v>
      </c>
      <c r="I320" s="1004" t="s">
        <v>63</v>
      </c>
      <c r="J320" s="1004" t="s">
        <v>3596</v>
      </c>
      <c r="K320" s="1006">
        <v>6135000</v>
      </c>
      <c r="L320" s="1007"/>
      <c r="M320" s="1007"/>
      <c r="N320" s="1007"/>
      <c r="O320" s="1007"/>
      <c r="P320" s="1006">
        <v>6135000</v>
      </c>
      <c r="Q320" s="1006">
        <v>6135000</v>
      </c>
      <c r="R320" s="1006">
        <v>6135000</v>
      </c>
      <c r="S320" s="1006">
        <v>6135000</v>
      </c>
      <c r="T320" s="1005" t="s">
        <v>2590</v>
      </c>
    </row>
    <row r="321" spans="1:20" ht="51">
      <c r="A321" s="1004">
        <v>311</v>
      </c>
      <c r="B321" s="1005" t="s">
        <v>1221</v>
      </c>
      <c r="C321" s="1005" t="s">
        <v>4181</v>
      </c>
      <c r="D321" s="1004" t="s">
        <v>2557</v>
      </c>
      <c r="E321" s="1004" t="s">
        <v>3528</v>
      </c>
      <c r="F321" s="1004" t="s">
        <v>1221</v>
      </c>
      <c r="G321" s="1004" t="s">
        <v>3304</v>
      </c>
      <c r="H321" s="1004" t="s">
        <v>4182</v>
      </c>
      <c r="I321" s="1004" t="s">
        <v>32</v>
      </c>
      <c r="J321" s="1004" t="s">
        <v>3544</v>
      </c>
      <c r="K321" s="1006">
        <v>5049000</v>
      </c>
      <c r="L321" s="1007"/>
      <c r="M321" s="1007"/>
      <c r="N321" s="1007"/>
      <c r="O321" s="1007"/>
      <c r="P321" s="1006">
        <v>5049000</v>
      </c>
      <c r="Q321" s="1006">
        <v>5049000</v>
      </c>
      <c r="R321" s="1006">
        <v>5049000</v>
      </c>
      <c r="S321" s="1006">
        <v>5049000</v>
      </c>
      <c r="T321" s="1005" t="s">
        <v>2588</v>
      </c>
    </row>
    <row r="322" spans="1:20" ht="38.25">
      <c r="A322" s="1004">
        <v>312</v>
      </c>
      <c r="B322" s="1005" t="s">
        <v>1579</v>
      </c>
      <c r="C322" s="1005" t="s">
        <v>4183</v>
      </c>
      <c r="D322" s="1004" t="s">
        <v>1735</v>
      </c>
      <c r="E322" s="1004" t="s">
        <v>1735</v>
      </c>
      <c r="F322" s="1004" t="s">
        <v>1579</v>
      </c>
      <c r="G322" s="1004" t="s">
        <v>3305</v>
      </c>
      <c r="H322" s="1004" t="s">
        <v>4184</v>
      </c>
      <c r="I322" s="1004" t="s">
        <v>32</v>
      </c>
      <c r="J322" s="1004" t="s">
        <v>3596</v>
      </c>
      <c r="K322" s="1006">
        <v>6135000</v>
      </c>
      <c r="L322" s="1007"/>
      <c r="M322" s="1007"/>
      <c r="N322" s="1007"/>
      <c r="O322" s="1007"/>
      <c r="P322" s="1006">
        <v>6135000</v>
      </c>
      <c r="Q322" s="1006">
        <v>6135000</v>
      </c>
      <c r="R322" s="1006">
        <v>6135000</v>
      </c>
      <c r="S322" s="1006">
        <v>6135000</v>
      </c>
      <c r="T322" s="1005" t="s">
        <v>3800</v>
      </c>
    </row>
    <row r="323" spans="1:20" ht="63.75">
      <c r="A323" s="1004">
        <v>313</v>
      </c>
      <c r="B323" s="1005" t="s">
        <v>1100</v>
      </c>
      <c r="C323" s="1005" t="s">
        <v>4185</v>
      </c>
      <c r="D323" s="1004" t="s">
        <v>2202</v>
      </c>
      <c r="E323" s="1004" t="s">
        <v>3528</v>
      </c>
      <c r="F323" s="1004" t="s">
        <v>1100</v>
      </c>
      <c r="G323" s="1004" t="s">
        <v>3306</v>
      </c>
      <c r="H323" s="1004" t="s">
        <v>3567</v>
      </c>
      <c r="I323" s="1004" t="s">
        <v>32</v>
      </c>
      <c r="J323" s="1004" t="s">
        <v>3540</v>
      </c>
      <c r="K323" s="1006">
        <v>5302000</v>
      </c>
      <c r="L323" s="1007"/>
      <c r="M323" s="1007"/>
      <c r="N323" s="1007"/>
      <c r="O323" s="1007"/>
      <c r="P323" s="1006">
        <v>5302000</v>
      </c>
      <c r="Q323" s="1006">
        <v>5302000</v>
      </c>
      <c r="R323" s="1006">
        <v>5302000</v>
      </c>
      <c r="S323" s="1006">
        <v>5302000</v>
      </c>
      <c r="T323" s="1005" t="s">
        <v>2600</v>
      </c>
    </row>
    <row r="324" spans="1:20" ht="63.75">
      <c r="A324" s="1004">
        <v>314</v>
      </c>
      <c r="B324" s="1005" t="s">
        <v>1093</v>
      </c>
      <c r="C324" s="1005" t="s">
        <v>4186</v>
      </c>
      <c r="D324" s="1004" t="s">
        <v>2200</v>
      </c>
      <c r="E324" s="1004" t="s">
        <v>3528</v>
      </c>
      <c r="F324" s="1004" t="s">
        <v>1093</v>
      </c>
      <c r="G324" s="1004" t="s">
        <v>3307</v>
      </c>
      <c r="H324" s="1004" t="s">
        <v>3795</v>
      </c>
      <c r="I324" s="1004" t="s">
        <v>32</v>
      </c>
      <c r="J324" s="1004" t="s">
        <v>3540</v>
      </c>
      <c r="K324" s="1006">
        <v>5302000</v>
      </c>
      <c r="L324" s="1007"/>
      <c r="M324" s="1007"/>
      <c r="N324" s="1007"/>
      <c r="O324" s="1007"/>
      <c r="P324" s="1006">
        <v>5302000</v>
      </c>
      <c r="Q324" s="1006">
        <v>5302000</v>
      </c>
      <c r="R324" s="1006">
        <v>5302000</v>
      </c>
      <c r="S324" s="1006">
        <v>5302000</v>
      </c>
      <c r="T324" s="1005" t="s">
        <v>2600</v>
      </c>
    </row>
    <row r="325" spans="1:20" ht="51">
      <c r="A325" s="1004">
        <v>315</v>
      </c>
      <c r="B325" s="1005" t="s">
        <v>2811</v>
      </c>
      <c r="C325" s="1005" t="s">
        <v>4187</v>
      </c>
      <c r="D325" s="1004" t="s">
        <v>2878</v>
      </c>
      <c r="E325" s="1004" t="s">
        <v>3528</v>
      </c>
      <c r="F325" s="1004" t="s">
        <v>2811</v>
      </c>
      <c r="G325" s="1004" t="s">
        <v>3308</v>
      </c>
      <c r="H325" s="1004" t="s">
        <v>4188</v>
      </c>
      <c r="I325" s="1004" t="s">
        <v>63</v>
      </c>
      <c r="J325" s="1004" t="s">
        <v>3544</v>
      </c>
      <c r="K325" s="1006">
        <v>6135000</v>
      </c>
      <c r="L325" s="1007"/>
      <c r="M325" s="1007"/>
      <c r="N325" s="1007"/>
      <c r="O325" s="1007"/>
      <c r="P325" s="1006">
        <v>6135000</v>
      </c>
      <c r="Q325" s="1006">
        <v>6135000</v>
      </c>
      <c r="R325" s="1006">
        <v>6135000</v>
      </c>
      <c r="S325" s="1006">
        <v>6135000</v>
      </c>
      <c r="T325" s="1005" t="s">
        <v>3787</v>
      </c>
    </row>
    <row r="326" spans="1:20" ht="76.5">
      <c r="A326" s="1004">
        <v>316</v>
      </c>
      <c r="B326" s="1005" t="s">
        <v>2858</v>
      </c>
      <c r="C326" s="1005" t="s">
        <v>4024</v>
      </c>
      <c r="D326" s="1004" t="s">
        <v>3309</v>
      </c>
      <c r="E326" s="1004" t="s">
        <v>3528</v>
      </c>
      <c r="F326" s="1004" t="s">
        <v>2858</v>
      </c>
      <c r="G326" s="1004" t="s">
        <v>3310</v>
      </c>
      <c r="H326" s="1004" t="s">
        <v>4095</v>
      </c>
      <c r="I326" s="1004" t="s">
        <v>32</v>
      </c>
      <c r="J326" s="1004" t="s">
        <v>3544</v>
      </c>
      <c r="K326" s="1006">
        <v>4410000</v>
      </c>
      <c r="L326" s="1007"/>
      <c r="M326" s="1007"/>
      <c r="N326" s="1007"/>
      <c r="O326" s="1007"/>
      <c r="P326" s="1006">
        <v>4410000</v>
      </c>
      <c r="Q326" s="1006">
        <v>4410000</v>
      </c>
      <c r="R326" s="1006">
        <v>4410000</v>
      </c>
      <c r="S326" s="1006">
        <v>4410000</v>
      </c>
      <c r="T326" s="1005" t="s">
        <v>3554</v>
      </c>
    </row>
    <row r="327" spans="1:20" ht="25.5">
      <c r="A327" s="1004">
        <v>317</v>
      </c>
      <c r="B327" s="1005" t="s">
        <v>1865</v>
      </c>
      <c r="C327" s="1005" t="s">
        <v>4189</v>
      </c>
      <c r="D327" s="1004" t="s">
        <v>2108</v>
      </c>
      <c r="E327" s="1004" t="s">
        <v>3528</v>
      </c>
      <c r="F327" s="1004" t="s">
        <v>1865</v>
      </c>
      <c r="G327" s="1004" t="s">
        <v>3311</v>
      </c>
      <c r="H327" s="1004" t="s">
        <v>4190</v>
      </c>
      <c r="I327" s="1004" t="s">
        <v>32</v>
      </c>
      <c r="J327" s="1004" t="s">
        <v>4069</v>
      </c>
      <c r="K327" s="1006">
        <v>4719000</v>
      </c>
      <c r="L327" s="1007"/>
      <c r="M327" s="1007"/>
      <c r="N327" s="1007"/>
      <c r="O327" s="1007"/>
      <c r="P327" s="1006">
        <v>4719000</v>
      </c>
      <c r="Q327" s="1006">
        <v>4719000</v>
      </c>
      <c r="R327" s="1006">
        <v>4719000</v>
      </c>
      <c r="S327" s="1006">
        <v>4719000</v>
      </c>
      <c r="T327" s="1005" t="s">
        <v>2596</v>
      </c>
    </row>
    <row r="328" spans="1:20" ht="76.5">
      <c r="A328" s="1004">
        <v>318</v>
      </c>
      <c r="B328" s="1005" t="s">
        <v>2864</v>
      </c>
      <c r="C328" s="1005" t="s">
        <v>3722</v>
      </c>
      <c r="D328" s="1004" t="s">
        <v>3312</v>
      </c>
      <c r="E328" s="1004" t="s">
        <v>3528</v>
      </c>
      <c r="F328" s="1004" t="s">
        <v>2864</v>
      </c>
      <c r="G328" s="1004" t="s">
        <v>3313</v>
      </c>
      <c r="H328" s="1004" t="s">
        <v>4191</v>
      </c>
      <c r="I328" s="1004" t="s">
        <v>32</v>
      </c>
      <c r="J328" s="1004" t="s">
        <v>3544</v>
      </c>
      <c r="K328" s="1006">
        <v>4410000</v>
      </c>
      <c r="L328" s="1007"/>
      <c r="M328" s="1007"/>
      <c r="N328" s="1007"/>
      <c r="O328" s="1007"/>
      <c r="P328" s="1006">
        <v>4410000</v>
      </c>
      <c r="Q328" s="1006">
        <v>4410000</v>
      </c>
      <c r="R328" s="1006">
        <v>4410000</v>
      </c>
      <c r="S328" s="1006">
        <v>4410000</v>
      </c>
      <c r="T328" s="1005" t="s">
        <v>3554</v>
      </c>
    </row>
    <row r="329" spans="1:20" ht="51">
      <c r="A329" s="1004">
        <v>319</v>
      </c>
      <c r="B329" s="1005" t="s">
        <v>3437</v>
      </c>
      <c r="C329" s="1005" t="s">
        <v>4192</v>
      </c>
      <c r="D329" s="1004" t="s">
        <v>3504</v>
      </c>
      <c r="E329" s="1004" t="s">
        <v>3528</v>
      </c>
      <c r="F329" s="1004" t="s">
        <v>3437</v>
      </c>
      <c r="G329" s="1004" t="s">
        <v>4193</v>
      </c>
      <c r="H329" s="1004" t="s">
        <v>4194</v>
      </c>
      <c r="I329" s="1004" t="s">
        <v>63</v>
      </c>
      <c r="J329" s="1004" t="s">
        <v>3544</v>
      </c>
      <c r="K329" s="1006">
        <v>4410000</v>
      </c>
      <c r="L329" s="1007"/>
      <c r="M329" s="1007"/>
      <c r="N329" s="1007"/>
      <c r="O329" s="1007"/>
      <c r="P329" s="1006">
        <v>4410000</v>
      </c>
      <c r="Q329" s="1006">
        <v>4410000</v>
      </c>
      <c r="R329" s="1006">
        <v>4410000</v>
      </c>
      <c r="S329" s="1006">
        <v>4410000</v>
      </c>
      <c r="T329" s="1005" t="s">
        <v>3642</v>
      </c>
    </row>
    <row r="330" spans="1:20" ht="51">
      <c r="A330" s="1004">
        <v>320</v>
      </c>
      <c r="B330" s="1005" t="s">
        <v>1963</v>
      </c>
      <c r="C330" s="1005" t="s">
        <v>4195</v>
      </c>
      <c r="D330" s="1004" t="s">
        <v>2514</v>
      </c>
      <c r="E330" s="1004" t="s">
        <v>2514</v>
      </c>
      <c r="F330" s="1004" t="s">
        <v>1963</v>
      </c>
      <c r="G330" s="1004" t="s">
        <v>3314</v>
      </c>
      <c r="H330" s="1004" t="s">
        <v>4196</v>
      </c>
      <c r="I330" s="1004" t="s">
        <v>63</v>
      </c>
      <c r="J330" s="1004" t="s">
        <v>3544</v>
      </c>
      <c r="K330" s="1006">
        <v>6135000</v>
      </c>
      <c r="L330" s="1007"/>
      <c r="M330" s="1007"/>
      <c r="N330" s="1007"/>
      <c r="O330" s="1007"/>
      <c r="P330" s="1006">
        <v>6135000</v>
      </c>
      <c r="Q330" s="1006">
        <v>6135000</v>
      </c>
      <c r="R330" s="1006">
        <v>6135000</v>
      </c>
      <c r="S330" s="1006">
        <v>6135000</v>
      </c>
      <c r="T330" s="1005" t="s">
        <v>2592</v>
      </c>
    </row>
    <row r="331" spans="1:20" ht="51">
      <c r="A331" s="1004">
        <v>321</v>
      </c>
      <c r="B331" s="1005" t="s">
        <v>1954</v>
      </c>
      <c r="C331" s="1005" t="s">
        <v>4197</v>
      </c>
      <c r="D331" s="1004" t="s">
        <v>2516</v>
      </c>
      <c r="E331" s="1004" t="s">
        <v>2516</v>
      </c>
      <c r="F331" s="1004" t="s">
        <v>1954</v>
      </c>
      <c r="G331" s="1004" t="s">
        <v>3315</v>
      </c>
      <c r="H331" s="1004" t="s">
        <v>4198</v>
      </c>
      <c r="I331" s="1004" t="s">
        <v>32</v>
      </c>
      <c r="J331" s="1004" t="s">
        <v>3544</v>
      </c>
      <c r="K331" s="1006">
        <v>4719000</v>
      </c>
      <c r="L331" s="1007"/>
      <c r="M331" s="1007"/>
      <c r="N331" s="1007"/>
      <c r="O331" s="1007"/>
      <c r="P331" s="1006">
        <v>4719000</v>
      </c>
      <c r="Q331" s="1006">
        <v>4719000</v>
      </c>
      <c r="R331" s="1006">
        <v>4719000</v>
      </c>
      <c r="S331" s="1006">
        <v>4719000</v>
      </c>
      <c r="T331" s="1005" t="s">
        <v>2601</v>
      </c>
    </row>
    <row r="332" spans="1:20" ht="38.25">
      <c r="A332" s="1004">
        <v>322</v>
      </c>
      <c r="B332" s="1005" t="s">
        <v>1390</v>
      </c>
      <c r="C332" s="1005" t="s">
        <v>4199</v>
      </c>
      <c r="D332" s="1004" t="s">
        <v>2073</v>
      </c>
      <c r="E332" s="1004" t="s">
        <v>2073</v>
      </c>
      <c r="F332" s="1004" t="s">
        <v>1390</v>
      </c>
      <c r="G332" s="1004" t="s">
        <v>3316</v>
      </c>
      <c r="H332" s="1004" t="s">
        <v>4200</v>
      </c>
      <c r="I332" s="1004" t="s">
        <v>32</v>
      </c>
      <c r="J332" s="1004" t="s">
        <v>3544</v>
      </c>
      <c r="K332" s="1006">
        <v>6135000</v>
      </c>
      <c r="L332" s="1007"/>
      <c r="M332" s="1007"/>
      <c r="N332" s="1007"/>
      <c r="O332" s="1007"/>
      <c r="P332" s="1006">
        <v>6135000</v>
      </c>
      <c r="Q332" s="1006">
        <v>6135000</v>
      </c>
      <c r="R332" s="1006">
        <v>6135000</v>
      </c>
      <c r="S332" s="1006">
        <v>6135000</v>
      </c>
      <c r="T332" s="1005" t="s">
        <v>2594</v>
      </c>
    </row>
    <row r="333" spans="1:20" ht="76.5">
      <c r="A333" s="1004">
        <v>323</v>
      </c>
      <c r="B333" s="1005" t="s">
        <v>2904</v>
      </c>
      <c r="C333" s="1005" t="s">
        <v>4201</v>
      </c>
      <c r="D333" s="1004" t="s">
        <v>3317</v>
      </c>
      <c r="E333" s="1004" t="s">
        <v>3528</v>
      </c>
      <c r="F333" s="1004" t="s">
        <v>2904</v>
      </c>
      <c r="G333" s="1004" t="s">
        <v>3318</v>
      </c>
      <c r="H333" s="1004" t="s">
        <v>4202</v>
      </c>
      <c r="I333" s="1004" t="s">
        <v>63</v>
      </c>
      <c r="J333" s="1004" t="s">
        <v>3544</v>
      </c>
      <c r="K333" s="1006">
        <v>6135000</v>
      </c>
      <c r="L333" s="1007"/>
      <c r="M333" s="1007"/>
      <c r="N333" s="1007"/>
      <c r="O333" s="1007"/>
      <c r="P333" s="1006">
        <v>6135000</v>
      </c>
      <c r="Q333" s="1006">
        <v>6135000</v>
      </c>
      <c r="R333" s="1006">
        <v>6135000</v>
      </c>
      <c r="S333" s="1006">
        <v>6135000</v>
      </c>
      <c r="T333" s="1005" t="s">
        <v>3620</v>
      </c>
    </row>
    <row r="334" spans="1:20" ht="51">
      <c r="A334" s="1004">
        <v>324</v>
      </c>
      <c r="B334" s="1005" t="s">
        <v>1118</v>
      </c>
      <c r="C334" s="1005" t="s">
        <v>4203</v>
      </c>
      <c r="D334" s="1004" t="s">
        <v>2205</v>
      </c>
      <c r="E334" s="1004" t="s">
        <v>3528</v>
      </c>
      <c r="F334" s="1004" t="s">
        <v>1118</v>
      </c>
      <c r="G334" s="1004" t="s">
        <v>3319</v>
      </c>
      <c r="H334" s="1004" t="s">
        <v>4204</v>
      </c>
      <c r="I334" s="1004" t="s">
        <v>63</v>
      </c>
      <c r="J334" s="1004" t="s">
        <v>3544</v>
      </c>
      <c r="K334" s="1006">
        <v>5238000</v>
      </c>
      <c r="L334" s="1007"/>
      <c r="M334" s="1007"/>
      <c r="N334" s="1007"/>
      <c r="O334" s="1007"/>
      <c r="P334" s="1006">
        <v>5238000</v>
      </c>
      <c r="Q334" s="1006">
        <v>5238000</v>
      </c>
      <c r="R334" s="1006">
        <v>5238000</v>
      </c>
      <c r="S334" s="1006">
        <v>5238000</v>
      </c>
      <c r="T334" s="1005" t="s">
        <v>2598</v>
      </c>
    </row>
    <row r="335" spans="1:20" ht="38.25">
      <c r="A335" s="1004">
        <v>325</v>
      </c>
      <c r="B335" s="1005" t="s">
        <v>3446</v>
      </c>
      <c r="C335" s="1005" t="s">
        <v>4205</v>
      </c>
      <c r="D335" s="1004" t="s">
        <v>3512</v>
      </c>
      <c r="E335" s="1004" t="s">
        <v>3528</v>
      </c>
      <c r="F335" s="1004" t="s">
        <v>3446</v>
      </c>
      <c r="G335" s="1004" t="s">
        <v>4206</v>
      </c>
      <c r="H335" s="1004" t="s">
        <v>4207</v>
      </c>
      <c r="I335" s="1004" t="s">
        <v>32</v>
      </c>
      <c r="J335" s="1004" t="s">
        <v>3544</v>
      </c>
      <c r="K335" s="1006">
        <v>6135000</v>
      </c>
      <c r="L335" s="1007"/>
      <c r="M335" s="1007"/>
      <c r="N335" s="1007"/>
      <c r="O335" s="1007"/>
      <c r="P335" s="1006">
        <v>6135000</v>
      </c>
      <c r="Q335" s="1006">
        <v>6135000</v>
      </c>
      <c r="R335" s="1006">
        <v>6135000</v>
      </c>
      <c r="S335" s="1006">
        <v>6135000</v>
      </c>
      <c r="T335" s="1005" t="s">
        <v>2594</v>
      </c>
    </row>
    <row r="336" spans="1:20" ht="38.25">
      <c r="A336" s="1004">
        <v>326</v>
      </c>
      <c r="B336" s="1005" t="s">
        <v>2449</v>
      </c>
      <c r="C336" s="1005" t="s">
        <v>4208</v>
      </c>
      <c r="D336" s="1004" t="s">
        <v>2556</v>
      </c>
      <c r="E336" s="1004" t="s">
        <v>2556</v>
      </c>
      <c r="F336" s="1004" t="s">
        <v>2449</v>
      </c>
      <c r="G336" s="1004" t="s">
        <v>3320</v>
      </c>
      <c r="H336" s="1004" t="s">
        <v>4209</v>
      </c>
      <c r="I336" s="1004" t="s">
        <v>32</v>
      </c>
      <c r="J336" s="1004" t="s">
        <v>3544</v>
      </c>
      <c r="K336" s="1006">
        <v>6135000</v>
      </c>
      <c r="L336" s="1007"/>
      <c r="M336" s="1007"/>
      <c r="N336" s="1007"/>
      <c r="O336" s="1007"/>
      <c r="P336" s="1006">
        <v>6135000</v>
      </c>
      <c r="Q336" s="1006">
        <v>6135000</v>
      </c>
      <c r="R336" s="1006">
        <v>6135000</v>
      </c>
      <c r="S336" s="1006">
        <v>6135000</v>
      </c>
      <c r="T336" s="1005" t="s">
        <v>2594</v>
      </c>
    </row>
    <row r="337" spans="1:20" ht="38.25">
      <c r="A337" s="1004">
        <v>327</v>
      </c>
      <c r="B337" s="1005" t="s">
        <v>2725</v>
      </c>
      <c r="C337" s="1005" t="s">
        <v>4210</v>
      </c>
      <c r="D337" s="1004" t="s">
        <v>2875</v>
      </c>
      <c r="E337" s="1004" t="s">
        <v>3528</v>
      </c>
      <c r="F337" s="1004" t="s">
        <v>2725</v>
      </c>
      <c r="G337" s="1004" t="s">
        <v>3321</v>
      </c>
      <c r="H337" s="1004" t="s">
        <v>4211</v>
      </c>
      <c r="I337" s="1004" t="s">
        <v>63</v>
      </c>
      <c r="J337" s="1004" t="s">
        <v>3591</v>
      </c>
      <c r="K337" s="1006">
        <v>6135000</v>
      </c>
      <c r="L337" s="1007"/>
      <c r="M337" s="1007"/>
      <c r="N337" s="1007"/>
      <c r="O337" s="1007"/>
      <c r="P337" s="1006">
        <v>6135000</v>
      </c>
      <c r="Q337" s="1006">
        <v>6135000</v>
      </c>
      <c r="R337" s="1006">
        <v>6135000</v>
      </c>
      <c r="S337" s="1006">
        <v>6135000</v>
      </c>
      <c r="T337" s="1005" t="s">
        <v>4212</v>
      </c>
    </row>
    <row r="338" spans="1:20" ht="38.25">
      <c r="A338" s="1004">
        <v>328</v>
      </c>
      <c r="B338" s="1005" t="s">
        <v>2631</v>
      </c>
      <c r="C338" s="1005" t="s">
        <v>4213</v>
      </c>
      <c r="D338" s="1004" t="s">
        <v>3322</v>
      </c>
      <c r="E338" s="1004" t="s">
        <v>3528</v>
      </c>
      <c r="F338" s="1004" t="s">
        <v>2631</v>
      </c>
      <c r="G338" s="1004" t="s">
        <v>3323</v>
      </c>
      <c r="H338" s="1004" t="s">
        <v>2633</v>
      </c>
      <c r="I338" s="1004" t="s">
        <v>32</v>
      </c>
      <c r="J338" s="1004" t="s">
        <v>3596</v>
      </c>
      <c r="K338" s="1006">
        <v>4410000</v>
      </c>
      <c r="L338" s="1007"/>
      <c r="M338" s="1007"/>
      <c r="N338" s="1007"/>
      <c r="O338" s="1007"/>
      <c r="P338" s="1006">
        <v>4410000</v>
      </c>
      <c r="Q338" s="1006">
        <v>4410000</v>
      </c>
      <c r="R338" s="1006">
        <v>4410000</v>
      </c>
      <c r="S338" s="1006">
        <v>4410000</v>
      </c>
      <c r="T338" s="1005" t="s">
        <v>4214</v>
      </c>
    </row>
    <row r="339" spans="1:20">
      <c r="A339" s="1447" t="s">
        <v>4215</v>
      </c>
      <c r="B339" s="1447" t="s">
        <v>3528</v>
      </c>
      <c r="C339" s="1447" t="s">
        <v>3528</v>
      </c>
      <c r="D339" s="1447" t="s">
        <v>3528</v>
      </c>
      <c r="E339" s="1447" t="s">
        <v>3528</v>
      </c>
      <c r="F339" s="1447"/>
      <c r="G339" s="1447" t="s">
        <v>3528</v>
      </c>
      <c r="H339" s="1447" t="s">
        <v>3528</v>
      </c>
      <c r="I339" s="1447" t="s">
        <v>3528</v>
      </c>
      <c r="J339" s="1448" t="s">
        <v>3528</v>
      </c>
      <c r="K339" s="1008"/>
      <c r="L339" s="1009"/>
      <c r="M339" s="1009"/>
      <c r="N339" s="1009"/>
      <c r="O339" s="1009"/>
      <c r="P339" s="1010"/>
      <c r="Q339" s="1010"/>
      <c r="R339" s="1010"/>
      <c r="S339" s="1010"/>
      <c r="T339" s="1010" t="s">
        <v>3528</v>
      </c>
    </row>
    <row r="340" spans="1:20">
      <c r="A340" s="1447" t="s">
        <v>4216</v>
      </c>
      <c r="B340" s="1447" t="s">
        <v>3528</v>
      </c>
      <c r="C340" s="1447" t="s">
        <v>3528</v>
      </c>
      <c r="D340" s="1447" t="s">
        <v>3528</v>
      </c>
      <c r="E340" s="1447" t="s">
        <v>3528</v>
      </c>
      <c r="F340" s="1447"/>
      <c r="G340" s="1447" t="s">
        <v>3528</v>
      </c>
      <c r="H340" s="1447" t="s">
        <v>3528</v>
      </c>
      <c r="I340" s="1447" t="s">
        <v>3528</v>
      </c>
      <c r="J340" s="1447" t="s">
        <v>3528</v>
      </c>
      <c r="K340" s="1010">
        <v>1878031000</v>
      </c>
      <c r="L340" s="1009"/>
      <c r="M340" s="1009"/>
      <c r="N340" s="1009"/>
      <c r="O340" s="1009"/>
      <c r="P340" s="1010">
        <v>1878031000</v>
      </c>
      <c r="Q340" s="1010">
        <v>1878031000</v>
      </c>
      <c r="R340" s="1010">
        <v>1878031000</v>
      </c>
      <c r="S340" s="1010">
        <v>1878031000</v>
      </c>
      <c r="T340" s="1010" t="s">
        <v>3528</v>
      </c>
    </row>
    <row r="341" spans="1:20">
      <c r="A341" s="1447" t="s">
        <v>2604</v>
      </c>
      <c r="B341" s="1447" t="s">
        <v>3528</v>
      </c>
      <c r="C341" s="1447" t="s">
        <v>3528</v>
      </c>
      <c r="D341" s="1447" t="s">
        <v>3528</v>
      </c>
      <c r="E341" s="1447" t="s">
        <v>3528</v>
      </c>
      <c r="F341" s="1447"/>
      <c r="G341" s="1447" t="s">
        <v>3528</v>
      </c>
      <c r="H341" s="1447" t="s">
        <v>3528</v>
      </c>
      <c r="I341" s="1447" t="s">
        <v>3528</v>
      </c>
      <c r="J341" s="1447" t="s">
        <v>3528</v>
      </c>
      <c r="K341" s="1447" t="s">
        <v>3528</v>
      </c>
      <c r="L341" s="1447" t="s">
        <v>3528</v>
      </c>
      <c r="M341" s="1447" t="s">
        <v>3528</v>
      </c>
      <c r="N341" s="1447" t="s">
        <v>3528</v>
      </c>
      <c r="O341" s="1447" t="s">
        <v>3528</v>
      </c>
      <c r="P341" s="1010">
        <v>1878031000</v>
      </c>
      <c r="Q341" s="1010">
        <v>1878031000</v>
      </c>
      <c r="R341" s="1010">
        <v>1878031000</v>
      </c>
      <c r="S341" s="1010">
        <v>1878031000</v>
      </c>
      <c r="T341" s="1010" t="s">
        <v>3528</v>
      </c>
    </row>
    <row r="342" spans="1:20">
      <c r="A342" s="1445" t="s">
        <v>4217</v>
      </c>
      <c r="B342" s="1442"/>
      <c r="C342" s="1442"/>
    </row>
    <row r="343" spans="1:20">
      <c r="B343" s="1011" t="s">
        <v>4218</v>
      </c>
      <c r="C343" s="1012">
        <v>328</v>
      </c>
      <c r="O343" s="1450" t="s">
        <v>4219</v>
      </c>
      <c r="P343" s="1442"/>
      <c r="Q343" s="1442"/>
    </row>
    <row r="344" spans="1:20">
      <c r="B344" s="1011" t="s">
        <v>4220</v>
      </c>
      <c r="C344" s="1012">
        <v>328</v>
      </c>
      <c r="G344" s="1449" t="s">
        <v>4221</v>
      </c>
      <c r="H344" s="1442"/>
      <c r="I344" s="1449" t="s">
        <v>4222</v>
      </c>
      <c r="J344" s="1442"/>
      <c r="K344" s="1442"/>
      <c r="L344" s="1449" t="s">
        <v>4223</v>
      </c>
      <c r="M344" s="1442"/>
      <c r="N344" s="1442"/>
      <c r="O344" s="1449" t="s">
        <v>4224</v>
      </c>
      <c r="P344" s="1442"/>
      <c r="Q344" s="1442"/>
    </row>
    <row r="345" spans="1:20" ht="25.5">
      <c r="B345" s="1011" t="s">
        <v>4225</v>
      </c>
      <c r="C345" s="1012">
        <v>1878031000</v>
      </c>
      <c r="G345" s="1450" t="s">
        <v>4226</v>
      </c>
      <c r="H345" s="1442"/>
      <c r="I345" s="1450" t="s">
        <v>4226</v>
      </c>
      <c r="J345" s="1442"/>
      <c r="K345" s="1442"/>
      <c r="L345" s="1450" t="s">
        <v>4226</v>
      </c>
      <c r="M345" s="1442"/>
      <c r="N345" s="1442"/>
      <c r="O345" s="1450" t="s">
        <v>4226</v>
      </c>
      <c r="P345" s="1442"/>
      <c r="Q345" s="1442"/>
    </row>
    <row r="346" spans="1:20" ht="25.5">
      <c r="B346" s="1011" t="s">
        <v>4227</v>
      </c>
      <c r="C346" s="1012">
        <v>469507750</v>
      </c>
    </row>
    <row r="347" spans="1:20" ht="25.5">
      <c r="B347" s="1011" t="s">
        <v>4228</v>
      </c>
    </row>
    <row r="348" spans="1:20" ht="25.5">
      <c r="B348" s="1011" t="s">
        <v>4229</v>
      </c>
      <c r="C348" s="1012">
        <v>1878031000</v>
      </c>
    </row>
    <row r="349" spans="1:20">
      <c r="B349" s="1011" t="s">
        <v>4230</v>
      </c>
      <c r="C349" s="1012">
        <v>84511395</v>
      </c>
      <c r="G349" s="1449" t="s">
        <v>4231</v>
      </c>
      <c r="H349" s="1442"/>
    </row>
    <row r="350" spans="1:20" ht="25.5">
      <c r="B350" s="1011" t="s">
        <v>4232</v>
      </c>
      <c r="C350" s="1012">
        <v>1878031000</v>
      </c>
    </row>
    <row r="351" spans="1:20" ht="25.5">
      <c r="B351" s="1011" t="s">
        <v>4233</v>
      </c>
      <c r="C351" s="1012">
        <v>37560620</v>
      </c>
    </row>
    <row r="352" spans="1:20" ht="25.5">
      <c r="B352" s="1011" t="s">
        <v>4234</v>
      </c>
      <c r="C352" s="1012">
        <v>1878031000</v>
      </c>
    </row>
    <row r="353" spans="2:3" ht="25.5">
      <c r="B353" s="1011" t="s">
        <v>4235</v>
      </c>
      <c r="C353" s="1012">
        <v>9390155</v>
      </c>
    </row>
  </sheetData>
  <mergeCells count="38">
    <mergeCell ref="G349:H349"/>
    <mergeCell ref="O343:Q343"/>
    <mergeCell ref="G344:H344"/>
    <mergeCell ref="I344:K344"/>
    <mergeCell ref="L344:N344"/>
    <mergeCell ref="O344:Q344"/>
    <mergeCell ref="G345:H345"/>
    <mergeCell ref="I345:K345"/>
    <mergeCell ref="L345:N345"/>
    <mergeCell ref="O345:Q345"/>
    <mergeCell ref="U9:U10"/>
    <mergeCell ref="A339:J339"/>
    <mergeCell ref="A340:J340"/>
    <mergeCell ref="A341:J341"/>
    <mergeCell ref="K341:O341"/>
    <mergeCell ref="D8:D10"/>
    <mergeCell ref="E8:E10"/>
    <mergeCell ref="A342:C342"/>
    <mergeCell ref="R8:R10"/>
    <mergeCell ref="S8:S10"/>
    <mergeCell ref="T8:T10"/>
    <mergeCell ref="J9:J10"/>
    <mergeCell ref="K9:K10"/>
    <mergeCell ref="L9:N10"/>
    <mergeCell ref="G8:G10"/>
    <mergeCell ref="H8:H10"/>
    <mergeCell ref="I8:I10"/>
    <mergeCell ref="K8:O8"/>
    <mergeCell ref="P8:P10"/>
    <mergeCell ref="Q8:Q10"/>
    <mergeCell ref="A8:A10"/>
    <mergeCell ref="B8:B10"/>
    <mergeCell ref="C8:C10"/>
    <mergeCell ref="A1:G1"/>
    <mergeCell ref="A2:G2"/>
    <mergeCell ref="A3:G3"/>
    <mergeCell ref="A5:T5"/>
    <mergeCell ref="A6:T6"/>
  </mergeCells>
  <pageMargins left="6.25E-2" right="5.2083333333333336E-2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2:D22"/>
  <sheetViews>
    <sheetView workbookViewId="0">
      <selection activeCell="E14" sqref="E14"/>
    </sheetView>
  </sheetViews>
  <sheetFormatPr defaultRowHeight="15"/>
  <cols>
    <col min="1" max="1" width="29.28515625" customWidth="1"/>
    <col min="2" max="2" width="25.42578125" style="205" customWidth="1"/>
    <col min="3" max="3" width="36.5703125" style="205" customWidth="1"/>
    <col min="4" max="4" width="37.42578125" customWidth="1"/>
  </cols>
  <sheetData>
    <row r="2" spans="1:4">
      <c r="A2" s="282" t="s">
        <v>1471</v>
      </c>
      <c r="B2" s="284" t="s">
        <v>19</v>
      </c>
      <c r="C2" s="284" t="s">
        <v>1455</v>
      </c>
    </row>
    <row r="3" spans="1:4" ht="23.25" customHeight="1">
      <c r="A3" s="283" t="s">
        <v>1468</v>
      </c>
      <c r="B3" s="285"/>
      <c r="C3" s="285"/>
    </row>
    <row r="4" spans="1:4" ht="23.25" customHeight="1">
      <c r="A4" s="283" t="s">
        <v>1467</v>
      </c>
      <c r="B4" s="285"/>
      <c r="C4" s="285"/>
      <c r="D4" s="205" t="s">
        <v>1479</v>
      </c>
    </row>
    <row r="5" spans="1:4" ht="23.25" customHeight="1">
      <c r="A5" s="283" t="s">
        <v>1456</v>
      </c>
      <c r="B5" s="285">
        <v>363541814</v>
      </c>
      <c r="C5" s="290">
        <v>8100458084</v>
      </c>
    </row>
    <row r="6" spans="1:4" ht="23.25" customHeight="1">
      <c r="A6" s="283" t="s">
        <v>1458</v>
      </c>
      <c r="B6" s="288" t="s">
        <v>1476</v>
      </c>
      <c r="C6" s="285">
        <v>8780015591</v>
      </c>
    </row>
    <row r="7" spans="1:4" ht="23.25" customHeight="1">
      <c r="A7" s="283" t="s">
        <v>1457</v>
      </c>
      <c r="B7" s="285" t="s">
        <v>1478</v>
      </c>
      <c r="C7" s="290">
        <v>8035134305</v>
      </c>
    </row>
    <row r="8" spans="1:4" ht="23.25" customHeight="1">
      <c r="A8" s="283" t="s">
        <v>1459</v>
      </c>
      <c r="B8" s="285" t="s">
        <v>1480</v>
      </c>
      <c r="C8" s="290">
        <v>8783015776</v>
      </c>
    </row>
    <row r="9" spans="1:4" ht="23.25" customHeight="1">
      <c r="A9" s="283" t="s">
        <v>1460</v>
      </c>
      <c r="B9" s="287" t="s">
        <v>1474</v>
      </c>
      <c r="C9" s="285"/>
    </row>
    <row r="10" spans="1:4" ht="23.25" customHeight="1">
      <c r="A10" s="283" t="s">
        <v>1461</v>
      </c>
      <c r="B10" s="285">
        <v>363605182</v>
      </c>
      <c r="C10" s="290">
        <v>8647698717</v>
      </c>
    </row>
    <row r="11" spans="1:4" ht="23.25" customHeight="1">
      <c r="A11" s="283" t="s">
        <v>1462</v>
      </c>
      <c r="B11" s="285">
        <v>380947505</v>
      </c>
      <c r="C11" s="290">
        <v>8109138868</v>
      </c>
    </row>
    <row r="12" spans="1:4" ht="23.25" customHeight="1">
      <c r="A12" s="283" t="s">
        <v>1463</v>
      </c>
      <c r="B12" s="286" t="s">
        <v>1477</v>
      </c>
      <c r="C12" s="285"/>
    </row>
    <row r="13" spans="1:4" ht="23.25" customHeight="1">
      <c r="A13" s="283" t="s">
        <v>1464</v>
      </c>
      <c r="B13" s="289">
        <v>312445298</v>
      </c>
      <c r="C13" s="285">
        <v>8690028839</v>
      </c>
    </row>
    <row r="14" spans="1:4" ht="23.25" customHeight="1">
      <c r="A14" s="283" t="s">
        <v>1465</v>
      </c>
      <c r="B14" s="286" t="s">
        <v>1472</v>
      </c>
      <c r="C14" s="290">
        <v>8079784526</v>
      </c>
    </row>
    <row r="15" spans="1:4" ht="23.25" customHeight="1">
      <c r="A15" s="283" t="s">
        <v>1466</v>
      </c>
      <c r="B15" s="286" t="s">
        <v>1473</v>
      </c>
      <c r="C15" s="285"/>
    </row>
    <row r="16" spans="1:4" ht="23.25" customHeight="1">
      <c r="A16" s="283" t="s">
        <v>1469</v>
      </c>
      <c r="B16" s="285">
        <v>143005499</v>
      </c>
      <c r="C16" s="290">
        <v>8181271853</v>
      </c>
    </row>
    <row r="17" spans="1:3" ht="23.25" customHeight="1">
      <c r="A17" s="283" t="s">
        <v>1470</v>
      </c>
      <c r="B17" s="287" t="s">
        <v>1475</v>
      </c>
      <c r="C17" s="285"/>
    </row>
    <row r="18" spans="1:3" ht="28.5" customHeight="1">
      <c r="A18" s="283" t="s">
        <v>1390</v>
      </c>
      <c r="B18" s="285">
        <v>385774419</v>
      </c>
      <c r="C18" s="285">
        <v>8723081693</v>
      </c>
    </row>
    <row r="19" spans="1:3" ht="16.5">
      <c r="A19" s="281"/>
    </row>
    <row r="20" spans="1:3" ht="16.5">
      <c r="A20" s="281"/>
    </row>
    <row r="21" spans="1:3" ht="16.5">
      <c r="A21" s="281"/>
    </row>
    <row r="22" spans="1:3" ht="16.5">
      <c r="A22" s="281"/>
    </row>
  </sheetData>
  <pageMargins left="0.25" right="0.25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H474"/>
  <sheetViews>
    <sheetView topLeftCell="A85" workbookViewId="0">
      <selection sqref="A1:XFD1048576"/>
    </sheetView>
  </sheetViews>
  <sheetFormatPr defaultRowHeight="16.5"/>
  <cols>
    <col min="1" max="1" width="3.85546875" style="162" customWidth="1"/>
    <col min="2" max="2" width="8.42578125" style="162" customWidth="1"/>
    <col min="3" max="3" width="25.7109375" style="165" customWidth="1"/>
    <col min="4" max="4" width="7" style="165" customWidth="1"/>
    <col min="5" max="5" width="23.28515625" style="165" customWidth="1"/>
    <col min="6" max="6" width="16.85546875" style="162" hidden="1" customWidth="1"/>
    <col min="7" max="7" width="16.85546875" style="7" customWidth="1"/>
    <col min="8" max="8" width="15.42578125" style="331" customWidth="1"/>
    <col min="9" max="16384" width="9.140625" style="165"/>
  </cols>
  <sheetData>
    <row r="1" spans="1:8" s="8" customFormat="1" ht="57" customHeight="1">
      <c r="A1" s="1452" t="s">
        <v>1580</v>
      </c>
      <c r="B1" s="1452"/>
      <c r="C1" s="1452"/>
      <c r="D1" s="1452"/>
      <c r="E1" s="1452"/>
      <c r="F1" s="1452"/>
      <c r="G1" s="1452"/>
      <c r="H1" s="1452"/>
    </row>
    <row r="2" spans="1:8" s="8" customFormat="1" ht="17.25" customHeight="1">
      <c r="A2" s="1437" t="s">
        <v>1518</v>
      </c>
      <c r="B2" s="1437"/>
      <c r="C2" s="1437"/>
      <c r="D2" s="1437"/>
      <c r="E2" s="1437"/>
      <c r="F2" s="1437"/>
      <c r="G2" s="1437"/>
      <c r="H2" s="1437"/>
    </row>
    <row r="3" spans="1:8" s="8" customFormat="1" ht="10.5" customHeight="1">
      <c r="A3" s="7"/>
      <c r="B3" s="7"/>
      <c r="C3" s="7"/>
      <c r="D3" s="7"/>
      <c r="E3" s="7"/>
      <c r="F3" s="7"/>
      <c r="G3" s="7"/>
      <c r="H3" s="330"/>
    </row>
    <row r="4" spans="1:8" s="24" customFormat="1" ht="76.5" customHeight="1">
      <c r="A4" s="316" t="s">
        <v>6</v>
      </c>
      <c r="B4" s="317" t="s">
        <v>7</v>
      </c>
      <c r="C4" s="317" t="s">
        <v>8</v>
      </c>
      <c r="D4" s="318" t="s">
        <v>9</v>
      </c>
      <c r="E4" s="319" t="s">
        <v>1544</v>
      </c>
      <c r="F4" s="320" t="s">
        <v>19</v>
      </c>
      <c r="G4" s="322" t="s">
        <v>25</v>
      </c>
      <c r="H4" s="323" t="s">
        <v>1557</v>
      </c>
    </row>
    <row r="5" spans="1:8" s="37" customFormat="1" ht="22.5" customHeight="1">
      <c r="A5" s="343">
        <f>IF(B5=0,"",SUBTOTAL(3,B$5:B5))</f>
        <v>1</v>
      </c>
      <c r="B5" s="338" t="s">
        <v>30</v>
      </c>
      <c r="C5" s="339" t="s">
        <v>31</v>
      </c>
      <c r="D5" s="339" t="s">
        <v>32</v>
      </c>
      <c r="E5" s="339" t="s">
        <v>1519</v>
      </c>
      <c r="F5" s="340" t="s">
        <v>38</v>
      </c>
      <c r="G5" s="341" t="s">
        <v>1545</v>
      </c>
      <c r="H5" s="371" t="s">
        <v>1555</v>
      </c>
    </row>
    <row r="6" spans="1:8" s="45" customFormat="1" ht="22.5" customHeight="1">
      <c r="A6" s="343">
        <f>IF(B6=0,"",SUBTOTAL(3,B$5:B6))</f>
        <v>2</v>
      </c>
      <c r="B6" s="338" t="s">
        <v>44</v>
      </c>
      <c r="C6" s="339" t="s">
        <v>45</v>
      </c>
      <c r="D6" s="339" t="s">
        <v>32</v>
      </c>
      <c r="E6" s="342" t="s">
        <v>1520</v>
      </c>
      <c r="F6" s="340" t="s">
        <v>47</v>
      </c>
      <c r="G6" s="341" t="s">
        <v>1546</v>
      </c>
      <c r="H6" s="372" t="s">
        <v>1556</v>
      </c>
    </row>
    <row r="7" spans="1:8" s="45" customFormat="1" ht="22.5" customHeight="1">
      <c r="A7" s="25">
        <f>IF(B7=0,"",SUBTOTAL(3,B$5:B7))</f>
        <v>3</v>
      </c>
      <c r="B7" s="25" t="s">
        <v>52</v>
      </c>
      <c r="C7" s="63" t="s">
        <v>53</v>
      </c>
      <c r="D7" s="63" t="s">
        <v>32</v>
      </c>
      <c r="E7" s="63" t="s">
        <v>1521</v>
      </c>
      <c r="F7" s="314" t="s">
        <v>55</v>
      </c>
      <c r="G7" s="47" t="s">
        <v>1547</v>
      </c>
      <c r="H7" s="327"/>
    </row>
    <row r="8" spans="1:8" s="45" customFormat="1" ht="22.5" customHeight="1">
      <c r="A8" s="25">
        <f>IF(B8=0,"",SUBTOTAL(3,B$5:B8))</f>
        <v>4</v>
      </c>
      <c r="B8" s="338" t="s">
        <v>61</v>
      </c>
      <c r="C8" s="339" t="s">
        <v>62</v>
      </c>
      <c r="D8" s="339" t="s">
        <v>63</v>
      </c>
      <c r="E8" s="339" t="s">
        <v>1522</v>
      </c>
      <c r="F8" s="340" t="s">
        <v>67</v>
      </c>
      <c r="G8" s="341" t="s">
        <v>1548</v>
      </c>
      <c r="H8" s="327"/>
    </row>
    <row r="9" spans="1:8" s="45" customFormat="1" ht="22.5" customHeight="1">
      <c r="A9" s="25">
        <f>IF(B9=0,"",SUBTOTAL(3,B$5:B9))</f>
        <v>5</v>
      </c>
      <c r="B9" s="338" t="s">
        <v>74</v>
      </c>
      <c r="C9" s="339" t="s">
        <v>75</v>
      </c>
      <c r="D9" s="339" t="s">
        <v>32</v>
      </c>
      <c r="E9" s="339" t="s">
        <v>1522</v>
      </c>
      <c r="F9" s="340" t="s">
        <v>77</v>
      </c>
      <c r="G9" s="341" t="s">
        <v>1549</v>
      </c>
      <c r="H9" s="327"/>
    </row>
    <row r="10" spans="1:8" s="45" customFormat="1" ht="22.5" customHeight="1">
      <c r="A10" s="25">
        <f>IF(B10=0,"",SUBTOTAL(3,B$5:B10))</f>
        <v>6</v>
      </c>
      <c r="B10" s="25" t="s">
        <v>82</v>
      </c>
      <c r="C10" s="63" t="s">
        <v>83</v>
      </c>
      <c r="D10" s="63" t="s">
        <v>32</v>
      </c>
      <c r="E10" s="56" t="s">
        <v>65</v>
      </c>
      <c r="F10" s="314" t="s">
        <v>85</v>
      </c>
      <c r="G10" s="332"/>
      <c r="H10" s="327"/>
    </row>
    <row r="11" spans="1:8" s="45" customFormat="1" ht="22.5" customHeight="1">
      <c r="A11" s="25">
        <f>IF(B11=0,"",SUBTOTAL(3,B$5:B11))</f>
        <v>7</v>
      </c>
      <c r="B11" s="25" t="s">
        <v>89</v>
      </c>
      <c r="C11" s="63" t="s">
        <v>90</v>
      </c>
      <c r="D11" s="63" t="s">
        <v>32</v>
      </c>
      <c r="E11" s="56" t="s">
        <v>65</v>
      </c>
      <c r="F11" s="314" t="s">
        <v>91</v>
      </c>
      <c r="G11" s="332"/>
      <c r="H11" s="327"/>
    </row>
    <row r="12" spans="1:8" s="45" customFormat="1" ht="22.5" customHeight="1">
      <c r="A12" s="25">
        <f>IF(B12=0,"",SUBTOTAL(3,B$5:B12))</f>
        <v>8</v>
      </c>
      <c r="B12" s="66" t="s">
        <v>94</v>
      </c>
      <c r="C12" s="67" t="s">
        <v>95</v>
      </c>
      <c r="D12" s="67" t="s">
        <v>32</v>
      </c>
      <c r="E12" s="56" t="s">
        <v>65</v>
      </c>
      <c r="F12" s="312" t="s">
        <v>96</v>
      </c>
      <c r="G12" s="332"/>
      <c r="H12" s="327"/>
    </row>
    <row r="13" spans="1:8" s="45" customFormat="1" ht="22.5" customHeight="1">
      <c r="A13" s="25">
        <f>IF(B13=0,"",SUBTOTAL(3,B$5:B13))</f>
        <v>9</v>
      </c>
      <c r="B13" s="66" t="s">
        <v>101</v>
      </c>
      <c r="C13" s="67" t="s">
        <v>102</v>
      </c>
      <c r="D13" s="63" t="s">
        <v>63</v>
      </c>
      <c r="E13" s="56" t="s">
        <v>65</v>
      </c>
      <c r="F13" s="312" t="s">
        <v>104</v>
      </c>
      <c r="G13" s="332"/>
      <c r="H13" s="327"/>
    </row>
    <row r="14" spans="1:8" s="45" customFormat="1" ht="22.5" customHeight="1">
      <c r="A14" s="25">
        <f>IF(B14=0,"",SUBTOTAL(3,B$5:B14))</f>
        <v>10</v>
      </c>
      <c r="B14" s="66" t="s">
        <v>108</v>
      </c>
      <c r="C14" s="67" t="s">
        <v>109</v>
      </c>
      <c r="D14" s="63" t="s">
        <v>32</v>
      </c>
      <c r="E14" s="56" t="s">
        <v>65</v>
      </c>
      <c r="F14" s="66">
        <v>341841411</v>
      </c>
      <c r="G14" s="332"/>
      <c r="H14" s="327"/>
    </row>
    <row r="15" spans="1:8" s="45" customFormat="1" ht="22.5" customHeight="1">
      <c r="A15" s="25">
        <f>IF(B15=0,"",SUBTOTAL(3,B$5:B15))</f>
        <v>11</v>
      </c>
      <c r="B15" s="66" t="s">
        <v>115</v>
      </c>
      <c r="C15" s="67" t="s">
        <v>116</v>
      </c>
      <c r="D15" s="63" t="s">
        <v>63</v>
      </c>
      <c r="E15" s="56" t="s">
        <v>65</v>
      </c>
      <c r="F15" s="332" t="s">
        <v>1397</v>
      </c>
      <c r="G15" s="332"/>
      <c r="H15" s="327"/>
    </row>
    <row r="16" spans="1:8" s="62" customFormat="1" ht="22.5" customHeight="1">
      <c r="A16" s="25">
        <f>IF(B16=0,"",SUBTOTAL(3,B$5:B16))</f>
        <v>12</v>
      </c>
      <c r="B16" s="46" t="s">
        <v>124</v>
      </c>
      <c r="C16" s="46" t="s">
        <v>125</v>
      </c>
      <c r="D16" s="46" t="s">
        <v>32</v>
      </c>
      <c r="E16" s="56" t="s">
        <v>65</v>
      </c>
      <c r="F16" s="313" t="s">
        <v>127</v>
      </c>
      <c r="G16" s="333"/>
      <c r="H16" s="328"/>
    </row>
    <row r="17" spans="1:8" s="37" customFormat="1" ht="22.5" customHeight="1">
      <c r="A17" s="321">
        <f>IF(B17=0,"",SUBTOTAL(3,B$5:B17))</f>
        <v>13</v>
      </c>
      <c r="B17" s="344" t="s">
        <v>132</v>
      </c>
      <c r="C17" s="345" t="s">
        <v>133</v>
      </c>
      <c r="D17" s="345" t="s">
        <v>32</v>
      </c>
      <c r="E17" s="345" t="s">
        <v>1523</v>
      </c>
      <c r="F17" s="346" t="s">
        <v>138</v>
      </c>
      <c r="G17" s="347" t="s">
        <v>1550</v>
      </c>
      <c r="H17" s="327"/>
    </row>
    <row r="18" spans="1:8" s="37" customFormat="1" ht="22.5" customHeight="1">
      <c r="A18" s="321">
        <f>IF(B18=0,"",SUBTOTAL(3,B$5:B18))</f>
        <v>14</v>
      </c>
      <c r="B18" s="348" t="s">
        <v>221</v>
      </c>
      <c r="C18" s="349" t="s">
        <v>222</v>
      </c>
      <c r="D18" s="339" t="s">
        <v>32</v>
      </c>
      <c r="E18" s="339" t="s">
        <v>1525</v>
      </c>
      <c r="F18" s="340" t="s">
        <v>224</v>
      </c>
      <c r="G18" s="350" t="s">
        <v>1551</v>
      </c>
      <c r="H18" s="327"/>
    </row>
    <row r="19" spans="1:8" s="45" customFormat="1" ht="22.5" customHeight="1">
      <c r="A19" s="25">
        <f>IF(B19=0,"",SUBTOTAL(3,B$5:B19))</f>
        <v>15</v>
      </c>
      <c r="B19" s="25" t="s">
        <v>144</v>
      </c>
      <c r="C19" s="63" t="s">
        <v>145</v>
      </c>
      <c r="D19" s="63" t="s">
        <v>32</v>
      </c>
      <c r="E19" s="63" t="s">
        <v>1524</v>
      </c>
      <c r="F19" s="314" t="s">
        <v>147</v>
      </c>
      <c r="G19" s="334"/>
      <c r="H19" s="327"/>
    </row>
    <row r="20" spans="1:8" s="45" customFormat="1" ht="22.5" customHeight="1">
      <c r="A20" s="25">
        <f>IF(B20=0,"",SUBTOTAL(3,B$5:B20))</f>
        <v>16</v>
      </c>
      <c r="B20" s="25" t="s">
        <v>153</v>
      </c>
      <c r="C20" s="63" t="s">
        <v>154</v>
      </c>
      <c r="D20" s="63" t="s">
        <v>32</v>
      </c>
      <c r="E20" s="63" t="s">
        <v>1524</v>
      </c>
      <c r="F20" s="312" t="s">
        <v>155</v>
      </c>
      <c r="G20" s="326"/>
      <c r="H20" s="327"/>
    </row>
    <row r="21" spans="1:8" s="45" customFormat="1" ht="22.5" customHeight="1">
      <c r="A21" s="25">
        <f>IF(B21=0,"",SUBTOTAL(3,B$5:B21))</f>
        <v>17</v>
      </c>
      <c r="B21" s="25" t="s">
        <v>157</v>
      </c>
      <c r="C21" s="65" t="s">
        <v>158</v>
      </c>
      <c r="D21" s="63" t="s">
        <v>32</v>
      </c>
      <c r="E21" s="63" t="s">
        <v>1524</v>
      </c>
      <c r="F21" s="314" t="s">
        <v>160</v>
      </c>
      <c r="G21" s="334"/>
      <c r="H21" s="327"/>
    </row>
    <row r="22" spans="1:8" s="45" customFormat="1" ht="22.5" customHeight="1">
      <c r="A22" s="25">
        <f>IF(B22=0,"",SUBTOTAL(3,B$5:B22))</f>
        <v>18</v>
      </c>
      <c r="B22" s="25" t="s">
        <v>164</v>
      </c>
      <c r="C22" s="63" t="s">
        <v>165</v>
      </c>
      <c r="D22" s="63" t="s">
        <v>63</v>
      </c>
      <c r="E22" s="63" t="s">
        <v>1524</v>
      </c>
      <c r="F22" s="314" t="s">
        <v>167</v>
      </c>
      <c r="G22" s="334"/>
      <c r="H22" s="327"/>
    </row>
    <row r="23" spans="1:8" s="45" customFormat="1" ht="22.5" customHeight="1">
      <c r="A23" s="25">
        <f>IF(B23=0,"",SUBTOTAL(3,B$5:B23))</f>
        <v>19</v>
      </c>
      <c r="B23" s="25" t="s">
        <v>171</v>
      </c>
      <c r="C23" s="63" t="s">
        <v>172</v>
      </c>
      <c r="D23" s="63" t="s">
        <v>63</v>
      </c>
      <c r="E23" s="63" t="s">
        <v>1524</v>
      </c>
      <c r="F23" s="314" t="s">
        <v>173</v>
      </c>
      <c r="G23" s="326"/>
      <c r="H23" s="327"/>
    </row>
    <row r="24" spans="1:8" s="45" customFormat="1" ht="22.5" customHeight="1">
      <c r="A24" s="25">
        <f>IF(B24=0,"",SUBTOTAL(3,B$5:B24))</f>
        <v>20</v>
      </c>
      <c r="B24" s="66" t="s">
        <v>174</v>
      </c>
      <c r="C24" s="67" t="s">
        <v>175</v>
      </c>
      <c r="D24" s="63" t="s">
        <v>32</v>
      </c>
      <c r="E24" s="63" t="s">
        <v>1524</v>
      </c>
      <c r="F24" s="314" t="s">
        <v>177</v>
      </c>
      <c r="G24" s="334"/>
      <c r="H24" s="327"/>
    </row>
    <row r="25" spans="1:8" s="45" customFormat="1" ht="22.5" customHeight="1">
      <c r="A25" s="25">
        <f>IF(B25=0,"",SUBTOTAL(3,B$5:B25))</f>
        <v>21</v>
      </c>
      <c r="B25" s="66" t="s">
        <v>183</v>
      </c>
      <c r="C25" s="67" t="s">
        <v>184</v>
      </c>
      <c r="D25" s="67" t="s">
        <v>32</v>
      </c>
      <c r="E25" s="63" t="s">
        <v>1524</v>
      </c>
      <c r="F25" s="314" t="s">
        <v>186</v>
      </c>
      <c r="G25" s="326"/>
      <c r="H25" s="327"/>
    </row>
    <row r="26" spans="1:8" s="45" customFormat="1" ht="22.5" customHeight="1">
      <c r="A26" s="25">
        <f>IF(B26=0,"",SUBTOTAL(3,B$5:B26))</f>
        <v>22</v>
      </c>
      <c r="B26" s="66" t="s">
        <v>191</v>
      </c>
      <c r="C26" s="67" t="s">
        <v>192</v>
      </c>
      <c r="D26" s="63" t="s">
        <v>32</v>
      </c>
      <c r="E26" s="63" t="s">
        <v>1524</v>
      </c>
      <c r="F26" s="314" t="s">
        <v>194</v>
      </c>
      <c r="G26" s="326"/>
      <c r="H26" s="327"/>
    </row>
    <row r="27" spans="1:8" s="45" customFormat="1" ht="22.5" customHeight="1">
      <c r="A27" s="25">
        <f>IF(B27=0,"",SUBTOTAL(3,B$5:B27))</f>
        <v>23</v>
      </c>
      <c r="B27" s="69" t="s">
        <v>197</v>
      </c>
      <c r="C27" s="70" t="s">
        <v>198</v>
      </c>
      <c r="D27" s="63" t="s">
        <v>63</v>
      </c>
      <c r="E27" s="63" t="s">
        <v>1524</v>
      </c>
      <c r="F27" s="314" t="s">
        <v>200</v>
      </c>
      <c r="G27" s="326"/>
      <c r="H27" s="327"/>
    </row>
    <row r="28" spans="1:8" s="45" customFormat="1" ht="22.5" customHeight="1">
      <c r="A28" s="25">
        <f>IF(B28=0,"",SUBTOTAL(3,B$5:B28))</f>
        <v>24</v>
      </c>
      <c r="B28" s="66" t="s">
        <v>204</v>
      </c>
      <c r="C28" s="67" t="s">
        <v>205</v>
      </c>
      <c r="D28" s="63" t="s">
        <v>32</v>
      </c>
      <c r="E28" s="63" t="s">
        <v>1524</v>
      </c>
      <c r="F28" s="314" t="s">
        <v>207</v>
      </c>
      <c r="G28" s="326"/>
      <c r="H28" s="327"/>
    </row>
    <row r="29" spans="1:8" s="45" customFormat="1" ht="22.5" customHeight="1">
      <c r="A29" s="25">
        <f>IF(B29=0,"",SUBTOTAL(3,B$5:B29))</f>
        <v>25</v>
      </c>
      <c r="B29" s="25" t="s">
        <v>210</v>
      </c>
      <c r="C29" s="63" t="s">
        <v>211</v>
      </c>
      <c r="D29" s="63" t="s">
        <v>63</v>
      </c>
      <c r="E29" s="63" t="s">
        <v>1524</v>
      </c>
      <c r="F29" s="312" t="s">
        <v>212</v>
      </c>
      <c r="G29" s="326"/>
      <c r="H29" s="327"/>
    </row>
    <row r="30" spans="1:8" s="45" customFormat="1" ht="22.5" customHeight="1">
      <c r="A30" s="25">
        <f>IF(B30=0,"",SUBTOTAL(3,B$5:B30))</f>
        <v>26</v>
      </c>
      <c r="B30" s="66" t="s">
        <v>214</v>
      </c>
      <c r="C30" s="67" t="s">
        <v>215</v>
      </c>
      <c r="D30" s="63" t="s">
        <v>32</v>
      </c>
      <c r="E30" s="63" t="s">
        <v>1524</v>
      </c>
      <c r="F30" s="66">
        <v>341792633</v>
      </c>
      <c r="G30" s="326"/>
      <c r="H30" s="327"/>
    </row>
    <row r="31" spans="1:8" s="45" customFormat="1" ht="22.5" customHeight="1">
      <c r="A31" s="25">
        <f>IF(B31=0,"",SUBTOTAL(3,B$5:B31))</f>
        <v>27</v>
      </c>
      <c r="B31" s="66" t="s">
        <v>228</v>
      </c>
      <c r="C31" s="67" t="s">
        <v>229</v>
      </c>
      <c r="D31" s="63" t="s">
        <v>63</v>
      </c>
      <c r="E31" s="63" t="s">
        <v>1524</v>
      </c>
      <c r="F31" s="313" t="s">
        <v>231</v>
      </c>
      <c r="G31" s="334"/>
      <c r="H31" s="327"/>
    </row>
    <row r="32" spans="1:8" s="45" customFormat="1" ht="22.5" customHeight="1">
      <c r="A32" s="25">
        <f>IF(B32=0,"",SUBTOTAL(3,B$5:B32))</f>
        <v>28</v>
      </c>
      <c r="B32" s="66" t="s">
        <v>237</v>
      </c>
      <c r="C32" s="67" t="s">
        <v>238</v>
      </c>
      <c r="D32" s="329" t="s">
        <v>32</v>
      </c>
      <c r="E32" s="63" t="s">
        <v>1524</v>
      </c>
      <c r="F32" s="313" t="s">
        <v>240</v>
      </c>
      <c r="G32" s="334"/>
      <c r="H32" s="327"/>
    </row>
    <row r="33" spans="1:8" s="37" customFormat="1" ht="22.5" customHeight="1">
      <c r="A33" s="25">
        <f>IF(B33=0,"",SUBTOTAL(3,B$5:B33))</f>
        <v>29</v>
      </c>
      <c r="B33" s="338" t="s">
        <v>243</v>
      </c>
      <c r="C33" s="339" t="s">
        <v>244</v>
      </c>
      <c r="D33" s="339" t="s">
        <v>32</v>
      </c>
      <c r="E33" s="339" t="s">
        <v>245</v>
      </c>
      <c r="F33" s="340" t="s">
        <v>248</v>
      </c>
      <c r="G33" s="350" t="s">
        <v>1552</v>
      </c>
      <c r="H33" s="327"/>
    </row>
    <row r="34" spans="1:8" s="62" customFormat="1" ht="22.5" customHeight="1">
      <c r="A34" s="25">
        <f>IF(B34=0,"",SUBTOTAL(3,B$5:B34))</f>
        <v>30</v>
      </c>
      <c r="B34" s="338" t="s">
        <v>259</v>
      </c>
      <c r="C34" s="339" t="s">
        <v>260</v>
      </c>
      <c r="D34" s="339" t="s">
        <v>63</v>
      </c>
      <c r="E34" s="339" t="s">
        <v>1526</v>
      </c>
      <c r="F34" s="340" t="s">
        <v>262</v>
      </c>
      <c r="G34" s="350" t="s">
        <v>1553</v>
      </c>
      <c r="H34" s="328"/>
    </row>
    <row r="35" spans="1:8" s="62" customFormat="1" ht="22.5" customHeight="1">
      <c r="A35" s="25">
        <f>IF(B35=0,"",SUBTOTAL(3,B$5:B35))</f>
        <v>31</v>
      </c>
      <c r="B35" s="25" t="s">
        <v>264</v>
      </c>
      <c r="C35" s="56" t="s">
        <v>265</v>
      </c>
      <c r="D35" s="63" t="s">
        <v>63</v>
      </c>
      <c r="E35" s="56" t="s">
        <v>246</v>
      </c>
      <c r="F35" s="313" t="s">
        <v>267</v>
      </c>
      <c r="G35" s="326"/>
      <c r="H35" s="328"/>
    </row>
    <row r="36" spans="1:8" s="62" customFormat="1" ht="22.5" customHeight="1">
      <c r="A36" s="25">
        <f>IF(B36=0,"",SUBTOTAL(3,B$5:B36))</f>
        <v>32</v>
      </c>
      <c r="B36" s="66" t="s">
        <v>270</v>
      </c>
      <c r="C36" s="46" t="s">
        <v>271</v>
      </c>
      <c r="D36" s="63" t="s">
        <v>63</v>
      </c>
      <c r="E36" s="56" t="s">
        <v>246</v>
      </c>
      <c r="F36" s="314" t="s">
        <v>272</v>
      </c>
      <c r="G36" s="326"/>
      <c r="H36" s="328"/>
    </row>
    <row r="37" spans="1:8" s="62" customFormat="1" ht="22.5" customHeight="1">
      <c r="A37" s="25">
        <f>IF(B37=0,"",SUBTOTAL(3,B$5:B37))</f>
        <v>33</v>
      </c>
      <c r="B37" s="66" t="s">
        <v>274</v>
      </c>
      <c r="C37" s="46" t="s">
        <v>275</v>
      </c>
      <c r="D37" s="63" t="s">
        <v>63</v>
      </c>
      <c r="E37" s="56" t="s">
        <v>246</v>
      </c>
      <c r="F37" s="314" t="s">
        <v>277</v>
      </c>
      <c r="G37" s="326"/>
      <c r="H37" s="328"/>
    </row>
    <row r="38" spans="1:8" s="13" customFormat="1" ht="22.5" customHeight="1">
      <c r="A38" s="25">
        <f>IF(B38=0,"",SUBTOTAL(3,B$5:B38))</f>
        <v>34</v>
      </c>
      <c r="B38" s="66" t="s">
        <v>280</v>
      </c>
      <c r="C38" s="67" t="s">
        <v>281</v>
      </c>
      <c r="D38" s="63" t="s">
        <v>63</v>
      </c>
      <c r="E38" s="56" t="s">
        <v>246</v>
      </c>
      <c r="F38" s="332" t="s">
        <v>283</v>
      </c>
      <c r="G38" s="326"/>
      <c r="H38" s="329"/>
    </row>
    <row r="39" spans="1:8" s="13" customFormat="1" ht="22.5" customHeight="1">
      <c r="A39" s="25">
        <f>IF(B39=0,"",SUBTOTAL(3,B$5:B39))</f>
        <v>35</v>
      </c>
      <c r="B39" s="66" t="s">
        <v>1566</v>
      </c>
      <c r="C39" s="67" t="s">
        <v>1527</v>
      </c>
      <c r="D39" s="63" t="s">
        <v>63</v>
      </c>
      <c r="E39" s="56" t="s">
        <v>246</v>
      </c>
      <c r="F39" s="332" t="s">
        <v>1554</v>
      </c>
      <c r="G39" s="326"/>
      <c r="H39" s="329"/>
    </row>
    <row r="40" spans="1:8" s="78" customFormat="1" ht="22.5" customHeight="1">
      <c r="A40" s="25">
        <f>IF(B40=0,"",SUBTOTAL(3,B$5:B40))</f>
        <v>36</v>
      </c>
      <c r="B40" s="338" t="s">
        <v>286</v>
      </c>
      <c r="C40" s="351" t="s">
        <v>287</v>
      </c>
      <c r="D40" s="339" t="s">
        <v>63</v>
      </c>
      <c r="E40" s="351" t="s">
        <v>1528</v>
      </c>
      <c r="F40" s="340" t="s">
        <v>290</v>
      </c>
      <c r="G40" s="350" t="s">
        <v>1558</v>
      </c>
      <c r="H40" s="328"/>
    </row>
    <row r="41" spans="1:8" s="62" customFormat="1" ht="22.5" customHeight="1">
      <c r="A41" s="25">
        <f>IF(B41=0,"",SUBTOTAL(3,B$5:B41))</f>
        <v>37</v>
      </c>
      <c r="B41" s="66" t="s">
        <v>293</v>
      </c>
      <c r="C41" s="46" t="s">
        <v>294</v>
      </c>
      <c r="D41" s="46" t="s">
        <v>63</v>
      </c>
      <c r="E41" s="56" t="s">
        <v>288</v>
      </c>
      <c r="F41" s="312" t="s">
        <v>296</v>
      </c>
      <c r="G41" s="326"/>
      <c r="H41" s="328"/>
    </row>
    <row r="42" spans="1:8" s="62" customFormat="1" ht="22.5" customHeight="1">
      <c r="A42" s="25">
        <f>IF(B42=0,"",SUBTOTAL(3,B$5:B42))</f>
        <v>38</v>
      </c>
      <c r="B42" s="66" t="s">
        <v>300</v>
      </c>
      <c r="C42" s="46" t="s">
        <v>301</v>
      </c>
      <c r="D42" s="46" t="s">
        <v>63</v>
      </c>
      <c r="E42" s="56" t="s">
        <v>288</v>
      </c>
      <c r="F42" s="313" t="s">
        <v>303</v>
      </c>
      <c r="G42" s="326"/>
      <c r="H42" s="328"/>
    </row>
    <row r="43" spans="1:8" s="37" customFormat="1" ht="22.5" customHeight="1">
      <c r="A43" s="25">
        <f>IF(B43=0,"",SUBTOTAL(3,B$5:B43))</f>
        <v>39</v>
      </c>
      <c r="B43" s="25" t="s">
        <v>308</v>
      </c>
      <c r="C43" s="63" t="s">
        <v>309</v>
      </c>
      <c r="D43" s="63" t="s">
        <v>32</v>
      </c>
      <c r="E43" s="63" t="s">
        <v>1529</v>
      </c>
      <c r="F43" s="313" t="s">
        <v>311</v>
      </c>
      <c r="G43" s="326"/>
      <c r="H43" s="327"/>
    </row>
    <row r="44" spans="1:8" s="45" customFormat="1" ht="22.5" customHeight="1">
      <c r="A44" s="25">
        <f>IF(B44=0,"",SUBTOTAL(3,B$5:B44))</f>
        <v>40</v>
      </c>
      <c r="B44" s="338" t="s">
        <v>252</v>
      </c>
      <c r="C44" s="339" t="s">
        <v>253</v>
      </c>
      <c r="D44" s="339" t="s">
        <v>63</v>
      </c>
      <c r="E44" s="339" t="s">
        <v>1530</v>
      </c>
      <c r="F44" s="352" t="s">
        <v>255</v>
      </c>
      <c r="G44" s="353" t="s">
        <v>1559</v>
      </c>
      <c r="H44" s="327"/>
    </row>
    <row r="45" spans="1:8" s="62" customFormat="1" ht="22.5" customHeight="1">
      <c r="A45" s="25">
        <f>IF(B45=0,"",SUBTOTAL(3,B$5:B45))</f>
        <v>41</v>
      </c>
      <c r="B45" s="338" t="s">
        <v>313</v>
      </c>
      <c r="C45" s="351" t="s">
        <v>314</v>
      </c>
      <c r="D45" s="351" t="s">
        <v>32</v>
      </c>
      <c r="E45" s="351" t="s">
        <v>1531</v>
      </c>
      <c r="F45" s="340" t="s">
        <v>311</v>
      </c>
      <c r="G45" s="353" t="s">
        <v>1560</v>
      </c>
      <c r="H45" s="328"/>
    </row>
    <row r="46" spans="1:8" s="62" customFormat="1" ht="22.5" customHeight="1">
      <c r="A46" s="25">
        <f>IF(B46=0,"",SUBTOTAL(3,B$5:B46))</f>
        <v>42</v>
      </c>
      <c r="B46" s="25" t="s">
        <v>318</v>
      </c>
      <c r="C46" s="56" t="s">
        <v>319</v>
      </c>
      <c r="D46" s="63" t="s">
        <v>63</v>
      </c>
      <c r="E46" s="56" t="s">
        <v>310</v>
      </c>
      <c r="F46" s="312" t="s">
        <v>321</v>
      </c>
      <c r="G46" s="326"/>
      <c r="H46" s="328"/>
    </row>
    <row r="47" spans="1:8" s="62" customFormat="1" ht="22.5" customHeight="1">
      <c r="A47" s="25">
        <f>IF(B47=0,"",SUBTOTAL(3,B$5:B47))</f>
        <v>43</v>
      </c>
      <c r="B47" s="25" t="s">
        <v>324</v>
      </c>
      <c r="C47" s="56" t="s">
        <v>325</v>
      </c>
      <c r="D47" s="63" t="s">
        <v>32</v>
      </c>
      <c r="E47" s="56" t="s">
        <v>310</v>
      </c>
      <c r="F47" s="313" t="s">
        <v>326</v>
      </c>
      <c r="G47" s="326"/>
      <c r="H47" s="328"/>
    </row>
    <row r="48" spans="1:8" s="62" customFormat="1" ht="22.5" customHeight="1">
      <c r="A48" s="25">
        <f>IF(B48=0,"",SUBTOTAL(3,B$5:B48))</f>
        <v>44</v>
      </c>
      <c r="B48" s="25" t="s">
        <v>327</v>
      </c>
      <c r="C48" s="56" t="s">
        <v>328</v>
      </c>
      <c r="D48" s="63" t="s">
        <v>32</v>
      </c>
      <c r="E48" s="56" t="s">
        <v>329</v>
      </c>
      <c r="F48" s="313" t="s">
        <v>331</v>
      </c>
      <c r="G48" s="326"/>
      <c r="H48" s="328"/>
    </row>
    <row r="49" spans="1:8" s="45" customFormat="1" ht="22.5" customHeight="1">
      <c r="A49" s="25">
        <f>IF(B49=0,"",SUBTOTAL(3,B$5:B49))</f>
        <v>45</v>
      </c>
      <c r="B49" s="354" t="s">
        <v>377</v>
      </c>
      <c r="C49" s="355" t="s">
        <v>378</v>
      </c>
      <c r="D49" s="355" t="s">
        <v>32</v>
      </c>
      <c r="E49" s="355" t="s">
        <v>1538</v>
      </c>
      <c r="F49" s="356" t="s">
        <v>381</v>
      </c>
      <c r="G49" s="353" t="s">
        <v>1563</v>
      </c>
      <c r="H49" s="327"/>
    </row>
    <row r="50" spans="1:8" s="45" customFormat="1" ht="22.5" customHeight="1">
      <c r="A50" s="25">
        <f>IF(B50=0,"",SUBTOTAL(3,B$5:B50))</f>
        <v>46</v>
      </c>
      <c r="B50" s="86" t="s">
        <v>1396</v>
      </c>
      <c r="C50" s="87" t="s">
        <v>1390</v>
      </c>
      <c r="D50" s="87" t="s">
        <v>32</v>
      </c>
      <c r="E50" s="56" t="s">
        <v>379</v>
      </c>
      <c r="F50" s="314">
        <v>385774419</v>
      </c>
      <c r="G50" s="326"/>
      <c r="H50" s="327"/>
    </row>
    <row r="51" spans="1:8" s="45" customFormat="1" ht="22.5" customHeight="1">
      <c r="A51" s="25">
        <f>IF(B51=0,"",SUBTOTAL(3,B$5:B51))</f>
        <v>47</v>
      </c>
      <c r="B51" s="86" t="s">
        <v>1421</v>
      </c>
      <c r="C51" s="87" t="s">
        <v>1416</v>
      </c>
      <c r="D51" s="87" t="s">
        <v>32</v>
      </c>
      <c r="E51" s="56" t="s">
        <v>379</v>
      </c>
      <c r="F51" s="314" t="s">
        <v>1422</v>
      </c>
      <c r="G51" s="326"/>
      <c r="H51" s="327"/>
    </row>
    <row r="52" spans="1:8" s="45" customFormat="1" ht="22.5" customHeight="1">
      <c r="A52" s="25">
        <f>IF(B52=0,"",SUBTOTAL(3,B$5:B52))</f>
        <v>48</v>
      </c>
      <c r="B52" s="86" t="s">
        <v>1567</v>
      </c>
      <c r="C52" s="87" t="s">
        <v>1564</v>
      </c>
      <c r="D52" s="87" t="s">
        <v>32</v>
      </c>
      <c r="E52" s="56" t="s">
        <v>379</v>
      </c>
      <c r="F52" s="314" t="s">
        <v>1565</v>
      </c>
      <c r="G52" s="326"/>
      <c r="H52" s="327"/>
    </row>
    <row r="53" spans="1:8" s="45" customFormat="1" ht="22.5" customHeight="1">
      <c r="A53" s="25">
        <f>IF(B53=0,"",SUBTOTAL(3,B$5:B53))</f>
        <v>49</v>
      </c>
      <c r="B53" s="86" t="s">
        <v>1577</v>
      </c>
      <c r="C53" s="87" t="s">
        <v>1575</v>
      </c>
      <c r="D53" s="87" t="s">
        <v>32</v>
      </c>
      <c r="E53" s="56" t="s">
        <v>379</v>
      </c>
      <c r="F53" s="314" t="s">
        <v>1578</v>
      </c>
      <c r="G53" s="326"/>
      <c r="H53" s="327"/>
    </row>
    <row r="54" spans="1:8" s="45" customFormat="1" ht="22.5" customHeight="1">
      <c r="A54" s="25">
        <f>IF(B54=0,"",SUBTOTAL(3,B$5:B54))</f>
        <v>50</v>
      </c>
      <c r="B54" s="86" t="s">
        <v>1577</v>
      </c>
      <c r="C54" s="87" t="s">
        <v>1576</v>
      </c>
      <c r="D54" s="87" t="s">
        <v>32</v>
      </c>
      <c r="E54" s="56" t="s">
        <v>379</v>
      </c>
      <c r="F54" s="314">
        <v>352288356</v>
      </c>
      <c r="G54" s="326"/>
      <c r="H54" s="327"/>
    </row>
    <row r="55" spans="1:8" s="37" customFormat="1" ht="22.5" customHeight="1">
      <c r="A55" s="25">
        <f>IF(B55=0,"",SUBTOTAL(3,B$5:B55))</f>
        <v>51</v>
      </c>
      <c r="B55" s="338" t="s">
        <v>388</v>
      </c>
      <c r="C55" s="339" t="s">
        <v>389</v>
      </c>
      <c r="D55" s="339" t="s">
        <v>32</v>
      </c>
      <c r="E55" s="339" t="s">
        <v>1539</v>
      </c>
      <c r="F55" s="340" t="s">
        <v>392</v>
      </c>
      <c r="G55" s="350" t="s">
        <v>394</v>
      </c>
      <c r="H55" s="327"/>
    </row>
    <row r="56" spans="1:8" s="45" customFormat="1" ht="22.5" customHeight="1">
      <c r="A56" s="25">
        <f>IF(B56=0,"",SUBTOTAL(3,B$5:B56))</f>
        <v>52</v>
      </c>
      <c r="B56" s="338" t="s">
        <v>395</v>
      </c>
      <c r="C56" s="339" t="s">
        <v>396</v>
      </c>
      <c r="D56" s="339" t="s">
        <v>63</v>
      </c>
      <c r="E56" s="339" t="s">
        <v>1540</v>
      </c>
      <c r="F56" s="340" t="s">
        <v>398</v>
      </c>
      <c r="G56" s="350" t="s">
        <v>401</v>
      </c>
      <c r="H56" s="327"/>
    </row>
    <row r="57" spans="1:8" s="45" customFormat="1" ht="22.5" customHeight="1">
      <c r="A57" s="25">
        <f>IF(B57=0,"",SUBTOTAL(3,B$5:B57))</f>
        <v>53</v>
      </c>
      <c r="B57" s="25" t="s">
        <v>402</v>
      </c>
      <c r="C57" s="63" t="s">
        <v>403</v>
      </c>
      <c r="D57" s="63" t="s">
        <v>63</v>
      </c>
      <c r="E57" s="63" t="s">
        <v>1541</v>
      </c>
      <c r="F57" s="314" t="s">
        <v>405</v>
      </c>
      <c r="G57" s="326"/>
      <c r="H57" s="327"/>
    </row>
    <row r="58" spans="1:8" s="45" customFormat="1" ht="22.5" customHeight="1">
      <c r="A58" s="25">
        <f>IF(B58=0,"",SUBTOTAL(3,B$5:B58))</f>
        <v>54</v>
      </c>
      <c r="B58" s="25" t="s">
        <v>409</v>
      </c>
      <c r="C58" s="63" t="s">
        <v>410</v>
      </c>
      <c r="D58" s="63" t="s">
        <v>63</v>
      </c>
      <c r="E58" s="63" t="s">
        <v>1541</v>
      </c>
      <c r="F58" s="314" t="s">
        <v>411</v>
      </c>
      <c r="G58" s="334"/>
      <c r="H58" s="327"/>
    </row>
    <row r="59" spans="1:8" s="45" customFormat="1" ht="22.5" customHeight="1">
      <c r="A59" s="25">
        <f>IF(B59=0,"",SUBTOTAL(3,B$5:B59))</f>
        <v>55</v>
      </c>
      <c r="B59" s="25" t="s">
        <v>412</v>
      </c>
      <c r="C59" s="63" t="s">
        <v>413</v>
      </c>
      <c r="D59" s="63" t="s">
        <v>63</v>
      </c>
      <c r="E59" s="63" t="s">
        <v>1541</v>
      </c>
      <c r="F59" s="314" t="s">
        <v>415</v>
      </c>
      <c r="G59" s="334"/>
      <c r="H59" s="327"/>
    </row>
    <row r="60" spans="1:8" s="45" customFormat="1" ht="22.5" customHeight="1">
      <c r="A60" s="25">
        <f>IF(B60=0,"",SUBTOTAL(3,B$5:B60))</f>
        <v>56</v>
      </c>
      <c r="B60" s="25" t="s">
        <v>419</v>
      </c>
      <c r="C60" s="63" t="s">
        <v>420</v>
      </c>
      <c r="D60" s="63" t="s">
        <v>63</v>
      </c>
      <c r="E60" s="63" t="s">
        <v>1541</v>
      </c>
      <c r="F60" s="335" t="s">
        <v>422</v>
      </c>
      <c r="G60" s="334"/>
      <c r="H60" s="327"/>
    </row>
    <row r="61" spans="1:8" s="45" customFormat="1" ht="22.5" customHeight="1">
      <c r="A61" s="25">
        <f>IF(B61=0,"",SUBTOTAL(3,B$5:B61))</f>
        <v>57</v>
      </c>
      <c r="B61" s="25" t="s">
        <v>426</v>
      </c>
      <c r="C61" s="63" t="s">
        <v>427</v>
      </c>
      <c r="D61" s="63" t="s">
        <v>63</v>
      </c>
      <c r="E61" s="63" t="s">
        <v>1541</v>
      </c>
      <c r="F61" s="314" t="s">
        <v>429</v>
      </c>
      <c r="G61" s="334"/>
      <c r="H61" s="327"/>
    </row>
    <row r="62" spans="1:8" s="45" customFormat="1" ht="22.5" customHeight="1">
      <c r="A62" s="25">
        <f>IF(B62=0,"",SUBTOTAL(3,B$5:B62))</f>
        <v>58</v>
      </c>
      <c r="B62" s="25" t="s">
        <v>435</v>
      </c>
      <c r="C62" s="63" t="s">
        <v>436</v>
      </c>
      <c r="D62" s="63" t="s">
        <v>63</v>
      </c>
      <c r="E62" s="63" t="s">
        <v>1541</v>
      </c>
      <c r="F62" s="314" t="s">
        <v>438</v>
      </c>
      <c r="G62" s="334"/>
      <c r="H62" s="327"/>
    </row>
    <row r="63" spans="1:8" s="45" customFormat="1" ht="22.5" customHeight="1">
      <c r="A63" s="25">
        <f>IF(B63=0,"",SUBTOTAL(3,B$5:B63))</f>
        <v>59</v>
      </c>
      <c r="B63" s="25" t="s">
        <v>442</v>
      </c>
      <c r="C63" s="63" t="s">
        <v>443</v>
      </c>
      <c r="D63" s="63" t="s">
        <v>32</v>
      </c>
      <c r="E63" s="63" t="s">
        <v>1541</v>
      </c>
      <c r="F63" s="314" t="s">
        <v>445</v>
      </c>
      <c r="G63" s="334"/>
      <c r="H63" s="327"/>
    </row>
    <row r="64" spans="1:8" s="45" customFormat="1" ht="22.5" customHeight="1">
      <c r="A64" s="25">
        <f>IF(B64=0,"",SUBTOTAL(3,B$5:B64))</f>
        <v>60</v>
      </c>
      <c r="B64" s="66" t="s">
        <v>450</v>
      </c>
      <c r="C64" s="67" t="s">
        <v>451</v>
      </c>
      <c r="D64" s="63" t="s">
        <v>63</v>
      </c>
      <c r="E64" s="63" t="s">
        <v>1541</v>
      </c>
      <c r="F64" s="314" t="s">
        <v>453</v>
      </c>
      <c r="G64" s="334"/>
      <c r="H64" s="327"/>
    </row>
    <row r="65" spans="1:8" s="45" customFormat="1" ht="22.5" customHeight="1">
      <c r="A65" s="25">
        <f>IF(B65=0,"",SUBTOTAL(3,B$5:B65))</f>
        <v>61</v>
      </c>
      <c r="B65" s="66" t="s">
        <v>460</v>
      </c>
      <c r="C65" s="67" t="s">
        <v>461</v>
      </c>
      <c r="D65" s="63" t="s">
        <v>32</v>
      </c>
      <c r="E65" s="63" t="s">
        <v>1541</v>
      </c>
      <c r="F65" s="313" t="s">
        <v>463</v>
      </c>
      <c r="G65" s="334"/>
      <c r="H65" s="327"/>
    </row>
    <row r="66" spans="1:8" s="45" customFormat="1" ht="22.5" customHeight="1">
      <c r="A66" s="25">
        <f>IF(B66=0,"",SUBTOTAL(3,B$5:B66))</f>
        <v>62</v>
      </c>
      <c r="B66" s="66" t="s">
        <v>1577</v>
      </c>
      <c r="C66" s="67" t="s">
        <v>1579</v>
      </c>
      <c r="D66" s="63" t="s">
        <v>32</v>
      </c>
      <c r="E66" s="63" t="s">
        <v>1541</v>
      </c>
      <c r="F66" s="313"/>
      <c r="G66" s="334"/>
      <c r="H66" s="327"/>
    </row>
    <row r="67" spans="1:8" s="37" customFormat="1" ht="27.75" customHeight="1">
      <c r="A67" s="25">
        <f>IF(B67=0,"",SUBTOTAL(3,B$5:B67))</f>
        <v>63</v>
      </c>
      <c r="B67" s="338" t="s">
        <v>467</v>
      </c>
      <c r="C67" s="339" t="s">
        <v>468</v>
      </c>
      <c r="D67" s="339" t="s">
        <v>32</v>
      </c>
      <c r="E67" s="342" t="s">
        <v>1581</v>
      </c>
      <c r="F67" s="356">
        <v>361454010</v>
      </c>
      <c r="G67" s="353" t="s">
        <v>1568</v>
      </c>
      <c r="H67" s="327"/>
    </row>
    <row r="68" spans="1:8" s="45" customFormat="1" ht="22.5" customHeight="1">
      <c r="A68" s="25">
        <f>IF(B68=0,"",SUBTOTAL(3,B$5:B68))</f>
        <v>64</v>
      </c>
      <c r="B68" s="25" t="s">
        <v>471</v>
      </c>
      <c r="C68" s="63" t="s">
        <v>472</v>
      </c>
      <c r="D68" s="63" t="s">
        <v>32</v>
      </c>
      <c r="E68" s="56" t="s">
        <v>470</v>
      </c>
      <c r="F68" s="312">
        <v>361219884</v>
      </c>
      <c r="G68" s="326"/>
      <c r="H68" s="327"/>
    </row>
    <row r="69" spans="1:8" s="45" customFormat="1" ht="22.5" customHeight="1">
      <c r="A69" s="25">
        <f>IF(B69=0,"",SUBTOTAL(3,B$5:B69))</f>
        <v>65</v>
      </c>
      <c r="B69" s="25" t="s">
        <v>477</v>
      </c>
      <c r="C69" s="63" t="s">
        <v>478</v>
      </c>
      <c r="D69" s="63" t="s">
        <v>32</v>
      </c>
      <c r="E69" s="56" t="s">
        <v>470</v>
      </c>
      <c r="F69" s="314" t="s">
        <v>479</v>
      </c>
      <c r="G69" s="326"/>
      <c r="H69" s="327"/>
    </row>
    <row r="70" spans="1:8" s="45" customFormat="1" ht="22.5" customHeight="1">
      <c r="A70" s="25">
        <f>IF(B70=0,"",SUBTOTAL(3,B$5:B70))</f>
        <v>66</v>
      </c>
      <c r="B70" s="25" t="s">
        <v>480</v>
      </c>
      <c r="C70" s="63" t="s">
        <v>481</v>
      </c>
      <c r="D70" s="63" t="s">
        <v>32</v>
      </c>
      <c r="E70" s="56" t="s">
        <v>470</v>
      </c>
      <c r="F70" s="314" t="s">
        <v>482</v>
      </c>
      <c r="G70" s="326"/>
      <c r="H70" s="327"/>
    </row>
    <row r="71" spans="1:8" s="45" customFormat="1" ht="22.5" customHeight="1">
      <c r="A71" s="25">
        <f>IF(B71=0,"",SUBTOTAL(3,B$5:B71))</f>
        <v>67</v>
      </c>
      <c r="B71" s="25" t="s">
        <v>483</v>
      </c>
      <c r="C71" s="63" t="s">
        <v>484</v>
      </c>
      <c r="D71" s="63" t="s">
        <v>32</v>
      </c>
      <c r="E71" s="56" t="s">
        <v>470</v>
      </c>
      <c r="F71" s="312" t="s">
        <v>485</v>
      </c>
      <c r="G71" s="326"/>
      <c r="H71" s="327"/>
    </row>
    <row r="72" spans="1:8" s="45" customFormat="1" ht="22.5" customHeight="1">
      <c r="A72" s="25">
        <f>IF(B72=0,"",SUBTOTAL(3,B$5:B72))</f>
        <v>68</v>
      </c>
      <c r="B72" s="25" t="s">
        <v>487</v>
      </c>
      <c r="C72" s="63" t="s">
        <v>488</v>
      </c>
      <c r="D72" s="63" t="s">
        <v>32</v>
      </c>
      <c r="E72" s="56" t="s">
        <v>470</v>
      </c>
      <c r="F72" s="314" t="s">
        <v>490</v>
      </c>
      <c r="G72" s="326"/>
      <c r="H72" s="327"/>
    </row>
    <row r="73" spans="1:8" s="45" customFormat="1" ht="22.5" customHeight="1">
      <c r="A73" s="25">
        <f>IF(B73=0,"",SUBTOTAL(3,B$5:B73))</f>
        <v>69</v>
      </c>
      <c r="B73" s="25" t="s">
        <v>491</v>
      </c>
      <c r="C73" s="63" t="s">
        <v>492</v>
      </c>
      <c r="D73" s="63" t="s">
        <v>32</v>
      </c>
      <c r="E73" s="56" t="s">
        <v>470</v>
      </c>
      <c r="F73" s="312" t="s">
        <v>493</v>
      </c>
      <c r="G73" s="326"/>
      <c r="H73" s="327"/>
    </row>
    <row r="74" spans="1:8" s="45" customFormat="1" ht="22.5" customHeight="1">
      <c r="A74" s="25">
        <f>IF(B74=0,"",SUBTOTAL(3,B$5:B74))</f>
        <v>70</v>
      </c>
      <c r="B74" s="25" t="s">
        <v>494</v>
      </c>
      <c r="C74" s="63" t="s">
        <v>495</v>
      </c>
      <c r="D74" s="63" t="s">
        <v>32</v>
      </c>
      <c r="E74" s="56" t="s">
        <v>470</v>
      </c>
      <c r="F74" s="312">
        <v>361139740</v>
      </c>
      <c r="G74" s="326"/>
      <c r="H74" s="327"/>
    </row>
    <row r="75" spans="1:8" s="45" customFormat="1" ht="22.5" customHeight="1">
      <c r="A75" s="25">
        <f>IF(B75=0,"",SUBTOTAL(3,B$5:B75))</f>
        <v>71</v>
      </c>
      <c r="B75" s="86" t="s">
        <v>496</v>
      </c>
      <c r="C75" s="87" t="s">
        <v>497</v>
      </c>
      <c r="D75" s="87" t="s">
        <v>32</v>
      </c>
      <c r="E75" s="56" t="s">
        <v>470</v>
      </c>
      <c r="F75" s="312" t="s">
        <v>500</v>
      </c>
      <c r="G75" s="326"/>
      <c r="H75" s="327"/>
    </row>
    <row r="76" spans="1:8" s="37" customFormat="1" ht="22.5" customHeight="1">
      <c r="A76" s="25">
        <f>IF(B76=0,"",SUBTOTAL(3,B$5:B76))</f>
        <v>72</v>
      </c>
      <c r="B76" s="357" t="s">
        <v>619</v>
      </c>
      <c r="C76" s="358" t="s">
        <v>620</v>
      </c>
      <c r="D76" s="358" t="s">
        <v>32</v>
      </c>
      <c r="E76" s="358" t="s">
        <v>1582</v>
      </c>
      <c r="F76" s="340" t="s">
        <v>623</v>
      </c>
      <c r="G76" s="353" t="s">
        <v>1570</v>
      </c>
      <c r="H76" s="327"/>
    </row>
    <row r="77" spans="1:8" s="45" customFormat="1" ht="22.5" customHeight="1">
      <c r="A77" s="25">
        <f>IF(B77=0,"",SUBTOTAL(3,B$5:B77))</f>
        <v>73</v>
      </c>
      <c r="B77" s="103" t="s">
        <v>626</v>
      </c>
      <c r="C77" s="104" t="s">
        <v>627</v>
      </c>
      <c r="D77" s="104" t="s">
        <v>32</v>
      </c>
      <c r="E77" s="46" t="s">
        <v>621</v>
      </c>
      <c r="F77" s="314" t="s">
        <v>629</v>
      </c>
      <c r="G77" s="326"/>
      <c r="H77" s="327"/>
    </row>
    <row r="78" spans="1:8" s="45" customFormat="1" ht="22.5" customHeight="1">
      <c r="A78" s="25">
        <f>IF(B78=0,"",SUBTOTAL(3,B$5:B78))</f>
        <v>74</v>
      </c>
      <c r="B78" s="103" t="s">
        <v>633</v>
      </c>
      <c r="C78" s="104" t="s">
        <v>634</v>
      </c>
      <c r="D78" s="104" t="s">
        <v>32</v>
      </c>
      <c r="E78" s="46" t="s">
        <v>621</v>
      </c>
      <c r="F78" s="312" t="s">
        <v>636</v>
      </c>
      <c r="G78" s="326"/>
      <c r="H78" s="327"/>
    </row>
    <row r="79" spans="1:8" s="36" customFormat="1" ht="22.5" customHeight="1">
      <c r="A79" s="25">
        <f>IF(B79=0,"",SUBTOTAL(3,B$5:B79))</f>
        <v>75</v>
      </c>
      <c r="B79" s="103" t="s">
        <v>638</v>
      </c>
      <c r="C79" s="104" t="s">
        <v>639</v>
      </c>
      <c r="D79" s="104" t="s">
        <v>32</v>
      </c>
      <c r="E79" s="46" t="s">
        <v>621</v>
      </c>
      <c r="F79" s="314" t="s">
        <v>641</v>
      </c>
      <c r="G79" s="326"/>
      <c r="H79" s="327"/>
    </row>
    <row r="80" spans="1:8" s="45" customFormat="1" ht="22.5" customHeight="1">
      <c r="A80" s="25">
        <f>IF(B80=0,"",SUBTOTAL(3,B$5:B80))</f>
        <v>76</v>
      </c>
      <c r="B80" s="103" t="s">
        <v>644</v>
      </c>
      <c r="C80" s="104" t="s">
        <v>645</v>
      </c>
      <c r="D80" s="104" t="s">
        <v>32</v>
      </c>
      <c r="E80" s="46" t="s">
        <v>621</v>
      </c>
      <c r="F80" s="314" t="s">
        <v>647</v>
      </c>
      <c r="G80" s="326"/>
      <c r="H80" s="327"/>
    </row>
    <row r="81" spans="1:8" s="45" customFormat="1" ht="22.5" customHeight="1">
      <c r="A81" s="25">
        <f>IF(B81=0,"",SUBTOTAL(3,B$5:B81))</f>
        <v>77</v>
      </c>
      <c r="B81" s="66" t="s">
        <v>649</v>
      </c>
      <c r="C81" s="67" t="s">
        <v>650</v>
      </c>
      <c r="D81" s="67" t="s">
        <v>32</v>
      </c>
      <c r="E81" s="46" t="s">
        <v>621</v>
      </c>
      <c r="F81" s="314" t="s">
        <v>652</v>
      </c>
      <c r="G81" s="326"/>
      <c r="H81" s="327"/>
    </row>
    <row r="82" spans="1:8" s="45" customFormat="1" ht="22.5" customHeight="1">
      <c r="A82" s="25">
        <f>IF(B82=0,"",SUBTOTAL(3,B$5:B82))</f>
        <v>78</v>
      </c>
      <c r="B82" s="66" t="s">
        <v>657</v>
      </c>
      <c r="C82" s="67" t="s">
        <v>658</v>
      </c>
      <c r="D82" s="67" t="s">
        <v>32</v>
      </c>
      <c r="E82" s="46" t="s">
        <v>621</v>
      </c>
      <c r="F82" s="314" t="s">
        <v>660</v>
      </c>
      <c r="G82" s="326"/>
      <c r="H82" s="327"/>
    </row>
    <row r="83" spans="1:8" s="37" customFormat="1" ht="44.25" customHeight="1">
      <c r="A83" s="25">
        <f>IF(B83=0,"",SUBTOTAL(3,B$5:B83))</f>
        <v>79</v>
      </c>
      <c r="B83" s="359" t="s">
        <v>662</v>
      </c>
      <c r="C83" s="360" t="s">
        <v>663</v>
      </c>
      <c r="D83" s="360" t="s">
        <v>32</v>
      </c>
      <c r="E83" s="361" t="s">
        <v>1573</v>
      </c>
      <c r="F83" s="356">
        <v>212021584</v>
      </c>
      <c r="G83" s="353" t="s">
        <v>1571</v>
      </c>
      <c r="H83" s="327"/>
    </row>
    <row r="84" spans="1:8" s="45" customFormat="1" ht="40.5" customHeight="1">
      <c r="A84" s="25">
        <f>IF(B84=0,"",SUBTOTAL(3,B$5:B84))</f>
        <v>80</v>
      </c>
      <c r="B84" s="362" t="s">
        <v>668</v>
      </c>
      <c r="C84" s="363" t="s">
        <v>669</v>
      </c>
      <c r="D84" s="349" t="s">
        <v>32</v>
      </c>
      <c r="E84" s="361" t="s">
        <v>1574</v>
      </c>
      <c r="F84" s="340" t="s">
        <v>673</v>
      </c>
      <c r="G84" s="353" t="s">
        <v>1572</v>
      </c>
      <c r="H84" s="327"/>
    </row>
    <row r="85" spans="1:8" s="45" customFormat="1" ht="22.5" customHeight="1">
      <c r="A85" s="25">
        <f>IF(B85=0,"",SUBTOTAL(3,B$5:B85))</f>
        <v>81</v>
      </c>
      <c r="B85" s="86" t="s">
        <v>677</v>
      </c>
      <c r="C85" s="87" t="s">
        <v>678</v>
      </c>
      <c r="D85" s="63" t="s">
        <v>63</v>
      </c>
      <c r="E85" s="87" t="s">
        <v>1543</v>
      </c>
      <c r="F85" s="336" t="s">
        <v>680</v>
      </c>
      <c r="G85" s="326"/>
      <c r="H85" s="327"/>
    </row>
    <row r="86" spans="1:8" s="45" customFormat="1" ht="22.5" customHeight="1">
      <c r="A86" s="25">
        <f>IF(B86=0,"",SUBTOTAL(3,B$5:B86))</f>
        <v>82</v>
      </c>
      <c r="B86" s="25" t="s">
        <v>681</v>
      </c>
      <c r="C86" s="63" t="s">
        <v>682</v>
      </c>
      <c r="D86" s="63" t="s">
        <v>32</v>
      </c>
      <c r="E86" s="87" t="s">
        <v>1543</v>
      </c>
      <c r="F86" s="337" t="s">
        <v>684</v>
      </c>
      <c r="G86" s="326"/>
      <c r="H86" s="327"/>
    </row>
    <row r="87" spans="1:8" s="45" customFormat="1" ht="22.5" customHeight="1">
      <c r="A87" s="25">
        <f>IF(B87=0,"",SUBTOTAL(3,B$5:B87))</f>
        <v>83</v>
      </c>
      <c r="B87" s="46" t="s">
        <v>1117</v>
      </c>
      <c r="C87" s="46" t="s">
        <v>1118</v>
      </c>
      <c r="D87" s="46" t="s">
        <v>63</v>
      </c>
      <c r="E87" s="87" t="s">
        <v>1543</v>
      </c>
      <c r="F87" s="324" t="s">
        <v>1121</v>
      </c>
      <c r="G87" s="333"/>
      <c r="H87" s="327"/>
    </row>
    <row r="88" spans="1:8" s="8" customFormat="1">
      <c r="A88" s="158"/>
      <c r="B88" s="12"/>
      <c r="C88" s="159"/>
      <c r="D88" s="13"/>
      <c r="E88" s="160"/>
      <c r="F88" s="315"/>
      <c r="G88" s="7"/>
      <c r="H88" s="330"/>
    </row>
    <row r="89" spans="1:8">
      <c r="A89" s="1451" t="s">
        <v>1373</v>
      </c>
      <c r="B89" s="1451"/>
      <c r="C89" s="161">
        <f>A87</f>
        <v>83</v>
      </c>
      <c r="D89" s="162"/>
      <c r="E89" s="163"/>
      <c r="F89" s="7"/>
      <c r="G89" s="166"/>
    </row>
    <row r="90" spans="1:8">
      <c r="A90" s="271"/>
      <c r="B90" s="271"/>
      <c r="C90" s="167"/>
      <c r="D90" s="162"/>
      <c r="E90" s="169"/>
      <c r="F90" s="7"/>
      <c r="G90" s="162"/>
    </row>
    <row r="91" spans="1:8" ht="15" customHeight="1">
      <c r="B91" s="364" t="s">
        <v>1374</v>
      </c>
      <c r="C91" s="170">
        <f>C89-C92</f>
        <v>54</v>
      </c>
      <c r="D91" s="174"/>
      <c r="F91" s="7"/>
      <c r="G91" s="162"/>
    </row>
    <row r="92" spans="1:8" ht="17.25">
      <c r="B92" s="4" t="s">
        <v>1375</v>
      </c>
      <c r="C92" s="173">
        <f>COUNTIF(D5:D87,"Nữ")</f>
        <v>29</v>
      </c>
      <c r="D92" s="174"/>
      <c r="E92" s="8"/>
      <c r="F92" s="7"/>
      <c r="G92" s="162"/>
    </row>
    <row r="93" spans="1:8">
      <c r="F93" s="7"/>
    </row>
    <row r="94" spans="1:8">
      <c r="F94" s="7"/>
    </row>
    <row r="95" spans="1:8">
      <c r="F95" s="7"/>
    </row>
    <row r="96" spans="1:8">
      <c r="F96" s="7"/>
    </row>
    <row r="97" spans="6:8">
      <c r="F97" s="7"/>
      <c r="H97" s="165"/>
    </row>
    <row r="98" spans="6:8">
      <c r="F98" s="7"/>
      <c r="H98" s="165"/>
    </row>
    <row r="99" spans="6:8">
      <c r="F99" s="7"/>
      <c r="H99" s="165"/>
    </row>
    <row r="100" spans="6:8">
      <c r="F100" s="7"/>
      <c r="H100" s="165"/>
    </row>
    <row r="101" spans="6:8">
      <c r="F101" s="7"/>
      <c r="H101" s="165"/>
    </row>
    <row r="102" spans="6:8">
      <c r="F102" s="7"/>
      <c r="H102" s="165"/>
    </row>
    <row r="103" spans="6:8">
      <c r="F103" s="7"/>
      <c r="H103" s="165"/>
    </row>
    <row r="104" spans="6:8">
      <c r="F104" s="7"/>
      <c r="H104" s="165"/>
    </row>
    <row r="105" spans="6:8">
      <c r="F105" s="7"/>
      <c r="H105" s="165"/>
    </row>
    <row r="106" spans="6:8">
      <c r="F106" s="7"/>
      <c r="H106" s="165"/>
    </row>
    <row r="107" spans="6:8">
      <c r="F107" s="7"/>
      <c r="H107" s="165"/>
    </row>
    <row r="108" spans="6:8">
      <c r="F108" s="7"/>
      <c r="H108" s="165"/>
    </row>
    <row r="109" spans="6:8">
      <c r="F109" s="7"/>
      <c r="H109" s="165"/>
    </row>
    <row r="110" spans="6:8">
      <c r="F110" s="7"/>
      <c r="H110" s="165"/>
    </row>
    <row r="111" spans="6:8">
      <c r="F111" s="7"/>
      <c r="H111" s="165"/>
    </row>
    <row r="112" spans="6:8">
      <c r="F112" s="7"/>
      <c r="H112" s="165"/>
    </row>
    <row r="113" spans="6:8">
      <c r="F113" s="7"/>
      <c r="H113" s="165"/>
    </row>
    <row r="114" spans="6:8">
      <c r="F114" s="7"/>
      <c r="H114" s="165"/>
    </row>
    <row r="115" spans="6:8">
      <c r="F115" s="7"/>
      <c r="H115" s="165"/>
    </row>
    <row r="116" spans="6:8">
      <c r="F116" s="7"/>
      <c r="H116" s="165"/>
    </row>
    <row r="117" spans="6:8">
      <c r="F117" s="7"/>
      <c r="H117" s="165"/>
    </row>
    <row r="118" spans="6:8">
      <c r="F118" s="7"/>
      <c r="H118" s="165"/>
    </row>
    <row r="119" spans="6:8">
      <c r="F119" s="7"/>
      <c r="H119" s="165"/>
    </row>
    <row r="120" spans="6:8">
      <c r="F120" s="7"/>
      <c r="H120" s="165"/>
    </row>
    <row r="121" spans="6:8">
      <c r="F121" s="7"/>
      <c r="H121" s="165"/>
    </row>
    <row r="122" spans="6:8">
      <c r="F122" s="7"/>
      <c r="H122" s="165"/>
    </row>
    <row r="123" spans="6:8">
      <c r="F123" s="7"/>
      <c r="H123" s="165"/>
    </row>
    <row r="124" spans="6:8">
      <c r="F124" s="7"/>
      <c r="H124" s="165"/>
    </row>
    <row r="125" spans="6:8">
      <c r="F125" s="7"/>
      <c r="H125" s="165"/>
    </row>
    <row r="126" spans="6:8">
      <c r="F126" s="7"/>
      <c r="H126" s="165"/>
    </row>
    <row r="127" spans="6:8">
      <c r="F127" s="7"/>
      <c r="H127" s="165"/>
    </row>
    <row r="128" spans="6:8">
      <c r="F128" s="7"/>
      <c r="H128" s="165"/>
    </row>
    <row r="129" spans="6:8">
      <c r="F129" s="7"/>
      <c r="H129" s="165"/>
    </row>
    <row r="130" spans="6:8">
      <c r="F130" s="7"/>
      <c r="H130" s="165"/>
    </row>
    <row r="131" spans="6:8">
      <c r="F131" s="7"/>
      <c r="H131" s="165"/>
    </row>
    <row r="132" spans="6:8">
      <c r="F132" s="7"/>
      <c r="H132" s="165"/>
    </row>
    <row r="133" spans="6:8">
      <c r="F133" s="7"/>
      <c r="H133" s="165"/>
    </row>
    <row r="134" spans="6:8">
      <c r="F134" s="7"/>
      <c r="H134" s="165"/>
    </row>
    <row r="135" spans="6:8">
      <c r="F135" s="7"/>
      <c r="H135" s="165"/>
    </row>
    <row r="136" spans="6:8">
      <c r="F136" s="7"/>
      <c r="H136" s="165"/>
    </row>
    <row r="137" spans="6:8">
      <c r="F137" s="7"/>
      <c r="H137" s="165"/>
    </row>
    <row r="138" spans="6:8">
      <c r="F138" s="7"/>
      <c r="H138" s="165"/>
    </row>
    <row r="139" spans="6:8">
      <c r="F139" s="7"/>
      <c r="H139" s="165"/>
    </row>
    <row r="140" spans="6:8">
      <c r="F140" s="7"/>
      <c r="H140" s="165"/>
    </row>
    <row r="141" spans="6:8">
      <c r="F141" s="7"/>
      <c r="H141" s="165"/>
    </row>
    <row r="142" spans="6:8">
      <c r="F142" s="7"/>
      <c r="H142" s="165"/>
    </row>
    <row r="143" spans="6:8">
      <c r="F143" s="7"/>
      <c r="H143" s="165"/>
    </row>
    <row r="144" spans="6:8">
      <c r="F144" s="7"/>
      <c r="H144" s="165"/>
    </row>
    <row r="145" spans="6:8">
      <c r="F145" s="7"/>
      <c r="H145" s="165"/>
    </row>
    <row r="146" spans="6:8">
      <c r="F146" s="7"/>
      <c r="H146" s="165"/>
    </row>
    <row r="147" spans="6:8">
      <c r="F147" s="7"/>
      <c r="H147" s="165"/>
    </row>
    <row r="148" spans="6:8">
      <c r="F148" s="7"/>
      <c r="H148" s="165"/>
    </row>
    <row r="149" spans="6:8">
      <c r="F149" s="7"/>
      <c r="H149" s="165"/>
    </row>
    <row r="150" spans="6:8">
      <c r="F150" s="7"/>
      <c r="H150" s="165"/>
    </row>
    <row r="151" spans="6:8">
      <c r="F151" s="7"/>
      <c r="H151" s="165"/>
    </row>
    <row r="152" spans="6:8">
      <c r="F152" s="7"/>
      <c r="H152" s="165"/>
    </row>
    <row r="153" spans="6:8">
      <c r="F153" s="7"/>
      <c r="H153" s="165"/>
    </row>
    <row r="154" spans="6:8">
      <c r="F154" s="7"/>
      <c r="H154" s="165"/>
    </row>
    <row r="155" spans="6:8">
      <c r="F155" s="7"/>
      <c r="H155" s="165"/>
    </row>
    <row r="156" spans="6:8">
      <c r="F156" s="7"/>
      <c r="H156" s="165"/>
    </row>
    <row r="157" spans="6:8">
      <c r="F157" s="7"/>
      <c r="H157" s="165"/>
    </row>
    <row r="158" spans="6:8">
      <c r="F158" s="7"/>
      <c r="H158" s="165"/>
    </row>
    <row r="159" spans="6:8">
      <c r="F159" s="7"/>
      <c r="H159" s="165"/>
    </row>
    <row r="160" spans="6:8">
      <c r="F160" s="7"/>
      <c r="H160" s="165"/>
    </row>
    <row r="161" spans="6:8">
      <c r="F161" s="7"/>
      <c r="H161" s="165"/>
    </row>
    <row r="162" spans="6:8">
      <c r="F162" s="7"/>
      <c r="H162" s="165"/>
    </row>
    <row r="163" spans="6:8">
      <c r="F163" s="7"/>
      <c r="H163" s="165"/>
    </row>
    <row r="164" spans="6:8">
      <c r="F164" s="7"/>
      <c r="H164" s="165"/>
    </row>
    <row r="165" spans="6:8">
      <c r="F165" s="7"/>
      <c r="H165" s="165"/>
    </row>
    <row r="166" spans="6:8">
      <c r="F166" s="7"/>
      <c r="H166" s="165"/>
    </row>
    <row r="167" spans="6:8">
      <c r="F167" s="7"/>
      <c r="H167" s="165"/>
    </row>
    <row r="168" spans="6:8">
      <c r="F168" s="7"/>
      <c r="H168" s="165"/>
    </row>
    <row r="169" spans="6:8">
      <c r="F169" s="7"/>
      <c r="H169" s="165"/>
    </row>
    <row r="170" spans="6:8">
      <c r="F170" s="7"/>
      <c r="H170" s="165"/>
    </row>
    <row r="171" spans="6:8">
      <c r="F171" s="7"/>
      <c r="H171" s="165"/>
    </row>
    <row r="172" spans="6:8">
      <c r="F172" s="7"/>
      <c r="H172" s="165"/>
    </row>
    <row r="173" spans="6:8">
      <c r="F173" s="7"/>
      <c r="H173" s="165"/>
    </row>
    <row r="174" spans="6:8">
      <c r="F174" s="7"/>
      <c r="H174" s="165"/>
    </row>
    <row r="175" spans="6:8">
      <c r="F175" s="7"/>
      <c r="H175" s="165"/>
    </row>
    <row r="176" spans="6:8">
      <c r="F176" s="7"/>
      <c r="H176" s="165"/>
    </row>
    <row r="177" spans="6:8">
      <c r="F177" s="7"/>
      <c r="H177" s="165"/>
    </row>
    <row r="178" spans="6:8">
      <c r="F178" s="7"/>
      <c r="H178" s="165"/>
    </row>
    <row r="179" spans="6:8">
      <c r="F179" s="7"/>
      <c r="H179" s="165"/>
    </row>
    <row r="180" spans="6:8">
      <c r="F180" s="7"/>
      <c r="H180" s="165"/>
    </row>
    <row r="181" spans="6:8">
      <c r="F181" s="7"/>
      <c r="H181" s="165"/>
    </row>
    <row r="182" spans="6:8">
      <c r="F182" s="7"/>
      <c r="H182" s="165"/>
    </row>
    <row r="183" spans="6:8">
      <c r="F183" s="7"/>
      <c r="H183" s="165"/>
    </row>
    <row r="184" spans="6:8">
      <c r="F184" s="7"/>
      <c r="H184" s="165"/>
    </row>
    <row r="185" spans="6:8">
      <c r="F185" s="7"/>
      <c r="H185" s="165"/>
    </row>
    <row r="186" spans="6:8">
      <c r="F186" s="7"/>
      <c r="H186" s="165"/>
    </row>
    <row r="187" spans="6:8">
      <c r="F187" s="7"/>
      <c r="H187" s="165"/>
    </row>
    <row r="188" spans="6:8">
      <c r="F188" s="7"/>
      <c r="H188" s="165"/>
    </row>
    <row r="189" spans="6:8">
      <c r="F189" s="7"/>
      <c r="H189" s="165"/>
    </row>
    <row r="190" spans="6:8">
      <c r="H190" s="165"/>
    </row>
    <row r="191" spans="6:8">
      <c r="H191" s="165"/>
    </row>
    <row r="192" spans="6:8">
      <c r="H192" s="165"/>
    </row>
    <row r="193" spans="8:8">
      <c r="H193" s="165"/>
    </row>
    <row r="194" spans="8:8">
      <c r="H194" s="165"/>
    </row>
    <row r="195" spans="8:8">
      <c r="H195" s="165"/>
    </row>
    <row r="196" spans="8:8">
      <c r="H196" s="165"/>
    </row>
    <row r="197" spans="8:8">
      <c r="H197" s="165"/>
    </row>
    <row r="198" spans="8:8">
      <c r="H198" s="165"/>
    </row>
    <row r="199" spans="8:8">
      <c r="H199" s="165"/>
    </row>
    <row r="200" spans="8:8">
      <c r="H200" s="165"/>
    </row>
    <row r="201" spans="8:8">
      <c r="H201" s="165"/>
    </row>
    <row r="202" spans="8:8">
      <c r="H202" s="165"/>
    </row>
    <row r="203" spans="8:8">
      <c r="H203" s="165"/>
    </row>
    <row r="204" spans="8:8">
      <c r="H204" s="165"/>
    </row>
    <row r="205" spans="8:8">
      <c r="H205" s="165"/>
    </row>
    <row r="206" spans="8:8">
      <c r="H206" s="165"/>
    </row>
    <row r="207" spans="8:8">
      <c r="H207" s="165"/>
    </row>
    <row r="208" spans="8:8">
      <c r="H208" s="165"/>
    </row>
    <row r="209" spans="8:8">
      <c r="H209" s="165"/>
    </row>
    <row r="210" spans="8:8">
      <c r="H210" s="165"/>
    </row>
    <row r="211" spans="8:8">
      <c r="H211" s="165"/>
    </row>
    <row r="212" spans="8:8">
      <c r="H212" s="165"/>
    </row>
    <row r="213" spans="8:8">
      <c r="H213" s="165"/>
    </row>
    <row r="214" spans="8:8">
      <c r="H214" s="165"/>
    </row>
    <row r="215" spans="8:8">
      <c r="H215" s="165"/>
    </row>
    <row r="216" spans="8:8">
      <c r="H216" s="165"/>
    </row>
    <row r="217" spans="8:8">
      <c r="H217" s="165"/>
    </row>
    <row r="218" spans="8:8">
      <c r="H218" s="165"/>
    </row>
    <row r="219" spans="8:8">
      <c r="H219" s="165"/>
    </row>
    <row r="220" spans="8:8">
      <c r="H220" s="165"/>
    </row>
    <row r="221" spans="8:8">
      <c r="H221" s="165"/>
    </row>
    <row r="222" spans="8:8">
      <c r="H222" s="165"/>
    </row>
    <row r="223" spans="8:8">
      <c r="H223" s="165"/>
    </row>
    <row r="224" spans="8:8">
      <c r="H224" s="165"/>
    </row>
    <row r="225" spans="8:8">
      <c r="H225" s="165"/>
    </row>
    <row r="226" spans="8:8">
      <c r="H226" s="165"/>
    </row>
    <row r="227" spans="8:8">
      <c r="H227" s="165"/>
    </row>
    <row r="228" spans="8:8">
      <c r="H228" s="165"/>
    </row>
    <row r="229" spans="8:8">
      <c r="H229" s="165"/>
    </row>
    <row r="230" spans="8:8">
      <c r="H230" s="165"/>
    </row>
    <row r="231" spans="8:8">
      <c r="H231" s="165"/>
    </row>
    <row r="232" spans="8:8">
      <c r="H232" s="165"/>
    </row>
    <row r="233" spans="8:8">
      <c r="H233" s="165"/>
    </row>
    <row r="234" spans="8:8">
      <c r="H234" s="165"/>
    </row>
    <row r="235" spans="8:8">
      <c r="H235" s="165"/>
    </row>
    <row r="236" spans="8:8">
      <c r="H236" s="165"/>
    </row>
    <row r="237" spans="8:8">
      <c r="H237" s="165"/>
    </row>
    <row r="238" spans="8:8">
      <c r="H238" s="165"/>
    </row>
    <row r="239" spans="8:8">
      <c r="H239" s="165"/>
    </row>
    <row r="240" spans="8:8">
      <c r="H240" s="165"/>
    </row>
    <row r="241" spans="8:8">
      <c r="H241" s="165"/>
    </row>
    <row r="242" spans="8:8">
      <c r="H242" s="165"/>
    </row>
    <row r="243" spans="8:8">
      <c r="H243" s="165"/>
    </row>
    <row r="244" spans="8:8">
      <c r="H244" s="165"/>
    </row>
    <row r="245" spans="8:8">
      <c r="H245" s="165"/>
    </row>
    <row r="246" spans="8:8">
      <c r="H246" s="165"/>
    </row>
    <row r="247" spans="8:8">
      <c r="H247" s="165"/>
    </row>
    <row r="248" spans="8:8">
      <c r="H248" s="165"/>
    </row>
    <row r="249" spans="8:8">
      <c r="H249" s="165"/>
    </row>
    <row r="250" spans="8:8">
      <c r="H250" s="165"/>
    </row>
    <row r="251" spans="8:8">
      <c r="H251" s="165"/>
    </row>
    <row r="252" spans="8:8">
      <c r="H252" s="165"/>
    </row>
    <row r="253" spans="8:8">
      <c r="H253" s="165"/>
    </row>
    <row r="254" spans="8:8">
      <c r="H254" s="165"/>
    </row>
    <row r="255" spans="8:8">
      <c r="H255" s="165"/>
    </row>
    <row r="256" spans="8:8">
      <c r="H256" s="165"/>
    </row>
    <row r="257" spans="8:8">
      <c r="H257" s="165"/>
    </row>
    <row r="258" spans="8:8">
      <c r="H258" s="165"/>
    </row>
    <row r="259" spans="8:8">
      <c r="H259" s="165"/>
    </row>
    <row r="260" spans="8:8">
      <c r="H260" s="165"/>
    </row>
    <row r="261" spans="8:8">
      <c r="H261" s="165"/>
    </row>
    <row r="262" spans="8:8">
      <c r="H262" s="165"/>
    </row>
    <row r="263" spans="8:8">
      <c r="H263" s="165"/>
    </row>
    <row r="264" spans="8:8">
      <c r="H264" s="165"/>
    </row>
    <row r="265" spans="8:8">
      <c r="H265" s="165"/>
    </row>
    <row r="266" spans="8:8">
      <c r="H266" s="165"/>
    </row>
    <row r="267" spans="8:8">
      <c r="H267" s="165"/>
    </row>
    <row r="268" spans="8:8">
      <c r="H268" s="165"/>
    </row>
    <row r="269" spans="8:8">
      <c r="H269" s="165"/>
    </row>
    <row r="270" spans="8:8">
      <c r="H270" s="165"/>
    </row>
    <row r="271" spans="8:8">
      <c r="H271" s="165"/>
    </row>
    <row r="272" spans="8:8">
      <c r="H272" s="165"/>
    </row>
    <row r="273" spans="8:8">
      <c r="H273" s="165"/>
    </row>
    <row r="274" spans="8:8">
      <c r="H274" s="165"/>
    </row>
    <row r="275" spans="8:8">
      <c r="H275" s="165"/>
    </row>
    <row r="276" spans="8:8">
      <c r="H276" s="165"/>
    </row>
    <row r="277" spans="8:8">
      <c r="H277" s="165"/>
    </row>
    <row r="278" spans="8:8">
      <c r="H278" s="165"/>
    </row>
    <row r="279" spans="8:8">
      <c r="H279" s="165"/>
    </row>
    <row r="280" spans="8:8">
      <c r="H280" s="165"/>
    </row>
    <row r="281" spans="8:8">
      <c r="H281" s="165"/>
    </row>
    <row r="282" spans="8:8">
      <c r="H282" s="165"/>
    </row>
    <row r="283" spans="8:8">
      <c r="H283" s="165"/>
    </row>
    <row r="284" spans="8:8">
      <c r="H284" s="165"/>
    </row>
    <row r="285" spans="8:8">
      <c r="H285" s="165"/>
    </row>
    <row r="286" spans="8:8">
      <c r="H286" s="165"/>
    </row>
    <row r="287" spans="8:8">
      <c r="H287" s="165"/>
    </row>
    <row r="288" spans="8:8">
      <c r="H288" s="165"/>
    </row>
    <row r="289" spans="3:8">
      <c r="H289" s="165"/>
    </row>
    <row r="290" spans="3:8">
      <c r="H290" s="165"/>
    </row>
    <row r="291" spans="3:8">
      <c r="H291" s="165"/>
    </row>
    <row r="292" spans="3:8">
      <c r="H292" s="165"/>
    </row>
    <row r="293" spans="3:8">
      <c r="H293" s="165"/>
    </row>
    <row r="294" spans="3:8">
      <c r="H294" s="165"/>
    </row>
    <row r="295" spans="3:8">
      <c r="H295" s="165"/>
    </row>
    <row r="296" spans="3:8">
      <c r="H296" s="165"/>
    </row>
    <row r="297" spans="3:8">
      <c r="H297" s="165"/>
    </row>
    <row r="298" spans="3:8">
      <c r="C298" s="165" t="s">
        <v>1376</v>
      </c>
      <c r="H298" s="165"/>
    </row>
    <row r="299" spans="3:8">
      <c r="H299" s="165"/>
    </row>
    <row r="300" spans="3:8">
      <c r="H300" s="165"/>
    </row>
    <row r="301" spans="3:8">
      <c r="H301" s="165"/>
    </row>
    <row r="302" spans="3:8">
      <c r="H302" s="165"/>
    </row>
    <row r="303" spans="3:8">
      <c r="H303" s="165"/>
    </row>
    <row r="304" spans="3:8">
      <c r="H304" s="165"/>
    </row>
    <row r="305" spans="8:8">
      <c r="H305" s="165"/>
    </row>
    <row r="306" spans="8:8">
      <c r="H306" s="165"/>
    </row>
    <row r="307" spans="8:8">
      <c r="H307" s="165"/>
    </row>
    <row r="308" spans="8:8">
      <c r="H308" s="165"/>
    </row>
    <row r="309" spans="8:8">
      <c r="H309" s="165"/>
    </row>
    <row r="310" spans="8:8">
      <c r="H310" s="165"/>
    </row>
    <row r="311" spans="8:8">
      <c r="H311" s="165"/>
    </row>
    <row r="312" spans="8:8">
      <c r="H312" s="165"/>
    </row>
    <row r="313" spans="8:8">
      <c r="H313" s="165"/>
    </row>
    <row r="314" spans="8:8">
      <c r="H314" s="165"/>
    </row>
    <row r="315" spans="8:8">
      <c r="H315" s="165"/>
    </row>
    <row r="316" spans="8:8">
      <c r="H316" s="165"/>
    </row>
    <row r="317" spans="8:8">
      <c r="H317" s="165"/>
    </row>
    <row r="318" spans="8:8">
      <c r="H318" s="165"/>
    </row>
    <row r="319" spans="8:8">
      <c r="H319" s="165"/>
    </row>
    <row r="320" spans="8:8">
      <c r="H320" s="165"/>
    </row>
    <row r="321" spans="8:8">
      <c r="H321" s="165"/>
    </row>
    <row r="322" spans="8:8">
      <c r="H322" s="165"/>
    </row>
    <row r="323" spans="8:8">
      <c r="H323" s="165"/>
    </row>
    <row r="324" spans="8:8">
      <c r="H324" s="165"/>
    </row>
    <row r="325" spans="8:8">
      <c r="H325" s="165"/>
    </row>
    <row r="326" spans="8:8">
      <c r="H326" s="165"/>
    </row>
    <row r="327" spans="8:8">
      <c r="H327" s="165"/>
    </row>
    <row r="328" spans="8:8">
      <c r="H328" s="165"/>
    </row>
    <row r="329" spans="8:8">
      <c r="H329" s="165"/>
    </row>
    <row r="330" spans="8:8">
      <c r="H330" s="165"/>
    </row>
    <row r="331" spans="8:8">
      <c r="H331" s="165"/>
    </row>
    <row r="332" spans="8:8">
      <c r="H332" s="165"/>
    </row>
    <row r="333" spans="8:8">
      <c r="H333" s="165"/>
    </row>
    <row r="334" spans="8:8">
      <c r="H334" s="165"/>
    </row>
    <row r="335" spans="8:8">
      <c r="H335" s="165"/>
    </row>
    <row r="336" spans="8:8">
      <c r="H336" s="165"/>
    </row>
    <row r="337" spans="8:8">
      <c r="H337" s="165"/>
    </row>
    <row r="338" spans="8:8">
      <c r="H338" s="165"/>
    </row>
    <row r="339" spans="8:8">
      <c r="H339" s="165"/>
    </row>
    <row r="340" spans="8:8">
      <c r="H340" s="165"/>
    </row>
    <row r="341" spans="8:8">
      <c r="H341" s="165"/>
    </row>
    <row r="342" spans="8:8">
      <c r="H342" s="165"/>
    </row>
    <row r="343" spans="8:8">
      <c r="H343" s="165"/>
    </row>
    <row r="344" spans="8:8">
      <c r="H344" s="165"/>
    </row>
    <row r="345" spans="8:8">
      <c r="H345" s="165"/>
    </row>
    <row r="346" spans="8:8">
      <c r="H346" s="165"/>
    </row>
    <row r="347" spans="8:8">
      <c r="H347" s="165"/>
    </row>
    <row r="348" spans="8:8">
      <c r="H348" s="165"/>
    </row>
    <row r="349" spans="8:8">
      <c r="H349" s="165"/>
    </row>
    <row r="350" spans="8:8">
      <c r="H350" s="165"/>
    </row>
    <row r="351" spans="8:8">
      <c r="H351" s="165"/>
    </row>
    <row r="352" spans="8:8">
      <c r="H352" s="165"/>
    </row>
    <row r="353" spans="8:8">
      <c r="H353" s="165"/>
    </row>
    <row r="354" spans="8:8">
      <c r="H354" s="165"/>
    </row>
    <row r="355" spans="8:8">
      <c r="H355" s="165"/>
    </row>
    <row r="356" spans="8:8">
      <c r="H356" s="165"/>
    </row>
    <row r="357" spans="8:8">
      <c r="H357" s="165"/>
    </row>
    <row r="358" spans="8:8">
      <c r="H358" s="165"/>
    </row>
    <row r="359" spans="8:8">
      <c r="H359" s="165"/>
    </row>
    <row r="360" spans="8:8">
      <c r="H360" s="165"/>
    </row>
    <row r="361" spans="8:8">
      <c r="H361" s="165"/>
    </row>
    <row r="362" spans="8:8">
      <c r="H362" s="165"/>
    </row>
    <row r="363" spans="8:8">
      <c r="H363" s="165"/>
    </row>
    <row r="364" spans="8:8">
      <c r="H364" s="165"/>
    </row>
    <row r="365" spans="8:8">
      <c r="H365" s="165"/>
    </row>
    <row r="366" spans="8:8">
      <c r="H366" s="165"/>
    </row>
    <row r="367" spans="8:8">
      <c r="H367" s="165"/>
    </row>
    <row r="368" spans="8:8">
      <c r="H368" s="165"/>
    </row>
    <row r="369" spans="8:8">
      <c r="H369" s="165"/>
    </row>
    <row r="370" spans="8:8">
      <c r="H370" s="165"/>
    </row>
    <row r="371" spans="8:8">
      <c r="H371" s="165"/>
    </row>
    <row r="372" spans="8:8">
      <c r="H372" s="165"/>
    </row>
    <row r="373" spans="8:8">
      <c r="H373" s="165"/>
    </row>
    <row r="374" spans="8:8">
      <c r="H374" s="165"/>
    </row>
    <row r="375" spans="8:8">
      <c r="H375" s="165"/>
    </row>
    <row r="376" spans="8:8">
      <c r="H376" s="165"/>
    </row>
    <row r="377" spans="8:8">
      <c r="H377" s="165"/>
    </row>
    <row r="378" spans="8:8">
      <c r="H378" s="165"/>
    </row>
    <row r="379" spans="8:8">
      <c r="H379" s="165"/>
    </row>
    <row r="380" spans="8:8">
      <c r="H380" s="165"/>
    </row>
    <row r="381" spans="8:8">
      <c r="H381" s="165"/>
    </row>
    <row r="382" spans="8:8">
      <c r="H382" s="165"/>
    </row>
    <row r="383" spans="8:8">
      <c r="H383" s="165"/>
    </row>
    <row r="384" spans="8:8">
      <c r="H384" s="165"/>
    </row>
    <row r="385" spans="8:8">
      <c r="H385" s="165"/>
    </row>
    <row r="386" spans="8:8">
      <c r="H386" s="165"/>
    </row>
    <row r="387" spans="8:8">
      <c r="H387" s="165"/>
    </row>
    <row r="388" spans="8:8">
      <c r="H388" s="165"/>
    </row>
    <row r="389" spans="8:8">
      <c r="H389" s="165"/>
    </row>
    <row r="390" spans="8:8">
      <c r="H390" s="165"/>
    </row>
    <row r="391" spans="8:8">
      <c r="H391" s="165"/>
    </row>
    <row r="392" spans="8:8">
      <c r="H392" s="165"/>
    </row>
    <row r="393" spans="8:8">
      <c r="H393" s="165"/>
    </row>
    <row r="394" spans="8:8">
      <c r="H394" s="165"/>
    </row>
    <row r="395" spans="8:8">
      <c r="H395" s="165"/>
    </row>
    <row r="396" spans="8:8">
      <c r="H396" s="165"/>
    </row>
    <row r="397" spans="8:8">
      <c r="H397" s="165"/>
    </row>
    <row r="398" spans="8:8">
      <c r="H398" s="165"/>
    </row>
    <row r="399" spans="8:8">
      <c r="H399" s="165"/>
    </row>
    <row r="400" spans="8:8">
      <c r="H400" s="165"/>
    </row>
    <row r="401" spans="8:8">
      <c r="H401" s="165"/>
    </row>
    <row r="402" spans="8:8">
      <c r="H402" s="165"/>
    </row>
    <row r="403" spans="8:8">
      <c r="H403" s="165"/>
    </row>
    <row r="404" spans="8:8">
      <c r="H404" s="165"/>
    </row>
    <row r="405" spans="8:8">
      <c r="H405" s="165"/>
    </row>
    <row r="406" spans="8:8">
      <c r="H406" s="165"/>
    </row>
    <row r="407" spans="8:8">
      <c r="H407" s="165"/>
    </row>
    <row r="408" spans="8:8">
      <c r="H408" s="165"/>
    </row>
    <row r="409" spans="8:8">
      <c r="H409" s="165"/>
    </row>
    <row r="410" spans="8:8">
      <c r="H410" s="165"/>
    </row>
    <row r="411" spans="8:8">
      <c r="H411" s="165"/>
    </row>
    <row r="412" spans="8:8">
      <c r="H412" s="165"/>
    </row>
    <row r="413" spans="8:8">
      <c r="H413" s="165"/>
    </row>
    <row r="414" spans="8:8">
      <c r="H414" s="165"/>
    </row>
    <row r="415" spans="8:8">
      <c r="H415" s="165"/>
    </row>
    <row r="416" spans="8:8">
      <c r="H416" s="165"/>
    </row>
    <row r="417" spans="8:8">
      <c r="H417" s="165"/>
    </row>
    <row r="418" spans="8:8">
      <c r="H418" s="165"/>
    </row>
    <row r="419" spans="8:8">
      <c r="H419" s="165"/>
    </row>
    <row r="420" spans="8:8">
      <c r="H420" s="165"/>
    </row>
    <row r="421" spans="8:8">
      <c r="H421" s="165"/>
    </row>
    <row r="422" spans="8:8">
      <c r="H422" s="165"/>
    </row>
    <row r="423" spans="8:8">
      <c r="H423" s="165"/>
    </row>
    <row r="424" spans="8:8">
      <c r="H424" s="165"/>
    </row>
    <row r="425" spans="8:8">
      <c r="H425" s="165"/>
    </row>
    <row r="426" spans="8:8">
      <c r="H426" s="165"/>
    </row>
    <row r="427" spans="8:8">
      <c r="H427" s="165"/>
    </row>
    <row r="428" spans="8:8">
      <c r="H428" s="165"/>
    </row>
    <row r="429" spans="8:8">
      <c r="H429" s="165"/>
    </row>
    <row r="430" spans="8:8">
      <c r="H430" s="165"/>
    </row>
    <row r="431" spans="8:8">
      <c r="H431" s="165"/>
    </row>
    <row r="432" spans="8:8">
      <c r="H432" s="165"/>
    </row>
    <row r="433" spans="8:8">
      <c r="H433" s="165"/>
    </row>
    <row r="434" spans="8:8">
      <c r="H434" s="165"/>
    </row>
    <row r="435" spans="8:8">
      <c r="H435" s="165"/>
    </row>
    <row r="436" spans="8:8">
      <c r="H436" s="165"/>
    </row>
    <row r="437" spans="8:8">
      <c r="H437" s="165"/>
    </row>
    <row r="438" spans="8:8">
      <c r="H438" s="165"/>
    </row>
    <row r="439" spans="8:8">
      <c r="H439" s="165"/>
    </row>
    <row r="440" spans="8:8">
      <c r="H440" s="165"/>
    </row>
    <row r="441" spans="8:8">
      <c r="H441" s="165"/>
    </row>
    <row r="442" spans="8:8">
      <c r="H442" s="165"/>
    </row>
    <row r="443" spans="8:8">
      <c r="H443" s="165"/>
    </row>
    <row r="444" spans="8:8">
      <c r="H444" s="165"/>
    </row>
    <row r="445" spans="8:8">
      <c r="H445" s="165"/>
    </row>
    <row r="446" spans="8:8">
      <c r="H446" s="165"/>
    </row>
    <row r="447" spans="8:8">
      <c r="H447" s="165"/>
    </row>
    <row r="448" spans="8:8">
      <c r="H448" s="165"/>
    </row>
    <row r="449" spans="1:8">
      <c r="H449" s="165"/>
    </row>
    <row r="450" spans="1:8">
      <c r="H450" s="165"/>
    </row>
    <row r="451" spans="1:8">
      <c r="H451" s="165"/>
    </row>
    <row r="452" spans="1:8">
      <c r="H452" s="165"/>
    </row>
    <row r="453" spans="1:8">
      <c r="H453" s="165"/>
    </row>
    <row r="454" spans="1:8">
      <c r="H454" s="165"/>
    </row>
    <row r="455" spans="1:8">
      <c r="H455" s="165"/>
    </row>
    <row r="456" spans="1:8">
      <c r="H456" s="165"/>
    </row>
    <row r="457" spans="1:8">
      <c r="H457" s="165"/>
    </row>
    <row r="458" spans="1:8">
      <c r="H458" s="165"/>
    </row>
    <row r="463" spans="1:8" ht="15">
      <c r="A463" s="165"/>
      <c r="B463" s="165"/>
      <c r="G463" s="162"/>
      <c r="H463" s="165"/>
    </row>
    <row r="464" spans="1:8" ht="15">
      <c r="A464" s="165"/>
      <c r="B464" s="165"/>
      <c r="G464" s="162"/>
      <c r="H464" s="165"/>
    </row>
    <row r="465" spans="1:8" ht="15">
      <c r="A465" s="165"/>
      <c r="B465" s="165"/>
      <c r="G465" s="162"/>
      <c r="H465" s="165"/>
    </row>
    <row r="466" spans="1:8" ht="15">
      <c r="A466" s="165"/>
      <c r="B466" s="165"/>
      <c r="G466" s="162"/>
      <c r="H466" s="165"/>
    </row>
    <row r="467" spans="1:8" ht="15">
      <c r="A467" s="165"/>
      <c r="B467" s="165"/>
      <c r="G467" s="162"/>
      <c r="H467" s="165"/>
    </row>
    <row r="468" spans="1:8" ht="15">
      <c r="A468" s="165"/>
      <c r="B468" s="165"/>
      <c r="G468" s="162"/>
      <c r="H468" s="165"/>
    </row>
    <row r="469" spans="1:8" ht="15">
      <c r="A469" s="165"/>
      <c r="B469" s="165"/>
      <c r="G469" s="162"/>
      <c r="H469" s="165"/>
    </row>
    <row r="470" spans="1:8" ht="15">
      <c r="A470" s="165"/>
      <c r="B470" s="165"/>
      <c r="G470" s="162"/>
      <c r="H470" s="165"/>
    </row>
    <row r="471" spans="1:8" ht="15">
      <c r="A471" s="165"/>
      <c r="B471" s="165"/>
      <c r="G471" s="162"/>
      <c r="H471" s="165"/>
    </row>
    <row r="472" spans="1:8" ht="15">
      <c r="A472" s="165"/>
      <c r="B472" s="165"/>
      <c r="G472" s="162"/>
      <c r="H472" s="165"/>
    </row>
    <row r="473" spans="1:8" ht="15">
      <c r="A473" s="165"/>
      <c r="B473" s="165"/>
      <c r="G473" s="162"/>
      <c r="H473" s="165"/>
    </row>
    <row r="474" spans="1:8" ht="15">
      <c r="A474" s="165"/>
      <c r="B474" s="165"/>
      <c r="G474" s="162"/>
      <c r="H474" s="165"/>
    </row>
  </sheetData>
  <mergeCells count="3">
    <mergeCell ref="A89:B89"/>
    <mergeCell ref="A1:H1"/>
    <mergeCell ref="A2:H2"/>
  </mergeCells>
  <printOptions horizontalCentered="1"/>
  <pageMargins left="0.11811023622047245" right="0.11811023622047245" top="0.35433070866141736" bottom="0.35433070866141736" header="0.31496062992125984" footer="0.31496062992125984"/>
  <pageSetup paperSize="9" orientation="portrait" horizontalDpi="1200" verticalDpi="12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H538"/>
  <sheetViews>
    <sheetView topLeftCell="A129" workbookViewId="0">
      <selection activeCell="A5" sqref="A5:H151"/>
    </sheetView>
  </sheetViews>
  <sheetFormatPr defaultRowHeight="16.5"/>
  <cols>
    <col min="1" max="1" width="4.7109375" style="162" customWidth="1"/>
    <col min="2" max="2" width="8.42578125" style="162" customWidth="1"/>
    <col min="3" max="3" width="22.28515625" style="165" customWidth="1"/>
    <col min="4" max="4" width="7" style="165" customWidth="1"/>
    <col min="5" max="5" width="20.7109375" style="165" customWidth="1"/>
    <col min="6" max="6" width="16.85546875" style="162" hidden="1" customWidth="1"/>
    <col min="7" max="7" width="16.140625" style="7" customWidth="1"/>
    <col min="8" max="8" width="17.5703125" style="331" customWidth="1"/>
    <col min="9" max="16384" width="9.140625" style="165"/>
  </cols>
  <sheetData>
    <row r="1" spans="1:8" s="8" customFormat="1" ht="57" customHeight="1">
      <c r="A1" s="1452" t="s">
        <v>1583</v>
      </c>
      <c r="B1" s="1452"/>
      <c r="C1" s="1452"/>
      <c r="D1" s="1452"/>
      <c r="E1" s="1452"/>
      <c r="F1" s="1452"/>
      <c r="G1" s="1452"/>
      <c r="H1" s="1452"/>
    </row>
    <row r="2" spans="1:8" s="8" customFormat="1" ht="17.25" customHeight="1">
      <c r="A2" s="1437" t="s">
        <v>1518</v>
      </c>
      <c r="B2" s="1437"/>
      <c r="C2" s="1437"/>
      <c r="D2" s="1437"/>
      <c r="E2" s="1437"/>
      <c r="F2" s="1437"/>
      <c r="G2" s="1437"/>
      <c r="H2" s="1437"/>
    </row>
    <row r="3" spans="1:8" s="8" customFormat="1" ht="10.5" customHeight="1">
      <c r="A3" s="7"/>
      <c r="B3" s="7"/>
      <c r="C3" s="7"/>
      <c r="D3" s="7"/>
      <c r="E3" s="7"/>
      <c r="F3" s="7"/>
      <c r="G3" s="7"/>
      <c r="H3" s="330"/>
    </row>
    <row r="4" spans="1:8" s="24" customFormat="1" ht="76.5" customHeight="1">
      <c r="A4" s="316" t="s">
        <v>6</v>
      </c>
      <c r="B4" s="317" t="s">
        <v>7</v>
      </c>
      <c r="C4" s="317" t="s">
        <v>8</v>
      </c>
      <c r="D4" s="318" t="s">
        <v>9</v>
      </c>
      <c r="E4" s="319" t="s">
        <v>1544</v>
      </c>
      <c r="F4" s="320" t="s">
        <v>19</v>
      </c>
      <c r="G4" s="322" t="s">
        <v>25</v>
      </c>
      <c r="H4" s="323" t="s">
        <v>1384</v>
      </c>
    </row>
    <row r="5" spans="1:8" s="62" customFormat="1" ht="22.5" customHeight="1">
      <c r="A5" s="25">
        <f>IF(B5=0,"",SUBTOTAL(3,B$5:B5))</f>
        <v>1</v>
      </c>
      <c r="B5" s="338" t="s">
        <v>336</v>
      </c>
      <c r="C5" s="339" t="s">
        <v>337</v>
      </c>
      <c r="D5" s="339" t="s">
        <v>63</v>
      </c>
      <c r="E5" s="339" t="s">
        <v>338</v>
      </c>
      <c r="F5" s="356" t="s">
        <v>1532</v>
      </c>
      <c r="G5" s="353" t="s">
        <v>1561</v>
      </c>
      <c r="H5" s="328"/>
    </row>
    <row r="6" spans="1:8" s="45" customFormat="1" ht="22.5" customHeight="1">
      <c r="A6" s="25">
        <f>IF(B6=0,"",SUBTOTAL(3,B$5:B6))</f>
        <v>2</v>
      </c>
      <c r="B6" s="25" t="s">
        <v>344</v>
      </c>
      <c r="C6" s="63" t="s">
        <v>345</v>
      </c>
      <c r="D6" s="63" t="s">
        <v>63</v>
      </c>
      <c r="E6" s="63" t="s">
        <v>1503</v>
      </c>
      <c r="F6" s="311" t="s">
        <v>1533</v>
      </c>
      <c r="G6" s="326"/>
      <c r="H6" s="327"/>
    </row>
    <row r="7" spans="1:8" s="45" customFormat="1" ht="22.5" customHeight="1">
      <c r="A7" s="25">
        <f>IF(B7=0,"",SUBTOTAL(3,B$5:B7))</f>
        <v>3</v>
      </c>
      <c r="B7" s="25" t="s">
        <v>351</v>
      </c>
      <c r="C7" s="63" t="s">
        <v>352</v>
      </c>
      <c r="D7" s="63" t="s">
        <v>32</v>
      </c>
      <c r="E7" s="63" t="s">
        <v>1503</v>
      </c>
      <c r="F7" s="312" t="s">
        <v>1534</v>
      </c>
      <c r="G7" s="326"/>
      <c r="H7" s="327"/>
    </row>
    <row r="8" spans="1:8" s="45" customFormat="1" ht="22.5" customHeight="1">
      <c r="A8" s="25">
        <f>IF(B8=0,"",SUBTOTAL(3,B$5:B8))</f>
        <v>4</v>
      </c>
      <c r="B8" s="25" t="s">
        <v>354</v>
      </c>
      <c r="C8" s="56" t="s">
        <v>355</v>
      </c>
      <c r="D8" s="56" t="s">
        <v>32</v>
      </c>
      <c r="E8" s="63" t="s">
        <v>1503</v>
      </c>
      <c r="F8" s="312" t="s">
        <v>1535</v>
      </c>
      <c r="G8" s="326"/>
      <c r="H8" s="327"/>
    </row>
    <row r="9" spans="1:8" s="45" customFormat="1" ht="22.5" customHeight="1">
      <c r="A9" s="25">
        <f>IF(B9=0,"",SUBTOTAL(3,B$5:B9))</f>
        <v>5</v>
      </c>
      <c r="B9" s="25" t="s">
        <v>359</v>
      </c>
      <c r="C9" s="63" t="s">
        <v>360</v>
      </c>
      <c r="D9" s="56" t="s">
        <v>32</v>
      </c>
      <c r="E9" s="63" t="s">
        <v>1503</v>
      </c>
      <c r="F9" s="312" t="s">
        <v>1536</v>
      </c>
      <c r="G9" s="326"/>
      <c r="H9" s="327"/>
    </row>
    <row r="10" spans="1:8" s="45" customFormat="1" ht="22.5" customHeight="1">
      <c r="A10" s="25">
        <f>IF(B10=0,"",SUBTOTAL(3,B$5:B10))</f>
        <v>6</v>
      </c>
      <c r="B10" s="25" t="s">
        <v>365</v>
      </c>
      <c r="C10" s="63" t="s">
        <v>366</v>
      </c>
      <c r="D10" s="56" t="s">
        <v>32</v>
      </c>
      <c r="E10" s="63" t="s">
        <v>1503</v>
      </c>
      <c r="F10" s="311" t="s">
        <v>1537</v>
      </c>
      <c r="G10" s="326"/>
      <c r="H10" s="327"/>
    </row>
    <row r="11" spans="1:8" s="45" customFormat="1" ht="22.5" customHeight="1">
      <c r="A11" s="25">
        <f>IF(B11=0,"",SUBTOTAL(3,B$5:B11))</f>
        <v>7</v>
      </c>
      <c r="B11" s="25" t="s">
        <v>370</v>
      </c>
      <c r="C11" s="63" t="s">
        <v>371</v>
      </c>
      <c r="D11" s="56" t="s">
        <v>32</v>
      </c>
      <c r="E11" s="63" t="s">
        <v>1503</v>
      </c>
      <c r="F11" s="365" t="s">
        <v>1496</v>
      </c>
      <c r="G11" s="326"/>
      <c r="H11" s="327"/>
    </row>
    <row r="12" spans="1:8" s="37" customFormat="1" ht="22.5" customHeight="1">
      <c r="A12" s="25">
        <f>IF(B12=0,"",SUBTOTAL(3,B$5:B12))</f>
        <v>8</v>
      </c>
      <c r="B12" s="95" t="s">
        <v>1200</v>
      </c>
      <c r="C12" s="96" t="s">
        <v>1201</v>
      </c>
      <c r="D12" s="96" t="s">
        <v>32</v>
      </c>
      <c r="E12" s="96" t="s">
        <v>1562</v>
      </c>
      <c r="F12" s="312">
        <v>361593887</v>
      </c>
      <c r="G12" s="326"/>
      <c r="H12" s="327"/>
    </row>
    <row r="13" spans="1:8" s="13" customFormat="1" ht="22.5" customHeight="1">
      <c r="A13" s="25">
        <f>IF(B13=0,"",SUBTOTAL(3,B$5:B13))</f>
        <v>9</v>
      </c>
      <c r="B13" s="139" t="s">
        <v>1206</v>
      </c>
      <c r="C13" s="130" t="s">
        <v>1207</v>
      </c>
      <c r="D13" s="130" t="s">
        <v>32</v>
      </c>
      <c r="E13" s="96" t="s">
        <v>1562</v>
      </c>
      <c r="F13" s="312" t="s">
        <v>1209</v>
      </c>
      <c r="G13" s="326"/>
      <c r="H13" s="329"/>
    </row>
    <row r="14" spans="1:8" s="45" customFormat="1" ht="22.5" customHeight="1">
      <c r="A14" s="25">
        <f>IF(B14=0,"",SUBTOTAL(3,B$5:B17))</f>
        <v>13</v>
      </c>
      <c r="B14" s="354" t="s">
        <v>525</v>
      </c>
      <c r="C14" s="355" t="s">
        <v>526</v>
      </c>
      <c r="D14" s="355" t="s">
        <v>32</v>
      </c>
      <c r="E14" s="355" t="s">
        <v>1542</v>
      </c>
      <c r="F14" s="340" t="s">
        <v>529</v>
      </c>
      <c r="G14" s="353" t="s">
        <v>1569</v>
      </c>
      <c r="H14" s="327"/>
    </row>
    <row r="15" spans="1:8" s="45" customFormat="1" ht="22.5" customHeight="1">
      <c r="A15" s="25">
        <f>IF(B15=0,"",SUBTOTAL(3,B$5:B15))</f>
        <v>11</v>
      </c>
      <c r="B15" s="95" t="s">
        <v>504</v>
      </c>
      <c r="C15" s="96" t="s">
        <v>505</v>
      </c>
      <c r="D15" s="96" t="s">
        <v>32</v>
      </c>
      <c r="E15" s="96" t="s">
        <v>506</v>
      </c>
      <c r="F15" s="313" t="s">
        <v>508</v>
      </c>
      <c r="G15" s="326"/>
      <c r="H15" s="327"/>
    </row>
    <row r="16" spans="1:8" s="45" customFormat="1" ht="22.5" customHeight="1">
      <c r="A16" s="25">
        <f>IF(B16=0,"",SUBTOTAL(3,B$5:B16))</f>
        <v>12</v>
      </c>
      <c r="B16" s="95" t="s">
        <v>511</v>
      </c>
      <c r="C16" s="96" t="s">
        <v>512</v>
      </c>
      <c r="D16" s="96" t="s">
        <v>32</v>
      </c>
      <c r="E16" s="96" t="s">
        <v>506</v>
      </c>
      <c r="F16" s="314" t="s">
        <v>515</v>
      </c>
      <c r="G16" s="326"/>
      <c r="H16" s="327"/>
    </row>
    <row r="17" spans="1:8" s="45" customFormat="1" ht="22.5" customHeight="1">
      <c r="A17" s="25">
        <f>IF(B17=0,"",SUBTOTAL(3,B$5:B17))</f>
        <v>13</v>
      </c>
      <c r="B17" s="95" t="s">
        <v>519</v>
      </c>
      <c r="C17" s="96" t="s">
        <v>520</v>
      </c>
      <c r="D17" s="96" t="s">
        <v>32</v>
      </c>
      <c r="E17" s="96" t="s">
        <v>506</v>
      </c>
      <c r="F17" s="312" t="s">
        <v>522</v>
      </c>
      <c r="G17" s="326"/>
      <c r="H17" s="327"/>
    </row>
    <row r="18" spans="1:8" s="45" customFormat="1" ht="22.5" customHeight="1">
      <c r="A18" s="25">
        <f>IF(B18=0,"",SUBTOTAL(3,B$5:B18))</f>
        <v>14</v>
      </c>
      <c r="B18" s="95" t="s">
        <v>532</v>
      </c>
      <c r="C18" s="96" t="s">
        <v>533</v>
      </c>
      <c r="D18" s="96" t="s">
        <v>32</v>
      </c>
      <c r="E18" s="96" t="s">
        <v>506</v>
      </c>
      <c r="F18" s="314" t="s">
        <v>535</v>
      </c>
      <c r="G18" s="326"/>
      <c r="H18" s="327"/>
    </row>
    <row r="19" spans="1:8" s="45" customFormat="1" ht="22.5" customHeight="1">
      <c r="A19" s="25">
        <f>IF(B19=0,"",SUBTOTAL(3,B$5:B19))</f>
        <v>15</v>
      </c>
      <c r="B19" s="95" t="s">
        <v>537</v>
      </c>
      <c r="C19" s="96" t="s">
        <v>538</v>
      </c>
      <c r="D19" s="96" t="s">
        <v>32</v>
      </c>
      <c r="E19" s="96" t="s">
        <v>506</v>
      </c>
      <c r="F19" s="314" t="s">
        <v>540</v>
      </c>
      <c r="G19" s="326"/>
      <c r="H19" s="327"/>
    </row>
    <row r="20" spans="1:8" s="45" customFormat="1" ht="22.5" customHeight="1">
      <c r="A20" s="25">
        <f>IF(B20=0,"",SUBTOTAL(3,B$5:B20))</f>
        <v>16</v>
      </c>
      <c r="B20" s="95" t="s">
        <v>545</v>
      </c>
      <c r="C20" s="96" t="s">
        <v>546</v>
      </c>
      <c r="D20" s="96" t="s">
        <v>32</v>
      </c>
      <c r="E20" s="96" t="s">
        <v>506</v>
      </c>
      <c r="F20" s="314" t="s">
        <v>548</v>
      </c>
      <c r="G20" s="326"/>
      <c r="H20" s="327"/>
    </row>
    <row r="21" spans="1:8" s="45" customFormat="1" ht="22.5" customHeight="1">
      <c r="A21" s="25">
        <f>IF(B21=0,"",SUBTOTAL(3,B$5:B21))</f>
        <v>17</v>
      </c>
      <c r="B21" s="95" t="s">
        <v>550</v>
      </c>
      <c r="C21" s="96" t="s">
        <v>551</v>
      </c>
      <c r="D21" s="96" t="s">
        <v>32</v>
      </c>
      <c r="E21" s="96" t="s">
        <v>506</v>
      </c>
      <c r="F21" s="314" t="s">
        <v>553</v>
      </c>
      <c r="G21" s="326"/>
      <c r="H21" s="327"/>
    </row>
    <row r="22" spans="1:8" s="45" customFormat="1" ht="22.5" customHeight="1">
      <c r="A22" s="25">
        <f>IF(B22=0,"",SUBTOTAL(3,B$5:B22))</f>
        <v>18</v>
      </c>
      <c r="B22" s="95" t="s">
        <v>556</v>
      </c>
      <c r="C22" s="97" t="s">
        <v>557</v>
      </c>
      <c r="D22" s="96" t="s">
        <v>32</v>
      </c>
      <c r="E22" s="96" t="s">
        <v>506</v>
      </c>
      <c r="F22" s="314" t="s">
        <v>559</v>
      </c>
      <c r="G22" s="326"/>
      <c r="H22" s="327"/>
    </row>
    <row r="23" spans="1:8" s="45" customFormat="1" ht="22.5" customHeight="1">
      <c r="A23" s="25">
        <f>IF(B23=0,"",SUBTOTAL(3,B$5:B23))</f>
        <v>19</v>
      </c>
      <c r="B23" s="95" t="s">
        <v>562</v>
      </c>
      <c r="C23" s="96" t="s">
        <v>563</v>
      </c>
      <c r="D23" s="96" t="s">
        <v>32</v>
      </c>
      <c r="E23" s="96" t="s">
        <v>506</v>
      </c>
      <c r="F23" s="314" t="s">
        <v>565</v>
      </c>
      <c r="G23" s="326"/>
      <c r="H23" s="327"/>
    </row>
    <row r="24" spans="1:8" s="45" customFormat="1" ht="22.5" customHeight="1">
      <c r="A24" s="25">
        <f>IF(B24=0,"",SUBTOTAL(3,B$5:B24))</f>
        <v>20</v>
      </c>
      <c r="B24" s="95" t="s">
        <v>568</v>
      </c>
      <c r="C24" s="96" t="s">
        <v>569</v>
      </c>
      <c r="D24" s="96" t="s">
        <v>32</v>
      </c>
      <c r="E24" s="96" t="s">
        <v>506</v>
      </c>
      <c r="F24" s="314" t="s">
        <v>571</v>
      </c>
      <c r="G24" s="326"/>
      <c r="H24" s="327"/>
    </row>
    <row r="25" spans="1:8" s="45" customFormat="1" ht="22.5" customHeight="1">
      <c r="A25" s="25">
        <f>IF(B25=0,"",SUBTOTAL(3,B$5:B25))</f>
        <v>21</v>
      </c>
      <c r="B25" s="69" t="s">
        <v>574</v>
      </c>
      <c r="C25" s="98" t="s">
        <v>575</v>
      </c>
      <c r="D25" s="67" t="s">
        <v>32</v>
      </c>
      <c r="E25" s="96" t="s">
        <v>506</v>
      </c>
      <c r="F25" s="312" t="s">
        <v>577</v>
      </c>
      <c r="G25" s="326"/>
      <c r="H25" s="327"/>
    </row>
    <row r="26" spans="1:8" s="45" customFormat="1" ht="22.5" customHeight="1">
      <c r="A26" s="25">
        <f>IF(B26=0,"",SUBTOTAL(3,B$5:B26))</f>
        <v>22</v>
      </c>
      <c r="B26" s="95" t="s">
        <v>578</v>
      </c>
      <c r="C26" s="96" t="s">
        <v>579</v>
      </c>
      <c r="D26" s="96" t="s">
        <v>32</v>
      </c>
      <c r="E26" s="96" t="s">
        <v>506</v>
      </c>
      <c r="F26" s="314" t="s">
        <v>581</v>
      </c>
      <c r="G26" s="326"/>
      <c r="H26" s="327"/>
    </row>
    <row r="27" spans="1:8" s="45" customFormat="1" ht="22.5" customHeight="1">
      <c r="A27" s="25">
        <f>IF(B27=0,"",SUBTOTAL(3,B$5:B27))</f>
        <v>23</v>
      </c>
      <c r="B27" s="66" t="s">
        <v>586</v>
      </c>
      <c r="C27" s="67" t="s">
        <v>587</v>
      </c>
      <c r="D27" s="96" t="s">
        <v>32</v>
      </c>
      <c r="E27" s="96" t="s">
        <v>506</v>
      </c>
      <c r="F27" s="314" t="s">
        <v>589</v>
      </c>
      <c r="G27" s="326"/>
      <c r="H27" s="327"/>
    </row>
    <row r="28" spans="1:8" s="45" customFormat="1" ht="22.5" customHeight="1">
      <c r="A28" s="25">
        <f>IF(B28=0,"",SUBTOTAL(3,B$5:B28))</f>
        <v>24</v>
      </c>
      <c r="B28" s="69" t="s">
        <v>592</v>
      </c>
      <c r="C28" s="98" t="s">
        <v>593</v>
      </c>
      <c r="D28" s="67" t="s">
        <v>32</v>
      </c>
      <c r="E28" s="96" t="s">
        <v>506</v>
      </c>
      <c r="F28" s="314" t="s">
        <v>596</v>
      </c>
      <c r="G28" s="326"/>
      <c r="H28" s="327"/>
    </row>
    <row r="29" spans="1:8" s="45" customFormat="1" ht="22.5" customHeight="1">
      <c r="A29" s="25">
        <f>IF(B29=0,"",SUBTOTAL(3,B$5:B29))</f>
        <v>25</v>
      </c>
      <c r="B29" s="66" t="s">
        <v>599</v>
      </c>
      <c r="C29" s="67" t="s">
        <v>600</v>
      </c>
      <c r="D29" s="67" t="s">
        <v>32</v>
      </c>
      <c r="E29" s="96" t="s">
        <v>506</v>
      </c>
      <c r="F29" s="314" t="s">
        <v>602</v>
      </c>
      <c r="G29" s="326"/>
      <c r="H29" s="327"/>
    </row>
    <row r="30" spans="1:8" s="45" customFormat="1" ht="22.5" customHeight="1">
      <c r="A30" s="25">
        <f>IF(B30=0,"",SUBTOTAL(3,B$5:B30))</f>
        <v>26</v>
      </c>
      <c r="B30" s="66" t="s">
        <v>604</v>
      </c>
      <c r="C30" s="67" t="s">
        <v>605</v>
      </c>
      <c r="D30" s="67" t="s">
        <v>32</v>
      </c>
      <c r="E30" s="96" t="s">
        <v>506</v>
      </c>
      <c r="F30" s="314" t="s">
        <v>607</v>
      </c>
      <c r="G30" s="326"/>
      <c r="H30" s="327"/>
    </row>
    <row r="31" spans="1:8" s="45" customFormat="1" ht="22.5" customHeight="1">
      <c r="A31" s="25">
        <f>IF(B31=0,"",SUBTOTAL(3,B$5:B31))</f>
        <v>27</v>
      </c>
      <c r="B31" s="66" t="s">
        <v>609</v>
      </c>
      <c r="C31" s="67" t="s">
        <v>610</v>
      </c>
      <c r="D31" s="67" t="s">
        <v>32</v>
      </c>
      <c r="E31" s="96" t="s">
        <v>506</v>
      </c>
      <c r="F31" s="313" t="s">
        <v>612</v>
      </c>
      <c r="G31" s="326"/>
      <c r="H31" s="327"/>
    </row>
    <row r="32" spans="1:8" s="45" customFormat="1" ht="22.5" customHeight="1">
      <c r="A32" s="25">
        <f>IF(B32=0,"",SUBTOTAL(3,B$5:B32))</f>
        <v>28</v>
      </c>
      <c r="B32" s="66" t="s">
        <v>616</v>
      </c>
      <c r="C32" s="67" t="s">
        <v>617</v>
      </c>
      <c r="D32" s="67" t="s">
        <v>32</v>
      </c>
      <c r="E32" s="96" t="s">
        <v>506</v>
      </c>
      <c r="F32" s="313" t="s">
        <v>618</v>
      </c>
      <c r="G32" s="326"/>
      <c r="H32" s="327"/>
    </row>
    <row r="33" spans="1:8" s="45" customFormat="1" ht="22.5" customHeight="1">
      <c r="A33" s="25">
        <f>IF(B33=0,"",SUBTOTAL(3,B$5:B33))</f>
        <v>29</v>
      </c>
      <c r="B33" s="86" t="s">
        <v>687</v>
      </c>
      <c r="C33" s="87" t="s">
        <v>688</v>
      </c>
      <c r="D33" s="63" t="s">
        <v>63</v>
      </c>
      <c r="E33" s="87" t="s">
        <v>1584</v>
      </c>
      <c r="F33" s="366" t="s">
        <v>689</v>
      </c>
      <c r="G33" s="326"/>
      <c r="H33" s="327"/>
    </row>
    <row r="34" spans="1:8" s="45" customFormat="1" ht="22.5" customHeight="1">
      <c r="A34" s="25">
        <f>IF(B34=0,"",SUBTOTAL(3,B$5:B34))</f>
        <v>30</v>
      </c>
      <c r="B34" s="86" t="s">
        <v>690</v>
      </c>
      <c r="C34" s="87" t="s">
        <v>691</v>
      </c>
      <c r="D34" s="63" t="s">
        <v>63</v>
      </c>
      <c r="E34" s="87" t="s">
        <v>1584</v>
      </c>
      <c r="F34" s="367">
        <v>182287965</v>
      </c>
      <c r="G34" s="326"/>
      <c r="H34" s="327"/>
    </row>
    <row r="35" spans="1:8" s="45" customFormat="1" ht="22.5" customHeight="1">
      <c r="A35" s="25">
        <f>IF(B35=0,"",SUBTOTAL(3,B$5:B35))</f>
        <v>31</v>
      </c>
      <c r="B35" s="86" t="s">
        <v>692</v>
      </c>
      <c r="C35" s="87" t="s">
        <v>693</v>
      </c>
      <c r="D35" s="87" t="s">
        <v>32</v>
      </c>
      <c r="E35" s="87" t="s">
        <v>1584</v>
      </c>
      <c r="F35" s="337" t="s">
        <v>695</v>
      </c>
      <c r="G35" s="326"/>
      <c r="H35" s="327"/>
    </row>
    <row r="36" spans="1:8" s="45" customFormat="1" ht="22.5" customHeight="1">
      <c r="A36" s="25">
        <f>IF(B36=0,"",SUBTOTAL(3,B$5:B36))</f>
        <v>32</v>
      </c>
      <c r="B36" s="86" t="s">
        <v>698</v>
      </c>
      <c r="C36" s="87" t="s">
        <v>699</v>
      </c>
      <c r="D36" s="87" t="s">
        <v>32</v>
      </c>
      <c r="E36" s="87" t="s">
        <v>1584</v>
      </c>
      <c r="F36" s="367">
        <v>331742561</v>
      </c>
      <c r="G36" s="326"/>
      <c r="H36" s="327"/>
    </row>
    <row r="37" spans="1:8" s="45" customFormat="1" ht="22.5" customHeight="1">
      <c r="A37" s="25">
        <f>IF(B37=0,"",SUBTOTAL(3,B$5:B37))</f>
        <v>33</v>
      </c>
      <c r="B37" s="86" t="s">
        <v>704</v>
      </c>
      <c r="C37" s="87" t="s">
        <v>705</v>
      </c>
      <c r="D37" s="87" t="s">
        <v>32</v>
      </c>
      <c r="E37" s="87" t="s">
        <v>1584</v>
      </c>
      <c r="F37" s="337" t="s">
        <v>707</v>
      </c>
      <c r="G37" s="326"/>
      <c r="H37" s="327"/>
    </row>
    <row r="38" spans="1:8" s="45" customFormat="1" ht="22.5" customHeight="1">
      <c r="A38" s="25">
        <f>IF(B38=0,"",SUBTOTAL(3,B$5:B38))</f>
        <v>34</v>
      </c>
      <c r="B38" s="86" t="s">
        <v>710</v>
      </c>
      <c r="C38" s="87" t="s">
        <v>711</v>
      </c>
      <c r="D38" s="63" t="s">
        <v>63</v>
      </c>
      <c r="E38" s="87" t="s">
        <v>1584</v>
      </c>
      <c r="F38" s="367" t="s">
        <v>713</v>
      </c>
      <c r="G38" s="326"/>
      <c r="H38" s="327"/>
    </row>
    <row r="39" spans="1:8" s="45" customFormat="1" ht="22.5" customHeight="1">
      <c r="A39" s="25">
        <f>IF(B39=0,"",SUBTOTAL(3,B$5:B39))</f>
        <v>35</v>
      </c>
      <c r="B39" s="86" t="s">
        <v>714</v>
      </c>
      <c r="C39" s="87" t="s">
        <v>715</v>
      </c>
      <c r="D39" s="63" t="s">
        <v>63</v>
      </c>
      <c r="E39" s="87" t="s">
        <v>1584</v>
      </c>
      <c r="F39" s="337" t="s">
        <v>717</v>
      </c>
      <c r="G39" s="326"/>
      <c r="H39" s="327"/>
    </row>
    <row r="40" spans="1:8" s="45" customFormat="1" ht="22.5" customHeight="1">
      <c r="A40" s="25">
        <f>IF(B40=0,"",SUBTOTAL(3,B$5:B40))</f>
        <v>36</v>
      </c>
      <c r="B40" s="86" t="s">
        <v>720</v>
      </c>
      <c r="C40" s="87" t="s">
        <v>721</v>
      </c>
      <c r="D40" s="63" t="s">
        <v>63</v>
      </c>
      <c r="E40" s="87" t="s">
        <v>1584</v>
      </c>
      <c r="F40" s="367" t="s">
        <v>723</v>
      </c>
      <c r="G40" s="326"/>
      <c r="H40" s="327"/>
    </row>
    <row r="41" spans="1:8" s="45" customFormat="1" ht="22.5" customHeight="1">
      <c r="A41" s="25">
        <f>IF(B41=0,"",SUBTOTAL(3,B$5:B41))</f>
        <v>37</v>
      </c>
      <c r="B41" s="86" t="s">
        <v>726</v>
      </c>
      <c r="C41" s="87" t="s">
        <v>727</v>
      </c>
      <c r="D41" s="63" t="s">
        <v>63</v>
      </c>
      <c r="E41" s="87" t="s">
        <v>1584</v>
      </c>
      <c r="F41" s="324" t="s">
        <v>729</v>
      </c>
      <c r="G41" s="326"/>
      <c r="H41" s="327"/>
    </row>
    <row r="42" spans="1:8" s="45" customFormat="1" ht="22.5" customHeight="1">
      <c r="A42" s="25">
        <f>IF(B42=0,"",SUBTOTAL(3,B$5:B42))</f>
        <v>38</v>
      </c>
      <c r="B42" s="86" t="s">
        <v>732</v>
      </c>
      <c r="C42" s="87" t="s">
        <v>733</v>
      </c>
      <c r="D42" s="87" t="s">
        <v>32</v>
      </c>
      <c r="E42" s="87" t="s">
        <v>1584</v>
      </c>
      <c r="F42" s="337" t="s">
        <v>734</v>
      </c>
      <c r="G42" s="326"/>
      <c r="H42" s="327"/>
    </row>
    <row r="43" spans="1:8" s="45" customFormat="1" ht="22.5" customHeight="1">
      <c r="A43" s="25">
        <f>IF(B43=0,"",SUBTOTAL(3,B$5:B43))</f>
        <v>39</v>
      </c>
      <c r="B43" s="86" t="s">
        <v>735</v>
      </c>
      <c r="C43" s="87" t="s">
        <v>736</v>
      </c>
      <c r="D43" s="87" t="s">
        <v>32</v>
      </c>
      <c r="E43" s="87" t="s">
        <v>1584</v>
      </c>
      <c r="F43" s="337" t="s">
        <v>738</v>
      </c>
      <c r="G43" s="326"/>
      <c r="H43" s="327"/>
    </row>
    <row r="44" spans="1:8" s="45" customFormat="1" ht="22.5" customHeight="1">
      <c r="A44" s="25">
        <f>IF(B44=0,"",SUBTOTAL(3,B$5:B44))</f>
        <v>40</v>
      </c>
      <c r="B44" s="86" t="s">
        <v>740</v>
      </c>
      <c r="C44" s="87" t="s">
        <v>741</v>
      </c>
      <c r="D44" s="87" t="s">
        <v>32</v>
      </c>
      <c r="E44" s="87" t="s">
        <v>1584</v>
      </c>
      <c r="F44" s="367">
        <v>362152033</v>
      </c>
      <c r="G44" s="326"/>
      <c r="H44" s="327"/>
    </row>
    <row r="45" spans="1:8" s="45" customFormat="1" ht="22.5" customHeight="1">
      <c r="A45" s="25">
        <f>IF(B45=0,"",SUBTOTAL(3,B$5:B45))</f>
        <v>41</v>
      </c>
      <c r="B45" s="86" t="s">
        <v>743</v>
      </c>
      <c r="C45" s="87" t="s">
        <v>744</v>
      </c>
      <c r="D45" s="87" t="s">
        <v>32</v>
      </c>
      <c r="E45" s="87" t="s">
        <v>1584</v>
      </c>
      <c r="F45" s="367">
        <v>361851912</v>
      </c>
      <c r="G45" s="326"/>
      <c r="H45" s="327"/>
    </row>
    <row r="46" spans="1:8" s="45" customFormat="1" ht="22.5" customHeight="1">
      <c r="A46" s="25">
        <f>IF(B46=0,"",SUBTOTAL(3,B$5:B46))</f>
        <v>42</v>
      </c>
      <c r="B46" s="86" t="s">
        <v>746</v>
      </c>
      <c r="C46" s="87" t="s">
        <v>747</v>
      </c>
      <c r="D46" s="87" t="s">
        <v>32</v>
      </c>
      <c r="E46" s="87" t="s">
        <v>1584</v>
      </c>
      <c r="F46" s="367" t="s">
        <v>749</v>
      </c>
      <c r="G46" s="326"/>
      <c r="H46" s="327"/>
    </row>
    <row r="47" spans="1:8" s="45" customFormat="1" ht="22.5" customHeight="1">
      <c r="A47" s="25">
        <f>IF(B47=0,"",SUBTOTAL(3,B$5:B47))</f>
        <v>43</v>
      </c>
      <c r="B47" s="86" t="s">
        <v>752</v>
      </c>
      <c r="C47" s="87" t="s">
        <v>753</v>
      </c>
      <c r="D47" s="87" t="s">
        <v>32</v>
      </c>
      <c r="E47" s="87" t="s">
        <v>1584</v>
      </c>
      <c r="F47" s="367">
        <v>361283892</v>
      </c>
      <c r="G47" s="326"/>
      <c r="H47" s="327"/>
    </row>
    <row r="48" spans="1:8" s="45" customFormat="1" ht="22.5" customHeight="1">
      <c r="A48" s="25">
        <f>IF(B48=0,"",SUBTOTAL(3,B$5:B48))</f>
        <v>44</v>
      </c>
      <c r="B48" s="86" t="s">
        <v>757</v>
      </c>
      <c r="C48" s="87" t="s">
        <v>758</v>
      </c>
      <c r="D48" s="87" t="s">
        <v>32</v>
      </c>
      <c r="E48" s="87" t="s">
        <v>1584</v>
      </c>
      <c r="F48" s="324" t="s">
        <v>760</v>
      </c>
      <c r="G48" s="326"/>
      <c r="H48" s="327"/>
    </row>
    <row r="49" spans="1:8" s="45" customFormat="1" ht="22.5" customHeight="1">
      <c r="A49" s="25">
        <f>IF(B49=0,"",SUBTOTAL(3,B$5:B49))</f>
        <v>45</v>
      </c>
      <c r="B49" s="86" t="s">
        <v>762</v>
      </c>
      <c r="C49" s="87" t="s">
        <v>763</v>
      </c>
      <c r="D49" s="87" t="s">
        <v>32</v>
      </c>
      <c r="E49" s="87" t="s">
        <v>1584</v>
      </c>
      <c r="F49" s="314" t="s">
        <v>765</v>
      </c>
      <c r="G49" s="326"/>
      <c r="H49" s="327"/>
    </row>
    <row r="50" spans="1:8" s="45" customFormat="1" ht="22.5" customHeight="1">
      <c r="A50" s="25">
        <f>IF(B50=0,"",SUBTOTAL(3,B$5:B50))</f>
        <v>46</v>
      </c>
      <c r="B50" s="86" t="s">
        <v>769</v>
      </c>
      <c r="C50" s="87" t="s">
        <v>770</v>
      </c>
      <c r="D50" s="87" t="s">
        <v>32</v>
      </c>
      <c r="E50" s="87" t="s">
        <v>1584</v>
      </c>
      <c r="F50" s="314" t="s">
        <v>772</v>
      </c>
      <c r="G50" s="326"/>
      <c r="H50" s="327"/>
    </row>
    <row r="51" spans="1:8" s="45" customFormat="1" ht="22.5" customHeight="1">
      <c r="A51" s="25">
        <f>IF(B51=0,"",SUBTOTAL(3,B$5:B51))</f>
        <v>47</v>
      </c>
      <c r="B51" s="86" t="s">
        <v>773</v>
      </c>
      <c r="C51" s="87" t="s">
        <v>774</v>
      </c>
      <c r="D51" s="87" t="s">
        <v>32</v>
      </c>
      <c r="E51" s="87" t="s">
        <v>1584</v>
      </c>
      <c r="F51" s="314" t="s">
        <v>776</v>
      </c>
      <c r="G51" s="326"/>
      <c r="H51" s="327"/>
    </row>
    <row r="52" spans="1:8" s="45" customFormat="1" ht="22.5" customHeight="1">
      <c r="A52" s="25">
        <f>IF(B52=0,"",SUBTOTAL(3,B$5:B52))</f>
        <v>48</v>
      </c>
      <c r="B52" s="86" t="s">
        <v>779</v>
      </c>
      <c r="C52" s="87" t="s">
        <v>780</v>
      </c>
      <c r="D52" s="87" t="s">
        <v>32</v>
      </c>
      <c r="E52" s="87" t="s">
        <v>1584</v>
      </c>
      <c r="F52" s="312" t="s">
        <v>782</v>
      </c>
      <c r="G52" s="326"/>
      <c r="H52" s="327"/>
    </row>
    <row r="53" spans="1:8" s="45" customFormat="1" ht="22.5" customHeight="1">
      <c r="A53" s="25">
        <f>IF(B53=0,"",SUBTOTAL(3,B$5:B53))</f>
        <v>49</v>
      </c>
      <c r="B53" s="86" t="s">
        <v>784</v>
      </c>
      <c r="C53" s="87" t="s">
        <v>785</v>
      </c>
      <c r="D53" s="87" t="s">
        <v>32</v>
      </c>
      <c r="E53" s="87" t="s">
        <v>1584</v>
      </c>
      <c r="F53" s="314" t="s">
        <v>788</v>
      </c>
      <c r="G53" s="326"/>
      <c r="H53" s="327"/>
    </row>
    <row r="54" spans="1:8" s="45" customFormat="1" ht="22.5" customHeight="1">
      <c r="A54" s="25">
        <f>IF(B54=0,"",SUBTOTAL(3,B$5:B54))</f>
        <v>50</v>
      </c>
      <c r="B54" s="69" t="s">
        <v>791</v>
      </c>
      <c r="C54" s="98" t="s">
        <v>792</v>
      </c>
      <c r="D54" s="63" t="s">
        <v>63</v>
      </c>
      <c r="E54" s="87" t="s">
        <v>1584</v>
      </c>
      <c r="F54" s="336" t="s">
        <v>794</v>
      </c>
      <c r="G54" s="326"/>
      <c r="H54" s="327"/>
    </row>
    <row r="55" spans="1:8" s="45" customFormat="1" ht="22.5" customHeight="1">
      <c r="A55" s="25">
        <f>IF(B55=0,"",SUBTOTAL(3,B$5:B55))</f>
        <v>51</v>
      </c>
      <c r="B55" s="69" t="s">
        <v>796</v>
      </c>
      <c r="C55" s="98" t="s">
        <v>797</v>
      </c>
      <c r="D55" s="63" t="s">
        <v>63</v>
      </c>
      <c r="E55" s="87" t="s">
        <v>1584</v>
      </c>
      <c r="F55" s="314" t="s">
        <v>799</v>
      </c>
      <c r="G55" s="326"/>
      <c r="H55" s="327"/>
    </row>
    <row r="56" spans="1:8" s="45" customFormat="1" ht="22.5" customHeight="1">
      <c r="A56" s="25">
        <f>IF(B56=0,"",SUBTOTAL(3,B$5:B56))</f>
        <v>52</v>
      </c>
      <c r="B56" s="69" t="s">
        <v>802</v>
      </c>
      <c r="C56" s="98" t="s">
        <v>803</v>
      </c>
      <c r="D56" s="67" t="s">
        <v>32</v>
      </c>
      <c r="E56" s="87" t="s">
        <v>1584</v>
      </c>
      <c r="F56" s="314" t="s">
        <v>805</v>
      </c>
      <c r="G56" s="326"/>
      <c r="H56" s="327"/>
    </row>
    <row r="57" spans="1:8" s="45" customFormat="1" ht="22.5" customHeight="1">
      <c r="A57" s="25">
        <f>IF(B57=0,"",SUBTOTAL(3,B$5:B57))</f>
        <v>53</v>
      </c>
      <c r="B57" s="69" t="s">
        <v>808</v>
      </c>
      <c r="C57" s="98" t="s">
        <v>809</v>
      </c>
      <c r="D57" s="67" t="s">
        <v>32</v>
      </c>
      <c r="E57" s="87" t="s">
        <v>1584</v>
      </c>
      <c r="F57" s="336" t="s">
        <v>811</v>
      </c>
      <c r="G57" s="326"/>
      <c r="H57" s="327"/>
    </row>
    <row r="58" spans="1:8" s="45" customFormat="1" ht="22.5" customHeight="1">
      <c r="A58" s="25">
        <f>IF(B58=0,"",SUBTOTAL(3,B$5:B58))</f>
        <v>54</v>
      </c>
      <c r="B58" s="69" t="s">
        <v>814</v>
      </c>
      <c r="C58" s="98" t="s">
        <v>815</v>
      </c>
      <c r="D58" s="67" t="s">
        <v>32</v>
      </c>
      <c r="E58" s="87" t="s">
        <v>1584</v>
      </c>
      <c r="F58" s="314" t="s">
        <v>817</v>
      </c>
      <c r="G58" s="326"/>
      <c r="H58" s="327"/>
    </row>
    <row r="59" spans="1:8" s="45" customFormat="1" ht="22.5" customHeight="1">
      <c r="A59" s="25">
        <f>IF(B59=0,"",SUBTOTAL(3,B$5:B59))</f>
        <v>55</v>
      </c>
      <c r="B59" s="69" t="s">
        <v>820</v>
      </c>
      <c r="C59" s="116" t="s">
        <v>821</v>
      </c>
      <c r="D59" s="63" t="s">
        <v>63</v>
      </c>
      <c r="E59" s="87" t="s">
        <v>1584</v>
      </c>
      <c r="F59" s="314" t="s">
        <v>823</v>
      </c>
      <c r="G59" s="326"/>
      <c r="H59" s="327"/>
    </row>
    <row r="60" spans="1:8" s="45" customFormat="1" ht="22.5" customHeight="1">
      <c r="A60" s="25">
        <f>IF(B60=0,"",SUBTOTAL(3,B$5:B60))</f>
        <v>56</v>
      </c>
      <c r="B60" s="69" t="s">
        <v>826</v>
      </c>
      <c r="C60" s="98" t="s">
        <v>827</v>
      </c>
      <c r="D60" s="67" t="s">
        <v>32</v>
      </c>
      <c r="E60" s="87" t="s">
        <v>1584</v>
      </c>
      <c r="F60" s="314" t="s">
        <v>830</v>
      </c>
      <c r="G60" s="326"/>
      <c r="H60" s="327"/>
    </row>
    <row r="61" spans="1:8" s="45" customFormat="1" ht="22.5" customHeight="1">
      <c r="A61" s="25">
        <f>IF(B61=0,"",SUBTOTAL(3,B$5:B61))</f>
        <v>57</v>
      </c>
      <c r="B61" s="69" t="s">
        <v>833</v>
      </c>
      <c r="C61" s="98" t="s">
        <v>834</v>
      </c>
      <c r="D61" s="67" t="s">
        <v>32</v>
      </c>
      <c r="E61" s="87" t="s">
        <v>1584</v>
      </c>
      <c r="F61" s="314" t="s">
        <v>837</v>
      </c>
      <c r="G61" s="326"/>
      <c r="H61" s="327"/>
    </row>
    <row r="62" spans="1:8" s="45" customFormat="1" ht="22.5" customHeight="1">
      <c r="A62" s="25">
        <f>IF(B62=0,"",SUBTOTAL(3,B$5:B62))</f>
        <v>58</v>
      </c>
      <c r="B62" s="69" t="s">
        <v>840</v>
      </c>
      <c r="C62" s="98" t="s">
        <v>841</v>
      </c>
      <c r="D62" s="67" t="s">
        <v>32</v>
      </c>
      <c r="E62" s="87" t="s">
        <v>1584</v>
      </c>
      <c r="F62" s="336" t="s">
        <v>842</v>
      </c>
      <c r="G62" s="326"/>
      <c r="H62" s="327"/>
    </row>
    <row r="63" spans="1:8" s="45" customFormat="1" ht="22.5" customHeight="1">
      <c r="A63" s="25">
        <f>IF(B63=0,"",SUBTOTAL(3,B$5:B63))</f>
        <v>59</v>
      </c>
      <c r="B63" s="69" t="s">
        <v>843</v>
      </c>
      <c r="C63" s="98" t="s">
        <v>844</v>
      </c>
      <c r="D63" s="67" t="s">
        <v>32</v>
      </c>
      <c r="E63" s="87" t="s">
        <v>1584</v>
      </c>
      <c r="F63" s="313" t="s">
        <v>846</v>
      </c>
      <c r="G63" s="326"/>
      <c r="H63" s="327"/>
    </row>
    <row r="64" spans="1:8" s="45" customFormat="1" ht="22.5" customHeight="1">
      <c r="A64" s="25">
        <f>IF(B64=0,"",SUBTOTAL(3,B$5:B64))</f>
        <v>60</v>
      </c>
      <c r="B64" s="69" t="s">
        <v>849</v>
      </c>
      <c r="C64" s="98" t="s">
        <v>850</v>
      </c>
      <c r="D64" s="67" t="s">
        <v>32</v>
      </c>
      <c r="E64" s="87" t="s">
        <v>1584</v>
      </c>
      <c r="F64" s="336" t="s">
        <v>852</v>
      </c>
      <c r="G64" s="326"/>
      <c r="H64" s="327"/>
    </row>
    <row r="65" spans="1:8" s="45" customFormat="1" ht="22.5" customHeight="1">
      <c r="A65" s="25">
        <f>IF(B65=0,"",SUBTOTAL(3,B$5:B65))</f>
        <v>61</v>
      </c>
      <c r="B65" s="69" t="s">
        <v>854</v>
      </c>
      <c r="C65" s="98" t="s">
        <v>855</v>
      </c>
      <c r="D65" s="67" t="s">
        <v>32</v>
      </c>
      <c r="E65" s="87" t="s">
        <v>1584</v>
      </c>
      <c r="F65" s="336" t="s">
        <v>857</v>
      </c>
      <c r="G65" s="326"/>
      <c r="H65" s="327"/>
    </row>
    <row r="66" spans="1:8" s="45" customFormat="1" ht="22.5" customHeight="1">
      <c r="A66" s="25">
        <f>IF(B66=0,"",SUBTOTAL(3,B$5:B66))</f>
        <v>62</v>
      </c>
      <c r="B66" s="69" t="s">
        <v>860</v>
      </c>
      <c r="C66" s="98" t="s">
        <v>861</v>
      </c>
      <c r="D66" s="67" t="s">
        <v>32</v>
      </c>
      <c r="E66" s="87" t="s">
        <v>1584</v>
      </c>
      <c r="F66" s="336" t="s">
        <v>863</v>
      </c>
      <c r="G66" s="326"/>
      <c r="H66" s="327"/>
    </row>
    <row r="67" spans="1:8" s="45" customFormat="1" ht="22.5" customHeight="1">
      <c r="A67" s="25">
        <f>IF(B67=0,"",SUBTOTAL(3,B$5:B67))</f>
        <v>63</v>
      </c>
      <c r="B67" s="69" t="s">
        <v>865</v>
      </c>
      <c r="C67" s="98" t="s">
        <v>866</v>
      </c>
      <c r="D67" s="67" t="s">
        <v>32</v>
      </c>
      <c r="E67" s="87" t="s">
        <v>1584</v>
      </c>
      <c r="F67" s="336" t="s">
        <v>868</v>
      </c>
      <c r="G67" s="326"/>
      <c r="H67" s="327"/>
    </row>
    <row r="68" spans="1:8" s="45" customFormat="1" ht="22.5" customHeight="1">
      <c r="A68" s="25">
        <f>IF(B68=0,"",SUBTOTAL(3,B$5:B68))</f>
        <v>64</v>
      </c>
      <c r="B68" s="66" t="s">
        <v>871</v>
      </c>
      <c r="C68" s="67" t="s">
        <v>872</v>
      </c>
      <c r="D68" s="67" t="s">
        <v>32</v>
      </c>
      <c r="E68" s="87" t="s">
        <v>1584</v>
      </c>
      <c r="F68" s="336" t="s">
        <v>873</v>
      </c>
      <c r="G68" s="326"/>
      <c r="H68" s="327"/>
    </row>
    <row r="69" spans="1:8" s="45" customFormat="1" ht="22.5" customHeight="1">
      <c r="A69" s="25">
        <f>IF(B69=0,"",SUBTOTAL(3,B$5:B69))</f>
        <v>65</v>
      </c>
      <c r="B69" s="66" t="s">
        <v>874</v>
      </c>
      <c r="C69" s="67" t="s">
        <v>875</v>
      </c>
      <c r="D69" s="67" t="s">
        <v>32</v>
      </c>
      <c r="E69" s="87" t="s">
        <v>1584</v>
      </c>
      <c r="F69" s="314" t="s">
        <v>876</v>
      </c>
      <c r="G69" s="326"/>
      <c r="H69" s="327"/>
    </row>
    <row r="70" spans="1:8" s="45" customFormat="1" ht="22.5" customHeight="1">
      <c r="A70" s="25">
        <f>IF(B70=0,"",SUBTOTAL(3,B$5:B70))</f>
        <v>66</v>
      </c>
      <c r="B70" s="66" t="s">
        <v>877</v>
      </c>
      <c r="C70" s="67" t="s">
        <v>878</v>
      </c>
      <c r="D70" s="67" t="s">
        <v>32</v>
      </c>
      <c r="E70" s="87" t="s">
        <v>1584</v>
      </c>
      <c r="F70" s="312" t="s">
        <v>879</v>
      </c>
      <c r="G70" s="368"/>
      <c r="H70" s="327"/>
    </row>
    <row r="71" spans="1:8" s="45" customFormat="1" ht="22.5" customHeight="1">
      <c r="A71" s="25">
        <f>IF(B71=0,"",SUBTOTAL(3,B$5:B71))</f>
        <v>67</v>
      </c>
      <c r="B71" s="66" t="s">
        <v>880</v>
      </c>
      <c r="C71" s="67" t="s">
        <v>881</v>
      </c>
      <c r="D71" s="67" t="s">
        <v>32</v>
      </c>
      <c r="E71" s="87" t="s">
        <v>1584</v>
      </c>
      <c r="F71" s="314" t="s">
        <v>883</v>
      </c>
      <c r="G71" s="326"/>
      <c r="H71" s="327"/>
    </row>
    <row r="72" spans="1:8" s="45" customFormat="1" ht="22.5" customHeight="1">
      <c r="A72" s="25">
        <f>IF(B72=0,"",SUBTOTAL(3,B$5:B72))</f>
        <v>68</v>
      </c>
      <c r="B72" s="66" t="s">
        <v>887</v>
      </c>
      <c r="C72" s="67" t="s">
        <v>888</v>
      </c>
      <c r="D72" s="67" t="s">
        <v>32</v>
      </c>
      <c r="E72" s="87" t="s">
        <v>1584</v>
      </c>
      <c r="F72" s="366" t="s">
        <v>890</v>
      </c>
      <c r="G72" s="326"/>
      <c r="H72" s="327"/>
    </row>
    <row r="73" spans="1:8" s="45" customFormat="1" ht="22.5" customHeight="1">
      <c r="A73" s="25">
        <f>IF(B73=0,"",SUBTOTAL(3,B$5:B73))</f>
        <v>69</v>
      </c>
      <c r="B73" s="66" t="s">
        <v>891</v>
      </c>
      <c r="C73" s="67" t="s">
        <v>892</v>
      </c>
      <c r="D73" s="67" t="s">
        <v>32</v>
      </c>
      <c r="E73" s="87" t="s">
        <v>1584</v>
      </c>
      <c r="F73" s="337" t="s">
        <v>893</v>
      </c>
      <c r="G73" s="326"/>
      <c r="H73" s="327"/>
    </row>
    <row r="74" spans="1:8" s="45" customFormat="1" ht="22.5" customHeight="1">
      <c r="A74" s="25">
        <f>IF(B74=0,"",SUBTOTAL(3,B$5:B74))</f>
        <v>70</v>
      </c>
      <c r="B74" s="66" t="s">
        <v>894</v>
      </c>
      <c r="C74" s="67" t="s">
        <v>895</v>
      </c>
      <c r="D74" s="67" t="s">
        <v>32</v>
      </c>
      <c r="E74" s="87" t="s">
        <v>1584</v>
      </c>
      <c r="F74" s="367" t="s">
        <v>897</v>
      </c>
      <c r="G74" s="326"/>
      <c r="H74" s="327"/>
    </row>
    <row r="75" spans="1:8" s="45" customFormat="1" ht="22.5" customHeight="1">
      <c r="A75" s="25">
        <f>IF(B75=0,"",SUBTOTAL(3,B$5:B75))</f>
        <v>71</v>
      </c>
      <c r="B75" s="66" t="s">
        <v>900</v>
      </c>
      <c r="C75" s="67" t="s">
        <v>901</v>
      </c>
      <c r="D75" s="67" t="s">
        <v>32</v>
      </c>
      <c r="E75" s="87" t="s">
        <v>1584</v>
      </c>
      <c r="F75" s="367" t="s">
        <v>902</v>
      </c>
      <c r="G75" s="326"/>
      <c r="H75" s="327"/>
    </row>
    <row r="76" spans="1:8" s="45" customFormat="1" ht="22.5" customHeight="1">
      <c r="A76" s="25">
        <f>IF(B76=0,"",SUBTOTAL(3,B$5:B76))</f>
        <v>72</v>
      </c>
      <c r="B76" s="66" t="s">
        <v>903</v>
      </c>
      <c r="C76" s="67" t="s">
        <v>904</v>
      </c>
      <c r="D76" s="63" t="s">
        <v>63</v>
      </c>
      <c r="E76" s="87" t="s">
        <v>1584</v>
      </c>
      <c r="F76" s="367" t="s">
        <v>906</v>
      </c>
      <c r="G76" s="326"/>
      <c r="H76" s="327"/>
    </row>
    <row r="77" spans="1:8" s="45" customFormat="1" ht="22.5" customHeight="1">
      <c r="A77" s="25">
        <f>IF(B77=0,"",SUBTOTAL(3,B$5:B77))</f>
        <v>73</v>
      </c>
      <c r="B77" s="66" t="s">
        <v>909</v>
      </c>
      <c r="C77" s="67" t="s">
        <v>910</v>
      </c>
      <c r="D77" s="63" t="s">
        <v>63</v>
      </c>
      <c r="E77" s="87" t="s">
        <v>1584</v>
      </c>
      <c r="F77" s="367" t="s">
        <v>913</v>
      </c>
      <c r="G77" s="326"/>
      <c r="H77" s="327"/>
    </row>
    <row r="78" spans="1:8" s="45" customFormat="1" ht="22.5" customHeight="1">
      <c r="A78" s="25">
        <f>IF(B78=0,"",SUBTOTAL(3,B$5:B78))</f>
        <v>74</v>
      </c>
      <c r="B78" s="66" t="s">
        <v>916</v>
      </c>
      <c r="C78" s="67" t="s">
        <v>917</v>
      </c>
      <c r="D78" s="67" t="s">
        <v>32</v>
      </c>
      <c r="E78" s="87" t="s">
        <v>1584</v>
      </c>
      <c r="F78" s="337" t="s">
        <v>919</v>
      </c>
      <c r="G78" s="326"/>
      <c r="H78" s="327"/>
    </row>
    <row r="79" spans="1:8" s="45" customFormat="1" ht="22.5" customHeight="1">
      <c r="A79" s="25">
        <f>IF(B79=0,"",SUBTOTAL(3,B$5:B79))</f>
        <v>75</v>
      </c>
      <c r="B79" s="66" t="s">
        <v>922</v>
      </c>
      <c r="C79" s="67" t="s">
        <v>923</v>
      </c>
      <c r="D79" s="67" t="s">
        <v>32</v>
      </c>
      <c r="E79" s="87" t="s">
        <v>1584</v>
      </c>
      <c r="F79" s="367" t="s">
        <v>925</v>
      </c>
      <c r="G79" s="326"/>
      <c r="H79" s="327"/>
    </row>
    <row r="80" spans="1:8" s="45" customFormat="1" ht="22.5" customHeight="1">
      <c r="A80" s="25">
        <f>IF(B80=0,"",SUBTOTAL(3,B$5:B80))</f>
        <v>76</v>
      </c>
      <c r="B80" s="66" t="s">
        <v>927</v>
      </c>
      <c r="C80" s="67" t="s">
        <v>928</v>
      </c>
      <c r="D80" s="67" t="s">
        <v>32</v>
      </c>
      <c r="E80" s="87" t="s">
        <v>1584</v>
      </c>
      <c r="F80" s="336" t="s">
        <v>930</v>
      </c>
      <c r="G80" s="326"/>
      <c r="H80" s="327"/>
    </row>
    <row r="81" spans="1:8" s="45" customFormat="1" ht="22.5" customHeight="1">
      <c r="A81" s="25">
        <f>IF(B81=0,"",SUBTOTAL(3,B$5:B81))</f>
        <v>77</v>
      </c>
      <c r="B81" s="66" t="s">
        <v>931</v>
      </c>
      <c r="C81" s="67" t="s">
        <v>932</v>
      </c>
      <c r="D81" s="67" t="s">
        <v>32</v>
      </c>
      <c r="E81" s="87" t="s">
        <v>1584</v>
      </c>
      <c r="F81" s="312" t="s">
        <v>934</v>
      </c>
      <c r="G81" s="326"/>
      <c r="H81" s="327"/>
    </row>
    <row r="82" spans="1:8" s="45" customFormat="1" ht="22.5" customHeight="1">
      <c r="A82" s="25">
        <f>IF(B82=0,"",SUBTOTAL(3,B$5:B82))</f>
        <v>78</v>
      </c>
      <c r="B82" s="69" t="s">
        <v>937</v>
      </c>
      <c r="C82" s="98" t="s">
        <v>938</v>
      </c>
      <c r="D82" s="63" t="s">
        <v>63</v>
      </c>
      <c r="E82" s="87" t="s">
        <v>1584</v>
      </c>
      <c r="F82" s="312">
        <v>361677676</v>
      </c>
      <c r="G82" s="326"/>
      <c r="H82" s="327"/>
    </row>
    <row r="83" spans="1:8" s="45" customFormat="1" ht="22.5" customHeight="1">
      <c r="A83" s="25">
        <f>IF(B83=0,"",SUBTOTAL(3,B$5:B83))</f>
        <v>79</v>
      </c>
      <c r="B83" s="69" t="s">
        <v>941</v>
      </c>
      <c r="C83" s="98" t="s">
        <v>942</v>
      </c>
      <c r="D83" s="63" t="s">
        <v>63</v>
      </c>
      <c r="E83" s="87" t="s">
        <v>1584</v>
      </c>
      <c r="F83" s="312">
        <v>183130486</v>
      </c>
      <c r="G83" s="326"/>
      <c r="H83" s="327"/>
    </row>
    <row r="84" spans="1:8" s="45" customFormat="1" ht="22.5" customHeight="1">
      <c r="A84" s="25">
        <f>IF(B84=0,"",SUBTOTAL(3,B$5:B84))</f>
        <v>80</v>
      </c>
      <c r="B84" s="69" t="s">
        <v>945</v>
      </c>
      <c r="C84" s="98" t="s">
        <v>946</v>
      </c>
      <c r="D84" s="63" t="s">
        <v>63</v>
      </c>
      <c r="E84" s="87" t="s">
        <v>1584</v>
      </c>
      <c r="F84" s="312">
        <v>183134107</v>
      </c>
      <c r="G84" s="326"/>
      <c r="H84" s="327"/>
    </row>
    <row r="85" spans="1:8" s="45" customFormat="1" ht="22.5" customHeight="1">
      <c r="A85" s="25">
        <f>IF(B85=0,"",SUBTOTAL(3,B$5:B85))</f>
        <v>81</v>
      </c>
      <c r="B85" s="69" t="s">
        <v>950</v>
      </c>
      <c r="C85" s="98" t="s">
        <v>951</v>
      </c>
      <c r="D85" s="63" t="s">
        <v>63</v>
      </c>
      <c r="E85" s="87" t="s">
        <v>1584</v>
      </c>
      <c r="F85" s="312">
        <v>361697892</v>
      </c>
      <c r="G85" s="326"/>
      <c r="H85" s="327"/>
    </row>
    <row r="86" spans="1:8" s="45" customFormat="1" ht="22.5" customHeight="1">
      <c r="A86" s="25">
        <f>IF(B86=0,"",SUBTOTAL(3,B$5:B86))</f>
        <v>82</v>
      </c>
      <c r="B86" s="69" t="s">
        <v>954</v>
      </c>
      <c r="C86" s="98" t="s">
        <v>955</v>
      </c>
      <c r="D86" s="67" t="s">
        <v>32</v>
      </c>
      <c r="E86" s="87" t="s">
        <v>1584</v>
      </c>
      <c r="F86" s="312">
        <v>361534646</v>
      </c>
      <c r="G86" s="326"/>
      <c r="H86" s="327"/>
    </row>
    <row r="87" spans="1:8" s="45" customFormat="1" ht="22.5" customHeight="1">
      <c r="A87" s="25">
        <f>IF(B87=0,"",SUBTOTAL(3,B$5:B87))</f>
        <v>83</v>
      </c>
      <c r="B87" s="69" t="s">
        <v>959</v>
      </c>
      <c r="C87" s="98" t="s">
        <v>960</v>
      </c>
      <c r="D87" s="63" t="s">
        <v>63</v>
      </c>
      <c r="E87" s="87" t="s">
        <v>1584</v>
      </c>
      <c r="F87" s="314" t="s">
        <v>961</v>
      </c>
      <c r="G87" s="326"/>
      <c r="H87" s="327"/>
    </row>
    <row r="88" spans="1:8" s="45" customFormat="1" ht="22.5" customHeight="1">
      <c r="A88" s="25">
        <f>IF(B88=0,"",SUBTOTAL(3,B$5:B88))</f>
        <v>84</v>
      </c>
      <c r="B88" s="69" t="s">
        <v>963</v>
      </c>
      <c r="C88" s="98" t="s">
        <v>964</v>
      </c>
      <c r="D88" s="63" t="s">
        <v>63</v>
      </c>
      <c r="E88" s="87" t="s">
        <v>1584</v>
      </c>
      <c r="F88" s="312">
        <v>331283292</v>
      </c>
      <c r="G88" s="326"/>
      <c r="H88" s="327"/>
    </row>
    <row r="89" spans="1:8" s="45" customFormat="1" ht="22.5" customHeight="1">
      <c r="A89" s="25">
        <f>IF(B89=0,"",SUBTOTAL(3,B$5:B89))</f>
        <v>85</v>
      </c>
      <c r="B89" s="69" t="s">
        <v>968</v>
      </c>
      <c r="C89" s="98" t="s">
        <v>969</v>
      </c>
      <c r="D89" s="67" t="s">
        <v>32</v>
      </c>
      <c r="E89" s="87" t="s">
        <v>1584</v>
      </c>
      <c r="F89" s="312">
        <v>361738776</v>
      </c>
      <c r="G89" s="326"/>
      <c r="H89" s="327"/>
    </row>
    <row r="90" spans="1:8" s="45" customFormat="1" ht="22.5" customHeight="1">
      <c r="A90" s="25">
        <f>IF(B90=0,"",SUBTOTAL(3,B$5:B90))</f>
        <v>86</v>
      </c>
      <c r="B90" s="69" t="s">
        <v>972</v>
      </c>
      <c r="C90" s="98" t="s">
        <v>973</v>
      </c>
      <c r="D90" s="67" t="s">
        <v>32</v>
      </c>
      <c r="E90" s="87" t="s">
        <v>1584</v>
      </c>
      <c r="F90" s="312">
        <v>362062822</v>
      </c>
      <c r="G90" s="326"/>
      <c r="H90" s="327"/>
    </row>
    <row r="91" spans="1:8" s="45" customFormat="1" ht="22.5" customHeight="1">
      <c r="A91" s="25">
        <f>IF(B91=0,"",SUBTOTAL(3,B$5:B91))</f>
        <v>87</v>
      </c>
      <c r="B91" s="69" t="s">
        <v>976</v>
      </c>
      <c r="C91" s="98" t="s">
        <v>977</v>
      </c>
      <c r="D91" s="67" t="s">
        <v>32</v>
      </c>
      <c r="E91" s="87" t="s">
        <v>1584</v>
      </c>
      <c r="F91" s="312">
        <v>361493409</v>
      </c>
      <c r="G91" s="326"/>
      <c r="H91" s="327"/>
    </row>
    <row r="92" spans="1:8" s="45" customFormat="1" ht="22.5" customHeight="1">
      <c r="A92" s="25">
        <f>IF(B92=0,"",SUBTOTAL(3,B$5:B92))</f>
        <v>88</v>
      </c>
      <c r="B92" s="69" t="s">
        <v>981</v>
      </c>
      <c r="C92" s="98" t="s">
        <v>982</v>
      </c>
      <c r="D92" s="67" t="s">
        <v>32</v>
      </c>
      <c r="E92" s="87" t="s">
        <v>1584</v>
      </c>
      <c r="F92" s="312" t="s">
        <v>983</v>
      </c>
      <c r="G92" s="326"/>
      <c r="H92" s="327"/>
    </row>
    <row r="93" spans="1:8" s="45" customFormat="1" ht="22.5" customHeight="1">
      <c r="A93" s="25">
        <f>IF(B93=0,"",SUBTOTAL(3,B$5:B93))</f>
        <v>89</v>
      </c>
      <c r="B93" s="69" t="s">
        <v>984</v>
      </c>
      <c r="C93" s="98" t="s">
        <v>985</v>
      </c>
      <c r="D93" s="67" t="s">
        <v>32</v>
      </c>
      <c r="E93" s="87" t="s">
        <v>1584</v>
      </c>
      <c r="F93" s="312">
        <v>362182659</v>
      </c>
      <c r="G93" s="326"/>
      <c r="H93" s="327"/>
    </row>
    <row r="94" spans="1:8" s="45" customFormat="1" ht="22.5" customHeight="1">
      <c r="A94" s="25">
        <f>IF(B94=0,"",SUBTOTAL(3,B$5:B94))</f>
        <v>90</v>
      </c>
      <c r="B94" s="69" t="s">
        <v>988</v>
      </c>
      <c r="C94" s="98" t="s">
        <v>989</v>
      </c>
      <c r="D94" s="67" t="s">
        <v>32</v>
      </c>
      <c r="E94" s="87" t="s">
        <v>1584</v>
      </c>
      <c r="F94" s="312">
        <v>362143068</v>
      </c>
      <c r="G94" s="326"/>
      <c r="H94" s="327"/>
    </row>
    <row r="95" spans="1:8" s="45" customFormat="1" ht="22.5" customHeight="1">
      <c r="A95" s="25">
        <f>IF(B95=0,"",SUBTOTAL(3,B$5:B95))</f>
        <v>91</v>
      </c>
      <c r="B95" s="69" t="s">
        <v>990</v>
      </c>
      <c r="C95" s="98" t="s">
        <v>991</v>
      </c>
      <c r="D95" s="67" t="s">
        <v>32</v>
      </c>
      <c r="E95" s="87" t="s">
        <v>1584</v>
      </c>
      <c r="F95" s="312">
        <v>362122597</v>
      </c>
      <c r="G95" s="326"/>
      <c r="H95" s="327"/>
    </row>
    <row r="96" spans="1:8" s="45" customFormat="1" ht="22.5" customHeight="1">
      <c r="A96" s="25">
        <f>IF(B96=0,"",SUBTOTAL(3,B$5:B96))</f>
        <v>92</v>
      </c>
      <c r="B96" s="69" t="s">
        <v>994</v>
      </c>
      <c r="C96" s="98" t="s">
        <v>995</v>
      </c>
      <c r="D96" s="67" t="s">
        <v>32</v>
      </c>
      <c r="E96" s="87" t="s">
        <v>1584</v>
      </c>
      <c r="F96" s="312">
        <v>361332886</v>
      </c>
      <c r="G96" s="326"/>
      <c r="H96" s="327"/>
    </row>
    <row r="97" spans="1:8" s="45" customFormat="1" ht="22.5" customHeight="1">
      <c r="A97" s="25">
        <f>IF(B97=0,"",SUBTOTAL(3,B$5:B97))</f>
        <v>93</v>
      </c>
      <c r="B97" s="69" t="s">
        <v>997</v>
      </c>
      <c r="C97" s="98" t="s">
        <v>998</v>
      </c>
      <c r="D97" s="67" t="s">
        <v>32</v>
      </c>
      <c r="E97" s="87" t="s">
        <v>1584</v>
      </c>
      <c r="F97" s="312">
        <v>361416204</v>
      </c>
      <c r="G97" s="326"/>
      <c r="H97" s="327"/>
    </row>
    <row r="98" spans="1:8" s="45" customFormat="1" ht="22.5" customHeight="1">
      <c r="A98" s="25">
        <f>IF(B98=0,"",SUBTOTAL(3,B$5:B98))</f>
        <v>94</v>
      </c>
      <c r="B98" s="69" t="s">
        <v>999</v>
      </c>
      <c r="C98" s="98" t="s">
        <v>1000</v>
      </c>
      <c r="D98" s="67" t="s">
        <v>32</v>
      </c>
      <c r="E98" s="87" t="s">
        <v>1584</v>
      </c>
      <c r="F98" s="312">
        <v>361625247</v>
      </c>
      <c r="G98" s="326"/>
      <c r="H98" s="327"/>
    </row>
    <row r="99" spans="1:8" s="45" customFormat="1" ht="22.5" customHeight="1">
      <c r="A99" s="25">
        <f>IF(B99=0,"",SUBTOTAL(3,B$5:B99))</f>
        <v>95</v>
      </c>
      <c r="B99" s="69" t="s">
        <v>1003</v>
      </c>
      <c r="C99" s="98" t="s">
        <v>1004</v>
      </c>
      <c r="D99" s="67" t="s">
        <v>32</v>
      </c>
      <c r="E99" s="87" t="s">
        <v>1584</v>
      </c>
      <c r="F99" s="312" t="s">
        <v>1006</v>
      </c>
      <c r="G99" s="326"/>
      <c r="H99" s="327"/>
    </row>
    <row r="100" spans="1:8" s="45" customFormat="1" ht="22.5" customHeight="1">
      <c r="A100" s="25">
        <f>IF(B100=0,"",SUBTOTAL(3,B$5:B100))</f>
        <v>96</v>
      </c>
      <c r="B100" s="69" t="s">
        <v>1008</v>
      </c>
      <c r="C100" s="98" t="s">
        <v>1009</v>
      </c>
      <c r="D100" s="67" t="s">
        <v>32</v>
      </c>
      <c r="E100" s="87" t="s">
        <v>1584</v>
      </c>
      <c r="F100" s="312">
        <v>362397913</v>
      </c>
      <c r="G100" s="326"/>
      <c r="H100" s="327"/>
    </row>
    <row r="101" spans="1:8" s="45" customFormat="1" ht="22.5" customHeight="1">
      <c r="A101" s="25">
        <f>IF(B101=0,"",SUBTOTAL(3,B$5:B101))</f>
        <v>97</v>
      </c>
      <c r="B101" s="69" t="s">
        <v>1012</v>
      </c>
      <c r="C101" s="98" t="s">
        <v>1013</v>
      </c>
      <c r="D101" s="67" t="s">
        <v>32</v>
      </c>
      <c r="E101" s="87" t="s">
        <v>1584</v>
      </c>
      <c r="F101" s="312">
        <v>362028867</v>
      </c>
      <c r="G101" s="326"/>
      <c r="H101" s="327"/>
    </row>
    <row r="102" spans="1:8" s="45" customFormat="1" ht="22.5" customHeight="1">
      <c r="A102" s="25">
        <f>IF(B102=0,"",SUBTOTAL(3,B$5:B102))</f>
        <v>98</v>
      </c>
      <c r="B102" s="66" t="s">
        <v>1014</v>
      </c>
      <c r="C102" s="67" t="s">
        <v>1015</v>
      </c>
      <c r="D102" s="67" t="s">
        <v>32</v>
      </c>
      <c r="E102" s="87" t="s">
        <v>1584</v>
      </c>
      <c r="F102" s="312">
        <v>361854255</v>
      </c>
      <c r="G102" s="326"/>
      <c r="H102" s="327"/>
    </row>
    <row r="103" spans="1:8" s="45" customFormat="1" ht="22.5" customHeight="1">
      <c r="A103" s="25">
        <f>IF(B103=0,"",SUBTOTAL(3,B$5:B103))</f>
        <v>99</v>
      </c>
      <c r="B103" s="66" t="s">
        <v>1017</v>
      </c>
      <c r="C103" s="67" t="s">
        <v>1018</v>
      </c>
      <c r="D103" s="67" t="s">
        <v>32</v>
      </c>
      <c r="E103" s="87" t="s">
        <v>1584</v>
      </c>
      <c r="F103" s="312">
        <v>361990109</v>
      </c>
      <c r="G103" s="326"/>
      <c r="H103" s="327"/>
    </row>
    <row r="104" spans="1:8" s="45" customFormat="1" ht="22.5" customHeight="1">
      <c r="A104" s="25">
        <f>IF(B104=0,"",SUBTOTAL(3,B$5:B104))</f>
        <v>100</v>
      </c>
      <c r="B104" s="66" t="s">
        <v>1022</v>
      </c>
      <c r="C104" s="67" t="s">
        <v>1023</v>
      </c>
      <c r="D104" s="67" t="s">
        <v>32</v>
      </c>
      <c r="E104" s="87" t="s">
        <v>1584</v>
      </c>
      <c r="F104" s="312">
        <v>361370147</v>
      </c>
      <c r="G104" s="326"/>
      <c r="H104" s="327"/>
    </row>
    <row r="105" spans="1:8" s="45" customFormat="1" ht="22.5" customHeight="1">
      <c r="A105" s="25">
        <f>IF(B105=0,"",SUBTOTAL(3,B$5:B105))</f>
        <v>101</v>
      </c>
      <c r="B105" s="66" t="s">
        <v>1027</v>
      </c>
      <c r="C105" s="67" t="s">
        <v>1028</v>
      </c>
      <c r="D105" s="67" t="s">
        <v>32</v>
      </c>
      <c r="E105" s="87" t="s">
        <v>1584</v>
      </c>
      <c r="F105" s="312">
        <v>361772594</v>
      </c>
      <c r="G105" s="326"/>
      <c r="H105" s="327"/>
    </row>
    <row r="106" spans="1:8" s="45" customFormat="1" ht="22.5" customHeight="1">
      <c r="A106" s="25">
        <f>IF(B106=0,"",SUBTOTAL(3,B$5:B106))</f>
        <v>102</v>
      </c>
      <c r="B106" s="66" t="s">
        <v>1031</v>
      </c>
      <c r="C106" s="67" t="s">
        <v>1032</v>
      </c>
      <c r="D106" s="67" t="s">
        <v>32</v>
      </c>
      <c r="E106" s="87" t="s">
        <v>1584</v>
      </c>
      <c r="F106" s="312">
        <v>362525295</v>
      </c>
      <c r="G106" s="326"/>
      <c r="H106" s="327"/>
    </row>
    <row r="107" spans="1:8" s="45" customFormat="1" ht="22.5" customHeight="1">
      <c r="A107" s="25">
        <f>IF(B107=0,"",SUBTOTAL(3,B$5:B107))</f>
        <v>103</v>
      </c>
      <c r="B107" s="119" t="s">
        <v>1036</v>
      </c>
      <c r="C107" s="120" t="s">
        <v>1037</v>
      </c>
      <c r="D107" s="63" t="s">
        <v>63</v>
      </c>
      <c r="E107" s="87" t="s">
        <v>1584</v>
      </c>
      <c r="F107" s="312">
        <v>172605493</v>
      </c>
      <c r="G107" s="326"/>
      <c r="H107" s="327"/>
    </row>
    <row r="108" spans="1:8" s="45" customFormat="1" ht="22.5" customHeight="1">
      <c r="A108" s="25">
        <f>IF(B108=0,"",SUBTOTAL(3,B$5:B108))</f>
        <v>104</v>
      </c>
      <c r="B108" s="66" t="s">
        <v>1040</v>
      </c>
      <c r="C108" s="67" t="s">
        <v>1041</v>
      </c>
      <c r="D108" s="67" t="s">
        <v>32</v>
      </c>
      <c r="E108" s="87" t="s">
        <v>1584</v>
      </c>
      <c r="F108" s="313" t="s">
        <v>1043</v>
      </c>
      <c r="G108" s="326"/>
      <c r="H108" s="327"/>
    </row>
    <row r="109" spans="1:8" s="45" customFormat="1" ht="22.5" customHeight="1">
      <c r="A109" s="25">
        <f>IF(B109=0,"",SUBTOTAL(3,B$5:B109))</f>
        <v>105</v>
      </c>
      <c r="B109" s="66" t="s">
        <v>1045</v>
      </c>
      <c r="C109" s="67" t="s">
        <v>1046</v>
      </c>
      <c r="D109" s="67" t="s">
        <v>32</v>
      </c>
      <c r="E109" s="87" t="s">
        <v>1584</v>
      </c>
      <c r="F109" s="312">
        <v>362040720</v>
      </c>
      <c r="G109" s="326"/>
      <c r="H109" s="327"/>
    </row>
    <row r="110" spans="1:8" s="45" customFormat="1" ht="22.5" customHeight="1">
      <c r="A110" s="25">
        <f>IF(B110=0,"",SUBTOTAL(3,B$5:B110))</f>
        <v>106</v>
      </c>
      <c r="B110" s="66" t="s">
        <v>1047</v>
      </c>
      <c r="C110" s="67" t="s">
        <v>1048</v>
      </c>
      <c r="D110" s="67" t="s">
        <v>32</v>
      </c>
      <c r="E110" s="87" t="s">
        <v>1584</v>
      </c>
      <c r="F110" s="312">
        <v>370690591</v>
      </c>
      <c r="G110" s="326"/>
      <c r="H110" s="327"/>
    </row>
    <row r="111" spans="1:8" s="45" customFormat="1" ht="22.5" customHeight="1">
      <c r="A111" s="25">
        <f>IF(B111=0,"",SUBTOTAL(3,B$5:B111))</f>
        <v>107</v>
      </c>
      <c r="B111" s="66" t="s">
        <v>1052</v>
      </c>
      <c r="C111" s="67" t="s">
        <v>1053</v>
      </c>
      <c r="D111" s="67" t="s">
        <v>32</v>
      </c>
      <c r="E111" s="87" t="s">
        <v>1584</v>
      </c>
      <c r="F111" s="312" t="s">
        <v>1054</v>
      </c>
      <c r="G111" s="326"/>
      <c r="H111" s="327"/>
    </row>
    <row r="112" spans="1:8" s="45" customFormat="1" ht="22.5" customHeight="1">
      <c r="A112" s="25">
        <f>IF(B112=0,"",SUBTOTAL(3,B$5:B112))</f>
        <v>108</v>
      </c>
      <c r="B112" s="66" t="s">
        <v>1056</v>
      </c>
      <c r="C112" s="67" t="s">
        <v>1057</v>
      </c>
      <c r="D112" s="67" t="s">
        <v>32</v>
      </c>
      <c r="E112" s="87" t="s">
        <v>1584</v>
      </c>
      <c r="F112" s="312" t="s">
        <v>1059</v>
      </c>
      <c r="G112" s="326"/>
      <c r="H112" s="327"/>
    </row>
    <row r="113" spans="1:8" s="45" customFormat="1" ht="22.5" customHeight="1">
      <c r="A113" s="25">
        <f>IF(B113=0,"",SUBTOTAL(3,B$5:B113))</f>
        <v>109</v>
      </c>
      <c r="B113" s="69" t="s">
        <v>1060</v>
      </c>
      <c r="C113" s="98" t="s">
        <v>1061</v>
      </c>
      <c r="D113" s="67" t="s">
        <v>32</v>
      </c>
      <c r="E113" s="87" t="s">
        <v>1584</v>
      </c>
      <c r="F113" s="312" t="s">
        <v>1063</v>
      </c>
      <c r="G113" s="326"/>
      <c r="H113" s="327"/>
    </row>
    <row r="114" spans="1:8" s="45" customFormat="1" ht="22.5" customHeight="1">
      <c r="A114" s="25">
        <f>IF(B114=0,"",SUBTOTAL(3,B$5:B114))</f>
        <v>110</v>
      </c>
      <c r="B114" s="66" t="s">
        <v>1066</v>
      </c>
      <c r="C114" s="67" t="s">
        <v>1067</v>
      </c>
      <c r="D114" s="63" t="s">
        <v>63</v>
      </c>
      <c r="E114" s="87" t="s">
        <v>1584</v>
      </c>
      <c r="F114" s="312" t="s">
        <v>1069</v>
      </c>
      <c r="G114" s="326"/>
      <c r="H114" s="327"/>
    </row>
    <row r="115" spans="1:8" s="45" customFormat="1" ht="22.5" customHeight="1">
      <c r="A115" s="25">
        <f>IF(B115=0,"",SUBTOTAL(3,B$5:B115))</f>
        <v>111</v>
      </c>
      <c r="B115" s="66" t="s">
        <v>1071</v>
      </c>
      <c r="C115" s="67" t="s">
        <v>1072</v>
      </c>
      <c r="D115" s="63" t="s">
        <v>63</v>
      </c>
      <c r="E115" s="87" t="s">
        <v>1584</v>
      </c>
      <c r="F115" s="312" t="s">
        <v>1074</v>
      </c>
      <c r="G115" s="326"/>
      <c r="H115" s="327"/>
    </row>
    <row r="116" spans="1:8" s="45" customFormat="1" ht="22.5" customHeight="1">
      <c r="A116" s="25">
        <f>IF(B116=0,"",SUBTOTAL(3,B$5:B116))</f>
        <v>112</v>
      </c>
      <c r="B116" s="66" t="s">
        <v>1077</v>
      </c>
      <c r="C116" s="67" t="s">
        <v>1078</v>
      </c>
      <c r="D116" s="63" t="s">
        <v>63</v>
      </c>
      <c r="E116" s="87" t="s">
        <v>1584</v>
      </c>
      <c r="F116" s="66">
        <v>92176003054</v>
      </c>
      <c r="G116" s="326"/>
      <c r="H116" s="327"/>
    </row>
    <row r="117" spans="1:8" s="45" customFormat="1" ht="22.5" customHeight="1">
      <c r="A117" s="25">
        <f>IF(B117=0,"",SUBTOTAL(3,B$5:B117))</f>
        <v>113</v>
      </c>
      <c r="B117" s="66" t="s">
        <v>1082</v>
      </c>
      <c r="C117" s="67" t="s">
        <v>1083</v>
      </c>
      <c r="D117" s="67" t="s">
        <v>32</v>
      </c>
      <c r="E117" s="87" t="s">
        <v>1584</v>
      </c>
      <c r="F117" s="66">
        <v>363613274</v>
      </c>
      <c r="G117" s="326"/>
      <c r="H117" s="327"/>
    </row>
    <row r="118" spans="1:8" s="45" customFormat="1" ht="22.5" customHeight="1">
      <c r="A118" s="25">
        <f>IF(B118=0,"",SUBTOTAL(3,B$5:B118))</f>
        <v>114</v>
      </c>
      <c r="B118" s="66" t="s">
        <v>1087</v>
      </c>
      <c r="C118" s="67" t="s">
        <v>1088</v>
      </c>
      <c r="D118" s="67" t="s">
        <v>32</v>
      </c>
      <c r="E118" s="87" t="s">
        <v>1584</v>
      </c>
      <c r="F118" s="66">
        <v>362040377</v>
      </c>
      <c r="G118" s="326"/>
      <c r="H118" s="327"/>
    </row>
    <row r="119" spans="1:8" s="45" customFormat="1" ht="22.5" customHeight="1">
      <c r="A119" s="25">
        <f>IF(B119=0,"",SUBTOTAL(3,B$5:B119))</f>
        <v>115</v>
      </c>
      <c r="B119" s="67" t="s">
        <v>1092</v>
      </c>
      <c r="C119" s="67" t="s">
        <v>1093</v>
      </c>
      <c r="D119" s="67" t="s">
        <v>32</v>
      </c>
      <c r="E119" s="87" t="s">
        <v>1584</v>
      </c>
      <c r="F119" s="66">
        <v>364001906</v>
      </c>
      <c r="G119" s="326"/>
      <c r="H119" s="327"/>
    </row>
    <row r="120" spans="1:8" s="45" customFormat="1" ht="22.5" customHeight="1">
      <c r="A120" s="25">
        <f>IF(B120=0,"",SUBTOTAL(3,B$5:B120))</f>
        <v>116</v>
      </c>
      <c r="B120" s="67" t="s">
        <v>1097</v>
      </c>
      <c r="C120" s="67" t="s">
        <v>1098</v>
      </c>
      <c r="D120" s="67" t="s">
        <v>32</v>
      </c>
      <c r="E120" s="87" t="s">
        <v>1584</v>
      </c>
      <c r="F120" s="66">
        <v>362223132</v>
      </c>
      <c r="G120" s="326"/>
      <c r="H120" s="327"/>
    </row>
    <row r="121" spans="1:8" s="45" customFormat="1" ht="22.5" customHeight="1">
      <c r="A121" s="25">
        <f>IF(B121=0,"",SUBTOTAL(3,B$5:B121))</f>
        <v>117</v>
      </c>
      <c r="B121" s="67" t="s">
        <v>1099</v>
      </c>
      <c r="C121" s="67" t="s">
        <v>1100</v>
      </c>
      <c r="D121" s="67" t="s">
        <v>32</v>
      </c>
      <c r="E121" s="87" t="s">
        <v>1584</v>
      </c>
      <c r="F121" s="66">
        <v>92176003054</v>
      </c>
      <c r="G121" s="326"/>
      <c r="H121" s="327"/>
    </row>
    <row r="122" spans="1:8" s="62" customFormat="1" ht="22.5" customHeight="1">
      <c r="A122" s="25">
        <f>IF(B122=0,"",SUBTOTAL(3,B$5:B122))</f>
        <v>118</v>
      </c>
      <c r="B122" s="46" t="s">
        <v>1104</v>
      </c>
      <c r="C122" s="46" t="s">
        <v>1105</v>
      </c>
      <c r="D122" s="63" t="s">
        <v>63</v>
      </c>
      <c r="E122" s="87" t="s">
        <v>1584</v>
      </c>
      <c r="F122" s="312" t="s">
        <v>1107</v>
      </c>
      <c r="G122" s="326"/>
      <c r="H122" s="328"/>
    </row>
    <row r="123" spans="1:8" s="62" customFormat="1" ht="22.5" customHeight="1">
      <c r="A123" s="25">
        <f>IF(B123=0,"",SUBTOTAL(3,B$5:B123))</f>
        <v>119</v>
      </c>
      <c r="B123" s="46" t="s">
        <v>1110</v>
      </c>
      <c r="C123" s="46" t="s">
        <v>1111</v>
      </c>
      <c r="D123" s="46" t="s">
        <v>32</v>
      </c>
      <c r="E123" s="87" t="s">
        <v>1584</v>
      </c>
      <c r="F123" s="312" t="s">
        <v>1114</v>
      </c>
      <c r="G123" s="368"/>
      <c r="H123" s="328"/>
    </row>
    <row r="124" spans="1:8" s="62" customFormat="1" ht="22.5" customHeight="1">
      <c r="A124" s="25">
        <f>IF(B124=0,"",SUBTOTAL(3,B$5:B124))</f>
        <v>120</v>
      </c>
      <c r="B124" s="46" t="s">
        <v>1128</v>
      </c>
      <c r="C124" s="46" t="s">
        <v>1129</v>
      </c>
      <c r="D124" s="46" t="s">
        <v>32</v>
      </c>
      <c r="E124" s="87" t="s">
        <v>1584</v>
      </c>
      <c r="F124" s="313" t="s">
        <v>1130</v>
      </c>
      <c r="G124" s="333"/>
      <c r="H124" s="328"/>
    </row>
    <row r="125" spans="1:8" s="62" customFormat="1" ht="22.5" customHeight="1">
      <c r="A125" s="25">
        <f>IF(B125=0,"",SUBTOTAL(3,B$5:B125))</f>
        <v>121</v>
      </c>
      <c r="B125" s="46" t="s">
        <v>1131</v>
      </c>
      <c r="C125" s="46" t="s">
        <v>1132</v>
      </c>
      <c r="D125" s="46" t="s">
        <v>63</v>
      </c>
      <c r="E125" s="87" t="s">
        <v>1584</v>
      </c>
      <c r="F125" s="313" t="s">
        <v>1134</v>
      </c>
      <c r="G125" s="333"/>
      <c r="H125" s="328"/>
    </row>
    <row r="126" spans="1:8" s="62" customFormat="1" ht="22.5" customHeight="1">
      <c r="A126" s="25">
        <f>IF(B126=0,"",SUBTOTAL(3,B$5:B126))</f>
        <v>122</v>
      </c>
      <c r="B126" s="46" t="s">
        <v>1137</v>
      </c>
      <c r="C126" s="46" t="s">
        <v>1138</v>
      </c>
      <c r="D126" s="46" t="s">
        <v>32</v>
      </c>
      <c r="E126" s="87" t="s">
        <v>1584</v>
      </c>
      <c r="F126" s="313" t="s">
        <v>1139</v>
      </c>
      <c r="G126" s="333"/>
      <c r="H126" s="328"/>
    </row>
    <row r="127" spans="1:8" s="62" customFormat="1" ht="22.5" customHeight="1">
      <c r="A127" s="25">
        <f>IF(B127=0,"",SUBTOTAL(3,B$5:B127))</f>
        <v>123</v>
      </c>
      <c r="B127" s="46" t="s">
        <v>1140</v>
      </c>
      <c r="C127" s="46" t="s">
        <v>1141</v>
      </c>
      <c r="D127" s="46" t="s">
        <v>63</v>
      </c>
      <c r="E127" s="87" t="s">
        <v>1584</v>
      </c>
      <c r="F127" s="313" t="s">
        <v>1143</v>
      </c>
      <c r="G127" s="333"/>
      <c r="H127" s="328"/>
    </row>
    <row r="128" spans="1:8" s="62" customFormat="1" ht="22.5" customHeight="1">
      <c r="A128" s="25">
        <f>IF(B128=0,"",SUBTOTAL(3,B$5:B128))</f>
        <v>124</v>
      </c>
      <c r="B128" s="46" t="s">
        <v>1146</v>
      </c>
      <c r="C128" s="46" t="s">
        <v>1147</v>
      </c>
      <c r="D128" s="46" t="s">
        <v>32</v>
      </c>
      <c r="E128" s="87" t="s">
        <v>1584</v>
      </c>
      <c r="F128" s="313" t="s">
        <v>1148</v>
      </c>
      <c r="G128" s="333"/>
      <c r="H128" s="328"/>
    </row>
    <row r="129" spans="1:8" s="62" customFormat="1" ht="22.5" customHeight="1">
      <c r="A129" s="25">
        <f>IF(B129=0,"",SUBTOTAL(3,B$5:B129))</f>
        <v>125</v>
      </c>
      <c r="B129" s="46" t="s">
        <v>1149</v>
      </c>
      <c r="C129" s="46" t="s">
        <v>1150</v>
      </c>
      <c r="D129" s="46" t="s">
        <v>32</v>
      </c>
      <c r="E129" s="87" t="s">
        <v>1584</v>
      </c>
      <c r="F129" s="313" t="s">
        <v>1152</v>
      </c>
      <c r="G129" s="333"/>
      <c r="H129" s="328"/>
    </row>
    <row r="130" spans="1:8" s="62" customFormat="1" ht="22.5" customHeight="1">
      <c r="A130" s="25">
        <f>IF(B130=0,"",SUBTOTAL(3,B$5:B130))</f>
        <v>126</v>
      </c>
      <c r="B130" s="46" t="s">
        <v>1155</v>
      </c>
      <c r="C130" s="46" t="s">
        <v>1156</v>
      </c>
      <c r="D130" s="46" t="s">
        <v>32</v>
      </c>
      <c r="E130" s="87" t="s">
        <v>1584</v>
      </c>
      <c r="F130" s="313" t="s">
        <v>1158</v>
      </c>
      <c r="G130" s="333"/>
      <c r="H130" s="328"/>
    </row>
    <row r="131" spans="1:8" s="62" customFormat="1" ht="22.5" customHeight="1">
      <c r="A131" s="25">
        <f>IF(B131=0,"",SUBTOTAL(3,B$5:B131))</f>
        <v>127</v>
      </c>
      <c r="B131" s="46" t="s">
        <v>1161</v>
      </c>
      <c r="C131" s="46" t="s">
        <v>1162</v>
      </c>
      <c r="D131" s="46" t="s">
        <v>32</v>
      </c>
      <c r="E131" s="87" t="s">
        <v>1584</v>
      </c>
      <c r="F131" s="313" t="s">
        <v>1164</v>
      </c>
      <c r="G131" s="333"/>
      <c r="H131" s="328"/>
    </row>
    <row r="132" spans="1:8" s="62" customFormat="1" ht="22.5" customHeight="1">
      <c r="A132" s="25">
        <f>IF(B132=0,"",SUBTOTAL(3,B$5:B132))</f>
        <v>128</v>
      </c>
      <c r="B132" s="369" t="s">
        <v>1166</v>
      </c>
      <c r="C132" s="370" t="s">
        <v>1167</v>
      </c>
      <c r="D132" s="46" t="s">
        <v>32</v>
      </c>
      <c r="E132" s="87" t="s">
        <v>1584</v>
      </c>
      <c r="F132" s="313" t="s">
        <v>1169</v>
      </c>
      <c r="G132" s="333"/>
      <c r="H132" s="328"/>
    </row>
    <row r="133" spans="1:8" s="62" customFormat="1" ht="22.5" customHeight="1">
      <c r="A133" s="25">
        <f>IF(B133=0,"",SUBTOTAL(3,B$5:B133))</f>
        <v>129</v>
      </c>
      <c r="B133" s="369" t="s">
        <v>1170</v>
      </c>
      <c r="C133" s="370" t="s">
        <v>1171</v>
      </c>
      <c r="D133" s="46" t="s">
        <v>63</v>
      </c>
      <c r="E133" s="87" t="s">
        <v>1584</v>
      </c>
      <c r="F133" s="313" t="s">
        <v>1172</v>
      </c>
      <c r="G133" s="333"/>
      <c r="H133" s="328"/>
    </row>
    <row r="134" spans="1:8" s="62" customFormat="1" ht="22.5" customHeight="1">
      <c r="A134" s="25">
        <f>IF(B134=0,"",SUBTOTAL(3,B$5:B134))</f>
        <v>130</v>
      </c>
      <c r="B134" s="369" t="s">
        <v>1173</v>
      </c>
      <c r="C134" s="370" t="s">
        <v>1174</v>
      </c>
      <c r="D134" s="46" t="s">
        <v>32</v>
      </c>
      <c r="E134" s="87" t="s">
        <v>1584</v>
      </c>
      <c r="F134" s="313" t="s">
        <v>1177</v>
      </c>
      <c r="G134" s="333"/>
      <c r="H134" s="328"/>
    </row>
    <row r="135" spans="1:8" s="62" customFormat="1" ht="22.5" customHeight="1">
      <c r="A135" s="25">
        <f>IF(B135=0,"",SUBTOTAL(3,B$5:B135))</f>
        <v>131</v>
      </c>
      <c r="B135" s="369" t="s">
        <v>1181</v>
      </c>
      <c r="C135" s="370" t="s">
        <v>1182</v>
      </c>
      <c r="D135" s="46" t="s">
        <v>32</v>
      </c>
      <c r="E135" s="87" t="s">
        <v>1584</v>
      </c>
      <c r="F135" s="313" t="s">
        <v>1184</v>
      </c>
      <c r="G135" s="333"/>
      <c r="H135" s="328"/>
    </row>
    <row r="136" spans="1:8" s="62" customFormat="1" ht="22.5" customHeight="1">
      <c r="A136" s="25">
        <f>IF(B136=0,"",SUBTOTAL(3,B$5:B136))</f>
        <v>132</v>
      </c>
      <c r="B136" s="369" t="s">
        <v>1186</v>
      </c>
      <c r="C136" s="370" t="s">
        <v>1187</v>
      </c>
      <c r="D136" s="46" t="s">
        <v>32</v>
      </c>
      <c r="E136" s="87" t="s">
        <v>1584</v>
      </c>
      <c r="F136" s="313" t="s">
        <v>1189</v>
      </c>
      <c r="G136" s="333"/>
      <c r="H136" s="328"/>
    </row>
    <row r="137" spans="1:8" s="62" customFormat="1" ht="22.5" customHeight="1">
      <c r="A137" s="25">
        <f>IF(B137=0,"",SUBTOTAL(3,B$5:B137))</f>
        <v>133</v>
      </c>
      <c r="B137" s="369" t="s">
        <v>1193</v>
      </c>
      <c r="C137" s="370" t="s">
        <v>1194</v>
      </c>
      <c r="D137" s="46" t="s">
        <v>32</v>
      </c>
      <c r="E137" s="87" t="s">
        <v>1584</v>
      </c>
      <c r="F137" s="313" t="s">
        <v>1196</v>
      </c>
      <c r="G137" s="333"/>
      <c r="H137" s="328"/>
    </row>
    <row r="138" spans="1:8" s="62" customFormat="1" ht="22.5" customHeight="1">
      <c r="A138" s="25">
        <f>IF(B138=0,"",SUBTOTAL(3,B$5:B138))</f>
        <v>134</v>
      </c>
      <c r="B138" s="369" t="s">
        <v>1481</v>
      </c>
      <c r="C138" s="370" t="s">
        <v>1398</v>
      </c>
      <c r="D138" s="46" t="s">
        <v>32</v>
      </c>
      <c r="E138" s="87" t="s">
        <v>1584</v>
      </c>
      <c r="F138" s="313" t="s">
        <v>1425</v>
      </c>
      <c r="G138" s="333"/>
      <c r="H138" s="328"/>
    </row>
    <row r="139" spans="1:8" s="62" customFormat="1" ht="22.5" customHeight="1">
      <c r="A139" s="25">
        <f>IF(B139=0,"",SUBTOTAL(3,B$5:B139))</f>
        <v>135</v>
      </c>
      <c r="B139" s="369" t="s">
        <v>1482</v>
      </c>
      <c r="C139" s="370" t="s">
        <v>1400</v>
      </c>
      <c r="D139" s="46" t="s">
        <v>32</v>
      </c>
      <c r="E139" s="87" t="s">
        <v>1584</v>
      </c>
      <c r="F139" s="313" t="s">
        <v>1428</v>
      </c>
      <c r="G139" s="333"/>
      <c r="H139" s="328"/>
    </row>
    <row r="140" spans="1:8" s="62" customFormat="1" ht="22.5" customHeight="1">
      <c r="A140" s="25">
        <f>IF(B140=0,"",SUBTOTAL(3,B$5:B140))</f>
        <v>136</v>
      </c>
      <c r="B140" s="369" t="s">
        <v>1483</v>
      </c>
      <c r="C140" s="370" t="s">
        <v>1402</v>
      </c>
      <c r="D140" s="46" t="s">
        <v>63</v>
      </c>
      <c r="E140" s="87" t="s">
        <v>1584</v>
      </c>
      <c r="F140" s="313" t="s">
        <v>1434</v>
      </c>
      <c r="G140" s="333"/>
      <c r="H140" s="328"/>
    </row>
    <row r="141" spans="1:8" s="62" customFormat="1" ht="22.5" customHeight="1">
      <c r="A141" s="25">
        <f>IF(B141=0,"",SUBTOTAL(3,B$5:B141))</f>
        <v>137</v>
      </c>
      <c r="B141" s="369" t="s">
        <v>1484</v>
      </c>
      <c r="C141" s="370" t="s">
        <v>1403</v>
      </c>
      <c r="D141" s="46" t="s">
        <v>32</v>
      </c>
      <c r="E141" s="87" t="s">
        <v>1584</v>
      </c>
      <c r="F141" s="313" t="s">
        <v>1435</v>
      </c>
      <c r="G141" s="333"/>
      <c r="H141" s="328"/>
    </row>
    <row r="142" spans="1:8" s="62" customFormat="1" ht="22.5" customHeight="1">
      <c r="A142" s="25">
        <f>IF(B142=0,"",SUBTOTAL(3,B$5:B142))</f>
        <v>138</v>
      </c>
      <c r="B142" s="369" t="s">
        <v>1485</v>
      </c>
      <c r="C142" s="370" t="s">
        <v>1404</v>
      </c>
      <c r="D142" s="46" t="s">
        <v>32</v>
      </c>
      <c r="E142" s="87" t="s">
        <v>1584</v>
      </c>
      <c r="F142" s="313" t="s">
        <v>1436</v>
      </c>
      <c r="G142" s="333"/>
      <c r="H142" s="328"/>
    </row>
    <row r="143" spans="1:8" s="62" customFormat="1" ht="22.5" customHeight="1">
      <c r="A143" s="25">
        <f>IF(B143=0,"",SUBTOTAL(3,B$5:B143))</f>
        <v>139</v>
      </c>
      <c r="B143" s="369" t="s">
        <v>1486</v>
      </c>
      <c r="C143" s="370" t="s">
        <v>1405</v>
      </c>
      <c r="D143" s="46" t="s">
        <v>32</v>
      </c>
      <c r="E143" s="87" t="s">
        <v>1584</v>
      </c>
      <c r="F143" s="313" t="s">
        <v>1437</v>
      </c>
      <c r="G143" s="333"/>
      <c r="H143" s="328"/>
    </row>
    <row r="144" spans="1:8" s="62" customFormat="1" ht="22.5" customHeight="1">
      <c r="A144" s="25">
        <f>IF(B144=0,"",SUBTOTAL(3,B$5:B144))</f>
        <v>140</v>
      </c>
      <c r="B144" s="369" t="s">
        <v>1487</v>
      </c>
      <c r="C144" s="370" t="s">
        <v>1407</v>
      </c>
      <c r="D144" s="46" t="s">
        <v>32</v>
      </c>
      <c r="E144" s="87" t="s">
        <v>1584</v>
      </c>
      <c r="F144" s="313" t="s">
        <v>1438</v>
      </c>
      <c r="G144" s="333"/>
      <c r="H144" s="328"/>
    </row>
    <row r="145" spans="1:8" s="62" customFormat="1" ht="22.5" customHeight="1">
      <c r="A145" s="25">
        <f>IF(B145=0,"",SUBTOTAL(3,B$5:B145))</f>
        <v>141</v>
      </c>
      <c r="B145" s="369" t="s">
        <v>1488</v>
      </c>
      <c r="C145" s="370" t="s">
        <v>1409</v>
      </c>
      <c r="D145" s="46" t="s">
        <v>32</v>
      </c>
      <c r="E145" s="87" t="s">
        <v>1584</v>
      </c>
      <c r="F145" s="313" t="s">
        <v>1441</v>
      </c>
      <c r="G145" s="333"/>
      <c r="H145" s="328"/>
    </row>
    <row r="146" spans="1:8" s="62" customFormat="1" ht="22.5" customHeight="1">
      <c r="A146" s="25">
        <f>IF(B146=0,"",SUBTOTAL(3,B$5:B146))</f>
        <v>142</v>
      </c>
      <c r="B146" s="369" t="s">
        <v>1489</v>
      </c>
      <c r="C146" s="370" t="s">
        <v>1410</v>
      </c>
      <c r="D146" s="46" t="s">
        <v>32</v>
      </c>
      <c r="E146" s="87" t="s">
        <v>1584</v>
      </c>
      <c r="F146" s="313" t="s">
        <v>1442</v>
      </c>
      <c r="G146" s="333"/>
      <c r="H146" s="328"/>
    </row>
    <row r="147" spans="1:8" s="62" customFormat="1" ht="22.5" customHeight="1">
      <c r="A147" s="25">
        <f>IF(B147=0,"",SUBTOTAL(3,B$5:B147))</f>
        <v>143</v>
      </c>
      <c r="B147" s="369" t="s">
        <v>1490</v>
      </c>
      <c r="C147" s="370" t="s">
        <v>1412</v>
      </c>
      <c r="D147" s="46" t="s">
        <v>32</v>
      </c>
      <c r="E147" s="87" t="s">
        <v>1584</v>
      </c>
      <c r="F147" s="313" t="s">
        <v>1445</v>
      </c>
      <c r="G147" s="333"/>
      <c r="H147" s="328"/>
    </row>
    <row r="148" spans="1:8" s="62" customFormat="1" ht="22.5" customHeight="1">
      <c r="A148" s="25">
        <f>IF(B148=0,"",SUBTOTAL(3,B$5:B148))</f>
        <v>144</v>
      </c>
      <c r="B148" s="369" t="s">
        <v>1491</v>
      </c>
      <c r="C148" s="370" t="s">
        <v>1414</v>
      </c>
      <c r="D148" s="46" t="s">
        <v>32</v>
      </c>
      <c r="E148" s="87" t="s">
        <v>1584</v>
      </c>
      <c r="F148" s="313" t="s">
        <v>1448</v>
      </c>
      <c r="G148" s="333"/>
      <c r="H148" s="328"/>
    </row>
    <row r="149" spans="1:8" s="62" customFormat="1" ht="22.5" customHeight="1">
      <c r="A149" s="25">
        <f>IF(B149=0,"",SUBTOTAL(3,B$5:B149))</f>
        <v>145</v>
      </c>
      <c r="B149" s="369" t="s">
        <v>1492</v>
      </c>
      <c r="C149" s="370" t="s">
        <v>1417</v>
      </c>
      <c r="D149" s="46" t="s">
        <v>32</v>
      </c>
      <c r="E149" s="87" t="s">
        <v>1584</v>
      </c>
      <c r="F149" s="313" t="s">
        <v>1449</v>
      </c>
      <c r="G149" s="333"/>
      <c r="H149" s="328"/>
    </row>
    <row r="150" spans="1:8" s="62" customFormat="1" ht="22.5" customHeight="1">
      <c r="A150" s="25">
        <f>IF(B150=0,"",SUBTOTAL(3,B$5:B150))</f>
        <v>146</v>
      </c>
      <c r="B150" s="369" t="s">
        <v>1493</v>
      </c>
      <c r="C150" s="370" t="s">
        <v>1419</v>
      </c>
      <c r="D150" s="46" t="s">
        <v>63</v>
      </c>
      <c r="E150" s="87" t="s">
        <v>1584</v>
      </c>
      <c r="F150" s="313" t="s">
        <v>1450</v>
      </c>
      <c r="G150" s="333"/>
      <c r="H150" s="328"/>
    </row>
    <row r="151" spans="1:8" s="62" customFormat="1" ht="22.5" customHeight="1">
      <c r="A151" s="25">
        <f>IF(B151=0,"",SUBTOTAL(3,B$5:B151))</f>
        <v>147</v>
      </c>
      <c r="B151" s="126" t="s">
        <v>1494</v>
      </c>
      <c r="C151" s="127" t="s">
        <v>1420</v>
      </c>
      <c r="D151" s="46" t="s">
        <v>32</v>
      </c>
      <c r="E151" s="87" t="s">
        <v>1584</v>
      </c>
      <c r="F151" s="310" t="s">
        <v>1452</v>
      </c>
      <c r="G151" s="325"/>
      <c r="H151" s="328"/>
    </row>
    <row r="152" spans="1:8" s="8" customFormat="1">
      <c r="A152" s="158"/>
      <c r="B152" s="12"/>
      <c r="C152" s="159"/>
      <c r="D152" s="13"/>
      <c r="E152" s="160"/>
      <c r="F152" s="315"/>
      <c r="G152" s="7"/>
      <c r="H152" s="330"/>
    </row>
    <row r="153" spans="1:8">
      <c r="A153" s="1451" t="s">
        <v>1373</v>
      </c>
      <c r="B153" s="1451"/>
      <c r="C153" s="161">
        <f>A151</f>
        <v>147</v>
      </c>
      <c r="D153" s="162"/>
      <c r="E153" s="163"/>
      <c r="F153" s="7"/>
      <c r="G153" s="166"/>
    </row>
    <row r="154" spans="1:8">
      <c r="A154" s="271"/>
      <c r="B154" s="271"/>
      <c r="C154" s="167"/>
      <c r="D154" s="162"/>
      <c r="E154" s="169"/>
      <c r="F154" s="7"/>
      <c r="G154" s="162"/>
    </row>
    <row r="155" spans="1:8" ht="15" customHeight="1">
      <c r="B155" s="364" t="s">
        <v>1374</v>
      </c>
      <c r="C155" s="173">
        <f>C153-C156</f>
        <v>118</v>
      </c>
      <c r="D155" s="174"/>
      <c r="F155" s="7"/>
      <c r="G155" s="162"/>
    </row>
    <row r="156" spans="1:8" ht="17.25">
      <c r="B156" s="4" t="s">
        <v>1375</v>
      </c>
      <c r="C156" s="173">
        <f>COUNTIF(D5:D151,"Nữ")</f>
        <v>29</v>
      </c>
      <c r="D156" s="174"/>
      <c r="E156" s="8"/>
      <c r="F156" s="7"/>
      <c r="G156" s="162"/>
    </row>
    <row r="157" spans="1:8">
      <c r="F157" s="7"/>
    </row>
    <row r="158" spans="1:8">
      <c r="F158" s="7"/>
    </row>
    <row r="159" spans="1:8">
      <c r="F159" s="7"/>
    </row>
    <row r="160" spans="1:8">
      <c r="F160" s="7"/>
    </row>
    <row r="161" spans="6:8">
      <c r="F161" s="7"/>
      <c r="H161" s="165"/>
    </row>
    <row r="162" spans="6:8">
      <c r="F162" s="7"/>
      <c r="H162" s="165"/>
    </row>
    <row r="163" spans="6:8">
      <c r="F163" s="7"/>
      <c r="H163" s="165"/>
    </row>
    <row r="164" spans="6:8">
      <c r="F164" s="7"/>
      <c r="H164" s="165"/>
    </row>
    <row r="165" spans="6:8">
      <c r="F165" s="7"/>
      <c r="H165" s="165"/>
    </row>
    <row r="166" spans="6:8">
      <c r="F166" s="7"/>
      <c r="H166" s="165"/>
    </row>
    <row r="167" spans="6:8">
      <c r="F167" s="7"/>
      <c r="H167" s="165"/>
    </row>
    <row r="168" spans="6:8">
      <c r="F168" s="7"/>
      <c r="H168" s="165"/>
    </row>
    <row r="169" spans="6:8">
      <c r="F169" s="7"/>
      <c r="H169" s="165"/>
    </row>
    <row r="170" spans="6:8">
      <c r="F170" s="7"/>
      <c r="H170" s="165"/>
    </row>
    <row r="171" spans="6:8">
      <c r="F171" s="7"/>
      <c r="H171" s="165"/>
    </row>
    <row r="172" spans="6:8">
      <c r="F172" s="7"/>
      <c r="H172" s="165"/>
    </row>
    <row r="173" spans="6:8">
      <c r="F173" s="7"/>
      <c r="H173" s="165"/>
    </row>
    <row r="174" spans="6:8">
      <c r="F174" s="7"/>
      <c r="H174" s="165"/>
    </row>
    <row r="175" spans="6:8">
      <c r="F175" s="7"/>
      <c r="H175" s="165"/>
    </row>
    <row r="176" spans="6:8">
      <c r="F176" s="7"/>
      <c r="H176" s="165"/>
    </row>
    <row r="177" spans="6:8">
      <c r="F177" s="7"/>
      <c r="H177" s="165"/>
    </row>
    <row r="178" spans="6:8">
      <c r="F178" s="7"/>
      <c r="H178" s="165"/>
    </row>
    <row r="179" spans="6:8">
      <c r="F179" s="7"/>
      <c r="H179" s="165"/>
    </row>
    <row r="180" spans="6:8">
      <c r="F180" s="7"/>
      <c r="H180" s="165"/>
    </row>
    <row r="181" spans="6:8">
      <c r="F181" s="7"/>
      <c r="H181" s="165"/>
    </row>
    <row r="182" spans="6:8">
      <c r="F182" s="7"/>
      <c r="H182" s="165"/>
    </row>
    <row r="183" spans="6:8">
      <c r="F183" s="7"/>
      <c r="H183" s="165"/>
    </row>
    <row r="184" spans="6:8">
      <c r="F184" s="7"/>
      <c r="H184" s="165"/>
    </row>
    <row r="185" spans="6:8">
      <c r="F185" s="7"/>
      <c r="H185" s="165"/>
    </row>
    <row r="186" spans="6:8">
      <c r="F186" s="7"/>
      <c r="H186" s="165"/>
    </row>
    <row r="187" spans="6:8">
      <c r="F187" s="7"/>
      <c r="H187" s="165"/>
    </row>
    <row r="188" spans="6:8">
      <c r="F188" s="7"/>
      <c r="H188" s="165"/>
    </row>
    <row r="189" spans="6:8">
      <c r="F189" s="7"/>
      <c r="H189" s="165"/>
    </row>
    <row r="190" spans="6:8">
      <c r="F190" s="7"/>
      <c r="H190" s="165"/>
    </row>
    <row r="191" spans="6:8">
      <c r="F191" s="7"/>
      <c r="H191" s="165"/>
    </row>
    <row r="192" spans="6:8">
      <c r="F192" s="7"/>
      <c r="H192" s="165"/>
    </row>
    <row r="193" spans="6:8">
      <c r="F193" s="7"/>
      <c r="H193" s="165"/>
    </row>
    <row r="194" spans="6:8">
      <c r="F194" s="7"/>
      <c r="H194" s="165"/>
    </row>
    <row r="195" spans="6:8">
      <c r="F195" s="7"/>
      <c r="H195" s="165"/>
    </row>
    <row r="196" spans="6:8">
      <c r="F196" s="7"/>
      <c r="H196" s="165"/>
    </row>
    <row r="197" spans="6:8">
      <c r="F197" s="7"/>
      <c r="H197" s="165"/>
    </row>
    <row r="198" spans="6:8">
      <c r="F198" s="7"/>
      <c r="H198" s="165"/>
    </row>
    <row r="199" spans="6:8">
      <c r="F199" s="7"/>
      <c r="H199" s="165"/>
    </row>
    <row r="200" spans="6:8">
      <c r="F200" s="7"/>
      <c r="H200" s="165"/>
    </row>
    <row r="201" spans="6:8">
      <c r="F201" s="7"/>
      <c r="H201" s="165"/>
    </row>
    <row r="202" spans="6:8">
      <c r="F202" s="7"/>
      <c r="H202" s="165"/>
    </row>
    <row r="203" spans="6:8">
      <c r="F203" s="7"/>
      <c r="H203" s="165"/>
    </row>
    <row r="204" spans="6:8">
      <c r="F204" s="7"/>
      <c r="H204" s="165"/>
    </row>
    <row r="205" spans="6:8">
      <c r="F205" s="7"/>
      <c r="H205" s="165"/>
    </row>
    <row r="206" spans="6:8">
      <c r="F206" s="7"/>
      <c r="H206" s="165"/>
    </row>
    <row r="207" spans="6:8">
      <c r="F207" s="7"/>
      <c r="H207" s="165"/>
    </row>
    <row r="208" spans="6:8">
      <c r="F208" s="7"/>
      <c r="H208" s="165"/>
    </row>
    <row r="209" spans="6:8">
      <c r="F209" s="7"/>
      <c r="H209" s="165"/>
    </row>
    <row r="210" spans="6:8">
      <c r="F210" s="7"/>
      <c r="H210" s="165"/>
    </row>
    <row r="211" spans="6:8">
      <c r="F211" s="7"/>
      <c r="H211" s="165"/>
    </row>
    <row r="212" spans="6:8">
      <c r="F212" s="7"/>
      <c r="H212" s="165"/>
    </row>
    <row r="213" spans="6:8">
      <c r="F213" s="7"/>
      <c r="H213" s="165"/>
    </row>
    <row r="214" spans="6:8">
      <c r="F214" s="7"/>
      <c r="H214" s="165"/>
    </row>
    <row r="215" spans="6:8">
      <c r="F215" s="7"/>
      <c r="H215" s="165"/>
    </row>
    <row r="216" spans="6:8">
      <c r="F216" s="7"/>
      <c r="H216" s="165"/>
    </row>
    <row r="217" spans="6:8">
      <c r="F217" s="7"/>
      <c r="H217" s="165"/>
    </row>
    <row r="218" spans="6:8">
      <c r="F218" s="7"/>
      <c r="H218" s="165"/>
    </row>
    <row r="219" spans="6:8">
      <c r="F219" s="7"/>
      <c r="H219" s="165"/>
    </row>
    <row r="220" spans="6:8">
      <c r="F220" s="7"/>
      <c r="H220" s="165"/>
    </row>
    <row r="221" spans="6:8">
      <c r="F221" s="7"/>
      <c r="H221" s="165"/>
    </row>
    <row r="222" spans="6:8">
      <c r="F222" s="7"/>
      <c r="H222" s="165"/>
    </row>
    <row r="223" spans="6:8">
      <c r="F223" s="7"/>
      <c r="H223" s="165"/>
    </row>
    <row r="224" spans="6:8">
      <c r="F224" s="7"/>
      <c r="H224" s="165"/>
    </row>
    <row r="225" spans="6:8">
      <c r="F225" s="7"/>
      <c r="H225" s="165"/>
    </row>
    <row r="226" spans="6:8">
      <c r="F226" s="7"/>
      <c r="H226" s="165"/>
    </row>
    <row r="227" spans="6:8">
      <c r="F227" s="7"/>
      <c r="H227" s="165"/>
    </row>
    <row r="228" spans="6:8">
      <c r="F228" s="7"/>
      <c r="H228" s="165"/>
    </row>
    <row r="229" spans="6:8">
      <c r="F229" s="7"/>
      <c r="H229" s="165"/>
    </row>
    <row r="230" spans="6:8">
      <c r="F230" s="7"/>
      <c r="H230" s="165"/>
    </row>
    <row r="231" spans="6:8">
      <c r="F231" s="7"/>
      <c r="H231" s="165"/>
    </row>
    <row r="232" spans="6:8">
      <c r="F232" s="7"/>
      <c r="H232" s="165"/>
    </row>
    <row r="233" spans="6:8">
      <c r="F233" s="7"/>
      <c r="H233" s="165"/>
    </row>
    <row r="234" spans="6:8">
      <c r="F234" s="7"/>
      <c r="H234" s="165"/>
    </row>
    <row r="235" spans="6:8">
      <c r="F235" s="7"/>
      <c r="H235" s="165"/>
    </row>
    <row r="236" spans="6:8">
      <c r="F236" s="7"/>
      <c r="H236" s="165"/>
    </row>
    <row r="237" spans="6:8">
      <c r="F237" s="7"/>
      <c r="H237" s="165"/>
    </row>
    <row r="238" spans="6:8">
      <c r="F238" s="7"/>
      <c r="H238" s="165"/>
    </row>
    <row r="239" spans="6:8">
      <c r="F239" s="7"/>
      <c r="H239" s="165"/>
    </row>
    <row r="240" spans="6:8">
      <c r="F240" s="7"/>
      <c r="H240" s="165"/>
    </row>
    <row r="241" spans="6:8">
      <c r="F241" s="7"/>
      <c r="H241" s="165"/>
    </row>
    <row r="242" spans="6:8">
      <c r="F242" s="7"/>
      <c r="H242" s="165"/>
    </row>
    <row r="243" spans="6:8">
      <c r="F243" s="7"/>
      <c r="H243" s="165"/>
    </row>
    <row r="244" spans="6:8">
      <c r="F244" s="7"/>
      <c r="H244" s="165"/>
    </row>
    <row r="245" spans="6:8">
      <c r="F245" s="7"/>
      <c r="H245" s="165"/>
    </row>
    <row r="246" spans="6:8">
      <c r="F246" s="7"/>
      <c r="H246" s="165"/>
    </row>
    <row r="247" spans="6:8">
      <c r="F247" s="7"/>
      <c r="H247" s="165"/>
    </row>
    <row r="248" spans="6:8">
      <c r="F248" s="7"/>
      <c r="H248" s="165"/>
    </row>
    <row r="249" spans="6:8">
      <c r="F249" s="7"/>
      <c r="H249" s="165"/>
    </row>
    <row r="250" spans="6:8">
      <c r="F250" s="7"/>
      <c r="H250" s="165"/>
    </row>
    <row r="251" spans="6:8">
      <c r="F251" s="7"/>
      <c r="H251" s="165"/>
    </row>
    <row r="252" spans="6:8">
      <c r="F252" s="7"/>
      <c r="H252" s="165"/>
    </row>
    <row r="253" spans="6:8">
      <c r="F253" s="7"/>
      <c r="H253" s="165"/>
    </row>
    <row r="254" spans="6:8">
      <c r="H254" s="165"/>
    </row>
    <row r="255" spans="6:8">
      <c r="H255" s="165"/>
    </row>
    <row r="256" spans="6:8">
      <c r="H256" s="165"/>
    </row>
    <row r="257" spans="8:8">
      <c r="H257" s="165"/>
    </row>
    <row r="258" spans="8:8">
      <c r="H258" s="165"/>
    </row>
    <row r="259" spans="8:8">
      <c r="H259" s="165"/>
    </row>
    <row r="260" spans="8:8">
      <c r="H260" s="165"/>
    </row>
    <row r="261" spans="8:8">
      <c r="H261" s="165"/>
    </row>
    <row r="262" spans="8:8">
      <c r="H262" s="165"/>
    </row>
    <row r="263" spans="8:8">
      <c r="H263" s="165"/>
    </row>
    <row r="264" spans="8:8">
      <c r="H264" s="165"/>
    </row>
    <row r="265" spans="8:8">
      <c r="H265" s="165"/>
    </row>
    <row r="266" spans="8:8">
      <c r="H266" s="165"/>
    </row>
    <row r="267" spans="8:8">
      <c r="H267" s="165"/>
    </row>
    <row r="268" spans="8:8">
      <c r="H268" s="165"/>
    </row>
    <row r="269" spans="8:8">
      <c r="H269" s="165"/>
    </row>
    <row r="270" spans="8:8">
      <c r="H270" s="165"/>
    </row>
    <row r="271" spans="8:8">
      <c r="H271" s="165"/>
    </row>
    <row r="272" spans="8:8">
      <c r="H272" s="165"/>
    </row>
    <row r="273" spans="8:8">
      <c r="H273" s="165"/>
    </row>
    <row r="274" spans="8:8">
      <c r="H274" s="165"/>
    </row>
    <row r="275" spans="8:8">
      <c r="H275" s="165"/>
    </row>
    <row r="276" spans="8:8">
      <c r="H276" s="165"/>
    </row>
    <row r="277" spans="8:8">
      <c r="H277" s="165"/>
    </row>
    <row r="278" spans="8:8">
      <c r="H278" s="165"/>
    </row>
    <row r="279" spans="8:8">
      <c r="H279" s="165"/>
    </row>
    <row r="280" spans="8:8">
      <c r="H280" s="165"/>
    </row>
    <row r="281" spans="8:8">
      <c r="H281" s="165"/>
    </row>
    <row r="282" spans="8:8">
      <c r="H282" s="165"/>
    </row>
    <row r="283" spans="8:8">
      <c r="H283" s="165"/>
    </row>
    <row r="284" spans="8:8">
      <c r="H284" s="165"/>
    </row>
    <row r="285" spans="8:8">
      <c r="H285" s="165"/>
    </row>
    <row r="286" spans="8:8">
      <c r="H286" s="165"/>
    </row>
    <row r="287" spans="8:8">
      <c r="H287" s="165"/>
    </row>
    <row r="288" spans="8:8">
      <c r="H288" s="165"/>
    </row>
    <row r="289" spans="8:8">
      <c r="H289" s="165"/>
    </row>
    <row r="290" spans="8:8">
      <c r="H290" s="165"/>
    </row>
    <row r="291" spans="8:8">
      <c r="H291" s="165"/>
    </row>
    <row r="292" spans="8:8">
      <c r="H292" s="165"/>
    </row>
    <row r="293" spans="8:8">
      <c r="H293" s="165"/>
    </row>
    <row r="294" spans="8:8">
      <c r="H294" s="165"/>
    </row>
    <row r="295" spans="8:8">
      <c r="H295" s="165"/>
    </row>
    <row r="296" spans="8:8">
      <c r="H296" s="165"/>
    </row>
    <row r="297" spans="8:8">
      <c r="H297" s="165"/>
    </row>
    <row r="298" spans="8:8">
      <c r="H298" s="165"/>
    </row>
    <row r="299" spans="8:8">
      <c r="H299" s="165"/>
    </row>
    <row r="300" spans="8:8">
      <c r="H300" s="165"/>
    </row>
    <row r="301" spans="8:8">
      <c r="H301" s="165"/>
    </row>
    <row r="302" spans="8:8">
      <c r="H302" s="165"/>
    </row>
    <row r="303" spans="8:8">
      <c r="H303" s="165"/>
    </row>
    <row r="304" spans="8:8">
      <c r="H304" s="165"/>
    </row>
    <row r="305" spans="8:8">
      <c r="H305" s="165"/>
    </row>
    <row r="306" spans="8:8">
      <c r="H306" s="165"/>
    </row>
    <row r="307" spans="8:8">
      <c r="H307" s="165"/>
    </row>
    <row r="308" spans="8:8">
      <c r="H308" s="165"/>
    </row>
    <row r="309" spans="8:8">
      <c r="H309" s="165"/>
    </row>
    <row r="310" spans="8:8">
      <c r="H310" s="165"/>
    </row>
    <row r="311" spans="8:8">
      <c r="H311" s="165"/>
    </row>
    <row r="312" spans="8:8">
      <c r="H312" s="165"/>
    </row>
    <row r="313" spans="8:8">
      <c r="H313" s="165"/>
    </row>
    <row r="314" spans="8:8">
      <c r="H314" s="165"/>
    </row>
    <row r="315" spans="8:8">
      <c r="H315" s="165"/>
    </row>
    <row r="316" spans="8:8">
      <c r="H316" s="165"/>
    </row>
    <row r="317" spans="8:8">
      <c r="H317" s="165"/>
    </row>
    <row r="318" spans="8:8">
      <c r="H318" s="165"/>
    </row>
    <row r="319" spans="8:8">
      <c r="H319" s="165"/>
    </row>
    <row r="320" spans="8:8">
      <c r="H320" s="165"/>
    </row>
    <row r="321" spans="8:8">
      <c r="H321" s="165"/>
    </row>
    <row r="322" spans="8:8">
      <c r="H322" s="165"/>
    </row>
    <row r="323" spans="8:8">
      <c r="H323" s="165"/>
    </row>
    <row r="324" spans="8:8">
      <c r="H324" s="165"/>
    </row>
    <row r="325" spans="8:8">
      <c r="H325" s="165"/>
    </row>
    <row r="326" spans="8:8">
      <c r="H326" s="165"/>
    </row>
    <row r="327" spans="8:8">
      <c r="H327" s="165"/>
    </row>
    <row r="328" spans="8:8">
      <c r="H328" s="165"/>
    </row>
    <row r="329" spans="8:8">
      <c r="H329" s="165"/>
    </row>
    <row r="330" spans="8:8">
      <c r="H330" s="165"/>
    </row>
    <row r="331" spans="8:8">
      <c r="H331" s="165"/>
    </row>
    <row r="332" spans="8:8">
      <c r="H332" s="165"/>
    </row>
    <row r="333" spans="8:8">
      <c r="H333" s="165"/>
    </row>
    <row r="334" spans="8:8">
      <c r="H334" s="165"/>
    </row>
    <row r="335" spans="8:8">
      <c r="H335" s="165"/>
    </row>
    <row r="336" spans="8:8">
      <c r="H336" s="165"/>
    </row>
    <row r="337" spans="8:8">
      <c r="H337" s="165"/>
    </row>
    <row r="338" spans="8:8">
      <c r="H338" s="165"/>
    </row>
    <row r="339" spans="8:8">
      <c r="H339" s="165"/>
    </row>
    <row r="340" spans="8:8">
      <c r="H340" s="165"/>
    </row>
    <row r="341" spans="8:8">
      <c r="H341" s="165"/>
    </row>
    <row r="342" spans="8:8">
      <c r="H342" s="165"/>
    </row>
    <row r="343" spans="8:8">
      <c r="H343" s="165"/>
    </row>
    <row r="344" spans="8:8">
      <c r="H344" s="165"/>
    </row>
    <row r="345" spans="8:8">
      <c r="H345" s="165"/>
    </row>
    <row r="346" spans="8:8">
      <c r="H346" s="165"/>
    </row>
    <row r="347" spans="8:8">
      <c r="H347" s="165"/>
    </row>
    <row r="348" spans="8:8">
      <c r="H348" s="165"/>
    </row>
    <row r="349" spans="8:8">
      <c r="H349" s="165"/>
    </row>
    <row r="350" spans="8:8">
      <c r="H350" s="165"/>
    </row>
    <row r="351" spans="8:8">
      <c r="H351" s="165"/>
    </row>
    <row r="352" spans="8:8">
      <c r="H352" s="165"/>
    </row>
    <row r="353" spans="3:8">
      <c r="H353" s="165"/>
    </row>
    <row r="354" spans="3:8">
      <c r="H354" s="165"/>
    </row>
    <row r="355" spans="3:8">
      <c r="H355" s="165"/>
    </row>
    <row r="356" spans="3:8">
      <c r="H356" s="165"/>
    </row>
    <row r="357" spans="3:8">
      <c r="H357" s="165"/>
    </row>
    <row r="358" spans="3:8">
      <c r="H358" s="165"/>
    </row>
    <row r="359" spans="3:8">
      <c r="H359" s="165"/>
    </row>
    <row r="360" spans="3:8">
      <c r="H360" s="165"/>
    </row>
    <row r="361" spans="3:8">
      <c r="H361" s="165"/>
    </row>
    <row r="362" spans="3:8">
      <c r="C362" s="165" t="s">
        <v>1376</v>
      </c>
      <c r="H362" s="165"/>
    </row>
    <row r="363" spans="3:8">
      <c r="H363" s="165"/>
    </row>
    <row r="364" spans="3:8">
      <c r="H364" s="165"/>
    </row>
    <row r="365" spans="3:8">
      <c r="H365" s="165"/>
    </row>
    <row r="366" spans="3:8">
      <c r="H366" s="165"/>
    </row>
    <row r="367" spans="3:8">
      <c r="H367" s="165"/>
    </row>
    <row r="368" spans="3:8">
      <c r="H368" s="165"/>
    </row>
    <row r="369" spans="8:8">
      <c r="H369" s="165"/>
    </row>
    <row r="370" spans="8:8">
      <c r="H370" s="165"/>
    </row>
    <row r="371" spans="8:8">
      <c r="H371" s="165"/>
    </row>
    <row r="372" spans="8:8">
      <c r="H372" s="165"/>
    </row>
    <row r="373" spans="8:8">
      <c r="H373" s="165"/>
    </row>
    <row r="374" spans="8:8">
      <c r="H374" s="165"/>
    </row>
    <row r="375" spans="8:8">
      <c r="H375" s="165"/>
    </row>
    <row r="376" spans="8:8">
      <c r="H376" s="165"/>
    </row>
    <row r="377" spans="8:8">
      <c r="H377" s="165"/>
    </row>
    <row r="378" spans="8:8">
      <c r="H378" s="165"/>
    </row>
    <row r="379" spans="8:8">
      <c r="H379" s="165"/>
    </row>
    <row r="380" spans="8:8">
      <c r="H380" s="165"/>
    </row>
    <row r="381" spans="8:8">
      <c r="H381" s="165"/>
    </row>
    <row r="382" spans="8:8">
      <c r="H382" s="165"/>
    </row>
    <row r="383" spans="8:8">
      <c r="H383" s="165"/>
    </row>
    <row r="384" spans="8:8">
      <c r="H384" s="165"/>
    </row>
    <row r="385" spans="8:8">
      <c r="H385" s="165"/>
    </row>
    <row r="386" spans="8:8">
      <c r="H386" s="165"/>
    </row>
    <row r="387" spans="8:8">
      <c r="H387" s="165"/>
    </row>
    <row r="388" spans="8:8">
      <c r="H388" s="165"/>
    </row>
    <row r="389" spans="8:8">
      <c r="H389" s="165"/>
    </row>
    <row r="390" spans="8:8">
      <c r="H390" s="165"/>
    </row>
    <row r="391" spans="8:8">
      <c r="H391" s="165"/>
    </row>
    <row r="392" spans="8:8">
      <c r="H392" s="165"/>
    </row>
    <row r="393" spans="8:8">
      <c r="H393" s="165"/>
    </row>
    <row r="394" spans="8:8">
      <c r="H394" s="165"/>
    </row>
    <row r="395" spans="8:8">
      <c r="H395" s="165"/>
    </row>
    <row r="396" spans="8:8">
      <c r="H396" s="165"/>
    </row>
    <row r="397" spans="8:8">
      <c r="H397" s="165"/>
    </row>
    <row r="398" spans="8:8">
      <c r="H398" s="165"/>
    </row>
    <row r="399" spans="8:8">
      <c r="H399" s="165"/>
    </row>
    <row r="400" spans="8:8">
      <c r="H400" s="165"/>
    </row>
    <row r="401" spans="8:8">
      <c r="H401" s="165"/>
    </row>
    <row r="402" spans="8:8">
      <c r="H402" s="165"/>
    </row>
    <row r="403" spans="8:8">
      <c r="H403" s="165"/>
    </row>
    <row r="404" spans="8:8">
      <c r="H404" s="165"/>
    </row>
    <row r="405" spans="8:8">
      <c r="H405" s="165"/>
    </row>
    <row r="406" spans="8:8">
      <c r="H406" s="165"/>
    </row>
    <row r="407" spans="8:8">
      <c r="H407" s="165"/>
    </row>
    <row r="408" spans="8:8">
      <c r="H408" s="165"/>
    </row>
    <row r="409" spans="8:8">
      <c r="H409" s="165"/>
    </row>
    <row r="410" spans="8:8">
      <c r="H410" s="165"/>
    </row>
    <row r="411" spans="8:8">
      <c r="H411" s="165"/>
    </row>
    <row r="412" spans="8:8">
      <c r="H412" s="165"/>
    </row>
    <row r="413" spans="8:8">
      <c r="H413" s="165"/>
    </row>
    <row r="414" spans="8:8">
      <c r="H414" s="165"/>
    </row>
    <row r="415" spans="8:8">
      <c r="H415" s="165"/>
    </row>
    <row r="416" spans="8:8">
      <c r="H416" s="165"/>
    </row>
    <row r="417" spans="8:8">
      <c r="H417" s="165"/>
    </row>
    <row r="418" spans="8:8">
      <c r="H418" s="165"/>
    </row>
    <row r="419" spans="8:8">
      <c r="H419" s="165"/>
    </row>
    <row r="420" spans="8:8">
      <c r="H420" s="165"/>
    </row>
    <row r="421" spans="8:8">
      <c r="H421" s="165"/>
    </row>
    <row r="422" spans="8:8">
      <c r="H422" s="165"/>
    </row>
    <row r="423" spans="8:8">
      <c r="H423" s="165"/>
    </row>
    <row r="424" spans="8:8">
      <c r="H424" s="165"/>
    </row>
    <row r="425" spans="8:8">
      <c r="H425" s="165"/>
    </row>
    <row r="426" spans="8:8">
      <c r="H426" s="165"/>
    </row>
    <row r="427" spans="8:8">
      <c r="H427" s="165"/>
    </row>
    <row r="428" spans="8:8">
      <c r="H428" s="165"/>
    </row>
    <row r="429" spans="8:8">
      <c r="H429" s="165"/>
    </row>
    <row r="430" spans="8:8">
      <c r="H430" s="165"/>
    </row>
    <row r="431" spans="8:8">
      <c r="H431" s="165"/>
    </row>
    <row r="432" spans="8:8">
      <c r="H432" s="165"/>
    </row>
    <row r="433" spans="8:8">
      <c r="H433" s="165"/>
    </row>
    <row r="434" spans="8:8">
      <c r="H434" s="165"/>
    </row>
    <row r="435" spans="8:8">
      <c r="H435" s="165"/>
    </row>
    <row r="436" spans="8:8">
      <c r="H436" s="165"/>
    </row>
    <row r="437" spans="8:8">
      <c r="H437" s="165"/>
    </row>
    <row r="438" spans="8:8">
      <c r="H438" s="165"/>
    </row>
    <row r="439" spans="8:8">
      <c r="H439" s="165"/>
    </row>
    <row r="440" spans="8:8">
      <c r="H440" s="165"/>
    </row>
    <row r="441" spans="8:8">
      <c r="H441" s="165"/>
    </row>
    <row r="442" spans="8:8">
      <c r="H442" s="165"/>
    </row>
    <row r="443" spans="8:8">
      <c r="H443" s="165"/>
    </row>
    <row r="444" spans="8:8">
      <c r="H444" s="165"/>
    </row>
    <row r="445" spans="8:8">
      <c r="H445" s="165"/>
    </row>
    <row r="446" spans="8:8">
      <c r="H446" s="165"/>
    </row>
    <row r="447" spans="8:8">
      <c r="H447" s="165"/>
    </row>
    <row r="448" spans="8:8">
      <c r="H448" s="165"/>
    </row>
    <row r="449" spans="8:8">
      <c r="H449" s="165"/>
    </row>
    <row r="450" spans="8:8">
      <c r="H450" s="165"/>
    </row>
    <row r="451" spans="8:8">
      <c r="H451" s="165"/>
    </row>
    <row r="452" spans="8:8">
      <c r="H452" s="165"/>
    </row>
    <row r="453" spans="8:8">
      <c r="H453" s="165"/>
    </row>
    <row r="454" spans="8:8">
      <c r="H454" s="165"/>
    </row>
    <row r="455" spans="8:8">
      <c r="H455" s="165"/>
    </row>
    <row r="456" spans="8:8">
      <c r="H456" s="165"/>
    </row>
    <row r="457" spans="8:8">
      <c r="H457" s="165"/>
    </row>
    <row r="458" spans="8:8">
      <c r="H458" s="165"/>
    </row>
    <row r="459" spans="8:8">
      <c r="H459" s="165"/>
    </row>
    <row r="460" spans="8:8">
      <c r="H460" s="165"/>
    </row>
    <row r="461" spans="8:8">
      <c r="H461" s="165"/>
    </row>
    <row r="462" spans="8:8">
      <c r="H462" s="165"/>
    </row>
    <row r="463" spans="8:8">
      <c r="H463" s="165"/>
    </row>
    <row r="464" spans="8:8">
      <c r="H464" s="165"/>
    </row>
    <row r="465" spans="8:8">
      <c r="H465" s="165"/>
    </row>
    <row r="466" spans="8:8">
      <c r="H466" s="165"/>
    </row>
    <row r="467" spans="8:8">
      <c r="H467" s="165"/>
    </row>
    <row r="468" spans="8:8">
      <c r="H468" s="165"/>
    </row>
    <row r="469" spans="8:8">
      <c r="H469" s="165"/>
    </row>
    <row r="470" spans="8:8">
      <c r="H470" s="165"/>
    </row>
    <row r="471" spans="8:8">
      <c r="H471" s="165"/>
    </row>
    <row r="472" spans="8:8">
      <c r="H472" s="165"/>
    </row>
    <row r="473" spans="8:8">
      <c r="H473" s="165"/>
    </row>
    <row r="474" spans="8:8">
      <c r="H474" s="165"/>
    </row>
    <row r="475" spans="8:8">
      <c r="H475" s="165"/>
    </row>
    <row r="476" spans="8:8">
      <c r="H476" s="165"/>
    </row>
    <row r="477" spans="8:8">
      <c r="H477" s="165"/>
    </row>
    <row r="478" spans="8:8">
      <c r="H478" s="165"/>
    </row>
    <row r="479" spans="8:8">
      <c r="H479" s="165"/>
    </row>
    <row r="480" spans="8:8">
      <c r="H480" s="165"/>
    </row>
    <row r="481" spans="8:8">
      <c r="H481" s="165"/>
    </row>
    <row r="482" spans="8:8">
      <c r="H482" s="165"/>
    </row>
    <row r="483" spans="8:8">
      <c r="H483" s="165"/>
    </row>
    <row r="484" spans="8:8">
      <c r="H484" s="165"/>
    </row>
    <row r="485" spans="8:8">
      <c r="H485" s="165"/>
    </row>
    <row r="486" spans="8:8">
      <c r="H486" s="165"/>
    </row>
    <row r="487" spans="8:8">
      <c r="H487" s="165"/>
    </row>
    <row r="488" spans="8:8">
      <c r="H488" s="165"/>
    </row>
    <row r="489" spans="8:8">
      <c r="H489" s="165"/>
    </row>
    <row r="490" spans="8:8">
      <c r="H490" s="165"/>
    </row>
    <row r="491" spans="8:8">
      <c r="H491" s="165"/>
    </row>
    <row r="492" spans="8:8">
      <c r="H492" s="165"/>
    </row>
    <row r="493" spans="8:8">
      <c r="H493" s="165"/>
    </row>
    <row r="494" spans="8:8">
      <c r="H494" s="165"/>
    </row>
    <row r="495" spans="8:8">
      <c r="H495" s="165"/>
    </row>
    <row r="496" spans="8:8">
      <c r="H496" s="165"/>
    </row>
    <row r="497" spans="8:8">
      <c r="H497" s="165"/>
    </row>
    <row r="498" spans="8:8">
      <c r="H498" s="165"/>
    </row>
    <row r="499" spans="8:8">
      <c r="H499" s="165"/>
    </row>
    <row r="500" spans="8:8">
      <c r="H500" s="165"/>
    </row>
    <row r="501" spans="8:8">
      <c r="H501" s="165"/>
    </row>
    <row r="502" spans="8:8">
      <c r="H502" s="165"/>
    </row>
    <row r="503" spans="8:8">
      <c r="H503" s="165"/>
    </row>
    <row r="504" spans="8:8">
      <c r="H504" s="165"/>
    </row>
    <row r="505" spans="8:8">
      <c r="H505" s="165"/>
    </row>
    <row r="506" spans="8:8">
      <c r="H506" s="165"/>
    </row>
    <row r="507" spans="8:8">
      <c r="H507" s="165"/>
    </row>
    <row r="508" spans="8:8">
      <c r="H508" s="165"/>
    </row>
    <row r="509" spans="8:8">
      <c r="H509" s="165"/>
    </row>
    <row r="510" spans="8:8">
      <c r="H510" s="165"/>
    </row>
    <row r="511" spans="8:8">
      <c r="H511" s="165"/>
    </row>
    <row r="512" spans="8:8">
      <c r="H512" s="165"/>
    </row>
    <row r="513" spans="1:8">
      <c r="H513" s="165"/>
    </row>
    <row r="514" spans="1:8">
      <c r="H514" s="165"/>
    </row>
    <row r="515" spans="1:8">
      <c r="H515" s="165"/>
    </row>
    <row r="516" spans="1:8">
      <c r="H516" s="165"/>
    </row>
    <row r="517" spans="1:8">
      <c r="H517" s="165"/>
    </row>
    <row r="518" spans="1:8">
      <c r="H518" s="165"/>
    </row>
    <row r="519" spans="1:8">
      <c r="H519" s="165"/>
    </row>
    <row r="520" spans="1:8">
      <c r="H520" s="165"/>
    </row>
    <row r="521" spans="1:8">
      <c r="H521" s="165"/>
    </row>
    <row r="522" spans="1:8">
      <c r="H522" s="165"/>
    </row>
    <row r="527" spans="1:8" ht="15">
      <c r="A527" s="165"/>
      <c r="B527" s="165"/>
      <c r="G527" s="162"/>
      <c r="H527" s="165"/>
    </row>
    <row r="528" spans="1:8" ht="15">
      <c r="A528" s="165"/>
      <c r="B528" s="165"/>
      <c r="G528" s="162"/>
      <c r="H528" s="165"/>
    </row>
    <row r="529" spans="1:8" ht="15">
      <c r="A529" s="165"/>
      <c r="B529" s="165"/>
      <c r="G529" s="162"/>
      <c r="H529" s="165"/>
    </row>
    <row r="530" spans="1:8" ht="15">
      <c r="A530" s="165"/>
      <c r="B530" s="165"/>
      <c r="G530" s="162"/>
      <c r="H530" s="165"/>
    </row>
    <row r="531" spans="1:8" ht="15">
      <c r="A531" s="165"/>
      <c r="B531" s="165"/>
      <c r="G531" s="162"/>
      <c r="H531" s="165"/>
    </row>
    <row r="532" spans="1:8" ht="15">
      <c r="A532" s="165"/>
      <c r="B532" s="165"/>
      <c r="G532" s="162"/>
      <c r="H532" s="165"/>
    </row>
    <row r="533" spans="1:8" ht="15">
      <c r="A533" s="165"/>
      <c r="B533" s="165"/>
      <c r="G533" s="162"/>
      <c r="H533" s="165"/>
    </row>
    <row r="534" spans="1:8" ht="15">
      <c r="A534" s="165"/>
      <c r="B534" s="165"/>
      <c r="G534" s="162"/>
      <c r="H534" s="165"/>
    </row>
    <row r="535" spans="1:8" ht="15">
      <c r="A535" s="165"/>
      <c r="B535" s="165"/>
      <c r="G535" s="162"/>
      <c r="H535" s="165"/>
    </row>
    <row r="536" spans="1:8" ht="15">
      <c r="A536" s="165"/>
      <c r="B536" s="165"/>
      <c r="G536" s="162"/>
      <c r="H536" s="165"/>
    </row>
    <row r="537" spans="1:8" ht="15">
      <c r="A537" s="165"/>
      <c r="B537" s="165"/>
      <c r="G537" s="162"/>
      <c r="H537" s="165"/>
    </row>
    <row r="538" spans="1:8" ht="15">
      <c r="A538" s="165"/>
      <c r="B538" s="165"/>
      <c r="G538" s="162"/>
      <c r="H538" s="165"/>
    </row>
  </sheetData>
  <mergeCells count="3">
    <mergeCell ref="A1:H1"/>
    <mergeCell ref="A2:H2"/>
    <mergeCell ref="A153:B153"/>
  </mergeCells>
  <printOptions horizontalCentered="1"/>
  <pageMargins left="0.11811023622047245" right="0.11811023622047245" top="0.35433070866141736" bottom="0.35433070866141736" header="0.31496062992125984" footer="0.31496062992125984"/>
  <pageSetup paperSize="9" orientation="portrait" horizontalDpi="1200" verticalDpi="120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F70"/>
  <sheetViews>
    <sheetView topLeftCell="A9" workbookViewId="0">
      <selection activeCell="D15" sqref="D15:D70"/>
    </sheetView>
  </sheetViews>
  <sheetFormatPr defaultRowHeight="15"/>
  <cols>
    <col min="1" max="1" width="5.42578125" style="205" customWidth="1"/>
    <col min="2" max="2" width="10.42578125" customWidth="1"/>
    <col min="3" max="3" width="26" style="390" customWidth="1"/>
    <col min="4" max="4" width="21.5703125" customWidth="1"/>
    <col min="5" max="5" width="21.140625" customWidth="1"/>
    <col min="6" max="6" width="21" style="373" hidden="1" customWidth="1"/>
  </cols>
  <sheetData>
    <row r="1" spans="1:6" ht="39.75" customHeight="1">
      <c r="A1" s="1453" t="s">
        <v>1585</v>
      </c>
      <c r="B1" s="1454"/>
      <c r="C1" s="1454"/>
      <c r="D1" s="1454"/>
      <c r="E1" s="1455"/>
    </row>
    <row r="2" spans="1:6" ht="24.75" customHeight="1">
      <c r="A2" s="374" t="s">
        <v>6</v>
      </c>
      <c r="B2" s="375" t="s">
        <v>7</v>
      </c>
      <c r="C2" s="376" t="s">
        <v>8</v>
      </c>
      <c r="D2" s="375" t="s">
        <v>1586</v>
      </c>
      <c r="E2" s="377" t="s">
        <v>1384</v>
      </c>
      <c r="F2" s="378" t="s">
        <v>1587</v>
      </c>
    </row>
    <row r="3" spans="1:6" ht="20.25" hidden="1" customHeight="1">
      <c r="A3" s="1456" t="s">
        <v>1588</v>
      </c>
      <c r="B3" s="1457"/>
      <c r="C3" s="1457"/>
      <c r="D3" s="1457"/>
      <c r="E3" s="1458"/>
    </row>
    <row r="4" spans="1:6" ht="16.5" hidden="1">
      <c r="A4" s="379">
        <v>1</v>
      </c>
      <c r="B4" s="380" t="s">
        <v>1589</v>
      </c>
      <c r="C4" s="381" t="s">
        <v>1527</v>
      </c>
      <c r="D4" s="380" t="s">
        <v>246</v>
      </c>
      <c r="E4" s="380"/>
      <c r="F4" s="382">
        <v>44907</v>
      </c>
    </row>
    <row r="5" spans="1:6" ht="16.5" hidden="1">
      <c r="A5" s="379">
        <v>2</v>
      </c>
      <c r="B5" s="380" t="s">
        <v>1590</v>
      </c>
      <c r="C5" s="381" t="s">
        <v>1390</v>
      </c>
      <c r="D5" s="380" t="s">
        <v>1591</v>
      </c>
      <c r="E5" s="380"/>
      <c r="F5" s="382">
        <v>44844</v>
      </c>
    </row>
    <row r="6" spans="1:6" ht="16.5" hidden="1">
      <c r="A6" s="379">
        <v>3</v>
      </c>
      <c r="B6" s="380" t="s">
        <v>1592</v>
      </c>
      <c r="C6" s="381" t="s">
        <v>1564</v>
      </c>
      <c r="D6" s="380" t="s">
        <v>1591</v>
      </c>
      <c r="E6" s="380"/>
      <c r="F6" s="382">
        <v>44909</v>
      </c>
    </row>
    <row r="7" spans="1:6" ht="16.5" hidden="1">
      <c r="A7" s="379">
        <v>4</v>
      </c>
      <c r="B7" s="380" t="s">
        <v>1593</v>
      </c>
      <c r="C7" s="381" t="s">
        <v>1594</v>
      </c>
      <c r="D7" s="380" t="s">
        <v>310</v>
      </c>
      <c r="E7" s="383"/>
      <c r="F7" s="382"/>
    </row>
    <row r="8" spans="1:6" ht="21" customHeight="1">
      <c r="A8" s="1456" t="s">
        <v>1595</v>
      </c>
      <c r="B8" s="1457"/>
      <c r="C8" s="1457"/>
      <c r="D8" s="1457"/>
      <c r="E8" s="1458"/>
      <c r="F8" s="382"/>
    </row>
    <row r="9" spans="1:6" ht="23.25" customHeight="1">
      <c r="A9" s="384">
        <v>1</v>
      </c>
      <c r="B9" s="380" t="s">
        <v>1596</v>
      </c>
      <c r="C9" s="385" t="s">
        <v>1597</v>
      </c>
      <c r="D9" s="380" t="s">
        <v>513</v>
      </c>
      <c r="E9" s="383"/>
      <c r="F9" s="382">
        <v>44915</v>
      </c>
    </row>
    <row r="10" spans="1:6" ht="16.5" hidden="1">
      <c r="A10" s="384">
        <v>6</v>
      </c>
      <c r="B10" s="380" t="s">
        <v>1596</v>
      </c>
      <c r="C10" s="385" t="s">
        <v>1597</v>
      </c>
      <c r="D10" s="380" t="s">
        <v>513</v>
      </c>
      <c r="E10" s="383"/>
      <c r="F10" s="382"/>
    </row>
    <row r="11" spans="1:6" ht="16.5">
      <c r="A11" s="384">
        <v>2</v>
      </c>
      <c r="B11" s="380" t="s">
        <v>1598</v>
      </c>
      <c r="C11" s="386" t="s">
        <v>1599</v>
      </c>
      <c r="D11" s="380" t="s">
        <v>513</v>
      </c>
      <c r="E11" s="383"/>
      <c r="F11" s="382"/>
    </row>
    <row r="12" spans="1:6" ht="16.5">
      <c r="A12" s="384">
        <v>3</v>
      </c>
      <c r="B12" s="380" t="s">
        <v>1600</v>
      </c>
      <c r="C12" s="386" t="s">
        <v>1601</v>
      </c>
      <c r="D12" s="380" t="s">
        <v>513</v>
      </c>
      <c r="E12" s="383"/>
      <c r="F12" s="382"/>
    </row>
    <row r="13" spans="1:6" ht="16.5">
      <c r="A13" s="384">
        <v>4</v>
      </c>
      <c r="B13" s="380" t="s">
        <v>1602</v>
      </c>
      <c r="C13" s="386" t="s">
        <v>1603</v>
      </c>
      <c r="D13" s="380" t="s">
        <v>513</v>
      </c>
      <c r="E13" s="383"/>
      <c r="F13" s="382"/>
    </row>
    <row r="14" spans="1:6" ht="19.5" customHeight="1">
      <c r="A14" s="1456" t="s">
        <v>1604</v>
      </c>
      <c r="B14" s="1457"/>
      <c r="C14" s="1457"/>
      <c r="D14" s="1457"/>
      <c r="E14" s="1458"/>
      <c r="F14" s="382"/>
    </row>
    <row r="15" spans="1:6" ht="16.5">
      <c r="A15" s="379">
        <v>1</v>
      </c>
      <c r="B15" s="380" t="s">
        <v>1605</v>
      </c>
      <c r="C15" s="387" t="s">
        <v>1606</v>
      </c>
      <c r="D15" s="380" t="s">
        <v>1604</v>
      </c>
      <c r="E15" s="380"/>
      <c r="F15" s="382"/>
    </row>
    <row r="16" spans="1:6" ht="16.5">
      <c r="A16" s="379">
        <v>2</v>
      </c>
      <c r="B16" s="380" t="s">
        <v>1607</v>
      </c>
      <c r="C16" s="387" t="s">
        <v>1608</v>
      </c>
      <c r="D16" s="380" t="s">
        <v>1604</v>
      </c>
      <c r="E16" s="380"/>
      <c r="F16" s="382"/>
    </row>
    <row r="17" spans="1:6" ht="16.5">
      <c r="A17" s="379">
        <v>3</v>
      </c>
      <c r="B17" s="380" t="s">
        <v>1609</v>
      </c>
      <c r="C17" s="387" t="s">
        <v>1610</v>
      </c>
      <c r="D17" s="380" t="s">
        <v>1604</v>
      </c>
      <c r="E17" s="380"/>
      <c r="F17" s="382"/>
    </row>
    <row r="18" spans="1:6" ht="16.5">
      <c r="A18" s="379">
        <v>4</v>
      </c>
      <c r="B18" s="380" t="s">
        <v>1611</v>
      </c>
      <c r="C18" s="387" t="s">
        <v>1612</v>
      </c>
      <c r="D18" s="380" t="s">
        <v>1604</v>
      </c>
      <c r="E18" s="380"/>
      <c r="F18" s="382"/>
    </row>
    <row r="19" spans="1:6" ht="16.5">
      <c r="A19" s="379">
        <v>5</v>
      </c>
      <c r="B19" s="380" t="s">
        <v>1613</v>
      </c>
      <c r="C19" s="387" t="s">
        <v>1614</v>
      </c>
      <c r="D19" s="380" t="s">
        <v>1604</v>
      </c>
      <c r="E19" s="380"/>
      <c r="F19" s="382"/>
    </row>
    <row r="20" spans="1:6" ht="16.5">
      <c r="A20" s="379">
        <v>6</v>
      </c>
      <c r="B20" s="380" t="s">
        <v>1615</v>
      </c>
      <c r="C20" s="387" t="s">
        <v>1616</v>
      </c>
      <c r="D20" s="380" t="s">
        <v>1604</v>
      </c>
      <c r="E20" s="380"/>
      <c r="F20" s="382"/>
    </row>
    <row r="21" spans="1:6" ht="16.5">
      <c r="A21" s="379">
        <v>7</v>
      </c>
      <c r="B21" s="380" t="s">
        <v>1617</v>
      </c>
      <c r="C21" s="387" t="s">
        <v>1618</v>
      </c>
      <c r="D21" s="380" t="s">
        <v>1604</v>
      </c>
      <c r="E21" s="380"/>
      <c r="F21" s="382"/>
    </row>
    <row r="22" spans="1:6" ht="16.5">
      <c r="A22" s="379">
        <v>8</v>
      </c>
      <c r="B22" s="380" t="s">
        <v>1619</v>
      </c>
      <c r="C22" s="387" t="s">
        <v>1620</v>
      </c>
      <c r="D22" s="380" t="s">
        <v>1604</v>
      </c>
      <c r="E22" s="380"/>
      <c r="F22" s="382"/>
    </row>
    <row r="23" spans="1:6" ht="16.5">
      <c r="A23" s="379">
        <v>9</v>
      </c>
      <c r="B23" s="380" t="s">
        <v>1621</v>
      </c>
      <c r="C23" s="387" t="s">
        <v>1622</v>
      </c>
      <c r="D23" s="380" t="s">
        <v>1604</v>
      </c>
      <c r="E23" s="383"/>
      <c r="F23" s="382"/>
    </row>
    <row r="24" spans="1:6" ht="16.5">
      <c r="A24" s="379">
        <v>10</v>
      </c>
      <c r="B24" s="380" t="s">
        <v>1623</v>
      </c>
      <c r="C24" s="388" t="s">
        <v>1624</v>
      </c>
      <c r="D24" s="380" t="s">
        <v>1604</v>
      </c>
      <c r="E24" s="383"/>
      <c r="F24" s="382"/>
    </row>
    <row r="25" spans="1:6" ht="16.5">
      <c r="A25" s="379">
        <v>11</v>
      </c>
      <c r="B25" s="380" t="s">
        <v>1625</v>
      </c>
      <c r="C25" s="388" t="s">
        <v>1626</v>
      </c>
      <c r="D25" s="380" t="s">
        <v>1604</v>
      </c>
      <c r="E25" s="383"/>
      <c r="F25" s="382"/>
    </row>
    <row r="26" spans="1:6" ht="16.5">
      <c r="A26" s="379">
        <v>12</v>
      </c>
      <c r="B26" s="380" t="s">
        <v>1627</v>
      </c>
      <c r="C26" s="388" t="s">
        <v>1628</v>
      </c>
      <c r="D26" s="380" t="s">
        <v>1604</v>
      </c>
      <c r="E26" s="383"/>
      <c r="F26" s="382"/>
    </row>
    <row r="27" spans="1:6" ht="16.5">
      <c r="A27" s="379">
        <v>13</v>
      </c>
      <c r="B27" s="380" t="s">
        <v>1629</v>
      </c>
      <c r="C27" s="388" t="s">
        <v>1630</v>
      </c>
      <c r="D27" s="380" t="s">
        <v>1604</v>
      </c>
      <c r="E27" s="383"/>
      <c r="F27" s="382"/>
    </row>
    <row r="28" spans="1:6" ht="16.5">
      <c r="A28" s="379">
        <v>14</v>
      </c>
      <c r="B28" s="380" t="s">
        <v>1631</v>
      </c>
      <c r="C28" s="388" t="s">
        <v>1632</v>
      </c>
      <c r="D28" s="380" t="s">
        <v>1604</v>
      </c>
      <c r="E28" s="383"/>
      <c r="F28" s="382"/>
    </row>
    <row r="29" spans="1:6" ht="16.5">
      <c r="A29" s="379">
        <v>15</v>
      </c>
      <c r="B29" s="380" t="s">
        <v>1633</v>
      </c>
      <c r="C29" s="388" t="s">
        <v>1420</v>
      </c>
      <c r="D29" s="380" t="s">
        <v>1604</v>
      </c>
      <c r="E29" s="383"/>
      <c r="F29" s="382"/>
    </row>
    <row r="30" spans="1:6" ht="16.5">
      <c r="A30" s="379">
        <v>16</v>
      </c>
      <c r="B30" s="380" t="s">
        <v>1634</v>
      </c>
      <c r="C30" s="388" t="s">
        <v>1402</v>
      </c>
      <c r="D30" s="380" t="s">
        <v>1604</v>
      </c>
      <c r="E30" s="383"/>
      <c r="F30" s="382"/>
    </row>
    <row r="31" spans="1:6" ht="16.5">
      <c r="A31" s="379">
        <v>17</v>
      </c>
      <c r="B31" s="380" t="s">
        <v>1635</v>
      </c>
      <c r="C31" s="388" t="s">
        <v>1636</v>
      </c>
      <c r="D31" s="380" t="s">
        <v>1604</v>
      </c>
      <c r="E31" s="383"/>
      <c r="F31" s="382"/>
    </row>
    <row r="32" spans="1:6" ht="16.5">
      <c r="A32" s="379">
        <v>18</v>
      </c>
      <c r="B32" s="380" t="s">
        <v>1637</v>
      </c>
      <c r="C32" s="388" t="s">
        <v>1410</v>
      </c>
      <c r="D32" s="380" t="s">
        <v>1604</v>
      </c>
      <c r="E32" s="383"/>
      <c r="F32" s="382"/>
    </row>
    <row r="33" spans="1:6" ht="16.5">
      <c r="A33" s="379">
        <v>19</v>
      </c>
      <c r="B33" s="380" t="s">
        <v>1638</v>
      </c>
      <c r="C33" s="388" t="s">
        <v>1639</v>
      </c>
      <c r="D33" s="380" t="s">
        <v>1604</v>
      </c>
      <c r="E33" s="383"/>
      <c r="F33" s="382"/>
    </row>
    <row r="34" spans="1:6" ht="16.5">
      <c r="A34" s="379">
        <v>20</v>
      </c>
      <c r="B34" s="380" t="s">
        <v>1640</v>
      </c>
      <c r="C34" s="388" t="s">
        <v>1400</v>
      </c>
      <c r="D34" s="380" t="s">
        <v>1604</v>
      </c>
      <c r="E34" s="383"/>
      <c r="F34" s="382"/>
    </row>
    <row r="35" spans="1:6" ht="16.5">
      <c r="A35" s="379">
        <v>21</v>
      </c>
      <c r="B35" s="380" t="s">
        <v>1641</v>
      </c>
      <c r="C35" s="388" t="s">
        <v>1642</v>
      </c>
      <c r="D35" s="380" t="s">
        <v>1604</v>
      </c>
      <c r="E35" s="383"/>
      <c r="F35" s="382"/>
    </row>
    <row r="36" spans="1:6" ht="16.5">
      <c r="A36" s="379">
        <v>22</v>
      </c>
      <c r="B36" s="380" t="s">
        <v>1643</v>
      </c>
      <c r="C36" s="388" t="s">
        <v>1644</v>
      </c>
      <c r="D36" s="380" t="s">
        <v>1604</v>
      </c>
      <c r="E36" s="383"/>
      <c r="F36" s="382"/>
    </row>
    <row r="37" spans="1:6" ht="16.5">
      <c r="A37" s="379">
        <v>23</v>
      </c>
      <c r="B37" s="380" t="s">
        <v>1645</v>
      </c>
      <c r="C37" s="388" t="s">
        <v>1646</v>
      </c>
      <c r="D37" s="380" t="s">
        <v>1604</v>
      </c>
      <c r="E37" s="383"/>
      <c r="F37" s="382"/>
    </row>
    <row r="38" spans="1:6" ht="16.5">
      <c r="A38" s="379">
        <v>24</v>
      </c>
      <c r="B38" s="380" t="s">
        <v>1647</v>
      </c>
      <c r="C38" s="388" t="s">
        <v>1419</v>
      </c>
      <c r="D38" s="380" t="s">
        <v>1604</v>
      </c>
      <c r="E38" s="383"/>
      <c r="F38" s="382"/>
    </row>
    <row r="39" spans="1:6" ht="16.5">
      <c r="A39" s="379">
        <v>25</v>
      </c>
      <c r="B39" s="380" t="s">
        <v>1648</v>
      </c>
      <c r="C39" s="388" t="s">
        <v>1649</v>
      </c>
      <c r="D39" s="380" t="s">
        <v>1604</v>
      </c>
      <c r="E39" s="383"/>
      <c r="F39" s="382"/>
    </row>
    <row r="40" spans="1:6" ht="16.5">
      <c r="A40" s="379">
        <v>26</v>
      </c>
      <c r="B40" s="380" t="s">
        <v>1650</v>
      </c>
      <c r="C40" s="388" t="s">
        <v>1417</v>
      </c>
      <c r="D40" s="380" t="s">
        <v>1604</v>
      </c>
      <c r="E40" s="383"/>
      <c r="F40" s="382"/>
    </row>
    <row r="41" spans="1:6" ht="16.5">
      <c r="A41" s="379">
        <v>27</v>
      </c>
      <c r="B41" s="380" t="s">
        <v>1651</v>
      </c>
      <c r="C41" s="388" t="s">
        <v>1652</v>
      </c>
      <c r="D41" s="380" t="s">
        <v>1604</v>
      </c>
      <c r="E41" s="383"/>
      <c r="F41" s="382"/>
    </row>
    <row r="42" spans="1:6" ht="16.5">
      <c r="A42" s="379">
        <v>28</v>
      </c>
      <c r="B42" s="380" t="s">
        <v>1653</v>
      </c>
      <c r="C42" s="388" t="s">
        <v>1654</v>
      </c>
      <c r="D42" s="380" t="s">
        <v>1604</v>
      </c>
      <c r="E42" s="383"/>
      <c r="F42" s="382"/>
    </row>
    <row r="43" spans="1:6" ht="16.5">
      <c r="A43" s="379">
        <v>29</v>
      </c>
      <c r="B43" s="380" t="s">
        <v>1655</v>
      </c>
      <c r="C43" s="388" t="s">
        <v>1656</v>
      </c>
      <c r="D43" s="380" t="s">
        <v>1604</v>
      </c>
      <c r="E43" s="383"/>
      <c r="F43" s="382"/>
    </row>
    <row r="44" spans="1:6" ht="16.5">
      <c r="A44" s="379">
        <v>30</v>
      </c>
      <c r="B44" s="380" t="s">
        <v>1657</v>
      </c>
      <c r="C44" s="388" t="s">
        <v>1658</v>
      </c>
      <c r="D44" s="380" t="s">
        <v>1604</v>
      </c>
      <c r="E44" s="383"/>
      <c r="F44" s="382"/>
    </row>
    <row r="45" spans="1:6" ht="16.5">
      <c r="A45" s="379">
        <v>31</v>
      </c>
      <c r="B45" s="380" t="s">
        <v>1659</v>
      </c>
      <c r="C45" s="388" t="s">
        <v>1660</v>
      </c>
      <c r="D45" s="380" t="s">
        <v>1604</v>
      </c>
      <c r="E45" s="383"/>
      <c r="F45" s="382"/>
    </row>
    <row r="46" spans="1:6" ht="16.5">
      <c r="A46" s="379">
        <v>32</v>
      </c>
      <c r="B46" s="380" t="s">
        <v>1661</v>
      </c>
      <c r="C46" s="388" t="s">
        <v>1407</v>
      </c>
      <c r="D46" s="380" t="s">
        <v>1604</v>
      </c>
      <c r="E46" s="383"/>
      <c r="F46" s="382"/>
    </row>
    <row r="47" spans="1:6" ht="16.5">
      <c r="A47" s="379">
        <v>33</v>
      </c>
      <c r="B47" s="380" t="s">
        <v>1662</v>
      </c>
      <c r="C47" s="388" t="s">
        <v>1663</v>
      </c>
      <c r="D47" s="380" t="s">
        <v>1604</v>
      </c>
      <c r="E47" s="383"/>
      <c r="F47" s="382"/>
    </row>
    <row r="48" spans="1:6" ht="16.5">
      <c r="A48" s="379">
        <v>34</v>
      </c>
      <c r="B48" s="380" t="s">
        <v>1664</v>
      </c>
      <c r="C48" s="388" t="s">
        <v>1665</v>
      </c>
      <c r="D48" s="380" t="s">
        <v>1604</v>
      </c>
      <c r="E48" s="383"/>
      <c r="F48" s="382"/>
    </row>
    <row r="49" spans="1:6" ht="16.5">
      <c r="A49" s="379">
        <v>35</v>
      </c>
      <c r="B49" s="380" t="s">
        <v>1666</v>
      </c>
      <c r="C49" s="388" t="s">
        <v>1667</v>
      </c>
      <c r="D49" s="380" t="s">
        <v>1604</v>
      </c>
      <c r="E49" s="383"/>
      <c r="F49" s="382"/>
    </row>
    <row r="50" spans="1:6" ht="16.5">
      <c r="A50" s="379">
        <v>36</v>
      </c>
      <c r="B50" s="380" t="s">
        <v>1668</v>
      </c>
      <c r="C50" s="388" t="s">
        <v>1669</v>
      </c>
      <c r="D50" s="380" t="s">
        <v>1604</v>
      </c>
      <c r="E50" s="383"/>
      <c r="F50" s="382"/>
    </row>
    <row r="51" spans="1:6" ht="16.5">
      <c r="A51" s="379">
        <v>37</v>
      </c>
      <c r="B51" s="380" t="s">
        <v>1670</v>
      </c>
      <c r="C51" s="388" t="s">
        <v>1398</v>
      </c>
      <c r="D51" s="380" t="s">
        <v>1604</v>
      </c>
      <c r="E51" s="383"/>
      <c r="F51" s="382"/>
    </row>
    <row r="52" spans="1:6" ht="16.5">
      <c r="A52" s="379">
        <v>38</v>
      </c>
      <c r="B52" s="380" t="s">
        <v>1671</v>
      </c>
      <c r="C52" s="388" t="s">
        <v>1672</v>
      </c>
      <c r="D52" s="380" t="s">
        <v>1604</v>
      </c>
      <c r="E52" s="383"/>
      <c r="F52" s="382"/>
    </row>
    <row r="53" spans="1:6" ht="16.5">
      <c r="A53" s="379">
        <v>39</v>
      </c>
      <c r="B53" s="380" t="s">
        <v>1673</v>
      </c>
      <c r="C53" s="388" t="s">
        <v>1674</v>
      </c>
      <c r="D53" s="380" t="s">
        <v>1604</v>
      </c>
      <c r="E53" s="383"/>
      <c r="F53" s="382"/>
    </row>
    <row r="54" spans="1:6" ht="16.5">
      <c r="A54" s="379">
        <v>40</v>
      </c>
      <c r="B54" s="380" t="s">
        <v>1675</v>
      </c>
      <c r="C54" s="388" t="s">
        <v>1676</v>
      </c>
      <c r="D54" s="380" t="s">
        <v>1604</v>
      </c>
      <c r="E54" s="383"/>
      <c r="F54" s="382"/>
    </row>
    <row r="55" spans="1:6" ht="16.5">
      <c r="A55" s="379">
        <v>41</v>
      </c>
      <c r="B55" s="380" t="s">
        <v>1677</v>
      </c>
      <c r="C55" s="388" t="s">
        <v>1678</v>
      </c>
      <c r="D55" s="380" t="s">
        <v>1604</v>
      </c>
      <c r="E55" s="383"/>
      <c r="F55" s="382"/>
    </row>
    <row r="56" spans="1:6" ht="16.5">
      <c r="A56" s="379">
        <v>42</v>
      </c>
      <c r="B56" s="380" t="s">
        <v>1679</v>
      </c>
      <c r="C56" s="388" t="s">
        <v>1680</v>
      </c>
      <c r="D56" s="380" t="s">
        <v>1604</v>
      </c>
      <c r="E56" s="383"/>
      <c r="F56" s="382"/>
    </row>
    <row r="57" spans="1:6" ht="16.5">
      <c r="A57" s="379">
        <v>43</v>
      </c>
      <c r="B57" s="380" t="s">
        <v>1681</v>
      </c>
      <c r="C57" s="388" t="s">
        <v>1682</v>
      </c>
      <c r="D57" s="380" t="s">
        <v>1604</v>
      </c>
      <c r="E57" s="383"/>
      <c r="F57" s="382"/>
    </row>
    <row r="58" spans="1:6" ht="16.5">
      <c r="A58" s="379">
        <v>44</v>
      </c>
      <c r="B58" s="380" t="s">
        <v>1683</v>
      </c>
      <c r="C58" s="388" t="s">
        <v>1412</v>
      </c>
      <c r="D58" s="380" t="s">
        <v>1604</v>
      </c>
      <c r="E58" s="383"/>
      <c r="F58" s="382"/>
    </row>
    <row r="59" spans="1:6" ht="16.5">
      <c r="A59" s="379">
        <v>45</v>
      </c>
      <c r="B59" s="380" t="s">
        <v>1684</v>
      </c>
      <c r="C59" s="388" t="s">
        <v>1685</v>
      </c>
      <c r="D59" s="380" t="s">
        <v>1604</v>
      </c>
      <c r="E59" s="383"/>
      <c r="F59" s="382"/>
    </row>
    <row r="60" spans="1:6" ht="16.5">
      <c r="A60" s="379">
        <v>46</v>
      </c>
      <c r="B60" s="380" t="s">
        <v>1686</v>
      </c>
      <c r="C60" s="388" t="s">
        <v>1405</v>
      </c>
      <c r="D60" s="380" t="s">
        <v>1604</v>
      </c>
      <c r="E60" s="383"/>
      <c r="F60" s="382"/>
    </row>
    <row r="61" spans="1:6" ht="16.5">
      <c r="A61" s="379">
        <v>47</v>
      </c>
      <c r="B61" s="380" t="s">
        <v>1687</v>
      </c>
      <c r="C61" s="388" t="s">
        <v>1688</v>
      </c>
      <c r="D61" s="380" t="s">
        <v>1604</v>
      </c>
      <c r="E61" s="383"/>
      <c r="F61" s="382"/>
    </row>
    <row r="62" spans="1:6" ht="16.5">
      <c r="A62" s="379">
        <v>48</v>
      </c>
      <c r="B62" s="380" t="s">
        <v>1689</v>
      </c>
      <c r="C62" s="388" t="s">
        <v>1690</v>
      </c>
      <c r="D62" s="380" t="s">
        <v>1604</v>
      </c>
      <c r="E62" s="383"/>
      <c r="F62" s="382"/>
    </row>
    <row r="63" spans="1:6" ht="16.5">
      <c r="A63" s="379">
        <v>49</v>
      </c>
      <c r="B63" s="380" t="s">
        <v>1691</v>
      </c>
      <c r="C63" s="388" t="s">
        <v>1414</v>
      </c>
      <c r="D63" s="380" t="s">
        <v>1604</v>
      </c>
      <c r="E63" s="383"/>
      <c r="F63" s="382"/>
    </row>
    <row r="64" spans="1:6" ht="16.5">
      <c r="A64" s="379">
        <v>50</v>
      </c>
      <c r="B64" s="380" t="s">
        <v>1692</v>
      </c>
      <c r="C64" s="388" t="s">
        <v>1693</v>
      </c>
      <c r="D64" s="380" t="s">
        <v>1604</v>
      </c>
      <c r="E64" s="383"/>
      <c r="F64" s="382"/>
    </row>
    <row r="65" spans="1:6" ht="16.5">
      <c r="A65" s="379">
        <v>51</v>
      </c>
      <c r="B65" s="380" t="s">
        <v>1694</v>
      </c>
      <c r="C65" s="388" t="s">
        <v>1695</v>
      </c>
      <c r="D65" s="380" t="s">
        <v>1604</v>
      </c>
      <c r="E65" s="383"/>
      <c r="F65" s="389" t="s">
        <v>1696</v>
      </c>
    </row>
    <row r="66" spans="1:6" ht="16.5">
      <c r="A66" s="379">
        <v>52</v>
      </c>
      <c r="B66" s="380" t="s">
        <v>1697</v>
      </c>
      <c r="C66" s="388" t="s">
        <v>1698</v>
      </c>
      <c r="D66" s="380" t="s">
        <v>1604</v>
      </c>
      <c r="E66" s="383"/>
      <c r="F66" s="382"/>
    </row>
    <row r="67" spans="1:6" ht="16.5">
      <c r="A67" s="379">
        <v>53</v>
      </c>
      <c r="B67" s="380" t="s">
        <v>1699</v>
      </c>
      <c r="C67" s="388" t="s">
        <v>1409</v>
      </c>
      <c r="D67" s="380" t="s">
        <v>1604</v>
      </c>
      <c r="E67" s="383"/>
      <c r="F67" s="389" t="s">
        <v>1696</v>
      </c>
    </row>
    <row r="68" spans="1:6" ht="16.5">
      <c r="A68" s="379">
        <v>54</v>
      </c>
      <c r="B68" s="380" t="s">
        <v>1700</v>
      </c>
      <c r="C68" s="388" t="s">
        <v>1701</v>
      </c>
      <c r="D68" s="380" t="s">
        <v>1604</v>
      </c>
      <c r="E68" s="383"/>
      <c r="F68" s="389" t="s">
        <v>1702</v>
      </c>
    </row>
    <row r="69" spans="1:6" ht="16.5">
      <c r="A69" s="379">
        <v>55</v>
      </c>
      <c r="B69" s="380" t="s">
        <v>1703</v>
      </c>
      <c r="C69" s="388" t="s">
        <v>1404</v>
      </c>
      <c r="D69" s="380" t="s">
        <v>1604</v>
      </c>
      <c r="E69" s="383"/>
      <c r="F69" s="389" t="s">
        <v>1702</v>
      </c>
    </row>
    <row r="70" spans="1:6" ht="16.5">
      <c r="A70" s="379">
        <v>56</v>
      </c>
      <c r="B70" s="380" t="s">
        <v>1704</v>
      </c>
      <c r="C70" s="388" t="s">
        <v>1705</v>
      </c>
      <c r="D70" s="380" t="s">
        <v>1604</v>
      </c>
      <c r="E70" s="383"/>
      <c r="F70" s="389" t="s">
        <v>1702</v>
      </c>
    </row>
  </sheetData>
  <mergeCells count="4">
    <mergeCell ref="A1:E1"/>
    <mergeCell ref="A3:E3"/>
    <mergeCell ref="A8:E8"/>
    <mergeCell ref="A14:E1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E284"/>
  <sheetViews>
    <sheetView workbookViewId="0">
      <selection activeCell="H265" sqref="H265"/>
    </sheetView>
  </sheetViews>
  <sheetFormatPr defaultRowHeight="15"/>
  <cols>
    <col min="1" max="1" width="5.42578125" style="162" customWidth="1"/>
    <col min="2" max="2" width="8.42578125" style="162" customWidth="1"/>
    <col min="3" max="3" width="25.7109375" style="165" customWidth="1"/>
    <col min="4" max="4" width="23.28515625" style="165" customWidth="1"/>
    <col min="5" max="5" width="16.85546875" style="162" hidden="1" customWidth="1"/>
    <col min="6" max="16384" width="9.140625" style="165"/>
  </cols>
  <sheetData>
    <row r="1" spans="1:5" s="8" customFormat="1" ht="57" customHeight="1">
      <c r="A1" s="1452" t="s">
        <v>1580</v>
      </c>
      <c r="B1" s="1452"/>
      <c r="C1" s="1452"/>
      <c r="D1" s="1452"/>
      <c r="E1" s="1452"/>
    </row>
    <row r="2" spans="1:5" s="8" customFormat="1" ht="17.25" customHeight="1">
      <c r="A2" s="1437" t="s">
        <v>1518</v>
      </c>
      <c r="B2" s="1437"/>
      <c r="C2" s="1437"/>
      <c r="D2" s="1437"/>
      <c r="E2" s="1437"/>
    </row>
    <row r="3" spans="1:5" s="8" customFormat="1" ht="10.5" customHeight="1">
      <c r="A3" s="7"/>
      <c r="B3" s="7"/>
      <c r="C3" s="7"/>
      <c r="D3" s="7"/>
      <c r="E3" s="7"/>
    </row>
    <row r="4" spans="1:5" s="24" customFormat="1" ht="76.5" customHeight="1">
      <c r="A4" s="316" t="s">
        <v>6</v>
      </c>
      <c r="B4" s="317" t="s">
        <v>7</v>
      </c>
      <c r="C4" s="317" t="s">
        <v>8</v>
      </c>
      <c r="D4" s="319" t="s">
        <v>1544</v>
      </c>
      <c r="E4" s="320" t="s">
        <v>19</v>
      </c>
    </row>
    <row r="5" spans="1:5" s="37" customFormat="1" ht="22.5" customHeight="1">
      <c r="A5" s="343">
        <v>1</v>
      </c>
      <c r="B5" s="338" t="s">
        <v>30</v>
      </c>
      <c r="C5" s="339" t="s">
        <v>31</v>
      </c>
      <c r="D5" s="339" t="s">
        <v>1519</v>
      </c>
      <c r="E5" s="340" t="s">
        <v>38</v>
      </c>
    </row>
    <row r="6" spans="1:5" s="45" customFormat="1" ht="22.5" customHeight="1">
      <c r="A6" s="343">
        <f>A5+1</f>
        <v>2</v>
      </c>
      <c r="B6" s="338" t="s">
        <v>44</v>
      </c>
      <c r="C6" s="339" t="s">
        <v>45</v>
      </c>
      <c r="D6" s="342" t="s">
        <v>1520</v>
      </c>
      <c r="E6" s="340" t="s">
        <v>47</v>
      </c>
    </row>
    <row r="7" spans="1:5" s="45" customFormat="1" ht="22.5" customHeight="1">
      <c r="A7" s="343">
        <f t="shared" ref="A7:A70" si="0">A6+1</f>
        <v>3</v>
      </c>
      <c r="B7" s="25" t="s">
        <v>52</v>
      </c>
      <c r="C7" s="63" t="s">
        <v>53</v>
      </c>
      <c r="D7" s="63" t="s">
        <v>1521</v>
      </c>
      <c r="E7" s="314" t="s">
        <v>55</v>
      </c>
    </row>
    <row r="8" spans="1:5" s="45" customFormat="1" ht="22.5" customHeight="1">
      <c r="A8" s="343">
        <f t="shared" si="0"/>
        <v>4</v>
      </c>
      <c r="B8" s="338" t="s">
        <v>61</v>
      </c>
      <c r="C8" s="339" t="s">
        <v>62</v>
      </c>
      <c r="D8" s="339" t="s">
        <v>1522</v>
      </c>
      <c r="E8" s="340" t="s">
        <v>67</v>
      </c>
    </row>
    <row r="9" spans="1:5" s="45" customFormat="1" ht="22.5" customHeight="1">
      <c r="A9" s="343">
        <f t="shared" si="0"/>
        <v>5</v>
      </c>
      <c r="B9" s="338" t="s">
        <v>74</v>
      </c>
      <c r="C9" s="339" t="s">
        <v>75</v>
      </c>
      <c r="D9" s="339" t="s">
        <v>1522</v>
      </c>
      <c r="E9" s="340" t="s">
        <v>77</v>
      </c>
    </row>
    <row r="10" spans="1:5" s="45" customFormat="1" ht="22.5" customHeight="1">
      <c r="A10" s="343">
        <f t="shared" si="0"/>
        <v>6</v>
      </c>
      <c r="B10" s="25" t="s">
        <v>82</v>
      </c>
      <c r="C10" s="63" t="s">
        <v>83</v>
      </c>
      <c r="D10" s="56" t="s">
        <v>65</v>
      </c>
      <c r="E10" s="314" t="s">
        <v>85</v>
      </c>
    </row>
    <row r="11" spans="1:5" s="45" customFormat="1" ht="22.5" customHeight="1">
      <c r="A11" s="343">
        <f t="shared" si="0"/>
        <v>7</v>
      </c>
      <c r="B11" s="25" t="s">
        <v>89</v>
      </c>
      <c r="C11" s="63" t="s">
        <v>90</v>
      </c>
      <c r="D11" s="56" t="s">
        <v>65</v>
      </c>
      <c r="E11" s="314" t="s">
        <v>91</v>
      </c>
    </row>
    <row r="12" spans="1:5" s="45" customFormat="1" ht="22.5" customHeight="1">
      <c r="A12" s="343">
        <f t="shared" si="0"/>
        <v>8</v>
      </c>
      <c r="B12" s="66" t="s">
        <v>94</v>
      </c>
      <c r="C12" s="67" t="s">
        <v>95</v>
      </c>
      <c r="D12" s="56" t="s">
        <v>65</v>
      </c>
      <c r="E12" s="312" t="s">
        <v>96</v>
      </c>
    </row>
    <row r="13" spans="1:5" s="45" customFormat="1" ht="22.5" customHeight="1">
      <c r="A13" s="343">
        <f t="shared" si="0"/>
        <v>9</v>
      </c>
      <c r="B13" s="66" t="s">
        <v>101</v>
      </c>
      <c r="C13" s="67" t="s">
        <v>102</v>
      </c>
      <c r="D13" s="56" t="s">
        <v>65</v>
      </c>
      <c r="E13" s="312" t="s">
        <v>104</v>
      </c>
    </row>
    <row r="14" spans="1:5" s="45" customFormat="1" ht="22.5" customHeight="1">
      <c r="A14" s="343">
        <f t="shared" si="0"/>
        <v>10</v>
      </c>
      <c r="B14" s="66" t="s">
        <v>108</v>
      </c>
      <c r="C14" s="67" t="s">
        <v>109</v>
      </c>
      <c r="D14" s="56" t="s">
        <v>65</v>
      </c>
      <c r="E14" s="66">
        <v>341841411</v>
      </c>
    </row>
    <row r="15" spans="1:5" s="45" customFormat="1" ht="22.5" customHeight="1">
      <c r="A15" s="343">
        <f t="shared" si="0"/>
        <v>11</v>
      </c>
      <c r="B15" s="66" t="s">
        <v>115</v>
      </c>
      <c r="C15" s="67" t="s">
        <v>116</v>
      </c>
      <c r="D15" s="56" t="s">
        <v>65</v>
      </c>
      <c r="E15" s="332" t="s">
        <v>1397</v>
      </c>
    </row>
    <row r="16" spans="1:5" s="62" customFormat="1" ht="22.5" customHeight="1">
      <c r="A16" s="343">
        <f t="shared" si="0"/>
        <v>12</v>
      </c>
      <c r="B16" s="46" t="s">
        <v>124</v>
      </c>
      <c r="C16" s="46" t="s">
        <v>125</v>
      </c>
      <c r="D16" s="56" t="s">
        <v>65</v>
      </c>
      <c r="E16" s="313" t="s">
        <v>127</v>
      </c>
    </row>
    <row r="17" spans="1:5" s="37" customFormat="1" ht="22.5" customHeight="1">
      <c r="A17" s="343">
        <f t="shared" si="0"/>
        <v>13</v>
      </c>
      <c r="B17" s="344" t="s">
        <v>132</v>
      </c>
      <c r="C17" s="345" t="s">
        <v>133</v>
      </c>
      <c r="D17" s="345" t="s">
        <v>1523</v>
      </c>
      <c r="E17" s="346" t="s">
        <v>138</v>
      </c>
    </row>
    <row r="18" spans="1:5" s="37" customFormat="1" ht="22.5" customHeight="1">
      <c r="A18" s="343">
        <f t="shared" si="0"/>
        <v>14</v>
      </c>
      <c r="B18" s="348" t="s">
        <v>221</v>
      </c>
      <c r="C18" s="349" t="s">
        <v>222</v>
      </c>
      <c r="D18" s="339" t="s">
        <v>1525</v>
      </c>
      <c r="E18" s="340" t="s">
        <v>224</v>
      </c>
    </row>
    <row r="19" spans="1:5" s="45" customFormat="1" ht="22.5" customHeight="1">
      <c r="A19" s="343">
        <f t="shared" si="0"/>
        <v>15</v>
      </c>
      <c r="B19" s="25" t="s">
        <v>144</v>
      </c>
      <c r="C19" s="63" t="s">
        <v>145</v>
      </c>
      <c r="D19" s="63" t="s">
        <v>1524</v>
      </c>
      <c r="E19" s="314" t="s">
        <v>147</v>
      </c>
    </row>
    <row r="20" spans="1:5" s="45" customFormat="1" ht="22.5" customHeight="1">
      <c r="A20" s="343">
        <f t="shared" si="0"/>
        <v>16</v>
      </c>
      <c r="B20" s="25" t="s">
        <v>153</v>
      </c>
      <c r="C20" s="63" t="s">
        <v>154</v>
      </c>
      <c r="D20" s="63" t="s">
        <v>1524</v>
      </c>
      <c r="E20" s="312" t="s">
        <v>155</v>
      </c>
    </row>
    <row r="21" spans="1:5" s="45" customFormat="1" ht="22.5" customHeight="1">
      <c r="A21" s="343">
        <f t="shared" si="0"/>
        <v>17</v>
      </c>
      <c r="B21" s="25" t="s">
        <v>157</v>
      </c>
      <c r="C21" s="65" t="s">
        <v>158</v>
      </c>
      <c r="D21" s="63" t="s">
        <v>1524</v>
      </c>
      <c r="E21" s="314" t="s">
        <v>160</v>
      </c>
    </row>
    <row r="22" spans="1:5" s="45" customFormat="1" ht="22.5" customHeight="1">
      <c r="A22" s="343">
        <f t="shared" si="0"/>
        <v>18</v>
      </c>
      <c r="B22" s="25" t="s">
        <v>164</v>
      </c>
      <c r="C22" s="63" t="s">
        <v>165</v>
      </c>
      <c r="D22" s="63" t="s">
        <v>1524</v>
      </c>
      <c r="E22" s="314" t="s">
        <v>167</v>
      </c>
    </row>
    <row r="23" spans="1:5" s="45" customFormat="1" ht="22.5" customHeight="1">
      <c r="A23" s="343">
        <f t="shared" si="0"/>
        <v>19</v>
      </c>
      <c r="B23" s="25" t="s">
        <v>171</v>
      </c>
      <c r="C23" s="63" t="s">
        <v>172</v>
      </c>
      <c r="D23" s="63" t="s">
        <v>1524</v>
      </c>
      <c r="E23" s="314" t="s">
        <v>173</v>
      </c>
    </row>
    <row r="24" spans="1:5" s="45" customFormat="1" ht="22.5" customHeight="1">
      <c r="A24" s="343">
        <f t="shared" si="0"/>
        <v>20</v>
      </c>
      <c r="B24" s="66" t="s">
        <v>174</v>
      </c>
      <c r="C24" s="67" t="s">
        <v>175</v>
      </c>
      <c r="D24" s="63" t="s">
        <v>1524</v>
      </c>
      <c r="E24" s="314" t="s">
        <v>177</v>
      </c>
    </row>
    <row r="25" spans="1:5" s="45" customFormat="1" ht="22.5" customHeight="1">
      <c r="A25" s="343">
        <f t="shared" si="0"/>
        <v>21</v>
      </c>
      <c r="B25" s="66" t="s">
        <v>183</v>
      </c>
      <c r="C25" s="67" t="s">
        <v>184</v>
      </c>
      <c r="D25" s="63" t="s">
        <v>1524</v>
      </c>
      <c r="E25" s="314" t="s">
        <v>186</v>
      </c>
    </row>
    <row r="26" spans="1:5" s="45" customFormat="1" ht="22.5" customHeight="1">
      <c r="A26" s="343">
        <f t="shared" si="0"/>
        <v>22</v>
      </c>
      <c r="B26" s="66" t="s">
        <v>191</v>
      </c>
      <c r="C26" s="67" t="s">
        <v>192</v>
      </c>
      <c r="D26" s="63" t="s">
        <v>1524</v>
      </c>
      <c r="E26" s="314" t="s">
        <v>194</v>
      </c>
    </row>
    <row r="27" spans="1:5" s="45" customFormat="1" ht="22.5" customHeight="1">
      <c r="A27" s="343">
        <f t="shared" si="0"/>
        <v>23</v>
      </c>
      <c r="B27" s="69" t="s">
        <v>197</v>
      </c>
      <c r="C27" s="70" t="s">
        <v>198</v>
      </c>
      <c r="D27" s="63" t="s">
        <v>1524</v>
      </c>
      <c r="E27" s="314" t="s">
        <v>200</v>
      </c>
    </row>
    <row r="28" spans="1:5" s="45" customFormat="1" ht="22.5" customHeight="1">
      <c r="A28" s="343">
        <f t="shared" si="0"/>
        <v>24</v>
      </c>
      <c r="B28" s="66" t="s">
        <v>204</v>
      </c>
      <c r="C28" s="67" t="s">
        <v>205</v>
      </c>
      <c r="D28" s="63" t="s">
        <v>1524</v>
      </c>
      <c r="E28" s="314" t="s">
        <v>207</v>
      </c>
    </row>
    <row r="29" spans="1:5" s="45" customFormat="1" ht="22.5" customHeight="1">
      <c r="A29" s="343">
        <f t="shared" si="0"/>
        <v>25</v>
      </c>
      <c r="B29" s="25" t="s">
        <v>210</v>
      </c>
      <c r="C29" s="63" t="s">
        <v>211</v>
      </c>
      <c r="D29" s="63" t="s">
        <v>1524</v>
      </c>
      <c r="E29" s="312" t="s">
        <v>212</v>
      </c>
    </row>
    <row r="30" spans="1:5" s="45" customFormat="1" ht="22.5" customHeight="1">
      <c r="A30" s="343">
        <f t="shared" si="0"/>
        <v>26</v>
      </c>
      <c r="B30" s="66" t="s">
        <v>214</v>
      </c>
      <c r="C30" s="67" t="s">
        <v>215</v>
      </c>
      <c r="D30" s="63" t="s">
        <v>1524</v>
      </c>
      <c r="E30" s="66">
        <v>341792633</v>
      </c>
    </row>
    <row r="31" spans="1:5" s="45" customFormat="1" ht="22.5" customHeight="1">
      <c r="A31" s="343">
        <f t="shared" si="0"/>
        <v>27</v>
      </c>
      <c r="B31" s="66" t="s">
        <v>228</v>
      </c>
      <c r="C31" s="67" t="s">
        <v>229</v>
      </c>
      <c r="D31" s="63" t="s">
        <v>1524</v>
      </c>
      <c r="E31" s="313" t="s">
        <v>231</v>
      </c>
    </row>
    <row r="32" spans="1:5" s="45" customFormat="1" ht="22.5" customHeight="1">
      <c r="A32" s="343">
        <f t="shared" si="0"/>
        <v>28</v>
      </c>
      <c r="B32" s="66" t="s">
        <v>237</v>
      </c>
      <c r="C32" s="67" t="s">
        <v>238</v>
      </c>
      <c r="D32" s="63" t="s">
        <v>1524</v>
      </c>
      <c r="E32" s="313" t="s">
        <v>240</v>
      </c>
    </row>
    <row r="33" spans="1:5" s="37" customFormat="1" ht="22.5" customHeight="1">
      <c r="A33" s="343">
        <f t="shared" si="0"/>
        <v>29</v>
      </c>
      <c r="B33" s="338" t="s">
        <v>243</v>
      </c>
      <c r="C33" s="339" t="s">
        <v>244</v>
      </c>
      <c r="D33" s="339" t="s">
        <v>245</v>
      </c>
      <c r="E33" s="340" t="s">
        <v>248</v>
      </c>
    </row>
    <row r="34" spans="1:5" s="62" customFormat="1" ht="22.5" customHeight="1">
      <c r="A34" s="343">
        <f t="shared" si="0"/>
        <v>30</v>
      </c>
      <c r="B34" s="338" t="s">
        <v>259</v>
      </c>
      <c r="C34" s="339" t="s">
        <v>260</v>
      </c>
      <c r="D34" s="339" t="s">
        <v>1526</v>
      </c>
      <c r="E34" s="340" t="s">
        <v>262</v>
      </c>
    </row>
    <row r="35" spans="1:5" s="62" customFormat="1" ht="22.5" customHeight="1">
      <c r="A35" s="343">
        <f t="shared" si="0"/>
        <v>31</v>
      </c>
      <c r="B35" s="25" t="s">
        <v>264</v>
      </c>
      <c r="C35" s="56" t="s">
        <v>265</v>
      </c>
      <c r="D35" s="56" t="s">
        <v>246</v>
      </c>
      <c r="E35" s="313" t="s">
        <v>267</v>
      </c>
    </row>
    <row r="36" spans="1:5" s="62" customFormat="1" ht="22.5" customHeight="1">
      <c r="A36" s="343">
        <f t="shared" si="0"/>
        <v>32</v>
      </c>
      <c r="B36" s="66" t="s">
        <v>270</v>
      </c>
      <c r="C36" s="46" t="s">
        <v>271</v>
      </c>
      <c r="D36" s="56" t="s">
        <v>246</v>
      </c>
      <c r="E36" s="314" t="s">
        <v>272</v>
      </c>
    </row>
    <row r="37" spans="1:5" s="62" customFormat="1" ht="22.5" customHeight="1">
      <c r="A37" s="343">
        <f t="shared" si="0"/>
        <v>33</v>
      </c>
      <c r="B37" s="66" t="s">
        <v>274</v>
      </c>
      <c r="C37" s="46" t="s">
        <v>275</v>
      </c>
      <c r="D37" s="56" t="s">
        <v>246</v>
      </c>
      <c r="E37" s="314" t="s">
        <v>277</v>
      </c>
    </row>
    <row r="38" spans="1:5" s="13" customFormat="1" ht="22.5" customHeight="1">
      <c r="A38" s="343">
        <f t="shared" si="0"/>
        <v>34</v>
      </c>
      <c r="B38" s="66" t="s">
        <v>280</v>
      </c>
      <c r="C38" s="67" t="s">
        <v>281</v>
      </c>
      <c r="D38" s="56" t="s">
        <v>246</v>
      </c>
      <c r="E38" s="332" t="s">
        <v>283</v>
      </c>
    </row>
    <row r="39" spans="1:5" s="13" customFormat="1" ht="22.5" customHeight="1">
      <c r="A39" s="343">
        <f t="shared" si="0"/>
        <v>35</v>
      </c>
      <c r="B39" s="66" t="s">
        <v>1566</v>
      </c>
      <c r="C39" s="67" t="s">
        <v>1527</v>
      </c>
      <c r="D39" s="56" t="s">
        <v>246</v>
      </c>
      <c r="E39" s="332" t="s">
        <v>1554</v>
      </c>
    </row>
    <row r="40" spans="1:5" s="78" customFormat="1" ht="22.5" customHeight="1">
      <c r="A40" s="343">
        <f t="shared" si="0"/>
        <v>36</v>
      </c>
      <c r="B40" s="338" t="s">
        <v>286</v>
      </c>
      <c r="C40" s="351" t="s">
        <v>287</v>
      </c>
      <c r="D40" s="351" t="s">
        <v>1528</v>
      </c>
      <c r="E40" s="340" t="s">
        <v>290</v>
      </c>
    </row>
    <row r="41" spans="1:5" s="62" customFormat="1" ht="22.5" customHeight="1">
      <c r="A41" s="343">
        <f t="shared" si="0"/>
        <v>37</v>
      </c>
      <c r="B41" s="66" t="s">
        <v>293</v>
      </c>
      <c r="C41" s="46" t="s">
        <v>294</v>
      </c>
      <c r="D41" s="56" t="s">
        <v>288</v>
      </c>
      <c r="E41" s="312" t="s">
        <v>296</v>
      </c>
    </row>
    <row r="42" spans="1:5" s="62" customFormat="1" ht="22.5" customHeight="1">
      <c r="A42" s="343">
        <f t="shared" si="0"/>
        <v>38</v>
      </c>
      <c r="B42" s="66" t="s">
        <v>300</v>
      </c>
      <c r="C42" s="46" t="s">
        <v>301</v>
      </c>
      <c r="D42" s="56" t="s">
        <v>288</v>
      </c>
      <c r="E42" s="313" t="s">
        <v>303</v>
      </c>
    </row>
    <row r="43" spans="1:5" s="37" customFormat="1" ht="22.5" customHeight="1">
      <c r="A43" s="343">
        <f t="shared" si="0"/>
        <v>39</v>
      </c>
      <c r="B43" s="25" t="s">
        <v>308</v>
      </c>
      <c r="C43" s="63" t="s">
        <v>309</v>
      </c>
      <c r="D43" s="63" t="s">
        <v>1529</v>
      </c>
      <c r="E43" s="313" t="s">
        <v>311</v>
      </c>
    </row>
    <row r="44" spans="1:5" s="45" customFormat="1" ht="22.5" customHeight="1">
      <c r="A44" s="343">
        <f t="shared" si="0"/>
        <v>40</v>
      </c>
      <c r="B44" s="338" t="s">
        <v>252</v>
      </c>
      <c r="C44" s="339" t="s">
        <v>253</v>
      </c>
      <c r="D44" s="339" t="s">
        <v>1530</v>
      </c>
      <c r="E44" s="352" t="s">
        <v>255</v>
      </c>
    </row>
    <row r="45" spans="1:5" s="62" customFormat="1" ht="22.5" customHeight="1">
      <c r="A45" s="343">
        <f t="shared" si="0"/>
        <v>41</v>
      </c>
      <c r="B45" s="338" t="s">
        <v>313</v>
      </c>
      <c r="C45" s="351" t="s">
        <v>314</v>
      </c>
      <c r="D45" s="351" t="s">
        <v>1531</v>
      </c>
      <c r="E45" s="340" t="s">
        <v>311</v>
      </c>
    </row>
    <row r="46" spans="1:5" s="62" customFormat="1" ht="22.5" customHeight="1">
      <c r="A46" s="343">
        <f t="shared" si="0"/>
        <v>42</v>
      </c>
      <c r="B46" s="25" t="s">
        <v>318</v>
      </c>
      <c r="C46" s="56" t="s">
        <v>319</v>
      </c>
      <c r="D46" s="56" t="s">
        <v>310</v>
      </c>
      <c r="E46" s="312" t="s">
        <v>321</v>
      </c>
    </row>
    <row r="47" spans="1:5" s="62" customFormat="1" ht="22.5" customHeight="1">
      <c r="A47" s="343">
        <f t="shared" si="0"/>
        <v>43</v>
      </c>
      <c r="B47" s="25" t="s">
        <v>324</v>
      </c>
      <c r="C47" s="56" t="s">
        <v>325</v>
      </c>
      <c r="D47" s="56" t="s">
        <v>310</v>
      </c>
      <c r="E47" s="313" t="s">
        <v>326</v>
      </c>
    </row>
    <row r="48" spans="1:5" s="62" customFormat="1" ht="22.5" customHeight="1">
      <c r="A48" s="343">
        <f t="shared" si="0"/>
        <v>44</v>
      </c>
      <c r="B48" s="25" t="s">
        <v>327</v>
      </c>
      <c r="C48" s="56" t="s">
        <v>328</v>
      </c>
      <c r="D48" s="56" t="s">
        <v>329</v>
      </c>
      <c r="E48" s="313" t="s">
        <v>331</v>
      </c>
    </row>
    <row r="49" spans="1:5" s="45" customFormat="1" ht="22.5" customHeight="1">
      <c r="A49" s="343">
        <f t="shared" si="0"/>
        <v>45</v>
      </c>
      <c r="B49" s="354" t="s">
        <v>377</v>
      </c>
      <c r="C49" s="355" t="s">
        <v>378</v>
      </c>
      <c r="D49" s="355" t="s">
        <v>1538</v>
      </c>
      <c r="E49" s="356" t="s">
        <v>381</v>
      </c>
    </row>
    <row r="50" spans="1:5" s="45" customFormat="1" ht="22.5" customHeight="1">
      <c r="A50" s="343">
        <f t="shared" si="0"/>
        <v>46</v>
      </c>
      <c r="B50" s="86" t="s">
        <v>1396</v>
      </c>
      <c r="C50" s="87" t="s">
        <v>1390</v>
      </c>
      <c r="D50" s="56" t="s">
        <v>379</v>
      </c>
      <c r="E50" s="314">
        <v>385774419</v>
      </c>
    </row>
    <row r="51" spans="1:5" s="45" customFormat="1" ht="22.5" customHeight="1">
      <c r="A51" s="343">
        <f t="shared" si="0"/>
        <v>47</v>
      </c>
      <c r="B51" s="86" t="s">
        <v>1421</v>
      </c>
      <c r="C51" s="87" t="s">
        <v>1416</v>
      </c>
      <c r="D51" s="56" t="s">
        <v>379</v>
      </c>
      <c r="E51" s="314" t="s">
        <v>1422</v>
      </c>
    </row>
    <row r="52" spans="1:5" s="45" customFormat="1" ht="22.5" customHeight="1">
      <c r="A52" s="343">
        <f t="shared" si="0"/>
        <v>48</v>
      </c>
      <c r="B52" s="86" t="s">
        <v>1567</v>
      </c>
      <c r="C52" s="87" t="s">
        <v>1564</v>
      </c>
      <c r="D52" s="56" t="s">
        <v>379</v>
      </c>
      <c r="E52" s="314" t="s">
        <v>1565</v>
      </c>
    </row>
    <row r="53" spans="1:5" s="45" customFormat="1" ht="22.5" customHeight="1">
      <c r="A53" s="343">
        <f t="shared" si="0"/>
        <v>49</v>
      </c>
      <c r="B53" s="86" t="s">
        <v>1577</v>
      </c>
      <c r="C53" s="87" t="s">
        <v>1575</v>
      </c>
      <c r="D53" s="56" t="s">
        <v>379</v>
      </c>
      <c r="E53" s="314" t="s">
        <v>1578</v>
      </c>
    </row>
    <row r="54" spans="1:5" s="45" customFormat="1" ht="22.5" customHeight="1">
      <c r="A54" s="343">
        <f t="shared" si="0"/>
        <v>50</v>
      </c>
      <c r="B54" s="86" t="s">
        <v>1577</v>
      </c>
      <c r="C54" s="87" t="s">
        <v>1576</v>
      </c>
      <c r="D54" s="56" t="s">
        <v>379</v>
      </c>
      <c r="E54" s="314">
        <v>352288356</v>
      </c>
    </row>
    <row r="55" spans="1:5" s="37" customFormat="1" ht="22.5" customHeight="1">
      <c r="A55" s="343">
        <f t="shared" si="0"/>
        <v>51</v>
      </c>
      <c r="B55" s="338" t="s">
        <v>388</v>
      </c>
      <c r="C55" s="339" t="s">
        <v>389</v>
      </c>
      <c r="D55" s="339" t="s">
        <v>1539</v>
      </c>
      <c r="E55" s="340" t="s">
        <v>392</v>
      </c>
    </row>
    <row r="56" spans="1:5" s="45" customFormat="1" ht="22.5" customHeight="1">
      <c r="A56" s="343">
        <f t="shared" si="0"/>
        <v>52</v>
      </c>
      <c r="B56" s="338" t="s">
        <v>395</v>
      </c>
      <c r="C56" s="339" t="s">
        <v>396</v>
      </c>
      <c r="D56" s="339" t="s">
        <v>1540</v>
      </c>
      <c r="E56" s="340" t="s">
        <v>398</v>
      </c>
    </row>
    <row r="57" spans="1:5" s="45" customFormat="1" ht="22.5" customHeight="1">
      <c r="A57" s="343">
        <f t="shared" si="0"/>
        <v>53</v>
      </c>
      <c r="B57" s="25" t="s">
        <v>402</v>
      </c>
      <c r="C57" s="63" t="s">
        <v>403</v>
      </c>
      <c r="D57" s="63" t="s">
        <v>1541</v>
      </c>
      <c r="E57" s="314" t="s">
        <v>405</v>
      </c>
    </row>
    <row r="58" spans="1:5" s="45" customFormat="1" ht="22.5" customHeight="1">
      <c r="A58" s="343">
        <f t="shared" si="0"/>
        <v>54</v>
      </c>
      <c r="B58" s="25" t="s">
        <v>409</v>
      </c>
      <c r="C58" s="63" t="s">
        <v>410</v>
      </c>
      <c r="D58" s="63" t="s">
        <v>1541</v>
      </c>
      <c r="E58" s="314" t="s">
        <v>411</v>
      </c>
    </row>
    <row r="59" spans="1:5" s="45" customFormat="1" ht="22.5" customHeight="1">
      <c r="A59" s="343">
        <f t="shared" si="0"/>
        <v>55</v>
      </c>
      <c r="B59" s="25" t="s">
        <v>412</v>
      </c>
      <c r="C59" s="63" t="s">
        <v>413</v>
      </c>
      <c r="D59" s="63" t="s">
        <v>1541</v>
      </c>
      <c r="E59" s="314" t="s">
        <v>415</v>
      </c>
    </row>
    <row r="60" spans="1:5" s="45" customFormat="1" ht="22.5" customHeight="1">
      <c r="A60" s="343">
        <f t="shared" si="0"/>
        <v>56</v>
      </c>
      <c r="B60" s="25" t="s">
        <v>419</v>
      </c>
      <c r="C60" s="63" t="s">
        <v>420</v>
      </c>
      <c r="D60" s="63" t="s">
        <v>1541</v>
      </c>
      <c r="E60" s="335" t="s">
        <v>422</v>
      </c>
    </row>
    <row r="61" spans="1:5" s="45" customFormat="1" ht="22.5" customHeight="1">
      <c r="A61" s="343">
        <f t="shared" si="0"/>
        <v>57</v>
      </c>
      <c r="B61" s="25" t="s">
        <v>426</v>
      </c>
      <c r="C61" s="63" t="s">
        <v>427</v>
      </c>
      <c r="D61" s="63" t="s">
        <v>1541</v>
      </c>
      <c r="E61" s="314" t="s">
        <v>429</v>
      </c>
    </row>
    <row r="62" spans="1:5" s="45" customFormat="1" ht="22.5" customHeight="1">
      <c r="A62" s="343">
        <f t="shared" si="0"/>
        <v>58</v>
      </c>
      <c r="B62" s="25" t="s">
        <v>435</v>
      </c>
      <c r="C62" s="63" t="s">
        <v>436</v>
      </c>
      <c r="D62" s="63" t="s">
        <v>1541</v>
      </c>
      <c r="E62" s="314" t="s">
        <v>438</v>
      </c>
    </row>
    <row r="63" spans="1:5" s="45" customFormat="1" ht="22.5" customHeight="1">
      <c r="A63" s="343">
        <f t="shared" si="0"/>
        <v>59</v>
      </c>
      <c r="B63" s="25" t="s">
        <v>442</v>
      </c>
      <c r="C63" s="63" t="s">
        <v>443</v>
      </c>
      <c r="D63" s="63" t="s">
        <v>1541</v>
      </c>
      <c r="E63" s="314" t="s">
        <v>445</v>
      </c>
    </row>
    <row r="64" spans="1:5" s="45" customFormat="1" ht="22.5" customHeight="1">
      <c r="A64" s="343">
        <f t="shared" si="0"/>
        <v>60</v>
      </c>
      <c r="B64" s="66" t="s">
        <v>450</v>
      </c>
      <c r="C64" s="67" t="s">
        <v>451</v>
      </c>
      <c r="D64" s="63" t="s">
        <v>1541</v>
      </c>
      <c r="E64" s="314" t="s">
        <v>453</v>
      </c>
    </row>
    <row r="65" spans="1:5" s="45" customFormat="1" ht="22.5" customHeight="1">
      <c r="A65" s="343">
        <f t="shared" si="0"/>
        <v>61</v>
      </c>
      <c r="B65" s="66" t="s">
        <v>460</v>
      </c>
      <c r="C65" s="67" t="s">
        <v>461</v>
      </c>
      <c r="D65" s="63" t="s">
        <v>1541</v>
      </c>
      <c r="E65" s="313" t="s">
        <v>463</v>
      </c>
    </row>
    <row r="66" spans="1:5" s="45" customFormat="1" ht="22.5" customHeight="1">
      <c r="A66" s="343">
        <f t="shared" si="0"/>
        <v>62</v>
      </c>
      <c r="B66" s="66" t="s">
        <v>1577</v>
      </c>
      <c r="C66" s="67" t="s">
        <v>1579</v>
      </c>
      <c r="D66" s="63" t="s">
        <v>1541</v>
      </c>
      <c r="E66" s="313"/>
    </row>
    <row r="67" spans="1:5" s="37" customFormat="1" ht="27.75" customHeight="1">
      <c r="A67" s="343">
        <f t="shared" si="0"/>
        <v>63</v>
      </c>
      <c r="B67" s="338" t="s">
        <v>467</v>
      </c>
      <c r="C67" s="339" t="s">
        <v>468</v>
      </c>
      <c r="D67" s="342" t="s">
        <v>1581</v>
      </c>
      <c r="E67" s="356">
        <v>361454010</v>
      </c>
    </row>
    <row r="68" spans="1:5" s="45" customFormat="1" ht="22.5" customHeight="1">
      <c r="A68" s="343">
        <f t="shared" si="0"/>
        <v>64</v>
      </c>
      <c r="B68" s="25" t="s">
        <v>471</v>
      </c>
      <c r="C68" s="63" t="s">
        <v>472</v>
      </c>
      <c r="D68" s="56" t="s">
        <v>470</v>
      </c>
      <c r="E68" s="312">
        <v>361219884</v>
      </c>
    </row>
    <row r="69" spans="1:5" s="45" customFormat="1" ht="22.5" customHeight="1">
      <c r="A69" s="343">
        <f t="shared" si="0"/>
        <v>65</v>
      </c>
      <c r="B69" s="25" t="s">
        <v>477</v>
      </c>
      <c r="C69" s="63" t="s">
        <v>478</v>
      </c>
      <c r="D69" s="56" t="s">
        <v>470</v>
      </c>
      <c r="E69" s="314" t="s">
        <v>479</v>
      </c>
    </row>
    <row r="70" spans="1:5" s="45" customFormat="1" ht="22.5" customHeight="1">
      <c r="A70" s="343">
        <f t="shared" si="0"/>
        <v>66</v>
      </c>
      <c r="B70" s="25" t="s">
        <v>480</v>
      </c>
      <c r="C70" s="63" t="s">
        <v>481</v>
      </c>
      <c r="D70" s="56" t="s">
        <v>470</v>
      </c>
      <c r="E70" s="314" t="s">
        <v>482</v>
      </c>
    </row>
    <row r="71" spans="1:5" s="45" customFormat="1" ht="22.5" customHeight="1">
      <c r="A71" s="343">
        <f t="shared" ref="A71:A134" si="1">A70+1</f>
        <v>67</v>
      </c>
      <c r="B71" s="25" t="s">
        <v>483</v>
      </c>
      <c r="C71" s="63" t="s">
        <v>484</v>
      </c>
      <c r="D71" s="56" t="s">
        <v>470</v>
      </c>
      <c r="E71" s="312" t="s">
        <v>485</v>
      </c>
    </row>
    <row r="72" spans="1:5" s="45" customFormat="1" ht="22.5" customHeight="1">
      <c r="A72" s="343">
        <f t="shared" si="1"/>
        <v>68</v>
      </c>
      <c r="B72" s="25" t="s">
        <v>487</v>
      </c>
      <c r="C72" s="63" t="s">
        <v>488</v>
      </c>
      <c r="D72" s="56" t="s">
        <v>470</v>
      </c>
      <c r="E72" s="314" t="s">
        <v>490</v>
      </c>
    </row>
    <row r="73" spans="1:5" s="45" customFormat="1" ht="22.5" customHeight="1">
      <c r="A73" s="343">
        <f t="shared" si="1"/>
        <v>69</v>
      </c>
      <c r="B73" s="25" t="s">
        <v>491</v>
      </c>
      <c r="C73" s="63" t="s">
        <v>492</v>
      </c>
      <c r="D73" s="56" t="s">
        <v>470</v>
      </c>
      <c r="E73" s="312" t="s">
        <v>493</v>
      </c>
    </row>
    <row r="74" spans="1:5" s="45" customFormat="1" ht="22.5" customHeight="1">
      <c r="A74" s="343">
        <f t="shared" si="1"/>
        <v>70</v>
      </c>
      <c r="B74" s="25" t="s">
        <v>494</v>
      </c>
      <c r="C74" s="63" t="s">
        <v>495</v>
      </c>
      <c r="D74" s="56" t="s">
        <v>470</v>
      </c>
      <c r="E74" s="312">
        <v>361139740</v>
      </c>
    </row>
    <row r="75" spans="1:5" s="45" customFormat="1" ht="22.5" customHeight="1">
      <c r="A75" s="343">
        <f t="shared" si="1"/>
        <v>71</v>
      </c>
      <c r="B75" s="86" t="s">
        <v>496</v>
      </c>
      <c r="C75" s="87" t="s">
        <v>497</v>
      </c>
      <c r="D75" s="56" t="s">
        <v>470</v>
      </c>
      <c r="E75" s="312" t="s">
        <v>500</v>
      </c>
    </row>
    <row r="76" spans="1:5" s="37" customFormat="1" ht="22.5" customHeight="1">
      <c r="A76" s="343">
        <f t="shared" si="1"/>
        <v>72</v>
      </c>
      <c r="B76" s="357" t="s">
        <v>619</v>
      </c>
      <c r="C76" s="358" t="s">
        <v>620</v>
      </c>
      <c r="D76" s="358" t="s">
        <v>1582</v>
      </c>
      <c r="E76" s="340" t="s">
        <v>623</v>
      </c>
    </row>
    <row r="77" spans="1:5" s="45" customFormat="1" ht="22.5" customHeight="1">
      <c r="A77" s="343">
        <f t="shared" si="1"/>
        <v>73</v>
      </c>
      <c r="B77" s="103" t="s">
        <v>626</v>
      </c>
      <c r="C77" s="104" t="s">
        <v>627</v>
      </c>
      <c r="D77" s="46" t="s">
        <v>621</v>
      </c>
      <c r="E77" s="314" t="s">
        <v>629</v>
      </c>
    </row>
    <row r="78" spans="1:5" s="45" customFormat="1" ht="22.5" customHeight="1">
      <c r="A78" s="343">
        <f t="shared" si="1"/>
        <v>74</v>
      </c>
      <c r="B78" s="103" t="s">
        <v>633</v>
      </c>
      <c r="C78" s="104" t="s">
        <v>634</v>
      </c>
      <c r="D78" s="46" t="s">
        <v>621</v>
      </c>
      <c r="E78" s="312" t="s">
        <v>636</v>
      </c>
    </row>
    <row r="79" spans="1:5" s="36" customFormat="1" ht="22.5" customHeight="1">
      <c r="A79" s="343">
        <f t="shared" si="1"/>
        <v>75</v>
      </c>
      <c r="B79" s="103" t="s">
        <v>638</v>
      </c>
      <c r="C79" s="104" t="s">
        <v>639</v>
      </c>
      <c r="D79" s="46" t="s">
        <v>621</v>
      </c>
      <c r="E79" s="314" t="s">
        <v>641</v>
      </c>
    </row>
    <row r="80" spans="1:5" s="45" customFormat="1" ht="22.5" customHeight="1">
      <c r="A80" s="343">
        <f t="shared" si="1"/>
        <v>76</v>
      </c>
      <c r="B80" s="103" t="s">
        <v>644</v>
      </c>
      <c r="C80" s="104" t="s">
        <v>645</v>
      </c>
      <c r="D80" s="46" t="s">
        <v>621</v>
      </c>
      <c r="E80" s="314" t="s">
        <v>647</v>
      </c>
    </row>
    <row r="81" spans="1:5" s="45" customFormat="1" ht="22.5" customHeight="1">
      <c r="A81" s="343">
        <f t="shared" si="1"/>
        <v>77</v>
      </c>
      <c r="B81" s="66" t="s">
        <v>649</v>
      </c>
      <c r="C81" s="67" t="s">
        <v>650</v>
      </c>
      <c r="D81" s="46" t="s">
        <v>621</v>
      </c>
      <c r="E81" s="314" t="s">
        <v>652</v>
      </c>
    </row>
    <row r="82" spans="1:5" s="45" customFormat="1" ht="22.5" customHeight="1">
      <c r="A82" s="343">
        <f t="shared" si="1"/>
        <v>78</v>
      </c>
      <c r="B82" s="66" t="s">
        <v>657</v>
      </c>
      <c r="C82" s="67" t="s">
        <v>658</v>
      </c>
      <c r="D82" s="46" t="s">
        <v>621</v>
      </c>
      <c r="E82" s="314" t="s">
        <v>660</v>
      </c>
    </row>
    <row r="83" spans="1:5" s="37" customFormat="1" ht="44.25" customHeight="1">
      <c r="A83" s="343">
        <f t="shared" si="1"/>
        <v>79</v>
      </c>
      <c r="B83" s="359" t="s">
        <v>662</v>
      </c>
      <c r="C83" s="360" t="s">
        <v>663</v>
      </c>
      <c r="D83" s="361" t="s">
        <v>1573</v>
      </c>
      <c r="E83" s="356">
        <v>212021584</v>
      </c>
    </row>
    <row r="84" spans="1:5" s="45" customFormat="1" ht="40.5" customHeight="1">
      <c r="A84" s="343">
        <f t="shared" si="1"/>
        <v>80</v>
      </c>
      <c r="B84" s="362" t="s">
        <v>668</v>
      </c>
      <c r="C84" s="363" t="s">
        <v>669</v>
      </c>
      <c r="D84" s="361" t="s">
        <v>1574</v>
      </c>
      <c r="E84" s="340" t="s">
        <v>673</v>
      </c>
    </row>
    <row r="85" spans="1:5" s="45" customFormat="1" ht="22.5" customHeight="1">
      <c r="A85" s="343">
        <f t="shared" si="1"/>
        <v>81</v>
      </c>
      <c r="B85" s="86" t="s">
        <v>677</v>
      </c>
      <c r="C85" s="87" t="s">
        <v>678</v>
      </c>
      <c r="D85" s="87" t="s">
        <v>1543</v>
      </c>
      <c r="E85" s="336" t="s">
        <v>680</v>
      </c>
    </row>
    <row r="86" spans="1:5" s="45" customFormat="1" ht="22.5" customHeight="1">
      <c r="A86" s="343">
        <f t="shared" si="1"/>
        <v>82</v>
      </c>
      <c r="B86" s="25" t="s">
        <v>681</v>
      </c>
      <c r="C86" s="63" t="s">
        <v>682</v>
      </c>
      <c r="D86" s="87" t="s">
        <v>1543</v>
      </c>
      <c r="E86" s="337" t="s">
        <v>684</v>
      </c>
    </row>
    <row r="87" spans="1:5" s="45" customFormat="1" ht="22.5" customHeight="1">
      <c r="A87" s="343">
        <f t="shared" si="1"/>
        <v>83</v>
      </c>
      <c r="B87" s="46" t="s">
        <v>1117</v>
      </c>
      <c r="C87" s="46" t="s">
        <v>1118</v>
      </c>
      <c r="D87" s="87" t="s">
        <v>1543</v>
      </c>
      <c r="E87" s="324" t="s">
        <v>1121</v>
      </c>
    </row>
    <row r="88" spans="1:5" s="8" customFormat="1" ht="16.5">
      <c r="A88" s="343">
        <f t="shared" si="1"/>
        <v>84</v>
      </c>
      <c r="B88" s="338" t="s">
        <v>336</v>
      </c>
      <c r="C88" s="339" t="s">
        <v>337</v>
      </c>
      <c r="D88" s="339" t="s">
        <v>338</v>
      </c>
      <c r="E88" s="356" t="s">
        <v>1532</v>
      </c>
    </row>
    <row r="89" spans="1:5" ht="16.5" customHeight="1">
      <c r="A89" s="343">
        <f t="shared" si="1"/>
        <v>85</v>
      </c>
      <c r="B89" s="25" t="s">
        <v>344</v>
      </c>
      <c r="C89" s="63" t="s">
        <v>345</v>
      </c>
      <c r="D89" s="63" t="s">
        <v>1503</v>
      </c>
      <c r="E89" s="311" t="s">
        <v>1533</v>
      </c>
    </row>
    <row r="90" spans="1:5" ht="16.5">
      <c r="A90" s="343">
        <f t="shared" si="1"/>
        <v>86</v>
      </c>
      <c r="B90" s="25" t="s">
        <v>351</v>
      </c>
      <c r="C90" s="63" t="s">
        <v>352</v>
      </c>
      <c r="D90" s="63" t="s">
        <v>1503</v>
      </c>
      <c r="E90" s="312" t="s">
        <v>1534</v>
      </c>
    </row>
    <row r="91" spans="1:5" ht="15" customHeight="1">
      <c r="A91" s="343">
        <f t="shared" si="1"/>
        <v>87</v>
      </c>
      <c r="B91" s="25" t="s">
        <v>354</v>
      </c>
      <c r="C91" s="56" t="s">
        <v>355</v>
      </c>
      <c r="D91" s="63" t="s">
        <v>1503</v>
      </c>
      <c r="E91" s="312" t="s">
        <v>1535</v>
      </c>
    </row>
    <row r="92" spans="1:5" ht="16.5">
      <c r="A92" s="343">
        <f t="shared" si="1"/>
        <v>88</v>
      </c>
      <c r="B92" s="25" t="s">
        <v>359</v>
      </c>
      <c r="C92" s="63" t="s">
        <v>360</v>
      </c>
      <c r="D92" s="63" t="s">
        <v>1503</v>
      </c>
      <c r="E92" s="312" t="s">
        <v>1536</v>
      </c>
    </row>
    <row r="93" spans="1:5" ht="16.5">
      <c r="A93" s="343">
        <f t="shared" si="1"/>
        <v>89</v>
      </c>
      <c r="B93" s="25" t="s">
        <v>365</v>
      </c>
      <c r="C93" s="63" t="s">
        <v>366</v>
      </c>
      <c r="D93" s="63" t="s">
        <v>1503</v>
      </c>
      <c r="E93" s="311" t="s">
        <v>1537</v>
      </c>
    </row>
    <row r="94" spans="1:5" ht="16.5">
      <c r="A94" s="343">
        <f t="shared" si="1"/>
        <v>90</v>
      </c>
      <c r="B94" s="25" t="s">
        <v>370</v>
      </c>
      <c r="C94" s="63" t="s">
        <v>371</v>
      </c>
      <c r="D94" s="63" t="s">
        <v>1503</v>
      </c>
      <c r="E94" s="365" t="s">
        <v>1496</v>
      </c>
    </row>
    <row r="95" spans="1:5" ht="16.5">
      <c r="A95" s="343">
        <f t="shared" si="1"/>
        <v>91</v>
      </c>
      <c r="B95" s="95" t="s">
        <v>1200</v>
      </c>
      <c r="C95" s="96" t="s">
        <v>1201</v>
      </c>
      <c r="D95" s="96" t="s">
        <v>1562</v>
      </c>
      <c r="E95" s="312">
        <v>361593887</v>
      </c>
    </row>
    <row r="96" spans="1:5" ht="16.5">
      <c r="A96" s="343">
        <f t="shared" si="1"/>
        <v>92</v>
      </c>
      <c r="B96" s="139" t="s">
        <v>1206</v>
      </c>
      <c r="C96" s="130" t="s">
        <v>1207</v>
      </c>
      <c r="D96" s="96" t="s">
        <v>1562</v>
      </c>
      <c r="E96" s="312" t="s">
        <v>1209</v>
      </c>
    </row>
    <row r="97" spans="1:5" ht="16.5">
      <c r="A97" s="343">
        <f t="shared" si="1"/>
        <v>93</v>
      </c>
      <c r="B97" s="354" t="s">
        <v>525</v>
      </c>
      <c r="C97" s="355" t="s">
        <v>526</v>
      </c>
      <c r="D97" s="355" t="s">
        <v>1542</v>
      </c>
      <c r="E97" s="340" t="s">
        <v>529</v>
      </c>
    </row>
    <row r="98" spans="1:5" ht="16.5">
      <c r="A98" s="343">
        <f t="shared" si="1"/>
        <v>94</v>
      </c>
      <c r="B98" s="95" t="s">
        <v>504</v>
      </c>
      <c r="C98" s="96" t="s">
        <v>505</v>
      </c>
      <c r="D98" s="96" t="s">
        <v>506</v>
      </c>
      <c r="E98" s="313" t="s">
        <v>508</v>
      </c>
    </row>
    <row r="99" spans="1:5" ht="16.5">
      <c r="A99" s="343">
        <f t="shared" si="1"/>
        <v>95</v>
      </c>
      <c r="B99" s="95" t="s">
        <v>511</v>
      </c>
      <c r="C99" s="96" t="s">
        <v>512</v>
      </c>
      <c r="D99" s="96" t="s">
        <v>506</v>
      </c>
      <c r="E99" s="314" t="s">
        <v>515</v>
      </c>
    </row>
    <row r="100" spans="1:5" ht="16.5">
      <c r="A100" s="343">
        <f t="shared" si="1"/>
        <v>96</v>
      </c>
      <c r="B100" s="95" t="s">
        <v>519</v>
      </c>
      <c r="C100" s="96" t="s">
        <v>520</v>
      </c>
      <c r="D100" s="96" t="s">
        <v>506</v>
      </c>
      <c r="E100" s="312" t="s">
        <v>522</v>
      </c>
    </row>
    <row r="101" spans="1:5" ht="16.5">
      <c r="A101" s="343">
        <f t="shared" si="1"/>
        <v>97</v>
      </c>
      <c r="B101" s="95" t="s">
        <v>532</v>
      </c>
      <c r="C101" s="96" t="s">
        <v>533</v>
      </c>
      <c r="D101" s="96" t="s">
        <v>506</v>
      </c>
      <c r="E101" s="314" t="s">
        <v>535</v>
      </c>
    </row>
    <row r="102" spans="1:5" ht="16.5">
      <c r="A102" s="343">
        <f t="shared" si="1"/>
        <v>98</v>
      </c>
      <c r="B102" s="95" t="s">
        <v>537</v>
      </c>
      <c r="C102" s="96" t="s">
        <v>538</v>
      </c>
      <c r="D102" s="96" t="s">
        <v>506</v>
      </c>
      <c r="E102" s="314" t="s">
        <v>540</v>
      </c>
    </row>
    <row r="103" spans="1:5" ht="16.5">
      <c r="A103" s="343">
        <f t="shared" si="1"/>
        <v>99</v>
      </c>
      <c r="B103" s="95" t="s">
        <v>545</v>
      </c>
      <c r="C103" s="96" t="s">
        <v>546</v>
      </c>
      <c r="D103" s="96" t="s">
        <v>506</v>
      </c>
      <c r="E103" s="314" t="s">
        <v>548</v>
      </c>
    </row>
    <row r="104" spans="1:5" ht="16.5">
      <c r="A104" s="343">
        <f t="shared" si="1"/>
        <v>100</v>
      </c>
      <c r="B104" s="95" t="s">
        <v>550</v>
      </c>
      <c r="C104" s="96" t="s">
        <v>551</v>
      </c>
      <c r="D104" s="96" t="s">
        <v>506</v>
      </c>
      <c r="E104" s="314" t="s">
        <v>553</v>
      </c>
    </row>
    <row r="105" spans="1:5" ht="16.5">
      <c r="A105" s="343">
        <f t="shared" si="1"/>
        <v>101</v>
      </c>
      <c r="B105" s="95" t="s">
        <v>556</v>
      </c>
      <c r="C105" s="97" t="s">
        <v>557</v>
      </c>
      <c r="D105" s="96" t="s">
        <v>506</v>
      </c>
      <c r="E105" s="314" t="s">
        <v>559</v>
      </c>
    </row>
    <row r="106" spans="1:5" ht="16.5">
      <c r="A106" s="343">
        <f t="shared" si="1"/>
        <v>102</v>
      </c>
      <c r="B106" s="95" t="s">
        <v>562</v>
      </c>
      <c r="C106" s="96" t="s">
        <v>563</v>
      </c>
      <c r="D106" s="96" t="s">
        <v>506</v>
      </c>
      <c r="E106" s="314" t="s">
        <v>565</v>
      </c>
    </row>
    <row r="107" spans="1:5" ht="16.5">
      <c r="A107" s="343">
        <f t="shared" si="1"/>
        <v>103</v>
      </c>
      <c r="B107" s="95" t="s">
        <v>568</v>
      </c>
      <c r="C107" s="96" t="s">
        <v>569</v>
      </c>
      <c r="D107" s="96" t="s">
        <v>506</v>
      </c>
      <c r="E107" s="314" t="s">
        <v>571</v>
      </c>
    </row>
    <row r="108" spans="1:5" ht="16.5">
      <c r="A108" s="343">
        <f t="shared" si="1"/>
        <v>104</v>
      </c>
      <c r="B108" s="69" t="s">
        <v>574</v>
      </c>
      <c r="C108" s="98" t="s">
        <v>575</v>
      </c>
      <c r="D108" s="96" t="s">
        <v>506</v>
      </c>
      <c r="E108" s="312" t="s">
        <v>577</v>
      </c>
    </row>
    <row r="109" spans="1:5" ht="16.5">
      <c r="A109" s="343">
        <f t="shared" si="1"/>
        <v>105</v>
      </c>
      <c r="B109" s="95" t="s">
        <v>578</v>
      </c>
      <c r="C109" s="96" t="s">
        <v>579</v>
      </c>
      <c r="D109" s="96" t="s">
        <v>506</v>
      </c>
      <c r="E109" s="314" t="s">
        <v>581</v>
      </c>
    </row>
    <row r="110" spans="1:5" ht="16.5">
      <c r="A110" s="343">
        <f t="shared" si="1"/>
        <v>106</v>
      </c>
      <c r="B110" s="66" t="s">
        <v>586</v>
      </c>
      <c r="C110" s="67" t="s">
        <v>587</v>
      </c>
      <c r="D110" s="96" t="s">
        <v>506</v>
      </c>
      <c r="E110" s="314" t="s">
        <v>589</v>
      </c>
    </row>
    <row r="111" spans="1:5" ht="16.5">
      <c r="A111" s="343">
        <f t="shared" si="1"/>
        <v>107</v>
      </c>
      <c r="B111" s="69" t="s">
        <v>592</v>
      </c>
      <c r="C111" s="98" t="s">
        <v>593</v>
      </c>
      <c r="D111" s="96" t="s">
        <v>506</v>
      </c>
      <c r="E111" s="314" t="s">
        <v>596</v>
      </c>
    </row>
    <row r="112" spans="1:5" ht="16.5">
      <c r="A112" s="343">
        <f t="shared" si="1"/>
        <v>108</v>
      </c>
      <c r="B112" s="66" t="s">
        <v>599</v>
      </c>
      <c r="C112" s="67" t="s">
        <v>600</v>
      </c>
      <c r="D112" s="96" t="s">
        <v>506</v>
      </c>
      <c r="E112" s="314" t="s">
        <v>602</v>
      </c>
    </row>
    <row r="113" spans="1:5" ht="16.5">
      <c r="A113" s="343">
        <f t="shared" si="1"/>
        <v>109</v>
      </c>
      <c r="B113" s="66" t="s">
        <v>604</v>
      </c>
      <c r="C113" s="67" t="s">
        <v>605</v>
      </c>
      <c r="D113" s="96" t="s">
        <v>506</v>
      </c>
      <c r="E113" s="314" t="s">
        <v>607</v>
      </c>
    </row>
    <row r="114" spans="1:5" ht="16.5">
      <c r="A114" s="343">
        <f t="shared" si="1"/>
        <v>110</v>
      </c>
      <c r="B114" s="66" t="s">
        <v>609</v>
      </c>
      <c r="C114" s="67" t="s">
        <v>610</v>
      </c>
      <c r="D114" s="96" t="s">
        <v>506</v>
      </c>
      <c r="E114" s="313" t="s">
        <v>612</v>
      </c>
    </row>
    <row r="115" spans="1:5" ht="16.5">
      <c r="A115" s="343">
        <f t="shared" si="1"/>
        <v>111</v>
      </c>
      <c r="B115" s="66" t="s">
        <v>616</v>
      </c>
      <c r="C115" s="67" t="s">
        <v>617</v>
      </c>
      <c r="D115" s="96" t="s">
        <v>506</v>
      </c>
      <c r="E115" s="313" t="s">
        <v>618</v>
      </c>
    </row>
    <row r="116" spans="1:5" ht="16.5">
      <c r="A116" s="343">
        <f t="shared" si="1"/>
        <v>112</v>
      </c>
      <c r="B116" s="86" t="s">
        <v>687</v>
      </c>
      <c r="C116" s="87" t="s">
        <v>688</v>
      </c>
      <c r="D116" s="87" t="s">
        <v>1584</v>
      </c>
      <c r="E116" s="366" t="s">
        <v>689</v>
      </c>
    </row>
    <row r="117" spans="1:5" ht="16.5">
      <c r="A117" s="343">
        <f t="shared" si="1"/>
        <v>113</v>
      </c>
      <c r="B117" s="86" t="s">
        <v>690</v>
      </c>
      <c r="C117" s="87" t="s">
        <v>691</v>
      </c>
      <c r="D117" s="87" t="s">
        <v>1584</v>
      </c>
      <c r="E117" s="367">
        <v>182287965</v>
      </c>
    </row>
    <row r="118" spans="1:5" ht="16.5">
      <c r="A118" s="343">
        <f t="shared" si="1"/>
        <v>114</v>
      </c>
      <c r="B118" s="86" t="s">
        <v>692</v>
      </c>
      <c r="C118" s="87" t="s">
        <v>693</v>
      </c>
      <c r="D118" s="87" t="s">
        <v>1584</v>
      </c>
      <c r="E118" s="337" t="s">
        <v>695</v>
      </c>
    </row>
    <row r="119" spans="1:5" ht="16.5">
      <c r="A119" s="343">
        <f t="shared" si="1"/>
        <v>115</v>
      </c>
      <c r="B119" s="86" t="s">
        <v>698</v>
      </c>
      <c r="C119" s="87" t="s">
        <v>699</v>
      </c>
      <c r="D119" s="87" t="s">
        <v>1584</v>
      </c>
      <c r="E119" s="367">
        <v>331742561</v>
      </c>
    </row>
    <row r="120" spans="1:5" ht="16.5">
      <c r="A120" s="343">
        <f t="shared" si="1"/>
        <v>116</v>
      </c>
      <c r="B120" s="86" t="s">
        <v>704</v>
      </c>
      <c r="C120" s="87" t="s">
        <v>705</v>
      </c>
      <c r="D120" s="87" t="s">
        <v>1584</v>
      </c>
      <c r="E120" s="337" t="s">
        <v>707</v>
      </c>
    </row>
    <row r="121" spans="1:5" ht="16.5">
      <c r="A121" s="343">
        <f t="shared" si="1"/>
        <v>117</v>
      </c>
      <c r="B121" s="86" t="s">
        <v>710</v>
      </c>
      <c r="C121" s="87" t="s">
        <v>711</v>
      </c>
      <c r="D121" s="87" t="s">
        <v>1584</v>
      </c>
      <c r="E121" s="367" t="s">
        <v>713</v>
      </c>
    </row>
    <row r="122" spans="1:5" ht="16.5">
      <c r="A122" s="343">
        <f t="shared" si="1"/>
        <v>118</v>
      </c>
      <c r="B122" s="86" t="s">
        <v>714</v>
      </c>
      <c r="C122" s="87" t="s">
        <v>715</v>
      </c>
      <c r="D122" s="87" t="s">
        <v>1584</v>
      </c>
      <c r="E122" s="337" t="s">
        <v>717</v>
      </c>
    </row>
    <row r="123" spans="1:5" ht="16.5">
      <c r="A123" s="343">
        <f t="shared" si="1"/>
        <v>119</v>
      </c>
      <c r="B123" s="86" t="s">
        <v>720</v>
      </c>
      <c r="C123" s="87" t="s">
        <v>721</v>
      </c>
      <c r="D123" s="87" t="s">
        <v>1584</v>
      </c>
      <c r="E123" s="367" t="s">
        <v>723</v>
      </c>
    </row>
    <row r="124" spans="1:5" ht="16.5">
      <c r="A124" s="343">
        <f t="shared" si="1"/>
        <v>120</v>
      </c>
      <c r="B124" s="86" t="s">
        <v>726</v>
      </c>
      <c r="C124" s="87" t="s">
        <v>727</v>
      </c>
      <c r="D124" s="87" t="s">
        <v>1584</v>
      </c>
      <c r="E124" s="324" t="s">
        <v>729</v>
      </c>
    </row>
    <row r="125" spans="1:5" ht="16.5">
      <c r="A125" s="343">
        <f t="shared" si="1"/>
        <v>121</v>
      </c>
      <c r="B125" s="86" t="s">
        <v>732</v>
      </c>
      <c r="C125" s="87" t="s">
        <v>733</v>
      </c>
      <c r="D125" s="87" t="s">
        <v>1584</v>
      </c>
      <c r="E125" s="337" t="s">
        <v>734</v>
      </c>
    </row>
    <row r="126" spans="1:5" ht="16.5">
      <c r="A126" s="343">
        <f t="shared" si="1"/>
        <v>122</v>
      </c>
      <c r="B126" s="86" t="s">
        <v>735</v>
      </c>
      <c r="C126" s="87" t="s">
        <v>736</v>
      </c>
      <c r="D126" s="87" t="s">
        <v>1584</v>
      </c>
      <c r="E126" s="337" t="s">
        <v>738</v>
      </c>
    </row>
    <row r="127" spans="1:5" ht="16.5">
      <c r="A127" s="343">
        <f t="shared" si="1"/>
        <v>123</v>
      </c>
      <c r="B127" s="86" t="s">
        <v>740</v>
      </c>
      <c r="C127" s="87" t="s">
        <v>741</v>
      </c>
      <c r="D127" s="87" t="s">
        <v>1584</v>
      </c>
      <c r="E127" s="367">
        <v>362152033</v>
      </c>
    </row>
    <row r="128" spans="1:5" ht="16.5">
      <c r="A128" s="343">
        <f t="shared" si="1"/>
        <v>124</v>
      </c>
      <c r="B128" s="86" t="s">
        <v>743</v>
      </c>
      <c r="C128" s="87" t="s">
        <v>744</v>
      </c>
      <c r="D128" s="87" t="s">
        <v>1584</v>
      </c>
      <c r="E128" s="367">
        <v>361851912</v>
      </c>
    </row>
    <row r="129" spans="1:5" ht="16.5">
      <c r="A129" s="343">
        <f t="shared" si="1"/>
        <v>125</v>
      </c>
      <c r="B129" s="86" t="s">
        <v>746</v>
      </c>
      <c r="C129" s="87" t="s">
        <v>747</v>
      </c>
      <c r="D129" s="87" t="s">
        <v>1584</v>
      </c>
      <c r="E129" s="367" t="s">
        <v>749</v>
      </c>
    </row>
    <row r="130" spans="1:5" ht="16.5">
      <c r="A130" s="343">
        <f t="shared" si="1"/>
        <v>126</v>
      </c>
      <c r="B130" s="86" t="s">
        <v>752</v>
      </c>
      <c r="C130" s="87" t="s">
        <v>753</v>
      </c>
      <c r="D130" s="87" t="s">
        <v>1584</v>
      </c>
      <c r="E130" s="367">
        <v>361283892</v>
      </c>
    </row>
    <row r="131" spans="1:5" ht="16.5">
      <c r="A131" s="343">
        <f t="shared" si="1"/>
        <v>127</v>
      </c>
      <c r="B131" s="86" t="s">
        <v>757</v>
      </c>
      <c r="C131" s="87" t="s">
        <v>758</v>
      </c>
      <c r="D131" s="87" t="s">
        <v>1584</v>
      </c>
      <c r="E131" s="324" t="s">
        <v>760</v>
      </c>
    </row>
    <row r="132" spans="1:5" ht="16.5">
      <c r="A132" s="343">
        <f t="shared" si="1"/>
        <v>128</v>
      </c>
      <c r="B132" s="86" t="s">
        <v>762</v>
      </c>
      <c r="C132" s="87" t="s">
        <v>763</v>
      </c>
      <c r="D132" s="87" t="s">
        <v>1584</v>
      </c>
      <c r="E132" s="314" t="s">
        <v>765</v>
      </c>
    </row>
    <row r="133" spans="1:5" ht="16.5">
      <c r="A133" s="343">
        <f t="shared" si="1"/>
        <v>129</v>
      </c>
      <c r="B133" s="86" t="s">
        <v>769</v>
      </c>
      <c r="C133" s="87" t="s">
        <v>770</v>
      </c>
      <c r="D133" s="87" t="s">
        <v>1584</v>
      </c>
      <c r="E133" s="314" t="s">
        <v>772</v>
      </c>
    </row>
    <row r="134" spans="1:5" ht="16.5">
      <c r="A134" s="343">
        <f t="shared" si="1"/>
        <v>130</v>
      </c>
      <c r="B134" s="86" t="s">
        <v>773</v>
      </c>
      <c r="C134" s="87" t="s">
        <v>774</v>
      </c>
      <c r="D134" s="87" t="s">
        <v>1584</v>
      </c>
      <c r="E134" s="314" t="s">
        <v>776</v>
      </c>
    </row>
    <row r="135" spans="1:5" ht="16.5">
      <c r="A135" s="343">
        <f t="shared" ref="A135:A198" si="2">A134+1</f>
        <v>131</v>
      </c>
      <c r="B135" s="86" t="s">
        <v>779</v>
      </c>
      <c r="C135" s="87" t="s">
        <v>780</v>
      </c>
      <c r="D135" s="87" t="s">
        <v>1584</v>
      </c>
      <c r="E135" s="312" t="s">
        <v>782</v>
      </c>
    </row>
    <row r="136" spans="1:5" ht="16.5">
      <c r="A136" s="343">
        <f t="shared" si="2"/>
        <v>132</v>
      </c>
      <c r="B136" s="86" t="s">
        <v>784</v>
      </c>
      <c r="C136" s="87" t="s">
        <v>785</v>
      </c>
      <c r="D136" s="87" t="s">
        <v>1584</v>
      </c>
      <c r="E136" s="314" t="s">
        <v>788</v>
      </c>
    </row>
    <row r="137" spans="1:5" ht="16.5">
      <c r="A137" s="343">
        <f t="shared" si="2"/>
        <v>133</v>
      </c>
      <c r="B137" s="69" t="s">
        <v>791</v>
      </c>
      <c r="C137" s="98" t="s">
        <v>792</v>
      </c>
      <c r="D137" s="87" t="s">
        <v>1584</v>
      </c>
      <c r="E137" s="336" t="s">
        <v>794</v>
      </c>
    </row>
    <row r="138" spans="1:5" ht="16.5">
      <c r="A138" s="343">
        <f t="shared" si="2"/>
        <v>134</v>
      </c>
      <c r="B138" s="69" t="s">
        <v>796</v>
      </c>
      <c r="C138" s="98" t="s">
        <v>797</v>
      </c>
      <c r="D138" s="87" t="s">
        <v>1584</v>
      </c>
      <c r="E138" s="314" t="s">
        <v>799</v>
      </c>
    </row>
    <row r="139" spans="1:5" ht="16.5">
      <c r="A139" s="343">
        <f t="shared" si="2"/>
        <v>135</v>
      </c>
      <c r="B139" s="69" t="s">
        <v>802</v>
      </c>
      <c r="C139" s="98" t="s">
        <v>803</v>
      </c>
      <c r="D139" s="87" t="s">
        <v>1584</v>
      </c>
      <c r="E139" s="314" t="s">
        <v>805</v>
      </c>
    </row>
    <row r="140" spans="1:5" ht="16.5">
      <c r="A140" s="343">
        <f t="shared" si="2"/>
        <v>136</v>
      </c>
      <c r="B140" s="69" t="s">
        <v>808</v>
      </c>
      <c r="C140" s="98" t="s">
        <v>809</v>
      </c>
      <c r="D140" s="87" t="s">
        <v>1584</v>
      </c>
      <c r="E140" s="336" t="s">
        <v>811</v>
      </c>
    </row>
    <row r="141" spans="1:5" ht="16.5">
      <c r="A141" s="343">
        <f t="shared" si="2"/>
        <v>137</v>
      </c>
      <c r="B141" s="69" t="s">
        <v>814</v>
      </c>
      <c r="C141" s="98" t="s">
        <v>815</v>
      </c>
      <c r="D141" s="87" t="s">
        <v>1584</v>
      </c>
      <c r="E141" s="314" t="s">
        <v>817</v>
      </c>
    </row>
    <row r="142" spans="1:5" ht="16.5">
      <c r="A142" s="343">
        <f t="shared" si="2"/>
        <v>138</v>
      </c>
      <c r="B142" s="69" t="s">
        <v>820</v>
      </c>
      <c r="C142" s="116" t="s">
        <v>821</v>
      </c>
      <c r="D142" s="87" t="s">
        <v>1584</v>
      </c>
      <c r="E142" s="314" t="s">
        <v>823</v>
      </c>
    </row>
    <row r="143" spans="1:5" ht="16.5">
      <c r="A143" s="343">
        <f t="shared" si="2"/>
        <v>139</v>
      </c>
      <c r="B143" s="69" t="s">
        <v>826</v>
      </c>
      <c r="C143" s="98" t="s">
        <v>827</v>
      </c>
      <c r="D143" s="87" t="s">
        <v>1584</v>
      </c>
      <c r="E143" s="314" t="s">
        <v>830</v>
      </c>
    </row>
    <row r="144" spans="1:5" ht="16.5">
      <c r="A144" s="343">
        <f t="shared" si="2"/>
        <v>140</v>
      </c>
      <c r="B144" s="69" t="s">
        <v>833</v>
      </c>
      <c r="C144" s="98" t="s">
        <v>834</v>
      </c>
      <c r="D144" s="87" t="s">
        <v>1584</v>
      </c>
      <c r="E144" s="314" t="s">
        <v>837</v>
      </c>
    </row>
    <row r="145" spans="1:5" ht="16.5">
      <c r="A145" s="343">
        <f t="shared" si="2"/>
        <v>141</v>
      </c>
      <c r="B145" s="69" t="s">
        <v>840</v>
      </c>
      <c r="C145" s="98" t="s">
        <v>841</v>
      </c>
      <c r="D145" s="87" t="s">
        <v>1584</v>
      </c>
      <c r="E145" s="336" t="s">
        <v>842</v>
      </c>
    </row>
    <row r="146" spans="1:5" ht="16.5">
      <c r="A146" s="343">
        <f t="shared" si="2"/>
        <v>142</v>
      </c>
      <c r="B146" s="69" t="s">
        <v>843</v>
      </c>
      <c r="C146" s="98" t="s">
        <v>844</v>
      </c>
      <c r="D146" s="87" t="s">
        <v>1584</v>
      </c>
      <c r="E146" s="313" t="s">
        <v>846</v>
      </c>
    </row>
    <row r="147" spans="1:5" ht="16.5">
      <c r="A147" s="343">
        <f t="shared" si="2"/>
        <v>143</v>
      </c>
      <c r="B147" s="69" t="s">
        <v>849</v>
      </c>
      <c r="C147" s="98" t="s">
        <v>850</v>
      </c>
      <c r="D147" s="87" t="s">
        <v>1584</v>
      </c>
      <c r="E147" s="336" t="s">
        <v>852</v>
      </c>
    </row>
    <row r="148" spans="1:5" ht="16.5">
      <c r="A148" s="343">
        <f t="shared" si="2"/>
        <v>144</v>
      </c>
      <c r="B148" s="69" t="s">
        <v>854</v>
      </c>
      <c r="C148" s="98" t="s">
        <v>855</v>
      </c>
      <c r="D148" s="87" t="s">
        <v>1584</v>
      </c>
      <c r="E148" s="336" t="s">
        <v>857</v>
      </c>
    </row>
    <row r="149" spans="1:5" ht="16.5">
      <c r="A149" s="343">
        <f t="shared" si="2"/>
        <v>145</v>
      </c>
      <c r="B149" s="69" t="s">
        <v>860</v>
      </c>
      <c r="C149" s="98" t="s">
        <v>861</v>
      </c>
      <c r="D149" s="87" t="s">
        <v>1584</v>
      </c>
      <c r="E149" s="336" t="s">
        <v>863</v>
      </c>
    </row>
    <row r="150" spans="1:5" ht="16.5">
      <c r="A150" s="343">
        <f t="shared" si="2"/>
        <v>146</v>
      </c>
      <c r="B150" s="69" t="s">
        <v>865</v>
      </c>
      <c r="C150" s="98" t="s">
        <v>866</v>
      </c>
      <c r="D150" s="87" t="s">
        <v>1584</v>
      </c>
      <c r="E150" s="336" t="s">
        <v>868</v>
      </c>
    </row>
    <row r="151" spans="1:5" ht="16.5">
      <c r="A151" s="343">
        <f t="shared" si="2"/>
        <v>147</v>
      </c>
      <c r="B151" s="66" t="s">
        <v>871</v>
      </c>
      <c r="C151" s="67" t="s">
        <v>872</v>
      </c>
      <c r="D151" s="87" t="s">
        <v>1584</v>
      </c>
      <c r="E151" s="336" t="s">
        <v>873</v>
      </c>
    </row>
    <row r="152" spans="1:5" ht="16.5">
      <c r="A152" s="343">
        <f t="shared" si="2"/>
        <v>148</v>
      </c>
      <c r="B152" s="66" t="s">
        <v>874</v>
      </c>
      <c r="C152" s="67" t="s">
        <v>875</v>
      </c>
      <c r="D152" s="87" t="s">
        <v>1584</v>
      </c>
      <c r="E152" s="314" t="s">
        <v>876</v>
      </c>
    </row>
    <row r="153" spans="1:5" ht="16.5">
      <c r="A153" s="343">
        <f t="shared" si="2"/>
        <v>149</v>
      </c>
      <c r="B153" s="66" t="s">
        <v>877</v>
      </c>
      <c r="C153" s="67" t="s">
        <v>878</v>
      </c>
      <c r="D153" s="87" t="s">
        <v>1584</v>
      </c>
      <c r="E153" s="312" t="s">
        <v>879</v>
      </c>
    </row>
    <row r="154" spans="1:5" ht="16.5">
      <c r="A154" s="343">
        <f t="shared" si="2"/>
        <v>150</v>
      </c>
      <c r="B154" s="66" t="s">
        <v>880</v>
      </c>
      <c r="C154" s="67" t="s">
        <v>881</v>
      </c>
      <c r="D154" s="87" t="s">
        <v>1584</v>
      </c>
      <c r="E154" s="314" t="s">
        <v>883</v>
      </c>
    </row>
    <row r="155" spans="1:5" ht="16.5">
      <c r="A155" s="343">
        <f t="shared" si="2"/>
        <v>151</v>
      </c>
      <c r="B155" s="66" t="s">
        <v>887</v>
      </c>
      <c r="C155" s="67" t="s">
        <v>888</v>
      </c>
      <c r="D155" s="87" t="s">
        <v>1584</v>
      </c>
      <c r="E155" s="366" t="s">
        <v>890</v>
      </c>
    </row>
    <row r="156" spans="1:5" ht="16.5">
      <c r="A156" s="343">
        <f t="shared" si="2"/>
        <v>152</v>
      </c>
      <c r="B156" s="66" t="s">
        <v>891</v>
      </c>
      <c r="C156" s="67" t="s">
        <v>892</v>
      </c>
      <c r="D156" s="87" t="s">
        <v>1584</v>
      </c>
      <c r="E156" s="337" t="s">
        <v>893</v>
      </c>
    </row>
    <row r="157" spans="1:5" ht="16.5">
      <c r="A157" s="343">
        <f t="shared" si="2"/>
        <v>153</v>
      </c>
      <c r="B157" s="66" t="s">
        <v>894</v>
      </c>
      <c r="C157" s="67" t="s">
        <v>895</v>
      </c>
      <c r="D157" s="87" t="s">
        <v>1584</v>
      </c>
      <c r="E157" s="367" t="s">
        <v>897</v>
      </c>
    </row>
    <row r="158" spans="1:5" ht="16.5">
      <c r="A158" s="343">
        <f t="shared" si="2"/>
        <v>154</v>
      </c>
      <c r="B158" s="66" t="s">
        <v>900</v>
      </c>
      <c r="C158" s="67" t="s">
        <v>901</v>
      </c>
      <c r="D158" s="87" t="s">
        <v>1584</v>
      </c>
      <c r="E158" s="367" t="s">
        <v>902</v>
      </c>
    </row>
    <row r="159" spans="1:5" ht="16.5">
      <c r="A159" s="343">
        <f t="shared" si="2"/>
        <v>155</v>
      </c>
      <c r="B159" s="66" t="s">
        <v>903</v>
      </c>
      <c r="C159" s="67" t="s">
        <v>904</v>
      </c>
      <c r="D159" s="87" t="s">
        <v>1584</v>
      </c>
      <c r="E159" s="367" t="s">
        <v>906</v>
      </c>
    </row>
    <row r="160" spans="1:5" ht="16.5">
      <c r="A160" s="343">
        <f t="shared" si="2"/>
        <v>156</v>
      </c>
      <c r="B160" s="66" t="s">
        <v>909</v>
      </c>
      <c r="C160" s="67" t="s">
        <v>910</v>
      </c>
      <c r="D160" s="87" t="s">
        <v>1584</v>
      </c>
      <c r="E160" s="367" t="s">
        <v>913</v>
      </c>
    </row>
    <row r="161" spans="1:5" ht="16.5">
      <c r="A161" s="343">
        <f t="shared" si="2"/>
        <v>157</v>
      </c>
      <c r="B161" s="66" t="s">
        <v>916</v>
      </c>
      <c r="C161" s="67" t="s">
        <v>917</v>
      </c>
      <c r="D161" s="87" t="s">
        <v>1584</v>
      </c>
      <c r="E161" s="337" t="s">
        <v>919</v>
      </c>
    </row>
    <row r="162" spans="1:5" ht="16.5">
      <c r="A162" s="343">
        <f t="shared" si="2"/>
        <v>158</v>
      </c>
      <c r="B162" s="66" t="s">
        <v>922</v>
      </c>
      <c r="C162" s="67" t="s">
        <v>923</v>
      </c>
      <c r="D162" s="87" t="s">
        <v>1584</v>
      </c>
      <c r="E162" s="367" t="s">
        <v>925</v>
      </c>
    </row>
    <row r="163" spans="1:5" ht="16.5">
      <c r="A163" s="343">
        <f t="shared" si="2"/>
        <v>159</v>
      </c>
      <c r="B163" s="66" t="s">
        <v>927</v>
      </c>
      <c r="C163" s="67" t="s">
        <v>928</v>
      </c>
      <c r="D163" s="87" t="s">
        <v>1584</v>
      </c>
      <c r="E163" s="336" t="s">
        <v>930</v>
      </c>
    </row>
    <row r="164" spans="1:5" ht="16.5">
      <c r="A164" s="343">
        <f t="shared" si="2"/>
        <v>160</v>
      </c>
      <c r="B164" s="66" t="s">
        <v>931</v>
      </c>
      <c r="C164" s="67" t="s">
        <v>932</v>
      </c>
      <c r="D164" s="87" t="s">
        <v>1584</v>
      </c>
      <c r="E164" s="312" t="s">
        <v>934</v>
      </c>
    </row>
    <row r="165" spans="1:5" ht="16.5">
      <c r="A165" s="343">
        <f t="shared" si="2"/>
        <v>161</v>
      </c>
      <c r="B165" s="69" t="s">
        <v>937</v>
      </c>
      <c r="C165" s="98" t="s">
        <v>938</v>
      </c>
      <c r="D165" s="87" t="s">
        <v>1584</v>
      </c>
      <c r="E165" s="312">
        <v>361677676</v>
      </c>
    </row>
    <row r="166" spans="1:5" ht="16.5">
      <c r="A166" s="343">
        <f t="shared" si="2"/>
        <v>162</v>
      </c>
      <c r="B166" s="69" t="s">
        <v>941</v>
      </c>
      <c r="C166" s="98" t="s">
        <v>942</v>
      </c>
      <c r="D166" s="87" t="s">
        <v>1584</v>
      </c>
      <c r="E166" s="312">
        <v>183130486</v>
      </c>
    </row>
    <row r="167" spans="1:5" ht="16.5">
      <c r="A167" s="343">
        <f t="shared" si="2"/>
        <v>163</v>
      </c>
      <c r="B167" s="69" t="s">
        <v>945</v>
      </c>
      <c r="C167" s="98" t="s">
        <v>946</v>
      </c>
      <c r="D167" s="87" t="s">
        <v>1584</v>
      </c>
      <c r="E167" s="312">
        <v>183134107</v>
      </c>
    </row>
    <row r="168" spans="1:5" ht="16.5">
      <c r="A168" s="343">
        <f t="shared" si="2"/>
        <v>164</v>
      </c>
      <c r="B168" s="69" t="s">
        <v>950</v>
      </c>
      <c r="C168" s="98" t="s">
        <v>951</v>
      </c>
      <c r="D168" s="87" t="s">
        <v>1584</v>
      </c>
      <c r="E168" s="312">
        <v>361697892</v>
      </c>
    </row>
    <row r="169" spans="1:5" ht="16.5">
      <c r="A169" s="343">
        <f t="shared" si="2"/>
        <v>165</v>
      </c>
      <c r="B169" s="69" t="s">
        <v>954</v>
      </c>
      <c r="C169" s="98" t="s">
        <v>955</v>
      </c>
      <c r="D169" s="87" t="s">
        <v>1584</v>
      </c>
      <c r="E169" s="312">
        <v>361534646</v>
      </c>
    </row>
    <row r="170" spans="1:5" ht="16.5">
      <c r="A170" s="343">
        <f t="shared" si="2"/>
        <v>166</v>
      </c>
      <c r="B170" s="69" t="s">
        <v>959</v>
      </c>
      <c r="C170" s="98" t="s">
        <v>960</v>
      </c>
      <c r="D170" s="87" t="s">
        <v>1584</v>
      </c>
      <c r="E170" s="314" t="s">
        <v>961</v>
      </c>
    </row>
    <row r="171" spans="1:5" ht="16.5">
      <c r="A171" s="343">
        <f t="shared" si="2"/>
        <v>167</v>
      </c>
      <c r="B171" s="69" t="s">
        <v>963</v>
      </c>
      <c r="C171" s="98" t="s">
        <v>964</v>
      </c>
      <c r="D171" s="87" t="s">
        <v>1584</v>
      </c>
      <c r="E171" s="312">
        <v>331283292</v>
      </c>
    </row>
    <row r="172" spans="1:5" ht="16.5">
      <c r="A172" s="343">
        <f t="shared" si="2"/>
        <v>168</v>
      </c>
      <c r="B172" s="69" t="s">
        <v>968</v>
      </c>
      <c r="C172" s="98" t="s">
        <v>969</v>
      </c>
      <c r="D172" s="87" t="s">
        <v>1584</v>
      </c>
      <c r="E172" s="312">
        <v>361738776</v>
      </c>
    </row>
    <row r="173" spans="1:5" ht="16.5">
      <c r="A173" s="343">
        <f t="shared" si="2"/>
        <v>169</v>
      </c>
      <c r="B173" s="69" t="s">
        <v>972</v>
      </c>
      <c r="C173" s="98" t="s">
        <v>973</v>
      </c>
      <c r="D173" s="87" t="s">
        <v>1584</v>
      </c>
      <c r="E173" s="312">
        <v>362062822</v>
      </c>
    </row>
    <row r="174" spans="1:5" ht="16.5">
      <c r="A174" s="343">
        <f t="shared" si="2"/>
        <v>170</v>
      </c>
      <c r="B174" s="69" t="s">
        <v>976</v>
      </c>
      <c r="C174" s="98" t="s">
        <v>977</v>
      </c>
      <c r="D174" s="87" t="s">
        <v>1584</v>
      </c>
      <c r="E174" s="312">
        <v>361493409</v>
      </c>
    </row>
    <row r="175" spans="1:5" ht="16.5">
      <c r="A175" s="343">
        <f t="shared" si="2"/>
        <v>171</v>
      </c>
      <c r="B175" s="69" t="s">
        <v>981</v>
      </c>
      <c r="C175" s="98" t="s">
        <v>982</v>
      </c>
      <c r="D175" s="87" t="s">
        <v>1584</v>
      </c>
      <c r="E175" s="312" t="s">
        <v>983</v>
      </c>
    </row>
    <row r="176" spans="1:5" ht="16.5">
      <c r="A176" s="343">
        <f t="shared" si="2"/>
        <v>172</v>
      </c>
      <c r="B176" s="69" t="s">
        <v>984</v>
      </c>
      <c r="C176" s="98" t="s">
        <v>985</v>
      </c>
      <c r="D176" s="87" t="s">
        <v>1584</v>
      </c>
      <c r="E176" s="312">
        <v>362182659</v>
      </c>
    </row>
    <row r="177" spans="1:5" ht="16.5">
      <c r="A177" s="343">
        <f t="shared" si="2"/>
        <v>173</v>
      </c>
      <c r="B177" s="69" t="s">
        <v>988</v>
      </c>
      <c r="C177" s="98" t="s">
        <v>989</v>
      </c>
      <c r="D177" s="87" t="s">
        <v>1584</v>
      </c>
      <c r="E177" s="312">
        <v>362143068</v>
      </c>
    </row>
    <row r="178" spans="1:5" ht="16.5">
      <c r="A178" s="343">
        <f t="shared" si="2"/>
        <v>174</v>
      </c>
      <c r="B178" s="69" t="s">
        <v>990</v>
      </c>
      <c r="C178" s="98" t="s">
        <v>991</v>
      </c>
      <c r="D178" s="87" t="s">
        <v>1584</v>
      </c>
      <c r="E178" s="312">
        <v>362122597</v>
      </c>
    </row>
    <row r="179" spans="1:5" ht="16.5">
      <c r="A179" s="343">
        <f t="shared" si="2"/>
        <v>175</v>
      </c>
      <c r="B179" s="69" t="s">
        <v>994</v>
      </c>
      <c r="C179" s="98" t="s">
        <v>995</v>
      </c>
      <c r="D179" s="87" t="s">
        <v>1584</v>
      </c>
      <c r="E179" s="312">
        <v>361332886</v>
      </c>
    </row>
    <row r="180" spans="1:5" ht="16.5">
      <c r="A180" s="343">
        <f t="shared" si="2"/>
        <v>176</v>
      </c>
      <c r="B180" s="69" t="s">
        <v>997</v>
      </c>
      <c r="C180" s="98" t="s">
        <v>998</v>
      </c>
      <c r="D180" s="87" t="s">
        <v>1584</v>
      </c>
      <c r="E180" s="312">
        <v>361416204</v>
      </c>
    </row>
    <row r="181" spans="1:5" ht="16.5">
      <c r="A181" s="343">
        <f t="shared" si="2"/>
        <v>177</v>
      </c>
      <c r="B181" s="69" t="s">
        <v>999</v>
      </c>
      <c r="C181" s="98" t="s">
        <v>1000</v>
      </c>
      <c r="D181" s="87" t="s">
        <v>1584</v>
      </c>
      <c r="E181" s="312">
        <v>361625247</v>
      </c>
    </row>
    <row r="182" spans="1:5" ht="16.5">
      <c r="A182" s="343">
        <f t="shared" si="2"/>
        <v>178</v>
      </c>
      <c r="B182" s="69" t="s">
        <v>1003</v>
      </c>
      <c r="C182" s="98" t="s">
        <v>1004</v>
      </c>
      <c r="D182" s="87" t="s">
        <v>1584</v>
      </c>
      <c r="E182" s="312" t="s">
        <v>1006</v>
      </c>
    </row>
    <row r="183" spans="1:5" ht="16.5">
      <c r="A183" s="343">
        <f t="shared" si="2"/>
        <v>179</v>
      </c>
      <c r="B183" s="69" t="s">
        <v>1008</v>
      </c>
      <c r="C183" s="98" t="s">
        <v>1009</v>
      </c>
      <c r="D183" s="87" t="s">
        <v>1584</v>
      </c>
      <c r="E183" s="312">
        <v>362397913</v>
      </c>
    </row>
    <row r="184" spans="1:5" ht="16.5">
      <c r="A184" s="343">
        <f t="shared" si="2"/>
        <v>180</v>
      </c>
      <c r="B184" s="69" t="s">
        <v>1012</v>
      </c>
      <c r="C184" s="98" t="s">
        <v>1013</v>
      </c>
      <c r="D184" s="87" t="s">
        <v>1584</v>
      </c>
      <c r="E184" s="312">
        <v>362028867</v>
      </c>
    </row>
    <row r="185" spans="1:5" ht="16.5">
      <c r="A185" s="343">
        <f t="shared" si="2"/>
        <v>181</v>
      </c>
      <c r="B185" s="66" t="s">
        <v>1014</v>
      </c>
      <c r="C185" s="67" t="s">
        <v>1015</v>
      </c>
      <c r="D185" s="87" t="s">
        <v>1584</v>
      </c>
      <c r="E185" s="312">
        <v>361854255</v>
      </c>
    </row>
    <row r="186" spans="1:5" ht="16.5">
      <c r="A186" s="343">
        <f t="shared" si="2"/>
        <v>182</v>
      </c>
      <c r="B186" s="66" t="s">
        <v>1017</v>
      </c>
      <c r="C186" s="67" t="s">
        <v>1018</v>
      </c>
      <c r="D186" s="87" t="s">
        <v>1584</v>
      </c>
      <c r="E186" s="312">
        <v>361990109</v>
      </c>
    </row>
    <row r="187" spans="1:5" ht="16.5">
      <c r="A187" s="343">
        <f t="shared" si="2"/>
        <v>183</v>
      </c>
      <c r="B187" s="66" t="s">
        <v>1022</v>
      </c>
      <c r="C187" s="67" t="s">
        <v>1023</v>
      </c>
      <c r="D187" s="87" t="s">
        <v>1584</v>
      </c>
      <c r="E187" s="312">
        <v>361370147</v>
      </c>
    </row>
    <row r="188" spans="1:5" ht="16.5">
      <c r="A188" s="343">
        <f t="shared" si="2"/>
        <v>184</v>
      </c>
      <c r="B188" s="66" t="s">
        <v>1027</v>
      </c>
      <c r="C188" s="67" t="s">
        <v>1028</v>
      </c>
      <c r="D188" s="87" t="s">
        <v>1584</v>
      </c>
      <c r="E188" s="312">
        <v>361772594</v>
      </c>
    </row>
    <row r="189" spans="1:5" ht="16.5">
      <c r="A189" s="343">
        <f t="shared" si="2"/>
        <v>185</v>
      </c>
      <c r="B189" s="66" t="s">
        <v>1031</v>
      </c>
      <c r="C189" s="67" t="s">
        <v>1032</v>
      </c>
      <c r="D189" s="87" t="s">
        <v>1584</v>
      </c>
      <c r="E189" s="312">
        <v>362525295</v>
      </c>
    </row>
    <row r="190" spans="1:5" ht="16.5">
      <c r="A190" s="343">
        <f t="shared" si="2"/>
        <v>186</v>
      </c>
      <c r="B190" s="119" t="s">
        <v>1036</v>
      </c>
      <c r="C190" s="120" t="s">
        <v>1037</v>
      </c>
      <c r="D190" s="87" t="s">
        <v>1584</v>
      </c>
      <c r="E190" s="312">
        <v>172605493</v>
      </c>
    </row>
    <row r="191" spans="1:5" ht="16.5">
      <c r="A191" s="343">
        <f t="shared" si="2"/>
        <v>187</v>
      </c>
      <c r="B191" s="66" t="s">
        <v>1040</v>
      </c>
      <c r="C191" s="67" t="s">
        <v>1041</v>
      </c>
      <c r="D191" s="87" t="s">
        <v>1584</v>
      </c>
      <c r="E191" s="313" t="s">
        <v>1043</v>
      </c>
    </row>
    <row r="192" spans="1:5" ht="16.5">
      <c r="A192" s="343">
        <f t="shared" si="2"/>
        <v>188</v>
      </c>
      <c r="B192" s="66" t="s">
        <v>1045</v>
      </c>
      <c r="C192" s="67" t="s">
        <v>1046</v>
      </c>
      <c r="D192" s="87" t="s">
        <v>1584</v>
      </c>
      <c r="E192" s="312">
        <v>362040720</v>
      </c>
    </row>
    <row r="193" spans="1:5" ht="16.5">
      <c r="A193" s="343">
        <f t="shared" si="2"/>
        <v>189</v>
      </c>
      <c r="B193" s="66" t="s">
        <v>1047</v>
      </c>
      <c r="C193" s="67" t="s">
        <v>1048</v>
      </c>
      <c r="D193" s="87" t="s">
        <v>1584</v>
      </c>
      <c r="E193" s="312">
        <v>370690591</v>
      </c>
    </row>
    <row r="194" spans="1:5" ht="16.5">
      <c r="A194" s="343">
        <f t="shared" si="2"/>
        <v>190</v>
      </c>
      <c r="B194" s="66" t="s">
        <v>1052</v>
      </c>
      <c r="C194" s="67" t="s">
        <v>1053</v>
      </c>
      <c r="D194" s="87" t="s">
        <v>1584</v>
      </c>
      <c r="E194" s="312" t="s">
        <v>1054</v>
      </c>
    </row>
    <row r="195" spans="1:5" ht="16.5">
      <c r="A195" s="343">
        <f t="shared" si="2"/>
        <v>191</v>
      </c>
      <c r="B195" s="66" t="s">
        <v>1056</v>
      </c>
      <c r="C195" s="67" t="s">
        <v>1057</v>
      </c>
      <c r="D195" s="87" t="s">
        <v>1584</v>
      </c>
      <c r="E195" s="312" t="s">
        <v>1059</v>
      </c>
    </row>
    <row r="196" spans="1:5" ht="16.5">
      <c r="A196" s="343">
        <f t="shared" si="2"/>
        <v>192</v>
      </c>
      <c r="B196" s="69" t="s">
        <v>1060</v>
      </c>
      <c r="C196" s="98" t="s">
        <v>1061</v>
      </c>
      <c r="D196" s="87" t="s">
        <v>1584</v>
      </c>
      <c r="E196" s="312" t="s">
        <v>1063</v>
      </c>
    </row>
    <row r="197" spans="1:5" ht="16.5">
      <c r="A197" s="343">
        <f t="shared" si="2"/>
        <v>193</v>
      </c>
      <c r="B197" s="66" t="s">
        <v>1066</v>
      </c>
      <c r="C197" s="67" t="s">
        <v>1067</v>
      </c>
      <c r="D197" s="87" t="s">
        <v>1584</v>
      </c>
      <c r="E197" s="312" t="s">
        <v>1069</v>
      </c>
    </row>
    <row r="198" spans="1:5" ht="16.5">
      <c r="A198" s="343">
        <f t="shared" si="2"/>
        <v>194</v>
      </c>
      <c r="B198" s="66" t="s">
        <v>1071</v>
      </c>
      <c r="C198" s="67" t="s">
        <v>1072</v>
      </c>
      <c r="D198" s="87" t="s">
        <v>1584</v>
      </c>
      <c r="E198" s="312" t="s">
        <v>1074</v>
      </c>
    </row>
    <row r="199" spans="1:5" ht="16.5">
      <c r="A199" s="343">
        <f t="shared" ref="A199:A262" si="3">A198+1</f>
        <v>195</v>
      </c>
      <c r="B199" s="66" t="s">
        <v>1077</v>
      </c>
      <c r="C199" s="67" t="s">
        <v>1078</v>
      </c>
      <c r="D199" s="87" t="s">
        <v>1584</v>
      </c>
      <c r="E199" s="66">
        <v>92176003054</v>
      </c>
    </row>
    <row r="200" spans="1:5" ht="16.5">
      <c r="A200" s="343">
        <f t="shared" si="3"/>
        <v>196</v>
      </c>
      <c r="B200" s="66" t="s">
        <v>1082</v>
      </c>
      <c r="C200" s="67" t="s">
        <v>1083</v>
      </c>
      <c r="D200" s="87" t="s">
        <v>1584</v>
      </c>
      <c r="E200" s="66">
        <v>363613274</v>
      </c>
    </row>
    <row r="201" spans="1:5" ht="16.5">
      <c r="A201" s="343">
        <f t="shared" si="3"/>
        <v>197</v>
      </c>
      <c r="B201" s="66" t="s">
        <v>1087</v>
      </c>
      <c r="C201" s="67" t="s">
        <v>1088</v>
      </c>
      <c r="D201" s="87" t="s">
        <v>1584</v>
      </c>
      <c r="E201" s="66">
        <v>362040377</v>
      </c>
    </row>
    <row r="202" spans="1:5" ht="16.5">
      <c r="A202" s="343">
        <f t="shared" si="3"/>
        <v>198</v>
      </c>
      <c r="B202" s="67" t="s">
        <v>1092</v>
      </c>
      <c r="C202" s="67" t="s">
        <v>1093</v>
      </c>
      <c r="D202" s="87" t="s">
        <v>1584</v>
      </c>
      <c r="E202" s="66">
        <v>364001906</v>
      </c>
    </row>
    <row r="203" spans="1:5" ht="16.5">
      <c r="A203" s="343">
        <f t="shared" si="3"/>
        <v>199</v>
      </c>
      <c r="B203" s="67" t="s">
        <v>1097</v>
      </c>
      <c r="C203" s="67" t="s">
        <v>1098</v>
      </c>
      <c r="D203" s="87" t="s">
        <v>1584</v>
      </c>
      <c r="E203" s="66">
        <v>362223132</v>
      </c>
    </row>
    <row r="204" spans="1:5" ht="16.5">
      <c r="A204" s="343">
        <f t="shared" si="3"/>
        <v>200</v>
      </c>
      <c r="B204" s="67" t="s">
        <v>1099</v>
      </c>
      <c r="C204" s="67" t="s">
        <v>1100</v>
      </c>
      <c r="D204" s="87" t="s">
        <v>1584</v>
      </c>
      <c r="E204" s="66">
        <v>92176003054</v>
      </c>
    </row>
    <row r="205" spans="1:5" ht="16.5">
      <c r="A205" s="343">
        <f t="shared" si="3"/>
        <v>201</v>
      </c>
      <c r="B205" s="46" t="s">
        <v>1104</v>
      </c>
      <c r="C205" s="46" t="s">
        <v>1105</v>
      </c>
      <c r="D205" s="87" t="s">
        <v>1584</v>
      </c>
      <c r="E205" s="312" t="s">
        <v>1107</v>
      </c>
    </row>
    <row r="206" spans="1:5" ht="16.5">
      <c r="A206" s="343">
        <f t="shared" si="3"/>
        <v>202</v>
      </c>
      <c r="B206" s="46" t="s">
        <v>1110</v>
      </c>
      <c r="C206" s="46" t="s">
        <v>1111</v>
      </c>
      <c r="D206" s="87" t="s">
        <v>1584</v>
      </c>
      <c r="E206" s="312" t="s">
        <v>1114</v>
      </c>
    </row>
    <row r="207" spans="1:5" ht="16.5">
      <c r="A207" s="343">
        <f t="shared" si="3"/>
        <v>203</v>
      </c>
      <c r="B207" s="46" t="s">
        <v>1128</v>
      </c>
      <c r="C207" s="46" t="s">
        <v>1129</v>
      </c>
      <c r="D207" s="87" t="s">
        <v>1584</v>
      </c>
      <c r="E207" s="313" t="s">
        <v>1130</v>
      </c>
    </row>
    <row r="208" spans="1:5" ht="16.5">
      <c r="A208" s="343">
        <f t="shared" si="3"/>
        <v>204</v>
      </c>
      <c r="B208" s="46" t="s">
        <v>1131</v>
      </c>
      <c r="C208" s="46" t="s">
        <v>1132</v>
      </c>
      <c r="D208" s="87" t="s">
        <v>1584</v>
      </c>
      <c r="E208" s="313" t="s">
        <v>1134</v>
      </c>
    </row>
    <row r="209" spans="1:5" ht="16.5">
      <c r="A209" s="343">
        <f t="shared" si="3"/>
        <v>205</v>
      </c>
      <c r="B209" s="46" t="s">
        <v>1137</v>
      </c>
      <c r="C209" s="46" t="s">
        <v>1138</v>
      </c>
      <c r="D209" s="87" t="s">
        <v>1584</v>
      </c>
      <c r="E209" s="313" t="s">
        <v>1139</v>
      </c>
    </row>
    <row r="210" spans="1:5" ht="16.5">
      <c r="A210" s="343">
        <f t="shared" si="3"/>
        <v>206</v>
      </c>
      <c r="B210" s="46" t="s">
        <v>1140</v>
      </c>
      <c r="C210" s="46" t="s">
        <v>1141</v>
      </c>
      <c r="D210" s="87" t="s">
        <v>1584</v>
      </c>
      <c r="E210" s="313" t="s">
        <v>1143</v>
      </c>
    </row>
    <row r="211" spans="1:5" ht="16.5">
      <c r="A211" s="343">
        <f t="shared" si="3"/>
        <v>207</v>
      </c>
      <c r="B211" s="46" t="s">
        <v>1146</v>
      </c>
      <c r="C211" s="46" t="s">
        <v>1147</v>
      </c>
      <c r="D211" s="87" t="s">
        <v>1584</v>
      </c>
      <c r="E211" s="313" t="s">
        <v>1148</v>
      </c>
    </row>
    <row r="212" spans="1:5" ht="16.5">
      <c r="A212" s="343">
        <f t="shared" si="3"/>
        <v>208</v>
      </c>
      <c r="B212" s="46" t="s">
        <v>1149</v>
      </c>
      <c r="C212" s="46" t="s">
        <v>1150</v>
      </c>
      <c r="D212" s="87" t="s">
        <v>1584</v>
      </c>
      <c r="E212" s="313" t="s">
        <v>1152</v>
      </c>
    </row>
    <row r="213" spans="1:5" ht="16.5">
      <c r="A213" s="343">
        <f t="shared" si="3"/>
        <v>209</v>
      </c>
      <c r="B213" s="46" t="s">
        <v>1155</v>
      </c>
      <c r="C213" s="46" t="s">
        <v>1156</v>
      </c>
      <c r="D213" s="87" t="s">
        <v>1584</v>
      </c>
      <c r="E213" s="313" t="s">
        <v>1158</v>
      </c>
    </row>
    <row r="214" spans="1:5" ht="16.5">
      <c r="A214" s="343">
        <f t="shared" si="3"/>
        <v>210</v>
      </c>
      <c r="B214" s="46" t="s">
        <v>1161</v>
      </c>
      <c r="C214" s="46" t="s">
        <v>1162</v>
      </c>
      <c r="D214" s="87" t="s">
        <v>1584</v>
      </c>
      <c r="E214" s="313" t="s">
        <v>1164</v>
      </c>
    </row>
    <row r="215" spans="1:5" ht="16.5">
      <c r="A215" s="343">
        <f t="shared" si="3"/>
        <v>211</v>
      </c>
      <c r="B215" s="369" t="s">
        <v>1166</v>
      </c>
      <c r="C215" s="370" t="s">
        <v>1167</v>
      </c>
      <c r="D215" s="87" t="s">
        <v>1584</v>
      </c>
      <c r="E215" s="313" t="s">
        <v>1169</v>
      </c>
    </row>
    <row r="216" spans="1:5" ht="16.5">
      <c r="A216" s="343">
        <f t="shared" si="3"/>
        <v>212</v>
      </c>
      <c r="B216" s="369" t="s">
        <v>1170</v>
      </c>
      <c r="C216" s="370" t="s">
        <v>1171</v>
      </c>
      <c r="D216" s="87" t="s">
        <v>1584</v>
      </c>
      <c r="E216" s="313" t="s">
        <v>1172</v>
      </c>
    </row>
    <row r="217" spans="1:5" ht="16.5">
      <c r="A217" s="343">
        <f t="shared" si="3"/>
        <v>213</v>
      </c>
      <c r="B217" s="369" t="s">
        <v>1173</v>
      </c>
      <c r="C217" s="370" t="s">
        <v>1174</v>
      </c>
      <c r="D217" s="87" t="s">
        <v>1584</v>
      </c>
      <c r="E217" s="313" t="s">
        <v>1177</v>
      </c>
    </row>
    <row r="218" spans="1:5" ht="16.5">
      <c r="A218" s="343">
        <f t="shared" si="3"/>
        <v>214</v>
      </c>
      <c r="B218" s="369" t="s">
        <v>1181</v>
      </c>
      <c r="C218" s="370" t="s">
        <v>1182</v>
      </c>
      <c r="D218" s="87" t="s">
        <v>1584</v>
      </c>
      <c r="E218" s="313" t="s">
        <v>1184</v>
      </c>
    </row>
    <row r="219" spans="1:5" ht="16.5">
      <c r="A219" s="343">
        <f t="shared" si="3"/>
        <v>215</v>
      </c>
      <c r="B219" s="369" t="s">
        <v>1186</v>
      </c>
      <c r="C219" s="370" t="s">
        <v>1187</v>
      </c>
      <c r="D219" s="87" t="s">
        <v>1584</v>
      </c>
      <c r="E219" s="313" t="s">
        <v>1189</v>
      </c>
    </row>
    <row r="220" spans="1:5" ht="16.5">
      <c r="A220" s="343">
        <f t="shared" si="3"/>
        <v>216</v>
      </c>
      <c r="B220" s="369" t="s">
        <v>1193</v>
      </c>
      <c r="C220" s="370" t="s">
        <v>1194</v>
      </c>
      <c r="D220" s="87" t="s">
        <v>1584</v>
      </c>
      <c r="E220" s="313" t="s">
        <v>1196</v>
      </c>
    </row>
    <row r="221" spans="1:5" ht="16.5">
      <c r="A221" s="343">
        <f t="shared" si="3"/>
        <v>217</v>
      </c>
      <c r="B221" s="369" t="s">
        <v>1481</v>
      </c>
      <c r="C221" s="370" t="s">
        <v>1398</v>
      </c>
      <c r="D221" s="87" t="s">
        <v>1584</v>
      </c>
      <c r="E221" s="313" t="s">
        <v>1425</v>
      </c>
    </row>
    <row r="222" spans="1:5" ht="16.5">
      <c r="A222" s="343">
        <f t="shared" si="3"/>
        <v>218</v>
      </c>
      <c r="B222" s="369" t="s">
        <v>1482</v>
      </c>
      <c r="C222" s="370" t="s">
        <v>1400</v>
      </c>
      <c r="D222" s="87" t="s">
        <v>1584</v>
      </c>
      <c r="E222" s="313" t="s">
        <v>1428</v>
      </c>
    </row>
    <row r="223" spans="1:5" ht="16.5">
      <c r="A223" s="343">
        <f t="shared" si="3"/>
        <v>219</v>
      </c>
      <c r="B223" s="369" t="s">
        <v>1483</v>
      </c>
      <c r="C223" s="370" t="s">
        <v>1402</v>
      </c>
      <c r="D223" s="87" t="s">
        <v>1584</v>
      </c>
      <c r="E223" s="313" t="s">
        <v>1434</v>
      </c>
    </row>
    <row r="224" spans="1:5" ht="16.5">
      <c r="A224" s="343">
        <f t="shared" si="3"/>
        <v>220</v>
      </c>
      <c r="B224" s="369" t="s">
        <v>1484</v>
      </c>
      <c r="C224" s="370" t="s">
        <v>1403</v>
      </c>
      <c r="D224" s="87" t="s">
        <v>1584</v>
      </c>
      <c r="E224" s="313" t="s">
        <v>1435</v>
      </c>
    </row>
    <row r="225" spans="1:5" ht="16.5">
      <c r="A225" s="343">
        <f t="shared" si="3"/>
        <v>221</v>
      </c>
      <c r="B225" s="369" t="s">
        <v>1485</v>
      </c>
      <c r="C225" s="370" t="s">
        <v>1404</v>
      </c>
      <c r="D225" s="87" t="s">
        <v>1584</v>
      </c>
      <c r="E225" s="313" t="s">
        <v>1436</v>
      </c>
    </row>
    <row r="226" spans="1:5" ht="16.5">
      <c r="A226" s="343">
        <f t="shared" si="3"/>
        <v>222</v>
      </c>
      <c r="B226" s="369" t="s">
        <v>1486</v>
      </c>
      <c r="C226" s="370" t="s">
        <v>1405</v>
      </c>
      <c r="D226" s="87" t="s">
        <v>1584</v>
      </c>
      <c r="E226" s="313" t="s">
        <v>1437</v>
      </c>
    </row>
    <row r="227" spans="1:5" ht="16.5">
      <c r="A227" s="343">
        <f t="shared" si="3"/>
        <v>223</v>
      </c>
      <c r="B227" s="369" t="s">
        <v>1487</v>
      </c>
      <c r="C227" s="370" t="s">
        <v>1407</v>
      </c>
      <c r="D227" s="87" t="s">
        <v>1584</v>
      </c>
      <c r="E227" s="313" t="s">
        <v>1438</v>
      </c>
    </row>
    <row r="228" spans="1:5" ht="16.5">
      <c r="A228" s="343">
        <f t="shared" si="3"/>
        <v>224</v>
      </c>
      <c r="B228" s="369" t="s">
        <v>1488</v>
      </c>
      <c r="C228" s="370" t="s">
        <v>1409</v>
      </c>
      <c r="D228" s="87" t="s">
        <v>1584</v>
      </c>
      <c r="E228" s="313" t="s">
        <v>1441</v>
      </c>
    </row>
    <row r="229" spans="1:5" ht="16.5">
      <c r="A229" s="343">
        <f t="shared" si="3"/>
        <v>225</v>
      </c>
      <c r="B229" s="369" t="s">
        <v>1489</v>
      </c>
      <c r="C229" s="370" t="s">
        <v>1410</v>
      </c>
      <c r="D229" s="87" t="s">
        <v>1584</v>
      </c>
      <c r="E229" s="313" t="s">
        <v>1442</v>
      </c>
    </row>
    <row r="230" spans="1:5" ht="16.5">
      <c r="A230" s="343">
        <f t="shared" si="3"/>
        <v>226</v>
      </c>
      <c r="B230" s="369" t="s">
        <v>1490</v>
      </c>
      <c r="C230" s="370" t="s">
        <v>1412</v>
      </c>
      <c r="D230" s="87" t="s">
        <v>1584</v>
      </c>
      <c r="E230" s="313" t="s">
        <v>1445</v>
      </c>
    </row>
    <row r="231" spans="1:5" ht="16.5">
      <c r="A231" s="343">
        <f t="shared" si="3"/>
        <v>227</v>
      </c>
      <c r="B231" s="369" t="s">
        <v>1491</v>
      </c>
      <c r="C231" s="370" t="s">
        <v>1414</v>
      </c>
      <c r="D231" s="87" t="s">
        <v>1584</v>
      </c>
      <c r="E231" s="313" t="s">
        <v>1448</v>
      </c>
    </row>
    <row r="232" spans="1:5" ht="16.5">
      <c r="A232" s="343">
        <f t="shared" si="3"/>
        <v>228</v>
      </c>
      <c r="B232" s="369" t="s">
        <v>1492</v>
      </c>
      <c r="C232" s="370" t="s">
        <v>1417</v>
      </c>
      <c r="D232" s="87" t="s">
        <v>1584</v>
      </c>
      <c r="E232" s="313" t="s">
        <v>1449</v>
      </c>
    </row>
    <row r="233" spans="1:5" ht="16.5">
      <c r="A233" s="343">
        <f t="shared" si="3"/>
        <v>229</v>
      </c>
      <c r="B233" s="369" t="s">
        <v>1493</v>
      </c>
      <c r="C233" s="370" t="s">
        <v>1419</v>
      </c>
      <c r="D233" s="87" t="s">
        <v>1584</v>
      </c>
      <c r="E233" s="313" t="s">
        <v>1450</v>
      </c>
    </row>
    <row r="234" spans="1:5" ht="16.5">
      <c r="A234" s="343">
        <f t="shared" si="3"/>
        <v>230</v>
      </c>
      <c r="B234" s="126" t="s">
        <v>1494</v>
      </c>
      <c r="C234" s="127" t="s">
        <v>1420</v>
      </c>
      <c r="D234" s="87" t="s">
        <v>1584</v>
      </c>
      <c r="E234" s="310" t="s">
        <v>1452</v>
      </c>
    </row>
    <row r="235" spans="1:5" ht="16.5">
      <c r="A235" s="343">
        <f t="shared" si="3"/>
        <v>231</v>
      </c>
      <c r="B235" s="391"/>
      <c r="C235" s="381" t="s">
        <v>1597</v>
      </c>
      <c r="D235" s="380" t="s">
        <v>513</v>
      </c>
    </row>
    <row r="236" spans="1:5" ht="16.5">
      <c r="A236" s="343">
        <f t="shared" si="3"/>
        <v>232</v>
      </c>
      <c r="B236" s="391"/>
      <c r="C236" s="381" t="s">
        <v>1599</v>
      </c>
      <c r="D236" s="380" t="s">
        <v>513</v>
      </c>
    </row>
    <row r="237" spans="1:5" ht="16.5">
      <c r="A237" s="343">
        <f t="shared" si="3"/>
        <v>233</v>
      </c>
      <c r="B237" s="391"/>
      <c r="C237" s="381" t="s">
        <v>1601</v>
      </c>
      <c r="D237" s="380" t="s">
        <v>513</v>
      </c>
    </row>
    <row r="238" spans="1:5" ht="16.5">
      <c r="A238" s="343">
        <f t="shared" si="3"/>
        <v>234</v>
      </c>
      <c r="B238" s="391"/>
      <c r="C238" s="381" t="s">
        <v>973</v>
      </c>
      <c r="D238" s="380" t="s">
        <v>513</v>
      </c>
    </row>
    <row r="239" spans="1:5" ht="16.5">
      <c r="A239" s="343">
        <f t="shared" si="3"/>
        <v>235</v>
      </c>
      <c r="B239" s="391"/>
      <c r="C239" s="387" t="s">
        <v>1606</v>
      </c>
      <c r="D239" s="87" t="s">
        <v>1584</v>
      </c>
    </row>
    <row r="240" spans="1:5" ht="16.5">
      <c r="A240" s="343">
        <f t="shared" si="3"/>
        <v>236</v>
      </c>
      <c r="B240" s="391"/>
      <c r="C240" s="387" t="s">
        <v>1608</v>
      </c>
      <c r="D240" s="87" t="s">
        <v>1584</v>
      </c>
    </row>
    <row r="241" spans="1:4" ht="16.5">
      <c r="A241" s="343">
        <f t="shared" si="3"/>
        <v>237</v>
      </c>
      <c r="B241" s="391"/>
      <c r="C241" s="387" t="s">
        <v>1612</v>
      </c>
      <c r="D241" s="87" t="s">
        <v>1584</v>
      </c>
    </row>
    <row r="242" spans="1:4" ht="16.5">
      <c r="A242" s="343">
        <f t="shared" si="3"/>
        <v>238</v>
      </c>
      <c r="B242" s="391"/>
      <c r="C242" s="387" t="s">
        <v>1614</v>
      </c>
      <c r="D242" s="87" t="s">
        <v>1584</v>
      </c>
    </row>
    <row r="243" spans="1:4" ht="16.5">
      <c r="A243" s="343">
        <f t="shared" si="3"/>
        <v>239</v>
      </c>
      <c r="B243" s="391"/>
      <c r="C243" s="387" t="s">
        <v>1616</v>
      </c>
      <c r="D243" s="87" t="s">
        <v>1584</v>
      </c>
    </row>
    <row r="244" spans="1:4" ht="16.5">
      <c r="A244" s="343">
        <f t="shared" si="3"/>
        <v>240</v>
      </c>
      <c r="B244" s="391"/>
      <c r="C244" s="387" t="s">
        <v>1618</v>
      </c>
      <c r="D244" s="87" t="s">
        <v>1584</v>
      </c>
    </row>
    <row r="245" spans="1:4" ht="16.5">
      <c r="A245" s="343">
        <f t="shared" si="3"/>
        <v>241</v>
      </c>
      <c r="B245" s="391"/>
      <c r="C245" s="387" t="s">
        <v>1620</v>
      </c>
      <c r="D245" s="87" t="s">
        <v>1584</v>
      </c>
    </row>
    <row r="246" spans="1:4" ht="16.5">
      <c r="A246" s="343">
        <f t="shared" si="3"/>
        <v>242</v>
      </c>
      <c r="B246" s="391"/>
      <c r="C246" s="387" t="s">
        <v>1622</v>
      </c>
      <c r="D246" s="87" t="s">
        <v>1584</v>
      </c>
    </row>
    <row r="247" spans="1:4" ht="16.5">
      <c r="A247" s="343">
        <f t="shared" si="3"/>
        <v>243</v>
      </c>
      <c r="B247" s="391"/>
      <c r="C247" s="387" t="s">
        <v>1624</v>
      </c>
      <c r="D247" s="87" t="s">
        <v>1584</v>
      </c>
    </row>
    <row r="248" spans="1:4" ht="16.5">
      <c r="A248" s="343">
        <f t="shared" si="3"/>
        <v>244</v>
      </c>
      <c r="B248" s="391"/>
      <c r="C248" s="387" t="s">
        <v>1626</v>
      </c>
      <c r="D248" s="87" t="s">
        <v>1584</v>
      </c>
    </row>
    <row r="249" spans="1:4" ht="16.5">
      <c r="A249" s="343">
        <f t="shared" si="3"/>
        <v>245</v>
      </c>
      <c r="B249" s="391"/>
      <c r="C249" s="387" t="s">
        <v>1628</v>
      </c>
      <c r="D249" s="87" t="s">
        <v>1584</v>
      </c>
    </row>
    <row r="250" spans="1:4" ht="16.5">
      <c r="A250" s="343">
        <f t="shared" si="3"/>
        <v>246</v>
      </c>
      <c r="B250" s="391"/>
      <c r="C250" s="387" t="s">
        <v>1630</v>
      </c>
      <c r="D250" s="87" t="s">
        <v>1584</v>
      </c>
    </row>
    <row r="251" spans="1:4" ht="16.5">
      <c r="A251" s="343">
        <f t="shared" si="3"/>
        <v>247</v>
      </c>
      <c r="B251" s="391"/>
      <c r="C251" s="387" t="s">
        <v>1632</v>
      </c>
      <c r="D251" s="87" t="s">
        <v>1584</v>
      </c>
    </row>
    <row r="252" spans="1:4" ht="16.5">
      <c r="A252" s="343">
        <f t="shared" si="3"/>
        <v>248</v>
      </c>
      <c r="B252" s="391"/>
      <c r="C252" s="387" t="s">
        <v>1636</v>
      </c>
      <c r="D252" s="87" t="s">
        <v>1584</v>
      </c>
    </row>
    <row r="253" spans="1:4" ht="16.5">
      <c r="A253" s="343">
        <f t="shared" si="3"/>
        <v>249</v>
      </c>
      <c r="B253" s="391"/>
      <c r="C253" s="387" t="s">
        <v>1646</v>
      </c>
      <c r="D253" s="87" t="s">
        <v>1584</v>
      </c>
    </row>
    <row r="254" spans="1:4" ht="16.5">
      <c r="A254" s="343">
        <f t="shared" si="3"/>
        <v>250</v>
      </c>
      <c r="B254" s="391"/>
      <c r="C254" s="387" t="s">
        <v>1656</v>
      </c>
      <c r="D254" s="87" t="s">
        <v>1584</v>
      </c>
    </row>
    <row r="255" spans="1:4" ht="16.5">
      <c r="A255" s="343">
        <f t="shared" si="3"/>
        <v>251</v>
      </c>
      <c r="B255" s="391"/>
      <c r="C255" s="387" t="s">
        <v>1658</v>
      </c>
      <c r="D255" s="87" t="s">
        <v>1584</v>
      </c>
    </row>
    <row r="256" spans="1:4" ht="16.5">
      <c r="A256" s="343">
        <f t="shared" si="3"/>
        <v>252</v>
      </c>
      <c r="B256" s="391"/>
      <c r="C256" s="387" t="s">
        <v>1672</v>
      </c>
      <c r="D256" s="87" t="s">
        <v>1584</v>
      </c>
    </row>
    <row r="257" spans="1:4" ht="16.5">
      <c r="A257" s="343">
        <f t="shared" si="3"/>
        <v>253</v>
      </c>
      <c r="B257" s="391"/>
      <c r="C257" s="387" t="s">
        <v>1674</v>
      </c>
      <c r="D257" s="87" t="s">
        <v>1584</v>
      </c>
    </row>
    <row r="258" spans="1:4" ht="16.5">
      <c r="A258" s="343">
        <f t="shared" si="3"/>
        <v>254</v>
      </c>
      <c r="B258" s="391"/>
      <c r="C258" s="387" t="s">
        <v>1676</v>
      </c>
      <c r="D258" s="87" t="s">
        <v>1584</v>
      </c>
    </row>
    <row r="259" spans="1:4" ht="16.5">
      <c r="A259" s="343">
        <f t="shared" si="3"/>
        <v>255</v>
      </c>
      <c r="B259" s="391"/>
      <c r="C259" s="387" t="s">
        <v>1678</v>
      </c>
      <c r="D259" s="87" t="s">
        <v>1584</v>
      </c>
    </row>
    <row r="260" spans="1:4" ht="16.5">
      <c r="A260" s="343">
        <f t="shared" si="3"/>
        <v>256</v>
      </c>
      <c r="B260" s="391"/>
      <c r="C260" s="387" t="s">
        <v>1685</v>
      </c>
      <c r="D260" s="87" t="s">
        <v>1584</v>
      </c>
    </row>
    <row r="261" spans="1:4" ht="16.5">
      <c r="A261" s="343">
        <f t="shared" si="3"/>
        <v>257</v>
      </c>
      <c r="B261" s="391"/>
      <c r="C261" s="387" t="s">
        <v>1688</v>
      </c>
      <c r="D261" s="87" t="s">
        <v>1584</v>
      </c>
    </row>
    <row r="262" spans="1:4" ht="16.5">
      <c r="A262" s="343">
        <f t="shared" si="3"/>
        <v>258</v>
      </c>
      <c r="B262" s="391"/>
      <c r="C262" s="387" t="s">
        <v>1690</v>
      </c>
      <c r="D262" s="87" t="s">
        <v>1584</v>
      </c>
    </row>
    <row r="263" spans="1:4" ht="16.5">
      <c r="A263" s="343">
        <f t="shared" ref="A263:A284" si="4">A262+1</f>
        <v>259</v>
      </c>
      <c r="B263" s="391"/>
      <c r="C263" s="387" t="s">
        <v>1695</v>
      </c>
      <c r="D263" s="87" t="s">
        <v>1584</v>
      </c>
    </row>
    <row r="264" spans="1:4" ht="16.5">
      <c r="A264" s="343">
        <f t="shared" si="4"/>
        <v>260</v>
      </c>
      <c r="B264" s="391"/>
      <c r="C264" s="387" t="s">
        <v>1698</v>
      </c>
      <c r="D264" s="87" t="s">
        <v>1584</v>
      </c>
    </row>
    <row r="265" spans="1:4" ht="16.5">
      <c r="A265" s="343">
        <f t="shared" si="4"/>
        <v>261</v>
      </c>
      <c r="B265" s="391"/>
      <c r="C265" s="387" t="s">
        <v>1705</v>
      </c>
      <c r="D265" s="87" t="s">
        <v>1584</v>
      </c>
    </row>
    <row r="266" spans="1:4" ht="16.5">
      <c r="A266" s="343">
        <f t="shared" si="4"/>
        <v>262</v>
      </c>
      <c r="B266" s="392"/>
      <c r="C266" s="387" t="s">
        <v>1706</v>
      </c>
      <c r="D266" s="87" t="s">
        <v>1584</v>
      </c>
    </row>
    <row r="267" spans="1:4" ht="16.5">
      <c r="A267" s="343">
        <f t="shared" si="4"/>
        <v>263</v>
      </c>
      <c r="B267" s="392"/>
      <c r="C267" s="387" t="s">
        <v>1707</v>
      </c>
      <c r="D267" s="87" t="s">
        <v>1584</v>
      </c>
    </row>
    <row r="268" spans="1:4" ht="16.5">
      <c r="A268" s="343">
        <f t="shared" si="4"/>
        <v>264</v>
      </c>
      <c r="B268" s="392"/>
      <c r="C268" s="387" t="s">
        <v>1708</v>
      </c>
      <c r="D268" s="87" t="s">
        <v>1584</v>
      </c>
    </row>
    <row r="269" spans="1:4" ht="16.5">
      <c r="A269" s="343">
        <f t="shared" si="4"/>
        <v>265</v>
      </c>
      <c r="B269" s="392"/>
      <c r="C269" s="387" t="s">
        <v>1709</v>
      </c>
      <c r="D269" s="87" t="s">
        <v>1584</v>
      </c>
    </row>
    <row r="270" spans="1:4" ht="16.5">
      <c r="A270" s="343">
        <f t="shared" si="4"/>
        <v>266</v>
      </c>
      <c r="B270" s="392"/>
      <c r="C270" s="387" t="s">
        <v>1710</v>
      </c>
      <c r="D270" s="87" t="s">
        <v>1584</v>
      </c>
    </row>
    <row r="271" spans="1:4" ht="16.5">
      <c r="A271" s="343">
        <f t="shared" si="4"/>
        <v>267</v>
      </c>
      <c r="B271" s="392"/>
      <c r="C271" s="387" t="s">
        <v>1207</v>
      </c>
      <c r="D271" s="87" t="s">
        <v>1584</v>
      </c>
    </row>
    <row r="272" spans="1:4" ht="16.5">
      <c r="A272" s="343">
        <f t="shared" si="4"/>
        <v>268</v>
      </c>
      <c r="B272" s="392"/>
      <c r="C272" s="387" t="s">
        <v>1711</v>
      </c>
      <c r="D272" s="87" t="s">
        <v>1584</v>
      </c>
    </row>
    <row r="273" spans="1:4" ht="16.5">
      <c r="A273" s="343">
        <f t="shared" si="4"/>
        <v>269</v>
      </c>
      <c r="B273" s="392"/>
      <c r="C273" s="387" t="s">
        <v>1712</v>
      </c>
      <c r="D273" s="87" t="s">
        <v>1584</v>
      </c>
    </row>
    <row r="274" spans="1:4" ht="16.5">
      <c r="A274" s="343">
        <f t="shared" si="4"/>
        <v>270</v>
      </c>
      <c r="B274" s="392"/>
      <c r="C274" s="387" t="s">
        <v>1713</v>
      </c>
      <c r="D274" s="87" t="s">
        <v>1584</v>
      </c>
    </row>
    <row r="275" spans="1:4" ht="16.5">
      <c r="A275" s="343">
        <f t="shared" si="4"/>
        <v>271</v>
      </c>
      <c r="B275" s="392"/>
      <c r="C275" s="387" t="s">
        <v>1714</v>
      </c>
      <c r="D275" s="87" t="s">
        <v>1584</v>
      </c>
    </row>
    <row r="276" spans="1:4" ht="16.5">
      <c r="A276" s="343">
        <f t="shared" si="4"/>
        <v>272</v>
      </c>
      <c r="B276" s="392"/>
      <c r="C276" s="387" t="s">
        <v>1715</v>
      </c>
      <c r="D276" s="87" t="s">
        <v>1584</v>
      </c>
    </row>
    <row r="277" spans="1:4" ht="16.5">
      <c r="A277" s="343">
        <f t="shared" si="4"/>
        <v>273</v>
      </c>
      <c r="B277" s="392"/>
      <c r="C277" s="387" t="s">
        <v>1716</v>
      </c>
      <c r="D277" s="87" t="s">
        <v>1584</v>
      </c>
    </row>
    <row r="278" spans="1:4" ht="16.5">
      <c r="A278" s="343">
        <f t="shared" si="4"/>
        <v>274</v>
      </c>
      <c r="B278" s="392"/>
      <c r="C278" s="387" t="s">
        <v>1603</v>
      </c>
      <c r="D278" s="87" t="s">
        <v>1584</v>
      </c>
    </row>
    <row r="279" spans="1:4" ht="16.5">
      <c r="A279" s="343">
        <f t="shared" si="4"/>
        <v>275</v>
      </c>
      <c r="B279" s="392"/>
      <c r="C279" s="387" t="s">
        <v>1717</v>
      </c>
      <c r="D279" s="87" t="s">
        <v>1584</v>
      </c>
    </row>
    <row r="280" spans="1:4" ht="16.5">
      <c r="A280" s="343">
        <f t="shared" si="4"/>
        <v>276</v>
      </c>
      <c r="B280" s="392"/>
      <c r="C280" s="387" t="s">
        <v>1718</v>
      </c>
      <c r="D280" s="87" t="s">
        <v>1584</v>
      </c>
    </row>
    <row r="281" spans="1:4" ht="16.5">
      <c r="A281" s="343">
        <f t="shared" si="4"/>
        <v>277</v>
      </c>
      <c r="B281" s="392"/>
      <c r="C281" s="387" t="s">
        <v>1719</v>
      </c>
      <c r="D281" s="87" t="s">
        <v>1584</v>
      </c>
    </row>
    <row r="282" spans="1:4" ht="16.5">
      <c r="A282" s="343">
        <f t="shared" si="4"/>
        <v>278</v>
      </c>
      <c r="B282" s="392"/>
      <c r="C282" s="387" t="s">
        <v>1720</v>
      </c>
      <c r="D282" s="87" t="s">
        <v>1584</v>
      </c>
    </row>
    <row r="283" spans="1:4" ht="16.5">
      <c r="A283" s="343">
        <f t="shared" si="4"/>
        <v>279</v>
      </c>
      <c r="B283" s="392"/>
      <c r="C283" s="387" t="s">
        <v>778</v>
      </c>
      <c r="D283" s="87" t="s">
        <v>1584</v>
      </c>
    </row>
    <row r="284" spans="1:4" ht="16.5">
      <c r="A284" s="343">
        <f t="shared" si="4"/>
        <v>280</v>
      </c>
      <c r="B284" s="392"/>
      <c r="C284" s="387" t="s">
        <v>967</v>
      </c>
      <c r="D284" s="87" t="s">
        <v>1584</v>
      </c>
    </row>
  </sheetData>
  <mergeCells count="2">
    <mergeCell ref="A1:E1"/>
    <mergeCell ref="A2:E2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D30"/>
  <sheetViews>
    <sheetView topLeftCell="A13" workbookViewId="0">
      <selection activeCell="E6" sqref="E6"/>
    </sheetView>
  </sheetViews>
  <sheetFormatPr defaultRowHeight="15"/>
  <cols>
    <col min="3" max="3" width="25.85546875" bestFit="1" customWidth="1"/>
    <col min="4" max="4" width="20.7109375" bestFit="1" customWidth="1"/>
  </cols>
  <sheetData>
    <row r="1" spans="1:4">
      <c r="A1" s="1459" t="s">
        <v>1732</v>
      </c>
      <c r="B1" s="1459"/>
      <c r="C1" s="1459"/>
      <c r="D1" s="1459"/>
    </row>
    <row r="2" spans="1:4" ht="15.75" thickBot="1"/>
    <row r="3" spans="1:4" ht="15.75">
      <c r="A3" s="397" t="s">
        <v>6</v>
      </c>
      <c r="B3" s="398" t="s">
        <v>1727</v>
      </c>
      <c r="C3" s="398" t="s">
        <v>1728</v>
      </c>
      <c r="D3" s="398" t="s">
        <v>1731</v>
      </c>
    </row>
    <row r="4" spans="1:4" ht="16.5">
      <c r="A4" s="399">
        <v>1</v>
      </c>
      <c r="B4" s="400" t="s">
        <v>132</v>
      </c>
      <c r="C4" s="401" t="s">
        <v>133</v>
      </c>
      <c r="D4" s="75" t="e">
        <f>VLOOKUP(B4,#REF!,9,0)</f>
        <v>#REF!</v>
      </c>
    </row>
    <row r="5" spans="1:4" ht="16.5">
      <c r="A5" s="399">
        <v>2</v>
      </c>
      <c r="B5" s="400" t="s">
        <v>74</v>
      </c>
      <c r="C5" s="401" t="s">
        <v>1729</v>
      </c>
      <c r="D5" s="75" t="e">
        <f>VLOOKUP(B5,#REF!,9,0)</f>
        <v>#REF!</v>
      </c>
    </row>
    <row r="6" spans="1:4" ht="16.5">
      <c r="A6" s="399">
        <v>3</v>
      </c>
      <c r="B6" s="399" t="s">
        <v>61</v>
      </c>
      <c r="C6" s="402" t="s">
        <v>62</v>
      </c>
      <c r="D6" s="75" t="e">
        <f>VLOOKUP(B6,#REF!,9,0)</f>
        <v>#REF!</v>
      </c>
    </row>
    <row r="7" spans="1:4" ht="16.5">
      <c r="A7" s="399">
        <v>4</v>
      </c>
      <c r="B7" s="400" t="s">
        <v>52</v>
      </c>
      <c r="C7" s="401" t="s">
        <v>53</v>
      </c>
      <c r="D7" s="75" t="e">
        <f>VLOOKUP(B7,#REF!,9,0)</f>
        <v>#REF!</v>
      </c>
    </row>
    <row r="8" spans="1:4" ht="16.5">
      <c r="A8" s="399">
        <v>5</v>
      </c>
      <c r="B8" s="399" t="s">
        <v>327</v>
      </c>
      <c r="C8" s="403" t="s">
        <v>328</v>
      </c>
      <c r="D8" s="75" t="e">
        <f>VLOOKUP(B8,#REF!,9,0)</f>
        <v>#REF!</v>
      </c>
    </row>
    <row r="9" spans="1:4" ht="16.5">
      <c r="A9" s="399">
        <v>6</v>
      </c>
      <c r="B9" s="400" t="s">
        <v>377</v>
      </c>
      <c r="C9" s="401" t="s">
        <v>378</v>
      </c>
      <c r="D9" s="75" t="e">
        <f>VLOOKUP(B9,#REF!,9,0)</f>
        <v>#REF!</v>
      </c>
    </row>
    <row r="10" spans="1:4" ht="16.5">
      <c r="A10" s="399">
        <v>7</v>
      </c>
      <c r="B10" s="400" t="s">
        <v>412</v>
      </c>
      <c r="C10" s="401" t="s">
        <v>413</v>
      </c>
      <c r="D10" s="75" t="e">
        <f>VLOOKUP(B10,#REF!,9,0)</f>
        <v>#REF!</v>
      </c>
    </row>
    <row r="11" spans="1:4" ht="16.5">
      <c r="A11" s="399">
        <v>8</v>
      </c>
      <c r="B11" s="400" t="s">
        <v>395</v>
      </c>
      <c r="C11" s="401" t="s">
        <v>396</v>
      </c>
      <c r="D11" s="75" t="e">
        <f>VLOOKUP(B11,#REF!,9,0)</f>
        <v>#REF!</v>
      </c>
    </row>
    <row r="12" spans="1:4" ht="16.5">
      <c r="A12" s="399">
        <v>9</v>
      </c>
      <c r="B12" s="400" t="s">
        <v>419</v>
      </c>
      <c r="C12" s="401" t="s">
        <v>420</v>
      </c>
      <c r="D12" s="75" t="e">
        <f>VLOOKUP(B12,#REF!,9,0)</f>
        <v>#REF!</v>
      </c>
    </row>
    <row r="13" spans="1:4" ht="16.5">
      <c r="A13" s="399">
        <v>10</v>
      </c>
      <c r="B13" s="400" t="s">
        <v>426</v>
      </c>
      <c r="C13" s="401" t="s">
        <v>427</v>
      </c>
      <c r="D13" s="75" t="e">
        <f>VLOOKUP(B13,#REF!,9,0)</f>
        <v>#REF!</v>
      </c>
    </row>
    <row r="14" spans="1:4" ht="16.5">
      <c r="A14" s="399">
        <v>11</v>
      </c>
      <c r="B14" s="400" t="s">
        <v>442</v>
      </c>
      <c r="C14" s="401" t="s">
        <v>443</v>
      </c>
      <c r="D14" s="75" t="e">
        <f>VLOOKUP(B14,#REF!,9,0)</f>
        <v>#REF!</v>
      </c>
    </row>
    <row r="15" spans="1:4" ht="16.5">
      <c r="A15" s="399">
        <v>12</v>
      </c>
      <c r="B15" s="400" t="s">
        <v>494</v>
      </c>
      <c r="C15" s="401" t="s">
        <v>495</v>
      </c>
      <c r="D15" s="75" t="e">
        <f>VLOOKUP(B15,#REF!,9,0)</f>
        <v>#REF!</v>
      </c>
    </row>
    <row r="16" spans="1:4" ht="16.5">
      <c r="A16" s="399">
        <v>13</v>
      </c>
      <c r="B16" s="400" t="s">
        <v>662</v>
      </c>
      <c r="C16" s="401" t="s">
        <v>663</v>
      </c>
      <c r="D16" s="75" t="e">
        <f>VLOOKUP(B16,#REF!,9,0)</f>
        <v>#REF!</v>
      </c>
    </row>
    <row r="17" spans="1:4" ht="16.5">
      <c r="A17" s="399">
        <v>14</v>
      </c>
      <c r="B17" s="400" t="s">
        <v>677</v>
      </c>
      <c r="C17" s="401" t="s">
        <v>678</v>
      </c>
      <c r="D17" s="75" t="e">
        <f>VLOOKUP(B17,#REF!,9,0)</f>
        <v>#REF!</v>
      </c>
    </row>
    <row r="18" spans="1:4" ht="16.5">
      <c r="A18" s="399">
        <v>15</v>
      </c>
      <c r="B18" s="400" t="s">
        <v>365</v>
      </c>
      <c r="C18" s="401" t="s">
        <v>366</v>
      </c>
      <c r="D18" s="75" t="e">
        <f>VLOOKUP(B18,#REF!,9,0)</f>
        <v>#REF!</v>
      </c>
    </row>
    <row r="19" spans="1:4" ht="16.5">
      <c r="A19" s="399">
        <v>16</v>
      </c>
      <c r="B19" s="400" t="s">
        <v>619</v>
      </c>
      <c r="C19" s="401" t="s">
        <v>620</v>
      </c>
      <c r="D19" s="75" t="e">
        <f>VLOOKUP(B19,#REF!,9,0)</f>
        <v>#REF!</v>
      </c>
    </row>
    <row r="20" spans="1:4" ht="16.5">
      <c r="A20" s="399">
        <v>17</v>
      </c>
      <c r="B20" s="400" t="s">
        <v>252</v>
      </c>
      <c r="C20" s="401" t="s">
        <v>253</v>
      </c>
      <c r="D20" s="75" t="e">
        <f>VLOOKUP(B20,#REF!,9,0)</f>
        <v>#REF!</v>
      </c>
    </row>
    <row r="21" spans="1:4" ht="16.5">
      <c r="A21" s="399">
        <v>18</v>
      </c>
      <c r="B21" s="400" t="s">
        <v>259</v>
      </c>
      <c r="C21" s="401" t="s">
        <v>260</v>
      </c>
      <c r="D21" s="75" t="e">
        <f>VLOOKUP(B21,#REF!,9,0)</f>
        <v>#REF!</v>
      </c>
    </row>
    <row r="22" spans="1:4" ht="16.5">
      <c r="A22" s="399">
        <v>19</v>
      </c>
      <c r="B22" s="400" t="s">
        <v>668</v>
      </c>
      <c r="C22" s="401" t="s">
        <v>669</v>
      </c>
      <c r="D22" s="75" t="e">
        <f>VLOOKUP(B22,#REF!,9,0)</f>
        <v>#REF!</v>
      </c>
    </row>
    <row r="23" spans="1:4" ht="16.5">
      <c r="A23" s="399">
        <v>20</v>
      </c>
      <c r="B23" s="400" t="s">
        <v>44</v>
      </c>
      <c r="C23" s="401" t="s">
        <v>45</v>
      </c>
      <c r="D23" s="75" t="e">
        <f>VLOOKUP(B23,#REF!,9,0)</f>
        <v>#REF!</v>
      </c>
    </row>
    <row r="24" spans="1:4" ht="16.5">
      <c r="A24" s="399">
        <v>21</v>
      </c>
      <c r="B24" s="400" t="s">
        <v>243</v>
      </c>
      <c r="C24" s="401" t="s">
        <v>244</v>
      </c>
      <c r="D24" s="75" t="e">
        <f>VLOOKUP(B24,#REF!,9,0)</f>
        <v>#REF!</v>
      </c>
    </row>
    <row r="25" spans="1:4" ht="16.5">
      <c r="A25" s="399">
        <v>22</v>
      </c>
      <c r="B25" s="400" t="s">
        <v>30</v>
      </c>
      <c r="C25" s="401" t="s">
        <v>31</v>
      </c>
      <c r="D25" s="75" t="e">
        <f>VLOOKUP(B25,#REF!,9,0)</f>
        <v>#REF!</v>
      </c>
    </row>
    <row r="26" spans="1:4" ht="16.5">
      <c r="A26" s="399">
        <v>23</v>
      </c>
      <c r="B26" s="400" t="s">
        <v>171</v>
      </c>
      <c r="C26" s="401" t="s">
        <v>1730</v>
      </c>
      <c r="D26" s="75" t="e">
        <f>VLOOKUP(B26,#REF!,9,0)</f>
        <v>#REF!</v>
      </c>
    </row>
    <row r="27" spans="1:4" ht="16.5">
      <c r="A27" s="399">
        <v>24</v>
      </c>
      <c r="B27" s="400" t="s">
        <v>388</v>
      </c>
      <c r="C27" s="401" t="s">
        <v>389</v>
      </c>
      <c r="D27" s="75" t="e">
        <f>VLOOKUP(B27,#REF!,9,0)</f>
        <v>#REF!</v>
      </c>
    </row>
    <row r="28" spans="1:4" ht="16.5">
      <c r="A28" s="399">
        <v>25</v>
      </c>
      <c r="B28" s="400" t="s">
        <v>280</v>
      </c>
      <c r="C28" s="401" t="s">
        <v>281</v>
      </c>
      <c r="D28" s="75" t="e">
        <f>VLOOKUP(B28,#REF!,9,0)</f>
        <v>#REF!</v>
      </c>
    </row>
    <row r="29" spans="1:4" ht="16.5">
      <c r="A29" s="399">
        <v>26</v>
      </c>
      <c r="B29" s="400" t="s">
        <v>525</v>
      </c>
      <c r="C29" s="404" t="s">
        <v>526</v>
      </c>
      <c r="D29" s="75" t="e">
        <f>VLOOKUP(B29,#REF!,9,0)</f>
        <v>#REF!</v>
      </c>
    </row>
    <row r="30" spans="1:4" ht="16.5">
      <c r="A30" s="399">
        <v>27</v>
      </c>
      <c r="B30" s="400" t="s">
        <v>773</v>
      </c>
      <c r="C30" s="405" t="s">
        <v>774</v>
      </c>
      <c r="D30" s="75" t="e">
        <f>VLOOKUP(B30,#REF!,9,0)</f>
        <v>#REF!</v>
      </c>
    </row>
  </sheetData>
  <mergeCells count="1">
    <mergeCell ref="A1:D1"/>
  </mergeCells>
  <pageMargins left="0.7" right="0.7" top="0.75" bottom="0.75" header="0.3" footer="0.3"/>
  <pageSetup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G253"/>
  <sheetViews>
    <sheetView topLeftCell="A32" workbookViewId="0">
      <selection activeCell="G44" sqref="G44"/>
    </sheetView>
  </sheetViews>
  <sheetFormatPr defaultRowHeight="15"/>
  <cols>
    <col min="1" max="1" width="5.42578125" bestFit="1" customWidth="1"/>
    <col min="2" max="2" width="8.85546875" bestFit="1" customWidth="1"/>
    <col min="3" max="3" width="27.85546875" bestFit="1" customWidth="1"/>
    <col min="4" max="4" width="14.28515625" bestFit="1" customWidth="1"/>
    <col min="5" max="6" width="27.85546875" bestFit="1" customWidth="1"/>
    <col min="7" max="7" width="16.85546875" bestFit="1" customWidth="1"/>
  </cols>
  <sheetData>
    <row r="1" spans="1:7" ht="16.5" customHeight="1">
      <c r="A1" s="14" t="s">
        <v>6</v>
      </c>
      <c r="B1" s="15" t="s">
        <v>7</v>
      </c>
      <c r="C1" s="15" t="s">
        <v>8</v>
      </c>
      <c r="D1" s="16" t="s">
        <v>9</v>
      </c>
      <c r="E1" s="17" t="s">
        <v>13</v>
      </c>
      <c r="F1" s="18" t="s">
        <v>14</v>
      </c>
      <c r="G1" s="20" t="s">
        <v>1742</v>
      </c>
    </row>
    <row r="2" spans="1:7" ht="16.5">
      <c r="A2" s="25">
        <v>1</v>
      </c>
      <c r="B2" s="25" t="s">
        <v>30</v>
      </c>
      <c r="C2" s="63" t="s">
        <v>31</v>
      </c>
      <c r="D2" s="63" t="s">
        <v>32</v>
      </c>
      <c r="E2" s="63" t="s">
        <v>35</v>
      </c>
      <c r="F2" s="106">
        <v>31483</v>
      </c>
      <c r="G2" s="33" t="s">
        <v>38</v>
      </c>
    </row>
    <row r="3" spans="1:7" ht="16.5">
      <c r="A3" s="25">
        <v>2</v>
      </c>
      <c r="B3" s="39" t="s">
        <v>44</v>
      </c>
      <c r="C3" s="40" t="s">
        <v>45</v>
      </c>
      <c r="D3" s="40" t="s">
        <v>32</v>
      </c>
      <c r="E3" s="41" t="s">
        <v>1743</v>
      </c>
      <c r="F3" s="9">
        <v>26344</v>
      </c>
      <c r="G3" s="33" t="s">
        <v>47</v>
      </c>
    </row>
    <row r="4" spans="1:7" ht="16.5">
      <c r="A4" s="25">
        <v>3</v>
      </c>
      <c r="B4" s="25" t="s">
        <v>52</v>
      </c>
      <c r="C4" s="63" t="s">
        <v>53</v>
      </c>
      <c r="D4" s="63" t="s">
        <v>32</v>
      </c>
      <c r="E4" s="56" t="s">
        <v>65</v>
      </c>
      <c r="F4" s="106">
        <v>32952</v>
      </c>
      <c r="G4" s="33" t="s">
        <v>55</v>
      </c>
    </row>
    <row r="5" spans="1:7" ht="16.5">
      <c r="A5" s="25">
        <v>4</v>
      </c>
      <c r="B5" s="25" t="s">
        <v>61</v>
      </c>
      <c r="C5" s="63" t="s">
        <v>62</v>
      </c>
      <c r="D5" s="63" t="s">
        <v>63</v>
      </c>
      <c r="E5" s="56" t="s">
        <v>65</v>
      </c>
      <c r="F5" s="106">
        <v>32616</v>
      </c>
      <c r="G5" s="33" t="s">
        <v>67</v>
      </c>
    </row>
    <row r="6" spans="1:7" ht="16.5">
      <c r="A6" s="25">
        <v>5</v>
      </c>
      <c r="B6" s="39" t="s">
        <v>74</v>
      </c>
      <c r="C6" s="40" t="s">
        <v>75</v>
      </c>
      <c r="D6" s="40" t="s">
        <v>32</v>
      </c>
      <c r="E6" s="10" t="s">
        <v>65</v>
      </c>
      <c r="F6" s="9">
        <v>28537</v>
      </c>
      <c r="G6" s="33" t="s">
        <v>77</v>
      </c>
    </row>
    <row r="7" spans="1:7" ht="16.5">
      <c r="A7" s="25">
        <v>6</v>
      </c>
      <c r="B7" s="39" t="s">
        <v>82</v>
      </c>
      <c r="C7" s="40" t="s">
        <v>83</v>
      </c>
      <c r="D7" s="40" t="s">
        <v>32</v>
      </c>
      <c r="E7" s="10" t="s">
        <v>65</v>
      </c>
      <c r="F7" s="9">
        <v>33156</v>
      </c>
      <c r="G7" s="33" t="s">
        <v>85</v>
      </c>
    </row>
    <row r="8" spans="1:7" ht="16.5">
      <c r="A8" s="25">
        <v>7</v>
      </c>
      <c r="B8" s="39" t="s">
        <v>89</v>
      </c>
      <c r="C8" s="40" t="s">
        <v>90</v>
      </c>
      <c r="D8" s="40" t="s">
        <v>32</v>
      </c>
      <c r="E8" s="10" t="s">
        <v>65</v>
      </c>
      <c r="F8" s="9">
        <v>30468</v>
      </c>
      <c r="G8" s="33" t="s">
        <v>91</v>
      </c>
    </row>
    <row r="9" spans="1:7" ht="16.5">
      <c r="A9" s="25">
        <v>8</v>
      </c>
      <c r="B9" s="52" t="s">
        <v>94</v>
      </c>
      <c r="C9" s="53" t="s">
        <v>95</v>
      </c>
      <c r="D9" s="53" t="s">
        <v>32</v>
      </c>
      <c r="E9" s="10" t="s">
        <v>65</v>
      </c>
      <c r="F9" s="9">
        <v>33063</v>
      </c>
      <c r="G9" s="33" t="s">
        <v>96</v>
      </c>
    </row>
    <row r="10" spans="1:7" ht="16.5">
      <c r="A10" s="25">
        <v>9</v>
      </c>
      <c r="B10" s="52" t="s">
        <v>101</v>
      </c>
      <c r="C10" s="53" t="s">
        <v>102</v>
      </c>
      <c r="D10" s="40" t="s">
        <v>63</v>
      </c>
      <c r="E10" s="10" t="s">
        <v>65</v>
      </c>
      <c r="F10" s="43">
        <v>34769</v>
      </c>
      <c r="G10" s="33" t="s">
        <v>1744</v>
      </c>
    </row>
    <row r="11" spans="1:7" ht="16.5">
      <c r="A11" s="25">
        <v>10</v>
      </c>
      <c r="B11" s="52" t="s">
        <v>108</v>
      </c>
      <c r="C11" s="53" t="s">
        <v>109</v>
      </c>
      <c r="D11" s="40" t="s">
        <v>32</v>
      </c>
      <c r="E11" s="10" t="s">
        <v>65</v>
      </c>
      <c r="F11" s="43">
        <v>35312</v>
      </c>
      <c r="G11" s="33" t="s">
        <v>1745</v>
      </c>
    </row>
    <row r="12" spans="1:7" ht="16.5">
      <c r="A12" s="25">
        <v>11</v>
      </c>
      <c r="B12" s="52" t="s">
        <v>115</v>
      </c>
      <c r="C12" s="53" t="s">
        <v>116</v>
      </c>
      <c r="D12" s="40" t="s">
        <v>63</v>
      </c>
      <c r="E12" s="10" t="s">
        <v>65</v>
      </c>
      <c r="F12" s="43">
        <v>35554</v>
      </c>
      <c r="G12" s="33" t="s">
        <v>1397</v>
      </c>
    </row>
    <row r="13" spans="1:7" ht="16.5">
      <c r="A13" s="25">
        <v>12</v>
      </c>
      <c r="B13" s="52" t="s">
        <v>124</v>
      </c>
      <c r="C13" s="46" t="s">
        <v>125</v>
      </c>
      <c r="D13" s="46" t="s">
        <v>32</v>
      </c>
      <c r="E13" s="10" t="s">
        <v>65</v>
      </c>
      <c r="F13" s="57">
        <v>34773</v>
      </c>
      <c r="G13" s="33" t="s">
        <v>1746</v>
      </c>
    </row>
    <row r="14" spans="1:7" ht="16.5">
      <c r="A14" s="25">
        <v>13</v>
      </c>
      <c r="B14" s="25" t="s">
        <v>132</v>
      </c>
      <c r="C14" s="63" t="s">
        <v>133</v>
      </c>
      <c r="D14" s="63" t="s">
        <v>32</v>
      </c>
      <c r="E14" s="56" t="s">
        <v>136</v>
      </c>
      <c r="F14" s="106">
        <v>28775</v>
      </c>
      <c r="G14" s="33" t="s">
        <v>138</v>
      </c>
    </row>
    <row r="15" spans="1:7" ht="16.5">
      <c r="A15" s="25">
        <v>14</v>
      </c>
      <c r="B15" s="25" t="s">
        <v>144</v>
      </c>
      <c r="C15" s="63" t="s">
        <v>145</v>
      </c>
      <c r="D15" s="40" t="s">
        <v>32</v>
      </c>
      <c r="E15" s="10" t="s">
        <v>136</v>
      </c>
      <c r="F15" s="9">
        <v>30348</v>
      </c>
      <c r="G15" s="33" t="s">
        <v>147</v>
      </c>
    </row>
    <row r="16" spans="1:7" ht="16.5">
      <c r="A16" s="25">
        <v>15</v>
      </c>
      <c r="B16" s="25" t="s">
        <v>157</v>
      </c>
      <c r="C16" s="65" t="s">
        <v>158</v>
      </c>
      <c r="D16" s="40" t="s">
        <v>32</v>
      </c>
      <c r="E16" s="10" t="s">
        <v>136</v>
      </c>
      <c r="F16" s="9">
        <v>31967</v>
      </c>
      <c r="G16" s="33" t="s">
        <v>160</v>
      </c>
    </row>
    <row r="17" spans="1:7" ht="16.5">
      <c r="A17" s="25">
        <v>16</v>
      </c>
      <c r="B17" s="25" t="s">
        <v>164</v>
      </c>
      <c r="C17" s="63" t="s">
        <v>165</v>
      </c>
      <c r="D17" s="40" t="s">
        <v>63</v>
      </c>
      <c r="E17" s="10" t="s">
        <v>136</v>
      </c>
      <c r="F17" s="9">
        <v>29150</v>
      </c>
      <c r="G17" s="33" t="s">
        <v>167</v>
      </c>
    </row>
    <row r="18" spans="1:7" ht="16.5">
      <c r="A18" s="25">
        <v>17</v>
      </c>
      <c r="B18" s="25" t="s">
        <v>171</v>
      </c>
      <c r="C18" s="63" t="s">
        <v>172</v>
      </c>
      <c r="D18" s="40" t="s">
        <v>63</v>
      </c>
      <c r="E18" s="10" t="s">
        <v>136</v>
      </c>
      <c r="F18" s="9">
        <v>26665</v>
      </c>
      <c r="G18" s="33" t="s">
        <v>173</v>
      </c>
    </row>
    <row r="19" spans="1:7" ht="16.5">
      <c r="A19" s="25">
        <v>18</v>
      </c>
      <c r="B19" s="66" t="s">
        <v>174</v>
      </c>
      <c r="C19" s="67" t="s">
        <v>175</v>
      </c>
      <c r="D19" s="40" t="s">
        <v>32</v>
      </c>
      <c r="E19" s="10" t="s">
        <v>136</v>
      </c>
      <c r="F19" s="9">
        <v>32620</v>
      </c>
      <c r="G19" s="33" t="s">
        <v>177</v>
      </c>
    </row>
    <row r="20" spans="1:7" ht="16.5">
      <c r="A20" s="25">
        <v>19</v>
      </c>
      <c r="B20" s="66" t="s">
        <v>183</v>
      </c>
      <c r="C20" s="67" t="s">
        <v>184</v>
      </c>
      <c r="D20" s="53" t="s">
        <v>32</v>
      </c>
      <c r="E20" s="10" t="s">
        <v>136</v>
      </c>
      <c r="F20" s="9">
        <v>31643</v>
      </c>
      <c r="G20" s="33" t="s">
        <v>186</v>
      </c>
    </row>
    <row r="21" spans="1:7" ht="16.5">
      <c r="A21" s="25">
        <v>20</v>
      </c>
      <c r="B21" s="66" t="s">
        <v>191</v>
      </c>
      <c r="C21" s="67" t="s">
        <v>192</v>
      </c>
      <c r="D21" s="40" t="s">
        <v>32</v>
      </c>
      <c r="E21" s="10" t="s">
        <v>136</v>
      </c>
      <c r="F21" s="9">
        <v>34633</v>
      </c>
      <c r="G21" s="33" t="s">
        <v>194</v>
      </c>
    </row>
    <row r="22" spans="1:7" ht="16.5">
      <c r="A22" s="25">
        <v>21</v>
      </c>
      <c r="B22" s="69" t="s">
        <v>197</v>
      </c>
      <c r="C22" s="70" t="s">
        <v>198</v>
      </c>
      <c r="D22" s="40" t="s">
        <v>63</v>
      </c>
      <c r="E22" s="10" t="s">
        <v>136</v>
      </c>
      <c r="F22" s="9">
        <v>30333</v>
      </c>
      <c r="G22" s="33" t="s">
        <v>200</v>
      </c>
    </row>
    <row r="23" spans="1:7" ht="16.5">
      <c r="A23" s="25">
        <v>22</v>
      </c>
      <c r="B23" s="66" t="s">
        <v>204</v>
      </c>
      <c r="C23" s="67" t="s">
        <v>205</v>
      </c>
      <c r="D23" s="40" t="s">
        <v>32</v>
      </c>
      <c r="E23" s="10" t="s">
        <v>136</v>
      </c>
      <c r="F23" s="43">
        <v>33917</v>
      </c>
      <c r="G23" s="33" t="s">
        <v>207</v>
      </c>
    </row>
    <row r="24" spans="1:7" ht="16.5">
      <c r="A24" s="25">
        <v>23</v>
      </c>
      <c r="B24" s="66" t="s">
        <v>214</v>
      </c>
      <c r="C24" s="67" t="s">
        <v>215</v>
      </c>
      <c r="D24" s="40" t="s">
        <v>32</v>
      </c>
      <c r="E24" s="10" t="s">
        <v>136</v>
      </c>
      <c r="F24" s="43">
        <v>35117</v>
      </c>
      <c r="G24" s="33" t="s">
        <v>1747</v>
      </c>
    </row>
    <row r="25" spans="1:7" ht="16.5">
      <c r="A25" s="25">
        <v>24</v>
      </c>
      <c r="B25" s="66" t="s">
        <v>221</v>
      </c>
      <c r="C25" s="67" t="s">
        <v>222</v>
      </c>
      <c r="D25" s="40" t="s">
        <v>32</v>
      </c>
      <c r="E25" s="10" t="s">
        <v>136</v>
      </c>
      <c r="F25" s="43">
        <v>33633</v>
      </c>
      <c r="G25" s="33" t="s">
        <v>224</v>
      </c>
    </row>
    <row r="26" spans="1:7" ht="16.5">
      <c r="A26" s="25">
        <v>25</v>
      </c>
      <c r="B26" s="66" t="s">
        <v>228</v>
      </c>
      <c r="C26" s="67" t="s">
        <v>229</v>
      </c>
      <c r="D26" s="40" t="s">
        <v>63</v>
      </c>
      <c r="E26" s="10" t="s">
        <v>136</v>
      </c>
      <c r="F26" s="43">
        <v>35524</v>
      </c>
      <c r="G26" s="33" t="s">
        <v>231</v>
      </c>
    </row>
    <row r="27" spans="1:7" ht="16.5">
      <c r="A27" s="25">
        <v>26</v>
      </c>
      <c r="B27" s="66" t="s">
        <v>237</v>
      </c>
      <c r="C27" s="67" t="s">
        <v>238</v>
      </c>
      <c r="D27" s="72" t="s">
        <v>32</v>
      </c>
      <c r="E27" s="10" t="s">
        <v>136</v>
      </c>
      <c r="F27" s="9">
        <v>30482</v>
      </c>
      <c r="G27" s="33" t="s">
        <v>240</v>
      </c>
    </row>
    <row r="28" spans="1:7" ht="16.5">
      <c r="A28" s="25">
        <v>27</v>
      </c>
      <c r="B28" s="25" t="s">
        <v>243</v>
      </c>
      <c r="C28" s="63" t="s">
        <v>244</v>
      </c>
      <c r="D28" s="63" t="s">
        <v>32</v>
      </c>
      <c r="E28" s="56" t="s">
        <v>246</v>
      </c>
      <c r="F28" s="106">
        <v>28767</v>
      </c>
      <c r="G28" s="33" t="s">
        <v>248</v>
      </c>
    </row>
    <row r="29" spans="1:7" ht="16.5">
      <c r="A29" s="25">
        <v>28</v>
      </c>
      <c r="B29" s="39" t="s">
        <v>259</v>
      </c>
      <c r="C29" s="40" t="s">
        <v>260</v>
      </c>
      <c r="D29" s="40" t="s">
        <v>63</v>
      </c>
      <c r="E29" s="10" t="s">
        <v>246</v>
      </c>
      <c r="F29" s="9">
        <v>31943</v>
      </c>
      <c r="G29" s="33" t="s">
        <v>262</v>
      </c>
    </row>
    <row r="30" spans="1:7" ht="16.5">
      <c r="A30" s="25">
        <v>29</v>
      </c>
      <c r="B30" s="39" t="s">
        <v>264</v>
      </c>
      <c r="C30" s="10" t="s">
        <v>265</v>
      </c>
      <c r="D30" s="40" t="s">
        <v>63</v>
      </c>
      <c r="E30" s="10" t="s">
        <v>246</v>
      </c>
      <c r="F30" s="9">
        <v>32193</v>
      </c>
      <c r="G30" s="33" t="s">
        <v>267</v>
      </c>
    </row>
    <row r="31" spans="1:7" ht="16.5">
      <c r="A31" s="25">
        <v>30</v>
      </c>
      <c r="B31" s="52" t="s">
        <v>270</v>
      </c>
      <c r="C31" s="50" t="s">
        <v>271</v>
      </c>
      <c r="D31" s="40" t="s">
        <v>63</v>
      </c>
      <c r="E31" s="10" t="s">
        <v>246</v>
      </c>
      <c r="F31" s="43">
        <v>33976</v>
      </c>
      <c r="G31" s="33" t="s">
        <v>272</v>
      </c>
    </row>
    <row r="32" spans="1:7" ht="16.5">
      <c r="A32" s="25">
        <v>31</v>
      </c>
      <c r="B32" s="52" t="s">
        <v>274</v>
      </c>
      <c r="C32" s="50" t="s">
        <v>275</v>
      </c>
      <c r="D32" s="40" t="s">
        <v>63</v>
      </c>
      <c r="E32" s="10" t="s">
        <v>246</v>
      </c>
      <c r="F32" s="43">
        <v>33223</v>
      </c>
      <c r="G32" s="33" t="s">
        <v>277</v>
      </c>
    </row>
    <row r="33" spans="1:7" ht="16.5">
      <c r="A33" s="25">
        <v>32</v>
      </c>
      <c r="B33" s="52" t="s">
        <v>280</v>
      </c>
      <c r="C33" s="53" t="s">
        <v>281</v>
      </c>
      <c r="D33" s="40" t="s">
        <v>63</v>
      </c>
      <c r="E33" s="10" t="s">
        <v>246</v>
      </c>
      <c r="F33" s="43">
        <v>35559</v>
      </c>
      <c r="G33" s="33" t="s">
        <v>283</v>
      </c>
    </row>
    <row r="34" spans="1:7" ht="16.5">
      <c r="A34" s="25">
        <v>33</v>
      </c>
      <c r="B34" s="52" t="s">
        <v>1566</v>
      </c>
      <c r="C34" s="53" t="s">
        <v>1527</v>
      </c>
      <c r="D34" s="40" t="s">
        <v>63</v>
      </c>
      <c r="E34" s="10" t="s">
        <v>246</v>
      </c>
      <c r="F34" s="43">
        <v>31891</v>
      </c>
      <c r="G34" s="33" t="s">
        <v>1554</v>
      </c>
    </row>
    <row r="35" spans="1:7" ht="16.5">
      <c r="A35" s="25">
        <v>34</v>
      </c>
      <c r="B35" s="25" t="s">
        <v>286</v>
      </c>
      <c r="C35" s="56" t="s">
        <v>287</v>
      </c>
      <c r="D35" s="63" t="s">
        <v>63</v>
      </c>
      <c r="E35" s="56" t="s">
        <v>288</v>
      </c>
      <c r="F35" s="106">
        <v>26439</v>
      </c>
      <c r="G35" s="33" t="s">
        <v>290</v>
      </c>
    </row>
    <row r="36" spans="1:7" ht="16.5">
      <c r="A36" s="25">
        <v>35</v>
      </c>
      <c r="B36" s="66" t="s">
        <v>293</v>
      </c>
      <c r="C36" s="46" t="s">
        <v>294</v>
      </c>
      <c r="D36" s="46" t="s">
        <v>63</v>
      </c>
      <c r="E36" s="56" t="s">
        <v>288</v>
      </c>
      <c r="F36" s="75">
        <v>34643</v>
      </c>
      <c r="G36" s="33" t="s">
        <v>1748</v>
      </c>
    </row>
    <row r="37" spans="1:7" ht="16.5">
      <c r="A37" s="25">
        <v>36</v>
      </c>
      <c r="B37" s="66" t="s">
        <v>300</v>
      </c>
      <c r="C37" s="46" t="s">
        <v>301</v>
      </c>
      <c r="D37" s="46" t="s">
        <v>63</v>
      </c>
      <c r="E37" s="56" t="s">
        <v>288</v>
      </c>
      <c r="F37" s="75">
        <v>36882</v>
      </c>
      <c r="G37" s="33" t="s">
        <v>303</v>
      </c>
    </row>
    <row r="38" spans="1:7" ht="16.5">
      <c r="A38" s="25">
        <v>37</v>
      </c>
      <c r="B38" s="25" t="s">
        <v>252</v>
      </c>
      <c r="C38" s="63" t="s">
        <v>253</v>
      </c>
      <c r="D38" s="63" t="s">
        <v>63</v>
      </c>
      <c r="E38" s="56" t="s">
        <v>310</v>
      </c>
      <c r="F38" s="106">
        <v>29531</v>
      </c>
      <c r="G38" s="33" t="s">
        <v>255</v>
      </c>
    </row>
    <row r="39" spans="1:7" ht="16.5">
      <c r="A39" s="25">
        <v>38</v>
      </c>
      <c r="B39" s="39" t="s">
        <v>313</v>
      </c>
      <c r="C39" s="10" t="s">
        <v>314</v>
      </c>
      <c r="D39" s="10" t="s">
        <v>32</v>
      </c>
      <c r="E39" s="10" t="s">
        <v>310</v>
      </c>
      <c r="F39" s="9">
        <v>26764</v>
      </c>
      <c r="G39" s="33" t="s">
        <v>1749</v>
      </c>
    </row>
    <row r="40" spans="1:7" ht="16.5">
      <c r="A40" s="25">
        <v>39</v>
      </c>
      <c r="B40" s="25" t="s">
        <v>318</v>
      </c>
      <c r="C40" s="56" t="s">
        <v>319</v>
      </c>
      <c r="D40" s="63" t="s">
        <v>63</v>
      </c>
      <c r="E40" s="56" t="s">
        <v>310</v>
      </c>
      <c r="F40" s="106">
        <v>32979</v>
      </c>
      <c r="G40" s="33" t="s">
        <v>321</v>
      </c>
    </row>
    <row r="41" spans="1:7" ht="16.5">
      <c r="A41" s="25">
        <v>40</v>
      </c>
      <c r="B41" s="25" t="s">
        <v>327</v>
      </c>
      <c r="C41" s="56" t="s">
        <v>328</v>
      </c>
      <c r="D41" s="63" t="s">
        <v>32</v>
      </c>
      <c r="E41" s="56" t="s">
        <v>329</v>
      </c>
      <c r="F41" s="106">
        <v>28559</v>
      </c>
      <c r="G41" s="33" t="s">
        <v>331</v>
      </c>
    </row>
    <row r="42" spans="1:7" ht="16.5">
      <c r="A42" s="25">
        <v>41</v>
      </c>
      <c r="B42" s="25" t="s">
        <v>336</v>
      </c>
      <c r="C42" s="63" t="s">
        <v>337</v>
      </c>
      <c r="D42" s="63" t="s">
        <v>63</v>
      </c>
      <c r="E42" s="56" t="s">
        <v>339</v>
      </c>
      <c r="F42" s="106">
        <v>27748</v>
      </c>
      <c r="G42" s="33" t="s">
        <v>1532</v>
      </c>
    </row>
    <row r="43" spans="1:7" ht="16.5">
      <c r="A43" s="25">
        <v>42</v>
      </c>
      <c r="B43" s="25" t="s">
        <v>344</v>
      </c>
      <c r="C43" s="63" t="s">
        <v>345</v>
      </c>
      <c r="D43" s="63" t="s">
        <v>63</v>
      </c>
      <c r="E43" s="56" t="s">
        <v>339</v>
      </c>
      <c r="F43" s="106">
        <v>26944</v>
      </c>
      <c r="G43" s="33" t="s">
        <v>1533</v>
      </c>
    </row>
    <row r="44" spans="1:7" ht="16.5">
      <c r="A44" s="25">
        <v>43</v>
      </c>
      <c r="B44" s="39" t="s">
        <v>351</v>
      </c>
      <c r="C44" s="40" t="s">
        <v>352</v>
      </c>
      <c r="D44" s="40" t="s">
        <v>32</v>
      </c>
      <c r="E44" s="10" t="s">
        <v>339</v>
      </c>
      <c r="F44" s="9">
        <v>26308</v>
      </c>
      <c r="G44" s="33" t="s">
        <v>1750</v>
      </c>
    </row>
    <row r="45" spans="1:7" ht="16.5">
      <c r="A45" s="25">
        <v>44</v>
      </c>
      <c r="B45" s="39" t="s">
        <v>354</v>
      </c>
      <c r="C45" s="10" t="s">
        <v>355</v>
      </c>
      <c r="D45" s="10" t="s">
        <v>32</v>
      </c>
      <c r="E45" s="10" t="s">
        <v>339</v>
      </c>
      <c r="F45" s="9">
        <v>29383</v>
      </c>
      <c r="G45" s="33" t="s">
        <v>1535</v>
      </c>
    </row>
    <row r="46" spans="1:7" ht="16.5">
      <c r="A46" s="25">
        <v>45</v>
      </c>
      <c r="B46" s="39" t="s">
        <v>359</v>
      </c>
      <c r="C46" s="40" t="s">
        <v>360</v>
      </c>
      <c r="D46" s="10" t="s">
        <v>32</v>
      </c>
      <c r="E46" s="10" t="s">
        <v>339</v>
      </c>
      <c r="F46" s="9">
        <v>32488</v>
      </c>
      <c r="G46" s="33" t="s">
        <v>1536</v>
      </c>
    </row>
    <row r="47" spans="1:7" ht="16.5">
      <c r="A47" s="25">
        <v>46</v>
      </c>
      <c r="B47" s="39" t="s">
        <v>365</v>
      </c>
      <c r="C47" s="40" t="s">
        <v>366</v>
      </c>
      <c r="D47" s="10" t="s">
        <v>32</v>
      </c>
      <c r="E47" s="10" t="s">
        <v>339</v>
      </c>
      <c r="F47" s="9">
        <v>25112</v>
      </c>
      <c r="G47" s="33" t="s">
        <v>1537</v>
      </c>
    </row>
    <row r="48" spans="1:7" ht="16.5">
      <c r="A48" s="25">
        <v>47</v>
      </c>
      <c r="B48" s="39" t="s">
        <v>370</v>
      </c>
      <c r="C48" s="40" t="s">
        <v>371</v>
      </c>
      <c r="D48" s="10" t="s">
        <v>32</v>
      </c>
      <c r="E48" s="10" t="s">
        <v>339</v>
      </c>
      <c r="F48" s="9">
        <v>31480</v>
      </c>
      <c r="G48" s="33" t="s">
        <v>1496</v>
      </c>
    </row>
    <row r="49" spans="1:7" ht="16.5">
      <c r="A49" s="25">
        <v>48</v>
      </c>
      <c r="B49" s="95" t="s">
        <v>377</v>
      </c>
      <c r="C49" s="96" t="s">
        <v>378</v>
      </c>
      <c r="D49" s="96" t="s">
        <v>32</v>
      </c>
      <c r="E49" s="56" t="s">
        <v>379</v>
      </c>
      <c r="F49" s="106">
        <v>27881</v>
      </c>
      <c r="G49" s="33" t="s">
        <v>1751</v>
      </c>
    </row>
    <row r="50" spans="1:7" ht="16.5">
      <c r="A50" s="25">
        <v>49</v>
      </c>
      <c r="B50" s="86" t="s">
        <v>1396</v>
      </c>
      <c r="C50" s="87" t="s">
        <v>1390</v>
      </c>
      <c r="D50" s="87" t="s">
        <v>32</v>
      </c>
      <c r="E50" s="56" t="s">
        <v>379</v>
      </c>
      <c r="F50" s="106">
        <v>36231</v>
      </c>
      <c r="G50" s="33" t="s">
        <v>1752</v>
      </c>
    </row>
    <row r="51" spans="1:7" ht="16.5">
      <c r="A51" s="25">
        <v>50</v>
      </c>
      <c r="B51" s="86" t="s">
        <v>1421</v>
      </c>
      <c r="C51" s="87" t="s">
        <v>1416</v>
      </c>
      <c r="D51" s="87" t="s">
        <v>32</v>
      </c>
      <c r="E51" s="56" t="s">
        <v>379</v>
      </c>
      <c r="F51" s="106">
        <v>30021</v>
      </c>
      <c r="G51" s="33" t="s">
        <v>1422</v>
      </c>
    </row>
    <row r="52" spans="1:7" ht="16.5">
      <c r="A52" s="25">
        <v>51</v>
      </c>
      <c r="B52" s="86" t="s">
        <v>1567</v>
      </c>
      <c r="C52" s="87" t="s">
        <v>1564</v>
      </c>
      <c r="D52" s="87" t="s">
        <v>32</v>
      </c>
      <c r="E52" s="56" t="s">
        <v>379</v>
      </c>
      <c r="F52" s="106">
        <v>36802</v>
      </c>
      <c r="G52" s="33" t="s">
        <v>1565</v>
      </c>
    </row>
    <row r="53" spans="1:7" ht="16.5">
      <c r="A53" s="25">
        <v>52</v>
      </c>
      <c r="B53" s="25" t="s">
        <v>388</v>
      </c>
      <c r="C53" s="63" t="s">
        <v>389</v>
      </c>
      <c r="D53" s="63" t="s">
        <v>32</v>
      </c>
      <c r="E53" s="56" t="s">
        <v>390</v>
      </c>
      <c r="F53" s="106">
        <v>32053</v>
      </c>
      <c r="G53" s="33" t="s">
        <v>392</v>
      </c>
    </row>
    <row r="54" spans="1:7" ht="16.5">
      <c r="A54" s="25">
        <v>53</v>
      </c>
      <c r="B54" s="25" t="s">
        <v>395</v>
      </c>
      <c r="C54" s="63" t="s">
        <v>396</v>
      </c>
      <c r="D54" s="63" t="s">
        <v>63</v>
      </c>
      <c r="E54" s="56" t="s">
        <v>390</v>
      </c>
      <c r="F54" s="106">
        <v>30254</v>
      </c>
      <c r="G54" s="33" t="s">
        <v>398</v>
      </c>
    </row>
    <row r="55" spans="1:7" ht="16.5">
      <c r="A55" s="25">
        <v>54</v>
      </c>
      <c r="B55" s="25" t="s">
        <v>402</v>
      </c>
      <c r="C55" s="63" t="s">
        <v>403</v>
      </c>
      <c r="D55" s="63" t="s">
        <v>63</v>
      </c>
      <c r="E55" s="56" t="s">
        <v>390</v>
      </c>
      <c r="F55" s="106">
        <v>25965</v>
      </c>
      <c r="G55" s="33" t="s">
        <v>405</v>
      </c>
    </row>
    <row r="56" spans="1:7" ht="16.5">
      <c r="A56" s="25">
        <v>55</v>
      </c>
      <c r="B56" s="25" t="s">
        <v>409</v>
      </c>
      <c r="C56" s="63" t="s">
        <v>410</v>
      </c>
      <c r="D56" s="63" t="s">
        <v>63</v>
      </c>
      <c r="E56" s="56" t="s">
        <v>390</v>
      </c>
      <c r="F56" s="106">
        <v>26790</v>
      </c>
      <c r="G56" s="33" t="s">
        <v>411</v>
      </c>
    </row>
    <row r="57" spans="1:7" ht="16.5">
      <c r="A57" s="25">
        <v>56</v>
      </c>
      <c r="B57" s="25" t="s">
        <v>412</v>
      </c>
      <c r="C57" s="63" t="s">
        <v>413</v>
      </c>
      <c r="D57" s="63" t="s">
        <v>63</v>
      </c>
      <c r="E57" s="56" t="s">
        <v>390</v>
      </c>
      <c r="F57" s="106">
        <v>27398</v>
      </c>
      <c r="G57" s="33" t="s">
        <v>1753</v>
      </c>
    </row>
    <row r="58" spans="1:7" ht="16.5">
      <c r="A58" s="25">
        <v>57</v>
      </c>
      <c r="B58" s="25" t="s">
        <v>419</v>
      </c>
      <c r="C58" s="63" t="s">
        <v>420</v>
      </c>
      <c r="D58" s="63" t="s">
        <v>63</v>
      </c>
      <c r="E58" s="56" t="s">
        <v>390</v>
      </c>
      <c r="F58" s="106">
        <v>29613</v>
      </c>
      <c r="G58" s="33" t="s">
        <v>422</v>
      </c>
    </row>
    <row r="59" spans="1:7" ht="16.5">
      <c r="A59" s="25">
        <v>58</v>
      </c>
      <c r="B59" s="25" t="s">
        <v>426</v>
      </c>
      <c r="C59" s="63" t="s">
        <v>427</v>
      </c>
      <c r="D59" s="63" t="s">
        <v>63</v>
      </c>
      <c r="E59" s="56" t="s">
        <v>390</v>
      </c>
      <c r="F59" s="106">
        <v>31248</v>
      </c>
      <c r="G59" s="33" t="s">
        <v>429</v>
      </c>
    </row>
    <row r="60" spans="1:7" ht="16.5">
      <c r="A60" s="25">
        <v>59</v>
      </c>
      <c r="B60" s="25" t="s">
        <v>435</v>
      </c>
      <c r="C60" s="63" t="s">
        <v>436</v>
      </c>
      <c r="D60" s="63" t="s">
        <v>63</v>
      </c>
      <c r="E60" s="56" t="s">
        <v>390</v>
      </c>
      <c r="F60" s="106">
        <v>30126</v>
      </c>
      <c r="G60" s="33" t="s">
        <v>438</v>
      </c>
    </row>
    <row r="61" spans="1:7" ht="16.5">
      <c r="A61" s="25">
        <v>60</v>
      </c>
      <c r="B61" s="25" t="s">
        <v>442</v>
      </c>
      <c r="C61" s="63" t="s">
        <v>443</v>
      </c>
      <c r="D61" s="63" t="s">
        <v>32</v>
      </c>
      <c r="E61" s="56" t="s">
        <v>390</v>
      </c>
      <c r="F61" s="106">
        <v>33604</v>
      </c>
      <c r="G61" s="33" t="s">
        <v>445</v>
      </c>
    </row>
    <row r="62" spans="1:7" ht="16.5">
      <c r="A62" s="25">
        <v>61</v>
      </c>
      <c r="B62" s="66" t="s">
        <v>450</v>
      </c>
      <c r="C62" s="67" t="s">
        <v>451</v>
      </c>
      <c r="D62" s="63" t="s">
        <v>63</v>
      </c>
      <c r="E62" s="56" t="s">
        <v>390</v>
      </c>
      <c r="F62" s="106">
        <v>32903</v>
      </c>
      <c r="G62" s="33" t="s">
        <v>453</v>
      </c>
    </row>
    <row r="63" spans="1:7" ht="16.5">
      <c r="A63" s="25">
        <v>62</v>
      </c>
      <c r="B63" s="433" t="s">
        <v>460</v>
      </c>
      <c r="C63" s="67" t="s">
        <v>461</v>
      </c>
      <c r="D63" s="63" t="s">
        <v>32</v>
      </c>
      <c r="E63" s="56" t="s">
        <v>390</v>
      </c>
      <c r="F63" s="75">
        <v>36750</v>
      </c>
      <c r="G63" s="33" t="s">
        <v>463</v>
      </c>
    </row>
    <row r="64" spans="1:7" ht="16.5">
      <c r="A64" s="25">
        <v>63</v>
      </c>
      <c r="B64" s="25" t="s">
        <v>471</v>
      </c>
      <c r="C64" s="63" t="s">
        <v>472</v>
      </c>
      <c r="D64" s="63" t="s">
        <v>32</v>
      </c>
      <c r="E64" s="56" t="s">
        <v>470</v>
      </c>
      <c r="F64" s="106">
        <v>25851</v>
      </c>
      <c r="G64" s="33" t="s">
        <v>1754</v>
      </c>
    </row>
    <row r="65" spans="1:7" ht="16.5">
      <c r="A65" s="25">
        <v>64</v>
      </c>
      <c r="B65" s="25" t="s">
        <v>494</v>
      </c>
      <c r="C65" s="63" t="s">
        <v>495</v>
      </c>
      <c r="D65" s="63" t="s">
        <v>32</v>
      </c>
      <c r="E65" s="56" t="s">
        <v>470</v>
      </c>
      <c r="F65" s="106">
        <v>24390</v>
      </c>
      <c r="G65" s="33" t="s">
        <v>1755</v>
      </c>
    </row>
    <row r="66" spans="1:7" ht="16.5">
      <c r="A66" s="25">
        <v>65</v>
      </c>
      <c r="B66" s="86" t="s">
        <v>496</v>
      </c>
      <c r="C66" s="87" t="s">
        <v>497</v>
      </c>
      <c r="D66" s="87" t="s">
        <v>32</v>
      </c>
      <c r="E66" s="56" t="s">
        <v>470</v>
      </c>
      <c r="F66" s="106">
        <v>29469</v>
      </c>
      <c r="G66" s="33" t="s">
        <v>500</v>
      </c>
    </row>
    <row r="67" spans="1:7" ht="16.5">
      <c r="A67" s="25">
        <v>66</v>
      </c>
      <c r="B67" s="66" t="s">
        <v>1211</v>
      </c>
      <c r="C67" s="135" t="s">
        <v>1212</v>
      </c>
      <c r="D67" s="67" t="s">
        <v>32</v>
      </c>
      <c r="E67" s="136" t="s">
        <v>1213</v>
      </c>
      <c r="F67" s="75">
        <v>29019</v>
      </c>
      <c r="G67" s="33" t="s">
        <v>1756</v>
      </c>
    </row>
    <row r="68" spans="1:7" ht="16.5">
      <c r="A68" s="25">
        <v>67</v>
      </c>
      <c r="B68" s="66" t="s">
        <v>1215</v>
      </c>
      <c r="C68" s="135" t="s">
        <v>1216</v>
      </c>
      <c r="D68" s="67" t="s">
        <v>32</v>
      </c>
      <c r="E68" s="136" t="s">
        <v>1213</v>
      </c>
      <c r="F68" s="75">
        <v>29200</v>
      </c>
      <c r="G68" s="33" t="s">
        <v>1757</v>
      </c>
    </row>
    <row r="69" spans="1:7" ht="16.5">
      <c r="A69" s="25">
        <v>68</v>
      </c>
      <c r="B69" s="66" t="s">
        <v>1217</v>
      </c>
      <c r="C69" s="67" t="s">
        <v>1218</v>
      </c>
      <c r="D69" s="67" t="s">
        <v>32</v>
      </c>
      <c r="E69" s="136" t="s">
        <v>1213</v>
      </c>
      <c r="F69" s="75">
        <v>31139</v>
      </c>
      <c r="G69" s="434" t="s">
        <v>1219</v>
      </c>
    </row>
    <row r="70" spans="1:7" ht="16.5">
      <c r="A70" s="25">
        <v>69</v>
      </c>
      <c r="B70" s="66" t="s">
        <v>1220</v>
      </c>
      <c r="C70" s="135" t="s">
        <v>1221</v>
      </c>
      <c r="D70" s="67" t="s">
        <v>32</v>
      </c>
      <c r="E70" s="136" t="s">
        <v>1213</v>
      </c>
      <c r="F70" s="75">
        <v>30760</v>
      </c>
      <c r="G70" s="33" t="s">
        <v>1758</v>
      </c>
    </row>
    <row r="71" spans="1:7" ht="16.5">
      <c r="A71" s="25">
        <v>70</v>
      </c>
      <c r="B71" s="66" t="s">
        <v>1225</v>
      </c>
      <c r="C71" s="135" t="s">
        <v>1226</v>
      </c>
      <c r="D71" s="67" t="s">
        <v>32</v>
      </c>
      <c r="E71" s="136" t="s">
        <v>1213</v>
      </c>
      <c r="F71" s="75">
        <v>32029</v>
      </c>
      <c r="G71" s="33" t="s">
        <v>1759</v>
      </c>
    </row>
    <row r="72" spans="1:7" ht="16.5">
      <c r="A72" s="25">
        <v>71</v>
      </c>
      <c r="B72" s="66" t="s">
        <v>1229</v>
      </c>
      <c r="C72" s="135" t="s">
        <v>1230</v>
      </c>
      <c r="D72" s="67" t="s">
        <v>32</v>
      </c>
      <c r="E72" s="136" t="s">
        <v>1213</v>
      </c>
      <c r="F72" s="75">
        <v>27890</v>
      </c>
      <c r="G72" s="33" t="s">
        <v>1760</v>
      </c>
    </row>
    <row r="73" spans="1:7" ht="16.5">
      <c r="A73" s="25">
        <v>72</v>
      </c>
      <c r="B73" s="66" t="s">
        <v>1231</v>
      </c>
      <c r="C73" s="135" t="s">
        <v>1232</v>
      </c>
      <c r="D73" s="63" t="s">
        <v>63</v>
      </c>
      <c r="E73" s="136" t="s">
        <v>1213</v>
      </c>
      <c r="F73" s="75">
        <v>31797</v>
      </c>
      <c r="G73" s="33" t="s">
        <v>1761</v>
      </c>
    </row>
    <row r="74" spans="1:7" ht="16.5">
      <c r="A74" s="25">
        <v>73</v>
      </c>
      <c r="B74" s="66" t="s">
        <v>1236</v>
      </c>
      <c r="C74" s="135" t="s">
        <v>1237</v>
      </c>
      <c r="D74" s="67" t="s">
        <v>32</v>
      </c>
      <c r="E74" s="136" t="s">
        <v>1213</v>
      </c>
      <c r="F74" s="75">
        <v>32828</v>
      </c>
      <c r="G74" s="33" t="s">
        <v>1762</v>
      </c>
    </row>
    <row r="75" spans="1:7" ht="16.5">
      <c r="A75" s="25">
        <v>74</v>
      </c>
      <c r="B75" s="66" t="s">
        <v>1240</v>
      </c>
      <c r="C75" s="135" t="s">
        <v>1241</v>
      </c>
      <c r="D75" s="67" t="s">
        <v>32</v>
      </c>
      <c r="E75" s="136" t="s">
        <v>1213</v>
      </c>
      <c r="F75" s="75">
        <v>28840</v>
      </c>
      <c r="G75" s="33" t="s">
        <v>1763</v>
      </c>
    </row>
    <row r="76" spans="1:7" ht="16.5">
      <c r="A76" s="25">
        <v>75</v>
      </c>
      <c r="B76" s="66" t="s">
        <v>1242</v>
      </c>
      <c r="C76" s="135" t="s">
        <v>1243</v>
      </c>
      <c r="D76" s="67" t="s">
        <v>32</v>
      </c>
      <c r="E76" s="136" t="s">
        <v>1213</v>
      </c>
      <c r="F76" s="75">
        <v>31560</v>
      </c>
      <c r="G76" s="33" t="s">
        <v>1764</v>
      </c>
    </row>
    <row r="77" spans="1:7" ht="16.5">
      <c r="A77" s="25">
        <v>76</v>
      </c>
      <c r="B77" s="66" t="s">
        <v>1248</v>
      </c>
      <c r="C77" s="135" t="s">
        <v>1249</v>
      </c>
      <c r="D77" s="67" t="s">
        <v>32</v>
      </c>
      <c r="E77" s="136" t="s">
        <v>1213</v>
      </c>
      <c r="F77" s="75">
        <v>31157</v>
      </c>
      <c r="G77" s="33" t="s">
        <v>1765</v>
      </c>
    </row>
    <row r="78" spans="1:7" ht="16.5">
      <c r="A78" s="25">
        <v>77</v>
      </c>
      <c r="B78" s="66" t="s">
        <v>1737</v>
      </c>
      <c r="C78" s="135" t="s">
        <v>1254</v>
      </c>
      <c r="D78" s="63" t="s">
        <v>63</v>
      </c>
      <c r="E78" s="136" t="s">
        <v>1213</v>
      </c>
      <c r="F78" s="75">
        <v>32565</v>
      </c>
      <c r="G78" s="33" t="s">
        <v>1766</v>
      </c>
    </row>
    <row r="79" spans="1:7" ht="16.5">
      <c r="A79" s="25">
        <v>78</v>
      </c>
      <c r="B79" s="66" t="s">
        <v>1258</v>
      </c>
      <c r="C79" s="135" t="s">
        <v>1259</v>
      </c>
      <c r="D79" s="67" t="s">
        <v>32</v>
      </c>
      <c r="E79" s="136" t="s">
        <v>1213</v>
      </c>
      <c r="F79" s="75">
        <v>30369</v>
      </c>
      <c r="G79" s="33" t="s">
        <v>1767</v>
      </c>
    </row>
    <row r="80" spans="1:7" ht="16.5">
      <c r="A80" s="25">
        <v>79</v>
      </c>
      <c r="B80" s="66" t="s">
        <v>1263</v>
      </c>
      <c r="C80" s="135" t="s">
        <v>1264</v>
      </c>
      <c r="D80" s="67" t="s">
        <v>32</v>
      </c>
      <c r="E80" s="136" t="s">
        <v>1213</v>
      </c>
      <c r="F80" s="57">
        <v>31257</v>
      </c>
      <c r="G80" s="33" t="s">
        <v>1768</v>
      </c>
    </row>
    <row r="81" spans="1:7" ht="16.5">
      <c r="A81" s="25">
        <v>80</v>
      </c>
      <c r="B81" s="66" t="s">
        <v>1269</v>
      </c>
      <c r="C81" s="135" t="s">
        <v>1270</v>
      </c>
      <c r="D81" s="67" t="s">
        <v>32</v>
      </c>
      <c r="E81" s="136" t="s">
        <v>1213</v>
      </c>
      <c r="F81" s="75">
        <v>32040</v>
      </c>
      <c r="G81" s="33" t="s">
        <v>1769</v>
      </c>
    </row>
    <row r="82" spans="1:7" ht="16.5">
      <c r="A82" s="25">
        <v>81</v>
      </c>
      <c r="B82" s="66" t="s">
        <v>1274</v>
      </c>
      <c r="C82" s="135" t="s">
        <v>1275</v>
      </c>
      <c r="D82" s="67" t="s">
        <v>32</v>
      </c>
      <c r="E82" s="136" t="s">
        <v>1213</v>
      </c>
      <c r="F82" s="75">
        <v>32888</v>
      </c>
      <c r="G82" s="33" t="s">
        <v>1770</v>
      </c>
    </row>
    <row r="83" spans="1:7" ht="16.5">
      <c r="A83" s="25">
        <v>82</v>
      </c>
      <c r="B83" s="66" t="s">
        <v>1278</v>
      </c>
      <c r="C83" s="135" t="s">
        <v>1279</v>
      </c>
      <c r="D83" s="67" t="s">
        <v>32</v>
      </c>
      <c r="E83" s="136" t="s">
        <v>1213</v>
      </c>
      <c r="F83" s="75">
        <v>29952</v>
      </c>
      <c r="G83" s="33" t="s">
        <v>1771</v>
      </c>
    </row>
    <row r="84" spans="1:7" ht="16.5">
      <c r="A84" s="25">
        <v>83</v>
      </c>
      <c r="B84" s="66" t="s">
        <v>1280</v>
      </c>
      <c r="C84" s="67" t="s">
        <v>1281</v>
      </c>
      <c r="D84" s="67" t="s">
        <v>32</v>
      </c>
      <c r="E84" s="136" t="s">
        <v>1213</v>
      </c>
      <c r="F84" s="75">
        <v>33163</v>
      </c>
      <c r="G84" s="80">
        <v>261136319</v>
      </c>
    </row>
    <row r="85" spans="1:7" ht="16.5">
      <c r="A85" s="25">
        <v>84</v>
      </c>
      <c r="B85" s="25" t="s">
        <v>1282</v>
      </c>
      <c r="C85" s="142" t="s">
        <v>1283</v>
      </c>
      <c r="D85" s="67" t="s">
        <v>32</v>
      </c>
      <c r="E85" s="136" t="s">
        <v>1213</v>
      </c>
      <c r="F85" s="106">
        <v>30934</v>
      </c>
      <c r="G85" s="33" t="s">
        <v>1772</v>
      </c>
    </row>
    <row r="86" spans="1:7" ht="16.5">
      <c r="A86" s="25">
        <v>85</v>
      </c>
      <c r="B86" s="66" t="s">
        <v>1287</v>
      </c>
      <c r="C86" s="135" t="s">
        <v>1288</v>
      </c>
      <c r="D86" s="67" t="s">
        <v>32</v>
      </c>
      <c r="E86" s="136" t="s">
        <v>1213</v>
      </c>
      <c r="F86" s="75">
        <v>31938</v>
      </c>
      <c r="G86" s="33" t="s">
        <v>1773</v>
      </c>
    </row>
    <row r="87" spans="1:7" ht="16.5">
      <c r="A87" s="25">
        <v>86</v>
      </c>
      <c r="B87" s="66" t="s">
        <v>1291</v>
      </c>
      <c r="C87" s="135" t="s">
        <v>1292</v>
      </c>
      <c r="D87" s="67" t="s">
        <v>32</v>
      </c>
      <c r="E87" s="136" t="s">
        <v>1213</v>
      </c>
      <c r="F87" s="75">
        <v>32456</v>
      </c>
      <c r="G87" s="33" t="s">
        <v>1774</v>
      </c>
    </row>
    <row r="88" spans="1:7" ht="16.5">
      <c r="A88" s="25">
        <v>87</v>
      </c>
      <c r="B88" s="66" t="s">
        <v>1297</v>
      </c>
      <c r="C88" s="142" t="s">
        <v>1298</v>
      </c>
      <c r="D88" s="67" t="s">
        <v>32</v>
      </c>
      <c r="E88" s="136" t="s">
        <v>1213</v>
      </c>
      <c r="F88" s="106">
        <v>30883</v>
      </c>
      <c r="G88" s="33" t="s">
        <v>1775</v>
      </c>
    </row>
    <row r="89" spans="1:7" ht="16.5">
      <c r="A89" s="25">
        <v>88</v>
      </c>
      <c r="B89" s="66" t="s">
        <v>1302</v>
      </c>
      <c r="C89" s="142" t="s">
        <v>1303</v>
      </c>
      <c r="D89" s="63" t="s">
        <v>63</v>
      </c>
      <c r="E89" s="136" t="s">
        <v>1213</v>
      </c>
      <c r="F89" s="106">
        <v>33470</v>
      </c>
      <c r="G89" s="33" t="s">
        <v>1776</v>
      </c>
    </row>
    <row r="90" spans="1:7" ht="16.5">
      <c r="A90" s="25">
        <v>89</v>
      </c>
      <c r="B90" s="66" t="s">
        <v>1307</v>
      </c>
      <c r="C90" s="142" t="s">
        <v>1308</v>
      </c>
      <c r="D90" s="67" t="s">
        <v>32</v>
      </c>
      <c r="E90" s="136" t="s">
        <v>1213</v>
      </c>
      <c r="F90" s="75">
        <v>30975</v>
      </c>
      <c r="G90" s="33" t="s">
        <v>1777</v>
      </c>
    </row>
    <row r="91" spans="1:7" ht="16.5">
      <c r="A91" s="25">
        <v>90</v>
      </c>
      <c r="B91" s="66" t="s">
        <v>1309</v>
      </c>
      <c r="C91" s="142" t="s">
        <v>1310</v>
      </c>
      <c r="D91" s="67" t="s">
        <v>32</v>
      </c>
      <c r="E91" s="136" t="s">
        <v>1213</v>
      </c>
      <c r="F91" s="75">
        <v>28420</v>
      </c>
      <c r="G91" s="33" t="s">
        <v>1778</v>
      </c>
    </row>
    <row r="92" spans="1:7" ht="16.5">
      <c r="A92" s="25">
        <v>91</v>
      </c>
      <c r="B92" s="66" t="s">
        <v>1313</v>
      </c>
      <c r="C92" s="146" t="s">
        <v>1314</v>
      </c>
      <c r="D92" s="63" t="s">
        <v>63</v>
      </c>
      <c r="E92" s="149" t="s">
        <v>1213</v>
      </c>
      <c r="F92" s="75">
        <v>30091</v>
      </c>
      <c r="G92" s="33" t="s">
        <v>1316</v>
      </c>
    </row>
    <row r="93" spans="1:7" ht="16.5">
      <c r="A93" s="25">
        <v>92</v>
      </c>
      <c r="B93" s="66" t="s">
        <v>1318</v>
      </c>
      <c r="C93" s="142" t="s">
        <v>1319</v>
      </c>
      <c r="D93" s="63" t="s">
        <v>63</v>
      </c>
      <c r="E93" s="136" t="s">
        <v>1213</v>
      </c>
      <c r="F93" s="75">
        <v>29397</v>
      </c>
      <c r="G93" s="33" t="s">
        <v>1779</v>
      </c>
    </row>
    <row r="94" spans="1:7" ht="16.5">
      <c r="A94" s="25">
        <v>93</v>
      </c>
      <c r="B94" s="66" t="s">
        <v>1322</v>
      </c>
      <c r="C94" s="142" t="s">
        <v>1323</v>
      </c>
      <c r="D94" s="63" t="s">
        <v>63</v>
      </c>
      <c r="E94" s="149" t="s">
        <v>1213</v>
      </c>
      <c r="F94" s="75">
        <v>35284</v>
      </c>
      <c r="G94" s="33" t="s">
        <v>1780</v>
      </c>
    </row>
    <row r="95" spans="1:7" ht="16.5">
      <c r="A95" s="25">
        <v>94</v>
      </c>
      <c r="B95" s="66" t="s">
        <v>1326</v>
      </c>
      <c r="C95" s="142" t="s">
        <v>1327</v>
      </c>
      <c r="D95" s="67" t="s">
        <v>32</v>
      </c>
      <c r="E95" s="136" t="s">
        <v>1213</v>
      </c>
      <c r="F95" s="75">
        <v>33433</v>
      </c>
      <c r="G95" s="33" t="s">
        <v>1781</v>
      </c>
    </row>
    <row r="96" spans="1:7" ht="16.5">
      <c r="A96" s="25">
        <v>95</v>
      </c>
      <c r="B96" s="66" t="s">
        <v>1330</v>
      </c>
      <c r="C96" s="142" t="s">
        <v>1331</v>
      </c>
      <c r="D96" s="63" t="s">
        <v>63</v>
      </c>
      <c r="E96" s="136" t="s">
        <v>1213</v>
      </c>
      <c r="F96" s="75">
        <v>33313</v>
      </c>
      <c r="G96" s="33" t="s">
        <v>1782</v>
      </c>
    </row>
    <row r="97" spans="1:7" ht="16.5">
      <c r="A97" s="25">
        <v>96</v>
      </c>
      <c r="B97" s="66" t="s">
        <v>1334</v>
      </c>
      <c r="C97" s="142" t="s">
        <v>1335</v>
      </c>
      <c r="D97" s="67" t="s">
        <v>32</v>
      </c>
      <c r="E97" s="136" t="s">
        <v>1213</v>
      </c>
      <c r="F97" s="75">
        <v>32874</v>
      </c>
      <c r="G97" s="33" t="s">
        <v>1783</v>
      </c>
    </row>
    <row r="98" spans="1:7" ht="16.5">
      <c r="A98" s="25">
        <v>97</v>
      </c>
      <c r="B98" s="66" t="s">
        <v>1340</v>
      </c>
      <c r="C98" s="153" t="s">
        <v>1341</v>
      </c>
      <c r="D98" s="155" t="s">
        <v>32</v>
      </c>
      <c r="E98" s="136" t="s">
        <v>1213</v>
      </c>
      <c r="F98" s="106">
        <v>30198</v>
      </c>
      <c r="G98" s="33" t="s">
        <v>1784</v>
      </c>
    </row>
    <row r="99" spans="1:7" ht="16.5">
      <c r="A99" s="25">
        <v>98</v>
      </c>
      <c r="B99" s="66" t="s">
        <v>1347</v>
      </c>
      <c r="C99" s="153" t="s">
        <v>1348</v>
      </c>
      <c r="D99" s="155" t="s">
        <v>32</v>
      </c>
      <c r="E99" s="136" t="s">
        <v>1213</v>
      </c>
      <c r="F99" s="106">
        <v>33502</v>
      </c>
      <c r="G99" s="33" t="s">
        <v>1785</v>
      </c>
    </row>
    <row r="100" spans="1:7" ht="16.5">
      <c r="A100" s="25">
        <v>99</v>
      </c>
      <c r="B100" s="66" t="s">
        <v>1504</v>
      </c>
      <c r="C100" s="414" t="s">
        <v>1497</v>
      </c>
      <c r="D100" s="155" t="s">
        <v>32</v>
      </c>
      <c r="E100" s="136" t="s">
        <v>1213</v>
      </c>
      <c r="F100" s="106">
        <v>32774</v>
      </c>
      <c r="G100" s="33" t="s">
        <v>1514</v>
      </c>
    </row>
    <row r="101" spans="1:7" ht="16.5">
      <c r="A101" s="25">
        <v>100</v>
      </c>
      <c r="B101" s="66" t="s">
        <v>1505</v>
      </c>
      <c r="C101" s="435" t="s">
        <v>1501</v>
      </c>
      <c r="D101" s="415" t="s">
        <v>32</v>
      </c>
      <c r="E101" s="417" t="s">
        <v>1213</v>
      </c>
      <c r="F101" s="418">
        <v>33887</v>
      </c>
      <c r="G101" s="420" t="s">
        <v>1738</v>
      </c>
    </row>
    <row r="102" spans="1:7" ht="16.5">
      <c r="A102" s="25">
        <v>101</v>
      </c>
      <c r="B102" s="66" t="s">
        <v>1506</v>
      </c>
      <c r="C102" s="414" t="s">
        <v>1502</v>
      </c>
      <c r="D102" s="155" t="s">
        <v>32</v>
      </c>
      <c r="E102" s="136" t="s">
        <v>1213</v>
      </c>
      <c r="F102" s="106">
        <v>34971</v>
      </c>
      <c r="G102" s="33" t="s">
        <v>1507</v>
      </c>
    </row>
    <row r="103" spans="1:7" ht="16.5">
      <c r="A103" s="25">
        <v>102</v>
      </c>
      <c r="B103" s="66" t="s">
        <v>1353</v>
      </c>
      <c r="C103" s="154" t="s">
        <v>1354</v>
      </c>
      <c r="D103" s="155" t="s">
        <v>32</v>
      </c>
      <c r="E103" s="136" t="s">
        <v>1355</v>
      </c>
      <c r="F103" s="106">
        <v>33604</v>
      </c>
      <c r="G103" s="33" t="s">
        <v>1786</v>
      </c>
    </row>
    <row r="104" spans="1:7" ht="16.5">
      <c r="A104" s="25">
        <v>103</v>
      </c>
      <c r="B104" s="66" t="s">
        <v>1360</v>
      </c>
      <c r="C104" s="154" t="s">
        <v>1361</v>
      </c>
      <c r="D104" s="155" t="s">
        <v>32</v>
      </c>
      <c r="E104" s="136" t="s">
        <v>1355</v>
      </c>
      <c r="F104" s="106">
        <v>34067</v>
      </c>
      <c r="G104" s="33" t="s">
        <v>1787</v>
      </c>
    </row>
    <row r="105" spans="1:7" ht="16.5">
      <c r="A105" s="25">
        <v>104</v>
      </c>
      <c r="B105" s="66" t="s">
        <v>1362</v>
      </c>
      <c r="C105" s="154" t="s">
        <v>1363</v>
      </c>
      <c r="D105" s="155" t="s">
        <v>32</v>
      </c>
      <c r="E105" s="136" t="s">
        <v>1355</v>
      </c>
      <c r="F105" s="106">
        <v>33394</v>
      </c>
      <c r="G105" s="33" t="s">
        <v>876</v>
      </c>
    </row>
    <row r="106" spans="1:7" ht="16.5">
      <c r="A106" s="25">
        <v>105</v>
      </c>
      <c r="B106" s="66" t="s">
        <v>1364</v>
      </c>
      <c r="C106" s="154" t="s">
        <v>1365</v>
      </c>
      <c r="D106" s="155" t="s">
        <v>32</v>
      </c>
      <c r="E106" s="136" t="s">
        <v>1355</v>
      </c>
      <c r="F106" s="106">
        <v>33902</v>
      </c>
      <c r="G106" s="33" t="s">
        <v>1788</v>
      </c>
    </row>
    <row r="107" spans="1:7" ht="16.5">
      <c r="A107" s="25">
        <v>106</v>
      </c>
      <c r="B107" s="66" t="s">
        <v>1371</v>
      </c>
      <c r="C107" s="154" t="s">
        <v>1372</v>
      </c>
      <c r="D107" s="155" t="s">
        <v>32</v>
      </c>
      <c r="E107" s="136" t="s">
        <v>1355</v>
      </c>
      <c r="F107" s="106">
        <v>34375</v>
      </c>
      <c r="G107" s="33" t="s">
        <v>1789</v>
      </c>
    </row>
    <row r="108" spans="1:7" ht="16.5">
      <c r="A108" s="25">
        <v>107</v>
      </c>
      <c r="B108" s="82" t="s">
        <v>504</v>
      </c>
      <c r="C108" s="83" t="s">
        <v>505</v>
      </c>
      <c r="D108" s="83" t="s">
        <v>32</v>
      </c>
      <c r="E108" s="48" t="s">
        <v>506</v>
      </c>
      <c r="F108" s="30">
        <v>27459</v>
      </c>
      <c r="G108" s="94" t="s">
        <v>508</v>
      </c>
    </row>
    <row r="109" spans="1:7" ht="16.5">
      <c r="A109" s="25">
        <v>108</v>
      </c>
      <c r="B109" s="95" t="s">
        <v>511</v>
      </c>
      <c r="C109" s="96" t="s">
        <v>512</v>
      </c>
      <c r="D109" s="96" t="s">
        <v>32</v>
      </c>
      <c r="E109" s="97" t="s">
        <v>513</v>
      </c>
      <c r="F109" s="106">
        <v>28665</v>
      </c>
      <c r="G109" s="33" t="s">
        <v>515</v>
      </c>
    </row>
    <row r="110" spans="1:7" ht="16.5">
      <c r="A110" s="25">
        <v>109</v>
      </c>
      <c r="B110" s="95" t="s">
        <v>519</v>
      </c>
      <c r="C110" s="96" t="s">
        <v>520</v>
      </c>
      <c r="D110" s="96" t="s">
        <v>32</v>
      </c>
      <c r="E110" s="97" t="s">
        <v>513</v>
      </c>
      <c r="F110" s="106">
        <v>26216</v>
      </c>
      <c r="G110" s="33" t="s">
        <v>522</v>
      </c>
    </row>
    <row r="111" spans="1:7" ht="16.5">
      <c r="A111" s="25">
        <v>110</v>
      </c>
      <c r="B111" s="95" t="s">
        <v>525</v>
      </c>
      <c r="C111" s="96" t="s">
        <v>526</v>
      </c>
      <c r="D111" s="96" t="s">
        <v>32</v>
      </c>
      <c r="E111" s="97" t="s">
        <v>513</v>
      </c>
      <c r="F111" s="106">
        <v>27885</v>
      </c>
      <c r="G111" s="33" t="s">
        <v>529</v>
      </c>
    </row>
    <row r="112" spans="1:7" ht="16.5">
      <c r="A112" s="25">
        <v>111</v>
      </c>
      <c r="B112" s="95" t="s">
        <v>532</v>
      </c>
      <c r="C112" s="96" t="s">
        <v>533</v>
      </c>
      <c r="D112" s="96" t="s">
        <v>32</v>
      </c>
      <c r="E112" s="97" t="s">
        <v>513</v>
      </c>
      <c r="F112" s="106">
        <v>26781</v>
      </c>
      <c r="G112" s="33" t="s">
        <v>535</v>
      </c>
    </row>
    <row r="113" spans="1:7" ht="16.5">
      <c r="A113" s="25">
        <v>112</v>
      </c>
      <c r="B113" s="95" t="s">
        <v>537</v>
      </c>
      <c r="C113" s="96" t="s">
        <v>538</v>
      </c>
      <c r="D113" s="96" t="s">
        <v>32</v>
      </c>
      <c r="E113" s="97" t="s">
        <v>513</v>
      </c>
      <c r="F113" s="106">
        <v>27251</v>
      </c>
      <c r="G113" s="33" t="s">
        <v>540</v>
      </c>
    </row>
    <row r="114" spans="1:7" ht="16.5">
      <c r="A114" s="25">
        <v>113</v>
      </c>
      <c r="B114" s="95" t="s">
        <v>545</v>
      </c>
      <c r="C114" s="96" t="s">
        <v>546</v>
      </c>
      <c r="D114" s="96" t="s">
        <v>32</v>
      </c>
      <c r="E114" s="97" t="s">
        <v>513</v>
      </c>
      <c r="F114" s="106">
        <v>30177</v>
      </c>
      <c r="G114" s="33" t="s">
        <v>548</v>
      </c>
    </row>
    <row r="115" spans="1:7" ht="16.5">
      <c r="A115" s="25">
        <v>114</v>
      </c>
      <c r="B115" s="95" t="s">
        <v>550</v>
      </c>
      <c r="C115" s="96" t="s">
        <v>551</v>
      </c>
      <c r="D115" s="96" t="s">
        <v>32</v>
      </c>
      <c r="E115" s="97" t="s">
        <v>513</v>
      </c>
      <c r="F115" s="106">
        <v>29575</v>
      </c>
      <c r="G115" s="33" t="s">
        <v>553</v>
      </c>
    </row>
    <row r="116" spans="1:7" ht="16.5">
      <c r="A116" s="25">
        <v>115</v>
      </c>
      <c r="B116" s="95" t="s">
        <v>556</v>
      </c>
      <c r="C116" s="97" t="s">
        <v>557</v>
      </c>
      <c r="D116" s="96" t="s">
        <v>32</v>
      </c>
      <c r="E116" s="97" t="s">
        <v>513</v>
      </c>
      <c r="F116" s="106">
        <v>25708</v>
      </c>
      <c r="G116" s="33" t="s">
        <v>559</v>
      </c>
    </row>
    <row r="117" spans="1:7" ht="16.5">
      <c r="A117" s="25">
        <v>116</v>
      </c>
      <c r="B117" s="95" t="s">
        <v>562</v>
      </c>
      <c r="C117" s="96" t="s">
        <v>563</v>
      </c>
      <c r="D117" s="96" t="s">
        <v>32</v>
      </c>
      <c r="E117" s="97" t="s">
        <v>513</v>
      </c>
      <c r="F117" s="106">
        <v>28992</v>
      </c>
      <c r="G117" s="33" t="s">
        <v>565</v>
      </c>
    </row>
    <row r="118" spans="1:7" ht="16.5">
      <c r="A118" s="25">
        <v>117</v>
      </c>
      <c r="B118" s="95" t="s">
        <v>568</v>
      </c>
      <c r="C118" s="96" t="s">
        <v>569</v>
      </c>
      <c r="D118" s="96" t="s">
        <v>32</v>
      </c>
      <c r="E118" s="97" t="s">
        <v>513</v>
      </c>
      <c r="F118" s="106">
        <v>32311</v>
      </c>
      <c r="G118" s="33" t="s">
        <v>571</v>
      </c>
    </row>
    <row r="119" spans="1:7" ht="16.5">
      <c r="A119" s="25">
        <v>118</v>
      </c>
      <c r="B119" s="69" t="s">
        <v>574</v>
      </c>
      <c r="C119" s="98" t="s">
        <v>575</v>
      </c>
      <c r="D119" s="67" t="s">
        <v>32</v>
      </c>
      <c r="E119" s="46" t="s">
        <v>576</v>
      </c>
      <c r="F119" s="106">
        <v>25342</v>
      </c>
      <c r="G119" s="33" t="s">
        <v>577</v>
      </c>
    </row>
    <row r="120" spans="1:7" ht="16.5">
      <c r="A120" s="25">
        <v>119</v>
      </c>
      <c r="B120" s="95" t="s">
        <v>578</v>
      </c>
      <c r="C120" s="96" t="s">
        <v>579</v>
      </c>
      <c r="D120" s="96" t="s">
        <v>32</v>
      </c>
      <c r="E120" s="46" t="s">
        <v>506</v>
      </c>
      <c r="F120" s="106">
        <v>24326</v>
      </c>
      <c r="G120" s="33" t="s">
        <v>581</v>
      </c>
    </row>
    <row r="121" spans="1:7" ht="16.5">
      <c r="A121" s="25">
        <v>120</v>
      </c>
      <c r="B121" s="66" t="s">
        <v>586</v>
      </c>
      <c r="C121" s="67" t="s">
        <v>587</v>
      </c>
      <c r="D121" s="96" t="s">
        <v>32</v>
      </c>
      <c r="E121" s="46" t="s">
        <v>506</v>
      </c>
      <c r="F121" s="106">
        <v>32241</v>
      </c>
      <c r="G121" s="33" t="s">
        <v>589</v>
      </c>
    </row>
    <row r="122" spans="1:7" ht="16.5">
      <c r="A122" s="25">
        <v>121</v>
      </c>
      <c r="B122" s="69" t="s">
        <v>592</v>
      </c>
      <c r="C122" s="98" t="s">
        <v>593</v>
      </c>
      <c r="D122" s="67" t="s">
        <v>32</v>
      </c>
      <c r="E122" s="46" t="s">
        <v>506</v>
      </c>
      <c r="F122" s="106" t="s">
        <v>594</v>
      </c>
      <c r="G122" s="33" t="s">
        <v>596</v>
      </c>
    </row>
    <row r="123" spans="1:7" ht="16.5">
      <c r="A123" s="25">
        <v>122</v>
      </c>
      <c r="B123" s="66" t="s">
        <v>599</v>
      </c>
      <c r="C123" s="67" t="s">
        <v>600</v>
      </c>
      <c r="D123" s="67" t="s">
        <v>32</v>
      </c>
      <c r="E123" s="46" t="s">
        <v>506</v>
      </c>
      <c r="F123" s="107">
        <v>29305</v>
      </c>
      <c r="G123" s="33" t="s">
        <v>602</v>
      </c>
    </row>
    <row r="124" spans="1:7" ht="16.5">
      <c r="A124" s="25">
        <v>123</v>
      </c>
      <c r="B124" s="66" t="s">
        <v>604</v>
      </c>
      <c r="C124" s="67" t="s">
        <v>605</v>
      </c>
      <c r="D124" s="67" t="s">
        <v>32</v>
      </c>
      <c r="E124" s="46" t="s">
        <v>506</v>
      </c>
      <c r="F124" s="106">
        <v>32771</v>
      </c>
      <c r="G124" s="33" t="s">
        <v>607</v>
      </c>
    </row>
    <row r="125" spans="1:7" ht="16.5">
      <c r="A125" s="25">
        <v>124</v>
      </c>
      <c r="B125" s="66" t="s">
        <v>609</v>
      </c>
      <c r="C125" s="67" t="s">
        <v>610</v>
      </c>
      <c r="D125" s="67" t="s">
        <v>32</v>
      </c>
      <c r="E125" s="46" t="s">
        <v>513</v>
      </c>
      <c r="F125" s="106">
        <v>35280</v>
      </c>
      <c r="G125" s="33" t="s">
        <v>1790</v>
      </c>
    </row>
    <row r="126" spans="1:7" ht="16.5">
      <c r="A126" s="25">
        <v>125</v>
      </c>
      <c r="B126" s="66" t="s">
        <v>616</v>
      </c>
      <c r="C126" s="67" t="s">
        <v>617</v>
      </c>
      <c r="D126" s="67" t="s">
        <v>32</v>
      </c>
      <c r="E126" s="46" t="s">
        <v>513</v>
      </c>
      <c r="F126" s="106">
        <v>36720</v>
      </c>
      <c r="G126" s="33" t="s">
        <v>618</v>
      </c>
    </row>
    <row r="127" spans="1:7" ht="16.5">
      <c r="A127" s="25">
        <v>126</v>
      </c>
      <c r="B127" s="103" t="s">
        <v>619</v>
      </c>
      <c r="C127" s="104" t="s">
        <v>620</v>
      </c>
      <c r="D127" s="104" t="s">
        <v>32</v>
      </c>
      <c r="E127" s="46" t="s">
        <v>621</v>
      </c>
      <c r="F127" s="106">
        <v>24660</v>
      </c>
      <c r="G127" s="33" t="s">
        <v>623</v>
      </c>
    </row>
    <row r="128" spans="1:7" ht="16.5">
      <c r="A128" s="25">
        <v>127</v>
      </c>
      <c r="B128" s="103" t="s">
        <v>626</v>
      </c>
      <c r="C128" s="104" t="s">
        <v>627</v>
      </c>
      <c r="D128" s="104" t="s">
        <v>32</v>
      </c>
      <c r="E128" s="46" t="s">
        <v>621</v>
      </c>
      <c r="F128" s="106">
        <v>28787</v>
      </c>
      <c r="G128" s="33" t="s">
        <v>629</v>
      </c>
    </row>
    <row r="129" spans="1:7" ht="16.5">
      <c r="A129" s="25">
        <v>128</v>
      </c>
      <c r="B129" s="103" t="s">
        <v>633</v>
      </c>
      <c r="C129" s="104" t="s">
        <v>634</v>
      </c>
      <c r="D129" s="104" t="s">
        <v>32</v>
      </c>
      <c r="E129" s="46" t="s">
        <v>621</v>
      </c>
      <c r="F129" s="106">
        <v>30395</v>
      </c>
      <c r="G129" s="33" t="s">
        <v>636</v>
      </c>
    </row>
    <row r="130" spans="1:7" ht="16.5">
      <c r="A130" s="25">
        <v>129</v>
      </c>
      <c r="B130" s="103" t="s">
        <v>638</v>
      </c>
      <c r="C130" s="104" t="s">
        <v>639</v>
      </c>
      <c r="D130" s="104" t="s">
        <v>32</v>
      </c>
      <c r="E130" s="46" t="s">
        <v>621</v>
      </c>
      <c r="F130" s="106">
        <v>29666</v>
      </c>
      <c r="G130" s="33" t="s">
        <v>641</v>
      </c>
    </row>
    <row r="131" spans="1:7" ht="16.5">
      <c r="A131" s="25">
        <v>130</v>
      </c>
      <c r="B131" s="103" t="s">
        <v>644</v>
      </c>
      <c r="C131" s="104" t="s">
        <v>645</v>
      </c>
      <c r="D131" s="104" t="s">
        <v>32</v>
      </c>
      <c r="E131" s="46" t="s">
        <v>621</v>
      </c>
      <c r="F131" s="106" t="s">
        <v>646</v>
      </c>
      <c r="G131" s="33" t="s">
        <v>647</v>
      </c>
    </row>
    <row r="132" spans="1:7" ht="16.5">
      <c r="A132" s="25">
        <v>131</v>
      </c>
      <c r="B132" s="66" t="s">
        <v>649</v>
      </c>
      <c r="C132" s="67" t="s">
        <v>650</v>
      </c>
      <c r="D132" s="67" t="s">
        <v>32</v>
      </c>
      <c r="E132" s="46" t="s">
        <v>621</v>
      </c>
      <c r="F132" s="106">
        <v>33444</v>
      </c>
      <c r="G132" s="33" t="s">
        <v>652</v>
      </c>
    </row>
    <row r="133" spans="1:7" ht="16.5">
      <c r="A133" s="25">
        <v>132</v>
      </c>
      <c r="B133" s="66" t="s">
        <v>657</v>
      </c>
      <c r="C133" s="67" t="s">
        <v>658</v>
      </c>
      <c r="D133" s="67" t="s">
        <v>32</v>
      </c>
      <c r="E133" s="46" t="s">
        <v>621</v>
      </c>
      <c r="F133" s="107">
        <v>26665</v>
      </c>
      <c r="G133" s="33" t="s">
        <v>660</v>
      </c>
    </row>
    <row r="134" spans="1:7" ht="16.5">
      <c r="A134" s="25">
        <v>133</v>
      </c>
      <c r="B134" s="86" t="s">
        <v>662</v>
      </c>
      <c r="C134" s="87" t="s">
        <v>663</v>
      </c>
      <c r="D134" s="87" t="s">
        <v>32</v>
      </c>
      <c r="E134" s="46" t="s">
        <v>386</v>
      </c>
      <c r="F134" s="106">
        <v>29335</v>
      </c>
      <c r="G134" s="33" t="s">
        <v>1791</v>
      </c>
    </row>
    <row r="135" spans="1:7" ht="16.5">
      <c r="A135" s="25">
        <v>134</v>
      </c>
      <c r="B135" s="69" t="s">
        <v>668</v>
      </c>
      <c r="C135" s="98" t="s">
        <v>669</v>
      </c>
      <c r="D135" s="67" t="s">
        <v>32</v>
      </c>
      <c r="E135" s="46" t="s">
        <v>671</v>
      </c>
      <c r="F135" s="106">
        <v>29844</v>
      </c>
      <c r="G135" s="33" t="s">
        <v>673</v>
      </c>
    </row>
    <row r="136" spans="1:7" ht="16.5">
      <c r="A136" s="25">
        <v>135</v>
      </c>
      <c r="B136" s="86" t="s">
        <v>677</v>
      </c>
      <c r="C136" s="87" t="s">
        <v>678</v>
      </c>
      <c r="D136" s="63" t="s">
        <v>63</v>
      </c>
      <c r="E136" s="46" t="s">
        <v>386</v>
      </c>
      <c r="F136" s="106">
        <v>25578</v>
      </c>
      <c r="G136" s="33" t="s">
        <v>680</v>
      </c>
    </row>
    <row r="137" spans="1:7" ht="16.5">
      <c r="A137" s="25">
        <v>136</v>
      </c>
      <c r="B137" s="25" t="s">
        <v>681</v>
      </c>
      <c r="C137" s="63" t="s">
        <v>682</v>
      </c>
      <c r="D137" s="63" t="s">
        <v>32</v>
      </c>
      <c r="E137" s="46" t="s">
        <v>386</v>
      </c>
      <c r="F137" s="106">
        <v>33824</v>
      </c>
      <c r="G137" s="33" t="s">
        <v>684</v>
      </c>
    </row>
    <row r="138" spans="1:7" ht="16.5">
      <c r="A138" s="25">
        <v>137</v>
      </c>
      <c r="B138" s="86" t="s">
        <v>687</v>
      </c>
      <c r="C138" s="87" t="s">
        <v>688</v>
      </c>
      <c r="D138" s="63" t="s">
        <v>63</v>
      </c>
      <c r="E138" s="46" t="s">
        <v>671</v>
      </c>
      <c r="F138" s="106">
        <v>25288</v>
      </c>
      <c r="G138" s="33" t="s">
        <v>689</v>
      </c>
    </row>
    <row r="139" spans="1:7" ht="16.5">
      <c r="A139" s="25">
        <v>138</v>
      </c>
      <c r="B139" s="86" t="s">
        <v>690</v>
      </c>
      <c r="C139" s="87" t="s">
        <v>691</v>
      </c>
      <c r="D139" s="63" t="s">
        <v>63</v>
      </c>
      <c r="E139" s="46" t="s">
        <v>671</v>
      </c>
      <c r="F139" s="106">
        <v>27149</v>
      </c>
      <c r="G139" s="33" t="s">
        <v>1792</v>
      </c>
    </row>
    <row r="140" spans="1:7" ht="16.5">
      <c r="A140" s="25">
        <v>139</v>
      </c>
      <c r="B140" s="86" t="s">
        <v>692</v>
      </c>
      <c r="C140" s="87" t="s">
        <v>693</v>
      </c>
      <c r="D140" s="87" t="s">
        <v>32</v>
      </c>
      <c r="E140" s="46" t="s">
        <v>671</v>
      </c>
      <c r="F140" s="106">
        <v>24400</v>
      </c>
      <c r="G140" s="33" t="s">
        <v>695</v>
      </c>
    </row>
    <row r="141" spans="1:7" ht="16.5">
      <c r="A141" s="25">
        <v>140</v>
      </c>
      <c r="B141" s="86" t="s">
        <v>698</v>
      </c>
      <c r="C141" s="87" t="s">
        <v>699</v>
      </c>
      <c r="D141" s="87" t="s">
        <v>32</v>
      </c>
      <c r="E141" s="46" t="s">
        <v>671</v>
      </c>
      <c r="F141" s="106">
        <v>28810</v>
      </c>
      <c r="G141" s="33" t="s">
        <v>1793</v>
      </c>
    </row>
    <row r="142" spans="1:7" ht="16.5">
      <c r="A142" s="25">
        <v>141</v>
      </c>
      <c r="B142" s="86" t="s">
        <v>704</v>
      </c>
      <c r="C142" s="87" t="s">
        <v>705</v>
      </c>
      <c r="D142" s="87" t="s">
        <v>32</v>
      </c>
      <c r="E142" s="46" t="s">
        <v>671</v>
      </c>
      <c r="F142" s="106" t="s">
        <v>350</v>
      </c>
      <c r="G142" s="33" t="s">
        <v>707</v>
      </c>
    </row>
    <row r="143" spans="1:7" ht="16.5">
      <c r="A143" s="25">
        <v>142</v>
      </c>
      <c r="B143" s="86" t="s">
        <v>710</v>
      </c>
      <c r="C143" s="87" t="s">
        <v>711</v>
      </c>
      <c r="D143" s="63" t="s">
        <v>63</v>
      </c>
      <c r="E143" s="46" t="s">
        <v>671</v>
      </c>
      <c r="F143" s="106">
        <v>28048</v>
      </c>
      <c r="G143" s="33" t="s">
        <v>713</v>
      </c>
    </row>
    <row r="144" spans="1:7" ht="16.5">
      <c r="A144" s="25">
        <v>143</v>
      </c>
      <c r="B144" s="86" t="s">
        <v>714</v>
      </c>
      <c r="C144" s="87" t="s">
        <v>715</v>
      </c>
      <c r="D144" s="63" t="s">
        <v>63</v>
      </c>
      <c r="E144" s="46" t="s">
        <v>671</v>
      </c>
      <c r="F144" s="106">
        <v>28491</v>
      </c>
      <c r="G144" s="33" t="s">
        <v>717</v>
      </c>
    </row>
    <row r="145" spans="1:7" ht="16.5">
      <c r="A145" s="25">
        <v>144</v>
      </c>
      <c r="B145" s="86" t="s">
        <v>720</v>
      </c>
      <c r="C145" s="87" t="s">
        <v>721</v>
      </c>
      <c r="D145" s="63" t="s">
        <v>63</v>
      </c>
      <c r="E145" s="46" t="s">
        <v>671</v>
      </c>
      <c r="F145" s="106">
        <v>31400</v>
      </c>
      <c r="G145" s="33" t="s">
        <v>723</v>
      </c>
    </row>
    <row r="146" spans="1:7" ht="16.5">
      <c r="A146" s="25">
        <v>145</v>
      </c>
      <c r="B146" s="86" t="s">
        <v>726</v>
      </c>
      <c r="C146" s="87" t="s">
        <v>727</v>
      </c>
      <c r="D146" s="63" t="s">
        <v>63</v>
      </c>
      <c r="E146" s="46" t="s">
        <v>671</v>
      </c>
      <c r="F146" s="106">
        <v>32012</v>
      </c>
      <c r="G146" s="33" t="s">
        <v>729</v>
      </c>
    </row>
    <row r="147" spans="1:7" ht="16.5">
      <c r="A147" s="25">
        <v>146</v>
      </c>
      <c r="B147" s="86" t="s">
        <v>732</v>
      </c>
      <c r="C147" s="87" t="s">
        <v>733</v>
      </c>
      <c r="D147" s="87" t="s">
        <v>32</v>
      </c>
      <c r="E147" s="46" t="s">
        <v>671</v>
      </c>
      <c r="F147" s="106">
        <v>27697</v>
      </c>
      <c r="G147" s="33" t="s">
        <v>734</v>
      </c>
    </row>
    <row r="148" spans="1:7" ht="16.5">
      <c r="A148" s="25">
        <v>147</v>
      </c>
      <c r="B148" s="86" t="s">
        <v>735</v>
      </c>
      <c r="C148" s="87" t="s">
        <v>736</v>
      </c>
      <c r="D148" s="87" t="s">
        <v>32</v>
      </c>
      <c r="E148" s="46" t="s">
        <v>671</v>
      </c>
      <c r="F148" s="106">
        <v>25861</v>
      </c>
      <c r="G148" s="33" t="s">
        <v>738</v>
      </c>
    </row>
    <row r="149" spans="1:7" ht="16.5">
      <c r="A149" s="25">
        <v>148</v>
      </c>
      <c r="B149" s="86" t="s">
        <v>740</v>
      </c>
      <c r="C149" s="87" t="s">
        <v>741</v>
      </c>
      <c r="D149" s="87" t="s">
        <v>32</v>
      </c>
      <c r="E149" s="46" t="s">
        <v>671</v>
      </c>
      <c r="F149" s="106">
        <v>31048</v>
      </c>
      <c r="G149" s="33" t="s">
        <v>1794</v>
      </c>
    </row>
    <row r="150" spans="1:7" ht="16.5">
      <c r="A150" s="25">
        <v>149</v>
      </c>
      <c r="B150" s="86" t="s">
        <v>746</v>
      </c>
      <c r="C150" s="87" t="s">
        <v>747</v>
      </c>
      <c r="D150" s="87" t="s">
        <v>32</v>
      </c>
      <c r="E150" s="46" t="s">
        <v>671</v>
      </c>
      <c r="F150" s="106">
        <v>26426</v>
      </c>
      <c r="G150" s="33" t="s">
        <v>749</v>
      </c>
    </row>
    <row r="151" spans="1:7" ht="16.5">
      <c r="A151" s="25">
        <v>150</v>
      </c>
      <c r="B151" s="86" t="s">
        <v>752</v>
      </c>
      <c r="C151" s="87" t="s">
        <v>753</v>
      </c>
      <c r="D151" s="87" t="s">
        <v>32</v>
      </c>
      <c r="E151" s="46" t="s">
        <v>671</v>
      </c>
      <c r="F151" s="106" t="s">
        <v>754</v>
      </c>
      <c r="G151" s="33" t="s">
        <v>1795</v>
      </c>
    </row>
    <row r="152" spans="1:7" ht="16.5">
      <c r="A152" s="25">
        <v>151</v>
      </c>
      <c r="B152" s="86" t="s">
        <v>757</v>
      </c>
      <c r="C152" s="87" t="s">
        <v>758</v>
      </c>
      <c r="D152" s="87" t="s">
        <v>32</v>
      </c>
      <c r="E152" s="46" t="s">
        <v>671</v>
      </c>
      <c r="F152" s="106">
        <v>25856</v>
      </c>
      <c r="G152" s="33" t="s">
        <v>760</v>
      </c>
    </row>
    <row r="153" spans="1:7" ht="16.5">
      <c r="A153" s="25">
        <v>152</v>
      </c>
      <c r="B153" s="86" t="s">
        <v>762</v>
      </c>
      <c r="C153" s="87" t="s">
        <v>763</v>
      </c>
      <c r="D153" s="87" t="s">
        <v>32</v>
      </c>
      <c r="E153" s="46" t="s">
        <v>671</v>
      </c>
      <c r="F153" s="106">
        <v>31778</v>
      </c>
      <c r="G153" s="33" t="s">
        <v>765</v>
      </c>
    </row>
    <row r="154" spans="1:7" ht="16.5">
      <c r="A154" s="25">
        <v>153</v>
      </c>
      <c r="B154" s="86" t="s">
        <v>773</v>
      </c>
      <c r="C154" s="87" t="s">
        <v>774</v>
      </c>
      <c r="D154" s="87" t="s">
        <v>32</v>
      </c>
      <c r="E154" s="46" t="s">
        <v>671</v>
      </c>
      <c r="F154" s="106">
        <v>26331</v>
      </c>
      <c r="G154" s="33" t="s">
        <v>776</v>
      </c>
    </row>
    <row r="155" spans="1:7" ht="16.5">
      <c r="A155" s="25">
        <v>154</v>
      </c>
      <c r="B155" s="86" t="s">
        <v>779</v>
      </c>
      <c r="C155" s="87" t="s">
        <v>780</v>
      </c>
      <c r="D155" s="87" t="s">
        <v>32</v>
      </c>
      <c r="E155" s="46" t="s">
        <v>671</v>
      </c>
      <c r="F155" s="106">
        <v>34301</v>
      </c>
      <c r="G155" s="33" t="s">
        <v>782</v>
      </c>
    </row>
    <row r="156" spans="1:7" ht="16.5">
      <c r="A156" s="25">
        <v>155</v>
      </c>
      <c r="B156" s="86" t="s">
        <v>784</v>
      </c>
      <c r="C156" s="87" t="s">
        <v>785</v>
      </c>
      <c r="D156" s="87" t="s">
        <v>32</v>
      </c>
      <c r="E156" s="46" t="s">
        <v>671</v>
      </c>
      <c r="F156" s="106" t="s">
        <v>786</v>
      </c>
      <c r="G156" s="33" t="s">
        <v>788</v>
      </c>
    </row>
    <row r="157" spans="1:7" ht="16.5">
      <c r="A157" s="25">
        <v>156</v>
      </c>
      <c r="B157" s="69" t="s">
        <v>791</v>
      </c>
      <c r="C157" s="98" t="s">
        <v>792</v>
      </c>
      <c r="D157" s="63" t="s">
        <v>63</v>
      </c>
      <c r="E157" s="46" t="s">
        <v>671</v>
      </c>
      <c r="F157" s="106">
        <v>28715</v>
      </c>
      <c r="G157" s="33" t="s">
        <v>794</v>
      </c>
    </row>
    <row r="158" spans="1:7" ht="16.5">
      <c r="A158" s="25">
        <v>157</v>
      </c>
      <c r="B158" s="69" t="s">
        <v>796</v>
      </c>
      <c r="C158" s="98" t="s">
        <v>797</v>
      </c>
      <c r="D158" s="63" t="s">
        <v>63</v>
      </c>
      <c r="E158" s="46" t="s">
        <v>671</v>
      </c>
      <c r="F158" s="106">
        <v>28830</v>
      </c>
      <c r="G158" s="33" t="s">
        <v>799</v>
      </c>
    </row>
    <row r="159" spans="1:7" ht="16.5">
      <c r="A159" s="25">
        <v>158</v>
      </c>
      <c r="B159" s="69" t="s">
        <v>802</v>
      </c>
      <c r="C159" s="98" t="s">
        <v>803</v>
      </c>
      <c r="D159" s="67" t="s">
        <v>32</v>
      </c>
      <c r="E159" s="46" t="s">
        <v>671</v>
      </c>
      <c r="F159" s="106">
        <v>28382</v>
      </c>
      <c r="G159" s="33" t="s">
        <v>805</v>
      </c>
    </row>
    <row r="160" spans="1:7" ht="16.5">
      <c r="A160" s="25">
        <v>159</v>
      </c>
      <c r="B160" s="69" t="s">
        <v>808</v>
      </c>
      <c r="C160" s="98" t="s">
        <v>809</v>
      </c>
      <c r="D160" s="67" t="s">
        <v>32</v>
      </c>
      <c r="E160" s="46" t="s">
        <v>671</v>
      </c>
      <c r="F160" s="106">
        <v>29935</v>
      </c>
      <c r="G160" s="33" t="s">
        <v>811</v>
      </c>
    </row>
    <row r="161" spans="1:7" ht="16.5">
      <c r="A161" s="25">
        <v>160</v>
      </c>
      <c r="B161" s="69" t="s">
        <v>814</v>
      </c>
      <c r="C161" s="98" t="s">
        <v>815</v>
      </c>
      <c r="D161" s="67" t="s">
        <v>32</v>
      </c>
      <c r="E161" s="46" t="s">
        <v>671</v>
      </c>
      <c r="F161" s="106">
        <v>29835</v>
      </c>
      <c r="G161" s="33" t="s">
        <v>817</v>
      </c>
    </row>
    <row r="162" spans="1:7" ht="16.5">
      <c r="A162" s="25">
        <v>161</v>
      </c>
      <c r="B162" s="69" t="s">
        <v>820</v>
      </c>
      <c r="C162" s="116" t="s">
        <v>821</v>
      </c>
      <c r="D162" s="63" t="s">
        <v>63</v>
      </c>
      <c r="E162" s="46" t="s">
        <v>671</v>
      </c>
      <c r="F162" s="106">
        <v>28863</v>
      </c>
      <c r="G162" s="33" t="s">
        <v>823</v>
      </c>
    </row>
    <row r="163" spans="1:7" ht="16.5">
      <c r="A163" s="25">
        <v>162</v>
      </c>
      <c r="B163" s="69" t="s">
        <v>826</v>
      </c>
      <c r="C163" s="98" t="s">
        <v>827</v>
      </c>
      <c r="D163" s="67" t="s">
        <v>32</v>
      </c>
      <c r="E163" s="46" t="s">
        <v>671</v>
      </c>
      <c r="F163" s="106">
        <v>27708</v>
      </c>
      <c r="G163" s="33" t="s">
        <v>830</v>
      </c>
    </row>
    <row r="164" spans="1:7" ht="16.5">
      <c r="A164" s="25">
        <v>163</v>
      </c>
      <c r="B164" s="69" t="s">
        <v>833</v>
      </c>
      <c r="C164" s="98" t="s">
        <v>834</v>
      </c>
      <c r="D164" s="67" t="s">
        <v>32</v>
      </c>
      <c r="E164" s="46" t="s">
        <v>671</v>
      </c>
      <c r="F164" s="107">
        <v>28309</v>
      </c>
      <c r="G164" s="33" t="s">
        <v>837</v>
      </c>
    </row>
    <row r="165" spans="1:7" ht="16.5">
      <c r="A165" s="25">
        <v>164</v>
      </c>
      <c r="B165" s="69" t="s">
        <v>840</v>
      </c>
      <c r="C165" s="98" t="s">
        <v>841</v>
      </c>
      <c r="D165" s="67" t="s">
        <v>32</v>
      </c>
      <c r="E165" s="46" t="s">
        <v>671</v>
      </c>
      <c r="F165" s="106">
        <v>33390</v>
      </c>
      <c r="G165" s="33" t="s">
        <v>842</v>
      </c>
    </row>
    <row r="166" spans="1:7" ht="16.5">
      <c r="A166" s="25">
        <v>165</v>
      </c>
      <c r="B166" s="69" t="s">
        <v>843</v>
      </c>
      <c r="C166" s="98" t="s">
        <v>844</v>
      </c>
      <c r="D166" s="67" t="s">
        <v>32</v>
      </c>
      <c r="E166" s="46" t="s">
        <v>671</v>
      </c>
      <c r="F166" s="106">
        <v>33009</v>
      </c>
      <c r="G166" s="33" t="s">
        <v>846</v>
      </c>
    </row>
    <row r="167" spans="1:7" ht="16.5">
      <c r="A167" s="25">
        <v>166</v>
      </c>
      <c r="B167" s="69" t="s">
        <v>849</v>
      </c>
      <c r="C167" s="98" t="s">
        <v>850</v>
      </c>
      <c r="D167" s="67" t="s">
        <v>32</v>
      </c>
      <c r="E167" s="46" t="s">
        <v>671</v>
      </c>
      <c r="F167" s="106">
        <v>32174</v>
      </c>
      <c r="G167" s="33" t="s">
        <v>852</v>
      </c>
    </row>
    <row r="168" spans="1:7" ht="16.5">
      <c r="A168" s="25">
        <v>167</v>
      </c>
      <c r="B168" s="69" t="s">
        <v>854</v>
      </c>
      <c r="C168" s="98" t="s">
        <v>855</v>
      </c>
      <c r="D168" s="67" t="s">
        <v>32</v>
      </c>
      <c r="E168" s="46" t="s">
        <v>671</v>
      </c>
      <c r="F168" s="106">
        <v>25606</v>
      </c>
      <c r="G168" s="33" t="s">
        <v>857</v>
      </c>
    </row>
    <row r="169" spans="1:7" ht="16.5">
      <c r="A169" s="25">
        <v>168</v>
      </c>
      <c r="B169" s="69" t="s">
        <v>860</v>
      </c>
      <c r="C169" s="98" t="s">
        <v>861</v>
      </c>
      <c r="D169" s="67" t="s">
        <v>32</v>
      </c>
      <c r="E169" s="46" t="s">
        <v>671</v>
      </c>
      <c r="F169" s="106">
        <v>31477</v>
      </c>
      <c r="G169" s="33" t="s">
        <v>863</v>
      </c>
    </row>
    <row r="170" spans="1:7" ht="16.5">
      <c r="A170" s="25">
        <v>169</v>
      </c>
      <c r="B170" s="69" t="s">
        <v>865</v>
      </c>
      <c r="C170" s="98" t="s">
        <v>866</v>
      </c>
      <c r="D170" s="67" t="s">
        <v>32</v>
      </c>
      <c r="E170" s="46" t="s">
        <v>671</v>
      </c>
      <c r="F170" s="106">
        <v>28053</v>
      </c>
      <c r="G170" s="33" t="s">
        <v>868</v>
      </c>
    </row>
    <row r="171" spans="1:7" ht="16.5">
      <c r="A171" s="25">
        <v>170</v>
      </c>
      <c r="B171" s="66" t="s">
        <v>871</v>
      </c>
      <c r="C171" s="67" t="s">
        <v>872</v>
      </c>
      <c r="D171" s="67" t="s">
        <v>32</v>
      </c>
      <c r="E171" s="46" t="s">
        <v>671</v>
      </c>
      <c r="F171" s="106">
        <v>31778</v>
      </c>
      <c r="G171" s="33" t="s">
        <v>873</v>
      </c>
    </row>
    <row r="172" spans="1:7" ht="16.5">
      <c r="A172" s="25">
        <v>171</v>
      </c>
      <c r="B172" s="66" t="s">
        <v>874</v>
      </c>
      <c r="C172" s="67" t="s">
        <v>875</v>
      </c>
      <c r="D172" s="67" t="s">
        <v>32</v>
      </c>
      <c r="E172" s="46" t="s">
        <v>671</v>
      </c>
      <c r="F172" s="106">
        <v>32426</v>
      </c>
      <c r="G172" s="33" t="s">
        <v>1796</v>
      </c>
    </row>
    <row r="173" spans="1:7" ht="16.5">
      <c r="A173" s="25">
        <v>172</v>
      </c>
      <c r="B173" s="66" t="s">
        <v>877</v>
      </c>
      <c r="C173" s="67" t="s">
        <v>878</v>
      </c>
      <c r="D173" s="67" t="s">
        <v>32</v>
      </c>
      <c r="E173" s="46" t="s">
        <v>671</v>
      </c>
      <c r="F173" s="106">
        <v>35272</v>
      </c>
      <c r="G173" s="33" t="s">
        <v>879</v>
      </c>
    </row>
    <row r="174" spans="1:7" ht="16.5">
      <c r="A174" s="25">
        <v>173</v>
      </c>
      <c r="B174" s="66" t="s">
        <v>880</v>
      </c>
      <c r="C174" s="67" t="s">
        <v>881</v>
      </c>
      <c r="D174" s="67" t="s">
        <v>32</v>
      </c>
      <c r="E174" s="46" t="s">
        <v>671</v>
      </c>
      <c r="F174" s="106">
        <v>31323</v>
      </c>
      <c r="G174" s="33" t="s">
        <v>883</v>
      </c>
    </row>
    <row r="175" spans="1:7" ht="16.5">
      <c r="A175" s="25">
        <v>174</v>
      </c>
      <c r="B175" s="66" t="s">
        <v>887</v>
      </c>
      <c r="C175" s="67" t="s">
        <v>888</v>
      </c>
      <c r="D175" s="67" t="s">
        <v>32</v>
      </c>
      <c r="E175" s="46" t="s">
        <v>671</v>
      </c>
      <c r="F175" s="106">
        <v>31678</v>
      </c>
      <c r="G175" s="33" t="s">
        <v>890</v>
      </c>
    </row>
    <row r="176" spans="1:7" ht="16.5">
      <c r="A176" s="25">
        <v>175</v>
      </c>
      <c r="B176" s="66" t="s">
        <v>891</v>
      </c>
      <c r="C176" s="67" t="s">
        <v>892</v>
      </c>
      <c r="D176" s="67" t="s">
        <v>32</v>
      </c>
      <c r="E176" s="46" t="s">
        <v>671</v>
      </c>
      <c r="F176" s="75">
        <v>27035</v>
      </c>
      <c r="G176" s="33" t="s">
        <v>893</v>
      </c>
    </row>
    <row r="177" spans="1:7" ht="16.5">
      <c r="A177" s="25">
        <v>176</v>
      </c>
      <c r="B177" s="66" t="s">
        <v>894</v>
      </c>
      <c r="C177" s="67" t="s">
        <v>895</v>
      </c>
      <c r="D177" s="67" t="s">
        <v>32</v>
      </c>
      <c r="E177" s="46" t="s">
        <v>671</v>
      </c>
      <c r="F177" s="57">
        <v>29221</v>
      </c>
      <c r="G177" s="33" t="s">
        <v>1797</v>
      </c>
    </row>
    <row r="178" spans="1:7" ht="16.5">
      <c r="A178" s="25">
        <v>177</v>
      </c>
      <c r="B178" s="66" t="s">
        <v>903</v>
      </c>
      <c r="C178" s="67" t="s">
        <v>904</v>
      </c>
      <c r="D178" s="63" t="s">
        <v>63</v>
      </c>
      <c r="E178" s="46" t="s">
        <v>671</v>
      </c>
      <c r="F178" s="75">
        <v>30682</v>
      </c>
      <c r="G178" s="33" t="s">
        <v>1798</v>
      </c>
    </row>
    <row r="179" spans="1:7" ht="16.5">
      <c r="A179" s="25">
        <v>178</v>
      </c>
      <c r="B179" s="66" t="s">
        <v>909</v>
      </c>
      <c r="C179" s="67" t="s">
        <v>910</v>
      </c>
      <c r="D179" s="63" t="s">
        <v>63</v>
      </c>
      <c r="E179" s="46" t="s">
        <v>671</v>
      </c>
      <c r="F179" s="75" t="s">
        <v>911</v>
      </c>
      <c r="G179" s="33" t="s">
        <v>913</v>
      </c>
    </row>
    <row r="180" spans="1:7" ht="16.5">
      <c r="A180" s="25">
        <v>179</v>
      </c>
      <c r="B180" s="66" t="s">
        <v>916</v>
      </c>
      <c r="C180" s="67" t="s">
        <v>917</v>
      </c>
      <c r="D180" s="67" t="s">
        <v>32</v>
      </c>
      <c r="E180" s="46" t="s">
        <v>671</v>
      </c>
      <c r="F180" s="75">
        <v>30414</v>
      </c>
      <c r="G180" s="33" t="s">
        <v>919</v>
      </c>
    </row>
    <row r="181" spans="1:7" ht="16.5">
      <c r="A181" s="25">
        <v>180</v>
      </c>
      <c r="B181" s="66" t="s">
        <v>922</v>
      </c>
      <c r="C181" s="67" t="s">
        <v>923</v>
      </c>
      <c r="D181" s="67" t="s">
        <v>32</v>
      </c>
      <c r="E181" s="46" t="s">
        <v>671</v>
      </c>
      <c r="F181" s="75">
        <v>32289</v>
      </c>
      <c r="G181" s="33" t="s">
        <v>925</v>
      </c>
    </row>
    <row r="182" spans="1:7" ht="16.5">
      <c r="A182" s="25">
        <v>181</v>
      </c>
      <c r="B182" s="66" t="s">
        <v>927</v>
      </c>
      <c r="C182" s="67" t="s">
        <v>928</v>
      </c>
      <c r="D182" s="67" t="s">
        <v>32</v>
      </c>
      <c r="E182" s="46" t="s">
        <v>671</v>
      </c>
      <c r="F182" s="75">
        <v>29952</v>
      </c>
      <c r="G182" s="33" t="s">
        <v>930</v>
      </c>
    </row>
    <row r="183" spans="1:7" ht="16.5">
      <c r="A183" s="25">
        <v>182</v>
      </c>
      <c r="B183" s="66" t="s">
        <v>931</v>
      </c>
      <c r="C183" s="67" t="s">
        <v>932</v>
      </c>
      <c r="D183" s="67" t="s">
        <v>32</v>
      </c>
      <c r="E183" s="46" t="s">
        <v>671</v>
      </c>
      <c r="F183" s="75">
        <v>32509</v>
      </c>
      <c r="G183" s="33" t="s">
        <v>1799</v>
      </c>
    </row>
    <row r="184" spans="1:7" ht="16.5">
      <c r="A184" s="25">
        <v>183</v>
      </c>
      <c r="B184" s="69" t="s">
        <v>937</v>
      </c>
      <c r="C184" s="98" t="s">
        <v>938</v>
      </c>
      <c r="D184" s="63" t="s">
        <v>63</v>
      </c>
      <c r="E184" s="46" t="s">
        <v>671</v>
      </c>
      <c r="F184" s="106">
        <v>27756</v>
      </c>
      <c r="G184" s="33" t="s">
        <v>1800</v>
      </c>
    </row>
    <row r="185" spans="1:7" ht="16.5">
      <c r="A185" s="25">
        <v>184</v>
      </c>
      <c r="B185" s="69" t="s">
        <v>941</v>
      </c>
      <c r="C185" s="98" t="s">
        <v>942</v>
      </c>
      <c r="D185" s="63" t="s">
        <v>63</v>
      </c>
      <c r="E185" s="46" t="s">
        <v>671</v>
      </c>
      <c r="F185" s="106">
        <v>27885</v>
      </c>
      <c r="G185" s="33" t="s">
        <v>1801</v>
      </c>
    </row>
    <row r="186" spans="1:7" ht="16.5">
      <c r="A186" s="25">
        <v>185</v>
      </c>
      <c r="B186" s="69" t="s">
        <v>945</v>
      </c>
      <c r="C186" s="98" t="s">
        <v>946</v>
      </c>
      <c r="D186" s="63" t="s">
        <v>63</v>
      </c>
      <c r="E186" s="46" t="s">
        <v>671</v>
      </c>
      <c r="F186" s="106">
        <v>28495</v>
      </c>
      <c r="G186" s="33" t="s">
        <v>1802</v>
      </c>
    </row>
    <row r="187" spans="1:7" ht="16.5">
      <c r="A187" s="25">
        <v>186</v>
      </c>
      <c r="B187" s="69" t="s">
        <v>950</v>
      </c>
      <c r="C187" s="98" t="s">
        <v>951</v>
      </c>
      <c r="D187" s="63" t="s">
        <v>63</v>
      </c>
      <c r="E187" s="46" t="s">
        <v>671</v>
      </c>
      <c r="F187" s="106">
        <v>28126</v>
      </c>
      <c r="G187" s="33" t="s">
        <v>1803</v>
      </c>
    </row>
    <row r="188" spans="1:7" ht="16.5">
      <c r="A188" s="25">
        <v>187</v>
      </c>
      <c r="B188" s="69" t="s">
        <v>954</v>
      </c>
      <c r="C188" s="98" t="s">
        <v>955</v>
      </c>
      <c r="D188" s="67" t="s">
        <v>32</v>
      </c>
      <c r="E188" s="46" t="s">
        <v>671</v>
      </c>
      <c r="F188" s="106">
        <v>27395</v>
      </c>
      <c r="G188" s="33" t="s">
        <v>1804</v>
      </c>
    </row>
    <row r="189" spans="1:7" ht="16.5">
      <c r="A189" s="25">
        <v>188</v>
      </c>
      <c r="B189" s="69" t="s">
        <v>963</v>
      </c>
      <c r="C189" s="98" t="s">
        <v>964</v>
      </c>
      <c r="D189" s="63" t="s">
        <v>63</v>
      </c>
      <c r="E189" s="46" t="s">
        <v>671</v>
      </c>
      <c r="F189" s="106">
        <v>29299</v>
      </c>
      <c r="G189" s="33" t="s">
        <v>1805</v>
      </c>
    </row>
    <row r="190" spans="1:7" ht="16.5">
      <c r="A190" s="25">
        <v>189</v>
      </c>
      <c r="B190" s="69" t="s">
        <v>968</v>
      </c>
      <c r="C190" s="98" t="s">
        <v>969</v>
      </c>
      <c r="D190" s="67" t="s">
        <v>32</v>
      </c>
      <c r="E190" s="46" t="s">
        <v>671</v>
      </c>
      <c r="F190" s="106">
        <v>29192</v>
      </c>
      <c r="G190" s="33" t="s">
        <v>1806</v>
      </c>
    </row>
    <row r="191" spans="1:7" ht="16.5">
      <c r="A191" s="25">
        <v>190</v>
      </c>
      <c r="B191" s="69" t="s">
        <v>972</v>
      </c>
      <c r="C191" s="98" t="s">
        <v>973</v>
      </c>
      <c r="D191" s="67" t="s">
        <v>32</v>
      </c>
      <c r="E191" s="46" t="s">
        <v>671</v>
      </c>
      <c r="F191" s="106">
        <v>29641</v>
      </c>
      <c r="G191" s="33" t="s">
        <v>1807</v>
      </c>
    </row>
    <row r="192" spans="1:7" ht="16.5">
      <c r="A192" s="25">
        <v>191</v>
      </c>
      <c r="B192" s="69" t="s">
        <v>976</v>
      </c>
      <c r="C192" s="98" t="s">
        <v>977</v>
      </c>
      <c r="D192" s="67" t="s">
        <v>32</v>
      </c>
      <c r="E192" s="46" t="s">
        <v>671</v>
      </c>
      <c r="F192" s="106" t="s">
        <v>350</v>
      </c>
      <c r="G192" s="33" t="s">
        <v>1808</v>
      </c>
    </row>
    <row r="193" spans="1:7" ht="16.5">
      <c r="A193" s="25">
        <v>192</v>
      </c>
      <c r="B193" s="69" t="s">
        <v>981</v>
      </c>
      <c r="C193" s="98" t="s">
        <v>982</v>
      </c>
      <c r="D193" s="67" t="s">
        <v>32</v>
      </c>
      <c r="E193" s="46" t="s">
        <v>671</v>
      </c>
      <c r="F193" s="106">
        <v>32806</v>
      </c>
      <c r="G193" s="33" t="s">
        <v>983</v>
      </c>
    </row>
    <row r="194" spans="1:7" ht="16.5">
      <c r="A194" s="25">
        <v>193</v>
      </c>
      <c r="B194" s="69" t="s">
        <v>984</v>
      </c>
      <c r="C194" s="98" t="s">
        <v>985</v>
      </c>
      <c r="D194" s="67" t="s">
        <v>32</v>
      </c>
      <c r="E194" s="46" t="s">
        <v>671</v>
      </c>
      <c r="F194" s="106" t="s">
        <v>771</v>
      </c>
      <c r="G194" s="33" t="s">
        <v>1809</v>
      </c>
    </row>
    <row r="195" spans="1:7" ht="16.5">
      <c r="A195" s="25">
        <v>194</v>
      </c>
      <c r="B195" s="69" t="s">
        <v>988</v>
      </c>
      <c r="C195" s="98" t="s">
        <v>989</v>
      </c>
      <c r="D195" s="67" t="s">
        <v>32</v>
      </c>
      <c r="E195" s="46" t="s">
        <v>671</v>
      </c>
      <c r="F195" s="106">
        <v>31808</v>
      </c>
      <c r="G195" s="33" t="s">
        <v>1810</v>
      </c>
    </row>
    <row r="196" spans="1:7" ht="16.5">
      <c r="A196" s="25">
        <v>195</v>
      </c>
      <c r="B196" s="69" t="s">
        <v>990</v>
      </c>
      <c r="C196" s="98" t="s">
        <v>991</v>
      </c>
      <c r="D196" s="67" t="s">
        <v>32</v>
      </c>
      <c r="E196" s="46" t="s">
        <v>671</v>
      </c>
      <c r="F196" s="106">
        <v>28406</v>
      </c>
      <c r="G196" s="33" t="s">
        <v>1811</v>
      </c>
    </row>
    <row r="197" spans="1:7" ht="16.5">
      <c r="A197" s="25">
        <v>196</v>
      </c>
      <c r="B197" s="69" t="s">
        <v>994</v>
      </c>
      <c r="C197" s="98" t="s">
        <v>995</v>
      </c>
      <c r="D197" s="67" t="s">
        <v>32</v>
      </c>
      <c r="E197" s="46" t="s">
        <v>671</v>
      </c>
      <c r="F197" s="106" t="s">
        <v>996</v>
      </c>
      <c r="G197" s="33" t="s">
        <v>1812</v>
      </c>
    </row>
    <row r="198" spans="1:7" ht="16.5">
      <c r="A198" s="25">
        <v>197</v>
      </c>
      <c r="B198" s="69" t="s">
        <v>997</v>
      </c>
      <c r="C198" s="98" t="s">
        <v>998</v>
      </c>
      <c r="D198" s="67" t="s">
        <v>32</v>
      </c>
      <c r="E198" s="46" t="s">
        <v>671</v>
      </c>
      <c r="F198" s="106">
        <v>26604</v>
      </c>
      <c r="G198" s="33" t="s">
        <v>1813</v>
      </c>
    </row>
    <row r="199" spans="1:7" ht="16.5">
      <c r="A199" s="25">
        <v>198</v>
      </c>
      <c r="B199" s="69" t="s">
        <v>999</v>
      </c>
      <c r="C199" s="98" t="s">
        <v>1000</v>
      </c>
      <c r="D199" s="67" t="s">
        <v>32</v>
      </c>
      <c r="E199" s="46" t="s">
        <v>671</v>
      </c>
      <c r="F199" s="106" t="s">
        <v>1001</v>
      </c>
      <c r="G199" s="33" t="s">
        <v>1814</v>
      </c>
    </row>
    <row r="200" spans="1:7" ht="16.5">
      <c r="A200" s="25">
        <v>199</v>
      </c>
      <c r="B200" s="69" t="s">
        <v>1003</v>
      </c>
      <c r="C200" s="98" t="s">
        <v>1004</v>
      </c>
      <c r="D200" s="67" t="s">
        <v>32</v>
      </c>
      <c r="E200" s="46" t="s">
        <v>671</v>
      </c>
      <c r="F200" s="106">
        <v>32501</v>
      </c>
      <c r="G200" s="33" t="s">
        <v>1006</v>
      </c>
    </row>
    <row r="201" spans="1:7" ht="16.5">
      <c r="A201" s="25">
        <v>200</v>
      </c>
      <c r="B201" s="69" t="s">
        <v>1008</v>
      </c>
      <c r="C201" s="98" t="s">
        <v>1009</v>
      </c>
      <c r="D201" s="67" t="s">
        <v>32</v>
      </c>
      <c r="E201" s="46" t="s">
        <v>671</v>
      </c>
      <c r="F201" s="106" t="s">
        <v>771</v>
      </c>
      <c r="G201" s="33" t="s">
        <v>1815</v>
      </c>
    </row>
    <row r="202" spans="1:7" ht="16.5">
      <c r="A202" s="25">
        <v>201</v>
      </c>
      <c r="B202" s="66" t="s">
        <v>1014</v>
      </c>
      <c r="C202" s="67" t="s">
        <v>1015</v>
      </c>
      <c r="D202" s="67" t="s">
        <v>32</v>
      </c>
      <c r="E202" s="46" t="s">
        <v>671</v>
      </c>
      <c r="F202" s="106">
        <v>29375</v>
      </c>
      <c r="G202" s="33" t="s">
        <v>1816</v>
      </c>
    </row>
    <row r="203" spans="1:7" ht="16.5">
      <c r="A203" s="25">
        <v>202</v>
      </c>
      <c r="B203" s="66" t="s">
        <v>1017</v>
      </c>
      <c r="C203" s="67" t="s">
        <v>1018</v>
      </c>
      <c r="D203" s="67" t="s">
        <v>32</v>
      </c>
      <c r="E203" s="46" t="s">
        <v>671</v>
      </c>
      <c r="F203" s="106">
        <v>30869</v>
      </c>
      <c r="G203" s="33" t="s">
        <v>1817</v>
      </c>
    </row>
    <row r="204" spans="1:7" ht="16.5">
      <c r="A204" s="25">
        <v>203</v>
      </c>
      <c r="B204" s="66" t="s">
        <v>1022</v>
      </c>
      <c r="C204" s="67" t="s">
        <v>1023</v>
      </c>
      <c r="D204" s="67" t="s">
        <v>32</v>
      </c>
      <c r="E204" s="46" t="s">
        <v>671</v>
      </c>
      <c r="F204" s="106" t="s">
        <v>1024</v>
      </c>
      <c r="G204" s="33" t="s">
        <v>1818</v>
      </c>
    </row>
    <row r="205" spans="1:7" ht="16.5">
      <c r="A205" s="25">
        <v>204</v>
      </c>
      <c r="B205" s="66" t="s">
        <v>1027</v>
      </c>
      <c r="C205" s="67" t="s">
        <v>1028</v>
      </c>
      <c r="D205" s="67" t="s">
        <v>32</v>
      </c>
      <c r="E205" s="46" t="s">
        <v>671</v>
      </c>
      <c r="F205" s="106" t="s">
        <v>771</v>
      </c>
      <c r="G205" s="33" t="s">
        <v>1819</v>
      </c>
    </row>
    <row r="206" spans="1:7" ht="16.5">
      <c r="A206" s="25">
        <v>205</v>
      </c>
      <c r="B206" s="66" t="s">
        <v>1031</v>
      </c>
      <c r="C206" s="67" t="s">
        <v>1032</v>
      </c>
      <c r="D206" s="67" t="s">
        <v>32</v>
      </c>
      <c r="E206" s="46" t="s">
        <v>671</v>
      </c>
      <c r="F206" s="106">
        <v>28011</v>
      </c>
      <c r="G206" s="33" t="s">
        <v>1820</v>
      </c>
    </row>
    <row r="207" spans="1:7" ht="16.5">
      <c r="A207" s="25">
        <v>206</v>
      </c>
      <c r="B207" s="119" t="s">
        <v>1036</v>
      </c>
      <c r="C207" s="120" t="s">
        <v>1037</v>
      </c>
      <c r="D207" s="63" t="s">
        <v>63</v>
      </c>
      <c r="E207" s="46" t="s">
        <v>671</v>
      </c>
      <c r="F207" s="106">
        <v>29225</v>
      </c>
      <c r="G207" s="33" t="s">
        <v>1821</v>
      </c>
    </row>
    <row r="208" spans="1:7" ht="16.5">
      <c r="A208" s="25">
        <v>207</v>
      </c>
      <c r="B208" s="66" t="s">
        <v>1040</v>
      </c>
      <c r="C208" s="67" t="s">
        <v>1041</v>
      </c>
      <c r="D208" s="67" t="s">
        <v>32</v>
      </c>
      <c r="E208" s="46" t="s">
        <v>671</v>
      </c>
      <c r="F208" s="106">
        <v>33672</v>
      </c>
      <c r="G208" s="33" t="s">
        <v>1043</v>
      </c>
    </row>
    <row r="209" spans="1:7" ht="16.5">
      <c r="A209" s="25">
        <v>208</v>
      </c>
      <c r="B209" s="66" t="s">
        <v>1045</v>
      </c>
      <c r="C209" s="67" t="s">
        <v>1046</v>
      </c>
      <c r="D209" s="67" t="s">
        <v>32</v>
      </c>
      <c r="E209" s="46" t="s">
        <v>671</v>
      </c>
      <c r="F209" s="106">
        <v>31685</v>
      </c>
      <c r="G209" s="33" t="s">
        <v>1822</v>
      </c>
    </row>
    <row r="210" spans="1:7" ht="16.5">
      <c r="A210" s="25">
        <v>209</v>
      </c>
      <c r="B210" s="66" t="s">
        <v>1047</v>
      </c>
      <c r="C210" s="67" t="s">
        <v>1048</v>
      </c>
      <c r="D210" s="67" t="s">
        <v>32</v>
      </c>
      <c r="E210" s="46" t="s">
        <v>671</v>
      </c>
      <c r="F210" s="106">
        <v>26299</v>
      </c>
      <c r="G210" s="33" t="s">
        <v>1823</v>
      </c>
    </row>
    <row r="211" spans="1:7" ht="16.5">
      <c r="A211" s="25">
        <v>210</v>
      </c>
      <c r="B211" s="66" t="s">
        <v>1052</v>
      </c>
      <c r="C211" s="67" t="s">
        <v>1053</v>
      </c>
      <c r="D211" s="67" t="s">
        <v>32</v>
      </c>
      <c r="E211" s="46" t="s">
        <v>671</v>
      </c>
      <c r="F211" s="75">
        <v>31413</v>
      </c>
      <c r="G211" s="33" t="s">
        <v>1824</v>
      </c>
    </row>
    <row r="212" spans="1:7" ht="16.5">
      <c r="A212" s="25">
        <v>211</v>
      </c>
      <c r="B212" s="66" t="s">
        <v>1056</v>
      </c>
      <c r="C212" s="67" t="s">
        <v>1057</v>
      </c>
      <c r="D212" s="67" t="s">
        <v>32</v>
      </c>
      <c r="E212" s="46" t="s">
        <v>671</v>
      </c>
      <c r="F212" s="75" t="s">
        <v>1058</v>
      </c>
      <c r="G212" s="33" t="s">
        <v>1825</v>
      </c>
    </row>
    <row r="213" spans="1:7" ht="16.5">
      <c r="A213" s="25">
        <v>212</v>
      </c>
      <c r="B213" s="69" t="s">
        <v>1060</v>
      </c>
      <c r="C213" s="98" t="s">
        <v>1061</v>
      </c>
      <c r="D213" s="67" t="s">
        <v>32</v>
      </c>
      <c r="E213" s="46" t="s">
        <v>671</v>
      </c>
      <c r="F213" s="106">
        <v>28969</v>
      </c>
      <c r="G213" s="33" t="s">
        <v>1063</v>
      </c>
    </row>
    <row r="214" spans="1:7" ht="16.5">
      <c r="A214" s="25">
        <v>213</v>
      </c>
      <c r="B214" s="66" t="s">
        <v>1066</v>
      </c>
      <c r="C214" s="67" t="s">
        <v>1067</v>
      </c>
      <c r="D214" s="63" t="s">
        <v>63</v>
      </c>
      <c r="E214" s="46" t="s">
        <v>671</v>
      </c>
      <c r="F214" s="75">
        <v>28578</v>
      </c>
      <c r="G214" s="33" t="s">
        <v>1826</v>
      </c>
    </row>
    <row r="215" spans="1:7" ht="16.5">
      <c r="A215" s="25">
        <v>214</v>
      </c>
      <c r="B215" s="66" t="s">
        <v>1071</v>
      </c>
      <c r="C215" s="67" t="s">
        <v>1072</v>
      </c>
      <c r="D215" s="63" t="s">
        <v>63</v>
      </c>
      <c r="E215" s="46" t="s">
        <v>671</v>
      </c>
      <c r="F215" s="75">
        <v>28126</v>
      </c>
      <c r="G215" s="33" t="s">
        <v>1827</v>
      </c>
    </row>
    <row r="216" spans="1:7" ht="16.5">
      <c r="A216" s="25">
        <v>215</v>
      </c>
      <c r="B216" s="66" t="s">
        <v>1077</v>
      </c>
      <c r="C216" s="67" t="s">
        <v>1078</v>
      </c>
      <c r="D216" s="63" t="s">
        <v>63</v>
      </c>
      <c r="E216" s="46" t="s">
        <v>671</v>
      </c>
      <c r="F216" s="75">
        <v>27760</v>
      </c>
      <c r="G216" s="33" t="s">
        <v>1828</v>
      </c>
    </row>
    <row r="217" spans="1:7" ht="16.5">
      <c r="A217" s="25">
        <v>216</v>
      </c>
      <c r="B217" s="66" t="s">
        <v>1082</v>
      </c>
      <c r="C217" s="67" t="s">
        <v>1083</v>
      </c>
      <c r="D217" s="67" t="s">
        <v>32</v>
      </c>
      <c r="E217" s="46" t="s">
        <v>671</v>
      </c>
      <c r="F217" s="75">
        <v>32243</v>
      </c>
      <c r="G217" s="33" t="s">
        <v>1829</v>
      </c>
    </row>
    <row r="218" spans="1:7" ht="16.5">
      <c r="A218" s="25">
        <v>217</v>
      </c>
      <c r="B218" s="66" t="s">
        <v>1087</v>
      </c>
      <c r="C218" s="67" t="s">
        <v>1088</v>
      </c>
      <c r="D218" s="67" t="s">
        <v>32</v>
      </c>
      <c r="E218" s="46" t="s">
        <v>671</v>
      </c>
      <c r="F218" s="75">
        <v>29484</v>
      </c>
      <c r="G218" s="33" t="s">
        <v>1830</v>
      </c>
    </row>
    <row r="219" spans="1:7" ht="16.5">
      <c r="A219" s="25">
        <v>218</v>
      </c>
      <c r="B219" s="67" t="s">
        <v>1092</v>
      </c>
      <c r="C219" s="67" t="s">
        <v>1093</v>
      </c>
      <c r="D219" s="67" t="s">
        <v>32</v>
      </c>
      <c r="E219" s="67" t="s">
        <v>671</v>
      </c>
      <c r="F219" s="75">
        <v>30317</v>
      </c>
      <c r="G219" s="33" t="s">
        <v>1831</v>
      </c>
    </row>
    <row r="220" spans="1:7" ht="16.5">
      <c r="A220" s="25">
        <v>219</v>
      </c>
      <c r="B220" s="67" t="s">
        <v>1097</v>
      </c>
      <c r="C220" s="67" t="s">
        <v>1098</v>
      </c>
      <c r="D220" s="67" t="s">
        <v>32</v>
      </c>
      <c r="E220" s="67" t="s">
        <v>671</v>
      </c>
      <c r="F220" s="75">
        <v>31954</v>
      </c>
      <c r="G220" s="33" t="s">
        <v>1832</v>
      </c>
    </row>
    <row r="221" spans="1:7" ht="16.5">
      <c r="A221" s="25">
        <v>220</v>
      </c>
      <c r="B221" s="67" t="s">
        <v>1099</v>
      </c>
      <c r="C221" s="67" t="s">
        <v>1100</v>
      </c>
      <c r="D221" s="67" t="s">
        <v>32</v>
      </c>
      <c r="E221" s="67" t="s">
        <v>671</v>
      </c>
      <c r="F221" s="75">
        <v>26764</v>
      </c>
      <c r="G221" s="33" t="s">
        <v>1833</v>
      </c>
    </row>
    <row r="222" spans="1:7" ht="16.5">
      <c r="A222" s="25">
        <v>221</v>
      </c>
      <c r="B222" s="46" t="s">
        <v>1104</v>
      </c>
      <c r="C222" s="46" t="s">
        <v>1105</v>
      </c>
      <c r="D222" s="63" t="s">
        <v>63</v>
      </c>
      <c r="E222" s="46" t="s">
        <v>671</v>
      </c>
      <c r="F222" s="75">
        <v>29600</v>
      </c>
      <c r="G222" s="33" t="s">
        <v>1834</v>
      </c>
    </row>
    <row r="223" spans="1:7" ht="16.5">
      <c r="A223" s="25">
        <v>222</v>
      </c>
      <c r="B223" s="46" t="s">
        <v>1110</v>
      </c>
      <c r="C223" s="46" t="s">
        <v>1111</v>
      </c>
      <c r="D223" s="46" t="s">
        <v>32</v>
      </c>
      <c r="E223" s="46" t="s">
        <v>671</v>
      </c>
      <c r="F223" s="57">
        <v>27395</v>
      </c>
      <c r="G223" s="33" t="s">
        <v>1835</v>
      </c>
    </row>
    <row r="224" spans="1:7" ht="16.5">
      <c r="A224" s="25">
        <v>223</v>
      </c>
      <c r="B224" s="46" t="s">
        <v>1117</v>
      </c>
      <c r="C224" s="46" t="s">
        <v>1118</v>
      </c>
      <c r="D224" s="46" t="s">
        <v>63</v>
      </c>
      <c r="E224" s="46" t="s">
        <v>1119</v>
      </c>
      <c r="F224" s="57">
        <v>36135</v>
      </c>
      <c r="G224" s="33" t="s">
        <v>1836</v>
      </c>
    </row>
    <row r="225" spans="1:7" ht="16.5">
      <c r="A225" s="25">
        <v>224</v>
      </c>
      <c r="B225" s="46" t="s">
        <v>1131</v>
      </c>
      <c r="C225" s="46" t="s">
        <v>1132</v>
      </c>
      <c r="D225" s="46" t="s">
        <v>63</v>
      </c>
      <c r="E225" s="46" t="s">
        <v>671</v>
      </c>
      <c r="F225" s="57">
        <v>36727</v>
      </c>
      <c r="G225" s="33" t="s">
        <v>1134</v>
      </c>
    </row>
    <row r="226" spans="1:7" ht="16.5">
      <c r="A226" s="25">
        <v>225</v>
      </c>
      <c r="B226" s="46" t="s">
        <v>1137</v>
      </c>
      <c r="C226" s="46" t="s">
        <v>1138</v>
      </c>
      <c r="D226" s="46" t="s">
        <v>32</v>
      </c>
      <c r="E226" s="46" t="s">
        <v>671</v>
      </c>
      <c r="F226" s="57">
        <v>29383</v>
      </c>
      <c r="G226" s="33" t="s">
        <v>1139</v>
      </c>
    </row>
    <row r="227" spans="1:7" ht="16.5">
      <c r="A227" s="25">
        <v>226</v>
      </c>
      <c r="B227" s="46" t="s">
        <v>1140</v>
      </c>
      <c r="C227" s="46" t="s">
        <v>1141</v>
      </c>
      <c r="D227" s="46" t="s">
        <v>63</v>
      </c>
      <c r="E227" s="46" t="s">
        <v>671</v>
      </c>
      <c r="F227" s="57">
        <v>31613</v>
      </c>
      <c r="G227" s="33" t="s">
        <v>1143</v>
      </c>
    </row>
    <row r="228" spans="1:7" ht="16.5">
      <c r="A228" s="25">
        <v>227</v>
      </c>
      <c r="B228" s="46" t="s">
        <v>1146</v>
      </c>
      <c r="C228" s="46" t="s">
        <v>1147</v>
      </c>
      <c r="D228" s="46" t="s">
        <v>32</v>
      </c>
      <c r="E228" s="46" t="s">
        <v>671</v>
      </c>
      <c r="F228" s="57">
        <v>31271</v>
      </c>
      <c r="G228" s="33" t="s">
        <v>1148</v>
      </c>
    </row>
    <row r="229" spans="1:7" ht="16.5">
      <c r="A229" s="25">
        <v>228</v>
      </c>
      <c r="B229" s="46" t="s">
        <v>1149</v>
      </c>
      <c r="C229" s="46" t="s">
        <v>1150</v>
      </c>
      <c r="D229" s="46" t="s">
        <v>32</v>
      </c>
      <c r="E229" s="46" t="s">
        <v>671</v>
      </c>
      <c r="F229" s="57">
        <v>28856</v>
      </c>
      <c r="G229" s="33" t="s">
        <v>1152</v>
      </c>
    </row>
    <row r="230" spans="1:7" ht="16.5">
      <c r="A230" s="25">
        <v>229</v>
      </c>
      <c r="B230" s="46" t="s">
        <v>1155</v>
      </c>
      <c r="C230" s="46" t="s">
        <v>1156</v>
      </c>
      <c r="D230" s="46" t="s">
        <v>32</v>
      </c>
      <c r="E230" s="46" t="s">
        <v>671</v>
      </c>
      <c r="F230" s="57">
        <v>34806</v>
      </c>
      <c r="G230" s="33" t="s">
        <v>1158</v>
      </c>
    </row>
    <row r="231" spans="1:7" ht="16.5">
      <c r="A231" s="25">
        <v>230</v>
      </c>
      <c r="B231" s="46" t="s">
        <v>1161</v>
      </c>
      <c r="C231" s="46" t="s">
        <v>1162</v>
      </c>
      <c r="D231" s="46" t="s">
        <v>32</v>
      </c>
      <c r="E231" s="46" t="s">
        <v>671</v>
      </c>
      <c r="F231" s="57">
        <v>32429</v>
      </c>
      <c r="G231" s="33" t="s">
        <v>1164</v>
      </c>
    </row>
    <row r="232" spans="1:7" ht="16.5">
      <c r="A232" s="25">
        <v>231</v>
      </c>
      <c r="B232" s="369" t="s">
        <v>1166</v>
      </c>
      <c r="C232" s="370" t="s">
        <v>1167</v>
      </c>
      <c r="D232" s="46" t="s">
        <v>32</v>
      </c>
      <c r="E232" s="46" t="s">
        <v>671</v>
      </c>
      <c r="F232" s="57">
        <v>29952</v>
      </c>
      <c r="G232" s="33" t="s">
        <v>1837</v>
      </c>
    </row>
    <row r="233" spans="1:7" ht="16.5">
      <c r="A233" s="25">
        <v>232</v>
      </c>
      <c r="B233" s="369" t="s">
        <v>1173</v>
      </c>
      <c r="C233" s="370" t="s">
        <v>1174</v>
      </c>
      <c r="D233" s="46" t="s">
        <v>32</v>
      </c>
      <c r="E233" s="46" t="s">
        <v>671</v>
      </c>
      <c r="F233" s="57" t="s">
        <v>1175</v>
      </c>
      <c r="G233" s="33" t="s">
        <v>1838</v>
      </c>
    </row>
    <row r="234" spans="1:7" ht="16.5">
      <c r="A234" s="25">
        <v>233</v>
      </c>
      <c r="B234" s="369" t="s">
        <v>1181</v>
      </c>
      <c r="C234" s="370" t="s">
        <v>1182</v>
      </c>
      <c r="D234" s="46" t="s">
        <v>32</v>
      </c>
      <c r="E234" s="46" t="s">
        <v>671</v>
      </c>
      <c r="F234" s="57">
        <v>29260</v>
      </c>
      <c r="G234" s="33" t="s">
        <v>1184</v>
      </c>
    </row>
    <row r="235" spans="1:7" ht="16.5">
      <c r="A235" s="25">
        <v>234</v>
      </c>
      <c r="B235" s="369" t="s">
        <v>1186</v>
      </c>
      <c r="C235" s="370" t="s">
        <v>1187</v>
      </c>
      <c r="D235" s="46" t="s">
        <v>32</v>
      </c>
      <c r="E235" s="46" t="s">
        <v>671</v>
      </c>
      <c r="F235" s="57">
        <v>37860</v>
      </c>
      <c r="G235" s="33" t="s">
        <v>1189</v>
      </c>
    </row>
    <row r="236" spans="1:7" ht="16.5">
      <c r="A236" s="25">
        <v>235</v>
      </c>
      <c r="B236" s="369" t="s">
        <v>1193</v>
      </c>
      <c r="C236" s="370" t="s">
        <v>1194</v>
      </c>
      <c r="D236" s="46" t="s">
        <v>32</v>
      </c>
      <c r="E236" s="46" t="s">
        <v>671</v>
      </c>
      <c r="F236" s="57">
        <v>36768</v>
      </c>
      <c r="G236" s="33" t="s">
        <v>1196</v>
      </c>
    </row>
    <row r="237" spans="1:7" ht="16.5">
      <c r="A237" s="25">
        <v>236</v>
      </c>
      <c r="B237" s="369" t="s">
        <v>1481</v>
      </c>
      <c r="C237" s="370" t="s">
        <v>1398</v>
      </c>
      <c r="D237" s="46" t="s">
        <v>32</v>
      </c>
      <c r="E237" s="46" t="s">
        <v>671</v>
      </c>
      <c r="F237" s="107">
        <v>37136</v>
      </c>
      <c r="G237" s="33" t="s">
        <v>1425</v>
      </c>
    </row>
    <row r="238" spans="1:7" ht="16.5">
      <c r="A238" s="25">
        <v>237</v>
      </c>
      <c r="B238" s="369" t="s">
        <v>1482</v>
      </c>
      <c r="C238" s="370" t="s">
        <v>1400</v>
      </c>
      <c r="D238" s="46" t="s">
        <v>32</v>
      </c>
      <c r="E238" s="46" t="s">
        <v>671</v>
      </c>
      <c r="F238" s="107">
        <v>30912</v>
      </c>
      <c r="G238" s="33" t="s">
        <v>1839</v>
      </c>
    </row>
    <row r="239" spans="1:7" ht="16.5">
      <c r="A239" s="25">
        <v>238</v>
      </c>
      <c r="B239" s="369" t="s">
        <v>1483</v>
      </c>
      <c r="C239" s="370" t="s">
        <v>1402</v>
      </c>
      <c r="D239" s="46" t="s">
        <v>63</v>
      </c>
      <c r="E239" s="46" t="s">
        <v>671</v>
      </c>
      <c r="F239" s="234">
        <v>31139</v>
      </c>
      <c r="G239" s="33" t="s">
        <v>1434</v>
      </c>
    </row>
    <row r="240" spans="1:7" ht="16.5">
      <c r="A240" s="25">
        <v>239</v>
      </c>
      <c r="B240" s="369" t="s">
        <v>1484</v>
      </c>
      <c r="C240" s="370" t="s">
        <v>1403</v>
      </c>
      <c r="D240" s="46" t="s">
        <v>32</v>
      </c>
      <c r="E240" s="46" t="s">
        <v>671</v>
      </c>
      <c r="F240" s="107">
        <v>28491</v>
      </c>
      <c r="G240" s="33" t="s">
        <v>1435</v>
      </c>
    </row>
    <row r="241" spans="1:7" ht="16.5">
      <c r="A241" s="25">
        <v>240</v>
      </c>
      <c r="B241" s="369" t="s">
        <v>1485</v>
      </c>
      <c r="C241" s="370" t="s">
        <v>1404</v>
      </c>
      <c r="D241" s="46" t="s">
        <v>32</v>
      </c>
      <c r="E241" s="46" t="s">
        <v>671</v>
      </c>
      <c r="F241" s="107">
        <v>35756</v>
      </c>
      <c r="G241" s="33" t="s">
        <v>1436</v>
      </c>
    </row>
    <row r="242" spans="1:7" ht="16.5">
      <c r="A242" s="25">
        <v>241</v>
      </c>
      <c r="B242" s="369" t="s">
        <v>1486</v>
      </c>
      <c r="C242" s="370" t="s">
        <v>1405</v>
      </c>
      <c r="D242" s="46" t="s">
        <v>32</v>
      </c>
      <c r="E242" s="46" t="s">
        <v>671</v>
      </c>
      <c r="F242" s="107">
        <v>27395</v>
      </c>
      <c r="G242" s="33" t="s">
        <v>1437</v>
      </c>
    </row>
    <row r="243" spans="1:7" ht="16.5">
      <c r="A243" s="25">
        <v>242</v>
      </c>
      <c r="B243" s="369" t="s">
        <v>1487</v>
      </c>
      <c r="C243" s="370" t="s">
        <v>1407</v>
      </c>
      <c r="D243" s="46" t="s">
        <v>32</v>
      </c>
      <c r="E243" s="46" t="s">
        <v>671</v>
      </c>
      <c r="F243" s="107">
        <v>37258</v>
      </c>
      <c r="G243" s="33" t="s">
        <v>1438</v>
      </c>
    </row>
    <row r="244" spans="1:7" ht="16.5">
      <c r="A244" s="25">
        <v>243</v>
      </c>
      <c r="B244" s="369" t="s">
        <v>1488</v>
      </c>
      <c r="C244" s="370" t="s">
        <v>1409</v>
      </c>
      <c r="D244" s="46" t="s">
        <v>32</v>
      </c>
      <c r="E244" s="46" t="s">
        <v>671</v>
      </c>
      <c r="F244" s="107">
        <v>37168</v>
      </c>
      <c r="G244" s="33" t="s">
        <v>1441</v>
      </c>
    </row>
    <row r="245" spans="1:7" ht="16.5">
      <c r="A245" s="25">
        <v>244</v>
      </c>
      <c r="B245" s="369" t="s">
        <v>1489</v>
      </c>
      <c r="C245" s="370" t="s">
        <v>1410</v>
      </c>
      <c r="D245" s="46" t="s">
        <v>32</v>
      </c>
      <c r="E245" s="46" t="s">
        <v>671</v>
      </c>
      <c r="F245" s="107">
        <v>29221</v>
      </c>
      <c r="G245" s="33" t="s">
        <v>1442</v>
      </c>
    </row>
    <row r="246" spans="1:7" ht="16.5">
      <c r="A246" s="25">
        <v>245</v>
      </c>
      <c r="B246" s="369" t="s">
        <v>1490</v>
      </c>
      <c r="C246" s="370" t="s">
        <v>1412</v>
      </c>
      <c r="D246" s="46" t="s">
        <v>32</v>
      </c>
      <c r="E246" s="46" t="s">
        <v>671</v>
      </c>
      <c r="F246" s="107">
        <v>31652</v>
      </c>
      <c r="G246" s="33" t="s">
        <v>1445</v>
      </c>
    </row>
    <row r="247" spans="1:7" ht="16.5">
      <c r="A247" s="25">
        <v>246</v>
      </c>
      <c r="B247" s="369" t="s">
        <v>1491</v>
      </c>
      <c r="C247" s="370" t="s">
        <v>1414</v>
      </c>
      <c r="D247" s="46" t="s">
        <v>32</v>
      </c>
      <c r="E247" s="46" t="s">
        <v>671</v>
      </c>
      <c r="F247" s="107">
        <v>31777</v>
      </c>
      <c r="G247" s="33" t="s">
        <v>1448</v>
      </c>
    </row>
    <row r="248" spans="1:7" ht="16.5">
      <c r="A248" s="25">
        <v>247</v>
      </c>
      <c r="B248" s="369" t="s">
        <v>1492</v>
      </c>
      <c r="C248" s="370" t="s">
        <v>1417</v>
      </c>
      <c r="D248" s="46" t="s">
        <v>32</v>
      </c>
      <c r="E248" s="46" t="s">
        <v>671</v>
      </c>
      <c r="F248" s="107">
        <v>30336</v>
      </c>
      <c r="G248" s="33" t="s">
        <v>1449</v>
      </c>
    </row>
    <row r="249" spans="1:7" ht="16.5">
      <c r="A249" s="25">
        <v>248</v>
      </c>
      <c r="B249" s="369" t="s">
        <v>1493</v>
      </c>
      <c r="C249" s="370" t="s">
        <v>1419</v>
      </c>
      <c r="D249" s="46" t="s">
        <v>63</v>
      </c>
      <c r="E249" s="46" t="s">
        <v>671</v>
      </c>
      <c r="F249" s="107">
        <v>33451</v>
      </c>
      <c r="G249" s="33" t="s">
        <v>1450</v>
      </c>
    </row>
    <row r="250" spans="1:7" ht="16.5">
      <c r="A250" s="25">
        <v>249</v>
      </c>
      <c r="B250" s="369" t="s">
        <v>1494</v>
      </c>
      <c r="C250" s="370" t="s">
        <v>1420</v>
      </c>
      <c r="D250" s="46" t="s">
        <v>32</v>
      </c>
      <c r="E250" s="46" t="s">
        <v>671</v>
      </c>
      <c r="F250" s="234">
        <v>30665</v>
      </c>
      <c r="G250" s="33" t="s">
        <v>1452</v>
      </c>
    </row>
    <row r="251" spans="1:7" ht="16.5">
      <c r="A251" s="25">
        <v>250</v>
      </c>
      <c r="B251" s="95" t="s">
        <v>1200</v>
      </c>
      <c r="C251" s="96" t="s">
        <v>1201</v>
      </c>
      <c r="D251" s="96" t="s">
        <v>32</v>
      </c>
      <c r="E251" s="136" t="s">
        <v>1203</v>
      </c>
      <c r="F251" s="106">
        <v>27476</v>
      </c>
      <c r="G251" s="33" t="s">
        <v>1840</v>
      </c>
    </row>
    <row r="252" spans="1:7" ht="16.5">
      <c r="A252" s="25">
        <v>251</v>
      </c>
      <c r="B252" s="139" t="s">
        <v>1206</v>
      </c>
      <c r="C252" s="130" t="s">
        <v>1207</v>
      </c>
      <c r="D252" s="130" t="s">
        <v>32</v>
      </c>
      <c r="E252" s="136" t="s">
        <v>1203</v>
      </c>
      <c r="F252" s="106" t="s">
        <v>1024</v>
      </c>
      <c r="G252" s="33" t="s">
        <v>1209</v>
      </c>
    </row>
    <row r="253" spans="1:7" ht="16.5">
      <c r="A253" s="391"/>
      <c r="B253" s="391"/>
      <c r="C253" s="436" t="s">
        <v>1841</v>
      </c>
      <c r="D253" s="437"/>
      <c r="E253" s="438"/>
      <c r="F253" s="439"/>
      <c r="G253" s="440"/>
    </row>
  </sheetData>
  <conditionalFormatting sqref="C235:C237 C244:C245">
    <cfRule type="cellIs" dxfId="3" priority="1" stopIfTrue="1" operator="equal">
      <formula>0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C11"/>
  <sheetViews>
    <sheetView workbookViewId="0">
      <selection activeCell="C9" sqref="C9"/>
    </sheetView>
  </sheetViews>
  <sheetFormatPr defaultRowHeight="15"/>
  <cols>
    <col min="1" max="1" width="14.28515625" bestFit="1" customWidth="1"/>
    <col min="2" max="2" width="27.7109375" customWidth="1"/>
    <col min="3" max="3" width="17.85546875" customWidth="1"/>
  </cols>
  <sheetData>
    <row r="1" spans="1:3" ht="16.5">
      <c r="A1" s="27" t="s">
        <v>2534</v>
      </c>
      <c r="B1" s="370" t="s">
        <v>2402</v>
      </c>
      <c r="C1" s="27"/>
    </row>
    <row r="2" spans="1:3" ht="16.5">
      <c r="A2" s="27" t="s">
        <v>2198</v>
      </c>
      <c r="B2" s="67" t="s">
        <v>1083</v>
      </c>
    </row>
    <row r="3" spans="1:3" ht="16.5">
      <c r="A3" s="27" t="s">
        <v>2538</v>
      </c>
      <c r="B3" s="370" t="s">
        <v>2414</v>
      </c>
    </row>
    <row r="4" spans="1:3" ht="16.5">
      <c r="A4" s="412" t="s">
        <v>2537</v>
      </c>
      <c r="B4" s="413" t="s">
        <v>2411</v>
      </c>
    </row>
    <row r="5" spans="1:3" ht="16.5">
      <c r="A5" s="412" t="s">
        <v>2566</v>
      </c>
      <c r="B5" s="413" t="s">
        <v>2481</v>
      </c>
    </row>
    <row r="7" spans="1:3" ht="16.5">
      <c r="A7" s="27" t="s">
        <v>2176</v>
      </c>
      <c r="B7" s="98" t="s">
        <v>985</v>
      </c>
    </row>
    <row r="8" spans="1:3" ht="16.5">
      <c r="A8" s="413" t="s">
        <v>2240</v>
      </c>
      <c r="B8" s="413" t="s">
        <v>1893</v>
      </c>
    </row>
    <row r="9" spans="1:3" ht="16.5">
      <c r="A9" s="98" t="s">
        <v>2166</v>
      </c>
      <c r="B9" s="98" t="s">
        <v>938</v>
      </c>
    </row>
    <row r="10" spans="1:3" ht="16.5">
      <c r="A10" s="370" t="s">
        <v>2535</v>
      </c>
      <c r="B10" s="370" t="s">
        <v>2405</v>
      </c>
    </row>
    <row r="11" spans="1:3" ht="16.5">
      <c r="A11" s="370" t="s">
        <v>2235</v>
      </c>
      <c r="B11" s="370" t="s">
        <v>1881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C291"/>
  <sheetViews>
    <sheetView topLeftCell="A264" workbookViewId="0">
      <selection activeCell="E248" sqref="E248"/>
    </sheetView>
  </sheetViews>
  <sheetFormatPr defaultRowHeight="15"/>
  <cols>
    <col min="2" max="2" width="14.28515625" bestFit="1" customWidth="1"/>
    <col min="3" max="3" width="27.85546875" bestFit="1" customWidth="1"/>
  </cols>
  <sheetData>
    <row r="1" spans="1:3" ht="16.5">
      <c r="A1" s="550" t="s">
        <v>30</v>
      </c>
      <c r="B1" s="40" t="s">
        <v>2022</v>
      </c>
      <c r="C1" s="40" t="s">
        <v>31</v>
      </c>
    </row>
    <row r="2" spans="1:3" ht="16.5">
      <c r="A2" s="551" t="s">
        <v>44</v>
      </c>
      <c r="B2" s="63" t="s">
        <v>2023</v>
      </c>
      <c r="C2" s="552" t="s">
        <v>45</v>
      </c>
    </row>
    <row r="3" spans="1:3" ht="16.5">
      <c r="A3" s="550"/>
      <c r="B3" s="40"/>
      <c r="C3" s="553"/>
    </row>
    <row r="4" spans="1:3" ht="16.5">
      <c r="A4" s="550" t="s">
        <v>52</v>
      </c>
      <c r="B4" s="40" t="s">
        <v>2024</v>
      </c>
      <c r="C4" s="553" t="s">
        <v>53</v>
      </c>
    </row>
    <row r="5" spans="1:3" ht="16.5">
      <c r="A5" s="550" t="s">
        <v>61</v>
      </c>
      <c r="B5" s="40" t="s">
        <v>2025</v>
      </c>
      <c r="C5" s="554" t="s">
        <v>62</v>
      </c>
    </row>
    <row r="6" spans="1:3" ht="16.5">
      <c r="A6" s="550" t="s">
        <v>164</v>
      </c>
      <c r="B6" s="40" t="s">
        <v>2026</v>
      </c>
      <c r="C6" s="40" t="s">
        <v>165</v>
      </c>
    </row>
    <row r="7" spans="1:3" ht="16.5">
      <c r="A7" s="555" t="s">
        <v>197</v>
      </c>
      <c r="B7" s="556" t="s">
        <v>2027</v>
      </c>
      <c r="C7" s="67" t="s">
        <v>198</v>
      </c>
    </row>
    <row r="8" spans="1:3" ht="16.5">
      <c r="A8" s="551" t="s">
        <v>89</v>
      </c>
      <c r="B8" s="63" t="s">
        <v>2028</v>
      </c>
      <c r="C8" s="63" t="s">
        <v>90</v>
      </c>
    </row>
    <row r="9" spans="1:3" ht="16.5">
      <c r="A9" s="555" t="s">
        <v>101</v>
      </c>
      <c r="B9" s="40" t="s">
        <v>2029</v>
      </c>
      <c r="C9" s="67" t="s">
        <v>102</v>
      </c>
    </row>
    <row r="10" spans="1:3" ht="16.5">
      <c r="A10" s="555" t="s">
        <v>108</v>
      </c>
      <c r="B10" s="556" t="s">
        <v>2030</v>
      </c>
      <c r="C10" s="67" t="s">
        <v>109</v>
      </c>
    </row>
    <row r="11" spans="1:3" ht="16.5">
      <c r="A11" s="511" t="s">
        <v>1956</v>
      </c>
      <c r="B11" s="557"/>
      <c r="C11" s="557" t="s">
        <v>1952</v>
      </c>
    </row>
    <row r="12" spans="1:3" ht="16.5">
      <c r="A12" s="66" t="s">
        <v>115</v>
      </c>
      <c r="B12" s="558" t="s">
        <v>2031</v>
      </c>
      <c r="C12" s="67" t="s">
        <v>116</v>
      </c>
    </row>
    <row r="13" spans="1:3" ht="16.5">
      <c r="A13" s="550"/>
      <c r="B13" s="40"/>
      <c r="C13" s="40"/>
    </row>
    <row r="14" spans="1:3" ht="16.5">
      <c r="A14" s="551" t="s">
        <v>132</v>
      </c>
      <c r="B14" s="63" t="s">
        <v>2032</v>
      </c>
      <c r="C14" s="63" t="s">
        <v>133</v>
      </c>
    </row>
    <row r="15" spans="1:3" ht="16.5">
      <c r="A15" s="550" t="s">
        <v>74</v>
      </c>
      <c r="B15" s="40" t="s">
        <v>2033</v>
      </c>
      <c r="C15" s="40" t="s">
        <v>75</v>
      </c>
    </row>
    <row r="16" spans="1:3" ht="16.5">
      <c r="A16" s="551" t="s">
        <v>82</v>
      </c>
      <c r="B16" s="63" t="s">
        <v>2034</v>
      </c>
      <c r="C16" s="63" t="s">
        <v>83</v>
      </c>
    </row>
    <row r="17" spans="1:3" ht="16.5">
      <c r="A17" s="559" t="s">
        <v>94</v>
      </c>
      <c r="B17" s="40" t="s">
        <v>2035</v>
      </c>
      <c r="C17" s="53" t="s">
        <v>95</v>
      </c>
    </row>
    <row r="18" spans="1:3" ht="16.5">
      <c r="A18" s="414" t="s">
        <v>1126</v>
      </c>
      <c r="B18" s="63" t="s">
        <v>2036</v>
      </c>
      <c r="C18" s="560" t="s">
        <v>125</v>
      </c>
    </row>
    <row r="19" spans="1:3" ht="16.5">
      <c r="A19" s="550" t="s">
        <v>144</v>
      </c>
      <c r="B19" s="40" t="s">
        <v>2037</v>
      </c>
      <c r="C19" s="40" t="s">
        <v>145</v>
      </c>
    </row>
    <row r="20" spans="1:3" ht="16.5">
      <c r="A20" s="559" t="s">
        <v>171</v>
      </c>
      <c r="B20" s="40" t="s">
        <v>2038</v>
      </c>
      <c r="C20" s="53" t="s">
        <v>172</v>
      </c>
    </row>
    <row r="21" spans="1:3" ht="16.5">
      <c r="A21" s="555" t="s">
        <v>174</v>
      </c>
      <c r="B21" s="556" t="s">
        <v>2039</v>
      </c>
      <c r="C21" s="67" t="s">
        <v>175</v>
      </c>
    </row>
    <row r="22" spans="1:3" ht="16.5">
      <c r="A22" s="555" t="s">
        <v>183</v>
      </c>
      <c r="B22" s="556" t="s">
        <v>2040</v>
      </c>
      <c r="C22" s="67" t="s">
        <v>184</v>
      </c>
    </row>
    <row r="23" spans="1:3" ht="16.5">
      <c r="A23" s="555" t="s">
        <v>191</v>
      </c>
      <c r="B23" s="556" t="s">
        <v>2041</v>
      </c>
      <c r="C23" s="67" t="s">
        <v>192</v>
      </c>
    </row>
    <row r="24" spans="1:3" ht="16.5">
      <c r="A24" s="555" t="s">
        <v>204</v>
      </c>
      <c r="B24" s="556" t="s">
        <v>2042</v>
      </c>
      <c r="C24" s="67" t="s">
        <v>205</v>
      </c>
    </row>
    <row r="25" spans="1:3" ht="16.5">
      <c r="A25" s="551" t="s">
        <v>214</v>
      </c>
      <c r="B25" s="63" t="s">
        <v>2043</v>
      </c>
      <c r="C25" s="63" t="s">
        <v>215</v>
      </c>
    </row>
    <row r="26" spans="1:3" ht="16.5">
      <c r="A26" s="551" t="s">
        <v>221</v>
      </c>
      <c r="B26" s="63" t="s">
        <v>2044</v>
      </c>
      <c r="C26" s="63" t="s">
        <v>222</v>
      </c>
    </row>
    <row r="27" spans="1:3" ht="16.5">
      <c r="A27" s="551" t="s">
        <v>237</v>
      </c>
      <c r="B27" s="63" t="s">
        <v>2045</v>
      </c>
      <c r="C27" s="63" t="s">
        <v>238</v>
      </c>
    </row>
    <row r="28" spans="1:3" ht="16.5">
      <c r="A28" s="551" t="s">
        <v>1842</v>
      </c>
      <c r="B28" s="63" t="s">
        <v>2046</v>
      </c>
      <c r="C28" s="63" t="s">
        <v>1844</v>
      </c>
    </row>
    <row r="29" spans="1:3" ht="16.5">
      <c r="A29" s="460" t="s">
        <v>1958</v>
      </c>
      <c r="B29" s="462"/>
      <c r="C29" s="462" t="s">
        <v>1873</v>
      </c>
    </row>
    <row r="30" spans="1:3" ht="16.5">
      <c r="A30" s="551" t="s">
        <v>228</v>
      </c>
      <c r="B30" s="63" t="s">
        <v>2047</v>
      </c>
      <c r="C30" s="63" t="s">
        <v>229</v>
      </c>
    </row>
    <row r="31" spans="1:3" ht="16.5">
      <c r="A31" s="551"/>
      <c r="B31" s="63"/>
      <c r="C31" s="63"/>
    </row>
    <row r="32" spans="1:3" ht="16.5">
      <c r="A32" s="555" t="s">
        <v>243</v>
      </c>
      <c r="B32" s="63" t="s">
        <v>2048</v>
      </c>
      <c r="C32" s="67" t="s">
        <v>244</v>
      </c>
    </row>
    <row r="33" spans="1:3" ht="16.5">
      <c r="A33" s="561" t="s">
        <v>259</v>
      </c>
      <c r="B33" s="63" t="s">
        <v>2049</v>
      </c>
      <c r="C33" s="67" t="s">
        <v>260</v>
      </c>
    </row>
    <row r="34" spans="1:3" ht="16.5">
      <c r="A34" s="561" t="s">
        <v>264</v>
      </c>
      <c r="B34" s="63" t="s">
        <v>2050</v>
      </c>
      <c r="C34" s="67" t="s">
        <v>265</v>
      </c>
    </row>
    <row r="35" spans="1:3" ht="16.5">
      <c r="A35" s="551" t="s">
        <v>270</v>
      </c>
      <c r="B35" s="63" t="s">
        <v>2051</v>
      </c>
      <c r="C35" s="63" t="s">
        <v>271</v>
      </c>
    </row>
    <row r="36" spans="1:3" ht="16.5">
      <c r="A36" s="550" t="s">
        <v>274</v>
      </c>
      <c r="B36" s="40" t="s">
        <v>2052</v>
      </c>
      <c r="C36" s="40" t="s">
        <v>275</v>
      </c>
    </row>
    <row r="37" spans="1:3" ht="16.5">
      <c r="A37" s="46" t="s">
        <v>280</v>
      </c>
      <c r="B37" s="562" t="s">
        <v>2053</v>
      </c>
      <c r="C37" s="67" t="s">
        <v>281</v>
      </c>
    </row>
    <row r="38" spans="1:3" ht="16.5">
      <c r="A38" s="563" t="s">
        <v>2054</v>
      </c>
      <c r="B38" s="562" t="s">
        <v>2055</v>
      </c>
      <c r="C38" s="67" t="s">
        <v>1857</v>
      </c>
    </row>
    <row r="39" spans="1:3" ht="16.5">
      <c r="A39" s="563" t="s">
        <v>2056</v>
      </c>
      <c r="B39" s="562" t="s">
        <v>2057</v>
      </c>
      <c r="C39" s="67" t="s">
        <v>1858</v>
      </c>
    </row>
    <row r="40" spans="1:3" ht="16.5">
      <c r="A40" s="564" t="s">
        <v>1959</v>
      </c>
      <c r="B40" s="565"/>
      <c r="C40" s="481" t="s">
        <v>1953</v>
      </c>
    </row>
    <row r="41" spans="1:3" ht="16.5">
      <c r="A41" s="46"/>
      <c r="B41" s="562"/>
      <c r="C41" s="67"/>
    </row>
    <row r="42" spans="1:3" ht="16.5">
      <c r="A42" s="566" t="s">
        <v>286</v>
      </c>
      <c r="B42" s="63" t="s">
        <v>2058</v>
      </c>
      <c r="C42" s="87" t="s">
        <v>287</v>
      </c>
    </row>
    <row r="43" spans="1:3" ht="16.5">
      <c r="A43" s="567" t="s">
        <v>300</v>
      </c>
      <c r="B43" s="63" t="s">
        <v>2059</v>
      </c>
      <c r="C43" s="568" t="s">
        <v>301</v>
      </c>
    </row>
    <row r="44" spans="1:3" ht="16.5">
      <c r="A44" s="551" t="s">
        <v>293</v>
      </c>
      <c r="B44" s="63" t="s">
        <v>2060</v>
      </c>
      <c r="C44" s="63" t="s">
        <v>294</v>
      </c>
    </row>
    <row r="45" spans="1:3" ht="16.5">
      <c r="A45" s="551"/>
      <c r="B45" s="63"/>
      <c r="C45" s="63"/>
    </row>
    <row r="46" spans="1:3" ht="16.5">
      <c r="A46" s="555" t="s">
        <v>252</v>
      </c>
      <c r="B46" s="63" t="s">
        <v>2061</v>
      </c>
      <c r="C46" s="67" t="s">
        <v>253</v>
      </c>
    </row>
    <row r="47" spans="1:3" ht="16.5">
      <c r="A47" s="551" t="s">
        <v>313</v>
      </c>
      <c r="B47" s="63" t="s">
        <v>2062</v>
      </c>
      <c r="C47" s="63" t="s">
        <v>314</v>
      </c>
    </row>
    <row r="48" spans="1:3" ht="16.5">
      <c r="A48" s="39" t="s">
        <v>318</v>
      </c>
      <c r="B48" s="63" t="s">
        <v>2063</v>
      </c>
      <c r="C48" s="10" t="s">
        <v>319</v>
      </c>
    </row>
    <row r="49" spans="1:3" ht="16.5">
      <c r="A49" s="516" t="s">
        <v>1957</v>
      </c>
      <c r="B49" s="517"/>
      <c r="C49" s="517" t="s">
        <v>1963</v>
      </c>
    </row>
    <row r="50" spans="1:3" ht="16.5">
      <c r="A50" s="39" t="s">
        <v>327</v>
      </c>
      <c r="B50" s="63" t="s">
        <v>2064</v>
      </c>
      <c r="C50" s="10" t="s">
        <v>328</v>
      </c>
    </row>
    <row r="51" spans="1:3" ht="16.5">
      <c r="A51" s="551"/>
      <c r="B51" s="63"/>
      <c r="C51" s="56"/>
    </row>
    <row r="52" spans="1:3" ht="16.5">
      <c r="A52" s="569" t="s">
        <v>344</v>
      </c>
      <c r="B52" s="63" t="s">
        <v>2065</v>
      </c>
      <c r="C52" s="96" t="s">
        <v>345</v>
      </c>
    </row>
    <row r="53" spans="1:3" ht="16.5">
      <c r="A53" s="550" t="s">
        <v>351</v>
      </c>
      <c r="B53" s="40" t="s">
        <v>2066</v>
      </c>
      <c r="C53" s="40" t="s">
        <v>352</v>
      </c>
    </row>
    <row r="54" spans="1:3" ht="16.5">
      <c r="A54" s="550" t="s">
        <v>336</v>
      </c>
      <c r="B54" s="40" t="s">
        <v>2067</v>
      </c>
      <c r="C54" s="40" t="s">
        <v>337</v>
      </c>
    </row>
    <row r="55" spans="1:3" ht="16.5">
      <c r="A55" s="550" t="s">
        <v>354</v>
      </c>
      <c r="B55" s="40" t="s">
        <v>2068</v>
      </c>
      <c r="C55" s="63" t="s">
        <v>355</v>
      </c>
    </row>
    <row r="56" spans="1:3" ht="16.5">
      <c r="A56" s="550" t="s">
        <v>359</v>
      </c>
      <c r="B56" s="40" t="s">
        <v>2069</v>
      </c>
      <c r="C56" s="40" t="s">
        <v>360</v>
      </c>
    </row>
    <row r="57" spans="1:3" ht="16.5">
      <c r="A57" s="25" t="s">
        <v>370</v>
      </c>
      <c r="B57" s="63" t="s">
        <v>2070</v>
      </c>
      <c r="C57" s="63" t="s">
        <v>371</v>
      </c>
    </row>
    <row r="58" spans="1:3" ht="16.5">
      <c r="A58" s="550" t="s">
        <v>365</v>
      </c>
      <c r="B58" s="40" t="s">
        <v>2071</v>
      </c>
      <c r="C58" s="40" t="s">
        <v>366</v>
      </c>
    </row>
    <row r="59" spans="1:3" ht="16.5">
      <c r="A59" s="550"/>
      <c r="B59" s="40"/>
      <c r="C59" s="40"/>
    </row>
    <row r="60" spans="1:3" ht="16.5">
      <c r="A60" s="550" t="s">
        <v>377</v>
      </c>
      <c r="B60" s="40" t="s">
        <v>2072</v>
      </c>
      <c r="C60" s="40" t="s">
        <v>378</v>
      </c>
    </row>
    <row r="61" spans="1:3" ht="16.5">
      <c r="A61" s="570" t="s">
        <v>1396</v>
      </c>
      <c r="B61" s="571" t="s">
        <v>2073</v>
      </c>
      <c r="C61" s="40" t="s">
        <v>2074</v>
      </c>
    </row>
    <row r="62" spans="1:3" ht="16.5">
      <c r="A62" s="572" t="s">
        <v>1567</v>
      </c>
      <c r="B62" s="571" t="s">
        <v>1736</v>
      </c>
      <c r="C62" s="63" t="s">
        <v>1564</v>
      </c>
    </row>
    <row r="63" spans="1:3" ht="16.5">
      <c r="A63" s="573" t="s">
        <v>1421</v>
      </c>
      <c r="B63" s="571" t="s">
        <v>2075</v>
      </c>
      <c r="C63" s="414" t="s">
        <v>1416</v>
      </c>
    </row>
    <row r="64" spans="1:3" ht="16.5">
      <c r="A64" s="202"/>
      <c r="B64" s="203"/>
      <c r="C64" s="203"/>
    </row>
    <row r="65" spans="1:3" ht="16.5">
      <c r="A65" s="572" t="s">
        <v>388</v>
      </c>
      <c r="B65" s="63" t="s">
        <v>2076</v>
      </c>
      <c r="C65" s="552" t="s">
        <v>389</v>
      </c>
    </row>
    <row r="66" spans="1:3" ht="16.5">
      <c r="A66" s="551" t="s">
        <v>395</v>
      </c>
      <c r="B66" s="63" t="s">
        <v>2077</v>
      </c>
      <c r="C66" s="63" t="s">
        <v>396</v>
      </c>
    </row>
    <row r="67" spans="1:3" ht="16.5">
      <c r="A67" s="555" t="s">
        <v>402</v>
      </c>
      <c r="B67" s="63" t="s">
        <v>2078</v>
      </c>
      <c r="C67" s="67" t="s">
        <v>403</v>
      </c>
    </row>
    <row r="68" spans="1:3" ht="16.5">
      <c r="A68" s="555" t="s">
        <v>412</v>
      </c>
      <c r="B68" s="63" t="s">
        <v>2079</v>
      </c>
      <c r="C68" s="67" t="s">
        <v>413</v>
      </c>
    </row>
    <row r="69" spans="1:3" ht="16.5">
      <c r="A69" s="555" t="s">
        <v>419</v>
      </c>
      <c r="B69" s="63" t="s">
        <v>2080</v>
      </c>
      <c r="C69" s="67" t="s">
        <v>420</v>
      </c>
    </row>
    <row r="70" spans="1:3" ht="16.5">
      <c r="A70" s="551" t="s">
        <v>426</v>
      </c>
      <c r="B70" s="63" t="s">
        <v>2081</v>
      </c>
      <c r="C70" s="63" t="s">
        <v>427</v>
      </c>
    </row>
    <row r="71" spans="1:3" ht="16.5">
      <c r="A71" s="551" t="s">
        <v>435</v>
      </c>
      <c r="B71" s="63" t="s">
        <v>2082</v>
      </c>
      <c r="C71" s="63" t="s">
        <v>436</v>
      </c>
    </row>
    <row r="72" spans="1:3" ht="16.5">
      <c r="A72" s="550" t="s">
        <v>442</v>
      </c>
      <c r="B72" s="40" t="s">
        <v>2083</v>
      </c>
      <c r="C72" s="40" t="s">
        <v>443</v>
      </c>
    </row>
    <row r="73" spans="1:3" ht="16.5">
      <c r="A73" s="550" t="s">
        <v>450</v>
      </c>
      <c r="B73" s="40" t="s">
        <v>2084</v>
      </c>
      <c r="C73" s="40" t="s">
        <v>451</v>
      </c>
    </row>
    <row r="74" spans="1:3" ht="16.5">
      <c r="A74" s="550" t="s">
        <v>1733</v>
      </c>
      <c r="B74" s="40" t="s">
        <v>1735</v>
      </c>
      <c r="C74" s="40" t="s">
        <v>1579</v>
      </c>
    </row>
    <row r="75" spans="1:3" ht="16.5">
      <c r="A75" s="218" t="s">
        <v>460</v>
      </c>
      <c r="B75" s="40" t="s">
        <v>2085</v>
      </c>
      <c r="C75" s="217" t="s">
        <v>461</v>
      </c>
    </row>
    <row r="76" spans="1:3" ht="16.5">
      <c r="A76" s="218" t="s">
        <v>1850</v>
      </c>
      <c r="B76" s="40" t="s">
        <v>2086</v>
      </c>
      <c r="C76" s="217" t="s">
        <v>1843</v>
      </c>
    </row>
    <row r="77" spans="1:3" ht="16.5">
      <c r="A77" s="550"/>
      <c r="B77" s="40"/>
      <c r="C77" s="40"/>
    </row>
    <row r="78" spans="1:3" ht="16.5">
      <c r="A78" s="550" t="s">
        <v>471</v>
      </c>
      <c r="B78" s="40" t="s">
        <v>2087</v>
      </c>
      <c r="C78" s="40" t="s">
        <v>472</v>
      </c>
    </row>
    <row r="79" spans="1:3" ht="16.5">
      <c r="A79" s="569" t="s">
        <v>496</v>
      </c>
      <c r="B79" s="63" t="s">
        <v>2088</v>
      </c>
      <c r="C79" s="96" t="s">
        <v>497</v>
      </c>
    </row>
    <row r="80" spans="1:3" ht="16.5">
      <c r="A80" s="569"/>
      <c r="B80" s="63"/>
      <c r="C80" s="96"/>
    </row>
    <row r="81" spans="1:3" ht="16.5">
      <c r="A81" s="569" t="s">
        <v>504</v>
      </c>
      <c r="B81" s="63" t="s">
        <v>2089</v>
      </c>
      <c r="C81" s="96" t="s">
        <v>505</v>
      </c>
    </row>
    <row r="82" spans="1:3" ht="16.5">
      <c r="A82" s="569" t="s">
        <v>511</v>
      </c>
      <c r="B82" s="63" t="s">
        <v>2090</v>
      </c>
      <c r="C82" s="96" t="s">
        <v>512</v>
      </c>
    </row>
    <row r="83" spans="1:3" ht="16.5">
      <c r="A83" s="569" t="s">
        <v>519</v>
      </c>
      <c r="B83" s="63" t="s">
        <v>2091</v>
      </c>
      <c r="C83" s="97" t="s">
        <v>520</v>
      </c>
    </row>
    <row r="84" spans="1:3" ht="16.5">
      <c r="A84" s="569" t="s">
        <v>525</v>
      </c>
      <c r="B84" s="63" t="s">
        <v>2092</v>
      </c>
      <c r="C84" s="97" t="s">
        <v>526</v>
      </c>
    </row>
    <row r="85" spans="1:3" ht="16.5">
      <c r="A85" s="569" t="s">
        <v>532</v>
      </c>
      <c r="B85" s="63" t="s">
        <v>2093</v>
      </c>
      <c r="C85" s="97" t="s">
        <v>533</v>
      </c>
    </row>
    <row r="86" spans="1:3" ht="16.5">
      <c r="A86" s="574" t="s">
        <v>537</v>
      </c>
      <c r="B86" s="483" t="s">
        <v>2094</v>
      </c>
      <c r="C86" s="575" t="s">
        <v>538</v>
      </c>
    </row>
    <row r="87" spans="1:3" ht="16.5">
      <c r="A87" s="569" t="s">
        <v>545</v>
      </c>
      <c r="B87" s="63" t="s">
        <v>2095</v>
      </c>
      <c r="C87" s="576" t="s">
        <v>546</v>
      </c>
    </row>
    <row r="88" spans="1:3" ht="16.5">
      <c r="A88" s="569" t="s">
        <v>550</v>
      </c>
      <c r="B88" s="63" t="s">
        <v>2096</v>
      </c>
      <c r="C88" s="576" t="s">
        <v>551</v>
      </c>
    </row>
    <row r="89" spans="1:3" ht="16.5">
      <c r="A89" s="577" t="s">
        <v>556</v>
      </c>
      <c r="B89" s="63" t="s">
        <v>2097</v>
      </c>
      <c r="C89" s="578" t="s">
        <v>557</v>
      </c>
    </row>
    <row r="90" spans="1:3" ht="16.5">
      <c r="A90" s="577" t="s">
        <v>562</v>
      </c>
      <c r="B90" s="63" t="s">
        <v>2098</v>
      </c>
      <c r="C90" s="578" t="s">
        <v>563</v>
      </c>
    </row>
    <row r="91" spans="1:3" ht="16.5">
      <c r="A91" s="569" t="s">
        <v>568</v>
      </c>
      <c r="B91" s="63" t="s">
        <v>2099</v>
      </c>
      <c r="C91" s="97" t="s">
        <v>569</v>
      </c>
    </row>
    <row r="92" spans="1:3" ht="16.5">
      <c r="A92" s="569" t="s">
        <v>574</v>
      </c>
      <c r="B92" s="63" t="s">
        <v>2100</v>
      </c>
      <c r="C92" s="96" t="s">
        <v>575</v>
      </c>
    </row>
    <row r="93" spans="1:3" ht="16.5">
      <c r="A93" s="569" t="s">
        <v>578</v>
      </c>
      <c r="B93" s="63" t="s">
        <v>2101</v>
      </c>
      <c r="C93" s="96" t="s">
        <v>579</v>
      </c>
    </row>
    <row r="94" spans="1:3" ht="16.5">
      <c r="A94" s="555" t="s">
        <v>586</v>
      </c>
      <c r="B94" s="63" t="s">
        <v>2102</v>
      </c>
      <c r="C94" s="67" t="s">
        <v>587</v>
      </c>
    </row>
    <row r="95" spans="1:3" ht="16.5">
      <c r="A95" s="569" t="s">
        <v>592</v>
      </c>
      <c r="B95" s="63" t="s">
        <v>2103</v>
      </c>
      <c r="C95" s="579" t="s">
        <v>593</v>
      </c>
    </row>
    <row r="96" spans="1:3" ht="16.5">
      <c r="A96" s="569" t="s">
        <v>599</v>
      </c>
      <c r="B96" s="63" t="s">
        <v>2104</v>
      </c>
      <c r="C96" s="579" t="s">
        <v>600</v>
      </c>
    </row>
    <row r="97" spans="1:3" ht="16.5">
      <c r="A97" s="580" t="s">
        <v>604</v>
      </c>
      <c r="B97" s="63" t="s">
        <v>2105</v>
      </c>
      <c r="C97" s="581" t="s">
        <v>605</v>
      </c>
    </row>
    <row r="98" spans="1:3" ht="16.5">
      <c r="A98" s="580" t="s">
        <v>616</v>
      </c>
      <c r="B98" s="63" t="s">
        <v>2106</v>
      </c>
      <c r="C98" s="581" t="s">
        <v>617</v>
      </c>
    </row>
    <row r="99" spans="1:3" ht="16.5">
      <c r="A99" s="151" t="s">
        <v>609</v>
      </c>
      <c r="B99" s="63" t="s">
        <v>2107</v>
      </c>
      <c r="C99" s="582" t="s">
        <v>610</v>
      </c>
    </row>
    <row r="100" spans="1:3" ht="16.5">
      <c r="A100" s="151" t="s">
        <v>1925</v>
      </c>
      <c r="B100" s="63" t="s">
        <v>2108</v>
      </c>
      <c r="C100" s="481" t="s">
        <v>1865</v>
      </c>
    </row>
    <row r="101" spans="1:3" ht="16.5">
      <c r="A101" s="151" t="s">
        <v>1926</v>
      </c>
      <c r="B101" s="63" t="s">
        <v>2109</v>
      </c>
      <c r="C101" s="481" t="s">
        <v>1869</v>
      </c>
    </row>
    <row r="102" spans="1:3" ht="16.5">
      <c r="A102" s="151" t="s">
        <v>1927</v>
      </c>
      <c r="B102" s="63" t="s">
        <v>2110</v>
      </c>
      <c r="C102" s="481" t="s">
        <v>1597</v>
      </c>
    </row>
    <row r="103" spans="1:3" ht="16.5">
      <c r="A103" s="580"/>
      <c r="B103" s="63"/>
      <c r="C103" s="104"/>
    </row>
    <row r="104" spans="1:3" ht="16.5">
      <c r="A104" s="580" t="s">
        <v>619</v>
      </c>
      <c r="B104" s="63" t="s">
        <v>2111</v>
      </c>
      <c r="C104" s="104" t="s">
        <v>620</v>
      </c>
    </row>
    <row r="105" spans="1:3" ht="16.5">
      <c r="A105" s="580" t="s">
        <v>626</v>
      </c>
      <c r="B105" s="63" t="s">
        <v>2112</v>
      </c>
      <c r="C105" s="104" t="s">
        <v>627</v>
      </c>
    </row>
    <row r="106" spans="1:3" ht="16.5">
      <c r="A106" s="580" t="s">
        <v>633</v>
      </c>
      <c r="B106" s="63" t="s">
        <v>2113</v>
      </c>
      <c r="C106" s="104" t="s">
        <v>634</v>
      </c>
    </row>
    <row r="107" spans="1:3" ht="16.5">
      <c r="A107" s="580" t="s">
        <v>638</v>
      </c>
      <c r="B107" s="63" t="s">
        <v>2114</v>
      </c>
      <c r="C107" s="104" t="s">
        <v>1612</v>
      </c>
    </row>
    <row r="108" spans="1:3" ht="16.5">
      <c r="A108" s="566" t="s">
        <v>649</v>
      </c>
      <c r="B108" s="63" t="s">
        <v>2115</v>
      </c>
      <c r="C108" s="87" t="s">
        <v>650</v>
      </c>
    </row>
    <row r="109" spans="1:3" ht="16.5">
      <c r="A109" s="66" t="s">
        <v>657</v>
      </c>
      <c r="B109" s="558" t="s">
        <v>2116</v>
      </c>
      <c r="C109" s="67" t="s">
        <v>658</v>
      </c>
    </row>
    <row r="110" spans="1:3" ht="16.5">
      <c r="A110" s="66"/>
      <c r="B110" s="67"/>
      <c r="C110" s="67"/>
    </row>
    <row r="111" spans="1:3" ht="16.5">
      <c r="A111" s="566" t="s">
        <v>662</v>
      </c>
      <c r="B111" s="63" t="s">
        <v>2117</v>
      </c>
      <c r="C111" s="87" t="s">
        <v>663</v>
      </c>
    </row>
    <row r="112" spans="1:3" ht="16.5">
      <c r="A112" s="566" t="s">
        <v>668</v>
      </c>
      <c r="B112" s="63" t="s">
        <v>2118</v>
      </c>
      <c r="C112" s="87" t="s">
        <v>669</v>
      </c>
    </row>
    <row r="113" spans="1:3" ht="16.5">
      <c r="A113" s="566" t="s">
        <v>677</v>
      </c>
      <c r="B113" s="63" t="s">
        <v>2119</v>
      </c>
      <c r="C113" s="87" t="s">
        <v>678</v>
      </c>
    </row>
    <row r="114" spans="1:3" ht="16.5">
      <c r="A114" s="566" t="s">
        <v>681</v>
      </c>
      <c r="B114" s="63" t="s">
        <v>2120</v>
      </c>
      <c r="C114" s="87" t="s">
        <v>682</v>
      </c>
    </row>
    <row r="115" spans="1:3" ht="16.5">
      <c r="A115" s="492" t="s">
        <v>1849</v>
      </c>
      <c r="B115" s="63">
        <v>9222564773</v>
      </c>
      <c r="C115" s="458" t="s">
        <v>1851</v>
      </c>
    </row>
    <row r="116" spans="1:3" ht="16.5">
      <c r="A116" s="566" t="s">
        <v>687</v>
      </c>
      <c r="B116" s="63" t="s">
        <v>2121</v>
      </c>
      <c r="C116" s="87" t="s">
        <v>688</v>
      </c>
    </row>
    <row r="117" spans="1:3" ht="16.5">
      <c r="A117" s="566" t="s">
        <v>690</v>
      </c>
      <c r="B117" s="63" t="s">
        <v>2122</v>
      </c>
      <c r="C117" s="87" t="s">
        <v>691</v>
      </c>
    </row>
    <row r="118" spans="1:3" ht="16.5">
      <c r="A118" s="566" t="s">
        <v>692</v>
      </c>
      <c r="B118" s="63" t="s">
        <v>2123</v>
      </c>
      <c r="C118" s="87" t="s">
        <v>693</v>
      </c>
    </row>
    <row r="119" spans="1:3" ht="16.5">
      <c r="A119" s="566" t="s">
        <v>698</v>
      </c>
      <c r="B119" s="63" t="s">
        <v>2124</v>
      </c>
      <c r="C119" s="87" t="s">
        <v>699</v>
      </c>
    </row>
    <row r="120" spans="1:3" ht="16.5">
      <c r="A120" s="566" t="s">
        <v>704</v>
      </c>
      <c r="B120" s="63" t="s">
        <v>2125</v>
      </c>
      <c r="C120" s="568" t="s">
        <v>705</v>
      </c>
    </row>
    <row r="121" spans="1:3" ht="16.5">
      <c r="A121" s="566" t="s">
        <v>710</v>
      </c>
      <c r="B121" s="63" t="s">
        <v>2126</v>
      </c>
      <c r="C121" s="87" t="s">
        <v>711</v>
      </c>
    </row>
    <row r="122" spans="1:3" ht="16.5">
      <c r="A122" s="566" t="s">
        <v>714</v>
      </c>
      <c r="B122" s="63" t="s">
        <v>2127</v>
      </c>
      <c r="C122" s="87" t="s">
        <v>715</v>
      </c>
    </row>
    <row r="123" spans="1:3" ht="16.5">
      <c r="A123" s="566" t="s">
        <v>720</v>
      </c>
      <c r="B123" s="63" t="s">
        <v>2128</v>
      </c>
      <c r="C123" s="87" t="s">
        <v>721</v>
      </c>
    </row>
    <row r="124" spans="1:3" ht="16.5">
      <c r="A124" s="566" t="s">
        <v>726</v>
      </c>
      <c r="B124" s="63" t="s">
        <v>2129</v>
      </c>
      <c r="C124" s="583" t="s">
        <v>727</v>
      </c>
    </row>
    <row r="125" spans="1:3" ht="16.5">
      <c r="A125" s="566" t="s">
        <v>732</v>
      </c>
      <c r="B125" s="63" t="s">
        <v>2130</v>
      </c>
      <c r="C125" s="583" t="s">
        <v>733</v>
      </c>
    </row>
    <row r="126" spans="1:3" ht="16.5">
      <c r="A126" s="566" t="s">
        <v>735</v>
      </c>
      <c r="B126" s="63" t="s">
        <v>2131</v>
      </c>
      <c r="C126" s="87" t="s">
        <v>736</v>
      </c>
    </row>
    <row r="127" spans="1:3" ht="16.5">
      <c r="A127" s="566" t="s">
        <v>740</v>
      </c>
      <c r="B127" s="63" t="s">
        <v>2132</v>
      </c>
      <c r="C127" s="87" t="s">
        <v>741</v>
      </c>
    </row>
    <row r="128" spans="1:3" ht="16.5">
      <c r="A128" s="566" t="s">
        <v>746</v>
      </c>
      <c r="B128" s="63" t="s">
        <v>2133</v>
      </c>
      <c r="C128" s="87" t="s">
        <v>747</v>
      </c>
    </row>
    <row r="129" spans="1:3" ht="16.5">
      <c r="A129" s="566" t="s">
        <v>752</v>
      </c>
      <c r="B129" s="63" t="s">
        <v>2134</v>
      </c>
      <c r="C129" s="568" t="s">
        <v>753</v>
      </c>
    </row>
    <row r="130" spans="1:3" ht="16.5">
      <c r="A130" s="566" t="s">
        <v>757</v>
      </c>
      <c r="B130" s="63" t="s">
        <v>2135</v>
      </c>
      <c r="C130" s="87" t="s">
        <v>758</v>
      </c>
    </row>
    <row r="131" spans="1:3" ht="16.5">
      <c r="A131" s="566" t="s">
        <v>762</v>
      </c>
      <c r="B131" s="63" t="s">
        <v>2136</v>
      </c>
      <c r="C131" s="87" t="s">
        <v>763</v>
      </c>
    </row>
    <row r="132" spans="1:3" ht="16.5">
      <c r="A132" s="566" t="s">
        <v>773</v>
      </c>
      <c r="B132" s="63" t="s">
        <v>2137</v>
      </c>
      <c r="C132" s="87" t="s">
        <v>774</v>
      </c>
    </row>
    <row r="133" spans="1:3" ht="16.5">
      <c r="A133" s="577" t="s">
        <v>779</v>
      </c>
      <c r="B133" s="63" t="s">
        <v>2138</v>
      </c>
      <c r="C133" s="578" t="s">
        <v>780</v>
      </c>
    </row>
    <row r="134" spans="1:3" ht="16.5">
      <c r="A134" s="577" t="s">
        <v>784</v>
      </c>
      <c r="B134" s="63" t="s">
        <v>2139</v>
      </c>
      <c r="C134" s="584" t="s">
        <v>785</v>
      </c>
    </row>
    <row r="135" spans="1:3" ht="16.5">
      <c r="A135" s="577" t="s">
        <v>791</v>
      </c>
      <c r="B135" s="63" t="s">
        <v>2140</v>
      </c>
      <c r="C135" s="578" t="s">
        <v>792</v>
      </c>
    </row>
    <row r="136" spans="1:3" ht="16.5">
      <c r="A136" s="577" t="s">
        <v>796</v>
      </c>
      <c r="B136" s="63" t="s">
        <v>2141</v>
      </c>
      <c r="C136" s="578" t="s">
        <v>797</v>
      </c>
    </row>
    <row r="137" spans="1:3" ht="16.5">
      <c r="A137" s="577" t="s">
        <v>802</v>
      </c>
      <c r="B137" s="63" t="s">
        <v>2142</v>
      </c>
      <c r="C137" s="578" t="s">
        <v>803</v>
      </c>
    </row>
    <row r="138" spans="1:3" ht="16.5">
      <c r="A138" s="577" t="s">
        <v>808</v>
      </c>
      <c r="B138" s="63" t="s">
        <v>2143</v>
      </c>
      <c r="C138" s="585" t="s">
        <v>809</v>
      </c>
    </row>
    <row r="139" spans="1:3" ht="16.5">
      <c r="A139" s="577" t="s">
        <v>814</v>
      </c>
      <c r="B139" s="63" t="s">
        <v>2144</v>
      </c>
      <c r="C139" s="578" t="s">
        <v>815</v>
      </c>
    </row>
    <row r="140" spans="1:3" ht="16.5">
      <c r="A140" s="577" t="s">
        <v>820</v>
      </c>
      <c r="B140" s="63" t="s">
        <v>2145</v>
      </c>
      <c r="C140" s="584" t="s">
        <v>821</v>
      </c>
    </row>
    <row r="141" spans="1:3" ht="16.5">
      <c r="A141" s="577" t="s">
        <v>826</v>
      </c>
      <c r="B141" s="63" t="s">
        <v>2146</v>
      </c>
      <c r="C141" s="586" t="s">
        <v>827</v>
      </c>
    </row>
    <row r="142" spans="1:3" ht="16.5">
      <c r="A142" s="577" t="s">
        <v>833</v>
      </c>
      <c r="B142" s="63" t="s">
        <v>2147</v>
      </c>
      <c r="C142" s="586" t="s">
        <v>834</v>
      </c>
    </row>
    <row r="143" spans="1:3" ht="16.5">
      <c r="A143" s="577" t="s">
        <v>840</v>
      </c>
      <c r="B143" s="63" t="s">
        <v>2148</v>
      </c>
      <c r="C143" s="578" t="s">
        <v>841</v>
      </c>
    </row>
    <row r="144" spans="1:3" ht="16.5">
      <c r="A144" s="577" t="s">
        <v>843</v>
      </c>
      <c r="B144" s="63" t="s">
        <v>2149</v>
      </c>
      <c r="C144" s="578" t="s">
        <v>844</v>
      </c>
    </row>
    <row r="145" spans="1:3" ht="16.5">
      <c r="A145" s="577" t="s">
        <v>849</v>
      </c>
      <c r="B145" s="63" t="s">
        <v>2150</v>
      </c>
      <c r="C145" s="584" t="s">
        <v>850</v>
      </c>
    </row>
    <row r="146" spans="1:3" ht="16.5">
      <c r="A146" s="577" t="s">
        <v>854</v>
      </c>
      <c r="B146" s="63" t="s">
        <v>2151</v>
      </c>
      <c r="C146" s="578" t="s">
        <v>855</v>
      </c>
    </row>
    <row r="147" spans="1:3" ht="16.5">
      <c r="A147" s="555" t="s">
        <v>860</v>
      </c>
      <c r="B147" s="63" t="s">
        <v>2152</v>
      </c>
      <c r="C147" s="67" t="s">
        <v>861</v>
      </c>
    </row>
    <row r="148" spans="1:3" ht="16.5">
      <c r="A148" s="555" t="s">
        <v>865</v>
      </c>
      <c r="B148" s="63" t="s">
        <v>2153</v>
      </c>
      <c r="C148" s="135" t="s">
        <v>866</v>
      </c>
    </row>
    <row r="149" spans="1:3" ht="16.5">
      <c r="A149" s="555" t="s">
        <v>871</v>
      </c>
      <c r="B149" s="63" t="s">
        <v>2154</v>
      </c>
      <c r="C149" s="135" t="s">
        <v>872</v>
      </c>
    </row>
    <row r="150" spans="1:3" ht="16.5">
      <c r="A150" s="555" t="s">
        <v>877</v>
      </c>
      <c r="B150" s="63" t="s">
        <v>2155</v>
      </c>
      <c r="C150" s="135" t="s">
        <v>878</v>
      </c>
    </row>
    <row r="151" spans="1:3" ht="16.5">
      <c r="A151" s="555" t="s">
        <v>880</v>
      </c>
      <c r="B151" s="63" t="s">
        <v>2156</v>
      </c>
      <c r="C151" s="135" t="s">
        <v>881</v>
      </c>
    </row>
    <row r="152" spans="1:3" ht="16.5">
      <c r="A152" s="555" t="s">
        <v>887</v>
      </c>
      <c r="B152" s="63" t="s">
        <v>2157</v>
      </c>
      <c r="C152" s="67" t="s">
        <v>888</v>
      </c>
    </row>
    <row r="153" spans="1:3" ht="16.5">
      <c r="A153" s="555" t="s">
        <v>891</v>
      </c>
      <c r="B153" s="63" t="s">
        <v>2158</v>
      </c>
      <c r="C153" s="135" t="s">
        <v>892</v>
      </c>
    </row>
    <row r="154" spans="1:3" ht="16.5">
      <c r="A154" s="555" t="s">
        <v>894</v>
      </c>
      <c r="B154" s="63" t="s">
        <v>2159</v>
      </c>
      <c r="C154" s="67" t="s">
        <v>895</v>
      </c>
    </row>
    <row r="155" spans="1:3" ht="16.5">
      <c r="A155" s="577" t="s">
        <v>903</v>
      </c>
      <c r="B155" s="63" t="s">
        <v>2160</v>
      </c>
      <c r="C155" s="584" t="s">
        <v>904</v>
      </c>
    </row>
    <row r="156" spans="1:3" ht="16.5">
      <c r="A156" s="577" t="s">
        <v>909</v>
      </c>
      <c r="B156" s="63" t="s">
        <v>2161</v>
      </c>
      <c r="C156" s="587" t="s">
        <v>910</v>
      </c>
    </row>
    <row r="157" spans="1:3" ht="16.5">
      <c r="A157" s="577" t="s">
        <v>916</v>
      </c>
      <c r="B157" s="63" t="s">
        <v>2162</v>
      </c>
      <c r="C157" s="578" t="s">
        <v>917</v>
      </c>
    </row>
    <row r="158" spans="1:3" ht="16.5">
      <c r="A158" s="577" t="s">
        <v>922</v>
      </c>
      <c r="B158" s="63" t="s">
        <v>2163</v>
      </c>
      <c r="C158" s="578" t="s">
        <v>923</v>
      </c>
    </row>
    <row r="159" spans="1:3" ht="16.5">
      <c r="A159" s="577" t="s">
        <v>927</v>
      </c>
      <c r="B159" s="63" t="s">
        <v>2164</v>
      </c>
      <c r="C159" s="584" t="s">
        <v>928</v>
      </c>
    </row>
    <row r="160" spans="1:3" ht="16.5">
      <c r="A160" s="577" t="s">
        <v>931</v>
      </c>
      <c r="B160" s="63" t="s">
        <v>2165</v>
      </c>
      <c r="C160" s="584" t="s">
        <v>932</v>
      </c>
    </row>
    <row r="161" spans="1:3" ht="16.5">
      <c r="A161" s="577" t="s">
        <v>937</v>
      </c>
      <c r="B161" s="63" t="s">
        <v>2166</v>
      </c>
      <c r="C161" s="578" t="s">
        <v>938</v>
      </c>
    </row>
    <row r="162" spans="1:3" ht="16.5">
      <c r="A162" s="577" t="s">
        <v>941</v>
      </c>
      <c r="B162" s="63" t="s">
        <v>2167</v>
      </c>
      <c r="C162" s="578" t="s">
        <v>942</v>
      </c>
    </row>
    <row r="163" spans="1:3" ht="16.5">
      <c r="A163" s="577" t="s">
        <v>945</v>
      </c>
      <c r="B163" s="63" t="s">
        <v>2168</v>
      </c>
      <c r="C163" s="578" t="s">
        <v>946</v>
      </c>
    </row>
    <row r="164" spans="1:3" ht="16.5">
      <c r="A164" s="577" t="s">
        <v>950</v>
      </c>
      <c r="B164" s="63" t="s">
        <v>2169</v>
      </c>
      <c r="C164" s="584" t="s">
        <v>951</v>
      </c>
    </row>
    <row r="165" spans="1:3" ht="16.5">
      <c r="A165" s="577" t="s">
        <v>954</v>
      </c>
      <c r="B165" s="63" t="s">
        <v>2170</v>
      </c>
      <c r="C165" s="578" t="s">
        <v>955</v>
      </c>
    </row>
    <row r="166" spans="1:3" ht="16.5">
      <c r="A166" s="577" t="s">
        <v>963</v>
      </c>
      <c r="B166" s="63" t="s">
        <v>2171</v>
      </c>
      <c r="C166" s="578" t="s">
        <v>964</v>
      </c>
    </row>
    <row r="167" spans="1:3" ht="16.5">
      <c r="A167" s="577" t="s">
        <v>968</v>
      </c>
      <c r="B167" s="63" t="s">
        <v>2172</v>
      </c>
      <c r="C167" s="588" t="s">
        <v>969</v>
      </c>
    </row>
    <row r="168" spans="1:3" ht="16.5">
      <c r="A168" s="577" t="s">
        <v>972</v>
      </c>
      <c r="B168" s="63" t="s">
        <v>2173</v>
      </c>
      <c r="C168" s="584" t="s">
        <v>973</v>
      </c>
    </row>
    <row r="169" spans="1:3" ht="16.5">
      <c r="A169" s="577" t="s">
        <v>976</v>
      </c>
      <c r="B169" s="63" t="s">
        <v>2174</v>
      </c>
      <c r="C169" s="578" t="s">
        <v>977</v>
      </c>
    </row>
    <row r="170" spans="1:3" ht="16.5">
      <c r="A170" s="577" t="s">
        <v>981</v>
      </c>
      <c r="B170" s="63" t="s">
        <v>2175</v>
      </c>
      <c r="C170" s="578" t="s">
        <v>982</v>
      </c>
    </row>
    <row r="171" spans="1:3" ht="16.5">
      <c r="A171" s="577" t="s">
        <v>984</v>
      </c>
      <c r="B171" s="63" t="s">
        <v>2176</v>
      </c>
      <c r="C171" s="586" t="s">
        <v>985</v>
      </c>
    </row>
    <row r="172" spans="1:3" ht="16.5">
      <c r="A172" s="577" t="s">
        <v>988</v>
      </c>
      <c r="B172" s="63" t="s">
        <v>2177</v>
      </c>
      <c r="C172" s="586" t="s">
        <v>989</v>
      </c>
    </row>
    <row r="173" spans="1:3" ht="16.5">
      <c r="A173" s="577" t="s">
        <v>990</v>
      </c>
      <c r="B173" s="63" t="s">
        <v>2178</v>
      </c>
      <c r="C173" s="584" t="s">
        <v>991</v>
      </c>
    </row>
    <row r="174" spans="1:3" ht="16.5">
      <c r="A174" s="577" t="s">
        <v>994</v>
      </c>
      <c r="B174" s="63" t="s">
        <v>2179</v>
      </c>
      <c r="C174" s="584" t="s">
        <v>995</v>
      </c>
    </row>
    <row r="175" spans="1:3" ht="16.5">
      <c r="A175" s="577" t="s">
        <v>997</v>
      </c>
      <c r="B175" s="63" t="s">
        <v>2180</v>
      </c>
      <c r="C175" s="584" t="s">
        <v>998</v>
      </c>
    </row>
    <row r="176" spans="1:3" ht="16.5">
      <c r="A176" s="577" t="s">
        <v>999</v>
      </c>
      <c r="B176" s="63" t="s">
        <v>2181</v>
      </c>
      <c r="C176" s="584" t="s">
        <v>1000</v>
      </c>
    </row>
    <row r="177" spans="1:3" ht="16.5">
      <c r="A177" s="577" t="s">
        <v>1003</v>
      </c>
      <c r="B177" s="63" t="s">
        <v>2182</v>
      </c>
      <c r="C177" s="578" t="s">
        <v>1004</v>
      </c>
    </row>
    <row r="178" spans="1:3" ht="16.5">
      <c r="A178" s="555" t="s">
        <v>1008</v>
      </c>
      <c r="B178" s="63" t="s">
        <v>2183</v>
      </c>
      <c r="C178" s="67" t="s">
        <v>1009</v>
      </c>
    </row>
    <row r="179" spans="1:3" ht="16.5">
      <c r="A179" s="555" t="s">
        <v>1014</v>
      </c>
      <c r="B179" s="63" t="s">
        <v>2184</v>
      </c>
      <c r="C179" s="135" t="s">
        <v>1015</v>
      </c>
    </row>
    <row r="180" spans="1:3" ht="16.5">
      <c r="A180" s="555" t="s">
        <v>1017</v>
      </c>
      <c r="B180" s="63" t="s">
        <v>2185</v>
      </c>
      <c r="C180" s="135" t="s">
        <v>1018</v>
      </c>
    </row>
    <row r="181" spans="1:3" ht="16.5">
      <c r="A181" s="589" t="s">
        <v>1022</v>
      </c>
      <c r="B181" s="63" t="s">
        <v>2186</v>
      </c>
      <c r="C181" s="590" t="s">
        <v>1023</v>
      </c>
    </row>
    <row r="182" spans="1:3" ht="16.5">
      <c r="A182" s="555" t="s">
        <v>1027</v>
      </c>
      <c r="B182" s="63" t="s">
        <v>2187</v>
      </c>
      <c r="C182" s="329" t="s">
        <v>1028</v>
      </c>
    </row>
    <row r="183" spans="1:3" ht="16.5">
      <c r="A183" s="555" t="s">
        <v>1031</v>
      </c>
      <c r="B183" s="63" t="s">
        <v>2188</v>
      </c>
      <c r="C183" s="67" t="s">
        <v>1032</v>
      </c>
    </row>
    <row r="184" spans="1:3" ht="16.5">
      <c r="A184" s="555" t="s">
        <v>1036</v>
      </c>
      <c r="B184" s="63" t="s">
        <v>2189</v>
      </c>
      <c r="C184" s="135" t="s">
        <v>1037</v>
      </c>
    </row>
    <row r="185" spans="1:3" ht="16.5">
      <c r="A185" s="555" t="s">
        <v>1040</v>
      </c>
      <c r="B185" s="63" t="s">
        <v>2190</v>
      </c>
      <c r="C185" s="67" t="s">
        <v>1041</v>
      </c>
    </row>
    <row r="186" spans="1:3" ht="16.5">
      <c r="A186" s="555" t="s">
        <v>1045</v>
      </c>
      <c r="B186" s="63" t="s">
        <v>2191</v>
      </c>
      <c r="C186" s="67" t="s">
        <v>1046</v>
      </c>
    </row>
    <row r="187" spans="1:3" ht="16.5">
      <c r="A187" s="555" t="s">
        <v>1047</v>
      </c>
      <c r="B187" s="63" t="s">
        <v>2192</v>
      </c>
      <c r="C187" s="67" t="s">
        <v>1048</v>
      </c>
    </row>
    <row r="188" spans="1:3" ht="16.5">
      <c r="A188" s="555" t="s">
        <v>1052</v>
      </c>
      <c r="B188" s="556" t="s">
        <v>2193</v>
      </c>
      <c r="C188" s="135" t="s">
        <v>1053</v>
      </c>
    </row>
    <row r="189" spans="1:3" ht="16.5">
      <c r="A189" s="555" t="s">
        <v>1060</v>
      </c>
      <c r="B189" s="556" t="s">
        <v>2194</v>
      </c>
      <c r="C189" s="67" t="s">
        <v>1061</v>
      </c>
    </row>
    <row r="190" spans="1:3" ht="16.5">
      <c r="A190" s="555" t="s">
        <v>1066</v>
      </c>
      <c r="B190" s="556" t="s">
        <v>2195</v>
      </c>
      <c r="C190" s="135" t="s">
        <v>1067</v>
      </c>
    </row>
    <row r="191" spans="1:3" ht="16.5">
      <c r="A191" s="555" t="s">
        <v>1071</v>
      </c>
      <c r="B191" s="556" t="s">
        <v>2196</v>
      </c>
      <c r="C191" s="135" t="s">
        <v>1072</v>
      </c>
    </row>
    <row r="192" spans="1:3" ht="16.5">
      <c r="A192" s="555" t="s">
        <v>1077</v>
      </c>
      <c r="B192" s="556" t="s">
        <v>2197</v>
      </c>
      <c r="C192" s="135" t="s">
        <v>1078</v>
      </c>
    </row>
    <row r="193" spans="1:3" ht="16.5">
      <c r="A193" s="555" t="s">
        <v>1082</v>
      </c>
      <c r="B193" s="556" t="s">
        <v>2198</v>
      </c>
      <c r="C193" s="67" t="s">
        <v>1083</v>
      </c>
    </row>
    <row r="194" spans="1:3" ht="16.5">
      <c r="A194" s="591" t="s">
        <v>1087</v>
      </c>
      <c r="B194" s="63" t="s">
        <v>2199</v>
      </c>
      <c r="C194" s="592" t="s">
        <v>1088</v>
      </c>
    </row>
    <row r="195" spans="1:3" ht="16.5">
      <c r="A195" s="593" t="s">
        <v>1092</v>
      </c>
      <c r="B195" s="63" t="s">
        <v>2200</v>
      </c>
      <c r="C195" s="594" t="s">
        <v>1093</v>
      </c>
    </row>
    <row r="196" spans="1:3" ht="16.5">
      <c r="A196" s="555" t="s">
        <v>1097</v>
      </c>
      <c r="B196" s="63" t="s">
        <v>2201</v>
      </c>
      <c r="C196" s="135" t="s">
        <v>1098</v>
      </c>
    </row>
    <row r="197" spans="1:3" ht="16.5">
      <c r="A197" s="595" t="s">
        <v>1099</v>
      </c>
      <c r="B197" s="63" t="s">
        <v>2202</v>
      </c>
      <c r="C197" s="130" t="s">
        <v>1100</v>
      </c>
    </row>
    <row r="198" spans="1:3" ht="16.5">
      <c r="A198" s="595" t="s">
        <v>1104</v>
      </c>
      <c r="B198" s="63" t="s">
        <v>2203</v>
      </c>
      <c r="C198" s="560" t="s">
        <v>1105</v>
      </c>
    </row>
    <row r="199" spans="1:3" ht="16.5">
      <c r="A199" s="595" t="s">
        <v>1110</v>
      </c>
      <c r="B199" s="63" t="s">
        <v>2204</v>
      </c>
      <c r="C199" s="560" t="s">
        <v>1111</v>
      </c>
    </row>
    <row r="200" spans="1:3" ht="16.5">
      <c r="A200" s="414" t="s">
        <v>1117</v>
      </c>
      <c r="B200" s="63" t="s">
        <v>2205</v>
      </c>
      <c r="C200" s="560" t="s">
        <v>1118</v>
      </c>
    </row>
    <row r="201" spans="1:3" ht="16.5">
      <c r="A201" s="414" t="s">
        <v>1131</v>
      </c>
      <c r="B201" s="63" t="s">
        <v>2206</v>
      </c>
      <c r="C201" s="560" t="s">
        <v>1132</v>
      </c>
    </row>
    <row r="202" spans="1:3" ht="16.5">
      <c r="A202" s="414" t="s">
        <v>1137</v>
      </c>
      <c r="B202" s="63" t="s">
        <v>2207</v>
      </c>
      <c r="C202" s="560" t="s">
        <v>1138</v>
      </c>
    </row>
    <row r="203" spans="1:3" ht="16.5">
      <c r="A203" s="414" t="s">
        <v>1140</v>
      </c>
      <c r="B203" s="63" t="s">
        <v>2208</v>
      </c>
      <c r="C203" s="560" t="s">
        <v>1141</v>
      </c>
    </row>
    <row r="204" spans="1:3" ht="16.5">
      <c r="A204" s="414" t="s">
        <v>1146</v>
      </c>
      <c r="B204" s="63" t="s">
        <v>2209</v>
      </c>
      <c r="C204" s="560" t="s">
        <v>1147</v>
      </c>
    </row>
    <row r="205" spans="1:3" ht="16.5">
      <c r="A205" s="414" t="s">
        <v>1149</v>
      </c>
      <c r="B205" s="63" t="s">
        <v>2210</v>
      </c>
      <c r="C205" s="560" t="s">
        <v>1150</v>
      </c>
    </row>
    <row r="206" spans="1:3" ht="16.5">
      <c r="A206" s="414" t="s">
        <v>1155</v>
      </c>
      <c r="B206" s="63" t="s">
        <v>2211</v>
      </c>
      <c r="C206" s="560" t="s">
        <v>1156</v>
      </c>
    </row>
    <row r="207" spans="1:3" ht="16.5">
      <c r="A207" s="414" t="s">
        <v>1161</v>
      </c>
      <c r="B207" s="63" t="s">
        <v>2212</v>
      </c>
      <c r="C207" s="560" t="s">
        <v>1162</v>
      </c>
    </row>
    <row r="208" spans="1:3" ht="16.5">
      <c r="A208" s="126" t="s">
        <v>1166</v>
      </c>
      <c r="B208" s="63" t="s">
        <v>2213</v>
      </c>
      <c r="C208" s="127" t="s">
        <v>1167</v>
      </c>
    </row>
    <row r="209" spans="1:3" ht="16.5">
      <c r="A209" s="126" t="s">
        <v>1173</v>
      </c>
      <c r="B209" s="63" t="s">
        <v>2214</v>
      </c>
      <c r="C209" s="127" t="s">
        <v>1174</v>
      </c>
    </row>
    <row r="210" spans="1:3" ht="16.5">
      <c r="A210" s="126" t="s">
        <v>1181</v>
      </c>
      <c r="B210" s="63" t="s">
        <v>2215</v>
      </c>
      <c r="C210" s="127" t="s">
        <v>1182</v>
      </c>
    </row>
    <row r="211" spans="1:3" ht="16.5">
      <c r="A211" s="412" t="s">
        <v>1186</v>
      </c>
      <c r="B211" s="28" t="s">
        <v>2216</v>
      </c>
      <c r="C211" s="413" t="s">
        <v>1187</v>
      </c>
    </row>
    <row r="212" spans="1:3" ht="16.5">
      <c r="A212" s="126" t="s">
        <v>1193</v>
      </c>
      <c r="B212" s="63" t="s">
        <v>2217</v>
      </c>
      <c r="C212" s="127" t="s">
        <v>1194</v>
      </c>
    </row>
    <row r="213" spans="1:3" ht="16.5">
      <c r="A213" s="126" t="s">
        <v>1481</v>
      </c>
      <c r="B213" s="63" t="s">
        <v>2218</v>
      </c>
      <c r="C213" s="203" t="s">
        <v>1398</v>
      </c>
    </row>
    <row r="214" spans="1:3" ht="16.5">
      <c r="A214" s="126" t="s">
        <v>1482</v>
      </c>
      <c r="B214" s="63" t="s">
        <v>2219</v>
      </c>
      <c r="C214" s="203" t="s">
        <v>1400</v>
      </c>
    </row>
    <row r="215" spans="1:3" ht="16.5">
      <c r="A215" s="412" t="s">
        <v>1483</v>
      </c>
      <c r="B215" s="28" t="s">
        <v>2220</v>
      </c>
      <c r="C215" s="503" t="s">
        <v>1402</v>
      </c>
    </row>
    <row r="216" spans="1:3" ht="16.5">
      <c r="A216" s="126" t="s">
        <v>1484</v>
      </c>
      <c r="B216" s="63" t="s">
        <v>2221</v>
      </c>
      <c r="C216" s="203" t="s">
        <v>1403</v>
      </c>
    </row>
    <row r="217" spans="1:3" ht="18.75">
      <c r="A217" s="126" t="s">
        <v>1486</v>
      </c>
      <c r="B217" s="596" t="s">
        <v>2222</v>
      </c>
      <c r="C217" s="203" t="s">
        <v>1405</v>
      </c>
    </row>
    <row r="218" spans="1:3" ht="18.75">
      <c r="A218" s="126" t="s">
        <v>1487</v>
      </c>
      <c r="B218" s="596" t="s">
        <v>2223</v>
      </c>
      <c r="C218" s="203" t="s">
        <v>1407</v>
      </c>
    </row>
    <row r="219" spans="1:3" ht="18.75">
      <c r="A219" s="126" t="s">
        <v>1488</v>
      </c>
      <c r="B219" s="596" t="s">
        <v>2224</v>
      </c>
      <c r="C219" s="203" t="s">
        <v>1409</v>
      </c>
    </row>
    <row r="220" spans="1:3" ht="18.75">
      <c r="A220" s="126" t="s">
        <v>1489</v>
      </c>
      <c r="B220" s="596" t="s">
        <v>2225</v>
      </c>
      <c r="C220" s="203" t="s">
        <v>1410</v>
      </c>
    </row>
    <row r="221" spans="1:3" ht="18.75">
      <c r="A221" s="126" t="s">
        <v>1490</v>
      </c>
      <c r="B221" s="596" t="s">
        <v>2226</v>
      </c>
      <c r="C221" s="203" t="s">
        <v>1412</v>
      </c>
    </row>
    <row r="222" spans="1:3" ht="18.75">
      <c r="A222" s="369" t="s">
        <v>1491</v>
      </c>
      <c r="B222" s="597" t="s">
        <v>2227</v>
      </c>
      <c r="C222" s="414" t="s">
        <v>1414</v>
      </c>
    </row>
    <row r="223" spans="1:3" ht="18.75">
      <c r="A223" s="126" t="s">
        <v>1492</v>
      </c>
      <c r="B223" s="596" t="s">
        <v>2228</v>
      </c>
      <c r="C223" s="203" t="s">
        <v>1417</v>
      </c>
    </row>
    <row r="224" spans="1:3" ht="18.75">
      <c r="A224" s="126" t="s">
        <v>1493</v>
      </c>
      <c r="B224" s="596" t="s">
        <v>2229</v>
      </c>
      <c r="C224" s="203" t="s">
        <v>1419</v>
      </c>
    </row>
    <row r="225" spans="1:3" ht="18.75">
      <c r="A225" s="126" t="s">
        <v>1494</v>
      </c>
      <c r="B225" s="596" t="s">
        <v>2230</v>
      </c>
      <c r="C225" s="203" t="s">
        <v>1420</v>
      </c>
    </row>
    <row r="226" spans="1:3" ht="18.75">
      <c r="A226" s="126" t="s">
        <v>1928</v>
      </c>
      <c r="B226" s="596" t="s">
        <v>2231</v>
      </c>
      <c r="C226" s="534" t="s">
        <v>1873</v>
      </c>
    </row>
    <row r="227" spans="1:3" ht="18.75">
      <c r="A227" s="126" t="s">
        <v>1929</v>
      </c>
      <c r="B227" s="596" t="s">
        <v>2232</v>
      </c>
      <c r="C227" s="534" t="s">
        <v>1715</v>
      </c>
    </row>
    <row r="228" spans="1:3" ht="18.75">
      <c r="A228" s="126" t="s">
        <v>1930</v>
      </c>
      <c r="B228" s="596" t="s">
        <v>2233</v>
      </c>
      <c r="C228" s="534" t="s">
        <v>1710</v>
      </c>
    </row>
    <row r="229" spans="1:3" ht="18.75">
      <c r="A229" s="126" t="s">
        <v>1931</v>
      </c>
      <c r="B229" s="596" t="s">
        <v>2234</v>
      </c>
      <c r="C229" s="534" t="s">
        <v>1880</v>
      </c>
    </row>
    <row r="230" spans="1:3" ht="18.75">
      <c r="A230" s="126" t="s">
        <v>1932</v>
      </c>
      <c r="B230" s="596" t="s">
        <v>2235</v>
      </c>
      <c r="C230" s="534" t="s">
        <v>1881</v>
      </c>
    </row>
    <row r="231" spans="1:3" ht="18.75">
      <c r="A231" s="126" t="s">
        <v>1933</v>
      </c>
      <c r="B231" s="596" t="s">
        <v>2236</v>
      </c>
      <c r="C231" s="534" t="s">
        <v>1624</v>
      </c>
    </row>
    <row r="232" spans="1:3" ht="18.75">
      <c r="A232" s="126" t="s">
        <v>1934</v>
      </c>
      <c r="B232" s="596" t="s">
        <v>2237</v>
      </c>
      <c r="C232" s="534" t="s">
        <v>1885</v>
      </c>
    </row>
    <row r="233" spans="1:3" ht="18.75">
      <c r="A233" s="126" t="s">
        <v>1935</v>
      </c>
      <c r="B233" s="596" t="s">
        <v>2238</v>
      </c>
      <c r="C233" s="534" t="s">
        <v>1709</v>
      </c>
    </row>
    <row r="234" spans="1:3" ht="18.75">
      <c r="A234" s="126" t="s">
        <v>1936</v>
      </c>
      <c r="B234" s="596" t="s">
        <v>2239</v>
      </c>
      <c r="C234" s="534" t="s">
        <v>1889</v>
      </c>
    </row>
    <row r="235" spans="1:3" ht="18.75">
      <c r="A235" s="126" t="s">
        <v>1937</v>
      </c>
      <c r="B235" s="596" t="s">
        <v>2240</v>
      </c>
      <c r="C235" s="534" t="s">
        <v>1893</v>
      </c>
    </row>
    <row r="236" spans="1:3" ht="18.75">
      <c r="A236" s="126" t="s">
        <v>1938</v>
      </c>
      <c r="B236" s="596" t="s">
        <v>2241</v>
      </c>
      <c r="C236" s="534" t="s">
        <v>1646</v>
      </c>
    </row>
    <row r="237" spans="1:3" ht="18.75">
      <c r="A237" s="126" t="s">
        <v>1939</v>
      </c>
      <c r="B237" s="596" t="s">
        <v>2242</v>
      </c>
      <c r="C237" s="534" t="s">
        <v>1207</v>
      </c>
    </row>
    <row r="238" spans="1:3" ht="18.75">
      <c r="A238" s="126" t="s">
        <v>1940</v>
      </c>
      <c r="B238" s="596" t="s">
        <v>2243</v>
      </c>
      <c r="C238" s="534" t="s">
        <v>1685</v>
      </c>
    </row>
    <row r="239" spans="1:3" ht="18.75">
      <c r="A239" s="126" t="s">
        <v>1941</v>
      </c>
      <c r="B239" s="596" t="s">
        <v>2244</v>
      </c>
      <c r="C239" s="534" t="s">
        <v>1705</v>
      </c>
    </row>
    <row r="240" spans="1:3" ht="18.75">
      <c r="A240" s="126" t="s">
        <v>1942</v>
      </c>
      <c r="B240" s="596" t="s">
        <v>2245</v>
      </c>
      <c r="C240" s="534" t="s">
        <v>1904</v>
      </c>
    </row>
    <row r="241" spans="1:3" ht="18.75">
      <c r="A241" s="126" t="s">
        <v>1943</v>
      </c>
      <c r="B241" s="596" t="s">
        <v>2246</v>
      </c>
      <c r="C241" s="534" t="s">
        <v>1908</v>
      </c>
    </row>
    <row r="242" spans="1:3" ht="18.75">
      <c r="A242" s="126" t="s">
        <v>1944</v>
      </c>
      <c r="B242" s="596" t="s">
        <v>2247</v>
      </c>
      <c r="C242" s="534" t="s">
        <v>1719</v>
      </c>
    </row>
    <row r="243" spans="1:3" ht="18.75">
      <c r="A243" s="126" t="s">
        <v>1945</v>
      </c>
      <c r="B243" s="596" t="s">
        <v>2248</v>
      </c>
      <c r="C243" s="534" t="s">
        <v>1912</v>
      </c>
    </row>
    <row r="244" spans="1:3" ht="18.75">
      <c r="A244" s="126" t="s">
        <v>1946</v>
      </c>
      <c r="B244" s="596" t="s">
        <v>2249</v>
      </c>
      <c r="C244" s="534" t="s">
        <v>1915</v>
      </c>
    </row>
    <row r="245" spans="1:3" ht="18.75">
      <c r="A245" s="126" t="s">
        <v>1947</v>
      </c>
      <c r="B245" s="596" t="s">
        <v>2250</v>
      </c>
      <c r="C245" s="596" t="s">
        <v>1917</v>
      </c>
    </row>
    <row r="246" spans="1:3" ht="18.75">
      <c r="A246" s="126" t="s">
        <v>1948</v>
      </c>
      <c r="B246" s="596" t="s">
        <v>2251</v>
      </c>
      <c r="C246" s="534" t="s">
        <v>1918</v>
      </c>
    </row>
    <row r="247" spans="1:3" ht="18.75">
      <c r="A247" s="126" t="s">
        <v>1949</v>
      </c>
      <c r="B247" s="596" t="s">
        <v>2252</v>
      </c>
      <c r="C247" s="534" t="s">
        <v>1630</v>
      </c>
    </row>
    <row r="248" spans="1:3" ht="16.5">
      <c r="A248" s="598" t="s">
        <v>1960</v>
      </c>
      <c r="B248" s="599"/>
      <c r="C248" s="599" t="s">
        <v>1954</v>
      </c>
    </row>
    <row r="249" spans="1:3" ht="16.5">
      <c r="A249" s="598" t="s">
        <v>1961</v>
      </c>
      <c r="B249" s="599"/>
      <c r="C249" s="599" t="s">
        <v>1656</v>
      </c>
    </row>
    <row r="250" spans="1:3" ht="16.5">
      <c r="A250" s="555" t="s">
        <v>1200</v>
      </c>
      <c r="B250" s="556" t="s">
        <v>2253</v>
      </c>
      <c r="C250" s="67" t="s">
        <v>1201</v>
      </c>
    </row>
    <row r="251" spans="1:3" ht="16.5">
      <c r="A251" s="555" t="s">
        <v>1206</v>
      </c>
      <c r="B251" s="556" t="s">
        <v>2254</v>
      </c>
      <c r="C251" s="67" t="s">
        <v>1207</v>
      </c>
    </row>
    <row r="252" spans="1:3" ht="16.5">
      <c r="A252" s="555"/>
      <c r="B252" s="556"/>
      <c r="C252" s="67"/>
    </row>
    <row r="253" spans="1:3" ht="16.5">
      <c r="A253" s="551" t="s">
        <v>157</v>
      </c>
      <c r="B253" s="63" t="s">
        <v>2255</v>
      </c>
      <c r="C253" s="142" t="s">
        <v>158</v>
      </c>
    </row>
    <row r="254" spans="1:3" ht="16.5">
      <c r="A254" s="600" t="s">
        <v>1353</v>
      </c>
      <c r="B254" s="556" t="s">
        <v>2256</v>
      </c>
      <c r="C254" s="153" t="s">
        <v>1354</v>
      </c>
    </row>
    <row r="255" spans="1:3" ht="16.5">
      <c r="A255" s="601" t="s">
        <v>1360</v>
      </c>
      <c r="B255" s="556" t="s">
        <v>2257</v>
      </c>
      <c r="C255" s="602" t="s">
        <v>1361</v>
      </c>
    </row>
    <row r="256" spans="1:3" ht="16.5">
      <c r="A256" s="601" t="s">
        <v>1362</v>
      </c>
      <c r="B256" s="556" t="s">
        <v>2258</v>
      </c>
      <c r="C256" s="602" t="s">
        <v>1363</v>
      </c>
    </row>
    <row r="257" spans="1:3" ht="16.5">
      <c r="A257" s="601" t="s">
        <v>1364</v>
      </c>
      <c r="B257" s="556" t="s">
        <v>2259</v>
      </c>
      <c r="C257" s="602" t="s">
        <v>1365</v>
      </c>
    </row>
    <row r="258" spans="1:3" ht="16.5">
      <c r="A258" s="600" t="s">
        <v>1371</v>
      </c>
      <c r="B258" s="556" t="s">
        <v>2260</v>
      </c>
      <c r="C258" s="153" t="s">
        <v>1372</v>
      </c>
    </row>
    <row r="259" spans="1:3" ht="16.5">
      <c r="A259" s="555"/>
      <c r="B259" s="556"/>
      <c r="C259" s="67"/>
    </row>
    <row r="260" spans="1:3" ht="16.5">
      <c r="A260" s="603" t="s">
        <v>1215</v>
      </c>
      <c r="B260" s="502" t="s">
        <v>2261</v>
      </c>
      <c r="C260" s="502" t="s">
        <v>1216</v>
      </c>
    </row>
    <row r="261" spans="1:3" ht="16.5">
      <c r="A261" s="603" t="s">
        <v>1220</v>
      </c>
      <c r="B261" s="502" t="s">
        <v>2262</v>
      </c>
      <c r="C261" s="604" t="s">
        <v>1221</v>
      </c>
    </row>
    <row r="262" spans="1:3" ht="16.5">
      <c r="A262" s="605" t="s">
        <v>1225</v>
      </c>
      <c r="B262" s="606" t="s">
        <v>2263</v>
      </c>
      <c r="C262" s="607" t="s">
        <v>1226</v>
      </c>
    </row>
    <row r="263" spans="1:3" ht="16.5">
      <c r="A263" s="605" t="s">
        <v>1231</v>
      </c>
      <c r="B263" s="606" t="s">
        <v>2264</v>
      </c>
      <c r="C263" s="607" t="s">
        <v>1232</v>
      </c>
    </row>
    <row r="264" spans="1:3" ht="16.5">
      <c r="A264" s="603" t="s">
        <v>1236</v>
      </c>
      <c r="B264" s="502" t="s">
        <v>2265</v>
      </c>
      <c r="C264" s="604" t="s">
        <v>1237</v>
      </c>
    </row>
    <row r="265" spans="1:3" ht="16.5">
      <c r="A265" s="603" t="s">
        <v>1242</v>
      </c>
      <c r="B265" s="502" t="s">
        <v>2266</v>
      </c>
      <c r="C265" s="604" t="s">
        <v>1243</v>
      </c>
    </row>
    <row r="266" spans="1:3" ht="16.5">
      <c r="A266" s="603" t="s">
        <v>1248</v>
      </c>
      <c r="B266" s="502" t="s">
        <v>2267</v>
      </c>
      <c r="C266" s="604" t="s">
        <v>1249</v>
      </c>
    </row>
    <row r="267" spans="1:3" ht="16.5">
      <c r="A267" s="603" t="s">
        <v>1737</v>
      </c>
      <c r="B267" s="502" t="s">
        <v>2268</v>
      </c>
      <c r="C267" s="604" t="s">
        <v>1254</v>
      </c>
    </row>
    <row r="268" spans="1:3" ht="16.5">
      <c r="A268" s="603" t="s">
        <v>1258</v>
      </c>
      <c r="B268" s="502" t="s">
        <v>2269</v>
      </c>
      <c r="C268" s="502" t="s">
        <v>1259</v>
      </c>
    </row>
    <row r="269" spans="1:3" ht="16.5">
      <c r="A269" s="603" t="s">
        <v>1263</v>
      </c>
      <c r="B269" s="502" t="s">
        <v>2270</v>
      </c>
      <c r="C269" s="502" t="s">
        <v>1264</v>
      </c>
    </row>
    <row r="270" spans="1:3" ht="16.5">
      <c r="A270" s="603" t="s">
        <v>1269</v>
      </c>
      <c r="B270" s="502" t="s">
        <v>2271</v>
      </c>
      <c r="C270" s="502" t="s">
        <v>1270</v>
      </c>
    </row>
    <row r="271" spans="1:3" ht="16.5">
      <c r="A271" s="608" t="s">
        <v>1274</v>
      </c>
      <c r="B271" s="606" t="s">
        <v>2272</v>
      </c>
      <c r="C271" s="606" t="s">
        <v>1275</v>
      </c>
    </row>
    <row r="272" spans="1:3" ht="16.5">
      <c r="A272" s="609" t="s">
        <v>1282</v>
      </c>
      <c r="B272" s="610" t="s">
        <v>2273</v>
      </c>
      <c r="C272" s="502" t="s">
        <v>1283</v>
      </c>
    </row>
    <row r="273" spans="1:3" ht="16.5">
      <c r="A273" s="608" t="s">
        <v>1287</v>
      </c>
      <c r="B273" s="611" t="s">
        <v>2274</v>
      </c>
      <c r="C273" s="606" t="s">
        <v>1288</v>
      </c>
    </row>
    <row r="274" spans="1:3" ht="16.5">
      <c r="A274" s="608" t="s">
        <v>1291</v>
      </c>
      <c r="B274" s="611" t="s">
        <v>2275</v>
      </c>
      <c r="C274" s="606" t="s">
        <v>1292</v>
      </c>
    </row>
    <row r="275" spans="1:3" ht="16.5">
      <c r="A275" s="612" t="s">
        <v>1297</v>
      </c>
      <c r="B275" s="613" t="s">
        <v>2276</v>
      </c>
      <c r="C275" s="614" t="s">
        <v>1298</v>
      </c>
    </row>
    <row r="276" spans="1:3" ht="16.5">
      <c r="A276" s="612" t="s">
        <v>1302</v>
      </c>
      <c r="B276" s="613" t="s">
        <v>2277</v>
      </c>
      <c r="C276" s="614" t="s">
        <v>1303</v>
      </c>
    </row>
    <row r="277" spans="1:3" ht="16.5">
      <c r="A277" s="612" t="s">
        <v>1309</v>
      </c>
      <c r="B277" s="613" t="s">
        <v>2278</v>
      </c>
      <c r="C277" s="614" t="s">
        <v>1310</v>
      </c>
    </row>
    <row r="278" spans="1:3" ht="16.5">
      <c r="A278" s="612" t="s">
        <v>1313</v>
      </c>
      <c r="B278" s="613" t="s">
        <v>2279</v>
      </c>
      <c r="C278" s="614" t="s">
        <v>1314</v>
      </c>
    </row>
    <row r="279" spans="1:3" ht="16.5">
      <c r="A279" s="608" t="s">
        <v>1318</v>
      </c>
      <c r="B279" s="611" t="s">
        <v>2280</v>
      </c>
      <c r="C279" s="606" t="s">
        <v>1319</v>
      </c>
    </row>
    <row r="280" spans="1:3" ht="16.5">
      <c r="A280" s="609" t="s">
        <v>1322</v>
      </c>
      <c r="B280" s="611" t="s">
        <v>2281</v>
      </c>
      <c r="C280" s="502" t="s">
        <v>1323</v>
      </c>
    </row>
    <row r="281" spans="1:3" ht="16.5">
      <c r="A281" s="608" t="s">
        <v>1326</v>
      </c>
      <c r="B281" s="611" t="s">
        <v>2282</v>
      </c>
      <c r="C281" s="606" t="s">
        <v>1327</v>
      </c>
    </row>
    <row r="282" spans="1:3" ht="16.5">
      <c r="A282" s="608" t="s">
        <v>1330</v>
      </c>
      <c r="B282" s="611" t="s">
        <v>2283</v>
      </c>
      <c r="C282" s="606" t="s">
        <v>1331</v>
      </c>
    </row>
    <row r="283" spans="1:3" ht="16.5">
      <c r="A283" s="608" t="s">
        <v>1334</v>
      </c>
      <c r="B283" s="606" t="s">
        <v>2284</v>
      </c>
      <c r="C283" s="615" t="s">
        <v>1335</v>
      </c>
    </row>
    <row r="284" spans="1:3" ht="16.5">
      <c r="A284" s="616" t="s">
        <v>1340</v>
      </c>
      <c r="B284" s="28" t="s">
        <v>2285</v>
      </c>
      <c r="C284" s="502" t="s">
        <v>1341</v>
      </c>
    </row>
    <row r="285" spans="1:3" ht="16.5">
      <c r="A285" s="617" t="s">
        <v>1347</v>
      </c>
      <c r="B285" s="502" t="s">
        <v>2286</v>
      </c>
      <c r="C285" s="617" t="s">
        <v>1348</v>
      </c>
    </row>
    <row r="286" spans="1:3" ht="18.75">
      <c r="A286" s="126" t="s">
        <v>1504</v>
      </c>
      <c r="B286" s="596" t="s">
        <v>2287</v>
      </c>
      <c r="C286" s="203" t="s">
        <v>1497</v>
      </c>
    </row>
    <row r="287" spans="1:3" ht="18.75">
      <c r="A287" s="618" t="s">
        <v>1505</v>
      </c>
      <c r="B287" s="619" t="s">
        <v>2288</v>
      </c>
      <c r="C287" s="620" t="s">
        <v>1501</v>
      </c>
    </row>
    <row r="288" spans="1:3" ht="18.75">
      <c r="A288" s="126" t="s">
        <v>1506</v>
      </c>
      <c r="B288" s="619" t="s">
        <v>2289</v>
      </c>
      <c r="C288" s="203" t="s">
        <v>1502</v>
      </c>
    </row>
    <row r="289" spans="1:3" ht="16.5">
      <c r="A289" s="369" t="s">
        <v>2014</v>
      </c>
      <c r="B289" s="414"/>
      <c r="C289" s="414" t="s">
        <v>2011</v>
      </c>
    </row>
    <row r="290" spans="1:3" ht="16.5">
      <c r="A290" s="369" t="s">
        <v>2015</v>
      </c>
      <c r="B290" s="414"/>
      <c r="C290" s="414" t="s">
        <v>2012</v>
      </c>
    </row>
    <row r="291" spans="1:3" ht="16.5">
      <c r="A291" s="369" t="s">
        <v>2016</v>
      </c>
      <c r="B291" s="414"/>
      <c r="C291" s="414" t="s">
        <v>2013</v>
      </c>
    </row>
  </sheetData>
  <conditionalFormatting sqref="A250:A252 A259">
    <cfRule type="cellIs" dxfId="2" priority="1" stopIfTrue="1" operator="equal">
      <formula>0</formula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E301"/>
  <sheetViews>
    <sheetView topLeftCell="A83" workbookViewId="0">
      <selection activeCell="B103" sqref="B103"/>
    </sheetView>
  </sheetViews>
  <sheetFormatPr defaultRowHeight="15"/>
  <cols>
    <col min="2" max="2" width="14.28515625" bestFit="1" customWidth="1"/>
    <col min="3" max="3" width="27.85546875" bestFit="1" customWidth="1"/>
    <col min="4" max="4" width="16.28515625" bestFit="1" customWidth="1"/>
    <col min="5" max="5" width="11.42578125" bestFit="1" customWidth="1"/>
  </cols>
  <sheetData>
    <row r="1" spans="1:5" ht="16.5">
      <c r="A1" s="550" t="s">
        <v>30</v>
      </c>
      <c r="B1" s="40" t="s">
        <v>2022</v>
      </c>
      <c r="C1" s="40" t="s">
        <v>31</v>
      </c>
      <c r="D1" s="688">
        <v>26000000</v>
      </c>
      <c r="E1" s="688">
        <v>0</v>
      </c>
    </row>
    <row r="2" spans="1:5" ht="16.5">
      <c r="A2" s="551" t="s">
        <v>44</v>
      </c>
      <c r="B2" s="63" t="s">
        <v>2023</v>
      </c>
      <c r="C2" s="552" t="s">
        <v>45</v>
      </c>
      <c r="D2" s="688">
        <v>23000000</v>
      </c>
      <c r="E2" s="688">
        <v>0</v>
      </c>
    </row>
    <row r="3" spans="1:5" ht="16.5">
      <c r="A3" s="550" t="s">
        <v>52</v>
      </c>
      <c r="B3" s="40" t="s">
        <v>2024</v>
      </c>
      <c r="C3" s="553" t="s">
        <v>53</v>
      </c>
      <c r="D3" s="688">
        <v>6379000</v>
      </c>
      <c r="E3" s="688">
        <v>2080000</v>
      </c>
    </row>
    <row r="4" spans="1:5" ht="16.5">
      <c r="A4" s="550" t="s">
        <v>61</v>
      </c>
      <c r="B4" s="40" t="s">
        <v>2025</v>
      </c>
      <c r="C4" s="554" t="s">
        <v>62</v>
      </c>
      <c r="D4" s="688">
        <v>6379000</v>
      </c>
      <c r="E4" s="688">
        <v>1664000</v>
      </c>
    </row>
    <row r="5" spans="1:5" ht="16.5">
      <c r="A5" s="550" t="s">
        <v>164</v>
      </c>
      <c r="B5" s="40" t="s">
        <v>2026</v>
      </c>
      <c r="C5" s="40" t="s">
        <v>165</v>
      </c>
      <c r="D5" s="688">
        <v>5453000</v>
      </c>
      <c r="E5" s="688">
        <v>0</v>
      </c>
    </row>
    <row r="6" spans="1:5" ht="16.5">
      <c r="A6" s="555" t="s">
        <v>197</v>
      </c>
      <c r="B6" s="556" t="s">
        <v>2027</v>
      </c>
      <c r="C6" s="67" t="s">
        <v>198</v>
      </c>
      <c r="D6" s="688">
        <v>6379000</v>
      </c>
      <c r="E6" s="688">
        <v>0</v>
      </c>
    </row>
    <row r="7" spans="1:5" ht="16.5">
      <c r="A7" s="555" t="s">
        <v>101</v>
      </c>
      <c r="B7" s="40" t="s">
        <v>2029</v>
      </c>
      <c r="C7" s="67" t="s">
        <v>102</v>
      </c>
      <c r="D7" s="688">
        <v>6075000</v>
      </c>
      <c r="E7" s="688">
        <v>0</v>
      </c>
    </row>
    <row r="8" spans="1:5" ht="16.5">
      <c r="A8" s="555" t="s">
        <v>108</v>
      </c>
      <c r="B8" s="556" t="s">
        <v>2030</v>
      </c>
      <c r="C8" s="67" t="s">
        <v>109</v>
      </c>
      <c r="D8" s="688">
        <v>5786000</v>
      </c>
      <c r="E8" s="688">
        <v>0</v>
      </c>
    </row>
    <row r="9" spans="1:5" ht="16.5">
      <c r="A9" s="511" t="s">
        <v>1956</v>
      </c>
      <c r="B9" s="556" t="s">
        <v>2511</v>
      </c>
      <c r="C9" s="557" t="s">
        <v>1952</v>
      </c>
      <c r="D9" s="688">
        <v>4918000</v>
      </c>
      <c r="E9" s="688"/>
    </row>
    <row r="10" spans="1:5" ht="16.5">
      <c r="A10" s="529" t="s">
        <v>2460</v>
      </c>
      <c r="B10" s="556" t="s">
        <v>2557</v>
      </c>
      <c r="C10" s="680" t="s">
        <v>1221</v>
      </c>
      <c r="D10" s="688">
        <v>4918000</v>
      </c>
      <c r="E10" s="688"/>
    </row>
    <row r="11" spans="1:5" ht="16.5">
      <c r="A11" s="66" t="s">
        <v>115</v>
      </c>
      <c r="B11" s="558" t="s">
        <v>2031</v>
      </c>
      <c r="C11" s="67" t="s">
        <v>116</v>
      </c>
      <c r="D11" s="688">
        <v>5786000</v>
      </c>
      <c r="E11" s="688">
        <v>0</v>
      </c>
    </row>
    <row r="12" spans="1:5" ht="16.5">
      <c r="A12" s="551" t="s">
        <v>132</v>
      </c>
      <c r="B12" s="63" t="s">
        <v>2032</v>
      </c>
      <c r="C12" s="63" t="s">
        <v>133</v>
      </c>
      <c r="D12" s="688">
        <v>6698000</v>
      </c>
      <c r="E12" s="688">
        <v>2080000</v>
      </c>
    </row>
    <row r="13" spans="1:5" ht="16.5">
      <c r="A13" s="550" t="s">
        <v>74</v>
      </c>
      <c r="B13" s="40" t="s">
        <v>2033</v>
      </c>
      <c r="C13" s="40" t="s">
        <v>75</v>
      </c>
      <c r="D13" s="688">
        <v>6379000</v>
      </c>
      <c r="E13" s="688">
        <v>1664000</v>
      </c>
    </row>
    <row r="14" spans="1:5" ht="16.5">
      <c r="A14" s="551" t="s">
        <v>82</v>
      </c>
      <c r="B14" s="63" t="s">
        <v>2034</v>
      </c>
      <c r="C14" s="63" t="s">
        <v>83</v>
      </c>
      <c r="D14" s="688">
        <v>6075000</v>
      </c>
      <c r="E14" s="688">
        <v>0</v>
      </c>
    </row>
    <row r="15" spans="1:5" ht="16.5">
      <c r="A15" s="559" t="s">
        <v>94</v>
      </c>
      <c r="B15" s="40" t="s">
        <v>2035</v>
      </c>
      <c r="C15" s="53" t="s">
        <v>95</v>
      </c>
      <c r="D15" s="688">
        <v>6075000</v>
      </c>
      <c r="E15" s="688">
        <v>0</v>
      </c>
    </row>
    <row r="16" spans="1:5" ht="16.5">
      <c r="A16" s="414" t="s">
        <v>1126</v>
      </c>
      <c r="B16" s="63" t="s">
        <v>2036</v>
      </c>
      <c r="C16" s="560" t="s">
        <v>125</v>
      </c>
      <c r="D16" s="688">
        <v>4763000</v>
      </c>
      <c r="E16" s="688">
        <v>0</v>
      </c>
    </row>
    <row r="17" spans="1:5" ht="16.5">
      <c r="A17" s="550" t="s">
        <v>144</v>
      </c>
      <c r="B17" s="40" t="s">
        <v>2037</v>
      </c>
      <c r="C17" s="40" t="s">
        <v>145</v>
      </c>
      <c r="D17" s="688">
        <v>6379000</v>
      </c>
      <c r="E17" s="688">
        <v>0</v>
      </c>
    </row>
    <row r="18" spans="1:5" ht="16.5">
      <c r="A18" s="559" t="s">
        <v>171</v>
      </c>
      <c r="B18" s="40" t="s">
        <v>2038</v>
      </c>
      <c r="C18" s="53" t="s">
        <v>172</v>
      </c>
      <c r="D18" s="688">
        <v>7033000</v>
      </c>
      <c r="E18" s="688">
        <v>0</v>
      </c>
    </row>
    <row r="19" spans="1:5" ht="16.5">
      <c r="A19" s="555" t="s">
        <v>174</v>
      </c>
      <c r="B19" s="556" t="s">
        <v>2039</v>
      </c>
      <c r="C19" s="67" t="s">
        <v>175</v>
      </c>
      <c r="D19" s="688">
        <v>4763000</v>
      </c>
      <c r="E19" s="688">
        <v>0</v>
      </c>
    </row>
    <row r="20" spans="1:5" ht="16.5">
      <c r="A20" s="555" t="s">
        <v>183</v>
      </c>
      <c r="B20" s="556" t="s">
        <v>2040</v>
      </c>
      <c r="C20" s="67" t="s">
        <v>184</v>
      </c>
      <c r="D20" s="688">
        <v>6075000</v>
      </c>
      <c r="E20" s="688">
        <v>0</v>
      </c>
    </row>
    <row r="21" spans="1:5" ht="16.5">
      <c r="A21" s="555" t="s">
        <v>191</v>
      </c>
      <c r="B21" s="556" t="s">
        <v>2041</v>
      </c>
      <c r="C21" s="67" t="s">
        <v>192</v>
      </c>
      <c r="D21" s="688">
        <v>4763000</v>
      </c>
      <c r="E21" s="688">
        <v>0</v>
      </c>
    </row>
    <row r="22" spans="1:5" ht="16.5">
      <c r="A22" s="555" t="s">
        <v>204</v>
      </c>
      <c r="B22" s="556" t="s">
        <v>2042</v>
      </c>
      <c r="C22" s="67" t="s">
        <v>205</v>
      </c>
      <c r="D22" s="689">
        <v>6075000</v>
      </c>
      <c r="E22" s="689">
        <v>0</v>
      </c>
    </row>
    <row r="23" spans="1:5" ht="16.5">
      <c r="A23" s="551" t="s">
        <v>214</v>
      </c>
      <c r="B23" s="63" t="s">
        <v>2043</v>
      </c>
      <c r="C23" s="63" t="s">
        <v>215</v>
      </c>
      <c r="D23" s="689">
        <v>5786000</v>
      </c>
      <c r="E23" s="689">
        <v>0</v>
      </c>
    </row>
    <row r="24" spans="1:5" ht="16.5">
      <c r="A24" s="551" t="s">
        <v>221</v>
      </c>
      <c r="B24" s="63" t="s">
        <v>2044</v>
      </c>
      <c r="C24" s="63" t="s">
        <v>222</v>
      </c>
      <c r="D24" s="689">
        <v>6075000</v>
      </c>
      <c r="E24" s="689">
        <v>1664000</v>
      </c>
    </row>
    <row r="25" spans="1:5" ht="16.5">
      <c r="A25" s="551" t="s">
        <v>237</v>
      </c>
      <c r="B25" s="63" t="s">
        <v>2045</v>
      </c>
      <c r="C25" s="63" t="s">
        <v>238</v>
      </c>
      <c r="D25" s="689">
        <v>5786000</v>
      </c>
      <c r="E25" s="689"/>
    </row>
    <row r="26" spans="1:5" ht="16.5">
      <c r="A26" s="551" t="s">
        <v>1842</v>
      </c>
      <c r="B26" s="63" t="s">
        <v>2046</v>
      </c>
      <c r="C26" s="63" t="s">
        <v>1844</v>
      </c>
      <c r="D26" s="689">
        <v>5786000</v>
      </c>
      <c r="E26" s="689"/>
    </row>
    <row r="27" spans="1:5" ht="16.5">
      <c r="A27" s="460" t="s">
        <v>1958</v>
      </c>
      <c r="B27" s="63" t="s">
        <v>2512</v>
      </c>
      <c r="C27" s="462" t="s">
        <v>1873</v>
      </c>
      <c r="D27" s="689">
        <v>4918000</v>
      </c>
      <c r="E27" s="689"/>
    </row>
    <row r="28" spans="1:5" ht="16.5">
      <c r="A28" s="551" t="s">
        <v>228</v>
      </c>
      <c r="B28" s="63" t="s">
        <v>2047</v>
      </c>
      <c r="C28" s="63" t="s">
        <v>229</v>
      </c>
      <c r="D28" s="688">
        <v>4763000</v>
      </c>
      <c r="E28" s="689">
        <v>0</v>
      </c>
    </row>
    <row r="29" spans="1:5" ht="16.5">
      <c r="A29" s="555" t="s">
        <v>243</v>
      </c>
      <c r="B29" s="63" t="s">
        <v>2048</v>
      </c>
      <c r="C29" s="67" t="s">
        <v>244</v>
      </c>
      <c r="D29" s="688">
        <v>19950000</v>
      </c>
      <c r="E29" s="688">
        <v>0</v>
      </c>
    </row>
    <row r="30" spans="1:5" ht="16.5">
      <c r="A30" s="561" t="s">
        <v>259</v>
      </c>
      <c r="B30" s="63" t="s">
        <v>2049</v>
      </c>
      <c r="C30" s="67" t="s">
        <v>260</v>
      </c>
      <c r="D30" s="688">
        <v>6379000</v>
      </c>
      <c r="E30" s="688">
        <v>1664000</v>
      </c>
    </row>
    <row r="31" spans="1:5" ht="16.5">
      <c r="A31" s="561" t="s">
        <v>264</v>
      </c>
      <c r="B31" s="63" t="s">
        <v>2050</v>
      </c>
      <c r="C31" s="67" t="s">
        <v>265</v>
      </c>
      <c r="D31" s="688">
        <v>5096000</v>
      </c>
      <c r="E31" s="688">
        <v>416000</v>
      </c>
    </row>
    <row r="32" spans="1:5" ht="16.5">
      <c r="A32" s="550" t="s">
        <v>274</v>
      </c>
      <c r="B32" s="40" t="s">
        <v>2052</v>
      </c>
      <c r="C32" s="40" t="s">
        <v>275</v>
      </c>
      <c r="D32" s="688">
        <v>6075000</v>
      </c>
      <c r="E32" s="688">
        <v>0</v>
      </c>
    </row>
    <row r="33" spans="1:5" ht="16.5">
      <c r="A33" s="46" t="s">
        <v>280</v>
      </c>
      <c r="B33" s="562" t="s">
        <v>2053</v>
      </c>
      <c r="C33" s="67" t="s">
        <v>281</v>
      </c>
      <c r="D33" s="688">
        <v>5786000</v>
      </c>
      <c r="E33" s="688">
        <v>0</v>
      </c>
    </row>
    <row r="34" spans="1:5" ht="16.5">
      <c r="A34" s="563" t="s">
        <v>2054</v>
      </c>
      <c r="B34" s="562" t="s">
        <v>2055</v>
      </c>
      <c r="C34" s="67" t="s">
        <v>1857</v>
      </c>
      <c r="D34" s="689">
        <v>4918000</v>
      </c>
      <c r="E34" s="689"/>
    </row>
    <row r="35" spans="1:5" ht="16.5">
      <c r="A35" s="563" t="s">
        <v>2056</v>
      </c>
      <c r="B35" s="562" t="s">
        <v>2057</v>
      </c>
      <c r="C35" s="67" t="s">
        <v>1858</v>
      </c>
      <c r="D35" s="689">
        <v>4918000</v>
      </c>
      <c r="E35" s="689"/>
    </row>
    <row r="36" spans="1:5" ht="16.5">
      <c r="A36" s="564" t="s">
        <v>1959</v>
      </c>
      <c r="B36" s="562" t="s">
        <v>2513</v>
      </c>
      <c r="C36" s="481" t="s">
        <v>1953</v>
      </c>
      <c r="D36" s="690">
        <v>4918000</v>
      </c>
      <c r="E36" s="690"/>
    </row>
    <row r="37" spans="1:5" ht="16.5">
      <c r="A37" s="566" t="s">
        <v>286</v>
      </c>
      <c r="B37" s="63" t="s">
        <v>2058</v>
      </c>
      <c r="C37" s="87" t="s">
        <v>287</v>
      </c>
      <c r="D37" s="688">
        <v>7033000</v>
      </c>
      <c r="E37" s="688">
        <v>2080000</v>
      </c>
    </row>
    <row r="38" spans="1:5" ht="16.5">
      <c r="A38" s="567" t="s">
        <v>300</v>
      </c>
      <c r="B38" s="63" t="s">
        <v>2059</v>
      </c>
      <c r="C38" s="568" t="s">
        <v>301</v>
      </c>
      <c r="D38" s="688">
        <v>4918000</v>
      </c>
      <c r="E38" s="694">
        <v>0</v>
      </c>
    </row>
    <row r="39" spans="1:5" ht="16.5">
      <c r="A39" s="551" t="s">
        <v>293</v>
      </c>
      <c r="B39" s="63" t="s">
        <v>2060</v>
      </c>
      <c r="C39" s="63" t="s">
        <v>294</v>
      </c>
      <c r="D39" s="688">
        <v>4918000</v>
      </c>
      <c r="E39" s="688">
        <v>0</v>
      </c>
    </row>
    <row r="40" spans="1:5" ht="16.5">
      <c r="A40" s="555" t="s">
        <v>252</v>
      </c>
      <c r="B40" s="63" t="s">
        <v>2061</v>
      </c>
      <c r="C40" s="67" t="s">
        <v>253</v>
      </c>
      <c r="D40" s="688">
        <v>6698000</v>
      </c>
      <c r="E40" s="688">
        <v>2080000</v>
      </c>
    </row>
    <row r="41" spans="1:5" ht="16.5">
      <c r="A41" s="551" t="s">
        <v>313</v>
      </c>
      <c r="B41" s="63" t="s">
        <v>2062</v>
      </c>
      <c r="C41" s="63" t="s">
        <v>314</v>
      </c>
      <c r="D41" s="688">
        <v>6698000</v>
      </c>
      <c r="E41" s="688">
        <v>2080000</v>
      </c>
    </row>
    <row r="42" spans="1:5" ht="16.5">
      <c r="A42" s="39" t="s">
        <v>318</v>
      </c>
      <c r="B42" s="63" t="s">
        <v>2063</v>
      </c>
      <c r="C42" s="10" t="s">
        <v>319</v>
      </c>
      <c r="D42" s="688">
        <v>5786000</v>
      </c>
      <c r="E42" s="688">
        <v>0</v>
      </c>
    </row>
    <row r="43" spans="1:5" ht="16.5">
      <c r="A43" s="516" t="s">
        <v>1957</v>
      </c>
      <c r="B43" s="63" t="s">
        <v>2514</v>
      </c>
      <c r="C43" s="517" t="s">
        <v>1963</v>
      </c>
      <c r="D43" s="688">
        <v>4918000</v>
      </c>
      <c r="E43" s="688"/>
    </row>
    <row r="44" spans="1:5" ht="16.5">
      <c r="A44" s="39" t="s">
        <v>327</v>
      </c>
      <c r="B44" s="63" t="s">
        <v>2064</v>
      </c>
      <c r="C44" s="10" t="s">
        <v>328</v>
      </c>
      <c r="D44" s="688">
        <v>4160000</v>
      </c>
      <c r="E44" s="688">
        <v>0</v>
      </c>
    </row>
    <row r="45" spans="1:5" ht="16.5">
      <c r="A45" s="569" t="s">
        <v>344</v>
      </c>
      <c r="B45" s="63" t="s">
        <v>2065</v>
      </c>
      <c r="C45" s="96" t="s">
        <v>345</v>
      </c>
      <c r="D45" s="688">
        <v>5835000</v>
      </c>
      <c r="E45" s="688">
        <v>0</v>
      </c>
    </row>
    <row r="46" spans="1:5" ht="16.5">
      <c r="A46" s="550" t="s">
        <v>351</v>
      </c>
      <c r="B46" s="40" t="s">
        <v>2066</v>
      </c>
      <c r="C46" s="40" t="s">
        <v>352</v>
      </c>
      <c r="D46" s="688">
        <v>5835000</v>
      </c>
      <c r="E46" s="688">
        <v>0</v>
      </c>
    </row>
    <row r="47" spans="1:5" ht="16.5">
      <c r="A47" s="550" t="s">
        <v>336</v>
      </c>
      <c r="B47" s="40" t="s">
        <v>2067</v>
      </c>
      <c r="C47" s="40" t="s">
        <v>337</v>
      </c>
      <c r="D47" s="688">
        <v>5835000</v>
      </c>
      <c r="E47" s="688">
        <v>1248000</v>
      </c>
    </row>
    <row r="48" spans="1:5" ht="16.5">
      <c r="A48" s="550" t="s">
        <v>354</v>
      </c>
      <c r="B48" s="40" t="s">
        <v>2068</v>
      </c>
      <c r="C48" s="63" t="s">
        <v>355</v>
      </c>
      <c r="D48" s="688">
        <v>5453000</v>
      </c>
      <c r="E48" s="688">
        <v>0</v>
      </c>
    </row>
    <row r="49" spans="1:5" ht="16.5">
      <c r="A49" s="550" t="s">
        <v>359</v>
      </c>
      <c r="B49" s="40" t="s">
        <v>2069</v>
      </c>
      <c r="C49" s="40" t="s">
        <v>360</v>
      </c>
      <c r="D49" s="688">
        <v>5096000</v>
      </c>
      <c r="E49" s="688">
        <v>0</v>
      </c>
    </row>
    <row r="50" spans="1:5" ht="16.5">
      <c r="A50" s="25" t="s">
        <v>370</v>
      </c>
      <c r="B50" s="63" t="s">
        <v>2070</v>
      </c>
      <c r="C50" s="63" t="s">
        <v>371</v>
      </c>
      <c r="D50" s="688">
        <v>4451000</v>
      </c>
      <c r="E50" s="689"/>
    </row>
    <row r="51" spans="1:5" ht="16.5">
      <c r="A51" s="550" t="s">
        <v>365</v>
      </c>
      <c r="B51" s="40" t="s">
        <v>2071</v>
      </c>
      <c r="C51" s="40" t="s">
        <v>366</v>
      </c>
      <c r="D51" s="688">
        <v>5835000</v>
      </c>
      <c r="E51" s="688">
        <v>0</v>
      </c>
    </row>
    <row r="52" spans="1:5" ht="16.5">
      <c r="A52" s="550" t="s">
        <v>377</v>
      </c>
      <c r="B52" s="40" t="s">
        <v>2072</v>
      </c>
      <c r="C52" s="40" t="s">
        <v>378</v>
      </c>
      <c r="D52" s="688">
        <v>6379000</v>
      </c>
      <c r="E52" s="688">
        <v>1664000</v>
      </c>
    </row>
    <row r="53" spans="1:5" ht="16.5">
      <c r="A53" s="570" t="s">
        <v>1396</v>
      </c>
      <c r="B53" s="40" t="s">
        <v>2073</v>
      </c>
      <c r="C53" s="40" t="s">
        <v>2074</v>
      </c>
      <c r="D53" s="688">
        <v>4918000</v>
      </c>
      <c r="E53" s="688">
        <v>0</v>
      </c>
    </row>
    <row r="54" spans="1:5" ht="16.5">
      <c r="A54" s="572" t="s">
        <v>1567</v>
      </c>
      <c r="B54" s="40" t="s">
        <v>1736</v>
      </c>
      <c r="C54" s="63" t="s">
        <v>1564</v>
      </c>
      <c r="D54" s="689">
        <v>4918000</v>
      </c>
      <c r="E54" s="689">
        <v>0</v>
      </c>
    </row>
    <row r="55" spans="1:5" ht="16.5">
      <c r="A55" s="573" t="s">
        <v>1421</v>
      </c>
      <c r="B55" s="40" t="s">
        <v>2075</v>
      </c>
      <c r="C55" s="414" t="s">
        <v>1416</v>
      </c>
      <c r="D55" s="689">
        <v>4918000</v>
      </c>
      <c r="E55" s="689">
        <v>0</v>
      </c>
    </row>
    <row r="56" spans="1:5" ht="16.5">
      <c r="A56" s="573" t="s">
        <v>2450</v>
      </c>
      <c r="B56" s="40" t="s">
        <v>2556</v>
      </c>
      <c r="C56" s="414" t="s">
        <v>2449</v>
      </c>
      <c r="D56" s="689">
        <v>4918000</v>
      </c>
      <c r="E56" s="689"/>
    </row>
    <row r="57" spans="1:5" ht="16.5">
      <c r="A57" s="572" t="s">
        <v>388</v>
      </c>
      <c r="B57" s="63" t="s">
        <v>2076</v>
      </c>
      <c r="C57" s="552" t="s">
        <v>389</v>
      </c>
      <c r="D57" s="689">
        <v>6379000</v>
      </c>
      <c r="E57" s="688">
        <v>2080000</v>
      </c>
    </row>
    <row r="58" spans="1:5" ht="16.5">
      <c r="A58" s="551" t="s">
        <v>395</v>
      </c>
      <c r="B58" s="63" t="s">
        <v>2077</v>
      </c>
      <c r="C58" s="63" t="s">
        <v>396</v>
      </c>
      <c r="D58" s="688">
        <v>6379000</v>
      </c>
      <c r="E58" s="688">
        <v>1664000</v>
      </c>
    </row>
    <row r="59" spans="1:5" ht="16.5">
      <c r="A59" s="555" t="s">
        <v>402</v>
      </c>
      <c r="B59" s="63" t="s">
        <v>2078</v>
      </c>
      <c r="C59" s="67" t="s">
        <v>403</v>
      </c>
      <c r="D59" s="688">
        <v>6359000</v>
      </c>
      <c r="E59" s="688">
        <v>0</v>
      </c>
    </row>
    <row r="60" spans="1:5" ht="16.5">
      <c r="A60" s="555" t="s">
        <v>412</v>
      </c>
      <c r="B60" s="63" t="s">
        <v>2079</v>
      </c>
      <c r="C60" s="67" t="s">
        <v>413</v>
      </c>
      <c r="D60" s="688">
        <v>6698000</v>
      </c>
      <c r="E60" s="688">
        <v>0</v>
      </c>
    </row>
    <row r="61" spans="1:5" ht="16.5">
      <c r="A61" s="555" t="s">
        <v>419</v>
      </c>
      <c r="B61" s="63" t="s">
        <v>2080</v>
      </c>
      <c r="C61" s="67" t="s">
        <v>420</v>
      </c>
      <c r="D61" s="688">
        <v>6379000</v>
      </c>
      <c r="E61" s="688">
        <v>0</v>
      </c>
    </row>
    <row r="62" spans="1:5" ht="16.5">
      <c r="A62" s="551" t="s">
        <v>426</v>
      </c>
      <c r="B62" s="63" t="s">
        <v>2081</v>
      </c>
      <c r="C62" s="63" t="s">
        <v>427</v>
      </c>
      <c r="D62" s="688">
        <v>6379000</v>
      </c>
      <c r="E62" s="688">
        <v>0</v>
      </c>
    </row>
    <row r="63" spans="1:5" ht="16.5">
      <c r="A63" s="551" t="s">
        <v>435</v>
      </c>
      <c r="B63" s="63" t="s">
        <v>2082</v>
      </c>
      <c r="C63" s="63" t="s">
        <v>436</v>
      </c>
      <c r="D63" s="688">
        <v>6359000</v>
      </c>
      <c r="E63" s="688">
        <v>0</v>
      </c>
    </row>
    <row r="64" spans="1:5" ht="16.5">
      <c r="A64" s="550" t="s">
        <v>442</v>
      </c>
      <c r="B64" s="40" t="s">
        <v>2083</v>
      </c>
      <c r="C64" s="40" t="s">
        <v>443</v>
      </c>
      <c r="D64" s="688">
        <v>6075000</v>
      </c>
      <c r="E64" s="688">
        <v>0</v>
      </c>
    </row>
    <row r="65" spans="1:5" ht="16.5">
      <c r="A65" s="550" t="s">
        <v>450</v>
      </c>
      <c r="B65" s="40" t="s">
        <v>2084</v>
      </c>
      <c r="C65" s="40" t="s">
        <v>451</v>
      </c>
      <c r="D65" s="688">
        <v>6075000</v>
      </c>
      <c r="E65" s="688">
        <v>0</v>
      </c>
    </row>
    <row r="66" spans="1:5" ht="16.5">
      <c r="A66" s="550" t="s">
        <v>1733</v>
      </c>
      <c r="B66" s="40" t="s">
        <v>1735</v>
      </c>
      <c r="C66" s="40" t="s">
        <v>1579</v>
      </c>
      <c r="D66" s="688">
        <v>4918000</v>
      </c>
      <c r="E66" s="688"/>
    </row>
    <row r="67" spans="1:5" ht="16.5">
      <c r="A67" s="218" t="s">
        <v>460</v>
      </c>
      <c r="B67" s="40" t="s">
        <v>2085</v>
      </c>
      <c r="C67" s="217" t="s">
        <v>461</v>
      </c>
      <c r="D67" s="688">
        <v>4918000</v>
      </c>
      <c r="E67" s="688">
        <v>0</v>
      </c>
    </row>
    <row r="68" spans="1:5" ht="16.5">
      <c r="A68" s="550" t="s">
        <v>471</v>
      </c>
      <c r="B68" s="40" t="s">
        <v>2087</v>
      </c>
      <c r="C68" s="40" t="s">
        <v>472</v>
      </c>
      <c r="D68" s="688">
        <v>5411000</v>
      </c>
      <c r="E68" s="688">
        <v>0</v>
      </c>
    </row>
    <row r="69" spans="1:5" ht="16.5">
      <c r="A69" s="569" t="s">
        <v>496</v>
      </c>
      <c r="B69" s="63" t="s">
        <v>2088</v>
      </c>
      <c r="C69" s="96" t="s">
        <v>497</v>
      </c>
      <c r="D69" s="688">
        <v>5153000</v>
      </c>
      <c r="E69" s="688">
        <v>0</v>
      </c>
    </row>
    <row r="70" spans="1:5" ht="16.5">
      <c r="A70" s="569" t="s">
        <v>504</v>
      </c>
      <c r="B70" s="63" t="s">
        <v>2089</v>
      </c>
      <c r="C70" s="96" t="s">
        <v>505</v>
      </c>
      <c r="D70" s="689">
        <v>6264000</v>
      </c>
      <c r="E70" s="689">
        <v>0</v>
      </c>
    </row>
    <row r="71" spans="1:5" ht="16.5">
      <c r="A71" s="569" t="s">
        <v>511</v>
      </c>
      <c r="B71" s="63" t="s">
        <v>2090</v>
      </c>
      <c r="C71" s="96" t="s">
        <v>512</v>
      </c>
      <c r="D71" s="688">
        <v>5966000</v>
      </c>
      <c r="E71" s="688">
        <v>0</v>
      </c>
    </row>
    <row r="72" spans="1:5" ht="16.5">
      <c r="A72" s="569" t="s">
        <v>519</v>
      </c>
      <c r="B72" s="63" t="s">
        <v>2091</v>
      </c>
      <c r="C72" s="97" t="s">
        <v>520</v>
      </c>
      <c r="D72" s="688">
        <v>5966000</v>
      </c>
      <c r="E72" s="688">
        <v>0</v>
      </c>
    </row>
    <row r="73" spans="1:5" ht="16.5">
      <c r="A73" s="569" t="s">
        <v>525</v>
      </c>
      <c r="B73" s="63" t="s">
        <v>2092</v>
      </c>
      <c r="C73" s="97" t="s">
        <v>526</v>
      </c>
      <c r="D73" s="688">
        <v>6264000</v>
      </c>
      <c r="E73" s="689">
        <v>1664000</v>
      </c>
    </row>
    <row r="74" spans="1:5" ht="16.5">
      <c r="A74" s="569" t="s">
        <v>532</v>
      </c>
      <c r="B74" s="63" t="s">
        <v>2093</v>
      </c>
      <c r="C74" s="97" t="s">
        <v>533</v>
      </c>
      <c r="D74" s="688">
        <v>5682000</v>
      </c>
      <c r="E74" s="688">
        <v>0</v>
      </c>
    </row>
    <row r="75" spans="1:5" ht="16.5">
      <c r="A75" s="574" t="s">
        <v>537</v>
      </c>
      <c r="B75" s="483" t="s">
        <v>2094</v>
      </c>
      <c r="C75" s="575" t="s">
        <v>538</v>
      </c>
      <c r="D75" s="690">
        <v>5966000</v>
      </c>
      <c r="E75" s="690">
        <v>1248000</v>
      </c>
    </row>
    <row r="76" spans="1:5" ht="16.5">
      <c r="A76" s="569" t="s">
        <v>545</v>
      </c>
      <c r="B76" s="63" t="s">
        <v>2095</v>
      </c>
      <c r="C76" s="576" t="s">
        <v>546</v>
      </c>
      <c r="D76" s="688">
        <v>5411000</v>
      </c>
      <c r="E76" s="688">
        <v>0</v>
      </c>
    </row>
    <row r="77" spans="1:5" ht="16.5">
      <c r="A77" s="569" t="s">
        <v>550</v>
      </c>
      <c r="B77" s="63" t="s">
        <v>2096</v>
      </c>
      <c r="C77" s="576" t="s">
        <v>551</v>
      </c>
      <c r="D77" s="688">
        <v>5682000</v>
      </c>
      <c r="E77" s="688">
        <v>0</v>
      </c>
    </row>
    <row r="78" spans="1:5" ht="16.5">
      <c r="A78" s="577" t="s">
        <v>556</v>
      </c>
      <c r="B78" s="63" t="s">
        <v>2097</v>
      </c>
      <c r="C78" s="578" t="s">
        <v>557</v>
      </c>
      <c r="D78" s="688">
        <v>5682000</v>
      </c>
      <c r="E78" s="688">
        <v>0</v>
      </c>
    </row>
    <row r="79" spans="1:5" ht="16.5">
      <c r="A79" s="577" t="s">
        <v>562</v>
      </c>
      <c r="B79" s="63" t="s">
        <v>2098</v>
      </c>
      <c r="C79" s="578" t="s">
        <v>563</v>
      </c>
      <c r="D79" s="688">
        <v>5153000</v>
      </c>
      <c r="E79" s="688">
        <v>0</v>
      </c>
    </row>
    <row r="80" spans="1:5" ht="16.5">
      <c r="A80" s="569" t="s">
        <v>568</v>
      </c>
      <c r="B80" s="63" t="s">
        <v>2099</v>
      </c>
      <c r="C80" s="97" t="s">
        <v>569</v>
      </c>
      <c r="D80" s="688">
        <v>5411000</v>
      </c>
      <c r="E80" s="688">
        <v>0</v>
      </c>
    </row>
    <row r="81" spans="1:5" ht="16.5">
      <c r="A81" s="569" t="s">
        <v>578</v>
      </c>
      <c r="B81" s="63" t="s">
        <v>2101</v>
      </c>
      <c r="C81" s="96" t="s">
        <v>579</v>
      </c>
      <c r="D81" s="688">
        <v>5301000</v>
      </c>
      <c r="E81" s="688">
        <v>0</v>
      </c>
    </row>
    <row r="82" spans="1:5" ht="16.5">
      <c r="A82" s="555" t="s">
        <v>586</v>
      </c>
      <c r="B82" s="63" t="s">
        <v>2102</v>
      </c>
      <c r="C82" s="67" t="s">
        <v>587</v>
      </c>
      <c r="D82" s="688">
        <v>4908000</v>
      </c>
      <c r="E82" s="688">
        <v>0</v>
      </c>
    </row>
    <row r="83" spans="1:5" ht="16.5">
      <c r="A83" s="569" t="s">
        <v>592</v>
      </c>
      <c r="B83" s="63" t="s">
        <v>2103</v>
      </c>
      <c r="C83" s="579" t="s">
        <v>593</v>
      </c>
      <c r="D83" s="688">
        <v>5153000</v>
      </c>
      <c r="E83" s="688">
        <v>0</v>
      </c>
    </row>
    <row r="84" spans="1:5" ht="16.5">
      <c r="A84" s="569" t="s">
        <v>599</v>
      </c>
      <c r="B84" s="63" t="s">
        <v>2104</v>
      </c>
      <c r="C84" s="579" t="s">
        <v>600</v>
      </c>
      <c r="D84" s="688">
        <v>4908000</v>
      </c>
      <c r="E84" s="688">
        <v>0</v>
      </c>
    </row>
    <row r="85" spans="1:5" ht="16.5">
      <c r="A85" s="580" t="s">
        <v>604</v>
      </c>
      <c r="B85" s="63" t="s">
        <v>2105</v>
      </c>
      <c r="C85" s="581" t="s">
        <v>605</v>
      </c>
      <c r="D85" s="688">
        <v>4674000</v>
      </c>
      <c r="E85" s="688">
        <v>0</v>
      </c>
    </row>
    <row r="86" spans="1:5" ht="16.5">
      <c r="A86" s="151" t="s">
        <v>609</v>
      </c>
      <c r="B86" s="63" t="s">
        <v>2107</v>
      </c>
      <c r="C86" s="582" t="s">
        <v>610</v>
      </c>
      <c r="D86" s="688">
        <v>4674000</v>
      </c>
      <c r="E86" s="688"/>
    </row>
    <row r="87" spans="1:5" ht="16.5">
      <c r="A87" s="151" t="s">
        <v>1925</v>
      </c>
      <c r="B87" s="63" t="s">
        <v>2108</v>
      </c>
      <c r="C87" s="481" t="s">
        <v>1865</v>
      </c>
      <c r="D87" s="688">
        <v>4451000</v>
      </c>
      <c r="E87" s="688"/>
    </row>
    <row r="88" spans="1:5" ht="16.5">
      <c r="A88" s="151" t="s">
        <v>1926</v>
      </c>
      <c r="B88" s="63" t="s">
        <v>2109</v>
      </c>
      <c r="C88" s="481" t="s">
        <v>1869</v>
      </c>
      <c r="D88" s="688">
        <v>4674000</v>
      </c>
      <c r="E88" s="688"/>
    </row>
    <row r="89" spans="1:5" ht="16.5">
      <c r="A89" s="151" t="s">
        <v>1927</v>
      </c>
      <c r="B89" s="63" t="s">
        <v>2110</v>
      </c>
      <c r="C89" s="481" t="s">
        <v>1597</v>
      </c>
      <c r="D89" s="688">
        <v>4674000</v>
      </c>
      <c r="E89" s="688"/>
    </row>
    <row r="90" spans="1:5" ht="16.5">
      <c r="A90" s="151" t="s">
        <v>2290</v>
      </c>
      <c r="B90" s="63" t="s">
        <v>2515</v>
      </c>
      <c r="C90" s="481" t="s">
        <v>2291</v>
      </c>
      <c r="D90" s="688">
        <v>4674000</v>
      </c>
      <c r="E90" s="688"/>
    </row>
    <row r="91" spans="1:5" ht="16.5">
      <c r="A91" s="580" t="s">
        <v>619</v>
      </c>
      <c r="B91" s="63" t="s">
        <v>2111</v>
      </c>
      <c r="C91" s="104" t="s">
        <v>620</v>
      </c>
      <c r="D91" s="688">
        <v>6392000</v>
      </c>
      <c r="E91" s="688">
        <v>1248000</v>
      </c>
    </row>
    <row r="92" spans="1:5" ht="16.5">
      <c r="A92" s="580" t="s">
        <v>626</v>
      </c>
      <c r="B92" s="63" t="s">
        <v>2112</v>
      </c>
      <c r="C92" s="104" t="s">
        <v>627</v>
      </c>
      <c r="D92" s="688">
        <v>5759000</v>
      </c>
      <c r="E92" s="688">
        <v>0</v>
      </c>
    </row>
    <row r="93" spans="1:5" ht="16.5">
      <c r="A93" s="580" t="s">
        <v>633</v>
      </c>
      <c r="B93" s="63" t="s">
        <v>2113</v>
      </c>
      <c r="C93" s="104" t="s">
        <v>634</v>
      </c>
      <c r="D93" s="688">
        <v>5759000</v>
      </c>
      <c r="E93" s="688">
        <v>0</v>
      </c>
    </row>
    <row r="94" spans="1:5" ht="16.5">
      <c r="A94" s="580" t="s">
        <v>638</v>
      </c>
      <c r="B94" s="63" t="s">
        <v>2114</v>
      </c>
      <c r="C94" s="104" t="s">
        <v>1612</v>
      </c>
      <c r="D94" s="688">
        <v>5188000</v>
      </c>
      <c r="E94" s="688">
        <v>0</v>
      </c>
    </row>
    <row r="95" spans="1:5" ht="16.5">
      <c r="A95" s="566" t="s">
        <v>649</v>
      </c>
      <c r="B95" s="63" t="s">
        <v>2115</v>
      </c>
      <c r="C95" s="87" t="s">
        <v>650</v>
      </c>
      <c r="D95" s="688">
        <v>4807000</v>
      </c>
      <c r="E95" s="688">
        <v>0</v>
      </c>
    </row>
    <row r="96" spans="1:5" ht="16.5">
      <c r="A96" s="66" t="s">
        <v>657</v>
      </c>
      <c r="B96" s="558" t="s">
        <v>2116</v>
      </c>
      <c r="C96" s="67" t="s">
        <v>658</v>
      </c>
      <c r="D96" s="688">
        <v>5188000</v>
      </c>
      <c r="E96" s="688">
        <v>0</v>
      </c>
    </row>
    <row r="97" spans="1:5" ht="18.75">
      <c r="A97" s="210" t="s">
        <v>2455</v>
      </c>
      <c r="B97" s="558" t="s">
        <v>2558</v>
      </c>
      <c r="C97" s="211" t="s">
        <v>2454</v>
      </c>
      <c r="D97" s="688">
        <v>4451000</v>
      </c>
      <c r="E97" s="688"/>
    </row>
    <row r="98" spans="1:5" ht="16.5">
      <c r="A98" s="566" t="s">
        <v>662</v>
      </c>
      <c r="B98" s="63" t="s">
        <v>2117</v>
      </c>
      <c r="C98" s="87" t="s">
        <v>663</v>
      </c>
      <c r="D98" s="688">
        <v>6698000</v>
      </c>
      <c r="E98" s="688">
        <v>2080000</v>
      </c>
    </row>
    <row r="99" spans="1:5" ht="16.5">
      <c r="A99" s="566" t="s">
        <v>668</v>
      </c>
      <c r="B99" s="63" t="s">
        <v>2118</v>
      </c>
      <c r="C99" s="87" t="s">
        <v>669</v>
      </c>
      <c r="D99" s="688">
        <v>5096000</v>
      </c>
      <c r="E99" s="688">
        <v>1664000</v>
      </c>
    </row>
    <row r="100" spans="1:5" ht="16.5">
      <c r="A100" s="566" t="s">
        <v>677</v>
      </c>
      <c r="B100" s="63" t="s">
        <v>2119</v>
      </c>
      <c r="C100" s="87" t="s">
        <v>678</v>
      </c>
      <c r="D100" s="688">
        <v>6243000</v>
      </c>
      <c r="E100" s="688">
        <v>0</v>
      </c>
    </row>
    <row r="101" spans="1:5" ht="16.5">
      <c r="A101" s="566" t="s">
        <v>681</v>
      </c>
      <c r="B101" s="63" t="s">
        <v>2120</v>
      </c>
      <c r="C101" s="87" t="s">
        <v>682</v>
      </c>
      <c r="D101" s="688">
        <v>6075000</v>
      </c>
      <c r="E101" s="688">
        <v>1664000</v>
      </c>
    </row>
    <row r="102" spans="1:5" ht="16.5">
      <c r="A102" s="492" t="s">
        <v>1849</v>
      </c>
      <c r="B102" s="556" t="s">
        <v>3282</v>
      </c>
      <c r="C102" s="458" t="s">
        <v>1851</v>
      </c>
      <c r="D102" s="688">
        <v>4918000</v>
      </c>
      <c r="E102" s="688"/>
    </row>
    <row r="103" spans="1:5" ht="16.5">
      <c r="A103" s="566" t="s">
        <v>690</v>
      </c>
      <c r="B103" s="63" t="s">
        <v>2122</v>
      </c>
      <c r="C103" s="87" t="s">
        <v>691</v>
      </c>
      <c r="D103" s="688">
        <v>5251000</v>
      </c>
      <c r="E103" s="688">
        <v>0</v>
      </c>
    </row>
    <row r="104" spans="1:5" ht="16.5">
      <c r="A104" s="566" t="s">
        <v>692</v>
      </c>
      <c r="B104" s="63" t="s">
        <v>2123</v>
      </c>
      <c r="C104" s="87" t="s">
        <v>693</v>
      </c>
      <c r="D104" s="688">
        <v>5251000</v>
      </c>
      <c r="E104" s="688">
        <v>0</v>
      </c>
    </row>
    <row r="105" spans="1:5" ht="16.5">
      <c r="A105" s="566" t="s">
        <v>698</v>
      </c>
      <c r="B105" s="63" t="s">
        <v>2124</v>
      </c>
      <c r="C105" s="87" t="s">
        <v>699</v>
      </c>
      <c r="D105" s="688">
        <v>5251000</v>
      </c>
      <c r="E105" s="688">
        <v>0</v>
      </c>
    </row>
    <row r="106" spans="1:5" ht="16.5">
      <c r="A106" s="566" t="s">
        <v>704</v>
      </c>
      <c r="B106" s="63" t="s">
        <v>2125</v>
      </c>
      <c r="C106" s="568" t="s">
        <v>705</v>
      </c>
      <c r="D106" s="688">
        <v>5251000</v>
      </c>
      <c r="E106" s="688">
        <v>0</v>
      </c>
    </row>
    <row r="107" spans="1:5" ht="16.5">
      <c r="A107" s="566" t="s">
        <v>710</v>
      </c>
      <c r="B107" s="63" t="s">
        <v>2126</v>
      </c>
      <c r="C107" s="87" t="s">
        <v>711</v>
      </c>
      <c r="D107" s="688">
        <v>5251000</v>
      </c>
      <c r="E107" s="688">
        <v>0</v>
      </c>
    </row>
    <row r="108" spans="1:5" ht="16.5">
      <c r="A108" s="566" t="s">
        <v>714</v>
      </c>
      <c r="B108" s="63" t="s">
        <v>2127</v>
      </c>
      <c r="C108" s="87" t="s">
        <v>715</v>
      </c>
      <c r="D108" s="688">
        <v>5251000</v>
      </c>
      <c r="E108" s="688">
        <v>0</v>
      </c>
    </row>
    <row r="109" spans="1:5" ht="16.5">
      <c r="A109" s="566" t="s">
        <v>720</v>
      </c>
      <c r="B109" s="63" t="s">
        <v>2128</v>
      </c>
      <c r="C109" s="87" t="s">
        <v>721</v>
      </c>
      <c r="D109" s="688">
        <v>5251000</v>
      </c>
      <c r="E109" s="688">
        <v>0</v>
      </c>
    </row>
    <row r="110" spans="1:5" ht="16.5">
      <c r="A110" s="566" t="s">
        <v>726</v>
      </c>
      <c r="B110" s="63" t="s">
        <v>2129</v>
      </c>
      <c r="C110" s="583" t="s">
        <v>727</v>
      </c>
      <c r="D110" s="688">
        <v>5251000</v>
      </c>
      <c r="E110" s="688">
        <v>0</v>
      </c>
    </row>
    <row r="111" spans="1:5" ht="16.5">
      <c r="A111" s="566" t="s">
        <v>735</v>
      </c>
      <c r="B111" s="63" t="s">
        <v>2131</v>
      </c>
      <c r="C111" s="87" t="s">
        <v>736</v>
      </c>
      <c r="D111" s="688">
        <v>5251000</v>
      </c>
      <c r="E111" s="688">
        <v>0</v>
      </c>
    </row>
    <row r="112" spans="1:5" ht="16.5">
      <c r="A112" s="566" t="s">
        <v>740</v>
      </c>
      <c r="B112" s="63" t="s">
        <v>2132</v>
      </c>
      <c r="C112" s="87" t="s">
        <v>741</v>
      </c>
      <c r="D112" s="688">
        <v>4954000</v>
      </c>
      <c r="E112" s="688">
        <v>0</v>
      </c>
    </row>
    <row r="113" spans="1:5" ht="16.5">
      <c r="A113" s="566" t="s">
        <v>746</v>
      </c>
      <c r="B113" s="63" t="s">
        <v>2133</v>
      </c>
      <c r="C113" s="87" t="s">
        <v>747</v>
      </c>
      <c r="D113" s="688">
        <v>6254000</v>
      </c>
      <c r="E113" s="688">
        <v>0</v>
      </c>
    </row>
    <row r="114" spans="1:5" ht="16.5">
      <c r="A114" s="566" t="s">
        <v>752</v>
      </c>
      <c r="B114" s="63" t="s">
        <v>2134</v>
      </c>
      <c r="C114" s="568" t="s">
        <v>753</v>
      </c>
      <c r="D114" s="688">
        <v>5900000</v>
      </c>
      <c r="E114" s="688">
        <v>0</v>
      </c>
    </row>
    <row r="115" spans="1:5" ht="16.5">
      <c r="A115" s="566" t="s">
        <v>757</v>
      </c>
      <c r="B115" s="63" t="s">
        <v>2135</v>
      </c>
      <c r="C115" s="87" t="s">
        <v>758</v>
      </c>
      <c r="D115" s="688">
        <v>5900000</v>
      </c>
      <c r="E115" s="688">
        <v>0</v>
      </c>
    </row>
    <row r="116" spans="1:5" ht="16.5">
      <c r="A116" s="566" t="s">
        <v>762</v>
      </c>
      <c r="B116" s="63" t="s">
        <v>2136</v>
      </c>
      <c r="C116" s="87" t="s">
        <v>763</v>
      </c>
      <c r="D116" s="688">
        <v>4954000</v>
      </c>
      <c r="E116" s="688">
        <v>0</v>
      </c>
    </row>
    <row r="117" spans="1:5" ht="16.5">
      <c r="A117" s="566" t="s">
        <v>773</v>
      </c>
      <c r="B117" s="63" t="s">
        <v>2137</v>
      </c>
      <c r="C117" s="87" t="s">
        <v>774</v>
      </c>
      <c r="D117" s="688">
        <v>6254000</v>
      </c>
      <c r="E117" s="688">
        <v>0</v>
      </c>
    </row>
    <row r="118" spans="1:5" ht="16.5">
      <c r="A118" s="577" t="s">
        <v>779</v>
      </c>
      <c r="B118" s="63" t="s">
        <v>2138</v>
      </c>
      <c r="C118" s="578" t="s">
        <v>780</v>
      </c>
      <c r="D118" s="688">
        <v>4954000</v>
      </c>
      <c r="E118" s="688">
        <v>0</v>
      </c>
    </row>
    <row r="119" spans="1:5" ht="16.5">
      <c r="A119" s="577" t="s">
        <v>784</v>
      </c>
      <c r="B119" s="63" t="s">
        <v>2139</v>
      </c>
      <c r="C119" s="584" t="s">
        <v>785</v>
      </c>
      <c r="D119" s="688">
        <v>4954000</v>
      </c>
      <c r="E119" s="688">
        <v>0</v>
      </c>
    </row>
    <row r="120" spans="1:5" ht="16.5">
      <c r="A120" s="577" t="s">
        <v>791</v>
      </c>
      <c r="B120" s="63" t="s">
        <v>2140</v>
      </c>
      <c r="C120" s="578" t="s">
        <v>792</v>
      </c>
      <c r="D120" s="688">
        <v>5900000</v>
      </c>
      <c r="E120" s="688">
        <v>0</v>
      </c>
    </row>
    <row r="121" spans="1:5" ht="16.5">
      <c r="A121" s="577" t="s">
        <v>796</v>
      </c>
      <c r="B121" s="63" t="s">
        <v>2141</v>
      </c>
      <c r="C121" s="578" t="s">
        <v>797</v>
      </c>
      <c r="D121" s="688">
        <v>5251000</v>
      </c>
      <c r="E121" s="688">
        <v>0</v>
      </c>
    </row>
    <row r="122" spans="1:5" ht="16.5">
      <c r="A122" s="577" t="s">
        <v>802</v>
      </c>
      <c r="B122" s="63" t="s">
        <v>2142</v>
      </c>
      <c r="C122" s="578" t="s">
        <v>803</v>
      </c>
      <c r="D122" s="688">
        <v>5900000</v>
      </c>
      <c r="E122" s="688">
        <v>0</v>
      </c>
    </row>
    <row r="123" spans="1:5" ht="16.5">
      <c r="A123" s="577" t="s">
        <v>808</v>
      </c>
      <c r="B123" s="63" t="s">
        <v>2143</v>
      </c>
      <c r="C123" s="585" t="s">
        <v>809</v>
      </c>
      <c r="D123" s="688">
        <v>5251000</v>
      </c>
      <c r="E123" s="688">
        <v>0</v>
      </c>
    </row>
    <row r="124" spans="1:5" ht="16.5">
      <c r="A124" s="577" t="s">
        <v>814</v>
      </c>
      <c r="B124" s="63" t="s">
        <v>2144</v>
      </c>
      <c r="C124" s="578" t="s">
        <v>815</v>
      </c>
      <c r="D124" s="688">
        <v>5251000</v>
      </c>
      <c r="E124" s="688">
        <v>0</v>
      </c>
    </row>
    <row r="125" spans="1:5" ht="16.5">
      <c r="A125" s="577" t="s">
        <v>820</v>
      </c>
      <c r="B125" s="63" t="s">
        <v>2145</v>
      </c>
      <c r="C125" s="584" t="s">
        <v>821</v>
      </c>
      <c r="D125" s="688">
        <v>5251000</v>
      </c>
      <c r="E125" s="688">
        <v>0</v>
      </c>
    </row>
    <row r="126" spans="1:5" ht="16.5">
      <c r="A126" s="577" t="s">
        <v>826</v>
      </c>
      <c r="B126" s="63" t="s">
        <v>2146</v>
      </c>
      <c r="C126" s="586" t="s">
        <v>827</v>
      </c>
      <c r="D126" s="688">
        <v>5251000</v>
      </c>
      <c r="E126" s="688">
        <v>0</v>
      </c>
    </row>
    <row r="127" spans="1:5" ht="16.5">
      <c r="A127" s="577" t="s">
        <v>833</v>
      </c>
      <c r="B127" s="63" t="s">
        <v>2147</v>
      </c>
      <c r="C127" s="586" t="s">
        <v>834</v>
      </c>
      <c r="D127" s="688">
        <v>4954000</v>
      </c>
      <c r="E127" s="688">
        <v>0</v>
      </c>
    </row>
    <row r="128" spans="1:5" ht="16.5">
      <c r="A128" s="577" t="s">
        <v>840</v>
      </c>
      <c r="B128" s="63" t="s">
        <v>2148</v>
      </c>
      <c r="C128" s="578" t="s">
        <v>841</v>
      </c>
      <c r="D128" s="688">
        <v>4954000</v>
      </c>
      <c r="E128" s="688">
        <v>0</v>
      </c>
    </row>
    <row r="129" spans="1:5" ht="16.5">
      <c r="A129" s="577" t="s">
        <v>843</v>
      </c>
      <c r="B129" s="63" t="s">
        <v>2149</v>
      </c>
      <c r="C129" s="578" t="s">
        <v>844</v>
      </c>
      <c r="D129" s="688">
        <v>4954000</v>
      </c>
      <c r="E129" s="688">
        <v>0</v>
      </c>
    </row>
    <row r="130" spans="1:5" ht="16.5">
      <c r="A130" s="577" t="s">
        <v>849</v>
      </c>
      <c r="B130" s="63" t="s">
        <v>2150</v>
      </c>
      <c r="C130" s="584" t="s">
        <v>850</v>
      </c>
      <c r="D130" s="688">
        <v>4954000</v>
      </c>
      <c r="E130" s="688">
        <v>0</v>
      </c>
    </row>
    <row r="131" spans="1:5" ht="16.5">
      <c r="A131" s="577" t="s">
        <v>854</v>
      </c>
      <c r="B131" s="63" t="s">
        <v>2151</v>
      </c>
      <c r="C131" s="578" t="s">
        <v>855</v>
      </c>
      <c r="D131" s="688">
        <v>5566000</v>
      </c>
      <c r="E131" s="688">
        <v>0</v>
      </c>
    </row>
    <row r="132" spans="1:5" ht="16.5">
      <c r="A132" s="555" t="s">
        <v>860</v>
      </c>
      <c r="B132" s="63" t="s">
        <v>2152</v>
      </c>
      <c r="C132" s="67" t="s">
        <v>861</v>
      </c>
      <c r="D132" s="688">
        <v>4954000</v>
      </c>
      <c r="E132" s="688">
        <v>0</v>
      </c>
    </row>
    <row r="133" spans="1:5" ht="16.5">
      <c r="A133" s="555" t="s">
        <v>865</v>
      </c>
      <c r="B133" s="63" t="s">
        <v>2153</v>
      </c>
      <c r="C133" s="135" t="s">
        <v>866</v>
      </c>
      <c r="D133" s="688">
        <v>5251000</v>
      </c>
      <c r="E133" s="688">
        <v>0</v>
      </c>
    </row>
    <row r="134" spans="1:5" ht="16.5">
      <c r="A134" s="555" t="s">
        <v>877</v>
      </c>
      <c r="B134" s="63" t="s">
        <v>2155</v>
      </c>
      <c r="C134" s="135" t="s">
        <v>878</v>
      </c>
      <c r="D134" s="688">
        <v>4954000</v>
      </c>
      <c r="E134" s="688">
        <v>0</v>
      </c>
    </row>
    <row r="135" spans="1:5" ht="16.5">
      <c r="A135" s="555" t="s">
        <v>880</v>
      </c>
      <c r="B135" s="63" t="s">
        <v>2156</v>
      </c>
      <c r="C135" s="135" t="s">
        <v>881</v>
      </c>
      <c r="D135" s="688">
        <v>4954000</v>
      </c>
      <c r="E135" s="688">
        <v>0</v>
      </c>
    </row>
    <row r="136" spans="1:5" ht="16.5">
      <c r="A136" s="555" t="s">
        <v>887</v>
      </c>
      <c r="B136" s="63" t="s">
        <v>2157</v>
      </c>
      <c r="C136" s="67" t="s">
        <v>888</v>
      </c>
      <c r="D136" s="688">
        <v>4954000</v>
      </c>
      <c r="E136" s="688">
        <v>0</v>
      </c>
    </row>
    <row r="137" spans="1:5" ht="16.5">
      <c r="A137" s="555" t="s">
        <v>891</v>
      </c>
      <c r="B137" s="63" t="s">
        <v>2158</v>
      </c>
      <c r="C137" s="135" t="s">
        <v>892</v>
      </c>
      <c r="D137" s="688">
        <v>4954000</v>
      </c>
      <c r="E137" s="688">
        <v>0</v>
      </c>
    </row>
    <row r="138" spans="1:5" ht="16.5">
      <c r="A138" s="555" t="s">
        <v>894</v>
      </c>
      <c r="B138" s="63" t="s">
        <v>2159</v>
      </c>
      <c r="C138" s="67" t="s">
        <v>895</v>
      </c>
      <c r="D138" s="688">
        <v>4954000</v>
      </c>
      <c r="E138" s="688">
        <v>0</v>
      </c>
    </row>
    <row r="139" spans="1:5" ht="16.5">
      <c r="A139" s="577" t="s">
        <v>903</v>
      </c>
      <c r="B139" s="63" t="s">
        <v>2160</v>
      </c>
      <c r="C139" s="584" t="s">
        <v>904</v>
      </c>
      <c r="D139" s="688">
        <v>4954000</v>
      </c>
      <c r="E139" s="688">
        <v>0</v>
      </c>
    </row>
    <row r="140" spans="1:5" ht="16.5">
      <c r="A140" s="577" t="s">
        <v>909</v>
      </c>
      <c r="B140" s="63" t="s">
        <v>2161</v>
      </c>
      <c r="C140" s="587" t="s">
        <v>910</v>
      </c>
      <c r="D140" s="688">
        <v>4954000</v>
      </c>
      <c r="E140" s="688">
        <v>0</v>
      </c>
    </row>
    <row r="141" spans="1:5" ht="16.5">
      <c r="A141" s="577" t="s">
        <v>916</v>
      </c>
      <c r="B141" s="63" t="s">
        <v>2162</v>
      </c>
      <c r="C141" s="578" t="s">
        <v>917</v>
      </c>
      <c r="D141" s="688">
        <v>4954000</v>
      </c>
      <c r="E141" s="688">
        <v>0</v>
      </c>
    </row>
    <row r="142" spans="1:5" ht="16.5">
      <c r="A142" s="577" t="s">
        <v>922</v>
      </c>
      <c r="B142" s="63" t="s">
        <v>2163</v>
      </c>
      <c r="C142" s="578" t="s">
        <v>923</v>
      </c>
      <c r="D142" s="688">
        <v>4954000</v>
      </c>
      <c r="E142" s="688">
        <v>0</v>
      </c>
    </row>
    <row r="143" spans="1:5" ht="16.5">
      <c r="A143" s="577" t="s">
        <v>927</v>
      </c>
      <c r="B143" s="63" t="s">
        <v>2164</v>
      </c>
      <c r="C143" s="584" t="s">
        <v>928</v>
      </c>
      <c r="D143" s="688">
        <v>4954000</v>
      </c>
      <c r="E143" s="688">
        <v>0</v>
      </c>
    </row>
    <row r="144" spans="1:5" ht="16.5">
      <c r="A144" s="577" t="s">
        <v>931</v>
      </c>
      <c r="B144" s="63" t="s">
        <v>2165</v>
      </c>
      <c r="C144" s="584" t="s">
        <v>932</v>
      </c>
      <c r="D144" s="688">
        <v>4674000</v>
      </c>
      <c r="E144" s="688">
        <v>0</v>
      </c>
    </row>
    <row r="145" spans="1:5" ht="16.5">
      <c r="A145" s="681" t="s">
        <v>937</v>
      </c>
      <c r="B145" s="28" t="s">
        <v>2166</v>
      </c>
      <c r="C145" s="682" t="s">
        <v>938</v>
      </c>
      <c r="D145" s="691">
        <v>6254000</v>
      </c>
      <c r="E145" s="691">
        <v>0</v>
      </c>
    </row>
    <row r="146" spans="1:5" ht="16.5">
      <c r="A146" s="577" t="s">
        <v>941</v>
      </c>
      <c r="B146" s="63" t="s">
        <v>2167</v>
      </c>
      <c r="C146" s="578" t="s">
        <v>942</v>
      </c>
      <c r="D146" s="688">
        <v>5566000</v>
      </c>
      <c r="E146" s="688">
        <v>0</v>
      </c>
    </row>
    <row r="147" spans="1:5" ht="16.5">
      <c r="A147" s="577" t="s">
        <v>945</v>
      </c>
      <c r="B147" s="63" t="s">
        <v>2168</v>
      </c>
      <c r="C147" s="578" t="s">
        <v>946</v>
      </c>
      <c r="D147" s="688">
        <v>5251000</v>
      </c>
      <c r="E147" s="688">
        <v>0</v>
      </c>
    </row>
    <row r="148" spans="1:5" ht="16.5">
      <c r="A148" s="577" t="s">
        <v>950</v>
      </c>
      <c r="B148" s="63" t="s">
        <v>2169</v>
      </c>
      <c r="C148" s="584" t="s">
        <v>951</v>
      </c>
      <c r="D148" s="688">
        <v>5251000</v>
      </c>
      <c r="E148" s="688">
        <v>0</v>
      </c>
    </row>
    <row r="149" spans="1:5" ht="16.5">
      <c r="A149" s="681" t="s">
        <v>954</v>
      </c>
      <c r="B149" s="28" t="s">
        <v>2170</v>
      </c>
      <c r="C149" s="682" t="s">
        <v>955</v>
      </c>
      <c r="D149" s="691">
        <v>5900000</v>
      </c>
      <c r="E149" s="691">
        <v>0</v>
      </c>
    </row>
    <row r="150" spans="1:5" ht="16.5">
      <c r="A150" s="577" t="s">
        <v>963</v>
      </c>
      <c r="B150" s="63" t="s">
        <v>2171</v>
      </c>
      <c r="C150" s="578" t="s">
        <v>964</v>
      </c>
      <c r="D150" s="688">
        <v>5251000</v>
      </c>
      <c r="E150" s="688">
        <v>0</v>
      </c>
    </row>
    <row r="151" spans="1:5" ht="16.5">
      <c r="A151" s="577" t="s">
        <v>968</v>
      </c>
      <c r="B151" s="63" t="s">
        <v>2172</v>
      </c>
      <c r="C151" s="588" t="s">
        <v>969</v>
      </c>
      <c r="D151" s="688">
        <v>5251000</v>
      </c>
      <c r="E151" s="688">
        <v>0</v>
      </c>
    </row>
    <row r="152" spans="1:5" ht="16.5">
      <c r="A152" s="577" t="s">
        <v>972</v>
      </c>
      <c r="B152" s="63" t="s">
        <v>2173</v>
      </c>
      <c r="C152" s="584" t="s">
        <v>973</v>
      </c>
      <c r="D152" s="688">
        <v>5251000</v>
      </c>
      <c r="E152" s="688">
        <v>0</v>
      </c>
    </row>
    <row r="153" spans="1:5" ht="16.5">
      <c r="A153" s="577" t="s">
        <v>976</v>
      </c>
      <c r="B153" s="63" t="s">
        <v>2174</v>
      </c>
      <c r="C153" s="578" t="s">
        <v>977</v>
      </c>
      <c r="D153" s="688">
        <v>5251000</v>
      </c>
      <c r="E153" s="688">
        <v>0</v>
      </c>
    </row>
    <row r="154" spans="1:5" ht="16.5">
      <c r="A154" s="577" t="s">
        <v>984</v>
      </c>
      <c r="B154" s="63" t="s">
        <v>2176</v>
      </c>
      <c r="C154" s="586" t="s">
        <v>985</v>
      </c>
      <c r="D154" s="688">
        <v>4954000</v>
      </c>
      <c r="E154" s="688">
        <v>0</v>
      </c>
    </row>
    <row r="155" spans="1:5" ht="16.5">
      <c r="A155" s="577" t="s">
        <v>988</v>
      </c>
      <c r="B155" s="63" t="s">
        <v>2177</v>
      </c>
      <c r="C155" s="586" t="s">
        <v>989</v>
      </c>
      <c r="D155" s="688">
        <v>4954000</v>
      </c>
      <c r="E155" s="688">
        <v>0</v>
      </c>
    </row>
    <row r="156" spans="1:5" ht="16.5">
      <c r="A156" s="577" t="s">
        <v>990</v>
      </c>
      <c r="B156" s="63" t="s">
        <v>2178</v>
      </c>
      <c r="C156" s="584" t="s">
        <v>991</v>
      </c>
      <c r="D156" s="688">
        <v>4954000</v>
      </c>
      <c r="E156" s="688">
        <v>0</v>
      </c>
    </row>
    <row r="157" spans="1:5" ht="16.5">
      <c r="A157" s="577" t="s">
        <v>999</v>
      </c>
      <c r="B157" s="63" t="s">
        <v>2181</v>
      </c>
      <c r="C157" s="584" t="s">
        <v>1000</v>
      </c>
      <c r="D157" s="688">
        <v>4954000</v>
      </c>
      <c r="E157" s="688">
        <v>0</v>
      </c>
    </row>
    <row r="158" spans="1:5" ht="16.5">
      <c r="A158" s="577" t="s">
        <v>1003</v>
      </c>
      <c r="B158" s="63" t="s">
        <v>2182</v>
      </c>
      <c r="C158" s="578" t="s">
        <v>1004</v>
      </c>
      <c r="D158" s="688">
        <v>4954000</v>
      </c>
      <c r="E158" s="688">
        <v>0</v>
      </c>
    </row>
    <row r="159" spans="1:5" ht="16.5">
      <c r="A159" s="555" t="s">
        <v>1008</v>
      </c>
      <c r="B159" s="63" t="s">
        <v>2183</v>
      </c>
      <c r="C159" s="67" t="s">
        <v>1009</v>
      </c>
      <c r="D159" s="688">
        <v>4954000</v>
      </c>
      <c r="E159" s="688">
        <v>0</v>
      </c>
    </row>
    <row r="160" spans="1:5" ht="16.5">
      <c r="A160" s="555" t="s">
        <v>1014</v>
      </c>
      <c r="B160" s="63" t="s">
        <v>2184</v>
      </c>
      <c r="C160" s="135" t="s">
        <v>1015</v>
      </c>
      <c r="D160" s="688">
        <v>4954000</v>
      </c>
      <c r="E160" s="688">
        <v>0</v>
      </c>
    </row>
    <row r="161" spans="1:5" ht="16.5">
      <c r="A161" s="555" t="s">
        <v>1017</v>
      </c>
      <c r="B161" s="63" t="s">
        <v>2185</v>
      </c>
      <c r="C161" s="135" t="s">
        <v>1018</v>
      </c>
      <c r="D161" s="688">
        <v>4954000</v>
      </c>
      <c r="E161" s="688">
        <v>0</v>
      </c>
    </row>
    <row r="162" spans="1:5" ht="16.5">
      <c r="A162" s="589" t="s">
        <v>1022</v>
      </c>
      <c r="B162" s="63" t="s">
        <v>2186</v>
      </c>
      <c r="C162" s="590" t="s">
        <v>1023</v>
      </c>
      <c r="D162" s="688">
        <v>4954000</v>
      </c>
      <c r="E162" s="688">
        <v>0</v>
      </c>
    </row>
    <row r="163" spans="1:5" ht="16.5">
      <c r="A163" s="555" t="s">
        <v>1027</v>
      </c>
      <c r="B163" s="63" t="s">
        <v>2187</v>
      </c>
      <c r="C163" s="329" t="s">
        <v>1028</v>
      </c>
      <c r="D163" s="688">
        <v>4954000</v>
      </c>
      <c r="E163" s="688">
        <v>0</v>
      </c>
    </row>
    <row r="164" spans="1:5" ht="16.5">
      <c r="A164" s="555" t="s">
        <v>1031</v>
      </c>
      <c r="B164" s="63" t="s">
        <v>2188</v>
      </c>
      <c r="C164" s="67" t="s">
        <v>1032</v>
      </c>
      <c r="D164" s="688">
        <v>4954000</v>
      </c>
      <c r="E164" s="688">
        <v>0</v>
      </c>
    </row>
    <row r="165" spans="1:5" ht="16.5">
      <c r="A165" s="555" t="s">
        <v>1036</v>
      </c>
      <c r="B165" s="63" t="s">
        <v>2189</v>
      </c>
      <c r="C165" s="135" t="s">
        <v>1037</v>
      </c>
      <c r="D165" s="688">
        <v>4954000</v>
      </c>
      <c r="E165" s="688">
        <v>0</v>
      </c>
    </row>
    <row r="166" spans="1:5" ht="16.5">
      <c r="A166" s="555" t="s">
        <v>1040</v>
      </c>
      <c r="B166" s="63" t="s">
        <v>2190</v>
      </c>
      <c r="C166" s="67" t="s">
        <v>1041</v>
      </c>
      <c r="D166" s="688">
        <v>4954000</v>
      </c>
      <c r="E166" s="688">
        <v>0</v>
      </c>
    </row>
    <row r="167" spans="1:5" ht="16.5">
      <c r="A167" s="555" t="s">
        <v>1047</v>
      </c>
      <c r="B167" s="63" t="s">
        <v>2192</v>
      </c>
      <c r="C167" s="67" t="s">
        <v>1048</v>
      </c>
      <c r="D167" s="688">
        <v>4954000</v>
      </c>
      <c r="E167" s="688">
        <v>0</v>
      </c>
    </row>
    <row r="168" spans="1:5" ht="16.5">
      <c r="A168" s="555" t="s">
        <v>1052</v>
      </c>
      <c r="B168" s="556" t="s">
        <v>2193</v>
      </c>
      <c r="C168" s="135" t="s">
        <v>1053</v>
      </c>
      <c r="D168" s="688">
        <v>4954000</v>
      </c>
      <c r="E168" s="688">
        <v>0</v>
      </c>
    </row>
    <row r="169" spans="1:5" ht="16.5">
      <c r="A169" s="555" t="s">
        <v>1060</v>
      </c>
      <c r="B169" s="556" t="s">
        <v>2194</v>
      </c>
      <c r="C169" s="67" t="s">
        <v>1061</v>
      </c>
      <c r="D169" s="688">
        <v>5251000</v>
      </c>
      <c r="E169" s="688">
        <v>0</v>
      </c>
    </row>
    <row r="170" spans="1:5" ht="16.5">
      <c r="A170" s="555" t="s">
        <v>1066</v>
      </c>
      <c r="B170" s="556" t="s">
        <v>2195</v>
      </c>
      <c r="C170" s="135" t="s">
        <v>1067</v>
      </c>
      <c r="D170" s="688">
        <v>4674000</v>
      </c>
      <c r="E170" s="688">
        <v>0</v>
      </c>
    </row>
    <row r="171" spans="1:5" ht="16.5">
      <c r="A171" s="555" t="s">
        <v>1071</v>
      </c>
      <c r="B171" s="556" t="s">
        <v>2196</v>
      </c>
      <c r="C171" s="135" t="s">
        <v>1072</v>
      </c>
      <c r="D171" s="688">
        <v>4674000</v>
      </c>
      <c r="E171" s="688">
        <v>0</v>
      </c>
    </row>
    <row r="172" spans="1:5" ht="16.5">
      <c r="A172" s="555" t="s">
        <v>1077</v>
      </c>
      <c r="B172" s="556" t="s">
        <v>2197</v>
      </c>
      <c r="C172" s="135" t="s">
        <v>1078</v>
      </c>
      <c r="D172" s="688">
        <v>4674000</v>
      </c>
      <c r="E172" s="688">
        <v>0</v>
      </c>
    </row>
    <row r="173" spans="1:5" ht="16.5">
      <c r="A173" s="555" t="s">
        <v>1082</v>
      </c>
      <c r="B173" s="556" t="s">
        <v>2198</v>
      </c>
      <c r="C173" s="67" t="s">
        <v>1083</v>
      </c>
      <c r="D173" s="688">
        <v>4674000</v>
      </c>
      <c r="E173" s="688">
        <v>0</v>
      </c>
    </row>
    <row r="174" spans="1:5" ht="16.5">
      <c r="A174" s="591" t="s">
        <v>1087</v>
      </c>
      <c r="B174" s="63" t="s">
        <v>2199</v>
      </c>
      <c r="C174" s="592" t="s">
        <v>1088</v>
      </c>
      <c r="D174" s="688">
        <v>4674000</v>
      </c>
      <c r="E174" s="688">
        <v>0</v>
      </c>
    </row>
    <row r="175" spans="1:5" ht="16.5">
      <c r="A175" s="593" t="s">
        <v>1092</v>
      </c>
      <c r="B175" s="63" t="s">
        <v>2200</v>
      </c>
      <c r="C175" s="594" t="s">
        <v>1093</v>
      </c>
      <c r="D175" s="688">
        <v>4674000</v>
      </c>
      <c r="E175" s="688">
        <v>0</v>
      </c>
    </row>
    <row r="176" spans="1:5" ht="16.5">
      <c r="A176" s="555" t="s">
        <v>1097</v>
      </c>
      <c r="B176" s="63" t="s">
        <v>2201</v>
      </c>
      <c r="C176" s="135" t="s">
        <v>1098</v>
      </c>
      <c r="D176" s="688">
        <v>4674000</v>
      </c>
      <c r="E176" s="688">
        <v>0</v>
      </c>
    </row>
    <row r="177" spans="1:5" ht="16.5">
      <c r="A177" s="595" t="s">
        <v>1099</v>
      </c>
      <c r="B177" s="63" t="s">
        <v>2202</v>
      </c>
      <c r="C177" s="130" t="s">
        <v>1100</v>
      </c>
      <c r="D177" s="688">
        <v>4674000</v>
      </c>
      <c r="E177" s="688">
        <v>0</v>
      </c>
    </row>
    <row r="178" spans="1:5" ht="16.5">
      <c r="A178" s="595" t="s">
        <v>1104</v>
      </c>
      <c r="B178" s="63" t="s">
        <v>2203</v>
      </c>
      <c r="C178" s="560" t="s">
        <v>1105</v>
      </c>
      <c r="D178" s="688">
        <v>4674000</v>
      </c>
      <c r="E178" s="688">
        <v>0</v>
      </c>
    </row>
    <row r="179" spans="1:5" ht="16.5">
      <c r="A179" s="595" t="s">
        <v>1110</v>
      </c>
      <c r="B179" s="63" t="s">
        <v>2204</v>
      </c>
      <c r="C179" s="560" t="s">
        <v>1111</v>
      </c>
      <c r="D179" s="688">
        <v>4674000</v>
      </c>
      <c r="E179" s="688">
        <v>0</v>
      </c>
    </row>
    <row r="180" spans="1:5" ht="16.5">
      <c r="A180" s="503" t="s">
        <v>1117</v>
      </c>
      <c r="B180" s="28" t="s">
        <v>2205</v>
      </c>
      <c r="C180" s="683" t="s">
        <v>1118</v>
      </c>
      <c r="D180" s="691">
        <v>5786000</v>
      </c>
      <c r="E180" s="691">
        <v>0</v>
      </c>
    </row>
    <row r="181" spans="1:5" ht="16.5">
      <c r="A181" s="414" t="s">
        <v>1131</v>
      </c>
      <c r="B181" s="63" t="s">
        <v>2206</v>
      </c>
      <c r="C181" s="560" t="s">
        <v>1132</v>
      </c>
      <c r="D181" s="688">
        <v>4451000</v>
      </c>
      <c r="E181" s="688">
        <v>0</v>
      </c>
    </row>
    <row r="182" spans="1:5" ht="16.5">
      <c r="A182" s="414" t="s">
        <v>1137</v>
      </c>
      <c r="B182" s="63" t="s">
        <v>2207</v>
      </c>
      <c r="C182" s="560" t="s">
        <v>1138</v>
      </c>
      <c r="D182" s="688">
        <v>4451000</v>
      </c>
      <c r="E182" s="688">
        <v>0</v>
      </c>
    </row>
    <row r="183" spans="1:5" ht="16.5">
      <c r="A183" s="414" t="s">
        <v>1140</v>
      </c>
      <c r="B183" s="63" t="s">
        <v>2208</v>
      </c>
      <c r="C183" s="560" t="s">
        <v>1141</v>
      </c>
      <c r="D183" s="688">
        <v>4451000</v>
      </c>
      <c r="E183" s="688">
        <v>0</v>
      </c>
    </row>
    <row r="184" spans="1:5" ht="16.5">
      <c r="A184" s="414" t="s">
        <v>1146</v>
      </c>
      <c r="B184" s="63" t="s">
        <v>2209</v>
      </c>
      <c r="C184" s="560" t="s">
        <v>1147</v>
      </c>
      <c r="D184" s="688">
        <v>4451000</v>
      </c>
      <c r="E184" s="688">
        <v>0</v>
      </c>
    </row>
    <row r="185" spans="1:5" ht="16.5">
      <c r="A185" s="414" t="s">
        <v>1149</v>
      </c>
      <c r="B185" s="63" t="s">
        <v>2210</v>
      </c>
      <c r="C185" s="560" t="s">
        <v>1150</v>
      </c>
      <c r="D185" s="688">
        <v>4451000</v>
      </c>
      <c r="E185" s="688">
        <v>0</v>
      </c>
    </row>
    <row r="186" spans="1:5" ht="16.5">
      <c r="A186" s="414" t="s">
        <v>1155</v>
      </c>
      <c r="B186" s="63" t="s">
        <v>2211</v>
      </c>
      <c r="C186" s="560" t="s">
        <v>1156</v>
      </c>
      <c r="D186" s="689">
        <v>4451000</v>
      </c>
      <c r="E186" s="689">
        <v>0</v>
      </c>
    </row>
    <row r="187" spans="1:5" ht="16.5">
      <c r="A187" s="414" t="s">
        <v>1161</v>
      </c>
      <c r="B187" s="63" t="s">
        <v>2212</v>
      </c>
      <c r="C187" s="560" t="s">
        <v>1162</v>
      </c>
      <c r="D187" s="688">
        <v>4451000</v>
      </c>
      <c r="E187" s="688">
        <v>0</v>
      </c>
    </row>
    <row r="188" spans="1:5" ht="16.5">
      <c r="A188" s="126" t="s">
        <v>1173</v>
      </c>
      <c r="B188" s="63" t="s">
        <v>2214</v>
      </c>
      <c r="C188" s="127" t="s">
        <v>1174</v>
      </c>
      <c r="D188" s="688">
        <v>4451000</v>
      </c>
      <c r="E188" s="688"/>
    </row>
    <row r="189" spans="1:5" ht="16.5">
      <c r="A189" s="126" t="s">
        <v>1181</v>
      </c>
      <c r="B189" s="63" t="s">
        <v>2215</v>
      </c>
      <c r="C189" s="127" t="s">
        <v>1182</v>
      </c>
      <c r="D189" s="688">
        <v>4451000</v>
      </c>
      <c r="E189" s="688"/>
    </row>
    <row r="190" spans="1:5" ht="16.5">
      <c r="A190" s="369" t="s">
        <v>1186</v>
      </c>
      <c r="B190" s="63" t="s">
        <v>2216</v>
      </c>
      <c r="C190" s="370" t="s">
        <v>1187</v>
      </c>
      <c r="D190" s="689">
        <v>4451000</v>
      </c>
      <c r="E190" s="689"/>
    </row>
    <row r="191" spans="1:5" ht="16.5">
      <c r="A191" s="126" t="s">
        <v>1193</v>
      </c>
      <c r="B191" s="63" t="s">
        <v>2217</v>
      </c>
      <c r="C191" s="127" t="s">
        <v>1194</v>
      </c>
      <c r="D191" s="688">
        <v>4451000</v>
      </c>
      <c r="E191" s="688"/>
    </row>
    <row r="192" spans="1:5" ht="16.5">
      <c r="A192" s="126" t="s">
        <v>1481</v>
      </c>
      <c r="B192" s="63" t="s">
        <v>2218</v>
      </c>
      <c r="C192" s="203" t="s">
        <v>1398</v>
      </c>
      <c r="D192" s="688">
        <v>4451000</v>
      </c>
      <c r="E192" s="688"/>
    </row>
    <row r="193" spans="1:5" ht="16.5">
      <c r="A193" s="126" t="s">
        <v>1482</v>
      </c>
      <c r="B193" s="63" t="s">
        <v>2219</v>
      </c>
      <c r="C193" s="203" t="s">
        <v>1400</v>
      </c>
      <c r="D193" s="688">
        <v>4451000</v>
      </c>
      <c r="E193" s="688"/>
    </row>
    <row r="194" spans="1:5" ht="16.5">
      <c r="A194" s="126" t="s">
        <v>1484</v>
      </c>
      <c r="B194" s="63" t="s">
        <v>2221</v>
      </c>
      <c r="C194" s="203" t="s">
        <v>1403</v>
      </c>
      <c r="D194" s="688">
        <v>4451000</v>
      </c>
      <c r="E194" s="688"/>
    </row>
    <row r="195" spans="1:5" ht="18.75">
      <c r="A195" s="126" t="s">
        <v>1486</v>
      </c>
      <c r="B195" s="596" t="s">
        <v>2222</v>
      </c>
      <c r="C195" s="203" t="s">
        <v>1405</v>
      </c>
      <c r="D195" s="688">
        <v>4451000</v>
      </c>
      <c r="E195" s="688"/>
    </row>
    <row r="196" spans="1:5" ht="18.75">
      <c r="A196" s="126" t="s">
        <v>1487</v>
      </c>
      <c r="B196" s="596" t="s">
        <v>2223</v>
      </c>
      <c r="C196" s="203" t="s">
        <v>1407</v>
      </c>
      <c r="D196" s="688">
        <v>4451000</v>
      </c>
      <c r="E196" s="688"/>
    </row>
    <row r="197" spans="1:5" ht="18.75">
      <c r="A197" s="126" t="s">
        <v>1489</v>
      </c>
      <c r="B197" s="596" t="s">
        <v>2225</v>
      </c>
      <c r="C197" s="203" t="s">
        <v>1410</v>
      </c>
      <c r="D197" s="688">
        <v>4451000</v>
      </c>
      <c r="E197" s="688"/>
    </row>
    <row r="198" spans="1:5" ht="18.75">
      <c r="A198" s="126" t="s">
        <v>1490</v>
      </c>
      <c r="B198" s="596" t="s">
        <v>2226</v>
      </c>
      <c r="C198" s="203" t="s">
        <v>1412</v>
      </c>
      <c r="D198" s="688">
        <v>4451000</v>
      </c>
      <c r="E198" s="688"/>
    </row>
    <row r="199" spans="1:5" ht="18.75">
      <c r="A199" s="126" t="s">
        <v>1492</v>
      </c>
      <c r="B199" s="596" t="s">
        <v>2228</v>
      </c>
      <c r="C199" s="203" t="s">
        <v>1417</v>
      </c>
      <c r="D199" s="688">
        <v>4451000</v>
      </c>
      <c r="E199" s="688"/>
    </row>
    <row r="200" spans="1:5" ht="18.75">
      <c r="A200" s="126" t="s">
        <v>1494</v>
      </c>
      <c r="B200" s="596" t="s">
        <v>2230</v>
      </c>
      <c r="C200" s="203" t="s">
        <v>1420</v>
      </c>
      <c r="D200" s="688">
        <v>4451000</v>
      </c>
      <c r="E200" s="688"/>
    </row>
    <row r="201" spans="1:5" ht="18.75">
      <c r="A201" s="126" t="s">
        <v>1928</v>
      </c>
      <c r="B201" s="596" t="s">
        <v>2231</v>
      </c>
      <c r="C201" s="534" t="s">
        <v>1873</v>
      </c>
      <c r="D201" s="688">
        <v>4451000</v>
      </c>
      <c r="E201" s="688"/>
    </row>
    <row r="202" spans="1:5" ht="18.75">
      <c r="A202" s="126" t="s">
        <v>1929</v>
      </c>
      <c r="B202" s="596" t="s">
        <v>2232</v>
      </c>
      <c r="C202" s="534" t="s">
        <v>1715</v>
      </c>
      <c r="D202" s="688">
        <v>4451000</v>
      </c>
      <c r="E202" s="688"/>
    </row>
    <row r="203" spans="1:5" ht="18.75">
      <c r="A203" s="126" t="s">
        <v>1932</v>
      </c>
      <c r="B203" s="596" t="s">
        <v>2235</v>
      </c>
      <c r="C203" s="534" t="s">
        <v>1881</v>
      </c>
      <c r="D203" s="688">
        <v>4451000</v>
      </c>
      <c r="E203" s="688"/>
    </row>
    <row r="204" spans="1:5" ht="18.75">
      <c r="A204" s="126" t="s">
        <v>1933</v>
      </c>
      <c r="B204" s="596" t="s">
        <v>2236</v>
      </c>
      <c r="C204" s="534" t="s">
        <v>1624</v>
      </c>
      <c r="D204" s="688">
        <v>4451000</v>
      </c>
      <c r="E204" s="688"/>
    </row>
    <row r="205" spans="1:5" ht="18.75">
      <c r="A205" s="126" t="s">
        <v>1934</v>
      </c>
      <c r="B205" s="596" t="s">
        <v>2237</v>
      </c>
      <c r="C205" s="534" t="s">
        <v>1885</v>
      </c>
      <c r="D205" s="688">
        <v>4451000</v>
      </c>
      <c r="E205" s="688"/>
    </row>
    <row r="206" spans="1:5" ht="18.75">
      <c r="A206" s="126" t="s">
        <v>1935</v>
      </c>
      <c r="B206" s="596" t="s">
        <v>2238</v>
      </c>
      <c r="C206" s="534" t="s">
        <v>1709</v>
      </c>
      <c r="D206" s="688">
        <v>4451000</v>
      </c>
      <c r="E206" s="688"/>
    </row>
    <row r="207" spans="1:5" ht="18.75">
      <c r="A207" s="126" t="s">
        <v>1936</v>
      </c>
      <c r="B207" s="596" t="s">
        <v>2239</v>
      </c>
      <c r="C207" s="534" t="s">
        <v>1889</v>
      </c>
      <c r="D207" s="688">
        <v>4451000</v>
      </c>
      <c r="E207" s="688"/>
    </row>
    <row r="208" spans="1:5" ht="18.75">
      <c r="A208" s="126" t="s">
        <v>1937</v>
      </c>
      <c r="B208" s="596" t="s">
        <v>2240</v>
      </c>
      <c r="C208" s="534" t="s">
        <v>1893</v>
      </c>
      <c r="D208" s="688">
        <v>4451000</v>
      </c>
      <c r="E208" s="688"/>
    </row>
    <row r="209" spans="1:5" ht="18.75">
      <c r="A209" s="126" t="s">
        <v>1938</v>
      </c>
      <c r="B209" s="596" t="s">
        <v>2241</v>
      </c>
      <c r="C209" s="534" t="s">
        <v>1646</v>
      </c>
      <c r="D209" s="688">
        <v>4451000</v>
      </c>
      <c r="E209" s="688"/>
    </row>
    <row r="210" spans="1:5" ht="18.75">
      <c r="A210" s="126" t="s">
        <v>1939</v>
      </c>
      <c r="B210" s="596" t="s">
        <v>2242</v>
      </c>
      <c r="C210" s="534" t="s">
        <v>1207</v>
      </c>
      <c r="D210" s="688">
        <v>4451000</v>
      </c>
      <c r="E210" s="688"/>
    </row>
    <row r="211" spans="1:5" ht="18.75">
      <c r="A211" s="126" t="s">
        <v>1940</v>
      </c>
      <c r="B211" s="596" t="s">
        <v>2243</v>
      </c>
      <c r="C211" s="534" t="s">
        <v>1685</v>
      </c>
      <c r="D211" s="688">
        <v>4451000</v>
      </c>
      <c r="E211" s="688"/>
    </row>
    <row r="212" spans="1:5" ht="18.75">
      <c r="A212" s="126" t="s">
        <v>1942</v>
      </c>
      <c r="B212" s="596" t="s">
        <v>2245</v>
      </c>
      <c r="C212" s="534" t="s">
        <v>1904</v>
      </c>
      <c r="D212" s="688">
        <v>4451000</v>
      </c>
      <c r="E212" s="688"/>
    </row>
    <row r="213" spans="1:5" ht="18.75">
      <c r="A213" s="126" t="s">
        <v>1943</v>
      </c>
      <c r="B213" s="596" t="s">
        <v>2246</v>
      </c>
      <c r="C213" s="534" t="s">
        <v>1908</v>
      </c>
      <c r="D213" s="688">
        <v>4451000</v>
      </c>
      <c r="E213" s="688"/>
    </row>
    <row r="214" spans="1:5" ht="18.75">
      <c r="A214" s="126" t="s">
        <v>1944</v>
      </c>
      <c r="B214" s="596" t="s">
        <v>2247</v>
      </c>
      <c r="C214" s="534" t="s">
        <v>1719</v>
      </c>
      <c r="D214" s="688">
        <v>4451000</v>
      </c>
      <c r="E214" s="688"/>
    </row>
    <row r="215" spans="1:5" ht="18.75">
      <c r="A215" s="126" t="s">
        <v>1945</v>
      </c>
      <c r="B215" s="596" t="s">
        <v>2248</v>
      </c>
      <c r="C215" s="534" t="s">
        <v>1912</v>
      </c>
      <c r="D215" s="688">
        <v>4451000</v>
      </c>
      <c r="E215" s="688"/>
    </row>
    <row r="216" spans="1:5" ht="18.75">
      <c r="A216" s="126" t="s">
        <v>1946</v>
      </c>
      <c r="B216" s="596" t="s">
        <v>2249</v>
      </c>
      <c r="C216" s="534" t="s">
        <v>1915</v>
      </c>
      <c r="D216" s="688">
        <v>4451000</v>
      </c>
      <c r="E216" s="688"/>
    </row>
    <row r="217" spans="1:5" ht="18.75">
      <c r="A217" s="126" t="s">
        <v>1948</v>
      </c>
      <c r="B217" s="596" t="s">
        <v>2251</v>
      </c>
      <c r="C217" s="534" t="s">
        <v>1918</v>
      </c>
      <c r="D217" s="688">
        <v>4451000</v>
      </c>
      <c r="E217" s="688"/>
    </row>
    <row r="218" spans="1:5" ht="18.75">
      <c r="A218" s="126" t="s">
        <v>1949</v>
      </c>
      <c r="B218" s="596" t="s">
        <v>2252</v>
      </c>
      <c r="C218" s="534" t="s">
        <v>1630</v>
      </c>
      <c r="D218" s="688">
        <v>4451000</v>
      </c>
      <c r="E218" s="688"/>
    </row>
    <row r="219" spans="1:5" ht="18.75">
      <c r="A219" s="598" t="s">
        <v>1960</v>
      </c>
      <c r="B219" s="596" t="s">
        <v>2516</v>
      </c>
      <c r="C219" s="599" t="s">
        <v>1954</v>
      </c>
      <c r="D219" s="688">
        <v>4451000</v>
      </c>
      <c r="E219" s="688"/>
    </row>
    <row r="220" spans="1:5" ht="18.75">
      <c r="A220" s="598" t="s">
        <v>1961</v>
      </c>
      <c r="B220" s="596" t="s">
        <v>2517</v>
      </c>
      <c r="C220" s="599" t="s">
        <v>1656</v>
      </c>
      <c r="D220" s="688">
        <v>4451000</v>
      </c>
      <c r="E220" s="688"/>
    </row>
    <row r="221" spans="1:5" ht="16.5">
      <c r="A221" s="369" t="s">
        <v>2301</v>
      </c>
      <c r="B221" s="684" t="s">
        <v>2518</v>
      </c>
      <c r="C221" s="370" t="s">
        <v>2295</v>
      </c>
      <c r="D221" s="688">
        <v>4161000</v>
      </c>
      <c r="E221" s="688"/>
    </row>
    <row r="222" spans="1:5" ht="16.5">
      <c r="A222" s="369" t="s">
        <v>2302</v>
      </c>
      <c r="B222" s="685" t="s">
        <v>2519</v>
      </c>
      <c r="C222" s="370" t="s">
        <v>2299</v>
      </c>
      <c r="D222" s="688">
        <v>4161000</v>
      </c>
      <c r="E222" s="688"/>
    </row>
    <row r="223" spans="1:5" ht="16.5">
      <c r="A223" s="369" t="s">
        <v>2315</v>
      </c>
      <c r="B223" s="685" t="s">
        <v>2520</v>
      </c>
      <c r="C223" s="370" t="s">
        <v>2303</v>
      </c>
      <c r="D223" s="688">
        <v>4161000</v>
      </c>
      <c r="E223" s="688"/>
    </row>
    <row r="224" spans="1:5" ht="16.5">
      <c r="A224" s="369" t="s">
        <v>2316</v>
      </c>
      <c r="B224" s="684" t="s">
        <v>2521</v>
      </c>
      <c r="C224" s="370" t="s">
        <v>2314</v>
      </c>
      <c r="D224" s="688">
        <v>4161000</v>
      </c>
      <c r="E224" s="688"/>
    </row>
    <row r="225" spans="1:5" ht="16.5">
      <c r="A225" s="369" t="s">
        <v>2317</v>
      </c>
      <c r="B225" s="684" t="s">
        <v>2522</v>
      </c>
      <c r="C225" s="370" t="s">
        <v>2328</v>
      </c>
      <c r="D225" s="688">
        <v>4161000</v>
      </c>
      <c r="E225" s="688"/>
    </row>
    <row r="226" spans="1:5" ht="16.5">
      <c r="A226" s="369" t="s">
        <v>2318</v>
      </c>
      <c r="B226" s="684" t="s">
        <v>2523</v>
      </c>
      <c r="C226" s="370" t="s">
        <v>2333</v>
      </c>
      <c r="D226" s="688">
        <v>4161000</v>
      </c>
      <c r="E226" s="688"/>
    </row>
    <row r="227" spans="1:5" ht="16.5">
      <c r="A227" s="369" t="s">
        <v>2319</v>
      </c>
      <c r="B227" s="685" t="s">
        <v>2524</v>
      </c>
      <c r="C227" s="370" t="s">
        <v>2337</v>
      </c>
      <c r="D227" s="688">
        <v>4161000</v>
      </c>
      <c r="E227" s="688"/>
    </row>
    <row r="228" spans="1:5" ht="16.5">
      <c r="A228" s="369" t="s">
        <v>2320</v>
      </c>
      <c r="B228" s="684" t="s">
        <v>2525</v>
      </c>
      <c r="C228" s="370" t="s">
        <v>2340</v>
      </c>
      <c r="D228" s="688">
        <v>4161000</v>
      </c>
      <c r="E228" s="688"/>
    </row>
    <row r="229" spans="1:5" ht="16.5">
      <c r="A229" s="369" t="s">
        <v>2321</v>
      </c>
      <c r="B229" s="684" t="s">
        <v>2526</v>
      </c>
      <c r="C229" s="370" t="s">
        <v>2344</v>
      </c>
      <c r="D229" s="688">
        <v>4161000</v>
      </c>
      <c r="E229" s="688"/>
    </row>
    <row r="230" spans="1:5" ht="16.5">
      <c r="A230" s="369" t="s">
        <v>2322</v>
      </c>
      <c r="B230" s="685" t="s">
        <v>2527</v>
      </c>
      <c r="C230" s="370" t="s">
        <v>2345</v>
      </c>
      <c r="D230" s="688">
        <v>4161000</v>
      </c>
      <c r="E230" s="688"/>
    </row>
    <row r="231" spans="1:5" ht="16.5">
      <c r="A231" s="369" t="s">
        <v>2323</v>
      </c>
      <c r="B231" s="686" t="s">
        <v>2528</v>
      </c>
      <c r="C231" s="413" t="s">
        <v>2349</v>
      </c>
      <c r="D231" s="688">
        <v>4161000</v>
      </c>
      <c r="E231" s="688"/>
    </row>
    <row r="232" spans="1:5" ht="16.5">
      <c r="A232" s="369" t="s">
        <v>2324</v>
      </c>
      <c r="B232" s="684" t="s">
        <v>2529</v>
      </c>
      <c r="C232" s="413" t="s">
        <v>2352</v>
      </c>
      <c r="D232" s="688">
        <v>4161000</v>
      </c>
      <c r="E232" s="688"/>
    </row>
    <row r="233" spans="1:5" ht="16.5">
      <c r="A233" s="369" t="s">
        <v>2325</v>
      </c>
      <c r="B233" s="684" t="s">
        <v>2530</v>
      </c>
      <c r="C233" s="370" t="s">
        <v>2374</v>
      </c>
      <c r="D233" s="688">
        <v>4161000</v>
      </c>
      <c r="E233" s="688"/>
    </row>
    <row r="234" spans="1:5" ht="16.5">
      <c r="A234" s="369" t="s">
        <v>2326</v>
      </c>
      <c r="B234" s="684" t="s">
        <v>2531</v>
      </c>
      <c r="C234" s="370" t="s">
        <v>2378</v>
      </c>
      <c r="D234" s="688">
        <v>4161000</v>
      </c>
      <c r="E234" s="688"/>
    </row>
    <row r="235" spans="1:5" ht="16.5">
      <c r="A235" s="369" t="s">
        <v>2327</v>
      </c>
      <c r="B235" s="684" t="s">
        <v>2532</v>
      </c>
      <c r="C235" s="370" t="s">
        <v>2398</v>
      </c>
      <c r="D235" s="688">
        <v>4161000</v>
      </c>
      <c r="E235" s="688"/>
    </row>
    <row r="236" spans="1:5" ht="16.5">
      <c r="A236" s="369" t="s">
        <v>2381</v>
      </c>
      <c r="B236" s="684" t="s">
        <v>2533</v>
      </c>
      <c r="C236" s="370" t="s">
        <v>1363</v>
      </c>
      <c r="D236" s="688">
        <v>4161000</v>
      </c>
      <c r="E236" s="688"/>
    </row>
    <row r="237" spans="1:5" ht="16.5">
      <c r="A237" s="369" t="s">
        <v>2382</v>
      </c>
      <c r="B237" s="687" t="s">
        <v>2534</v>
      </c>
      <c r="C237" s="370" t="s">
        <v>2402</v>
      </c>
      <c r="D237" s="688">
        <v>4161000</v>
      </c>
      <c r="E237" s="688"/>
    </row>
    <row r="238" spans="1:5" ht="16.5">
      <c r="A238" s="369" t="s">
        <v>2383</v>
      </c>
      <c r="B238" s="685" t="s">
        <v>2535</v>
      </c>
      <c r="C238" s="370" t="s">
        <v>2405</v>
      </c>
      <c r="D238" s="688">
        <v>4161000</v>
      </c>
      <c r="E238" s="688"/>
    </row>
    <row r="239" spans="1:5" ht="16.5">
      <c r="A239" s="369" t="s">
        <v>2384</v>
      </c>
      <c r="B239" s="684" t="s">
        <v>2536</v>
      </c>
      <c r="C239" s="370" t="s">
        <v>1678</v>
      </c>
      <c r="D239" s="688">
        <v>4161000</v>
      </c>
      <c r="E239" s="688"/>
    </row>
    <row r="240" spans="1:5" ht="16.5">
      <c r="A240" s="369" t="s">
        <v>2385</v>
      </c>
      <c r="B240" s="684" t="s">
        <v>2537</v>
      </c>
      <c r="C240" s="370" t="s">
        <v>2411</v>
      </c>
      <c r="D240" s="688">
        <v>4161000</v>
      </c>
      <c r="E240" s="688"/>
    </row>
    <row r="241" spans="1:5" ht="16.5">
      <c r="A241" s="369" t="s">
        <v>2386</v>
      </c>
      <c r="B241" s="684" t="s">
        <v>2538</v>
      </c>
      <c r="C241" s="370" t="s">
        <v>2414</v>
      </c>
      <c r="D241" s="688">
        <v>4161000</v>
      </c>
      <c r="E241" s="688"/>
    </row>
    <row r="242" spans="1:5" ht="16.5">
      <c r="A242" s="369" t="s">
        <v>2387</v>
      </c>
      <c r="B242" s="684" t="s">
        <v>2539</v>
      </c>
      <c r="C242" s="370" t="s">
        <v>2418</v>
      </c>
      <c r="D242" s="688">
        <v>4161000</v>
      </c>
      <c r="E242" s="688"/>
    </row>
    <row r="243" spans="1:5" ht="16.5">
      <c r="A243" s="369" t="s">
        <v>2388</v>
      </c>
      <c r="B243" s="684" t="s">
        <v>2540</v>
      </c>
      <c r="C243" s="370" t="s">
        <v>2421</v>
      </c>
      <c r="D243" s="688">
        <v>4161000</v>
      </c>
      <c r="E243" s="688"/>
    </row>
    <row r="244" spans="1:5" ht="16.5">
      <c r="A244" s="369" t="s">
        <v>2389</v>
      </c>
      <c r="B244" s="685" t="s">
        <v>2541</v>
      </c>
      <c r="C244" s="413" t="s">
        <v>2422</v>
      </c>
      <c r="D244" s="688">
        <v>4161000</v>
      </c>
      <c r="E244" s="688"/>
    </row>
    <row r="245" spans="1:5" ht="16.5">
      <c r="A245" s="369" t="s">
        <v>2390</v>
      </c>
      <c r="B245" s="684" t="s">
        <v>2542</v>
      </c>
      <c r="C245" s="370" t="s">
        <v>1739</v>
      </c>
      <c r="D245" s="688">
        <v>4161000</v>
      </c>
      <c r="E245" s="688"/>
    </row>
    <row r="246" spans="1:5" ht="16.5">
      <c r="A246" s="369" t="s">
        <v>2391</v>
      </c>
      <c r="B246" s="684" t="s">
        <v>2543</v>
      </c>
      <c r="C246" s="370" t="s">
        <v>1708</v>
      </c>
      <c r="D246" s="688">
        <v>4161000</v>
      </c>
      <c r="E246" s="688"/>
    </row>
    <row r="247" spans="1:5" ht="16.5">
      <c r="A247" s="369" t="s">
        <v>2392</v>
      </c>
      <c r="B247" s="685" t="s">
        <v>2544</v>
      </c>
      <c r="C247" s="370" t="s">
        <v>2430</v>
      </c>
      <c r="D247" s="688">
        <v>4161000</v>
      </c>
      <c r="E247" s="688"/>
    </row>
    <row r="248" spans="1:5" ht="16.5">
      <c r="A248" s="369" t="s">
        <v>2393</v>
      </c>
      <c r="B248" s="687" t="s">
        <v>2545</v>
      </c>
      <c r="C248" s="370" t="s">
        <v>2434</v>
      </c>
      <c r="D248" s="688">
        <v>4161000</v>
      </c>
      <c r="E248" s="688"/>
    </row>
    <row r="249" spans="1:5" ht="16.5">
      <c r="A249" s="369" t="s">
        <v>2394</v>
      </c>
      <c r="B249" s="684" t="s">
        <v>2546</v>
      </c>
      <c r="C249" s="370" t="s">
        <v>2436</v>
      </c>
      <c r="D249" s="688">
        <v>4161000</v>
      </c>
      <c r="E249" s="688"/>
    </row>
    <row r="250" spans="1:5" ht="16.5">
      <c r="A250" s="369" t="s">
        <v>2395</v>
      </c>
      <c r="B250" s="684" t="s">
        <v>2547</v>
      </c>
      <c r="C250" s="370" t="s">
        <v>2437</v>
      </c>
      <c r="D250" s="688">
        <v>4161000</v>
      </c>
      <c r="E250" s="688"/>
    </row>
    <row r="251" spans="1:5" ht="16.5">
      <c r="A251" s="369" t="s">
        <v>2396</v>
      </c>
      <c r="B251" s="684" t="s">
        <v>2548</v>
      </c>
      <c r="C251" s="370" t="s">
        <v>2440</v>
      </c>
      <c r="D251" s="688">
        <v>4161000</v>
      </c>
      <c r="E251" s="688"/>
    </row>
    <row r="252" spans="1:5" ht="16.5">
      <c r="A252" s="369" t="s">
        <v>2397</v>
      </c>
      <c r="B252" s="696" t="s">
        <v>2549</v>
      </c>
      <c r="C252" s="370" t="s">
        <v>2444</v>
      </c>
      <c r="D252" s="688">
        <v>4161000</v>
      </c>
      <c r="E252" s="688"/>
    </row>
    <row r="253" spans="1:5" ht="16.5">
      <c r="A253" s="369" t="s">
        <v>2467</v>
      </c>
      <c r="B253" s="698" t="s">
        <v>2559</v>
      </c>
      <c r="C253" s="370" t="s">
        <v>2468</v>
      </c>
      <c r="D253" s="688">
        <v>4161000</v>
      </c>
      <c r="E253" s="688"/>
    </row>
    <row r="254" spans="1:5" ht="16.5">
      <c r="A254" s="369" t="s">
        <v>2469</v>
      </c>
      <c r="B254" s="698" t="s">
        <v>2560</v>
      </c>
      <c r="C254" s="370" t="s">
        <v>2490</v>
      </c>
      <c r="D254" s="688">
        <v>4161000</v>
      </c>
      <c r="E254" s="688"/>
    </row>
    <row r="255" spans="1:5" ht="16.5">
      <c r="A255" s="369" t="s">
        <v>2470</v>
      </c>
      <c r="B255" s="698" t="s">
        <v>2561</v>
      </c>
      <c r="C255" s="370" t="s">
        <v>2471</v>
      </c>
      <c r="D255" s="688">
        <v>4161000</v>
      </c>
      <c r="E255" s="688"/>
    </row>
    <row r="256" spans="1:5" ht="16.5">
      <c r="A256" s="369" t="s">
        <v>2472</v>
      </c>
      <c r="B256" s="113"/>
      <c r="C256" s="370" t="s">
        <v>2473</v>
      </c>
      <c r="D256" s="688">
        <v>4161000</v>
      </c>
      <c r="E256" s="688"/>
    </row>
    <row r="257" spans="1:5" ht="16.5">
      <c r="A257" s="369" t="s">
        <v>2474</v>
      </c>
      <c r="B257" s="698" t="s">
        <v>2562</v>
      </c>
      <c r="C257" s="370" t="s">
        <v>1660</v>
      </c>
      <c r="D257" s="688">
        <v>4161000</v>
      </c>
      <c r="E257" s="688"/>
    </row>
    <row r="258" spans="1:5" ht="16.5">
      <c r="A258" s="369" t="s">
        <v>2475</v>
      </c>
      <c r="B258" s="698" t="s">
        <v>2564</v>
      </c>
      <c r="C258" s="370" t="s">
        <v>1672</v>
      </c>
      <c r="D258" s="688">
        <v>4161000</v>
      </c>
      <c r="E258" s="688"/>
    </row>
    <row r="259" spans="1:5" ht="16.5">
      <c r="A259" s="369" t="s">
        <v>2476</v>
      </c>
      <c r="B259" s="698" t="s">
        <v>2563</v>
      </c>
      <c r="C259" s="370" t="s">
        <v>2478</v>
      </c>
      <c r="D259" s="688">
        <v>4161000</v>
      </c>
      <c r="E259" s="688"/>
    </row>
    <row r="260" spans="1:5" ht="16.5">
      <c r="A260" s="369" t="s">
        <v>2477</v>
      </c>
      <c r="B260" s="698" t="s">
        <v>2565</v>
      </c>
      <c r="C260" s="370" t="s">
        <v>2480</v>
      </c>
      <c r="D260" s="688">
        <v>4161000</v>
      </c>
      <c r="E260" s="688"/>
    </row>
    <row r="261" spans="1:5" ht="16.5">
      <c r="A261" s="369" t="s">
        <v>2479</v>
      </c>
      <c r="B261" s="698" t="s">
        <v>2566</v>
      </c>
      <c r="C261" s="370" t="s">
        <v>2481</v>
      </c>
      <c r="D261" s="688">
        <v>4161000</v>
      </c>
      <c r="E261" s="688"/>
    </row>
    <row r="262" spans="1:5" ht="16.5">
      <c r="A262" s="555" t="s">
        <v>1200</v>
      </c>
      <c r="B262" s="556" t="s">
        <v>2253</v>
      </c>
      <c r="C262" s="67" t="s">
        <v>1201</v>
      </c>
      <c r="D262" s="688">
        <v>5001000</v>
      </c>
      <c r="E262" s="688">
        <v>0</v>
      </c>
    </row>
    <row r="263" spans="1:5" ht="16.5">
      <c r="A263" s="555" t="s">
        <v>1206</v>
      </c>
      <c r="B263" s="556" t="s">
        <v>2254</v>
      </c>
      <c r="C263" s="67" t="s">
        <v>1207</v>
      </c>
      <c r="D263" s="688">
        <v>4954000</v>
      </c>
      <c r="E263" s="688">
        <v>0</v>
      </c>
    </row>
    <row r="264" spans="1:5" ht="16.5">
      <c r="A264" s="551" t="s">
        <v>157</v>
      </c>
      <c r="B264" s="63" t="s">
        <v>2255</v>
      </c>
      <c r="C264" s="142" t="s">
        <v>158</v>
      </c>
      <c r="D264" s="688">
        <v>5096000</v>
      </c>
      <c r="E264" s="688">
        <v>0</v>
      </c>
    </row>
    <row r="265" spans="1:5" ht="16.5">
      <c r="A265" s="600" t="s">
        <v>1353</v>
      </c>
      <c r="B265" s="556" t="s">
        <v>2256</v>
      </c>
      <c r="C265" s="153" t="s">
        <v>1354</v>
      </c>
      <c r="D265" s="688">
        <v>4195000</v>
      </c>
      <c r="E265" s="688">
        <v>0</v>
      </c>
    </row>
    <row r="266" spans="1:5" ht="16.5">
      <c r="A266" s="601" t="s">
        <v>1362</v>
      </c>
      <c r="B266" s="556" t="s">
        <v>2258</v>
      </c>
      <c r="C266" s="602" t="s">
        <v>1363</v>
      </c>
      <c r="D266" s="688">
        <v>4195000</v>
      </c>
      <c r="E266" s="688">
        <v>0</v>
      </c>
    </row>
    <row r="267" spans="1:5" ht="16.5">
      <c r="A267" s="601" t="s">
        <v>1364</v>
      </c>
      <c r="B267" s="556" t="s">
        <v>2259</v>
      </c>
      <c r="C267" s="602" t="s">
        <v>1365</v>
      </c>
      <c r="D267" s="688">
        <v>4195000</v>
      </c>
      <c r="E267" s="688">
        <v>0</v>
      </c>
    </row>
    <row r="268" spans="1:5" ht="16.5">
      <c r="A268" s="600" t="s">
        <v>1371</v>
      </c>
      <c r="B268" s="556" t="s">
        <v>2260</v>
      </c>
      <c r="C268" s="153" t="s">
        <v>1372</v>
      </c>
      <c r="D268" s="688">
        <v>4195000</v>
      </c>
      <c r="E268" s="688">
        <v>0</v>
      </c>
    </row>
    <row r="269" spans="1:5" ht="16.5">
      <c r="A269" s="603" t="s">
        <v>1215</v>
      </c>
      <c r="B269" s="502" t="s">
        <v>2261</v>
      </c>
      <c r="C269" s="502" t="s">
        <v>1216</v>
      </c>
      <c r="D269" s="688">
        <v>4195000</v>
      </c>
      <c r="E269" s="688">
        <v>0</v>
      </c>
    </row>
    <row r="270" spans="1:5" ht="16.5">
      <c r="A270" s="603" t="s">
        <v>1220</v>
      </c>
      <c r="B270" s="502" t="s">
        <v>2262</v>
      </c>
      <c r="C270" s="604" t="s">
        <v>1221</v>
      </c>
      <c r="D270" s="688">
        <v>4195000</v>
      </c>
      <c r="E270" s="688">
        <v>0</v>
      </c>
    </row>
    <row r="271" spans="1:5" ht="16.5">
      <c r="A271" s="605" t="s">
        <v>1225</v>
      </c>
      <c r="B271" s="606" t="s">
        <v>2263</v>
      </c>
      <c r="C271" s="607" t="s">
        <v>1226</v>
      </c>
      <c r="D271" s="688">
        <v>4195000</v>
      </c>
      <c r="E271" s="688">
        <v>0</v>
      </c>
    </row>
    <row r="272" spans="1:5" ht="16.5">
      <c r="A272" s="605" t="s">
        <v>1231</v>
      </c>
      <c r="B272" s="606" t="s">
        <v>2264</v>
      </c>
      <c r="C272" s="607" t="s">
        <v>1232</v>
      </c>
      <c r="D272" s="688">
        <v>4195000</v>
      </c>
      <c r="E272" s="688">
        <v>0</v>
      </c>
    </row>
    <row r="273" spans="1:5" ht="16.5">
      <c r="A273" s="603" t="s">
        <v>1236</v>
      </c>
      <c r="B273" s="502" t="s">
        <v>2265</v>
      </c>
      <c r="C273" s="604" t="s">
        <v>1237</v>
      </c>
      <c r="D273" s="688">
        <v>4195000</v>
      </c>
      <c r="E273" s="688">
        <v>0</v>
      </c>
    </row>
    <row r="274" spans="1:5" ht="16.5">
      <c r="A274" s="603" t="s">
        <v>1242</v>
      </c>
      <c r="B274" s="502" t="s">
        <v>2266</v>
      </c>
      <c r="C274" s="604" t="s">
        <v>1243</v>
      </c>
      <c r="D274" s="688">
        <v>4195000</v>
      </c>
      <c r="E274" s="688">
        <v>0</v>
      </c>
    </row>
    <row r="275" spans="1:5" ht="16.5">
      <c r="A275" s="603" t="s">
        <v>1248</v>
      </c>
      <c r="B275" s="502" t="s">
        <v>2267</v>
      </c>
      <c r="C275" s="604" t="s">
        <v>1249</v>
      </c>
      <c r="D275" s="688">
        <v>4195000</v>
      </c>
      <c r="E275" s="688">
        <v>0</v>
      </c>
    </row>
    <row r="276" spans="1:5" ht="16.5">
      <c r="A276" s="603" t="s">
        <v>1737</v>
      </c>
      <c r="B276" s="502" t="s">
        <v>2268</v>
      </c>
      <c r="C276" s="604" t="s">
        <v>1254</v>
      </c>
      <c r="D276" s="688">
        <v>4195000</v>
      </c>
      <c r="E276" s="688">
        <v>0</v>
      </c>
    </row>
    <row r="277" spans="1:5" ht="16.5">
      <c r="A277" s="603" t="s">
        <v>1258</v>
      </c>
      <c r="B277" s="502" t="s">
        <v>2269</v>
      </c>
      <c r="C277" s="502" t="s">
        <v>1259</v>
      </c>
      <c r="D277" s="688">
        <v>4195000</v>
      </c>
      <c r="E277" s="688">
        <v>0</v>
      </c>
    </row>
    <row r="278" spans="1:5" ht="16.5">
      <c r="A278" s="603" t="s">
        <v>1263</v>
      </c>
      <c r="B278" s="502" t="s">
        <v>2270</v>
      </c>
      <c r="C278" s="502" t="s">
        <v>1264</v>
      </c>
      <c r="D278" s="688">
        <v>4195000</v>
      </c>
      <c r="E278" s="688">
        <v>0</v>
      </c>
    </row>
    <row r="279" spans="1:5" ht="16.5">
      <c r="A279" s="603" t="s">
        <v>1269</v>
      </c>
      <c r="B279" s="502" t="s">
        <v>2271</v>
      </c>
      <c r="C279" s="502" t="s">
        <v>1270</v>
      </c>
      <c r="D279" s="688">
        <v>4195000</v>
      </c>
      <c r="E279" s="688">
        <v>0</v>
      </c>
    </row>
    <row r="280" spans="1:5" ht="16.5">
      <c r="A280" s="608" t="s">
        <v>1274</v>
      </c>
      <c r="B280" s="606" t="s">
        <v>2272</v>
      </c>
      <c r="C280" s="606" t="s">
        <v>1275</v>
      </c>
      <c r="D280" s="688">
        <v>4195000</v>
      </c>
      <c r="E280" s="688">
        <v>0</v>
      </c>
    </row>
    <row r="281" spans="1:5" ht="16.5">
      <c r="A281" s="609" t="s">
        <v>1282</v>
      </c>
      <c r="B281" s="610" t="s">
        <v>2273</v>
      </c>
      <c r="C281" s="502" t="s">
        <v>1283</v>
      </c>
      <c r="D281" s="688">
        <v>4195000</v>
      </c>
      <c r="E281" s="688">
        <v>0</v>
      </c>
    </row>
    <row r="282" spans="1:5" ht="16.5">
      <c r="A282" s="608" t="s">
        <v>1287</v>
      </c>
      <c r="B282" s="611" t="s">
        <v>2274</v>
      </c>
      <c r="C282" s="606" t="s">
        <v>1288</v>
      </c>
      <c r="D282" s="688">
        <v>4195000</v>
      </c>
      <c r="E282" s="688">
        <v>0</v>
      </c>
    </row>
    <row r="283" spans="1:5" ht="16.5">
      <c r="A283" s="608" t="s">
        <v>1291</v>
      </c>
      <c r="B283" s="611" t="s">
        <v>2275</v>
      </c>
      <c r="C283" s="606" t="s">
        <v>1292</v>
      </c>
      <c r="D283" s="688">
        <v>4195000</v>
      </c>
      <c r="E283" s="688">
        <v>0</v>
      </c>
    </row>
    <row r="284" spans="1:5" ht="16.5">
      <c r="A284" s="612" t="s">
        <v>1297</v>
      </c>
      <c r="B284" s="613" t="s">
        <v>2276</v>
      </c>
      <c r="C284" s="614" t="s">
        <v>1298</v>
      </c>
      <c r="D284" s="688">
        <v>4195000</v>
      </c>
      <c r="E284" s="688">
        <v>0</v>
      </c>
    </row>
    <row r="285" spans="1:5" ht="16.5">
      <c r="A285" s="612" t="s">
        <v>1302</v>
      </c>
      <c r="B285" s="613" t="s">
        <v>2277</v>
      </c>
      <c r="C285" s="614" t="s">
        <v>1303</v>
      </c>
      <c r="D285" s="688">
        <v>4195000</v>
      </c>
      <c r="E285" s="688">
        <v>0</v>
      </c>
    </row>
    <row r="286" spans="1:5" ht="16.5">
      <c r="A286" s="612" t="s">
        <v>1309</v>
      </c>
      <c r="B286" s="613" t="s">
        <v>2278</v>
      </c>
      <c r="C286" s="614" t="s">
        <v>1310</v>
      </c>
      <c r="D286" s="688">
        <v>4195000</v>
      </c>
      <c r="E286" s="688">
        <v>0</v>
      </c>
    </row>
    <row r="287" spans="1:5" ht="16.5">
      <c r="A287" s="612" t="s">
        <v>1313</v>
      </c>
      <c r="B287" s="613" t="s">
        <v>2279</v>
      </c>
      <c r="C287" s="614" t="s">
        <v>1314</v>
      </c>
      <c r="D287" s="688">
        <v>4195000</v>
      </c>
      <c r="E287" s="688">
        <v>0</v>
      </c>
    </row>
    <row r="288" spans="1:5" ht="16.5">
      <c r="A288" s="608" t="s">
        <v>1318</v>
      </c>
      <c r="B288" s="611" t="s">
        <v>2280</v>
      </c>
      <c r="C288" s="606" t="s">
        <v>1319</v>
      </c>
      <c r="D288" s="688">
        <v>4195000</v>
      </c>
      <c r="E288" s="688">
        <v>0</v>
      </c>
    </row>
    <row r="289" spans="1:5" ht="16.5">
      <c r="A289" s="609" t="s">
        <v>1322</v>
      </c>
      <c r="B289" s="611" t="s">
        <v>2281</v>
      </c>
      <c r="C289" s="502" t="s">
        <v>1323</v>
      </c>
      <c r="D289" s="688">
        <v>4195000</v>
      </c>
      <c r="E289" s="688">
        <v>0</v>
      </c>
    </row>
    <row r="290" spans="1:5" ht="16.5">
      <c r="A290" s="608" t="s">
        <v>1326</v>
      </c>
      <c r="B290" s="611" t="s">
        <v>2282</v>
      </c>
      <c r="C290" s="606" t="s">
        <v>1327</v>
      </c>
      <c r="D290" s="688">
        <v>4195000</v>
      </c>
      <c r="E290" s="688">
        <v>0</v>
      </c>
    </row>
    <row r="291" spans="1:5" ht="16.5">
      <c r="A291" s="608" t="s">
        <v>1330</v>
      </c>
      <c r="B291" s="611" t="s">
        <v>2283</v>
      </c>
      <c r="C291" s="606" t="s">
        <v>1331</v>
      </c>
      <c r="D291" s="688">
        <v>4195000</v>
      </c>
      <c r="E291" s="688">
        <v>0</v>
      </c>
    </row>
    <row r="292" spans="1:5" ht="16.5">
      <c r="A292" s="608" t="s">
        <v>1334</v>
      </c>
      <c r="B292" s="606" t="s">
        <v>2284</v>
      </c>
      <c r="C292" s="615" t="s">
        <v>1335</v>
      </c>
      <c r="D292" s="688">
        <v>4195000</v>
      </c>
      <c r="E292" s="688">
        <v>0</v>
      </c>
    </row>
    <row r="293" spans="1:5" ht="16.5">
      <c r="A293" s="616" t="s">
        <v>1340</v>
      </c>
      <c r="B293" s="28" t="s">
        <v>2285</v>
      </c>
      <c r="C293" s="502" t="s">
        <v>1341</v>
      </c>
      <c r="D293" s="688">
        <v>5382000</v>
      </c>
      <c r="E293" s="688">
        <v>0</v>
      </c>
    </row>
    <row r="294" spans="1:5" ht="16.5">
      <c r="A294" s="617" t="s">
        <v>1347</v>
      </c>
      <c r="B294" s="502" t="s">
        <v>2286</v>
      </c>
      <c r="C294" s="617" t="s">
        <v>1348</v>
      </c>
      <c r="D294" s="688">
        <v>4195000</v>
      </c>
      <c r="E294" s="688">
        <v>0</v>
      </c>
    </row>
    <row r="295" spans="1:5" ht="18.75">
      <c r="A295" s="126" t="s">
        <v>1504</v>
      </c>
      <c r="B295" s="596" t="s">
        <v>2287</v>
      </c>
      <c r="C295" s="203" t="s">
        <v>1497</v>
      </c>
      <c r="D295" s="688">
        <v>4195000</v>
      </c>
      <c r="E295" s="688"/>
    </row>
    <row r="296" spans="1:5" ht="18.75">
      <c r="A296" s="618" t="s">
        <v>1505</v>
      </c>
      <c r="B296" s="619" t="s">
        <v>2288</v>
      </c>
      <c r="C296" s="620" t="s">
        <v>1501</v>
      </c>
      <c r="D296" s="692">
        <v>4195000</v>
      </c>
      <c r="E296" s="692"/>
    </row>
    <row r="297" spans="1:5" ht="16.5">
      <c r="A297" s="126" t="s">
        <v>1506</v>
      </c>
      <c r="B297" s="606" t="s">
        <v>2289</v>
      </c>
      <c r="C297" s="203" t="s">
        <v>1502</v>
      </c>
      <c r="D297" s="688">
        <v>4195000</v>
      </c>
      <c r="E297" s="688"/>
    </row>
    <row r="298" spans="1:5" ht="16.5">
      <c r="A298" s="369" t="s">
        <v>2014</v>
      </c>
      <c r="B298" s="606" t="s">
        <v>2550</v>
      </c>
      <c r="C298" s="414" t="s">
        <v>2011</v>
      </c>
      <c r="D298" s="693">
        <v>4195000</v>
      </c>
      <c r="E298" s="695"/>
    </row>
    <row r="299" spans="1:5" ht="16.5">
      <c r="A299" s="369" t="s">
        <v>2015</v>
      </c>
      <c r="B299" s="606" t="s">
        <v>2551</v>
      </c>
      <c r="C299" s="414" t="s">
        <v>2012</v>
      </c>
      <c r="D299" s="693">
        <v>4195000</v>
      </c>
      <c r="E299" s="695"/>
    </row>
    <row r="300" spans="1:5" ht="16.5">
      <c r="A300" s="369" t="s">
        <v>2016</v>
      </c>
      <c r="B300" s="606" t="s">
        <v>2552</v>
      </c>
      <c r="C300" s="414" t="s">
        <v>2013</v>
      </c>
      <c r="D300" s="693">
        <v>4195000</v>
      </c>
      <c r="E300" s="695"/>
    </row>
    <row r="301" spans="1:5" ht="16.5">
      <c r="A301" s="699" t="s">
        <v>2567</v>
      </c>
      <c r="B301" s="698" t="s">
        <v>2568</v>
      </c>
      <c r="D301" s="700">
        <v>4195000</v>
      </c>
    </row>
  </sheetData>
  <conditionalFormatting sqref="A262:A263">
    <cfRule type="cellIs" dxfId="1" priority="1" stopIfTrue="1" operator="equal">
      <formula>0</formula>
    </cfRule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Z350"/>
  <sheetViews>
    <sheetView zoomScaleNormal="100" workbookViewId="0">
      <selection activeCell="Y5" sqref="Y5:Y8"/>
    </sheetView>
  </sheetViews>
  <sheetFormatPr defaultRowHeight="15"/>
  <cols>
    <col min="1" max="1" width="3.7109375" style="701" customWidth="1"/>
    <col min="2" max="2" width="3.5703125" style="701" bestFit="1" customWidth="1"/>
    <col min="3" max="3" width="4.42578125" style="756" customWidth="1"/>
    <col min="4" max="4" width="10.7109375" style="756" customWidth="1"/>
    <col min="5" max="5" width="21.85546875" style="756" customWidth="1"/>
    <col min="6" max="6" width="40" style="713" customWidth="1"/>
    <col min="7" max="7" width="11.42578125" style="756" customWidth="1"/>
    <col min="8" max="8" width="9.28515625" style="756" customWidth="1"/>
    <col min="9" max="9" width="12.7109375" style="756" customWidth="1"/>
    <col min="10" max="10" width="0.140625" style="757" customWidth="1"/>
    <col min="11" max="11" width="10.42578125" style="757" hidden="1" customWidth="1"/>
    <col min="12" max="12" width="11.140625" style="756" hidden="1" customWidth="1"/>
    <col min="13" max="13" width="12" style="758" hidden="1" customWidth="1"/>
    <col min="14" max="15" width="11.140625" style="756" hidden="1" customWidth="1"/>
    <col min="16" max="16" width="12" style="756" hidden="1" customWidth="1"/>
    <col min="17" max="17" width="11.140625" style="758" bestFit="1" customWidth="1"/>
    <col min="18" max="18" width="10.42578125" style="756" bestFit="1" customWidth="1"/>
    <col min="19" max="19" width="10.5703125" style="756" customWidth="1"/>
    <col min="20" max="20" width="12" style="756" bestFit="1" customWidth="1"/>
    <col min="21" max="21" width="9.140625" style="756" customWidth="1"/>
    <col min="22" max="22" width="11" style="756" bestFit="1" customWidth="1"/>
    <col min="23" max="23" width="12" style="756" customWidth="1"/>
    <col min="24" max="24" width="12" style="701" bestFit="1" customWidth="1"/>
    <col min="25" max="16384" width="9.140625" style="701"/>
  </cols>
  <sheetData>
    <row r="1" spans="1:25" ht="32.25" customHeight="1">
      <c r="A1" s="1464" t="s">
        <v>2569</v>
      </c>
      <c r="B1" s="1464"/>
      <c r="C1" s="1464"/>
      <c r="D1" s="1464"/>
      <c r="E1" s="1464"/>
      <c r="F1" s="1464"/>
      <c r="G1" s="1464"/>
      <c r="H1" s="1464"/>
      <c r="I1" s="1464"/>
      <c r="J1" s="1464"/>
      <c r="K1" s="1464"/>
      <c r="L1" s="1464"/>
      <c r="M1" s="1464"/>
      <c r="N1" s="1464"/>
      <c r="O1" s="1464"/>
      <c r="P1" s="1464"/>
      <c r="Q1" s="1464"/>
      <c r="R1" s="1464"/>
      <c r="S1" s="1464"/>
      <c r="T1" s="1464"/>
      <c r="U1" s="1464"/>
      <c r="V1" s="1464"/>
      <c r="W1" s="1464"/>
    </row>
    <row r="2" spans="1:25">
      <c r="A2" s="1465" t="s">
        <v>6</v>
      </c>
      <c r="B2" s="1465" t="s">
        <v>1955</v>
      </c>
      <c r="C2" s="1465" t="s">
        <v>2570</v>
      </c>
      <c r="D2" s="1465" t="s">
        <v>2571</v>
      </c>
      <c r="E2" s="1465" t="s">
        <v>2572</v>
      </c>
      <c r="F2" s="1465" t="s">
        <v>2573</v>
      </c>
      <c r="G2" s="1468" t="s">
        <v>2574</v>
      </c>
      <c r="H2" s="1469"/>
      <c r="I2" s="1470"/>
      <c r="J2" s="702"/>
      <c r="K2" s="702"/>
      <c r="L2" s="703"/>
      <c r="M2" s="704"/>
      <c r="N2" s="703"/>
      <c r="O2" s="703"/>
      <c r="P2" s="703"/>
      <c r="Q2" s="704"/>
      <c r="R2" s="705"/>
      <c r="S2" s="1471" t="s">
        <v>4289</v>
      </c>
      <c r="T2" s="1472"/>
      <c r="U2" s="1472"/>
      <c r="V2" s="1472"/>
      <c r="W2" s="1473"/>
    </row>
    <row r="3" spans="1:25">
      <c r="A3" s="1466"/>
      <c r="B3" s="1466"/>
      <c r="C3" s="1466"/>
      <c r="D3" s="1466"/>
      <c r="E3" s="1466"/>
      <c r="F3" s="1466"/>
      <c r="G3" s="1474">
        <v>4410000</v>
      </c>
      <c r="H3" s="1469"/>
      <c r="I3" s="1470"/>
      <c r="J3" s="702"/>
      <c r="K3" s="702"/>
      <c r="L3" s="703"/>
      <c r="M3" s="704"/>
      <c r="N3" s="703"/>
      <c r="O3" s="703"/>
      <c r="P3" s="703"/>
      <c r="Q3" s="704"/>
      <c r="R3" s="705"/>
      <c r="S3" s="1475" t="s">
        <v>4290</v>
      </c>
      <c r="T3" s="1472"/>
      <c r="U3" s="1472"/>
      <c r="V3" s="1472"/>
      <c r="W3" s="1473"/>
    </row>
    <row r="4" spans="1:25">
      <c r="A4" s="1467"/>
      <c r="B4" s="1467"/>
      <c r="C4" s="1467"/>
      <c r="D4" s="1467"/>
      <c r="E4" s="1467"/>
      <c r="F4" s="1467"/>
      <c r="G4" s="1131" t="s">
        <v>2575</v>
      </c>
      <c r="H4" s="1131" t="s">
        <v>2576</v>
      </c>
      <c r="I4" s="1131" t="s">
        <v>2577</v>
      </c>
      <c r="J4" s="707" t="s">
        <v>2578</v>
      </c>
      <c r="K4" s="707">
        <v>1</v>
      </c>
      <c r="L4" s="706" t="s">
        <v>2579</v>
      </c>
      <c r="M4" s="708" t="s">
        <v>2580</v>
      </c>
      <c r="N4" s="706" t="s">
        <v>2581</v>
      </c>
      <c r="O4" s="706" t="s">
        <v>2582</v>
      </c>
      <c r="P4" s="706" t="s">
        <v>2583</v>
      </c>
      <c r="Q4" s="708" t="s">
        <v>408</v>
      </c>
      <c r="R4" s="706" t="s">
        <v>2584</v>
      </c>
      <c r="S4" s="709" t="s">
        <v>2575</v>
      </c>
      <c r="T4" s="709" t="s">
        <v>2585</v>
      </c>
      <c r="U4" s="709" t="s">
        <v>2576</v>
      </c>
      <c r="V4" s="709" t="s">
        <v>2586</v>
      </c>
      <c r="W4" s="710" t="s">
        <v>2577</v>
      </c>
      <c r="X4" s="701" t="s">
        <v>2587</v>
      </c>
      <c r="Y4" s="701" t="s">
        <v>5482</v>
      </c>
    </row>
    <row r="5" spans="1:25">
      <c r="A5" s="1084">
        <v>1</v>
      </c>
      <c r="B5" s="1084">
        <v>1</v>
      </c>
      <c r="C5" s="1085" t="s">
        <v>30</v>
      </c>
      <c r="D5" s="1085" t="str">
        <f>VLOOKUP(C5,Sheet4!$A$1:$B$300,2,0)</f>
        <v>9213003755</v>
      </c>
      <c r="E5" s="1086" t="s">
        <v>31</v>
      </c>
      <c r="F5" s="1084" t="str">
        <f>VLOOKUP(C5,[3]Sheet2!$A$3:$G$439,7,0)</f>
        <v>Tổng Giám đốc</v>
      </c>
      <c r="G5" s="1132">
        <v>26000000</v>
      </c>
      <c r="H5" s="1132">
        <v>0</v>
      </c>
      <c r="I5" s="1133">
        <f>+G5+H5</f>
        <v>26000000</v>
      </c>
      <c r="J5" s="712">
        <v>26000000</v>
      </c>
      <c r="K5" s="712">
        <v>0</v>
      </c>
      <c r="L5" s="713"/>
      <c r="M5" s="714"/>
      <c r="N5" s="713"/>
      <c r="O5" s="713"/>
      <c r="P5" s="713"/>
      <c r="Q5" s="714"/>
      <c r="R5" s="713"/>
      <c r="S5" s="711">
        <v>26000000</v>
      </c>
      <c r="T5" s="715">
        <v>0</v>
      </c>
      <c r="U5" s="711">
        <v>0</v>
      </c>
      <c r="V5" s="715">
        <v>0</v>
      </c>
      <c r="W5" s="711">
        <v>26000000</v>
      </c>
      <c r="X5" s="716">
        <v>0</v>
      </c>
    </row>
    <row r="6" spans="1:25">
      <c r="A6" s="1084">
        <v>2</v>
      </c>
      <c r="B6" s="775">
        <v>2</v>
      </c>
      <c r="C6" s="1085" t="s">
        <v>44</v>
      </c>
      <c r="D6" s="1085" t="str">
        <f>VLOOKUP(C6,Sheet4!$A$1:$B$300,2,0)</f>
        <v>5496032611</v>
      </c>
      <c r="E6" s="1086" t="s">
        <v>45</v>
      </c>
      <c r="F6" s="1084" t="str">
        <f>VLOOKUP(C6,[3]Sheet2!$A$3:$G$439,7,0)</f>
        <v>Phó Tổng Giám đốc</v>
      </c>
      <c r="G6" s="1132">
        <v>23000000</v>
      </c>
      <c r="H6" s="1132">
        <v>0</v>
      </c>
      <c r="I6" s="1133">
        <f t="shared" ref="I6:I69" si="0">+G6+H6</f>
        <v>23000000</v>
      </c>
      <c r="J6" s="712">
        <v>23000000</v>
      </c>
      <c r="K6" s="712">
        <v>0</v>
      </c>
      <c r="L6" s="713"/>
      <c r="M6" s="714"/>
      <c r="N6" s="713"/>
      <c r="O6" s="713"/>
      <c r="P6" s="713"/>
      <c r="Q6" s="714"/>
      <c r="R6" s="713"/>
      <c r="S6" s="711">
        <v>23000000</v>
      </c>
      <c r="T6" s="717">
        <v>0</v>
      </c>
      <c r="U6" s="711">
        <v>0</v>
      </c>
      <c r="V6" s="717">
        <v>0</v>
      </c>
      <c r="W6" s="711">
        <v>23000000</v>
      </c>
      <c r="X6" s="716">
        <v>0</v>
      </c>
    </row>
    <row r="7" spans="1:25">
      <c r="A7" s="1084">
        <v>3</v>
      </c>
      <c r="B7" s="775">
        <v>3</v>
      </c>
      <c r="C7" s="1085" t="s">
        <v>132</v>
      </c>
      <c r="D7" s="1085" t="str">
        <f>VLOOKUP(C7,Sheet4!$A$1:$B$300,2,0)</f>
        <v>5402005143</v>
      </c>
      <c r="E7" s="1086" t="s">
        <v>133</v>
      </c>
      <c r="F7" s="1084" t="s">
        <v>2611</v>
      </c>
      <c r="G7" s="1132">
        <v>21850000</v>
      </c>
      <c r="H7" s="1132"/>
      <c r="I7" s="1133">
        <f t="shared" si="0"/>
        <v>21850000</v>
      </c>
      <c r="J7" s="712">
        <v>7156000</v>
      </c>
      <c r="K7" s="712">
        <v>0</v>
      </c>
      <c r="L7" s="713"/>
      <c r="M7" s="714"/>
      <c r="N7" s="713"/>
      <c r="O7" s="713"/>
      <c r="P7" s="713"/>
      <c r="Q7" s="714"/>
      <c r="R7" s="713"/>
      <c r="S7" s="711">
        <v>21850000</v>
      </c>
      <c r="T7" s="719">
        <v>0</v>
      </c>
      <c r="U7" s="711"/>
      <c r="V7" s="717">
        <v>0</v>
      </c>
      <c r="W7" s="711">
        <v>21850000</v>
      </c>
      <c r="X7" s="716">
        <v>902000</v>
      </c>
    </row>
    <row r="8" spans="1:25">
      <c r="A8" s="1084">
        <v>4</v>
      </c>
      <c r="B8" s="775">
        <v>4</v>
      </c>
      <c r="C8" s="1087" t="s">
        <v>662</v>
      </c>
      <c r="D8" s="1085" t="str">
        <f>VLOOKUP(C8,Sheet4!$A$1:$B$300,2,0)</f>
        <v>6506006858</v>
      </c>
      <c r="E8" s="1088" t="s">
        <v>663</v>
      </c>
      <c r="F8" s="1084" t="s">
        <v>2611</v>
      </c>
      <c r="G8" s="1132">
        <v>21850000</v>
      </c>
      <c r="H8" s="1132"/>
      <c r="I8" s="1133">
        <f t="shared" si="0"/>
        <v>21850000</v>
      </c>
      <c r="J8" s="712">
        <v>7156000</v>
      </c>
      <c r="K8" s="712">
        <v>0</v>
      </c>
      <c r="L8" s="712">
        <v>0</v>
      </c>
      <c r="M8" s="718">
        <v>0</v>
      </c>
      <c r="N8" s="712">
        <v>0</v>
      </c>
      <c r="O8" s="713"/>
      <c r="P8" s="713"/>
      <c r="Q8" s="714"/>
      <c r="R8" s="713"/>
      <c r="S8" s="711">
        <v>21850000</v>
      </c>
      <c r="T8" s="719">
        <v>0</v>
      </c>
      <c r="U8" s="711">
        <v>0</v>
      </c>
      <c r="V8" s="720">
        <v>0</v>
      </c>
      <c r="W8" s="711">
        <v>21850000</v>
      </c>
      <c r="X8" s="716">
        <v>877000</v>
      </c>
    </row>
    <row r="9" spans="1:25">
      <c r="A9" s="1084">
        <v>5</v>
      </c>
      <c r="B9" s="775">
        <v>1</v>
      </c>
      <c r="C9" s="1089" t="s">
        <v>293</v>
      </c>
      <c r="D9" s="1085" t="str">
        <f>VLOOKUP(C9,Sheet4!$A$1:$B$300,2,0)</f>
        <v>8616014612</v>
      </c>
      <c r="E9" s="1090" t="s">
        <v>294</v>
      </c>
      <c r="F9" s="1084" t="s">
        <v>4274</v>
      </c>
      <c r="G9" s="1132">
        <v>6135000</v>
      </c>
      <c r="H9" s="1132">
        <v>0</v>
      </c>
      <c r="I9" s="1133">
        <f t="shared" si="0"/>
        <v>6135000</v>
      </c>
      <c r="J9" s="712">
        <v>0</v>
      </c>
      <c r="K9" s="712">
        <v>0</v>
      </c>
      <c r="L9" s="712">
        <v>5945000</v>
      </c>
      <c r="M9" s="718">
        <v>0</v>
      </c>
      <c r="N9" s="712">
        <v>0</v>
      </c>
      <c r="O9" s="713"/>
      <c r="P9" s="713"/>
      <c r="Q9" s="714"/>
      <c r="R9" s="713"/>
      <c r="S9" s="711">
        <v>6579000</v>
      </c>
      <c r="T9" s="719">
        <v>444000</v>
      </c>
      <c r="U9" s="711">
        <v>0</v>
      </c>
      <c r="V9" s="720">
        <v>0</v>
      </c>
      <c r="W9" s="711">
        <v>6579000</v>
      </c>
      <c r="X9" s="716">
        <v>492000</v>
      </c>
      <c r="Y9" s="701">
        <f>VLOOKUP(C9,'1-7-2026'!$C$3:$W$76,16,0)</f>
        <v>7105000</v>
      </c>
    </row>
    <row r="10" spans="1:25" s="738" customFormat="1">
      <c r="A10" s="1084">
        <v>6</v>
      </c>
      <c r="B10" s="775">
        <v>1</v>
      </c>
      <c r="C10" s="1085" t="s">
        <v>52</v>
      </c>
      <c r="D10" s="1085" t="str">
        <f>VLOOKUP(C10,Sheet4!$A$1:$B$300,2,0)</f>
        <v>9212004554</v>
      </c>
      <c r="E10" s="1086" t="s">
        <v>53</v>
      </c>
      <c r="F10" s="1084" t="s">
        <v>4275</v>
      </c>
      <c r="G10" s="1132">
        <v>7156000</v>
      </c>
      <c r="H10" s="1132">
        <v>2205000</v>
      </c>
      <c r="I10" s="1133">
        <f t="shared" si="0"/>
        <v>9361000</v>
      </c>
      <c r="J10" s="718">
        <v>7156000</v>
      </c>
      <c r="K10" s="718">
        <v>0</v>
      </c>
      <c r="L10" s="718">
        <v>0</v>
      </c>
      <c r="M10" s="718">
        <v>0</v>
      </c>
      <c r="N10" s="718">
        <v>0</v>
      </c>
      <c r="O10" s="714"/>
      <c r="P10" s="714"/>
      <c r="Q10" s="714"/>
      <c r="R10" s="714"/>
      <c r="S10" s="784">
        <v>7673000</v>
      </c>
      <c r="T10" s="785">
        <v>517000</v>
      </c>
      <c r="U10" s="784">
        <v>2365000</v>
      </c>
      <c r="V10" s="786">
        <v>160000</v>
      </c>
      <c r="W10" s="784">
        <v>10038000</v>
      </c>
      <c r="X10" s="721">
        <v>777000</v>
      </c>
      <c r="Y10" s="701"/>
    </row>
    <row r="11" spans="1:25">
      <c r="A11" s="1084">
        <v>7</v>
      </c>
      <c r="B11" s="775">
        <v>2</v>
      </c>
      <c r="C11" s="1085" t="s">
        <v>61</v>
      </c>
      <c r="D11" s="1085" t="str">
        <f>VLOOKUP(C11,Sheet4!$A$1:$B$300,2,0)</f>
        <v>9212004139</v>
      </c>
      <c r="E11" s="1086" t="s">
        <v>62</v>
      </c>
      <c r="F11" s="1084" t="s">
        <v>4276</v>
      </c>
      <c r="G11" s="1132">
        <v>7156000</v>
      </c>
      <c r="H11" s="1132">
        <v>1764000</v>
      </c>
      <c r="I11" s="1133">
        <f t="shared" si="0"/>
        <v>8920000</v>
      </c>
      <c r="J11" s="712">
        <v>6626000</v>
      </c>
      <c r="K11" s="712">
        <v>0</v>
      </c>
      <c r="L11" s="712">
        <v>0</v>
      </c>
      <c r="M11" s="718">
        <v>0</v>
      </c>
      <c r="N11" s="712">
        <v>0</v>
      </c>
      <c r="O11" s="713"/>
      <c r="P11" s="713"/>
      <c r="Q11" s="714"/>
      <c r="R11" s="713"/>
      <c r="S11" s="711">
        <v>7673000</v>
      </c>
      <c r="T11" s="719">
        <v>517000</v>
      </c>
      <c r="U11" s="711">
        <v>1892000</v>
      </c>
      <c r="V11" s="720">
        <v>128000</v>
      </c>
      <c r="W11" s="711">
        <v>9565000</v>
      </c>
      <c r="X11" s="716">
        <v>551000</v>
      </c>
    </row>
    <row r="12" spans="1:25" s="738" customFormat="1">
      <c r="A12" s="1084">
        <v>8</v>
      </c>
      <c r="B12" s="775">
        <v>3</v>
      </c>
      <c r="C12" s="1089" t="s">
        <v>101</v>
      </c>
      <c r="D12" s="1085" t="str">
        <f>VLOOKUP(C12,Sheet4!$A$1:$B$300,2,0)</f>
        <v>9221356007</v>
      </c>
      <c r="E12" s="1091" t="s">
        <v>102</v>
      </c>
      <c r="F12" s="1084" t="s">
        <v>2588</v>
      </c>
      <c r="G12" s="1132">
        <v>6626000</v>
      </c>
      <c r="H12" s="1132">
        <v>0</v>
      </c>
      <c r="I12" s="1133">
        <f t="shared" si="0"/>
        <v>6626000</v>
      </c>
      <c r="J12" s="718">
        <v>6135000</v>
      </c>
      <c r="K12" s="718">
        <v>0</v>
      </c>
      <c r="L12" s="718">
        <v>0</v>
      </c>
      <c r="M12" s="718">
        <v>0</v>
      </c>
      <c r="N12" s="718">
        <v>0</v>
      </c>
      <c r="O12" s="714"/>
      <c r="P12" s="714"/>
      <c r="Q12" s="714"/>
      <c r="R12" s="714"/>
      <c r="S12" s="784">
        <v>7105000</v>
      </c>
      <c r="T12" s="785">
        <v>479000</v>
      </c>
      <c r="U12" s="784">
        <v>0</v>
      </c>
      <c r="V12" s="786">
        <v>0</v>
      </c>
      <c r="W12" s="784">
        <v>7105000</v>
      </c>
      <c r="X12" s="721">
        <v>349000</v>
      </c>
      <c r="Y12" s="701"/>
    </row>
    <row r="13" spans="1:25">
      <c r="A13" s="1084">
        <v>9</v>
      </c>
      <c r="B13" s="775">
        <v>4</v>
      </c>
      <c r="C13" s="1089" t="s">
        <v>108</v>
      </c>
      <c r="D13" s="1085" t="str">
        <f>VLOOKUP(C13,Sheet4!$A$1:$B$300,2,0)</f>
        <v>8722989947</v>
      </c>
      <c r="E13" s="1091" t="s">
        <v>109</v>
      </c>
      <c r="F13" s="1084" t="s">
        <v>2588</v>
      </c>
      <c r="G13" s="1132">
        <v>6626000</v>
      </c>
      <c r="H13" s="1132">
        <v>0</v>
      </c>
      <c r="I13" s="1133">
        <f t="shared" si="0"/>
        <v>6626000</v>
      </c>
      <c r="J13" s="712">
        <v>0</v>
      </c>
      <c r="K13" s="712">
        <v>6135000</v>
      </c>
      <c r="L13" s="712">
        <v>0</v>
      </c>
      <c r="M13" s="718">
        <v>0</v>
      </c>
      <c r="N13" s="712"/>
      <c r="O13" s="713"/>
      <c r="P13" s="713"/>
      <c r="Q13" s="714"/>
      <c r="R13" s="713"/>
      <c r="S13" s="711">
        <v>7105000</v>
      </c>
      <c r="T13" s="719">
        <v>479000</v>
      </c>
      <c r="U13" s="711">
        <v>0</v>
      </c>
      <c r="V13" s="720">
        <v>0</v>
      </c>
      <c r="W13" s="711">
        <v>7105000</v>
      </c>
      <c r="X13" s="721">
        <v>1217000</v>
      </c>
    </row>
    <row r="14" spans="1:25">
      <c r="A14" s="1084">
        <v>10</v>
      </c>
      <c r="B14" s="775">
        <v>5</v>
      </c>
      <c r="C14" s="1089" t="s">
        <v>115</v>
      </c>
      <c r="D14" s="1085" t="s">
        <v>2031</v>
      </c>
      <c r="E14" s="1091" t="s">
        <v>116</v>
      </c>
      <c r="F14" s="1084" t="s">
        <v>2588</v>
      </c>
      <c r="G14" s="1134">
        <v>6626000</v>
      </c>
      <c r="H14" s="1132">
        <v>0</v>
      </c>
      <c r="I14" s="1133">
        <f t="shared" si="0"/>
        <v>6626000</v>
      </c>
      <c r="J14" s="712">
        <v>0</v>
      </c>
      <c r="K14" s="712">
        <v>5049000</v>
      </c>
      <c r="L14" s="712">
        <v>0</v>
      </c>
      <c r="M14" s="718">
        <v>0</v>
      </c>
      <c r="N14" s="712">
        <v>0</v>
      </c>
      <c r="O14" s="713"/>
      <c r="P14" s="713"/>
      <c r="Q14" s="714"/>
      <c r="R14" s="713"/>
      <c r="S14" s="711">
        <v>7105000</v>
      </c>
      <c r="T14" s="719">
        <v>479000</v>
      </c>
      <c r="U14" s="711">
        <v>0</v>
      </c>
      <c r="V14" s="720">
        <v>0</v>
      </c>
      <c r="W14" s="711">
        <v>7105000</v>
      </c>
      <c r="X14" s="716">
        <v>131000</v>
      </c>
    </row>
    <row r="15" spans="1:25" s="738" customFormat="1">
      <c r="A15" s="1084">
        <v>11</v>
      </c>
      <c r="B15" s="775">
        <v>6</v>
      </c>
      <c r="C15" s="1085" t="s">
        <v>164</v>
      </c>
      <c r="D15" s="1085" t="str">
        <f>VLOOKUP(C15,Sheet4!$A$1:$B$300,2,0)</f>
        <v>5499003403</v>
      </c>
      <c r="E15" s="1086" t="s">
        <v>165</v>
      </c>
      <c r="F15" s="1084" t="s">
        <v>2588</v>
      </c>
      <c r="G15" s="1132">
        <v>5945000</v>
      </c>
      <c r="H15" s="1132">
        <v>0</v>
      </c>
      <c r="I15" s="1133">
        <f t="shared" si="0"/>
        <v>5945000</v>
      </c>
      <c r="J15" s="718">
        <v>6135000</v>
      </c>
      <c r="K15" s="718">
        <v>0</v>
      </c>
      <c r="L15" s="718">
        <v>0</v>
      </c>
      <c r="M15" s="718">
        <v>0</v>
      </c>
      <c r="N15" s="718">
        <v>0</v>
      </c>
      <c r="O15" s="714"/>
      <c r="P15" s="714"/>
      <c r="Q15" s="714"/>
      <c r="R15" s="714"/>
      <c r="S15" s="784">
        <v>6375000</v>
      </c>
      <c r="T15" s="785">
        <v>430000</v>
      </c>
      <c r="U15" s="784">
        <v>0</v>
      </c>
      <c r="V15" s="786">
        <v>0</v>
      </c>
      <c r="W15" s="784">
        <v>6375000</v>
      </c>
      <c r="X15" s="721">
        <v>349000</v>
      </c>
      <c r="Y15" s="701"/>
    </row>
    <row r="16" spans="1:25" s="738" customFormat="1">
      <c r="A16" s="1084">
        <v>12</v>
      </c>
      <c r="B16" s="775">
        <v>7</v>
      </c>
      <c r="C16" s="1092" t="s">
        <v>197</v>
      </c>
      <c r="D16" s="1085" t="str">
        <f>VLOOKUP(C16,Sheet4!$A$1:$B$300,2,0)</f>
        <v>9208007865</v>
      </c>
      <c r="E16" s="1093" t="s">
        <v>198</v>
      </c>
      <c r="F16" s="1084" t="s">
        <v>2588</v>
      </c>
      <c r="G16" s="1132">
        <v>7728000</v>
      </c>
      <c r="H16" s="1132">
        <v>0</v>
      </c>
      <c r="I16" s="1133">
        <f t="shared" si="0"/>
        <v>7728000</v>
      </c>
      <c r="J16" s="718">
        <v>7728000</v>
      </c>
      <c r="K16" s="718">
        <v>0</v>
      </c>
      <c r="L16" s="718">
        <v>0</v>
      </c>
      <c r="M16" s="718">
        <v>0</v>
      </c>
      <c r="N16" s="718">
        <v>0</v>
      </c>
      <c r="O16" s="714"/>
      <c r="P16" s="714"/>
      <c r="Q16" s="714"/>
      <c r="R16" s="714"/>
      <c r="S16" s="787">
        <v>8287000</v>
      </c>
      <c r="T16" s="785">
        <v>559000</v>
      </c>
      <c r="U16" s="784">
        <v>0</v>
      </c>
      <c r="V16" s="786">
        <v>0</v>
      </c>
      <c r="W16" s="784">
        <v>8287000</v>
      </c>
      <c r="X16" s="721">
        <v>1155000</v>
      </c>
      <c r="Y16" s="701"/>
    </row>
    <row r="17" spans="1:25" s="738" customFormat="1">
      <c r="A17" s="1084">
        <v>13</v>
      </c>
      <c r="B17" s="775">
        <v>8</v>
      </c>
      <c r="C17" s="1092" t="s">
        <v>1956</v>
      </c>
      <c r="D17" s="1085" t="str">
        <f>VLOOKUP(C17,Sheet4!$A$1:$B$300,2,0)</f>
        <v>9222378283</v>
      </c>
      <c r="E17" s="1093" t="s">
        <v>1952</v>
      </c>
      <c r="F17" s="1084" t="s">
        <v>2588</v>
      </c>
      <c r="G17" s="1132">
        <v>6135000</v>
      </c>
      <c r="H17" s="1132">
        <v>0</v>
      </c>
      <c r="I17" s="1133">
        <f t="shared" si="0"/>
        <v>6135000</v>
      </c>
      <c r="J17" s="718">
        <v>7156000</v>
      </c>
      <c r="K17" s="718">
        <v>0</v>
      </c>
      <c r="L17" s="718">
        <v>0</v>
      </c>
      <c r="M17" s="718">
        <v>0</v>
      </c>
      <c r="N17" s="718">
        <v>0</v>
      </c>
      <c r="O17" s="714"/>
      <c r="P17" s="714"/>
      <c r="Q17" s="714"/>
      <c r="R17" s="714"/>
      <c r="S17" s="784">
        <v>6579000</v>
      </c>
      <c r="T17" s="785">
        <v>444000</v>
      </c>
      <c r="U17" s="784">
        <v>0</v>
      </c>
      <c r="V17" s="786">
        <v>0</v>
      </c>
      <c r="W17" s="784">
        <v>6579000</v>
      </c>
      <c r="X17" s="721">
        <v>877000</v>
      </c>
      <c r="Y17" s="701"/>
    </row>
    <row r="18" spans="1:25" s="738" customFormat="1">
      <c r="A18" s="1084">
        <v>14</v>
      </c>
      <c r="B18" s="775">
        <v>9</v>
      </c>
      <c r="C18" s="1092" t="s">
        <v>2460</v>
      </c>
      <c r="D18" s="1085" t="str">
        <f>VLOOKUP(C18,Sheet4!$A$1:$B$300,2,0)</f>
        <v>9320886452</v>
      </c>
      <c r="E18" s="1093" t="s">
        <v>1221</v>
      </c>
      <c r="F18" s="1084" t="s">
        <v>2588</v>
      </c>
      <c r="G18" s="1132">
        <v>5097000</v>
      </c>
      <c r="H18" s="1132">
        <v>0</v>
      </c>
      <c r="I18" s="1133">
        <f t="shared" si="0"/>
        <v>5097000</v>
      </c>
      <c r="J18" s="718">
        <v>6626000</v>
      </c>
      <c r="K18" s="718">
        <v>0</v>
      </c>
      <c r="L18" s="718">
        <v>0</v>
      </c>
      <c r="M18" s="718">
        <v>0</v>
      </c>
      <c r="N18" s="718">
        <v>0</v>
      </c>
      <c r="O18" s="714"/>
      <c r="P18" s="714"/>
      <c r="Q18" s="714"/>
      <c r="R18" s="714"/>
      <c r="S18" s="784">
        <v>5466000</v>
      </c>
      <c r="T18" s="785">
        <v>369000</v>
      </c>
      <c r="U18" s="784">
        <v>0</v>
      </c>
      <c r="V18" s="786">
        <v>0</v>
      </c>
      <c r="W18" s="784">
        <v>5466000</v>
      </c>
      <c r="X18" s="721">
        <v>551000</v>
      </c>
      <c r="Y18" s="701"/>
    </row>
    <row r="19" spans="1:25">
      <c r="A19" s="1084">
        <v>15</v>
      </c>
      <c r="B19" s="775">
        <v>10</v>
      </c>
      <c r="C19" s="1092" t="s">
        <v>74</v>
      </c>
      <c r="D19" s="1085" t="str">
        <f>VLOOKUP(C19,Sheet4!$A$1:$B$300,2,0)</f>
        <v>5496032498</v>
      </c>
      <c r="E19" s="1086" t="s">
        <v>75</v>
      </c>
      <c r="F19" s="1084" t="s">
        <v>4276</v>
      </c>
      <c r="G19" s="1132">
        <v>7728000</v>
      </c>
      <c r="H19" s="1132">
        <v>1764000</v>
      </c>
      <c r="I19" s="1133">
        <f t="shared" si="0"/>
        <v>9492000</v>
      </c>
      <c r="J19" s="712">
        <v>6312000</v>
      </c>
      <c r="K19" s="712">
        <v>0</v>
      </c>
      <c r="L19" s="712">
        <v>0</v>
      </c>
      <c r="M19" s="718">
        <v>0</v>
      </c>
      <c r="N19" s="712">
        <v>0</v>
      </c>
      <c r="O19" s="713"/>
      <c r="P19" s="713"/>
      <c r="Q19" s="714"/>
      <c r="R19" s="713"/>
      <c r="S19" s="711">
        <v>8287000</v>
      </c>
      <c r="T19" s="719">
        <v>559000</v>
      </c>
      <c r="U19" s="711">
        <v>1892000</v>
      </c>
      <c r="V19" s="720">
        <v>128000</v>
      </c>
      <c r="W19" s="711">
        <v>10179000</v>
      </c>
      <c r="X19" s="716">
        <v>237000</v>
      </c>
    </row>
    <row r="20" spans="1:25" s="738" customFormat="1">
      <c r="A20" s="1084">
        <v>16</v>
      </c>
      <c r="B20" s="775">
        <v>12</v>
      </c>
      <c r="C20" s="1092" t="s">
        <v>94</v>
      </c>
      <c r="D20" s="1085" t="str">
        <f>VLOOKUP(C20,Sheet4!$A$1:$B$300,2,0)</f>
        <v>9216023928</v>
      </c>
      <c r="E20" s="1091" t="s">
        <v>95</v>
      </c>
      <c r="F20" s="1084" t="s">
        <v>4276</v>
      </c>
      <c r="G20" s="1132">
        <v>6312000</v>
      </c>
      <c r="H20" s="1132">
        <v>1764000</v>
      </c>
      <c r="I20" s="1133">
        <f t="shared" si="0"/>
        <v>8076000</v>
      </c>
      <c r="J20" s="718">
        <v>5955000</v>
      </c>
      <c r="K20" s="718">
        <v>0</v>
      </c>
      <c r="L20" s="718"/>
      <c r="M20" s="718">
        <v>0</v>
      </c>
      <c r="N20" s="718">
        <v>0</v>
      </c>
      <c r="O20" s="714"/>
      <c r="P20" s="714"/>
      <c r="Q20" s="714"/>
      <c r="R20" s="714"/>
      <c r="S20" s="784">
        <v>6647000</v>
      </c>
      <c r="T20" s="785">
        <v>335000</v>
      </c>
      <c r="U20" s="784">
        <v>1892000</v>
      </c>
      <c r="V20" s="786">
        <v>128000</v>
      </c>
      <c r="W20" s="784">
        <v>8539000</v>
      </c>
      <c r="X20" s="721">
        <v>1192000</v>
      </c>
      <c r="Y20" s="701">
        <f>VLOOKUP(C20,'1-7-2026'!$C$3:$W$76,16,0)</f>
        <v>7046000</v>
      </c>
    </row>
    <row r="21" spans="1:25" s="738" customFormat="1">
      <c r="A21" s="1084">
        <v>17</v>
      </c>
      <c r="B21" s="775">
        <v>13</v>
      </c>
      <c r="C21" s="1092" t="s">
        <v>1126</v>
      </c>
      <c r="D21" s="1085" t="str">
        <f>VLOOKUP(C21,Sheet4!$A$1:$B$300,2,0)</f>
        <v>9121911947</v>
      </c>
      <c r="E21" s="1090" t="s">
        <v>125</v>
      </c>
      <c r="F21" s="1094" t="s">
        <v>2589</v>
      </c>
      <c r="G21" s="1132">
        <v>6312000</v>
      </c>
      <c r="H21" s="1132">
        <v>0</v>
      </c>
      <c r="I21" s="1133">
        <f t="shared" si="0"/>
        <v>6312000</v>
      </c>
      <c r="J21" s="718"/>
      <c r="K21" s="718"/>
      <c r="L21" s="718"/>
      <c r="M21" s="718"/>
      <c r="N21" s="718"/>
      <c r="O21" s="714"/>
      <c r="P21" s="714"/>
      <c r="Q21" s="714"/>
      <c r="R21" s="714"/>
      <c r="S21" s="784">
        <v>6647000</v>
      </c>
      <c r="T21" s="785">
        <v>335000</v>
      </c>
      <c r="U21" s="784">
        <v>0</v>
      </c>
      <c r="V21" s="786">
        <v>0</v>
      </c>
      <c r="W21" s="784">
        <v>6647000</v>
      </c>
      <c r="X21" s="721"/>
      <c r="Y21" s="701"/>
    </row>
    <row r="22" spans="1:25" s="738" customFormat="1">
      <c r="A22" s="1084">
        <v>18</v>
      </c>
      <c r="B22" s="775">
        <v>14</v>
      </c>
      <c r="C22" s="1092" t="s">
        <v>2724</v>
      </c>
      <c r="D22" s="1085" t="s">
        <v>2877</v>
      </c>
      <c r="E22" s="1093" t="s">
        <v>2723</v>
      </c>
      <c r="F22" s="1084" t="s">
        <v>2588</v>
      </c>
      <c r="G22" s="1132">
        <v>5955000</v>
      </c>
      <c r="H22" s="1132"/>
      <c r="I22" s="1133">
        <f t="shared" si="0"/>
        <v>5955000</v>
      </c>
      <c r="J22" s="718"/>
      <c r="K22" s="718"/>
      <c r="L22" s="718"/>
      <c r="M22" s="718"/>
      <c r="N22" s="718"/>
      <c r="O22" s="714"/>
      <c r="P22" s="714"/>
      <c r="Q22" s="714"/>
      <c r="R22" s="714"/>
      <c r="S22" s="784">
        <v>6271000</v>
      </c>
      <c r="T22" s="785">
        <v>316000</v>
      </c>
      <c r="U22" s="784">
        <v>0</v>
      </c>
      <c r="V22" s="786">
        <v>0</v>
      </c>
      <c r="W22" s="784">
        <v>6271000</v>
      </c>
      <c r="X22" s="721"/>
      <c r="Y22" s="701"/>
    </row>
    <row r="23" spans="1:25">
      <c r="A23" s="1084">
        <v>19</v>
      </c>
      <c r="B23" s="775">
        <v>15</v>
      </c>
      <c r="C23" s="1092" t="s">
        <v>2639</v>
      </c>
      <c r="D23" s="1095" t="s">
        <v>3322</v>
      </c>
      <c r="E23" s="1096" t="s">
        <v>2631</v>
      </c>
      <c r="F23" s="1084" t="s">
        <v>2588</v>
      </c>
      <c r="G23" s="1132">
        <v>4410000</v>
      </c>
      <c r="H23" s="1132"/>
      <c r="I23" s="1133">
        <f t="shared" si="0"/>
        <v>4410000</v>
      </c>
      <c r="J23" s="712">
        <v>6691000</v>
      </c>
      <c r="K23" s="712">
        <v>0</v>
      </c>
      <c r="L23" s="712">
        <v>0</v>
      </c>
      <c r="M23" s="718">
        <v>0</v>
      </c>
      <c r="N23" s="712">
        <v>0</v>
      </c>
      <c r="O23" s="713"/>
      <c r="P23" s="713"/>
      <c r="Q23" s="714"/>
      <c r="R23" s="713"/>
      <c r="S23" s="711">
        <v>6271000</v>
      </c>
      <c r="T23" s="719">
        <v>1861000</v>
      </c>
      <c r="U23" s="711">
        <v>0</v>
      </c>
      <c r="V23" s="720">
        <v>0</v>
      </c>
      <c r="W23" s="711">
        <v>6271000</v>
      </c>
      <c r="X23" s="716">
        <v>312000</v>
      </c>
    </row>
    <row r="24" spans="1:25">
      <c r="A24" s="1084">
        <v>20</v>
      </c>
      <c r="B24" s="775">
        <v>16</v>
      </c>
      <c r="C24" s="1092" t="s">
        <v>2816</v>
      </c>
      <c r="D24" s="1085" t="s">
        <v>2878</v>
      </c>
      <c r="E24" s="1093" t="s">
        <v>2811</v>
      </c>
      <c r="F24" s="1084" t="s">
        <v>2588</v>
      </c>
      <c r="G24" s="1132">
        <v>6135000</v>
      </c>
      <c r="H24" s="1132"/>
      <c r="I24" s="1133">
        <f t="shared" si="0"/>
        <v>6135000</v>
      </c>
      <c r="J24" s="718">
        <v>7728000</v>
      </c>
      <c r="K24" s="712">
        <v>0</v>
      </c>
      <c r="L24" s="712">
        <v>0</v>
      </c>
      <c r="M24" s="718">
        <v>0</v>
      </c>
      <c r="N24" s="712">
        <v>0</v>
      </c>
      <c r="O24" s="713"/>
      <c r="P24" s="713"/>
      <c r="Q24" s="714"/>
      <c r="R24" s="713"/>
      <c r="S24" s="711">
        <v>6579000</v>
      </c>
      <c r="T24" s="719">
        <v>444000</v>
      </c>
      <c r="U24" s="711">
        <v>0</v>
      </c>
      <c r="V24" s="720">
        <v>0</v>
      </c>
      <c r="W24" s="711">
        <v>6579000</v>
      </c>
      <c r="X24" s="716">
        <v>695000</v>
      </c>
    </row>
    <row r="25" spans="1:25" s="732" customFormat="1">
      <c r="A25" s="1084">
        <v>21</v>
      </c>
      <c r="B25" s="775">
        <v>17</v>
      </c>
      <c r="C25" s="1092" t="s">
        <v>2899</v>
      </c>
      <c r="D25" s="919" t="s">
        <v>3101</v>
      </c>
      <c r="E25" s="1097" t="s">
        <v>2900</v>
      </c>
      <c r="F25" s="1084" t="s">
        <v>2588</v>
      </c>
      <c r="G25" s="1134">
        <v>6135000</v>
      </c>
      <c r="H25" s="1134"/>
      <c r="I25" s="1133">
        <f t="shared" si="0"/>
        <v>6135000</v>
      </c>
      <c r="J25" s="718">
        <v>5955000</v>
      </c>
      <c r="K25" s="718">
        <v>0</v>
      </c>
      <c r="L25" s="718"/>
      <c r="M25" s="718">
        <v>0</v>
      </c>
      <c r="N25" s="731">
        <v>0</v>
      </c>
      <c r="O25" s="724"/>
      <c r="P25" s="724"/>
      <c r="Q25" s="724"/>
      <c r="R25" s="724"/>
      <c r="S25" s="784">
        <v>6579000</v>
      </c>
      <c r="T25" s="788">
        <v>444000</v>
      </c>
      <c r="U25" s="784">
        <v>0</v>
      </c>
      <c r="V25" s="788">
        <v>0</v>
      </c>
      <c r="W25" s="784">
        <v>6579000</v>
      </c>
      <c r="X25" s="721">
        <v>1192000</v>
      </c>
      <c r="Y25" s="701"/>
    </row>
    <row r="26" spans="1:25" s="729" customFormat="1">
      <c r="A26" s="1084">
        <v>22</v>
      </c>
      <c r="B26" s="775">
        <v>18</v>
      </c>
      <c r="C26" s="1092" t="s">
        <v>3426</v>
      </c>
      <c r="D26" s="571" t="s">
        <v>3513</v>
      </c>
      <c r="E26" s="1091" t="s">
        <v>3425</v>
      </c>
      <c r="F26" s="1084" t="s">
        <v>2588</v>
      </c>
      <c r="G26" s="1134">
        <v>6135000</v>
      </c>
      <c r="H26" s="1134"/>
      <c r="I26" s="1133">
        <f t="shared" si="0"/>
        <v>6135000</v>
      </c>
      <c r="J26" s="712">
        <v>6312000</v>
      </c>
      <c r="K26" s="712">
        <v>0</v>
      </c>
      <c r="L26" s="712">
        <v>0</v>
      </c>
      <c r="M26" s="718">
        <v>0</v>
      </c>
      <c r="N26" s="727"/>
      <c r="O26" s="728"/>
      <c r="P26" s="728"/>
      <c r="Q26" s="714"/>
      <c r="R26" s="728"/>
      <c r="S26" s="711">
        <v>6579000</v>
      </c>
      <c r="T26" s="725">
        <v>444000</v>
      </c>
      <c r="U26" s="711">
        <v>0</v>
      </c>
      <c r="V26" s="725">
        <v>0</v>
      </c>
      <c r="W26" s="711">
        <v>6579000</v>
      </c>
      <c r="X26" s="716">
        <v>237000</v>
      </c>
      <c r="Y26" s="701"/>
    </row>
    <row r="27" spans="1:25" s="738" customFormat="1">
      <c r="A27" s="1084">
        <v>23</v>
      </c>
      <c r="B27" s="1098">
        <v>1</v>
      </c>
      <c r="C27" s="1085" t="s">
        <v>144</v>
      </c>
      <c r="D27" s="1085" t="str">
        <f>VLOOKUP(C27,Sheet4!$A$1:$B$300,2,0)</f>
        <v>9210002398</v>
      </c>
      <c r="E27" s="1086" t="s">
        <v>145</v>
      </c>
      <c r="F27" s="1094" t="s">
        <v>4277</v>
      </c>
      <c r="G27" s="1134">
        <v>6691000</v>
      </c>
      <c r="H27" s="1134">
        <v>0</v>
      </c>
      <c r="I27" s="1133">
        <f t="shared" si="0"/>
        <v>6691000</v>
      </c>
      <c r="J27" s="718">
        <v>5955000</v>
      </c>
      <c r="K27" s="718">
        <v>0</v>
      </c>
      <c r="L27" s="718"/>
      <c r="M27" s="718">
        <v>0</v>
      </c>
      <c r="N27" s="718">
        <v>0</v>
      </c>
      <c r="O27" s="714"/>
      <c r="P27" s="714"/>
      <c r="Q27" s="714"/>
      <c r="R27" s="714"/>
      <c r="S27" s="784">
        <v>7046000</v>
      </c>
      <c r="T27" s="788">
        <v>355000</v>
      </c>
      <c r="U27" s="784">
        <v>0</v>
      </c>
      <c r="V27" s="788">
        <v>0</v>
      </c>
      <c r="W27" s="784">
        <v>7046000</v>
      </c>
      <c r="X27" s="721">
        <v>1192000</v>
      </c>
      <c r="Y27" s="701">
        <f>VLOOKUP(C27,'1-7-2026'!$C$3:$W$76,16,0)</f>
        <v>7469000</v>
      </c>
    </row>
    <row r="28" spans="1:25" s="729" customFormat="1">
      <c r="A28" s="1084">
        <v>24</v>
      </c>
      <c r="B28" s="1098">
        <v>2</v>
      </c>
      <c r="C28" s="1089" t="s">
        <v>174</v>
      </c>
      <c r="D28" s="1085" t="str">
        <f>VLOOKUP(C28,Sheet4!$A$1:$B$300,2,0)</f>
        <v>7912294379</v>
      </c>
      <c r="E28" s="1091" t="s">
        <v>175</v>
      </c>
      <c r="F28" s="1094" t="s">
        <v>4277</v>
      </c>
      <c r="G28" s="1134">
        <v>6312000</v>
      </c>
      <c r="H28" s="1134">
        <v>0</v>
      </c>
      <c r="I28" s="1133">
        <f t="shared" si="0"/>
        <v>6312000</v>
      </c>
      <c r="J28" s="712">
        <v>6312000</v>
      </c>
      <c r="K28" s="712">
        <v>0</v>
      </c>
      <c r="L28" s="712">
        <v>0</v>
      </c>
      <c r="M28" s="718">
        <v>0</v>
      </c>
      <c r="N28" s="727">
        <v>0</v>
      </c>
      <c r="O28" s="728"/>
      <c r="P28" s="728"/>
      <c r="Q28" s="714"/>
      <c r="R28" s="728"/>
      <c r="S28" s="711">
        <v>6647000</v>
      </c>
      <c r="T28" s="725">
        <v>335000</v>
      </c>
      <c r="U28" s="711">
        <v>0</v>
      </c>
      <c r="V28" s="725">
        <v>0</v>
      </c>
      <c r="W28" s="711">
        <v>6647000</v>
      </c>
      <c r="X28" s="716">
        <v>237000</v>
      </c>
      <c r="Y28" s="701"/>
    </row>
    <row r="29" spans="1:25" s="738" customFormat="1">
      <c r="A29" s="1084">
        <v>25</v>
      </c>
      <c r="B29" s="1098">
        <v>3</v>
      </c>
      <c r="C29" s="1089" t="s">
        <v>183</v>
      </c>
      <c r="D29" s="1085" t="str">
        <f>VLOOKUP(C29,Sheet4!$A$1:$B$300,2,0)</f>
        <v>9213008128</v>
      </c>
      <c r="E29" s="1091" t="s">
        <v>184</v>
      </c>
      <c r="F29" s="1094" t="s">
        <v>4277</v>
      </c>
      <c r="G29" s="1134">
        <v>6312000</v>
      </c>
      <c r="H29" s="1134">
        <v>0</v>
      </c>
      <c r="I29" s="1133">
        <f t="shared" si="0"/>
        <v>6312000</v>
      </c>
      <c r="J29" s="718">
        <v>5955000</v>
      </c>
      <c r="K29" s="718">
        <v>0</v>
      </c>
      <c r="L29" s="718">
        <v>0</v>
      </c>
      <c r="M29" s="718">
        <v>0</v>
      </c>
      <c r="N29" s="718"/>
      <c r="O29" s="714"/>
      <c r="P29" s="714"/>
      <c r="Q29" s="714"/>
      <c r="R29" s="714"/>
      <c r="S29" s="784">
        <v>6647000</v>
      </c>
      <c r="T29" s="788">
        <v>335000</v>
      </c>
      <c r="U29" s="784">
        <v>0</v>
      </c>
      <c r="V29" s="788">
        <v>0</v>
      </c>
      <c r="W29" s="784">
        <v>6647000</v>
      </c>
      <c r="X29" s="721">
        <v>169000</v>
      </c>
      <c r="Y29" s="701"/>
    </row>
    <row r="30" spans="1:25" s="729" customFormat="1">
      <c r="A30" s="1084">
        <v>26</v>
      </c>
      <c r="B30" s="1098">
        <v>4</v>
      </c>
      <c r="C30" s="1089" t="s">
        <v>191</v>
      </c>
      <c r="D30" s="1085" t="str">
        <f>VLOOKUP(C30,Sheet4!$A$1:$B$300,2,0)</f>
        <v>9216001664</v>
      </c>
      <c r="E30" s="1091" t="s">
        <v>192</v>
      </c>
      <c r="F30" s="1094" t="s">
        <v>4277</v>
      </c>
      <c r="G30" s="1134">
        <v>6691000</v>
      </c>
      <c r="H30" s="1134">
        <v>0</v>
      </c>
      <c r="I30" s="1133">
        <f t="shared" si="0"/>
        <v>6691000</v>
      </c>
      <c r="J30" s="712">
        <v>6626000</v>
      </c>
      <c r="K30" s="712">
        <v>0</v>
      </c>
      <c r="L30" s="712">
        <v>0</v>
      </c>
      <c r="M30" s="718">
        <v>0</v>
      </c>
      <c r="N30" s="727">
        <v>0</v>
      </c>
      <c r="O30" s="728"/>
      <c r="P30" s="728"/>
      <c r="Q30" s="714"/>
      <c r="R30" s="728"/>
      <c r="S30" s="711">
        <v>7046000</v>
      </c>
      <c r="T30" s="725">
        <v>355000</v>
      </c>
      <c r="U30" s="711">
        <v>0</v>
      </c>
      <c r="V30" s="725">
        <v>0</v>
      </c>
      <c r="W30" s="711">
        <v>7046000</v>
      </c>
      <c r="X30" s="716">
        <v>651000</v>
      </c>
      <c r="Y30" s="701"/>
    </row>
    <row r="31" spans="1:25" s="729" customFormat="1">
      <c r="A31" s="1084">
        <v>27</v>
      </c>
      <c r="B31" s="1098">
        <v>5</v>
      </c>
      <c r="C31" s="1089" t="s">
        <v>204</v>
      </c>
      <c r="D31" s="1085" t="str">
        <f>VLOOKUP(C31,Sheet4!$A$1:$B$300,2,0)</f>
        <v>9222306746</v>
      </c>
      <c r="E31" s="1091" t="s">
        <v>205</v>
      </c>
      <c r="F31" s="1094" t="s">
        <v>4277</v>
      </c>
      <c r="G31" s="1132">
        <v>6312000</v>
      </c>
      <c r="H31" s="1134">
        <v>0</v>
      </c>
      <c r="I31" s="1133">
        <f t="shared" si="0"/>
        <v>6312000</v>
      </c>
      <c r="J31" s="712">
        <v>6312000</v>
      </c>
      <c r="K31" s="712">
        <v>0</v>
      </c>
      <c r="L31" s="712">
        <v>0</v>
      </c>
      <c r="M31" s="718">
        <v>0</v>
      </c>
      <c r="N31" s="727"/>
      <c r="O31" s="728"/>
      <c r="P31" s="728"/>
      <c r="Q31" s="714"/>
      <c r="R31" s="728"/>
      <c r="S31" s="711">
        <v>6647000</v>
      </c>
      <c r="T31" s="725">
        <v>335000</v>
      </c>
      <c r="U31" s="711">
        <v>0</v>
      </c>
      <c r="V31" s="725">
        <v>0</v>
      </c>
      <c r="W31" s="711">
        <v>6647000</v>
      </c>
      <c r="X31" s="716">
        <v>526000</v>
      </c>
      <c r="Y31" s="701"/>
    </row>
    <row r="32" spans="1:25" s="729" customFormat="1">
      <c r="A32" s="1084">
        <v>28</v>
      </c>
      <c r="B32" s="1098">
        <v>6</v>
      </c>
      <c r="C32" s="1089" t="s">
        <v>214</v>
      </c>
      <c r="D32" s="1085" t="str">
        <f>VLOOKUP(C32,Sheet4!$A$1:$B$300,2,0)</f>
        <v>8721755467</v>
      </c>
      <c r="E32" s="1091" t="s">
        <v>215</v>
      </c>
      <c r="F32" s="1094" t="s">
        <v>4277</v>
      </c>
      <c r="G32" s="1132">
        <v>6312000</v>
      </c>
      <c r="H32" s="1132">
        <v>0</v>
      </c>
      <c r="I32" s="1133">
        <f t="shared" si="0"/>
        <v>6312000</v>
      </c>
      <c r="J32" s="712">
        <v>5955000</v>
      </c>
      <c r="K32" s="712">
        <v>0</v>
      </c>
      <c r="L32" s="712">
        <v>0</v>
      </c>
      <c r="M32" s="718">
        <v>0</v>
      </c>
      <c r="N32" s="727">
        <v>0</v>
      </c>
      <c r="O32" s="728"/>
      <c r="P32" s="728"/>
      <c r="Q32" s="714"/>
      <c r="R32" s="728"/>
      <c r="S32" s="711">
        <v>6647000</v>
      </c>
      <c r="T32" s="725">
        <v>335000</v>
      </c>
      <c r="U32" s="711">
        <v>0</v>
      </c>
      <c r="V32" s="725">
        <v>0</v>
      </c>
      <c r="W32" s="711">
        <v>6647000</v>
      </c>
      <c r="X32" s="716">
        <v>169000</v>
      </c>
      <c r="Y32" s="701"/>
    </row>
    <row r="33" spans="1:25" s="726" customFormat="1">
      <c r="A33" s="1084">
        <v>29</v>
      </c>
      <c r="B33" s="1098">
        <v>7</v>
      </c>
      <c r="C33" s="1089" t="s">
        <v>221</v>
      </c>
      <c r="D33" s="1085" t="str">
        <f>VLOOKUP(C33,Sheet4!$A$1:$B$300,2,0)</f>
        <v>9216023766</v>
      </c>
      <c r="E33" s="1091" t="s">
        <v>222</v>
      </c>
      <c r="F33" s="1084" t="str">
        <f>VLOOKUP(C33,[3]Sheet2!$A$3:$G$439,7,0)</f>
        <v>Quyển trưởng phòng kinh doanh</v>
      </c>
      <c r="G33" s="1132">
        <v>6626000</v>
      </c>
      <c r="H33" s="1132">
        <v>2205000</v>
      </c>
      <c r="I33" s="1133">
        <f t="shared" si="0"/>
        <v>8831000</v>
      </c>
      <c r="J33" s="712">
        <v>0</v>
      </c>
      <c r="K33" s="712">
        <v>5955000</v>
      </c>
      <c r="L33" s="712">
        <v>0</v>
      </c>
      <c r="M33" s="718">
        <v>0</v>
      </c>
      <c r="N33" s="722">
        <v>0</v>
      </c>
      <c r="O33" s="723"/>
      <c r="P33" s="723"/>
      <c r="Q33" s="724"/>
      <c r="R33" s="723"/>
      <c r="S33" s="711">
        <v>7105000</v>
      </c>
      <c r="T33" s="725">
        <v>479000</v>
      </c>
      <c r="U33" s="711">
        <v>2365000</v>
      </c>
      <c r="V33" s="725">
        <v>160000</v>
      </c>
      <c r="W33" s="711">
        <v>9470000</v>
      </c>
      <c r="X33" s="730">
        <v>1037000</v>
      </c>
      <c r="Y33" s="701">
        <f>VLOOKUP(C33,'1-7-2026'!$C$3:$W$76,16,0)</f>
        <v>7673000</v>
      </c>
    </row>
    <row r="34" spans="1:25" s="729" customFormat="1">
      <c r="A34" s="1084">
        <v>30</v>
      </c>
      <c r="B34" s="1098">
        <v>8</v>
      </c>
      <c r="C34" s="1089" t="s">
        <v>228</v>
      </c>
      <c r="D34" s="1085" t="str">
        <f>VLOOKUP(C34,Sheet4!$A$1:$B$300,2,0)</f>
        <v>9222451383</v>
      </c>
      <c r="E34" s="1091" t="s">
        <v>229</v>
      </c>
      <c r="F34" s="1094" t="s">
        <v>4277</v>
      </c>
      <c r="G34" s="1132">
        <v>5097000</v>
      </c>
      <c r="H34" s="1132">
        <v>0</v>
      </c>
      <c r="I34" s="1133">
        <f t="shared" si="0"/>
        <v>5097000</v>
      </c>
      <c r="J34" s="712">
        <v>0</v>
      </c>
      <c r="K34" s="712">
        <v>0</v>
      </c>
      <c r="L34" s="712">
        <v>5097000</v>
      </c>
      <c r="M34" s="718">
        <v>0</v>
      </c>
      <c r="N34" s="727">
        <v>0</v>
      </c>
      <c r="O34" s="728"/>
      <c r="P34" s="728"/>
      <c r="Q34" s="714"/>
      <c r="R34" s="728"/>
      <c r="S34" s="711">
        <v>5466000</v>
      </c>
      <c r="T34" s="725">
        <v>369000</v>
      </c>
      <c r="U34" s="711">
        <v>0</v>
      </c>
      <c r="V34" s="725">
        <v>0</v>
      </c>
      <c r="W34" s="711">
        <v>5466000</v>
      </c>
      <c r="X34" s="716">
        <v>334000</v>
      </c>
      <c r="Y34" s="701"/>
    </row>
    <row r="35" spans="1:25" s="726" customFormat="1">
      <c r="A35" s="1084">
        <v>31</v>
      </c>
      <c r="B35" s="1098">
        <v>9</v>
      </c>
      <c r="C35" s="1089" t="s">
        <v>1842</v>
      </c>
      <c r="D35" s="1085" t="str">
        <f>VLOOKUP(C35,Sheet4!$A$1:$B$300,2,0)</f>
        <v>8922957383</v>
      </c>
      <c r="E35" s="1091" t="s">
        <v>1844</v>
      </c>
      <c r="F35" s="1094" t="s">
        <v>4277</v>
      </c>
      <c r="G35" s="1132">
        <v>5955000</v>
      </c>
      <c r="H35" s="1132">
        <v>0</v>
      </c>
      <c r="I35" s="1133">
        <f t="shared" si="0"/>
        <v>5955000</v>
      </c>
      <c r="J35" s="712">
        <v>0</v>
      </c>
      <c r="K35" s="712">
        <v>0</v>
      </c>
      <c r="L35" s="712">
        <v>0</v>
      </c>
      <c r="M35" s="718">
        <v>0</v>
      </c>
      <c r="N35" s="722">
        <v>0</v>
      </c>
      <c r="O35" s="723"/>
      <c r="P35" s="723"/>
      <c r="Q35" s="724"/>
      <c r="R35" s="723"/>
      <c r="S35" s="711">
        <v>6271000</v>
      </c>
      <c r="T35" s="725">
        <v>316000</v>
      </c>
      <c r="U35" s="711">
        <v>0</v>
      </c>
      <c r="V35" s="725">
        <v>0</v>
      </c>
      <c r="W35" s="711">
        <v>6271000</v>
      </c>
      <c r="X35" s="716">
        <v>0</v>
      </c>
      <c r="Y35" s="701">
        <f>VLOOKUP(C35,'1-7-2026'!$C$3:$W$76,16,0)</f>
        <v>6647000</v>
      </c>
    </row>
    <row r="36" spans="1:25" s="732" customFormat="1">
      <c r="A36" s="1084">
        <v>32</v>
      </c>
      <c r="B36" s="1098">
        <v>10</v>
      </c>
      <c r="C36" s="1085" t="s">
        <v>359</v>
      </c>
      <c r="D36" s="1085" t="str">
        <f>VLOOKUP(C36,Sheet4!$A$1:$B$300,2,0)</f>
        <v>9214000894</v>
      </c>
      <c r="E36" s="1086" t="s">
        <v>360</v>
      </c>
      <c r="F36" s="1094" t="s">
        <v>4277</v>
      </c>
      <c r="G36" s="1134">
        <v>6454000</v>
      </c>
      <c r="H36" s="1134">
        <v>0</v>
      </c>
      <c r="I36" s="1133">
        <f t="shared" si="0"/>
        <v>6454000</v>
      </c>
      <c r="J36" s="712">
        <v>7156000</v>
      </c>
      <c r="K36" s="712">
        <v>0</v>
      </c>
      <c r="L36" s="712">
        <v>0</v>
      </c>
      <c r="M36" s="718">
        <v>0</v>
      </c>
      <c r="N36" s="731"/>
      <c r="O36" s="724"/>
      <c r="P36" s="724"/>
      <c r="Q36" s="724"/>
      <c r="R36" s="724"/>
      <c r="S36" s="711">
        <v>6785000</v>
      </c>
      <c r="T36" s="725">
        <v>331000</v>
      </c>
      <c r="U36" s="711">
        <v>0</v>
      </c>
      <c r="V36" s="725">
        <v>0</v>
      </c>
      <c r="W36" s="711">
        <v>6785000</v>
      </c>
      <c r="X36" s="716">
        <v>877000</v>
      </c>
      <c r="Y36" s="701"/>
    </row>
    <row r="37" spans="1:25" s="726" customFormat="1">
      <c r="A37" s="1084">
        <v>33</v>
      </c>
      <c r="B37" s="1098">
        <v>11</v>
      </c>
      <c r="C37" s="1089" t="s">
        <v>2700</v>
      </c>
      <c r="D37" s="1085" t="s">
        <v>2876</v>
      </c>
      <c r="E37" s="1091" t="s">
        <v>2701</v>
      </c>
      <c r="F37" s="1094" t="s">
        <v>4277</v>
      </c>
      <c r="G37" s="1134">
        <v>5955000</v>
      </c>
      <c r="H37" s="1134"/>
      <c r="I37" s="1133">
        <f t="shared" si="0"/>
        <v>5955000</v>
      </c>
      <c r="J37" s="712">
        <v>0</v>
      </c>
      <c r="K37" s="712">
        <v>0</v>
      </c>
      <c r="L37" s="712">
        <v>5505000</v>
      </c>
      <c r="M37" s="718">
        <v>0</v>
      </c>
      <c r="N37" s="722">
        <v>0</v>
      </c>
      <c r="O37" s="723"/>
      <c r="P37" s="723"/>
      <c r="Q37" s="724"/>
      <c r="R37" s="723"/>
      <c r="S37" s="711">
        <v>6271000</v>
      </c>
      <c r="T37" s="725">
        <v>316000</v>
      </c>
      <c r="U37" s="711">
        <v>0</v>
      </c>
      <c r="V37" s="725">
        <v>0</v>
      </c>
      <c r="W37" s="711">
        <v>6271000</v>
      </c>
      <c r="X37" s="716">
        <v>434000</v>
      </c>
      <c r="Y37" s="701"/>
    </row>
    <row r="38" spans="1:25">
      <c r="A38" s="1084">
        <v>34</v>
      </c>
      <c r="B38" s="1098">
        <v>12</v>
      </c>
      <c r="C38" s="1089" t="s">
        <v>2731</v>
      </c>
      <c r="D38" s="1085" t="s">
        <v>2875</v>
      </c>
      <c r="E38" s="1091" t="s">
        <v>2725</v>
      </c>
      <c r="F38" s="1094" t="s">
        <v>4277</v>
      </c>
      <c r="G38" s="1134">
        <v>6135000</v>
      </c>
      <c r="H38" s="1134"/>
      <c r="I38" s="1133">
        <f t="shared" si="0"/>
        <v>6135000</v>
      </c>
      <c r="J38" s="712">
        <v>6626000</v>
      </c>
      <c r="K38" s="712">
        <v>0</v>
      </c>
      <c r="L38" s="712">
        <v>0</v>
      </c>
      <c r="M38" s="718">
        <v>0</v>
      </c>
      <c r="N38" s="712">
        <v>0</v>
      </c>
      <c r="O38" s="713"/>
      <c r="P38" s="713"/>
      <c r="Q38" s="714"/>
      <c r="R38" s="713"/>
      <c r="S38" s="711">
        <v>6579000</v>
      </c>
      <c r="T38" s="725">
        <v>444000</v>
      </c>
      <c r="U38" s="711">
        <v>0</v>
      </c>
      <c r="V38" s="725">
        <v>0</v>
      </c>
      <c r="W38" s="711">
        <v>6579000</v>
      </c>
      <c r="X38" s="716">
        <v>551000</v>
      </c>
    </row>
    <row r="39" spans="1:25" s="738" customFormat="1">
      <c r="A39" s="1084">
        <v>35</v>
      </c>
      <c r="B39" s="1098">
        <v>1</v>
      </c>
      <c r="C39" s="1085" t="s">
        <v>243</v>
      </c>
      <c r="D39" s="1085" t="str">
        <f>VLOOKUP(C39,Sheet4!$A$1:$B$300,2,0)</f>
        <v>5803003379</v>
      </c>
      <c r="E39" s="1086" t="s">
        <v>244</v>
      </c>
      <c r="F39" s="1094" t="str">
        <f>VLOOKUP(C39,[3]Sheet2!$A$3:$G$439,7,0)</f>
        <v>Kế toán trưởng</v>
      </c>
      <c r="G39" s="1132">
        <v>19950000</v>
      </c>
      <c r="H39" s="1132">
        <v>0</v>
      </c>
      <c r="I39" s="1133">
        <f t="shared" si="0"/>
        <v>19950000</v>
      </c>
      <c r="J39" s="718">
        <v>6135000</v>
      </c>
      <c r="K39" s="718">
        <v>0</v>
      </c>
      <c r="L39" s="718">
        <v>0</v>
      </c>
      <c r="M39" s="718">
        <v>0</v>
      </c>
      <c r="N39" s="718">
        <v>0</v>
      </c>
      <c r="O39" s="714"/>
      <c r="P39" s="714"/>
      <c r="Q39" s="714"/>
      <c r="R39" s="714"/>
      <c r="S39" s="784">
        <v>19950000</v>
      </c>
      <c r="T39" s="788">
        <v>0</v>
      </c>
      <c r="U39" s="784">
        <v>0</v>
      </c>
      <c r="V39" s="788">
        <v>0</v>
      </c>
      <c r="W39" s="784">
        <v>19950000</v>
      </c>
      <c r="X39" s="721">
        <v>349000</v>
      </c>
      <c r="Y39" s="701"/>
    </row>
    <row r="40" spans="1:25" s="729" customFormat="1">
      <c r="A40" s="1084">
        <v>36</v>
      </c>
      <c r="B40" s="1098">
        <v>2</v>
      </c>
      <c r="C40" s="1085" t="s">
        <v>259</v>
      </c>
      <c r="D40" s="1085" t="str">
        <f>VLOOKUP(C40,Sheet4!$A$1:$B$300,2,0)</f>
        <v>9210009440</v>
      </c>
      <c r="E40" s="1086" t="s">
        <v>260</v>
      </c>
      <c r="F40" s="1094" t="str">
        <f>VLOOKUP(C40,[3]Sheet2!$A$3:$G$439,7,0)</f>
        <v>Phó phòng Kế toán Tài chính</v>
      </c>
      <c r="G40" s="1132">
        <v>7156000</v>
      </c>
      <c r="H40" s="1135">
        <v>1764000</v>
      </c>
      <c r="I40" s="1133">
        <f t="shared" si="0"/>
        <v>8920000</v>
      </c>
      <c r="J40" s="712">
        <v>0</v>
      </c>
      <c r="K40" s="712">
        <v>6135000</v>
      </c>
      <c r="L40" s="712">
        <v>0</v>
      </c>
      <c r="M40" s="718">
        <v>0</v>
      </c>
      <c r="N40" s="727">
        <v>0</v>
      </c>
      <c r="O40" s="728"/>
      <c r="P40" s="728"/>
      <c r="Q40" s="714"/>
      <c r="R40" s="728"/>
      <c r="S40" s="711">
        <v>7673000</v>
      </c>
      <c r="T40" s="725">
        <v>517000</v>
      </c>
      <c r="U40" s="711">
        <v>1892000</v>
      </c>
      <c r="V40" s="725">
        <v>128000</v>
      </c>
      <c r="W40" s="711">
        <v>9565000</v>
      </c>
      <c r="X40" s="730">
        <v>1217000</v>
      </c>
      <c r="Y40" s="701">
        <f>VLOOKUP(C40,'1-7-2026'!$C$3:$W$76,16,0)</f>
        <v>8287000</v>
      </c>
    </row>
    <row r="41" spans="1:25" s="729" customFormat="1">
      <c r="A41" s="1084">
        <v>37</v>
      </c>
      <c r="B41" s="1098">
        <v>3</v>
      </c>
      <c r="C41" s="1085" t="s">
        <v>264</v>
      </c>
      <c r="D41" s="1085" t="str">
        <f>VLOOKUP(C41,Sheet4!$A$1:$B$300,2,0)</f>
        <v>9211007268</v>
      </c>
      <c r="E41" s="1099" t="s">
        <v>265</v>
      </c>
      <c r="F41" s="1094" t="str">
        <f>VLOOKUP(C41,[3]Sheet2!$A$3:$G$439,7,0)</f>
        <v>Cán sự (Thủ quỹ)</v>
      </c>
      <c r="G41" s="1132">
        <v>5505000</v>
      </c>
      <c r="H41" s="1132">
        <v>441000</v>
      </c>
      <c r="I41" s="1133">
        <f t="shared" si="0"/>
        <v>5946000</v>
      </c>
      <c r="J41" s="712">
        <v>0</v>
      </c>
      <c r="K41" s="712">
        <v>6135000</v>
      </c>
      <c r="L41" s="712">
        <v>0</v>
      </c>
      <c r="M41" s="718">
        <v>0</v>
      </c>
      <c r="N41" s="727">
        <v>0</v>
      </c>
      <c r="O41" s="728"/>
      <c r="P41" s="728"/>
      <c r="Q41" s="714"/>
      <c r="R41" s="728"/>
      <c r="S41" s="711">
        <v>5903000</v>
      </c>
      <c r="T41" s="725">
        <v>398000</v>
      </c>
      <c r="U41" s="711">
        <v>473000</v>
      </c>
      <c r="V41" s="725">
        <v>32000</v>
      </c>
      <c r="W41" s="711">
        <v>6376000</v>
      </c>
      <c r="X41" s="730">
        <v>1217000</v>
      </c>
      <c r="Y41" s="701"/>
    </row>
    <row r="42" spans="1:25" s="729" customFormat="1">
      <c r="A42" s="1084">
        <v>38</v>
      </c>
      <c r="B42" s="1098">
        <v>4</v>
      </c>
      <c r="C42" s="1089" t="s">
        <v>274</v>
      </c>
      <c r="D42" s="1085" t="str">
        <f>VLOOKUP(C42,Sheet4!$A$1:$B$300,2,0)</f>
        <v>9221280985</v>
      </c>
      <c r="E42" s="1090" t="s">
        <v>275</v>
      </c>
      <c r="F42" s="1094" t="str">
        <f>VLOOKUP(C42,[3]Sheet2!$A$3:$G$439,7,0)</f>
        <v>Nhân viên phòng kế toán tài chính</v>
      </c>
      <c r="G42" s="1132">
        <v>6626000</v>
      </c>
      <c r="H42" s="1132">
        <v>0</v>
      </c>
      <c r="I42" s="1133">
        <f t="shared" si="0"/>
        <v>6626000</v>
      </c>
      <c r="J42" s="712">
        <v>0</v>
      </c>
      <c r="K42" s="712">
        <v>6135000</v>
      </c>
      <c r="L42" s="712">
        <v>0</v>
      </c>
      <c r="M42" s="718">
        <v>0</v>
      </c>
      <c r="N42" s="727"/>
      <c r="O42" s="728"/>
      <c r="P42" s="728"/>
      <c r="Q42" s="714"/>
      <c r="R42" s="728"/>
      <c r="S42" s="711">
        <v>7105000</v>
      </c>
      <c r="T42" s="725">
        <v>479000</v>
      </c>
      <c r="U42" s="711">
        <v>0</v>
      </c>
      <c r="V42" s="725">
        <v>0</v>
      </c>
      <c r="W42" s="711">
        <v>7105000</v>
      </c>
      <c r="X42" s="730">
        <v>1217000</v>
      </c>
      <c r="Y42" s="701"/>
    </row>
    <row r="43" spans="1:25" s="729" customFormat="1">
      <c r="A43" s="1084">
        <v>39</v>
      </c>
      <c r="B43" s="1098">
        <v>5</v>
      </c>
      <c r="C43" s="1089" t="s">
        <v>280</v>
      </c>
      <c r="D43" s="1085" t="str">
        <f>VLOOKUP(C43,Sheet4!$A$1:$B$300,2,0)</f>
        <v>9221417204</v>
      </c>
      <c r="E43" s="1091" t="s">
        <v>281</v>
      </c>
      <c r="F43" s="1094" t="str">
        <f>VLOOKUP(C43,[3]Sheet2!$A$3:$G$439,7,0)</f>
        <v>Nhân viên phòng kế toán tài chính</v>
      </c>
      <c r="G43" s="1132">
        <v>6626000</v>
      </c>
      <c r="H43" s="1132">
        <v>0</v>
      </c>
      <c r="I43" s="1133">
        <f t="shared" si="0"/>
        <v>6626000</v>
      </c>
      <c r="J43" s="712">
        <v>8346000</v>
      </c>
      <c r="K43" s="712">
        <v>0</v>
      </c>
      <c r="L43" s="712">
        <v>0</v>
      </c>
      <c r="M43" s="718">
        <v>0</v>
      </c>
      <c r="N43" s="727">
        <v>0</v>
      </c>
      <c r="O43" s="728"/>
      <c r="P43" s="728"/>
      <c r="Q43" s="714"/>
      <c r="R43" s="728"/>
      <c r="S43" s="711">
        <v>7105000</v>
      </c>
      <c r="T43" s="725">
        <v>479000</v>
      </c>
      <c r="U43" s="711">
        <v>0</v>
      </c>
      <c r="V43" s="725">
        <v>0</v>
      </c>
      <c r="W43" s="711">
        <v>7105000</v>
      </c>
      <c r="X43" s="733">
        <v>1438000</v>
      </c>
      <c r="Y43" s="701"/>
    </row>
    <row r="44" spans="1:25" s="729" customFormat="1">
      <c r="A44" s="1084">
        <v>40</v>
      </c>
      <c r="B44" s="1098">
        <v>6</v>
      </c>
      <c r="C44" s="1089" t="s">
        <v>2054</v>
      </c>
      <c r="D44" s="1085" t="str">
        <f>VLOOKUP(C44,Sheet4!$A$1:$B$300,2,0)</f>
        <v>8422038337</v>
      </c>
      <c r="E44" s="1091" t="s">
        <v>1857</v>
      </c>
      <c r="F44" s="1094" t="s">
        <v>2590</v>
      </c>
      <c r="G44" s="1132">
        <v>6135000</v>
      </c>
      <c r="H44" s="1132">
        <v>0</v>
      </c>
      <c r="I44" s="1133">
        <f t="shared" si="0"/>
        <v>6135000</v>
      </c>
      <c r="J44" s="712">
        <v>0</v>
      </c>
      <c r="K44" s="712">
        <v>6135000</v>
      </c>
      <c r="L44" s="712">
        <v>0</v>
      </c>
      <c r="M44" s="718">
        <v>0</v>
      </c>
      <c r="N44" s="727">
        <v>0</v>
      </c>
      <c r="O44" s="728"/>
      <c r="P44" s="728"/>
      <c r="Q44" s="714"/>
      <c r="R44" s="728"/>
      <c r="S44" s="711">
        <v>6579000</v>
      </c>
      <c r="T44" s="725">
        <v>444000</v>
      </c>
      <c r="U44" s="711">
        <v>0</v>
      </c>
      <c r="V44" s="725">
        <v>0</v>
      </c>
      <c r="W44" s="711">
        <v>6579000</v>
      </c>
      <c r="X44" s="730">
        <v>1217000</v>
      </c>
      <c r="Y44" s="701"/>
    </row>
    <row r="45" spans="1:25" s="729" customFormat="1">
      <c r="A45" s="1084">
        <v>41</v>
      </c>
      <c r="B45" s="1098">
        <v>7</v>
      </c>
      <c r="C45" s="1089" t="s">
        <v>2056</v>
      </c>
      <c r="D45" s="1085" t="str">
        <f>VLOOKUP(C45,Sheet4!$A$1:$B$300,2,0)</f>
        <v>9315000203</v>
      </c>
      <c r="E45" s="1091" t="s">
        <v>1858</v>
      </c>
      <c r="F45" s="1094" t="s">
        <v>2590</v>
      </c>
      <c r="G45" s="1132">
        <v>6135000</v>
      </c>
      <c r="H45" s="1132">
        <v>0</v>
      </c>
      <c r="I45" s="1133">
        <f t="shared" si="0"/>
        <v>6135000</v>
      </c>
      <c r="J45" s="712">
        <v>0</v>
      </c>
      <c r="K45" s="712">
        <v>6135000</v>
      </c>
      <c r="L45" s="712">
        <v>0</v>
      </c>
      <c r="M45" s="718">
        <v>0</v>
      </c>
      <c r="N45" s="727">
        <v>0</v>
      </c>
      <c r="O45" s="728"/>
      <c r="P45" s="728"/>
      <c r="Q45" s="714"/>
      <c r="R45" s="728"/>
      <c r="S45" s="711">
        <v>6579000</v>
      </c>
      <c r="T45" s="725">
        <v>444000</v>
      </c>
      <c r="U45" s="711">
        <v>0</v>
      </c>
      <c r="V45" s="725">
        <v>0</v>
      </c>
      <c r="W45" s="711">
        <v>6579000</v>
      </c>
      <c r="X45" s="721">
        <v>1217000</v>
      </c>
      <c r="Y45" s="701"/>
    </row>
    <row r="46" spans="1:25" s="738" customFormat="1">
      <c r="A46" s="1084">
        <v>42</v>
      </c>
      <c r="B46" s="1098">
        <v>8</v>
      </c>
      <c r="C46" s="1089" t="s">
        <v>1959</v>
      </c>
      <c r="D46" s="1085" t="str">
        <f>VLOOKUP(C46,Sheet4!$A$1:$B$300,2,0)</f>
        <v>9212006618</v>
      </c>
      <c r="E46" s="1091" t="s">
        <v>1953</v>
      </c>
      <c r="F46" s="1094" t="s">
        <v>2590</v>
      </c>
      <c r="G46" s="1134">
        <v>6135000</v>
      </c>
      <c r="H46" s="1134">
        <v>0</v>
      </c>
      <c r="I46" s="1136">
        <f t="shared" si="0"/>
        <v>6135000</v>
      </c>
      <c r="J46" s="718">
        <v>7728000</v>
      </c>
      <c r="K46" s="718">
        <v>0</v>
      </c>
      <c r="L46" s="718">
        <v>0</v>
      </c>
      <c r="M46" s="718">
        <v>0</v>
      </c>
      <c r="N46" s="718">
        <v>0</v>
      </c>
      <c r="O46" s="714"/>
      <c r="P46" s="714"/>
      <c r="Q46" s="714"/>
      <c r="R46" s="714"/>
      <c r="S46" s="784">
        <v>6579000</v>
      </c>
      <c r="T46" s="788">
        <v>444000</v>
      </c>
      <c r="U46" s="784">
        <v>0</v>
      </c>
      <c r="V46" s="788">
        <v>0</v>
      </c>
      <c r="W46" s="784">
        <v>6579000</v>
      </c>
      <c r="X46" s="721">
        <v>1155000</v>
      </c>
      <c r="Y46" s="701"/>
    </row>
    <row r="47" spans="1:25" s="738" customFormat="1">
      <c r="A47" s="1084">
        <v>43</v>
      </c>
      <c r="B47" s="775">
        <v>1</v>
      </c>
      <c r="C47" s="1085" t="s">
        <v>286</v>
      </c>
      <c r="D47" s="1085" t="str">
        <f>VLOOKUP(C47,Sheet4!$A$1:$B$300,2,0)</f>
        <v>5400002895</v>
      </c>
      <c r="E47" s="1099" t="s">
        <v>287</v>
      </c>
      <c r="F47" s="1094" t="str">
        <f>VLOOKUP(C47,[3]Sheet2!$A$3:$G$439,7,0)</f>
        <v>Trưởng phòng Xuất nhập khẩu</v>
      </c>
      <c r="G47" s="1132">
        <v>8346000</v>
      </c>
      <c r="H47" s="1132">
        <v>2205000</v>
      </c>
      <c r="I47" s="1133">
        <f t="shared" si="0"/>
        <v>10551000</v>
      </c>
      <c r="J47" s="718">
        <v>7728000</v>
      </c>
      <c r="K47" s="718">
        <v>0</v>
      </c>
      <c r="L47" s="718">
        <v>0</v>
      </c>
      <c r="M47" s="718">
        <v>0</v>
      </c>
      <c r="N47" s="718">
        <v>0</v>
      </c>
      <c r="O47" s="714"/>
      <c r="P47" s="714"/>
      <c r="Q47" s="714"/>
      <c r="R47" s="714"/>
      <c r="S47" s="784">
        <v>8950000</v>
      </c>
      <c r="T47" s="788">
        <v>604000</v>
      </c>
      <c r="U47" s="784">
        <v>2365000</v>
      </c>
      <c r="V47" s="788">
        <v>160000</v>
      </c>
      <c r="W47" s="784">
        <v>11315000</v>
      </c>
      <c r="X47" s="721">
        <v>1155000</v>
      </c>
      <c r="Y47" s="701">
        <f>VLOOKUP(C47,'1-7-2026'!$C$3:$W$76,16,0)</f>
        <v>9666000</v>
      </c>
    </row>
    <row r="48" spans="1:25" s="738" customFormat="1">
      <c r="A48" s="1084">
        <v>44</v>
      </c>
      <c r="B48" s="1098">
        <v>2</v>
      </c>
      <c r="C48" s="1089" t="s">
        <v>300</v>
      </c>
      <c r="D48" s="1085" t="str">
        <f>VLOOKUP(C48,Sheet4!$A$1:$B$300,2,0)</f>
        <v>9222599442</v>
      </c>
      <c r="E48" s="1090" t="s">
        <v>301</v>
      </c>
      <c r="F48" s="1094" t="s">
        <v>2591</v>
      </c>
      <c r="G48" s="1132">
        <v>6135000</v>
      </c>
      <c r="H48" s="1132">
        <v>0</v>
      </c>
      <c r="I48" s="1133">
        <f t="shared" si="0"/>
        <v>6135000</v>
      </c>
      <c r="J48" s="718">
        <v>6135000</v>
      </c>
      <c r="K48" s="718">
        <v>0</v>
      </c>
      <c r="L48" s="718">
        <v>0</v>
      </c>
      <c r="M48" s="718">
        <v>0</v>
      </c>
      <c r="N48" s="718">
        <v>0</v>
      </c>
      <c r="O48" s="714"/>
      <c r="P48" s="714"/>
      <c r="Q48" s="714"/>
      <c r="R48" s="714"/>
      <c r="S48" s="784">
        <v>6579000</v>
      </c>
      <c r="T48" s="785">
        <v>444000</v>
      </c>
      <c r="U48" s="784">
        <v>0</v>
      </c>
      <c r="V48" s="786">
        <v>0</v>
      </c>
      <c r="W48" s="784">
        <v>6579000</v>
      </c>
      <c r="X48" s="721">
        <v>349000</v>
      </c>
      <c r="Y48" s="701">
        <f>VLOOKUP(C48,'1-7-2026'!$C$3:$W$76,16,0)</f>
        <v>7105000</v>
      </c>
    </row>
    <row r="49" spans="1:25">
      <c r="A49" s="1084">
        <v>45</v>
      </c>
      <c r="B49" s="775">
        <v>1</v>
      </c>
      <c r="C49" s="1085" t="s">
        <v>252</v>
      </c>
      <c r="D49" s="1085" t="str">
        <f>VLOOKUP(C49,Sheet4!$A$1:$B$300,2,0)</f>
        <v>6504006864</v>
      </c>
      <c r="E49" s="1086" t="s">
        <v>253</v>
      </c>
      <c r="F49" s="1084" t="str">
        <f>VLOOKUP(C49,[3]Sheet2!$A$3:$G$439,7,0)</f>
        <v>Trưởng phòng tổ chức hành chinh</v>
      </c>
      <c r="G49" s="1132">
        <v>8346000</v>
      </c>
      <c r="H49" s="1132">
        <v>2205000</v>
      </c>
      <c r="I49" s="1133">
        <f t="shared" si="0"/>
        <v>10551000</v>
      </c>
      <c r="J49" s="712">
        <v>0</v>
      </c>
      <c r="K49" s="712">
        <v>6135000</v>
      </c>
      <c r="L49" s="712">
        <v>0</v>
      </c>
      <c r="M49" s="718">
        <v>0</v>
      </c>
      <c r="N49" s="712">
        <v>0</v>
      </c>
      <c r="O49" s="713"/>
      <c r="P49" s="713"/>
      <c r="Q49" s="714"/>
      <c r="R49" s="713"/>
      <c r="S49" s="711">
        <v>8950000</v>
      </c>
      <c r="T49" s="719">
        <v>604000</v>
      </c>
      <c r="U49" s="711">
        <v>2365000</v>
      </c>
      <c r="V49" s="720">
        <v>160000</v>
      </c>
      <c r="W49" s="711">
        <v>11315000</v>
      </c>
      <c r="X49" s="730">
        <v>1217000</v>
      </c>
    </row>
    <row r="50" spans="1:25" s="738" customFormat="1">
      <c r="A50" s="1084">
        <v>46</v>
      </c>
      <c r="B50" s="775">
        <v>2</v>
      </c>
      <c r="C50" s="1085" t="s">
        <v>313</v>
      </c>
      <c r="D50" s="1085" t="str">
        <f>VLOOKUP(C50,Sheet4!$A$1:$B$300,2,0)</f>
        <v>5303001410</v>
      </c>
      <c r="E50" s="1099" t="s">
        <v>314</v>
      </c>
      <c r="F50" s="1084" t="str">
        <f>VLOOKUP(C50,[3]Sheet2!$A$3:$G$439,7,0)</f>
        <v>Phó phòng tổ chức hành chinh</v>
      </c>
      <c r="G50" s="1132">
        <v>8346000</v>
      </c>
      <c r="H50" s="1132">
        <v>2205000</v>
      </c>
      <c r="I50" s="1133">
        <f t="shared" si="0"/>
        <v>10551000</v>
      </c>
      <c r="J50" s="718">
        <v>0</v>
      </c>
      <c r="K50" s="718">
        <v>0</v>
      </c>
      <c r="L50" s="718">
        <v>0</v>
      </c>
      <c r="M50" s="718">
        <v>0</v>
      </c>
      <c r="N50" s="718">
        <v>0</v>
      </c>
      <c r="O50" s="714"/>
      <c r="P50" s="714"/>
      <c r="Q50" s="714"/>
      <c r="R50" s="718">
        <v>4719000</v>
      </c>
      <c r="S50" s="784">
        <v>8950000</v>
      </c>
      <c r="T50" s="785">
        <v>604000</v>
      </c>
      <c r="U50" s="784">
        <v>2365000</v>
      </c>
      <c r="V50" s="786">
        <v>160000</v>
      </c>
      <c r="W50" s="784">
        <v>11315000</v>
      </c>
      <c r="X50" s="721">
        <v>559000</v>
      </c>
      <c r="Y50" s="701"/>
    </row>
    <row r="51" spans="1:25">
      <c r="A51" s="1084">
        <v>47</v>
      </c>
      <c r="B51" s="775">
        <v>3</v>
      </c>
      <c r="C51" s="1085" t="s">
        <v>318</v>
      </c>
      <c r="D51" s="1085" t="str">
        <f>VLOOKUP(C51,Sheet4!$A$1:$B$300,2,0)</f>
        <v>9313001993</v>
      </c>
      <c r="E51" s="1099" t="s">
        <v>319</v>
      </c>
      <c r="F51" s="1084" t="s">
        <v>4278</v>
      </c>
      <c r="G51" s="1132">
        <v>6626000</v>
      </c>
      <c r="H51" s="1132">
        <v>0</v>
      </c>
      <c r="I51" s="1133">
        <f t="shared" si="0"/>
        <v>6626000</v>
      </c>
      <c r="J51" s="712">
        <v>0</v>
      </c>
      <c r="K51" s="712">
        <v>0</v>
      </c>
      <c r="L51" s="712"/>
      <c r="M51" s="718">
        <v>0</v>
      </c>
      <c r="N51" s="712">
        <v>0</v>
      </c>
      <c r="O51" s="712">
        <v>7164000</v>
      </c>
      <c r="P51" s="713"/>
      <c r="Q51" s="714"/>
      <c r="R51" s="713"/>
      <c r="S51" s="711">
        <v>7105000</v>
      </c>
      <c r="T51" s="719">
        <v>479000</v>
      </c>
      <c r="U51" s="711">
        <v>0</v>
      </c>
      <c r="V51" s="720">
        <v>0</v>
      </c>
      <c r="W51" s="711">
        <v>7105000</v>
      </c>
      <c r="X51" s="716">
        <v>1329000</v>
      </c>
    </row>
    <row r="52" spans="1:25" s="729" customFormat="1">
      <c r="A52" s="1084">
        <v>48</v>
      </c>
      <c r="B52" s="775">
        <v>4</v>
      </c>
      <c r="C52" s="1100" t="s">
        <v>1957</v>
      </c>
      <c r="D52" s="1085" t="str">
        <f>VLOOKUP(C52,Sheet4!$A$1:$B$300,2,0)</f>
        <v>9520882642</v>
      </c>
      <c r="E52" s="1098" t="s">
        <v>1963</v>
      </c>
      <c r="F52" s="1084" t="s">
        <v>4278</v>
      </c>
      <c r="G52" s="1132">
        <v>6135000</v>
      </c>
      <c r="H52" s="1134">
        <v>0</v>
      </c>
      <c r="I52" s="1133">
        <f t="shared" si="0"/>
        <v>6135000</v>
      </c>
      <c r="J52" s="712">
        <v>0</v>
      </c>
      <c r="K52" s="712">
        <v>0</v>
      </c>
      <c r="L52" s="712"/>
      <c r="M52" s="718">
        <v>0</v>
      </c>
      <c r="N52" s="727">
        <v>0</v>
      </c>
      <c r="O52" s="712">
        <v>7164000</v>
      </c>
      <c r="P52" s="728"/>
      <c r="Q52" s="714"/>
      <c r="R52" s="728"/>
      <c r="S52" s="711">
        <v>6579000</v>
      </c>
      <c r="T52" s="725">
        <v>444000</v>
      </c>
      <c r="U52" s="711">
        <v>0</v>
      </c>
      <c r="V52" s="725">
        <v>0</v>
      </c>
      <c r="W52" s="711">
        <v>6579000</v>
      </c>
      <c r="X52" s="716">
        <v>1329000</v>
      </c>
      <c r="Y52" s="701"/>
    </row>
    <row r="53" spans="1:25">
      <c r="A53" s="1084">
        <v>49</v>
      </c>
      <c r="B53" s="775">
        <v>5</v>
      </c>
      <c r="C53" s="1085" t="s">
        <v>327</v>
      </c>
      <c r="D53" s="1085" t="str">
        <f>VLOOKUP(C53,Sheet4!$A$1:$B$300,2,0)</f>
        <v>6505000284</v>
      </c>
      <c r="E53" s="1099" t="s">
        <v>328</v>
      </c>
      <c r="F53" s="1084" t="s">
        <v>4279</v>
      </c>
      <c r="G53" s="1132">
        <v>5097000</v>
      </c>
      <c r="H53" s="1132">
        <v>0</v>
      </c>
      <c r="I53" s="1133">
        <f t="shared" si="0"/>
        <v>5097000</v>
      </c>
      <c r="J53" s="712">
        <v>0</v>
      </c>
      <c r="K53" s="712">
        <v>0</v>
      </c>
      <c r="L53" s="712"/>
      <c r="M53" s="718">
        <v>0</v>
      </c>
      <c r="N53" s="712">
        <v>0</v>
      </c>
      <c r="O53" s="712">
        <v>7164000</v>
      </c>
      <c r="P53" s="713"/>
      <c r="Q53" s="714"/>
      <c r="R53" s="713"/>
      <c r="S53" s="711">
        <v>5466000</v>
      </c>
      <c r="T53" s="719">
        <v>369000</v>
      </c>
      <c r="U53" s="711">
        <v>0</v>
      </c>
      <c r="V53" s="720">
        <v>0</v>
      </c>
      <c r="W53" s="711">
        <v>5466000</v>
      </c>
      <c r="X53" s="716">
        <v>1404000</v>
      </c>
    </row>
    <row r="54" spans="1:25">
      <c r="A54" s="1084">
        <v>50</v>
      </c>
      <c r="B54" s="775">
        <v>1</v>
      </c>
      <c r="C54" s="1085" t="s">
        <v>336</v>
      </c>
      <c r="D54" s="1085" t="str">
        <f>VLOOKUP(C54,Sheet4!$A$1:$B$300,2,0)</f>
        <v>5499003407</v>
      </c>
      <c r="E54" s="1086" t="s">
        <v>337</v>
      </c>
      <c r="F54" s="1084" t="str">
        <f>VLOOKUP(C54,[3]Sheet2!$A$3:$G$439,7,0)</f>
        <v>chủ nhiệm kho</v>
      </c>
      <c r="G54" s="1132">
        <v>7164000</v>
      </c>
      <c r="H54" s="1132">
        <v>1323000</v>
      </c>
      <c r="I54" s="1133">
        <f t="shared" si="0"/>
        <v>8487000</v>
      </c>
      <c r="J54" s="712">
        <v>0</v>
      </c>
      <c r="K54" s="712">
        <v>0</v>
      </c>
      <c r="L54" s="712"/>
      <c r="M54" s="718">
        <v>0</v>
      </c>
      <c r="N54" s="712">
        <v>0</v>
      </c>
      <c r="O54" s="712">
        <v>6454000</v>
      </c>
      <c r="P54" s="713"/>
      <c r="Q54" s="714"/>
      <c r="R54" s="713"/>
      <c r="S54" s="711">
        <v>7780000</v>
      </c>
      <c r="T54" s="719">
        <v>616000</v>
      </c>
      <c r="U54" s="711">
        <v>1419000</v>
      </c>
      <c r="V54" s="720">
        <v>96000</v>
      </c>
      <c r="W54" s="711">
        <v>9199000</v>
      </c>
      <c r="X54" s="716">
        <v>1001000</v>
      </c>
    </row>
    <row r="55" spans="1:25" s="738" customFormat="1">
      <c r="A55" s="1084">
        <v>51</v>
      </c>
      <c r="B55" s="775">
        <v>3</v>
      </c>
      <c r="C55" s="1085" t="s">
        <v>351</v>
      </c>
      <c r="D55" s="1085" t="str">
        <f>VLOOKUP(C55,Sheet4!$A$1:$B$300,2,0)</f>
        <v>5496032602</v>
      </c>
      <c r="E55" s="1086" t="s">
        <v>352</v>
      </c>
      <c r="F55" s="1084" t="str">
        <f>VLOOKUP(C55,[3]Sheet2!$A$3:$G$439,7,0)</f>
        <v>Thủ kho phân bón hóa chất</v>
      </c>
      <c r="G55" s="1134">
        <v>7164000</v>
      </c>
      <c r="H55" s="1134">
        <v>0</v>
      </c>
      <c r="I55" s="1133">
        <f t="shared" si="0"/>
        <v>7164000</v>
      </c>
      <c r="J55" s="718">
        <v>0</v>
      </c>
      <c r="K55" s="718">
        <v>0</v>
      </c>
      <c r="L55" s="718"/>
      <c r="M55" s="718">
        <v>0</v>
      </c>
      <c r="N55" s="718">
        <v>0</v>
      </c>
      <c r="O55" s="718">
        <v>5814000</v>
      </c>
      <c r="P55" s="714"/>
      <c r="Q55" s="714"/>
      <c r="R55" s="714"/>
      <c r="S55" s="784">
        <v>7780000</v>
      </c>
      <c r="T55" s="785">
        <v>616000</v>
      </c>
      <c r="U55" s="784">
        <v>0</v>
      </c>
      <c r="V55" s="786">
        <v>0</v>
      </c>
      <c r="W55" s="784">
        <v>7780000</v>
      </c>
      <c r="X55" s="721">
        <v>718000</v>
      </c>
      <c r="Y55" s="701"/>
    </row>
    <row r="56" spans="1:25">
      <c r="A56" s="1084">
        <v>52</v>
      </c>
      <c r="B56" s="775">
        <v>4</v>
      </c>
      <c r="C56" s="1085" t="s">
        <v>354</v>
      </c>
      <c r="D56" s="1085" t="str">
        <f>VLOOKUP(C56,Sheet4!$A$1:$B$300,2,0)</f>
        <v>9208026155</v>
      </c>
      <c r="E56" s="1099" t="s">
        <v>355</v>
      </c>
      <c r="F56" s="1084" t="str">
        <f>VLOOKUP(C56,[3]Sheet2!$A$3:$G$439,7,0)</f>
        <v>Thủ kho phân bón hóa chất</v>
      </c>
      <c r="G56" s="1134">
        <v>6454000</v>
      </c>
      <c r="H56" s="1134">
        <v>0</v>
      </c>
      <c r="I56" s="1133">
        <f t="shared" si="0"/>
        <v>6454000</v>
      </c>
      <c r="J56" s="712">
        <v>0</v>
      </c>
      <c r="K56" s="712">
        <v>0</v>
      </c>
      <c r="L56" s="712"/>
      <c r="M56" s="718">
        <v>0</v>
      </c>
      <c r="N56" s="712">
        <v>0</v>
      </c>
      <c r="O56" s="712">
        <v>4719000</v>
      </c>
      <c r="P56" s="713"/>
      <c r="Q56" s="714"/>
      <c r="R56" s="713"/>
      <c r="S56" s="711">
        <v>7073000</v>
      </c>
      <c r="T56" s="719">
        <v>619000</v>
      </c>
      <c r="U56" s="711">
        <v>946000</v>
      </c>
      <c r="V56" s="720">
        <v>0</v>
      </c>
      <c r="W56" s="711">
        <v>7073000</v>
      </c>
      <c r="X56" s="716">
        <v>268000</v>
      </c>
      <c r="Y56" s="701">
        <f>VLOOKUP(C56,'1-7-2026'!$C$3:$W$76,16,0)</f>
        <v>7780000</v>
      </c>
    </row>
    <row r="57" spans="1:25">
      <c r="A57" s="1084">
        <v>53</v>
      </c>
      <c r="B57" s="775">
        <v>5</v>
      </c>
      <c r="C57" s="1085" t="s">
        <v>365</v>
      </c>
      <c r="D57" s="1085" t="str">
        <f>VLOOKUP(C57,Sheet4!$A$1:$B$300,2,0)</f>
        <v>5496032620</v>
      </c>
      <c r="E57" s="1086" t="s">
        <v>366</v>
      </c>
      <c r="F57" s="1084" t="str">
        <f>VLOOKUP(C57,[3]Sheet2!$A$3:$G$439,7,0)</f>
        <v>Thủ kho phân bón hóa chất</v>
      </c>
      <c r="G57" s="1134">
        <v>7164000</v>
      </c>
      <c r="H57" s="1134">
        <v>0</v>
      </c>
      <c r="I57" s="1133">
        <f t="shared" si="0"/>
        <v>7164000</v>
      </c>
      <c r="J57" s="712">
        <v>0</v>
      </c>
      <c r="K57" s="712">
        <v>0</v>
      </c>
      <c r="L57" s="712"/>
      <c r="M57" s="718">
        <v>0</v>
      </c>
      <c r="N57" s="712">
        <v>0</v>
      </c>
      <c r="O57" s="712">
        <v>7164000</v>
      </c>
      <c r="P57" s="713"/>
      <c r="Q57" s="714"/>
      <c r="R57" s="713"/>
      <c r="S57" s="711">
        <v>7780000</v>
      </c>
      <c r="T57" s="719">
        <v>616000</v>
      </c>
      <c r="U57" s="711">
        <v>0</v>
      </c>
      <c r="V57" s="720">
        <v>0</v>
      </c>
      <c r="W57" s="711">
        <v>7780000</v>
      </c>
      <c r="X57" s="716">
        <v>1329000</v>
      </c>
    </row>
    <row r="58" spans="1:25">
      <c r="A58" s="1084">
        <v>54</v>
      </c>
      <c r="B58" s="775">
        <v>6</v>
      </c>
      <c r="C58" s="1085" t="s">
        <v>419</v>
      </c>
      <c r="D58" s="1085" t="str">
        <f>VLOOKUP(C58,Sheet4!$A$1:$B$300,2,0)</f>
        <v>6506006784</v>
      </c>
      <c r="E58" s="1086" t="s">
        <v>420</v>
      </c>
      <c r="F58" s="1084" t="s">
        <v>4280</v>
      </c>
      <c r="G58" s="1134">
        <v>7728000</v>
      </c>
      <c r="H58" s="1132">
        <v>0</v>
      </c>
      <c r="I58" s="1133">
        <f t="shared" si="0"/>
        <v>7728000</v>
      </c>
      <c r="J58" s="712">
        <v>7156000</v>
      </c>
      <c r="K58" s="712">
        <v>0</v>
      </c>
      <c r="L58" s="712">
        <v>0</v>
      </c>
      <c r="M58" s="718">
        <v>0</v>
      </c>
      <c r="N58" s="712">
        <v>0</v>
      </c>
      <c r="O58" s="712">
        <v>0</v>
      </c>
      <c r="P58" s="713"/>
      <c r="Q58" s="714"/>
      <c r="R58" s="713"/>
      <c r="S58" s="711">
        <v>8287000</v>
      </c>
      <c r="T58" s="719">
        <v>559000</v>
      </c>
      <c r="U58" s="711">
        <v>0</v>
      </c>
      <c r="V58" s="720">
        <v>0</v>
      </c>
      <c r="W58" s="711">
        <v>8287000</v>
      </c>
      <c r="X58" s="716">
        <v>877000</v>
      </c>
    </row>
    <row r="59" spans="1:25">
      <c r="A59" s="1084">
        <v>55</v>
      </c>
      <c r="B59" s="775">
        <v>7</v>
      </c>
      <c r="C59" s="1085" t="s">
        <v>435</v>
      </c>
      <c r="D59" s="1085" t="str">
        <f>VLOOKUP(C59,Sheet4!$A$1:$B$300,2,0)</f>
        <v>5404002323</v>
      </c>
      <c r="E59" s="1086" t="s">
        <v>436</v>
      </c>
      <c r="F59" s="1084" t="s">
        <v>4280</v>
      </c>
      <c r="G59" s="1132">
        <v>7256000</v>
      </c>
      <c r="H59" s="1132">
        <v>0</v>
      </c>
      <c r="I59" s="1133">
        <f t="shared" si="0"/>
        <v>7256000</v>
      </c>
      <c r="J59" s="712">
        <v>0</v>
      </c>
      <c r="K59" s="712">
        <v>6135000</v>
      </c>
      <c r="L59" s="712">
        <v>0</v>
      </c>
      <c r="M59" s="718">
        <v>0</v>
      </c>
      <c r="N59" s="712">
        <v>0</v>
      </c>
      <c r="O59" s="712">
        <v>0</v>
      </c>
      <c r="P59" s="712"/>
      <c r="Q59" s="718"/>
      <c r="R59" s="712"/>
      <c r="S59" s="711">
        <v>7929000</v>
      </c>
      <c r="T59" s="719">
        <v>673000</v>
      </c>
      <c r="U59" s="711">
        <v>0</v>
      </c>
      <c r="V59" s="720">
        <v>0</v>
      </c>
      <c r="W59" s="711">
        <v>7929000</v>
      </c>
      <c r="X59" s="730">
        <v>1217000</v>
      </c>
    </row>
    <row r="60" spans="1:25">
      <c r="A60" s="1084">
        <v>56</v>
      </c>
      <c r="B60" s="775">
        <v>8</v>
      </c>
      <c r="C60" s="1085" t="s">
        <v>2732</v>
      </c>
      <c r="D60" s="1085" t="s">
        <v>2879</v>
      </c>
      <c r="E60" s="1086" t="s">
        <v>2733</v>
      </c>
      <c r="F60" s="1084" t="s">
        <v>4280</v>
      </c>
      <c r="G60" s="1132">
        <v>4719000</v>
      </c>
      <c r="H60" s="1132"/>
      <c r="I60" s="1133">
        <f t="shared" si="0"/>
        <v>4719000</v>
      </c>
      <c r="J60" s="712">
        <v>0</v>
      </c>
      <c r="K60" s="712">
        <v>6135000</v>
      </c>
      <c r="L60" s="712">
        <v>0</v>
      </c>
      <c r="M60" s="718">
        <v>0</v>
      </c>
      <c r="N60" s="712">
        <v>0</v>
      </c>
      <c r="O60" s="712">
        <v>0</v>
      </c>
      <c r="P60" s="712"/>
      <c r="Q60" s="718"/>
      <c r="R60" s="712"/>
      <c r="S60" s="711">
        <v>5314000</v>
      </c>
      <c r="T60" s="719">
        <v>595000</v>
      </c>
      <c r="U60" s="711">
        <v>0</v>
      </c>
      <c r="V60" s="720">
        <v>0</v>
      </c>
      <c r="W60" s="711">
        <v>5314000</v>
      </c>
      <c r="X60" s="730">
        <v>1217000</v>
      </c>
    </row>
    <row r="61" spans="1:25">
      <c r="A61" s="1084">
        <v>57</v>
      </c>
      <c r="B61" s="775">
        <v>9</v>
      </c>
      <c r="C61" s="1101" t="s">
        <v>2905</v>
      </c>
      <c r="D61" s="919" t="s">
        <v>3259</v>
      </c>
      <c r="E61" s="1097" t="s">
        <v>3261</v>
      </c>
      <c r="F61" s="1084" t="s">
        <v>4280</v>
      </c>
      <c r="G61" s="1132">
        <v>4719000</v>
      </c>
      <c r="H61" s="1132"/>
      <c r="I61" s="1133">
        <f t="shared" si="0"/>
        <v>4719000</v>
      </c>
      <c r="J61" s="712">
        <v>0</v>
      </c>
      <c r="K61" s="712">
        <v>6135000</v>
      </c>
      <c r="L61" s="712">
        <v>0</v>
      </c>
      <c r="M61" s="718">
        <v>0</v>
      </c>
      <c r="N61" s="712">
        <v>0</v>
      </c>
      <c r="O61" s="712">
        <v>0</v>
      </c>
      <c r="P61" s="712"/>
      <c r="Q61" s="718"/>
      <c r="R61" s="712"/>
      <c r="S61" s="711">
        <v>5314000</v>
      </c>
      <c r="T61" s="719">
        <v>595000</v>
      </c>
      <c r="U61" s="711">
        <v>0</v>
      </c>
      <c r="V61" s="720">
        <v>0</v>
      </c>
      <c r="W61" s="711">
        <v>5314000</v>
      </c>
      <c r="X61" s="730">
        <v>1217000</v>
      </c>
    </row>
    <row r="62" spans="1:25">
      <c r="A62" s="1084">
        <v>58</v>
      </c>
      <c r="B62" s="775">
        <v>1</v>
      </c>
      <c r="C62" s="1102" t="s">
        <v>377</v>
      </c>
      <c r="D62" s="1085" t="str">
        <f>VLOOKUP(C62,Sheet4!$A$1:$B$300,2,0)</f>
        <v>5499003400</v>
      </c>
      <c r="E62" s="1103" t="s">
        <v>378</v>
      </c>
      <c r="F62" s="1084" t="str">
        <f>VLOOKUP(C62,[3]Sheet2!$A$3:$G$439,7,0)</f>
        <v>Trưởng Phòng Kỹ thuật</v>
      </c>
      <c r="G62" s="1132">
        <v>7156000</v>
      </c>
      <c r="H62" s="1132">
        <v>2205000</v>
      </c>
      <c r="I62" s="1133">
        <f t="shared" si="0"/>
        <v>9361000</v>
      </c>
      <c r="J62" s="712">
        <v>0</v>
      </c>
      <c r="K62" s="712">
        <v>6135000</v>
      </c>
      <c r="L62" s="712">
        <v>0</v>
      </c>
      <c r="M62" s="718">
        <v>0</v>
      </c>
      <c r="N62" s="712">
        <v>0</v>
      </c>
      <c r="O62" s="712">
        <v>0</v>
      </c>
      <c r="P62" s="712"/>
      <c r="Q62" s="718"/>
      <c r="R62" s="712"/>
      <c r="S62" s="711">
        <v>7673000</v>
      </c>
      <c r="T62" s="719">
        <v>517000</v>
      </c>
      <c r="U62" s="711">
        <v>2365000</v>
      </c>
      <c r="V62" s="720">
        <v>160000</v>
      </c>
      <c r="W62" s="711">
        <v>10038000</v>
      </c>
      <c r="X62" s="730">
        <v>1217000</v>
      </c>
    </row>
    <row r="63" spans="1:25">
      <c r="A63" s="1084">
        <v>59</v>
      </c>
      <c r="B63" s="775">
        <v>2</v>
      </c>
      <c r="C63" s="1087" t="s">
        <v>1396</v>
      </c>
      <c r="D63" s="1085" t="str">
        <f>VLOOKUP(C63,Sheet4!$A$1:$B$300,2,0)</f>
        <v>9521124449</v>
      </c>
      <c r="E63" s="1088" t="s">
        <v>1390</v>
      </c>
      <c r="F63" s="1084" t="s">
        <v>2594</v>
      </c>
      <c r="G63" s="1132">
        <v>6135000</v>
      </c>
      <c r="H63" s="1132">
        <v>0</v>
      </c>
      <c r="I63" s="1133">
        <f t="shared" si="0"/>
        <v>6135000</v>
      </c>
      <c r="J63" s="712">
        <v>7156000</v>
      </c>
      <c r="K63" s="712">
        <v>0</v>
      </c>
      <c r="L63" s="712">
        <v>0</v>
      </c>
      <c r="M63" s="718">
        <v>0</v>
      </c>
      <c r="N63" s="712">
        <v>0</v>
      </c>
      <c r="O63" s="712">
        <v>0</v>
      </c>
      <c r="P63" s="712"/>
      <c r="Q63" s="718">
        <v>0</v>
      </c>
      <c r="R63" s="712"/>
      <c r="S63" s="711">
        <v>6579000</v>
      </c>
      <c r="T63" s="719">
        <v>444000</v>
      </c>
      <c r="U63" s="711">
        <v>0</v>
      </c>
      <c r="V63" s="720">
        <v>0</v>
      </c>
      <c r="W63" s="711">
        <v>6579000</v>
      </c>
      <c r="X63" s="716">
        <v>902000</v>
      </c>
      <c r="Y63" s="701">
        <f>VLOOKUP(C63,'1-7-2026'!$C$3:$W$76,16,0)</f>
        <v>7105000</v>
      </c>
    </row>
    <row r="64" spans="1:25" s="738" customFormat="1">
      <c r="A64" s="1084">
        <v>60</v>
      </c>
      <c r="B64" s="775">
        <v>3</v>
      </c>
      <c r="C64" s="1087" t="s">
        <v>1421</v>
      </c>
      <c r="D64" s="1085" t="str">
        <f>VLOOKUP(C64,Sheet4!$A$1:$B$300,2,0)</f>
        <v>8014003136</v>
      </c>
      <c r="E64" s="1088" t="s">
        <v>1416</v>
      </c>
      <c r="F64" s="1084" t="s">
        <v>2594</v>
      </c>
      <c r="G64" s="1132">
        <v>6135000</v>
      </c>
      <c r="H64" s="1132">
        <v>0</v>
      </c>
      <c r="I64" s="1133">
        <f t="shared" si="0"/>
        <v>6135000</v>
      </c>
      <c r="J64" s="718">
        <v>7156000</v>
      </c>
      <c r="K64" s="718">
        <v>0</v>
      </c>
      <c r="L64" s="718">
        <v>0</v>
      </c>
      <c r="M64" s="718">
        <v>0</v>
      </c>
      <c r="N64" s="718"/>
      <c r="O64" s="718">
        <v>0</v>
      </c>
      <c r="P64" s="718"/>
      <c r="Q64" s="718">
        <v>0</v>
      </c>
      <c r="R64" s="718"/>
      <c r="S64" s="784">
        <v>6579000</v>
      </c>
      <c r="T64" s="785">
        <v>444000</v>
      </c>
      <c r="U64" s="784">
        <v>0</v>
      </c>
      <c r="V64" s="786">
        <v>0</v>
      </c>
      <c r="W64" s="784">
        <v>6579000</v>
      </c>
      <c r="X64" s="721">
        <v>877000</v>
      </c>
      <c r="Y64" s="701">
        <f>VLOOKUP(C64,'1-7-2026'!$C$3:$W$76,16,0)</f>
        <v>7105000</v>
      </c>
    </row>
    <row r="65" spans="1:25" s="729" customFormat="1">
      <c r="A65" s="1084">
        <v>61</v>
      </c>
      <c r="B65" s="775">
        <v>4</v>
      </c>
      <c r="C65" s="1087" t="s">
        <v>1567</v>
      </c>
      <c r="D65" s="1085" t="str">
        <f>VLOOKUP(C65,Sheet4!$A$1:$B$300,2,0)</f>
        <v>8723454959</v>
      </c>
      <c r="E65" s="1088" t="s">
        <v>1564</v>
      </c>
      <c r="F65" s="1084" t="s">
        <v>2594</v>
      </c>
      <c r="G65" s="1132">
        <v>6135000</v>
      </c>
      <c r="H65" s="1132">
        <v>0</v>
      </c>
      <c r="I65" s="1133">
        <f t="shared" si="0"/>
        <v>6135000</v>
      </c>
      <c r="J65" s="712">
        <v>0</v>
      </c>
      <c r="K65" s="712">
        <v>0</v>
      </c>
      <c r="L65" s="712">
        <v>0</v>
      </c>
      <c r="M65" s="718">
        <v>0</v>
      </c>
      <c r="N65" s="727">
        <v>0</v>
      </c>
      <c r="O65" s="727">
        <v>0</v>
      </c>
      <c r="P65" s="727"/>
      <c r="Q65" s="718">
        <v>7256000</v>
      </c>
      <c r="R65" s="727"/>
      <c r="S65" s="711">
        <v>6579000</v>
      </c>
      <c r="T65" s="719">
        <v>444000</v>
      </c>
      <c r="U65" s="711">
        <v>0</v>
      </c>
      <c r="V65" s="720">
        <v>0</v>
      </c>
      <c r="W65" s="711">
        <v>6579000</v>
      </c>
      <c r="X65" s="716">
        <v>897000</v>
      </c>
      <c r="Y65" s="701">
        <f>VLOOKUP(C65,'1-7-2026'!$C$3:$W$76,16,0)</f>
        <v>7105000</v>
      </c>
    </row>
    <row r="66" spans="1:25" s="738" customFormat="1">
      <c r="A66" s="1084">
        <v>62</v>
      </c>
      <c r="B66" s="775">
        <v>5</v>
      </c>
      <c r="C66" s="1087" t="s">
        <v>2450</v>
      </c>
      <c r="D66" s="1085" t="str">
        <f>VLOOKUP(C66,Sheet4!$A$1:$B$300,2,0)</f>
        <v>9621892771</v>
      </c>
      <c r="E66" s="1088" t="s">
        <v>2449</v>
      </c>
      <c r="F66" s="1084" t="s">
        <v>2594</v>
      </c>
      <c r="G66" s="1132">
        <v>6135000</v>
      </c>
      <c r="H66" s="1132">
        <v>0</v>
      </c>
      <c r="I66" s="1133">
        <f t="shared" si="0"/>
        <v>6135000</v>
      </c>
      <c r="J66" s="718">
        <v>7728000</v>
      </c>
      <c r="K66" s="718">
        <v>0</v>
      </c>
      <c r="L66" s="718">
        <v>0</v>
      </c>
      <c r="M66" s="718">
        <v>0</v>
      </c>
      <c r="N66" s="718">
        <v>0</v>
      </c>
      <c r="O66" s="714"/>
      <c r="P66" s="714"/>
      <c r="Q66" s="718">
        <v>0</v>
      </c>
      <c r="R66" s="714"/>
      <c r="S66" s="784">
        <v>6579000</v>
      </c>
      <c r="T66" s="785">
        <v>444000</v>
      </c>
      <c r="U66" s="784">
        <v>0</v>
      </c>
      <c r="V66" s="786">
        <v>0</v>
      </c>
      <c r="W66" s="784">
        <v>6579000</v>
      </c>
      <c r="X66" s="721">
        <v>1030000</v>
      </c>
      <c r="Y66" s="701"/>
    </row>
    <row r="67" spans="1:25" s="738" customFormat="1">
      <c r="A67" s="1084">
        <v>63</v>
      </c>
      <c r="B67" s="775">
        <v>6</v>
      </c>
      <c r="C67" s="1087" t="s">
        <v>2670</v>
      </c>
      <c r="D67" s="1085" t="s">
        <v>2880</v>
      </c>
      <c r="E67" s="1088" t="s">
        <v>2453</v>
      </c>
      <c r="F67" s="1084" t="s">
        <v>2594</v>
      </c>
      <c r="G67" s="1132">
        <v>6135000</v>
      </c>
      <c r="H67" s="1132"/>
      <c r="I67" s="1133">
        <f t="shared" si="0"/>
        <v>6135000</v>
      </c>
      <c r="J67" s="718">
        <v>7156000</v>
      </c>
      <c r="K67" s="718">
        <v>0</v>
      </c>
      <c r="L67" s="718">
        <v>0</v>
      </c>
      <c r="M67" s="718">
        <v>0</v>
      </c>
      <c r="N67" s="718">
        <v>0</v>
      </c>
      <c r="O67" s="714"/>
      <c r="P67" s="714"/>
      <c r="Q67" s="718">
        <v>0</v>
      </c>
      <c r="R67" s="714"/>
      <c r="S67" s="784">
        <v>6579000</v>
      </c>
      <c r="T67" s="785">
        <v>444000</v>
      </c>
      <c r="U67" s="784">
        <v>0</v>
      </c>
      <c r="V67" s="786">
        <v>0</v>
      </c>
      <c r="W67" s="784">
        <v>6579000</v>
      </c>
      <c r="X67" s="721">
        <v>777000</v>
      </c>
      <c r="Y67" s="701"/>
    </row>
    <row r="68" spans="1:25">
      <c r="A68" s="1084">
        <v>64</v>
      </c>
      <c r="B68" s="775">
        <v>7</v>
      </c>
      <c r="C68" s="1104" t="s">
        <v>3485</v>
      </c>
      <c r="D68" s="1085" t="s">
        <v>3512</v>
      </c>
      <c r="E68" s="1105" t="s">
        <v>3446</v>
      </c>
      <c r="F68" s="1084" t="s">
        <v>2594</v>
      </c>
      <c r="G68" s="1132">
        <v>6135000</v>
      </c>
      <c r="H68" s="1132"/>
      <c r="I68" s="1133">
        <f t="shared" si="0"/>
        <v>6135000</v>
      </c>
      <c r="J68" s="712">
        <v>7156000</v>
      </c>
      <c r="K68" s="712">
        <v>0</v>
      </c>
      <c r="L68" s="712">
        <v>0</v>
      </c>
      <c r="M68" s="718">
        <v>0</v>
      </c>
      <c r="N68" s="712">
        <v>0</v>
      </c>
      <c r="O68" s="713"/>
      <c r="P68" s="713"/>
      <c r="Q68" s="718">
        <v>0</v>
      </c>
      <c r="R68" s="713"/>
      <c r="S68" s="711">
        <v>6579000</v>
      </c>
      <c r="T68" s="719">
        <v>444000</v>
      </c>
      <c r="U68" s="711">
        <v>0</v>
      </c>
      <c r="V68" s="720">
        <v>0</v>
      </c>
      <c r="W68" s="711">
        <v>6579000</v>
      </c>
      <c r="X68" s="716">
        <v>777000</v>
      </c>
    </row>
    <row r="69" spans="1:25">
      <c r="A69" s="1084">
        <v>65</v>
      </c>
      <c r="B69" s="775">
        <v>8</v>
      </c>
      <c r="C69" s="1104" t="s">
        <v>4237</v>
      </c>
      <c r="D69" s="571" t="s">
        <v>4281</v>
      </c>
      <c r="E69" s="1105" t="s">
        <v>4236</v>
      </c>
      <c r="F69" s="1084" t="s">
        <v>2594</v>
      </c>
      <c r="G69" s="1132">
        <v>6135000</v>
      </c>
      <c r="H69" s="1132"/>
      <c r="I69" s="1133">
        <f t="shared" si="0"/>
        <v>6135000</v>
      </c>
      <c r="J69" s="712">
        <v>0</v>
      </c>
      <c r="K69" s="712">
        <v>0</v>
      </c>
      <c r="L69" s="712">
        <v>0</v>
      </c>
      <c r="M69" s="718">
        <v>0</v>
      </c>
      <c r="N69" s="712">
        <v>0</v>
      </c>
      <c r="O69" s="713"/>
      <c r="P69" s="713"/>
      <c r="Q69" s="718">
        <v>7256000</v>
      </c>
      <c r="R69" s="713"/>
      <c r="S69" s="711">
        <v>6579000</v>
      </c>
      <c r="T69" s="719">
        <v>444000</v>
      </c>
      <c r="U69" s="711">
        <v>0</v>
      </c>
      <c r="V69" s="720">
        <v>0</v>
      </c>
      <c r="W69" s="711">
        <v>6579000</v>
      </c>
      <c r="X69" s="716">
        <v>897000</v>
      </c>
    </row>
    <row r="70" spans="1:25" s="738" customFormat="1">
      <c r="A70" s="1084">
        <v>66</v>
      </c>
      <c r="B70" s="775">
        <v>1</v>
      </c>
      <c r="C70" s="1085" t="s">
        <v>388</v>
      </c>
      <c r="D70" s="1085" t="str">
        <f>VLOOKUP(C70,Sheet4!$A$1:$B$300,2,0)</f>
        <v>9212008058</v>
      </c>
      <c r="E70" s="1086" t="s">
        <v>389</v>
      </c>
      <c r="F70" s="1084" t="str">
        <f>VLOOKUP(C70,[3]Sheet2!$A$3:$G$439,7,0)</f>
        <v>Trưởng phòng quản lý chất lượng sàn phẩm</v>
      </c>
      <c r="G70" s="1132">
        <v>7156000</v>
      </c>
      <c r="H70" s="1132">
        <v>2205000</v>
      </c>
      <c r="I70" s="1133">
        <f t="shared" ref="I70:I135" si="1">+G70+H70</f>
        <v>9361000</v>
      </c>
      <c r="J70" s="718">
        <v>6626000</v>
      </c>
      <c r="K70" s="718">
        <v>0</v>
      </c>
      <c r="L70" s="718">
        <v>0</v>
      </c>
      <c r="M70" s="718">
        <v>0</v>
      </c>
      <c r="N70" s="718">
        <v>0</v>
      </c>
      <c r="O70" s="714"/>
      <c r="P70" s="714"/>
      <c r="Q70" s="718">
        <v>0</v>
      </c>
      <c r="R70" s="714"/>
      <c r="S70" s="784">
        <v>7673000</v>
      </c>
      <c r="T70" s="785">
        <v>517000</v>
      </c>
      <c r="U70" s="784">
        <v>2365000</v>
      </c>
      <c r="V70" s="786">
        <v>160000</v>
      </c>
      <c r="W70" s="784">
        <v>10038000</v>
      </c>
      <c r="X70" s="721">
        <v>551000</v>
      </c>
      <c r="Y70" s="701"/>
    </row>
    <row r="71" spans="1:25" s="738" customFormat="1">
      <c r="A71" s="1084">
        <v>67</v>
      </c>
      <c r="B71" s="775">
        <v>2</v>
      </c>
      <c r="C71" s="1085" t="s">
        <v>395</v>
      </c>
      <c r="D71" s="1085" t="str">
        <f>VLOOKUP(C71,Sheet4!$A$1:$B$300,2,0)</f>
        <v>6506006786</v>
      </c>
      <c r="E71" s="1086" t="s">
        <v>396</v>
      </c>
      <c r="F71" s="1094" t="str">
        <f>VLOOKUP(C71,[3]Sheet2!$A$3:$G$439,7,0)</f>
        <v>Phó phòng quản lý chất lượng sàn phẩm</v>
      </c>
      <c r="G71" s="1134">
        <v>7728000</v>
      </c>
      <c r="H71" s="1134">
        <v>1764000</v>
      </c>
      <c r="I71" s="1136">
        <f t="shared" si="1"/>
        <v>9492000</v>
      </c>
      <c r="J71" s="718">
        <v>6626000</v>
      </c>
      <c r="K71" s="718">
        <v>0</v>
      </c>
      <c r="L71" s="718">
        <v>0</v>
      </c>
      <c r="M71" s="718">
        <v>0</v>
      </c>
      <c r="N71" s="718">
        <v>0</v>
      </c>
      <c r="O71" s="714"/>
      <c r="P71" s="714"/>
      <c r="Q71" s="718">
        <v>0</v>
      </c>
      <c r="R71" s="714"/>
      <c r="S71" s="784">
        <v>8287000</v>
      </c>
      <c r="T71" s="785">
        <v>559000</v>
      </c>
      <c r="U71" s="784">
        <v>1892000</v>
      </c>
      <c r="V71" s="786">
        <v>128000</v>
      </c>
      <c r="W71" s="784">
        <v>10179000</v>
      </c>
      <c r="X71" s="721">
        <v>551000</v>
      </c>
      <c r="Y71" s="701"/>
    </row>
    <row r="72" spans="1:25">
      <c r="A72" s="1084">
        <v>68</v>
      </c>
      <c r="B72" s="775">
        <v>3</v>
      </c>
      <c r="C72" s="1085" t="s">
        <v>402</v>
      </c>
      <c r="D72" s="1085" t="str">
        <f>VLOOKUP(C72,Sheet4!$A$1:$B$300,2,0)</f>
        <v>5496032516</v>
      </c>
      <c r="E72" s="1086" t="s">
        <v>403</v>
      </c>
      <c r="F72" s="1084" t="str">
        <f>VLOOKUP(C72,[3]Sheet2!$A$3:$G$439,7,0)</f>
        <v>Công nhân lấy mẫu kiểm tra chất lượng phân bón,hóa chất</v>
      </c>
      <c r="G72" s="1132">
        <v>7256000</v>
      </c>
      <c r="H72" s="1132">
        <v>0</v>
      </c>
      <c r="I72" s="1133">
        <f t="shared" si="1"/>
        <v>7256000</v>
      </c>
      <c r="J72" s="712">
        <v>0</v>
      </c>
      <c r="K72" s="712">
        <v>6135000</v>
      </c>
      <c r="L72" s="712">
        <v>0</v>
      </c>
      <c r="M72" s="718">
        <v>0</v>
      </c>
      <c r="N72" s="712">
        <v>0</v>
      </c>
      <c r="O72" s="713"/>
      <c r="P72" s="713"/>
      <c r="Q72" s="718">
        <v>0</v>
      </c>
      <c r="R72" s="713"/>
      <c r="S72" s="711">
        <v>7929000</v>
      </c>
      <c r="T72" s="719">
        <v>673000</v>
      </c>
      <c r="U72" s="711">
        <v>0</v>
      </c>
      <c r="V72" s="720">
        <v>0</v>
      </c>
      <c r="W72" s="711">
        <v>7929000</v>
      </c>
      <c r="X72" s="730">
        <v>1217000</v>
      </c>
    </row>
    <row r="73" spans="1:25">
      <c r="A73" s="1084">
        <v>69</v>
      </c>
      <c r="B73" s="775">
        <v>4</v>
      </c>
      <c r="C73" s="1085" t="s">
        <v>412</v>
      </c>
      <c r="D73" s="1085" t="str">
        <f>VLOOKUP(C73,Sheet4!$A$1:$B$300,2,0)</f>
        <v>5499003379</v>
      </c>
      <c r="E73" s="1086" t="s">
        <v>413</v>
      </c>
      <c r="F73" s="1084" t="str">
        <f>VLOOKUP(C73,[3]Sheet2!$A$3:$G$439,7,0)</f>
        <v>Nhân viên phòng quản lý chất lượng sàn phẩm</v>
      </c>
      <c r="G73" s="1132">
        <v>9014000</v>
      </c>
      <c r="H73" s="1132">
        <v>0</v>
      </c>
      <c r="I73" s="1133">
        <f t="shared" si="1"/>
        <v>9014000</v>
      </c>
      <c r="J73" s="712">
        <v>0</v>
      </c>
      <c r="K73" s="712">
        <v>6135000</v>
      </c>
      <c r="L73" s="712">
        <v>0</v>
      </c>
      <c r="M73" s="718">
        <v>0</v>
      </c>
      <c r="N73" s="712">
        <v>0</v>
      </c>
      <c r="O73" s="713"/>
      <c r="P73" s="713"/>
      <c r="Q73" s="718">
        <v>0</v>
      </c>
      <c r="R73" s="712"/>
      <c r="S73" s="711">
        <v>9666000</v>
      </c>
      <c r="T73" s="719">
        <v>652000</v>
      </c>
      <c r="U73" s="711">
        <v>0</v>
      </c>
      <c r="V73" s="720">
        <v>0</v>
      </c>
      <c r="W73" s="711">
        <v>9666000</v>
      </c>
      <c r="X73" s="730">
        <v>1217000</v>
      </c>
    </row>
    <row r="74" spans="1:25" s="737" customFormat="1">
      <c r="A74" s="1084">
        <v>70</v>
      </c>
      <c r="B74" s="775">
        <v>5</v>
      </c>
      <c r="C74" s="1085" t="s">
        <v>426</v>
      </c>
      <c r="D74" s="1085" t="str">
        <f>VLOOKUP(C74,Sheet4!$A$1:$B$300,2,0)</f>
        <v>9210009441</v>
      </c>
      <c r="E74" s="1086" t="s">
        <v>427</v>
      </c>
      <c r="F74" s="1084" t="str">
        <f>VLOOKUP(C74,[3]Sheet2!$A$3:$G$439,7,0)</f>
        <v>Nhân viên phòng quản lý chất lượng sàn phẩm</v>
      </c>
      <c r="G74" s="1132">
        <v>7156000</v>
      </c>
      <c r="H74" s="1134">
        <v>0</v>
      </c>
      <c r="I74" s="1133">
        <f t="shared" si="1"/>
        <v>7156000</v>
      </c>
      <c r="J74" s="734">
        <v>0</v>
      </c>
      <c r="K74" s="734">
        <v>0</v>
      </c>
      <c r="L74" s="734">
        <v>0</v>
      </c>
      <c r="M74" s="718">
        <v>0</v>
      </c>
      <c r="N74" s="734">
        <v>0</v>
      </c>
      <c r="O74" s="735"/>
      <c r="P74" s="712">
        <v>7028000</v>
      </c>
      <c r="Q74" s="718">
        <v>0</v>
      </c>
      <c r="R74" s="734"/>
      <c r="S74" s="711">
        <v>7673000</v>
      </c>
      <c r="T74" s="719">
        <v>517000</v>
      </c>
      <c r="U74" s="711">
        <v>0</v>
      </c>
      <c r="V74" s="720">
        <v>0</v>
      </c>
      <c r="W74" s="711">
        <v>7673000</v>
      </c>
      <c r="X74" s="736">
        <v>764000</v>
      </c>
      <c r="Y74" s="701"/>
    </row>
    <row r="75" spans="1:25">
      <c r="A75" s="1084">
        <v>71</v>
      </c>
      <c r="B75" s="775">
        <v>6</v>
      </c>
      <c r="C75" s="1085" t="s">
        <v>442</v>
      </c>
      <c r="D75" s="1085" t="str">
        <f>VLOOKUP(C75,Sheet4!$A$1:$B$300,2,0)</f>
        <v>9214012340</v>
      </c>
      <c r="E75" s="1086" t="s">
        <v>443</v>
      </c>
      <c r="F75" s="1084" t="str">
        <f>VLOOKUP(C75,[3]Sheet2!$A$3:$G$439,7,0)</f>
        <v>Phó phòng quản lý chất lượng sàn phẩm</v>
      </c>
      <c r="G75" s="1132">
        <v>7156000</v>
      </c>
      <c r="H75" s="1132">
        <v>1764000</v>
      </c>
      <c r="I75" s="1133">
        <f t="shared" si="1"/>
        <v>8920000</v>
      </c>
      <c r="J75" s="712">
        <v>0</v>
      </c>
      <c r="K75" s="712">
        <v>0</v>
      </c>
      <c r="L75" s="712">
        <v>0</v>
      </c>
      <c r="M75" s="718">
        <v>0</v>
      </c>
      <c r="N75" s="712">
        <v>0</v>
      </c>
      <c r="O75" s="713"/>
      <c r="P75" s="712">
        <v>6630000</v>
      </c>
      <c r="Q75" s="718">
        <v>0</v>
      </c>
      <c r="R75" s="712"/>
      <c r="S75" s="711">
        <v>7673000</v>
      </c>
      <c r="T75" s="719">
        <v>517000</v>
      </c>
      <c r="U75" s="711">
        <v>1892000</v>
      </c>
      <c r="V75" s="720">
        <v>128000</v>
      </c>
      <c r="W75" s="711">
        <v>9565000</v>
      </c>
      <c r="X75" s="716">
        <v>664000</v>
      </c>
    </row>
    <row r="76" spans="1:25" s="738" customFormat="1">
      <c r="A76" s="1084">
        <v>72</v>
      </c>
      <c r="B76" s="775">
        <v>7</v>
      </c>
      <c r="C76" s="1089" t="s">
        <v>450</v>
      </c>
      <c r="D76" s="1085" t="str">
        <f>VLOOKUP(C76,Sheet4!$A$1:$B$300,2,0)</f>
        <v>9216014083</v>
      </c>
      <c r="E76" s="1091" t="s">
        <v>451</v>
      </c>
      <c r="F76" s="1084" t="str">
        <f>VLOOKUP(C76,[3]Sheet2!$A$3:$G$439,7,0)</f>
        <v>Nhân viên phòng quản lý chất lượng sàn phẩm</v>
      </c>
      <c r="G76" s="1134">
        <v>7156000</v>
      </c>
      <c r="H76" s="1134">
        <v>0</v>
      </c>
      <c r="I76" s="1133">
        <f t="shared" si="1"/>
        <v>7156000</v>
      </c>
      <c r="J76" s="718">
        <v>0</v>
      </c>
      <c r="K76" s="718">
        <v>0</v>
      </c>
      <c r="L76" s="718">
        <v>0</v>
      </c>
      <c r="M76" s="718">
        <v>0</v>
      </c>
      <c r="N76" s="718">
        <v>0</v>
      </c>
      <c r="O76" s="714"/>
      <c r="P76" s="718">
        <v>6630000</v>
      </c>
      <c r="Q76" s="718">
        <v>0</v>
      </c>
      <c r="R76" s="718"/>
      <c r="S76" s="784">
        <v>7673000</v>
      </c>
      <c r="T76" s="785">
        <v>517000</v>
      </c>
      <c r="U76" s="784">
        <v>0</v>
      </c>
      <c r="V76" s="786">
        <v>0</v>
      </c>
      <c r="W76" s="784">
        <v>7673000</v>
      </c>
      <c r="X76" s="721">
        <v>664000</v>
      </c>
      <c r="Y76" s="701"/>
    </row>
    <row r="77" spans="1:25">
      <c r="A77" s="1084">
        <v>73</v>
      </c>
      <c r="B77" s="775">
        <v>8</v>
      </c>
      <c r="C77" s="1106" t="s">
        <v>460</v>
      </c>
      <c r="D77" s="1085" t="str">
        <f>VLOOKUP(C77,Sheet4!$A$1:$B$300,2,0)</f>
        <v>8723073381</v>
      </c>
      <c r="E77" s="1091" t="s">
        <v>461</v>
      </c>
      <c r="F77" s="1084" t="s">
        <v>4282</v>
      </c>
      <c r="G77" s="1132">
        <v>6135000</v>
      </c>
      <c r="H77" s="1132">
        <v>0</v>
      </c>
      <c r="I77" s="1133">
        <f t="shared" si="1"/>
        <v>6135000</v>
      </c>
      <c r="J77" s="712">
        <v>0</v>
      </c>
      <c r="K77" s="712">
        <v>0</v>
      </c>
      <c r="L77" s="712">
        <v>0</v>
      </c>
      <c r="M77" s="718">
        <v>0</v>
      </c>
      <c r="N77" s="712">
        <v>0</v>
      </c>
      <c r="O77" s="713"/>
      <c r="P77" s="712">
        <v>7028000</v>
      </c>
      <c r="Q77" s="718">
        <v>0</v>
      </c>
      <c r="R77" s="712"/>
      <c r="S77" s="711">
        <v>6579000</v>
      </c>
      <c r="T77" s="719">
        <v>444000</v>
      </c>
      <c r="U77" s="711">
        <v>0</v>
      </c>
      <c r="V77" s="720">
        <v>0</v>
      </c>
      <c r="W77" s="711">
        <v>6579000</v>
      </c>
      <c r="X77" s="716">
        <v>864000</v>
      </c>
      <c r="Y77" s="701">
        <f>VLOOKUP(C77,'1-7-2026'!$C$3:$W$76,16,0)</f>
        <v>7105000</v>
      </c>
    </row>
    <row r="78" spans="1:25" s="738" customFormat="1">
      <c r="A78" s="1084">
        <v>74</v>
      </c>
      <c r="B78" s="775">
        <v>9</v>
      </c>
      <c r="C78" s="1089" t="s">
        <v>1733</v>
      </c>
      <c r="D78" s="1085" t="str">
        <f>VLOOKUP(C78,Sheet4!$A$1:$B$300,2,0)</f>
        <v>9321446020</v>
      </c>
      <c r="E78" s="1107" t="s">
        <v>1579</v>
      </c>
      <c r="F78" s="1084" t="s">
        <v>4282</v>
      </c>
      <c r="G78" s="1132">
        <v>6135000</v>
      </c>
      <c r="H78" s="1132">
        <v>0</v>
      </c>
      <c r="I78" s="1133">
        <f t="shared" si="1"/>
        <v>6135000</v>
      </c>
      <c r="J78" s="718">
        <v>0</v>
      </c>
      <c r="K78" s="718">
        <v>0</v>
      </c>
      <c r="L78" s="718">
        <v>0</v>
      </c>
      <c r="M78" s="718">
        <v>0</v>
      </c>
      <c r="N78" s="718">
        <v>0</v>
      </c>
      <c r="O78" s="714"/>
      <c r="P78" s="718">
        <v>6255000</v>
      </c>
      <c r="Q78" s="718">
        <v>0</v>
      </c>
      <c r="R78" s="718"/>
      <c r="S78" s="784">
        <v>6579000</v>
      </c>
      <c r="T78" s="785">
        <v>444000</v>
      </c>
      <c r="U78" s="784">
        <v>0</v>
      </c>
      <c r="V78" s="786">
        <v>0</v>
      </c>
      <c r="W78" s="784">
        <v>6579000</v>
      </c>
      <c r="X78" s="721">
        <v>573000</v>
      </c>
      <c r="Y78" s="701">
        <f>VLOOKUP(C78,'1-7-2026'!$C$3:$W$76,16,0)</f>
        <v>7105000</v>
      </c>
    </row>
    <row r="79" spans="1:25">
      <c r="A79" s="1084">
        <v>75</v>
      </c>
      <c r="B79" s="775">
        <v>10</v>
      </c>
      <c r="C79" s="1089" t="s">
        <v>2684</v>
      </c>
      <c r="D79" s="1085" t="s">
        <v>2881</v>
      </c>
      <c r="E79" s="1107" t="s">
        <v>2682</v>
      </c>
      <c r="F79" s="1084" t="s">
        <v>4282</v>
      </c>
      <c r="G79" s="1132">
        <v>6135000</v>
      </c>
      <c r="H79" s="1132"/>
      <c r="I79" s="1133">
        <f t="shared" si="1"/>
        <v>6135000</v>
      </c>
      <c r="J79" s="712">
        <v>0</v>
      </c>
      <c r="K79" s="712">
        <v>0</v>
      </c>
      <c r="L79" s="712">
        <v>0</v>
      </c>
      <c r="M79" s="718">
        <v>0</v>
      </c>
      <c r="N79" s="712">
        <v>0</v>
      </c>
      <c r="O79" s="713"/>
      <c r="P79" s="712">
        <v>6630000</v>
      </c>
      <c r="Q79" s="718">
        <v>0</v>
      </c>
      <c r="R79" s="712"/>
      <c r="S79" s="711">
        <v>6579000</v>
      </c>
      <c r="T79" s="719">
        <v>444000</v>
      </c>
      <c r="U79" s="711">
        <v>0</v>
      </c>
      <c r="V79" s="720">
        <v>0</v>
      </c>
      <c r="W79" s="711">
        <v>6579000</v>
      </c>
      <c r="X79" s="716">
        <v>739000</v>
      </c>
    </row>
    <row r="80" spans="1:25">
      <c r="A80" s="1084">
        <v>76</v>
      </c>
      <c r="B80" s="775">
        <v>11</v>
      </c>
      <c r="C80" s="1101" t="s">
        <v>2901</v>
      </c>
      <c r="D80" s="1108" t="s">
        <v>3088</v>
      </c>
      <c r="E80" s="1097" t="s">
        <v>2902</v>
      </c>
      <c r="F80" s="1109" t="s">
        <v>4282</v>
      </c>
      <c r="G80" s="1135">
        <v>6135000</v>
      </c>
      <c r="H80" s="1135"/>
      <c r="I80" s="1137">
        <f t="shared" si="1"/>
        <v>6135000</v>
      </c>
      <c r="J80" s="712">
        <v>0</v>
      </c>
      <c r="K80" s="712">
        <v>0</v>
      </c>
      <c r="L80" s="712">
        <v>0</v>
      </c>
      <c r="M80" s="718">
        <v>0</v>
      </c>
      <c r="N80" s="712">
        <v>0</v>
      </c>
      <c r="O80" s="712">
        <v>0</v>
      </c>
      <c r="P80" s="712">
        <v>6255000</v>
      </c>
      <c r="Q80" s="718">
        <v>0</v>
      </c>
      <c r="R80" s="712"/>
      <c r="S80" s="711">
        <v>6579000</v>
      </c>
      <c r="T80" s="719">
        <v>444000</v>
      </c>
      <c r="U80" s="711">
        <v>0</v>
      </c>
      <c r="V80" s="720">
        <v>0</v>
      </c>
      <c r="W80" s="711">
        <v>6579000</v>
      </c>
      <c r="X80" s="716">
        <v>573000</v>
      </c>
    </row>
    <row r="81" spans="1:25" s="738" customFormat="1">
      <c r="A81" s="1084">
        <v>77</v>
      </c>
      <c r="B81" s="775">
        <v>12</v>
      </c>
      <c r="C81" s="1101" t="s">
        <v>2903</v>
      </c>
      <c r="D81" s="1108" t="s">
        <v>3317</v>
      </c>
      <c r="E81" s="1097" t="s">
        <v>2904</v>
      </c>
      <c r="F81" s="1109" t="s">
        <v>4282</v>
      </c>
      <c r="G81" s="1135">
        <v>6135000</v>
      </c>
      <c r="H81" s="1135"/>
      <c r="I81" s="1137">
        <f t="shared" si="1"/>
        <v>6135000</v>
      </c>
      <c r="J81" s="718">
        <v>0</v>
      </c>
      <c r="K81" s="718">
        <v>0</v>
      </c>
      <c r="L81" s="718">
        <v>0</v>
      </c>
      <c r="M81" s="718">
        <v>0</v>
      </c>
      <c r="N81" s="718">
        <v>0</v>
      </c>
      <c r="O81" s="718">
        <v>0</v>
      </c>
      <c r="P81" s="718">
        <v>6255000</v>
      </c>
      <c r="Q81" s="718"/>
      <c r="R81" s="718"/>
      <c r="S81" s="784">
        <v>6579000</v>
      </c>
      <c r="T81" s="785">
        <v>444000</v>
      </c>
      <c r="U81" s="784">
        <v>0</v>
      </c>
      <c r="V81" s="786">
        <v>0</v>
      </c>
      <c r="W81" s="784">
        <v>6579000</v>
      </c>
      <c r="X81" s="721">
        <v>573000</v>
      </c>
      <c r="Y81" s="701"/>
    </row>
    <row r="82" spans="1:25" s="738" customFormat="1">
      <c r="A82" s="1084">
        <v>78</v>
      </c>
      <c r="B82" s="775">
        <v>1</v>
      </c>
      <c r="C82" s="1085" t="s">
        <v>471</v>
      </c>
      <c r="D82" s="1085" t="str">
        <f>VLOOKUP(C82,Sheet4!$A$1:$B$300,2,0)</f>
        <v>5496032573</v>
      </c>
      <c r="E82" s="1086" t="s">
        <v>472</v>
      </c>
      <c r="F82" s="1109" t="str">
        <f>VLOOKUP(C82,[3]Sheet2!$A$3:$G$439,7,0)</f>
        <v>Nhân viên Bảo vệ</v>
      </c>
      <c r="G82" s="1135">
        <v>5736000</v>
      </c>
      <c r="H82" s="1135">
        <v>0</v>
      </c>
      <c r="I82" s="1137">
        <f t="shared" si="1"/>
        <v>5736000</v>
      </c>
      <c r="J82" s="718">
        <v>0</v>
      </c>
      <c r="K82" s="718">
        <v>0</v>
      </c>
      <c r="L82" s="718">
        <v>0</v>
      </c>
      <c r="M82" s="718">
        <v>0</v>
      </c>
      <c r="N82" s="718">
        <v>0</v>
      </c>
      <c r="O82" s="718">
        <v>0</v>
      </c>
      <c r="P82" s="718">
        <v>5567000</v>
      </c>
      <c r="Q82" s="718"/>
      <c r="R82" s="718"/>
      <c r="S82" s="784">
        <v>6152000</v>
      </c>
      <c r="T82" s="785">
        <v>416000</v>
      </c>
      <c r="U82" s="784">
        <v>0</v>
      </c>
      <c r="V82" s="786">
        <v>0</v>
      </c>
      <c r="W82" s="784">
        <v>6152000</v>
      </c>
      <c r="X82" s="721">
        <v>414000</v>
      </c>
      <c r="Y82" s="701"/>
    </row>
    <row r="83" spans="1:25" s="738" customFormat="1">
      <c r="A83" s="1084">
        <v>79</v>
      </c>
      <c r="B83" s="775">
        <v>2</v>
      </c>
      <c r="C83" s="1087" t="s">
        <v>496</v>
      </c>
      <c r="D83" s="1085" t="str">
        <f>VLOOKUP(C83,Sheet4!$A$1:$B$300,2,0)</f>
        <v>5400002916</v>
      </c>
      <c r="E83" s="1088" t="s">
        <v>497</v>
      </c>
      <c r="F83" s="1109" t="str">
        <f>VLOOKUP(C83,[3]Sheet2!$A$3:$G$439,7,0)</f>
        <v>Nhân viên Bảo vệ</v>
      </c>
      <c r="G83" s="1135">
        <v>5736000</v>
      </c>
      <c r="H83" s="1135">
        <v>0</v>
      </c>
      <c r="I83" s="1137">
        <f t="shared" si="1"/>
        <v>5736000</v>
      </c>
      <c r="J83" s="718">
        <v>0</v>
      </c>
      <c r="K83" s="718">
        <v>0</v>
      </c>
      <c r="L83" s="718">
        <v>0</v>
      </c>
      <c r="M83" s="718">
        <v>0</v>
      </c>
      <c r="N83" s="718">
        <v>0</v>
      </c>
      <c r="O83" s="718">
        <v>0</v>
      </c>
      <c r="P83" s="718">
        <v>5901000</v>
      </c>
      <c r="Q83" s="718"/>
      <c r="R83" s="718"/>
      <c r="S83" s="784">
        <v>6152000</v>
      </c>
      <c r="T83" s="785">
        <v>416000</v>
      </c>
      <c r="U83" s="784">
        <v>0</v>
      </c>
      <c r="V83" s="786">
        <v>0</v>
      </c>
      <c r="W83" s="784">
        <v>6152000</v>
      </c>
      <c r="X83" s="721">
        <v>490000</v>
      </c>
      <c r="Y83" s="701"/>
    </row>
    <row r="84" spans="1:25">
      <c r="A84" s="1084">
        <v>80</v>
      </c>
      <c r="B84" s="775">
        <v>1</v>
      </c>
      <c r="C84" s="1102" t="s">
        <v>504</v>
      </c>
      <c r="D84" s="1085" t="str">
        <f>VLOOKUP(C84,Sheet4!$A$1:$B$300,2,0)</f>
        <v>5496032575</v>
      </c>
      <c r="E84" s="1103" t="s">
        <v>505</v>
      </c>
      <c r="F84" s="1109" t="str">
        <f>VLOOKUP(C84,[3]Sheet2!$A$3:$G$439,7,0)</f>
        <v>Thợ hàn điện</v>
      </c>
      <c r="G84" s="1135">
        <v>7028000</v>
      </c>
      <c r="H84" s="1135">
        <v>0</v>
      </c>
      <c r="I84" s="1137">
        <f t="shared" si="1"/>
        <v>7028000</v>
      </c>
      <c r="J84" s="712">
        <v>0</v>
      </c>
      <c r="K84" s="712">
        <v>0</v>
      </c>
      <c r="L84" s="712">
        <v>0</v>
      </c>
      <c r="M84" s="718">
        <v>0</v>
      </c>
      <c r="N84" s="712">
        <v>0</v>
      </c>
      <c r="O84" s="712">
        <v>0</v>
      </c>
      <c r="P84" s="712">
        <v>5567000</v>
      </c>
      <c r="Q84" s="718"/>
      <c r="R84" s="712"/>
      <c r="S84" s="711">
        <v>7976000</v>
      </c>
      <c r="T84" s="719">
        <v>948000</v>
      </c>
      <c r="U84" s="711">
        <v>0</v>
      </c>
      <c r="V84" s="720">
        <v>0</v>
      </c>
      <c r="W84" s="711">
        <v>7976000</v>
      </c>
      <c r="X84" s="716">
        <v>414000</v>
      </c>
    </row>
    <row r="85" spans="1:25" s="738" customFormat="1">
      <c r="A85" s="1084">
        <v>81</v>
      </c>
      <c r="B85" s="775">
        <v>2</v>
      </c>
      <c r="C85" s="1102" t="s">
        <v>511</v>
      </c>
      <c r="D85" s="1085" t="str">
        <f>VLOOKUP(C85,Sheet4!$A$1:$B$300,2,0)</f>
        <v>5499003350</v>
      </c>
      <c r="E85" s="1103" t="s">
        <v>512</v>
      </c>
      <c r="F85" s="1109" t="str">
        <f>VLOOKUP(C85,[3]Sheet2!$A$3:$G$439,7,0)</f>
        <v>Thợ hàn điện</v>
      </c>
      <c r="G85" s="1135">
        <v>6630000</v>
      </c>
      <c r="H85" s="1135">
        <v>0</v>
      </c>
      <c r="I85" s="1137">
        <f t="shared" si="1"/>
        <v>6630000</v>
      </c>
      <c r="J85" s="718">
        <v>0</v>
      </c>
      <c r="K85" s="718">
        <v>0</v>
      </c>
      <c r="L85" s="718">
        <v>0</v>
      </c>
      <c r="M85" s="718">
        <v>0</v>
      </c>
      <c r="N85" s="718">
        <v>0</v>
      </c>
      <c r="O85" s="718">
        <v>0</v>
      </c>
      <c r="P85" s="718">
        <v>5252000</v>
      </c>
      <c r="Q85" s="718">
        <v>0</v>
      </c>
      <c r="R85" s="718"/>
      <c r="S85" s="784">
        <v>7454000</v>
      </c>
      <c r="T85" s="785">
        <v>824000</v>
      </c>
      <c r="U85" s="784">
        <v>0</v>
      </c>
      <c r="V85" s="786">
        <v>0</v>
      </c>
      <c r="W85" s="784">
        <v>7454000</v>
      </c>
      <c r="X85" s="721">
        <v>344000</v>
      </c>
      <c r="Y85" s="701">
        <f>VLOOKUP(C85,'1-7-2026'!$C$3:$W$76,16,0)</f>
        <v>7976000</v>
      </c>
    </row>
    <row r="86" spans="1:25" s="738" customFormat="1">
      <c r="A86" s="1084">
        <v>82</v>
      </c>
      <c r="B86" s="775">
        <v>3</v>
      </c>
      <c r="C86" s="1102" t="s">
        <v>519</v>
      </c>
      <c r="D86" s="1085" t="str">
        <f>VLOOKUP(C86,Sheet4!$A$1:$B$300,2,0)</f>
        <v>5496032594</v>
      </c>
      <c r="E86" s="1103" t="s">
        <v>520</v>
      </c>
      <c r="F86" s="1109" t="str">
        <f>VLOOKUP(C86,[3]Sheet2!$A$3:$G$439,7,0)</f>
        <v>Thợ hàn điện</v>
      </c>
      <c r="G86" s="1135">
        <v>7028000</v>
      </c>
      <c r="H86" s="1135">
        <v>0</v>
      </c>
      <c r="I86" s="1137">
        <f t="shared" si="1"/>
        <v>7028000</v>
      </c>
      <c r="J86" s="718">
        <v>0</v>
      </c>
      <c r="K86" s="718">
        <v>0</v>
      </c>
      <c r="L86" s="718">
        <v>0</v>
      </c>
      <c r="M86" s="718"/>
      <c r="N86" s="718">
        <v>0</v>
      </c>
      <c r="O86" s="714"/>
      <c r="P86" s="718">
        <v>4955000</v>
      </c>
      <c r="Q86" s="714"/>
      <c r="R86" s="714"/>
      <c r="S86" s="784">
        <v>7976000</v>
      </c>
      <c r="T86" s="785">
        <v>948000</v>
      </c>
      <c r="U86" s="784">
        <v>0</v>
      </c>
      <c r="V86" s="786">
        <v>0</v>
      </c>
      <c r="W86" s="784">
        <v>7976000</v>
      </c>
      <c r="X86" s="721">
        <v>281000</v>
      </c>
      <c r="Y86" s="701"/>
    </row>
    <row r="87" spans="1:25">
      <c r="A87" s="1084">
        <v>83</v>
      </c>
      <c r="B87" s="775">
        <v>4</v>
      </c>
      <c r="C87" s="1102" t="s">
        <v>525</v>
      </c>
      <c r="D87" s="1085" t="str">
        <f>VLOOKUP(C87,Sheet4!$A$1:$B$300,2,0)</f>
        <v>5496032624</v>
      </c>
      <c r="E87" s="1103" t="s">
        <v>526</v>
      </c>
      <c r="F87" s="1109" t="s">
        <v>4283</v>
      </c>
      <c r="G87" s="1135">
        <v>7028000</v>
      </c>
      <c r="H87" s="1135">
        <v>1764000</v>
      </c>
      <c r="I87" s="1137">
        <f t="shared" si="1"/>
        <v>8792000</v>
      </c>
      <c r="J87" s="712">
        <v>0</v>
      </c>
      <c r="K87" s="712">
        <v>0</v>
      </c>
      <c r="L87" s="712">
        <v>0</v>
      </c>
      <c r="M87" s="718"/>
      <c r="N87" s="712">
        <v>0</v>
      </c>
      <c r="O87" s="713"/>
      <c r="P87" s="712">
        <v>4955000</v>
      </c>
      <c r="Q87" s="718"/>
      <c r="R87" s="712"/>
      <c r="S87" s="711">
        <v>7976000</v>
      </c>
      <c r="T87" s="719">
        <v>948000</v>
      </c>
      <c r="U87" s="711">
        <v>1892000</v>
      </c>
      <c r="V87" s="720">
        <v>128000</v>
      </c>
      <c r="W87" s="711">
        <v>9868000</v>
      </c>
      <c r="X87" s="716">
        <v>281000</v>
      </c>
    </row>
    <row r="88" spans="1:25">
      <c r="A88" s="1084">
        <v>84</v>
      </c>
      <c r="B88" s="775">
        <v>5</v>
      </c>
      <c r="C88" s="1102" t="s">
        <v>532</v>
      </c>
      <c r="D88" s="1085" t="str">
        <f>VLOOKUP(C88,Sheet4!$A$1:$B$300,2,0)</f>
        <v>5400002875</v>
      </c>
      <c r="E88" s="1103" t="s">
        <v>533</v>
      </c>
      <c r="F88" s="1109" t="s">
        <v>3891</v>
      </c>
      <c r="G88" s="1135">
        <v>6630000</v>
      </c>
      <c r="H88" s="1135">
        <v>0</v>
      </c>
      <c r="I88" s="1137">
        <f t="shared" si="1"/>
        <v>6630000</v>
      </c>
      <c r="J88" s="712">
        <v>0</v>
      </c>
      <c r="K88" s="712">
        <v>0</v>
      </c>
      <c r="L88" s="712">
        <v>0</v>
      </c>
      <c r="M88" s="718"/>
      <c r="N88" s="712">
        <v>0</v>
      </c>
      <c r="O88" s="713"/>
      <c r="P88" s="712">
        <v>4955000</v>
      </c>
      <c r="Q88" s="718"/>
      <c r="R88" s="712"/>
      <c r="S88" s="711">
        <v>7454000</v>
      </c>
      <c r="T88" s="719">
        <v>824000</v>
      </c>
      <c r="U88" s="711">
        <v>0</v>
      </c>
      <c r="V88" s="720">
        <v>0</v>
      </c>
      <c r="W88" s="711">
        <v>7454000</v>
      </c>
      <c r="X88" s="716">
        <v>281000</v>
      </c>
    </row>
    <row r="89" spans="1:25">
      <c r="A89" s="1084">
        <v>85</v>
      </c>
      <c r="B89" s="775">
        <v>6</v>
      </c>
      <c r="C89" s="1102" t="s">
        <v>537</v>
      </c>
      <c r="D89" s="1085" t="str">
        <f>VLOOKUP(C89,Sheet4!$A$1:$B$300,2,0)</f>
        <v>5400002904</v>
      </c>
      <c r="E89" s="1103" t="s">
        <v>538</v>
      </c>
      <c r="F89" s="1109" t="s">
        <v>4284</v>
      </c>
      <c r="G89" s="1135">
        <v>6630000</v>
      </c>
      <c r="H89" s="1135">
        <v>1323000</v>
      </c>
      <c r="I89" s="1137">
        <f t="shared" si="1"/>
        <v>7953000</v>
      </c>
      <c r="J89" s="712">
        <v>0</v>
      </c>
      <c r="K89" s="712">
        <v>0</v>
      </c>
      <c r="L89" s="712">
        <v>0</v>
      </c>
      <c r="M89" s="718"/>
      <c r="N89" s="712">
        <v>0</v>
      </c>
      <c r="O89" s="713"/>
      <c r="P89" s="712">
        <v>4955000</v>
      </c>
      <c r="Q89" s="718"/>
      <c r="R89" s="712"/>
      <c r="S89" s="711">
        <v>7454000</v>
      </c>
      <c r="T89" s="719">
        <v>824000</v>
      </c>
      <c r="U89" s="711">
        <v>1419000</v>
      </c>
      <c r="V89" s="720">
        <v>96000</v>
      </c>
      <c r="W89" s="711">
        <v>8873000</v>
      </c>
      <c r="X89" s="716">
        <v>281000</v>
      </c>
    </row>
    <row r="90" spans="1:25" s="738" customFormat="1">
      <c r="A90" s="1084">
        <v>86</v>
      </c>
      <c r="B90" s="775">
        <v>7</v>
      </c>
      <c r="C90" s="1102" t="s">
        <v>545</v>
      </c>
      <c r="D90" s="1085" t="str">
        <f>VLOOKUP(C90,Sheet4!$A$1:$B$300,2,0)</f>
        <v>6504006865</v>
      </c>
      <c r="E90" s="1103" t="s">
        <v>546</v>
      </c>
      <c r="F90" s="1109" t="s">
        <v>4284</v>
      </c>
      <c r="G90" s="1135">
        <v>6255000</v>
      </c>
      <c r="H90" s="1135">
        <v>1323000</v>
      </c>
      <c r="I90" s="1137">
        <f t="shared" si="1"/>
        <v>7578000</v>
      </c>
      <c r="J90" s="718">
        <v>0</v>
      </c>
      <c r="K90" s="718">
        <v>0</v>
      </c>
      <c r="L90" s="718">
        <v>0</v>
      </c>
      <c r="M90" s="718">
        <v>0</v>
      </c>
      <c r="N90" s="718">
        <v>0</v>
      </c>
      <c r="O90" s="718">
        <v>0</v>
      </c>
      <c r="P90" s="718">
        <v>5901000</v>
      </c>
      <c r="Q90" s="718">
        <v>0</v>
      </c>
      <c r="R90" s="718"/>
      <c r="S90" s="784">
        <v>6966000</v>
      </c>
      <c r="T90" s="785">
        <v>711000</v>
      </c>
      <c r="U90" s="784">
        <v>1419000</v>
      </c>
      <c r="V90" s="786">
        <v>96000</v>
      </c>
      <c r="W90" s="784">
        <v>8385000</v>
      </c>
      <c r="X90" s="721">
        <v>490000</v>
      </c>
      <c r="Y90" s="701"/>
    </row>
    <row r="91" spans="1:25" s="738" customFormat="1">
      <c r="A91" s="1084">
        <v>87</v>
      </c>
      <c r="B91" s="775">
        <v>8</v>
      </c>
      <c r="C91" s="1102" t="s">
        <v>550</v>
      </c>
      <c r="D91" s="1085" t="str">
        <f>VLOOKUP(C91,Sheet4!$A$1:$B$300,2,0)</f>
        <v>9208016258</v>
      </c>
      <c r="E91" s="1103" t="s">
        <v>551</v>
      </c>
      <c r="F91" s="1109" t="s">
        <v>3891</v>
      </c>
      <c r="G91" s="1135">
        <v>6255000</v>
      </c>
      <c r="H91" s="1135">
        <v>0</v>
      </c>
      <c r="I91" s="1137">
        <f t="shared" si="1"/>
        <v>6255000</v>
      </c>
      <c r="J91" s="718">
        <v>0</v>
      </c>
      <c r="K91" s="718">
        <v>0</v>
      </c>
      <c r="L91" s="718">
        <v>0</v>
      </c>
      <c r="M91" s="718">
        <v>0</v>
      </c>
      <c r="N91" s="718">
        <v>0</v>
      </c>
      <c r="O91" s="718">
        <v>0</v>
      </c>
      <c r="P91" s="718">
        <v>5780000</v>
      </c>
      <c r="Q91" s="718"/>
      <c r="R91" s="718"/>
      <c r="S91" s="784">
        <v>6966000</v>
      </c>
      <c r="T91" s="785">
        <v>711000</v>
      </c>
      <c r="U91" s="784">
        <v>0</v>
      </c>
      <c r="V91" s="786">
        <v>0</v>
      </c>
      <c r="W91" s="784">
        <v>6966000</v>
      </c>
      <c r="X91" s="721">
        <v>479000</v>
      </c>
      <c r="Y91" s="701">
        <f>VLOOKUP(C91,'1-7-2026'!$C$3:$W$76,16,0)</f>
        <v>7454000</v>
      </c>
    </row>
    <row r="92" spans="1:25" s="738" customFormat="1">
      <c r="A92" s="1084">
        <v>88</v>
      </c>
      <c r="B92" s="775">
        <v>9</v>
      </c>
      <c r="C92" s="1102" t="s">
        <v>562</v>
      </c>
      <c r="D92" s="1085" t="str">
        <f>VLOOKUP(C92,Sheet4!$A$1:$B$300,2,0)</f>
        <v>9212008062</v>
      </c>
      <c r="E92" s="1103" t="s">
        <v>563</v>
      </c>
      <c r="F92" s="1109" t="str">
        <f>VLOOKUP(C92,[3]Sheet2!$A$3:$G$439,7,0)</f>
        <v>Thợ hàn điện</v>
      </c>
      <c r="G92" s="1135">
        <v>5901000</v>
      </c>
      <c r="H92" s="1135">
        <v>0</v>
      </c>
      <c r="I92" s="1137">
        <f t="shared" si="1"/>
        <v>5901000</v>
      </c>
      <c r="J92" s="718">
        <v>0</v>
      </c>
      <c r="K92" s="718">
        <v>0</v>
      </c>
      <c r="L92" s="718">
        <v>0</v>
      </c>
      <c r="M92" s="718">
        <v>0</v>
      </c>
      <c r="N92" s="718">
        <v>0</v>
      </c>
      <c r="O92" s="718">
        <v>0</v>
      </c>
      <c r="P92" s="718">
        <v>5402000</v>
      </c>
      <c r="Q92" s="718"/>
      <c r="R92" s="718"/>
      <c r="S92" s="784">
        <v>6510000</v>
      </c>
      <c r="T92" s="785">
        <v>609000</v>
      </c>
      <c r="U92" s="784">
        <v>0</v>
      </c>
      <c r="V92" s="786">
        <v>0</v>
      </c>
      <c r="W92" s="784">
        <v>6510000</v>
      </c>
      <c r="X92" s="721">
        <v>494000</v>
      </c>
      <c r="Y92" s="701"/>
    </row>
    <row r="93" spans="1:25" s="729" customFormat="1">
      <c r="A93" s="1084">
        <v>89</v>
      </c>
      <c r="B93" s="775">
        <v>10</v>
      </c>
      <c r="C93" s="1102" t="s">
        <v>568</v>
      </c>
      <c r="D93" s="1085" t="str">
        <f>VLOOKUP(C93,Sheet4!$A$1:$B$300,2,0)</f>
        <v>9213003751</v>
      </c>
      <c r="E93" s="1103" t="s">
        <v>569</v>
      </c>
      <c r="F93" s="1109" t="str">
        <f>VLOOKUP(C93,[3]Sheet2!$A$3:$G$439,7,0)</f>
        <v>Thợ hàn điện</v>
      </c>
      <c r="G93" s="1135">
        <v>6255000</v>
      </c>
      <c r="H93" s="1135">
        <v>0</v>
      </c>
      <c r="I93" s="1137">
        <f t="shared" si="1"/>
        <v>6255000</v>
      </c>
      <c r="J93" s="727">
        <v>0</v>
      </c>
      <c r="K93" s="727">
        <v>0</v>
      </c>
      <c r="L93" s="727">
        <v>0</v>
      </c>
      <c r="M93" s="727"/>
      <c r="N93" s="727">
        <v>0</v>
      </c>
      <c r="O93" s="727">
        <v>0</v>
      </c>
      <c r="P93" s="727">
        <v>5049000</v>
      </c>
      <c r="Q93" s="727">
        <v>0</v>
      </c>
      <c r="R93" s="727"/>
      <c r="S93" s="711">
        <v>6966000</v>
      </c>
      <c r="T93" s="719">
        <v>711000</v>
      </c>
      <c r="U93" s="711">
        <v>0</v>
      </c>
      <c r="V93" s="720">
        <v>0</v>
      </c>
      <c r="W93" s="711">
        <v>6966000</v>
      </c>
      <c r="X93" s="733">
        <v>375000</v>
      </c>
      <c r="Y93" s="701"/>
    </row>
    <row r="94" spans="1:25" s="729" customFormat="1">
      <c r="A94" s="1084">
        <v>90</v>
      </c>
      <c r="B94" s="775">
        <v>11</v>
      </c>
      <c r="C94" s="1102" t="s">
        <v>578</v>
      </c>
      <c r="D94" s="1085" t="str">
        <f>VLOOKUP(C94,Sheet4!$A$1:$B$300,2,0)</f>
        <v>6506006806</v>
      </c>
      <c r="E94" s="1103" t="s">
        <v>579</v>
      </c>
      <c r="F94" s="1109" t="str">
        <f>VLOOKUP(C94,[3]Sheet2!$A$3:$G$439,7,0)</f>
        <v>Thợ nề</v>
      </c>
      <c r="G94" s="1135">
        <v>6185000</v>
      </c>
      <c r="H94" s="1135">
        <v>0</v>
      </c>
      <c r="I94" s="1137">
        <f t="shared" si="1"/>
        <v>6185000</v>
      </c>
      <c r="J94" s="727">
        <v>0</v>
      </c>
      <c r="K94" s="727">
        <v>0</v>
      </c>
      <c r="L94" s="727"/>
      <c r="M94" s="727"/>
      <c r="N94" s="727">
        <v>0</v>
      </c>
      <c r="O94" s="728"/>
      <c r="P94" s="727">
        <v>4719000</v>
      </c>
      <c r="Q94" s="728"/>
      <c r="R94" s="728"/>
      <c r="S94" s="711">
        <v>6634000</v>
      </c>
      <c r="T94" s="719">
        <v>449000</v>
      </c>
      <c r="U94" s="711">
        <v>0</v>
      </c>
      <c r="V94" s="720">
        <v>0</v>
      </c>
      <c r="W94" s="711">
        <v>6634000</v>
      </c>
      <c r="X94" s="733">
        <v>268000</v>
      </c>
      <c r="Y94" s="701"/>
    </row>
    <row r="95" spans="1:25">
      <c r="A95" s="1084">
        <v>91</v>
      </c>
      <c r="B95" s="775">
        <v>12</v>
      </c>
      <c r="C95" s="1089" t="s">
        <v>586</v>
      </c>
      <c r="D95" s="1085" t="str">
        <f>VLOOKUP(C95,Sheet4!$A$1:$B$300,2,0)</f>
        <v>9215006914</v>
      </c>
      <c r="E95" s="1091" t="s">
        <v>587</v>
      </c>
      <c r="F95" s="1109" t="str">
        <f>VLOOKUP(C95,[3]Sheet2!$A$3:$G$439,7,0)</f>
        <v>Thợ điện</v>
      </c>
      <c r="G95" s="1135">
        <v>5780000</v>
      </c>
      <c r="H95" s="1135">
        <v>0</v>
      </c>
      <c r="I95" s="1137">
        <f t="shared" si="1"/>
        <v>5780000</v>
      </c>
      <c r="J95" s="712">
        <v>0</v>
      </c>
      <c r="K95" s="712">
        <v>0</v>
      </c>
      <c r="L95" s="712">
        <v>0</v>
      </c>
      <c r="M95" s="718">
        <v>0</v>
      </c>
      <c r="N95" s="712">
        <v>7150000</v>
      </c>
      <c r="O95" s="713"/>
      <c r="P95" s="712">
        <v>0</v>
      </c>
      <c r="Q95" s="718"/>
      <c r="R95" s="712"/>
      <c r="S95" s="711">
        <v>6200000</v>
      </c>
      <c r="T95" s="719">
        <v>420000</v>
      </c>
      <c r="U95" s="711">
        <v>0</v>
      </c>
      <c r="V95" s="720">
        <v>0</v>
      </c>
      <c r="W95" s="711">
        <v>6200000</v>
      </c>
      <c r="X95" s="716">
        <v>833000</v>
      </c>
    </row>
    <row r="96" spans="1:25">
      <c r="A96" s="1084">
        <v>92</v>
      </c>
      <c r="B96" s="775">
        <v>13</v>
      </c>
      <c r="C96" s="1092" t="s">
        <v>592</v>
      </c>
      <c r="D96" s="1085" t="str">
        <f>VLOOKUP(C96,Sheet4!$A$1:$B$300,2,0)</f>
        <v>9210016730</v>
      </c>
      <c r="E96" s="1110" t="s">
        <v>593</v>
      </c>
      <c r="F96" s="1109" t="str">
        <f>VLOOKUP(C96,[3]Sheet2!$A$3:$G$439,7,0)</f>
        <v>Thợ hàn điện</v>
      </c>
      <c r="G96" s="1135">
        <v>5567000</v>
      </c>
      <c r="H96" s="1135">
        <v>0</v>
      </c>
      <c r="I96" s="1137">
        <f t="shared" si="1"/>
        <v>5567000</v>
      </c>
      <c r="J96" s="712">
        <v>0</v>
      </c>
      <c r="K96" s="712">
        <v>0</v>
      </c>
      <c r="L96" s="712">
        <v>0</v>
      </c>
      <c r="M96" s="718">
        <v>0</v>
      </c>
      <c r="N96" s="712">
        <v>6327000</v>
      </c>
      <c r="O96" s="713"/>
      <c r="P96" s="712">
        <v>0</v>
      </c>
      <c r="Q96" s="718"/>
      <c r="R96" s="712"/>
      <c r="S96" s="711">
        <v>6084000</v>
      </c>
      <c r="T96" s="719">
        <v>517000</v>
      </c>
      <c r="U96" s="711">
        <v>0</v>
      </c>
      <c r="V96" s="720">
        <v>0</v>
      </c>
      <c r="W96" s="711">
        <v>6084000</v>
      </c>
      <c r="X96" s="716">
        <v>568000</v>
      </c>
      <c r="Y96" s="701">
        <f>VLOOKUP(C96,'1-7-2026'!$C$3:$W$76,16,0)</f>
        <v>6510000</v>
      </c>
    </row>
    <row r="97" spans="1:25" s="738" customFormat="1">
      <c r="A97" s="1084">
        <v>93</v>
      </c>
      <c r="B97" s="775">
        <v>14</v>
      </c>
      <c r="C97" s="1089" t="s">
        <v>599</v>
      </c>
      <c r="D97" s="1085" t="str">
        <f>VLOOKUP(C97,Sheet4!$A$1:$B$300,2,0)</f>
        <v>9210016716</v>
      </c>
      <c r="E97" s="1091" t="s">
        <v>600</v>
      </c>
      <c r="F97" s="1109" t="str">
        <f>VLOOKUP(C97,[3]Sheet2!$A$3:$G$439,7,0)</f>
        <v>Thợ hàn điện</v>
      </c>
      <c r="G97" s="1135">
        <v>5567000</v>
      </c>
      <c r="H97" s="1135">
        <v>0</v>
      </c>
      <c r="I97" s="1137">
        <f t="shared" si="1"/>
        <v>5567000</v>
      </c>
      <c r="J97" s="718">
        <v>0</v>
      </c>
      <c r="K97" s="718">
        <v>0</v>
      </c>
      <c r="L97" s="718">
        <v>0</v>
      </c>
      <c r="M97" s="718">
        <v>0</v>
      </c>
      <c r="N97" s="718">
        <v>6327000</v>
      </c>
      <c r="O97" s="714"/>
      <c r="P97" s="718">
        <v>0</v>
      </c>
      <c r="Q97" s="718"/>
      <c r="R97" s="718"/>
      <c r="S97" s="784">
        <v>6084000</v>
      </c>
      <c r="T97" s="785">
        <v>517000</v>
      </c>
      <c r="U97" s="784">
        <v>0</v>
      </c>
      <c r="V97" s="786">
        <v>0</v>
      </c>
      <c r="W97" s="784">
        <v>6084000</v>
      </c>
      <c r="X97" s="721">
        <v>568000</v>
      </c>
      <c r="Y97" s="701"/>
    </row>
    <row r="98" spans="1:25" s="738" customFormat="1">
      <c r="A98" s="1084">
        <v>94</v>
      </c>
      <c r="B98" s="775">
        <v>15</v>
      </c>
      <c r="C98" s="1089" t="s">
        <v>604</v>
      </c>
      <c r="D98" s="1085" t="str">
        <f>VLOOKUP(C98,Sheet4!$A$1:$B$300,2,0)</f>
        <v>9212001006</v>
      </c>
      <c r="E98" s="1091" t="s">
        <v>605</v>
      </c>
      <c r="F98" s="1109" t="str">
        <f>VLOOKUP(C98,[3]Sheet2!$A$3:$G$439,7,0)</f>
        <v>Thợ điện</v>
      </c>
      <c r="G98" s="1135">
        <v>5049000</v>
      </c>
      <c r="H98" s="1135">
        <v>0</v>
      </c>
      <c r="I98" s="1137">
        <f t="shared" si="1"/>
        <v>5049000</v>
      </c>
      <c r="J98" s="718">
        <v>0</v>
      </c>
      <c r="K98" s="718">
        <v>0</v>
      </c>
      <c r="L98" s="718">
        <v>0</v>
      </c>
      <c r="M98" s="718">
        <v>0</v>
      </c>
      <c r="N98" s="718">
        <v>5599000</v>
      </c>
      <c r="O98" s="714"/>
      <c r="P98" s="718">
        <v>0</v>
      </c>
      <c r="Q98" s="718"/>
      <c r="R98" s="718"/>
      <c r="S98" s="784">
        <v>5415000</v>
      </c>
      <c r="T98" s="785">
        <v>366000</v>
      </c>
      <c r="U98" s="784">
        <v>0</v>
      </c>
      <c r="V98" s="786"/>
      <c r="W98" s="784">
        <v>5415000</v>
      </c>
      <c r="X98" s="721">
        <v>411000</v>
      </c>
      <c r="Y98" s="701"/>
    </row>
    <row r="99" spans="1:25">
      <c r="A99" s="1084">
        <v>95</v>
      </c>
      <c r="B99" s="775">
        <v>16</v>
      </c>
      <c r="C99" s="1089" t="s">
        <v>609</v>
      </c>
      <c r="D99" s="1085" t="str">
        <f>VLOOKUP(C99,Sheet4!$A$1:$B$300,2,0)</f>
        <v>7515142557</v>
      </c>
      <c r="E99" s="1091" t="s">
        <v>610</v>
      </c>
      <c r="F99" s="1109" t="s">
        <v>3891</v>
      </c>
      <c r="G99" s="1135">
        <v>5252000</v>
      </c>
      <c r="H99" s="1135">
        <v>0</v>
      </c>
      <c r="I99" s="1137">
        <f t="shared" si="1"/>
        <v>5252000</v>
      </c>
      <c r="J99" s="712">
        <v>0</v>
      </c>
      <c r="K99" s="712">
        <v>0</v>
      </c>
      <c r="L99" s="712">
        <v>0</v>
      </c>
      <c r="M99" s="718">
        <v>0</v>
      </c>
      <c r="N99" s="734">
        <v>5599000</v>
      </c>
      <c r="O99" s="713"/>
      <c r="P99" s="712">
        <v>0</v>
      </c>
      <c r="Q99" s="718"/>
      <c r="R99" s="712"/>
      <c r="S99" s="711">
        <v>5686000</v>
      </c>
      <c r="T99" s="719">
        <v>434000</v>
      </c>
      <c r="U99" s="711">
        <v>0</v>
      </c>
      <c r="V99" s="720">
        <v>0</v>
      </c>
      <c r="W99" s="711">
        <v>5686000</v>
      </c>
      <c r="X99" s="716">
        <v>792000</v>
      </c>
    </row>
    <row r="100" spans="1:25">
      <c r="A100" s="1084">
        <v>96</v>
      </c>
      <c r="B100" s="775">
        <v>17</v>
      </c>
      <c r="C100" s="1089" t="s">
        <v>1925</v>
      </c>
      <c r="D100" s="1085" t="str">
        <f>VLOOKUP(C100,Sheet4!$A$1:$B$300,2,0)</f>
        <v>9321867019</v>
      </c>
      <c r="E100" s="1091" t="s">
        <v>1865</v>
      </c>
      <c r="F100" s="1109" t="s">
        <v>2596</v>
      </c>
      <c r="G100" s="1135">
        <v>4719000</v>
      </c>
      <c r="H100" s="1135">
        <v>0</v>
      </c>
      <c r="I100" s="1137">
        <f t="shared" si="1"/>
        <v>4719000</v>
      </c>
      <c r="J100" s="712">
        <v>0</v>
      </c>
      <c r="K100" s="712">
        <v>0</v>
      </c>
      <c r="L100" s="712">
        <v>0</v>
      </c>
      <c r="M100" s="718">
        <v>0</v>
      </c>
      <c r="N100" s="734">
        <v>5599000</v>
      </c>
      <c r="O100" s="713"/>
      <c r="P100" s="712">
        <v>0</v>
      </c>
      <c r="Q100" s="718"/>
      <c r="R100" s="712"/>
      <c r="S100" s="711">
        <v>5061000</v>
      </c>
      <c r="T100" s="719">
        <v>342000</v>
      </c>
      <c r="U100" s="711">
        <v>0</v>
      </c>
      <c r="V100" s="720">
        <v>0</v>
      </c>
      <c r="W100" s="711">
        <v>5061000</v>
      </c>
      <c r="X100" s="716">
        <v>411000</v>
      </c>
    </row>
    <row r="101" spans="1:25">
      <c r="A101" s="1084">
        <v>97</v>
      </c>
      <c r="B101" s="775">
        <v>18</v>
      </c>
      <c r="C101" s="1089" t="s">
        <v>1926</v>
      </c>
      <c r="D101" s="1085" t="str">
        <f>VLOOKUP(C101,Sheet4!$A$1:$B$300,2,0)</f>
        <v>9222360426</v>
      </c>
      <c r="E101" s="1091" t="s">
        <v>1869</v>
      </c>
      <c r="F101" s="1109" t="s">
        <v>3891</v>
      </c>
      <c r="G101" s="1135">
        <v>4955000</v>
      </c>
      <c r="H101" s="1135">
        <v>0</v>
      </c>
      <c r="I101" s="1137">
        <f t="shared" si="1"/>
        <v>4955000</v>
      </c>
      <c r="J101" s="712"/>
      <c r="K101" s="712"/>
      <c r="L101" s="712"/>
      <c r="M101" s="718"/>
      <c r="N101" s="734">
        <v>4719000</v>
      </c>
      <c r="O101" s="713"/>
      <c r="P101" s="712"/>
      <c r="Q101" s="718"/>
      <c r="R101" s="712"/>
      <c r="S101" s="711">
        <v>5314000</v>
      </c>
      <c r="T101" s="719">
        <v>359000</v>
      </c>
      <c r="U101" s="711">
        <v>0</v>
      </c>
      <c r="V101" s="720">
        <v>0</v>
      </c>
      <c r="W101" s="711">
        <v>5314000</v>
      </c>
      <c r="X101" s="716">
        <v>268000</v>
      </c>
      <c r="Y101" s="701">
        <f>VLOOKUP(C101,'1-7-2026'!$C$3:$W$76,16,0)</f>
        <v>5686000</v>
      </c>
    </row>
    <row r="102" spans="1:25">
      <c r="A102" s="1084">
        <v>98</v>
      </c>
      <c r="B102" s="775">
        <v>19</v>
      </c>
      <c r="C102" s="1089" t="s">
        <v>1927</v>
      </c>
      <c r="D102" s="1085" t="str">
        <f>VLOOKUP(C102,Sheet4!$A$1:$B$300,2,0)</f>
        <v>9208005476</v>
      </c>
      <c r="E102" s="1091" t="s">
        <v>1597</v>
      </c>
      <c r="F102" s="1109" t="s">
        <v>3891</v>
      </c>
      <c r="G102" s="1135">
        <v>4955000</v>
      </c>
      <c r="H102" s="1135">
        <v>0</v>
      </c>
      <c r="I102" s="1137">
        <f t="shared" si="1"/>
        <v>4955000</v>
      </c>
      <c r="J102" s="712">
        <v>7728000</v>
      </c>
      <c r="K102" s="712">
        <v>0</v>
      </c>
      <c r="L102" s="712">
        <v>0</v>
      </c>
      <c r="M102" s="718">
        <v>0</v>
      </c>
      <c r="N102" s="712">
        <v>0</v>
      </c>
      <c r="O102" s="713"/>
      <c r="P102" s="712">
        <v>0</v>
      </c>
      <c r="Q102" s="718"/>
      <c r="R102" s="712"/>
      <c r="S102" s="711">
        <v>5314000</v>
      </c>
      <c r="T102" s="719">
        <v>359000</v>
      </c>
      <c r="U102" s="711">
        <v>0</v>
      </c>
      <c r="V102" s="720">
        <v>0</v>
      </c>
      <c r="W102" s="711">
        <v>5314000</v>
      </c>
      <c r="X102" s="716">
        <v>1155000</v>
      </c>
      <c r="Y102" s="701">
        <f>VLOOKUP(C102,'1-7-2026'!$C$3:$W$76,16,0)</f>
        <v>5686000</v>
      </c>
    </row>
    <row r="103" spans="1:25" s="738" customFormat="1">
      <c r="A103" s="1084">
        <v>99</v>
      </c>
      <c r="B103" s="775">
        <v>20</v>
      </c>
      <c r="C103" s="1089" t="s">
        <v>2290</v>
      </c>
      <c r="D103" s="1085" t="str">
        <f>VLOOKUP(C103,Sheet4!$A$1:$B$300,2,0)</f>
        <v>9223148427</v>
      </c>
      <c r="E103" s="1091" t="s">
        <v>2291</v>
      </c>
      <c r="F103" s="1109" t="s">
        <v>3891</v>
      </c>
      <c r="G103" s="1135">
        <v>4955000</v>
      </c>
      <c r="H103" s="1135">
        <v>0</v>
      </c>
      <c r="I103" s="1137">
        <f t="shared" si="1"/>
        <v>4955000</v>
      </c>
      <c r="J103" s="718">
        <v>0</v>
      </c>
      <c r="K103" s="718">
        <v>0</v>
      </c>
      <c r="L103" s="718">
        <v>5505000</v>
      </c>
      <c r="M103" s="718">
        <v>0</v>
      </c>
      <c r="N103" s="718">
        <v>0</v>
      </c>
      <c r="O103" s="714"/>
      <c r="P103" s="718">
        <v>0</v>
      </c>
      <c r="Q103" s="718"/>
      <c r="R103" s="718"/>
      <c r="S103" s="784">
        <v>5314000</v>
      </c>
      <c r="T103" s="785">
        <v>359000</v>
      </c>
      <c r="U103" s="784">
        <v>0</v>
      </c>
      <c r="V103" s="786">
        <v>0</v>
      </c>
      <c r="W103" s="784">
        <v>5314000</v>
      </c>
      <c r="X103" s="721">
        <v>509000</v>
      </c>
      <c r="Y103" s="701">
        <f>VLOOKUP(C103,'1-7-2026'!$C$3:$W$76,16,0)</f>
        <v>5686000</v>
      </c>
    </row>
    <row r="104" spans="1:25">
      <c r="A104" s="1084">
        <v>100</v>
      </c>
      <c r="B104" s="775">
        <v>21</v>
      </c>
      <c r="C104" s="1089" t="s">
        <v>2708</v>
      </c>
      <c r="D104" s="1085" t="s">
        <v>2882</v>
      </c>
      <c r="E104" s="1091" t="s">
        <v>2702</v>
      </c>
      <c r="F104" s="1109" t="s">
        <v>2596</v>
      </c>
      <c r="G104" s="1135">
        <v>4719000</v>
      </c>
      <c r="H104" s="1135"/>
      <c r="I104" s="1137">
        <f t="shared" si="1"/>
        <v>4719000</v>
      </c>
      <c r="J104" s="712">
        <v>0</v>
      </c>
      <c r="K104" s="712">
        <v>0</v>
      </c>
      <c r="L104" s="712">
        <v>6935000</v>
      </c>
      <c r="M104" s="718">
        <v>0</v>
      </c>
      <c r="N104" s="712">
        <v>0</v>
      </c>
      <c r="O104" s="713"/>
      <c r="P104" s="712">
        <v>0</v>
      </c>
      <c r="Q104" s="718"/>
      <c r="R104" s="712"/>
      <c r="S104" s="711">
        <v>5061000</v>
      </c>
      <c r="T104" s="719">
        <v>342000</v>
      </c>
      <c r="U104" s="711">
        <v>0</v>
      </c>
      <c r="V104" s="720">
        <v>0</v>
      </c>
      <c r="W104" s="711">
        <v>5061000</v>
      </c>
      <c r="X104" s="716">
        <v>692000</v>
      </c>
    </row>
    <row r="105" spans="1:25" s="738" customFormat="1">
      <c r="A105" s="1084">
        <v>101</v>
      </c>
      <c r="B105" s="775">
        <v>22</v>
      </c>
      <c r="C105" s="1089" t="s">
        <v>2818</v>
      </c>
      <c r="D105" s="1095" t="s">
        <v>3157</v>
      </c>
      <c r="E105" s="1091" t="s">
        <v>2817</v>
      </c>
      <c r="F105" s="1109" t="s">
        <v>3891</v>
      </c>
      <c r="G105" s="1135">
        <v>4955000</v>
      </c>
      <c r="H105" s="1135"/>
      <c r="I105" s="1137">
        <f t="shared" si="1"/>
        <v>4955000</v>
      </c>
      <c r="J105" s="718">
        <v>6626000</v>
      </c>
      <c r="K105" s="718">
        <v>0</v>
      </c>
      <c r="L105" s="718">
        <v>0</v>
      </c>
      <c r="M105" s="718">
        <v>0</v>
      </c>
      <c r="N105" s="718">
        <v>0</v>
      </c>
      <c r="O105" s="714"/>
      <c r="P105" s="718"/>
      <c r="Q105" s="718"/>
      <c r="R105" s="718"/>
      <c r="S105" s="784">
        <v>5314000</v>
      </c>
      <c r="T105" s="785">
        <v>359000</v>
      </c>
      <c r="U105" s="784">
        <v>0</v>
      </c>
      <c r="V105" s="786">
        <v>0</v>
      </c>
      <c r="W105" s="784">
        <v>5314000</v>
      </c>
      <c r="X105" s="721">
        <v>651000</v>
      </c>
      <c r="Y105" s="701"/>
    </row>
    <row r="106" spans="1:25" s="729" customFormat="1">
      <c r="A106" s="1084">
        <v>102</v>
      </c>
      <c r="B106" s="775">
        <v>23</v>
      </c>
      <c r="C106" s="1089" t="s">
        <v>2988</v>
      </c>
      <c r="D106" s="1108" t="s">
        <v>3154</v>
      </c>
      <c r="E106" s="1091" t="s">
        <v>2986</v>
      </c>
      <c r="F106" s="1109" t="s">
        <v>3891</v>
      </c>
      <c r="G106" s="1135">
        <v>4955000</v>
      </c>
      <c r="H106" s="1135"/>
      <c r="I106" s="1137">
        <f t="shared" si="1"/>
        <v>4955000</v>
      </c>
      <c r="J106" s="727"/>
      <c r="K106" s="727">
        <v>0</v>
      </c>
      <c r="L106" s="727">
        <v>0</v>
      </c>
      <c r="M106" s="727">
        <v>0</v>
      </c>
      <c r="N106" s="727">
        <v>0</v>
      </c>
      <c r="O106" s="727">
        <v>0</v>
      </c>
      <c r="P106" s="728">
        <v>5238000</v>
      </c>
      <c r="Q106" s="728"/>
      <c r="R106" s="728"/>
      <c r="S106" s="711">
        <v>5314000</v>
      </c>
      <c r="T106" s="719">
        <v>359000</v>
      </c>
      <c r="U106" s="711">
        <v>0</v>
      </c>
      <c r="V106" s="720">
        <v>0</v>
      </c>
      <c r="W106" s="711">
        <v>5314000</v>
      </c>
      <c r="X106" s="733">
        <v>-548000</v>
      </c>
      <c r="Y106" s="701"/>
    </row>
    <row r="107" spans="1:25" s="729" customFormat="1">
      <c r="A107" s="1094">
        <v>103</v>
      </c>
      <c r="B107" s="1098">
        <v>24</v>
      </c>
      <c r="C107" s="1101" t="s">
        <v>2800</v>
      </c>
      <c r="D107" s="1085" t="s">
        <v>2892</v>
      </c>
      <c r="E107" s="1097" t="s">
        <v>2777</v>
      </c>
      <c r="F107" s="1109" t="s">
        <v>2596</v>
      </c>
      <c r="G107" s="1135">
        <v>4719000</v>
      </c>
      <c r="H107" s="1135"/>
      <c r="I107" s="1137">
        <f t="shared" si="1"/>
        <v>4719000</v>
      </c>
      <c r="J107" s="727">
        <v>0</v>
      </c>
      <c r="K107" s="727"/>
      <c r="L107" s="727">
        <v>0</v>
      </c>
      <c r="M107" s="727">
        <v>0</v>
      </c>
      <c r="N107" s="727">
        <v>0</v>
      </c>
      <c r="O107" s="727">
        <v>0</v>
      </c>
      <c r="P107" s="728">
        <v>5238000</v>
      </c>
      <c r="Q107" s="727"/>
      <c r="R107" s="727"/>
      <c r="S107" s="711">
        <v>5061000</v>
      </c>
      <c r="T107" s="719">
        <v>342000</v>
      </c>
      <c r="U107" s="711">
        <v>0</v>
      </c>
      <c r="V107" s="720">
        <v>0</v>
      </c>
      <c r="W107" s="711">
        <v>5061000</v>
      </c>
      <c r="X107" s="733">
        <v>320000</v>
      </c>
      <c r="Y107" s="701"/>
    </row>
    <row r="108" spans="1:25" s="729" customFormat="1">
      <c r="A108" s="1084">
        <v>104</v>
      </c>
      <c r="B108" s="775">
        <v>25</v>
      </c>
      <c r="C108" s="1104" t="s">
        <v>3484</v>
      </c>
      <c r="D108" s="1111" t="s">
        <v>3511</v>
      </c>
      <c r="E108" s="1097" t="s">
        <v>4096</v>
      </c>
      <c r="F108" s="1109" t="s">
        <v>4100</v>
      </c>
      <c r="G108" s="1135">
        <v>5097000</v>
      </c>
      <c r="H108" s="1135"/>
      <c r="I108" s="1137">
        <f t="shared" si="1"/>
        <v>5097000</v>
      </c>
      <c r="J108" s="727"/>
      <c r="K108" s="727"/>
      <c r="L108" s="727"/>
      <c r="M108" s="727"/>
      <c r="N108" s="727"/>
      <c r="O108" s="727"/>
      <c r="P108" s="728"/>
      <c r="Q108" s="727"/>
      <c r="R108" s="727"/>
      <c r="S108" s="711">
        <v>5466000</v>
      </c>
      <c r="T108" s="719">
        <v>369000</v>
      </c>
      <c r="U108" s="711">
        <v>0</v>
      </c>
      <c r="V108" s="720">
        <v>0</v>
      </c>
      <c r="W108" s="711">
        <v>5466000</v>
      </c>
      <c r="X108" s="733"/>
      <c r="Y108" s="701"/>
    </row>
    <row r="109" spans="1:25">
      <c r="A109" s="1084">
        <v>105</v>
      </c>
      <c r="B109" s="775">
        <v>1</v>
      </c>
      <c r="C109" s="1112" t="s">
        <v>619</v>
      </c>
      <c r="D109" s="1085" t="str">
        <f>VLOOKUP(C109,Sheet4!$A$1:$B$300,2,0)</f>
        <v>5496032622</v>
      </c>
      <c r="E109" s="1113" t="s">
        <v>620</v>
      </c>
      <c r="F109" s="1109" t="str">
        <f>VLOOKUP(C109,[3]Sheet2!$A$3:$G$439,7,0)</f>
        <v>Đội trưởng đội vận tải lái xe trên 7.5 tấn</v>
      </c>
      <c r="G109" s="1135">
        <v>7150000</v>
      </c>
      <c r="H109" s="1135">
        <v>1323000</v>
      </c>
      <c r="I109" s="1137">
        <f t="shared" si="1"/>
        <v>8473000</v>
      </c>
      <c r="J109" s="712">
        <v>0</v>
      </c>
      <c r="K109" s="712">
        <v>0</v>
      </c>
      <c r="L109" s="712">
        <v>0</v>
      </c>
      <c r="M109" s="718">
        <v>0</v>
      </c>
      <c r="N109" s="712">
        <v>5736000</v>
      </c>
      <c r="O109" s="713"/>
      <c r="P109" s="713"/>
      <c r="Q109" s="718">
        <v>0</v>
      </c>
      <c r="R109" s="712"/>
      <c r="S109" s="711">
        <v>7873000</v>
      </c>
      <c r="T109" s="719">
        <v>723000</v>
      </c>
      <c r="U109" s="711">
        <v>1419000</v>
      </c>
      <c r="V109" s="720">
        <v>96000</v>
      </c>
      <c r="W109" s="711">
        <v>9292000</v>
      </c>
      <c r="X109" s="716">
        <v>325000</v>
      </c>
    </row>
    <row r="110" spans="1:25" s="738" customFormat="1">
      <c r="A110" s="1084">
        <v>106</v>
      </c>
      <c r="B110" s="775">
        <v>2</v>
      </c>
      <c r="C110" s="1112" t="s">
        <v>626</v>
      </c>
      <c r="D110" s="1085" t="str">
        <f>VLOOKUP(C110,Sheet4!$A$1:$B$300,2,0)</f>
        <v>6506006779</v>
      </c>
      <c r="E110" s="1113" t="s">
        <v>627</v>
      </c>
      <c r="F110" s="1109" t="str">
        <f>VLOOKUP(C110,[3]Sheet2!$A$3:$G$439,7,0)</f>
        <v>Công nhân Lái xe tải trên 7 tấn</v>
      </c>
      <c r="G110" s="1135">
        <v>6327000</v>
      </c>
      <c r="H110" s="1135">
        <v>0</v>
      </c>
      <c r="I110" s="1137">
        <f t="shared" si="1"/>
        <v>6327000</v>
      </c>
      <c r="J110" s="718">
        <v>0</v>
      </c>
      <c r="K110" s="718">
        <v>0</v>
      </c>
      <c r="L110" s="718">
        <v>0</v>
      </c>
      <c r="M110" s="718">
        <v>0</v>
      </c>
      <c r="N110" s="718">
        <v>5463000</v>
      </c>
      <c r="O110" s="714"/>
      <c r="P110" s="714"/>
      <c r="Q110" s="718">
        <v>0</v>
      </c>
      <c r="R110" s="718"/>
      <c r="S110" s="784">
        <v>6906000</v>
      </c>
      <c r="T110" s="785">
        <v>579000</v>
      </c>
      <c r="U110" s="784">
        <v>0</v>
      </c>
      <c r="V110" s="786">
        <v>0</v>
      </c>
      <c r="W110" s="784">
        <v>6906000</v>
      </c>
      <c r="X110" s="721">
        <v>310000</v>
      </c>
      <c r="Y110" s="701"/>
    </row>
    <row r="111" spans="1:25">
      <c r="A111" s="1084">
        <v>107</v>
      </c>
      <c r="B111" s="775">
        <v>3</v>
      </c>
      <c r="C111" s="1112" t="s">
        <v>633</v>
      </c>
      <c r="D111" s="1085" t="str">
        <f>VLOOKUP(C111,Sheet4!$A$1:$B$300,2,0)</f>
        <v>5404002322</v>
      </c>
      <c r="E111" s="1113" t="s">
        <v>634</v>
      </c>
      <c r="F111" s="1109" t="str">
        <f>VLOOKUP(C111,[3]Sheet2!$A$3:$G$439,7,0)</f>
        <v>Công nhân Lái xe tải trên 7 tấn</v>
      </c>
      <c r="G111" s="1135">
        <v>7150000</v>
      </c>
      <c r="H111" s="1135">
        <v>0</v>
      </c>
      <c r="I111" s="1137">
        <f t="shared" si="1"/>
        <v>7150000</v>
      </c>
      <c r="J111" s="712">
        <v>0</v>
      </c>
      <c r="K111" s="712">
        <v>0</v>
      </c>
      <c r="L111" s="712">
        <v>0</v>
      </c>
      <c r="M111" s="718">
        <v>5673000</v>
      </c>
      <c r="N111" s="712">
        <v>0</v>
      </c>
      <c r="O111" s="713"/>
      <c r="P111" s="712">
        <v>0</v>
      </c>
      <c r="Q111" s="718"/>
      <c r="R111" s="712"/>
      <c r="S111" s="711">
        <v>7873000</v>
      </c>
      <c r="T111" s="719">
        <v>723000</v>
      </c>
      <c r="U111" s="711">
        <v>0</v>
      </c>
      <c r="V111" s="720">
        <v>0</v>
      </c>
      <c r="W111" s="711">
        <v>7873000</v>
      </c>
      <c r="X111" s="716">
        <v>422000</v>
      </c>
    </row>
    <row r="112" spans="1:25" s="738" customFormat="1">
      <c r="A112" s="1084">
        <v>108</v>
      </c>
      <c r="B112" s="775">
        <v>4</v>
      </c>
      <c r="C112" s="1112" t="s">
        <v>638</v>
      </c>
      <c r="D112" s="1085" t="str">
        <f>VLOOKUP(C112,Sheet4!$A$1:$B$300,2,0)</f>
        <v>9208016241</v>
      </c>
      <c r="E112" s="1113" t="s">
        <v>1739</v>
      </c>
      <c r="F112" s="1109" t="str">
        <f>VLOOKUP(C112,[3]Sheet2!$A$3:$G$439,7,0)</f>
        <v>Công nhân Lái xe tải trên 7 tấn</v>
      </c>
      <c r="G112" s="1135">
        <v>6327000</v>
      </c>
      <c r="H112" s="1135">
        <v>0</v>
      </c>
      <c r="I112" s="1137">
        <f t="shared" si="1"/>
        <v>6327000</v>
      </c>
      <c r="J112" s="718">
        <v>0</v>
      </c>
      <c r="K112" s="718">
        <v>0</v>
      </c>
      <c r="L112" s="718">
        <v>0</v>
      </c>
      <c r="M112" s="718">
        <v>5673000</v>
      </c>
      <c r="N112" s="718">
        <v>0</v>
      </c>
      <c r="O112" s="714"/>
      <c r="P112" s="718">
        <v>0</v>
      </c>
      <c r="Q112" s="718"/>
      <c r="R112" s="718"/>
      <c r="S112" s="784">
        <v>6906000</v>
      </c>
      <c r="T112" s="785">
        <v>579000</v>
      </c>
      <c r="U112" s="784">
        <v>0</v>
      </c>
      <c r="V112" s="786">
        <v>0</v>
      </c>
      <c r="W112" s="784">
        <v>6906000</v>
      </c>
      <c r="X112" s="784">
        <v>6070000</v>
      </c>
      <c r="Y112" s="701"/>
    </row>
    <row r="113" spans="1:25" s="738" customFormat="1">
      <c r="A113" s="1084">
        <v>109</v>
      </c>
      <c r="B113" s="775">
        <v>5</v>
      </c>
      <c r="C113" s="1089" t="s">
        <v>649</v>
      </c>
      <c r="D113" s="1085" t="str">
        <f>VLOOKUP(C113,Sheet4!$A$1:$B$300,2,0)</f>
        <v>9216014087</v>
      </c>
      <c r="E113" s="1091" t="s">
        <v>650</v>
      </c>
      <c r="F113" s="1109" t="s">
        <v>2624</v>
      </c>
      <c r="G113" s="1135">
        <v>5599000</v>
      </c>
      <c r="H113" s="1135">
        <v>0</v>
      </c>
      <c r="I113" s="1137">
        <f t="shared" si="1"/>
        <v>5599000</v>
      </c>
      <c r="J113" s="718">
        <v>0</v>
      </c>
      <c r="K113" s="718">
        <v>0</v>
      </c>
      <c r="L113" s="718">
        <v>0</v>
      </c>
      <c r="M113" s="718">
        <v>5673000</v>
      </c>
      <c r="N113" s="718">
        <v>0</v>
      </c>
      <c r="O113" s="714"/>
      <c r="P113" s="718">
        <v>0</v>
      </c>
      <c r="Q113" s="718"/>
      <c r="R113" s="718"/>
      <c r="S113" s="784">
        <v>6058000</v>
      </c>
      <c r="T113" s="785">
        <v>459000</v>
      </c>
      <c r="U113" s="784">
        <v>0</v>
      </c>
      <c r="V113" s="786">
        <v>0</v>
      </c>
      <c r="W113" s="784">
        <v>6058000</v>
      </c>
      <c r="X113" s="721">
        <v>422000</v>
      </c>
      <c r="Y113" s="701"/>
    </row>
    <row r="114" spans="1:25" s="738" customFormat="1">
      <c r="A114" s="1084">
        <v>110</v>
      </c>
      <c r="B114" s="775">
        <v>7</v>
      </c>
      <c r="C114" s="1089" t="s">
        <v>2455</v>
      </c>
      <c r="D114" s="1085" t="str">
        <f>VLOOKUP(C114,Sheet4!$A$1:$B$300,2,0)</f>
        <v>9222511659</v>
      </c>
      <c r="E114" s="1091" t="s">
        <v>2454</v>
      </c>
      <c r="F114" s="1109" t="s">
        <v>2597</v>
      </c>
      <c r="G114" s="1135">
        <v>4719000</v>
      </c>
      <c r="H114" s="1135">
        <v>0</v>
      </c>
      <c r="I114" s="1137">
        <f t="shared" si="1"/>
        <v>4719000</v>
      </c>
      <c r="J114" s="718">
        <v>0</v>
      </c>
      <c r="K114" s="718">
        <v>0</v>
      </c>
      <c r="L114" s="718">
        <v>0</v>
      </c>
      <c r="M114" s="718">
        <v>5673000</v>
      </c>
      <c r="N114" s="718">
        <v>0</v>
      </c>
      <c r="O114" s="714"/>
      <c r="P114" s="714"/>
      <c r="Q114" s="714"/>
      <c r="R114" s="714"/>
      <c r="S114" s="784">
        <v>5061000</v>
      </c>
      <c r="T114" s="785">
        <v>342000</v>
      </c>
      <c r="U114" s="784">
        <v>0</v>
      </c>
      <c r="V114" s="786">
        <v>0</v>
      </c>
      <c r="W114" s="784">
        <v>5061000</v>
      </c>
      <c r="X114" s="721">
        <v>422000</v>
      </c>
      <c r="Y114" s="701"/>
    </row>
    <row r="115" spans="1:25" s="738" customFormat="1">
      <c r="A115" s="1084">
        <v>111</v>
      </c>
      <c r="B115" s="775">
        <v>8</v>
      </c>
      <c r="C115" s="1089" t="s">
        <v>2679</v>
      </c>
      <c r="D115" s="1085" t="s">
        <v>2993</v>
      </c>
      <c r="E115" s="1091" t="s">
        <v>2675</v>
      </c>
      <c r="F115" s="1109" t="s">
        <v>2624</v>
      </c>
      <c r="G115" s="1135">
        <v>6281000</v>
      </c>
      <c r="H115" s="1135"/>
      <c r="I115" s="1137">
        <f t="shared" si="1"/>
        <v>6281000</v>
      </c>
      <c r="J115" s="718">
        <v>0</v>
      </c>
      <c r="K115" s="718">
        <v>0</v>
      </c>
      <c r="L115" s="718">
        <v>0</v>
      </c>
      <c r="M115" s="718">
        <v>5673000</v>
      </c>
      <c r="N115" s="718">
        <v>0</v>
      </c>
      <c r="O115" s="714"/>
      <c r="P115" s="714"/>
      <c r="Q115" s="714"/>
      <c r="R115" s="714"/>
      <c r="S115" s="784">
        <v>7110000</v>
      </c>
      <c r="T115" s="785">
        <v>829000</v>
      </c>
      <c r="U115" s="784">
        <v>0</v>
      </c>
      <c r="V115" s="786">
        <v>0</v>
      </c>
      <c r="W115" s="784">
        <v>7110000</v>
      </c>
      <c r="X115" s="721">
        <v>422000</v>
      </c>
      <c r="Y115" s="701"/>
    </row>
    <row r="116" spans="1:25" s="738" customFormat="1">
      <c r="A116" s="1084">
        <v>112</v>
      </c>
      <c r="B116" s="775">
        <v>9</v>
      </c>
      <c r="C116" s="1089" t="s">
        <v>4239</v>
      </c>
      <c r="D116" s="571" t="s">
        <v>4285</v>
      </c>
      <c r="E116" s="1091" t="s">
        <v>4238</v>
      </c>
      <c r="F116" s="1109" t="s">
        <v>2597</v>
      </c>
      <c r="G116" s="1135">
        <v>4719000</v>
      </c>
      <c r="H116" s="1135"/>
      <c r="I116" s="1137">
        <f t="shared" si="1"/>
        <v>4719000</v>
      </c>
      <c r="J116" s="718">
        <v>0</v>
      </c>
      <c r="K116" s="718">
        <v>0</v>
      </c>
      <c r="L116" s="718">
        <v>0</v>
      </c>
      <c r="M116" s="718">
        <v>5673000</v>
      </c>
      <c r="N116" s="718">
        <v>0</v>
      </c>
      <c r="O116" s="714"/>
      <c r="P116" s="714"/>
      <c r="Q116" s="714"/>
      <c r="R116" s="714"/>
      <c r="S116" s="784">
        <v>5061000</v>
      </c>
      <c r="T116" s="785">
        <v>342000</v>
      </c>
      <c r="U116" s="784">
        <v>0</v>
      </c>
      <c r="V116" s="786">
        <v>0</v>
      </c>
      <c r="W116" s="784">
        <v>5061000</v>
      </c>
      <c r="X116" s="721">
        <v>422000</v>
      </c>
      <c r="Y116" s="701"/>
    </row>
    <row r="117" spans="1:25" s="738" customFormat="1">
      <c r="A117" s="1084">
        <v>113</v>
      </c>
      <c r="B117" s="775">
        <v>10</v>
      </c>
      <c r="C117" s="1089" t="s">
        <v>4240</v>
      </c>
      <c r="D117" s="571" t="s">
        <v>4286</v>
      </c>
      <c r="E117" s="1091" t="s">
        <v>4241</v>
      </c>
      <c r="F117" s="1109" t="s">
        <v>2624</v>
      </c>
      <c r="G117" s="1135">
        <v>4955000</v>
      </c>
      <c r="H117" s="1135"/>
      <c r="I117" s="1137">
        <f t="shared" si="1"/>
        <v>4955000</v>
      </c>
      <c r="J117" s="718">
        <v>0</v>
      </c>
      <c r="K117" s="718">
        <v>0</v>
      </c>
      <c r="L117" s="718">
        <v>0</v>
      </c>
      <c r="M117" s="718">
        <v>5673000</v>
      </c>
      <c r="N117" s="718">
        <v>0</v>
      </c>
      <c r="O117" s="714"/>
      <c r="P117" s="714"/>
      <c r="Q117" s="714"/>
      <c r="R117" s="714"/>
      <c r="S117" s="784">
        <v>5314000</v>
      </c>
      <c r="T117" s="785">
        <v>359000</v>
      </c>
      <c r="U117" s="784">
        <v>0</v>
      </c>
      <c r="V117" s="786">
        <v>0</v>
      </c>
      <c r="W117" s="784">
        <v>5314000</v>
      </c>
      <c r="X117" s="721">
        <v>422000</v>
      </c>
      <c r="Y117" s="701"/>
    </row>
    <row r="118" spans="1:25" s="738" customFormat="1">
      <c r="A118" s="1084">
        <v>114</v>
      </c>
      <c r="B118" s="775">
        <v>1</v>
      </c>
      <c r="C118" s="1092" t="s">
        <v>668</v>
      </c>
      <c r="D118" s="1085" t="str">
        <f>VLOOKUP(C118,Sheet4!$A$1:$B$300,2,0)</f>
        <v>6506006789</v>
      </c>
      <c r="E118" s="1110" t="s">
        <v>669</v>
      </c>
      <c r="F118" s="1109" t="str">
        <f>VLOOKUP(C118,[3]Sheet2!$A$3:$G$439,7,0)</f>
        <v>Phó Giám đốc xí nghiệp Phân bón Hóa chất (cán sự)</v>
      </c>
      <c r="G118" s="1135">
        <v>6421000</v>
      </c>
      <c r="H118" s="1135">
        <v>1764000</v>
      </c>
      <c r="I118" s="1137">
        <f t="shared" si="1"/>
        <v>8185000</v>
      </c>
      <c r="J118" s="718">
        <v>0</v>
      </c>
      <c r="K118" s="718">
        <v>0</v>
      </c>
      <c r="L118" s="718">
        <v>0</v>
      </c>
      <c r="M118" s="718">
        <v>5673000</v>
      </c>
      <c r="N118" s="718">
        <v>0</v>
      </c>
      <c r="O118" s="714"/>
      <c r="P118" s="714"/>
      <c r="Q118" s="714"/>
      <c r="R118" s="714"/>
      <c r="S118" s="784">
        <v>6885000</v>
      </c>
      <c r="T118" s="788">
        <v>464000</v>
      </c>
      <c r="U118" s="784">
        <v>1892000</v>
      </c>
      <c r="V118" s="788">
        <v>128000</v>
      </c>
      <c r="W118" s="784">
        <v>8777000</v>
      </c>
      <c r="X118" s="721">
        <v>422000</v>
      </c>
      <c r="Y118" s="701"/>
    </row>
    <row r="119" spans="1:25" s="738" customFormat="1">
      <c r="A119" s="1084">
        <v>115</v>
      </c>
      <c r="B119" s="775">
        <v>2</v>
      </c>
      <c r="C119" s="1087" t="s">
        <v>677</v>
      </c>
      <c r="D119" s="1085" t="str">
        <f>VLOOKUP(C119,Sheet4!$A$1:$B$300,2,0)</f>
        <v>5496032564</v>
      </c>
      <c r="E119" s="1088" t="s">
        <v>678</v>
      </c>
      <c r="F119" s="1109" t="str">
        <f>VLOOKUP(C119,[3]Sheet2!$A$3:$G$439,7,0)</f>
        <v>Nhân viên xí nghiệp phân bón hóa chất (Cán sự)</v>
      </c>
      <c r="G119" s="1135">
        <v>6935000</v>
      </c>
      <c r="H119" s="1135">
        <v>0</v>
      </c>
      <c r="I119" s="1137">
        <f t="shared" si="1"/>
        <v>6935000</v>
      </c>
      <c r="J119" s="718">
        <v>0</v>
      </c>
      <c r="K119" s="718">
        <v>0</v>
      </c>
      <c r="L119" s="718">
        <v>0</v>
      </c>
      <c r="M119" s="718">
        <v>5673000</v>
      </c>
      <c r="N119" s="718">
        <v>0</v>
      </c>
      <c r="O119" s="714"/>
      <c r="P119" s="714"/>
      <c r="Q119" s="714"/>
      <c r="R119" s="714"/>
      <c r="S119" s="784">
        <v>7436000</v>
      </c>
      <c r="T119" s="788">
        <v>501000</v>
      </c>
      <c r="U119" s="784">
        <v>0</v>
      </c>
      <c r="V119" s="788">
        <v>0</v>
      </c>
      <c r="W119" s="784">
        <v>7436000</v>
      </c>
      <c r="X119" s="721">
        <v>422000</v>
      </c>
      <c r="Y119" s="701"/>
    </row>
    <row r="120" spans="1:25" s="729" customFormat="1">
      <c r="A120" s="1084">
        <v>116</v>
      </c>
      <c r="B120" s="775">
        <v>3</v>
      </c>
      <c r="C120" s="1085" t="s">
        <v>681</v>
      </c>
      <c r="D120" s="1085" t="str">
        <f>VLOOKUP(C120,Sheet4!$A$1:$B$300,2,0)</f>
        <v>9214012339</v>
      </c>
      <c r="E120" s="1086" t="s">
        <v>682</v>
      </c>
      <c r="F120" s="1109" t="str">
        <f>VLOOKUP(C120,[3]Sheet2!$A$3:$G$439,7,0)</f>
        <v>Giám đốc xí nghiệp Phân bón Hóa chất</v>
      </c>
      <c r="G120" s="1135">
        <v>7156000</v>
      </c>
      <c r="H120" s="1135">
        <v>2205000</v>
      </c>
      <c r="I120" s="1137">
        <f t="shared" si="1"/>
        <v>9361000</v>
      </c>
      <c r="J120" s="712">
        <v>0</v>
      </c>
      <c r="K120" s="712">
        <v>0</v>
      </c>
      <c r="L120" s="712">
        <v>0</v>
      </c>
      <c r="M120" s="718">
        <v>5302000</v>
      </c>
      <c r="N120" s="727">
        <v>0</v>
      </c>
      <c r="O120" s="728"/>
      <c r="P120" s="728"/>
      <c r="Q120" s="714"/>
      <c r="R120" s="728"/>
      <c r="S120" s="711">
        <v>7673000</v>
      </c>
      <c r="T120" s="725">
        <v>517000</v>
      </c>
      <c r="U120" s="711">
        <v>2365000</v>
      </c>
      <c r="V120" s="725">
        <v>160000</v>
      </c>
      <c r="W120" s="711">
        <v>10038000</v>
      </c>
      <c r="X120" s="716">
        <v>348000</v>
      </c>
      <c r="Y120" s="701"/>
    </row>
    <row r="121" spans="1:25">
      <c r="A121" s="1084">
        <v>117</v>
      </c>
      <c r="B121" s="775">
        <v>4</v>
      </c>
      <c r="C121" s="1085" t="s">
        <v>1117</v>
      </c>
      <c r="D121" s="1085" t="str">
        <f>VLOOKUP(C121,Sheet4!$A$1:$B$300,2,0)</f>
        <v>9522045066</v>
      </c>
      <c r="E121" s="1090" t="s">
        <v>1118</v>
      </c>
      <c r="F121" s="1109" t="s">
        <v>4287</v>
      </c>
      <c r="G121" s="1135">
        <v>5238000</v>
      </c>
      <c r="H121" s="1135">
        <v>0</v>
      </c>
      <c r="I121" s="1137">
        <f t="shared" si="1"/>
        <v>5238000</v>
      </c>
      <c r="J121" s="712">
        <v>0</v>
      </c>
      <c r="K121" s="712">
        <v>0</v>
      </c>
      <c r="L121" s="712">
        <v>0</v>
      </c>
      <c r="M121" s="718">
        <v>6950000</v>
      </c>
      <c r="N121" s="712">
        <v>0</v>
      </c>
      <c r="O121" s="713"/>
      <c r="P121" s="713"/>
      <c r="Q121" s="714"/>
      <c r="R121" s="713"/>
      <c r="S121" s="711">
        <v>6579000</v>
      </c>
      <c r="T121" s="719">
        <v>1341000</v>
      </c>
      <c r="U121" s="711">
        <v>0</v>
      </c>
      <c r="V121" s="720">
        <v>0</v>
      </c>
      <c r="W121" s="711">
        <v>6579000</v>
      </c>
      <c r="X121" s="716">
        <v>696000</v>
      </c>
      <c r="Y121" s="701">
        <f>VLOOKUP(C121,'1-7-2026'!$C$3:$W$76,16,0)</f>
        <v>7105000</v>
      </c>
    </row>
    <row r="122" spans="1:25">
      <c r="A122" s="1084">
        <v>118</v>
      </c>
      <c r="B122" s="775">
        <v>5</v>
      </c>
      <c r="C122" s="1085" t="s">
        <v>1849</v>
      </c>
      <c r="D122" s="1085" t="str">
        <f>VLOOKUP(C122,Sheet4!$A$1:$B$300,2,0)</f>
        <v>9222564773</v>
      </c>
      <c r="E122" s="1086" t="s">
        <v>1851</v>
      </c>
      <c r="F122" s="1109" t="s">
        <v>4287</v>
      </c>
      <c r="G122" s="1135">
        <v>5238000</v>
      </c>
      <c r="H122" s="1135">
        <v>0</v>
      </c>
      <c r="I122" s="1137">
        <f t="shared" si="1"/>
        <v>5238000</v>
      </c>
      <c r="J122" s="712">
        <v>0</v>
      </c>
      <c r="K122" s="712">
        <v>0</v>
      </c>
      <c r="L122" s="712">
        <v>0</v>
      </c>
      <c r="M122" s="718">
        <v>6495000</v>
      </c>
      <c r="N122" s="712">
        <v>0</v>
      </c>
      <c r="O122" s="713"/>
      <c r="P122" s="713"/>
      <c r="Q122" s="714"/>
      <c r="R122" s="713"/>
      <c r="S122" s="711">
        <v>6579000</v>
      </c>
      <c r="T122" s="719">
        <v>1341000</v>
      </c>
      <c r="U122" s="711">
        <v>0</v>
      </c>
      <c r="V122" s="720">
        <v>0</v>
      </c>
      <c r="W122" s="711">
        <v>6579000</v>
      </c>
      <c r="X122" s="716">
        <v>595000</v>
      </c>
    </row>
    <row r="123" spans="1:25">
      <c r="A123" s="1084">
        <v>119</v>
      </c>
      <c r="B123" s="775">
        <v>6</v>
      </c>
      <c r="C123" s="1101" t="s">
        <v>2844</v>
      </c>
      <c r="D123" s="1108" t="s">
        <v>3285</v>
      </c>
      <c r="E123" s="1097" t="s">
        <v>2843</v>
      </c>
      <c r="F123" s="1109" t="s">
        <v>4287</v>
      </c>
      <c r="G123" s="1135">
        <v>5238000</v>
      </c>
      <c r="H123" s="1135"/>
      <c r="I123" s="1137">
        <f t="shared" si="1"/>
        <v>5238000</v>
      </c>
      <c r="J123" s="712">
        <v>0</v>
      </c>
      <c r="K123" s="712">
        <v>0</v>
      </c>
      <c r="L123" s="712">
        <v>0</v>
      </c>
      <c r="M123" s="718">
        <v>6495000</v>
      </c>
      <c r="N123" s="712">
        <v>0</v>
      </c>
      <c r="O123" s="713"/>
      <c r="P123" s="713"/>
      <c r="Q123" s="714"/>
      <c r="R123" s="713"/>
      <c r="S123" s="711">
        <v>6579000</v>
      </c>
      <c r="T123" s="719">
        <v>1341000</v>
      </c>
      <c r="U123" s="711">
        <v>0</v>
      </c>
      <c r="V123" s="720">
        <v>0</v>
      </c>
      <c r="W123" s="711">
        <v>6579000</v>
      </c>
      <c r="X123" s="716">
        <v>595000</v>
      </c>
    </row>
    <row r="124" spans="1:25" s="738" customFormat="1">
      <c r="A124" s="1084">
        <v>120</v>
      </c>
      <c r="B124" s="775">
        <v>7</v>
      </c>
      <c r="C124" s="1087" t="s">
        <v>692</v>
      </c>
      <c r="D124" s="1085" t="str">
        <f>VLOOKUP(C124,Sheet4!$A$1:$B$300,2,0)</f>
        <v>9208016198</v>
      </c>
      <c r="E124" s="1088" t="s">
        <v>693</v>
      </c>
      <c r="F124" s="1109" t="str">
        <f>VLOOKUP(C124,[3]Sheet2!$A$3:$G$439,7,0)</f>
        <v>công nhân sản xuất bột giặt (xà phòng bột)</v>
      </c>
      <c r="G124" s="1135">
        <v>6070000</v>
      </c>
      <c r="H124" s="1135">
        <v>0</v>
      </c>
      <c r="I124" s="1137">
        <f t="shared" si="1"/>
        <v>6070000</v>
      </c>
      <c r="J124" s="718">
        <v>0</v>
      </c>
      <c r="K124" s="718">
        <v>0</v>
      </c>
      <c r="L124" s="718">
        <v>0</v>
      </c>
      <c r="M124" s="718">
        <v>5302000</v>
      </c>
      <c r="N124" s="718">
        <v>0</v>
      </c>
      <c r="O124" s="714"/>
      <c r="P124" s="714"/>
      <c r="Q124" s="714"/>
      <c r="R124" s="714"/>
      <c r="S124" s="784">
        <v>6694000</v>
      </c>
      <c r="T124" s="785">
        <v>624000</v>
      </c>
      <c r="U124" s="784">
        <v>0</v>
      </c>
      <c r="V124" s="786">
        <v>0</v>
      </c>
      <c r="W124" s="784">
        <v>6694000</v>
      </c>
      <c r="X124" s="721">
        <v>348000</v>
      </c>
      <c r="Y124" s="701"/>
    </row>
    <row r="125" spans="1:25">
      <c r="A125" s="1084">
        <v>121</v>
      </c>
      <c r="B125" s="775">
        <v>8</v>
      </c>
      <c r="C125" s="1087" t="s">
        <v>698</v>
      </c>
      <c r="D125" s="1085" t="str">
        <f>VLOOKUP(C125,Sheet4!$A$1:$B$300,2,0)</f>
        <v>9208016199</v>
      </c>
      <c r="E125" s="1088" t="s">
        <v>699</v>
      </c>
      <c r="F125" s="1109" t="str">
        <f>VLOOKUP(C125,[3]Sheet2!$A$3:$G$439,7,0)</f>
        <v>công nhân nghiền phụ gia sản xuất phân bón NPK</v>
      </c>
      <c r="G125" s="1135">
        <v>6070000</v>
      </c>
      <c r="H125" s="1135">
        <v>0</v>
      </c>
      <c r="I125" s="1137">
        <f t="shared" si="1"/>
        <v>6070000</v>
      </c>
      <c r="J125" s="712">
        <v>0</v>
      </c>
      <c r="K125" s="712">
        <v>0</v>
      </c>
      <c r="L125" s="712">
        <v>0</v>
      </c>
      <c r="M125" s="718">
        <v>6950000</v>
      </c>
      <c r="N125" s="712">
        <v>0</v>
      </c>
      <c r="O125" s="713"/>
      <c r="P125" s="713"/>
      <c r="Q125" s="714"/>
      <c r="R125" s="713"/>
      <c r="S125" s="711">
        <v>6694000</v>
      </c>
      <c r="T125" s="719">
        <v>624000</v>
      </c>
      <c r="U125" s="711">
        <v>0</v>
      </c>
      <c r="V125" s="720">
        <v>0</v>
      </c>
      <c r="W125" s="711">
        <v>6694000</v>
      </c>
      <c r="X125" s="716">
        <v>696000</v>
      </c>
    </row>
    <row r="126" spans="1:25">
      <c r="A126" s="1084">
        <v>122</v>
      </c>
      <c r="B126" s="775">
        <v>9</v>
      </c>
      <c r="C126" s="1087" t="s">
        <v>704</v>
      </c>
      <c r="D126" s="1085" t="str">
        <f>VLOOKUP(C126,Sheet4!$A$1:$B$300,2,0)</f>
        <v>9208016201</v>
      </c>
      <c r="E126" s="1088" t="s">
        <v>705</v>
      </c>
      <c r="F126" s="1109" t="str">
        <f>VLOOKUP(C126,[3]Sheet2!$A$3:$G$439,7,0)</f>
        <v>công nhân sản xuất bột giặt (xà phòng bột)</v>
      </c>
      <c r="G126" s="1135">
        <v>6070000</v>
      </c>
      <c r="H126" s="1135">
        <v>0</v>
      </c>
      <c r="I126" s="1137">
        <f t="shared" si="1"/>
        <v>6070000</v>
      </c>
      <c r="J126" s="712">
        <v>0</v>
      </c>
      <c r="K126" s="712">
        <v>0</v>
      </c>
      <c r="L126" s="712">
        <v>0</v>
      </c>
      <c r="M126" s="718">
        <v>5302000</v>
      </c>
      <c r="N126" s="712">
        <v>0</v>
      </c>
      <c r="O126" s="713"/>
      <c r="P126" s="713"/>
      <c r="Q126" s="714"/>
      <c r="R126" s="713"/>
      <c r="S126" s="711">
        <v>6694000</v>
      </c>
      <c r="T126" s="719">
        <v>624000</v>
      </c>
      <c r="U126" s="711">
        <v>0</v>
      </c>
      <c r="V126" s="720">
        <v>0</v>
      </c>
      <c r="W126" s="711">
        <v>6694000</v>
      </c>
      <c r="X126" s="716">
        <v>348000</v>
      </c>
    </row>
    <row r="127" spans="1:25">
      <c r="A127" s="1084">
        <v>123</v>
      </c>
      <c r="B127" s="775">
        <v>10</v>
      </c>
      <c r="C127" s="1087" t="s">
        <v>710</v>
      </c>
      <c r="D127" s="1085" t="str">
        <f>VLOOKUP(C127,Sheet4!$A$1:$B$300,2,0)</f>
        <v>9208016202</v>
      </c>
      <c r="E127" s="1088" t="s">
        <v>711</v>
      </c>
      <c r="F127" s="1109" t="str">
        <f>VLOOKUP(C127,[3]Sheet2!$A$3:$G$439,7,0)</f>
        <v>công nhân sản xuất bột giặt (xà phòng bột)</v>
      </c>
      <c r="G127" s="1135">
        <v>6070000</v>
      </c>
      <c r="H127" s="1135">
        <v>0</v>
      </c>
      <c r="I127" s="1137">
        <f t="shared" si="1"/>
        <v>6070000</v>
      </c>
      <c r="J127" s="712">
        <v>0</v>
      </c>
      <c r="K127" s="712">
        <v>0</v>
      </c>
      <c r="L127" s="712">
        <v>0</v>
      </c>
      <c r="M127" s="718">
        <v>5302000</v>
      </c>
      <c r="N127" s="712"/>
      <c r="O127" s="713"/>
      <c r="P127" s="713"/>
      <c r="Q127" s="714"/>
      <c r="R127" s="713"/>
      <c r="S127" s="711">
        <v>6694000</v>
      </c>
      <c r="T127" s="719">
        <v>624000</v>
      </c>
      <c r="U127" s="711">
        <v>0</v>
      </c>
      <c r="V127" s="720">
        <v>0</v>
      </c>
      <c r="W127" s="711">
        <v>6694000</v>
      </c>
      <c r="X127" s="716">
        <v>348000</v>
      </c>
    </row>
    <row r="128" spans="1:25">
      <c r="A128" s="1084">
        <v>124</v>
      </c>
      <c r="B128" s="775">
        <v>11</v>
      </c>
      <c r="C128" s="1087" t="s">
        <v>714</v>
      </c>
      <c r="D128" s="1085" t="str">
        <f>VLOOKUP(C128,Sheet4!$A$1:$B$300,2,0)</f>
        <v>9208016209</v>
      </c>
      <c r="E128" s="1088" t="s">
        <v>715</v>
      </c>
      <c r="F128" s="1109" t="str">
        <f>VLOOKUP(C128,[3]Sheet2!$A$3:$G$439,7,0)</f>
        <v>công nhân sản xuất bột giặt (xà phòng bột)</v>
      </c>
      <c r="G128" s="1135">
        <v>6070000</v>
      </c>
      <c r="H128" s="1135">
        <v>0</v>
      </c>
      <c r="I128" s="1137">
        <f t="shared" si="1"/>
        <v>6070000</v>
      </c>
      <c r="J128" s="712">
        <v>0</v>
      </c>
      <c r="K128" s="712">
        <v>0</v>
      </c>
      <c r="L128" s="712">
        <v>0</v>
      </c>
      <c r="M128" s="718">
        <v>6495000</v>
      </c>
      <c r="N128" s="712">
        <v>0</v>
      </c>
      <c r="O128" s="713"/>
      <c r="P128" s="713"/>
      <c r="Q128" s="714"/>
      <c r="R128" s="713"/>
      <c r="S128" s="711">
        <v>6694000</v>
      </c>
      <c r="T128" s="719">
        <v>624000</v>
      </c>
      <c r="U128" s="711">
        <v>0</v>
      </c>
      <c r="V128" s="720">
        <v>0</v>
      </c>
      <c r="W128" s="711">
        <v>6694000</v>
      </c>
      <c r="X128" s="716">
        <v>595000</v>
      </c>
    </row>
    <row r="129" spans="1:25" s="738" customFormat="1">
      <c r="A129" s="1084">
        <v>125</v>
      </c>
      <c r="B129" s="775">
        <v>12</v>
      </c>
      <c r="C129" s="1087" t="s">
        <v>720</v>
      </c>
      <c r="D129" s="1085" t="str">
        <f>VLOOKUP(C129,Sheet4!$A$1:$B$300,2,0)</f>
        <v>9208016214</v>
      </c>
      <c r="E129" s="1088" t="s">
        <v>721</v>
      </c>
      <c r="F129" s="1109" t="str">
        <f>VLOOKUP(C129,[3]Sheet2!$A$3:$G$439,7,0)</f>
        <v>công nhân sản xuất bột giặt (xà phòng bột)</v>
      </c>
      <c r="G129" s="1135">
        <v>6070000</v>
      </c>
      <c r="H129" s="1135">
        <v>0</v>
      </c>
      <c r="I129" s="1137">
        <f t="shared" si="1"/>
        <v>6070000</v>
      </c>
      <c r="J129" s="718">
        <v>0</v>
      </c>
      <c r="K129" s="718">
        <v>0</v>
      </c>
      <c r="L129" s="718">
        <v>0</v>
      </c>
      <c r="M129" s="718">
        <v>5673000</v>
      </c>
      <c r="N129" s="718">
        <v>0</v>
      </c>
      <c r="O129" s="714"/>
      <c r="P129" s="714"/>
      <c r="Q129" s="714"/>
      <c r="R129" s="714"/>
      <c r="S129" s="784">
        <v>6694000</v>
      </c>
      <c r="T129" s="785">
        <v>624000</v>
      </c>
      <c r="U129" s="784">
        <v>0</v>
      </c>
      <c r="V129" s="786">
        <v>0</v>
      </c>
      <c r="W129" s="784">
        <v>6694000</v>
      </c>
      <c r="X129" s="721">
        <v>422000</v>
      </c>
      <c r="Y129" s="701"/>
    </row>
    <row r="130" spans="1:25">
      <c r="A130" s="1084">
        <v>126</v>
      </c>
      <c r="B130" s="775">
        <v>13</v>
      </c>
      <c r="C130" s="1087" t="s">
        <v>726</v>
      </c>
      <c r="D130" s="1085" t="str">
        <f>VLOOKUP(C130,Sheet4!$A$1:$B$300,2,0)</f>
        <v>9208016215</v>
      </c>
      <c r="E130" s="1088" t="s">
        <v>727</v>
      </c>
      <c r="F130" s="1109" t="str">
        <f>VLOOKUP(C130,[3]Sheet2!$A$3:$G$439,7,0)</f>
        <v>công nhân sản xuất bột giặt (xà phòng bột)</v>
      </c>
      <c r="G130" s="1135">
        <v>6070000</v>
      </c>
      <c r="H130" s="1135">
        <v>0</v>
      </c>
      <c r="I130" s="1137">
        <f t="shared" si="1"/>
        <v>6070000</v>
      </c>
      <c r="J130" s="712">
        <v>0</v>
      </c>
      <c r="K130" s="712">
        <v>0</v>
      </c>
      <c r="L130" s="712">
        <v>0</v>
      </c>
      <c r="M130" s="718">
        <v>6495000</v>
      </c>
      <c r="N130" s="712">
        <v>0</v>
      </c>
      <c r="O130" s="713"/>
      <c r="P130" s="713"/>
      <c r="Q130" s="714"/>
      <c r="R130" s="713"/>
      <c r="S130" s="711">
        <v>6694000</v>
      </c>
      <c r="T130" s="719">
        <v>624000</v>
      </c>
      <c r="U130" s="711">
        <v>0</v>
      </c>
      <c r="V130" s="720">
        <v>0</v>
      </c>
      <c r="W130" s="711">
        <v>6694000</v>
      </c>
      <c r="X130" s="716">
        <v>595000</v>
      </c>
    </row>
    <row r="131" spans="1:25" s="738" customFormat="1">
      <c r="A131" s="1084">
        <v>127</v>
      </c>
      <c r="B131" s="775">
        <v>14</v>
      </c>
      <c r="C131" s="1087" t="s">
        <v>735</v>
      </c>
      <c r="D131" s="1085" t="str">
        <f>VLOOKUP(C131,Sheet4!$A$1:$B$300,2,0)</f>
        <v>9208007820</v>
      </c>
      <c r="E131" s="1088" t="s">
        <v>736</v>
      </c>
      <c r="F131" s="1109" t="str">
        <f>VLOOKUP(C131,[3]Sheet2!$A$3:$G$439,7,0)</f>
        <v>công nhân sản xuất bột giặt (xà phòng bột)</v>
      </c>
      <c r="G131" s="1135">
        <v>6070000</v>
      </c>
      <c r="H131" s="1135">
        <v>0</v>
      </c>
      <c r="I131" s="1137">
        <f t="shared" si="1"/>
        <v>6070000</v>
      </c>
      <c r="J131" s="718">
        <v>0</v>
      </c>
      <c r="K131" s="718">
        <v>0</v>
      </c>
      <c r="L131" s="718">
        <v>0</v>
      </c>
      <c r="M131" s="718">
        <v>5673000</v>
      </c>
      <c r="N131" s="718">
        <v>0</v>
      </c>
      <c r="O131" s="714"/>
      <c r="P131" s="714"/>
      <c r="Q131" s="714"/>
      <c r="R131" s="714"/>
      <c r="S131" s="784">
        <v>6694000</v>
      </c>
      <c r="T131" s="785">
        <v>624000</v>
      </c>
      <c r="U131" s="784">
        <v>0</v>
      </c>
      <c r="V131" s="786">
        <v>0</v>
      </c>
      <c r="W131" s="784">
        <v>6694000</v>
      </c>
      <c r="X131" s="721">
        <v>422000</v>
      </c>
      <c r="Y131" s="701"/>
    </row>
    <row r="132" spans="1:25" s="738" customFormat="1">
      <c r="A132" s="1084">
        <v>128</v>
      </c>
      <c r="B132" s="775">
        <v>15</v>
      </c>
      <c r="C132" s="1087" t="s">
        <v>757</v>
      </c>
      <c r="D132" s="1085" t="str">
        <f>VLOOKUP(C132,Sheet4!$A$1:$B$300,2,0)</f>
        <v>5499003364</v>
      </c>
      <c r="E132" s="1088" t="s">
        <v>758</v>
      </c>
      <c r="F132" s="1109" t="str">
        <f>VLOOKUP(C132,[3]Sheet2!$A$3:$G$439,7,0)</f>
        <v>công nhân nghiền phụ gia sản xuất phân bón NPK</v>
      </c>
      <c r="G132" s="1135">
        <v>6495000</v>
      </c>
      <c r="H132" s="1135">
        <v>0</v>
      </c>
      <c r="I132" s="1137">
        <f t="shared" si="1"/>
        <v>6495000</v>
      </c>
      <c r="J132" s="718">
        <v>0</v>
      </c>
      <c r="K132" s="718">
        <v>0</v>
      </c>
      <c r="L132" s="718">
        <v>0</v>
      </c>
      <c r="M132" s="718">
        <v>5673000</v>
      </c>
      <c r="N132" s="718">
        <v>0</v>
      </c>
      <c r="O132" s="714"/>
      <c r="P132" s="714"/>
      <c r="Q132" s="714"/>
      <c r="R132" s="714"/>
      <c r="S132" s="784">
        <v>7230000</v>
      </c>
      <c r="T132" s="785">
        <v>735000</v>
      </c>
      <c r="U132" s="784">
        <v>0</v>
      </c>
      <c r="V132" s="786">
        <v>0</v>
      </c>
      <c r="W132" s="784">
        <v>7230000</v>
      </c>
      <c r="X132" s="721">
        <v>422000</v>
      </c>
      <c r="Y132" s="701"/>
    </row>
    <row r="133" spans="1:25" s="738" customFormat="1">
      <c r="A133" s="1084">
        <v>129</v>
      </c>
      <c r="B133" s="775">
        <v>16</v>
      </c>
      <c r="C133" s="1087" t="s">
        <v>762</v>
      </c>
      <c r="D133" s="1085" t="str">
        <f>VLOOKUP(C133,Sheet4!$A$1:$B$300,2,0)</f>
        <v>9211010364</v>
      </c>
      <c r="E133" s="1088" t="s">
        <v>763</v>
      </c>
      <c r="F133" s="1109" t="str">
        <f>VLOOKUP(C133,[3]Sheet2!$A$3:$G$439,7,0)</f>
        <v>công nhân nghiền phụ gia sản xuất phân bón NPK</v>
      </c>
      <c r="G133" s="1135">
        <v>5673000</v>
      </c>
      <c r="H133" s="1135">
        <v>0</v>
      </c>
      <c r="I133" s="1137">
        <f t="shared" si="1"/>
        <v>5673000</v>
      </c>
      <c r="J133" s="718">
        <v>0</v>
      </c>
      <c r="K133" s="718">
        <v>0</v>
      </c>
      <c r="L133" s="718">
        <v>0</v>
      </c>
      <c r="M133" s="718">
        <v>5673000</v>
      </c>
      <c r="N133" s="718">
        <v>0</v>
      </c>
      <c r="O133" s="714"/>
      <c r="P133" s="714"/>
      <c r="Q133" s="714"/>
      <c r="R133" s="714"/>
      <c r="S133" s="784">
        <v>6198000</v>
      </c>
      <c r="T133" s="785">
        <v>525000</v>
      </c>
      <c r="U133" s="784">
        <v>0</v>
      </c>
      <c r="V133" s="786">
        <v>0</v>
      </c>
      <c r="W133" s="784">
        <v>6198000</v>
      </c>
      <c r="X133" s="721">
        <v>422000</v>
      </c>
      <c r="Y133" s="701"/>
    </row>
    <row r="134" spans="1:25">
      <c r="A134" s="1084">
        <v>130</v>
      </c>
      <c r="B134" s="775">
        <v>17</v>
      </c>
      <c r="C134" s="1087" t="s">
        <v>773</v>
      </c>
      <c r="D134" s="1085" t="str">
        <f>VLOOKUP(C134,Sheet4!$A$1:$B$300,2,0)</f>
        <v>5400002448</v>
      </c>
      <c r="E134" s="1088" t="s">
        <v>774</v>
      </c>
      <c r="F134" s="1109" t="str">
        <f>VLOOKUP(C134,[3]Sheet2!$A$3:$G$439,7,0)</f>
        <v>công nhân sản xuất bột giặt (xà phòng bột)</v>
      </c>
      <c r="G134" s="1135">
        <v>6950000</v>
      </c>
      <c r="H134" s="1135">
        <v>0</v>
      </c>
      <c r="I134" s="1137">
        <f t="shared" si="1"/>
        <v>6950000</v>
      </c>
      <c r="J134" s="712">
        <v>0</v>
      </c>
      <c r="K134" s="712">
        <v>0</v>
      </c>
      <c r="L134" s="712">
        <v>0</v>
      </c>
      <c r="M134" s="718">
        <v>5673000</v>
      </c>
      <c r="N134" s="712">
        <v>0</v>
      </c>
      <c r="O134" s="713"/>
      <c r="P134" s="713"/>
      <c r="Q134" s="714"/>
      <c r="R134" s="713"/>
      <c r="S134" s="711">
        <v>7808000</v>
      </c>
      <c r="T134" s="719">
        <v>858000</v>
      </c>
      <c r="U134" s="711">
        <v>0</v>
      </c>
      <c r="V134" s="720">
        <v>0</v>
      </c>
      <c r="W134" s="711">
        <v>7808000</v>
      </c>
      <c r="X134" s="716">
        <v>422000</v>
      </c>
    </row>
    <row r="135" spans="1:25">
      <c r="A135" s="1084">
        <v>131</v>
      </c>
      <c r="B135" s="775">
        <v>18</v>
      </c>
      <c r="C135" s="1087" t="s">
        <v>779</v>
      </c>
      <c r="D135" s="1085" t="str">
        <f>VLOOKUP(C135,Sheet4!$A$1:$B$300,2,0)</f>
        <v>9214004216</v>
      </c>
      <c r="E135" s="1088" t="s">
        <v>780</v>
      </c>
      <c r="F135" s="1109" t="str">
        <f>VLOOKUP(C135,[3]Sheet2!$A$3:$G$439,7,0)</f>
        <v>công nhân nghiền phụ gia sản xuất phân bón NPK</v>
      </c>
      <c r="G135" s="1135">
        <v>5302000</v>
      </c>
      <c r="H135" s="1135">
        <v>0</v>
      </c>
      <c r="I135" s="1137">
        <f t="shared" si="1"/>
        <v>5302000</v>
      </c>
      <c r="J135" s="712">
        <v>0</v>
      </c>
      <c r="K135" s="712">
        <v>0</v>
      </c>
      <c r="L135" s="712">
        <v>0</v>
      </c>
      <c r="M135" s="718">
        <v>5302000</v>
      </c>
      <c r="N135" s="712">
        <v>0</v>
      </c>
      <c r="O135" s="713"/>
      <c r="P135" s="713"/>
      <c r="Q135" s="714"/>
      <c r="R135" s="713"/>
      <c r="S135" s="711">
        <v>5739000</v>
      </c>
      <c r="T135" s="719">
        <v>437000</v>
      </c>
      <c r="U135" s="711">
        <v>0</v>
      </c>
      <c r="V135" s="720">
        <v>0</v>
      </c>
      <c r="W135" s="711">
        <v>5739000</v>
      </c>
      <c r="X135" s="716">
        <v>348000</v>
      </c>
    </row>
    <row r="136" spans="1:25">
      <c r="A136" s="1084">
        <v>132</v>
      </c>
      <c r="B136" s="775">
        <v>19</v>
      </c>
      <c r="C136" s="1087" t="s">
        <v>784</v>
      </c>
      <c r="D136" s="1085" t="str">
        <f>VLOOKUP(C136,Sheet4!$A$1:$B$300,2,0)</f>
        <v>9215005699</v>
      </c>
      <c r="E136" s="1088" t="s">
        <v>785</v>
      </c>
      <c r="F136" s="1109" t="str">
        <f>VLOOKUP(C136,[3]Sheet2!$A$3:$G$439,7,0)</f>
        <v>công nhân sản xuất bột giặt (xà phòng bột)</v>
      </c>
      <c r="G136" s="1135">
        <v>5302000</v>
      </c>
      <c r="H136" s="1135">
        <v>0</v>
      </c>
      <c r="I136" s="1137">
        <f t="shared" ref="I136:I199" si="2">+G136+H136</f>
        <v>5302000</v>
      </c>
      <c r="J136" s="712">
        <v>0</v>
      </c>
      <c r="K136" s="712">
        <v>0</v>
      </c>
      <c r="L136" s="712">
        <v>0</v>
      </c>
      <c r="M136" s="718">
        <v>5302000</v>
      </c>
      <c r="N136" s="712">
        <v>0</v>
      </c>
      <c r="O136" s="713"/>
      <c r="P136" s="713"/>
      <c r="Q136" s="714"/>
      <c r="R136" s="713"/>
      <c r="S136" s="711">
        <v>5739000</v>
      </c>
      <c r="T136" s="719">
        <v>437000</v>
      </c>
      <c r="U136" s="711">
        <v>0</v>
      </c>
      <c r="V136" s="720">
        <v>0</v>
      </c>
      <c r="W136" s="711">
        <v>5739000</v>
      </c>
      <c r="X136" s="716">
        <v>348000</v>
      </c>
    </row>
    <row r="137" spans="1:25">
      <c r="A137" s="1084">
        <v>133</v>
      </c>
      <c r="B137" s="775">
        <v>20</v>
      </c>
      <c r="C137" s="1092" t="s">
        <v>791</v>
      </c>
      <c r="D137" s="1085" t="str">
        <f>VLOOKUP(C137,Sheet4!$A$1:$B$300,2,0)</f>
        <v>5499003347</v>
      </c>
      <c r="E137" s="1110" t="s">
        <v>792</v>
      </c>
      <c r="F137" s="1109" t="str">
        <f>VLOOKUP(C137,[3]Sheet2!$A$3:$G$439,7,0)</f>
        <v>công nhân sản xuất bột giặt (xà phòng bột)</v>
      </c>
      <c r="G137" s="1135">
        <v>6495000</v>
      </c>
      <c r="H137" s="1135">
        <v>0</v>
      </c>
      <c r="I137" s="1137">
        <f t="shared" si="2"/>
        <v>6495000</v>
      </c>
      <c r="J137" s="712">
        <v>0</v>
      </c>
      <c r="K137" s="712">
        <v>0</v>
      </c>
      <c r="L137" s="712">
        <v>0</v>
      </c>
      <c r="M137" s="718">
        <v>5302000</v>
      </c>
      <c r="N137" s="712">
        <v>0</v>
      </c>
      <c r="O137" s="713"/>
      <c r="P137" s="713"/>
      <c r="Q137" s="714"/>
      <c r="R137" s="713"/>
      <c r="S137" s="711">
        <v>7230000</v>
      </c>
      <c r="T137" s="719">
        <v>735000</v>
      </c>
      <c r="U137" s="711">
        <v>0</v>
      </c>
      <c r="V137" s="720">
        <v>0</v>
      </c>
      <c r="W137" s="711">
        <v>7230000</v>
      </c>
      <c r="X137" s="716">
        <v>348000</v>
      </c>
    </row>
    <row r="138" spans="1:25">
      <c r="A138" s="1084">
        <v>134</v>
      </c>
      <c r="B138" s="775">
        <v>21</v>
      </c>
      <c r="C138" s="1092" t="s">
        <v>796</v>
      </c>
      <c r="D138" s="1085" t="str">
        <f>VLOOKUP(C138,Sheet4!$A$1:$B$300,2,0)</f>
        <v>9208007862</v>
      </c>
      <c r="E138" s="1110" t="s">
        <v>797</v>
      </c>
      <c r="F138" s="1109" t="str">
        <f>VLOOKUP(C138,[3]Sheet2!$A$3:$G$439,7,0)</f>
        <v>công nhân nghiền phụ gia sản xuất phân bón NPK</v>
      </c>
      <c r="G138" s="1135">
        <v>6070000</v>
      </c>
      <c r="H138" s="1135">
        <v>0</v>
      </c>
      <c r="I138" s="1137">
        <f t="shared" si="2"/>
        <v>6070000</v>
      </c>
      <c r="J138" s="712">
        <v>0</v>
      </c>
      <c r="K138" s="712">
        <v>0</v>
      </c>
      <c r="L138" s="712">
        <v>0</v>
      </c>
      <c r="M138" s="718">
        <v>5302000</v>
      </c>
      <c r="N138" s="712">
        <v>0</v>
      </c>
      <c r="O138" s="713"/>
      <c r="P138" s="713"/>
      <c r="Q138" s="714"/>
      <c r="R138" s="713"/>
      <c r="S138" s="711">
        <v>6694000</v>
      </c>
      <c r="T138" s="719">
        <v>624000</v>
      </c>
      <c r="U138" s="711">
        <v>0</v>
      </c>
      <c r="V138" s="720">
        <v>0</v>
      </c>
      <c r="W138" s="711">
        <v>6694000</v>
      </c>
      <c r="X138" s="716">
        <v>348000</v>
      </c>
    </row>
    <row r="139" spans="1:25">
      <c r="A139" s="1084">
        <v>135</v>
      </c>
      <c r="B139" s="775">
        <v>22</v>
      </c>
      <c r="C139" s="1092" t="s">
        <v>802</v>
      </c>
      <c r="D139" s="1085" t="str">
        <f>VLOOKUP(C139,Sheet4!$A$1:$B$300,2,0)</f>
        <v>5400002892</v>
      </c>
      <c r="E139" s="1110" t="s">
        <v>803</v>
      </c>
      <c r="F139" s="1109" t="str">
        <f>VLOOKUP(C139,[3]Sheet2!$A$3:$G$439,7,0)</f>
        <v>công nhân sấy vê viên đóng bao phân NPK</v>
      </c>
      <c r="G139" s="1135">
        <v>6495000</v>
      </c>
      <c r="H139" s="1135">
        <v>0</v>
      </c>
      <c r="I139" s="1137">
        <f t="shared" si="2"/>
        <v>6495000</v>
      </c>
      <c r="J139" s="712">
        <v>0</v>
      </c>
      <c r="K139" s="712">
        <v>0</v>
      </c>
      <c r="L139" s="712">
        <v>0</v>
      </c>
      <c r="M139" s="718">
        <v>6070000</v>
      </c>
      <c r="N139" s="712">
        <v>0</v>
      </c>
      <c r="O139" s="713"/>
      <c r="P139" s="713"/>
      <c r="Q139" s="714"/>
      <c r="R139" s="713"/>
      <c r="S139" s="711">
        <v>7230000</v>
      </c>
      <c r="T139" s="719">
        <v>735000</v>
      </c>
      <c r="U139" s="711">
        <v>0</v>
      </c>
      <c r="V139" s="720">
        <v>0</v>
      </c>
      <c r="W139" s="711">
        <v>7230000</v>
      </c>
      <c r="X139" s="716">
        <v>504000</v>
      </c>
    </row>
    <row r="140" spans="1:25">
      <c r="A140" s="1084">
        <v>136</v>
      </c>
      <c r="B140" s="775">
        <v>23</v>
      </c>
      <c r="C140" s="1092" t="s">
        <v>808</v>
      </c>
      <c r="D140" s="1085" t="str">
        <f>VLOOKUP(C140,Sheet4!$A$1:$B$300,2,0)</f>
        <v>6506006790</v>
      </c>
      <c r="E140" s="1110" t="s">
        <v>809</v>
      </c>
      <c r="F140" s="1109" t="str">
        <f>VLOOKUP(C140,[3]Sheet2!$A$3:$G$439,7,0)</f>
        <v>công nhân sấy vê viên đóng bao phân NPK</v>
      </c>
      <c r="G140" s="1135">
        <v>6070000</v>
      </c>
      <c r="H140" s="1135">
        <v>0</v>
      </c>
      <c r="I140" s="1137">
        <f t="shared" si="2"/>
        <v>6070000</v>
      </c>
      <c r="J140" s="712">
        <v>0</v>
      </c>
      <c r="K140" s="712">
        <v>0</v>
      </c>
      <c r="L140" s="712">
        <v>0</v>
      </c>
      <c r="M140" s="718">
        <v>5302000</v>
      </c>
      <c r="N140" s="712">
        <v>0</v>
      </c>
      <c r="O140" s="713"/>
      <c r="P140" s="713"/>
      <c r="Q140" s="714"/>
      <c r="R140" s="713"/>
      <c r="S140" s="711">
        <v>6694000</v>
      </c>
      <c r="T140" s="719">
        <v>624000</v>
      </c>
      <c r="U140" s="711">
        <v>0</v>
      </c>
      <c r="V140" s="720">
        <v>0</v>
      </c>
      <c r="W140" s="711">
        <v>6694000</v>
      </c>
      <c r="X140" s="716">
        <v>348000</v>
      </c>
    </row>
    <row r="141" spans="1:25" s="738" customFormat="1">
      <c r="A141" s="1084">
        <v>137</v>
      </c>
      <c r="B141" s="775">
        <v>24</v>
      </c>
      <c r="C141" s="1092" t="s">
        <v>814</v>
      </c>
      <c r="D141" s="1085" t="str">
        <f>VLOOKUP(C141,Sheet4!$A$1:$B$300,2,0)</f>
        <v>9208016231</v>
      </c>
      <c r="E141" s="1110" t="s">
        <v>815</v>
      </c>
      <c r="F141" s="1109" t="str">
        <f>VLOOKUP(C141,[3]Sheet2!$A$3:$G$439,7,0)</f>
        <v>công nhân sấy vê viên đóng bao phân NPK</v>
      </c>
      <c r="G141" s="1135">
        <v>6070000</v>
      </c>
      <c r="H141" s="1135">
        <v>0</v>
      </c>
      <c r="I141" s="1137">
        <f t="shared" si="2"/>
        <v>6070000</v>
      </c>
      <c r="J141" s="718">
        <v>0</v>
      </c>
      <c r="K141" s="718">
        <v>0</v>
      </c>
      <c r="L141" s="718">
        <v>0</v>
      </c>
      <c r="M141" s="718">
        <v>5673000</v>
      </c>
      <c r="N141" s="718">
        <v>0</v>
      </c>
      <c r="O141" s="714"/>
      <c r="P141" s="714"/>
      <c r="Q141" s="714"/>
      <c r="R141" s="714"/>
      <c r="S141" s="784">
        <v>6694000</v>
      </c>
      <c r="T141" s="785">
        <v>624000</v>
      </c>
      <c r="U141" s="784">
        <v>0</v>
      </c>
      <c r="V141" s="786">
        <v>0</v>
      </c>
      <c r="W141" s="784">
        <v>6694000</v>
      </c>
      <c r="X141" s="721">
        <v>422000</v>
      </c>
      <c r="Y141" s="701"/>
    </row>
    <row r="142" spans="1:25">
      <c r="A142" s="1084">
        <v>138</v>
      </c>
      <c r="B142" s="775">
        <v>25</v>
      </c>
      <c r="C142" s="1092" t="s">
        <v>820</v>
      </c>
      <c r="D142" s="1085" t="str">
        <f>VLOOKUP(C142,Sheet4!$A$1:$B$300,2,0)</f>
        <v>9208016252</v>
      </c>
      <c r="E142" s="1114" t="s">
        <v>821</v>
      </c>
      <c r="F142" s="1109" t="str">
        <f>VLOOKUP(C142,[3]Sheet2!$A$3:$G$439,7,0)</f>
        <v>công nhân sấy vê viên đóng bao phân NPK</v>
      </c>
      <c r="G142" s="1135">
        <v>6070000</v>
      </c>
      <c r="H142" s="1135">
        <v>0</v>
      </c>
      <c r="I142" s="1137">
        <f t="shared" si="2"/>
        <v>6070000</v>
      </c>
      <c r="J142" s="712">
        <v>0</v>
      </c>
      <c r="K142" s="712">
        <v>0</v>
      </c>
      <c r="L142" s="712">
        <v>0</v>
      </c>
      <c r="M142" s="718">
        <v>5302000</v>
      </c>
      <c r="N142" s="712">
        <v>0</v>
      </c>
      <c r="O142" s="713"/>
      <c r="P142" s="713"/>
      <c r="Q142" s="714"/>
      <c r="R142" s="713"/>
      <c r="S142" s="711">
        <v>6694000</v>
      </c>
      <c r="T142" s="719">
        <v>624000</v>
      </c>
      <c r="U142" s="711">
        <v>0</v>
      </c>
      <c r="V142" s="720">
        <v>0</v>
      </c>
      <c r="W142" s="711">
        <v>6694000</v>
      </c>
      <c r="X142" s="716">
        <v>348000</v>
      </c>
    </row>
    <row r="143" spans="1:25">
      <c r="A143" s="1084">
        <v>139</v>
      </c>
      <c r="B143" s="775">
        <v>26</v>
      </c>
      <c r="C143" s="1092" t="s">
        <v>826</v>
      </c>
      <c r="D143" s="1085" t="str">
        <f>VLOOKUP(C143,Sheet4!$A$1:$B$300,2,0)</f>
        <v>9209006851</v>
      </c>
      <c r="E143" s="1110" t="s">
        <v>827</v>
      </c>
      <c r="F143" s="1109" t="str">
        <f>VLOOKUP(C143,[3]Sheet2!$A$3:$G$439,7,0)</f>
        <v>công nhân sấy vê viên đóng bao phân NPK</v>
      </c>
      <c r="G143" s="1135">
        <v>5673000</v>
      </c>
      <c r="H143" s="1135">
        <v>0</v>
      </c>
      <c r="I143" s="1137">
        <f t="shared" si="2"/>
        <v>5673000</v>
      </c>
      <c r="J143" s="712">
        <v>0</v>
      </c>
      <c r="K143" s="712">
        <v>0</v>
      </c>
      <c r="L143" s="712">
        <v>0</v>
      </c>
      <c r="M143" s="718">
        <v>5302000</v>
      </c>
      <c r="N143" s="712">
        <v>0</v>
      </c>
      <c r="O143" s="713"/>
      <c r="P143" s="713"/>
      <c r="Q143" s="714"/>
      <c r="R143" s="713"/>
      <c r="S143" s="711">
        <v>6198000</v>
      </c>
      <c r="T143" s="719">
        <v>525000</v>
      </c>
      <c r="U143" s="711">
        <v>0</v>
      </c>
      <c r="V143" s="720">
        <v>0</v>
      </c>
      <c r="W143" s="711">
        <v>6198000</v>
      </c>
      <c r="X143" s="716">
        <v>348000</v>
      </c>
      <c r="Y143" s="701">
        <f>VLOOKUP(C143,'1-7-2026'!$C$3:$W$76,16,0)</f>
        <v>6694000</v>
      </c>
    </row>
    <row r="144" spans="1:25">
      <c r="A144" s="1084">
        <v>140</v>
      </c>
      <c r="B144" s="775">
        <v>27</v>
      </c>
      <c r="C144" s="1092" t="s">
        <v>843</v>
      </c>
      <c r="D144" s="1085" t="str">
        <f>VLOOKUP(C144,Sheet4!$A$1:$B$300,2,0)</f>
        <v>9212008042</v>
      </c>
      <c r="E144" s="1110" t="s">
        <v>844</v>
      </c>
      <c r="F144" s="1109" t="str">
        <f>VLOOKUP(C144,[3]Sheet2!$A$3:$G$439,7,0)</f>
        <v>công nhân sấy vê viên đóng bao phân NPK</v>
      </c>
      <c r="G144" s="1135">
        <v>5302000</v>
      </c>
      <c r="H144" s="1135">
        <v>0</v>
      </c>
      <c r="I144" s="1137">
        <f t="shared" si="2"/>
        <v>5302000</v>
      </c>
      <c r="J144" s="712">
        <v>0</v>
      </c>
      <c r="K144" s="712">
        <v>0</v>
      </c>
      <c r="L144" s="712">
        <v>0</v>
      </c>
      <c r="M144" s="718">
        <v>5302000</v>
      </c>
      <c r="N144" s="712">
        <v>0</v>
      </c>
      <c r="O144" s="713"/>
      <c r="P144" s="713"/>
      <c r="Q144" s="714"/>
      <c r="R144" s="713"/>
      <c r="S144" s="711">
        <v>5739000</v>
      </c>
      <c r="T144" s="719">
        <v>437000</v>
      </c>
      <c r="U144" s="711">
        <v>0</v>
      </c>
      <c r="V144" s="720">
        <v>0</v>
      </c>
      <c r="W144" s="711">
        <v>5739000</v>
      </c>
      <c r="X144" s="716">
        <v>348000</v>
      </c>
      <c r="Y144" s="701">
        <f>VLOOKUP(C144,'1-7-2026'!$C$3:$W$76,16,0)</f>
        <v>6198000</v>
      </c>
    </row>
    <row r="145" spans="1:25">
      <c r="A145" s="1084">
        <v>141</v>
      </c>
      <c r="B145" s="775">
        <v>28</v>
      </c>
      <c r="C145" s="1092" t="s">
        <v>849</v>
      </c>
      <c r="D145" s="1085" t="str">
        <f>VLOOKUP(C145,Sheet4!$A$1:$B$300,2,0)</f>
        <v>9209015402</v>
      </c>
      <c r="E145" s="1110" t="s">
        <v>850</v>
      </c>
      <c r="F145" s="1109" t="str">
        <f>VLOOKUP(C145,[3]Sheet2!$A$3:$G$439,7,0)</f>
        <v>công nhân sấy vê viên đóng bao phân NPK</v>
      </c>
      <c r="G145" s="1135">
        <v>5302000</v>
      </c>
      <c r="H145" s="1135">
        <v>0</v>
      </c>
      <c r="I145" s="1137">
        <f t="shared" si="2"/>
        <v>5302000</v>
      </c>
      <c r="J145" s="712">
        <v>0</v>
      </c>
      <c r="K145" s="712">
        <v>0</v>
      </c>
      <c r="L145" s="712">
        <v>0</v>
      </c>
      <c r="M145" s="718">
        <v>5302000</v>
      </c>
      <c r="N145" s="712">
        <v>0</v>
      </c>
      <c r="O145" s="713"/>
      <c r="P145" s="713"/>
      <c r="Q145" s="714"/>
      <c r="R145" s="713"/>
      <c r="S145" s="711">
        <v>5739000</v>
      </c>
      <c r="T145" s="719">
        <v>437000</v>
      </c>
      <c r="U145" s="711">
        <v>0</v>
      </c>
      <c r="V145" s="720">
        <v>0</v>
      </c>
      <c r="W145" s="711">
        <v>5739000</v>
      </c>
      <c r="X145" s="716">
        <v>348000</v>
      </c>
      <c r="Y145" s="701">
        <f>VLOOKUP(C145,'1-7-2026'!$C$3:$W$76,16,0)</f>
        <v>6198000</v>
      </c>
    </row>
    <row r="146" spans="1:25">
      <c r="A146" s="1084">
        <v>142</v>
      </c>
      <c r="B146" s="775">
        <v>29</v>
      </c>
      <c r="C146" s="1115" t="s">
        <v>854</v>
      </c>
      <c r="D146" s="1085" t="str">
        <f>VLOOKUP(C146,Sheet4!$A$1:$B$300,2,0)</f>
        <v>5397003583</v>
      </c>
      <c r="E146" s="1110" t="s">
        <v>855</v>
      </c>
      <c r="F146" s="1109" t="s">
        <v>2600</v>
      </c>
      <c r="G146" s="1135">
        <v>6070000</v>
      </c>
      <c r="H146" s="1135">
        <v>0</v>
      </c>
      <c r="I146" s="1137">
        <f t="shared" si="2"/>
        <v>6070000</v>
      </c>
      <c r="J146" s="712">
        <v>0</v>
      </c>
      <c r="K146" s="712">
        <v>0</v>
      </c>
      <c r="L146" s="712">
        <v>0</v>
      </c>
      <c r="M146" s="718">
        <v>5302000</v>
      </c>
      <c r="N146" s="712">
        <v>0</v>
      </c>
      <c r="O146" s="713"/>
      <c r="P146" s="713"/>
      <c r="Q146" s="714"/>
      <c r="R146" s="713"/>
      <c r="S146" s="711">
        <v>6694000</v>
      </c>
      <c r="T146" s="719">
        <v>624000</v>
      </c>
      <c r="U146" s="711">
        <v>0</v>
      </c>
      <c r="V146" s="720">
        <v>0</v>
      </c>
      <c r="W146" s="711">
        <v>6694000</v>
      </c>
      <c r="X146" s="716">
        <v>348000</v>
      </c>
      <c r="Y146" s="701">
        <f>VLOOKUP(C146,'1-7-2026'!$C$3:$W$76,16,0)</f>
        <v>7230000</v>
      </c>
    </row>
    <row r="147" spans="1:25">
      <c r="A147" s="1084">
        <v>143</v>
      </c>
      <c r="B147" s="775">
        <v>30</v>
      </c>
      <c r="C147" s="1092" t="s">
        <v>860</v>
      </c>
      <c r="D147" s="1085" t="str">
        <f>VLOOKUP(C147,Sheet4!$A$1:$B$300,2,0)</f>
        <v>9213007224</v>
      </c>
      <c r="E147" s="1110" t="s">
        <v>861</v>
      </c>
      <c r="F147" s="1109" t="str">
        <f>VLOOKUP(C147,[3]Sheet2!$A$3:$G$439,7,0)</f>
        <v>công nhân sấy vê viên đóng bao phân NPK</v>
      </c>
      <c r="G147" s="1135">
        <v>5302000</v>
      </c>
      <c r="H147" s="1135">
        <v>0</v>
      </c>
      <c r="I147" s="1137">
        <f t="shared" si="2"/>
        <v>5302000</v>
      </c>
      <c r="J147" s="712">
        <v>0</v>
      </c>
      <c r="K147" s="712">
        <v>0</v>
      </c>
      <c r="L147" s="712">
        <v>0</v>
      </c>
      <c r="M147" s="718">
        <v>5302000</v>
      </c>
      <c r="N147" s="712">
        <v>0</v>
      </c>
      <c r="O147" s="713"/>
      <c r="P147" s="713"/>
      <c r="Q147" s="714"/>
      <c r="R147" s="713"/>
      <c r="S147" s="711">
        <v>5739000</v>
      </c>
      <c r="T147" s="719">
        <v>437000</v>
      </c>
      <c r="U147" s="711">
        <v>0</v>
      </c>
      <c r="V147" s="720">
        <v>0</v>
      </c>
      <c r="W147" s="711">
        <v>5739000</v>
      </c>
      <c r="X147" s="716">
        <v>348000</v>
      </c>
      <c r="Y147" s="701">
        <f>VLOOKUP(C147,'1-7-2026'!$C$3:$W$76,16,0)</f>
        <v>6198000</v>
      </c>
    </row>
    <row r="148" spans="1:25">
      <c r="A148" s="1084">
        <v>144</v>
      </c>
      <c r="B148" s="775">
        <v>31</v>
      </c>
      <c r="C148" s="1092" t="s">
        <v>865</v>
      </c>
      <c r="D148" s="1085" t="str">
        <f>VLOOKUP(C148,Sheet4!$A$1:$B$300,2,0)</f>
        <v>9208016237</v>
      </c>
      <c r="E148" s="1110" t="s">
        <v>866</v>
      </c>
      <c r="F148" s="1109" t="str">
        <f>VLOOKUP(C148,[3]Sheet2!$A$3:$G$439,7,0)</f>
        <v>công nhân sấy vê viên đóng bao phân NPK</v>
      </c>
      <c r="G148" s="1135">
        <v>6070000</v>
      </c>
      <c r="H148" s="1135">
        <v>0</v>
      </c>
      <c r="I148" s="1137">
        <f t="shared" si="2"/>
        <v>6070000</v>
      </c>
      <c r="J148" s="712">
        <v>0</v>
      </c>
      <c r="K148" s="712">
        <v>0</v>
      </c>
      <c r="L148" s="712">
        <v>0</v>
      </c>
      <c r="M148" s="718">
        <v>5302000</v>
      </c>
      <c r="N148" s="712">
        <v>0</v>
      </c>
      <c r="O148" s="713"/>
      <c r="P148" s="713"/>
      <c r="Q148" s="714"/>
      <c r="R148" s="713"/>
      <c r="S148" s="711">
        <v>6694000</v>
      </c>
      <c r="T148" s="719">
        <v>624000</v>
      </c>
      <c r="U148" s="711">
        <v>0</v>
      </c>
      <c r="V148" s="720">
        <v>0</v>
      </c>
      <c r="W148" s="711">
        <v>6694000</v>
      </c>
      <c r="X148" s="716">
        <v>348000</v>
      </c>
    </row>
    <row r="149" spans="1:25">
      <c r="A149" s="1084">
        <v>145</v>
      </c>
      <c r="B149" s="775">
        <v>32</v>
      </c>
      <c r="C149" s="1089" t="s">
        <v>887</v>
      </c>
      <c r="D149" s="1085" t="str">
        <f>VLOOKUP(C149,Sheet4!$A$1:$B$300,2,0)</f>
        <v>9210000265</v>
      </c>
      <c r="E149" s="1091" t="s">
        <v>888</v>
      </c>
      <c r="F149" s="1109" t="str">
        <f>VLOOKUP(C149,[3]Sheet2!$A$3:$G$439,7,0)</f>
        <v>công nhân nghiền phụ gia sản xuất phân bón NPK</v>
      </c>
      <c r="G149" s="1135">
        <v>5302000</v>
      </c>
      <c r="H149" s="1135">
        <v>0</v>
      </c>
      <c r="I149" s="1137">
        <f t="shared" si="2"/>
        <v>5302000</v>
      </c>
      <c r="J149" s="712">
        <v>0</v>
      </c>
      <c r="K149" s="712">
        <v>0</v>
      </c>
      <c r="L149" s="712">
        <v>0</v>
      </c>
      <c r="M149" s="718">
        <v>5302000</v>
      </c>
      <c r="N149" s="712">
        <v>0</v>
      </c>
      <c r="O149" s="713"/>
      <c r="P149" s="713"/>
      <c r="Q149" s="714"/>
      <c r="R149" s="713"/>
      <c r="S149" s="711">
        <v>5739000</v>
      </c>
      <c r="T149" s="719">
        <v>437000</v>
      </c>
      <c r="U149" s="711">
        <v>0</v>
      </c>
      <c r="V149" s="720">
        <v>0</v>
      </c>
      <c r="W149" s="711">
        <v>5739000</v>
      </c>
      <c r="X149" s="716">
        <v>348000</v>
      </c>
    </row>
    <row r="150" spans="1:25">
      <c r="A150" s="1084">
        <v>146</v>
      </c>
      <c r="B150" s="775">
        <v>33</v>
      </c>
      <c r="C150" s="1089" t="s">
        <v>894</v>
      </c>
      <c r="D150" s="1085" t="str">
        <f>VLOOKUP(C150,Sheet4!$A$1:$B$300,2,0)</f>
        <v>9210018099</v>
      </c>
      <c r="E150" s="1091" t="s">
        <v>895</v>
      </c>
      <c r="F150" s="1109" t="str">
        <f>VLOOKUP(C150,[3]Sheet2!$A$3:$G$439,7,0)</f>
        <v>công nhân nghiền phụ gia sản xuất phân bón NPK</v>
      </c>
      <c r="G150" s="1135">
        <v>5302000</v>
      </c>
      <c r="H150" s="1135">
        <v>0</v>
      </c>
      <c r="I150" s="1137">
        <f t="shared" si="2"/>
        <v>5302000</v>
      </c>
      <c r="J150" s="712">
        <v>0</v>
      </c>
      <c r="K150" s="712">
        <v>0</v>
      </c>
      <c r="L150" s="712">
        <v>0</v>
      </c>
      <c r="M150" s="718">
        <v>5302000</v>
      </c>
      <c r="N150" s="712">
        <v>0</v>
      </c>
      <c r="O150" s="713"/>
      <c r="P150" s="713"/>
      <c r="Q150" s="714"/>
      <c r="R150" s="713"/>
      <c r="S150" s="711">
        <v>5739000</v>
      </c>
      <c r="T150" s="719">
        <v>437000</v>
      </c>
      <c r="U150" s="711">
        <v>0</v>
      </c>
      <c r="V150" s="720">
        <v>0</v>
      </c>
      <c r="W150" s="711">
        <v>5739000</v>
      </c>
      <c r="X150" s="716">
        <v>348000</v>
      </c>
    </row>
    <row r="151" spans="1:25">
      <c r="A151" s="1084">
        <v>147</v>
      </c>
      <c r="B151" s="775">
        <v>34</v>
      </c>
      <c r="C151" s="1089" t="s">
        <v>903</v>
      </c>
      <c r="D151" s="1085" t="str">
        <f>VLOOKUP(C151,Sheet4!$A$1:$B$300,2,0)</f>
        <v>9216023993</v>
      </c>
      <c r="E151" s="1091" t="s">
        <v>904</v>
      </c>
      <c r="F151" s="1109" t="str">
        <f>VLOOKUP(C151,[3]Sheet2!$A$3:$G$439,7,0)</f>
        <v>công nhân sản xuất bột giặt (xà phòng bột)</v>
      </c>
      <c r="G151" s="1135">
        <v>5302000</v>
      </c>
      <c r="H151" s="1135">
        <v>0</v>
      </c>
      <c r="I151" s="1137">
        <f t="shared" si="2"/>
        <v>5302000</v>
      </c>
      <c r="J151" s="712">
        <v>0</v>
      </c>
      <c r="K151" s="712">
        <v>0</v>
      </c>
      <c r="L151" s="712">
        <v>0</v>
      </c>
      <c r="M151" s="718">
        <v>5302000</v>
      </c>
      <c r="N151" s="712">
        <v>0</v>
      </c>
      <c r="O151" s="713"/>
      <c r="P151" s="713"/>
      <c r="Q151" s="714"/>
      <c r="R151" s="713"/>
      <c r="S151" s="711">
        <v>5739000</v>
      </c>
      <c r="T151" s="719">
        <v>437000</v>
      </c>
      <c r="U151" s="711">
        <v>0</v>
      </c>
      <c r="V151" s="720">
        <v>0</v>
      </c>
      <c r="W151" s="711">
        <v>5739000</v>
      </c>
      <c r="X151" s="716">
        <v>348000</v>
      </c>
    </row>
    <row r="152" spans="1:25" s="738" customFormat="1">
      <c r="A152" s="1084">
        <v>148</v>
      </c>
      <c r="B152" s="775">
        <v>35</v>
      </c>
      <c r="C152" s="1089" t="s">
        <v>909</v>
      </c>
      <c r="D152" s="1085" t="str">
        <f>VLOOKUP(C152,Sheet4!$A$1:$B$300,2,0)</f>
        <v>9216023994</v>
      </c>
      <c r="E152" s="1091" t="s">
        <v>910</v>
      </c>
      <c r="F152" s="1109" t="str">
        <f>VLOOKUP(C152,[3]Sheet2!$A$3:$G$439,7,0)</f>
        <v>công nhân sản xuất bột giặt (xà phòng bột)</v>
      </c>
      <c r="G152" s="1135">
        <v>5302000</v>
      </c>
      <c r="H152" s="1135">
        <v>0</v>
      </c>
      <c r="I152" s="1137">
        <f t="shared" si="2"/>
        <v>5302000</v>
      </c>
      <c r="J152" s="718">
        <v>0</v>
      </c>
      <c r="K152" s="718">
        <v>0</v>
      </c>
      <c r="L152" s="718">
        <v>0</v>
      </c>
      <c r="M152" s="718">
        <v>4955000</v>
      </c>
      <c r="N152" s="718">
        <v>0</v>
      </c>
      <c r="O152" s="714"/>
      <c r="P152" s="714"/>
      <c r="Q152" s="714"/>
      <c r="R152" s="714"/>
      <c r="S152" s="784">
        <v>5739000</v>
      </c>
      <c r="T152" s="785">
        <v>437000</v>
      </c>
      <c r="U152" s="784">
        <v>0</v>
      </c>
      <c r="V152" s="786">
        <v>0</v>
      </c>
      <c r="W152" s="784">
        <v>5739000</v>
      </c>
      <c r="X152" s="721">
        <v>281000</v>
      </c>
      <c r="Y152" s="701"/>
    </row>
    <row r="153" spans="1:25">
      <c r="A153" s="1084">
        <v>149</v>
      </c>
      <c r="B153" s="775">
        <v>36</v>
      </c>
      <c r="C153" s="1089" t="s">
        <v>916</v>
      </c>
      <c r="D153" s="1085" t="str">
        <f>VLOOKUP(C153,Sheet4!$A$1:$B$300,2,0)</f>
        <v>8621439497</v>
      </c>
      <c r="E153" s="1091" t="s">
        <v>917</v>
      </c>
      <c r="F153" s="1109" t="str">
        <f>VLOOKUP(C153,[3]Sheet2!$A$3:$G$439,7,0)</f>
        <v>công nhân nghiền phụ gia sản xuất phân bón NPK</v>
      </c>
      <c r="G153" s="1135">
        <v>5302000</v>
      </c>
      <c r="H153" s="1135">
        <v>0</v>
      </c>
      <c r="I153" s="1137">
        <f t="shared" si="2"/>
        <v>5302000</v>
      </c>
      <c r="J153" s="712">
        <v>0</v>
      </c>
      <c r="K153" s="712">
        <v>0</v>
      </c>
      <c r="L153" s="712">
        <v>0</v>
      </c>
      <c r="M153" s="718">
        <v>6950000</v>
      </c>
      <c r="N153" s="712">
        <v>0</v>
      </c>
      <c r="O153" s="713"/>
      <c r="P153" s="713"/>
      <c r="Q153" s="714"/>
      <c r="R153" s="713"/>
      <c r="S153" s="711">
        <v>5739000</v>
      </c>
      <c r="T153" s="719">
        <v>437000</v>
      </c>
      <c r="U153" s="711">
        <v>0</v>
      </c>
      <c r="V153" s="720">
        <v>0</v>
      </c>
      <c r="W153" s="711">
        <v>5739000</v>
      </c>
      <c r="X153" s="716">
        <v>696000</v>
      </c>
    </row>
    <row r="154" spans="1:25">
      <c r="A154" s="1084">
        <v>150</v>
      </c>
      <c r="B154" s="775">
        <v>37</v>
      </c>
      <c r="C154" s="1089" t="s">
        <v>922</v>
      </c>
      <c r="D154" s="1085" t="str">
        <f>VLOOKUP(C154,Sheet4!$A$1:$B$300,2,0)</f>
        <v>9222708768</v>
      </c>
      <c r="E154" s="1091" t="s">
        <v>923</v>
      </c>
      <c r="F154" s="1109" t="str">
        <f>VLOOKUP(C154,[3]Sheet2!$A$3:$G$439,7,0)</f>
        <v>công nhân nghiền phụ gia sản xuất phân bón NPK</v>
      </c>
      <c r="G154" s="1135">
        <v>5302000</v>
      </c>
      <c r="H154" s="1135">
        <v>0</v>
      </c>
      <c r="I154" s="1137">
        <f t="shared" si="2"/>
        <v>5302000</v>
      </c>
      <c r="J154" s="712">
        <v>0</v>
      </c>
      <c r="K154" s="712">
        <v>0</v>
      </c>
      <c r="L154" s="712">
        <v>0</v>
      </c>
      <c r="M154" s="718">
        <v>6070000</v>
      </c>
      <c r="N154" s="712">
        <v>0</v>
      </c>
      <c r="O154" s="713"/>
      <c r="P154" s="713"/>
      <c r="Q154" s="714"/>
      <c r="R154" s="713"/>
      <c r="S154" s="711">
        <v>5739000</v>
      </c>
      <c r="T154" s="719">
        <v>437000</v>
      </c>
      <c r="U154" s="711">
        <v>0</v>
      </c>
      <c r="V154" s="720">
        <v>0</v>
      </c>
      <c r="W154" s="711">
        <v>5739000</v>
      </c>
      <c r="X154" s="716">
        <v>504000</v>
      </c>
    </row>
    <row r="155" spans="1:25" s="738" customFormat="1">
      <c r="A155" s="1084">
        <v>151</v>
      </c>
      <c r="B155" s="775">
        <v>38</v>
      </c>
      <c r="C155" s="1089" t="s">
        <v>927</v>
      </c>
      <c r="D155" s="1085" t="str">
        <f>VLOOKUP(C155,Sheet4!$A$1:$B$300,2,0)</f>
        <v>9222344590</v>
      </c>
      <c r="E155" s="1091" t="s">
        <v>928</v>
      </c>
      <c r="F155" s="1109" t="str">
        <f>VLOOKUP(C155,[3]Sheet2!$A$3:$G$439,7,0)</f>
        <v>công nhân nghiền phụ gia sản xuất phân bón NPK</v>
      </c>
      <c r="G155" s="1135">
        <v>5302000</v>
      </c>
      <c r="H155" s="1135">
        <v>0</v>
      </c>
      <c r="I155" s="1137">
        <f t="shared" si="2"/>
        <v>5302000</v>
      </c>
      <c r="J155" s="718">
        <v>0</v>
      </c>
      <c r="K155" s="718">
        <v>0</v>
      </c>
      <c r="L155" s="718">
        <v>0</v>
      </c>
      <c r="M155" s="718">
        <v>5673000</v>
      </c>
      <c r="N155" s="718">
        <v>0</v>
      </c>
      <c r="O155" s="714"/>
      <c r="P155" s="714"/>
      <c r="Q155" s="714"/>
      <c r="R155" s="714"/>
      <c r="S155" s="784">
        <v>5739000</v>
      </c>
      <c r="T155" s="785">
        <v>437000</v>
      </c>
      <c r="U155" s="784">
        <v>0</v>
      </c>
      <c r="V155" s="786">
        <v>0</v>
      </c>
      <c r="W155" s="784">
        <v>5739000</v>
      </c>
      <c r="X155" s="721">
        <v>422000</v>
      </c>
      <c r="Y155" s="701"/>
    </row>
    <row r="156" spans="1:25" s="738" customFormat="1">
      <c r="A156" s="1084">
        <v>152</v>
      </c>
      <c r="B156" s="775">
        <v>39</v>
      </c>
      <c r="C156" s="1089" t="s">
        <v>931</v>
      </c>
      <c r="D156" s="1085" t="str">
        <f>VLOOKUP(C156,Sheet4!$A$1:$B$300,2,0)</f>
        <v>8723924817</v>
      </c>
      <c r="E156" s="1091" t="s">
        <v>932</v>
      </c>
      <c r="F156" s="1109" t="str">
        <f>VLOOKUP(C156,[3]Sheet2!$A$3:$G$439,7,0)</f>
        <v>công nhân nghiền phụ gia sản xuất phân bón NPK</v>
      </c>
      <c r="G156" s="1135">
        <v>5302000</v>
      </c>
      <c r="H156" s="1135">
        <v>0</v>
      </c>
      <c r="I156" s="1137">
        <f t="shared" si="2"/>
        <v>5302000</v>
      </c>
      <c r="J156" s="718">
        <v>0</v>
      </c>
      <c r="K156" s="718">
        <v>0</v>
      </c>
      <c r="L156" s="718">
        <v>0</v>
      </c>
      <c r="M156" s="718">
        <v>5673000</v>
      </c>
      <c r="N156" s="718">
        <v>0</v>
      </c>
      <c r="O156" s="714"/>
      <c r="P156" s="714"/>
      <c r="Q156" s="714"/>
      <c r="R156" s="714"/>
      <c r="S156" s="784">
        <v>5739000</v>
      </c>
      <c r="T156" s="785">
        <v>437000</v>
      </c>
      <c r="U156" s="784">
        <v>0</v>
      </c>
      <c r="V156" s="786">
        <v>0</v>
      </c>
      <c r="W156" s="784">
        <v>5739000</v>
      </c>
      <c r="X156" s="721">
        <v>422000</v>
      </c>
      <c r="Y156" s="701"/>
    </row>
    <row r="157" spans="1:25" s="738" customFormat="1">
      <c r="A157" s="1084">
        <v>153</v>
      </c>
      <c r="B157" s="775">
        <v>40</v>
      </c>
      <c r="C157" s="1116" t="s">
        <v>941</v>
      </c>
      <c r="D157" s="1085" t="str">
        <f>VLOOKUP(C157,Sheet4!$A$1:$B$300,2,0)</f>
        <v>5404002328</v>
      </c>
      <c r="E157" s="1110" t="s">
        <v>942</v>
      </c>
      <c r="F157" s="1109" t="str">
        <f>VLOOKUP(C157,[3]Sheet2!$A$3:$G$439,7,0)</f>
        <v>công nhân nghiền phụ gia sản xuất phân bón NPK</v>
      </c>
      <c r="G157" s="1135">
        <v>6070000</v>
      </c>
      <c r="H157" s="1135">
        <v>0</v>
      </c>
      <c r="I157" s="1137">
        <f t="shared" si="2"/>
        <v>6070000</v>
      </c>
      <c r="J157" s="712">
        <v>0</v>
      </c>
      <c r="K157" s="712">
        <v>0</v>
      </c>
      <c r="L157" s="712">
        <v>0</v>
      </c>
      <c r="M157" s="718">
        <v>6495000</v>
      </c>
      <c r="N157" s="718">
        <v>0</v>
      </c>
      <c r="O157" s="714"/>
      <c r="P157" s="714"/>
      <c r="Q157" s="714"/>
      <c r="R157" s="714"/>
      <c r="S157" s="711">
        <v>6694000</v>
      </c>
      <c r="T157" s="719">
        <v>624000</v>
      </c>
      <c r="U157" s="711">
        <v>0</v>
      </c>
      <c r="V157" s="720">
        <v>0</v>
      </c>
      <c r="W157" s="711">
        <v>6694000</v>
      </c>
      <c r="X157" s="716">
        <v>595000</v>
      </c>
      <c r="Y157" s="701">
        <f>VLOOKUP(C157,'1-7-2026'!$C$3:$W$76,16,0)</f>
        <v>7230000</v>
      </c>
    </row>
    <row r="158" spans="1:25" s="738" customFormat="1">
      <c r="A158" s="1084">
        <v>154</v>
      </c>
      <c r="B158" s="775">
        <v>41</v>
      </c>
      <c r="C158" s="1116" t="s">
        <v>945</v>
      </c>
      <c r="D158" s="1085" t="str">
        <f>VLOOKUP(C158,Sheet4!$A$1:$B$300,2,0)</f>
        <v>6506006797</v>
      </c>
      <c r="E158" s="1110" t="s">
        <v>946</v>
      </c>
      <c r="F158" s="1109" t="str">
        <f>VLOOKUP(C158,[3]Sheet2!$A$3:$G$439,7,0)</f>
        <v>công nhân nghiền phụ gia sản xuất phân bón NPK</v>
      </c>
      <c r="G158" s="1135">
        <v>6070000</v>
      </c>
      <c r="H158" s="1135">
        <v>0</v>
      </c>
      <c r="I158" s="1137">
        <f t="shared" si="2"/>
        <v>6070000</v>
      </c>
      <c r="J158" s="718">
        <v>0</v>
      </c>
      <c r="K158" s="718">
        <v>0</v>
      </c>
      <c r="L158" s="718">
        <v>0</v>
      </c>
      <c r="M158" s="718">
        <v>5673000</v>
      </c>
      <c r="N158" s="718">
        <v>0</v>
      </c>
      <c r="O158" s="714"/>
      <c r="P158" s="714"/>
      <c r="Q158" s="714"/>
      <c r="R158" s="714"/>
      <c r="S158" s="784">
        <v>6694000</v>
      </c>
      <c r="T158" s="785">
        <v>624000</v>
      </c>
      <c r="U158" s="784">
        <v>0</v>
      </c>
      <c r="V158" s="786">
        <v>0</v>
      </c>
      <c r="W158" s="784">
        <v>6694000</v>
      </c>
      <c r="X158" s="721">
        <v>422000</v>
      </c>
      <c r="Y158" s="701"/>
    </row>
    <row r="159" spans="1:25" s="738" customFormat="1">
      <c r="A159" s="1084">
        <v>155</v>
      </c>
      <c r="B159" s="775">
        <v>42</v>
      </c>
      <c r="C159" s="1116" t="s">
        <v>950</v>
      </c>
      <c r="D159" s="1085" t="str">
        <f>VLOOKUP(C159,Sheet4!$A$1:$B$300,2,0)</f>
        <v>9209021583</v>
      </c>
      <c r="E159" s="1110" t="s">
        <v>951</v>
      </c>
      <c r="F159" s="1109" t="str">
        <f>VLOOKUP(C159,[3]Sheet2!$A$3:$G$439,7,0)</f>
        <v>công nhân nghiền phụ gia sản xuất phân bón NPK</v>
      </c>
      <c r="G159" s="1135">
        <v>6070000</v>
      </c>
      <c r="H159" s="1135">
        <v>0</v>
      </c>
      <c r="I159" s="1137">
        <f t="shared" si="2"/>
        <v>6070000</v>
      </c>
      <c r="J159" s="718">
        <v>0</v>
      </c>
      <c r="K159" s="718">
        <v>0</v>
      </c>
      <c r="L159" s="718">
        <v>0</v>
      </c>
      <c r="M159" s="718">
        <v>5673000</v>
      </c>
      <c r="N159" s="718">
        <v>0</v>
      </c>
      <c r="O159" s="714"/>
      <c r="P159" s="714"/>
      <c r="Q159" s="714"/>
      <c r="R159" s="714"/>
      <c r="S159" s="784">
        <v>6694000</v>
      </c>
      <c r="T159" s="785">
        <v>624000</v>
      </c>
      <c r="U159" s="784">
        <v>0</v>
      </c>
      <c r="V159" s="786">
        <v>0</v>
      </c>
      <c r="W159" s="784">
        <v>6694000</v>
      </c>
      <c r="X159" s="721">
        <v>422000</v>
      </c>
      <c r="Y159" s="701"/>
    </row>
    <row r="160" spans="1:25" s="738" customFormat="1">
      <c r="A160" s="1084">
        <v>156</v>
      </c>
      <c r="B160" s="775">
        <v>43</v>
      </c>
      <c r="C160" s="1092" t="s">
        <v>954</v>
      </c>
      <c r="D160" s="1085" t="str">
        <f>VLOOKUP(C160,Sheet4!$A$1:$B$300,2,0)</f>
        <v>5496032492</v>
      </c>
      <c r="E160" s="1110" t="s">
        <v>955</v>
      </c>
      <c r="F160" s="1109" t="str">
        <f>VLOOKUP(C160,[3]Sheet2!$A$3:$G$439,7,0)</f>
        <v>công nhân nghiền phụ gia sản xuất phân bón NPK</v>
      </c>
      <c r="G160" s="1135">
        <v>6495000</v>
      </c>
      <c r="H160" s="1135">
        <v>0</v>
      </c>
      <c r="I160" s="1137">
        <f t="shared" si="2"/>
        <v>6495000</v>
      </c>
      <c r="J160" s="718">
        <v>0</v>
      </c>
      <c r="K160" s="718">
        <v>0</v>
      </c>
      <c r="L160" s="718">
        <v>0</v>
      </c>
      <c r="M160" s="718">
        <v>5673000</v>
      </c>
      <c r="N160" s="718">
        <v>0</v>
      </c>
      <c r="O160" s="714"/>
      <c r="P160" s="714"/>
      <c r="Q160" s="714"/>
      <c r="R160" s="714"/>
      <c r="S160" s="784">
        <v>7230000</v>
      </c>
      <c r="T160" s="785">
        <v>735000</v>
      </c>
      <c r="U160" s="784">
        <v>0</v>
      </c>
      <c r="V160" s="786">
        <v>0</v>
      </c>
      <c r="W160" s="784">
        <v>7230000</v>
      </c>
      <c r="X160" s="721">
        <v>422000</v>
      </c>
      <c r="Y160" s="701"/>
    </row>
    <row r="161" spans="1:25" s="738" customFormat="1">
      <c r="A161" s="1084">
        <v>157</v>
      </c>
      <c r="B161" s="775">
        <v>44</v>
      </c>
      <c r="C161" s="1092" t="s">
        <v>963</v>
      </c>
      <c r="D161" s="1085" t="str">
        <f>VLOOKUP(C161,Sheet4!$A$1:$B$300,2,0)</f>
        <v>9208016228</v>
      </c>
      <c r="E161" s="1110" t="s">
        <v>964</v>
      </c>
      <c r="F161" s="1109" t="str">
        <f>VLOOKUP(C161,[3]Sheet2!$A$3:$G$439,7,0)</f>
        <v>công nhân nghiền phụ gia sản xuất phân bón NPK</v>
      </c>
      <c r="G161" s="1135">
        <v>6070000</v>
      </c>
      <c r="H161" s="1135">
        <v>0</v>
      </c>
      <c r="I161" s="1137">
        <f t="shared" si="2"/>
        <v>6070000</v>
      </c>
      <c r="J161" s="718">
        <v>0</v>
      </c>
      <c r="K161" s="718">
        <v>0</v>
      </c>
      <c r="L161" s="718">
        <v>0</v>
      </c>
      <c r="M161" s="718">
        <v>5673000</v>
      </c>
      <c r="N161" s="718">
        <v>0</v>
      </c>
      <c r="O161" s="714"/>
      <c r="P161" s="714"/>
      <c r="Q161" s="714"/>
      <c r="R161" s="714"/>
      <c r="S161" s="784">
        <v>6694000</v>
      </c>
      <c r="T161" s="785">
        <v>624000</v>
      </c>
      <c r="U161" s="784">
        <v>0</v>
      </c>
      <c r="V161" s="786">
        <v>0</v>
      </c>
      <c r="W161" s="784">
        <v>6694000</v>
      </c>
      <c r="X161" s="721">
        <v>422000</v>
      </c>
      <c r="Y161" s="701"/>
    </row>
    <row r="162" spans="1:25">
      <c r="A162" s="1084">
        <v>158</v>
      </c>
      <c r="B162" s="775">
        <v>45</v>
      </c>
      <c r="C162" s="1092" t="s">
        <v>968</v>
      </c>
      <c r="D162" s="1085" t="str">
        <f>VLOOKUP(C162,Sheet4!$A$1:$B$300,2,0)</f>
        <v>9208016248</v>
      </c>
      <c r="E162" s="1110" t="s">
        <v>969</v>
      </c>
      <c r="F162" s="1109" t="str">
        <f>VLOOKUP(C162,[3]Sheet2!$A$3:$G$439,7,0)</f>
        <v>công nhân nghiền phụ gia sản xuất phân bón NPK</v>
      </c>
      <c r="G162" s="1135">
        <v>6070000</v>
      </c>
      <c r="H162" s="1135">
        <v>0</v>
      </c>
      <c r="I162" s="1137">
        <f t="shared" si="2"/>
        <v>6070000</v>
      </c>
      <c r="J162" s="712">
        <v>0</v>
      </c>
      <c r="K162" s="712">
        <v>0</v>
      </c>
      <c r="L162" s="712">
        <v>0</v>
      </c>
      <c r="M162" s="718">
        <v>5302000</v>
      </c>
      <c r="N162" s="712">
        <v>0</v>
      </c>
      <c r="O162" s="713"/>
      <c r="P162" s="713"/>
      <c r="Q162" s="714"/>
      <c r="R162" s="713"/>
      <c r="S162" s="711">
        <v>6694000</v>
      </c>
      <c r="T162" s="719">
        <v>624000</v>
      </c>
      <c r="U162" s="711">
        <v>0</v>
      </c>
      <c r="V162" s="720">
        <v>0</v>
      </c>
      <c r="W162" s="711">
        <v>6694000</v>
      </c>
      <c r="X162" s="716">
        <v>348000</v>
      </c>
    </row>
    <row r="163" spans="1:25">
      <c r="A163" s="1084">
        <v>159</v>
      </c>
      <c r="B163" s="775">
        <v>46</v>
      </c>
      <c r="C163" s="1092" t="s">
        <v>972</v>
      </c>
      <c r="D163" s="1085" t="str">
        <f>VLOOKUP(C163,Sheet4!$A$1:$B$300,2,0)</f>
        <v>9208016249</v>
      </c>
      <c r="E163" s="1110" t="s">
        <v>973</v>
      </c>
      <c r="F163" s="1109" t="str">
        <f>VLOOKUP(C163,[3]Sheet2!$A$3:$G$439,7,0)</f>
        <v>công nhân nghiền phụ gia sản xuất phân bón NPK</v>
      </c>
      <c r="G163" s="1135">
        <v>6070000</v>
      </c>
      <c r="H163" s="1135">
        <v>0</v>
      </c>
      <c r="I163" s="1137">
        <f t="shared" si="2"/>
        <v>6070000</v>
      </c>
      <c r="J163" s="712">
        <v>0</v>
      </c>
      <c r="K163" s="712">
        <v>0</v>
      </c>
      <c r="L163" s="712">
        <v>0</v>
      </c>
      <c r="M163" s="718">
        <v>5302000</v>
      </c>
      <c r="N163" s="712">
        <v>0</v>
      </c>
      <c r="O163" s="713"/>
      <c r="P163" s="713"/>
      <c r="Q163" s="714"/>
      <c r="R163" s="713"/>
      <c r="S163" s="711">
        <v>6694000</v>
      </c>
      <c r="T163" s="719">
        <v>624000</v>
      </c>
      <c r="U163" s="711">
        <v>0</v>
      </c>
      <c r="V163" s="720">
        <v>0</v>
      </c>
      <c r="W163" s="711">
        <v>6694000</v>
      </c>
      <c r="X163" s="716">
        <v>348000</v>
      </c>
    </row>
    <row r="164" spans="1:25">
      <c r="A164" s="1084">
        <v>160</v>
      </c>
      <c r="B164" s="775">
        <v>47</v>
      </c>
      <c r="C164" s="1092" t="s">
        <v>976</v>
      </c>
      <c r="D164" s="1085" t="str">
        <f>VLOOKUP(C164,Sheet4!$A$1:$B$300,2,0)</f>
        <v>9208010005</v>
      </c>
      <c r="E164" s="1110" t="s">
        <v>977</v>
      </c>
      <c r="F164" s="1109" t="str">
        <f>VLOOKUP(C164,[3]Sheet2!$A$3:$G$439,7,0)</f>
        <v>công nhân sấy vê viên đóng bao phân NPK</v>
      </c>
      <c r="G164" s="1135">
        <v>6070000</v>
      </c>
      <c r="H164" s="1135">
        <v>0</v>
      </c>
      <c r="I164" s="1137">
        <f t="shared" si="2"/>
        <v>6070000</v>
      </c>
      <c r="J164" s="712">
        <v>0</v>
      </c>
      <c r="K164" s="712">
        <v>0</v>
      </c>
      <c r="L164" s="712">
        <v>0</v>
      </c>
      <c r="M164" s="718">
        <v>5302000</v>
      </c>
      <c r="N164" s="712">
        <v>0</v>
      </c>
      <c r="O164" s="713"/>
      <c r="P164" s="713"/>
      <c r="Q164" s="714"/>
      <c r="R164" s="713"/>
      <c r="S164" s="711">
        <v>6694000</v>
      </c>
      <c r="T164" s="719">
        <v>624000</v>
      </c>
      <c r="U164" s="711">
        <v>0</v>
      </c>
      <c r="V164" s="720">
        <v>0</v>
      </c>
      <c r="W164" s="711">
        <v>6694000</v>
      </c>
      <c r="X164" s="716">
        <v>348000</v>
      </c>
    </row>
    <row r="165" spans="1:25">
      <c r="A165" s="1084">
        <v>161</v>
      </c>
      <c r="B165" s="775">
        <v>48</v>
      </c>
      <c r="C165" s="1092" t="s">
        <v>990</v>
      </c>
      <c r="D165" s="1085" t="str">
        <f>VLOOKUP(C165,Sheet4!$A$1:$B$300,2,0)</f>
        <v>9209021588</v>
      </c>
      <c r="E165" s="1110" t="s">
        <v>991</v>
      </c>
      <c r="F165" s="1109" t="str">
        <f>VLOOKUP(C165,[3]Sheet2!$A$3:$G$439,7,0)</f>
        <v>công nhân sấy vê viên đóng bao phân NPK</v>
      </c>
      <c r="G165" s="1135">
        <v>5302000</v>
      </c>
      <c r="H165" s="1135">
        <v>0</v>
      </c>
      <c r="I165" s="1137">
        <f t="shared" si="2"/>
        <v>5302000</v>
      </c>
      <c r="J165" s="712">
        <v>0</v>
      </c>
      <c r="K165" s="712">
        <v>0</v>
      </c>
      <c r="L165" s="712">
        <v>0</v>
      </c>
      <c r="M165" s="718">
        <v>5302000</v>
      </c>
      <c r="N165" s="712">
        <v>0</v>
      </c>
      <c r="O165" s="713"/>
      <c r="P165" s="713"/>
      <c r="Q165" s="714"/>
      <c r="R165" s="713"/>
      <c r="S165" s="711">
        <v>5739000</v>
      </c>
      <c r="T165" s="719">
        <v>437000</v>
      </c>
      <c r="U165" s="711">
        <v>0</v>
      </c>
      <c r="V165" s="720">
        <v>0</v>
      </c>
      <c r="W165" s="711">
        <v>5739000</v>
      </c>
      <c r="X165" s="716">
        <v>348000</v>
      </c>
      <c r="Y165" s="701">
        <f>VLOOKUP(C165,'1-7-2026'!$C$3:$W$76,16,0)</f>
        <v>6198000</v>
      </c>
    </row>
    <row r="166" spans="1:25">
      <c r="A166" s="1084">
        <v>162</v>
      </c>
      <c r="B166" s="775">
        <v>49</v>
      </c>
      <c r="C166" s="1092" t="s">
        <v>999</v>
      </c>
      <c r="D166" s="1085" t="str">
        <f>VLOOKUP(C166,Sheet4!$A$1:$B$300,2,0)</f>
        <v>9213007216</v>
      </c>
      <c r="E166" s="1110" t="s">
        <v>1000</v>
      </c>
      <c r="F166" s="1109" t="str">
        <f>VLOOKUP(C166,[3]Sheet2!$A$3:$G$439,7,0)</f>
        <v>công nhân nghiền phụ gia sản xuất phân bón NPK</v>
      </c>
      <c r="G166" s="1135">
        <v>5302000</v>
      </c>
      <c r="H166" s="1135">
        <v>0</v>
      </c>
      <c r="I166" s="1137">
        <f t="shared" si="2"/>
        <v>5302000</v>
      </c>
      <c r="J166" s="712">
        <v>0</v>
      </c>
      <c r="K166" s="712">
        <v>0</v>
      </c>
      <c r="L166" s="712">
        <v>0</v>
      </c>
      <c r="M166" s="718">
        <v>5302000</v>
      </c>
      <c r="N166" s="712">
        <v>0</v>
      </c>
      <c r="O166" s="713"/>
      <c r="P166" s="713"/>
      <c r="Q166" s="714"/>
      <c r="R166" s="713"/>
      <c r="S166" s="711">
        <v>5739000</v>
      </c>
      <c r="T166" s="719">
        <v>437000</v>
      </c>
      <c r="U166" s="711">
        <v>0</v>
      </c>
      <c r="V166" s="720">
        <v>0</v>
      </c>
      <c r="W166" s="711">
        <v>5739000</v>
      </c>
      <c r="X166" s="716">
        <v>348000</v>
      </c>
      <c r="Y166" s="701">
        <f>VLOOKUP(C166,'1-7-2026'!$C$3:$W$76,16,0)</f>
        <v>6198000</v>
      </c>
    </row>
    <row r="167" spans="1:25">
      <c r="A167" s="1084">
        <v>163</v>
      </c>
      <c r="B167" s="775">
        <v>50</v>
      </c>
      <c r="C167" s="1092" t="s">
        <v>1003</v>
      </c>
      <c r="D167" s="1085" t="str">
        <f>VLOOKUP(C167,Sheet4!$A$1:$B$300,2,0)</f>
        <v>9213007218</v>
      </c>
      <c r="E167" s="1110" t="s">
        <v>1004</v>
      </c>
      <c r="F167" s="1109" t="str">
        <f>VLOOKUP(C167,[3]Sheet2!$A$3:$G$439,7,0)</f>
        <v>công nhân nghiền phụ gia sản xuất phân bón NPK</v>
      </c>
      <c r="G167" s="1135">
        <v>5302000</v>
      </c>
      <c r="H167" s="1135">
        <v>0</v>
      </c>
      <c r="I167" s="1137">
        <f t="shared" si="2"/>
        <v>5302000</v>
      </c>
      <c r="J167" s="712">
        <v>0</v>
      </c>
      <c r="K167" s="712">
        <v>0</v>
      </c>
      <c r="L167" s="712">
        <v>0</v>
      </c>
      <c r="M167" s="718">
        <v>5302000</v>
      </c>
      <c r="N167" s="712">
        <v>0</v>
      </c>
      <c r="O167" s="713"/>
      <c r="P167" s="713"/>
      <c r="Q167" s="714"/>
      <c r="R167" s="713"/>
      <c r="S167" s="711">
        <v>5739000</v>
      </c>
      <c r="T167" s="719">
        <v>437000</v>
      </c>
      <c r="U167" s="711">
        <v>0</v>
      </c>
      <c r="V167" s="720">
        <v>0</v>
      </c>
      <c r="W167" s="711">
        <v>5739000</v>
      </c>
      <c r="X167" s="716">
        <v>348000</v>
      </c>
      <c r="Y167" s="701">
        <f>VLOOKUP(C167,'1-7-2026'!$C$3:$W$76,16,0)</f>
        <v>6198000</v>
      </c>
    </row>
    <row r="168" spans="1:25">
      <c r="A168" s="1084">
        <v>164</v>
      </c>
      <c r="B168" s="775">
        <v>51</v>
      </c>
      <c r="C168" s="1092" t="s">
        <v>1008</v>
      </c>
      <c r="D168" s="1085" t="str">
        <f>VLOOKUP(C168,Sheet4!$A$1:$B$300,2,0)</f>
        <v>9213007222</v>
      </c>
      <c r="E168" s="1110" t="s">
        <v>1009</v>
      </c>
      <c r="F168" s="1109" t="str">
        <f>VLOOKUP(C168,[3]Sheet2!$A$3:$G$439,7,0)</f>
        <v>công nhân nghiền phụ gia sản xuất phân bón NPK</v>
      </c>
      <c r="G168" s="1135">
        <v>5302000</v>
      </c>
      <c r="H168" s="1135">
        <v>0</v>
      </c>
      <c r="I168" s="1137">
        <f t="shared" si="2"/>
        <v>5302000</v>
      </c>
      <c r="J168" s="712">
        <v>0</v>
      </c>
      <c r="K168" s="712">
        <v>0</v>
      </c>
      <c r="L168" s="712">
        <v>0</v>
      </c>
      <c r="M168" s="718">
        <v>5302000</v>
      </c>
      <c r="N168" s="712">
        <v>0</v>
      </c>
      <c r="O168" s="713"/>
      <c r="P168" s="713"/>
      <c r="Q168" s="714"/>
      <c r="R168" s="713"/>
      <c r="S168" s="711">
        <v>5739000</v>
      </c>
      <c r="T168" s="719">
        <v>437000</v>
      </c>
      <c r="U168" s="711">
        <v>0</v>
      </c>
      <c r="V168" s="720">
        <v>0</v>
      </c>
      <c r="W168" s="711">
        <v>5739000</v>
      </c>
      <c r="X168" s="716">
        <v>348000</v>
      </c>
      <c r="Y168" s="701">
        <f>VLOOKUP(C168,'1-7-2026'!$C$3:$W$76,16,0)</f>
        <v>6198000</v>
      </c>
    </row>
    <row r="169" spans="1:25">
      <c r="A169" s="1084">
        <v>165</v>
      </c>
      <c r="B169" s="775">
        <v>52</v>
      </c>
      <c r="C169" s="1089" t="s">
        <v>1014</v>
      </c>
      <c r="D169" s="1085" t="str">
        <f>VLOOKUP(C169,Sheet4!$A$1:$B$300,2,0)</f>
        <v>9214005759</v>
      </c>
      <c r="E169" s="1091" t="s">
        <v>1015</v>
      </c>
      <c r="F169" s="1109" t="str">
        <f>VLOOKUP(C169,[3]Sheet2!$A$3:$G$439,7,0)</f>
        <v>công nhân nghiền phụ gia sản xuất phân bón NPK</v>
      </c>
      <c r="G169" s="1135">
        <v>5302000</v>
      </c>
      <c r="H169" s="1135">
        <v>0</v>
      </c>
      <c r="I169" s="1137">
        <f t="shared" si="2"/>
        <v>5302000</v>
      </c>
      <c r="J169" s="712">
        <v>0</v>
      </c>
      <c r="K169" s="712">
        <v>0</v>
      </c>
      <c r="L169" s="712">
        <v>0</v>
      </c>
      <c r="M169" s="718">
        <v>5302000</v>
      </c>
      <c r="N169" s="712">
        <v>0</v>
      </c>
      <c r="O169" s="713"/>
      <c r="P169" s="713"/>
      <c r="Q169" s="714"/>
      <c r="R169" s="713"/>
      <c r="S169" s="711">
        <v>5739000</v>
      </c>
      <c r="T169" s="719">
        <v>437000</v>
      </c>
      <c r="U169" s="711">
        <v>0</v>
      </c>
      <c r="V169" s="720">
        <v>0</v>
      </c>
      <c r="W169" s="711">
        <v>5739000</v>
      </c>
      <c r="X169" s="716">
        <v>348000</v>
      </c>
    </row>
    <row r="170" spans="1:25">
      <c r="A170" s="1084">
        <v>166</v>
      </c>
      <c r="B170" s="775">
        <v>53</v>
      </c>
      <c r="C170" s="1089" t="s">
        <v>1017</v>
      </c>
      <c r="D170" s="1085" t="str">
        <f>VLOOKUP(C170,Sheet4!$A$1:$B$300,2,0)</f>
        <v>9214005760</v>
      </c>
      <c r="E170" s="1091" t="s">
        <v>1018</v>
      </c>
      <c r="F170" s="1109" t="str">
        <f>VLOOKUP(C170,[3]Sheet2!$A$3:$G$439,7,0)</f>
        <v>công nhân nghiền phụ gia sản xuất phân bón NPK</v>
      </c>
      <c r="G170" s="1135">
        <v>5302000</v>
      </c>
      <c r="H170" s="1135">
        <v>0</v>
      </c>
      <c r="I170" s="1137">
        <f t="shared" si="2"/>
        <v>5302000</v>
      </c>
      <c r="J170" s="712">
        <v>0</v>
      </c>
      <c r="K170" s="712">
        <v>0</v>
      </c>
      <c r="L170" s="712">
        <v>0</v>
      </c>
      <c r="M170" s="718">
        <v>5302000</v>
      </c>
      <c r="N170" s="712">
        <v>0</v>
      </c>
      <c r="O170" s="713"/>
      <c r="P170" s="713"/>
      <c r="Q170" s="714"/>
      <c r="R170" s="713"/>
      <c r="S170" s="711">
        <v>5739000</v>
      </c>
      <c r="T170" s="719">
        <v>437000</v>
      </c>
      <c r="U170" s="711">
        <v>0</v>
      </c>
      <c r="V170" s="720">
        <v>0</v>
      </c>
      <c r="W170" s="711">
        <v>5739000</v>
      </c>
      <c r="X170" s="716">
        <v>348000</v>
      </c>
    </row>
    <row r="171" spans="1:25">
      <c r="A171" s="1084">
        <v>167</v>
      </c>
      <c r="B171" s="775">
        <v>54</v>
      </c>
      <c r="C171" s="1089" t="s">
        <v>1022</v>
      </c>
      <c r="D171" s="1085" t="str">
        <f>VLOOKUP(C171,Sheet4!$A$1:$B$300,2,0)</f>
        <v>9214005766</v>
      </c>
      <c r="E171" s="1091" t="s">
        <v>1023</v>
      </c>
      <c r="F171" s="1109" t="str">
        <f>VLOOKUP(C171,[3]Sheet2!$A$3:$G$439,7,0)</f>
        <v>công nhân nghiền phụ gia sản xuất phân bón NPK</v>
      </c>
      <c r="G171" s="1135">
        <v>5302000</v>
      </c>
      <c r="H171" s="1135">
        <v>0</v>
      </c>
      <c r="I171" s="1137">
        <f t="shared" si="2"/>
        <v>5302000</v>
      </c>
      <c r="J171" s="712">
        <v>0</v>
      </c>
      <c r="K171" s="712">
        <v>0</v>
      </c>
      <c r="L171" s="712">
        <v>0</v>
      </c>
      <c r="M171" s="718">
        <v>5302000</v>
      </c>
      <c r="N171" s="712">
        <v>0</v>
      </c>
      <c r="O171" s="713"/>
      <c r="P171" s="713"/>
      <c r="Q171" s="714"/>
      <c r="R171" s="713"/>
      <c r="S171" s="711">
        <v>5739000</v>
      </c>
      <c r="T171" s="719">
        <v>437000</v>
      </c>
      <c r="U171" s="711">
        <v>0</v>
      </c>
      <c r="V171" s="720">
        <v>0</v>
      </c>
      <c r="W171" s="711">
        <v>5739000</v>
      </c>
      <c r="X171" s="716">
        <v>348000</v>
      </c>
    </row>
    <row r="172" spans="1:25">
      <c r="A172" s="1084">
        <v>168</v>
      </c>
      <c r="B172" s="775">
        <v>55</v>
      </c>
      <c r="C172" s="1089" t="s">
        <v>1027</v>
      </c>
      <c r="D172" s="1085" t="str">
        <f>VLOOKUP(C172,Sheet4!$A$1:$B$300,2,0)</f>
        <v>9214005769</v>
      </c>
      <c r="E172" s="1091" t="s">
        <v>1028</v>
      </c>
      <c r="F172" s="1109" t="str">
        <f>VLOOKUP(C172,[3]Sheet2!$A$3:$G$439,7,0)</f>
        <v>công nhân nghiền phụ gia sản xuất phân bón NPK</v>
      </c>
      <c r="G172" s="1135">
        <v>5302000</v>
      </c>
      <c r="H172" s="1135">
        <v>0</v>
      </c>
      <c r="I172" s="1137">
        <f t="shared" si="2"/>
        <v>5302000</v>
      </c>
      <c r="J172" s="712">
        <v>0</v>
      </c>
      <c r="K172" s="712">
        <v>0</v>
      </c>
      <c r="L172" s="712">
        <v>0</v>
      </c>
      <c r="M172" s="718">
        <v>5302000</v>
      </c>
      <c r="N172" s="712">
        <v>0</v>
      </c>
      <c r="O172" s="713"/>
      <c r="P172" s="713"/>
      <c r="Q172" s="714"/>
      <c r="R172" s="713"/>
      <c r="S172" s="711">
        <v>5739000</v>
      </c>
      <c r="T172" s="719">
        <v>437000</v>
      </c>
      <c r="U172" s="711">
        <v>0</v>
      </c>
      <c r="V172" s="720">
        <v>0</v>
      </c>
      <c r="W172" s="711">
        <v>5739000</v>
      </c>
      <c r="X172" s="716">
        <v>348000</v>
      </c>
    </row>
    <row r="173" spans="1:25">
      <c r="A173" s="1084">
        <v>169</v>
      </c>
      <c r="B173" s="775">
        <v>56</v>
      </c>
      <c r="C173" s="1089" t="s">
        <v>1031</v>
      </c>
      <c r="D173" s="1085" t="str">
        <f>VLOOKUP(C173,Sheet4!$A$1:$B$300,2,0)</f>
        <v>9214005774</v>
      </c>
      <c r="E173" s="1091" t="s">
        <v>1032</v>
      </c>
      <c r="F173" s="1109" t="str">
        <f>VLOOKUP(C173,[3]Sheet2!$A$3:$G$439,7,0)</f>
        <v>công nhân nghiền phụ gia sản xuất phân bón NPK</v>
      </c>
      <c r="G173" s="1135">
        <v>5302000</v>
      </c>
      <c r="H173" s="1135">
        <v>0</v>
      </c>
      <c r="I173" s="1137">
        <f t="shared" si="2"/>
        <v>5302000</v>
      </c>
      <c r="J173" s="712">
        <v>0</v>
      </c>
      <c r="K173" s="712">
        <v>0</v>
      </c>
      <c r="L173" s="712">
        <v>0</v>
      </c>
      <c r="M173" s="718">
        <v>5302000</v>
      </c>
      <c r="N173" s="712">
        <v>0</v>
      </c>
      <c r="O173" s="713"/>
      <c r="P173" s="713"/>
      <c r="Q173" s="714"/>
      <c r="R173" s="713"/>
      <c r="S173" s="711">
        <v>5739000</v>
      </c>
      <c r="T173" s="719">
        <v>437000</v>
      </c>
      <c r="U173" s="711">
        <v>0</v>
      </c>
      <c r="V173" s="720">
        <v>0</v>
      </c>
      <c r="W173" s="711">
        <v>5739000</v>
      </c>
      <c r="X173" s="716">
        <v>348000</v>
      </c>
    </row>
    <row r="174" spans="1:25">
      <c r="A174" s="1084">
        <v>170</v>
      </c>
      <c r="B174" s="775">
        <v>57</v>
      </c>
      <c r="C174" s="1117" t="s">
        <v>1036</v>
      </c>
      <c r="D174" s="1085" t="str">
        <f>VLOOKUP(C174,Sheet4!$A$1:$B$300,2,0)</f>
        <v>9210020037</v>
      </c>
      <c r="E174" s="1118" t="s">
        <v>1037</v>
      </c>
      <c r="F174" s="1109" t="str">
        <f>VLOOKUP(C174,[3]Sheet2!$A$3:$G$439,7,0)</f>
        <v>công nhân sản xuất bột giặt (xà phòng bột)</v>
      </c>
      <c r="G174" s="1135">
        <v>5302000</v>
      </c>
      <c r="H174" s="1135">
        <v>0</v>
      </c>
      <c r="I174" s="1137">
        <f t="shared" si="2"/>
        <v>5302000</v>
      </c>
      <c r="J174" s="712">
        <v>0</v>
      </c>
      <c r="K174" s="712">
        <v>0</v>
      </c>
      <c r="L174" s="712">
        <v>0</v>
      </c>
      <c r="M174" s="718">
        <v>5302000</v>
      </c>
      <c r="N174" s="712">
        <v>0</v>
      </c>
      <c r="O174" s="713"/>
      <c r="P174" s="713"/>
      <c r="Q174" s="714"/>
      <c r="R174" s="713"/>
      <c r="S174" s="711">
        <v>5739000</v>
      </c>
      <c r="T174" s="719">
        <v>437000</v>
      </c>
      <c r="U174" s="711">
        <v>0</v>
      </c>
      <c r="V174" s="720">
        <v>0</v>
      </c>
      <c r="W174" s="711">
        <v>5739000</v>
      </c>
      <c r="X174" s="716">
        <v>348000</v>
      </c>
      <c r="Y174" s="701">
        <f>VLOOKUP(C174,'1-7-2026'!$C$3:$W$76,16,0)</f>
        <v>6198000</v>
      </c>
    </row>
    <row r="175" spans="1:25">
      <c r="A175" s="1084">
        <v>171</v>
      </c>
      <c r="B175" s="775">
        <v>58</v>
      </c>
      <c r="C175" s="1089" t="s">
        <v>1040</v>
      </c>
      <c r="D175" s="1085" t="str">
        <f>VLOOKUP(C175,Sheet4!$A$1:$B$300,2,0)</f>
        <v>9215006896</v>
      </c>
      <c r="E175" s="1091" t="s">
        <v>1041</v>
      </c>
      <c r="F175" s="1109" t="str">
        <f>VLOOKUP(C175,[3]Sheet2!$A$3:$G$439,7,0)</f>
        <v>công nhân nghiền phụ gia sản xuất phân bón NPK</v>
      </c>
      <c r="G175" s="1135">
        <v>5302000</v>
      </c>
      <c r="H175" s="1135">
        <v>0</v>
      </c>
      <c r="I175" s="1137">
        <f t="shared" si="2"/>
        <v>5302000</v>
      </c>
      <c r="J175" s="712">
        <v>0</v>
      </c>
      <c r="K175" s="712">
        <v>0</v>
      </c>
      <c r="L175" s="712">
        <v>0</v>
      </c>
      <c r="M175" s="718">
        <v>5302000</v>
      </c>
      <c r="N175" s="712">
        <v>0</v>
      </c>
      <c r="O175" s="713"/>
      <c r="P175" s="713"/>
      <c r="Q175" s="714"/>
      <c r="R175" s="713"/>
      <c r="S175" s="711">
        <v>5739000</v>
      </c>
      <c r="T175" s="719">
        <v>437000</v>
      </c>
      <c r="U175" s="711">
        <v>0</v>
      </c>
      <c r="V175" s="720">
        <v>0</v>
      </c>
      <c r="W175" s="711">
        <v>5739000</v>
      </c>
      <c r="X175" s="716">
        <v>348000</v>
      </c>
    </row>
    <row r="176" spans="1:25">
      <c r="A176" s="1084">
        <v>172</v>
      </c>
      <c r="B176" s="775">
        <v>59</v>
      </c>
      <c r="C176" s="1089" t="s">
        <v>1047</v>
      </c>
      <c r="D176" s="1085" t="str">
        <f>VLOOKUP(C176,Sheet4!$A$1:$B$300,2,0)</f>
        <v>9215008057</v>
      </c>
      <c r="E176" s="1091" t="s">
        <v>1048</v>
      </c>
      <c r="F176" s="1109" t="s">
        <v>2600</v>
      </c>
      <c r="G176" s="1135">
        <v>5302000</v>
      </c>
      <c r="H176" s="1135">
        <v>0</v>
      </c>
      <c r="I176" s="1137">
        <f t="shared" si="2"/>
        <v>5302000</v>
      </c>
      <c r="J176" s="712">
        <v>0</v>
      </c>
      <c r="K176" s="712">
        <v>0</v>
      </c>
      <c r="L176" s="712">
        <v>0</v>
      </c>
      <c r="M176" s="718">
        <v>5302000</v>
      </c>
      <c r="N176" s="712">
        <v>0</v>
      </c>
      <c r="O176" s="713"/>
      <c r="P176" s="713"/>
      <c r="Q176" s="714"/>
      <c r="R176" s="713"/>
      <c r="S176" s="711">
        <v>5739000</v>
      </c>
      <c r="T176" s="719">
        <v>437000</v>
      </c>
      <c r="U176" s="711">
        <v>0</v>
      </c>
      <c r="V176" s="720">
        <v>0</v>
      </c>
      <c r="W176" s="711">
        <v>5739000</v>
      </c>
      <c r="X176" s="716">
        <v>348000</v>
      </c>
    </row>
    <row r="177" spans="1:25" s="738" customFormat="1">
      <c r="A177" s="1084">
        <v>173</v>
      </c>
      <c r="B177" s="775">
        <v>60</v>
      </c>
      <c r="C177" s="1092" t="s">
        <v>1060</v>
      </c>
      <c r="D177" s="1085" t="str">
        <f>VLOOKUP(C177,Sheet4!$A$1:$B$300,2,0)</f>
        <v>9208007847</v>
      </c>
      <c r="E177" s="1110" t="s">
        <v>1061</v>
      </c>
      <c r="F177" s="1109" t="s">
        <v>2600</v>
      </c>
      <c r="G177" s="1135">
        <v>6070000</v>
      </c>
      <c r="H177" s="1135">
        <v>0</v>
      </c>
      <c r="I177" s="1137">
        <f t="shared" si="2"/>
        <v>6070000</v>
      </c>
      <c r="J177" s="718">
        <v>0</v>
      </c>
      <c r="K177" s="718">
        <v>0</v>
      </c>
      <c r="L177" s="718">
        <v>0</v>
      </c>
      <c r="M177" s="718">
        <v>5673000</v>
      </c>
      <c r="N177" s="718">
        <v>0</v>
      </c>
      <c r="O177" s="714"/>
      <c r="P177" s="714"/>
      <c r="Q177" s="714"/>
      <c r="R177" s="714"/>
      <c r="S177" s="784">
        <v>6694000</v>
      </c>
      <c r="T177" s="785">
        <v>624000</v>
      </c>
      <c r="U177" s="784">
        <v>0</v>
      </c>
      <c r="V177" s="786">
        <v>0</v>
      </c>
      <c r="W177" s="784">
        <v>6694000</v>
      </c>
      <c r="X177" s="721">
        <v>422000</v>
      </c>
      <c r="Y177" s="701"/>
    </row>
    <row r="178" spans="1:25" s="738" customFormat="1">
      <c r="A178" s="1084">
        <v>174</v>
      </c>
      <c r="B178" s="775">
        <v>61</v>
      </c>
      <c r="C178" s="1089" t="s">
        <v>1066</v>
      </c>
      <c r="D178" s="1085" t="str">
        <f>VLOOKUP(C178,Sheet4!$A$1:$B$300,2,0)</f>
        <v>5400003677</v>
      </c>
      <c r="E178" s="1091" t="s">
        <v>1067</v>
      </c>
      <c r="F178" s="1109" t="s">
        <v>2600</v>
      </c>
      <c r="G178" s="1135">
        <v>5302000</v>
      </c>
      <c r="H178" s="1135">
        <v>0</v>
      </c>
      <c r="I178" s="1137">
        <f t="shared" si="2"/>
        <v>5302000</v>
      </c>
      <c r="J178" s="718">
        <v>0</v>
      </c>
      <c r="K178" s="718">
        <v>0</v>
      </c>
      <c r="L178" s="718">
        <v>0</v>
      </c>
      <c r="M178" s="718">
        <v>4955000</v>
      </c>
      <c r="N178" s="718">
        <v>0</v>
      </c>
      <c r="O178" s="714"/>
      <c r="P178" s="714"/>
      <c r="Q178" s="714"/>
      <c r="R178" s="714"/>
      <c r="S178" s="784">
        <v>5739000</v>
      </c>
      <c r="T178" s="785">
        <v>437000</v>
      </c>
      <c r="U178" s="784">
        <v>0</v>
      </c>
      <c r="V178" s="786">
        <v>0</v>
      </c>
      <c r="W178" s="784">
        <v>5739000</v>
      </c>
      <c r="X178" s="721">
        <v>281000</v>
      </c>
      <c r="Y178" s="701"/>
    </row>
    <row r="179" spans="1:25" s="738" customFormat="1">
      <c r="A179" s="1084">
        <v>175</v>
      </c>
      <c r="B179" s="775">
        <v>62</v>
      </c>
      <c r="C179" s="1119" t="s">
        <v>1071</v>
      </c>
      <c r="D179" s="1085" t="str">
        <f>VLOOKUP(C179,Sheet4!$A$1:$B$300,2,0)</f>
        <v>9223163453</v>
      </c>
      <c r="E179" s="1091" t="s">
        <v>1072</v>
      </c>
      <c r="F179" s="1109" t="s">
        <v>2600</v>
      </c>
      <c r="G179" s="1135">
        <v>5302000</v>
      </c>
      <c r="H179" s="1135">
        <v>0</v>
      </c>
      <c r="I179" s="1137">
        <f t="shared" si="2"/>
        <v>5302000</v>
      </c>
      <c r="J179" s="718">
        <v>0</v>
      </c>
      <c r="K179" s="718">
        <v>0</v>
      </c>
      <c r="L179" s="718">
        <v>0</v>
      </c>
      <c r="M179" s="718">
        <v>4955000</v>
      </c>
      <c r="N179" s="718">
        <v>0</v>
      </c>
      <c r="O179" s="714"/>
      <c r="P179" s="714"/>
      <c r="Q179" s="714"/>
      <c r="R179" s="714"/>
      <c r="S179" s="784">
        <v>5739000</v>
      </c>
      <c r="T179" s="785">
        <v>437000</v>
      </c>
      <c r="U179" s="784">
        <v>0</v>
      </c>
      <c r="V179" s="786">
        <v>0</v>
      </c>
      <c r="W179" s="784">
        <v>5739000</v>
      </c>
      <c r="X179" s="721">
        <v>281000</v>
      </c>
      <c r="Y179" s="701"/>
    </row>
    <row r="180" spans="1:25" s="738" customFormat="1">
      <c r="A180" s="1084">
        <v>176</v>
      </c>
      <c r="B180" s="775">
        <v>63</v>
      </c>
      <c r="C180" s="1119" t="s">
        <v>1077</v>
      </c>
      <c r="D180" s="1085" t="str">
        <f>VLOOKUP(C180,Sheet4!$A$1:$B$300,2,0)</f>
        <v>9221713834</v>
      </c>
      <c r="E180" s="1091" t="s">
        <v>1078</v>
      </c>
      <c r="F180" s="1109" t="s">
        <v>2600</v>
      </c>
      <c r="G180" s="1135">
        <v>5302000</v>
      </c>
      <c r="H180" s="1135">
        <v>0</v>
      </c>
      <c r="I180" s="1137">
        <f t="shared" si="2"/>
        <v>5302000</v>
      </c>
      <c r="J180" s="718">
        <v>0</v>
      </c>
      <c r="K180" s="718">
        <v>0</v>
      </c>
      <c r="L180" s="718">
        <v>0</v>
      </c>
      <c r="M180" s="718">
        <v>4955000</v>
      </c>
      <c r="N180" s="718">
        <v>0</v>
      </c>
      <c r="O180" s="714"/>
      <c r="P180" s="714"/>
      <c r="Q180" s="714"/>
      <c r="R180" s="714"/>
      <c r="S180" s="784">
        <v>5739000</v>
      </c>
      <c r="T180" s="785">
        <v>437000</v>
      </c>
      <c r="U180" s="784">
        <v>0</v>
      </c>
      <c r="V180" s="786">
        <v>0</v>
      </c>
      <c r="W180" s="784">
        <v>5739000</v>
      </c>
      <c r="X180" s="721">
        <v>281000</v>
      </c>
      <c r="Y180" s="701"/>
    </row>
    <row r="181" spans="1:25" s="738" customFormat="1">
      <c r="A181" s="1084">
        <v>177</v>
      </c>
      <c r="B181" s="775">
        <v>64</v>
      </c>
      <c r="C181" s="1089" t="s">
        <v>1087</v>
      </c>
      <c r="D181" s="1085" t="str">
        <f>VLOOKUP(C181,Sheet4!$A$1:$B$300,2,0)</f>
        <v>9223006076</v>
      </c>
      <c r="E181" s="1091" t="s">
        <v>1088</v>
      </c>
      <c r="F181" s="1109" t="s">
        <v>2600</v>
      </c>
      <c r="G181" s="1135">
        <v>5302000</v>
      </c>
      <c r="H181" s="1135">
        <v>0</v>
      </c>
      <c r="I181" s="1137">
        <f t="shared" si="2"/>
        <v>5302000</v>
      </c>
      <c r="J181" s="718">
        <v>0</v>
      </c>
      <c r="K181" s="718">
        <v>0</v>
      </c>
      <c r="L181" s="718">
        <v>0</v>
      </c>
      <c r="M181" s="718">
        <v>4955000</v>
      </c>
      <c r="N181" s="718">
        <v>0</v>
      </c>
      <c r="O181" s="714"/>
      <c r="P181" s="714"/>
      <c r="Q181" s="714"/>
      <c r="R181" s="714"/>
      <c r="S181" s="784">
        <v>5739000</v>
      </c>
      <c r="T181" s="785">
        <v>437000</v>
      </c>
      <c r="U181" s="784">
        <v>0</v>
      </c>
      <c r="V181" s="786">
        <v>0</v>
      </c>
      <c r="W181" s="784">
        <v>5739000</v>
      </c>
      <c r="X181" s="721">
        <v>281000</v>
      </c>
      <c r="Y181" s="701"/>
    </row>
    <row r="182" spans="1:25" s="738" customFormat="1">
      <c r="A182" s="1084">
        <v>178</v>
      </c>
      <c r="B182" s="775">
        <v>65</v>
      </c>
      <c r="C182" s="1089" t="s">
        <v>1092</v>
      </c>
      <c r="D182" s="1085" t="str">
        <f>VLOOKUP(C182,Sheet4!$A$1:$B$300,2,0)</f>
        <v>9321583865</v>
      </c>
      <c r="E182" s="1091" t="s">
        <v>1093</v>
      </c>
      <c r="F182" s="1109" t="s">
        <v>2600</v>
      </c>
      <c r="G182" s="1135">
        <v>5302000</v>
      </c>
      <c r="H182" s="1135">
        <v>0</v>
      </c>
      <c r="I182" s="1137">
        <f t="shared" si="2"/>
        <v>5302000</v>
      </c>
      <c r="J182" s="718">
        <v>0</v>
      </c>
      <c r="K182" s="718">
        <v>0</v>
      </c>
      <c r="L182" s="718">
        <v>0</v>
      </c>
      <c r="M182" s="718">
        <v>4955000</v>
      </c>
      <c r="N182" s="718">
        <v>0</v>
      </c>
      <c r="O182" s="714"/>
      <c r="P182" s="714"/>
      <c r="Q182" s="714"/>
      <c r="R182" s="714"/>
      <c r="S182" s="784">
        <v>5739000</v>
      </c>
      <c r="T182" s="785">
        <v>437000</v>
      </c>
      <c r="U182" s="784">
        <v>0</v>
      </c>
      <c r="V182" s="786">
        <v>0</v>
      </c>
      <c r="W182" s="784">
        <v>5739000</v>
      </c>
      <c r="X182" s="721">
        <v>281000</v>
      </c>
      <c r="Y182" s="701"/>
    </row>
    <row r="183" spans="1:25" s="738" customFormat="1">
      <c r="A183" s="1084">
        <v>179</v>
      </c>
      <c r="B183" s="775">
        <v>66</v>
      </c>
      <c r="C183" s="1089" t="s">
        <v>1099</v>
      </c>
      <c r="D183" s="1085" t="str">
        <f>VLOOKUP(C183,Sheet4!$A$1:$B$300,2,0)</f>
        <v>9321558753</v>
      </c>
      <c r="E183" s="1091" t="s">
        <v>1100</v>
      </c>
      <c r="F183" s="1109" t="s">
        <v>2600</v>
      </c>
      <c r="G183" s="1135">
        <v>5302000</v>
      </c>
      <c r="H183" s="1135">
        <v>0</v>
      </c>
      <c r="I183" s="1137">
        <f t="shared" si="2"/>
        <v>5302000</v>
      </c>
      <c r="J183" s="718">
        <v>0</v>
      </c>
      <c r="K183" s="718">
        <v>0</v>
      </c>
      <c r="L183" s="718">
        <v>0</v>
      </c>
      <c r="M183" s="718">
        <v>4955000</v>
      </c>
      <c r="N183" s="718">
        <v>0</v>
      </c>
      <c r="O183" s="714"/>
      <c r="P183" s="714"/>
      <c r="Q183" s="714"/>
      <c r="R183" s="714"/>
      <c r="S183" s="784">
        <v>5739000</v>
      </c>
      <c r="T183" s="785">
        <v>437000</v>
      </c>
      <c r="U183" s="784">
        <v>0</v>
      </c>
      <c r="V183" s="786">
        <v>0</v>
      </c>
      <c r="W183" s="784">
        <v>5739000</v>
      </c>
      <c r="X183" s="721">
        <v>281000</v>
      </c>
      <c r="Y183" s="701"/>
    </row>
    <row r="184" spans="1:25" s="729" customFormat="1" ht="14.25" customHeight="1">
      <c r="A184" s="1084">
        <v>180</v>
      </c>
      <c r="B184" s="775">
        <v>67</v>
      </c>
      <c r="C184" s="1089" t="s">
        <v>1104</v>
      </c>
      <c r="D184" s="1085" t="str">
        <f>VLOOKUP(C184,Sheet4!$A$1:$B$300,2,0)</f>
        <v>9222918749</v>
      </c>
      <c r="E184" s="1090" t="s">
        <v>1105</v>
      </c>
      <c r="F184" s="1109" t="s">
        <v>2628</v>
      </c>
      <c r="G184" s="1135">
        <v>4955000</v>
      </c>
      <c r="H184" s="1135">
        <v>0</v>
      </c>
      <c r="I184" s="1137">
        <f t="shared" si="2"/>
        <v>4955000</v>
      </c>
      <c r="J184" s="712">
        <v>0</v>
      </c>
      <c r="K184" s="712">
        <v>0</v>
      </c>
      <c r="L184" s="712">
        <v>0</v>
      </c>
      <c r="M184" s="718">
        <v>4955000</v>
      </c>
      <c r="N184" s="727">
        <v>0</v>
      </c>
      <c r="O184" s="728"/>
      <c r="P184" s="728"/>
      <c r="Q184" s="714"/>
      <c r="R184" s="728"/>
      <c r="S184" s="711">
        <v>5314000</v>
      </c>
      <c r="T184" s="719">
        <v>359000</v>
      </c>
      <c r="U184" s="711">
        <v>0</v>
      </c>
      <c r="V184" s="720">
        <v>0</v>
      </c>
      <c r="W184" s="711">
        <v>5314000</v>
      </c>
      <c r="X184" s="716">
        <v>281000</v>
      </c>
      <c r="Y184" s="701">
        <f>VLOOKUP(C184,'1-7-2026'!$C$3:$W$76,16,0)</f>
        <v>5739000</v>
      </c>
    </row>
    <row r="185" spans="1:25" s="738" customFormat="1">
      <c r="A185" s="1084">
        <v>181</v>
      </c>
      <c r="B185" s="775">
        <v>68</v>
      </c>
      <c r="C185" s="1089" t="s">
        <v>1110</v>
      </c>
      <c r="D185" s="1085" t="str">
        <f>VLOOKUP(C185,Sheet4!$A$1:$B$300,2,0)</f>
        <v>9208010007</v>
      </c>
      <c r="E185" s="1090" t="s">
        <v>1111</v>
      </c>
      <c r="F185" s="1109" t="s">
        <v>2600</v>
      </c>
      <c r="G185" s="1135">
        <v>4955000</v>
      </c>
      <c r="H185" s="1135">
        <v>0</v>
      </c>
      <c r="I185" s="1137">
        <f t="shared" si="2"/>
        <v>4955000</v>
      </c>
      <c r="J185" s="718">
        <v>0</v>
      </c>
      <c r="K185" s="718">
        <v>0</v>
      </c>
      <c r="L185" s="718">
        <v>0</v>
      </c>
      <c r="M185" s="718">
        <v>4955000</v>
      </c>
      <c r="N185" s="718">
        <v>0</v>
      </c>
      <c r="O185" s="714"/>
      <c r="P185" s="714"/>
      <c r="Q185" s="714"/>
      <c r="R185" s="714"/>
      <c r="S185" s="784">
        <v>5314000</v>
      </c>
      <c r="T185" s="785">
        <v>359000</v>
      </c>
      <c r="U185" s="784">
        <v>0</v>
      </c>
      <c r="V185" s="786">
        <v>0</v>
      </c>
      <c r="W185" s="784">
        <v>5314000</v>
      </c>
      <c r="X185" s="721">
        <v>281000</v>
      </c>
      <c r="Y185" s="701">
        <f>VLOOKUP(C185,'1-7-2026'!$C$3:$W$76,16,0)</f>
        <v>5739000</v>
      </c>
    </row>
    <row r="186" spans="1:25" s="729" customFormat="1">
      <c r="A186" s="1084">
        <v>182</v>
      </c>
      <c r="B186" s="775">
        <v>69</v>
      </c>
      <c r="C186" s="1089" t="s">
        <v>1131</v>
      </c>
      <c r="D186" s="1085" t="str">
        <f>VLOOKUP(C186,Sheet4!$A$1:$B$300,2,0)</f>
        <v>9222736590</v>
      </c>
      <c r="E186" s="1090" t="s">
        <v>1132</v>
      </c>
      <c r="F186" s="1109" t="s">
        <v>2628</v>
      </c>
      <c r="G186" s="1135">
        <v>4955000</v>
      </c>
      <c r="H186" s="1135">
        <v>0</v>
      </c>
      <c r="I186" s="1137">
        <f t="shared" si="2"/>
        <v>4955000</v>
      </c>
      <c r="J186" s="712">
        <v>0</v>
      </c>
      <c r="K186" s="712">
        <v>0</v>
      </c>
      <c r="L186" s="712">
        <v>0</v>
      </c>
      <c r="M186" s="718">
        <v>4955000</v>
      </c>
      <c r="N186" s="727">
        <v>0</v>
      </c>
      <c r="O186" s="728"/>
      <c r="P186" s="728"/>
      <c r="Q186" s="714"/>
      <c r="R186" s="728"/>
      <c r="S186" s="711">
        <v>5314000</v>
      </c>
      <c r="T186" s="719">
        <v>359000</v>
      </c>
      <c r="U186" s="711">
        <v>0</v>
      </c>
      <c r="V186" s="720">
        <v>0</v>
      </c>
      <c r="W186" s="711">
        <v>5314000</v>
      </c>
      <c r="X186" s="716">
        <v>281000</v>
      </c>
      <c r="Y186" s="701"/>
    </row>
    <row r="187" spans="1:25" s="729" customFormat="1">
      <c r="A187" s="1084">
        <v>183</v>
      </c>
      <c r="B187" s="775">
        <v>70</v>
      </c>
      <c r="C187" s="1089" t="s">
        <v>1140</v>
      </c>
      <c r="D187" s="1085" t="str">
        <f>VLOOKUP(C187,Sheet4!$A$1:$B$300,2,0)</f>
        <v>9210016739</v>
      </c>
      <c r="E187" s="1090" t="s">
        <v>1141</v>
      </c>
      <c r="F187" s="1109" t="s">
        <v>2600</v>
      </c>
      <c r="G187" s="1135">
        <v>4955000</v>
      </c>
      <c r="H187" s="1135">
        <v>0</v>
      </c>
      <c r="I187" s="1137">
        <f t="shared" si="2"/>
        <v>4955000</v>
      </c>
      <c r="J187" s="712">
        <v>0</v>
      </c>
      <c r="K187" s="712">
        <v>0</v>
      </c>
      <c r="L187" s="712">
        <v>0</v>
      </c>
      <c r="M187" s="718">
        <v>4955000</v>
      </c>
      <c r="N187" s="727">
        <v>0</v>
      </c>
      <c r="O187" s="728"/>
      <c r="P187" s="728"/>
      <c r="Q187" s="714"/>
      <c r="R187" s="728"/>
      <c r="S187" s="711">
        <v>5314000</v>
      </c>
      <c r="T187" s="719">
        <v>359000</v>
      </c>
      <c r="U187" s="711">
        <v>0</v>
      </c>
      <c r="V187" s="720">
        <v>0</v>
      </c>
      <c r="W187" s="711">
        <v>5314000</v>
      </c>
      <c r="X187" s="716">
        <v>281000</v>
      </c>
      <c r="Y187" s="701"/>
    </row>
    <row r="188" spans="1:25" s="738" customFormat="1">
      <c r="A188" s="1084">
        <v>184</v>
      </c>
      <c r="B188" s="775">
        <v>71</v>
      </c>
      <c r="C188" s="1089" t="s">
        <v>1149</v>
      </c>
      <c r="D188" s="1085" t="str">
        <f>VLOOKUP(C188,Sheet4!$A$1:$B$300,2,0)</f>
        <v>9223011832</v>
      </c>
      <c r="E188" s="1090" t="s">
        <v>1150</v>
      </c>
      <c r="F188" s="1109" t="s">
        <v>2600</v>
      </c>
      <c r="G188" s="1135">
        <v>4955000</v>
      </c>
      <c r="H188" s="1135">
        <v>0</v>
      </c>
      <c r="I188" s="1137">
        <f t="shared" si="2"/>
        <v>4955000</v>
      </c>
      <c r="J188" s="718">
        <v>0</v>
      </c>
      <c r="K188" s="718">
        <v>0</v>
      </c>
      <c r="L188" s="718"/>
      <c r="M188" s="718">
        <v>4719000</v>
      </c>
      <c r="N188" s="718">
        <v>0</v>
      </c>
      <c r="O188" s="714"/>
      <c r="P188" s="714"/>
      <c r="Q188" s="714"/>
      <c r="R188" s="714"/>
      <c r="S188" s="784">
        <v>5314000</v>
      </c>
      <c r="T188" s="785">
        <v>359000</v>
      </c>
      <c r="U188" s="784">
        <v>0</v>
      </c>
      <c r="V188" s="786">
        <v>0</v>
      </c>
      <c r="W188" s="784">
        <v>5314000</v>
      </c>
      <c r="X188" s="721">
        <v>268000</v>
      </c>
      <c r="Y188" s="701"/>
    </row>
    <row r="189" spans="1:25" s="729" customFormat="1">
      <c r="A189" s="1084">
        <v>185</v>
      </c>
      <c r="B189" s="775">
        <v>72</v>
      </c>
      <c r="C189" s="1089" t="s">
        <v>1155</v>
      </c>
      <c r="D189" s="1085" t="str">
        <f>VLOOKUP(C189,Sheet4!$A$1:$B$300,2,0)</f>
        <v>9222708767</v>
      </c>
      <c r="E189" s="1090" t="s">
        <v>1156</v>
      </c>
      <c r="F189" s="1109" t="s">
        <v>2600</v>
      </c>
      <c r="G189" s="1135">
        <v>4955000</v>
      </c>
      <c r="H189" s="1135">
        <v>0</v>
      </c>
      <c r="I189" s="1137">
        <f t="shared" si="2"/>
        <v>4955000</v>
      </c>
      <c r="J189" s="712">
        <v>0</v>
      </c>
      <c r="K189" s="712">
        <v>0</v>
      </c>
      <c r="L189" s="712"/>
      <c r="M189" s="718">
        <v>4719000</v>
      </c>
      <c r="N189" s="727">
        <v>0</v>
      </c>
      <c r="O189" s="728"/>
      <c r="P189" s="728"/>
      <c r="Q189" s="714"/>
      <c r="R189" s="728"/>
      <c r="S189" s="711">
        <v>5314000</v>
      </c>
      <c r="T189" s="719">
        <v>359000</v>
      </c>
      <c r="U189" s="711">
        <v>0</v>
      </c>
      <c r="V189" s="720">
        <v>0</v>
      </c>
      <c r="W189" s="711">
        <v>5314000</v>
      </c>
      <c r="X189" s="716">
        <v>268000</v>
      </c>
      <c r="Y189" s="701"/>
    </row>
    <row r="190" spans="1:25" s="738" customFormat="1">
      <c r="A190" s="1084">
        <v>186</v>
      </c>
      <c r="B190" s="775">
        <v>73</v>
      </c>
      <c r="C190" s="1089" t="s">
        <v>1161</v>
      </c>
      <c r="D190" s="1085" t="str">
        <f>VLOOKUP(C190,Sheet4!$A$1:$B$300,2,0)</f>
        <v>9208007845</v>
      </c>
      <c r="E190" s="1090" t="s">
        <v>1162</v>
      </c>
      <c r="F190" s="1109" t="s">
        <v>2600</v>
      </c>
      <c r="G190" s="1135">
        <v>4955000</v>
      </c>
      <c r="H190" s="1135">
        <v>0</v>
      </c>
      <c r="I190" s="1137">
        <f t="shared" si="2"/>
        <v>4955000</v>
      </c>
      <c r="J190" s="718">
        <v>0</v>
      </c>
      <c r="K190" s="718">
        <v>0</v>
      </c>
      <c r="L190" s="718"/>
      <c r="M190" s="718">
        <v>4719000</v>
      </c>
      <c r="N190" s="718">
        <v>0</v>
      </c>
      <c r="O190" s="714"/>
      <c r="P190" s="714"/>
      <c r="Q190" s="714"/>
      <c r="R190" s="714"/>
      <c r="S190" s="784">
        <v>5314000</v>
      </c>
      <c r="T190" s="785">
        <v>359000</v>
      </c>
      <c r="U190" s="784">
        <v>0</v>
      </c>
      <c r="V190" s="786">
        <v>0</v>
      </c>
      <c r="W190" s="784">
        <v>5314000</v>
      </c>
      <c r="X190" s="721">
        <v>268000</v>
      </c>
      <c r="Y190" s="701"/>
    </row>
    <row r="191" spans="1:25" s="738" customFormat="1">
      <c r="A191" s="1084">
        <v>187</v>
      </c>
      <c r="B191" s="775">
        <v>74</v>
      </c>
      <c r="C191" s="1101" t="s">
        <v>1173</v>
      </c>
      <c r="D191" s="1085" t="str">
        <f>VLOOKUP(C191,Sheet4!$A$1:$B$300,2,0)</f>
        <v>9221626158</v>
      </c>
      <c r="E191" s="1097" t="s">
        <v>1174</v>
      </c>
      <c r="F191" s="1109" t="s">
        <v>2600</v>
      </c>
      <c r="G191" s="1135">
        <v>4955000</v>
      </c>
      <c r="H191" s="1135">
        <v>0</v>
      </c>
      <c r="I191" s="1137">
        <f t="shared" si="2"/>
        <v>4955000</v>
      </c>
      <c r="J191" s="718">
        <v>0</v>
      </c>
      <c r="K191" s="718">
        <v>0</v>
      </c>
      <c r="L191" s="718"/>
      <c r="M191" s="718">
        <v>4719000</v>
      </c>
      <c r="N191" s="718">
        <v>0</v>
      </c>
      <c r="O191" s="714"/>
      <c r="P191" s="714"/>
      <c r="Q191" s="714"/>
      <c r="R191" s="714"/>
      <c r="S191" s="784">
        <v>5314000</v>
      </c>
      <c r="T191" s="785">
        <v>359000</v>
      </c>
      <c r="U191" s="784">
        <v>0</v>
      </c>
      <c r="V191" s="786">
        <v>0</v>
      </c>
      <c r="W191" s="784">
        <v>5314000</v>
      </c>
      <c r="X191" s="721">
        <v>268000</v>
      </c>
      <c r="Y191" s="701"/>
    </row>
    <row r="192" spans="1:25" s="738" customFormat="1">
      <c r="A192" s="1084">
        <v>188</v>
      </c>
      <c r="B192" s="775">
        <v>75</v>
      </c>
      <c r="C192" s="1101" t="s">
        <v>1181</v>
      </c>
      <c r="D192" s="1085" t="str">
        <f>VLOOKUP(C192,Sheet4!$A$1:$B$300,2,0)</f>
        <v>9208009997</v>
      </c>
      <c r="E192" s="1097" t="s">
        <v>1182</v>
      </c>
      <c r="F192" s="1109" t="s">
        <v>2600</v>
      </c>
      <c r="G192" s="1135">
        <v>4955000</v>
      </c>
      <c r="H192" s="1135">
        <v>0</v>
      </c>
      <c r="I192" s="1137">
        <f t="shared" si="2"/>
        <v>4955000</v>
      </c>
      <c r="J192" s="718">
        <v>0</v>
      </c>
      <c r="K192" s="718">
        <v>0</v>
      </c>
      <c r="L192" s="718"/>
      <c r="M192" s="718">
        <v>4719000</v>
      </c>
      <c r="N192" s="718">
        <v>0</v>
      </c>
      <c r="O192" s="714"/>
      <c r="P192" s="714"/>
      <c r="Q192" s="714"/>
      <c r="R192" s="714"/>
      <c r="S192" s="784">
        <v>5314000</v>
      </c>
      <c r="T192" s="785">
        <v>359000</v>
      </c>
      <c r="U192" s="784">
        <v>0</v>
      </c>
      <c r="V192" s="786">
        <v>0</v>
      </c>
      <c r="W192" s="784">
        <v>5314000</v>
      </c>
      <c r="X192" s="721">
        <v>268000</v>
      </c>
      <c r="Y192" s="701"/>
    </row>
    <row r="193" spans="1:25" s="738" customFormat="1">
      <c r="A193" s="1084">
        <v>189</v>
      </c>
      <c r="B193" s="775">
        <v>76</v>
      </c>
      <c r="C193" s="1101" t="s">
        <v>1193</v>
      </c>
      <c r="D193" s="1085" t="str">
        <f>VLOOKUP(C193,Sheet4!$A$1:$B$300,2,0)</f>
        <v>8723383361</v>
      </c>
      <c r="E193" s="1097" t="s">
        <v>1194</v>
      </c>
      <c r="F193" s="1109" t="s">
        <v>2600</v>
      </c>
      <c r="G193" s="1135">
        <v>4955000</v>
      </c>
      <c r="H193" s="1135">
        <v>0</v>
      </c>
      <c r="I193" s="1137">
        <f t="shared" si="2"/>
        <v>4955000</v>
      </c>
      <c r="J193" s="718">
        <v>0</v>
      </c>
      <c r="K193" s="718">
        <v>0</v>
      </c>
      <c r="L193" s="718"/>
      <c r="M193" s="718">
        <v>4719000</v>
      </c>
      <c r="N193" s="718">
        <v>0</v>
      </c>
      <c r="O193" s="714"/>
      <c r="P193" s="714"/>
      <c r="Q193" s="714"/>
      <c r="R193" s="714"/>
      <c r="S193" s="784">
        <v>5314000</v>
      </c>
      <c r="T193" s="785">
        <v>359000</v>
      </c>
      <c r="U193" s="784">
        <v>0</v>
      </c>
      <c r="V193" s="786">
        <v>0</v>
      </c>
      <c r="W193" s="784">
        <v>5314000</v>
      </c>
      <c r="X193" s="721">
        <v>268000</v>
      </c>
      <c r="Y193" s="701"/>
    </row>
    <row r="194" spans="1:25" s="738" customFormat="1">
      <c r="A194" s="1084">
        <v>190</v>
      </c>
      <c r="B194" s="775">
        <v>77</v>
      </c>
      <c r="C194" s="1101" t="s">
        <v>1482</v>
      </c>
      <c r="D194" s="1085" t="str">
        <f>VLOOKUP(C194,Sheet4!$A$1:$B$300,2,0)</f>
        <v>8222279576</v>
      </c>
      <c r="E194" s="1097" t="s">
        <v>1400</v>
      </c>
      <c r="F194" s="1109" t="s">
        <v>2600</v>
      </c>
      <c r="G194" s="1135">
        <v>4719000</v>
      </c>
      <c r="H194" s="1135">
        <v>0</v>
      </c>
      <c r="I194" s="1137">
        <f t="shared" si="2"/>
        <v>4719000</v>
      </c>
      <c r="J194" s="718">
        <v>0</v>
      </c>
      <c r="K194" s="718">
        <v>0</v>
      </c>
      <c r="L194" s="718"/>
      <c r="M194" s="718">
        <v>4719000</v>
      </c>
      <c r="N194" s="718">
        <v>0</v>
      </c>
      <c r="O194" s="714"/>
      <c r="P194" s="714"/>
      <c r="Q194" s="714"/>
      <c r="R194" s="714"/>
      <c r="S194" s="784">
        <v>5061000</v>
      </c>
      <c r="T194" s="785">
        <v>342000</v>
      </c>
      <c r="U194" s="784">
        <v>0</v>
      </c>
      <c r="V194" s="786">
        <v>0</v>
      </c>
      <c r="W194" s="784">
        <v>5061000</v>
      </c>
      <c r="X194" s="721">
        <v>268000</v>
      </c>
      <c r="Y194" s="701"/>
    </row>
    <row r="195" spans="1:25" s="738" customFormat="1">
      <c r="A195" s="1084">
        <v>191</v>
      </c>
      <c r="B195" s="775">
        <v>78</v>
      </c>
      <c r="C195" s="1101" t="s">
        <v>1486</v>
      </c>
      <c r="D195" s="1085" t="str">
        <f>VLOOKUP(C195,Sheet4!$A$1:$B$300,2,0)</f>
        <v>9222137812</v>
      </c>
      <c r="E195" s="1097" t="s">
        <v>1405</v>
      </c>
      <c r="F195" s="1109" t="s">
        <v>2600</v>
      </c>
      <c r="G195" s="1135">
        <v>4719000</v>
      </c>
      <c r="H195" s="1135">
        <v>0</v>
      </c>
      <c r="I195" s="1137">
        <f t="shared" si="2"/>
        <v>4719000</v>
      </c>
      <c r="J195" s="718">
        <v>0</v>
      </c>
      <c r="K195" s="718">
        <v>0</v>
      </c>
      <c r="L195" s="718"/>
      <c r="M195" s="718">
        <v>4719000</v>
      </c>
      <c r="N195" s="718">
        <v>0</v>
      </c>
      <c r="O195" s="714"/>
      <c r="P195" s="714"/>
      <c r="Q195" s="714"/>
      <c r="R195" s="714"/>
      <c r="S195" s="784">
        <v>5061000</v>
      </c>
      <c r="T195" s="785">
        <v>342000</v>
      </c>
      <c r="U195" s="784">
        <v>0</v>
      </c>
      <c r="V195" s="786">
        <v>0</v>
      </c>
      <c r="W195" s="784">
        <v>5061000</v>
      </c>
      <c r="X195" s="721">
        <v>268000</v>
      </c>
      <c r="Y195" s="701">
        <f>VLOOKUP(C195,'1-7-2026'!$C$3:$W$76,16,0)</f>
        <v>5314000</v>
      </c>
    </row>
    <row r="196" spans="1:25" s="738" customFormat="1">
      <c r="A196" s="1084">
        <v>192</v>
      </c>
      <c r="B196" s="775">
        <v>79</v>
      </c>
      <c r="C196" s="1101" t="s">
        <v>1489</v>
      </c>
      <c r="D196" s="1085" t="str">
        <f>VLOOKUP(C196,Sheet4!$A$1:$B$300,2,0)</f>
        <v>9222743471</v>
      </c>
      <c r="E196" s="1097" t="s">
        <v>1410</v>
      </c>
      <c r="F196" s="1109" t="s">
        <v>2600</v>
      </c>
      <c r="G196" s="1135">
        <v>4719000</v>
      </c>
      <c r="H196" s="1135">
        <v>0</v>
      </c>
      <c r="I196" s="1137">
        <f t="shared" si="2"/>
        <v>4719000</v>
      </c>
      <c r="J196" s="718">
        <v>0</v>
      </c>
      <c r="K196" s="718">
        <v>0</v>
      </c>
      <c r="L196" s="718"/>
      <c r="M196" s="718">
        <v>4719000</v>
      </c>
      <c r="N196" s="718">
        <v>0</v>
      </c>
      <c r="O196" s="714"/>
      <c r="P196" s="714"/>
      <c r="Q196" s="714"/>
      <c r="R196" s="714"/>
      <c r="S196" s="784">
        <v>5061000</v>
      </c>
      <c r="T196" s="785">
        <v>342000</v>
      </c>
      <c r="U196" s="784">
        <v>0</v>
      </c>
      <c r="V196" s="786">
        <v>0</v>
      </c>
      <c r="W196" s="784">
        <v>5061000</v>
      </c>
      <c r="X196" s="721">
        <v>268000</v>
      </c>
      <c r="Y196" s="701"/>
    </row>
    <row r="197" spans="1:25" s="738" customFormat="1">
      <c r="A197" s="1084">
        <v>193</v>
      </c>
      <c r="B197" s="775">
        <v>80</v>
      </c>
      <c r="C197" s="1101" t="s">
        <v>1490</v>
      </c>
      <c r="D197" s="1085" t="str">
        <f>VLOOKUP(C197,Sheet4!$A$1:$B$300,2,0)</f>
        <v>9208007825</v>
      </c>
      <c r="E197" s="1097" t="s">
        <v>1412</v>
      </c>
      <c r="F197" s="1109" t="s">
        <v>2600</v>
      </c>
      <c r="G197" s="1135">
        <v>4719000</v>
      </c>
      <c r="H197" s="1135">
        <v>0</v>
      </c>
      <c r="I197" s="1137">
        <f t="shared" si="2"/>
        <v>4719000</v>
      </c>
      <c r="J197" s="718">
        <v>0</v>
      </c>
      <c r="K197" s="718">
        <v>0</v>
      </c>
      <c r="L197" s="718"/>
      <c r="M197" s="718">
        <v>4719000</v>
      </c>
      <c r="N197" s="718">
        <v>0</v>
      </c>
      <c r="O197" s="714"/>
      <c r="P197" s="714"/>
      <c r="Q197" s="714"/>
      <c r="R197" s="714"/>
      <c r="S197" s="784">
        <v>5061000</v>
      </c>
      <c r="T197" s="785">
        <v>342000</v>
      </c>
      <c r="U197" s="784">
        <v>0</v>
      </c>
      <c r="V197" s="786">
        <v>0</v>
      </c>
      <c r="W197" s="784">
        <v>5061000</v>
      </c>
      <c r="X197" s="721">
        <v>268000</v>
      </c>
      <c r="Y197" s="701"/>
    </row>
    <row r="198" spans="1:25" s="738" customFormat="1">
      <c r="A198" s="1084">
        <v>194</v>
      </c>
      <c r="B198" s="775">
        <v>81</v>
      </c>
      <c r="C198" s="1101" t="s">
        <v>1494</v>
      </c>
      <c r="D198" s="1085" t="str">
        <f>VLOOKUP(C198,Sheet4!$A$1:$B$300,2,0)</f>
        <v>9214005754</v>
      </c>
      <c r="E198" s="1097" t="s">
        <v>1420</v>
      </c>
      <c r="F198" s="1109" t="s">
        <v>2600</v>
      </c>
      <c r="G198" s="1135">
        <v>4719000</v>
      </c>
      <c r="H198" s="1135">
        <v>0</v>
      </c>
      <c r="I198" s="1137">
        <f t="shared" si="2"/>
        <v>4719000</v>
      </c>
      <c r="J198" s="718">
        <v>0</v>
      </c>
      <c r="K198" s="718">
        <v>0</v>
      </c>
      <c r="L198" s="718"/>
      <c r="M198" s="718">
        <v>4719000</v>
      </c>
      <c r="N198" s="718">
        <v>0</v>
      </c>
      <c r="O198" s="714"/>
      <c r="P198" s="714"/>
      <c r="Q198" s="714"/>
      <c r="R198" s="714"/>
      <c r="S198" s="784">
        <v>5061000</v>
      </c>
      <c r="T198" s="785">
        <v>342000</v>
      </c>
      <c r="U198" s="784">
        <v>0</v>
      </c>
      <c r="V198" s="786">
        <v>0</v>
      </c>
      <c r="W198" s="784">
        <v>5061000</v>
      </c>
      <c r="X198" s="721">
        <v>268000</v>
      </c>
      <c r="Y198" s="701">
        <f>VLOOKUP(C198,'1-7-2026'!$C$3:$W$76,16,0)</f>
        <v>5314000</v>
      </c>
    </row>
    <row r="199" spans="1:25">
      <c r="A199" s="1084">
        <v>195</v>
      </c>
      <c r="B199" s="775">
        <v>82</v>
      </c>
      <c r="C199" s="1101" t="s">
        <v>1928</v>
      </c>
      <c r="D199" s="1085" t="str">
        <f>VLOOKUP(C199,Sheet4!$A$1:$B$300,2,0)</f>
        <v>9222463402</v>
      </c>
      <c r="E199" s="1097" t="s">
        <v>1873</v>
      </c>
      <c r="F199" s="1109" t="s">
        <v>2600</v>
      </c>
      <c r="G199" s="1135">
        <v>4719000</v>
      </c>
      <c r="H199" s="1135">
        <v>0</v>
      </c>
      <c r="I199" s="1137">
        <f t="shared" si="2"/>
        <v>4719000</v>
      </c>
      <c r="J199" s="712">
        <v>0</v>
      </c>
      <c r="K199" s="712">
        <v>0</v>
      </c>
      <c r="L199" s="712"/>
      <c r="M199" s="718">
        <v>4719000</v>
      </c>
      <c r="N199" s="712">
        <v>0</v>
      </c>
      <c r="O199" s="713"/>
      <c r="P199" s="713"/>
      <c r="Q199" s="714"/>
      <c r="R199" s="713"/>
      <c r="S199" s="711">
        <v>5061000</v>
      </c>
      <c r="T199" s="719">
        <v>342000</v>
      </c>
      <c r="U199" s="711">
        <v>0</v>
      </c>
      <c r="V199" s="720">
        <v>0</v>
      </c>
      <c r="W199" s="711">
        <v>5061000</v>
      </c>
      <c r="X199" s="716">
        <v>268000</v>
      </c>
      <c r="Y199" s="701">
        <f>VLOOKUP(C199,'1-7-2026'!$C$3:$W$76,16,0)</f>
        <v>5314000</v>
      </c>
    </row>
    <row r="200" spans="1:25">
      <c r="A200" s="1084">
        <v>196</v>
      </c>
      <c r="B200" s="775">
        <v>83</v>
      </c>
      <c r="C200" s="1101" t="s">
        <v>1929</v>
      </c>
      <c r="D200" s="1085" t="str">
        <f>VLOOKUP(C200,Sheet4!$A$1:$B$300,2,0)</f>
        <v>8724018696</v>
      </c>
      <c r="E200" s="1097" t="s">
        <v>1715</v>
      </c>
      <c r="F200" s="1109" t="s">
        <v>2628</v>
      </c>
      <c r="G200" s="1135">
        <v>4719000</v>
      </c>
      <c r="H200" s="1135">
        <v>0</v>
      </c>
      <c r="I200" s="1137">
        <f t="shared" ref="I200:I263" si="3">+G200+H200</f>
        <v>4719000</v>
      </c>
      <c r="J200" s="712">
        <v>0</v>
      </c>
      <c r="K200" s="712">
        <v>0</v>
      </c>
      <c r="L200" s="712"/>
      <c r="M200" s="718">
        <v>4719000</v>
      </c>
      <c r="N200" s="712">
        <v>0</v>
      </c>
      <c r="O200" s="713"/>
      <c r="P200" s="713"/>
      <c r="Q200" s="714"/>
      <c r="R200" s="713"/>
      <c r="S200" s="711">
        <v>5061000</v>
      </c>
      <c r="T200" s="719">
        <v>342000</v>
      </c>
      <c r="U200" s="711">
        <v>0</v>
      </c>
      <c r="V200" s="720">
        <v>0</v>
      </c>
      <c r="W200" s="711">
        <v>5061000</v>
      </c>
      <c r="X200" s="716">
        <v>268000</v>
      </c>
      <c r="Y200" s="701">
        <f>VLOOKUP(C200,'1-7-2026'!$C$3:$W$76,16,0)</f>
        <v>5314000</v>
      </c>
    </row>
    <row r="201" spans="1:25">
      <c r="A201" s="1084">
        <v>197</v>
      </c>
      <c r="B201" s="775">
        <v>84</v>
      </c>
      <c r="C201" s="1101" t="s">
        <v>1933</v>
      </c>
      <c r="D201" s="1085" t="str">
        <f>VLOOKUP(C201,Sheet4!$A$1:$B$300,2,0)</f>
        <v>6506006793</v>
      </c>
      <c r="E201" s="1097" t="s">
        <v>1624</v>
      </c>
      <c r="F201" s="1109" t="s">
        <v>2600</v>
      </c>
      <c r="G201" s="1135">
        <v>4719000</v>
      </c>
      <c r="H201" s="1135">
        <v>0</v>
      </c>
      <c r="I201" s="1137">
        <f t="shared" si="3"/>
        <v>4719000</v>
      </c>
      <c r="J201" s="712">
        <v>0</v>
      </c>
      <c r="K201" s="712">
        <v>0</v>
      </c>
      <c r="L201" s="712"/>
      <c r="M201" s="718">
        <v>4719000</v>
      </c>
      <c r="N201" s="712">
        <v>0</v>
      </c>
      <c r="O201" s="713"/>
      <c r="P201" s="713"/>
      <c r="Q201" s="714"/>
      <c r="R201" s="713"/>
      <c r="S201" s="711">
        <v>5061000</v>
      </c>
      <c r="T201" s="719">
        <v>342000</v>
      </c>
      <c r="U201" s="711">
        <v>0</v>
      </c>
      <c r="V201" s="720">
        <v>0</v>
      </c>
      <c r="W201" s="711">
        <v>5061000</v>
      </c>
      <c r="X201" s="716">
        <v>268000</v>
      </c>
      <c r="Y201" s="701">
        <f>VLOOKUP(C201,'1-7-2026'!$C$3:$W$76,16,0)</f>
        <v>5314000</v>
      </c>
    </row>
    <row r="202" spans="1:25">
      <c r="A202" s="1084">
        <v>198</v>
      </c>
      <c r="B202" s="775">
        <v>85</v>
      </c>
      <c r="C202" s="1101" t="s">
        <v>1934</v>
      </c>
      <c r="D202" s="1085" t="str">
        <f>VLOOKUP(C202,Sheet4!$A$1:$B$300,2,0)</f>
        <v>9222817850</v>
      </c>
      <c r="E202" s="1097" t="s">
        <v>1885</v>
      </c>
      <c r="F202" s="1109" t="s">
        <v>2600</v>
      </c>
      <c r="G202" s="1135">
        <v>4719000</v>
      </c>
      <c r="H202" s="1135">
        <v>0</v>
      </c>
      <c r="I202" s="1137">
        <f t="shared" si="3"/>
        <v>4719000</v>
      </c>
      <c r="J202" s="712">
        <v>0</v>
      </c>
      <c r="K202" s="712">
        <v>0</v>
      </c>
      <c r="L202" s="712"/>
      <c r="M202" s="718">
        <v>4719000</v>
      </c>
      <c r="N202" s="712">
        <v>0</v>
      </c>
      <c r="O202" s="713"/>
      <c r="P202" s="713"/>
      <c r="Q202" s="714"/>
      <c r="R202" s="713"/>
      <c r="S202" s="711">
        <v>5061000</v>
      </c>
      <c r="T202" s="719">
        <v>342000</v>
      </c>
      <c r="U202" s="711">
        <v>0</v>
      </c>
      <c r="V202" s="720">
        <v>0</v>
      </c>
      <c r="W202" s="711">
        <v>5061000</v>
      </c>
      <c r="X202" s="716">
        <v>268000</v>
      </c>
      <c r="Y202" s="701">
        <f>VLOOKUP(C202,'1-7-2026'!$C$3:$W$76,16,0)</f>
        <v>5314000</v>
      </c>
    </row>
    <row r="203" spans="1:25">
      <c r="A203" s="1084">
        <v>199</v>
      </c>
      <c r="B203" s="775">
        <v>86</v>
      </c>
      <c r="C203" s="1101" t="s">
        <v>1935</v>
      </c>
      <c r="D203" s="1085" t="str">
        <f>VLOOKUP(C203,Sheet4!$A$1:$B$300,2,0)</f>
        <v>9209006845</v>
      </c>
      <c r="E203" s="1097" t="s">
        <v>1709</v>
      </c>
      <c r="F203" s="1109" t="s">
        <v>2600</v>
      </c>
      <c r="G203" s="1135">
        <v>4719000</v>
      </c>
      <c r="H203" s="1135">
        <v>0</v>
      </c>
      <c r="I203" s="1137">
        <f t="shared" si="3"/>
        <v>4719000</v>
      </c>
      <c r="J203" s="712">
        <v>0</v>
      </c>
      <c r="K203" s="712">
        <v>0</v>
      </c>
      <c r="L203" s="712"/>
      <c r="M203" s="718">
        <v>4719000</v>
      </c>
      <c r="N203" s="712">
        <v>0</v>
      </c>
      <c r="O203" s="713"/>
      <c r="P203" s="713"/>
      <c r="Q203" s="714"/>
      <c r="R203" s="713"/>
      <c r="S203" s="711">
        <v>5061000</v>
      </c>
      <c r="T203" s="719">
        <v>342000</v>
      </c>
      <c r="U203" s="711">
        <v>0</v>
      </c>
      <c r="V203" s="720">
        <v>0</v>
      </c>
      <c r="W203" s="711">
        <v>5061000</v>
      </c>
      <c r="X203" s="716">
        <v>268000</v>
      </c>
      <c r="Y203" s="701">
        <f>VLOOKUP(C203,'1-7-2026'!$C$3:$W$76,16,0)</f>
        <v>5314000</v>
      </c>
    </row>
    <row r="204" spans="1:25">
      <c r="A204" s="1084">
        <v>200</v>
      </c>
      <c r="B204" s="775">
        <v>87</v>
      </c>
      <c r="C204" s="1101" t="s">
        <v>1938</v>
      </c>
      <c r="D204" s="1085" t="str">
        <f>VLOOKUP(C204,Sheet4!$A$1:$B$300,2,0)</f>
        <v>8622109756</v>
      </c>
      <c r="E204" s="1097" t="s">
        <v>1646</v>
      </c>
      <c r="F204" s="1109" t="s">
        <v>2600</v>
      </c>
      <c r="G204" s="1135">
        <v>4719000</v>
      </c>
      <c r="H204" s="1135">
        <v>0</v>
      </c>
      <c r="I204" s="1137">
        <f t="shared" si="3"/>
        <v>4719000</v>
      </c>
      <c r="J204" s="712">
        <v>0</v>
      </c>
      <c r="K204" s="712">
        <v>0</v>
      </c>
      <c r="L204" s="712"/>
      <c r="M204" s="718">
        <v>4719000</v>
      </c>
      <c r="N204" s="712">
        <v>0</v>
      </c>
      <c r="O204" s="713"/>
      <c r="P204" s="713"/>
      <c r="Q204" s="714"/>
      <c r="R204" s="713"/>
      <c r="S204" s="711">
        <v>5061000</v>
      </c>
      <c r="T204" s="719">
        <v>342000</v>
      </c>
      <c r="U204" s="711">
        <v>0</v>
      </c>
      <c r="V204" s="720">
        <v>0</v>
      </c>
      <c r="W204" s="711">
        <v>5061000</v>
      </c>
      <c r="X204" s="716">
        <v>268000</v>
      </c>
      <c r="Y204" s="701">
        <f>VLOOKUP(C204,'1-7-2026'!$C$3:$W$76,16,0)</f>
        <v>5314000</v>
      </c>
    </row>
    <row r="205" spans="1:25">
      <c r="A205" s="1084">
        <v>201</v>
      </c>
      <c r="B205" s="775">
        <v>88</v>
      </c>
      <c r="C205" s="1101" t="s">
        <v>1939</v>
      </c>
      <c r="D205" s="1085" t="str">
        <f>VLOOKUP(C205,Sheet4!$A$1:$B$300,2,0)</f>
        <v>8421678491</v>
      </c>
      <c r="E205" s="1097" t="s">
        <v>1207</v>
      </c>
      <c r="F205" s="1109" t="s">
        <v>2600</v>
      </c>
      <c r="G205" s="1135">
        <v>4719000</v>
      </c>
      <c r="H205" s="1135">
        <v>0</v>
      </c>
      <c r="I205" s="1137">
        <f t="shared" si="3"/>
        <v>4719000</v>
      </c>
      <c r="J205" s="712">
        <v>0</v>
      </c>
      <c r="K205" s="712">
        <v>0</v>
      </c>
      <c r="L205" s="712"/>
      <c r="M205" s="718">
        <v>4719000</v>
      </c>
      <c r="N205" s="712">
        <v>0</v>
      </c>
      <c r="O205" s="713"/>
      <c r="P205" s="713"/>
      <c r="Q205" s="714"/>
      <c r="R205" s="713"/>
      <c r="S205" s="711">
        <v>5061000</v>
      </c>
      <c r="T205" s="719">
        <v>342000</v>
      </c>
      <c r="U205" s="711">
        <v>0</v>
      </c>
      <c r="V205" s="720">
        <v>0</v>
      </c>
      <c r="W205" s="711">
        <v>5061000</v>
      </c>
      <c r="X205" s="716">
        <v>268000</v>
      </c>
      <c r="Y205" s="701">
        <f>VLOOKUP(C205,'1-7-2026'!$C$3:$W$76,16,0)</f>
        <v>5314000</v>
      </c>
    </row>
    <row r="206" spans="1:25">
      <c r="A206" s="1084">
        <v>202</v>
      </c>
      <c r="B206" s="775">
        <v>89</v>
      </c>
      <c r="C206" s="1101" t="s">
        <v>1940</v>
      </c>
      <c r="D206" s="1085" t="str">
        <f>VLOOKUP(C206,Sheet4!$A$1:$B$300,2,0)</f>
        <v>9216011742</v>
      </c>
      <c r="E206" s="1097" t="s">
        <v>1685</v>
      </c>
      <c r="F206" s="1109" t="s">
        <v>2600</v>
      </c>
      <c r="G206" s="1135">
        <v>4719000</v>
      </c>
      <c r="H206" s="1135">
        <v>0</v>
      </c>
      <c r="I206" s="1137">
        <f t="shared" si="3"/>
        <v>4719000</v>
      </c>
      <c r="J206" s="712">
        <v>0</v>
      </c>
      <c r="K206" s="712">
        <v>0</v>
      </c>
      <c r="L206" s="712"/>
      <c r="M206" s="718">
        <v>4719000</v>
      </c>
      <c r="N206" s="712">
        <v>0</v>
      </c>
      <c r="O206" s="713"/>
      <c r="P206" s="713"/>
      <c r="Q206" s="714"/>
      <c r="R206" s="713"/>
      <c r="S206" s="711">
        <v>5061000</v>
      </c>
      <c r="T206" s="719">
        <v>342000</v>
      </c>
      <c r="U206" s="711">
        <v>0</v>
      </c>
      <c r="V206" s="720">
        <v>0</v>
      </c>
      <c r="W206" s="711">
        <v>5061000</v>
      </c>
      <c r="X206" s="716">
        <v>268000</v>
      </c>
      <c r="Y206" s="701">
        <f>VLOOKUP(C206,'1-7-2026'!$C$3:$W$76,16,0)</f>
        <v>5314000</v>
      </c>
    </row>
    <row r="207" spans="1:25">
      <c r="A207" s="1084">
        <v>203</v>
      </c>
      <c r="B207" s="775">
        <v>90</v>
      </c>
      <c r="C207" s="1101" t="s">
        <v>1942</v>
      </c>
      <c r="D207" s="1085" t="str">
        <f>VLOOKUP(C207,Sheet4!$A$1:$B$300,2,0)</f>
        <v>8622149482</v>
      </c>
      <c r="E207" s="1097" t="s">
        <v>1904</v>
      </c>
      <c r="F207" s="1109" t="s">
        <v>2600</v>
      </c>
      <c r="G207" s="1135">
        <v>4719000</v>
      </c>
      <c r="H207" s="1135">
        <v>0</v>
      </c>
      <c r="I207" s="1137">
        <f t="shared" si="3"/>
        <v>4719000</v>
      </c>
      <c r="J207" s="712">
        <v>0</v>
      </c>
      <c r="K207" s="712">
        <v>0</v>
      </c>
      <c r="L207" s="712"/>
      <c r="M207" s="718">
        <v>4719000</v>
      </c>
      <c r="N207" s="712">
        <v>0</v>
      </c>
      <c r="O207" s="713"/>
      <c r="P207" s="713"/>
      <c r="Q207" s="714"/>
      <c r="R207" s="713"/>
      <c r="S207" s="711">
        <v>5061000</v>
      </c>
      <c r="T207" s="719">
        <v>342000</v>
      </c>
      <c r="U207" s="711">
        <v>0</v>
      </c>
      <c r="V207" s="720">
        <v>0</v>
      </c>
      <c r="W207" s="711">
        <v>5061000</v>
      </c>
      <c r="X207" s="716">
        <v>268000</v>
      </c>
      <c r="Y207" s="701">
        <f>VLOOKUP(C207,'1-7-2026'!$C$3:$W$76,16,0)</f>
        <v>5314000</v>
      </c>
    </row>
    <row r="208" spans="1:25">
      <c r="A208" s="1084">
        <v>204</v>
      </c>
      <c r="B208" s="775">
        <v>91</v>
      </c>
      <c r="C208" s="1101" t="s">
        <v>1943</v>
      </c>
      <c r="D208" s="1085" t="str">
        <f>VLOOKUP(C208,Sheet4!$A$1:$B$300,2,0)</f>
        <v>8622095770</v>
      </c>
      <c r="E208" s="1097" t="s">
        <v>1908</v>
      </c>
      <c r="F208" s="1109" t="s">
        <v>2600</v>
      </c>
      <c r="G208" s="1135">
        <v>4719000</v>
      </c>
      <c r="H208" s="1135">
        <v>0</v>
      </c>
      <c r="I208" s="1137">
        <f t="shared" si="3"/>
        <v>4719000</v>
      </c>
      <c r="J208" s="712">
        <v>0</v>
      </c>
      <c r="K208" s="712">
        <v>0</v>
      </c>
      <c r="L208" s="712"/>
      <c r="M208" s="718">
        <v>4719000</v>
      </c>
      <c r="N208" s="712">
        <v>0</v>
      </c>
      <c r="O208" s="713"/>
      <c r="P208" s="713"/>
      <c r="Q208" s="714"/>
      <c r="R208" s="713"/>
      <c r="S208" s="711">
        <v>5061000</v>
      </c>
      <c r="T208" s="719">
        <v>342000</v>
      </c>
      <c r="U208" s="711">
        <v>0</v>
      </c>
      <c r="V208" s="720">
        <v>0</v>
      </c>
      <c r="W208" s="711">
        <v>5061000</v>
      </c>
      <c r="X208" s="716">
        <v>268000</v>
      </c>
      <c r="Y208" s="701">
        <f>VLOOKUP(C208,'1-7-2026'!$C$3:$W$76,16,0)</f>
        <v>5314000</v>
      </c>
    </row>
    <row r="209" spans="1:25">
      <c r="A209" s="1084">
        <v>205</v>
      </c>
      <c r="B209" s="775">
        <v>92</v>
      </c>
      <c r="C209" s="1101" t="s">
        <v>1944</v>
      </c>
      <c r="D209" s="1085" t="str">
        <f>VLOOKUP(C209,Sheet4!$A$1:$B$300,2,0)</f>
        <v>7423448397</v>
      </c>
      <c r="E209" s="1097" t="s">
        <v>1719</v>
      </c>
      <c r="F209" s="1109" t="s">
        <v>2600</v>
      </c>
      <c r="G209" s="1135">
        <v>4719000</v>
      </c>
      <c r="H209" s="1135">
        <v>0</v>
      </c>
      <c r="I209" s="1137">
        <f t="shared" si="3"/>
        <v>4719000</v>
      </c>
      <c r="J209" s="712">
        <v>0</v>
      </c>
      <c r="K209" s="712">
        <v>0</v>
      </c>
      <c r="L209" s="712"/>
      <c r="M209" s="718">
        <v>4719000</v>
      </c>
      <c r="N209" s="712">
        <v>0</v>
      </c>
      <c r="O209" s="713"/>
      <c r="P209" s="713"/>
      <c r="Q209" s="714"/>
      <c r="R209" s="713"/>
      <c r="S209" s="711">
        <v>5061000</v>
      </c>
      <c r="T209" s="719">
        <v>342000</v>
      </c>
      <c r="U209" s="711">
        <v>0</v>
      </c>
      <c r="V209" s="720">
        <v>0</v>
      </c>
      <c r="W209" s="711">
        <v>5061000</v>
      </c>
      <c r="X209" s="716">
        <v>268000</v>
      </c>
      <c r="Y209" s="701">
        <f>VLOOKUP(C209,'1-7-2026'!$C$3:$W$76,16,0)</f>
        <v>5314000</v>
      </c>
    </row>
    <row r="210" spans="1:25">
      <c r="A210" s="1084">
        <v>206</v>
      </c>
      <c r="B210" s="775">
        <v>93</v>
      </c>
      <c r="C210" s="1101" t="s">
        <v>1945</v>
      </c>
      <c r="D210" s="1085" t="str">
        <f>VLOOKUP(C210,Sheet4!$A$1:$B$300,2,0)</f>
        <v>9222576999</v>
      </c>
      <c r="E210" s="1097" t="s">
        <v>1912</v>
      </c>
      <c r="F210" s="1109" t="s">
        <v>2628</v>
      </c>
      <c r="G210" s="1135">
        <v>4719000</v>
      </c>
      <c r="H210" s="1135">
        <v>0</v>
      </c>
      <c r="I210" s="1137">
        <f t="shared" si="3"/>
        <v>4719000</v>
      </c>
      <c r="J210" s="712">
        <v>0</v>
      </c>
      <c r="K210" s="712">
        <v>0</v>
      </c>
      <c r="L210" s="712"/>
      <c r="M210" s="718">
        <v>4719000</v>
      </c>
      <c r="N210" s="712">
        <v>0</v>
      </c>
      <c r="O210" s="713"/>
      <c r="P210" s="713"/>
      <c r="Q210" s="714"/>
      <c r="R210" s="713"/>
      <c r="S210" s="711">
        <v>5061000</v>
      </c>
      <c r="T210" s="719">
        <v>342000</v>
      </c>
      <c r="U210" s="711">
        <v>0</v>
      </c>
      <c r="V210" s="720">
        <v>0</v>
      </c>
      <c r="W210" s="711">
        <v>5061000</v>
      </c>
      <c r="X210" s="716">
        <v>268000</v>
      </c>
      <c r="Y210" s="701">
        <f>VLOOKUP(C210,'1-7-2026'!$C$3:$W$76,16,0)</f>
        <v>5314000</v>
      </c>
    </row>
    <row r="211" spans="1:25">
      <c r="A211" s="1084">
        <v>207</v>
      </c>
      <c r="B211" s="775">
        <v>94</v>
      </c>
      <c r="C211" s="1101" t="s">
        <v>1946</v>
      </c>
      <c r="D211" s="1085" t="str">
        <f>VLOOKUP(C211,Sheet4!$A$1:$B$300,2,0)</f>
        <v>9211012632</v>
      </c>
      <c r="E211" s="1097" t="s">
        <v>1915</v>
      </c>
      <c r="F211" s="1109" t="s">
        <v>2628</v>
      </c>
      <c r="G211" s="1135">
        <v>4719000</v>
      </c>
      <c r="H211" s="1135">
        <v>0</v>
      </c>
      <c r="I211" s="1137">
        <f t="shared" si="3"/>
        <v>4719000</v>
      </c>
      <c r="J211" s="712">
        <v>0</v>
      </c>
      <c r="K211" s="712">
        <v>0</v>
      </c>
      <c r="L211" s="712"/>
      <c r="M211" s="718">
        <v>4719000</v>
      </c>
      <c r="N211" s="712">
        <v>0</v>
      </c>
      <c r="O211" s="713"/>
      <c r="P211" s="713"/>
      <c r="Q211" s="714"/>
      <c r="R211" s="713"/>
      <c r="S211" s="711">
        <v>5061000</v>
      </c>
      <c r="T211" s="719">
        <v>342000</v>
      </c>
      <c r="U211" s="711">
        <v>0</v>
      </c>
      <c r="V211" s="720">
        <v>0</v>
      </c>
      <c r="W211" s="711">
        <v>5061000</v>
      </c>
      <c r="X211" s="716">
        <v>268000</v>
      </c>
      <c r="Y211" s="701">
        <f>VLOOKUP(C211,'1-7-2026'!$C$3:$W$76,16,0)</f>
        <v>5314000</v>
      </c>
    </row>
    <row r="212" spans="1:25">
      <c r="A212" s="1084">
        <v>208</v>
      </c>
      <c r="B212" s="775">
        <v>95</v>
      </c>
      <c r="C212" s="1101" t="s">
        <v>1948</v>
      </c>
      <c r="D212" s="1085" t="str">
        <f>VLOOKUP(C212,Sheet4!$A$1:$B$300,2,0)</f>
        <v>9221453597</v>
      </c>
      <c r="E212" s="1097" t="s">
        <v>1918</v>
      </c>
      <c r="F212" s="1109" t="s">
        <v>2600</v>
      </c>
      <c r="G212" s="1135">
        <v>4719000</v>
      </c>
      <c r="H212" s="1135">
        <v>0</v>
      </c>
      <c r="I212" s="1137">
        <f t="shared" si="3"/>
        <v>4719000</v>
      </c>
      <c r="J212" s="712">
        <v>0</v>
      </c>
      <c r="K212" s="712">
        <v>0</v>
      </c>
      <c r="L212" s="712"/>
      <c r="M212" s="718">
        <v>4719000</v>
      </c>
      <c r="N212" s="712">
        <v>0</v>
      </c>
      <c r="O212" s="713"/>
      <c r="P212" s="713"/>
      <c r="Q212" s="714"/>
      <c r="R212" s="713"/>
      <c r="S212" s="711">
        <v>5061000</v>
      </c>
      <c r="T212" s="719">
        <v>342000</v>
      </c>
      <c r="U212" s="711">
        <v>0</v>
      </c>
      <c r="V212" s="720">
        <v>0</v>
      </c>
      <c r="W212" s="711">
        <v>5061000</v>
      </c>
      <c r="X212" s="716">
        <v>268000</v>
      </c>
    </row>
    <row r="213" spans="1:25">
      <c r="A213" s="1084">
        <v>209</v>
      </c>
      <c r="B213" s="775">
        <v>96</v>
      </c>
      <c r="C213" s="1101" t="s">
        <v>1949</v>
      </c>
      <c r="D213" s="1085" t="str">
        <f>VLOOKUP(C213,Sheet4!$A$1:$B$300,2,0)</f>
        <v>9208007856</v>
      </c>
      <c r="E213" s="1097" t="s">
        <v>1630</v>
      </c>
      <c r="F213" s="1109" t="s">
        <v>2600</v>
      </c>
      <c r="G213" s="1135">
        <v>4719000</v>
      </c>
      <c r="H213" s="1135">
        <v>0</v>
      </c>
      <c r="I213" s="1137">
        <f t="shared" si="3"/>
        <v>4719000</v>
      </c>
      <c r="J213" s="712">
        <v>0</v>
      </c>
      <c r="K213" s="712">
        <v>0</v>
      </c>
      <c r="L213" s="712"/>
      <c r="M213" s="718">
        <v>4719000</v>
      </c>
      <c r="N213" s="712">
        <v>0</v>
      </c>
      <c r="O213" s="713"/>
      <c r="P213" s="713"/>
      <c r="Q213" s="714"/>
      <c r="R213" s="713"/>
      <c r="S213" s="711">
        <v>5061000</v>
      </c>
      <c r="T213" s="719">
        <v>342000</v>
      </c>
      <c r="U213" s="711">
        <v>0</v>
      </c>
      <c r="V213" s="720">
        <v>0</v>
      </c>
      <c r="W213" s="711">
        <v>5061000</v>
      </c>
      <c r="X213" s="716">
        <v>268000</v>
      </c>
      <c r="Y213" s="701">
        <f>VLOOKUP(C213,'1-7-2026'!$C$3:$W$76,16,0)</f>
        <v>5314000</v>
      </c>
    </row>
    <row r="214" spans="1:25">
      <c r="A214" s="1084">
        <v>210</v>
      </c>
      <c r="B214" s="775">
        <v>97</v>
      </c>
      <c r="C214" s="1101" t="s">
        <v>1960</v>
      </c>
      <c r="D214" s="1085" t="str">
        <f>VLOOKUP(C214,Sheet4!$A$1:$B$300,2,0)</f>
        <v>9521066797</v>
      </c>
      <c r="E214" s="1097" t="s">
        <v>1954</v>
      </c>
      <c r="F214" s="1109" t="s">
        <v>2600</v>
      </c>
      <c r="G214" s="1135">
        <v>4719000</v>
      </c>
      <c r="H214" s="1135">
        <v>0</v>
      </c>
      <c r="I214" s="1137">
        <f t="shared" si="3"/>
        <v>4719000</v>
      </c>
      <c r="J214" s="712">
        <v>0</v>
      </c>
      <c r="K214" s="712">
        <v>0</v>
      </c>
      <c r="L214" s="712"/>
      <c r="M214" s="718">
        <v>4719000</v>
      </c>
      <c r="N214" s="712">
        <v>0</v>
      </c>
      <c r="O214" s="713"/>
      <c r="P214" s="713"/>
      <c r="Q214" s="714"/>
      <c r="R214" s="713"/>
      <c r="S214" s="711">
        <v>5061000</v>
      </c>
      <c r="T214" s="719">
        <v>342000</v>
      </c>
      <c r="U214" s="711">
        <v>0</v>
      </c>
      <c r="V214" s="720">
        <v>0</v>
      </c>
      <c r="W214" s="711">
        <v>5061000</v>
      </c>
      <c r="X214" s="716">
        <v>268000</v>
      </c>
      <c r="Y214" s="701">
        <f>VLOOKUP(C214,'1-7-2026'!$C$3:$W$76,16,0)</f>
        <v>5314000</v>
      </c>
    </row>
    <row r="215" spans="1:25">
      <c r="A215" s="1084">
        <v>211</v>
      </c>
      <c r="B215" s="775">
        <v>98</v>
      </c>
      <c r="C215" s="1101" t="s">
        <v>1961</v>
      </c>
      <c r="D215" s="1085" t="str">
        <f>VLOOKUP(C215,Sheet4!$A$1:$B$300,2,0)</f>
        <v>9208016245</v>
      </c>
      <c r="E215" s="1097" t="s">
        <v>1656</v>
      </c>
      <c r="F215" s="1109" t="s">
        <v>2600</v>
      </c>
      <c r="G215" s="1135">
        <v>4719000</v>
      </c>
      <c r="H215" s="1135">
        <v>0</v>
      </c>
      <c r="I215" s="1137">
        <f t="shared" si="3"/>
        <v>4719000</v>
      </c>
      <c r="J215" s="712">
        <v>0</v>
      </c>
      <c r="K215" s="712">
        <v>0</v>
      </c>
      <c r="L215" s="712"/>
      <c r="M215" s="718">
        <v>4719000</v>
      </c>
      <c r="N215" s="712">
        <v>0</v>
      </c>
      <c r="O215" s="713"/>
      <c r="P215" s="713"/>
      <c r="Q215" s="714"/>
      <c r="R215" s="713"/>
      <c r="S215" s="711">
        <v>5061000</v>
      </c>
      <c r="T215" s="719">
        <v>342000</v>
      </c>
      <c r="U215" s="711">
        <v>0</v>
      </c>
      <c r="V215" s="720">
        <v>0</v>
      </c>
      <c r="W215" s="711">
        <v>5061000</v>
      </c>
      <c r="X215" s="716">
        <v>268000</v>
      </c>
      <c r="Y215" s="701">
        <f>VLOOKUP(C215,'1-7-2026'!$C$3:$W$76,16,0)</f>
        <v>5314000</v>
      </c>
    </row>
    <row r="216" spans="1:25">
      <c r="A216" s="1084">
        <v>212</v>
      </c>
      <c r="B216" s="775">
        <v>99</v>
      </c>
      <c r="C216" s="1101" t="s">
        <v>2301</v>
      </c>
      <c r="D216" s="1085" t="str">
        <f>VLOOKUP(C216,Sheet4!$A$1:$B$300,2,0)</f>
        <v>9212000757</v>
      </c>
      <c r="E216" s="1097" t="s">
        <v>2295</v>
      </c>
      <c r="F216" s="1109" t="s">
        <v>2600</v>
      </c>
      <c r="G216" s="1135">
        <v>4410000</v>
      </c>
      <c r="H216" s="1135">
        <v>0</v>
      </c>
      <c r="I216" s="1137">
        <f t="shared" si="3"/>
        <v>4410000</v>
      </c>
      <c r="J216" s="712">
        <v>0</v>
      </c>
      <c r="K216" s="712">
        <v>0</v>
      </c>
      <c r="L216" s="712"/>
      <c r="M216" s="718">
        <v>4719000</v>
      </c>
      <c r="N216" s="712">
        <v>0</v>
      </c>
      <c r="O216" s="713"/>
      <c r="P216" s="713"/>
      <c r="Q216" s="714"/>
      <c r="R216" s="713"/>
      <c r="S216" s="711">
        <v>4730000</v>
      </c>
      <c r="T216" s="719">
        <v>320000</v>
      </c>
      <c r="U216" s="711">
        <v>0</v>
      </c>
      <c r="V216" s="720">
        <v>0</v>
      </c>
      <c r="W216" s="711">
        <v>4730000</v>
      </c>
      <c r="X216" s="716">
        <v>268000</v>
      </c>
    </row>
    <row r="217" spans="1:25">
      <c r="A217" s="1084">
        <v>213</v>
      </c>
      <c r="B217" s="775">
        <v>100</v>
      </c>
      <c r="C217" s="1101" t="s">
        <v>2315</v>
      </c>
      <c r="D217" s="1085" t="str">
        <f>VLOOKUP(C217,Sheet4!$A$1:$B$300,2,0)</f>
        <v>8622094713</v>
      </c>
      <c r="E217" s="1097" t="s">
        <v>2303</v>
      </c>
      <c r="F217" s="1109" t="s">
        <v>2600</v>
      </c>
      <c r="G217" s="1135">
        <v>4410000</v>
      </c>
      <c r="H217" s="1135">
        <v>0</v>
      </c>
      <c r="I217" s="1137">
        <f t="shared" si="3"/>
        <v>4410000</v>
      </c>
      <c r="J217" s="712">
        <v>0</v>
      </c>
      <c r="K217" s="712">
        <v>0</v>
      </c>
      <c r="L217" s="712"/>
      <c r="M217" s="718">
        <v>4719000</v>
      </c>
      <c r="N217" s="712">
        <v>0</v>
      </c>
      <c r="O217" s="713"/>
      <c r="P217" s="713"/>
      <c r="Q217" s="714"/>
      <c r="R217" s="713"/>
      <c r="S217" s="711">
        <v>4730000</v>
      </c>
      <c r="T217" s="719">
        <v>320000</v>
      </c>
      <c r="U217" s="711">
        <v>0</v>
      </c>
      <c r="V217" s="720">
        <v>0</v>
      </c>
      <c r="W217" s="711">
        <v>4730000</v>
      </c>
      <c r="X217" s="716">
        <v>268000</v>
      </c>
      <c r="Y217" s="701">
        <f>VLOOKUP(C217,'1-7-2026'!$C$3:$W$76,16,0)</f>
        <v>5061000</v>
      </c>
    </row>
    <row r="218" spans="1:25">
      <c r="A218" s="1084">
        <v>214</v>
      </c>
      <c r="B218" s="775">
        <v>101</v>
      </c>
      <c r="C218" s="1101" t="s">
        <v>2317</v>
      </c>
      <c r="D218" s="1085" t="str">
        <f>VLOOKUP(C218,Sheet4!$A$1:$B$300,2,0)</f>
        <v>9122411160</v>
      </c>
      <c r="E218" s="1097" t="s">
        <v>2328</v>
      </c>
      <c r="F218" s="1109" t="s">
        <v>2600</v>
      </c>
      <c r="G218" s="1135">
        <v>4410000</v>
      </c>
      <c r="H218" s="1135">
        <v>0</v>
      </c>
      <c r="I218" s="1137">
        <f t="shared" si="3"/>
        <v>4410000</v>
      </c>
      <c r="J218" s="712">
        <v>0</v>
      </c>
      <c r="K218" s="712">
        <v>0</v>
      </c>
      <c r="L218" s="712"/>
      <c r="M218" s="718">
        <v>4719000</v>
      </c>
      <c r="N218" s="712">
        <v>0</v>
      </c>
      <c r="O218" s="713"/>
      <c r="P218" s="713"/>
      <c r="Q218" s="714"/>
      <c r="R218" s="713"/>
      <c r="S218" s="711">
        <v>4730000</v>
      </c>
      <c r="T218" s="719">
        <v>320000</v>
      </c>
      <c r="U218" s="711">
        <v>0</v>
      </c>
      <c r="V218" s="720">
        <v>0</v>
      </c>
      <c r="W218" s="711">
        <v>4730000</v>
      </c>
      <c r="X218" s="716">
        <v>268000</v>
      </c>
      <c r="Y218" s="701">
        <f>VLOOKUP(C218,'1-7-2026'!$C$3:$W$76,16,0)</f>
        <v>5061000</v>
      </c>
    </row>
    <row r="219" spans="1:25">
      <c r="A219" s="1084">
        <v>215</v>
      </c>
      <c r="B219" s="775">
        <v>102</v>
      </c>
      <c r="C219" s="1101" t="s">
        <v>2318</v>
      </c>
      <c r="D219" s="1085" t="str">
        <f>VLOOKUP(C219,Sheet4!$A$1:$B$300,2,0)</f>
        <v>8416005030</v>
      </c>
      <c r="E219" s="1097" t="s">
        <v>2333</v>
      </c>
      <c r="F219" s="1109" t="s">
        <v>2628</v>
      </c>
      <c r="G219" s="1135">
        <v>4410000</v>
      </c>
      <c r="H219" s="1135">
        <v>0</v>
      </c>
      <c r="I219" s="1137">
        <f t="shared" si="3"/>
        <v>4410000</v>
      </c>
      <c r="J219" s="712">
        <v>0</v>
      </c>
      <c r="K219" s="712">
        <v>0</v>
      </c>
      <c r="L219" s="712"/>
      <c r="M219" s="718">
        <v>4719000</v>
      </c>
      <c r="N219" s="712">
        <v>0</v>
      </c>
      <c r="O219" s="713"/>
      <c r="P219" s="713"/>
      <c r="Q219" s="714"/>
      <c r="R219" s="713"/>
      <c r="S219" s="711">
        <v>4730000</v>
      </c>
      <c r="T219" s="719">
        <v>320000</v>
      </c>
      <c r="U219" s="711">
        <v>0</v>
      </c>
      <c r="V219" s="720">
        <v>0</v>
      </c>
      <c r="W219" s="711">
        <v>4730000</v>
      </c>
      <c r="X219" s="716">
        <v>268000</v>
      </c>
      <c r="Y219" s="701">
        <f>VLOOKUP(C219,'1-7-2026'!$C$3:$W$76,16,0)</f>
        <v>5061000</v>
      </c>
    </row>
    <row r="220" spans="1:25">
      <c r="A220" s="1084">
        <v>216</v>
      </c>
      <c r="B220" s="775">
        <v>103</v>
      </c>
      <c r="C220" s="1101" t="s">
        <v>2320</v>
      </c>
      <c r="D220" s="1085" t="str">
        <f>VLOOKUP(C220,Sheet4!$A$1:$B$300,2,0)</f>
        <v>8622118525</v>
      </c>
      <c r="E220" s="1097" t="s">
        <v>2340</v>
      </c>
      <c r="F220" s="1109" t="s">
        <v>2600</v>
      </c>
      <c r="G220" s="1135">
        <v>4410000</v>
      </c>
      <c r="H220" s="1135">
        <v>0</v>
      </c>
      <c r="I220" s="1137">
        <f t="shared" si="3"/>
        <v>4410000</v>
      </c>
      <c r="J220" s="712">
        <v>0</v>
      </c>
      <c r="K220" s="712">
        <v>0</v>
      </c>
      <c r="L220" s="712"/>
      <c r="M220" s="718">
        <v>4719000</v>
      </c>
      <c r="N220" s="712">
        <v>0</v>
      </c>
      <c r="O220" s="713"/>
      <c r="P220" s="713"/>
      <c r="Q220" s="714"/>
      <c r="R220" s="713"/>
      <c r="S220" s="711">
        <v>4730000</v>
      </c>
      <c r="T220" s="719">
        <v>320000</v>
      </c>
      <c r="U220" s="711">
        <v>0</v>
      </c>
      <c r="V220" s="720">
        <v>0</v>
      </c>
      <c r="W220" s="711">
        <v>4730000</v>
      </c>
      <c r="X220" s="716">
        <v>268000</v>
      </c>
      <c r="Y220" s="701">
        <f>VLOOKUP(C220,'1-7-2026'!$C$3:$W$76,16,0)</f>
        <v>5061000</v>
      </c>
    </row>
    <row r="221" spans="1:25">
      <c r="A221" s="1084">
        <v>217</v>
      </c>
      <c r="B221" s="775">
        <v>104</v>
      </c>
      <c r="C221" s="1101" t="s">
        <v>2322</v>
      </c>
      <c r="D221" s="1085" t="str">
        <f>VLOOKUP(C221,Sheet4!$A$1:$B$300,2,0)</f>
        <v>7416171783</v>
      </c>
      <c r="E221" s="1097" t="s">
        <v>2345</v>
      </c>
      <c r="F221" s="1109" t="s">
        <v>2600</v>
      </c>
      <c r="G221" s="1135">
        <v>4410000</v>
      </c>
      <c r="H221" s="1135">
        <v>0</v>
      </c>
      <c r="I221" s="1137">
        <f t="shared" si="3"/>
        <v>4410000</v>
      </c>
      <c r="J221" s="712">
        <v>0</v>
      </c>
      <c r="K221" s="712">
        <v>0</v>
      </c>
      <c r="L221" s="712"/>
      <c r="M221" s="718">
        <v>4719000</v>
      </c>
      <c r="N221" s="712">
        <v>0</v>
      </c>
      <c r="O221" s="713"/>
      <c r="P221" s="713"/>
      <c r="Q221" s="714"/>
      <c r="R221" s="713"/>
      <c r="S221" s="711">
        <v>4730000</v>
      </c>
      <c r="T221" s="719">
        <v>320000</v>
      </c>
      <c r="U221" s="711">
        <v>0</v>
      </c>
      <c r="V221" s="720">
        <v>0</v>
      </c>
      <c r="W221" s="711">
        <v>4730000</v>
      </c>
      <c r="X221" s="716">
        <v>268000</v>
      </c>
      <c r="Y221" s="701">
        <f>VLOOKUP(C221,'1-7-2026'!$C$3:$W$76,16,0)</f>
        <v>5061000</v>
      </c>
    </row>
    <row r="222" spans="1:25">
      <c r="A222" s="1084">
        <v>218</v>
      </c>
      <c r="B222" s="775">
        <v>105</v>
      </c>
      <c r="C222" s="1101" t="s">
        <v>2323</v>
      </c>
      <c r="D222" s="1085" t="str">
        <f>VLOOKUP(C222,Sheet4!$A$1:$B$300,2,0)</f>
        <v>8416005025</v>
      </c>
      <c r="E222" s="1097" t="s">
        <v>2349</v>
      </c>
      <c r="F222" s="1109" t="s">
        <v>2600</v>
      </c>
      <c r="G222" s="1135">
        <v>4410000</v>
      </c>
      <c r="H222" s="1135">
        <v>0</v>
      </c>
      <c r="I222" s="1137">
        <f t="shared" si="3"/>
        <v>4410000</v>
      </c>
      <c r="J222" s="712">
        <v>0</v>
      </c>
      <c r="K222" s="712">
        <v>0</v>
      </c>
      <c r="L222" s="712"/>
      <c r="M222" s="718">
        <v>4719000</v>
      </c>
      <c r="N222" s="712">
        <v>0</v>
      </c>
      <c r="O222" s="713"/>
      <c r="P222" s="713"/>
      <c r="Q222" s="714"/>
      <c r="R222" s="713"/>
      <c r="S222" s="711">
        <v>4730000</v>
      </c>
      <c r="T222" s="719">
        <v>320000</v>
      </c>
      <c r="U222" s="711">
        <v>0</v>
      </c>
      <c r="V222" s="720">
        <v>0</v>
      </c>
      <c r="W222" s="711">
        <v>4730000</v>
      </c>
      <c r="X222" s="716">
        <v>268000</v>
      </c>
      <c r="Y222" s="701">
        <f>VLOOKUP(C222,'1-7-2026'!$C$3:$W$76,16,0)</f>
        <v>5061000</v>
      </c>
    </row>
    <row r="223" spans="1:25">
      <c r="A223" s="1084">
        <v>219</v>
      </c>
      <c r="B223" s="775">
        <v>106</v>
      </c>
      <c r="C223" s="1101" t="s">
        <v>2324</v>
      </c>
      <c r="D223" s="1085" t="str">
        <f>VLOOKUP(C223,Sheet4!$A$1:$B$300,2,0)</f>
        <v>9216001110</v>
      </c>
      <c r="E223" s="1097" t="s">
        <v>2352</v>
      </c>
      <c r="F223" s="1109" t="s">
        <v>2600</v>
      </c>
      <c r="G223" s="1135">
        <v>4410000</v>
      </c>
      <c r="H223" s="1135">
        <v>0</v>
      </c>
      <c r="I223" s="1137">
        <f t="shared" si="3"/>
        <v>4410000</v>
      </c>
      <c r="J223" s="712">
        <v>0</v>
      </c>
      <c r="K223" s="712">
        <v>0</v>
      </c>
      <c r="L223" s="712"/>
      <c r="M223" s="718">
        <v>4719000</v>
      </c>
      <c r="N223" s="712">
        <v>0</v>
      </c>
      <c r="O223" s="713"/>
      <c r="P223" s="713"/>
      <c r="Q223" s="714"/>
      <c r="R223" s="713"/>
      <c r="S223" s="711">
        <v>4730000</v>
      </c>
      <c r="T223" s="719">
        <v>320000</v>
      </c>
      <c r="U223" s="711">
        <v>0</v>
      </c>
      <c r="V223" s="720">
        <v>0</v>
      </c>
      <c r="W223" s="711">
        <v>4730000</v>
      </c>
      <c r="X223" s="716">
        <v>268000</v>
      </c>
      <c r="Y223" s="701">
        <f>VLOOKUP(C223,'1-7-2026'!$C$3:$W$76,16,0)</f>
        <v>5061000</v>
      </c>
    </row>
    <row r="224" spans="1:25">
      <c r="A224" s="1084">
        <v>220</v>
      </c>
      <c r="B224" s="775">
        <v>107</v>
      </c>
      <c r="C224" s="1101" t="s">
        <v>2325</v>
      </c>
      <c r="D224" s="1085" t="str">
        <f>VLOOKUP(C224,Sheet4!$A$1:$B$300,2,0)</f>
        <v>9222222788</v>
      </c>
      <c r="E224" s="1097" t="s">
        <v>2374</v>
      </c>
      <c r="F224" s="1109" t="s">
        <v>2600</v>
      </c>
      <c r="G224" s="1135">
        <v>4410000</v>
      </c>
      <c r="H224" s="1135">
        <v>0</v>
      </c>
      <c r="I224" s="1137">
        <f t="shared" si="3"/>
        <v>4410000</v>
      </c>
      <c r="J224" s="712">
        <v>0</v>
      </c>
      <c r="K224" s="712">
        <v>0</v>
      </c>
      <c r="L224" s="712"/>
      <c r="M224" s="718">
        <v>4719000</v>
      </c>
      <c r="N224" s="712">
        <v>0</v>
      </c>
      <c r="O224" s="713"/>
      <c r="P224" s="713"/>
      <c r="Q224" s="714"/>
      <c r="R224" s="713"/>
      <c r="S224" s="711">
        <v>4730000</v>
      </c>
      <c r="T224" s="719">
        <v>320000</v>
      </c>
      <c r="U224" s="711">
        <v>0</v>
      </c>
      <c r="V224" s="720">
        <v>0</v>
      </c>
      <c r="W224" s="711">
        <v>4730000</v>
      </c>
      <c r="X224" s="716">
        <v>268000</v>
      </c>
      <c r="Y224" s="701">
        <f>VLOOKUP(C224,'1-7-2026'!$C$3:$W$76,16,0)</f>
        <v>5061000</v>
      </c>
    </row>
    <row r="225" spans="1:25">
      <c r="A225" s="1084">
        <v>221</v>
      </c>
      <c r="B225" s="775">
        <v>108</v>
      </c>
      <c r="C225" s="1101" t="s">
        <v>2381</v>
      </c>
      <c r="D225" s="1085" t="str">
        <f>VLOOKUP(C225,Sheet4!$A$1:$B$300,2,0)</f>
        <v>7525438224</v>
      </c>
      <c r="E225" s="1097" t="s">
        <v>1363</v>
      </c>
      <c r="F225" s="1109" t="s">
        <v>2600</v>
      </c>
      <c r="G225" s="1135">
        <v>4410000</v>
      </c>
      <c r="H225" s="1135">
        <v>0</v>
      </c>
      <c r="I225" s="1137">
        <f t="shared" si="3"/>
        <v>4410000</v>
      </c>
      <c r="J225" s="712">
        <v>0</v>
      </c>
      <c r="K225" s="712">
        <v>0</v>
      </c>
      <c r="L225" s="712"/>
      <c r="M225" s="718">
        <v>4719000</v>
      </c>
      <c r="N225" s="712">
        <v>0</v>
      </c>
      <c r="O225" s="713"/>
      <c r="P225" s="713"/>
      <c r="Q225" s="714"/>
      <c r="R225" s="713"/>
      <c r="S225" s="711">
        <v>4730000</v>
      </c>
      <c r="T225" s="719">
        <v>320000</v>
      </c>
      <c r="U225" s="711">
        <v>0</v>
      </c>
      <c r="V225" s="720">
        <v>0</v>
      </c>
      <c r="W225" s="711">
        <v>4730000</v>
      </c>
      <c r="X225" s="716">
        <v>268000</v>
      </c>
      <c r="Y225" s="701">
        <f>VLOOKUP(C225,'1-7-2026'!$C$3:$W$76,16,0)</f>
        <v>5061000</v>
      </c>
    </row>
    <row r="226" spans="1:25" s="729" customFormat="1">
      <c r="A226" s="1084">
        <v>222</v>
      </c>
      <c r="B226" s="775">
        <v>109</v>
      </c>
      <c r="C226" s="1101" t="s">
        <v>2384</v>
      </c>
      <c r="D226" s="1085" t="str">
        <f>VLOOKUP(C226,Sheet4!$A$1:$B$300,2,0)</f>
        <v>8622140764</v>
      </c>
      <c r="E226" s="1097" t="s">
        <v>1678</v>
      </c>
      <c r="F226" s="1109" t="s">
        <v>2600</v>
      </c>
      <c r="G226" s="1135">
        <v>4410000</v>
      </c>
      <c r="H226" s="1135">
        <v>0</v>
      </c>
      <c r="I226" s="1137">
        <f t="shared" si="3"/>
        <v>4410000</v>
      </c>
      <c r="J226" s="712">
        <v>0</v>
      </c>
      <c r="K226" s="712">
        <v>0</v>
      </c>
      <c r="L226" s="712"/>
      <c r="M226" s="718">
        <v>4719000</v>
      </c>
      <c r="N226" s="727">
        <v>0</v>
      </c>
      <c r="O226" s="728"/>
      <c r="P226" s="728"/>
      <c r="Q226" s="714"/>
      <c r="R226" s="728"/>
      <c r="S226" s="711">
        <v>4730000</v>
      </c>
      <c r="T226" s="719">
        <v>320000</v>
      </c>
      <c r="U226" s="711">
        <v>0</v>
      </c>
      <c r="V226" s="720">
        <v>0</v>
      </c>
      <c r="W226" s="711">
        <v>4730000</v>
      </c>
      <c r="X226" s="716">
        <v>268000</v>
      </c>
      <c r="Y226" s="701">
        <f>VLOOKUP(C226,'1-7-2026'!$C$3:$W$76,16,0)</f>
        <v>5061000</v>
      </c>
    </row>
    <row r="227" spans="1:25">
      <c r="A227" s="1084">
        <v>223</v>
      </c>
      <c r="B227" s="775">
        <v>110</v>
      </c>
      <c r="C227" s="1101" t="s">
        <v>2387</v>
      </c>
      <c r="D227" s="1085" t="str">
        <f>VLOOKUP(C227,Sheet4!$A$1:$B$300,2,0)</f>
        <v>9208010002</v>
      </c>
      <c r="E227" s="1097" t="s">
        <v>2418</v>
      </c>
      <c r="F227" s="1109" t="s">
        <v>2600</v>
      </c>
      <c r="G227" s="1135">
        <v>4410000</v>
      </c>
      <c r="H227" s="1135">
        <v>0</v>
      </c>
      <c r="I227" s="1137">
        <f t="shared" si="3"/>
        <v>4410000</v>
      </c>
      <c r="J227" s="712">
        <v>0</v>
      </c>
      <c r="K227" s="712">
        <v>0</v>
      </c>
      <c r="L227" s="712"/>
      <c r="M227" s="718">
        <v>4719000</v>
      </c>
      <c r="N227" s="712">
        <v>0</v>
      </c>
      <c r="O227" s="713"/>
      <c r="P227" s="713"/>
      <c r="Q227" s="714"/>
      <c r="R227" s="713"/>
      <c r="S227" s="711">
        <v>4730000</v>
      </c>
      <c r="T227" s="719">
        <v>320000</v>
      </c>
      <c r="U227" s="711">
        <v>0</v>
      </c>
      <c r="V227" s="720">
        <v>0</v>
      </c>
      <c r="W227" s="711">
        <v>4730000</v>
      </c>
      <c r="X227" s="716">
        <v>268000</v>
      </c>
      <c r="Y227" s="701">
        <f>VLOOKUP(C227,'1-7-2026'!$C$3:$W$76,16,0)</f>
        <v>5061000</v>
      </c>
    </row>
    <row r="228" spans="1:25">
      <c r="A228" s="1084">
        <v>224</v>
      </c>
      <c r="B228" s="775">
        <v>111</v>
      </c>
      <c r="C228" s="1101" t="s">
        <v>2390</v>
      </c>
      <c r="D228" s="1085" t="str">
        <f>VLOOKUP(C228,Sheet4!$A$1:$B$300,2,0)</f>
        <v>9208007832</v>
      </c>
      <c r="E228" s="1097" t="s">
        <v>1739</v>
      </c>
      <c r="F228" s="1109" t="s">
        <v>2600</v>
      </c>
      <c r="G228" s="1135">
        <v>4410000</v>
      </c>
      <c r="H228" s="1135">
        <v>0</v>
      </c>
      <c r="I228" s="1137">
        <f t="shared" si="3"/>
        <v>4410000</v>
      </c>
      <c r="J228" s="712">
        <v>0</v>
      </c>
      <c r="K228" s="712">
        <v>0</v>
      </c>
      <c r="L228" s="712">
        <v>0</v>
      </c>
      <c r="M228" s="718">
        <v>4410000</v>
      </c>
      <c r="N228" s="712">
        <v>0</v>
      </c>
      <c r="O228" s="713"/>
      <c r="P228" s="713"/>
      <c r="Q228" s="714"/>
      <c r="R228" s="713"/>
      <c r="S228" s="711">
        <v>4730000</v>
      </c>
      <c r="T228" s="719">
        <v>320000</v>
      </c>
      <c r="U228" s="711">
        <v>0</v>
      </c>
      <c r="V228" s="720">
        <v>0</v>
      </c>
      <c r="W228" s="711">
        <v>4730000</v>
      </c>
      <c r="X228" s="716">
        <v>249000</v>
      </c>
      <c r="Y228" s="701">
        <f>VLOOKUP(C228,'1-7-2026'!$C$3:$W$76,16,0)</f>
        <v>5061000</v>
      </c>
    </row>
    <row r="229" spans="1:25">
      <c r="A229" s="1084">
        <v>225</v>
      </c>
      <c r="B229" s="775">
        <v>112</v>
      </c>
      <c r="C229" s="1101" t="s">
        <v>2391</v>
      </c>
      <c r="D229" s="1085" t="str">
        <f>VLOOKUP(C229,Sheet4!$A$1:$B$300,2,0)</f>
        <v>7412005768</v>
      </c>
      <c r="E229" s="1097" t="s">
        <v>1708</v>
      </c>
      <c r="F229" s="1109" t="s">
        <v>2600</v>
      </c>
      <c r="G229" s="1135">
        <v>4410000</v>
      </c>
      <c r="H229" s="1135">
        <v>0</v>
      </c>
      <c r="I229" s="1137">
        <f t="shared" si="3"/>
        <v>4410000</v>
      </c>
      <c r="J229" s="712">
        <v>0</v>
      </c>
      <c r="K229" s="712">
        <v>0</v>
      </c>
      <c r="L229" s="712">
        <v>0</v>
      </c>
      <c r="M229" s="718">
        <v>4410000</v>
      </c>
      <c r="N229" s="712">
        <v>0</v>
      </c>
      <c r="O229" s="713"/>
      <c r="P229" s="713"/>
      <c r="Q229" s="714"/>
      <c r="R229" s="713"/>
      <c r="S229" s="711">
        <v>4730000</v>
      </c>
      <c r="T229" s="719">
        <v>320000</v>
      </c>
      <c r="U229" s="711">
        <v>0</v>
      </c>
      <c r="V229" s="720">
        <v>0</v>
      </c>
      <c r="W229" s="711">
        <v>4730000</v>
      </c>
      <c r="X229" s="716">
        <v>249000</v>
      </c>
      <c r="Y229" s="701">
        <f>VLOOKUP(C229,'1-7-2026'!$C$3:$W$76,16,0)</f>
        <v>5061000</v>
      </c>
    </row>
    <row r="230" spans="1:25">
      <c r="A230" s="1084">
        <v>226</v>
      </c>
      <c r="B230" s="775">
        <v>113</v>
      </c>
      <c r="C230" s="1101" t="s">
        <v>2392</v>
      </c>
      <c r="D230" s="1085" t="str">
        <f>VLOOKUP(C230,Sheet4!$A$1:$B$300,2,0)</f>
        <v>9121714489</v>
      </c>
      <c r="E230" s="1097" t="s">
        <v>2430</v>
      </c>
      <c r="F230" s="1109" t="s">
        <v>2600</v>
      </c>
      <c r="G230" s="1135">
        <v>4410000</v>
      </c>
      <c r="H230" s="1135">
        <v>0</v>
      </c>
      <c r="I230" s="1137">
        <f t="shared" si="3"/>
        <v>4410000</v>
      </c>
      <c r="J230" s="712">
        <v>0</v>
      </c>
      <c r="K230" s="712">
        <v>0</v>
      </c>
      <c r="L230" s="712">
        <v>0</v>
      </c>
      <c r="M230" s="718">
        <v>4410000</v>
      </c>
      <c r="N230" s="712">
        <v>0</v>
      </c>
      <c r="O230" s="713"/>
      <c r="P230" s="713"/>
      <c r="Q230" s="714"/>
      <c r="R230" s="713"/>
      <c r="S230" s="711">
        <v>4730000</v>
      </c>
      <c r="T230" s="719">
        <v>320000</v>
      </c>
      <c r="U230" s="711">
        <v>0</v>
      </c>
      <c r="V230" s="720">
        <v>0</v>
      </c>
      <c r="W230" s="711">
        <v>4730000</v>
      </c>
      <c r="X230" s="716">
        <v>249000</v>
      </c>
    </row>
    <row r="231" spans="1:25">
      <c r="A231" s="1084">
        <v>227</v>
      </c>
      <c r="B231" s="775">
        <v>114</v>
      </c>
      <c r="C231" s="1101" t="s">
        <v>2393</v>
      </c>
      <c r="D231" s="1085" t="str">
        <f>VLOOKUP(C231,Sheet4!$A$1:$B$300,2,0)</f>
        <v>9122531018</v>
      </c>
      <c r="E231" s="1097" t="s">
        <v>2434</v>
      </c>
      <c r="F231" s="1109" t="s">
        <v>2600</v>
      </c>
      <c r="G231" s="1135">
        <v>4410000</v>
      </c>
      <c r="H231" s="1135">
        <v>0</v>
      </c>
      <c r="I231" s="1137">
        <f t="shared" si="3"/>
        <v>4410000</v>
      </c>
      <c r="J231" s="712">
        <v>0</v>
      </c>
      <c r="K231" s="712">
        <v>0</v>
      </c>
      <c r="L231" s="712">
        <v>0</v>
      </c>
      <c r="M231" s="718">
        <v>4410000</v>
      </c>
      <c r="N231" s="712">
        <v>0</v>
      </c>
      <c r="O231" s="713"/>
      <c r="P231" s="713"/>
      <c r="Q231" s="714"/>
      <c r="R231" s="713"/>
      <c r="S231" s="711">
        <v>4730000</v>
      </c>
      <c r="T231" s="719">
        <v>320000</v>
      </c>
      <c r="U231" s="711">
        <v>0</v>
      </c>
      <c r="V231" s="720">
        <v>0</v>
      </c>
      <c r="W231" s="711">
        <v>4730000</v>
      </c>
      <c r="X231" s="716">
        <v>249000</v>
      </c>
    </row>
    <row r="232" spans="1:25">
      <c r="A232" s="1084">
        <v>228</v>
      </c>
      <c r="B232" s="775">
        <v>115</v>
      </c>
      <c r="C232" s="1101" t="s">
        <v>2395</v>
      </c>
      <c r="D232" s="1085" t="str">
        <f>VLOOKUP(C232,Sheet4!$A$1:$B$300,2,0)</f>
        <v>9221567493</v>
      </c>
      <c r="E232" s="1097" t="s">
        <v>2437</v>
      </c>
      <c r="F232" s="1109" t="s">
        <v>2600</v>
      </c>
      <c r="G232" s="1135">
        <v>4410000</v>
      </c>
      <c r="H232" s="1135">
        <v>0</v>
      </c>
      <c r="I232" s="1137">
        <f t="shared" si="3"/>
        <v>4410000</v>
      </c>
      <c r="J232" s="712">
        <v>0</v>
      </c>
      <c r="K232" s="712">
        <v>0</v>
      </c>
      <c r="L232" s="712">
        <v>0</v>
      </c>
      <c r="M232" s="718">
        <v>4410000</v>
      </c>
      <c r="N232" s="712">
        <v>0</v>
      </c>
      <c r="O232" s="713"/>
      <c r="P232" s="713"/>
      <c r="Q232" s="714"/>
      <c r="R232" s="713"/>
      <c r="S232" s="711">
        <v>4730000</v>
      </c>
      <c r="T232" s="719">
        <v>320000</v>
      </c>
      <c r="U232" s="711">
        <v>0</v>
      </c>
      <c r="V232" s="720">
        <v>0</v>
      </c>
      <c r="W232" s="711">
        <v>4730000</v>
      </c>
      <c r="X232" s="716">
        <v>249000</v>
      </c>
      <c r="Y232" s="701">
        <f>VLOOKUP(C232,'1-7-2026'!$C$3:$W$76,16,0)</f>
        <v>5061000</v>
      </c>
    </row>
    <row r="233" spans="1:25">
      <c r="A233" s="1084">
        <v>229</v>
      </c>
      <c r="B233" s="775">
        <v>116</v>
      </c>
      <c r="C233" s="1101" t="s">
        <v>2467</v>
      </c>
      <c r="D233" s="1085" t="str">
        <f>VLOOKUP(C233,Sheet4!$A$1:$B$300,2,0)</f>
        <v>7910320010</v>
      </c>
      <c r="E233" s="1097" t="s">
        <v>2468</v>
      </c>
      <c r="F233" s="1109" t="s">
        <v>2600</v>
      </c>
      <c r="G233" s="1135">
        <v>4410000</v>
      </c>
      <c r="H233" s="1135">
        <v>0</v>
      </c>
      <c r="I233" s="1137">
        <f t="shared" si="3"/>
        <v>4410000</v>
      </c>
      <c r="J233" s="712">
        <v>0</v>
      </c>
      <c r="K233" s="712">
        <v>0</v>
      </c>
      <c r="L233" s="712">
        <v>0</v>
      </c>
      <c r="M233" s="718">
        <v>4410000</v>
      </c>
      <c r="N233" s="712">
        <v>0</v>
      </c>
      <c r="O233" s="713"/>
      <c r="P233" s="713"/>
      <c r="Q233" s="714"/>
      <c r="R233" s="713"/>
      <c r="S233" s="711">
        <v>4730000</v>
      </c>
      <c r="T233" s="719">
        <v>320000</v>
      </c>
      <c r="U233" s="711">
        <v>0</v>
      </c>
      <c r="V233" s="720">
        <v>0</v>
      </c>
      <c r="W233" s="711">
        <v>4730000</v>
      </c>
      <c r="X233" s="716">
        <v>249000</v>
      </c>
      <c r="Y233" s="701">
        <f>VLOOKUP(C233,'1-7-2026'!$C$3:$W$76,16,0)</f>
        <v>5061000</v>
      </c>
    </row>
    <row r="234" spans="1:25">
      <c r="A234" s="1084">
        <v>230</v>
      </c>
      <c r="B234" s="775">
        <v>117</v>
      </c>
      <c r="C234" s="1101" t="s">
        <v>2469</v>
      </c>
      <c r="D234" s="1085" t="str">
        <f>VLOOKUP(C234,Sheet4!$A$1:$B$300,2,0)</f>
        <v>8622139812</v>
      </c>
      <c r="E234" s="1097" t="s">
        <v>2490</v>
      </c>
      <c r="F234" s="1109" t="s">
        <v>2628</v>
      </c>
      <c r="G234" s="1135">
        <v>4410000</v>
      </c>
      <c r="H234" s="1135">
        <v>0</v>
      </c>
      <c r="I234" s="1137">
        <f t="shared" si="3"/>
        <v>4410000</v>
      </c>
      <c r="J234" s="712">
        <v>0</v>
      </c>
      <c r="K234" s="712">
        <v>0</v>
      </c>
      <c r="L234" s="712">
        <v>0</v>
      </c>
      <c r="M234" s="718">
        <v>4410000</v>
      </c>
      <c r="N234" s="712">
        <v>0</v>
      </c>
      <c r="O234" s="713"/>
      <c r="P234" s="713"/>
      <c r="Q234" s="714"/>
      <c r="R234" s="713"/>
      <c r="S234" s="711">
        <v>4730000</v>
      </c>
      <c r="T234" s="719">
        <v>320000</v>
      </c>
      <c r="U234" s="711">
        <v>0</v>
      </c>
      <c r="V234" s="720">
        <v>0</v>
      </c>
      <c r="W234" s="711">
        <v>4730000</v>
      </c>
      <c r="X234" s="716">
        <v>249000</v>
      </c>
    </row>
    <row r="235" spans="1:25">
      <c r="A235" s="1084">
        <v>231</v>
      </c>
      <c r="B235" s="775">
        <v>118</v>
      </c>
      <c r="C235" s="1101" t="s">
        <v>2470</v>
      </c>
      <c r="D235" s="1085" t="str">
        <f>VLOOKUP(C235,Sheet4!$A$1:$B$300,2,0)</f>
        <v>9221345615</v>
      </c>
      <c r="E235" s="1097" t="s">
        <v>2471</v>
      </c>
      <c r="F235" s="1109" t="s">
        <v>2628</v>
      </c>
      <c r="G235" s="1135">
        <v>4410000</v>
      </c>
      <c r="H235" s="1135">
        <v>0</v>
      </c>
      <c r="I235" s="1137">
        <f t="shared" si="3"/>
        <v>4410000</v>
      </c>
      <c r="J235" s="712">
        <v>0</v>
      </c>
      <c r="K235" s="712">
        <v>0</v>
      </c>
      <c r="L235" s="712">
        <v>0</v>
      </c>
      <c r="M235" s="718">
        <v>4410000</v>
      </c>
      <c r="N235" s="712">
        <v>0</v>
      </c>
      <c r="O235" s="713"/>
      <c r="P235" s="713"/>
      <c r="Q235" s="714"/>
      <c r="R235" s="713"/>
      <c r="S235" s="711">
        <v>4730000</v>
      </c>
      <c r="T235" s="719">
        <v>320000</v>
      </c>
      <c r="U235" s="711">
        <v>0</v>
      </c>
      <c r="V235" s="720">
        <v>0</v>
      </c>
      <c r="W235" s="711">
        <v>4730000</v>
      </c>
      <c r="X235" s="716">
        <v>249000</v>
      </c>
      <c r="Y235" s="701">
        <f>VLOOKUP(C235,'1-7-2026'!$C$3:$W$76,16,0)</f>
        <v>5061000</v>
      </c>
    </row>
    <row r="236" spans="1:25">
      <c r="A236" s="1084">
        <v>232</v>
      </c>
      <c r="B236" s="775">
        <v>119</v>
      </c>
      <c r="C236" s="1101" t="s">
        <v>2474</v>
      </c>
      <c r="D236" s="1085" t="str">
        <f>VLOOKUP(C236,Sheet4!$A$1:$B$300,2,0)</f>
        <v>8622290236</v>
      </c>
      <c r="E236" s="1097" t="s">
        <v>1660</v>
      </c>
      <c r="F236" s="1109" t="s">
        <v>2628</v>
      </c>
      <c r="G236" s="1135">
        <v>4410000</v>
      </c>
      <c r="H236" s="1135">
        <v>0</v>
      </c>
      <c r="I236" s="1137">
        <f t="shared" si="3"/>
        <v>4410000</v>
      </c>
      <c r="J236" s="712">
        <v>0</v>
      </c>
      <c r="K236" s="712">
        <v>0</v>
      </c>
      <c r="L236" s="712">
        <v>0</v>
      </c>
      <c r="M236" s="718">
        <v>4410000</v>
      </c>
      <c r="N236" s="712">
        <v>0</v>
      </c>
      <c r="O236" s="713"/>
      <c r="P236" s="713"/>
      <c r="Q236" s="714"/>
      <c r="R236" s="713"/>
      <c r="S236" s="711">
        <v>4730000</v>
      </c>
      <c r="T236" s="719">
        <v>320000</v>
      </c>
      <c r="U236" s="711">
        <v>0</v>
      </c>
      <c r="V236" s="720">
        <v>0</v>
      </c>
      <c r="W236" s="711">
        <v>4730000</v>
      </c>
      <c r="X236" s="716">
        <v>249000</v>
      </c>
      <c r="Y236" s="701">
        <f>VLOOKUP(C236,'1-7-2026'!$C$3:$W$76,16,0)</f>
        <v>5061000</v>
      </c>
    </row>
    <row r="237" spans="1:25">
      <c r="A237" s="1084">
        <v>233</v>
      </c>
      <c r="B237" s="775">
        <v>120</v>
      </c>
      <c r="C237" s="1101" t="s">
        <v>2475</v>
      </c>
      <c r="D237" s="1085" t="str">
        <f>VLOOKUP(C237,Sheet4!$A$1:$B$300,2,0)</f>
        <v>9221667349</v>
      </c>
      <c r="E237" s="1097" t="s">
        <v>1672</v>
      </c>
      <c r="F237" s="1109" t="s">
        <v>2600</v>
      </c>
      <c r="G237" s="1135">
        <v>4410000</v>
      </c>
      <c r="H237" s="1135">
        <v>0</v>
      </c>
      <c r="I237" s="1137">
        <f t="shared" si="3"/>
        <v>4410000</v>
      </c>
      <c r="J237" s="712">
        <v>0</v>
      </c>
      <c r="K237" s="712">
        <v>0</v>
      </c>
      <c r="L237" s="712">
        <v>0</v>
      </c>
      <c r="M237" s="718">
        <v>4410000</v>
      </c>
      <c r="N237" s="712">
        <v>0</v>
      </c>
      <c r="O237" s="713"/>
      <c r="P237" s="713"/>
      <c r="Q237" s="714"/>
      <c r="R237" s="713"/>
      <c r="S237" s="711">
        <v>4730000</v>
      </c>
      <c r="T237" s="719">
        <v>320000</v>
      </c>
      <c r="U237" s="711">
        <v>0</v>
      </c>
      <c r="V237" s="720">
        <v>0</v>
      </c>
      <c r="W237" s="711">
        <v>4730000</v>
      </c>
      <c r="X237" s="716">
        <v>249000</v>
      </c>
      <c r="Y237" s="701">
        <f>VLOOKUP(C237,'1-7-2026'!$C$3:$W$76,16,0)</f>
        <v>5061000</v>
      </c>
    </row>
    <row r="238" spans="1:25">
      <c r="A238" s="1084">
        <v>234</v>
      </c>
      <c r="B238" s="775">
        <v>121</v>
      </c>
      <c r="C238" s="1101" t="s">
        <v>2476</v>
      </c>
      <c r="D238" s="1085" t="str">
        <f>VLOOKUP(C238,Sheet4!$A$1:$B$300,2,0)</f>
        <v>9215008809</v>
      </c>
      <c r="E238" s="1097" t="s">
        <v>2478</v>
      </c>
      <c r="F238" s="1109" t="s">
        <v>2600</v>
      </c>
      <c r="G238" s="1135">
        <v>4410000</v>
      </c>
      <c r="H238" s="1135">
        <v>0</v>
      </c>
      <c r="I238" s="1137">
        <f t="shared" si="3"/>
        <v>4410000</v>
      </c>
      <c r="J238" s="712">
        <v>0</v>
      </c>
      <c r="K238" s="712">
        <v>0</v>
      </c>
      <c r="L238" s="712">
        <v>0</v>
      </c>
      <c r="M238" s="718">
        <v>4410000</v>
      </c>
      <c r="N238" s="712">
        <v>0</v>
      </c>
      <c r="O238" s="713"/>
      <c r="P238" s="713"/>
      <c r="Q238" s="714"/>
      <c r="R238" s="713"/>
      <c r="S238" s="711">
        <v>4730000</v>
      </c>
      <c r="T238" s="719">
        <v>320000</v>
      </c>
      <c r="U238" s="711">
        <v>0</v>
      </c>
      <c r="V238" s="720">
        <v>0</v>
      </c>
      <c r="W238" s="711">
        <v>4730000</v>
      </c>
      <c r="X238" s="716">
        <v>249000</v>
      </c>
      <c r="Y238" s="701">
        <f>VLOOKUP(C238,'1-7-2026'!$C$3:$W$76,16,0)</f>
        <v>5061000</v>
      </c>
    </row>
    <row r="239" spans="1:25">
      <c r="A239" s="1084">
        <v>235</v>
      </c>
      <c r="B239" s="775">
        <v>122</v>
      </c>
      <c r="C239" s="1101" t="s">
        <v>2479</v>
      </c>
      <c r="D239" s="1085" t="s">
        <v>2883</v>
      </c>
      <c r="E239" s="1097" t="s">
        <v>2747</v>
      </c>
      <c r="F239" s="1109" t="s">
        <v>2600</v>
      </c>
      <c r="G239" s="1135">
        <v>4410000</v>
      </c>
      <c r="H239" s="1135"/>
      <c r="I239" s="1137">
        <f t="shared" si="3"/>
        <v>4410000</v>
      </c>
      <c r="J239" s="712">
        <v>0</v>
      </c>
      <c r="K239" s="712">
        <v>0</v>
      </c>
      <c r="L239" s="712">
        <v>0</v>
      </c>
      <c r="M239" s="718">
        <v>4410000</v>
      </c>
      <c r="N239" s="712"/>
      <c r="O239" s="713"/>
      <c r="P239" s="713"/>
      <c r="Q239" s="714"/>
      <c r="R239" s="713"/>
      <c r="S239" s="711">
        <v>4730000</v>
      </c>
      <c r="T239" s="719">
        <v>320000</v>
      </c>
      <c r="U239" s="711">
        <v>0</v>
      </c>
      <c r="V239" s="720">
        <v>0</v>
      </c>
      <c r="W239" s="711">
        <v>4730000</v>
      </c>
      <c r="X239" s="716">
        <v>249000</v>
      </c>
    </row>
    <row r="240" spans="1:25">
      <c r="A240" s="1084">
        <v>236</v>
      </c>
      <c r="B240" s="775">
        <v>123</v>
      </c>
      <c r="C240" s="1101" t="s">
        <v>2791</v>
      </c>
      <c r="D240" s="1085" t="s">
        <v>2884</v>
      </c>
      <c r="E240" s="1097" t="s">
        <v>2749</v>
      </c>
      <c r="F240" s="1109" t="s">
        <v>2600</v>
      </c>
      <c r="G240" s="1135">
        <v>4410000</v>
      </c>
      <c r="H240" s="1135"/>
      <c r="I240" s="1137">
        <f t="shared" si="3"/>
        <v>4410000</v>
      </c>
      <c r="J240" s="712">
        <v>0</v>
      </c>
      <c r="K240" s="712">
        <v>0</v>
      </c>
      <c r="L240" s="712">
        <v>0</v>
      </c>
      <c r="M240" s="718">
        <v>4410000</v>
      </c>
      <c r="N240" s="712">
        <v>0</v>
      </c>
      <c r="O240" s="713"/>
      <c r="P240" s="713"/>
      <c r="Q240" s="714"/>
      <c r="R240" s="713"/>
      <c r="S240" s="711">
        <v>4730000</v>
      </c>
      <c r="T240" s="719">
        <v>320000</v>
      </c>
      <c r="U240" s="711">
        <v>0</v>
      </c>
      <c r="V240" s="720">
        <v>0</v>
      </c>
      <c r="W240" s="711">
        <v>4730000</v>
      </c>
      <c r="X240" s="716">
        <v>249000</v>
      </c>
    </row>
    <row r="241" spans="1:24">
      <c r="A241" s="1084">
        <v>237</v>
      </c>
      <c r="B241" s="775">
        <v>124</v>
      </c>
      <c r="C241" s="1101" t="s">
        <v>2792</v>
      </c>
      <c r="D241" s="1085" t="s">
        <v>2885</v>
      </c>
      <c r="E241" s="1097" t="s">
        <v>1656</v>
      </c>
      <c r="F241" s="1109" t="s">
        <v>2600</v>
      </c>
      <c r="G241" s="1135">
        <v>4410000</v>
      </c>
      <c r="H241" s="1135"/>
      <c r="I241" s="1137">
        <f t="shared" si="3"/>
        <v>4410000</v>
      </c>
      <c r="J241" s="712">
        <v>0</v>
      </c>
      <c r="K241" s="712">
        <v>0</v>
      </c>
      <c r="L241" s="712">
        <v>0</v>
      </c>
      <c r="M241" s="718">
        <v>4410000</v>
      </c>
      <c r="N241" s="712">
        <v>0</v>
      </c>
      <c r="O241" s="713"/>
      <c r="P241" s="713"/>
      <c r="Q241" s="714"/>
      <c r="R241" s="713"/>
      <c r="S241" s="711">
        <v>4730000</v>
      </c>
      <c r="T241" s="719">
        <v>320000</v>
      </c>
      <c r="U241" s="711">
        <v>0</v>
      </c>
      <c r="V241" s="720">
        <v>0</v>
      </c>
      <c r="W241" s="711">
        <v>4730000</v>
      </c>
      <c r="X241" s="716">
        <v>249000</v>
      </c>
    </row>
    <row r="242" spans="1:24">
      <c r="A242" s="1084">
        <v>238</v>
      </c>
      <c r="B242" s="775">
        <v>125</v>
      </c>
      <c r="C242" s="1101" t="s">
        <v>2793</v>
      </c>
      <c r="D242" s="1085" t="s">
        <v>2886</v>
      </c>
      <c r="E242" s="1097" t="s">
        <v>2755</v>
      </c>
      <c r="F242" s="1109" t="s">
        <v>2600</v>
      </c>
      <c r="G242" s="1135">
        <v>4410000</v>
      </c>
      <c r="H242" s="1135"/>
      <c r="I242" s="1137">
        <f t="shared" si="3"/>
        <v>4410000</v>
      </c>
      <c r="J242" s="712">
        <v>0</v>
      </c>
      <c r="K242" s="712">
        <v>0</v>
      </c>
      <c r="L242" s="712">
        <v>0</v>
      </c>
      <c r="M242" s="718">
        <v>4410000</v>
      </c>
      <c r="N242" s="712">
        <v>0</v>
      </c>
      <c r="O242" s="713"/>
      <c r="P242" s="713"/>
      <c r="Q242" s="714"/>
      <c r="R242" s="713"/>
      <c r="S242" s="711">
        <v>4730000</v>
      </c>
      <c r="T242" s="719">
        <v>320000</v>
      </c>
      <c r="U242" s="711">
        <v>0</v>
      </c>
      <c r="V242" s="720">
        <v>0</v>
      </c>
      <c r="W242" s="711">
        <v>4730000</v>
      </c>
      <c r="X242" s="716">
        <v>249000</v>
      </c>
    </row>
    <row r="243" spans="1:24">
      <c r="A243" s="1084">
        <v>239</v>
      </c>
      <c r="B243" s="775">
        <v>126</v>
      </c>
      <c r="C243" s="1101" t="s">
        <v>2794</v>
      </c>
      <c r="D243" s="1085" t="s">
        <v>2887</v>
      </c>
      <c r="E243" s="1097" t="s">
        <v>2758</v>
      </c>
      <c r="F243" s="1109" t="s">
        <v>2600</v>
      </c>
      <c r="G243" s="1135">
        <v>4410000</v>
      </c>
      <c r="H243" s="1135"/>
      <c r="I243" s="1137">
        <f t="shared" si="3"/>
        <v>4410000</v>
      </c>
      <c r="J243" s="712">
        <v>0</v>
      </c>
      <c r="K243" s="712">
        <v>0</v>
      </c>
      <c r="L243" s="712">
        <v>0</v>
      </c>
      <c r="M243" s="718">
        <v>4410000</v>
      </c>
      <c r="N243" s="712">
        <v>0</v>
      </c>
      <c r="O243" s="713"/>
      <c r="P243" s="713"/>
      <c r="Q243" s="714"/>
      <c r="R243" s="713"/>
      <c r="S243" s="711">
        <v>4730000</v>
      </c>
      <c r="T243" s="719">
        <v>320000</v>
      </c>
      <c r="U243" s="711">
        <v>0</v>
      </c>
      <c r="V243" s="720">
        <v>0</v>
      </c>
      <c r="W243" s="711">
        <v>4730000</v>
      </c>
      <c r="X243" s="716">
        <v>249000</v>
      </c>
    </row>
    <row r="244" spans="1:24">
      <c r="A244" s="1084">
        <v>240</v>
      </c>
      <c r="B244" s="775">
        <v>127</v>
      </c>
      <c r="C244" s="1101" t="s">
        <v>2795</v>
      </c>
      <c r="D244" s="1085" t="s">
        <v>2888</v>
      </c>
      <c r="E244" s="1097" t="s">
        <v>901</v>
      </c>
      <c r="F244" s="1109" t="s">
        <v>2628</v>
      </c>
      <c r="G244" s="1135">
        <v>4410000</v>
      </c>
      <c r="H244" s="1135"/>
      <c r="I244" s="1137">
        <f t="shared" si="3"/>
        <v>4410000</v>
      </c>
      <c r="J244" s="712">
        <v>0</v>
      </c>
      <c r="K244" s="712">
        <v>0</v>
      </c>
      <c r="L244" s="712">
        <v>0</v>
      </c>
      <c r="M244" s="718">
        <v>4410000</v>
      </c>
      <c r="N244" s="712">
        <v>0</v>
      </c>
      <c r="O244" s="713"/>
      <c r="P244" s="713"/>
      <c r="Q244" s="714"/>
      <c r="R244" s="713"/>
      <c r="S244" s="711">
        <v>4730000</v>
      </c>
      <c r="T244" s="719">
        <v>320000</v>
      </c>
      <c r="U244" s="711">
        <v>0</v>
      </c>
      <c r="V244" s="720">
        <v>0</v>
      </c>
      <c r="W244" s="711">
        <v>4730000</v>
      </c>
      <c r="X244" s="716">
        <v>249000</v>
      </c>
    </row>
    <row r="245" spans="1:24">
      <c r="A245" s="1084">
        <v>241</v>
      </c>
      <c r="B245" s="775">
        <v>128</v>
      </c>
      <c r="C245" s="1101" t="s">
        <v>2796</v>
      </c>
      <c r="D245" s="1085" t="s">
        <v>2889</v>
      </c>
      <c r="E245" s="1097" t="s">
        <v>1680</v>
      </c>
      <c r="F245" s="1109" t="s">
        <v>2628</v>
      </c>
      <c r="G245" s="1135">
        <v>4410000</v>
      </c>
      <c r="H245" s="1135"/>
      <c r="I245" s="1137">
        <f t="shared" si="3"/>
        <v>4410000</v>
      </c>
      <c r="J245" s="712">
        <v>0</v>
      </c>
      <c r="K245" s="712">
        <v>0</v>
      </c>
      <c r="L245" s="712">
        <v>0</v>
      </c>
      <c r="M245" s="718">
        <v>4410000</v>
      </c>
      <c r="N245" s="712">
        <v>0</v>
      </c>
      <c r="O245" s="713"/>
      <c r="P245" s="713"/>
      <c r="Q245" s="714"/>
      <c r="R245" s="713"/>
      <c r="S245" s="711">
        <v>4730000</v>
      </c>
      <c r="T245" s="719">
        <v>320000</v>
      </c>
      <c r="U245" s="711">
        <v>0</v>
      </c>
      <c r="V245" s="720">
        <v>0</v>
      </c>
      <c r="W245" s="711">
        <v>4730000</v>
      </c>
      <c r="X245" s="716">
        <v>249000</v>
      </c>
    </row>
    <row r="246" spans="1:24">
      <c r="A246" s="1084">
        <v>242</v>
      </c>
      <c r="B246" s="775">
        <v>129</v>
      </c>
      <c r="C246" s="1101" t="s">
        <v>2797</v>
      </c>
      <c r="D246" s="1085" t="s">
        <v>2890</v>
      </c>
      <c r="E246" s="1097" t="s">
        <v>2766</v>
      </c>
      <c r="F246" s="1109" t="s">
        <v>2628</v>
      </c>
      <c r="G246" s="1135">
        <v>4410000</v>
      </c>
      <c r="H246" s="1135"/>
      <c r="I246" s="1137">
        <f t="shared" si="3"/>
        <v>4410000</v>
      </c>
      <c r="J246" s="712">
        <v>0</v>
      </c>
      <c r="K246" s="712">
        <v>0</v>
      </c>
      <c r="L246" s="712">
        <v>0</v>
      </c>
      <c r="M246" s="718">
        <v>4410000</v>
      </c>
      <c r="N246" s="712">
        <v>0</v>
      </c>
      <c r="O246" s="713"/>
      <c r="P246" s="713"/>
      <c r="Q246" s="714"/>
      <c r="R246" s="713"/>
      <c r="S246" s="711">
        <v>4730000</v>
      </c>
      <c r="T246" s="719">
        <v>320000</v>
      </c>
      <c r="U246" s="711">
        <v>0</v>
      </c>
      <c r="V246" s="720">
        <v>0</v>
      </c>
      <c r="W246" s="711">
        <v>4730000</v>
      </c>
      <c r="X246" s="716">
        <v>249000</v>
      </c>
    </row>
    <row r="247" spans="1:24">
      <c r="A247" s="1084">
        <v>243</v>
      </c>
      <c r="B247" s="775">
        <v>130</v>
      </c>
      <c r="C247" s="1101" t="s">
        <v>2798</v>
      </c>
      <c r="D247" s="1085" t="s">
        <v>2891</v>
      </c>
      <c r="E247" s="1097" t="s">
        <v>2770</v>
      </c>
      <c r="F247" s="1109" t="s">
        <v>2600</v>
      </c>
      <c r="G247" s="1135">
        <v>4410000</v>
      </c>
      <c r="H247" s="1135"/>
      <c r="I247" s="1137">
        <f t="shared" si="3"/>
        <v>4410000</v>
      </c>
      <c r="J247" s="712">
        <v>0</v>
      </c>
      <c r="K247" s="712">
        <v>0</v>
      </c>
      <c r="L247" s="712">
        <v>0</v>
      </c>
      <c r="M247" s="718">
        <v>4410000</v>
      </c>
      <c r="N247" s="712">
        <v>0</v>
      </c>
      <c r="O247" s="713"/>
      <c r="P247" s="713"/>
      <c r="Q247" s="714"/>
      <c r="R247" s="713"/>
      <c r="S247" s="711">
        <v>4730000</v>
      </c>
      <c r="T247" s="719">
        <v>320000</v>
      </c>
      <c r="U247" s="711">
        <v>0</v>
      </c>
      <c r="V247" s="720">
        <v>0</v>
      </c>
      <c r="W247" s="711">
        <v>4730000</v>
      </c>
      <c r="X247" s="716">
        <v>249000</v>
      </c>
    </row>
    <row r="248" spans="1:24">
      <c r="A248" s="1084">
        <v>244</v>
      </c>
      <c r="B248" s="775">
        <v>131</v>
      </c>
      <c r="C248" s="1101" t="s">
        <v>2799</v>
      </c>
      <c r="D248" s="1108" t="s">
        <v>3195</v>
      </c>
      <c r="E248" s="1097" t="s">
        <v>2774</v>
      </c>
      <c r="F248" s="1109" t="s">
        <v>2628</v>
      </c>
      <c r="G248" s="1135">
        <v>4410000</v>
      </c>
      <c r="H248" s="1135"/>
      <c r="I248" s="1137">
        <f t="shared" si="3"/>
        <v>4410000</v>
      </c>
      <c r="J248" s="712">
        <v>0</v>
      </c>
      <c r="K248" s="712">
        <v>0</v>
      </c>
      <c r="L248" s="712">
        <v>0</v>
      </c>
      <c r="M248" s="718">
        <v>4410000</v>
      </c>
      <c r="N248" s="712">
        <v>0</v>
      </c>
      <c r="O248" s="713"/>
      <c r="P248" s="713"/>
      <c r="Q248" s="714"/>
      <c r="R248" s="713"/>
      <c r="S248" s="711">
        <v>4730000</v>
      </c>
      <c r="T248" s="719">
        <v>320000</v>
      </c>
      <c r="U248" s="711">
        <v>0</v>
      </c>
      <c r="V248" s="720">
        <v>0</v>
      </c>
      <c r="W248" s="711">
        <v>4730000</v>
      </c>
      <c r="X248" s="716">
        <v>249000</v>
      </c>
    </row>
    <row r="249" spans="1:24">
      <c r="A249" s="1084">
        <v>245</v>
      </c>
      <c r="B249" s="775">
        <v>133</v>
      </c>
      <c r="C249" s="1101" t="s">
        <v>2801</v>
      </c>
      <c r="D249" s="1085" t="s">
        <v>2893</v>
      </c>
      <c r="E249" s="1097" t="s">
        <v>2781</v>
      </c>
      <c r="F249" s="1109" t="s">
        <v>2600</v>
      </c>
      <c r="G249" s="1135">
        <v>4410000</v>
      </c>
      <c r="H249" s="1135"/>
      <c r="I249" s="1137">
        <f t="shared" si="3"/>
        <v>4410000</v>
      </c>
      <c r="J249" s="712">
        <v>0</v>
      </c>
      <c r="K249" s="712">
        <v>0</v>
      </c>
      <c r="L249" s="712">
        <v>0</v>
      </c>
      <c r="M249" s="718">
        <v>4410000</v>
      </c>
      <c r="N249" s="712">
        <v>0</v>
      </c>
      <c r="O249" s="713"/>
      <c r="P249" s="713"/>
      <c r="Q249" s="714"/>
      <c r="R249" s="713"/>
      <c r="S249" s="711">
        <v>4730000</v>
      </c>
      <c r="T249" s="719">
        <v>320000</v>
      </c>
      <c r="U249" s="711">
        <v>0</v>
      </c>
      <c r="V249" s="720">
        <v>0</v>
      </c>
      <c r="W249" s="711">
        <v>4730000</v>
      </c>
      <c r="X249" s="716">
        <v>249000</v>
      </c>
    </row>
    <row r="250" spans="1:24">
      <c r="A250" s="1084">
        <v>246</v>
      </c>
      <c r="B250" s="775">
        <v>134</v>
      </c>
      <c r="C250" s="1101" t="s">
        <v>2802</v>
      </c>
      <c r="D250" s="1085" t="s">
        <v>2894</v>
      </c>
      <c r="E250" s="1097" t="s">
        <v>1616</v>
      </c>
      <c r="F250" s="1109" t="s">
        <v>2628</v>
      </c>
      <c r="G250" s="1135">
        <v>4410000</v>
      </c>
      <c r="H250" s="1135"/>
      <c r="I250" s="1137">
        <f t="shared" si="3"/>
        <v>4410000</v>
      </c>
      <c r="J250" s="712">
        <v>0</v>
      </c>
      <c r="K250" s="712">
        <v>0</v>
      </c>
      <c r="L250" s="712">
        <v>0</v>
      </c>
      <c r="M250" s="718">
        <v>4410000</v>
      </c>
      <c r="N250" s="712">
        <v>0</v>
      </c>
      <c r="O250" s="713"/>
      <c r="P250" s="713"/>
      <c r="Q250" s="714"/>
      <c r="R250" s="713"/>
      <c r="S250" s="711">
        <v>4730000</v>
      </c>
      <c r="T250" s="719">
        <v>320000</v>
      </c>
      <c r="U250" s="711">
        <v>0</v>
      </c>
      <c r="V250" s="720">
        <v>0</v>
      </c>
      <c r="W250" s="711">
        <v>4730000</v>
      </c>
      <c r="X250" s="716">
        <v>249000</v>
      </c>
    </row>
    <row r="251" spans="1:24">
      <c r="A251" s="1084">
        <v>247</v>
      </c>
      <c r="B251" s="775">
        <v>135</v>
      </c>
      <c r="C251" s="1101" t="s">
        <v>2803</v>
      </c>
      <c r="D251" s="1085" t="s">
        <v>2895</v>
      </c>
      <c r="E251" s="1097" t="s">
        <v>2787</v>
      </c>
      <c r="F251" s="1109" t="s">
        <v>2600</v>
      </c>
      <c r="G251" s="1135">
        <v>4410000</v>
      </c>
      <c r="H251" s="1135"/>
      <c r="I251" s="1137">
        <f t="shared" si="3"/>
        <v>4410000</v>
      </c>
      <c r="J251" s="712">
        <v>0</v>
      </c>
      <c r="K251" s="712">
        <v>0</v>
      </c>
      <c r="L251" s="712">
        <v>0</v>
      </c>
      <c r="M251" s="718">
        <v>4410000</v>
      </c>
      <c r="N251" s="712">
        <v>0</v>
      </c>
      <c r="O251" s="713"/>
      <c r="P251" s="713"/>
      <c r="Q251" s="714"/>
      <c r="R251" s="713"/>
      <c r="S251" s="711">
        <v>4730000</v>
      </c>
      <c r="T251" s="719">
        <v>320000</v>
      </c>
      <c r="U251" s="711">
        <v>0</v>
      </c>
      <c r="V251" s="720">
        <v>0</v>
      </c>
      <c r="W251" s="711">
        <v>4730000</v>
      </c>
      <c r="X251" s="716">
        <v>249000</v>
      </c>
    </row>
    <row r="252" spans="1:24">
      <c r="A252" s="1084">
        <v>248</v>
      </c>
      <c r="B252" s="775">
        <v>136</v>
      </c>
      <c r="C252" s="1101" t="s">
        <v>2845</v>
      </c>
      <c r="D252" s="1108" t="s">
        <v>3275</v>
      </c>
      <c r="E252" s="1097" t="s">
        <v>2849</v>
      </c>
      <c r="F252" s="1109" t="s">
        <v>2600</v>
      </c>
      <c r="G252" s="1135">
        <v>4410000</v>
      </c>
      <c r="H252" s="1135"/>
      <c r="I252" s="1137">
        <f t="shared" si="3"/>
        <v>4410000</v>
      </c>
      <c r="J252" s="712">
        <v>0</v>
      </c>
      <c r="K252" s="712">
        <v>0</v>
      </c>
      <c r="L252" s="712">
        <v>0</v>
      </c>
      <c r="M252" s="718">
        <v>4410000</v>
      </c>
      <c r="N252" s="712">
        <v>0</v>
      </c>
      <c r="O252" s="713"/>
      <c r="P252" s="713"/>
      <c r="Q252" s="714"/>
      <c r="R252" s="713"/>
      <c r="S252" s="711">
        <v>4730000</v>
      </c>
      <c r="T252" s="719">
        <v>320000</v>
      </c>
      <c r="U252" s="711">
        <v>0</v>
      </c>
      <c r="V252" s="720">
        <v>0</v>
      </c>
      <c r="W252" s="711">
        <v>4730000</v>
      </c>
      <c r="X252" s="716">
        <v>249000</v>
      </c>
    </row>
    <row r="253" spans="1:24">
      <c r="A253" s="1084">
        <v>249</v>
      </c>
      <c r="B253" s="775">
        <v>137</v>
      </c>
      <c r="C253" s="1101" t="s">
        <v>2846</v>
      </c>
      <c r="D253" s="1108" t="s">
        <v>2175</v>
      </c>
      <c r="E253" s="1097" t="s">
        <v>2850</v>
      </c>
      <c r="F253" s="1109" t="s">
        <v>2600</v>
      </c>
      <c r="G253" s="1135">
        <v>4410000</v>
      </c>
      <c r="H253" s="1135"/>
      <c r="I253" s="1137">
        <f t="shared" si="3"/>
        <v>4410000</v>
      </c>
      <c r="J253" s="712">
        <v>0</v>
      </c>
      <c r="K253" s="712">
        <v>0</v>
      </c>
      <c r="L253" s="712">
        <v>0</v>
      </c>
      <c r="M253" s="718">
        <v>4410000</v>
      </c>
      <c r="N253" s="712">
        <v>0</v>
      </c>
      <c r="O253" s="713"/>
      <c r="P253" s="713"/>
      <c r="Q253" s="714"/>
      <c r="R253" s="713"/>
      <c r="S253" s="711">
        <v>4730000</v>
      </c>
      <c r="T253" s="719">
        <v>320000</v>
      </c>
      <c r="U253" s="711">
        <v>0</v>
      </c>
      <c r="V253" s="720">
        <v>0</v>
      </c>
      <c r="W253" s="711">
        <v>4730000</v>
      </c>
      <c r="X253" s="716">
        <v>249000</v>
      </c>
    </row>
    <row r="254" spans="1:24">
      <c r="A254" s="1084">
        <v>250</v>
      </c>
      <c r="B254" s="775">
        <v>138</v>
      </c>
      <c r="C254" s="1101" t="s">
        <v>2847</v>
      </c>
      <c r="D254" s="1108" t="s">
        <v>3220</v>
      </c>
      <c r="E254" s="1097" t="s">
        <v>2851</v>
      </c>
      <c r="F254" s="1109" t="s">
        <v>2600</v>
      </c>
      <c r="G254" s="1135">
        <v>4410000</v>
      </c>
      <c r="H254" s="1135"/>
      <c r="I254" s="1137">
        <f t="shared" si="3"/>
        <v>4410000</v>
      </c>
      <c r="J254" s="712">
        <v>0</v>
      </c>
      <c r="K254" s="712">
        <v>0</v>
      </c>
      <c r="L254" s="712">
        <v>0</v>
      </c>
      <c r="M254" s="718">
        <v>4410000</v>
      </c>
      <c r="N254" s="712">
        <v>0</v>
      </c>
      <c r="O254" s="713"/>
      <c r="P254" s="713"/>
      <c r="Q254" s="714"/>
      <c r="R254" s="713"/>
      <c r="S254" s="711">
        <v>4730000</v>
      </c>
      <c r="T254" s="719">
        <v>320000</v>
      </c>
      <c r="U254" s="711">
        <v>0</v>
      </c>
      <c r="V254" s="720">
        <v>0</v>
      </c>
      <c r="W254" s="711">
        <v>4730000</v>
      </c>
      <c r="X254" s="716">
        <v>249000</v>
      </c>
    </row>
    <row r="255" spans="1:24">
      <c r="A255" s="1084">
        <v>251</v>
      </c>
      <c r="B255" s="775">
        <v>139</v>
      </c>
      <c r="C255" s="1101" t="s">
        <v>2848</v>
      </c>
      <c r="D255" s="1108" t="s">
        <v>2191</v>
      </c>
      <c r="E255" s="1097" t="s">
        <v>1046</v>
      </c>
      <c r="F255" s="1109" t="s">
        <v>2600</v>
      </c>
      <c r="G255" s="1135">
        <v>4410000</v>
      </c>
      <c r="H255" s="1135"/>
      <c r="I255" s="1137">
        <f t="shared" si="3"/>
        <v>4410000</v>
      </c>
      <c r="J255" s="712">
        <v>0</v>
      </c>
      <c r="K255" s="712">
        <v>0</v>
      </c>
      <c r="L255" s="712">
        <v>0</v>
      </c>
      <c r="M255" s="718">
        <v>4410000</v>
      </c>
      <c r="N255" s="712">
        <v>0</v>
      </c>
      <c r="O255" s="713"/>
      <c r="P255" s="713"/>
      <c r="Q255" s="714"/>
      <c r="R255" s="713"/>
      <c r="S255" s="711">
        <v>4730000</v>
      </c>
      <c r="T255" s="719">
        <v>320000</v>
      </c>
      <c r="U255" s="711">
        <v>0</v>
      </c>
      <c r="V255" s="720">
        <v>0</v>
      </c>
      <c r="W255" s="711">
        <v>4730000</v>
      </c>
      <c r="X255" s="716">
        <v>249000</v>
      </c>
    </row>
    <row r="256" spans="1:24">
      <c r="A256" s="1084">
        <v>252</v>
      </c>
      <c r="B256" s="775">
        <v>140</v>
      </c>
      <c r="C256" s="1101" t="s">
        <v>2852</v>
      </c>
      <c r="D256" s="1108" t="s">
        <v>3231</v>
      </c>
      <c r="E256" s="1097" t="s">
        <v>2856</v>
      </c>
      <c r="F256" s="1109" t="s">
        <v>2600</v>
      </c>
      <c r="G256" s="1135">
        <v>4410000</v>
      </c>
      <c r="H256" s="1135"/>
      <c r="I256" s="1137">
        <f t="shared" si="3"/>
        <v>4410000</v>
      </c>
      <c r="J256" s="712">
        <v>0</v>
      </c>
      <c r="K256" s="712">
        <v>0</v>
      </c>
      <c r="L256" s="712">
        <v>0</v>
      </c>
      <c r="M256" s="718">
        <v>4410000</v>
      </c>
      <c r="N256" s="712">
        <v>0</v>
      </c>
      <c r="O256" s="713"/>
      <c r="P256" s="713"/>
      <c r="Q256" s="714"/>
      <c r="R256" s="713"/>
      <c r="S256" s="711">
        <v>4730000</v>
      </c>
      <c r="T256" s="719">
        <v>320000</v>
      </c>
      <c r="U256" s="711">
        <v>0</v>
      </c>
      <c r="V256" s="720">
        <v>0</v>
      </c>
      <c r="W256" s="711">
        <v>4730000</v>
      </c>
      <c r="X256" s="716">
        <v>249000</v>
      </c>
    </row>
    <row r="257" spans="1:24">
      <c r="A257" s="1084">
        <v>253</v>
      </c>
      <c r="B257" s="775">
        <v>141</v>
      </c>
      <c r="C257" s="1101" t="s">
        <v>2853</v>
      </c>
      <c r="D257" s="1108" t="s">
        <v>3295</v>
      </c>
      <c r="E257" s="1097" t="s">
        <v>2857</v>
      </c>
      <c r="F257" s="1109" t="s">
        <v>2600</v>
      </c>
      <c r="G257" s="1135">
        <v>4410000</v>
      </c>
      <c r="H257" s="1135"/>
      <c r="I257" s="1137">
        <f t="shared" si="3"/>
        <v>4410000</v>
      </c>
      <c r="J257" s="712">
        <v>0</v>
      </c>
      <c r="K257" s="712">
        <v>0</v>
      </c>
      <c r="L257" s="712">
        <v>0</v>
      </c>
      <c r="M257" s="718">
        <v>4410000</v>
      </c>
      <c r="N257" s="712">
        <v>0</v>
      </c>
      <c r="O257" s="713"/>
      <c r="P257" s="713"/>
      <c r="Q257" s="714"/>
      <c r="R257" s="713"/>
      <c r="S257" s="711">
        <v>4730000</v>
      </c>
      <c r="T257" s="719">
        <v>320000</v>
      </c>
      <c r="U257" s="711">
        <v>0</v>
      </c>
      <c r="V257" s="720">
        <v>0</v>
      </c>
      <c r="W257" s="711">
        <v>4730000</v>
      </c>
      <c r="X257" s="716">
        <v>249000</v>
      </c>
    </row>
    <row r="258" spans="1:24">
      <c r="A258" s="1084">
        <v>254</v>
      </c>
      <c r="B258" s="775">
        <v>142</v>
      </c>
      <c r="C258" s="1101" t="s">
        <v>2854</v>
      </c>
      <c r="D258" s="1108" t="s">
        <v>3309</v>
      </c>
      <c r="E258" s="1097" t="s">
        <v>2858</v>
      </c>
      <c r="F258" s="1109" t="s">
        <v>2600</v>
      </c>
      <c r="G258" s="1135">
        <v>4410000</v>
      </c>
      <c r="H258" s="1135"/>
      <c r="I258" s="1137">
        <f t="shared" si="3"/>
        <v>4410000</v>
      </c>
      <c r="J258" s="712">
        <v>0</v>
      </c>
      <c r="K258" s="712">
        <v>0</v>
      </c>
      <c r="L258" s="712">
        <v>0</v>
      </c>
      <c r="M258" s="718">
        <v>4410000</v>
      </c>
      <c r="N258" s="712">
        <v>0</v>
      </c>
      <c r="O258" s="713"/>
      <c r="P258" s="713"/>
      <c r="Q258" s="714"/>
      <c r="R258" s="713"/>
      <c r="S258" s="711">
        <v>4730000</v>
      </c>
      <c r="T258" s="719">
        <v>320000</v>
      </c>
      <c r="U258" s="711">
        <v>0</v>
      </c>
      <c r="V258" s="720">
        <v>0</v>
      </c>
      <c r="W258" s="711">
        <v>4730000</v>
      </c>
      <c r="X258" s="716">
        <v>249000</v>
      </c>
    </row>
    <row r="259" spans="1:24">
      <c r="A259" s="1084">
        <v>255</v>
      </c>
      <c r="B259" s="775">
        <v>143</v>
      </c>
      <c r="C259" s="1101" t="s">
        <v>2855</v>
      </c>
      <c r="D259" s="1108" t="s">
        <v>3178</v>
      </c>
      <c r="E259" s="1097" t="s">
        <v>2859</v>
      </c>
      <c r="F259" s="1109" t="s">
        <v>2600</v>
      </c>
      <c r="G259" s="1135">
        <v>4410000</v>
      </c>
      <c r="H259" s="1135"/>
      <c r="I259" s="1137">
        <f t="shared" si="3"/>
        <v>4410000</v>
      </c>
      <c r="J259" s="712">
        <v>0</v>
      </c>
      <c r="K259" s="712">
        <v>0</v>
      </c>
      <c r="L259" s="712">
        <v>0</v>
      </c>
      <c r="M259" s="718">
        <v>4410000</v>
      </c>
      <c r="N259" s="712">
        <v>0</v>
      </c>
      <c r="O259" s="713"/>
      <c r="P259" s="713"/>
      <c r="Q259" s="714"/>
      <c r="R259" s="713"/>
      <c r="S259" s="711">
        <v>4730000</v>
      </c>
      <c r="T259" s="719">
        <v>320000</v>
      </c>
      <c r="U259" s="711">
        <v>0</v>
      </c>
      <c r="V259" s="720">
        <v>0</v>
      </c>
      <c r="W259" s="711">
        <v>4730000</v>
      </c>
      <c r="X259" s="716">
        <v>249000</v>
      </c>
    </row>
    <row r="260" spans="1:24">
      <c r="A260" s="1084">
        <v>256</v>
      </c>
      <c r="B260" s="775">
        <v>144</v>
      </c>
      <c r="C260" s="1101" t="s">
        <v>2860</v>
      </c>
      <c r="D260" s="1108" t="s">
        <v>3312</v>
      </c>
      <c r="E260" s="1097" t="s">
        <v>2864</v>
      </c>
      <c r="F260" s="1109" t="s">
        <v>2600</v>
      </c>
      <c r="G260" s="1135">
        <v>4410000</v>
      </c>
      <c r="H260" s="1135"/>
      <c r="I260" s="1137">
        <f t="shared" si="3"/>
        <v>4410000</v>
      </c>
      <c r="J260" s="712">
        <v>0</v>
      </c>
      <c r="K260" s="712">
        <v>0</v>
      </c>
      <c r="L260" s="712">
        <v>0</v>
      </c>
      <c r="M260" s="718">
        <v>4410000</v>
      </c>
      <c r="N260" s="712">
        <v>0</v>
      </c>
      <c r="O260" s="713"/>
      <c r="P260" s="713"/>
      <c r="Q260" s="714"/>
      <c r="R260" s="713"/>
      <c r="S260" s="711">
        <v>4730000</v>
      </c>
      <c r="T260" s="719">
        <v>320000</v>
      </c>
      <c r="U260" s="711">
        <v>0</v>
      </c>
      <c r="V260" s="720">
        <v>0</v>
      </c>
      <c r="W260" s="711">
        <v>4730000</v>
      </c>
      <c r="X260" s="716">
        <v>249000</v>
      </c>
    </row>
    <row r="261" spans="1:24">
      <c r="A261" s="1084">
        <v>257</v>
      </c>
      <c r="B261" s="775">
        <v>145</v>
      </c>
      <c r="C261" s="1101" t="s">
        <v>2861</v>
      </c>
      <c r="D261" s="1108" t="s">
        <v>3255</v>
      </c>
      <c r="E261" s="1097" t="s">
        <v>2865</v>
      </c>
      <c r="F261" s="1109" t="s">
        <v>2600</v>
      </c>
      <c r="G261" s="1135">
        <v>4410000</v>
      </c>
      <c r="H261" s="1135"/>
      <c r="I261" s="1137">
        <f t="shared" si="3"/>
        <v>4410000</v>
      </c>
      <c r="J261" s="712">
        <v>0</v>
      </c>
      <c r="K261" s="712">
        <v>0</v>
      </c>
      <c r="L261" s="712">
        <v>0</v>
      </c>
      <c r="M261" s="718">
        <v>4410000</v>
      </c>
      <c r="N261" s="712">
        <v>0</v>
      </c>
      <c r="O261" s="713"/>
      <c r="P261" s="713"/>
      <c r="Q261" s="714"/>
      <c r="R261" s="713"/>
      <c r="S261" s="711">
        <v>4730000</v>
      </c>
      <c r="T261" s="719">
        <v>320000</v>
      </c>
      <c r="U261" s="711">
        <v>0</v>
      </c>
      <c r="V261" s="720">
        <v>0</v>
      </c>
      <c r="W261" s="711">
        <v>4730000</v>
      </c>
      <c r="X261" s="716">
        <v>249000</v>
      </c>
    </row>
    <row r="262" spans="1:24">
      <c r="A262" s="1084">
        <v>258</v>
      </c>
      <c r="B262" s="775">
        <v>146</v>
      </c>
      <c r="C262" s="1101" t="s">
        <v>2862</v>
      </c>
      <c r="D262" s="1108" t="s">
        <v>3167</v>
      </c>
      <c r="E262" s="1097" t="s">
        <v>1676</v>
      </c>
      <c r="F262" s="1109" t="s">
        <v>2628</v>
      </c>
      <c r="G262" s="1135">
        <v>4410000</v>
      </c>
      <c r="H262" s="1135"/>
      <c r="I262" s="1137">
        <f t="shared" si="3"/>
        <v>4410000</v>
      </c>
      <c r="J262" s="712">
        <v>0</v>
      </c>
      <c r="K262" s="712">
        <v>0</v>
      </c>
      <c r="L262" s="712">
        <v>0</v>
      </c>
      <c r="M262" s="718">
        <v>4410000</v>
      </c>
      <c r="N262" s="712">
        <v>0</v>
      </c>
      <c r="O262" s="713"/>
      <c r="P262" s="713"/>
      <c r="Q262" s="714"/>
      <c r="R262" s="713"/>
      <c r="S262" s="711">
        <v>4730000</v>
      </c>
      <c r="T262" s="719">
        <v>320000</v>
      </c>
      <c r="U262" s="711">
        <v>0</v>
      </c>
      <c r="V262" s="720">
        <v>0</v>
      </c>
      <c r="W262" s="711">
        <v>4730000</v>
      </c>
      <c r="X262" s="716">
        <v>249000</v>
      </c>
    </row>
    <row r="263" spans="1:24">
      <c r="A263" s="1084">
        <v>259</v>
      </c>
      <c r="B263" s="775">
        <v>147</v>
      </c>
      <c r="C263" s="1101" t="s">
        <v>2863</v>
      </c>
      <c r="D263" s="1108" t="s">
        <v>3252</v>
      </c>
      <c r="E263" s="1097" t="s">
        <v>2866</v>
      </c>
      <c r="F263" s="1109" t="s">
        <v>2628</v>
      </c>
      <c r="G263" s="1135">
        <v>4410000</v>
      </c>
      <c r="H263" s="1135"/>
      <c r="I263" s="1137">
        <f t="shared" si="3"/>
        <v>4410000</v>
      </c>
      <c r="J263" s="712">
        <v>0</v>
      </c>
      <c r="K263" s="712">
        <v>0</v>
      </c>
      <c r="L263" s="712">
        <v>0</v>
      </c>
      <c r="M263" s="718">
        <v>4410000</v>
      </c>
      <c r="N263" s="712">
        <v>0</v>
      </c>
      <c r="O263" s="713"/>
      <c r="P263" s="713"/>
      <c r="Q263" s="714"/>
      <c r="R263" s="713"/>
      <c r="S263" s="711">
        <v>4730000</v>
      </c>
      <c r="T263" s="719">
        <v>320000</v>
      </c>
      <c r="U263" s="711">
        <v>0</v>
      </c>
      <c r="V263" s="720">
        <v>0</v>
      </c>
      <c r="W263" s="711">
        <v>4730000</v>
      </c>
      <c r="X263" s="716">
        <v>249000</v>
      </c>
    </row>
    <row r="264" spans="1:24">
      <c r="A264" s="1084">
        <v>260</v>
      </c>
      <c r="B264" s="775">
        <v>148</v>
      </c>
      <c r="C264" s="1101" t="s">
        <v>2867</v>
      </c>
      <c r="D264" s="1108" t="s">
        <v>3099</v>
      </c>
      <c r="E264" s="1097" t="s">
        <v>2869</v>
      </c>
      <c r="F264" s="1109" t="s">
        <v>2628</v>
      </c>
      <c r="G264" s="1135">
        <v>4410000</v>
      </c>
      <c r="H264" s="1135"/>
      <c r="I264" s="1137">
        <f t="shared" ref="I264:I327" si="4">+G264+H264</f>
        <v>4410000</v>
      </c>
      <c r="J264" s="712">
        <v>0</v>
      </c>
      <c r="K264" s="712">
        <v>0</v>
      </c>
      <c r="L264" s="712">
        <v>0</v>
      </c>
      <c r="M264" s="718">
        <v>4410000</v>
      </c>
      <c r="N264" s="712">
        <v>0</v>
      </c>
      <c r="O264" s="713"/>
      <c r="P264" s="713"/>
      <c r="Q264" s="714"/>
      <c r="R264" s="713"/>
      <c r="S264" s="711">
        <v>4730000</v>
      </c>
      <c r="T264" s="719">
        <v>320000</v>
      </c>
      <c r="U264" s="711">
        <v>0</v>
      </c>
      <c r="V264" s="720">
        <v>0</v>
      </c>
      <c r="W264" s="711">
        <v>4730000</v>
      </c>
      <c r="X264" s="716">
        <v>249000</v>
      </c>
    </row>
    <row r="265" spans="1:24">
      <c r="A265" s="1084">
        <v>261</v>
      </c>
      <c r="B265" s="775">
        <v>149</v>
      </c>
      <c r="C265" s="1101" t="s">
        <v>2868</v>
      </c>
      <c r="D265" s="1108" t="s">
        <v>2995</v>
      </c>
      <c r="E265" s="1097" t="s">
        <v>2870</v>
      </c>
      <c r="F265" s="1109" t="s">
        <v>2628</v>
      </c>
      <c r="G265" s="1135">
        <v>4410000</v>
      </c>
      <c r="H265" s="1135"/>
      <c r="I265" s="1137">
        <f t="shared" si="4"/>
        <v>4410000</v>
      </c>
      <c r="J265" s="712">
        <v>0</v>
      </c>
      <c r="K265" s="712">
        <v>0</v>
      </c>
      <c r="L265" s="712">
        <v>0</v>
      </c>
      <c r="M265" s="718">
        <v>4410000</v>
      </c>
      <c r="N265" s="712">
        <v>0</v>
      </c>
      <c r="O265" s="713"/>
      <c r="P265" s="713"/>
      <c r="Q265" s="714"/>
      <c r="R265" s="713"/>
      <c r="S265" s="711">
        <v>4730000</v>
      </c>
      <c r="T265" s="719">
        <v>320000</v>
      </c>
      <c r="U265" s="711">
        <v>0</v>
      </c>
      <c r="V265" s="720">
        <v>0</v>
      </c>
      <c r="W265" s="711">
        <v>4730000</v>
      </c>
      <c r="X265" s="716">
        <v>249000</v>
      </c>
    </row>
    <row r="266" spans="1:24">
      <c r="A266" s="1084">
        <v>262</v>
      </c>
      <c r="B266" s="775">
        <v>150</v>
      </c>
      <c r="C266" s="1101" t="s">
        <v>2871</v>
      </c>
      <c r="D266" s="1108" t="s">
        <v>3279</v>
      </c>
      <c r="E266" s="1097" t="s">
        <v>2873</v>
      </c>
      <c r="F266" s="1109" t="s">
        <v>2628</v>
      </c>
      <c r="G266" s="1135">
        <v>4410000</v>
      </c>
      <c r="H266" s="1135"/>
      <c r="I266" s="1137">
        <f t="shared" si="4"/>
        <v>4410000</v>
      </c>
      <c r="J266" s="712">
        <v>0</v>
      </c>
      <c r="K266" s="712">
        <v>0</v>
      </c>
      <c r="L266" s="712">
        <v>0</v>
      </c>
      <c r="M266" s="718">
        <v>4410000</v>
      </c>
      <c r="N266" s="712">
        <v>0</v>
      </c>
      <c r="O266" s="713"/>
      <c r="P266" s="713"/>
      <c r="Q266" s="714"/>
      <c r="R266" s="713"/>
      <c r="S266" s="711">
        <v>4730000</v>
      </c>
      <c r="T266" s="719">
        <v>320000</v>
      </c>
      <c r="U266" s="711">
        <v>0</v>
      </c>
      <c r="V266" s="720">
        <v>0</v>
      </c>
      <c r="W266" s="711">
        <v>4730000</v>
      </c>
      <c r="X266" s="716">
        <v>249000</v>
      </c>
    </row>
    <row r="267" spans="1:24">
      <c r="A267" s="1084">
        <v>263</v>
      </c>
      <c r="B267" s="775">
        <v>151</v>
      </c>
      <c r="C267" s="1101" t="s">
        <v>2872</v>
      </c>
      <c r="D267" s="1108" t="s">
        <v>3266</v>
      </c>
      <c r="E267" s="1097" t="s">
        <v>2874</v>
      </c>
      <c r="F267" s="1109" t="s">
        <v>2628</v>
      </c>
      <c r="G267" s="1135">
        <v>4410000</v>
      </c>
      <c r="H267" s="1135"/>
      <c r="I267" s="1137">
        <f t="shared" si="4"/>
        <v>4410000</v>
      </c>
      <c r="J267" s="712">
        <v>0</v>
      </c>
      <c r="K267" s="712">
        <v>0</v>
      </c>
      <c r="L267" s="712">
        <v>0</v>
      </c>
      <c r="M267" s="718">
        <v>4410000</v>
      </c>
      <c r="N267" s="712">
        <v>0</v>
      </c>
      <c r="O267" s="713"/>
      <c r="P267" s="713"/>
      <c r="Q267" s="714"/>
      <c r="R267" s="713"/>
      <c r="S267" s="711">
        <v>4730000</v>
      </c>
      <c r="T267" s="719">
        <v>320000</v>
      </c>
      <c r="U267" s="711">
        <v>0</v>
      </c>
      <c r="V267" s="720">
        <v>0</v>
      </c>
      <c r="W267" s="711">
        <v>4730000</v>
      </c>
      <c r="X267" s="716">
        <v>249000</v>
      </c>
    </row>
    <row r="268" spans="1:24">
      <c r="A268" s="1084">
        <v>264</v>
      </c>
      <c r="B268" s="775">
        <v>152</v>
      </c>
      <c r="C268" s="1101" t="s">
        <v>3324</v>
      </c>
      <c r="D268" s="1108" t="s">
        <v>3404</v>
      </c>
      <c r="E268" s="1097" t="s">
        <v>3325</v>
      </c>
      <c r="F268" s="1109" t="s">
        <v>2600</v>
      </c>
      <c r="G268" s="1135">
        <v>4410000</v>
      </c>
      <c r="H268" s="1135"/>
      <c r="I268" s="1137">
        <f t="shared" si="4"/>
        <v>4410000</v>
      </c>
      <c r="J268" s="712"/>
      <c r="K268" s="712"/>
      <c r="L268" s="712"/>
      <c r="M268" s="718"/>
      <c r="N268" s="712"/>
      <c r="O268" s="713"/>
      <c r="P268" s="713"/>
      <c r="Q268" s="714"/>
      <c r="R268" s="713"/>
      <c r="S268" s="711">
        <v>4730000</v>
      </c>
      <c r="T268" s="719">
        <v>320000</v>
      </c>
      <c r="U268" s="711">
        <v>0</v>
      </c>
      <c r="V268" s="720">
        <v>0</v>
      </c>
      <c r="W268" s="711">
        <v>4730000</v>
      </c>
      <c r="X268" s="716"/>
    </row>
    <row r="269" spans="1:24">
      <c r="A269" s="1084">
        <v>265</v>
      </c>
      <c r="B269" s="775">
        <v>153</v>
      </c>
      <c r="C269" s="1101" t="s">
        <v>3326</v>
      </c>
      <c r="D269" s="1108" t="s">
        <v>3405</v>
      </c>
      <c r="E269" s="1097" t="s">
        <v>3327</v>
      </c>
      <c r="F269" s="1109" t="s">
        <v>2600</v>
      </c>
      <c r="G269" s="1135">
        <v>4410000</v>
      </c>
      <c r="H269" s="1135"/>
      <c r="I269" s="1137">
        <f t="shared" si="4"/>
        <v>4410000</v>
      </c>
      <c r="J269" s="712"/>
      <c r="K269" s="712"/>
      <c r="L269" s="712"/>
      <c r="M269" s="718"/>
      <c r="N269" s="712"/>
      <c r="O269" s="713"/>
      <c r="P269" s="713"/>
      <c r="Q269" s="714"/>
      <c r="R269" s="713"/>
      <c r="S269" s="711">
        <v>4730000</v>
      </c>
      <c r="T269" s="719">
        <v>320000</v>
      </c>
      <c r="U269" s="711">
        <v>0</v>
      </c>
      <c r="V269" s="720">
        <v>0</v>
      </c>
      <c r="W269" s="711">
        <v>4730000</v>
      </c>
      <c r="X269" s="716"/>
    </row>
    <row r="270" spans="1:24">
      <c r="A270" s="1084">
        <v>266</v>
      </c>
      <c r="B270" s="775">
        <v>154</v>
      </c>
      <c r="C270" s="1101" t="s">
        <v>3328</v>
      </c>
      <c r="D270" s="1108" t="s">
        <v>3406</v>
      </c>
      <c r="E270" s="1120" t="s">
        <v>3329</v>
      </c>
      <c r="F270" s="1109" t="s">
        <v>2628</v>
      </c>
      <c r="G270" s="1135">
        <v>4410000</v>
      </c>
      <c r="H270" s="1135"/>
      <c r="I270" s="1137">
        <f t="shared" si="4"/>
        <v>4410000</v>
      </c>
      <c r="J270" s="712"/>
      <c r="K270" s="712"/>
      <c r="L270" s="712"/>
      <c r="M270" s="718"/>
      <c r="N270" s="712"/>
      <c r="O270" s="713"/>
      <c r="P270" s="713"/>
      <c r="Q270" s="714"/>
      <c r="R270" s="713"/>
      <c r="S270" s="711">
        <v>4730000</v>
      </c>
      <c r="T270" s="719">
        <v>320000</v>
      </c>
      <c r="U270" s="711">
        <v>0</v>
      </c>
      <c r="V270" s="720">
        <v>0</v>
      </c>
      <c r="W270" s="711">
        <v>4730000</v>
      </c>
      <c r="X270" s="716"/>
    </row>
    <row r="271" spans="1:24">
      <c r="A271" s="1084">
        <v>267</v>
      </c>
      <c r="B271" s="775">
        <v>155</v>
      </c>
      <c r="C271" s="1101" t="s">
        <v>3330</v>
      </c>
      <c r="D271" s="1108" t="s">
        <v>3407</v>
      </c>
      <c r="E271" s="1120" t="s">
        <v>3331</v>
      </c>
      <c r="F271" s="1109" t="s">
        <v>2628</v>
      </c>
      <c r="G271" s="1135">
        <v>4410000</v>
      </c>
      <c r="H271" s="1135"/>
      <c r="I271" s="1137">
        <f t="shared" si="4"/>
        <v>4410000</v>
      </c>
      <c r="J271" s="712"/>
      <c r="K271" s="712"/>
      <c r="L271" s="712"/>
      <c r="M271" s="718"/>
      <c r="N271" s="712"/>
      <c r="O271" s="713"/>
      <c r="P271" s="713"/>
      <c r="Q271" s="714"/>
      <c r="R271" s="713"/>
      <c r="S271" s="711">
        <v>4730000</v>
      </c>
      <c r="T271" s="719">
        <v>320000</v>
      </c>
      <c r="U271" s="711">
        <v>0</v>
      </c>
      <c r="V271" s="720">
        <v>0</v>
      </c>
      <c r="W271" s="711">
        <v>4730000</v>
      </c>
      <c r="X271" s="716"/>
    </row>
    <row r="272" spans="1:24">
      <c r="A272" s="1084">
        <v>268</v>
      </c>
      <c r="B272" s="775">
        <v>156</v>
      </c>
      <c r="C272" s="1101" t="s">
        <v>3332</v>
      </c>
      <c r="D272" s="1108" t="s">
        <v>3408</v>
      </c>
      <c r="E272" s="1097" t="s">
        <v>3333</v>
      </c>
      <c r="F272" s="1109" t="s">
        <v>2600</v>
      </c>
      <c r="G272" s="1135">
        <v>4410000</v>
      </c>
      <c r="H272" s="1135"/>
      <c r="I272" s="1137">
        <f t="shared" si="4"/>
        <v>4410000</v>
      </c>
      <c r="J272" s="712"/>
      <c r="K272" s="712"/>
      <c r="L272" s="712"/>
      <c r="M272" s="718"/>
      <c r="N272" s="712"/>
      <c r="O272" s="713"/>
      <c r="P272" s="713"/>
      <c r="Q272" s="714"/>
      <c r="R272" s="713"/>
      <c r="S272" s="711">
        <v>4730000</v>
      </c>
      <c r="T272" s="719">
        <v>320000</v>
      </c>
      <c r="U272" s="711">
        <v>0</v>
      </c>
      <c r="V272" s="720">
        <v>0</v>
      </c>
      <c r="W272" s="711">
        <v>4730000</v>
      </c>
      <c r="X272" s="716"/>
    </row>
    <row r="273" spans="1:25">
      <c r="A273" s="1084">
        <v>269</v>
      </c>
      <c r="B273" s="775">
        <v>157</v>
      </c>
      <c r="C273" s="1101" t="s">
        <v>3334</v>
      </c>
      <c r="D273" s="1108" t="s">
        <v>3409</v>
      </c>
      <c r="E273" s="1097" t="s">
        <v>3335</v>
      </c>
      <c r="F273" s="1109" t="s">
        <v>2600</v>
      </c>
      <c r="G273" s="1135">
        <v>4410000</v>
      </c>
      <c r="H273" s="1135"/>
      <c r="I273" s="1137">
        <f t="shared" si="4"/>
        <v>4410000</v>
      </c>
      <c r="J273" s="712"/>
      <c r="K273" s="712"/>
      <c r="L273" s="712"/>
      <c r="M273" s="718"/>
      <c r="N273" s="712"/>
      <c r="O273" s="713"/>
      <c r="P273" s="713"/>
      <c r="Q273" s="714"/>
      <c r="R273" s="713"/>
      <c r="S273" s="711">
        <v>4730000</v>
      </c>
      <c r="T273" s="719">
        <v>320000</v>
      </c>
      <c r="U273" s="711">
        <v>0</v>
      </c>
      <c r="V273" s="720">
        <v>0</v>
      </c>
      <c r="W273" s="711">
        <v>4730000</v>
      </c>
      <c r="X273" s="716"/>
    </row>
    <row r="274" spans="1:25">
      <c r="A274" s="1084">
        <v>270</v>
      </c>
      <c r="B274" s="775">
        <v>158</v>
      </c>
      <c r="C274" s="1101" t="s">
        <v>3336</v>
      </c>
      <c r="D274" s="1108" t="s">
        <v>3410</v>
      </c>
      <c r="E274" s="1097" t="s">
        <v>3337</v>
      </c>
      <c r="F274" s="1109" t="s">
        <v>2600</v>
      </c>
      <c r="G274" s="1135">
        <v>4410000</v>
      </c>
      <c r="H274" s="1135"/>
      <c r="I274" s="1137">
        <f t="shared" si="4"/>
        <v>4410000</v>
      </c>
      <c r="J274" s="712"/>
      <c r="K274" s="712"/>
      <c r="L274" s="712"/>
      <c r="M274" s="718"/>
      <c r="N274" s="712"/>
      <c r="O274" s="713"/>
      <c r="P274" s="713"/>
      <c r="Q274" s="714"/>
      <c r="R274" s="713"/>
      <c r="S274" s="711">
        <v>4730000</v>
      </c>
      <c r="T274" s="719">
        <v>320000</v>
      </c>
      <c r="U274" s="711">
        <v>0</v>
      </c>
      <c r="V274" s="720">
        <v>0</v>
      </c>
      <c r="W274" s="711">
        <v>4730000</v>
      </c>
      <c r="X274" s="716"/>
    </row>
    <row r="275" spans="1:25">
      <c r="A275" s="1084">
        <v>271</v>
      </c>
      <c r="B275" s="775">
        <v>159</v>
      </c>
      <c r="C275" s="1101" t="s">
        <v>3340</v>
      </c>
      <c r="D275" s="1108" t="s">
        <v>3412</v>
      </c>
      <c r="E275" s="1097" t="s">
        <v>3341</v>
      </c>
      <c r="F275" s="1109" t="s">
        <v>2600</v>
      </c>
      <c r="G275" s="1135">
        <v>4410000</v>
      </c>
      <c r="H275" s="1135"/>
      <c r="I275" s="1137">
        <f t="shared" si="4"/>
        <v>4410000</v>
      </c>
      <c r="J275" s="712"/>
      <c r="K275" s="712"/>
      <c r="L275" s="712"/>
      <c r="M275" s="718"/>
      <c r="N275" s="712"/>
      <c r="O275" s="713"/>
      <c r="P275" s="713"/>
      <c r="Q275" s="714"/>
      <c r="R275" s="713"/>
      <c r="S275" s="711">
        <v>4730000</v>
      </c>
      <c r="T275" s="719">
        <v>320000</v>
      </c>
      <c r="U275" s="711">
        <v>0</v>
      </c>
      <c r="V275" s="720">
        <v>0</v>
      </c>
      <c r="W275" s="711">
        <v>4730000</v>
      </c>
      <c r="X275" s="716"/>
    </row>
    <row r="276" spans="1:25">
      <c r="A276" s="1084">
        <v>272</v>
      </c>
      <c r="B276" s="775">
        <v>160</v>
      </c>
      <c r="C276" s="1101" t="s">
        <v>3342</v>
      </c>
      <c r="D276" s="1108" t="s">
        <v>3413</v>
      </c>
      <c r="E276" s="1097" t="s">
        <v>1716</v>
      </c>
      <c r="F276" s="1109" t="s">
        <v>2600</v>
      </c>
      <c r="G276" s="1135">
        <v>4410000</v>
      </c>
      <c r="H276" s="1135"/>
      <c r="I276" s="1137">
        <f t="shared" si="4"/>
        <v>4410000</v>
      </c>
      <c r="J276" s="712"/>
      <c r="K276" s="712"/>
      <c r="L276" s="712"/>
      <c r="M276" s="718"/>
      <c r="N276" s="712"/>
      <c r="O276" s="713"/>
      <c r="P276" s="713"/>
      <c r="Q276" s="714"/>
      <c r="R276" s="713"/>
      <c r="S276" s="711">
        <v>4730000</v>
      </c>
      <c r="T276" s="719">
        <v>320000</v>
      </c>
      <c r="U276" s="711">
        <v>0</v>
      </c>
      <c r="V276" s="720">
        <v>0</v>
      </c>
      <c r="W276" s="711">
        <v>4730000</v>
      </c>
      <c r="X276" s="716"/>
    </row>
    <row r="277" spans="1:25">
      <c r="A277" s="1084">
        <v>273</v>
      </c>
      <c r="B277" s="775">
        <v>161</v>
      </c>
      <c r="C277" s="1101" t="s">
        <v>3343</v>
      </c>
      <c r="D277" s="1108" t="s">
        <v>3414</v>
      </c>
      <c r="E277" s="1120" t="s">
        <v>3344</v>
      </c>
      <c r="F277" s="1109" t="s">
        <v>2600</v>
      </c>
      <c r="G277" s="1135">
        <v>4410000</v>
      </c>
      <c r="H277" s="1135"/>
      <c r="I277" s="1137">
        <f t="shared" si="4"/>
        <v>4410000</v>
      </c>
      <c r="J277" s="712"/>
      <c r="K277" s="712"/>
      <c r="L277" s="712"/>
      <c r="M277" s="718"/>
      <c r="N277" s="712"/>
      <c r="O277" s="713"/>
      <c r="P277" s="713"/>
      <c r="Q277" s="714"/>
      <c r="R277" s="713"/>
      <c r="S277" s="711">
        <v>4730000</v>
      </c>
      <c r="T277" s="719">
        <v>320000</v>
      </c>
      <c r="U277" s="711">
        <v>0</v>
      </c>
      <c r="V277" s="720"/>
      <c r="W277" s="711">
        <v>4730000</v>
      </c>
      <c r="X277" s="716"/>
    </row>
    <row r="278" spans="1:25">
      <c r="A278" s="1084">
        <v>274</v>
      </c>
      <c r="B278" s="775">
        <v>162</v>
      </c>
      <c r="C278" s="1101" t="s">
        <v>3345</v>
      </c>
      <c r="D278" s="1108" t="s">
        <v>3415</v>
      </c>
      <c r="E278" s="1121" t="s">
        <v>3346</v>
      </c>
      <c r="F278" s="1109" t="s">
        <v>2600</v>
      </c>
      <c r="G278" s="1135">
        <v>4410000</v>
      </c>
      <c r="H278" s="1135"/>
      <c r="I278" s="1137">
        <f t="shared" si="4"/>
        <v>4410000</v>
      </c>
      <c r="J278" s="712"/>
      <c r="K278" s="712"/>
      <c r="L278" s="712"/>
      <c r="M278" s="718"/>
      <c r="N278" s="712"/>
      <c r="O278" s="713"/>
      <c r="P278" s="713"/>
      <c r="Q278" s="714"/>
      <c r="R278" s="713"/>
      <c r="S278" s="711">
        <v>4730000</v>
      </c>
      <c r="T278" s="719">
        <v>320000</v>
      </c>
      <c r="U278" s="711">
        <v>0</v>
      </c>
      <c r="V278" s="720"/>
      <c r="W278" s="711">
        <v>4730000</v>
      </c>
      <c r="X278" s="716"/>
    </row>
    <row r="279" spans="1:25">
      <c r="A279" s="1084">
        <v>275</v>
      </c>
      <c r="B279" s="775">
        <v>163</v>
      </c>
      <c r="C279" s="1101" t="s">
        <v>3347</v>
      </c>
      <c r="D279" s="1108" t="s">
        <v>3416</v>
      </c>
      <c r="E279" s="1121" t="s">
        <v>3348</v>
      </c>
      <c r="F279" s="1109" t="s">
        <v>2600</v>
      </c>
      <c r="G279" s="1135">
        <v>4410000</v>
      </c>
      <c r="H279" s="1135"/>
      <c r="I279" s="1137">
        <f t="shared" si="4"/>
        <v>4410000</v>
      </c>
      <c r="J279" s="712"/>
      <c r="K279" s="712"/>
      <c r="L279" s="712"/>
      <c r="M279" s="718"/>
      <c r="N279" s="712"/>
      <c r="O279" s="713"/>
      <c r="P279" s="713"/>
      <c r="Q279" s="714"/>
      <c r="R279" s="713"/>
      <c r="S279" s="711">
        <v>4730000</v>
      </c>
      <c r="T279" s="719">
        <v>320000</v>
      </c>
      <c r="U279" s="711">
        <v>0</v>
      </c>
      <c r="V279" s="720"/>
      <c r="W279" s="711">
        <v>4730000</v>
      </c>
      <c r="X279" s="716"/>
    </row>
    <row r="280" spans="1:25">
      <c r="A280" s="1084">
        <v>276</v>
      </c>
      <c r="B280" s="775">
        <v>164</v>
      </c>
      <c r="C280" s="1101" t="s">
        <v>3349</v>
      </c>
      <c r="D280" s="1108" t="s">
        <v>3417</v>
      </c>
      <c r="E280" s="1097" t="s">
        <v>3350</v>
      </c>
      <c r="F280" s="1109" t="s">
        <v>2600</v>
      </c>
      <c r="G280" s="1135">
        <v>4410000</v>
      </c>
      <c r="H280" s="1135"/>
      <c r="I280" s="1137">
        <f t="shared" si="4"/>
        <v>4410000</v>
      </c>
      <c r="J280" s="712"/>
      <c r="K280" s="712"/>
      <c r="L280" s="712"/>
      <c r="M280" s="718"/>
      <c r="N280" s="712"/>
      <c r="O280" s="713"/>
      <c r="P280" s="713"/>
      <c r="Q280" s="714"/>
      <c r="R280" s="713"/>
      <c r="S280" s="711">
        <v>4730000</v>
      </c>
      <c r="T280" s="719">
        <v>320000</v>
      </c>
      <c r="U280" s="711">
        <v>0</v>
      </c>
      <c r="V280" s="720"/>
      <c r="W280" s="711">
        <v>4730000</v>
      </c>
      <c r="X280" s="716"/>
    </row>
    <row r="281" spans="1:25">
      <c r="A281" s="1084">
        <v>277</v>
      </c>
      <c r="B281" s="775">
        <v>165</v>
      </c>
      <c r="C281" s="1101" t="s">
        <v>3351</v>
      </c>
      <c r="D281" s="1108" t="s">
        <v>3418</v>
      </c>
      <c r="E281" s="1097" t="s">
        <v>3352</v>
      </c>
      <c r="F281" s="1109" t="s">
        <v>2628</v>
      </c>
      <c r="G281" s="1135">
        <v>4410000</v>
      </c>
      <c r="H281" s="1135"/>
      <c r="I281" s="1137">
        <f t="shared" si="4"/>
        <v>4410000</v>
      </c>
      <c r="J281" s="712"/>
      <c r="K281" s="712"/>
      <c r="L281" s="712"/>
      <c r="M281" s="718"/>
      <c r="N281" s="712"/>
      <c r="O281" s="713"/>
      <c r="P281" s="713"/>
      <c r="Q281" s="714"/>
      <c r="R281" s="713"/>
      <c r="S281" s="711">
        <v>4730000</v>
      </c>
      <c r="T281" s="719">
        <v>320000</v>
      </c>
      <c r="U281" s="711">
        <v>0</v>
      </c>
      <c r="V281" s="720"/>
      <c r="W281" s="711">
        <v>4730000</v>
      </c>
      <c r="X281" s="716"/>
    </row>
    <row r="282" spans="1:25">
      <c r="A282" s="1084">
        <v>278</v>
      </c>
      <c r="B282" s="775">
        <v>166</v>
      </c>
      <c r="C282" s="1101" t="s">
        <v>3431</v>
      </c>
      <c r="D282" s="1111" t="s">
        <v>3507</v>
      </c>
      <c r="E282" s="1091" t="s">
        <v>3427</v>
      </c>
      <c r="F282" s="1109" t="s">
        <v>2600</v>
      </c>
      <c r="G282" s="1135">
        <v>4410000</v>
      </c>
      <c r="H282" s="1135"/>
      <c r="I282" s="1137">
        <f t="shared" si="4"/>
        <v>4410000</v>
      </c>
      <c r="J282" s="712"/>
      <c r="K282" s="712"/>
      <c r="L282" s="712"/>
      <c r="M282" s="718"/>
      <c r="N282" s="712"/>
      <c r="O282" s="713"/>
      <c r="P282" s="713"/>
      <c r="Q282" s="714"/>
      <c r="R282" s="713"/>
      <c r="S282" s="711">
        <v>4730000</v>
      </c>
      <c r="T282" s="719">
        <v>320000</v>
      </c>
      <c r="U282" s="711">
        <v>0</v>
      </c>
      <c r="V282" s="720"/>
      <c r="W282" s="711">
        <v>4730000</v>
      </c>
      <c r="X282" s="716"/>
    </row>
    <row r="283" spans="1:25">
      <c r="A283" s="1084">
        <v>279</v>
      </c>
      <c r="B283" s="775">
        <v>167</v>
      </c>
      <c r="C283" s="1101" t="s">
        <v>3432</v>
      </c>
      <c r="D283" s="1111" t="s">
        <v>3508</v>
      </c>
      <c r="E283" s="1097" t="s">
        <v>3428</v>
      </c>
      <c r="F283" s="1109" t="s">
        <v>2628</v>
      </c>
      <c r="G283" s="1135">
        <v>4410000</v>
      </c>
      <c r="H283" s="1135"/>
      <c r="I283" s="1137">
        <f t="shared" si="4"/>
        <v>4410000</v>
      </c>
      <c r="J283" s="712"/>
      <c r="K283" s="712"/>
      <c r="L283" s="712"/>
      <c r="M283" s="718"/>
      <c r="N283" s="712"/>
      <c r="O283" s="713"/>
      <c r="P283" s="713"/>
      <c r="Q283" s="714"/>
      <c r="R283" s="713"/>
      <c r="S283" s="711">
        <v>4730000</v>
      </c>
      <c r="T283" s="719">
        <v>320000</v>
      </c>
      <c r="U283" s="711">
        <v>0</v>
      </c>
      <c r="V283" s="720"/>
      <c r="W283" s="711">
        <v>4730000</v>
      </c>
      <c r="X283" s="716"/>
    </row>
    <row r="284" spans="1:25">
      <c r="A284" s="1084">
        <v>280</v>
      </c>
      <c r="B284" s="775">
        <v>168</v>
      </c>
      <c r="C284" s="1101" t="s">
        <v>3433</v>
      </c>
      <c r="D284" s="1111" t="s">
        <v>3509</v>
      </c>
      <c r="E284" s="1097" t="s">
        <v>3429</v>
      </c>
      <c r="F284" s="1109" t="s">
        <v>2628</v>
      </c>
      <c r="G284" s="1135">
        <v>4410000</v>
      </c>
      <c r="H284" s="1135"/>
      <c r="I284" s="1137">
        <f t="shared" si="4"/>
        <v>4410000</v>
      </c>
      <c r="J284" s="712"/>
      <c r="K284" s="712"/>
      <c r="L284" s="712"/>
      <c r="M284" s="718"/>
      <c r="N284" s="712"/>
      <c r="O284" s="713"/>
      <c r="P284" s="713"/>
      <c r="Q284" s="714"/>
      <c r="R284" s="713"/>
      <c r="S284" s="711">
        <v>4730000</v>
      </c>
      <c r="T284" s="719">
        <v>320000</v>
      </c>
      <c r="U284" s="711">
        <v>0</v>
      </c>
      <c r="V284" s="720"/>
      <c r="W284" s="711">
        <v>4730000</v>
      </c>
      <c r="X284" s="716"/>
    </row>
    <row r="285" spans="1:25">
      <c r="A285" s="1084">
        <v>281</v>
      </c>
      <c r="B285" s="775">
        <v>169</v>
      </c>
      <c r="C285" s="1101" t="s">
        <v>3435</v>
      </c>
      <c r="D285" s="1111" t="s">
        <v>2148</v>
      </c>
      <c r="E285" s="1097" t="s">
        <v>841</v>
      </c>
      <c r="F285" s="1109" t="s">
        <v>2600</v>
      </c>
      <c r="G285" s="1135">
        <v>4410000</v>
      </c>
      <c r="H285" s="1135"/>
      <c r="I285" s="1137">
        <f t="shared" si="4"/>
        <v>4410000</v>
      </c>
      <c r="J285" s="712"/>
      <c r="K285" s="712"/>
      <c r="L285" s="712"/>
      <c r="M285" s="718"/>
      <c r="N285" s="712"/>
      <c r="O285" s="713"/>
      <c r="P285" s="713"/>
      <c r="Q285" s="714"/>
      <c r="R285" s="713"/>
      <c r="S285" s="711">
        <v>4730000</v>
      </c>
      <c r="T285" s="719">
        <v>320000</v>
      </c>
      <c r="U285" s="711">
        <v>0</v>
      </c>
      <c r="V285" s="720"/>
      <c r="W285" s="711">
        <v>4730000</v>
      </c>
      <c r="X285" s="716"/>
    </row>
    <row r="286" spans="1:25">
      <c r="A286" s="1084">
        <v>282</v>
      </c>
      <c r="B286" s="775">
        <v>170</v>
      </c>
      <c r="C286" s="1101" t="s">
        <v>3436</v>
      </c>
      <c r="D286" s="1111" t="s">
        <v>2155</v>
      </c>
      <c r="E286" s="1097" t="s">
        <v>878</v>
      </c>
      <c r="F286" s="1109" t="s">
        <v>2600</v>
      </c>
      <c r="G286" s="1135">
        <v>4410000</v>
      </c>
      <c r="H286" s="1135"/>
      <c r="I286" s="1137">
        <f t="shared" si="4"/>
        <v>4410000</v>
      </c>
      <c r="J286" s="712"/>
      <c r="K286" s="712"/>
      <c r="L286" s="712"/>
      <c r="M286" s="718"/>
      <c r="N286" s="712"/>
      <c r="O286" s="713"/>
      <c r="P286" s="713"/>
      <c r="Q286" s="714"/>
      <c r="R286" s="713"/>
      <c r="S286" s="711">
        <v>4730000</v>
      </c>
      <c r="T286" s="719">
        <v>320000</v>
      </c>
      <c r="U286" s="711">
        <v>0</v>
      </c>
      <c r="V286" s="720"/>
      <c r="W286" s="711">
        <v>4730000</v>
      </c>
      <c r="X286" s="716"/>
    </row>
    <row r="287" spans="1:25">
      <c r="A287" s="1084">
        <v>283</v>
      </c>
      <c r="B287" s="1122">
        <v>1</v>
      </c>
      <c r="C287" s="1102" t="s">
        <v>1200</v>
      </c>
      <c r="D287" s="1085" t="str">
        <f>VLOOKUP(C287,Sheet4!$A$1:$B$300,2,0)</f>
        <v>9208016260</v>
      </c>
      <c r="E287" s="1103" t="s">
        <v>1201</v>
      </c>
      <c r="F287" s="1109" t="str">
        <f>VLOOKUP(C287,[3]Sheet2!$A$3:$G$439,7,0)</f>
        <v>Công nhân vệ sinh kho</v>
      </c>
      <c r="G287" s="1135">
        <v>5673000</v>
      </c>
      <c r="H287" s="1135">
        <v>0</v>
      </c>
      <c r="I287" s="1137">
        <f t="shared" si="4"/>
        <v>5673000</v>
      </c>
      <c r="J287" s="712"/>
      <c r="K287" s="712"/>
      <c r="L287" s="712"/>
      <c r="M287" s="718"/>
      <c r="N287" s="712"/>
      <c r="O287" s="713"/>
      <c r="P287" s="713"/>
      <c r="Q287" s="714"/>
      <c r="R287" s="713"/>
      <c r="S287" s="711">
        <v>6198000</v>
      </c>
      <c r="T287" s="719">
        <v>525000</v>
      </c>
      <c r="U287" s="711">
        <v>0</v>
      </c>
      <c r="V287" s="720"/>
      <c r="W287" s="711">
        <v>6198000</v>
      </c>
      <c r="X287" s="716"/>
      <c r="Y287" s="701">
        <f>VLOOKUP(C287,'1-7-2026'!$C$3:$W$76,16,0)</f>
        <v>6694000</v>
      </c>
    </row>
    <row r="288" spans="1:25">
      <c r="A288" s="1084">
        <v>284</v>
      </c>
      <c r="B288" s="1122">
        <v>2</v>
      </c>
      <c r="C288" s="1123" t="s">
        <v>1206</v>
      </c>
      <c r="D288" s="1085" t="str">
        <f>VLOOKUP(C288,Sheet4!$A$1:$B$300,2,0)</f>
        <v>9211010340</v>
      </c>
      <c r="E288" s="1124" t="s">
        <v>1207</v>
      </c>
      <c r="F288" s="1109" t="str">
        <f>VLOOKUP(C288,[3]Sheet2!$A$3:$G$439,7,0)</f>
        <v>Công nhân vệ sinh kho</v>
      </c>
      <c r="G288" s="1135">
        <v>5302000</v>
      </c>
      <c r="H288" s="1135">
        <v>0</v>
      </c>
      <c r="I288" s="1137">
        <f t="shared" si="4"/>
        <v>5302000</v>
      </c>
      <c r="J288" s="712"/>
      <c r="K288" s="712"/>
      <c r="L288" s="712"/>
      <c r="M288" s="718"/>
      <c r="N288" s="712"/>
      <c r="O288" s="713"/>
      <c r="P288" s="713"/>
      <c r="Q288" s="714"/>
      <c r="R288" s="713"/>
      <c r="S288" s="711">
        <v>5739000</v>
      </c>
      <c r="T288" s="719">
        <v>437000</v>
      </c>
      <c r="U288" s="711">
        <v>0</v>
      </c>
      <c r="V288" s="720"/>
      <c r="W288" s="711">
        <v>5739000</v>
      </c>
      <c r="X288" s="716"/>
      <c r="Y288" s="701">
        <f>VLOOKUP(C288,'1-7-2026'!$C$3:$W$76,16,0)</f>
        <v>6198000</v>
      </c>
    </row>
    <row r="289" spans="1:25" s="738" customFormat="1">
      <c r="A289" s="1084">
        <v>285</v>
      </c>
      <c r="B289" s="1122">
        <v>1</v>
      </c>
      <c r="C289" s="1089" t="s">
        <v>1220</v>
      </c>
      <c r="D289" s="1085" t="str">
        <f>VLOOKUP(C289,Sheet4!$A$1:$B$300,2,0)</f>
        <v>9216023774</v>
      </c>
      <c r="E289" s="1091" t="s">
        <v>1221</v>
      </c>
      <c r="F289" s="1109" t="str">
        <f>VLOOKUP(C289,[3]Sheet2!$A$3:$G$439,7,0)</f>
        <v>Nhân viên giám sát thị trường bột giặt</v>
      </c>
      <c r="G289" s="1135">
        <v>4410000</v>
      </c>
      <c r="H289" s="1135">
        <v>0</v>
      </c>
      <c r="I289" s="1137">
        <f t="shared" si="4"/>
        <v>4410000</v>
      </c>
      <c r="J289" s="718"/>
      <c r="K289" s="718"/>
      <c r="L289" s="718"/>
      <c r="M289" s="718"/>
      <c r="N289" s="718"/>
      <c r="O289" s="714"/>
      <c r="P289" s="714"/>
      <c r="Q289" s="714"/>
      <c r="R289" s="714"/>
      <c r="S289" s="784">
        <v>4730000</v>
      </c>
      <c r="T289" s="785">
        <v>320000</v>
      </c>
      <c r="U289" s="784">
        <v>0</v>
      </c>
      <c r="V289" s="786"/>
      <c r="W289" s="784">
        <v>4730000</v>
      </c>
      <c r="X289" s="721"/>
      <c r="Y289" s="701"/>
    </row>
    <row r="290" spans="1:25" s="738" customFormat="1">
      <c r="A290" s="1084">
        <v>286</v>
      </c>
      <c r="B290" s="1122">
        <v>2</v>
      </c>
      <c r="C290" s="1089" t="s">
        <v>1225</v>
      </c>
      <c r="D290" s="1085" t="str">
        <f>VLOOKUP(C290,Sheet4!$A$1:$B$300,2,0)</f>
        <v>9216023775</v>
      </c>
      <c r="E290" s="1091" t="s">
        <v>1226</v>
      </c>
      <c r="F290" s="1109" t="str">
        <f>VLOOKUP(C290,[3]Sheet2!$A$3:$G$439,7,0)</f>
        <v>Nhân viên giám sát thị trường bột giặt</v>
      </c>
      <c r="G290" s="1135">
        <v>4410000</v>
      </c>
      <c r="H290" s="1135">
        <v>0</v>
      </c>
      <c r="I290" s="1137">
        <f t="shared" si="4"/>
        <v>4410000</v>
      </c>
      <c r="J290" s="718"/>
      <c r="K290" s="718"/>
      <c r="L290" s="718"/>
      <c r="M290" s="718"/>
      <c r="N290" s="718"/>
      <c r="O290" s="714"/>
      <c r="P290" s="714"/>
      <c r="Q290" s="714"/>
      <c r="R290" s="714"/>
      <c r="S290" s="784">
        <v>4730000</v>
      </c>
      <c r="T290" s="785">
        <v>320000</v>
      </c>
      <c r="U290" s="784">
        <v>0</v>
      </c>
      <c r="V290" s="786"/>
      <c r="W290" s="784">
        <v>4730000</v>
      </c>
      <c r="X290" s="721"/>
      <c r="Y290" s="701"/>
    </row>
    <row r="291" spans="1:25" s="738" customFormat="1">
      <c r="A291" s="1084">
        <v>287</v>
      </c>
      <c r="B291" s="1122">
        <v>3</v>
      </c>
      <c r="C291" s="1089" t="s">
        <v>1231</v>
      </c>
      <c r="D291" s="1085" t="str">
        <f>VLOOKUP(C291,Sheet4!$A$1:$B$300,2,0)</f>
        <v>9213009432</v>
      </c>
      <c r="E291" s="1091" t="s">
        <v>1232</v>
      </c>
      <c r="F291" s="1109" t="str">
        <f>VLOOKUP(C291,[3]Sheet2!$A$3:$G$439,7,0)</f>
        <v>Nhân viên giám sát thị trường bột giặt</v>
      </c>
      <c r="G291" s="1135">
        <v>4410000</v>
      </c>
      <c r="H291" s="1135">
        <v>0</v>
      </c>
      <c r="I291" s="1137">
        <f t="shared" si="4"/>
        <v>4410000</v>
      </c>
      <c r="J291" s="718"/>
      <c r="K291" s="718"/>
      <c r="L291" s="718"/>
      <c r="M291" s="718"/>
      <c r="N291" s="718"/>
      <c r="O291" s="714"/>
      <c r="P291" s="714"/>
      <c r="Q291" s="714"/>
      <c r="R291" s="714"/>
      <c r="S291" s="784">
        <v>4730000</v>
      </c>
      <c r="T291" s="785">
        <v>320000</v>
      </c>
      <c r="U291" s="784">
        <v>0</v>
      </c>
      <c r="V291" s="786"/>
      <c r="W291" s="784">
        <v>4730000</v>
      </c>
      <c r="X291" s="721"/>
      <c r="Y291" s="701"/>
    </row>
    <row r="292" spans="1:25" s="738" customFormat="1">
      <c r="A292" s="1084">
        <v>288</v>
      </c>
      <c r="B292" s="1122">
        <v>4</v>
      </c>
      <c r="C292" s="1089" t="s">
        <v>1236</v>
      </c>
      <c r="D292" s="1085" t="str">
        <f>VLOOKUP(C292,Sheet4!$A$1:$B$300,2,0)</f>
        <v>9216023786</v>
      </c>
      <c r="E292" s="1091" t="s">
        <v>1237</v>
      </c>
      <c r="F292" s="1109" t="str">
        <f>VLOOKUP(C292,[3]Sheet2!$A$3:$G$439,7,0)</f>
        <v>Nhân viên giám sát thị trường bột giặt</v>
      </c>
      <c r="G292" s="1135">
        <v>4410000</v>
      </c>
      <c r="H292" s="1135">
        <v>0</v>
      </c>
      <c r="I292" s="1137">
        <f t="shared" si="4"/>
        <v>4410000</v>
      </c>
      <c r="J292" s="718"/>
      <c r="K292" s="718"/>
      <c r="L292" s="718"/>
      <c r="M292" s="718"/>
      <c r="N292" s="718"/>
      <c r="O292" s="714"/>
      <c r="P292" s="714"/>
      <c r="Q292" s="714"/>
      <c r="R292" s="714"/>
      <c r="S292" s="784">
        <v>4730000</v>
      </c>
      <c r="T292" s="785">
        <v>320000</v>
      </c>
      <c r="U292" s="784">
        <v>0</v>
      </c>
      <c r="V292" s="786"/>
      <c r="W292" s="784">
        <v>4730000</v>
      </c>
      <c r="X292" s="721"/>
      <c r="Y292" s="701"/>
    </row>
    <row r="293" spans="1:25">
      <c r="A293" s="1084">
        <v>289</v>
      </c>
      <c r="B293" s="1122">
        <v>5</v>
      </c>
      <c r="C293" s="1089" t="s">
        <v>1242</v>
      </c>
      <c r="D293" s="1085" t="str">
        <f>VLOOKUP(C293,Sheet4!$A$1:$B$300,2,0)</f>
        <v>9216023784</v>
      </c>
      <c r="E293" s="1091" t="s">
        <v>1243</v>
      </c>
      <c r="F293" s="1109" t="str">
        <f>VLOOKUP(C293,[3]Sheet2!$A$3:$G$439,7,0)</f>
        <v>Nhân viên giám sát thị trường bột giặt</v>
      </c>
      <c r="G293" s="1135">
        <v>4410000</v>
      </c>
      <c r="H293" s="1135">
        <v>0</v>
      </c>
      <c r="I293" s="1137">
        <f t="shared" si="4"/>
        <v>4410000</v>
      </c>
      <c r="J293" s="712"/>
      <c r="K293" s="712"/>
      <c r="L293" s="712"/>
      <c r="M293" s="718"/>
      <c r="N293" s="712"/>
      <c r="O293" s="713"/>
      <c r="P293" s="713"/>
      <c r="Q293" s="714"/>
      <c r="R293" s="713"/>
      <c r="S293" s="711">
        <v>4730000</v>
      </c>
      <c r="T293" s="719">
        <v>320000</v>
      </c>
      <c r="U293" s="711">
        <v>0</v>
      </c>
      <c r="V293" s="720"/>
      <c r="W293" s="711">
        <v>4730000</v>
      </c>
      <c r="X293" s="716"/>
    </row>
    <row r="294" spans="1:25">
      <c r="A294" s="1084">
        <v>290</v>
      </c>
      <c r="B294" s="1122">
        <v>6</v>
      </c>
      <c r="C294" s="1089" t="s">
        <v>1248</v>
      </c>
      <c r="D294" s="1085" t="str">
        <f>VLOOKUP(C294,Sheet4!$A$1:$B$300,2,0)</f>
        <v>9214007371</v>
      </c>
      <c r="E294" s="1091" t="s">
        <v>1249</v>
      </c>
      <c r="F294" s="1109" t="str">
        <f>VLOOKUP(C294,[3]Sheet2!$A$3:$G$439,7,0)</f>
        <v>Nhân viên giám sát thị trường bột giặt</v>
      </c>
      <c r="G294" s="1135">
        <v>4410000</v>
      </c>
      <c r="H294" s="1135">
        <v>0</v>
      </c>
      <c r="I294" s="1137">
        <f t="shared" si="4"/>
        <v>4410000</v>
      </c>
      <c r="J294" s="712"/>
      <c r="K294" s="712"/>
      <c r="L294" s="712"/>
      <c r="M294" s="718"/>
      <c r="N294" s="712"/>
      <c r="O294" s="713"/>
      <c r="P294" s="713"/>
      <c r="Q294" s="714"/>
      <c r="R294" s="713"/>
      <c r="S294" s="711">
        <v>4730000</v>
      </c>
      <c r="T294" s="719">
        <v>320000</v>
      </c>
      <c r="U294" s="711">
        <v>0</v>
      </c>
      <c r="V294" s="720"/>
      <c r="W294" s="711">
        <v>4730000</v>
      </c>
      <c r="X294" s="716"/>
    </row>
    <row r="295" spans="1:25">
      <c r="A295" s="1084">
        <v>291</v>
      </c>
      <c r="B295" s="1122">
        <v>7</v>
      </c>
      <c r="C295" s="1089" t="s">
        <v>1737</v>
      </c>
      <c r="D295" s="1085" t="str">
        <f>VLOOKUP(C295,Sheet4!$A$1:$B$300,2,0)</f>
        <v>7525662012</v>
      </c>
      <c r="E295" s="1091" t="s">
        <v>1254</v>
      </c>
      <c r="F295" s="1109" t="s">
        <v>2603</v>
      </c>
      <c r="G295" s="1135">
        <v>4410000</v>
      </c>
      <c r="H295" s="1135">
        <v>0</v>
      </c>
      <c r="I295" s="1137">
        <f t="shared" si="4"/>
        <v>4410000</v>
      </c>
      <c r="J295" s="712"/>
      <c r="K295" s="712"/>
      <c r="L295" s="712"/>
      <c r="M295" s="718"/>
      <c r="N295" s="712"/>
      <c r="O295" s="713"/>
      <c r="P295" s="713"/>
      <c r="Q295" s="714"/>
      <c r="R295" s="713"/>
      <c r="S295" s="711">
        <v>4730000</v>
      </c>
      <c r="T295" s="719">
        <v>320000</v>
      </c>
      <c r="U295" s="711">
        <v>0</v>
      </c>
      <c r="V295" s="720"/>
      <c r="W295" s="711">
        <v>4730000</v>
      </c>
      <c r="X295" s="716"/>
    </row>
    <row r="296" spans="1:25">
      <c r="A296" s="1084">
        <v>292</v>
      </c>
      <c r="B296" s="1122">
        <v>8</v>
      </c>
      <c r="C296" s="1089" t="s">
        <v>1258</v>
      </c>
      <c r="D296" s="1085" t="str">
        <f>VLOOKUP(C296,Sheet4!$A$1:$B$300,2,0)</f>
        <v>8322303134</v>
      </c>
      <c r="E296" s="1091" t="s">
        <v>1259</v>
      </c>
      <c r="F296" s="1109" t="s">
        <v>2603</v>
      </c>
      <c r="G296" s="1135">
        <v>4410000</v>
      </c>
      <c r="H296" s="1135">
        <v>0</v>
      </c>
      <c r="I296" s="1137">
        <f t="shared" si="4"/>
        <v>4410000</v>
      </c>
      <c r="J296" s="712"/>
      <c r="K296" s="712"/>
      <c r="L296" s="712"/>
      <c r="M296" s="718"/>
      <c r="N296" s="712"/>
      <c r="O296" s="713"/>
      <c r="P296" s="713"/>
      <c r="Q296" s="714"/>
      <c r="R296" s="713"/>
      <c r="S296" s="711">
        <v>4730000</v>
      </c>
      <c r="T296" s="719">
        <v>320000</v>
      </c>
      <c r="U296" s="711">
        <v>0</v>
      </c>
      <c r="V296" s="720"/>
      <c r="W296" s="711">
        <v>4730000</v>
      </c>
      <c r="X296" s="716"/>
    </row>
    <row r="297" spans="1:25">
      <c r="A297" s="1084">
        <v>293</v>
      </c>
      <c r="B297" s="1122">
        <v>9</v>
      </c>
      <c r="C297" s="1089" t="s">
        <v>1263</v>
      </c>
      <c r="D297" s="1085" t="str">
        <f>VLOOKUP(C297,Sheet4!$A$1:$B$300,2,0)</f>
        <v>7911537089</v>
      </c>
      <c r="E297" s="1091" t="s">
        <v>1264</v>
      </c>
      <c r="F297" s="1109" t="s">
        <v>2603</v>
      </c>
      <c r="G297" s="1135">
        <v>4410000</v>
      </c>
      <c r="H297" s="1135">
        <v>0</v>
      </c>
      <c r="I297" s="1137">
        <f t="shared" si="4"/>
        <v>4410000</v>
      </c>
      <c r="J297" s="712"/>
      <c r="K297" s="712"/>
      <c r="L297" s="712"/>
      <c r="M297" s="718"/>
      <c r="N297" s="712"/>
      <c r="O297" s="713"/>
      <c r="P297" s="713"/>
      <c r="Q297" s="714"/>
      <c r="R297" s="713"/>
      <c r="S297" s="711">
        <v>4730000</v>
      </c>
      <c r="T297" s="719">
        <v>320000</v>
      </c>
      <c r="U297" s="711">
        <v>0</v>
      </c>
      <c r="V297" s="720"/>
      <c r="W297" s="711">
        <v>4730000</v>
      </c>
      <c r="X297" s="716"/>
    </row>
    <row r="298" spans="1:25">
      <c r="A298" s="1084">
        <v>294</v>
      </c>
      <c r="B298" s="1122">
        <v>10</v>
      </c>
      <c r="C298" s="1089" t="s">
        <v>1269</v>
      </c>
      <c r="D298" s="1085" t="str">
        <f>VLOOKUP(C298,Sheet4!$A$1:$B$300,2,0)</f>
        <v>7221202736</v>
      </c>
      <c r="E298" s="1091" t="s">
        <v>1270</v>
      </c>
      <c r="F298" s="1109" t="s">
        <v>2603</v>
      </c>
      <c r="G298" s="1135">
        <v>4410000</v>
      </c>
      <c r="H298" s="1135">
        <v>0</v>
      </c>
      <c r="I298" s="1137">
        <f t="shared" si="4"/>
        <v>4410000</v>
      </c>
      <c r="J298" s="712"/>
      <c r="K298" s="712"/>
      <c r="L298" s="712"/>
      <c r="M298" s="718"/>
      <c r="N298" s="712"/>
      <c r="O298" s="713"/>
      <c r="P298" s="713"/>
      <c r="Q298" s="714"/>
      <c r="R298" s="713"/>
      <c r="S298" s="711">
        <v>4730000</v>
      </c>
      <c r="T298" s="719">
        <v>320000</v>
      </c>
      <c r="U298" s="711">
        <v>0</v>
      </c>
      <c r="V298" s="720"/>
      <c r="W298" s="711">
        <v>4730000</v>
      </c>
      <c r="X298" s="716"/>
    </row>
    <row r="299" spans="1:25">
      <c r="A299" s="1084">
        <v>295</v>
      </c>
      <c r="B299" s="1122">
        <v>11</v>
      </c>
      <c r="C299" s="1089" t="s">
        <v>1274</v>
      </c>
      <c r="D299" s="1085" t="str">
        <f>VLOOKUP(C299,Sheet4!$A$1:$B$300,2,0)</f>
        <v>3821546640</v>
      </c>
      <c r="E299" s="1091" t="s">
        <v>1275</v>
      </c>
      <c r="F299" s="1109" t="s">
        <v>2603</v>
      </c>
      <c r="G299" s="1135">
        <v>4410000</v>
      </c>
      <c r="H299" s="1135">
        <v>0</v>
      </c>
      <c r="I299" s="1137">
        <f t="shared" si="4"/>
        <v>4410000</v>
      </c>
      <c r="J299" s="712"/>
      <c r="K299" s="712"/>
      <c r="L299" s="712"/>
      <c r="M299" s="718"/>
      <c r="N299" s="712"/>
      <c r="O299" s="713"/>
      <c r="P299" s="713"/>
      <c r="Q299" s="714"/>
      <c r="R299" s="713"/>
      <c r="S299" s="711">
        <v>4730000</v>
      </c>
      <c r="T299" s="719">
        <v>320000</v>
      </c>
      <c r="U299" s="711">
        <v>0</v>
      </c>
      <c r="V299" s="720"/>
      <c r="W299" s="711">
        <v>4730000</v>
      </c>
      <c r="X299" s="716"/>
    </row>
    <row r="300" spans="1:25">
      <c r="A300" s="1084">
        <v>296</v>
      </c>
      <c r="B300" s="1122">
        <v>12</v>
      </c>
      <c r="C300" s="1085" t="s">
        <v>1282</v>
      </c>
      <c r="D300" s="1085" t="str">
        <f>VLOOKUP(C300,Sheet4!$A$1:$B$300,2,0)</f>
        <v>6506006800</v>
      </c>
      <c r="E300" s="1086" t="s">
        <v>1283</v>
      </c>
      <c r="F300" s="1109" t="s">
        <v>2603</v>
      </c>
      <c r="G300" s="1135">
        <v>4410000</v>
      </c>
      <c r="H300" s="1135">
        <v>0</v>
      </c>
      <c r="I300" s="1137">
        <f t="shared" si="4"/>
        <v>4410000</v>
      </c>
      <c r="J300" s="712"/>
      <c r="K300" s="712"/>
      <c r="L300" s="712"/>
      <c r="M300" s="718"/>
      <c r="N300" s="712"/>
      <c r="O300" s="713"/>
      <c r="P300" s="713"/>
      <c r="Q300" s="714"/>
      <c r="R300" s="713"/>
      <c r="S300" s="711">
        <v>4730000</v>
      </c>
      <c r="T300" s="719">
        <v>320000</v>
      </c>
      <c r="U300" s="711">
        <v>0</v>
      </c>
      <c r="V300" s="720"/>
      <c r="W300" s="711">
        <v>4730000</v>
      </c>
      <c r="X300" s="716"/>
    </row>
    <row r="301" spans="1:25">
      <c r="A301" s="1084">
        <v>297</v>
      </c>
      <c r="B301" s="1122">
        <v>13</v>
      </c>
      <c r="C301" s="1089" t="s">
        <v>1291</v>
      </c>
      <c r="D301" s="1085" t="str">
        <f>VLOOKUP(C301,Sheet4!$A$1:$B$300,2,0)</f>
        <v>8924183079</v>
      </c>
      <c r="E301" s="1091" t="s">
        <v>1292</v>
      </c>
      <c r="F301" s="1109" t="s">
        <v>2603</v>
      </c>
      <c r="G301" s="1138">
        <v>4410000</v>
      </c>
      <c r="H301" s="1138">
        <v>0</v>
      </c>
      <c r="I301" s="1137">
        <f t="shared" si="4"/>
        <v>4410000</v>
      </c>
      <c r="J301" s="712"/>
      <c r="K301" s="712"/>
      <c r="L301" s="712"/>
      <c r="M301" s="718"/>
      <c r="N301" s="712"/>
      <c r="O301" s="713"/>
      <c r="P301" s="713"/>
      <c r="Q301" s="714"/>
      <c r="R301" s="713"/>
      <c r="S301" s="711">
        <v>4730000</v>
      </c>
      <c r="T301" s="719">
        <v>320000</v>
      </c>
      <c r="U301" s="711">
        <v>0</v>
      </c>
      <c r="V301" s="720"/>
      <c r="W301" s="711">
        <v>4730000</v>
      </c>
      <c r="X301" s="716"/>
    </row>
    <row r="302" spans="1:25">
      <c r="A302" s="1084">
        <v>298</v>
      </c>
      <c r="B302" s="1122">
        <v>14</v>
      </c>
      <c r="C302" s="1089" t="s">
        <v>1297</v>
      </c>
      <c r="D302" s="1085" t="str">
        <f>VLOOKUP(C302,Sheet4!$A$1:$B$300,2,0)</f>
        <v>7424466411</v>
      </c>
      <c r="E302" s="1086" t="s">
        <v>1298</v>
      </c>
      <c r="F302" s="1109" t="s">
        <v>2603</v>
      </c>
      <c r="G302" s="1138">
        <v>4410000</v>
      </c>
      <c r="H302" s="1139">
        <v>0</v>
      </c>
      <c r="I302" s="1137">
        <f t="shared" si="4"/>
        <v>4410000</v>
      </c>
      <c r="J302" s="712"/>
      <c r="K302" s="712"/>
      <c r="L302" s="712"/>
      <c r="M302" s="718"/>
      <c r="N302" s="712"/>
      <c r="O302" s="713"/>
      <c r="P302" s="713"/>
      <c r="Q302" s="714"/>
      <c r="R302" s="713"/>
      <c r="S302" s="711">
        <v>4730000</v>
      </c>
      <c r="T302" s="719">
        <v>320000</v>
      </c>
      <c r="U302" s="711">
        <v>0</v>
      </c>
      <c r="V302" s="720"/>
      <c r="W302" s="711">
        <v>4730000</v>
      </c>
      <c r="X302" s="716"/>
    </row>
    <row r="303" spans="1:25">
      <c r="A303" s="1084">
        <v>299</v>
      </c>
      <c r="B303" s="1122">
        <v>15</v>
      </c>
      <c r="C303" s="1089" t="s">
        <v>1302</v>
      </c>
      <c r="D303" s="1085" t="str">
        <f>VLOOKUP(C303,Sheet4!$A$1:$B$300,2,0)</f>
        <v>6012002400</v>
      </c>
      <c r="E303" s="1086" t="s">
        <v>1303</v>
      </c>
      <c r="F303" s="1109" t="s">
        <v>2603</v>
      </c>
      <c r="G303" s="1138">
        <v>4410000</v>
      </c>
      <c r="H303" s="1140">
        <v>0</v>
      </c>
      <c r="I303" s="1137">
        <f t="shared" si="4"/>
        <v>4410000</v>
      </c>
      <c r="J303" s="712"/>
      <c r="K303" s="712"/>
      <c r="L303" s="712"/>
      <c r="M303" s="718"/>
      <c r="N303" s="712"/>
      <c r="O303" s="713"/>
      <c r="P303" s="713"/>
      <c r="Q303" s="714"/>
      <c r="R303" s="713"/>
      <c r="S303" s="711">
        <v>4730000</v>
      </c>
      <c r="T303" s="719">
        <v>320000</v>
      </c>
      <c r="U303" s="711">
        <v>0</v>
      </c>
      <c r="V303" s="720"/>
      <c r="W303" s="711">
        <v>4730000</v>
      </c>
      <c r="X303" s="716"/>
    </row>
    <row r="304" spans="1:25">
      <c r="A304" s="1084">
        <v>300</v>
      </c>
      <c r="B304" s="1122">
        <v>16</v>
      </c>
      <c r="C304" s="1089" t="s">
        <v>1309</v>
      </c>
      <c r="D304" s="1085" t="str">
        <f>VLOOKUP(C304,Sheet4!$A$1:$B$300,2,0)</f>
        <v>8222321223</v>
      </c>
      <c r="E304" s="1086" t="s">
        <v>1310</v>
      </c>
      <c r="F304" s="1109" t="s">
        <v>2603</v>
      </c>
      <c r="G304" s="1138">
        <v>4410000</v>
      </c>
      <c r="H304" s="1141">
        <v>0</v>
      </c>
      <c r="I304" s="1137">
        <f t="shared" si="4"/>
        <v>4410000</v>
      </c>
      <c r="J304" s="712"/>
      <c r="K304" s="712"/>
      <c r="L304" s="712"/>
      <c r="M304" s="718"/>
      <c r="N304" s="712"/>
      <c r="O304" s="713"/>
      <c r="P304" s="713"/>
      <c r="Q304" s="714"/>
      <c r="R304" s="713"/>
      <c r="S304" s="711">
        <v>4730000</v>
      </c>
      <c r="T304" s="719">
        <v>320000</v>
      </c>
      <c r="U304" s="711">
        <v>0</v>
      </c>
      <c r="V304" s="720"/>
      <c r="W304" s="711">
        <v>4730000</v>
      </c>
      <c r="X304" s="716"/>
    </row>
    <row r="305" spans="1:25">
      <c r="A305" s="1084">
        <v>301</v>
      </c>
      <c r="B305" s="1122">
        <v>17</v>
      </c>
      <c r="C305" s="1089" t="s">
        <v>1313</v>
      </c>
      <c r="D305" s="1085" t="str">
        <f>VLOOKUP(C305,Sheet4!$A$1:$B$300,2,0)</f>
        <v>9221781339</v>
      </c>
      <c r="E305" s="1125" t="s">
        <v>1314</v>
      </c>
      <c r="F305" s="1109" t="s">
        <v>2603</v>
      </c>
      <c r="G305" s="1138">
        <v>4410000</v>
      </c>
      <c r="H305" s="1141">
        <v>0</v>
      </c>
      <c r="I305" s="1137">
        <f t="shared" si="4"/>
        <v>4410000</v>
      </c>
      <c r="J305" s="712"/>
      <c r="K305" s="712"/>
      <c r="L305" s="712"/>
      <c r="M305" s="718"/>
      <c r="N305" s="712"/>
      <c r="O305" s="713"/>
      <c r="P305" s="713"/>
      <c r="Q305" s="714"/>
      <c r="R305" s="713"/>
      <c r="S305" s="711">
        <v>4730000</v>
      </c>
      <c r="T305" s="719">
        <v>320000</v>
      </c>
      <c r="U305" s="711">
        <v>0</v>
      </c>
      <c r="V305" s="720"/>
      <c r="W305" s="711">
        <v>4730000</v>
      </c>
      <c r="X305" s="716"/>
    </row>
    <row r="306" spans="1:25">
      <c r="A306" s="1084">
        <v>302</v>
      </c>
      <c r="B306" s="1122">
        <v>18</v>
      </c>
      <c r="C306" s="1089" t="s">
        <v>1318</v>
      </c>
      <c r="D306" s="1085" t="str">
        <f>VLOOKUP(C306,Sheet4!$A$1:$B$300,2,0)</f>
        <v>8621881809</v>
      </c>
      <c r="E306" s="1086" t="s">
        <v>1319</v>
      </c>
      <c r="F306" s="1109" t="s">
        <v>2603</v>
      </c>
      <c r="G306" s="1138">
        <v>4410000</v>
      </c>
      <c r="H306" s="1141">
        <v>0</v>
      </c>
      <c r="I306" s="1137">
        <f t="shared" si="4"/>
        <v>4410000</v>
      </c>
      <c r="J306" s="712">
        <v>0</v>
      </c>
      <c r="K306" s="712">
        <v>0</v>
      </c>
      <c r="L306" s="712">
        <v>0</v>
      </c>
      <c r="M306" s="718">
        <v>5673000</v>
      </c>
      <c r="N306" s="712">
        <v>0</v>
      </c>
      <c r="O306" s="713"/>
      <c r="P306" s="713"/>
      <c r="Q306" s="714"/>
      <c r="R306" s="713"/>
      <c r="S306" s="711">
        <v>4730000</v>
      </c>
      <c r="T306" s="719">
        <v>320000</v>
      </c>
      <c r="U306" s="711">
        <v>0</v>
      </c>
      <c r="V306" s="720"/>
      <c r="W306" s="711">
        <v>4730000</v>
      </c>
      <c r="X306" s="716">
        <v>672000</v>
      </c>
    </row>
    <row r="307" spans="1:25">
      <c r="A307" s="1084">
        <v>303</v>
      </c>
      <c r="B307" s="1122">
        <v>19</v>
      </c>
      <c r="C307" s="1089" t="s">
        <v>1326</v>
      </c>
      <c r="D307" s="1085" t="str">
        <f>VLOOKUP(C307,Sheet4!$A$1:$B$300,2,0)</f>
        <v>7021362362</v>
      </c>
      <c r="E307" s="1086" t="s">
        <v>1327</v>
      </c>
      <c r="F307" s="1109" t="s">
        <v>2603</v>
      </c>
      <c r="G307" s="1138">
        <v>4410000</v>
      </c>
      <c r="H307" s="1141">
        <v>0</v>
      </c>
      <c r="I307" s="1137">
        <f t="shared" si="4"/>
        <v>4410000</v>
      </c>
      <c r="J307" s="712">
        <v>0</v>
      </c>
      <c r="K307" s="712">
        <v>0</v>
      </c>
      <c r="L307" s="712">
        <v>0</v>
      </c>
      <c r="M307" s="718">
        <v>5302000</v>
      </c>
      <c r="N307" s="712">
        <v>0</v>
      </c>
      <c r="O307" s="713"/>
      <c r="P307" s="713"/>
      <c r="Q307" s="714"/>
      <c r="R307" s="713"/>
      <c r="S307" s="711">
        <v>4730000</v>
      </c>
      <c r="T307" s="719">
        <v>320000</v>
      </c>
      <c r="U307" s="711">
        <v>0</v>
      </c>
      <c r="V307" s="720"/>
      <c r="W307" s="711">
        <v>4730000</v>
      </c>
      <c r="X307" s="716">
        <v>348000</v>
      </c>
    </row>
    <row r="308" spans="1:25" s="738" customFormat="1">
      <c r="A308" s="1084">
        <v>304</v>
      </c>
      <c r="B308" s="1122">
        <v>20</v>
      </c>
      <c r="C308" s="1089" t="s">
        <v>1330</v>
      </c>
      <c r="D308" s="1085" t="str">
        <f>VLOOKUP(C308,Sheet4!$A$1:$B$300,2,0)</f>
        <v>8924461488</v>
      </c>
      <c r="E308" s="1086" t="s">
        <v>1331</v>
      </c>
      <c r="F308" s="1109" t="s">
        <v>2603</v>
      </c>
      <c r="G308" s="1138">
        <v>4410000</v>
      </c>
      <c r="H308" s="1141">
        <v>0</v>
      </c>
      <c r="I308" s="1137">
        <f t="shared" si="4"/>
        <v>4410000</v>
      </c>
      <c r="J308" s="718">
        <v>5955000</v>
      </c>
      <c r="K308" s="718">
        <v>0</v>
      </c>
      <c r="L308" s="718"/>
      <c r="M308" s="718">
        <v>0</v>
      </c>
      <c r="N308" s="718">
        <v>0</v>
      </c>
      <c r="O308" s="714"/>
      <c r="P308" s="714"/>
      <c r="Q308" s="714"/>
      <c r="R308" s="714"/>
      <c r="S308" s="784">
        <v>4730000</v>
      </c>
      <c r="T308" s="785">
        <v>320000</v>
      </c>
      <c r="U308" s="784">
        <v>0</v>
      </c>
      <c r="V308" s="786"/>
      <c r="W308" s="784">
        <v>4730000</v>
      </c>
      <c r="X308" s="721">
        <v>859000</v>
      </c>
      <c r="Y308" s="701"/>
    </row>
    <row r="309" spans="1:25">
      <c r="A309" s="1084">
        <v>305</v>
      </c>
      <c r="B309" s="1122">
        <v>21</v>
      </c>
      <c r="C309" s="1089" t="s">
        <v>1334</v>
      </c>
      <c r="D309" s="1085" t="str">
        <f>VLOOKUP(C309,Sheet4!$A$1:$B$300,2,0)</f>
        <v>5820525014</v>
      </c>
      <c r="E309" s="1086" t="s">
        <v>1335</v>
      </c>
      <c r="F309" s="1109" t="s">
        <v>2603</v>
      </c>
      <c r="G309" s="1138">
        <v>4410000</v>
      </c>
      <c r="H309" s="1141">
        <v>0</v>
      </c>
      <c r="I309" s="1137">
        <f t="shared" si="4"/>
        <v>4410000</v>
      </c>
      <c r="J309" s="712">
        <v>0</v>
      </c>
      <c r="K309" s="712">
        <v>0</v>
      </c>
      <c r="L309" s="712">
        <v>0</v>
      </c>
      <c r="M309" s="718">
        <v>4410000</v>
      </c>
      <c r="N309" s="712">
        <v>0</v>
      </c>
      <c r="O309" s="713"/>
      <c r="P309" s="713"/>
      <c r="Q309" s="714"/>
      <c r="R309" s="713"/>
      <c r="S309" s="711">
        <v>4730000</v>
      </c>
      <c r="T309" s="719">
        <v>320000</v>
      </c>
      <c r="U309" s="711">
        <v>0</v>
      </c>
      <c r="V309" s="720"/>
      <c r="W309" s="711">
        <v>4730000</v>
      </c>
      <c r="X309" s="716">
        <v>215000</v>
      </c>
    </row>
    <row r="310" spans="1:25">
      <c r="A310" s="1084">
        <v>306</v>
      </c>
      <c r="B310" s="1122">
        <v>22</v>
      </c>
      <c r="C310" s="1089" t="s">
        <v>1340</v>
      </c>
      <c r="D310" s="1085" t="str">
        <f>VLOOKUP(C310,Sheet4!$A$1:$B$300,2,0)</f>
        <v>0204220818</v>
      </c>
      <c r="E310" s="1096" t="s">
        <v>1341</v>
      </c>
      <c r="F310" s="1109" t="s">
        <v>2603</v>
      </c>
      <c r="G310" s="1138">
        <v>5382000</v>
      </c>
      <c r="H310" s="1141">
        <v>0</v>
      </c>
      <c r="I310" s="1137">
        <f t="shared" si="4"/>
        <v>5382000</v>
      </c>
      <c r="J310" s="712">
        <v>0</v>
      </c>
      <c r="K310" s="712">
        <v>0</v>
      </c>
      <c r="L310" s="712">
        <v>0</v>
      </c>
      <c r="M310" s="718">
        <v>4410000</v>
      </c>
      <c r="N310" s="712">
        <v>0</v>
      </c>
      <c r="O310" s="713"/>
      <c r="P310" s="713"/>
      <c r="Q310" s="714"/>
      <c r="R310" s="713"/>
      <c r="S310" s="711">
        <v>5382000</v>
      </c>
      <c r="T310" s="719">
        <v>0</v>
      </c>
      <c r="U310" s="711">
        <v>0</v>
      </c>
      <c r="V310" s="720"/>
      <c r="W310" s="711">
        <v>5382000</v>
      </c>
      <c r="X310" s="716">
        <v>215000</v>
      </c>
    </row>
    <row r="311" spans="1:25">
      <c r="A311" s="1084">
        <v>307</v>
      </c>
      <c r="B311" s="1122">
        <v>23</v>
      </c>
      <c r="C311" s="1089" t="s">
        <v>1347</v>
      </c>
      <c r="D311" s="1085" t="str">
        <f>VLOOKUP(C311,Sheet4!$A$1:$B$300,2,0)</f>
        <v>5120283864</v>
      </c>
      <c r="E311" s="1096" t="s">
        <v>1348</v>
      </c>
      <c r="F311" s="1109" t="s">
        <v>2603</v>
      </c>
      <c r="G311" s="1138">
        <v>4410000</v>
      </c>
      <c r="H311" s="1141">
        <v>0</v>
      </c>
      <c r="I311" s="1137">
        <f t="shared" si="4"/>
        <v>4410000</v>
      </c>
      <c r="J311" s="712">
        <v>0</v>
      </c>
      <c r="K311" s="712">
        <v>0</v>
      </c>
      <c r="L311" s="712">
        <v>0</v>
      </c>
      <c r="M311" s="718">
        <v>4410000</v>
      </c>
      <c r="N311" s="712">
        <v>0</v>
      </c>
      <c r="O311" s="713"/>
      <c r="P311" s="713"/>
      <c r="Q311" s="714"/>
      <c r="R311" s="713"/>
      <c r="S311" s="711">
        <v>4730000</v>
      </c>
      <c r="T311" s="719">
        <v>320000</v>
      </c>
      <c r="U311" s="711">
        <v>0</v>
      </c>
      <c r="V311" s="720"/>
      <c r="W311" s="711">
        <v>4730000</v>
      </c>
      <c r="X311" s="716">
        <v>215000</v>
      </c>
    </row>
    <row r="312" spans="1:25">
      <c r="A312" s="1084">
        <v>308</v>
      </c>
      <c r="B312" s="1122">
        <v>24</v>
      </c>
      <c r="C312" s="1089" t="s">
        <v>1504</v>
      </c>
      <c r="D312" s="1085" t="str">
        <f>VLOOKUP(C312,Sheet4!$A$1:$B$300,2,0)</f>
        <v>7416120872</v>
      </c>
      <c r="E312" s="1090" t="s">
        <v>1497</v>
      </c>
      <c r="F312" s="1109" t="s">
        <v>2603</v>
      </c>
      <c r="G312" s="1138">
        <v>4410000</v>
      </c>
      <c r="H312" s="1141">
        <v>0</v>
      </c>
      <c r="I312" s="1137">
        <f t="shared" si="4"/>
        <v>4410000</v>
      </c>
      <c r="J312" s="712">
        <v>0</v>
      </c>
      <c r="K312" s="712">
        <v>0</v>
      </c>
      <c r="L312" s="712">
        <v>0</v>
      </c>
      <c r="M312" s="718">
        <v>4410000</v>
      </c>
      <c r="N312" s="712">
        <v>0</v>
      </c>
      <c r="O312" s="713"/>
      <c r="P312" s="713"/>
      <c r="Q312" s="714"/>
      <c r="R312" s="713"/>
      <c r="S312" s="711">
        <v>4730000</v>
      </c>
      <c r="T312" s="719">
        <v>320000</v>
      </c>
      <c r="U312" s="711">
        <v>0</v>
      </c>
      <c r="V312" s="720"/>
      <c r="W312" s="711">
        <v>4730000</v>
      </c>
      <c r="X312" s="716">
        <v>215000</v>
      </c>
    </row>
    <row r="313" spans="1:25">
      <c r="A313" s="1084">
        <v>309</v>
      </c>
      <c r="B313" s="1122">
        <v>25</v>
      </c>
      <c r="C313" s="1089" t="s">
        <v>1505</v>
      </c>
      <c r="D313" s="1085" t="str">
        <f>VLOOKUP(C313,Sheet4!$A$1:$B$300,2,0)</f>
        <v>5621753982</v>
      </c>
      <c r="E313" s="1090" t="s">
        <v>1501</v>
      </c>
      <c r="F313" s="1109" t="s">
        <v>2603</v>
      </c>
      <c r="G313" s="1138">
        <v>4410000</v>
      </c>
      <c r="H313" s="1141">
        <v>0</v>
      </c>
      <c r="I313" s="1137">
        <f t="shared" si="4"/>
        <v>4410000</v>
      </c>
      <c r="J313" s="712">
        <v>0</v>
      </c>
      <c r="K313" s="712">
        <v>0</v>
      </c>
      <c r="L313" s="712">
        <v>0</v>
      </c>
      <c r="M313" s="718">
        <v>4410000</v>
      </c>
      <c r="N313" s="712">
        <v>0</v>
      </c>
      <c r="O313" s="713"/>
      <c r="P313" s="713"/>
      <c r="Q313" s="714"/>
      <c r="R313" s="713"/>
      <c r="S313" s="711">
        <v>4730000</v>
      </c>
      <c r="T313" s="719">
        <v>320000</v>
      </c>
      <c r="U313" s="711">
        <v>0</v>
      </c>
      <c r="V313" s="720"/>
      <c r="W313" s="711">
        <v>4730000</v>
      </c>
      <c r="X313" s="716">
        <v>215000</v>
      </c>
    </row>
    <row r="314" spans="1:25">
      <c r="A314" s="1084">
        <v>310</v>
      </c>
      <c r="B314" s="1122">
        <v>26</v>
      </c>
      <c r="C314" s="1089" t="s">
        <v>1506</v>
      </c>
      <c r="D314" s="1085" t="str">
        <f>VLOOKUP(C314,Sheet4!$A$1:$B$300,2,0)</f>
        <v>7721683417</v>
      </c>
      <c r="E314" s="1090" t="s">
        <v>1502</v>
      </c>
      <c r="F314" s="1109" t="s">
        <v>2603</v>
      </c>
      <c r="G314" s="1138">
        <v>4410000</v>
      </c>
      <c r="H314" s="1141">
        <v>0</v>
      </c>
      <c r="I314" s="1137">
        <f t="shared" si="4"/>
        <v>4410000</v>
      </c>
      <c r="J314" s="712">
        <v>0</v>
      </c>
      <c r="K314" s="712">
        <v>0</v>
      </c>
      <c r="L314" s="712">
        <v>0</v>
      </c>
      <c r="M314" s="718">
        <v>4410000</v>
      </c>
      <c r="N314" s="712">
        <v>0</v>
      </c>
      <c r="O314" s="713"/>
      <c r="P314" s="713"/>
      <c r="Q314" s="714"/>
      <c r="R314" s="713"/>
      <c r="S314" s="711">
        <v>4730000</v>
      </c>
      <c r="T314" s="719">
        <v>320000</v>
      </c>
      <c r="U314" s="711">
        <v>0</v>
      </c>
      <c r="V314" s="720"/>
      <c r="W314" s="711">
        <v>4730000</v>
      </c>
      <c r="X314" s="716">
        <v>215000</v>
      </c>
    </row>
    <row r="315" spans="1:25">
      <c r="A315" s="1084">
        <v>311</v>
      </c>
      <c r="B315" s="1122">
        <v>27</v>
      </c>
      <c r="C315" s="1089" t="s">
        <v>2015</v>
      </c>
      <c r="D315" s="1085" t="str">
        <f>VLOOKUP(C315,Sheet4!$A$1:$B$300,2,0)</f>
        <v>4820223800</v>
      </c>
      <c r="E315" s="1090" t="s">
        <v>2012</v>
      </c>
      <c r="F315" s="1109" t="s">
        <v>2603</v>
      </c>
      <c r="G315" s="1138">
        <v>4410000</v>
      </c>
      <c r="H315" s="1141">
        <v>0</v>
      </c>
      <c r="I315" s="1137">
        <f t="shared" si="4"/>
        <v>4410000</v>
      </c>
      <c r="J315" s="712">
        <v>0</v>
      </c>
      <c r="K315" s="712">
        <v>0</v>
      </c>
      <c r="L315" s="712">
        <v>0</v>
      </c>
      <c r="M315" s="718">
        <v>4410000</v>
      </c>
      <c r="N315" s="712">
        <v>0</v>
      </c>
      <c r="O315" s="713"/>
      <c r="P315" s="713"/>
      <c r="Q315" s="714"/>
      <c r="R315" s="713"/>
      <c r="S315" s="711">
        <v>4730000</v>
      </c>
      <c r="T315" s="719">
        <v>320000</v>
      </c>
      <c r="U315" s="711">
        <v>0</v>
      </c>
      <c r="V315" s="720"/>
      <c r="W315" s="711">
        <v>4730000</v>
      </c>
      <c r="X315" s="716">
        <v>215000</v>
      </c>
    </row>
    <row r="316" spans="1:25">
      <c r="A316" s="1084">
        <v>312</v>
      </c>
      <c r="B316" s="1122">
        <v>28</v>
      </c>
      <c r="C316" s="1101" t="s">
        <v>2567</v>
      </c>
      <c r="D316" s="1085" t="str">
        <f>VLOOKUP(C316,Sheet4!$A$1:$B$302,2,0)</f>
        <v>7413243360</v>
      </c>
      <c r="E316" s="1090" t="s">
        <v>2505</v>
      </c>
      <c r="F316" s="1109" t="s">
        <v>2603</v>
      </c>
      <c r="G316" s="1138">
        <v>4410000</v>
      </c>
      <c r="H316" s="1141">
        <v>0</v>
      </c>
      <c r="I316" s="1137">
        <f t="shared" si="4"/>
        <v>4410000</v>
      </c>
      <c r="J316" s="712">
        <v>0</v>
      </c>
      <c r="K316" s="712">
        <v>0</v>
      </c>
      <c r="L316" s="712">
        <v>0</v>
      </c>
      <c r="M316" s="718">
        <v>4410000</v>
      </c>
      <c r="N316" s="712">
        <v>0</v>
      </c>
      <c r="O316" s="713"/>
      <c r="P316" s="713"/>
      <c r="Q316" s="714"/>
      <c r="R316" s="713"/>
      <c r="S316" s="711">
        <v>4730000</v>
      </c>
      <c r="T316" s="719">
        <v>320000</v>
      </c>
      <c r="U316" s="711">
        <v>0</v>
      </c>
      <c r="V316" s="720"/>
      <c r="W316" s="711">
        <v>4730000</v>
      </c>
      <c r="X316" s="716">
        <v>215000</v>
      </c>
    </row>
    <row r="317" spans="1:25">
      <c r="A317" s="1084">
        <v>313</v>
      </c>
      <c r="B317" s="1122">
        <v>29</v>
      </c>
      <c r="C317" s="1101" t="s">
        <v>2697</v>
      </c>
      <c r="D317" s="1085" t="s">
        <v>2896</v>
      </c>
      <c r="E317" s="1097" t="s">
        <v>2696</v>
      </c>
      <c r="F317" s="1109" t="s">
        <v>2603</v>
      </c>
      <c r="G317" s="1138">
        <v>4410000</v>
      </c>
      <c r="H317" s="1141"/>
      <c r="I317" s="1137">
        <f t="shared" si="4"/>
        <v>4410000</v>
      </c>
      <c r="J317" s="712">
        <v>0</v>
      </c>
      <c r="K317" s="712">
        <v>0</v>
      </c>
      <c r="L317" s="712">
        <v>0</v>
      </c>
      <c r="M317" s="718">
        <v>4410000</v>
      </c>
      <c r="N317" s="712">
        <v>0</v>
      </c>
      <c r="O317" s="713"/>
      <c r="P317" s="713"/>
      <c r="Q317" s="714"/>
      <c r="R317" s="713"/>
      <c r="S317" s="711">
        <v>4730000</v>
      </c>
      <c r="T317" s="719">
        <v>320000</v>
      </c>
      <c r="U317" s="711">
        <v>0</v>
      </c>
      <c r="V317" s="720"/>
      <c r="W317" s="711">
        <v>4730000</v>
      </c>
      <c r="X317" s="716">
        <v>215000</v>
      </c>
    </row>
    <row r="318" spans="1:25">
      <c r="A318" s="1084">
        <v>314</v>
      </c>
      <c r="B318" s="1122">
        <v>30</v>
      </c>
      <c r="C318" s="1101" t="s">
        <v>2808</v>
      </c>
      <c r="D318" s="1085" t="s">
        <v>2897</v>
      </c>
      <c r="E318" s="1097" t="s">
        <v>2745</v>
      </c>
      <c r="F318" s="1109" t="s">
        <v>2603</v>
      </c>
      <c r="G318" s="1138">
        <v>4410000</v>
      </c>
      <c r="H318" s="1141"/>
      <c r="I318" s="1137">
        <f t="shared" si="4"/>
        <v>4410000</v>
      </c>
      <c r="J318" s="712">
        <v>0</v>
      </c>
      <c r="K318" s="712">
        <v>0</v>
      </c>
      <c r="L318" s="712">
        <v>0</v>
      </c>
      <c r="M318" s="718">
        <v>4410000</v>
      </c>
      <c r="N318" s="712">
        <v>0</v>
      </c>
      <c r="O318" s="713"/>
      <c r="P318" s="713"/>
      <c r="Q318" s="714"/>
      <c r="R318" s="713"/>
      <c r="S318" s="711">
        <v>4730000</v>
      </c>
      <c r="T318" s="719">
        <v>320000</v>
      </c>
      <c r="U318" s="711">
        <v>0</v>
      </c>
      <c r="V318" s="720"/>
      <c r="W318" s="711">
        <v>4730000</v>
      </c>
      <c r="X318" s="716">
        <v>215000</v>
      </c>
    </row>
    <row r="319" spans="1:25">
      <c r="A319" s="1084">
        <v>315</v>
      </c>
      <c r="B319" s="1122">
        <v>31</v>
      </c>
      <c r="C319" s="1101" t="s">
        <v>2842</v>
      </c>
      <c r="D319" s="1085" t="s">
        <v>2898</v>
      </c>
      <c r="E319" s="1097" t="s">
        <v>2837</v>
      </c>
      <c r="F319" s="1109" t="s">
        <v>2603</v>
      </c>
      <c r="G319" s="1138">
        <v>4410000</v>
      </c>
      <c r="H319" s="1141"/>
      <c r="I319" s="1137">
        <f t="shared" si="4"/>
        <v>4410000</v>
      </c>
      <c r="J319" s="712">
        <v>0</v>
      </c>
      <c r="K319" s="712">
        <v>0</v>
      </c>
      <c r="L319" s="712">
        <v>0</v>
      </c>
      <c r="M319" s="718">
        <v>4410000</v>
      </c>
      <c r="N319" s="712">
        <v>0</v>
      </c>
      <c r="O319" s="713"/>
      <c r="P319" s="713"/>
      <c r="Q319" s="714"/>
      <c r="R319" s="713"/>
      <c r="S319" s="711">
        <v>4730000</v>
      </c>
      <c r="T319" s="719">
        <v>320000</v>
      </c>
      <c r="U319" s="711">
        <v>0</v>
      </c>
      <c r="V319" s="720"/>
      <c r="W319" s="711">
        <v>4730000</v>
      </c>
      <c r="X319" s="716">
        <v>215000</v>
      </c>
    </row>
    <row r="320" spans="1:25">
      <c r="A320" s="1084">
        <v>316</v>
      </c>
      <c r="B320" s="1122">
        <v>32</v>
      </c>
      <c r="C320" s="1101" t="s">
        <v>3424</v>
      </c>
      <c r="D320" s="1111" t="s">
        <v>3506</v>
      </c>
      <c r="E320" s="1096" t="s">
        <v>3419</v>
      </c>
      <c r="F320" s="1109" t="s">
        <v>2603</v>
      </c>
      <c r="G320" s="1138">
        <v>4410000</v>
      </c>
      <c r="H320" s="1141"/>
      <c r="I320" s="1137">
        <f t="shared" si="4"/>
        <v>4410000</v>
      </c>
      <c r="J320" s="712">
        <v>0</v>
      </c>
      <c r="K320" s="712">
        <v>0</v>
      </c>
      <c r="L320" s="712">
        <v>0</v>
      </c>
      <c r="M320" s="718">
        <v>4410000</v>
      </c>
      <c r="N320" s="712">
        <v>0</v>
      </c>
      <c r="O320" s="713"/>
      <c r="P320" s="713"/>
      <c r="Q320" s="714"/>
      <c r="R320" s="713"/>
      <c r="S320" s="711">
        <v>4730000</v>
      </c>
      <c r="T320" s="719">
        <v>320000</v>
      </c>
      <c r="U320" s="711">
        <v>0</v>
      </c>
      <c r="V320" s="720"/>
      <c r="W320" s="711">
        <v>4730000</v>
      </c>
      <c r="X320" s="716">
        <v>215000</v>
      </c>
    </row>
    <row r="321" spans="1:26">
      <c r="A321" s="1084">
        <v>317</v>
      </c>
      <c r="B321" s="1122">
        <v>33</v>
      </c>
      <c r="C321" s="1101" t="s">
        <v>3438</v>
      </c>
      <c r="D321" s="1111" t="s">
        <v>3504</v>
      </c>
      <c r="E321" s="1097" t="s">
        <v>3437</v>
      </c>
      <c r="F321" s="1109" t="s">
        <v>2603</v>
      </c>
      <c r="G321" s="1138">
        <v>4410000</v>
      </c>
      <c r="H321" s="1141"/>
      <c r="I321" s="1137">
        <f t="shared" si="4"/>
        <v>4410000</v>
      </c>
      <c r="J321" s="712">
        <v>0</v>
      </c>
      <c r="K321" s="712">
        <v>0</v>
      </c>
      <c r="L321" s="712">
        <v>0</v>
      </c>
      <c r="M321" s="718">
        <v>4410000</v>
      </c>
      <c r="N321" s="712"/>
      <c r="O321" s="713"/>
      <c r="P321" s="713"/>
      <c r="Q321" s="714"/>
      <c r="R321" s="713"/>
      <c r="S321" s="711">
        <v>4730000</v>
      </c>
      <c r="T321" s="740">
        <v>320000</v>
      </c>
      <c r="U321" s="711">
        <v>0</v>
      </c>
      <c r="V321" s="741"/>
      <c r="W321" s="711">
        <v>4730000</v>
      </c>
      <c r="X321" s="716">
        <v>215000</v>
      </c>
    </row>
    <row r="322" spans="1:26">
      <c r="A322" s="1084">
        <v>318</v>
      </c>
      <c r="B322" s="1122">
        <v>34</v>
      </c>
      <c r="C322" s="1101" t="s">
        <v>3440</v>
      </c>
      <c r="D322" s="1111" t="s">
        <v>3505</v>
      </c>
      <c r="E322" s="1097" t="s">
        <v>3439</v>
      </c>
      <c r="F322" s="1109" t="s">
        <v>2603</v>
      </c>
      <c r="G322" s="1138">
        <v>4410000</v>
      </c>
      <c r="H322" s="1141"/>
      <c r="I322" s="1137">
        <f t="shared" si="4"/>
        <v>4410000</v>
      </c>
      <c r="J322" s="712">
        <v>0</v>
      </c>
      <c r="K322" s="712">
        <v>0</v>
      </c>
      <c r="L322" s="712">
        <v>0</v>
      </c>
      <c r="M322" s="718">
        <v>4410000</v>
      </c>
      <c r="N322" s="712"/>
      <c r="O322" s="713"/>
      <c r="P322" s="713"/>
      <c r="Q322" s="714"/>
      <c r="R322" s="713"/>
      <c r="S322" s="711">
        <v>4730000</v>
      </c>
      <c r="T322" s="740">
        <v>320000</v>
      </c>
      <c r="U322" s="711">
        <v>0</v>
      </c>
      <c r="V322" s="741"/>
      <c r="W322" s="711">
        <v>4730000</v>
      </c>
      <c r="X322" s="716">
        <v>215000</v>
      </c>
    </row>
    <row r="323" spans="1:26">
      <c r="A323" s="1084">
        <v>319</v>
      </c>
      <c r="B323" s="1122">
        <v>35</v>
      </c>
      <c r="C323" s="1101" t="s">
        <v>3441</v>
      </c>
      <c r="D323" s="1111" t="s">
        <v>3503</v>
      </c>
      <c r="E323" s="1097" t="s">
        <v>3442</v>
      </c>
      <c r="F323" s="1109" t="s">
        <v>2603</v>
      </c>
      <c r="G323" s="1138">
        <v>4410000</v>
      </c>
      <c r="H323" s="1141"/>
      <c r="I323" s="1137">
        <f t="shared" si="4"/>
        <v>4410000</v>
      </c>
      <c r="J323" s="712">
        <v>0</v>
      </c>
      <c r="K323" s="712">
        <v>0</v>
      </c>
      <c r="L323" s="712">
        <v>0</v>
      </c>
      <c r="M323" s="718">
        <v>4410000</v>
      </c>
      <c r="N323" s="712"/>
      <c r="O323" s="713"/>
      <c r="P323" s="713"/>
      <c r="Q323" s="714"/>
      <c r="R323" s="713"/>
      <c r="S323" s="711">
        <v>4730000</v>
      </c>
      <c r="T323" s="740">
        <v>320000</v>
      </c>
      <c r="U323" s="711">
        <v>0</v>
      </c>
      <c r="V323" s="741"/>
      <c r="W323" s="711">
        <v>4730000</v>
      </c>
      <c r="X323" s="716">
        <v>215000</v>
      </c>
    </row>
    <row r="324" spans="1:26">
      <c r="A324" s="1084">
        <v>320</v>
      </c>
      <c r="B324" s="1122">
        <v>36</v>
      </c>
      <c r="C324" s="1101" t="s">
        <v>3444</v>
      </c>
      <c r="D324" s="1111" t="s">
        <v>3502</v>
      </c>
      <c r="E324" s="1097" t="s">
        <v>3443</v>
      </c>
      <c r="F324" s="1109" t="s">
        <v>2603</v>
      </c>
      <c r="G324" s="1138">
        <v>4410000</v>
      </c>
      <c r="H324" s="1141"/>
      <c r="I324" s="1137">
        <f t="shared" si="4"/>
        <v>4410000</v>
      </c>
      <c r="J324" s="712">
        <v>0</v>
      </c>
      <c r="K324" s="712">
        <v>0</v>
      </c>
      <c r="L324" s="712">
        <v>0</v>
      </c>
      <c r="M324" s="718">
        <v>4410000</v>
      </c>
      <c r="N324" s="712"/>
      <c r="O324" s="713"/>
      <c r="P324" s="713"/>
      <c r="Q324" s="714"/>
      <c r="R324" s="713"/>
      <c r="S324" s="711">
        <v>4730000</v>
      </c>
      <c r="T324" s="740">
        <v>320000</v>
      </c>
      <c r="U324" s="711">
        <v>0</v>
      </c>
      <c r="V324" s="741"/>
      <c r="W324" s="711">
        <v>4730000</v>
      </c>
      <c r="X324" s="716">
        <v>215000</v>
      </c>
    </row>
    <row r="325" spans="1:26">
      <c r="A325" s="1084">
        <v>321</v>
      </c>
      <c r="B325" s="1122">
        <v>1</v>
      </c>
      <c r="C325" s="1089" t="s">
        <v>1353</v>
      </c>
      <c r="D325" s="1085" t="str">
        <f>VLOOKUP(C325,Sheet4!$A$1:$B$300,2,0)</f>
        <v>7415149939</v>
      </c>
      <c r="E325" s="1096" t="s">
        <v>1354</v>
      </c>
      <c r="F325" s="1109" t="s">
        <v>4288</v>
      </c>
      <c r="G325" s="1138">
        <v>4410000</v>
      </c>
      <c r="H325" s="1141">
        <v>0</v>
      </c>
      <c r="I325" s="1137">
        <f t="shared" si="4"/>
        <v>4410000</v>
      </c>
      <c r="J325" s="712">
        <v>0</v>
      </c>
      <c r="K325" s="712">
        <v>0</v>
      </c>
      <c r="L325" s="712">
        <v>0</v>
      </c>
      <c r="M325" s="718">
        <v>4410000</v>
      </c>
      <c r="N325" s="712"/>
      <c r="O325" s="713"/>
      <c r="P325" s="713"/>
      <c r="Q325" s="714"/>
      <c r="R325" s="713"/>
      <c r="S325" s="711">
        <v>4730000</v>
      </c>
      <c r="T325" s="740">
        <v>320000</v>
      </c>
      <c r="U325" s="711">
        <v>0</v>
      </c>
      <c r="V325" s="741"/>
      <c r="W325" s="711">
        <v>4730000</v>
      </c>
      <c r="X325" s="716">
        <v>215000</v>
      </c>
    </row>
    <row r="326" spans="1:26">
      <c r="A326" s="1084">
        <v>322</v>
      </c>
      <c r="B326" s="1122">
        <v>2</v>
      </c>
      <c r="C326" s="1126" t="s">
        <v>157</v>
      </c>
      <c r="D326" s="1085" t="str">
        <f>VLOOKUP(C326,Sheet4!$A$1:$B$300,2,0)</f>
        <v>9214000893</v>
      </c>
      <c r="E326" s="1127" t="s">
        <v>158</v>
      </c>
      <c r="F326" s="1109" t="s">
        <v>4288</v>
      </c>
      <c r="G326" s="1138">
        <v>6312000</v>
      </c>
      <c r="H326" s="1141">
        <v>0</v>
      </c>
      <c r="I326" s="1137">
        <f t="shared" si="4"/>
        <v>6312000</v>
      </c>
      <c r="J326" s="712">
        <v>0</v>
      </c>
      <c r="K326" s="712">
        <v>0</v>
      </c>
      <c r="L326" s="712">
        <v>0</v>
      </c>
      <c r="M326" s="718">
        <v>4410000</v>
      </c>
      <c r="N326" s="712"/>
      <c r="O326" s="713"/>
      <c r="P326" s="713"/>
      <c r="Q326" s="714"/>
      <c r="R326" s="713"/>
      <c r="S326" s="711">
        <v>6647000</v>
      </c>
      <c r="T326" s="740">
        <v>335000</v>
      </c>
      <c r="U326" s="711">
        <v>0</v>
      </c>
      <c r="V326" s="741"/>
      <c r="W326" s="711">
        <v>6647000</v>
      </c>
      <c r="X326" s="716">
        <v>215000</v>
      </c>
    </row>
    <row r="327" spans="1:26">
      <c r="A327" s="1084">
        <v>323</v>
      </c>
      <c r="B327" s="1122">
        <v>3</v>
      </c>
      <c r="C327" s="1128" t="s">
        <v>1364</v>
      </c>
      <c r="D327" s="1129" t="str">
        <f>VLOOKUP(C327,Sheet4!$A$1:$B$300,2,0)</f>
        <v>9214001306</v>
      </c>
      <c r="E327" s="1130" t="s">
        <v>1365</v>
      </c>
      <c r="F327" s="1109" t="s">
        <v>4288</v>
      </c>
      <c r="G327" s="1138">
        <v>4410000</v>
      </c>
      <c r="H327" s="1141">
        <v>0</v>
      </c>
      <c r="I327" s="1142">
        <f t="shared" si="4"/>
        <v>4410000</v>
      </c>
      <c r="J327" s="712">
        <v>0</v>
      </c>
      <c r="K327" s="712">
        <v>0</v>
      </c>
      <c r="L327" s="712">
        <v>0</v>
      </c>
      <c r="M327" s="718">
        <v>4410000</v>
      </c>
      <c r="N327" s="712"/>
      <c r="O327" s="713"/>
      <c r="P327" s="713"/>
      <c r="Q327" s="714"/>
      <c r="R327" s="713"/>
      <c r="S327" s="711">
        <v>4730000</v>
      </c>
      <c r="T327" s="740">
        <v>320000</v>
      </c>
      <c r="U327" s="711">
        <v>0</v>
      </c>
      <c r="V327" s="741"/>
      <c r="W327" s="711">
        <v>4730000</v>
      </c>
      <c r="X327" s="716">
        <v>215000</v>
      </c>
    </row>
    <row r="328" spans="1:26" s="748" customFormat="1" ht="12">
      <c r="A328" s="703" t="s">
        <v>2604</v>
      </c>
      <c r="B328" s="703"/>
      <c r="C328" s="739"/>
      <c r="D328" s="742"/>
      <c r="E328" s="742"/>
      <c r="F328" s="742"/>
      <c r="G328" s="743">
        <v>1534709000</v>
      </c>
      <c r="H328" s="743">
        <v>33696000</v>
      </c>
      <c r="I328" s="743">
        <v>1568405000</v>
      </c>
      <c r="J328" s="744">
        <v>313865000</v>
      </c>
      <c r="K328" s="744"/>
      <c r="L328" s="744">
        <v>28987000</v>
      </c>
      <c r="M328" s="745">
        <v>960911000</v>
      </c>
      <c r="N328" s="744">
        <v>52519000</v>
      </c>
      <c r="O328" s="744">
        <v>45643000</v>
      </c>
      <c r="P328" s="744">
        <v>132145000</v>
      </c>
      <c r="Q328" s="745">
        <v>14512000</v>
      </c>
      <c r="R328" s="744"/>
      <c r="S328" s="743">
        <v>1664010000</v>
      </c>
      <c r="T328" s="746">
        <v>121384000</v>
      </c>
      <c r="U328" s="743">
        <v>35721000</v>
      </c>
      <c r="V328" s="746">
        <v>1800000</v>
      </c>
      <c r="W328" s="743">
        <v>1699731000</v>
      </c>
      <c r="X328" s="747">
        <v>131326000</v>
      </c>
      <c r="Z328" s="748">
        <v>28235090</v>
      </c>
    </row>
    <row r="329" spans="1:26">
      <c r="A329" s="713"/>
      <c r="B329" s="713"/>
      <c r="C329" s="749"/>
      <c r="D329" s="713"/>
      <c r="E329" s="1460" t="s">
        <v>2605</v>
      </c>
      <c r="F329" s="1460"/>
      <c r="G329" s="750">
        <v>129301000</v>
      </c>
      <c r="H329" s="751"/>
      <c r="I329" s="713"/>
      <c r="J329" s="712"/>
      <c r="K329" s="712"/>
      <c r="L329" s="713"/>
      <c r="M329" s="714"/>
      <c r="N329" s="713"/>
      <c r="O329" s="713"/>
      <c r="P329" s="713"/>
      <c r="Q329" s="714"/>
      <c r="R329" s="713"/>
      <c r="S329" s="713"/>
      <c r="T329" s="713"/>
      <c r="U329" s="713"/>
      <c r="V329" s="713"/>
      <c r="W329" s="751">
        <v>0</v>
      </c>
    </row>
    <row r="330" spans="1:26">
      <c r="A330" s="713"/>
      <c r="B330" s="713"/>
      <c r="C330" s="749"/>
      <c r="D330" s="713"/>
      <c r="E330" s="1461" t="s">
        <v>2606</v>
      </c>
      <c r="F330" s="1461"/>
      <c r="G330" s="750">
        <v>2025000</v>
      </c>
      <c r="H330" s="751"/>
      <c r="I330" s="713"/>
      <c r="J330" s="712"/>
      <c r="K330" s="712"/>
      <c r="L330" s="713"/>
      <c r="M330" s="714"/>
      <c r="N330" s="713"/>
      <c r="O330" s="713"/>
      <c r="P330" s="713"/>
      <c r="Q330" s="714"/>
      <c r="R330" s="713"/>
      <c r="S330" s="713"/>
      <c r="T330" s="713"/>
      <c r="U330" s="751"/>
      <c r="V330" s="751"/>
      <c r="W330" s="713"/>
    </row>
    <row r="331" spans="1:26">
      <c r="A331" s="713"/>
      <c r="B331" s="713"/>
      <c r="C331" s="749"/>
      <c r="D331" s="713"/>
      <c r="E331" s="1462" t="s">
        <v>2607</v>
      </c>
      <c r="F331" s="1462"/>
      <c r="G331" s="750">
        <v>131326000</v>
      </c>
      <c r="H331" s="752"/>
      <c r="I331" s="713"/>
      <c r="J331" s="712"/>
      <c r="K331" s="712"/>
      <c r="L331" s="713"/>
      <c r="M331" s="714"/>
      <c r="N331" s="713"/>
      <c r="O331" s="713"/>
      <c r="P331" s="713"/>
      <c r="Q331" s="714"/>
      <c r="R331" s="713"/>
      <c r="S331" s="713"/>
      <c r="T331" s="713"/>
      <c r="U331" s="751"/>
      <c r="V331" s="751"/>
      <c r="W331" s="751"/>
    </row>
    <row r="332" spans="1:26">
      <c r="A332" s="713"/>
      <c r="B332" s="713"/>
      <c r="C332" s="749"/>
      <c r="D332" s="713"/>
      <c r="E332" s="1463" t="s">
        <v>2608</v>
      </c>
      <c r="F332" s="1463"/>
      <c r="G332" s="750">
        <v>28235090</v>
      </c>
      <c r="H332" s="753"/>
      <c r="I332" s="713"/>
      <c r="J332" s="712"/>
      <c r="K332" s="712"/>
      <c r="L332" s="713"/>
      <c r="M332" s="714"/>
      <c r="N332" s="713"/>
      <c r="O332" s="713"/>
      <c r="P332" s="713"/>
      <c r="Q332" s="714"/>
      <c r="R332" s="713"/>
      <c r="S332" s="713"/>
      <c r="T332" s="713"/>
      <c r="U332" s="751"/>
      <c r="V332" s="751"/>
      <c r="W332" s="713"/>
    </row>
    <row r="333" spans="1:26">
      <c r="A333" s="713"/>
      <c r="B333" s="713"/>
      <c r="C333" s="749"/>
      <c r="D333" s="713"/>
      <c r="E333" s="754" t="s">
        <v>2609</v>
      </c>
      <c r="G333" s="750">
        <v>5703290.9090909092</v>
      </c>
      <c r="H333" s="713"/>
      <c r="I333" s="713"/>
      <c r="J333" s="712"/>
      <c r="K333" s="712"/>
      <c r="L333" s="713"/>
      <c r="M333" s="714"/>
      <c r="N333" s="713"/>
      <c r="O333" s="713"/>
      <c r="P333" s="713"/>
      <c r="Q333" s="714"/>
      <c r="R333" s="713"/>
      <c r="S333" s="713"/>
      <c r="T333" s="713"/>
      <c r="U333" s="751"/>
      <c r="V333" s="751"/>
      <c r="W333" s="751"/>
    </row>
    <row r="334" spans="1:26">
      <c r="A334" s="713"/>
      <c r="B334" s="713"/>
      <c r="C334" s="749"/>
      <c r="D334" s="713"/>
      <c r="E334" s="754" t="s">
        <v>2610</v>
      </c>
      <c r="G334" s="750">
        <v>6180840</v>
      </c>
      <c r="H334" s="713"/>
      <c r="I334" s="713"/>
      <c r="J334" s="712"/>
      <c r="K334" s="712"/>
      <c r="L334" s="713"/>
      <c r="M334" s="714"/>
      <c r="N334" s="713"/>
      <c r="O334" s="713"/>
      <c r="P334" s="713"/>
      <c r="Q334" s="714"/>
      <c r="R334" s="713"/>
      <c r="S334" s="713"/>
      <c r="T334" s="713"/>
      <c r="U334" s="751"/>
      <c r="V334" s="751"/>
      <c r="W334" s="713"/>
    </row>
    <row r="335" spans="1:26">
      <c r="C335" s="755"/>
    </row>
    <row r="336" spans="1:26">
      <c r="C336" s="755"/>
    </row>
    <row r="337" spans="3:14">
      <c r="C337" s="755"/>
    </row>
    <row r="338" spans="3:14">
      <c r="C338" s="755"/>
    </row>
    <row r="339" spans="3:14">
      <c r="C339" s="755"/>
    </row>
    <row r="340" spans="3:14">
      <c r="C340" s="755"/>
    </row>
    <row r="341" spans="3:14">
      <c r="C341" s="755"/>
    </row>
    <row r="342" spans="3:14">
      <c r="C342" s="755"/>
    </row>
    <row r="343" spans="3:14">
      <c r="C343" s="759"/>
    </row>
    <row r="344" spans="3:14">
      <c r="C344" s="760"/>
    </row>
    <row r="345" spans="3:14">
      <c r="C345" s="761"/>
      <c r="N345" s="756">
        <v>1.0600961538461537</v>
      </c>
    </row>
    <row r="346" spans="3:14">
      <c r="C346" s="761"/>
    </row>
    <row r="347" spans="3:14">
      <c r="C347" s="761"/>
    </row>
    <row r="348" spans="3:14">
      <c r="C348" s="761"/>
    </row>
    <row r="349" spans="3:14">
      <c r="C349" s="761"/>
    </row>
    <row r="350" spans="3:14">
      <c r="C350" s="761"/>
    </row>
  </sheetData>
  <mergeCells count="15">
    <mergeCell ref="E329:F329"/>
    <mergeCell ref="E330:F330"/>
    <mergeCell ref="E331:F331"/>
    <mergeCell ref="E332:F332"/>
    <mergeCell ref="A1:W1"/>
    <mergeCell ref="A2:A4"/>
    <mergeCell ref="B2:B4"/>
    <mergeCell ref="C2:C4"/>
    <mergeCell ref="D2:D4"/>
    <mergeCell ref="E2:E4"/>
    <mergeCell ref="F2:F4"/>
    <mergeCell ref="G2:I2"/>
    <mergeCell ref="S2:W2"/>
    <mergeCell ref="G3:I3"/>
    <mergeCell ref="S3:W3"/>
  </mergeCells>
  <conditionalFormatting sqref="C232 C225:C226 C262:C263">
    <cfRule type="cellIs" dxfId="0" priority="1" stopIfTrue="1" operator="equal">
      <formula>0</formula>
    </cfRule>
  </conditionalFormatting>
  <pageMargins left="0.15748031496062992" right="0.15748031496062992" top="0.31496062992125984" bottom="0.31496062992125984" header="0.31496062992125984" footer="0.31496062992125984"/>
  <pageSetup orientation="landscape" verticalDpi="120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2"/>
  <sheetViews>
    <sheetView topLeftCell="A331" zoomScaleNormal="100" workbookViewId="0">
      <selection activeCell="B338" sqref="B338"/>
    </sheetView>
  </sheetViews>
  <sheetFormatPr defaultColWidth="10.140625" defaultRowHeight="14.25"/>
  <cols>
    <col min="1" max="1" width="4.140625" style="1162" customWidth="1"/>
    <col min="2" max="3" width="16.140625" style="1162" customWidth="1"/>
    <col min="4" max="5" width="10.140625" style="1162" customWidth="1"/>
    <col min="6" max="6" width="12" style="1162" customWidth="1"/>
    <col min="7" max="7" width="10.140625" style="1162" customWidth="1"/>
    <col min="8" max="9" width="6.42578125" style="1162" customWidth="1"/>
    <col min="10" max="10" width="8.7109375" style="1162" customWidth="1"/>
    <col min="11" max="14" width="8" style="1162" customWidth="1"/>
    <col min="15" max="17" width="12.28515625" style="1162" bestFit="1" customWidth="1"/>
    <col min="18" max="18" width="9" style="1162" customWidth="1"/>
    <col min="19" max="19" width="10.140625" style="1162"/>
    <col min="20" max="20" width="14.5703125" style="1162" bestFit="1" customWidth="1"/>
    <col min="21" max="21" width="11.5703125" style="1162" bestFit="1" customWidth="1"/>
    <col min="22" max="256" width="10.140625" style="1162"/>
    <col min="257" max="257" width="4.140625" style="1162" customWidth="1"/>
    <col min="258" max="259" width="16.140625" style="1162" customWidth="1"/>
    <col min="260" max="261" width="10.140625" style="1162" customWidth="1"/>
    <col min="262" max="262" width="12" style="1162" customWidth="1"/>
    <col min="263" max="263" width="10.140625" style="1162" customWidth="1"/>
    <col min="264" max="265" width="6.42578125" style="1162" customWidth="1"/>
    <col min="266" max="266" width="8.7109375" style="1162" customWidth="1"/>
    <col min="267" max="273" width="8" style="1162" customWidth="1"/>
    <col min="274" max="274" width="9" style="1162" customWidth="1"/>
    <col min="275" max="512" width="10.140625" style="1162"/>
    <col min="513" max="513" width="4.140625" style="1162" customWidth="1"/>
    <col min="514" max="515" width="16.140625" style="1162" customWidth="1"/>
    <col min="516" max="517" width="10.140625" style="1162" customWidth="1"/>
    <col min="518" max="518" width="12" style="1162" customWidth="1"/>
    <col min="519" max="519" width="10.140625" style="1162" customWidth="1"/>
    <col min="520" max="521" width="6.42578125" style="1162" customWidth="1"/>
    <col min="522" max="522" width="8.7109375" style="1162" customWidth="1"/>
    <col min="523" max="529" width="8" style="1162" customWidth="1"/>
    <col min="530" max="530" width="9" style="1162" customWidth="1"/>
    <col min="531" max="768" width="10.140625" style="1162"/>
    <col min="769" max="769" width="4.140625" style="1162" customWidth="1"/>
    <col min="770" max="771" width="16.140625" style="1162" customWidth="1"/>
    <col min="772" max="773" width="10.140625" style="1162" customWidth="1"/>
    <col min="774" max="774" width="12" style="1162" customWidth="1"/>
    <col min="775" max="775" width="10.140625" style="1162" customWidth="1"/>
    <col min="776" max="777" width="6.42578125" style="1162" customWidth="1"/>
    <col min="778" max="778" width="8.7109375" style="1162" customWidth="1"/>
    <col min="779" max="785" width="8" style="1162" customWidth="1"/>
    <col min="786" max="786" width="9" style="1162" customWidth="1"/>
    <col min="787" max="1024" width="10.140625" style="1162"/>
    <col min="1025" max="1025" width="4.140625" style="1162" customWidth="1"/>
    <col min="1026" max="1027" width="16.140625" style="1162" customWidth="1"/>
    <col min="1028" max="1029" width="10.140625" style="1162" customWidth="1"/>
    <col min="1030" max="1030" width="12" style="1162" customWidth="1"/>
    <col min="1031" max="1031" width="10.140625" style="1162" customWidth="1"/>
    <col min="1032" max="1033" width="6.42578125" style="1162" customWidth="1"/>
    <col min="1034" max="1034" width="8.7109375" style="1162" customWidth="1"/>
    <col min="1035" max="1041" width="8" style="1162" customWidth="1"/>
    <col min="1042" max="1042" width="9" style="1162" customWidth="1"/>
    <col min="1043" max="1280" width="10.140625" style="1162"/>
    <col min="1281" max="1281" width="4.140625" style="1162" customWidth="1"/>
    <col min="1282" max="1283" width="16.140625" style="1162" customWidth="1"/>
    <col min="1284" max="1285" width="10.140625" style="1162" customWidth="1"/>
    <col min="1286" max="1286" width="12" style="1162" customWidth="1"/>
    <col min="1287" max="1287" width="10.140625" style="1162" customWidth="1"/>
    <col min="1288" max="1289" width="6.42578125" style="1162" customWidth="1"/>
    <col min="1290" max="1290" width="8.7109375" style="1162" customWidth="1"/>
    <col min="1291" max="1297" width="8" style="1162" customWidth="1"/>
    <col min="1298" max="1298" width="9" style="1162" customWidth="1"/>
    <col min="1299" max="1536" width="10.140625" style="1162"/>
    <col min="1537" max="1537" width="4.140625" style="1162" customWidth="1"/>
    <col min="1538" max="1539" width="16.140625" style="1162" customWidth="1"/>
    <col min="1540" max="1541" width="10.140625" style="1162" customWidth="1"/>
    <col min="1542" max="1542" width="12" style="1162" customWidth="1"/>
    <col min="1543" max="1543" width="10.140625" style="1162" customWidth="1"/>
    <col min="1544" max="1545" width="6.42578125" style="1162" customWidth="1"/>
    <col min="1546" max="1546" width="8.7109375" style="1162" customWidth="1"/>
    <col min="1547" max="1553" width="8" style="1162" customWidth="1"/>
    <col min="1554" max="1554" width="9" style="1162" customWidth="1"/>
    <col min="1555" max="1792" width="10.140625" style="1162"/>
    <col min="1793" max="1793" width="4.140625" style="1162" customWidth="1"/>
    <col min="1794" max="1795" width="16.140625" style="1162" customWidth="1"/>
    <col min="1796" max="1797" width="10.140625" style="1162" customWidth="1"/>
    <col min="1798" max="1798" width="12" style="1162" customWidth="1"/>
    <col min="1799" max="1799" width="10.140625" style="1162" customWidth="1"/>
    <col min="1800" max="1801" width="6.42578125" style="1162" customWidth="1"/>
    <col min="1802" max="1802" width="8.7109375" style="1162" customWidth="1"/>
    <col min="1803" max="1809" width="8" style="1162" customWidth="1"/>
    <col min="1810" max="1810" width="9" style="1162" customWidth="1"/>
    <col min="1811" max="2048" width="10.140625" style="1162"/>
    <col min="2049" max="2049" width="4.140625" style="1162" customWidth="1"/>
    <col min="2050" max="2051" width="16.140625" style="1162" customWidth="1"/>
    <col min="2052" max="2053" width="10.140625" style="1162" customWidth="1"/>
    <col min="2054" max="2054" width="12" style="1162" customWidth="1"/>
    <col min="2055" max="2055" width="10.140625" style="1162" customWidth="1"/>
    <col min="2056" max="2057" width="6.42578125" style="1162" customWidth="1"/>
    <col min="2058" max="2058" width="8.7109375" style="1162" customWidth="1"/>
    <col min="2059" max="2065" width="8" style="1162" customWidth="1"/>
    <col min="2066" max="2066" width="9" style="1162" customWidth="1"/>
    <col min="2067" max="2304" width="10.140625" style="1162"/>
    <col min="2305" max="2305" width="4.140625" style="1162" customWidth="1"/>
    <col min="2306" max="2307" width="16.140625" style="1162" customWidth="1"/>
    <col min="2308" max="2309" width="10.140625" style="1162" customWidth="1"/>
    <col min="2310" max="2310" width="12" style="1162" customWidth="1"/>
    <col min="2311" max="2311" width="10.140625" style="1162" customWidth="1"/>
    <col min="2312" max="2313" width="6.42578125" style="1162" customWidth="1"/>
    <col min="2314" max="2314" width="8.7109375" style="1162" customWidth="1"/>
    <col min="2315" max="2321" width="8" style="1162" customWidth="1"/>
    <col min="2322" max="2322" width="9" style="1162" customWidth="1"/>
    <col min="2323" max="2560" width="10.140625" style="1162"/>
    <col min="2561" max="2561" width="4.140625" style="1162" customWidth="1"/>
    <col min="2562" max="2563" width="16.140625" style="1162" customWidth="1"/>
    <col min="2564" max="2565" width="10.140625" style="1162" customWidth="1"/>
    <col min="2566" max="2566" width="12" style="1162" customWidth="1"/>
    <col min="2567" max="2567" width="10.140625" style="1162" customWidth="1"/>
    <col min="2568" max="2569" width="6.42578125" style="1162" customWidth="1"/>
    <col min="2570" max="2570" width="8.7109375" style="1162" customWidth="1"/>
    <col min="2571" max="2577" width="8" style="1162" customWidth="1"/>
    <col min="2578" max="2578" width="9" style="1162" customWidth="1"/>
    <col min="2579" max="2816" width="10.140625" style="1162"/>
    <col min="2817" max="2817" width="4.140625" style="1162" customWidth="1"/>
    <col min="2818" max="2819" width="16.140625" style="1162" customWidth="1"/>
    <col min="2820" max="2821" width="10.140625" style="1162" customWidth="1"/>
    <col min="2822" max="2822" width="12" style="1162" customWidth="1"/>
    <col min="2823" max="2823" width="10.140625" style="1162" customWidth="1"/>
    <col min="2824" max="2825" width="6.42578125" style="1162" customWidth="1"/>
    <col min="2826" max="2826" width="8.7109375" style="1162" customWidth="1"/>
    <col min="2827" max="2833" width="8" style="1162" customWidth="1"/>
    <col min="2834" max="2834" width="9" style="1162" customWidth="1"/>
    <col min="2835" max="3072" width="10.140625" style="1162"/>
    <col min="3073" max="3073" width="4.140625" style="1162" customWidth="1"/>
    <col min="3074" max="3075" width="16.140625" style="1162" customWidth="1"/>
    <col min="3076" max="3077" width="10.140625" style="1162" customWidth="1"/>
    <col min="3078" max="3078" width="12" style="1162" customWidth="1"/>
    <col min="3079" max="3079" width="10.140625" style="1162" customWidth="1"/>
    <col min="3080" max="3081" width="6.42578125" style="1162" customWidth="1"/>
    <col min="3082" max="3082" width="8.7109375" style="1162" customWidth="1"/>
    <col min="3083" max="3089" width="8" style="1162" customWidth="1"/>
    <col min="3090" max="3090" width="9" style="1162" customWidth="1"/>
    <col min="3091" max="3328" width="10.140625" style="1162"/>
    <col min="3329" max="3329" width="4.140625" style="1162" customWidth="1"/>
    <col min="3330" max="3331" width="16.140625" style="1162" customWidth="1"/>
    <col min="3332" max="3333" width="10.140625" style="1162" customWidth="1"/>
    <col min="3334" max="3334" width="12" style="1162" customWidth="1"/>
    <col min="3335" max="3335" width="10.140625" style="1162" customWidth="1"/>
    <col min="3336" max="3337" width="6.42578125" style="1162" customWidth="1"/>
    <col min="3338" max="3338" width="8.7109375" style="1162" customWidth="1"/>
    <col min="3339" max="3345" width="8" style="1162" customWidth="1"/>
    <col min="3346" max="3346" width="9" style="1162" customWidth="1"/>
    <col min="3347" max="3584" width="10.140625" style="1162"/>
    <col min="3585" max="3585" width="4.140625" style="1162" customWidth="1"/>
    <col min="3586" max="3587" width="16.140625" style="1162" customWidth="1"/>
    <col min="3588" max="3589" width="10.140625" style="1162" customWidth="1"/>
    <col min="3590" max="3590" width="12" style="1162" customWidth="1"/>
    <col min="3591" max="3591" width="10.140625" style="1162" customWidth="1"/>
    <col min="3592" max="3593" width="6.42578125" style="1162" customWidth="1"/>
    <col min="3594" max="3594" width="8.7109375" style="1162" customWidth="1"/>
    <col min="3595" max="3601" width="8" style="1162" customWidth="1"/>
    <col min="3602" max="3602" width="9" style="1162" customWidth="1"/>
    <col min="3603" max="3840" width="10.140625" style="1162"/>
    <col min="3841" max="3841" width="4.140625" style="1162" customWidth="1"/>
    <col min="3842" max="3843" width="16.140625" style="1162" customWidth="1"/>
    <col min="3844" max="3845" width="10.140625" style="1162" customWidth="1"/>
    <col min="3846" max="3846" width="12" style="1162" customWidth="1"/>
    <col min="3847" max="3847" width="10.140625" style="1162" customWidth="1"/>
    <col min="3848" max="3849" width="6.42578125" style="1162" customWidth="1"/>
    <col min="3850" max="3850" width="8.7109375" style="1162" customWidth="1"/>
    <col min="3851" max="3857" width="8" style="1162" customWidth="1"/>
    <col min="3858" max="3858" width="9" style="1162" customWidth="1"/>
    <col min="3859" max="4096" width="10.140625" style="1162"/>
    <col min="4097" max="4097" width="4.140625" style="1162" customWidth="1"/>
    <col min="4098" max="4099" width="16.140625" style="1162" customWidth="1"/>
    <col min="4100" max="4101" width="10.140625" style="1162" customWidth="1"/>
    <col min="4102" max="4102" width="12" style="1162" customWidth="1"/>
    <col min="4103" max="4103" width="10.140625" style="1162" customWidth="1"/>
    <col min="4104" max="4105" width="6.42578125" style="1162" customWidth="1"/>
    <col min="4106" max="4106" width="8.7109375" style="1162" customWidth="1"/>
    <col min="4107" max="4113" width="8" style="1162" customWidth="1"/>
    <col min="4114" max="4114" width="9" style="1162" customWidth="1"/>
    <col min="4115" max="4352" width="10.140625" style="1162"/>
    <col min="4353" max="4353" width="4.140625" style="1162" customWidth="1"/>
    <col min="4354" max="4355" width="16.140625" style="1162" customWidth="1"/>
    <col min="4356" max="4357" width="10.140625" style="1162" customWidth="1"/>
    <col min="4358" max="4358" width="12" style="1162" customWidth="1"/>
    <col min="4359" max="4359" width="10.140625" style="1162" customWidth="1"/>
    <col min="4360" max="4361" width="6.42578125" style="1162" customWidth="1"/>
    <col min="4362" max="4362" width="8.7109375" style="1162" customWidth="1"/>
    <col min="4363" max="4369" width="8" style="1162" customWidth="1"/>
    <col min="4370" max="4370" width="9" style="1162" customWidth="1"/>
    <col min="4371" max="4608" width="10.140625" style="1162"/>
    <col min="4609" max="4609" width="4.140625" style="1162" customWidth="1"/>
    <col min="4610" max="4611" width="16.140625" style="1162" customWidth="1"/>
    <col min="4612" max="4613" width="10.140625" style="1162" customWidth="1"/>
    <col min="4614" max="4614" width="12" style="1162" customWidth="1"/>
    <col min="4615" max="4615" width="10.140625" style="1162" customWidth="1"/>
    <col min="4616" max="4617" width="6.42578125" style="1162" customWidth="1"/>
    <col min="4618" max="4618" width="8.7109375" style="1162" customWidth="1"/>
    <col min="4619" max="4625" width="8" style="1162" customWidth="1"/>
    <col min="4626" max="4626" width="9" style="1162" customWidth="1"/>
    <col min="4627" max="4864" width="10.140625" style="1162"/>
    <col min="4865" max="4865" width="4.140625" style="1162" customWidth="1"/>
    <col min="4866" max="4867" width="16.140625" style="1162" customWidth="1"/>
    <col min="4868" max="4869" width="10.140625" style="1162" customWidth="1"/>
    <col min="4870" max="4870" width="12" style="1162" customWidth="1"/>
    <col min="4871" max="4871" width="10.140625" style="1162" customWidth="1"/>
    <col min="4872" max="4873" width="6.42578125" style="1162" customWidth="1"/>
    <col min="4874" max="4874" width="8.7109375" style="1162" customWidth="1"/>
    <col min="4875" max="4881" width="8" style="1162" customWidth="1"/>
    <col min="4882" max="4882" width="9" style="1162" customWidth="1"/>
    <col min="4883" max="5120" width="10.140625" style="1162"/>
    <col min="5121" max="5121" width="4.140625" style="1162" customWidth="1"/>
    <col min="5122" max="5123" width="16.140625" style="1162" customWidth="1"/>
    <col min="5124" max="5125" width="10.140625" style="1162" customWidth="1"/>
    <col min="5126" max="5126" width="12" style="1162" customWidth="1"/>
    <col min="5127" max="5127" width="10.140625" style="1162" customWidth="1"/>
    <col min="5128" max="5129" width="6.42578125" style="1162" customWidth="1"/>
    <col min="5130" max="5130" width="8.7109375" style="1162" customWidth="1"/>
    <col min="5131" max="5137" width="8" style="1162" customWidth="1"/>
    <col min="5138" max="5138" width="9" style="1162" customWidth="1"/>
    <col min="5139" max="5376" width="10.140625" style="1162"/>
    <col min="5377" max="5377" width="4.140625" style="1162" customWidth="1"/>
    <col min="5378" max="5379" width="16.140625" style="1162" customWidth="1"/>
    <col min="5380" max="5381" width="10.140625" style="1162" customWidth="1"/>
    <col min="5382" max="5382" width="12" style="1162" customWidth="1"/>
    <col min="5383" max="5383" width="10.140625" style="1162" customWidth="1"/>
    <col min="5384" max="5385" width="6.42578125" style="1162" customWidth="1"/>
    <col min="5386" max="5386" width="8.7109375" style="1162" customWidth="1"/>
    <col min="5387" max="5393" width="8" style="1162" customWidth="1"/>
    <col min="5394" max="5394" width="9" style="1162" customWidth="1"/>
    <col min="5395" max="5632" width="10.140625" style="1162"/>
    <col min="5633" max="5633" width="4.140625" style="1162" customWidth="1"/>
    <col min="5634" max="5635" width="16.140625" style="1162" customWidth="1"/>
    <col min="5636" max="5637" width="10.140625" style="1162" customWidth="1"/>
    <col min="5638" max="5638" width="12" style="1162" customWidth="1"/>
    <col min="5639" max="5639" width="10.140625" style="1162" customWidth="1"/>
    <col min="5640" max="5641" width="6.42578125" style="1162" customWidth="1"/>
    <col min="5642" max="5642" width="8.7109375" style="1162" customWidth="1"/>
    <col min="5643" max="5649" width="8" style="1162" customWidth="1"/>
    <col min="5650" max="5650" width="9" style="1162" customWidth="1"/>
    <col min="5651" max="5888" width="10.140625" style="1162"/>
    <col min="5889" max="5889" width="4.140625" style="1162" customWidth="1"/>
    <col min="5890" max="5891" width="16.140625" style="1162" customWidth="1"/>
    <col min="5892" max="5893" width="10.140625" style="1162" customWidth="1"/>
    <col min="5894" max="5894" width="12" style="1162" customWidth="1"/>
    <col min="5895" max="5895" width="10.140625" style="1162" customWidth="1"/>
    <col min="5896" max="5897" width="6.42578125" style="1162" customWidth="1"/>
    <col min="5898" max="5898" width="8.7109375" style="1162" customWidth="1"/>
    <col min="5899" max="5905" width="8" style="1162" customWidth="1"/>
    <col min="5906" max="5906" width="9" style="1162" customWidth="1"/>
    <col min="5907" max="6144" width="10.140625" style="1162"/>
    <col min="6145" max="6145" width="4.140625" style="1162" customWidth="1"/>
    <col min="6146" max="6147" width="16.140625" style="1162" customWidth="1"/>
    <col min="6148" max="6149" width="10.140625" style="1162" customWidth="1"/>
    <col min="6150" max="6150" width="12" style="1162" customWidth="1"/>
    <col min="6151" max="6151" width="10.140625" style="1162" customWidth="1"/>
    <col min="6152" max="6153" width="6.42578125" style="1162" customWidth="1"/>
    <col min="6154" max="6154" width="8.7109375" style="1162" customWidth="1"/>
    <col min="6155" max="6161" width="8" style="1162" customWidth="1"/>
    <col min="6162" max="6162" width="9" style="1162" customWidth="1"/>
    <col min="6163" max="6400" width="10.140625" style="1162"/>
    <col min="6401" max="6401" width="4.140625" style="1162" customWidth="1"/>
    <col min="6402" max="6403" width="16.140625" style="1162" customWidth="1"/>
    <col min="6404" max="6405" width="10.140625" style="1162" customWidth="1"/>
    <col min="6406" max="6406" width="12" style="1162" customWidth="1"/>
    <col min="6407" max="6407" width="10.140625" style="1162" customWidth="1"/>
    <col min="6408" max="6409" width="6.42578125" style="1162" customWidth="1"/>
    <col min="6410" max="6410" width="8.7109375" style="1162" customWidth="1"/>
    <col min="6411" max="6417" width="8" style="1162" customWidth="1"/>
    <col min="6418" max="6418" width="9" style="1162" customWidth="1"/>
    <col min="6419" max="6656" width="10.140625" style="1162"/>
    <col min="6657" max="6657" width="4.140625" style="1162" customWidth="1"/>
    <col min="6658" max="6659" width="16.140625" style="1162" customWidth="1"/>
    <col min="6660" max="6661" width="10.140625" style="1162" customWidth="1"/>
    <col min="6662" max="6662" width="12" style="1162" customWidth="1"/>
    <col min="6663" max="6663" width="10.140625" style="1162" customWidth="1"/>
    <col min="6664" max="6665" width="6.42578125" style="1162" customWidth="1"/>
    <col min="6666" max="6666" width="8.7109375" style="1162" customWidth="1"/>
    <col min="6667" max="6673" width="8" style="1162" customWidth="1"/>
    <col min="6674" max="6674" width="9" style="1162" customWidth="1"/>
    <col min="6675" max="6912" width="10.140625" style="1162"/>
    <col min="6913" max="6913" width="4.140625" style="1162" customWidth="1"/>
    <col min="6914" max="6915" width="16.140625" style="1162" customWidth="1"/>
    <col min="6916" max="6917" width="10.140625" style="1162" customWidth="1"/>
    <col min="6918" max="6918" width="12" style="1162" customWidth="1"/>
    <col min="6919" max="6919" width="10.140625" style="1162" customWidth="1"/>
    <col min="6920" max="6921" width="6.42578125" style="1162" customWidth="1"/>
    <col min="6922" max="6922" width="8.7109375" style="1162" customWidth="1"/>
    <col min="6923" max="6929" width="8" style="1162" customWidth="1"/>
    <col min="6930" max="6930" width="9" style="1162" customWidth="1"/>
    <col min="6931" max="7168" width="10.140625" style="1162"/>
    <col min="7169" max="7169" width="4.140625" style="1162" customWidth="1"/>
    <col min="7170" max="7171" width="16.140625" style="1162" customWidth="1"/>
    <col min="7172" max="7173" width="10.140625" style="1162" customWidth="1"/>
    <col min="7174" max="7174" width="12" style="1162" customWidth="1"/>
    <col min="7175" max="7175" width="10.140625" style="1162" customWidth="1"/>
    <col min="7176" max="7177" width="6.42578125" style="1162" customWidth="1"/>
    <col min="7178" max="7178" width="8.7109375" style="1162" customWidth="1"/>
    <col min="7179" max="7185" width="8" style="1162" customWidth="1"/>
    <col min="7186" max="7186" width="9" style="1162" customWidth="1"/>
    <col min="7187" max="7424" width="10.140625" style="1162"/>
    <col min="7425" max="7425" width="4.140625" style="1162" customWidth="1"/>
    <col min="7426" max="7427" width="16.140625" style="1162" customWidth="1"/>
    <col min="7428" max="7429" width="10.140625" style="1162" customWidth="1"/>
    <col min="7430" max="7430" width="12" style="1162" customWidth="1"/>
    <col min="7431" max="7431" width="10.140625" style="1162" customWidth="1"/>
    <col min="7432" max="7433" width="6.42578125" style="1162" customWidth="1"/>
    <col min="7434" max="7434" width="8.7109375" style="1162" customWidth="1"/>
    <col min="7435" max="7441" width="8" style="1162" customWidth="1"/>
    <col min="7442" max="7442" width="9" style="1162" customWidth="1"/>
    <col min="7443" max="7680" width="10.140625" style="1162"/>
    <col min="7681" max="7681" width="4.140625" style="1162" customWidth="1"/>
    <col min="7682" max="7683" width="16.140625" style="1162" customWidth="1"/>
    <col min="7684" max="7685" width="10.140625" style="1162" customWidth="1"/>
    <col min="7686" max="7686" width="12" style="1162" customWidth="1"/>
    <col min="7687" max="7687" width="10.140625" style="1162" customWidth="1"/>
    <col min="7688" max="7689" width="6.42578125" style="1162" customWidth="1"/>
    <col min="7690" max="7690" width="8.7109375" style="1162" customWidth="1"/>
    <col min="7691" max="7697" width="8" style="1162" customWidth="1"/>
    <col min="7698" max="7698" width="9" style="1162" customWidth="1"/>
    <col min="7699" max="7936" width="10.140625" style="1162"/>
    <col min="7937" max="7937" width="4.140625" style="1162" customWidth="1"/>
    <col min="7938" max="7939" width="16.140625" style="1162" customWidth="1"/>
    <col min="7940" max="7941" width="10.140625" style="1162" customWidth="1"/>
    <col min="7942" max="7942" width="12" style="1162" customWidth="1"/>
    <col min="7943" max="7943" width="10.140625" style="1162" customWidth="1"/>
    <col min="7944" max="7945" width="6.42578125" style="1162" customWidth="1"/>
    <col min="7946" max="7946" width="8.7109375" style="1162" customWidth="1"/>
    <col min="7947" max="7953" width="8" style="1162" customWidth="1"/>
    <col min="7954" max="7954" width="9" style="1162" customWidth="1"/>
    <col min="7955" max="8192" width="10.140625" style="1162"/>
    <col min="8193" max="8193" width="4.140625" style="1162" customWidth="1"/>
    <col min="8194" max="8195" width="16.140625" style="1162" customWidth="1"/>
    <col min="8196" max="8197" width="10.140625" style="1162" customWidth="1"/>
    <col min="8198" max="8198" width="12" style="1162" customWidth="1"/>
    <col min="8199" max="8199" width="10.140625" style="1162" customWidth="1"/>
    <col min="8200" max="8201" width="6.42578125" style="1162" customWidth="1"/>
    <col min="8202" max="8202" width="8.7109375" style="1162" customWidth="1"/>
    <col min="8203" max="8209" width="8" style="1162" customWidth="1"/>
    <col min="8210" max="8210" width="9" style="1162" customWidth="1"/>
    <col min="8211" max="8448" width="10.140625" style="1162"/>
    <col min="8449" max="8449" width="4.140625" style="1162" customWidth="1"/>
    <col min="8450" max="8451" width="16.140625" style="1162" customWidth="1"/>
    <col min="8452" max="8453" width="10.140625" style="1162" customWidth="1"/>
    <col min="8454" max="8454" width="12" style="1162" customWidth="1"/>
    <col min="8455" max="8455" width="10.140625" style="1162" customWidth="1"/>
    <col min="8456" max="8457" width="6.42578125" style="1162" customWidth="1"/>
    <col min="8458" max="8458" width="8.7109375" style="1162" customWidth="1"/>
    <col min="8459" max="8465" width="8" style="1162" customWidth="1"/>
    <col min="8466" max="8466" width="9" style="1162" customWidth="1"/>
    <col min="8467" max="8704" width="10.140625" style="1162"/>
    <col min="8705" max="8705" width="4.140625" style="1162" customWidth="1"/>
    <col min="8706" max="8707" width="16.140625" style="1162" customWidth="1"/>
    <col min="8708" max="8709" width="10.140625" style="1162" customWidth="1"/>
    <col min="8710" max="8710" width="12" style="1162" customWidth="1"/>
    <col min="8711" max="8711" width="10.140625" style="1162" customWidth="1"/>
    <col min="8712" max="8713" width="6.42578125" style="1162" customWidth="1"/>
    <col min="8714" max="8714" width="8.7109375" style="1162" customWidth="1"/>
    <col min="8715" max="8721" width="8" style="1162" customWidth="1"/>
    <col min="8722" max="8722" width="9" style="1162" customWidth="1"/>
    <col min="8723" max="8960" width="10.140625" style="1162"/>
    <col min="8961" max="8961" width="4.140625" style="1162" customWidth="1"/>
    <col min="8962" max="8963" width="16.140625" style="1162" customWidth="1"/>
    <col min="8964" max="8965" width="10.140625" style="1162" customWidth="1"/>
    <col min="8966" max="8966" width="12" style="1162" customWidth="1"/>
    <col min="8967" max="8967" width="10.140625" style="1162" customWidth="1"/>
    <col min="8968" max="8969" width="6.42578125" style="1162" customWidth="1"/>
    <col min="8970" max="8970" width="8.7109375" style="1162" customWidth="1"/>
    <col min="8971" max="8977" width="8" style="1162" customWidth="1"/>
    <col min="8978" max="8978" width="9" style="1162" customWidth="1"/>
    <col min="8979" max="9216" width="10.140625" style="1162"/>
    <col min="9217" max="9217" width="4.140625" style="1162" customWidth="1"/>
    <col min="9218" max="9219" width="16.140625" style="1162" customWidth="1"/>
    <col min="9220" max="9221" width="10.140625" style="1162" customWidth="1"/>
    <col min="9222" max="9222" width="12" style="1162" customWidth="1"/>
    <col min="9223" max="9223" width="10.140625" style="1162" customWidth="1"/>
    <col min="9224" max="9225" width="6.42578125" style="1162" customWidth="1"/>
    <col min="9226" max="9226" width="8.7109375" style="1162" customWidth="1"/>
    <col min="9227" max="9233" width="8" style="1162" customWidth="1"/>
    <col min="9234" max="9234" width="9" style="1162" customWidth="1"/>
    <col min="9235" max="9472" width="10.140625" style="1162"/>
    <col min="9473" max="9473" width="4.140625" style="1162" customWidth="1"/>
    <col min="9474" max="9475" width="16.140625" style="1162" customWidth="1"/>
    <col min="9476" max="9477" width="10.140625" style="1162" customWidth="1"/>
    <col min="9478" max="9478" width="12" style="1162" customWidth="1"/>
    <col min="9479" max="9479" width="10.140625" style="1162" customWidth="1"/>
    <col min="9480" max="9481" width="6.42578125" style="1162" customWidth="1"/>
    <col min="9482" max="9482" width="8.7109375" style="1162" customWidth="1"/>
    <col min="9483" max="9489" width="8" style="1162" customWidth="1"/>
    <col min="9490" max="9490" width="9" style="1162" customWidth="1"/>
    <col min="9491" max="9728" width="10.140625" style="1162"/>
    <col min="9729" max="9729" width="4.140625" style="1162" customWidth="1"/>
    <col min="9730" max="9731" width="16.140625" style="1162" customWidth="1"/>
    <col min="9732" max="9733" width="10.140625" style="1162" customWidth="1"/>
    <col min="9734" max="9734" width="12" style="1162" customWidth="1"/>
    <col min="9735" max="9735" width="10.140625" style="1162" customWidth="1"/>
    <col min="9736" max="9737" width="6.42578125" style="1162" customWidth="1"/>
    <col min="9738" max="9738" width="8.7109375" style="1162" customWidth="1"/>
    <col min="9739" max="9745" width="8" style="1162" customWidth="1"/>
    <col min="9746" max="9746" width="9" style="1162" customWidth="1"/>
    <col min="9747" max="9984" width="10.140625" style="1162"/>
    <col min="9985" max="9985" width="4.140625" style="1162" customWidth="1"/>
    <col min="9986" max="9987" width="16.140625" style="1162" customWidth="1"/>
    <col min="9988" max="9989" width="10.140625" style="1162" customWidth="1"/>
    <col min="9990" max="9990" width="12" style="1162" customWidth="1"/>
    <col min="9991" max="9991" width="10.140625" style="1162" customWidth="1"/>
    <col min="9992" max="9993" width="6.42578125" style="1162" customWidth="1"/>
    <col min="9994" max="9994" width="8.7109375" style="1162" customWidth="1"/>
    <col min="9995" max="10001" width="8" style="1162" customWidth="1"/>
    <col min="10002" max="10002" width="9" style="1162" customWidth="1"/>
    <col min="10003" max="10240" width="10.140625" style="1162"/>
    <col min="10241" max="10241" width="4.140625" style="1162" customWidth="1"/>
    <col min="10242" max="10243" width="16.140625" style="1162" customWidth="1"/>
    <col min="10244" max="10245" width="10.140625" style="1162" customWidth="1"/>
    <col min="10246" max="10246" width="12" style="1162" customWidth="1"/>
    <col min="10247" max="10247" width="10.140625" style="1162" customWidth="1"/>
    <col min="10248" max="10249" width="6.42578125" style="1162" customWidth="1"/>
    <col min="10250" max="10250" width="8.7109375" style="1162" customWidth="1"/>
    <col min="10251" max="10257" width="8" style="1162" customWidth="1"/>
    <col min="10258" max="10258" width="9" style="1162" customWidth="1"/>
    <col min="10259" max="10496" width="10.140625" style="1162"/>
    <col min="10497" max="10497" width="4.140625" style="1162" customWidth="1"/>
    <col min="10498" max="10499" width="16.140625" style="1162" customWidth="1"/>
    <col min="10500" max="10501" width="10.140625" style="1162" customWidth="1"/>
    <col min="10502" max="10502" width="12" style="1162" customWidth="1"/>
    <col min="10503" max="10503" width="10.140625" style="1162" customWidth="1"/>
    <col min="10504" max="10505" width="6.42578125" style="1162" customWidth="1"/>
    <col min="10506" max="10506" width="8.7109375" style="1162" customWidth="1"/>
    <col min="10507" max="10513" width="8" style="1162" customWidth="1"/>
    <col min="10514" max="10514" width="9" style="1162" customWidth="1"/>
    <col min="10515" max="10752" width="10.140625" style="1162"/>
    <col min="10753" max="10753" width="4.140625" style="1162" customWidth="1"/>
    <col min="10754" max="10755" width="16.140625" style="1162" customWidth="1"/>
    <col min="10756" max="10757" width="10.140625" style="1162" customWidth="1"/>
    <col min="10758" max="10758" width="12" style="1162" customWidth="1"/>
    <col min="10759" max="10759" width="10.140625" style="1162" customWidth="1"/>
    <col min="10760" max="10761" width="6.42578125" style="1162" customWidth="1"/>
    <col min="10762" max="10762" width="8.7109375" style="1162" customWidth="1"/>
    <col min="10763" max="10769" width="8" style="1162" customWidth="1"/>
    <col min="10770" max="10770" width="9" style="1162" customWidth="1"/>
    <col min="10771" max="11008" width="10.140625" style="1162"/>
    <col min="11009" max="11009" width="4.140625" style="1162" customWidth="1"/>
    <col min="11010" max="11011" width="16.140625" style="1162" customWidth="1"/>
    <col min="11012" max="11013" width="10.140625" style="1162" customWidth="1"/>
    <col min="11014" max="11014" width="12" style="1162" customWidth="1"/>
    <col min="11015" max="11015" width="10.140625" style="1162" customWidth="1"/>
    <col min="11016" max="11017" width="6.42578125" style="1162" customWidth="1"/>
    <col min="11018" max="11018" width="8.7109375" style="1162" customWidth="1"/>
    <col min="11019" max="11025" width="8" style="1162" customWidth="1"/>
    <col min="11026" max="11026" width="9" style="1162" customWidth="1"/>
    <col min="11027" max="11264" width="10.140625" style="1162"/>
    <col min="11265" max="11265" width="4.140625" style="1162" customWidth="1"/>
    <col min="11266" max="11267" width="16.140625" style="1162" customWidth="1"/>
    <col min="11268" max="11269" width="10.140625" style="1162" customWidth="1"/>
    <col min="11270" max="11270" width="12" style="1162" customWidth="1"/>
    <col min="11271" max="11271" width="10.140625" style="1162" customWidth="1"/>
    <col min="11272" max="11273" width="6.42578125" style="1162" customWidth="1"/>
    <col min="11274" max="11274" width="8.7109375" style="1162" customWidth="1"/>
    <col min="11275" max="11281" width="8" style="1162" customWidth="1"/>
    <col min="11282" max="11282" width="9" style="1162" customWidth="1"/>
    <col min="11283" max="11520" width="10.140625" style="1162"/>
    <col min="11521" max="11521" width="4.140625" style="1162" customWidth="1"/>
    <col min="11522" max="11523" width="16.140625" style="1162" customWidth="1"/>
    <col min="11524" max="11525" width="10.140625" style="1162" customWidth="1"/>
    <col min="11526" max="11526" width="12" style="1162" customWidth="1"/>
    <col min="11527" max="11527" width="10.140625" style="1162" customWidth="1"/>
    <col min="11528" max="11529" width="6.42578125" style="1162" customWidth="1"/>
    <col min="11530" max="11530" width="8.7109375" style="1162" customWidth="1"/>
    <col min="11531" max="11537" width="8" style="1162" customWidth="1"/>
    <col min="11538" max="11538" width="9" style="1162" customWidth="1"/>
    <col min="11539" max="11776" width="10.140625" style="1162"/>
    <col min="11777" max="11777" width="4.140625" style="1162" customWidth="1"/>
    <col min="11778" max="11779" width="16.140625" style="1162" customWidth="1"/>
    <col min="11780" max="11781" width="10.140625" style="1162" customWidth="1"/>
    <col min="11782" max="11782" width="12" style="1162" customWidth="1"/>
    <col min="11783" max="11783" width="10.140625" style="1162" customWidth="1"/>
    <col min="11784" max="11785" width="6.42578125" style="1162" customWidth="1"/>
    <col min="11786" max="11786" width="8.7109375" style="1162" customWidth="1"/>
    <col min="11787" max="11793" width="8" style="1162" customWidth="1"/>
    <col min="11794" max="11794" width="9" style="1162" customWidth="1"/>
    <col min="11795" max="12032" width="10.140625" style="1162"/>
    <col min="12033" max="12033" width="4.140625" style="1162" customWidth="1"/>
    <col min="12034" max="12035" width="16.140625" style="1162" customWidth="1"/>
    <col min="12036" max="12037" width="10.140625" style="1162" customWidth="1"/>
    <col min="12038" max="12038" width="12" style="1162" customWidth="1"/>
    <col min="12039" max="12039" width="10.140625" style="1162" customWidth="1"/>
    <col min="12040" max="12041" width="6.42578125" style="1162" customWidth="1"/>
    <col min="12042" max="12042" width="8.7109375" style="1162" customWidth="1"/>
    <col min="12043" max="12049" width="8" style="1162" customWidth="1"/>
    <col min="12050" max="12050" width="9" style="1162" customWidth="1"/>
    <col min="12051" max="12288" width="10.140625" style="1162"/>
    <col min="12289" max="12289" width="4.140625" style="1162" customWidth="1"/>
    <col min="12290" max="12291" width="16.140625" style="1162" customWidth="1"/>
    <col min="12292" max="12293" width="10.140625" style="1162" customWidth="1"/>
    <col min="12294" max="12294" width="12" style="1162" customWidth="1"/>
    <col min="12295" max="12295" width="10.140625" style="1162" customWidth="1"/>
    <col min="12296" max="12297" width="6.42578125" style="1162" customWidth="1"/>
    <col min="12298" max="12298" width="8.7109375" style="1162" customWidth="1"/>
    <col min="12299" max="12305" width="8" style="1162" customWidth="1"/>
    <col min="12306" max="12306" width="9" style="1162" customWidth="1"/>
    <col min="12307" max="12544" width="10.140625" style="1162"/>
    <col min="12545" max="12545" width="4.140625" style="1162" customWidth="1"/>
    <col min="12546" max="12547" width="16.140625" style="1162" customWidth="1"/>
    <col min="12548" max="12549" width="10.140625" style="1162" customWidth="1"/>
    <col min="12550" max="12550" width="12" style="1162" customWidth="1"/>
    <col min="12551" max="12551" width="10.140625" style="1162" customWidth="1"/>
    <col min="12552" max="12553" width="6.42578125" style="1162" customWidth="1"/>
    <col min="12554" max="12554" width="8.7109375" style="1162" customWidth="1"/>
    <col min="12555" max="12561" width="8" style="1162" customWidth="1"/>
    <col min="12562" max="12562" width="9" style="1162" customWidth="1"/>
    <col min="12563" max="12800" width="10.140625" style="1162"/>
    <col min="12801" max="12801" width="4.140625" style="1162" customWidth="1"/>
    <col min="12802" max="12803" width="16.140625" style="1162" customWidth="1"/>
    <col min="12804" max="12805" width="10.140625" style="1162" customWidth="1"/>
    <col min="12806" max="12806" width="12" style="1162" customWidth="1"/>
    <col min="12807" max="12807" width="10.140625" style="1162" customWidth="1"/>
    <col min="12808" max="12809" width="6.42578125" style="1162" customWidth="1"/>
    <col min="12810" max="12810" width="8.7109375" style="1162" customWidth="1"/>
    <col min="12811" max="12817" width="8" style="1162" customWidth="1"/>
    <col min="12818" max="12818" width="9" style="1162" customWidth="1"/>
    <col min="12819" max="13056" width="10.140625" style="1162"/>
    <col min="13057" max="13057" width="4.140625" style="1162" customWidth="1"/>
    <col min="13058" max="13059" width="16.140625" style="1162" customWidth="1"/>
    <col min="13060" max="13061" width="10.140625" style="1162" customWidth="1"/>
    <col min="13062" max="13062" width="12" style="1162" customWidth="1"/>
    <col min="13063" max="13063" width="10.140625" style="1162" customWidth="1"/>
    <col min="13064" max="13065" width="6.42578125" style="1162" customWidth="1"/>
    <col min="13066" max="13066" width="8.7109375" style="1162" customWidth="1"/>
    <col min="13067" max="13073" width="8" style="1162" customWidth="1"/>
    <col min="13074" max="13074" width="9" style="1162" customWidth="1"/>
    <col min="13075" max="13312" width="10.140625" style="1162"/>
    <col min="13313" max="13313" width="4.140625" style="1162" customWidth="1"/>
    <col min="13314" max="13315" width="16.140625" style="1162" customWidth="1"/>
    <col min="13316" max="13317" width="10.140625" style="1162" customWidth="1"/>
    <col min="13318" max="13318" width="12" style="1162" customWidth="1"/>
    <col min="13319" max="13319" width="10.140625" style="1162" customWidth="1"/>
    <col min="13320" max="13321" width="6.42578125" style="1162" customWidth="1"/>
    <col min="13322" max="13322" width="8.7109375" style="1162" customWidth="1"/>
    <col min="13323" max="13329" width="8" style="1162" customWidth="1"/>
    <col min="13330" max="13330" width="9" style="1162" customWidth="1"/>
    <col min="13331" max="13568" width="10.140625" style="1162"/>
    <col min="13569" max="13569" width="4.140625" style="1162" customWidth="1"/>
    <col min="13570" max="13571" width="16.140625" style="1162" customWidth="1"/>
    <col min="13572" max="13573" width="10.140625" style="1162" customWidth="1"/>
    <col min="13574" max="13574" width="12" style="1162" customWidth="1"/>
    <col min="13575" max="13575" width="10.140625" style="1162" customWidth="1"/>
    <col min="13576" max="13577" width="6.42578125" style="1162" customWidth="1"/>
    <col min="13578" max="13578" width="8.7109375" style="1162" customWidth="1"/>
    <col min="13579" max="13585" width="8" style="1162" customWidth="1"/>
    <col min="13586" max="13586" width="9" style="1162" customWidth="1"/>
    <col min="13587" max="13824" width="10.140625" style="1162"/>
    <col min="13825" max="13825" width="4.140625" style="1162" customWidth="1"/>
    <col min="13826" max="13827" width="16.140625" style="1162" customWidth="1"/>
    <col min="13828" max="13829" width="10.140625" style="1162" customWidth="1"/>
    <col min="13830" max="13830" width="12" style="1162" customWidth="1"/>
    <col min="13831" max="13831" width="10.140625" style="1162" customWidth="1"/>
    <col min="13832" max="13833" width="6.42578125" style="1162" customWidth="1"/>
    <col min="13834" max="13834" width="8.7109375" style="1162" customWidth="1"/>
    <col min="13835" max="13841" width="8" style="1162" customWidth="1"/>
    <col min="13842" max="13842" width="9" style="1162" customWidth="1"/>
    <col min="13843" max="14080" width="10.140625" style="1162"/>
    <col min="14081" max="14081" width="4.140625" style="1162" customWidth="1"/>
    <col min="14082" max="14083" width="16.140625" style="1162" customWidth="1"/>
    <col min="14084" max="14085" width="10.140625" style="1162" customWidth="1"/>
    <col min="14086" max="14086" width="12" style="1162" customWidth="1"/>
    <col min="14087" max="14087" width="10.140625" style="1162" customWidth="1"/>
    <col min="14088" max="14089" width="6.42578125" style="1162" customWidth="1"/>
    <col min="14090" max="14090" width="8.7109375" style="1162" customWidth="1"/>
    <col min="14091" max="14097" width="8" style="1162" customWidth="1"/>
    <col min="14098" max="14098" width="9" style="1162" customWidth="1"/>
    <col min="14099" max="14336" width="10.140625" style="1162"/>
    <col min="14337" max="14337" width="4.140625" style="1162" customWidth="1"/>
    <col min="14338" max="14339" width="16.140625" style="1162" customWidth="1"/>
    <col min="14340" max="14341" width="10.140625" style="1162" customWidth="1"/>
    <col min="14342" max="14342" width="12" style="1162" customWidth="1"/>
    <col min="14343" max="14343" width="10.140625" style="1162" customWidth="1"/>
    <col min="14344" max="14345" width="6.42578125" style="1162" customWidth="1"/>
    <col min="14346" max="14346" width="8.7109375" style="1162" customWidth="1"/>
    <col min="14347" max="14353" width="8" style="1162" customWidth="1"/>
    <col min="14354" max="14354" width="9" style="1162" customWidth="1"/>
    <col min="14355" max="14592" width="10.140625" style="1162"/>
    <col min="14593" max="14593" width="4.140625" style="1162" customWidth="1"/>
    <col min="14594" max="14595" width="16.140625" style="1162" customWidth="1"/>
    <col min="14596" max="14597" width="10.140625" style="1162" customWidth="1"/>
    <col min="14598" max="14598" width="12" style="1162" customWidth="1"/>
    <col min="14599" max="14599" width="10.140625" style="1162" customWidth="1"/>
    <col min="14600" max="14601" width="6.42578125" style="1162" customWidth="1"/>
    <col min="14602" max="14602" width="8.7109375" style="1162" customWidth="1"/>
    <col min="14603" max="14609" width="8" style="1162" customWidth="1"/>
    <col min="14610" max="14610" width="9" style="1162" customWidth="1"/>
    <col min="14611" max="14848" width="10.140625" style="1162"/>
    <col min="14849" max="14849" width="4.140625" style="1162" customWidth="1"/>
    <col min="14850" max="14851" width="16.140625" style="1162" customWidth="1"/>
    <col min="14852" max="14853" width="10.140625" style="1162" customWidth="1"/>
    <col min="14854" max="14854" width="12" style="1162" customWidth="1"/>
    <col min="14855" max="14855" width="10.140625" style="1162" customWidth="1"/>
    <col min="14856" max="14857" width="6.42578125" style="1162" customWidth="1"/>
    <col min="14858" max="14858" width="8.7109375" style="1162" customWidth="1"/>
    <col min="14859" max="14865" width="8" style="1162" customWidth="1"/>
    <col min="14866" max="14866" width="9" style="1162" customWidth="1"/>
    <col min="14867" max="15104" width="10.140625" style="1162"/>
    <col min="15105" max="15105" width="4.140625" style="1162" customWidth="1"/>
    <col min="15106" max="15107" width="16.140625" style="1162" customWidth="1"/>
    <col min="15108" max="15109" width="10.140625" style="1162" customWidth="1"/>
    <col min="15110" max="15110" width="12" style="1162" customWidth="1"/>
    <col min="15111" max="15111" width="10.140625" style="1162" customWidth="1"/>
    <col min="15112" max="15113" width="6.42578125" style="1162" customWidth="1"/>
    <col min="15114" max="15114" width="8.7109375" style="1162" customWidth="1"/>
    <col min="15115" max="15121" width="8" style="1162" customWidth="1"/>
    <col min="15122" max="15122" width="9" style="1162" customWidth="1"/>
    <col min="15123" max="15360" width="10.140625" style="1162"/>
    <col min="15361" max="15361" width="4.140625" style="1162" customWidth="1"/>
    <col min="15362" max="15363" width="16.140625" style="1162" customWidth="1"/>
    <col min="15364" max="15365" width="10.140625" style="1162" customWidth="1"/>
    <col min="15366" max="15366" width="12" style="1162" customWidth="1"/>
    <col min="15367" max="15367" width="10.140625" style="1162" customWidth="1"/>
    <col min="15368" max="15369" width="6.42578125" style="1162" customWidth="1"/>
    <col min="15370" max="15370" width="8.7109375" style="1162" customWidth="1"/>
    <col min="15371" max="15377" width="8" style="1162" customWidth="1"/>
    <col min="15378" max="15378" width="9" style="1162" customWidth="1"/>
    <col min="15379" max="15616" width="10.140625" style="1162"/>
    <col min="15617" max="15617" width="4.140625" style="1162" customWidth="1"/>
    <col min="15618" max="15619" width="16.140625" style="1162" customWidth="1"/>
    <col min="15620" max="15621" width="10.140625" style="1162" customWidth="1"/>
    <col min="15622" max="15622" width="12" style="1162" customWidth="1"/>
    <col min="15623" max="15623" width="10.140625" style="1162" customWidth="1"/>
    <col min="15624" max="15625" width="6.42578125" style="1162" customWidth="1"/>
    <col min="15626" max="15626" width="8.7109375" style="1162" customWidth="1"/>
    <col min="15627" max="15633" width="8" style="1162" customWidth="1"/>
    <col min="15634" max="15634" width="9" style="1162" customWidth="1"/>
    <col min="15635" max="15872" width="10.140625" style="1162"/>
    <col min="15873" max="15873" width="4.140625" style="1162" customWidth="1"/>
    <col min="15874" max="15875" width="16.140625" style="1162" customWidth="1"/>
    <col min="15876" max="15877" width="10.140625" style="1162" customWidth="1"/>
    <col min="15878" max="15878" width="12" style="1162" customWidth="1"/>
    <col min="15879" max="15879" width="10.140625" style="1162" customWidth="1"/>
    <col min="15880" max="15881" width="6.42578125" style="1162" customWidth="1"/>
    <col min="15882" max="15882" width="8.7109375" style="1162" customWidth="1"/>
    <col min="15883" max="15889" width="8" style="1162" customWidth="1"/>
    <col min="15890" max="15890" width="9" style="1162" customWidth="1"/>
    <col min="15891" max="16128" width="10.140625" style="1162"/>
    <col min="16129" max="16129" width="4.140625" style="1162" customWidth="1"/>
    <col min="16130" max="16131" width="16.140625" style="1162" customWidth="1"/>
    <col min="16132" max="16133" width="10.140625" style="1162" customWidth="1"/>
    <col min="16134" max="16134" width="12" style="1162" customWidth="1"/>
    <col min="16135" max="16135" width="10.140625" style="1162" customWidth="1"/>
    <col min="16136" max="16137" width="6.42578125" style="1162" customWidth="1"/>
    <col min="16138" max="16138" width="8.7109375" style="1162" customWidth="1"/>
    <col min="16139" max="16145" width="8" style="1162" customWidth="1"/>
    <col min="16146" max="16146" width="9" style="1162" customWidth="1"/>
    <col min="16147" max="16384" width="10.140625" style="1162"/>
  </cols>
  <sheetData>
    <row r="1" spans="1:21" ht="14.25" customHeight="1">
      <c r="A1" s="1480" t="s">
        <v>3514</v>
      </c>
      <c r="B1" s="1481"/>
      <c r="C1" s="1481"/>
      <c r="D1" s="1481"/>
      <c r="E1" s="1481"/>
      <c r="F1" s="1481"/>
      <c r="G1"/>
      <c r="H1"/>
      <c r="I1"/>
      <c r="J1"/>
      <c r="K1"/>
      <c r="L1"/>
      <c r="M1"/>
      <c r="N1"/>
      <c r="O1"/>
      <c r="P1"/>
      <c r="Q1"/>
      <c r="R1"/>
      <c r="S1"/>
    </row>
    <row r="2" spans="1:21" ht="14.25" customHeight="1">
      <c r="A2" s="1480" t="s">
        <v>3515</v>
      </c>
      <c r="B2" s="1481"/>
      <c r="C2" s="1481"/>
      <c r="D2" s="1481"/>
      <c r="E2" s="1481"/>
      <c r="F2" s="1481"/>
      <c r="G2"/>
      <c r="H2"/>
      <c r="I2"/>
      <c r="J2"/>
      <c r="K2"/>
      <c r="L2"/>
      <c r="M2"/>
      <c r="N2"/>
      <c r="O2"/>
      <c r="P2"/>
      <c r="Q2"/>
      <c r="R2"/>
      <c r="S2"/>
    </row>
    <row r="3" spans="1:21" ht="14.25" customHeight="1">
      <c r="A3" s="1480" t="s">
        <v>3516</v>
      </c>
      <c r="B3" s="1481"/>
      <c r="C3" s="1481"/>
      <c r="D3" s="1481"/>
      <c r="E3" s="1481"/>
      <c r="F3" s="1481"/>
      <c r="G3"/>
      <c r="H3"/>
      <c r="I3"/>
      <c r="J3"/>
      <c r="K3"/>
      <c r="L3"/>
      <c r="M3"/>
      <c r="N3"/>
      <c r="O3"/>
      <c r="P3"/>
      <c r="Q3"/>
      <c r="R3"/>
      <c r="S3"/>
    </row>
    <row r="4" spans="1:21" ht="1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21" ht="15.75">
      <c r="A5" s="1482" t="s">
        <v>3517</v>
      </c>
      <c r="B5" s="1481"/>
      <c r="C5" s="1481"/>
      <c r="D5" s="1481"/>
      <c r="E5" s="1481"/>
      <c r="F5" s="1481"/>
      <c r="G5" s="1481"/>
      <c r="H5" s="1481"/>
      <c r="I5" s="1481"/>
      <c r="J5" s="1481"/>
      <c r="K5" s="1481"/>
      <c r="L5" s="1481"/>
      <c r="M5" s="1481"/>
      <c r="N5" s="1481"/>
      <c r="O5" s="1481"/>
      <c r="P5" s="1481"/>
      <c r="Q5" s="1481"/>
      <c r="R5" s="1481"/>
      <c r="S5" s="1481"/>
    </row>
    <row r="6" spans="1:21" ht="14.25" customHeight="1">
      <c r="A6" s="1483" t="s">
        <v>5305</v>
      </c>
      <c r="B6" s="1481"/>
      <c r="C6" s="1481"/>
      <c r="D6" s="1481"/>
      <c r="E6" s="1481"/>
      <c r="F6" s="1481"/>
      <c r="G6" s="1481"/>
      <c r="H6" s="1481"/>
      <c r="I6" s="1481"/>
      <c r="J6" s="1481"/>
      <c r="K6" s="1481"/>
      <c r="L6" s="1481"/>
      <c r="M6" s="1481"/>
      <c r="N6" s="1481"/>
      <c r="O6" s="1481"/>
      <c r="P6" s="1481"/>
      <c r="Q6" s="1481"/>
      <c r="R6" s="1481"/>
      <c r="S6" s="1481"/>
    </row>
    <row r="7" spans="1:21" ht="1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21" ht="51" customHeight="1">
      <c r="A8" s="1476" t="s">
        <v>6</v>
      </c>
      <c r="B8" s="1476" t="s">
        <v>3519</v>
      </c>
      <c r="C8" s="1476" t="s">
        <v>3520</v>
      </c>
      <c r="D8" s="1476" t="s">
        <v>3521</v>
      </c>
      <c r="E8" s="1476" t="s">
        <v>3522</v>
      </c>
      <c r="F8" s="1476" t="s">
        <v>3523</v>
      </c>
      <c r="G8" s="1476" t="s">
        <v>3524</v>
      </c>
      <c r="H8" s="1476" t="s">
        <v>3525</v>
      </c>
      <c r="I8" s="1280" t="s">
        <v>3526</v>
      </c>
      <c r="J8" s="1476" t="s">
        <v>3527</v>
      </c>
      <c r="K8" s="1476" t="s">
        <v>3528</v>
      </c>
      <c r="L8" s="1476" t="s">
        <v>3528</v>
      </c>
      <c r="M8" s="1476" t="s">
        <v>3528</v>
      </c>
      <c r="N8" s="1476" t="s">
        <v>3528</v>
      </c>
      <c r="O8" s="1476" t="s">
        <v>3529</v>
      </c>
      <c r="P8" s="1476" t="s">
        <v>3530</v>
      </c>
      <c r="Q8" s="1476" t="s">
        <v>3531</v>
      </c>
      <c r="R8" s="1476" t="s">
        <v>3532</v>
      </c>
      <c r="S8" s="1476" t="s">
        <v>2573</v>
      </c>
    </row>
    <row r="9" spans="1:21" ht="14.25" customHeight="1">
      <c r="A9" s="1476" t="s">
        <v>3528</v>
      </c>
      <c r="B9" s="1476" t="s">
        <v>3528</v>
      </c>
      <c r="C9" s="1476" t="s">
        <v>3528</v>
      </c>
      <c r="D9" s="1476" t="s">
        <v>3528</v>
      </c>
      <c r="E9" s="1476" t="s">
        <v>3528</v>
      </c>
      <c r="F9" s="1476" t="s">
        <v>3528</v>
      </c>
      <c r="G9" s="1476" t="s">
        <v>3528</v>
      </c>
      <c r="H9" s="1476" t="s">
        <v>3528</v>
      </c>
      <c r="I9" s="1476" t="s">
        <v>3528</v>
      </c>
      <c r="J9" s="1476" t="s">
        <v>3533</v>
      </c>
      <c r="K9" s="1476" t="s">
        <v>2576</v>
      </c>
      <c r="L9" s="1476" t="s">
        <v>3528</v>
      </c>
      <c r="M9" s="1476" t="s">
        <v>3528</v>
      </c>
      <c r="N9" s="1280" t="s">
        <v>3528</v>
      </c>
      <c r="O9" s="1476" t="s">
        <v>3528</v>
      </c>
      <c r="P9" s="1476" t="s">
        <v>3528</v>
      </c>
      <c r="Q9" s="1476" t="s">
        <v>3528</v>
      </c>
      <c r="R9" s="1476" t="s">
        <v>3528</v>
      </c>
      <c r="S9" s="1476" t="s">
        <v>3528</v>
      </c>
      <c r="T9" s="1442"/>
    </row>
    <row r="10" spans="1:21" ht="24.95" customHeight="1">
      <c r="A10" s="1476" t="s">
        <v>3528</v>
      </c>
      <c r="B10" s="1476" t="s">
        <v>3528</v>
      </c>
      <c r="C10" s="1476" t="s">
        <v>3528</v>
      </c>
      <c r="D10" s="1476" t="s">
        <v>3528</v>
      </c>
      <c r="E10" s="1476" t="s">
        <v>3528</v>
      </c>
      <c r="F10" s="1476" t="s">
        <v>3528</v>
      </c>
      <c r="G10" s="1476" t="s">
        <v>3528</v>
      </c>
      <c r="H10" s="1476" t="s">
        <v>3528</v>
      </c>
      <c r="I10" s="1476" t="s">
        <v>3528</v>
      </c>
      <c r="J10" s="1476" t="s">
        <v>3528</v>
      </c>
      <c r="K10" s="1476" t="s">
        <v>3534</v>
      </c>
      <c r="L10" s="1476" t="s">
        <v>3535</v>
      </c>
      <c r="M10" s="1476" t="s">
        <v>3536</v>
      </c>
      <c r="N10" s="1280" t="s">
        <v>3537</v>
      </c>
      <c r="O10" s="1476" t="s">
        <v>3528</v>
      </c>
      <c r="P10" s="1476" t="s">
        <v>3528</v>
      </c>
      <c r="Q10" s="1476" t="s">
        <v>3528</v>
      </c>
      <c r="R10" s="1476" t="s">
        <v>3528</v>
      </c>
      <c r="S10" s="1476" t="s">
        <v>3528</v>
      </c>
      <c r="T10" s="1477" t="s">
        <v>3528</v>
      </c>
    </row>
    <row r="11" spans="1:21" ht="51">
      <c r="A11" s="571">
        <v>1</v>
      </c>
      <c r="B11" s="1281" t="s">
        <v>1341</v>
      </c>
      <c r="C11" s="1281" t="s">
        <v>3538</v>
      </c>
      <c r="D11" s="571" t="s">
        <v>2285</v>
      </c>
      <c r="E11" s="571" t="s">
        <v>2285</v>
      </c>
      <c r="F11" s="571" t="s">
        <v>2991</v>
      </c>
      <c r="G11" s="571" t="s">
        <v>3539</v>
      </c>
      <c r="H11" s="571" t="s">
        <v>32</v>
      </c>
      <c r="I11" s="571" t="s">
        <v>3540</v>
      </c>
      <c r="J11" s="1282">
        <v>5382000</v>
      </c>
      <c r="K11" s="1283"/>
      <c r="L11" s="1283"/>
      <c r="M11" s="1283"/>
      <c r="N11" s="1283"/>
      <c r="O11" s="1282">
        <v>5382000</v>
      </c>
      <c r="P11" s="1282">
        <v>5382000</v>
      </c>
      <c r="Q11" s="1282">
        <v>5382000</v>
      </c>
      <c r="R11" s="1282">
        <v>5382000</v>
      </c>
      <c r="S11" s="1281" t="s">
        <v>2603</v>
      </c>
      <c r="T11" s="1173">
        <f>VLOOKUP(D11,'T5-26'!$D$5:$I$332,5,0)</f>
        <v>0</v>
      </c>
      <c r="U11" s="1174">
        <f>+O11-T11</f>
        <v>5382000</v>
      </c>
    </row>
    <row r="12" spans="1:21" ht="51">
      <c r="A12" s="571">
        <v>2</v>
      </c>
      <c r="B12" s="1281" t="s">
        <v>1275</v>
      </c>
      <c r="C12" s="1281" t="s">
        <v>3546</v>
      </c>
      <c r="D12" s="571" t="s">
        <v>2272</v>
      </c>
      <c r="E12" s="571" t="s">
        <v>3528</v>
      </c>
      <c r="F12" s="571" t="s">
        <v>2992</v>
      </c>
      <c r="G12" s="571" t="s">
        <v>3547</v>
      </c>
      <c r="H12" s="571" t="s">
        <v>32</v>
      </c>
      <c r="I12" s="571" t="s">
        <v>3548</v>
      </c>
      <c r="J12" s="1282">
        <v>4730000</v>
      </c>
      <c r="K12" s="1283"/>
      <c r="L12" s="1283"/>
      <c r="M12" s="1283"/>
      <c r="N12" s="1283"/>
      <c r="O12" s="1282">
        <v>4730000</v>
      </c>
      <c r="P12" s="1282">
        <v>4730000</v>
      </c>
      <c r="Q12" s="1282">
        <v>4730000</v>
      </c>
      <c r="R12" s="1282">
        <v>4730000</v>
      </c>
      <c r="S12" s="1281" t="s">
        <v>2603</v>
      </c>
      <c r="T12" s="1173">
        <f>VLOOKUP(D12,'T5-26'!$D$5:$I$332,5,0)</f>
        <v>0</v>
      </c>
      <c r="U12" s="1174">
        <f t="shared" ref="U12:U75" si="0">+O12-T12</f>
        <v>4730000</v>
      </c>
    </row>
    <row r="13" spans="1:21" ht="38.25">
      <c r="A13" s="571">
        <v>3</v>
      </c>
      <c r="B13" s="1281" t="s">
        <v>2675</v>
      </c>
      <c r="C13" s="1281" t="s">
        <v>3549</v>
      </c>
      <c r="D13" s="571" t="s">
        <v>2993</v>
      </c>
      <c r="E13" s="571" t="s">
        <v>3528</v>
      </c>
      <c r="F13" s="571" t="s">
        <v>2994</v>
      </c>
      <c r="G13" s="571" t="s">
        <v>3550</v>
      </c>
      <c r="H13" s="571" t="s">
        <v>32</v>
      </c>
      <c r="I13" s="571" t="s">
        <v>3544</v>
      </c>
      <c r="J13" s="1282">
        <v>7110000</v>
      </c>
      <c r="K13" s="1283"/>
      <c r="L13" s="1283"/>
      <c r="M13" s="1283"/>
      <c r="N13" s="1283"/>
      <c r="O13" s="1282">
        <v>7110000</v>
      </c>
      <c r="P13" s="1282">
        <v>7110000</v>
      </c>
      <c r="Q13" s="1282">
        <v>7110000</v>
      </c>
      <c r="R13" s="1282">
        <v>7110000</v>
      </c>
      <c r="S13" s="1281" t="s">
        <v>4320</v>
      </c>
      <c r="T13" s="1173">
        <f>VLOOKUP(D13,'T5-26'!$D$5:$I$332,5,0)</f>
        <v>0</v>
      </c>
      <c r="U13" s="1174">
        <f t="shared" si="0"/>
        <v>7110000</v>
      </c>
    </row>
    <row r="14" spans="1:21" ht="51">
      <c r="A14" s="571">
        <v>4</v>
      </c>
      <c r="B14" s="1281" t="s">
        <v>2870</v>
      </c>
      <c r="C14" s="1281" t="s">
        <v>3552</v>
      </c>
      <c r="D14" s="571" t="s">
        <v>2995</v>
      </c>
      <c r="E14" s="571" t="s">
        <v>3528</v>
      </c>
      <c r="F14" s="571" t="s">
        <v>2996</v>
      </c>
      <c r="G14" s="571" t="s">
        <v>3553</v>
      </c>
      <c r="H14" s="571" t="s">
        <v>32</v>
      </c>
      <c r="I14" s="571" t="s">
        <v>3544</v>
      </c>
      <c r="J14" s="1282">
        <v>4730000</v>
      </c>
      <c r="K14" s="1283"/>
      <c r="L14" s="1283"/>
      <c r="M14" s="1283"/>
      <c r="N14" s="1283"/>
      <c r="O14" s="1282">
        <v>4730000</v>
      </c>
      <c r="P14" s="1282">
        <v>4730000</v>
      </c>
      <c r="Q14" s="1282">
        <v>4730000</v>
      </c>
      <c r="R14" s="1282">
        <v>4730000</v>
      </c>
      <c r="S14" s="1281" t="s">
        <v>2628</v>
      </c>
      <c r="T14" s="1173">
        <f>VLOOKUP(D14,'T5-26'!$D$5:$I$332,5,0)</f>
        <v>0</v>
      </c>
      <c r="U14" s="1174">
        <f t="shared" si="0"/>
        <v>4730000</v>
      </c>
    </row>
    <row r="15" spans="1:21" ht="51">
      <c r="A15" s="571">
        <v>5</v>
      </c>
      <c r="B15" s="1281" t="s">
        <v>2012</v>
      </c>
      <c r="C15" s="1281" t="s">
        <v>3555</v>
      </c>
      <c r="D15" s="571" t="s">
        <v>2551</v>
      </c>
      <c r="E15" s="571" t="s">
        <v>2551</v>
      </c>
      <c r="F15" s="571" t="s">
        <v>2997</v>
      </c>
      <c r="G15" s="571" t="s">
        <v>3556</v>
      </c>
      <c r="H15" s="571" t="s">
        <v>32</v>
      </c>
      <c r="I15" s="571" t="s">
        <v>3557</v>
      </c>
      <c r="J15" s="1282">
        <v>4730000</v>
      </c>
      <c r="K15" s="1283"/>
      <c r="L15" s="1283"/>
      <c r="M15" s="1283"/>
      <c r="N15" s="1283"/>
      <c r="O15" s="1282">
        <v>4730000</v>
      </c>
      <c r="P15" s="1282">
        <v>4730000</v>
      </c>
      <c r="Q15" s="1282">
        <v>4730000</v>
      </c>
      <c r="R15" s="1282">
        <v>4730000</v>
      </c>
      <c r="S15" s="1281" t="s">
        <v>2603</v>
      </c>
      <c r="T15" s="1173">
        <f>VLOOKUP(D15,'T5-26'!$D$5:$I$332,5,0)</f>
        <v>0</v>
      </c>
      <c r="U15" s="1174">
        <f t="shared" si="0"/>
        <v>4730000</v>
      </c>
    </row>
    <row r="16" spans="1:21" ht="51">
      <c r="A16" s="571">
        <v>6</v>
      </c>
      <c r="B16" s="1281" t="s">
        <v>1348</v>
      </c>
      <c r="C16" s="1281" t="s">
        <v>3560</v>
      </c>
      <c r="D16" s="571" t="s">
        <v>2286</v>
      </c>
      <c r="E16" s="571" t="s">
        <v>3528</v>
      </c>
      <c r="F16" s="571" t="s">
        <v>2999</v>
      </c>
      <c r="G16" s="571" t="s">
        <v>3561</v>
      </c>
      <c r="H16" s="571" t="s">
        <v>32</v>
      </c>
      <c r="I16" s="571" t="s">
        <v>3562</v>
      </c>
      <c r="J16" s="1282">
        <v>4730000</v>
      </c>
      <c r="K16" s="1283"/>
      <c r="L16" s="1283"/>
      <c r="M16" s="1283"/>
      <c r="N16" s="1283"/>
      <c r="O16" s="1282">
        <v>4730000</v>
      </c>
      <c r="P16" s="1282">
        <v>4730000</v>
      </c>
      <c r="Q16" s="1282">
        <v>4730000</v>
      </c>
      <c r="R16" s="1282">
        <v>4730000</v>
      </c>
      <c r="S16" s="1281" t="s">
        <v>2603</v>
      </c>
      <c r="T16" s="1173">
        <f>VLOOKUP(D16,'T5-26'!$D$5:$I$332,5,0)</f>
        <v>0</v>
      </c>
      <c r="U16" s="1174">
        <f t="shared" si="0"/>
        <v>4730000</v>
      </c>
    </row>
    <row r="17" spans="1:21" ht="38.25">
      <c r="A17" s="571">
        <v>7</v>
      </c>
      <c r="B17" s="1281" t="s">
        <v>314</v>
      </c>
      <c r="C17" s="1281" t="s">
        <v>3566</v>
      </c>
      <c r="D17" s="571" t="s">
        <v>2062</v>
      </c>
      <c r="E17" s="571" t="s">
        <v>2062</v>
      </c>
      <c r="F17" s="571" t="s">
        <v>3001</v>
      </c>
      <c r="G17" s="571" t="s">
        <v>3567</v>
      </c>
      <c r="H17" s="571" t="s">
        <v>32</v>
      </c>
      <c r="I17" s="571" t="s">
        <v>3540</v>
      </c>
      <c r="J17" s="1282">
        <v>11315000</v>
      </c>
      <c r="K17" s="1283"/>
      <c r="L17" s="1283"/>
      <c r="M17" s="1283"/>
      <c r="N17" s="1283"/>
      <c r="O17" s="1282">
        <v>11315000</v>
      </c>
      <c r="P17" s="1282">
        <v>11315000</v>
      </c>
      <c r="Q17" s="1282">
        <v>11315000</v>
      </c>
      <c r="R17" s="1282">
        <v>11315000</v>
      </c>
      <c r="S17" s="1281" t="s">
        <v>4321</v>
      </c>
      <c r="T17" s="1173">
        <f>VLOOKUP(D17,'T5-26'!$D$5:$I$332,5,0)</f>
        <v>2365000</v>
      </c>
      <c r="U17" s="1174">
        <f t="shared" si="0"/>
        <v>8950000</v>
      </c>
    </row>
    <row r="18" spans="1:21" ht="63.75">
      <c r="A18" s="571">
        <v>8</v>
      </c>
      <c r="B18" s="1281" t="s">
        <v>855</v>
      </c>
      <c r="C18" s="1281" t="s">
        <v>3569</v>
      </c>
      <c r="D18" s="571" t="s">
        <v>2151</v>
      </c>
      <c r="E18" s="571" t="s">
        <v>2151</v>
      </c>
      <c r="F18" s="571" t="s">
        <v>3002</v>
      </c>
      <c r="G18" s="571" t="s">
        <v>3570</v>
      </c>
      <c r="H18" s="571" t="s">
        <v>32</v>
      </c>
      <c r="I18" s="571" t="s">
        <v>3540</v>
      </c>
      <c r="J18" s="1282">
        <v>6694000</v>
      </c>
      <c r="K18" s="1283"/>
      <c r="L18" s="1283"/>
      <c r="M18" s="1283"/>
      <c r="N18" s="1283"/>
      <c r="O18" s="1282">
        <v>6694000</v>
      </c>
      <c r="P18" s="1282">
        <v>6694000</v>
      </c>
      <c r="Q18" s="1282">
        <v>6694000</v>
      </c>
      <c r="R18" s="1282">
        <v>6694000</v>
      </c>
      <c r="S18" s="1281" t="s">
        <v>2600</v>
      </c>
      <c r="T18" s="1173">
        <f>VLOOKUP(D18,'T5-26'!$D$5:$I$332,5,0)</f>
        <v>0</v>
      </c>
      <c r="U18" s="1174">
        <f t="shared" si="0"/>
        <v>6694000</v>
      </c>
    </row>
    <row r="19" spans="1:21" ht="51">
      <c r="A19" s="571">
        <v>9</v>
      </c>
      <c r="B19" s="1281" t="s">
        <v>774</v>
      </c>
      <c r="C19" s="1281" t="s">
        <v>3571</v>
      </c>
      <c r="D19" s="571" t="s">
        <v>2137</v>
      </c>
      <c r="E19" s="571" t="s">
        <v>2137</v>
      </c>
      <c r="F19" s="571" t="s">
        <v>3003</v>
      </c>
      <c r="G19" s="571" t="s">
        <v>3572</v>
      </c>
      <c r="H19" s="571" t="s">
        <v>32</v>
      </c>
      <c r="I19" s="571" t="s">
        <v>3540</v>
      </c>
      <c r="J19" s="1282">
        <v>7808000</v>
      </c>
      <c r="K19" s="1283"/>
      <c r="L19" s="1283"/>
      <c r="M19" s="1283"/>
      <c r="N19" s="1283"/>
      <c r="O19" s="1282">
        <v>7808000</v>
      </c>
      <c r="P19" s="1282">
        <v>7808000</v>
      </c>
      <c r="Q19" s="1282">
        <v>7808000</v>
      </c>
      <c r="R19" s="1282">
        <v>7808000</v>
      </c>
      <c r="S19" s="1281" t="s">
        <v>2628</v>
      </c>
      <c r="T19" s="1173">
        <f>VLOOKUP(D19,'T5-26'!$D$5:$I$332,5,0)</f>
        <v>0</v>
      </c>
      <c r="U19" s="1174">
        <f t="shared" si="0"/>
        <v>7808000</v>
      </c>
    </row>
    <row r="20" spans="1:21" ht="38.25">
      <c r="A20" s="571">
        <v>10</v>
      </c>
      <c r="B20" s="1281" t="s">
        <v>533</v>
      </c>
      <c r="C20" s="1281" t="s">
        <v>3573</v>
      </c>
      <c r="D20" s="571" t="s">
        <v>2093</v>
      </c>
      <c r="E20" s="571" t="s">
        <v>2093</v>
      </c>
      <c r="F20" s="571" t="s">
        <v>3004</v>
      </c>
      <c r="G20" s="571" t="s">
        <v>3574</v>
      </c>
      <c r="H20" s="571" t="s">
        <v>32</v>
      </c>
      <c r="I20" s="571" t="s">
        <v>3540</v>
      </c>
      <c r="J20" s="1282">
        <v>7454000</v>
      </c>
      <c r="K20" s="1283"/>
      <c r="L20" s="1283"/>
      <c r="M20" s="1283"/>
      <c r="N20" s="1283"/>
      <c r="O20" s="1282">
        <v>7454000</v>
      </c>
      <c r="P20" s="1282">
        <v>7454000</v>
      </c>
      <c r="Q20" s="1282">
        <v>7454000</v>
      </c>
      <c r="R20" s="1282">
        <v>7454000</v>
      </c>
      <c r="S20" s="1281" t="s">
        <v>3891</v>
      </c>
      <c r="T20" s="1173">
        <f>VLOOKUP(D20,'T5-26'!$D$5:$I$332,5,0)</f>
        <v>0</v>
      </c>
      <c r="U20" s="1174">
        <f t="shared" si="0"/>
        <v>7454000</v>
      </c>
    </row>
    <row r="21" spans="1:21" ht="51">
      <c r="A21" s="571">
        <v>11</v>
      </c>
      <c r="B21" s="1281" t="s">
        <v>3006</v>
      </c>
      <c r="C21" s="1281" t="s">
        <v>3576</v>
      </c>
      <c r="D21" s="571" t="s">
        <v>2142</v>
      </c>
      <c r="E21" s="571" t="s">
        <v>2142</v>
      </c>
      <c r="F21" s="571" t="s">
        <v>3005</v>
      </c>
      <c r="G21" s="571" t="s">
        <v>3577</v>
      </c>
      <c r="H21" s="571" t="s">
        <v>32</v>
      </c>
      <c r="I21" s="571" t="s">
        <v>3540</v>
      </c>
      <c r="J21" s="1282">
        <v>7230000</v>
      </c>
      <c r="K21" s="1283"/>
      <c r="L21" s="1283"/>
      <c r="M21" s="1283"/>
      <c r="N21" s="1283"/>
      <c r="O21" s="1282">
        <v>7230000</v>
      </c>
      <c r="P21" s="1282">
        <v>7230000</v>
      </c>
      <c r="Q21" s="1282">
        <v>7230000</v>
      </c>
      <c r="R21" s="1282">
        <v>7230000</v>
      </c>
      <c r="S21" s="1281" t="s">
        <v>2599</v>
      </c>
      <c r="T21" s="1173">
        <f>VLOOKUP(D21,'T5-26'!$D$5:$I$332,5,0)</f>
        <v>0</v>
      </c>
      <c r="U21" s="1174">
        <f t="shared" si="0"/>
        <v>7230000</v>
      </c>
    </row>
    <row r="22" spans="1:21" ht="51">
      <c r="A22" s="571">
        <v>12</v>
      </c>
      <c r="B22" s="1281" t="s">
        <v>287</v>
      </c>
      <c r="C22" s="1281" t="s">
        <v>3578</v>
      </c>
      <c r="D22" s="571" t="s">
        <v>2058</v>
      </c>
      <c r="E22" s="571" t="s">
        <v>2058</v>
      </c>
      <c r="F22" s="571" t="s">
        <v>3007</v>
      </c>
      <c r="G22" s="571" t="s">
        <v>3579</v>
      </c>
      <c r="H22" s="571" t="s">
        <v>63</v>
      </c>
      <c r="I22" s="571" t="s">
        <v>3540</v>
      </c>
      <c r="J22" s="1282">
        <v>11315000</v>
      </c>
      <c r="K22" s="1283"/>
      <c r="L22" s="1283"/>
      <c r="M22" s="1283"/>
      <c r="N22" s="1283"/>
      <c r="O22" s="1282">
        <v>11315000</v>
      </c>
      <c r="P22" s="1282">
        <v>11315000</v>
      </c>
      <c r="Q22" s="1282">
        <v>11315000</v>
      </c>
      <c r="R22" s="1282">
        <v>11315000</v>
      </c>
      <c r="S22" s="1281" t="s">
        <v>2616</v>
      </c>
      <c r="T22" s="1173">
        <f>VLOOKUP(D22,'T5-26'!$D$5:$I$332,5,0)</f>
        <v>2365000</v>
      </c>
      <c r="U22" s="1174">
        <f t="shared" si="0"/>
        <v>8950000</v>
      </c>
    </row>
    <row r="23" spans="1:21" ht="38.25">
      <c r="A23" s="571">
        <v>13</v>
      </c>
      <c r="B23" s="1281" t="s">
        <v>538</v>
      </c>
      <c r="C23" s="1281" t="s">
        <v>3580</v>
      </c>
      <c r="D23" s="571" t="s">
        <v>2094</v>
      </c>
      <c r="E23" s="571" t="s">
        <v>2094</v>
      </c>
      <c r="F23" s="571" t="s">
        <v>3008</v>
      </c>
      <c r="G23" s="571" t="s">
        <v>3581</v>
      </c>
      <c r="H23" s="571" t="s">
        <v>32</v>
      </c>
      <c r="I23" s="571" t="s">
        <v>3540</v>
      </c>
      <c r="J23" s="1282">
        <v>8873000</v>
      </c>
      <c r="K23" s="1283"/>
      <c r="L23" s="1283"/>
      <c r="M23" s="1283"/>
      <c r="N23" s="1283"/>
      <c r="O23" s="1282">
        <v>8873000</v>
      </c>
      <c r="P23" s="1282">
        <v>8873000</v>
      </c>
      <c r="Q23" s="1282">
        <v>8873000</v>
      </c>
      <c r="R23" s="1282">
        <v>8873000</v>
      </c>
      <c r="S23" s="1281" t="s">
        <v>4284</v>
      </c>
      <c r="T23" s="1173">
        <f>VLOOKUP(D23,'T5-26'!$D$5:$I$332,5,0)</f>
        <v>1419000</v>
      </c>
      <c r="U23" s="1174">
        <f t="shared" si="0"/>
        <v>7454000</v>
      </c>
    </row>
    <row r="24" spans="1:21" ht="25.5">
      <c r="A24" s="571">
        <v>14</v>
      </c>
      <c r="B24" s="1281" t="s">
        <v>497</v>
      </c>
      <c r="C24" s="1281" t="s">
        <v>3571</v>
      </c>
      <c r="D24" s="571" t="s">
        <v>2088</v>
      </c>
      <c r="E24" s="571" t="s">
        <v>2088</v>
      </c>
      <c r="F24" s="571" t="s">
        <v>3009</v>
      </c>
      <c r="G24" s="571" t="s">
        <v>3582</v>
      </c>
      <c r="H24" s="571" t="s">
        <v>32</v>
      </c>
      <c r="I24" s="571" t="s">
        <v>3540</v>
      </c>
      <c r="J24" s="1282">
        <v>6152000</v>
      </c>
      <c r="K24" s="1283"/>
      <c r="L24" s="1283"/>
      <c r="M24" s="1283"/>
      <c r="N24" s="1283"/>
      <c r="O24" s="1282">
        <v>6152000</v>
      </c>
      <c r="P24" s="1282">
        <v>6152000</v>
      </c>
      <c r="Q24" s="1282">
        <v>6152000</v>
      </c>
      <c r="R24" s="1282">
        <v>6152000</v>
      </c>
      <c r="S24" s="1281" t="s">
        <v>2627</v>
      </c>
      <c r="T24" s="1173">
        <f>VLOOKUP(D24,'T5-26'!$D$5:$I$332,5,0)</f>
        <v>0</v>
      </c>
      <c r="U24" s="1174">
        <f t="shared" si="0"/>
        <v>6152000</v>
      </c>
    </row>
    <row r="25" spans="1:21" ht="63.75">
      <c r="A25" s="571">
        <v>15</v>
      </c>
      <c r="B25" s="1281" t="s">
        <v>1067</v>
      </c>
      <c r="C25" s="1281" t="s">
        <v>3583</v>
      </c>
      <c r="D25" s="571" t="s">
        <v>2195</v>
      </c>
      <c r="E25" s="571" t="s">
        <v>3528</v>
      </c>
      <c r="F25" s="571" t="s">
        <v>3010</v>
      </c>
      <c r="G25" s="571" t="s">
        <v>3584</v>
      </c>
      <c r="H25" s="571" t="s">
        <v>63</v>
      </c>
      <c r="I25" s="571" t="s">
        <v>3540</v>
      </c>
      <c r="J25" s="1282">
        <v>5739000</v>
      </c>
      <c r="K25" s="1283"/>
      <c r="L25" s="1283"/>
      <c r="M25" s="1283"/>
      <c r="N25" s="1283"/>
      <c r="O25" s="1282">
        <v>5739000</v>
      </c>
      <c r="P25" s="1282">
        <v>5739000</v>
      </c>
      <c r="Q25" s="1282">
        <v>5739000</v>
      </c>
      <c r="R25" s="1282">
        <v>5739000</v>
      </c>
      <c r="S25" s="1281" t="s">
        <v>2600</v>
      </c>
      <c r="T25" s="1173">
        <f>VLOOKUP(D25,'T5-26'!$D$5:$I$332,5,0)</f>
        <v>0</v>
      </c>
      <c r="U25" s="1174">
        <f t="shared" si="0"/>
        <v>5739000</v>
      </c>
    </row>
    <row r="26" spans="1:21" ht="25.5">
      <c r="A26" s="571">
        <v>16</v>
      </c>
      <c r="B26" s="1281" t="s">
        <v>133</v>
      </c>
      <c r="C26" s="1281" t="s">
        <v>3586</v>
      </c>
      <c r="D26" s="571" t="s">
        <v>2032</v>
      </c>
      <c r="E26" s="571" t="s">
        <v>2032</v>
      </c>
      <c r="F26" s="571" t="s">
        <v>3011</v>
      </c>
      <c r="G26" s="571" t="s">
        <v>3587</v>
      </c>
      <c r="H26" s="571" t="s">
        <v>32</v>
      </c>
      <c r="I26" s="571" t="s">
        <v>3540</v>
      </c>
      <c r="J26" s="1282">
        <v>21850000</v>
      </c>
      <c r="K26" s="1283"/>
      <c r="L26" s="1283"/>
      <c r="M26" s="1283"/>
      <c r="N26" s="1283"/>
      <c r="O26" s="1282">
        <v>21850000</v>
      </c>
      <c r="P26" s="1282">
        <v>21850000</v>
      </c>
      <c r="Q26" s="1282">
        <v>21850000</v>
      </c>
      <c r="R26" s="1282">
        <v>21850000</v>
      </c>
      <c r="S26" s="1281" t="s">
        <v>3588</v>
      </c>
      <c r="T26" s="1173">
        <f>VLOOKUP(D26,'T5-26'!$D$5:$I$332,5,0)</f>
        <v>0</v>
      </c>
      <c r="U26" s="1174">
        <f t="shared" si="0"/>
        <v>21850000</v>
      </c>
    </row>
    <row r="27" spans="1:21" ht="51">
      <c r="A27" s="571">
        <v>17</v>
      </c>
      <c r="B27" s="1281" t="s">
        <v>3013</v>
      </c>
      <c r="C27" s="1281" t="s">
        <v>3589</v>
      </c>
      <c r="D27" s="571" t="s">
        <v>2894</v>
      </c>
      <c r="E27" s="571" t="s">
        <v>2894</v>
      </c>
      <c r="F27" s="571" t="s">
        <v>3012</v>
      </c>
      <c r="G27" s="571" t="s">
        <v>3590</v>
      </c>
      <c r="H27" s="571" t="s">
        <v>63</v>
      </c>
      <c r="I27" s="571" t="s">
        <v>3591</v>
      </c>
      <c r="J27" s="1282">
        <v>4730000</v>
      </c>
      <c r="K27" s="1283"/>
      <c r="L27" s="1283"/>
      <c r="M27" s="1283"/>
      <c r="N27" s="1283"/>
      <c r="O27" s="1282">
        <v>4730000</v>
      </c>
      <c r="P27" s="1282">
        <v>4730000</v>
      </c>
      <c r="Q27" s="1282">
        <v>4730000</v>
      </c>
      <c r="R27" s="1282">
        <v>4730000</v>
      </c>
      <c r="S27" s="1281" t="s">
        <v>2628</v>
      </c>
      <c r="T27" s="1173">
        <f>VLOOKUP(D27,'T5-26'!$D$5:$I$332,5,0)</f>
        <v>0</v>
      </c>
      <c r="U27" s="1174">
        <f t="shared" si="0"/>
        <v>4730000</v>
      </c>
    </row>
    <row r="28" spans="1:21" ht="38.25">
      <c r="A28" s="571">
        <v>18</v>
      </c>
      <c r="B28" s="1281" t="s">
        <v>634</v>
      </c>
      <c r="C28" s="1281" t="s">
        <v>3593</v>
      </c>
      <c r="D28" s="571" t="s">
        <v>2113</v>
      </c>
      <c r="E28" s="571" t="s">
        <v>2113</v>
      </c>
      <c r="F28" s="571" t="s">
        <v>3014</v>
      </c>
      <c r="G28" s="571" t="s">
        <v>3594</v>
      </c>
      <c r="H28" s="571" t="s">
        <v>32</v>
      </c>
      <c r="I28" s="571" t="s">
        <v>3540</v>
      </c>
      <c r="J28" s="1282">
        <v>7873000</v>
      </c>
      <c r="K28" s="1283"/>
      <c r="L28" s="1283"/>
      <c r="M28" s="1283"/>
      <c r="N28" s="1283"/>
      <c r="O28" s="1282">
        <v>7873000</v>
      </c>
      <c r="P28" s="1282">
        <v>7873000</v>
      </c>
      <c r="Q28" s="1282">
        <v>7873000</v>
      </c>
      <c r="R28" s="1282">
        <v>7873000</v>
      </c>
      <c r="S28" s="1281" t="s">
        <v>4320</v>
      </c>
      <c r="T28" s="1173">
        <f>VLOOKUP(D28,'T5-26'!$D$5:$I$332,5,0)</f>
        <v>0</v>
      </c>
      <c r="U28" s="1174">
        <f t="shared" si="0"/>
        <v>7873000</v>
      </c>
    </row>
    <row r="29" spans="1:21" ht="38.25">
      <c r="A29" s="571">
        <v>19</v>
      </c>
      <c r="B29" s="1281" t="s">
        <v>436</v>
      </c>
      <c r="C29" s="1281" t="s">
        <v>3593</v>
      </c>
      <c r="D29" s="571" t="s">
        <v>2082</v>
      </c>
      <c r="E29" s="571" t="s">
        <v>2082</v>
      </c>
      <c r="F29" s="571" t="s">
        <v>3015</v>
      </c>
      <c r="G29" s="571" t="s">
        <v>3595</v>
      </c>
      <c r="H29" s="571" t="s">
        <v>63</v>
      </c>
      <c r="I29" s="571" t="s">
        <v>3596</v>
      </c>
      <c r="J29" s="1282">
        <v>7929000</v>
      </c>
      <c r="K29" s="1283"/>
      <c r="L29" s="1283"/>
      <c r="M29" s="1283"/>
      <c r="N29" s="1283"/>
      <c r="O29" s="1282">
        <v>7929000</v>
      </c>
      <c r="P29" s="1282">
        <v>7929000</v>
      </c>
      <c r="Q29" s="1282">
        <v>7929000</v>
      </c>
      <c r="R29" s="1282">
        <v>7929000</v>
      </c>
      <c r="S29" s="1281" t="s">
        <v>4280</v>
      </c>
      <c r="T29" s="1173">
        <f>VLOOKUP(D29,'T5-26'!$D$5:$I$332,5,0)</f>
        <v>0</v>
      </c>
      <c r="U29" s="1174">
        <f t="shared" si="0"/>
        <v>7929000</v>
      </c>
    </row>
    <row r="30" spans="1:21" ht="63.75">
      <c r="A30" s="571">
        <v>20</v>
      </c>
      <c r="B30" s="1281" t="s">
        <v>942</v>
      </c>
      <c r="C30" s="1281" t="s">
        <v>3597</v>
      </c>
      <c r="D30" s="571" t="s">
        <v>2167</v>
      </c>
      <c r="E30" s="571" t="s">
        <v>2167</v>
      </c>
      <c r="F30" s="571" t="s">
        <v>3016</v>
      </c>
      <c r="G30" s="571" t="s">
        <v>3598</v>
      </c>
      <c r="H30" s="571" t="s">
        <v>63</v>
      </c>
      <c r="I30" s="571" t="s">
        <v>3540</v>
      </c>
      <c r="J30" s="1282">
        <v>6694000</v>
      </c>
      <c r="K30" s="1283"/>
      <c r="L30" s="1283"/>
      <c r="M30" s="1283"/>
      <c r="N30" s="1283"/>
      <c r="O30" s="1282">
        <v>6694000</v>
      </c>
      <c r="P30" s="1282">
        <v>6694000</v>
      </c>
      <c r="Q30" s="1282">
        <v>6694000</v>
      </c>
      <c r="R30" s="1282">
        <v>6694000</v>
      </c>
      <c r="S30" s="1281" t="s">
        <v>2600</v>
      </c>
      <c r="T30" s="1173">
        <f>VLOOKUP(D30,'T5-26'!$D$5:$I$332,5,0)</f>
        <v>0</v>
      </c>
      <c r="U30" s="1174">
        <f t="shared" si="0"/>
        <v>6694000</v>
      </c>
    </row>
    <row r="31" spans="1:21" ht="63.75">
      <c r="A31" s="571">
        <v>21</v>
      </c>
      <c r="B31" s="1281" t="s">
        <v>955</v>
      </c>
      <c r="C31" s="1281" t="s">
        <v>3593</v>
      </c>
      <c r="D31" s="571" t="s">
        <v>2170</v>
      </c>
      <c r="E31" s="571" t="s">
        <v>2170</v>
      </c>
      <c r="F31" s="571" t="s">
        <v>3017</v>
      </c>
      <c r="G31" s="571" t="s">
        <v>3599</v>
      </c>
      <c r="H31" s="571" t="s">
        <v>32</v>
      </c>
      <c r="I31" s="571" t="s">
        <v>3540</v>
      </c>
      <c r="J31" s="1282">
        <v>7230000</v>
      </c>
      <c r="K31" s="1283"/>
      <c r="L31" s="1283"/>
      <c r="M31" s="1283"/>
      <c r="N31" s="1283"/>
      <c r="O31" s="1282">
        <v>7230000</v>
      </c>
      <c r="P31" s="1282">
        <v>7230000</v>
      </c>
      <c r="Q31" s="1282">
        <v>7230000</v>
      </c>
      <c r="R31" s="1282">
        <v>7230000</v>
      </c>
      <c r="S31" s="1281" t="s">
        <v>2600</v>
      </c>
      <c r="T31" s="1173">
        <f>VLOOKUP(D31,'T5-26'!$D$5:$I$332,5,0)</f>
        <v>0</v>
      </c>
      <c r="U31" s="1174">
        <f t="shared" si="0"/>
        <v>7230000</v>
      </c>
    </row>
    <row r="32" spans="1:21" ht="38.25">
      <c r="A32" s="571">
        <v>22</v>
      </c>
      <c r="B32" s="1281" t="s">
        <v>75</v>
      </c>
      <c r="C32" s="1281" t="s">
        <v>3573</v>
      </c>
      <c r="D32" s="571" t="s">
        <v>2033</v>
      </c>
      <c r="E32" s="571" t="s">
        <v>2033</v>
      </c>
      <c r="F32" s="571" t="s">
        <v>3018</v>
      </c>
      <c r="G32" s="571" t="s">
        <v>3600</v>
      </c>
      <c r="H32" s="571" t="s">
        <v>32</v>
      </c>
      <c r="I32" s="571" t="s">
        <v>3540</v>
      </c>
      <c r="J32" s="1282">
        <v>10179000</v>
      </c>
      <c r="K32" s="1283"/>
      <c r="L32" s="1283"/>
      <c r="M32" s="1283"/>
      <c r="N32" s="1283"/>
      <c r="O32" s="1282">
        <v>10179000</v>
      </c>
      <c r="P32" s="1282">
        <v>10179000</v>
      </c>
      <c r="Q32" s="1282">
        <v>10179000</v>
      </c>
      <c r="R32" s="1282">
        <v>10179000</v>
      </c>
      <c r="S32" s="1281" t="s">
        <v>4276</v>
      </c>
      <c r="T32" s="1173">
        <f>VLOOKUP(D32,'T5-26'!$D$5:$I$332,5,0)</f>
        <v>1892000</v>
      </c>
      <c r="U32" s="1174">
        <f t="shared" si="0"/>
        <v>8287000</v>
      </c>
    </row>
    <row r="33" spans="1:21" ht="89.25">
      <c r="A33" s="571">
        <v>23</v>
      </c>
      <c r="B33" s="1281" t="s">
        <v>403</v>
      </c>
      <c r="C33" s="1281" t="s">
        <v>3601</v>
      </c>
      <c r="D33" s="571" t="s">
        <v>2078</v>
      </c>
      <c r="E33" s="571" t="s">
        <v>2078</v>
      </c>
      <c r="F33" s="571" t="s">
        <v>3019</v>
      </c>
      <c r="G33" s="571" t="s">
        <v>3602</v>
      </c>
      <c r="H33" s="571" t="s">
        <v>63</v>
      </c>
      <c r="I33" s="571" t="s">
        <v>3596</v>
      </c>
      <c r="J33" s="1282">
        <v>7929000</v>
      </c>
      <c r="K33" s="1283"/>
      <c r="L33" s="1283"/>
      <c r="M33" s="1283"/>
      <c r="N33" s="1283"/>
      <c r="O33" s="1282">
        <v>7929000</v>
      </c>
      <c r="P33" s="1282">
        <v>7929000</v>
      </c>
      <c r="Q33" s="1282">
        <v>7929000</v>
      </c>
      <c r="R33" s="1282">
        <v>7929000</v>
      </c>
      <c r="S33" s="1281" t="s">
        <v>2621</v>
      </c>
      <c r="T33" s="1173">
        <f>VLOOKUP(D33,'T5-26'!$D$5:$I$332,5,0)</f>
        <v>0</v>
      </c>
      <c r="U33" s="1174">
        <f t="shared" si="0"/>
        <v>7929000</v>
      </c>
    </row>
    <row r="34" spans="1:21" ht="63.75">
      <c r="A34" s="571">
        <v>24</v>
      </c>
      <c r="B34" s="1281" t="s">
        <v>678</v>
      </c>
      <c r="C34" s="1281" t="s">
        <v>3603</v>
      </c>
      <c r="D34" s="571" t="s">
        <v>2119</v>
      </c>
      <c r="E34" s="571" t="s">
        <v>2119</v>
      </c>
      <c r="F34" s="571" t="s">
        <v>3020</v>
      </c>
      <c r="G34" s="571" t="s">
        <v>3604</v>
      </c>
      <c r="H34" s="571" t="s">
        <v>63</v>
      </c>
      <c r="I34" s="571" t="s">
        <v>3540</v>
      </c>
      <c r="J34" s="1282">
        <v>7436000</v>
      </c>
      <c r="K34" s="1283"/>
      <c r="L34" s="1283"/>
      <c r="M34" s="1283"/>
      <c r="N34" s="1283"/>
      <c r="O34" s="1282">
        <v>7436000</v>
      </c>
      <c r="P34" s="1282">
        <v>7436000</v>
      </c>
      <c r="Q34" s="1282">
        <v>7436000</v>
      </c>
      <c r="R34" s="1282">
        <v>7436000</v>
      </c>
      <c r="S34" s="1281" t="s">
        <v>2626</v>
      </c>
      <c r="T34" s="1173">
        <f>VLOOKUP(D34,'T5-26'!$D$5:$I$332,5,0)</f>
        <v>0</v>
      </c>
      <c r="U34" s="1174">
        <f t="shared" si="0"/>
        <v>7436000</v>
      </c>
    </row>
    <row r="35" spans="1:21" ht="25.5">
      <c r="A35" s="571">
        <v>25</v>
      </c>
      <c r="B35" s="1281" t="s">
        <v>472</v>
      </c>
      <c r="C35" s="1281" t="s">
        <v>3605</v>
      </c>
      <c r="D35" s="571" t="s">
        <v>2087</v>
      </c>
      <c r="E35" s="571" t="s">
        <v>2087</v>
      </c>
      <c r="F35" s="571" t="s">
        <v>3021</v>
      </c>
      <c r="G35" s="571" t="s">
        <v>3606</v>
      </c>
      <c r="H35" s="571" t="s">
        <v>32</v>
      </c>
      <c r="I35" s="571" t="s">
        <v>3540</v>
      </c>
      <c r="J35" s="1282">
        <v>6152000</v>
      </c>
      <c r="K35" s="1283"/>
      <c r="L35" s="1283"/>
      <c r="M35" s="1283"/>
      <c r="N35" s="1283"/>
      <c r="O35" s="1282">
        <v>6152000</v>
      </c>
      <c r="P35" s="1282">
        <v>6152000</v>
      </c>
      <c r="Q35" s="1282">
        <v>6152000</v>
      </c>
      <c r="R35" s="1282">
        <v>6152000</v>
      </c>
      <c r="S35" s="1281" t="s">
        <v>2627</v>
      </c>
      <c r="T35" s="1173">
        <f>VLOOKUP(D35,'T5-26'!$D$5:$I$332,5,0)</f>
        <v>0</v>
      </c>
      <c r="U35" s="1174">
        <f t="shared" si="0"/>
        <v>6152000</v>
      </c>
    </row>
    <row r="36" spans="1:21" ht="25.5">
      <c r="A36" s="571">
        <v>26</v>
      </c>
      <c r="B36" s="1281" t="s">
        <v>505</v>
      </c>
      <c r="C36" s="1281" t="s">
        <v>3593</v>
      </c>
      <c r="D36" s="571" t="s">
        <v>2089</v>
      </c>
      <c r="E36" s="571" t="s">
        <v>2089</v>
      </c>
      <c r="F36" s="571" t="s">
        <v>3022</v>
      </c>
      <c r="G36" s="571" t="s">
        <v>3607</v>
      </c>
      <c r="H36" s="571" t="s">
        <v>32</v>
      </c>
      <c r="I36" s="571" t="s">
        <v>3540</v>
      </c>
      <c r="J36" s="1282">
        <v>7976000</v>
      </c>
      <c r="K36" s="1283"/>
      <c r="L36" s="1283"/>
      <c r="M36" s="1283"/>
      <c r="N36" s="1283"/>
      <c r="O36" s="1282">
        <v>7976000</v>
      </c>
      <c r="P36" s="1282">
        <v>7976000</v>
      </c>
      <c r="Q36" s="1282">
        <v>7976000</v>
      </c>
      <c r="R36" s="1282">
        <v>7976000</v>
      </c>
      <c r="S36" s="1281" t="s">
        <v>3891</v>
      </c>
      <c r="T36" s="1173">
        <f>VLOOKUP(D36,'T5-26'!$D$5:$I$332,5,0)</f>
        <v>0</v>
      </c>
      <c r="U36" s="1174">
        <f t="shared" si="0"/>
        <v>7976000</v>
      </c>
    </row>
    <row r="37" spans="1:21" ht="25.5">
      <c r="A37" s="571">
        <v>27</v>
      </c>
      <c r="B37" s="1281" t="s">
        <v>520</v>
      </c>
      <c r="C37" s="1281" t="s">
        <v>3608</v>
      </c>
      <c r="D37" s="571" t="s">
        <v>2091</v>
      </c>
      <c r="E37" s="571" t="s">
        <v>2091</v>
      </c>
      <c r="F37" s="571" t="s">
        <v>3023</v>
      </c>
      <c r="G37" s="571" t="s">
        <v>3609</v>
      </c>
      <c r="H37" s="571" t="s">
        <v>32</v>
      </c>
      <c r="I37" s="571" t="s">
        <v>3540</v>
      </c>
      <c r="J37" s="1282">
        <v>7976000</v>
      </c>
      <c r="K37" s="1283"/>
      <c r="L37" s="1283"/>
      <c r="M37" s="1283"/>
      <c r="N37" s="1283"/>
      <c r="O37" s="1282">
        <v>7976000</v>
      </c>
      <c r="P37" s="1282">
        <v>7976000</v>
      </c>
      <c r="Q37" s="1282">
        <v>7976000</v>
      </c>
      <c r="R37" s="1282">
        <v>7976000</v>
      </c>
      <c r="S37" s="1281" t="s">
        <v>3891</v>
      </c>
      <c r="T37" s="1173">
        <f>VLOOKUP(D37,'T5-26'!$D$5:$I$332,5,0)</f>
        <v>0</v>
      </c>
      <c r="U37" s="1174">
        <f t="shared" si="0"/>
        <v>7976000</v>
      </c>
    </row>
    <row r="38" spans="1:21" ht="38.25">
      <c r="A38" s="571">
        <v>28</v>
      </c>
      <c r="B38" s="1281" t="s">
        <v>352</v>
      </c>
      <c r="C38" s="1281" t="s">
        <v>3610</v>
      </c>
      <c r="D38" s="571" t="s">
        <v>2066</v>
      </c>
      <c r="E38" s="571" t="s">
        <v>2066</v>
      </c>
      <c r="F38" s="571" t="s">
        <v>3024</v>
      </c>
      <c r="G38" s="571" t="s">
        <v>3611</v>
      </c>
      <c r="H38" s="571" t="s">
        <v>32</v>
      </c>
      <c r="I38" s="571" t="s">
        <v>3540</v>
      </c>
      <c r="J38" s="1282">
        <v>7780000</v>
      </c>
      <c r="K38" s="1283"/>
      <c r="L38" s="1283"/>
      <c r="M38" s="1283"/>
      <c r="N38" s="1283"/>
      <c r="O38" s="1282">
        <v>7780000</v>
      </c>
      <c r="P38" s="1282">
        <v>7780000</v>
      </c>
      <c r="Q38" s="1282">
        <v>7780000</v>
      </c>
      <c r="R38" s="1282">
        <v>7780000</v>
      </c>
      <c r="S38" s="1281" t="s">
        <v>2617</v>
      </c>
      <c r="T38" s="1173">
        <f>VLOOKUP(D38,'T5-26'!$D$5:$I$332,5,0)</f>
        <v>0</v>
      </c>
      <c r="U38" s="1174">
        <f t="shared" si="0"/>
        <v>7780000</v>
      </c>
    </row>
    <row r="39" spans="1:21" ht="38.25">
      <c r="A39" s="571">
        <v>29</v>
      </c>
      <c r="B39" s="1281" t="s">
        <v>45</v>
      </c>
      <c r="C39" s="1281" t="s">
        <v>3612</v>
      </c>
      <c r="D39" s="571" t="s">
        <v>2023</v>
      </c>
      <c r="E39" s="571" t="s">
        <v>2023</v>
      </c>
      <c r="F39" s="571" t="s">
        <v>3025</v>
      </c>
      <c r="G39" s="571" t="s">
        <v>3613</v>
      </c>
      <c r="H39" s="571" t="s">
        <v>32</v>
      </c>
      <c r="I39" s="571" t="s">
        <v>3540</v>
      </c>
      <c r="J39" s="1282">
        <v>23000000</v>
      </c>
      <c r="K39" s="1283"/>
      <c r="L39" s="1283"/>
      <c r="M39" s="1283"/>
      <c r="N39" s="1283"/>
      <c r="O39" s="1282">
        <v>23000000</v>
      </c>
      <c r="P39" s="1282">
        <v>23000000</v>
      </c>
      <c r="Q39" s="1282">
        <v>23000000</v>
      </c>
      <c r="R39" s="1282">
        <v>23000000</v>
      </c>
      <c r="S39" s="1281" t="s">
        <v>3588</v>
      </c>
      <c r="T39" s="1173">
        <f>VLOOKUP(D39,'T5-26'!$D$5:$I$332,5,0)</f>
        <v>0</v>
      </c>
      <c r="U39" s="1174">
        <f t="shared" si="0"/>
        <v>23000000</v>
      </c>
    </row>
    <row r="40" spans="1:21" ht="38.25">
      <c r="A40" s="571">
        <v>30</v>
      </c>
      <c r="B40" s="1281" t="s">
        <v>366</v>
      </c>
      <c r="C40" s="1281" t="s">
        <v>3608</v>
      </c>
      <c r="D40" s="571" t="s">
        <v>2071</v>
      </c>
      <c r="E40" s="571" t="s">
        <v>2071</v>
      </c>
      <c r="F40" s="571" t="s">
        <v>3026</v>
      </c>
      <c r="G40" s="571" t="s">
        <v>3614</v>
      </c>
      <c r="H40" s="571" t="s">
        <v>32</v>
      </c>
      <c r="I40" s="571" t="s">
        <v>3540</v>
      </c>
      <c r="J40" s="1282">
        <v>7780000</v>
      </c>
      <c r="K40" s="1283"/>
      <c r="L40" s="1283"/>
      <c r="M40" s="1283"/>
      <c r="N40" s="1283"/>
      <c r="O40" s="1282">
        <v>7780000</v>
      </c>
      <c r="P40" s="1282">
        <v>7780000</v>
      </c>
      <c r="Q40" s="1282">
        <v>7780000</v>
      </c>
      <c r="R40" s="1282">
        <v>7780000</v>
      </c>
      <c r="S40" s="1281" t="s">
        <v>2617</v>
      </c>
      <c r="T40" s="1173">
        <f>VLOOKUP(D40,'T5-26'!$D$5:$I$332,5,0)</f>
        <v>0</v>
      </c>
      <c r="U40" s="1174">
        <f t="shared" si="0"/>
        <v>7780000</v>
      </c>
    </row>
    <row r="41" spans="1:21" ht="51">
      <c r="A41" s="571">
        <v>31</v>
      </c>
      <c r="B41" s="1281" t="s">
        <v>620</v>
      </c>
      <c r="C41" s="1281" t="s">
        <v>3608</v>
      </c>
      <c r="D41" s="571" t="s">
        <v>2111</v>
      </c>
      <c r="E41" s="571" t="s">
        <v>2111</v>
      </c>
      <c r="F41" s="571" t="s">
        <v>3027</v>
      </c>
      <c r="G41" s="571" t="s">
        <v>3615</v>
      </c>
      <c r="H41" s="571" t="s">
        <v>32</v>
      </c>
      <c r="I41" s="571" t="s">
        <v>3540</v>
      </c>
      <c r="J41" s="1282">
        <v>9292000</v>
      </c>
      <c r="K41" s="1283"/>
      <c r="L41" s="1283"/>
      <c r="M41" s="1283"/>
      <c r="N41" s="1283"/>
      <c r="O41" s="1282">
        <v>9292000</v>
      </c>
      <c r="P41" s="1282">
        <v>9292000</v>
      </c>
      <c r="Q41" s="1282">
        <v>9292000</v>
      </c>
      <c r="R41" s="1282">
        <v>9292000</v>
      </c>
      <c r="S41" s="1281" t="s">
        <v>2623</v>
      </c>
      <c r="T41" s="1173">
        <f>VLOOKUP(D41,'T5-26'!$D$5:$I$332,5,0)</f>
        <v>1419000</v>
      </c>
      <c r="U41" s="1174">
        <f t="shared" si="0"/>
        <v>7873000</v>
      </c>
    </row>
    <row r="42" spans="1:21" ht="38.25">
      <c r="A42" s="571">
        <v>32</v>
      </c>
      <c r="B42" s="1281" t="s">
        <v>526</v>
      </c>
      <c r="C42" s="1281" t="s">
        <v>3573</v>
      </c>
      <c r="D42" s="571" t="s">
        <v>2092</v>
      </c>
      <c r="E42" s="571" t="s">
        <v>2092</v>
      </c>
      <c r="F42" s="571" t="s">
        <v>3028</v>
      </c>
      <c r="G42" s="571" t="s">
        <v>3598</v>
      </c>
      <c r="H42" s="571" t="s">
        <v>32</v>
      </c>
      <c r="I42" s="571" t="s">
        <v>3540</v>
      </c>
      <c r="J42" s="1282">
        <v>9868000</v>
      </c>
      <c r="K42" s="1283"/>
      <c r="L42" s="1283"/>
      <c r="M42" s="1283"/>
      <c r="N42" s="1283"/>
      <c r="O42" s="1282">
        <v>9868000</v>
      </c>
      <c r="P42" s="1282">
        <v>9868000</v>
      </c>
      <c r="Q42" s="1282">
        <v>9868000</v>
      </c>
      <c r="R42" s="1282">
        <v>9868000</v>
      </c>
      <c r="S42" s="1281" t="s">
        <v>4283</v>
      </c>
      <c r="T42" s="1173">
        <f>VLOOKUP(D42,'T5-26'!$D$5:$I$332,5,0)</f>
        <v>1892000</v>
      </c>
      <c r="U42" s="1174">
        <f t="shared" si="0"/>
        <v>7976000</v>
      </c>
    </row>
    <row r="43" spans="1:21" ht="51">
      <c r="A43" s="571">
        <v>33</v>
      </c>
      <c r="B43" s="1281" t="s">
        <v>792</v>
      </c>
      <c r="C43" s="1281" t="s">
        <v>3593</v>
      </c>
      <c r="D43" s="571" t="s">
        <v>2140</v>
      </c>
      <c r="E43" s="571" t="s">
        <v>2140</v>
      </c>
      <c r="F43" s="571" t="s">
        <v>3029</v>
      </c>
      <c r="G43" s="571" t="s">
        <v>3616</v>
      </c>
      <c r="H43" s="571" t="s">
        <v>63</v>
      </c>
      <c r="I43" s="571" t="s">
        <v>3540</v>
      </c>
      <c r="J43" s="1282">
        <v>7230000</v>
      </c>
      <c r="K43" s="1283"/>
      <c r="L43" s="1283"/>
      <c r="M43" s="1283"/>
      <c r="N43" s="1283"/>
      <c r="O43" s="1282">
        <v>7230000</v>
      </c>
      <c r="P43" s="1282">
        <v>7230000</v>
      </c>
      <c r="Q43" s="1282">
        <v>7230000</v>
      </c>
      <c r="R43" s="1282">
        <v>7230000</v>
      </c>
      <c r="S43" s="1281" t="s">
        <v>2628</v>
      </c>
      <c r="T43" s="1173">
        <f>VLOOKUP(D43,'T5-26'!$D$5:$I$332,5,0)</f>
        <v>0</v>
      </c>
      <c r="U43" s="1174">
        <f t="shared" si="0"/>
        <v>7230000</v>
      </c>
    </row>
    <row r="44" spans="1:21" ht="38.25">
      <c r="A44" s="571">
        <v>34</v>
      </c>
      <c r="B44" s="1281" t="s">
        <v>512</v>
      </c>
      <c r="C44" s="1281" t="s">
        <v>3573</v>
      </c>
      <c r="D44" s="571" t="s">
        <v>2090</v>
      </c>
      <c r="E44" s="571" t="s">
        <v>2090</v>
      </c>
      <c r="F44" s="571" t="s">
        <v>3030</v>
      </c>
      <c r="G44" s="571" t="s">
        <v>3617</v>
      </c>
      <c r="H44" s="571" t="s">
        <v>32</v>
      </c>
      <c r="I44" s="571" t="s">
        <v>3540</v>
      </c>
      <c r="J44" s="1282">
        <v>7454000</v>
      </c>
      <c r="K44" s="1283"/>
      <c r="L44" s="1283"/>
      <c r="M44" s="1283"/>
      <c r="N44" s="1283"/>
      <c r="O44" s="1282">
        <v>7454000</v>
      </c>
      <c r="P44" s="1282">
        <v>7454000</v>
      </c>
      <c r="Q44" s="1282">
        <v>7454000</v>
      </c>
      <c r="R44" s="1282">
        <v>7454000</v>
      </c>
      <c r="S44" s="1281" t="s">
        <v>3891</v>
      </c>
      <c r="T44" s="1173">
        <f>VLOOKUP(D44,'T5-26'!$D$5:$I$332,5,0)</f>
        <v>0</v>
      </c>
      <c r="U44" s="1174">
        <f t="shared" si="0"/>
        <v>7454000</v>
      </c>
    </row>
    <row r="45" spans="1:21" ht="63.75">
      <c r="A45" s="571">
        <v>35</v>
      </c>
      <c r="B45" s="1281" t="s">
        <v>413</v>
      </c>
      <c r="C45" s="1281" t="s">
        <v>3573</v>
      </c>
      <c r="D45" s="571" t="s">
        <v>2079</v>
      </c>
      <c r="E45" s="571" t="s">
        <v>2079</v>
      </c>
      <c r="F45" s="571" t="s">
        <v>3032</v>
      </c>
      <c r="G45" s="571" t="s">
        <v>3619</v>
      </c>
      <c r="H45" s="571" t="s">
        <v>63</v>
      </c>
      <c r="I45" s="571" t="s">
        <v>3596</v>
      </c>
      <c r="J45" s="1282">
        <v>9666000</v>
      </c>
      <c r="K45" s="1283"/>
      <c r="L45" s="1283"/>
      <c r="M45" s="1283"/>
      <c r="N45" s="1283"/>
      <c r="O45" s="1282">
        <v>9666000</v>
      </c>
      <c r="P45" s="1282">
        <v>9666000</v>
      </c>
      <c r="Q45" s="1282">
        <v>9666000</v>
      </c>
      <c r="R45" s="1282">
        <v>9666000</v>
      </c>
      <c r="S45" s="1281" t="s">
        <v>4282</v>
      </c>
      <c r="T45" s="1173">
        <f>VLOOKUP(D45,'T5-26'!$D$5:$I$332,5,0)</f>
        <v>0</v>
      </c>
      <c r="U45" s="1174">
        <f t="shared" si="0"/>
        <v>9666000</v>
      </c>
    </row>
    <row r="46" spans="1:21" ht="38.25">
      <c r="A46" s="571">
        <v>36</v>
      </c>
      <c r="B46" s="1281" t="s">
        <v>378</v>
      </c>
      <c r="C46" s="1281" t="s">
        <v>3573</v>
      </c>
      <c r="D46" s="571" t="s">
        <v>2072</v>
      </c>
      <c r="E46" s="571" t="s">
        <v>2072</v>
      </c>
      <c r="F46" s="571" t="s">
        <v>3033</v>
      </c>
      <c r="G46" s="571" t="s">
        <v>3621</v>
      </c>
      <c r="H46" s="571" t="s">
        <v>32</v>
      </c>
      <c r="I46" s="571" t="s">
        <v>3540</v>
      </c>
      <c r="J46" s="1282">
        <v>10038000</v>
      </c>
      <c r="K46" s="1283"/>
      <c r="L46" s="1283"/>
      <c r="M46" s="1283"/>
      <c r="N46" s="1283"/>
      <c r="O46" s="1282">
        <v>10038000</v>
      </c>
      <c r="P46" s="1282">
        <v>10038000</v>
      </c>
      <c r="Q46" s="1282">
        <v>10038000</v>
      </c>
      <c r="R46" s="1282">
        <v>10038000</v>
      </c>
      <c r="S46" s="1281" t="s">
        <v>4322</v>
      </c>
      <c r="T46" s="1173">
        <f>VLOOKUP(D46,'T5-26'!$D$5:$I$332,5,0)</f>
        <v>2365000</v>
      </c>
      <c r="U46" s="1174">
        <f t="shared" si="0"/>
        <v>7673000</v>
      </c>
    </row>
    <row r="47" spans="1:21" ht="51">
      <c r="A47" s="571">
        <v>37</v>
      </c>
      <c r="B47" s="1281" t="s">
        <v>165</v>
      </c>
      <c r="C47" s="1281" t="s">
        <v>3608</v>
      </c>
      <c r="D47" s="571" t="s">
        <v>2026</v>
      </c>
      <c r="E47" s="571" t="s">
        <v>2026</v>
      </c>
      <c r="F47" s="571" t="s">
        <v>3034</v>
      </c>
      <c r="G47" s="571" t="s">
        <v>3622</v>
      </c>
      <c r="H47" s="571" t="s">
        <v>63</v>
      </c>
      <c r="I47" s="571" t="s">
        <v>3540</v>
      </c>
      <c r="J47" s="1282">
        <v>6375000</v>
      </c>
      <c r="K47" s="1283"/>
      <c r="L47" s="1283"/>
      <c r="M47" s="1283"/>
      <c r="N47" s="1283"/>
      <c r="O47" s="1282">
        <v>6375000</v>
      </c>
      <c r="P47" s="1282">
        <v>6375000</v>
      </c>
      <c r="Q47" s="1282">
        <v>6375000</v>
      </c>
      <c r="R47" s="1282">
        <v>6375000</v>
      </c>
      <c r="S47" s="1281" t="s">
        <v>2588</v>
      </c>
      <c r="T47" s="1173">
        <f>VLOOKUP(D47,'T5-26'!$D$5:$I$332,5,0)</f>
        <v>0</v>
      </c>
      <c r="U47" s="1174">
        <f t="shared" si="0"/>
        <v>6375000</v>
      </c>
    </row>
    <row r="48" spans="1:21" ht="25.5">
      <c r="A48" s="571">
        <v>38</v>
      </c>
      <c r="B48" s="1281" t="s">
        <v>337</v>
      </c>
      <c r="C48" s="1281" t="s">
        <v>3623</v>
      </c>
      <c r="D48" s="571" t="s">
        <v>2067</v>
      </c>
      <c r="E48" s="571" t="s">
        <v>2067</v>
      </c>
      <c r="F48" s="571" t="s">
        <v>3035</v>
      </c>
      <c r="G48" s="571" t="s">
        <v>3624</v>
      </c>
      <c r="H48" s="571" t="s">
        <v>63</v>
      </c>
      <c r="I48" s="571" t="s">
        <v>3540</v>
      </c>
      <c r="J48" s="1282">
        <v>9199000</v>
      </c>
      <c r="K48" s="1283"/>
      <c r="L48" s="1283"/>
      <c r="M48" s="1283"/>
      <c r="N48" s="1283"/>
      <c r="O48" s="1282">
        <v>9199000</v>
      </c>
      <c r="P48" s="1282">
        <v>9199000</v>
      </c>
      <c r="Q48" s="1282">
        <v>9199000</v>
      </c>
      <c r="R48" s="1282">
        <v>9199000</v>
      </c>
      <c r="S48" s="1281" t="s">
        <v>4323</v>
      </c>
      <c r="T48" s="1173">
        <f>VLOOKUP(D48,'T5-26'!$D$5:$I$332,5,0)</f>
        <v>1419000</v>
      </c>
      <c r="U48" s="1174">
        <f t="shared" si="0"/>
        <v>7780000</v>
      </c>
    </row>
    <row r="49" spans="1:21" ht="51">
      <c r="A49" s="571">
        <v>39</v>
      </c>
      <c r="B49" s="1281" t="s">
        <v>3037</v>
      </c>
      <c r="C49" s="1281" t="s">
        <v>3625</v>
      </c>
      <c r="D49" s="571" t="s">
        <v>2898</v>
      </c>
      <c r="E49" s="571" t="s">
        <v>3528</v>
      </c>
      <c r="F49" s="571" t="s">
        <v>3036</v>
      </c>
      <c r="G49" s="571" t="s">
        <v>3626</v>
      </c>
      <c r="H49" s="571" t="s">
        <v>32</v>
      </c>
      <c r="I49" s="571" t="s">
        <v>3627</v>
      </c>
      <c r="J49" s="1282">
        <v>4730000</v>
      </c>
      <c r="K49" s="1283"/>
      <c r="L49" s="1283"/>
      <c r="M49" s="1283"/>
      <c r="N49" s="1283"/>
      <c r="O49" s="1282">
        <v>4730000</v>
      </c>
      <c r="P49" s="1282">
        <v>4730000</v>
      </c>
      <c r="Q49" s="1282">
        <v>4730000</v>
      </c>
      <c r="R49" s="1282">
        <v>4730000</v>
      </c>
      <c r="S49" s="1281" t="s">
        <v>2603</v>
      </c>
      <c r="T49" s="1173">
        <f>VLOOKUP(D49,'T5-26'!$D$5:$I$332,5,0)</f>
        <v>0</v>
      </c>
      <c r="U49" s="1174">
        <f t="shared" si="0"/>
        <v>4730000</v>
      </c>
    </row>
    <row r="50" spans="1:21" ht="51">
      <c r="A50" s="571">
        <v>40</v>
      </c>
      <c r="B50" s="1281" t="s">
        <v>1501</v>
      </c>
      <c r="C50" s="1281" t="s">
        <v>3629</v>
      </c>
      <c r="D50" s="571" t="s">
        <v>2288</v>
      </c>
      <c r="E50" s="571" t="s">
        <v>3528</v>
      </c>
      <c r="F50" s="571" t="s">
        <v>3038</v>
      </c>
      <c r="G50" s="571" t="s">
        <v>3630</v>
      </c>
      <c r="H50" s="571" t="s">
        <v>32</v>
      </c>
      <c r="I50" s="571" t="s">
        <v>3544</v>
      </c>
      <c r="J50" s="1282">
        <v>4730000</v>
      </c>
      <c r="K50" s="1283"/>
      <c r="L50" s="1283"/>
      <c r="M50" s="1283"/>
      <c r="N50" s="1283"/>
      <c r="O50" s="1282">
        <v>4730000</v>
      </c>
      <c r="P50" s="1282">
        <v>4730000</v>
      </c>
      <c r="Q50" s="1282">
        <v>4730000</v>
      </c>
      <c r="R50" s="1282">
        <v>4730000</v>
      </c>
      <c r="S50" s="1281" t="s">
        <v>2603</v>
      </c>
      <c r="T50" s="1173">
        <f>VLOOKUP(D50,'T5-26'!$D$5:$I$332,5,0)</f>
        <v>0</v>
      </c>
      <c r="U50" s="1174">
        <f t="shared" si="0"/>
        <v>4730000</v>
      </c>
    </row>
    <row r="51" spans="1:21" ht="25.5">
      <c r="A51" s="571">
        <v>41</v>
      </c>
      <c r="B51" s="1281" t="s">
        <v>244</v>
      </c>
      <c r="C51" s="1281" t="s">
        <v>3631</v>
      </c>
      <c r="D51" s="571" t="s">
        <v>2048</v>
      </c>
      <c r="E51" s="571" t="s">
        <v>2048</v>
      </c>
      <c r="F51" s="571" t="s">
        <v>3039</v>
      </c>
      <c r="G51" s="571" t="s">
        <v>3632</v>
      </c>
      <c r="H51" s="571" t="s">
        <v>32</v>
      </c>
      <c r="I51" s="571" t="s">
        <v>3540</v>
      </c>
      <c r="J51" s="1282">
        <v>19950000</v>
      </c>
      <c r="K51" s="1283"/>
      <c r="L51" s="1283"/>
      <c r="M51" s="1283"/>
      <c r="N51" s="1283"/>
      <c r="O51" s="1282">
        <v>19950000</v>
      </c>
      <c r="P51" s="1282">
        <v>19950000</v>
      </c>
      <c r="Q51" s="1282">
        <v>19950000</v>
      </c>
      <c r="R51" s="1282">
        <v>19950000</v>
      </c>
      <c r="S51" s="1281" t="s">
        <v>245</v>
      </c>
      <c r="T51" s="1173">
        <f>VLOOKUP(D51,'T5-26'!$D$5:$I$332,5,0)</f>
        <v>0</v>
      </c>
      <c r="U51" s="1174">
        <f t="shared" si="0"/>
        <v>19950000</v>
      </c>
    </row>
    <row r="52" spans="1:21" ht="51">
      <c r="A52" s="571">
        <v>42</v>
      </c>
      <c r="B52" s="1281" t="s">
        <v>1335</v>
      </c>
      <c r="C52" s="1281" t="s">
        <v>3633</v>
      </c>
      <c r="D52" s="571" t="s">
        <v>2284</v>
      </c>
      <c r="E52" s="571" t="s">
        <v>3528</v>
      </c>
      <c r="F52" s="571" t="s">
        <v>3040</v>
      </c>
      <c r="G52" s="571" t="s">
        <v>3634</v>
      </c>
      <c r="H52" s="571" t="s">
        <v>32</v>
      </c>
      <c r="I52" s="571" t="s">
        <v>3635</v>
      </c>
      <c r="J52" s="1282">
        <v>4730000</v>
      </c>
      <c r="K52" s="1283"/>
      <c r="L52" s="1283"/>
      <c r="M52" s="1283"/>
      <c r="N52" s="1283"/>
      <c r="O52" s="1282">
        <v>4730000</v>
      </c>
      <c r="P52" s="1282">
        <v>4730000</v>
      </c>
      <c r="Q52" s="1282">
        <v>4730000</v>
      </c>
      <c r="R52" s="1282">
        <v>4730000</v>
      </c>
      <c r="S52" s="1281" t="s">
        <v>2603</v>
      </c>
      <c r="T52" s="1173">
        <f>VLOOKUP(D52,'T5-26'!$D$5:$I$332,5,0)</f>
        <v>0</v>
      </c>
      <c r="U52" s="1174">
        <f t="shared" si="0"/>
        <v>4730000</v>
      </c>
    </row>
    <row r="53" spans="1:21" ht="51">
      <c r="A53" s="571">
        <v>43</v>
      </c>
      <c r="B53" s="1281" t="s">
        <v>1303</v>
      </c>
      <c r="C53" s="1281" t="s">
        <v>3636</v>
      </c>
      <c r="D53" s="571" t="s">
        <v>2277</v>
      </c>
      <c r="E53" s="571" t="s">
        <v>3528</v>
      </c>
      <c r="F53" s="571" t="s">
        <v>3041</v>
      </c>
      <c r="G53" s="571" t="s">
        <v>3637</v>
      </c>
      <c r="H53" s="571" t="s">
        <v>63</v>
      </c>
      <c r="I53" s="571" t="s">
        <v>3638</v>
      </c>
      <c r="J53" s="1282">
        <v>4730000</v>
      </c>
      <c r="K53" s="1283"/>
      <c r="L53" s="1283"/>
      <c r="M53" s="1283"/>
      <c r="N53" s="1283"/>
      <c r="O53" s="1282">
        <v>4730000</v>
      </c>
      <c r="P53" s="1282">
        <v>4730000</v>
      </c>
      <c r="Q53" s="1282">
        <v>4730000</v>
      </c>
      <c r="R53" s="1282">
        <v>4730000</v>
      </c>
      <c r="S53" s="1281" t="s">
        <v>2603</v>
      </c>
      <c r="T53" s="1173">
        <f>VLOOKUP(D53,'T5-26'!$D$5:$I$332,5,0)</f>
        <v>0</v>
      </c>
      <c r="U53" s="1174">
        <f t="shared" si="0"/>
        <v>4730000</v>
      </c>
    </row>
    <row r="54" spans="1:21" ht="51">
      <c r="A54" s="571">
        <v>44</v>
      </c>
      <c r="B54" s="1281" t="s">
        <v>3442</v>
      </c>
      <c r="C54" s="1281" t="s">
        <v>3639</v>
      </c>
      <c r="D54" s="571" t="s">
        <v>3503</v>
      </c>
      <c r="E54" s="571" t="s">
        <v>3528</v>
      </c>
      <c r="F54" s="571" t="s">
        <v>3640</v>
      </c>
      <c r="G54" s="571" t="s">
        <v>3641</v>
      </c>
      <c r="H54" s="571" t="s">
        <v>32</v>
      </c>
      <c r="I54" s="571" t="s">
        <v>3544</v>
      </c>
      <c r="J54" s="1282">
        <v>4730000</v>
      </c>
      <c r="K54" s="1283"/>
      <c r="L54" s="1283"/>
      <c r="M54" s="1283"/>
      <c r="N54" s="1283"/>
      <c r="O54" s="1282">
        <v>4730000</v>
      </c>
      <c r="P54" s="1282">
        <v>4730000</v>
      </c>
      <c r="Q54" s="1282">
        <v>4730000</v>
      </c>
      <c r="R54" s="1282">
        <v>4730000</v>
      </c>
      <c r="S54" s="1281" t="s">
        <v>2603</v>
      </c>
      <c r="T54" s="1173">
        <f>VLOOKUP(D54,'T5-26'!$D$5:$I$332,5,0)</f>
        <v>0</v>
      </c>
      <c r="U54" s="1174">
        <f t="shared" si="0"/>
        <v>4730000</v>
      </c>
    </row>
    <row r="55" spans="1:21" ht="38.25">
      <c r="A55" s="571">
        <v>45</v>
      </c>
      <c r="B55" s="1281" t="s">
        <v>5071</v>
      </c>
      <c r="C55" s="1281" t="s">
        <v>5306</v>
      </c>
      <c r="D55" s="571" t="s">
        <v>5180</v>
      </c>
      <c r="E55" s="571" t="s">
        <v>3528</v>
      </c>
      <c r="F55" s="571" t="s">
        <v>5307</v>
      </c>
      <c r="G55" s="571" t="s">
        <v>5308</v>
      </c>
      <c r="H55" s="571" t="s">
        <v>32</v>
      </c>
      <c r="I55" s="571" t="s">
        <v>3544</v>
      </c>
      <c r="J55" s="1282">
        <v>4730000</v>
      </c>
      <c r="K55" s="1283"/>
      <c r="L55" s="1283"/>
      <c r="M55" s="1283"/>
      <c r="N55" s="1283"/>
      <c r="O55" s="1282">
        <v>4730000</v>
      </c>
      <c r="P55" s="1282">
        <v>4730000</v>
      </c>
      <c r="Q55" s="1282">
        <v>4730000</v>
      </c>
      <c r="R55" s="1282">
        <v>4730000</v>
      </c>
      <c r="S55" s="1281" t="s">
        <v>3545</v>
      </c>
      <c r="T55" s="1173" t="e">
        <f>VLOOKUP(D55,'T5-26'!$D$5:$I$332,5,0)</f>
        <v>#N/A</v>
      </c>
      <c r="U55" s="1174" t="e">
        <f t="shared" si="0"/>
        <v>#N/A</v>
      </c>
    </row>
    <row r="56" spans="1:21" ht="51">
      <c r="A56" s="571">
        <v>46</v>
      </c>
      <c r="B56" s="1281" t="s">
        <v>253</v>
      </c>
      <c r="C56" s="1281" t="s">
        <v>3573</v>
      </c>
      <c r="D56" s="571" t="s">
        <v>2061</v>
      </c>
      <c r="E56" s="571" t="s">
        <v>2061</v>
      </c>
      <c r="F56" s="571" t="s">
        <v>3042</v>
      </c>
      <c r="G56" s="571" t="s">
        <v>3643</v>
      </c>
      <c r="H56" s="571" t="s">
        <v>63</v>
      </c>
      <c r="I56" s="571" t="s">
        <v>3540</v>
      </c>
      <c r="J56" s="1282">
        <v>11315000</v>
      </c>
      <c r="K56" s="1283"/>
      <c r="L56" s="1283"/>
      <c r="M56" s="1283"/>
      <c r="N56" s="1283"/>
      <c r="O56" s="1282">
        <v>11315000</v>
      </c>
      <c r="P56" s="1282">
        <v>11315000</v>
      </c>
      <c r="Q56" s="1282">
        <v>11315000</v>
      </c>
      <c r="R56" s="1282">
        <v>11315000</v>
      </c>
      <c r="S56" s="1281" t="s">
        <v>4324</v>
      </c>
      <c r="T56" s="1173">
        <f>VLOOKUP(D56,'T5-26'!$D$5:$I$332,5,0)</f>
        <v>2365000</v>
      </c>
      <c r="U56" s="1174">
        <f t="shared" si="0"/>
        <v>8950000</v>
      </c>
    </row>
    <row r="57" spans="1:21" ht="38.25">
      <c r="A57" s="571">
        <v>47</v>
      </c>
      <c r="B57" s="1281" t="s">
        <v>546</v>
      </c>
      <c r="C57" s="1281" t="s">
        <v>3573</v>
      </c>
      <c r="D57" s="571" t="s">
        <v>2095</v>
      </c>
      <c r="E57" s="571" t="s">
        <v>2095</v>
      </c>
      <c r="F57" s="571" t="s">
        <v>3043</v>
      </c>
      <c r="G57" s="571" t="s">
        <v>3645</v>
      </c>
      <c r="H57" s="571" t="s">
        <v>32</v>
      </c>
      <c r="I57" s="571" t="s">
        <v>3540</v>
      </c>
      <c r="J57" s="1282">
        <v>8385000</v>
      </c>
      <c r="K57" s="1283"/>
      <c r="L57" s="1283"/>
      <c r="M57" s="1283"/>
      <c r="N57" s="1283"/>
      <c r="O57" s="1282">
        <v>8385000</v>
      </c>
      <c r="P57" s="1282">
        <v>8385000</v>
      </c>
      <c r="Q57" s="1282">
        <v>8385000</v>
      </c>
      <c r="R57" s="1282">
        <v>8385000</v>
      </c>
      <c r="S57" s="1281" t="s">
        <v>4284</v>
      </c>
      <c r="T57" s="1173">
        <f>VLOOKUP(D57,'T5-26'!$D$5:$I$332,5,0)</f>
        <v>1419000</v>
      </c>
      <c r="U57" s="1174">
        <f t="shared" si="0"/>
        <v>6966000</v>
      </c>
    </row>
    <row r="58" spans="1:21" ht="25.5">
      <c r="A58" s="571">
        <v>48</v>
      </c>
      <c r="B58" s="1281" t="s">
        <v>328</v>
      </c>
      <c r="C58" s="1281" t="s">
        <v>3647</v>
      </c>
      <c r="D58" s="571" t="s">
        <v>2064</v>
      </c>
      <c r="E58" s="571" t="s">
        <v>2064</v>
      </c>
      <c r="F58" s="571" t="s">
        <v>3044</v>
      </c>
      <c r="G58" s="571" t="s">
        <v>3648</v>
      </c>
      <c r="H58" s="571" t="s">
        <v>32</v>
      </c>
      <c r="I58" s="571" t="s">
        <v>3544</v>
      </c>
      <c r="J58" s="1282">
        <v>5466000</v>
      </c>
      <c r="K58" s="1283"/>
      <c r="L58" s="1283"/>
      <c r="M58" s="1283"/>
      <c r="N58" s="1283"/>
      <c r="O58" s="1282">
        <v>5466000</v>
      </c>
      <c r="P58" s="1282">
        <v>5466000</v>
      </c>
      <c r="Q58" s="1282">
        <v>5466000</v>
      </c>
      <c r="R58" s="1282">
        <v>5466000</v>
      </c>
      <c r="S58" s="1281" t="s">
        <v>4279</v>
      </c>
      <c r="T58" s="1173">
        <f>VLOOKUP(D58,'T5-26'!$D$5:$I$332,5,0)</f>
        <v>0</v>
      </c>
      <c r="U58" s="1174">
        <f t="shared" si="0"/>
        <v>5466000</v>
      </c>
    </row>
    <row r="59" spans="1:21" ht="38.25">
      <c r="A59" s="571">
        <v>49</v>
      </c>
      <c r="B59" s="1281" t="s">
        <v>1678</v>
      </c>
      <c r="C59" s="1281" t="s">
        <v>5309</v>
      </c>
      <c r="D59" s="571" t="s">
        <v>5310</v>
      </c>
      <c r="E59" s="571" t="s">
        <v>5310</v>
      </c>
      <c r="F59" s="571" t="s">
        <v>5311</v>
      </c>
      <c r="G59" s="571" t="s">
        <v>1024</v>
      </c>
      <c r="H59" s="571" t="s">
        <v>32</v>
      </c>
      <c r="I59" s="571" t="s">
        <v>3544</v>
      </c>
      <c r="J59" s="1282">
        <v>4730000</v>
      </c>
      <c r="K59" s="1283"/>
      <c r="L59" s="1283"/>
      <c r="M59" s="1283"/>
      <c r="N59" s="1283"/>
      <c r="O59" s="1282">
        <v>4730000</v>
      </c>
      <c r="P59" s="1282">
        <v>4730000</v>
      </c>
      <c r="Q59" s="1282">
        <v>4730000</v>
      </c>
      <c r="R59" s="1282">
        <v>4730000</v>
      </c>
      <c r="S59" s="1281" t="s">
        <v>3545</v>
      </c>
      <c r="T59" s="1173" t="e">
        <f>VLOOKUP(D59,'T5-26'!$D$5:$I$332,5,0)</f>
        <v>#N/A</v>
      </c>
      <c r="U59" s="1174" t="e">
        <f t="shared" si="0"/>
        <v>#N/A</v>
      </c>
    </row>
    <row r="60" spans="1:21" ht="38.25">
      <c r="A60" s="571">
        <v>50</v>
      </c>
      <c r="B60" s="1281" t="s">
        <v>345</v>
      </c>
      <c r="C60" s="1281" t="s">
        <v>3650</v>
      </c>
      <c r="D60" s="571" t="s">
        <v>2065</v>
      </c>
      <c r="E60" s="571" t="s">
        <v>2065</v>
      </c>
      <c r="F60" s="571" t="s">
        <v>3045</v>
      </c>
      <c r="G60" s="571" t="s">
        <v>350</v>
      </c>
      <c r="H60" s="571" t="s">
        <v>63</v>
      </c>
      <c r="I60" s="571" t="s">
        <v>3540</v>
      </c>
      <c r="J60" s="1282">
        <v>7164000</v>
      </c>
      <c r="K60" s="1283"/>
      <c r="L60" s="1283"/>
      <c r="M60" s="1283"/>
      <c r="N60" s="1283"/>
      <c r="O60" s="1282">
        <v>7164000</v>
      </c>
      <c r="P60" s="1282">
        <v>7164000</v>
      </c>
      <c r="Q60" s="1282">
        <v>7164000</v>
      </c>
      <c r="R60" s="1282">
        <v>7164000</v>
      </c>
      <c r="S60" s="1281" t="s">
        <v>2617</v>
      </c>
      <c r="T60" s="1173">
        <f>VLOOKUP(D60,'T5-26'!$D$5:$I$332,5,0)</f>
        <v>0</v>
      </c>
      <c r="U60" s="1174">
        <f t="shared" si="0"/>
        <v>7164000</v>
      </c>
    </row>
    <row r="61" spans="1:21" ht="38.25">
      <c r="A61" s="571">
        <v>51</v>
      </c>
      <c r="B61" s="1281" t="s">
        <v>627</v>
      </c>
      <c r="C61" s="1281" t="s">
        <v>3651</v>
      </c>
      <c r="D61" s="571" t="s">
        <v>2112</v>
      </c>
      <c r="E61" s="571" t="s">
        <v>2112</v>
      </c>
      <c r="F61" s="571" t="s">
        <v>3046</v>
      </c>
      <c r="G61" s="571" t="s">
        <v>3652</v>
      </c>
      <c r="H61" s="571" t="s">
        <v>32</v>
      </c>
      <c r="I61" s="571" t="s">
        <v>3540</v>
      </c>
      <c r="J61" s="1282">
        <v>6906000</v>
      </c>
      <c r="K61" s="1283"/>
      <c r="L61" s="1283"/>
      <c r="M61" s="1283"/>
      <c r="N61" s="1283"/>
      <c r="O61" s="1282">
        <v>6906000</v>
      </c>
      <c r="P61" s="1282">
        <v>6906000</v>
      </c>
      <c r="Q61" s="1282">
        <v>6906000</v>
      </c>
      <c r="R61" s="1282">
        <v>6906000</v>
      </c>
      <c r="S61" s="1281" t="s">
        <v>4320</v>
      </c>
      <c r="T61" s="1173">
        <f>VLOOKUP(D61,'T5-26'!$D$5:$I$332,5,0)</f>
        <v>0</v>
      </c>
      <c r="U61" s="1174">
        <f t="shared" si="0"/>
        <v>6906000</v>
      </c>
    </row>
    <row r="62" spans="1:21" ht="38.25">
      <c r="A62" s="571">
        <v>52</v>
      </c>
      <c r="B62" s="1281" t="s">
        <v>420</v>
      </c>
      <c r="C62" s="1281" t="s">
        <v>3653</v>
      </c>
      <c r="D62" s="571" t="s">
        <v>2080</v>
      </c>
      <c r="E62" s="571" t="s">
        <v>2080</v>
      </c>
      <c r="F62" s="571" t="s">
        <v>3047</v>
      </c>
      <c r="G62" s="571" t="s">
        <v>3654</v>
      </c>
      <c r="H62" s="571" t="s">
        <v>63</v>
      </c>
      <c r="I62" s="571" t="s">
        <v>3540</v>
      </c>
      <c r="J62" s="1282">
        <v>8287000</v>
      </c>
      <c r="K62" s="1283"/>
      <c r="L62" s="1283"/>
      <c r="M62" s="1283"/>
      <c r="N62" s="1283"/>
      <c r="O62" s="1282">
        <v>8287000</v>
      </c>
      <c r="P62" s="1282">
        <v>8287000</v>
      </c>
      <c r="Q62" s="1282">
        <v>8287000</v>
      </c>
      <c r="R62" s="1282">
        <v>8287000</v>
      </c>
      <c r="S62" s="1281" t="s">
        <v>4280</v>
      </c>
      <c r="T62" s="1173">
        <f>VLOOKUP(D62,'T5-26'!$D$5:$I$332,5,0)</f>
        <v>0</v>
      </c>
      <c r="U62" s="1174">
        <f t="shared" si="0"/>
        <v>8287000</v>
      </c>
    </row>
    <row r="63" spans="1:21" ht="51">
      <c r="A63" s="571">
        <v>53</v>
      </c>
      <c r="B63" s="1281" t="s">
        <v>396</v>
      </c>
      <c r="C63" s="1281" t="s">
        <v>4325</v>
      </c>
      <c r="D63" s="571" t="s">
        <v>2077</v>
      </c>
      <c r="E63" s="571" t="s">
        <v>2077</v>
      </c>
      <c r="F63" s="571" t="s">
        <v>3048</v>
      </c>
      <c r="G63" s="571" t="s">
        <v>3656</v>
      </c>
      <c r="H63" s="571" t="s">
        <v>63</v>
      </c>
      <c r="I63" s="571" t="s">
        <v>3596</v>
      </c>
      <c r="J63" s="1282">
        <v>10179000</v>
      </c>
      <c r="K63" s="1283"/>
      <c r="L63" s="1283"/>
      <c r="M63" s="1283"/>
      <c r="N63" s="1283"/>
      <c r="O63" s="1282">
        <v>10179000</v>
      </c>
      <c r="P63" s="1282">
        <v>10179000</v>
      </c>
      <c r="Q63" s="1282">
        <v>10179000</v>
      </c>
      <c r="R63" s="1282">
        <v>10179000</v>
      </c>
      <c r="S63" s="1281" t="s">
        <v>4326</v>
      </c>
      <c r="T63" s="1173">
        <f>VLOOKUP(D63,'T5-26'!$D$5:$I$332,5,0)</f>
        <v>1892000</v>
      </c>
      <c r="U63" s="1174">
        <f t="shared" si="0"/>
        <v>8287000</v>
      </c>
    </row>
    <row r="64" spans="1:21" ht="51">
      <c r="A64" s="571">
        <v>54</v>
      </c>
      <c r="B64" s="1281" t="s">
        <v>669</v>
      </c>
      <c r="C64" s="1281" t="s">
        <v>3658</v>
      </c>
      <c r="D64" s="571" t="s">
        <v>2118</v>
      </c>
      <c r="E64" s="571" t="s">
        <v>2118</v>
      </c>
      <c r="F64" s="571" t="s">
        <v>3049</v>
      </c>
      <c r="G64" s="571" t="s">
        <v>3659</v>
      </c>
      <c r="H64" s="571" t="s">
        <v>32</v>
      </c>
      <c r="I64" s="571" t="s">
        <v>3540</v>
      </c>
      <c r="J64" s="1282">
        <v>8777000</v>
      </c>
      <c r="K64" s="1283"/>
      <c r="L64" s="1283"/>
      <c r="M64" s="1283"/>
      <c r="N64" s="1283"/>
      <c r="O64" s="1282">
        <v>8777000</v>
      </c>
      <c r="P64" s="1282">
        <v>8777000</v>
      </c>
      <c r="Q64" s="1282">
        <v>8777000</v>
      </c>
      <c r="R64" s="1282">
        <v>8777000</v>
      </c>
      <c r="S64" s="1281" t="s">
        <v>2599</v>
      </c>
      <c r="T64" s="1173">
        <f>VLOOKUP(D64,'T5-26'!$D$5:$I$332,5,0)</f>
        <v>1892000</v>
      </c>
      <c r="U64" s="1174">
        <f t="shared" si="0"/>
        <v>6885000</v>
      </c>
    </row>
    <row r="65" spans="1:21" ht="51">
      <c r="A65" s="571">
        <v>55</v>
      </c>
      <c r="B65" s="1281" t="s">
        <v>809</v>
      </c>
      <c r="C65" s="1281" t="s">
        <v>3661</v>
      </c>
      <c r="D65" s="571" t="s">
        <v>2143</v>
      </c>
      <c r="E65" s="571" t="s">
        <v>2143</v>
      </c>
      <c r="F65" s="571" t="s">
        <v>3050</v>
      </c>
      <c r="G65" s="571" t="s">
        <v>3662</v>
      </c>
      <c r="H65" s="571" t="s">
        <v>32</v>
      </c>
      <c r="I65" s="571" t="s">
        <v>3540</v>
      </c>
      <c r="J65" s="1282">
        <v>6694000</v>
      </c>
      <c r="K65" s="1283"/>
      <c r="L65" s="1283"/>
      <c r="M65" s="1283"/>
      <c r="N65" s="1283"/>
      <c r="O65" s="1282">
        <v>6694000</v>
      </c>
      <c r="P65" s="1282">
        <v>6694000</v>
      </c>
      <c r="Q65" s="1282">
        <v>6694000</v>
      </c>
      <c r="R65" s="1282">
        <v>6694000</v>
      </c>
      <c r="S65" s="1281" t="s">
        <v>2599</v>
      </c>
      <c r="T65" s="1173">
        <f>VLOOKUP(D65,'T5-26'!$D$5:$I$332,5,0)</f>
        <v>0</v>
      </c>
      <c r="U65" s="1174">
        <f t="shared" si="0"/>
        <v>6694000</v>
      </c>
    </row>
    <row r="66" spans="1:21" ht="63.75">
      <c r="A66" s="571">
        <v>56</v>
      </c>
      <c r="B66" s="1281" t="s">
        <v>1624</v>
      </c>
      <c r="C66" s="1281" t="s">
        <v>3664</v>
      </c>
      <c r="D66" s="571" t="s">
        <v>2236</v>
      </c>
      <c r="E66" s="571" t="s">
        <v>2236</v>
      </c>
      <c r="F66" s="571" t="s">
        <v>3051</v>
      </c>
      <c r="G66" s="571" t="s">
        <v>3665</v>
      </c>
      <c r="H66" s="571" t="s">
        <v>32</v>
      </c>
      <c r="I66" s="571" t="s">
        <v>3591</v>
      </c>
      <c r="J66" s="1282">
        <v>5061000</v>
      </c>
      <c r="K66" s="1283"/>
      <c r="L66" s="1283"/>
      <c r="M66" s="1283"/>
      <c r="N66" s="1283"/>
      <c r="O66" s="1282">
        <v>5061000</v>
      </c>
      <c r="P66" s="1282">
        <v>5061000</v>
      </c>
      <c r="Q66" s="1282">
        <v>5061000</v>
      </c>
      <c r="R66" s="1282">
        <v>5061000</v>
      </c>
      <c r="S66" s="1281" t="s">
        <v>2600</v>
      </c>
      <c r="T66" s="1173">
        <f>VLOOKUP(D66,'T5-26'!$D$5:$I$332,5,0)</f>
        <v>0</v>
      </c>
      <c r="U66" s="1174">
        <f t="shared" si="0"/>
        <v>5061000</v>
      </c>
    </row>
    <row r="67" spans="1:21" ht="63.75">
      <c r="A67" s="571">
        <v>57</v>
      </c>
      <c r="B67" s="1281" t="s">
        <v>3053</v>
      </c>
      <c r="C67" s="1281" t="s">
        <v>3666</v>
      </c>
      <c r="D67" s="571" t="s">
        <v>2168</v>
      </c>
      <c r="E67" s="571" t="s">
        <v>2168</v>
      </c>
      <c r="F67" s="571" t="s">
        <v>3052</v>
      </c>
      <c r="G67" s="571" t="s">
        <v>3667</v>
      </c>
      <c r="H67" s="571" t="s">
        <v>63</v>
      </c>
      <c r="I67" s="571" t="s">
        <v>3540</v>
      </c>
      <c r="J67" s="1282">
        <v>6694000</v>
      </c>
      <c r="K67" s="1283"/>
      <c r="L67" s="1283"/>
      <c r="M67" s="1283"/>
      <c r="N67" s="1283"/>
      <c r="O67" s="1282">
        <v>6694000</v>
      </c>
      <c r="P67" s="1282">
        <v>6694000</v>
      </c>
      <c r="Q67" s="1282">
        <v>6694000</v>
      </c>
      <c r="R67" s="1282">
        <v>6694000</v>
      </c>
      <c r="S67" s="1281" t="s">
        <v>2600</v>
      </c>
      <c r="T67" s="1173">
        <f>VLOOKUP(D67,'T5-26'!$D$5:$I$332,5,0)</f>
        <v>0</v>
      </c>
      <c r="U67" s="1174">
        <f t="shared" si="0"/>
        <v>6694000</v>
      </c>
    </row>
    <row r="68" spans="1:21" ht="51">
      <c r="A68" s="571">
        <v>58</v>
      </c>
      <c r="B68" s="1281" t="s">
        <v>1283</v>
      </c>
      <c r="C68" s="1281" t="s">
        <v>3573</v>
      </c>
      <c r="D68" s="571" t="s">
        <v>2273</v>
      </c>
      <c r="E68" s="571" t="s">
        <v>2273</v>
      </c>
      <c r="F68" s="571" t="s">
        <v>3054</v>
      </c>
      <c r="G68" s="571" t="s">
        <v>3669</v>
      </c>
      <c r="H68" s="571" t="s">
        <v>32</v>
      </c>
      <c r="I68" s="571" t="s">
        <v>3540</v>
      </c>
      <c r="J68" s="1282">
        <v>4730000</v>
      </c>
      <c r="K68" s="1283"/>
      <c r="L68" s="1283"/>
      <c r="M68" s="1283"/>
      <c r="N68" s="1283"/>
      <c r="O68" s="1282">
        <v>4730000</v>
      </c>
      <c r="P68" s="1282">
        <v>4730000</v>
      </c>
      <c r="Q68" s="1282">
        <v>4730000</v>
      </c>
      <c r="R68" s="1282">
        <v>4730000</v>
      </c>
      <c r="S68" s="1281" t="s">
        <v>2603</v>
      </c>
      <c r="T68" s="1173">
        <f>VLOOKUP(D68,'T5-26'!$D$5:$I$332,5,0)</f>
        <v>0</v>
      </c>
      <c r="U68" s="1174">
        <f t="shared" si="0"/>
        <v>4730000</v>
      </c>
    </row>
    <row r="69" spans="1:21" ht="63.75">
      <c r="A69" s="571">
        <v>59</v>
      </c>
      <c r="B69" s="1281" t="s">
        <v>2758</v>
      </c>
      <c r="C69" s="1281" t="s">
        <v>3670</v>
      </c>
      <c r="D69" s="571" t="s">
        <v>2887</v>
      </c>
      <c r="E69" s="571" t="s">
        <v>2887</v>
      </c>
      <c r="F69" s="571" t="s">
        <v>3055</v>
      </c>
      <c r="G69" s="571" t="s">
        <v>3671</v>
      </c>
      <c r="H69" s="571" t="s">
        <v>32</v>
      </c>
      <c r="I69" s="571" t="s">
        <v>3544</v>
      </c>
      <c r="J69" s="1282">
        <v>4730000</v>
      </c>
      <c r="K69" s="1283"/>
      <c r="L69" s="1283"/>
      <c r="M69" s="1283"/>
      <c r="N69" s="1283"/>
      <c r="O69" s="1282">
        <v>4730000</v>
      </c>
      <c r="P69" s="1282">
        <v>4730000</v>
      </c>
      <c r="Q69" s="1282">
        <v>4730000</v>
      </c>
      <c r="R69" s="1282">
        <v>4730000</v>
      </c>
      <c r="S69" s="1281" t="s">
        <v>2600</v>
      </c>
      <c r="T69" s="1173">
        <f>VLOOKUP(D69,'T5-26'!$D$5:$I$332,5,0)</f>
        <v>0</v>
      </c>
      <c r="U69" s="1174">
        <f t="shared" si="0"/>
        <v>4730000</v>
      </c>
    </row>
    <row r="70" spans="1:21" ht="25.5">
      <c r="A70" s="571">
        <v>60</v>
      </c>
      <c r="B70" s="1281" t="s">
        <v>579</v>
      </c>
      <c r="C70" s="1281" t="s">
        <v>3593</v>
      </c>
      <c r="D70" s="571" t="s">
        <v>2101</v>
      </c>
      <c r="E70" s="571" t="s">
        <v>2101</v>
      </c>
      <c r="F70" s="571" t="s">
        <v>3056</v>
      </c>
      <c r="G70" s="571" t="s">
        <v>3672</v>
      </c>
      <c r="H70" s="571" t="s">
        <v>32</v>
      </c>
      <c r="I70" s="571" t="s">
        <v>3540</v>
      </c>
      <c r="J70" s="1282">
        <v>6634000</v>
      </c>
      <c r="K70" s="1283"/>
      <c r="L70" s="1283"/>
      <c r="M70" s="1283"/>
      <c r="N70" s="1283"/>
      <c r="O70" s="1282">
        <v>6634000</v>
      </c>
      <c r="P70" s="1282">
        <v>6634000</v>
      </c>
      <c r="Q70" s="1282">
        <v>6634000</v>
      </c>
      <c r="R70" s="1282">
        <v>6634000</v>
      </c>
      <c r="S70" s="1281" t="s">
        <v>2622</v>
      </c>
      <c r="T70" s="1173">
        <f>VLOOKUP(D70,'T5-26'!$D$5:$I$332,5,0)</f>
        <v>0</v>
      </c>
      <c r="U70" s="1174">
        <f t="shared" si="0"/>
        <v>6634000</v>
      </c>
    </row>
    <row r="71" spans="1:21" ht="25.5">
      <c r="A71" s="571">
        <v>61</v>
      </c>
      <c r="B71" s="1281" t="s">
        <v>663</v>
      </c>
      <c r="C71" s="1281" t="s">
        <v>3673</v>
      </c>
      <c r="D71" s="571" t="s">
        <v>2117</v>
      </c>
      <c r="E71" s="571" t="s">
        <v>2117</v>
      </c>
      <c r="F71" s="571" t="s">
        <v>3057</v>
      </c>
      <c r="G71" s="571" t="s">
        <v>3674</v>
      </c>
      <c r="H71" s="571" t="s">
        <v>32</v>
      </c>
      <c r="I71" s="571" t="s">
        <v>3540</v>
      </c>
      <c r="J71" s="1282">
        <v>21850000</v>
      </c>
      <c r="K71" s="1283"/>
      <c r="L71" s="1283"/>
      <c r="M71" s="1283"/>
      <c r="N71" s="1283"/>
      <c r="O71" s="1282">
        <v>21850000</v>
      </c>
      <c r="P71" s="1282">
        <v>21850000</v>
      </c>
      <c r="Q71" s="1282">
        <v>21850000</v>
      </c>
      <c r="R71" s="1282">
        <v>21850000</v>
      </c>
      <c r="S71" s="1281" t="s">
        <v>3588</v>
      </c>
      <c r="T71" s="1173">
        <f>VLOOKUP(D71,'T5-26'!$D$5:$I$332,5,0)</f>
        <v>0</v>
      </c>
      <c r="U71" s="1174">
        <f t="shared" si="0"/>
        <v>21850000</v>
      </c>
    </row>
    <row r="72" spans="1:21" ht="51">
      <c r="A72" s="571">
        <v>62</v>
      </c>
      <c r="B72" s="1281" t="s">
        <v>1327</v>
      </c>
      <c r="C72" s="1281" t="s">
        <v>3675</v>
      </c>
      <c r="D72" s="571" t="s">
        <v>2282</v>
      </c>
      <c r="E72" s="571" t="s">
        <v>3528</v>
      </c>
      <c r="F72" s="571" t="s">
        <v>3058</v>
      </c>
      <c r="G72" s="571" t="s">
        <v>3676</v>
      </c>
      <c r="H72" s="571" t="s">
        <v>32</v>
      </c>
      <c r="I72" s="571" t="s">
        <v>3677</v>
      </c>
      <c r="J72" s="1282">
        <v>4730000</v>
      </c>
      <c r="K72" s="1283"/>
      <c r="L72" s="1283"/>
      <c r="M72" s="1283"/>
      <c r="N72" s="1283"/>
      <c r="O72" s="1282">
        <v>4730000</v>
      </c>
      <c r="P72" s="1282">
        <v>4730000</v>
      </c>
      <c r="Q72" s="1282">
        <v>4730000</v>
      </c>
      <c r="R72" s="1282">
        <v>4730000</v>
      </c>
      <c r="S72" s="1281" t="s">
        <v>2603</v>
      </c>
      <c r="T72" s="1173">
        <f>VLOOKUP(D72,'T5-26'!$D$5:$I$332,5,0)</f>
        <v>0</v>
      </c>
      <c r="U72" s="1174">
        <f t="shared" si="0"/>
        <v>4730000</v>
      </c>
    </row>
    <row r="73" spans="1:21" ht="51">
      <c r="A73" s="571">
        <v>63</v>
      </c>
      <c r="B73" s="1281" t="s">
        <v>3429</v>
      </c>
      <c r="C73" s="1281" t="s">
        <v>3678</v>
      </c>
      <c r="D73" s="571" t="s">
        <v>3509</v>
      </c>
      <c r="E73" s="571" t="s">
        <v>3528</v>
      </c>
      <c r="F73" s="571" t="s">
        <v>3679</v>
      </c>
      <c r="G73" s="571" t="s">
        <v>3680</v>
      </c>
      <c r="H73" s="571" t="s">
        <v>63</v>
      </c>
      <c r="I73" s="571" t="s">
        <v>3681</v>
      </c>
      <c r="J73" s="1282">
        <v>4730000</v>
      </c>
      <c r="K73" s="1283"/>
      <c r="L73" s="1283"/>
      <c r="M73" s="1283"/>
      <c r="N73" s="1283"/>
      <c r="O73" s="1282">
        <v>4730000</v>
      </c>
      <c r="P73" s="1282">
        <v>4730000</v>
      </c>
      <c r="Q73" s="1282">
        <v>4730000</v>
      </c>
      <c r="R73" s="1282">
        <v>4730000</v>
      </c>
      <c r="S73" s="1281" t="s">
        <v>2628</v>
      </c>
      <c r="T73" s="1173">
        <f>VLOOKUP(D73,'T5-26'!$D$5:$I$332,5,0)</f>
        <v>0</v>
      </c>
      <c r="U73" s="1174">
        <f t="shared" si="0"/>
        <v>4730000</v>
      </c>
    </row>
    <row r="74" spans="1:21" ht="63.75">
      <c r="A74" s="571">
        <v>64</v>
      </c>
      <c r="B74" s="1281" t="s">
        <v>3337</v>
      </c>
      <c r="C74" s="1281" t="s">
        <v>3678</v>
      </c>
      <c r="D74" s="571" t="s">
        <v>3410</v>
      </c>
      <c r="E74" s="571" t="s">
        <v>3528</v>
      </c>
      <c r="F74" s="571" t="s">
        <v>3682</v>
      </c>
      <c r="G74" s="571" t="s">
        <v>3683</v>
      </c>
      <c r="H74" s="571" t="s">
        <v>32</v>
      </c>
      <c r="I74" s="571" t="s">
        <v>3544</v>
      </c>
      <c r="J74" s="1282">
        <v>4730000</v>
      </c>
      <c r="K74" s="1283"/>
      <c r="L74" s="1283"/>
      <c r="M74" s="1283"/>
      <c r="N74" s="1283"/>
      <c r="O74" s="1282">
        <v>4730000</v>
      </c>
      <c r="P74" s="1282">
        <v>4730000</v>
      </c>
      <c r="Q74" s="1282">
        <v>4730000</v>
      </c>
      <c r="R74" s="1282">
        <v>4730000</v>
      </c>
      <c r="S74" s="1281" t="s">
        <v>2600</v>
      </c>
      <c r="T74" s="1173">
        <f>VLOOKUP(D74,'T5-26'!$D$5:$I$332,5,0)</f>
        <v>0</v>
      </c>
      <c r="U74" s="1174">
        <f t="shared" si="0"/>
        <v>4730000</v>
      </c>
    </row>
    <row r="75" spans="1:21" ht="51">
      <c r="A75" s="571">
        <v>65</v>
      </c>
      <c r="B75" s="1281" t="s">
        <v>1270</v>
      </c>
      <c r="C75" s="1281" t="s">
        <v>3684</v>
      </c>
      <c r="D75" s="571" t="s">
        <v>2271</v>
      </c>
      <c r="E75" s="571" t="s">
        <v>3528</v>
      </c>
      <c r="F75" s="571" t="s">
        <v>3059</v>
      </c>
      <c r="G75" s="571" t="s">
        <v>3685</v>
      </c>
      <c r="H75" s="571" t="s">
        <v>32</v>
      </c>
      <c r="I75" s="571" t="s">
        <v>3544</v>
      </c>
      <c r="J75" s="1282">
        <v>4730000</v>
      </c>
      <c r="K75" s="1283"/>
      <c r="L75" s="1283"/>
      <c r="M75" s="1283"/>
      <c r="N75" s="1283"/>
      <c r="O75" s="1282">
        <v>4730000</v>
      </c>
      <c r="P75" s="1282">
        <v>4730000</v>
      </c>
      <c r="Q75" s="1282">
        <v>4730000</v>
      </c>
      <c r="R75" s="1282">
        <v>4730000</v>
      </c>
      <c r="S75" s="1281" t="s">
        <v>2603</v>
      </c>
      <c r="T75" s="1173">
        <f>VLOOKUP(D75,'T5-26'!$D$5:$I$332,5,0)</f>
        <v>0</v>
      </c>
      <c r="U75" s="1174">
        <f t="shared" si="0"/>
        <v>4730000</v>
      </c>
    </row>
    <row r="76" spans="1:21" ht="63.75">
      <c r="A76" s="571">
        <v>66</v>
      </c>
      <c r="B76" s="1281" t="s">
        <v>1708</v>
      </c>
      <c r="C76" s="1281" t="s">
        <v>3686</v>
      </c>
      <c r="D76" s="571" t="s">
        <v>2543</v>
      </c>
      <c r="E76" s="571" t="s">
        <v>3528</v>
      </c>
      <c r="F76" s="571" t="s">
        <v>3060</v>
      </c>
      <c r="G76" s="571" t="s">
        <v>3687</v>
      </c>
      <c r="H76" s="571" t="s">
        <v>32</v>
      </c>
      <c r="I76" s="571" t="s">
        <v>3688</v>
      </c>
      <c r="J76" s="1282">
        <v>4730000</v>
      </c>
      <c r="K76" s="1283"/>
      <c r="L76" s="1283"/>
      <c r="M76" s="1283"/>
      <c r="N76" s="1283"/>
      <c r="O76" s="1282">
        <v>4730000</v>
      </c>
      <c r="P76" s="1282">
        <v>4730000</v>
      </c>
      <c r="Q76" s="1282">
        <v>4730000</v>
      </c>
      <c r="R76" s="1282">
        <v>4730000</v>
      </c>
      <c r="S76" s="1281" t="s">
        <v>2600</v>
      </c>
      <c r="T76" s="1173">
        <f>VLOOKUP(D76,'T5-26'!$D$5:$I$332,5,0)</f>
        <v>0</v>
      </c>
      <c r="U76" s="1174">
        <f t="shared" ref="U76:U139" si="1">+O76-T76</f>
        <v>4730000</v>
      </c>
    </row>
    <row r="77" spans="1:21" ht="51">
      <c r="A77" s="571">
        <v>67</v>
      </c>
      <c r="B77" s="1281" t="s">
        <v>2505</v>
      </c>
      <c r="C77" s="1281" t="s">
        <v>3689</v>
      </c>
      <c r="D77" s="571" t="s">
        <v>2568</v>
      </c>
      <c r="E77" s="571" t="s">
        <v>3528</v>
      </c>
      <c r="F77" s="571" t="s">
        <v>3061</v>
      </c>
      <c r="G77" s="571" t="s">
        <v>3690</v>
      </c>
      <c r="H77" s="571" t="s">
        <v>63</v>
      </c>
      <c r="I77" s="571" t="s">
        <v>3691</v>
      </c>
      <c r="J77" s="1282">
        <v>4730000</v>
      </c>
      <c r="K77" s="1283"/>
      <c r="L77" s="1283"/>
      <c r="M77" s="1283"/>
      <c r="N77" s="1283"/>
      <c r="O77" s="1282">
        <v>4730000</v>
      </c>
      <c r="P77" s="1282">
        <v>4730000</v>
      </c>
      <c r="Q77" s="1282">
        <v>4730000</v>
      </c>
      <c r="R77" s="1282">
        <v>4730000</v>
      </c>
      <c r="S77" s="1281" t="s">
        <v>2603</v>
      </c>
      <c r="T77" s="1173">
        <f>VLOOKUP(D77,'T5-26'!$D$5:$I$332,5,0)</f>
        <v>0</v>
      </c>
      <c r="U77" s="1174">
        <f t="shared" si="1"/>
        <v>4730000</v>
      </c>
    </row>
    <row r="78" spans="1:21" ht="38.25">
      <c r="A78" s="571">
        <v>68</v>
      </c>
      <c r="B78" s="1281" t="s">
        <v>1354</v>
      </c>
      <c r="C78" s="1281" t="s">
        <v>3692</v>
      </c>
      <c r="D78" s="571" t="s">
        <v>2256</v>
      </c>
      <c r="E78" s="571" t="s">
        <v>2256</v>
      </c>
      <c r="F78" s="571" t="s">
        <v>3062</v>
      </c>
      <c r="G78" s="571" t="s">
        <v>3693</v>
      </c>
      <c r="H78" s="571" t="s">
        <v>32</v>
      </c>
      <c r="I78" s="571" t="s">
        <v>3694</v>
      </c>
      <c r="J78" s="1282">
        <v>4730000</v>
      </c>
      <c r="K78" s="1283"/>
      <c r="L78" s="1283"/>
      <c r="M78" s="1283"/>
      <c r="N78" s="1283"/>
      <c r="O78" s="1282">
        <v>4730000</v>
      </c>
      <c r="P78" s="1282">
        <v>4730000</v>
      </c>
      <c r="Q78" s="1282">
        <v>4730000</v>
      </c>
      <c r="R78" s="1282">
        <v>4730000</v>
      </c>
      <c r="S78" s="1281" t="s">
        <v>4288</v>
      </c>
      <c r="T78" s="1173">
        <f>VLOOKUP(D78,'T5-26'!$D$5:$I$332,5,0)</f>
        <v>0</v>
      </c>
      <c r="U78" s="1174">
        <f t="shared" si="1"/>
        <v>4730000</v>
      </c>
    </row>
    <row r="79" spans="1:21" ht="51">
      <c r="A79" s="571">
        <v>69</v>
      </c>
      <c r="B79" s="1281" t="s">
        <v>1497</v>
      </c>
      <c r="C79" s="1281" t="s">
        <v>3695</v>
      </c>
      <c r="D79" s="571" t="s">
        <v>2287</v>
      </c>
      <c r="E79" s="571" t="s">
        <v>3528</v>
      </c>
      <c r="F79" s="571" t="s">
        <v>3063</v>
      </c>
      <c r="G79" s="571" t="s">
        <v>3696</v>
      </c>
      <c r="H79" s="571" t="s">
        <v>32</v>
      </c>
      <c r="I79" s="571" t="s">
        <v>3697</v>
      </c>
      <c r="J79" s="1282">
        <v>4730000</v>
      </c>
      <c r="K79" s="1283"/>
      <c r="L79" s="1283"/>
      <c r="M79" s="1283"/>
      <c r="N79" s="1283"/>
      <c r="O79" s="1282">
        <v>4730000</v>
      </c>
      <c r="P79" s="1282">
        <v>4730000</v>
      </c>
      <c r="Q79" s="1282">
        <v>4730000</v>
      </c>
      <c r="R79" s="1282">
        <v>4730000</v>
      </c>
      <c r="S79" s="1281" t="s">
        <v>2603</v>
      </c>
      <c r="T79" s="1173">
        <f>VLOOKUP(D79,'T5-26'!$D$5:$I$332,5,0)</f>
        <v>0</v>
      </c>
      <c r="U79" s="1174">
        <f t="shared" si="1"/>
        <v>4730000</v>
      </c>
    </row>
    <row r="80" spans="1:21" ht="63.75">
      <c r="A80" s="571">
        <v>70</v>
      </c>
      <c r="B80" s="1281" t="s">
        <v>2345</v>
      </c>
      <c r="C80" s="1281" t="s">
        <v>3698</v>
      </c>
      <c r="D80" s="571" t="s">
        <v>2527</v>
      </c>
      <c r="E80" s="571" t="s">
        <v>2527</v>
      </c>
      <c r="F80" s="571" t="s">
        <v>3064</v>
      </c>
      <c r="G80" s="571" t="s">
        <v>3699</v>
      </c>
      <c r="H80" s="571" t="s">
        <v>32</v>
      </c>
      <c r="I80" s="571" t="s">
        <v>3688</v>
      </c>
      <c r="J80" s="1282">
        <v>4730000</v>
      </c>
      <c r="K80" s="1283"/>
      <c r="L80" s="1283"/>
      <c r="M80" s="1283"/>
      <c r="N80" s="1283"/>
      <c r="O80" s="1282">
        <v>4730000</v>
      </c>
      <c r="P80" s="1282">
        <v>4730000</v>
      </c>
      <c r="Q80" s="1282">
        <v>4730000</v>
      </c>
      <c r="R80" s="1282">
        <v>4730000</v>
      </c>
      <c r="S80" s="1281" t="s">
        <v>2600</v>
      </c>
      <c r="T80" s="1173">
        <f>VLOOKUP(D80,'T5-26'!$D$5:$I$332,5,0)</f>
        <v>0</v>
      </c>
      <c r="U80" s="1174">
        <f t="shared" si="1"/>
        <v>4730000</v>
      </c>
    </row>
    <row r="81" spans="1:21" ht="63.75">
      <c r="A81" s="571">
        <v>71</v>
      </c>
      <c r="B81" s="1281" t="s">
        <v>1719</v>
      </c>
      <c r="C81" s="1281" t="s">
        <v>3700</v>
      </c>
      <c r="D81" s="571" t="s">
        <v>2247</v>
      </c>
      <c r="E81" s="571" t="s">
        <v>2247</v>
      </c>
      <c r="F81" s="571" t="s">
        <v>3065</v>
      </c>
      <c r="G81" s="571" t="s">
        <v>3701</v>
      </c>
      <c r="H81" s="571" t="s">
        <v>32</v>
      </c>
      <c r="I81" s="571" t="s">
        <v>3544</v>
      </c>
      <c r="J81" s="1282">
        <v>5061000</v>
      </c>
      <c r="K81" s="1283"/>
      <c r="L81" s="1283"/>
      <c r="M81" s="1283"/>
      <c r="N81" s="1283"/>
      <c r="O81" s="1282">
        <v>5061000</v>
      </c>
      <c r="P81" s="1282">
        <v>5061000</v>
      </c>
      <c r="Q81" s="1282">
        <v>5061000</v>
      </c>
      <c r="R81" s="1282">
        <v>5061000</v>
      </c>
      <c r="S81" s="1281" t="s">
        <v>2600</v>
      </c>
      <c r="T81" s="1173">
        <f>VLOOKUP(D81,'T5-26'!$D$5:$I$332,5,0)</f>
        <v>0</v>
      </c>
      <c r="U81" s="1174">
        <f t="shared" si="1"/>
        <v>5061000</v>
      </c>
    </row>
    <row r="82" spans="1:21" ht="51">
      <c r="A82" s="571">
        <v>72</v>
      </c>
      <c r="B82" s="1281" t="s">
        <v>3067</v>
      </c>
      <c r="C82" s="1281" t="s">
        <v>3702</v>
      </c>
      <c r="D82" s="571" t="s">
        <v>2276</v>
      </c>
      <c r="E82" s="571" t="s">
        <v>3528</v>
      </c>
      <c r="F82" s="571" t="s">
        <v>3066</v>
      </c>
      <c r="G82" s="571" t="s">
        <v>3703</v>
      </c>
      <c r="H82" s="571" t="s">
        <v>32</v>
      </c>
      <c r="I82" s="571" t="s">
        <v>3704</v>
      </c>
      <c r="J82" s="1282">
        <v>4730000</v>
      </c>
      <c r="K82" s="1283"/>
      <c r="L82" s="1283"/>
      <c r="M82" s="1283"/>
      <c r="N82" s="1283"/>
      <c r="O82" s="1282">
        <v>4730000</v>
      </c>
      <c r="P82" s="1282">
        <v>4730000</v>
      </c>
      <c r="Q82" s="1282">
        <v>4730000</v>
      </c>
      <c r="R82" s="1282">
        <v>4730000</v>
      </c>
      <c r="S82" s="1281" t="s">
        <v>2603</v>
      </c>
      <c r="T82" s="1173">
        <f>VLOOKUP(D82,'T5-26'!$D$5:$I$332,5,0)</f>
        <v>0</v>
      </c>
      <c r="U82" s="1174">
        <f t="shared" si="1"/>
        <v>4730000</v>
      </c>
    </row>
    <row r="83" spans="1:21" ht="25.5">
      <c r="A83" s="571">
        <v>73</v>
      </c>
      <c r="B83" s="1281" t="s">
        <v>610</v>
      </c>
      <c r="C83" s="1281" t="s">
        <v>3705</v>
      </c>
      <c r="D83" s="571" t="s">
        <v>2107</v>
      </c>
      <c r="E83" s="571" t="s">
        <v>2107</v>
      </c>
      <c r="F83" s="571" t="s">
        <v>3068</v>
      </c>
      <c r="G83" s="571" t="s">
        <v>3706</v>
      </c>
      <c r="H83" s="571" t="s">
        <v>32</v>
      </c>
      <c r="I83" s="571" t="s">
        <v>3544</v>
      </c>
      <c r="J83" s="1282">
        <v>5686000</v>
      </c>
      <c r="K83" s="1283"/>
      <c r="L83" s="1283"/>
      <c r="M83" s="1283"/>
      <c r="N83" s="1283"/>
      <c r="O83" s="1282">
        <v>5686000</v>
      </c>
      <c r="P83" s="1282">
        <v>5686000</v>
      </c>
      <c r="Q83" s="1282">
        <v>5686000</v>
      </c>
      <c r="R83" s="1282">
        <v>5686000</v>
      </c>
      <c r="S83" s="1281" t="s">
        <v>3891</v>
      </c>
      <c r="T83" s="1173">
        <f>VLOOKUP(D83,'T5-26'!$D$5:$I$332,5,0)</f>
        <v>0</v>
      </c>
      <c r="U83" s="1174">
        <f t="shared" si="1"/>
        <v>5686000</v>
      </c>
    </row>
    <row r="84" spans="1:21" ht="63.75">
      <c r="A84" s="571">
        <v>74</v>
      </c>
      <c r="B84" s="1281" t="s">
        <v>1363</v>
      </c>
      <c r="C84" s="1281" t="s">
        <v>3710</v>
      </c>
      <c r="D84" s="571" t="s">
        <v>2533</v>
      </c>
      <c r="E84" s="571" t="s">
        <v>2533</v>
      </c>
      <c r="F84" s="571" t="s">
        <v>3069</v>
      </c>
      <c r="G84" s="571" t="s">
        <v>3711</v>
      </c>
      <c r="H84" s="571" t="s">
        <v>32</v>
      </c>
      <c r="I84" s="571" t="s">
        <v>3544</v>
      </c>
      <c r="J84" s="1282">
        <v>4730000</v>
      </c>
      <c r="K84" s="1283"/>
      <c r="L84" s="1283"/>
      <c r="M84" s="1283"/>
      <c r="N84" s="1283"/>
      <c r="O84" s="1282">
        <v>4730000</v>
      </c>
      <c r="P84" s="1282">
        <v>4730000</v>
      </c>
      <c r="Q84" s="1282">
        <v>4730000</v>
      </c>
      <c r="R84" s="1282">
        <v>4730000</v>
      </c>
      <c r="S84" s="1281" t="s">
        <v>2600</v>
      </c>
      <c r="T84" s="1173">
        <f>VLOOKUP(D84,'T5-26'!$D$5:$I$332,5,0)</f>
        <v>0</v>
      </c>
      <c r="U84" s="1174">
        <f t="shared" si="1"/>
        <v>4730000</v>
      </c>
    </row>
    <row r="85" spans="1:21" ht="51">
      <c r="A85" s="571">
        <v>75</v>
      </c>
      <c r="B85" s="1281" t="s">
        <v>1254</v>
      </c>
      <c r="C85" s="1281" t="s">
        <v>3712</v>
      </c>
      <c r="D85" s="571" t="s">
        <v>2268</v>
      </c>
      <c r="E85" s="571" t="s">
        <v>3528</v>
      </c>
      <c r="F85" s="571" t="s">
        <v>3070</v>
      </c>
      <c r="G85" s="571" t="s">
        <v>3713</v>
      </c>
      <c r="H85" s="571" t="s">
        <v>63</v>
      </c>
      <c r="I85" s="571" t="s">
        <v>3714</v>
      </c>
      <c r="J85" s="1282">
        <v>4730000</v>
      </c>
      <c r="K85" s="1283"/>
      <c r="L85" s="1283"/>
      <c r="M85" s="1283"/>
      <c r="N85" s="1283"/>
      <c r="O85" s="1282">
        <v>4730000</v>
      </c>
      <c r="P85" s="1282">
        <v>4730000</v>
      </c>
      <c r="Q85" s="1282">
        <v>4730000</v>
      </c>
      <c r="R85" s="1282">
        <v>4730000</v>
      </c>
      <c r="S85" s="1281" t="s">
        <v>2603</v>
      </c>
      <c r="T85" s="1173">
        <f>VLOOKUP(D85,'T5-26'!$D$5:$I$332,5,0)</f>
        <v>0</v>
      </c>
      <c r="U85" s="1174">
        <f t="shared" si="1"/>
        <v>4730000</v>
      </c>
    </row>
    <row r="86" spans="1:21" ht="51">
      <c r="A86" s="571">
        <v>76</v>
      </c>
      <c r="B86" s="1281" t="s">
        <v>1502</v>
      </c>
      <c r="C86" s="1281" t="s">
        <v>3715</v>
      </c>
      <c r="D86" s="571" t="s">
        <v>2289</v>
      </c>
      <c r="E86" s="571" t="s">
        <v>3528</v>
      </c>
      <c r="F86" s="571" t="s">
        <v>3071</v>
      </c>
      <c r="G86" s="571" t="s">
        <v>3716</v>
      </c>
      <c r="H86" s="571" t="s">
        <v>32</v>
      </c>
      <c r="I86" s="571" t="s">
        <v>3717</v>
      </c>
      <c r="J86" s="1282">
        <v>4730000</v>
      </c>
      <c r="K86" s="1283"/>
      <c r="L86" s="1283"/>
      <c r="M86" s="1283"/>
      <c r="N86" s="1283"/>
      <c r="O86" s="1282">
        <v>4730000</v>
      </c>
      <c r="P86" s="1282">
        <v>4730000</v>
      </c>
      <c r="Q86" s="1282">
        <v>4730000</v>
      </c>
      <c r="R86" s="1282">
        <v>4730000</v>
      </c>
      <c r="S86" s="1281" t="s">
        <v>2603</v>
      </c>
      <c r="T86" s="1173">
        <f>VLOOKUP(D86,'T5-26'!$D$5:$I$332,5,0)</f>
        <v>0</v>
      </c>
      <c r="U86" s="1174">
        <f t="shared" si="1"/>
        <v>4730000</v>
      </c>
    </row>
    <row r="87" spans="1:21" ht="51">
      <c r="A87" s="571">
        <v>77</v>
      </c>
      <c r="B87" s="1281" t="s">
        <v>2745</v>
      </c>
      <c r="C87" s="1281" t="s">
        <v>3718</v>
      </c>
      <c r="D87" s="571" t="s">
        <v>2897</v>
      </c>
      <c r="E87" s="571" t="s">
        <v>3528</v>
      </c>
      <c r="F87" s="571" t="s">
        <v>3072</v>
      </c>
      <c r="G87" s="571" t="s">
        <v>3719</v>
      </c>
      <c r="H87" s="571" t="s">
        <v>32</v>
      </c>
      <c r="I87" s="571" t="s">
        <v>3720</v>
      </c>
      <c r="J87" s="1282">
        <v>4730000</v>
      </c>
      <c r="K87" s="1283"/>
      <c r="L87" s="1283"/>
      <c r="M87" s="1283"/>
      <c r="N87" s="1283"/>
      <c r="O87" s="1282">
        <v>4730000</v>
      </c>
      <c r="P87" s="1282">
        <v>4730000</v>
      </c>
      <c r="Q87" s="1282">
        <v>4730000</v>
      </c>
      <c r="R87" s="1282">
        <v>4730000</v>
      </c>
      <c r="S87" s="1281" t="s">
        <v>2603</v>
      </c>
      <c r="T87" s="1173">
        <f>VLOOKUP(D87,'T5-26'!$D$5:$I$332,5,0)</f>
        <v>0</v>
      </c>
      <c r="U87" s="1174">
        <f t="shared" si="1"/>
        <v>4730000</v>
      </c>
    </row>
    <row r="88" spans="1:21" ht="63.75">
      <c r="A88" s="571">
        <v>78</v>
      </c>
      <c r="B88" s="1281" t="s">
        <v>2468</v>
      </c>
      <c r="C88" s="1281" t="s">
        <v>3722</v>
      </c>
      <c r="D88" s="571" t="s">
        <v>2559</v>
      </c>
      <c r="E88" s="571" t="s">
        <v>3528</v>
      </c>
      <c r="F88" s="571" t="s">
        <v>3073</v>
      </c>
      <c r="G88" s="571" t="s">
        <v>3723</v>
      </c>
      <c r="H88" s="571" t="s">
        <v>32</v>
      </c>
      <c r="I88" s="571" t="s">
        <v>3544</v>
      </c>
      <c r="J88" s="1282">
        <v>4730000</v>
      </c>
      <c r="K88" s="1283"/>
      <c r="L88" s="1283"/>
      <c r="M88" s="1283"/>
      <c r="N88" s="1283"/>
      <c r="O88" s="1282">
        <v>4730000</v>
      </c>
      <c r="P88" s="1282">
        <v>4730000</v>
      </c>
      <c r="Q88" s="1282">
        <v>4730000</v>
      </c>
      <c r="R88" s="1282">
        <v>4730000</v>
      </c>
      <c r="S88" s="1281" t="s">
        <v>2600</v>
      </c>
      <c r="T88" s="1173">
        <f>VLOOKUP(D88,'T5-26'!$D$5:$I$332,5,0)</f>
        <v>0</v>
      </c>
      <c r="U88" s="1174">
        <f t="shared" si="1"/>
        <v>4730000</v>
      </c>
    </row>
    <row r="89" spans="1:21" ht="51">
      <c r="A89" s="571">
        <v>79</v>
      </c>
      <c r="B89" s="1281" t="s">
        <v>1264</v>
      </c>
      <c r="C89" s="1281" t="s">
        <v>3724</v>
      </c>
      <c r="D89" s="571" t="s">
        <v>2270</v>
      </c>
      <c r="E89" s="571" t="s">
        <v>3528</v>
      </c>
      <c r="F89" s="571" t="s">
        <v>3074</v>
      </c>
      <c r="G89" s="571" t="s">
        <v>1265</v>
      </c>
      <c r="H89" s="571" t="s">
        <v>32</v>
      </c>
      <c r="I89" s="571" t="s">
        <v>3725</v>
      </c>
      <c r="J89" s="1282">
        <v>4730000</v>
      </c>
      <c r="K89" s="1283"/>
      <c r="L89" s="1283"/>
      <c r="M89" s="1283"/>
      <c r="N89" s="1283"/>
      <c r="O89" s="1282">
        <v>4730000</v>
      </c>
      <c r="P89" s="1282">
        <v>4730000</v>
      </c>
      <c r="Q89" s="1282">
        <v>4730000</v>
      </c>
      <c r="R89" s="1282">
        <v>4730000</v>
      </c>
      <c r="S89" s="1281" t="s">
        <v>2603</v>
      </c>
      <c r="T89" s="1173">
        <f>VLOOKUP(D89,'T5-26'!$D$5:$I$332,5,0)</f>
        <v>0</v>
      </c>
      <c r="U89" s="1174">
        <f t="shared" si="1"/>
        <v>4730000</v>
      </c>
    </row>
    <row r="90" spans="1:21" ht="38.25">
      <c r="A90" s="571">
        <v>80</v>
      </c>
      <c r="B90" s="1281" t="s">
        <v>175</v>
      </c>
      <c r="C90" s="1281" t="s">
        <v>3726</v>
      </c>
      <c r="D90" s="571" t="s">
        <v>2039</v>
      </c>
      <c r="E90" s="571" t="s">
        <v>2039</v>
      </c>
      <c r="F90" s="571" t="s">
        <v>3075</v>
      </c>
      <c r="G90" s="571" t="s">
        <v>3727</v>
      </c>
      <c r="H90" s="571" t="s">
        <v>32</v>
      </c>
      <c r="I90" s="571" t="s">
        <v>3540</v>
      </c>
      <c r="J90" s="1282">
        <v>6647000</v>
      </c>
      <c r="K90" s="1283"/>
      <c r="L90" s="1283"/>
      <c r="M90" s="1283"/>
      <c r="N90" s="1283"/>
      <c r="O90" s="1282">
        <v>6647000</v>
      </c>
      <c r="P90" s="1282">
        <v>6647000</v>
      </c>
      <c r="Q90" s="1282">
        <v>6647000</v>
      </c>
      <c r="R90" s="1282">
        <v>6647000</v>
      </c>
      <c r="S90" s="1281" t="s">
        <v>4277</v>
      </c>
      <c r="T90" s="1173">
        <f>VLOOKUP(D90,'T5-26'!$D$5:$I$332,5,0)</f>
        <v>0</v>
      </c>
      <c r="U90" s="1174">
        <f t="shared" si="1"/>
        <v>6647000</v>
      </c>
    </row>
    <row r="91" spans="1:21" ht="51">
      <c r="A91" s="571">
        <v>81</v>
      </c>
      <c r="B91" s="1281" t="s">
        <v>3439</v>
      </c>
      <c r="C91" s="1281" t="s">
        <v>3728</v>
      </c>
      <c r="D91" s="571" t="s">
        <v>3505</v>
      </c>
      <c r="E91" s="571" t="s">
        <v>3528</v>
      </c>
      <c r="F91" s="571" t="s">
        <v>3729</v>
      </c>
      <c r="G91" s="571" t="s">
        <v>3730</v>
      </c>
      <c r="H91" s="571" t="s">
        <v>32</v>
      </c>
      <c r="I91" s="571" t="s">
        <v>3544</v>
      </c>
      <c r="J91" s="1282">
        <v>4730000</v>
      </c>
      <c r="K91" s="1283"/>
      <c r="L91" s="1283"/>
      <c r="M91" s="1283"/>
      <c r="N91" s="1283"/>
      <c r="O91" s="1282">
        <v>4730000</v>
      </c>
      <c r="P91" s="1282">
        <v>4730000</v>
      </c>
      <c r="Q91" s="1282">
        <v>4730000</v>
      </c>
      <c r="R91" s="1282">
        <v>4730000</v>
      </c>
      <c r="S91" s="1281" t="s">
        <v>2603</v>
      </c>
      <c r="T91" s="1173">
        <f>VLOOKUP(D91,'T5-26'!$D$5:$I$332,5,0)</f>
        <v>0</v>
      </c>
      <c r="U91" s="1174">
        <f t="shared" si="1"/>
        <v>4730000</v>
      </c>
    </row>
    <row r="92" spans="1:21" ht="38.25">
      <c r="A92" s="571">
        <v>82</v>
      </c>
      <c r="B92" s="1281" t="s">
        <v>1416</v>
      </c>
      <c r="C92" s="1281" t="s">
        <v>3731</v>
      </c>
      <c r="D92" s="571" t="s">
        <v>2075</v>
      </c>
      <c r="E92" s="571" t="s">
        <v>3528</v>
      </c>
      <c r="F92" s="571" t="s">
        <v>3076</v>
      </c>
      <c r="G92" s="571" t="s">
        <v>3732</v>
      </c>
      <c r="H92" s="571" t="s">
        <v>32</v>
      </c>
      <c r="I92" s="571" t="s">
        <v>3596</v>
      </c>
      <c r="J92" s="1282">
        <v>6579000</v>
      </c>
      <c r="K92" s="1283"/>
      <c r="L92" s="1283"/>
      <c r="M92" s="1283"/>
      <c r="N92" s="1283"/>
      <c r="O92" s="1282">
        <v>6579000</v>
      </c>
      <c r="P92" s="1282">
        <v>6579000</v>
      </c>
      <c r="Q92" s="1282">
        <v>6579000</v>
      </c>
      <c r="R92" s="1282">
        <v>6579000</v>
      </c>
      <c r="S92" s="1281" t="s">
        <v>2594</v>
      </c>
      <c r="T92" s="1173">
        <f>VLOOKUP(D92,'T5-26'!$D$5:$I$332,5,0)</f>
        <v>0</v>
      </c>
      <c r="U92" s="1174">
        <f t="shared" si="1"/>
        <v>6579000</v>
      </c>
    </row>
    <row r="93" spans="1:21" ht="51">
      <c r="A93" s="571">
        <v>83</v>
      </c>
      <c r="B93" s="1281" t="s">
        <v>3419</v>
      </c>
      <c r="C93" s="1281" t="s">
        <v>3733</v>
      </c>
      <c r="D93" s="571" t="s">
        <v>3506</v>
      </c>
      <c r="E93" s="571" t="s">
        <v>3528</v>
      </c>
      <c r="F93" s="571" t="s">
        <v>3734</v>
      </c>
      <c r="G93" s="571" t="s">
        <v>3735</v>
      </c>
      <c r="H93" s="571" t="s">
        <v>32</v>
      </c>
      <c r="I93" s="571" t="s">
        <v>3736</v>
      </c>
      <c r="J93" s="1282">
        <v>4730000</v>
      </c>
      <c r="K93" s="1283"/>
      <c r="L93" s="1283"/>
      <c r="M93" s="1283"/>
      <c r="N93" s="1283"/>
      <c r="O93" s="1282">
        <v>4730000</v>
      </c>
      <c r="P93" s="1282">
        <v>4730000</v>
      </c>
      <c r="Q93" s="1282">
        <v>4730000</v>
      </c>
      <c r="R93" s="1282">
        <v>4730000</v>
      </c>
      <c r="S93" s="1281" t="s">
        <v>2603</v>
      </c>
      <c r="T93" s="1173">
        <f>VLOOKUP(D93,'T5-26'!$D$5:$I$332,5,0)</f>
        <v>0</v>
      </c>
      <c r="U93" s="1174">
        <f t="shared" si="1"/>
        <v>4730000</v>
      </c>
    </row>
    <row r="94" spans="1:21" ht="51">
      <c r="A94" s="571">
        <v>84</v>
      </c>
      <c r="B94" s="1281" t="s">
        <v>1310</v>
      </c>
      <c r="C94" s="1281" t="s">
        <v>3739</v>
      </c>
      <c r="D94" s="571" t="s">
        <v>2278</v>
      </c>
      <c r="E94" s="571" t="s">
        <v>3528</v>
      </c>
      <c r="F94" s="571" t="s">
        <v>3078</v>
      </c>
      <c r="G94" s="571" t="s">
        <v>3740</v>
      </c>
      <c r="H94" s="571" t="s">
        <v>32</v>
      </c>
      <c r="I94" s="571" t="s">
        <v>3741</v>
      </c>
      <c r="J94" s="1282">
        <v>4730000</v>
      </c>
      <c r="K94" s="1283"/>
      <c r="L94" s="1283"/>
      <c r="M94" s="1283"/>
      <c r="N94" s="1283"/>
      <c r="O94" s="1282">
        <v>4730000</v>
      </c>
      <c r="P94" s="1282">
        <v>4730000</v>
      </c>
      <c r="Q94" s="1282">
        <v>4730000</v>
      </c>
      <c r="R94" s="1282">
        <v>4730000</v>
      </c>
      <c r="S94" s="1281" t="s">
        <v>2603</v>
      </c>
      <c r="T94" s="1173">
        <f>VLOOKUP(D94,'T5-26'!$D$5:$I$332,5,0)</f>
        <v>0</v>
      </c>
      <c r="U94" s="1174">
        <f t="shared" si="1"/>
        <v>4730000</v>
      </c>
    </row>
    <row r="95" spans="1:21" ht="51">
      <c r="A95" s="571">
        <v>85</v>
      </c>
      <c r="B95" s="1281" t="s">
        <v>3443</v>
      </c>
      <c r="C95" s="1281" t="s">
        <v>3745</v>
      </c>
      <c r="D95" s="571" t="s">
        <v>3502</v>
      </c>
      <c r="E95" s="571" t="s">
        <v>3528</v>
      </c>
      <c r="F95" s="571" t="s">
        <v>3746</v>
      </c>
      <c r="G95" s="571" t="s">
        <v>3747</v>
      </c>
      <c r="H95" s="571" t="s">
        <v>63</v>
      </c>
      <c r="I95" s="571" t="s">
        <v>3591</v>
      </c>
      <c r="J95" s="1282">
        <v>4730000</v>
      </c>
      <c r="K95" s="1283"/>
      <c r="L95" s="1283"/>
      <c r="M95" s="1283"/>
      <c r="N95" s="1283"/>
      <c r="O95" s="1282">
        <v>4730000</v>
      </c>
      <c r="P95" s="1282">
        <v>4730000</v>
      </c>
      <c r="Q95" s="1282">
        <v>4730000</v>
      </c>
      <c r="R95" s="1282">
        <v>4730000</v>
      </c>
      <c r="S95" s="1281" t="s">
        <v>2603</v>
      </c>
      <c r="T95" s="1173">
        <f>VLOOKUP(D95,'T5-26'!$D$5:$I$332,5,0)</f>
        <v>0</v>
      </c>
      <c r="U95" s="1174">
        <f t="shared" si="1"/>
        <v>4730000</v>
      </c>
    </row>
    <row r="96" spans="1:21" ht="51">
      <c r="A96" s="571">
        <v>86</v>
      </c>
      <c r="B96" s="1281" t="s">
        <v>1259</v>
      </c>
      <c r="C96" s="1281" t="s">
        <v>3748</v>
      </c>
      <c r="D96" s="571" t="s">
        <v>2269</v>
      </c>
      <c r="E96" s="571" t="s">
        <v>3528</v>
      </c>
      <c r="F96" s="571" t="s">
        <v>3080</v>
      </c>
      <c r="G96" s="571" t="s">
        <v>3749</v>
      </c>
      <c r="H96" s="571" t="s">
        <v>32</v>
      </c>
      <c r="I96" s="571" t="s">
        <v>3750</v>
      </c>
      <c r="J96" s="1282">
        <v>4730000</v>
      </c>
      <c r="K96" s="1283"/>
      <c r="L96" s="1283"/>
      <c r="M96" s="1283"/>
      <c r="N96" s="1283"/>
      <c r="O96" s="1282">
        <v>4730000</v>
      </c>
      <c r="P96" s="1282">
        <v>4730000</v>
      </c>
      <c r="Q96" s="1282">
        <v>4730000</v>
      </c>
      <c r="R96" s="1282">
        <v>4730000</v>
      </c>
      <c r="S96" s="1281" t="s">
        <v>2603</v>
      </c>
      <c r="T96" s="1173">
        <f>VLOOKUP(D96,'T5-26'!$D$5:$I$332,5,0)</f>
        <v>0</v>
      </c>
      <c r="U96" s="1174">
        <f t="shared" si="1"/>
        <v>4730000</v>
      </c>
    </row>
    <row r="97" spans="1:21" ht="63.75">
      <c r="A97" s="571">
        <v>87</v>
      </c>
      <c r="B97" s="1281" t="s">
        <v>2349</v>
      </c>
      <c r="C97" s="1281" t="s">
        <v>3751</v>
      </c>
      <c r="D97" s="571" t="s">
        <v>2528</v>
      </c>
      <c r="E97" s="571" t="s">
        <v>3528</v>
      </c>
      <c r="F97" s="571" t="s">
        <v>3081</v>
      </c>
      <c r="G97" s="571" t="s">
        <v>3752</v>
      </c>
      <c r="H97" s="571" t="s">
        <v>32</v>
      </c>
      <c r="I97" s="571" t="s">
        <v>3544</v>
      </c>
      <c r="J97" s="1282">
        <v>4730000</v>
      </c>
      <c r="K97" s="1283"/>
      <c r="L97" s="1283"/>
      <c r="M97" s="1283"/>
      <c r="N97" s="1283"/>
      <c r="O97" s="1282">
        <v>4730000</v>
      </c>
      <c r="P97" s="1282">
        <v>4730000</v>
      </c>
      <c r="Q97" s="1282">
        <v>4730000</v>
      </c>
      <c r="R97" s="1282">
        <v>4730000</v>
      </c>
      <c r="S97" s="1281" t="s">
        <v>2600</v>
      </c>
      <c r="T97" s="1173">
        <f>VLOOKUP(D97,'T5-26'!$D$5:$I$332,5,0)</f>
        <v>0</v>
      </c>
      <c r="U97" s="1174">
        <f t="shared" si="1"/>
        <v>4730000</v>
      </c>
    </row>
    <row r="98" spans="1:21" ht="51">
      <c r="A98" s="571">
        <v>88</v>
      </c>
      <c r="B98" s="1281" t="s">
        <v>2333</v>
      </c>
      <c r="C98" s="1281" t="s">
        <v>3751</v>
      </c>
      <c r="D98" s="571" t="s">
        <v>2523</v>
      </c>
      <c r="E98" s="571" t="s">
        <v>3528</v>
      </c>
      <c r="F98" s="571" t="s">
        <v>3082</v>
      </c>
      <c r="G98" s="571" t="s">
        <v>3753</v>
      </c>
      <c r="H98" s="571" t="s">
        <v>63</v>
      </c>
      <c r="I98" s="571" t="s">
        <v>3544</v>
      </c>
      <c r="J98" s="1282">
        <v>4730000</v>
      </c>
      <c r="K98" s="1283"/>
      <c r="L98" s="1283"/>
      <c r="M98" s="1283"/>
      <c r="N98" s="1283"/>
      <c r="O98" s="1282">
        <v>4730000</v>
      </c>
      <c r="P98" s="1282">
        <v>4730000</v>
      </c>
      <c r="Q98" s="1282">
        <v>4730000</v>
      </c>
      <c r="R98" s="1282">
        <v>4730000</v>
      </c>
      <c r="S98" s="1281" t="s">
        <v>2628</v>
      </c>
      <c r="T98" s="1173">
        <f>VLOOKUP(D98,'T5-26'!$D$5:$I$332,5,0)</f>
        <v>0</v>
      </c>
      <c r="U98" s="1174">
        <f t="shared" si="1"/>
        <v>4730000</v>
      </c>
    </row>
    <row r="99" spans="1:21" ht="63.75">
      <c r="A99" s="571">
        <v>89</v>
      </c>
      <c r="B99" s="1281" t="s">
        <v>1207</v>
      </c>
      <c r="C99" s="1281" t="s">
        <v>3754</v>
      </c>
      <c r="D99" s="571" t="s">
        <v>2242</v>
      </c>
      <c r="E99" s="571" t="s">
        <v>3528</v>
      </c>
      <c r="F99" s="571" t="s">
        <v>3083</v>
      </c>
      <c r="G99" s="571" t="s">
        <v>3755</v>
      </c>
      <c r="H99" s="571" t="s">
        <v>32</v>
      </c>
      <c r="I99" s="571" t="s">
        <v>3544</v>
      </c>
      <c r="J99" s="1282">
        <v>5061000</v>
      </c>
      <c r="K99" s="1283"/>
      <c r="L99" s="1283"/>
      <c r="M99" s="1283"/>
      <c r="N99" s="1283"/>
      <c r="O99" s="1282">
        <v>5061000</v>
      </c>
      <c r="P99" s="1282">
        <v>5061000</v>
      </c>
      <c r="Q99" s="1282">
        <v>5061000</v>
      </c>
      <c r="R99" s="1282">
        <v>5061000</v>
      </c>
      <c r="S99" s="1281" t="s">
        <v>2600</v>
      </c>
      <c r="T99" s="1173">
        <f>VLOOKUP(D99,'T5-26'!$D$5:$I$332,5,0)</f>
        <v>0</v>
      </c>
      <c r="U99" s="1174">
        <f t="shared" si="1"/>
        <v>5061000</v>
      </c>
    </row>
    <row r="100" spans="1:21" ht="51">
      <c r="A100" s="571">
        <v>90</v>
      </c>
      <c r="B100" s="1281" t="s">
        <v>1857</v>
      </c>
      <c r="C100" s="1281" t="s">
        <v>3756</v>
      </c>
      <c r="D100" s="571" t="s">
        <v>2055</v>
      </c>
      <c r="E100" s="571" t="s">
        <v>3528</v>
      </c>
      <c r="F100" s="571" t="s">
        <v>3084</v>
      </c>
      <c r="G100" s="571" t="s">
        <v>3757</v>
      </c>
      <c r="H100" s="571" t="s">
        <v>32</v>
      </c>
      <c r="I100" s="571" t="s">
        <v>3544</v>
      </c>
      <c r="J100" s="1282">
        <v>6579000</v>
      </c>
      <c r="K100" s="1283"/>
      <c r="L100" s="1283"/>
      <c r="M100" s="1283"/>
      <c r="N100" s="1283"/>
      <c r="O100" s="1282">
        <v>6579000</v>
      </c>
      <c r="P100" s="1282">
        <v>6579000</v>
      </c>
      <c r="Q100" s="1282">
        <v>6579000</v>
      </c>
      <c r="R100" s="1282">
        <v>6579000</v>
      </c>
      <c r="S100" s="1281" t="s">
        <v>2590</v>
      </c>
      <c r="T100" s="1173">
        <f>VLOOKUP(D100,'T5-26'!$D$5:$I$332,5,0)</f>
        <v>0</v>
      </c>
      <c r="U100" s="1174">
        <f t="shared" si="1"/>
        <v>6579000</v>
      </c>
    </row>
    <row r="101" spans="1:21" ht="25.5">
      <c r="A101" s="571">
        <v>91</v>
      </c>
      <c r="B101" s="1281" t="s">
        <v>294</v>
      </c>
      <c r="C101" s="1281" t="s">
        <v>3758</v>
      </c>
      <c r="D101" s="571" t="s">
        <v>2060</v>
      </c>
      <c r="E101" s="571" t="s">
        <v>3528</v>
      </c>
      <c r="F101" s="571" t="s">
        <v>3085</v>
      </c>
      <c r="G101" s="571" t="s">
        <v>3759</v>
      </c>
      <c r="H101" s="571" t="s">
        <v>63</v>
      </c>
      <c r="I101" s="571" t="s">
        <v>3544</v>
      </c>
      <c r="J101" s="1282"/>
      <c r="K101" s="1283"/>
      <c r="L101" s="1283"/>
      <c r="M101" s="1283"/>
      <c r="N101" s="1283"/>
      <c r="O101" s="1282"/>
      <c r="P101" s="1282"/>
      <c r="Q101" s="1282"/>
      <c r="R101" s="1282"/>
      <c r="S101" s="1281" t="s">
        <v>4274</v>
      </c>
      <c r="T101" s="1173">
        <f>VLOOKUP(D101,'T5-26'!$D$5:$I$332,5,0)</f>
        <v>0</v>
      </c>
      <c r="U101" s="1175">
        <f t="shared" si="1"/>
        <v>0</v>
      </c>
    </row>
    <row r="102" spans="1:21" ht="63.75">
      <c r="A102" s="571">
        <v>92</v>
      </c>
      <c r="B102" s="1281" t="s">
        <v>917</v>
      </c>
      <c r="C102" s="1281" t="s">
        <v>3760</v>
      </c>
      <c r="D102" s="571" t="s">
        <v>2162</v>
      </c>
      <c r="E102" s="571" t="s">
        <v>3528</v>
      </c>
      <c r="F102" s="571" t="s">
        <v>3086</v>
      </c>
      <c r="G102" s="571" t="s">
        <v>3761</v>
      </c>
      <c r="H102" s="571" t="s">
        <v>32</v>
      </c>
      <c r="I102" s="571" t="s">
        <v>3762</v>
      </c>
      <c r="J102" s="1282">
        <v>5739000</v>
      </c>
      <c r="K102" s="1283"/>
      <c r="L102" s="1283"/>
      <c r="M102" s="1283"/>
      <c r="N102" s="1283"/>
      <c r="O102" s="1282">
        <v>5739000</v>
      </c>
      <c r="P102" s="1282">
        <v>5739000</v>
      </c>
      <c r="Q102" s="1282">
        <v>5739000</v>
      </c>
      <c r="R102" s="1282">
        <v>5739000</v>
      </c>
      <c r="S102" s="1281" t="s">
        <v>2600</v>
      </c>
      <c r="T102" s="1173">
        <f>VLOOKUP(D102,'T5-26'!$D$5:$I$332,5,0)</f>
        <v>0</v>
      </c>
      <c r="U102" s="1174">
        <f t="shared" si="1"/>
        <v>5739000</v>
      </c>
    </row>
    <row r="103" spans="1:21" ht="63.75">
      <c r="A103" s="571">
        <v>93</v>
      </c>
      <c r="B103" s="1281" t="s">
        <v>2682</v>
      </c>
      <c r="C103" s="1281" t="s">
        <v>3763</v>
      </c>
      <c r="D103" s="571" t="s">
        <v>2881</v>
      </c>
      <c r="E103" s="571" t="s">
        <v>3528</v>
      </c>
      <c r="F103" s="571" t="s">
        <v>3087</v>
      </c>
      <c r="G103" s="571" t="s">
        <v>2685</v>
      </c>
      <c r="H103" s="571" t="s">
        <v>63</v>
      </c>
      <c r="I103" s="571" t="s">
        <v>3544</v>
      </c>
      <c r="J103" s="1282">
        <v>6579000</v>
      </c>
      <c r="K103" s="1283"/>
      <c r="L103" s="1283"/>
      <c r="M103" s="1283"/>
      <c r="N103" s="1283"/>
      <c r="O103" s="1282">
        <v>6579000</v>
      </c>
      <c r="P103" s="1282">
        <v>6579000</v>
      </c>
      <c r="Q103" s="1282">
        <v>6579000</v>
      </c>
      <c r="R103" s="1282">
        <v>6579000</v>
      </c>
      <c r="S103" s="1281" t="s">
        <v>4282</v>
      </c>
      <c r="T103" s="1173">
        <f>VLOOKUP(D103,'T5-26'!$D$5:$I$332,5,0)</f>
        <v>0</v>
      </c>
      <c r="U103" s="1174">
        <f t="shared" si="1"/>
        <v>6579000</v>
      </c>
    </row>
    <row r="104" spans="1:21" ht="38.25">
      <c r="A104" s="571">
        <v>94</v>
      </c>
      <c r="B104" s="1281" t="s">
        <v>5029</v>
      </c>
      <c r="C104" s="1281" t="s">
        <v>5312</v>
      </c>
      <c r="D104" s="571" t="s">
        <v>5168</v>
      </c>
      <c r="E104" s="571" t="s">
        <v>3528</v>
      </c>
      <c r="F104" s="571" t="s">
        <v>5313</v>
      </c>
      <c r="G104" s="571" t="s">
        <v>5314</v>
      </c>
      <c r="H104" s="571" t="s">
        <v>32</v>
      </c>
      <c r="I104" s="571" t="s">
        <v>3544</v>
      </c>
      <c r="J104" s="1282">
        <v>4730000</v>
      </c>
      <c r="K104" s="1283"/>
      <c r="L104" s="1283"/>
      <c r="M104" s="1283"/>
      <c r="N104" s="1283"/>
      <c r="O104" s="1282">
        <v>4730000</v>
      </c>
      <c r="P104" s="1282">
        <v>4730000</v>
      </c>
      <c r="Q104" s="1282">
        <v>4730000</v>
      </c>
      <c r="R104" s="1282">
        <v>4730000</v>
      </c>
      <c r="S104" s="1281" t="s">
        <v>3545</v>
      </c>
      <c r="T104" s="1173" t="e">
        <f>VLOOKUP(D104,'T5-26'!$D$5:$I$332,5,0)</f>
        <v>#N/A</v>
      </c>
      <c r="U104" s="1174" t="e">
        <f t="shared" si="1"/>
        <v>#N/A</v>
      </c>
    </row>
    <row r="105" spans="1:21" ht="63.75">
      <c r="A105" s="571">
        <v>95</v>
      </c>
      <c r="B105" s="1281" t="s">
        <v>2902</v>
      </c>
      <c r="C105" s="1281" t="s">
        <v>3764</v>
      </c>
      <c r="D105" s="571" t="s">
        <v>3088</v>
      </c>
      <c r="E105" s="571" t="s">
        <v>3528</v>
      </c>
      <c r="F105" s="571" t="s">
        <v>3089</v>
      </c>
      <c r="G105" s="571" t="s">
        <v>3765</v>
      </c>
      <c r="H105" s="571" t="s">
        <v>32</v>
      </c>
      <c r="I105" s="571" t="s">
        <v>3544</v>
      </c>
      <c r="J105" s="1282">
        <v>6579000</v>
      </c>
      <c r="K105" s="1283"/>
      <c r="L105" s="1283"/>
      <c r="M105" s="1283"/>
      <c r="N105" s="1283"/>
      <c r="O105" s="1282">
        <v>6579000</v>
      </c>
      <c r="P105" s="1282">
        <v>6579000</v>
      </c>
      <c r="Q105" s="1282">
        <v>6579000</v>
      </c>
      <c r="R105" s="1282">
        <v>6579000</v>
      </c>
      <c r="S105" s="1281" t="s">
        <v>4282</v>
      </c>
      <c r="T105" s="1173">
        <f>VLOOKUP(D105,'T5-26'!$D$5:$I$332,5,0)</f>
        <v>0</v>
      </c>
      <c r="U105" s="1174">
        <f t="shared" si="1"/>
        <v>6579000</v>
      </c>
    </row>
    <row r="106" spans="1:21" ht="51">
      <c r="A106" s="571">
        <v>96</v>
      </c>
      <c r="B106" s="1281" t="s">
        <v>1319</v>
      </c>
      <c r="C106" s="1281" t="s">
        <v>3766</v>
      </c>
      <c r="D106" s="571" t="s">
        <v>2280</v>
      </c>
      <c r="E106" s="571" t="s">
        <v>3528</v>
      </c>
      <c r="F106" s="571" t="s">
        <v>3090</v>
      </c>
      <c r="G106" s="571" t="s">
        <v>3767</v>
      </c>
      <c r="H106" s="571" t="s">
        <v>63</v>
      </c>
      <c r="I106" s="571" t="s">
        <v>3768</v>
      </c>
      <c r="J106" s="1282">
        <v>4730000</v>
      </c>
      <c r="K106" s="1283"/>
      <c r="L106" s="1283"/>
      <c r="M106" s="1283"/>
      <c r="N106" s="1283"/>
      <c r="O106" s="1282">
        <v>4730000</v>
      </c>
      <c r="P106" s="1282">
        <v>4730000</v>
      </c>
      <c r="Q106" s="1282">
        <v>4730000</v>
      </c>
      <c r="R106" s="1282">
        <v>4730000</v>
      </c>
      <c r="S106" s="1281" t="s">
        <v>2603</v>
      </c>
      <c r="T106" s="1173">
        <f>VLOOKUP(D106,'T5-26'!$D$5:$I$332,5,0)</f>
        <v>0</v>
      </c>
      <c r="U106" s="1174">
        <f t="shared" si="1"/>
        <v>4730000</v>
      </c>
    </row>
    <row r="107" spans="1:21" ht="38.25">
      <c r="A107" s="571">
        <v>97</v>
      </c>
      <c r="B107" s="1281" t="s">
        <v>4267</v>
      </c>
      <c r="C107" s="1281" t="s">
        <v>4327</v>
      </c>
      <c r="D107" s="571" t="s">
        <v>4316</v>
      </c>
      <c r="E107" s="571" t="s">
        <v>3528</v>
      </c>
      <c r="F107" s="571" t="s">
        <v>4328</v>
      </c>
      <c r="G107" s="571" t="s">
        <v>4329</v>
      </c>
      <c r="H107" s="571" t="s">
        <v>32</v>
      </c>
      <c r="I107" s="571" t="s">
        <v>3544</v>
      </c>
      <c r="J107" s="1282">
        <v>6271000</v>
      </c>
      <c r="K107" s="1283"/>
      <c r="L107" s="1283"/>
      <c r="M107" s="1283"/>
      <c r="N107" s="1283"/>
      <c r="O107" s="1282">
        <v>6271000</v>
      </c>
      <c r="P107" s="1282">
        <v>6271000</v>
      </c>
      <c r="Q107" s="1282">
        <v>6271000</v>
      </c>
      <c r="R107" s="1282">
        <v>6271000</v>
      </c>
      <c r="S107" s="1281" t="s">
        <v>4277</v>
      </c>
      <c r="T107" s="1173">
        <f>VLOOKUP(D107,'T5-26'!$D$5:$I$332,5,0)</f>
        <v>0</v>
      </c>
      <c r="U107" s="1174">
        <f t="shared" si="1"/>
        <v>6271000</v>
      </c>
    </row>
    <row r="108" spans="1:21" ht="63.75">
      <c r="A108" s="571">
        <v>98</v>
      </c>
      <c r="B108" s="1281" t="s">
        <v>2303</v>
      </c>
      <c r="C108" s="1281" t="s">
        <v>3769</v>
      </c>
      <c r="D108" s="571" t="s">
        <v>2520</v>
      </c>
      <c r="E108" s="571" t="s">
        <v>3528</v>
      </c>
      <c r="F108" s="571" t="s">
        <v>3091</v>
      </c>
      <c r="G108" s="571" t="s">
        <v>3770</v>
      </c>
      <c r="H108" s="571" t="s">
        <v>32</v>
      </c>
      <c r="I108" s="571" t="s">
        <v>3544</v>
      </c>
      <c r="J108" s="1282">
        <v>4730000</v>
      </c>
      <c r="K108" s="1283"/>
      <c r="L108" s="1283"/>
      <c r="M108" s="1283"/>
      <c r="N108" s="1283"/>
      <c r="O108" s="1282">
        <v>4730000</v>
      </c>
      <c r="P108" s="1282">
        <v>4730000</v>
      </c>
      <c r="Q108" s="1282">
        <v>4730000</v>
      </c>
      <c r="R108" s="1282">
        <v>4730000</v>
      </c>
      <c r="S108" s="1281" t="s">
        <v>2600</v>
      </c>
      <c r="T108" s="1173">
        <f>VLOOKUP(D108,'T5-26'!$D$5:$I$332,5,0)</f>
        <v>0</v>
      </c>
      <c r="U108" s="1174">
        <f t="shared" si="1"/>
        <v>4730000</v>
      </c>
    </row>
    <row r="109" spans="1:21" ht="63.75">
      <c r="A109" s="571">
        <v>99</v>
      </c>
      <c r="B109" s="1281" t="s">
        <v>1908</v>
      </c>
      <c r="C109" s="1281" t="s">
        <v>3528</v>
      </c>
      <c r="D109" s="571" t="s">
        <v>2246</v>
      </c>
      <c r="E109" s="571" t="s">
        <v>3528</v>
      </c>
      <c r="F109" s="571" t="s">
        <v>3092</v>
      </c>
      <c r="G109" s="571" t="s">
        <v>3771</v>
      </c>
      <c r="H109" s="571" t="s">
        <v>32</v>
      </c>
      <c r="I109" s="571" t="s">
        <v>3544</v>
      </c>
      <c r="J109" s="1282">
        <v>5061000</v>
      </c>
      <c r="K109" s="1283"/>
      <c r="L109" s="1283"/>
      <c r="M109" s="1283"/>
      <c r="N109" s="1283"/>
      <c r="O109" s="1282">
        <v>5061000</v>
      </c>
      <c r="P109" s="1282">
        <v>5061000</v>
      </c>
      <c r="Q109" s="1282">
        <v>5061000</v>
      </c>
      <c r="R109" s="1282">
        <v>5061000</v>
      </c>
      <c r="S109" s="1281" t="s">
        <v>2600</v>
      </c>
      <c r="T109" s="1173">
        <f>VLOOKUP(D109,'T5-26'!$D$5:$I$332,5,0)</f>
        <v>0</v>
      </c>
      <c r="U109" s="1174">
        <f t="shared" si="1"/>
        <v>5061000</v>
      </c>
    </row>
    <row r="110" spans="1:21" ht="38.25">
      <c r="A110" s="571">
        <v>100</v>
      </c>
      <c r="B110" s="1281" t="s">
        <v>5039</v>
      </c>
      <c r="C110" s="1281" t="s">
        <v>5315</v>
      </c>
      <c r="D110" s="571" t="s">
        <v>5170</v>
      </c>
      <c r="E110" s="571" t="s">
        <v>3528</v>
      </c>
      <c r="F110" s="571" t="s">
        <v>5316</v>
      </c>
      <c r="G110" s="571" t="s">
        <v>5317</v>
      </c>
      <c r="H110" s="571" t="s">
        <v>32</v>
      </c>
      <c r="I110" s="571" t="s">
        <v>3544</v>
      </c>
      <c r="J110" s="1282">
        <v>4730000</v>
      </c>
      <c r="K110" s="1283"/>
      <c r="L110" s="1283"/>
      <c r="M110" s="1283"/>
      <c r="N110" s="1283"/>
      <c r="O110" s="1282">
        <v>4730000</v>
      </c>
      <c r="P110" s="1282">
        <v>4730000</v>
      </c>
      <c r="Q110" s="1282">
        <v>4730000</v>
      </c>
      <c r="R110" s="1282">
        <v>4730000</v>
      </c>
      <c r="S110" s="1281" t="s">
        <v>3545</v>
      </c>
      <c r="T110" s="1173" t="e">
        <f>VLOOKUP(D110,'T5-26'!$D$5:$I$332,5,0)</f>
        <v>#N/A</v>
      </c>
      <c r="U110" s="1174" t="e">
        <f t="shared" si="1"/>
        <v>#N/A</v>
      </c>
    </row>
    <row r="111" spans="1:21" ht="63.75">
      <c r="A111" s="571">
        <v>101</v>
      </c>
      <c r="B111" s="1281" t="s">
        <v>1646</v>
      </c>
      <c r="C111" s="1281" t="s">
        <v>4330</v>
      </c>
      <c r="D111" s="571" t="s">
        <v>2241</v>
      </c>
      <c r="E111" s="571" t="s">
        <v>3528</v>
      </c>
      <c r="F111" s="571" t="s">
        <v>3093</v>
      </c>
      <c r="G111" s="571" t="s">
        <v>3773</v>
      </c>
      <c r="H111" s="571" t="s">
        <v>32</v>
      </c>
      <c r="I111" s="571" t="s">
        <v>3544</v>
      </c>
      <c r="J111" s="1282">
        <v>5061000</v>
      </c>
      <c r="K111" s="1283"/>
      <c r="L111" s="1283"/>
      <c r="M111" s="1283"/>
      <c r="N111" s="1283"/>
      <c r="O111" s="1282">
        <v>5061000</v>
      </c>
      <c r="P111" s="1282">
        <v>5061000</v>
      </c>
      <c r="Q111" s="1282">
        <v>5061000</v>
      </c>
      <c r="R111" s="1282">
        <v>5061000</v>
      </c>
      <c r="S111" s="1281" t="s">
        <v>2600</v>
      </c>
      <c r="T111" s="1173">
        <f>VLOOKUP(D111,'T5-26'!$D$5:$I$332,5,0)</f>
        <v>0</v>
      </c>
      <c r="U111" s="1174">
        <f t="shared" si="1"/>
        <v>5061000</v>
      </c>
    </row>
    <row r="112" spans="1:21" ht="63.75">
      <c r="A112" s="571">
        <v>102</v>
      </c>
      <c r="B112" s="1281" t="s">
        <v>2340</v>
      </c>
      <c r="C112" s="1281" t="s">
        <v>3718</v>
      </c>
      <c r="D112" s="571" t="s">
        <v>2525</v>
      </c>
      <c r="E112" s="571" t="s">
        <v>3528</v>
      </c>
      <c r="F112" s="571" t="s">
        <v>3094</v>
      </c>
      <c r="G112" s="571" t="s">
        <v>3774</v>
      </c>
      <c r="H112" s="571" t="s">
        <v>32</v>
      </c>
      <c r="I112" s="571" t="s">
        <v>3544</v>
      </c>
      <c r="J112" s="1282">
        <v>4730000</v>
      </c>
      <c r="K112" s="1283"/>
      <c r="L112" s="1283"/>
      <c r="M112" s="1283"/>
      <c r="N112" s="1283"/>
      <c r="O112" s="1282">
        <v>4730000</v>
      </c>
      <c r="P112" s="1282">
        <v>4730000</v>
      </c>
      <c r="Q112" s="1282">
        <v>4730000</v>
      </c>
      <c r="R112" s="1282">
        <v>4730000</v>
      </c>
      <c r="S112" s="1281" t="s">
        <v>2600</v>
      </c>
      <c r="T112" s="1173">
        <f>VLOOKUP(D112,'T5-26'!$D$5:$I$332,5,0)</f>
        <v>0</v>
      </c>
      <c r="U112" s="1174">
        <f t="shared" si="1"/>
        <v>4730000</v>
      </c>
    </row>
    <row r="113" spans="1:21" ht="38.25">
      <c r="A113" s="571">
        <v>103</v>
      </c>
      <c r="B113" s="1281" t="s">
        <v>1695</v>
      </c>
      <c r="C113" s="1281" t="s">
        <v>4028</v>
      </c>
      <c r="D113" s="571" t="s">
        <v>5181</v>
      </c>
      <c r="E113" s="571" t="s">
        <v>3528</v>
      </c>
      <c r="F113" s="571" t="s">
        <v>5318</v>
      </c>
      <c r="G113" s="571" t="s">
        <v>5319</v>
      </c>
      <c r="H113" s="571" t="s">
        <v>32</v>
      </c>
      <c r="I113" s="571" t="s">
        <v>3544</v>
      </c>
      <c r="J113" s="1282">
        <v>4730000</v>
      </c>
      <c r="K113" s="1283"/>
      <c r="L113" s="1283"/>
      <c r="M113" s="1283"/>
      <c r="N113" s="1283"/>
      <c r="O113" s="1282">
        <v>4730000</v>
      </c>
      <c r="P113" s="1282">
        <v>4730000</v>
      </c>
      <c r="Q113" s="1282">
        <v>4730000</v>
      </c>
      <c r="R113" s="1282">
        <v>4730000</v>
      </c>
      <c r="S113" s="1281" t="s">
        <v>3545</v>
      </c>
      <c r="T113" s="1173" t="e">
        <f>VLOOKUP(D113,'T5-26'!$D$5:$I$332,5,0)</f>
        <v>#N/A</v>
      </c>
      <c r="U113" s="1174" t="e">
        <f t="shared" si="1"/>
        <v>#N/A</v>
      </c>
    </row>
    <row r="114" spans="1:21" ht="63.75">
      <c r="A114" s="571">
        <v>104</v>
      </c>
      <c r="B114" s="1281" t="s">
        <v>1678</v>
      </c>
      <c r="C114" s="1281" t="s">
        <v>3777</v>
      </c>
      <c r="D114" s="571" t="s">
        <v>2536</v>
      </c>
      <c r="E114" s="571" t="s">
        <v>3528</v>
      </c>
      <c r="F114" s="571" t="s">
        <v>3096</v>
      </c>
      <c r="G114" s="571" t="s">
        <v>3778</v>
      </c>
      <c r="H114" s="571" t="s">
        <v>32</v>
      </c>
      <c r="I114" s="571" t="s">
        <v>3544</v>
      </c>
      <c r="J114" s="1282">
        <v>4730000</v>
      </c>
      <c r="K114" s="1283"/>
      <c r="L114" s="1283"/>
      <c r="M114" s="1283"/>
      <c r="N114" s="1283"/>
      <c r="O114" s="1282">
        <v>4730000</v>
      </c>
      <c r="P114" s="1282">
        <v>4730000</v>
      </c>
      <c r="Q114" s="1282">
        <v>4730000</v>
      </c>
      <c r="R114" s="1282">
        <v>4730000</v>
      </c>
      <c r="S114" s="1281" t="s">
        <v>2600</v>
      </c>
      <c r="T114" s="1173">
        <f>VLOOKUP(D114,'T5-26'!$D$5:$I$332,5,0)</f>
        <v>0</v>
      </c>
      <c r="U114" s="1174">
        <f t="shared" si="1"/>
        <v>4730000</v>
      </c>
    </row>
    <row r="115" spans="1:21" ht="38.25">
      <c r="A115" s="571">
        <v>105</v>
      </c>
      <c r="B115" s="1281" t="s">
        <v>5320</v>
      </c>
      <c r="C115" s="1281" t="s">
        <v>5321</v>
      </c>
      <c r="D115" s="571" t="s">
        <v>5183</v>
      </c>
      <c r="E115" s="571" t="s">
        <v>3528</v>
      </c>
      <c r="F115" s="571" t="s">
        <v>5322</v>
      </c>
      <c r="G115" s="571" t="s">
        <v>5323</v>
      </c>
      <c r="H115" s="571" t="s">
        <v>32</v>
      </c>
      <c r="I115" s="571" t="s">
        <v>3544</v>
      </c>
      <c r="J115" s="1282">
        <v>4730000</v>
      </c>
      <c r="K115" s="1283"/>
      <c r="L115" s="1283"/>
      <c r="M115" s="1283"/>
      <c r="N115" s="1283"/>
      <c r="O115" s="1282">
        <v>4730000</v>
      </c>
      <c r="P115" s="1282">
        <v>4730000</v>
      </c>
      <c r="Q115" s="1282">
        <v>4730000</v>
      </c>
      <c r="R115" s="1282">
        <v>4730000</v>
      </c>
      <c r="S115" s="1281" t="s">
        <v>3545</v>
      </c>
      <c r="T115" s="1173" t="e">
        <f>VLOOKUP(D115,'T5-26'!$D$5:$I$332,5,0)</f>
        <v>#N/A</v>
      </c>
      <c r="U115" s="1174" t="e">
        <f t="shared" si="1"/>
        <v>#N/A</v>
      </c>
    </row>
    <row r="116" spans="1:21" ht="38.25">
      <c r="A116" s="571">
        <v>106</v>
      </c>
      <c r="B116" s="1281" t="s">
        <v>5046</v>
      </c>
      <c r="C116" s="1281" t="s">
        <v>5324</v>
      </c>
      <c r="D116" s="571" t="s">
        <v>5172</v>
      </c>
      <c r="E116" s="571" t="s">
        <v>3528</v>
      </c>
      <c r="F116" s="571" t="s">
        <v>5325</v>
      </c>
      <c r="G116" s="571" t="s">
        <v>5326</v>
      </c>
      <c r="H116" s="571" t="s">
        <v>32</v>
      </c>
      <c r="I116" s="571" t="s">
        <v>3544</v>
      </c>
      <c r="J116" s="1282">
        <v>4730000</v>
      </c>
      <c r="K116" s="1283"/>
      <c r="L116" s="1283"/>
      <c r="M116" s="1283"/>
      <c r="N116" s="1283"/>
      <c r="O116" s="1282">
        <v>4730000</v>
      </c>
      <c r="P116" s="1282">
        <v>4730000</v>
      </c>
      <c r="Q116" s="1282">
        <v>4730000</v>
      </c>
      <c r="R116" s="1282">
        <v>4730000</v>
      </c>
      <c r="S116" s="1281" t="s">
        <v>3545</v>
      </c>
      <c r="T116" s="1173" t="e">
        <f>VLOOKUP(D116,'T5-26'!$D$5:$I$332,5,0)</f>
        <v>#N/A</v>
      </c>
      <c r="U116" s="1174" t="e">
        <f t="shared" si="1"/>
        <v>#N/A</v>
      </c>
    </row>
    <row r="117" spans="1:21" ht="63.75">
      <c r="A117" s="571">
        <v>107</v>
      </c>
      <c r="B117" s="1281" t="s">
        <v>1904</v>
      </c>
      <c r="C117" s="1281" t="s">
        <v>3718</v>
      </c>
      <c r="D117" s="571" t="s">
        <v>2245</v>
      </c>
      <c r="E117" s="571" t="s">
        <v>3528</v>
      </c>
      <c r="F117" s="571" t="s">
        <v>3097</v>
      </c>
      <c r="G117" s="571" t="s">
        <v>3779</v>
      </c>
      <c r="H117" s="571" t="s">
        <v>32</v>
      </c>
      <c r="I117" s="571" t="s">
        <v>3544</v>
      </c>
      <c r="J117" s="1282">
        <v>5061000</v>
      </c>
      <c r="K117" s="1283"/>
      <c r="L117" s="1283"/>
      <c r="M117" s="1283"/>
      <c r="N117" s="1283"/>
      <c r="O117" s="1282">
        <v>5061000</v>
      </c>
      <c r="P117" s="1282">
        <v>5061000</v>
      </c>
      <c r="Q117" s="1282">
        <v>5061000</v>
      </c>
      <c r="R117" s="1282">
        <v>5061000</v>
      </c>
      <c r="S117" s="1281" t="s">
        <v>2600</v>
      </c>
      <c r="T117" s="1173">
        <f>VLOOKUP(D117,'T5-26'!$D$5:$I$332,5,0)</f>
        <v>0</v>
      </c>
      <c r="U117" s="1174">
        <f t="shared" si="1"/>
        <v>5061000</v>
      </c>
    </row>
    <row r="118" spans="1:21" ht="51">
      <c r="A118" s="571">
        <v>108</v>
      </c>
      <c r="B118" s="1281" t="s">
        <v>1660</v>
      </c>
      <c r="C118" s="1281" t="s">
        <v>3780</v>
      </c>
      <c r="D118" s="571" t="s">
        <v>2562</v>
      </c>
      <c r="E118" s="571" t="s">
        <v>3528</v>
      </c>
      <c r="F118" s="571" t="s">
        <v>3098</v>
      </c>
      <c r="G118" s="571" t="s">
        <v>3781</v>
      </c>
      <c r="H118" s="571" t="s">
        <v>63</v>
      </c>
      <c r="I118" s="571" t="s">
        <v>3544</v>
      </c>
      <c r="J118" s="1282">
        <v>4730000</v>
      </c>
      <c r="K118" s="1283"/>
      <c r="L118" s="1283"/>
      <c r="M118" s="1283"/>
      <c r="N118" s="1283"/>
      <c r="O118" s="1282">
        <v>4730000</v>
      </c>
      <c r="P118" s="1282">
        <v>4730000</v>
      </c>
      <c r="Q118" s="1282">
        <v>4730000</v>
      </c>
      <c r="R118" s="1282">
        <v>4730000</v>
      </c>
      <c r="S118" s="1281" t="s">
        <v>2628</v>
      </c>
      <c r="T118" s="1173">
        <f>VLOOKUP(D118,'T5-26'!$D$5:$I$332,5,0)</f>
        <v>0</v>
      </c>
      <c r="U118" s="1174">
        <f t="shared" si="1"/>
        <v>4730000</v>
      </c>
    </row>
    <row r="119" spans="1:21" ht="51">
      <c r="A119" s="571">
        <v>109</v>
      </c>
      <c r="B119" s="1281" t="s">
        <v>2900</v>
      </c>
      <c r="C119" s="1281" t="s">
        <v>3785</v>
      </c>
      <c r="D119" s="571" t="s">
        <v>3101</v>
      </c>
      <c r="E119" s="571" t="s">
        <v>3528</v>
      </c>
      <c r="F119" s="571" t="s">
        <v>3102</v>
      </c>
      <c r="G119" s="571" t="s">
        <v>3786</v>
      </c>
      <c r="H119" s="571" t="s">
        <v>63</v>
      </c>
      <c r="I119" s="571" t="s">
        <v>3544</v>
      </c>
      <c r="J119" s="1282">
        <v>6579000</v>
      </c>
      <c r="K119" s="1283"/>
      <c r="L119" s="1283"/>
      <c r="M119" s="1283"/>
      <c r="N119" s="1283"/>
      <c r="O119" s="1282">
        <v>6579000</v>
      </c>
      <c r="P119" s="1282">
        <v>6579000</v>
      </c>
      <c r="Q119" s="1282">
        <v>6579000</v>
      </c>
      <c r="R119" s="1282">
        <v>6579000</v>
      </c>
      <c r="S119" s="1281" t="s">
        <v>2588</v>
      </c>
      <c r="T119" s="1173">
        <f>VLOOKUP(D119,'T5-26'!$D$5:$I$332,5,0)</f>
        <v>0</v>
      </c>
      <c r="U119" s="1174">
        <f t="shared" si="1"/>
        <v>6579000</v>
      </c>
    </row>
    <row r="120" spans="1:21" ht="38.25">
      <c r="A120" s="571">
        <v>110</v>
      </c>
      <c r="B120" s="1281" t="s">
        <v>215</v>
      </c>
      <c r="C120" s="1281" t="s">
        <v>3788</v>
      </c>
      <c r="D120" s="571" t="s">
        <v>2043</v>
      </c>
      <c r="E120" s="571" t="s">
        <v>3528</v>
      </c>
      <c r="F120" s="571" t="s">
        <v>3103</v>
      </c>
      <c r="G120" s="571" t="s">
        <v>3789</v>
      </c>
      <c r="H120" s="571" t="s">
        <v>32</v>
      </c>
      <c r="I120" s="571" t="s">
        <v>3790</v>
      </c>
      <c r="J120" s="1282">
        <v>6647000</v>
      </c>
      <c r="K120" s="1283"/>
      <c r="L120" s="1283"/>
      <c r="M120" s="1283"/>
      <c r="N120" s="1283"/>
      <c r="O120" s="1282">
        <v>6647000</v>
      </c>
      <c r="P120" s="1282">
        <v>6647000</v>
      </c>
      <c r="Q120" s="1282">
        <v>6647000</v>
      </c>
      <c r="R120" s="1282">
        <v>6647000</v>
      </c>
      <c r="S120" s="1281" t="s">
        <v>4277</v>
      </c>
      <c r="T120" s="1173">
        <f>VLOOKUP(D120,'T5-26'!$D$5:$I$332,5,0)</f>
        <v>0</v>
      </c>
      <c r="U120" s="1174">
        <f t="shared" si="1"/>
        <v>6647000</v>
      </c>
    </row>
    <row r="121" spans="1:21" ht="63.75">
      <c r="A121" s="571">
        <v>111</v>
      </c>
      <c r="B121" s="1281" t="s">
        <v>3350</v>
      </c>
      <c r="C121" s="1281" t="s">
        <v>3791</v>
      </c>
      <c r="D121" s="571" t="s">
        <v>3417</v>
      </c>
      <c r="E121" s="571" t="s">
        <v>3528</v>
      </c>
      <c r="F121" s="571" t="s">
        <v>3792</v>
      </c>
      <c r="G121" s="571" t="s">
        <v>3793</v>
      </c>
      <c r="H121" s="571" t="s">
        <v>32</v>
      </c>
      <c r="I121" s="571" t="s">
        <v>3544</v>
      </c>
      <c r="J121" s="1282">
        <v>4730000</v>
      </c>
      <c r="K121" s="1283"/>
      <c r="L121" s="1283"/>
      <c r="M121" s="1283"/>
      <c r="N121" s="1283"/>
      <c r="O121" s="1282">
        <v>4730000</v>
      </c>
      <c r="P121" s="1282">
        <v>4730000</v>
      </c>
      <c r="Q121" s="1282">
        <v>4730000</v>
      </c>
      <c r="R121" s="1282">
        <v>4730000</v>
      </c>
      <c r="S121" s="1281" t="s">
        <v>2600</v>
      </c>
      <c r="T121" s="1173">
        <f>VLOOKUP(D121,'T5-26'!$D$5:$I$332,5,0)</f>
        <v>0</v>
      </c>
      <c r="U121" s="1174">
        <f t="shared" si="1"/>
        <v>4730000</v>
      </c>
    </row>
    <row r="122" spans="1:21" ht="63.75">
      <c r="A122" s="571">
        <v>112</v>
      </c>
      <c r="B122" s="1281" t="s">
        <v>1656</v>
      </c>
      <c r="C122" s="1281" t="s">
        <v>3794</v>
      </c>
      <c r="D122" s="571" t="s">
        <v>2885</v>
      </c>
      <c r="E122" s="571" t="s">
        <v>3528</v>
      </c>
      <c r="F122" s="571" t="s">
        <v>3104</v>
      </c>
      <c r="G122" s="571" t="s">
        <v>3795</v>
      </c>
      <c r="H122" s="571" t="s">
        <v>32</v>
      </c>
      <c r="I122" s="571" t="s">
        <v>3544</v>
      </c>
      <c r="J122" s="1282">
        <v>4730000</v>
      </c>
      <c r="K122" s="1283"/>
      <c r="L122" s="1283"/>
      <c r="M122" s="1283"/>
      <c r="N122" s="1283"/>
      <c r="O122" s="1282">
        <v>4730000</v>
      </c>
      <c r="P122" s="1282">
        <v>4730000</v>
      </c>
      <c r="Q122" s="1282">
        <v>4730000</v>
      </c>
      <c r="R122" s="1282">
        <v>4730000</v>
      </c>
      <c r="S122" s="1281" t="s">
        <v>2600</v>
      </c>
      <c r="T122" s="1173">
        <f>VLOOKUP(D122,'T5-26'!$D$5:$I$332,5,0)</f>
        <v>0</v>
      </c>
      <c r="U122" s="1174">
        <f t="shared" si="1"/>
        <v>4730000</v>
      </c>
    </row>
    <row r="123" spans="1:21" ht="51">
      <c r="A123" s="571">
        <v>113</v>
      </c>
      <c r="B123" s="1281" t="s">
        <v>109</v>
      </c>
      <c r="C123" s="1281" t="s">
        <v>3796</v>
      </c>
      <c r="D123" s="571" t="s">
        <v>2030</v>
      </c>
      <c r="E123" s="571" t="s">
        <v>3528</v>
      </c>
      <c r="F123" s="571" t="s">
        <v>3105</v>
      </c>
      <c r="G123" s="571" t="s">
        <v>3797</v>
      </c>
      <c r="H123" s="571" t="s">
        <v>32</v>
      </c>
      <c r="I123" s="571" t="s">
        <v>3544</v>
      </c>
      <c r="J123" s="1282">
        <v>7105000</v>
      </c>
      <c r="K123" s="1283"/>
      <c r="L123" s="1283"/>
      <c r="M123" s="1283"/>
      <c r="N123" s="1283"/>
      <c r="O123" s="1282">
        <v>7105000</v>
      </c>
      <c r="P123" s="1282">
        <v>7105000</v>
      </c>
      <c r="Q123" s="1282">
        <v>7105000</v>
      </c>
      <c r="R123" s="1282">
        <v>7105000</v>
      </c>
      <c r="S123" s="1281" t="s">
        <v>2588</v>
      </c>
      <c r="T123" s="1173">
        <f>VLOOKUP(D123,'T5-26'!$D$5:$I$332,5,0)</f>
        <v>1892000</v>
      </c>
      <c r="U123" s="1174">
        <f t="shared" si="1"/>
        <v>5213000</v>
      </c>
    </row>
    <row r="124" spans="1:21" ht="63.75">
      <c r="A124" s="571">
        <v>114</v>
      </c>
      <c r="B124" s="1281" t="s">
        <v>461</v>
      </c>
      <c r="C124" s="1281" t="s">
        <v>3798</v>
      </c>
      <c r="D124" s="571" t="s">
        <v>2085</v>
      </c>
      <c r="E124" s="571" t="s">
        <v>3528</v>
      </c>
      <c r="F124" s="571" t="s">
        <v>3106</v>
      </c>
      <c r="G124" s="571" t="s">
        <v>3799</v>
      </c>
      <c r="H124" s="571" t="s">
        <v>32</v>
      </c>
      <c r="I124" s="571" t="s">
        <v>3544</v>
      </c>
      <c r="J124" s="1282">
        <v>6579000</v>
      </c>
      <c r="K124" s="1283"/>
      <c r="L124" s="1283"/>
      <c r="M124" s="1283"/>
      <c r="N124" s="1283"/>
      <c r="O124" s="1282">
        <v>6579000</v>
      </c>
      <c r="P124" s="1282">
        <v>6579000</v>
      </c>
      <c r="Q124" s="1282">
        <v>6579000</v>
      </c>
      <c r="R124" s="1282">
        <v>6579000</v>
      </c>
      <c r="S124" s="1281" t="s">
        <v>4282</v>
      </c>
      <c r="T124" s="1173">
        <f>VLOOKUP(D124,'T5-26'!$D$5:$I$332,5,0)</f>
        <v>0</v>
      </c>
      <c r="U124" s="1174">
        <f t="shared" si="1"/>
        <v>6579000</v>
      </c>
    </row>
    <row r="125" spans="1:21" ht="63.75">
      <c r="A125" s="571">
        <v>115</v>
      </c>
      <c r="B125" s="1281" t="s">
        <v>1194</v>
      </c>
      <c r="C125" s="1281" t="s">
        <v>3801</v>
      </c>
      <c r="D125" s="571" t="s">
        <v>2217</v>
      </c>
      <c r="E125" s="571" t="s">
        <v>3528</v>
      </c>
      <c r="F125" s="571" t="s">
        <v>3107</v>
      </c>
      <c r="G125" s="571" t="s">
        <v>3802</v>
      </c>
      <c r="H125" s="571" t="s">
        <v>32</v>
      </c>
      <c r="I125" s="571" t="s">
        <v>3544</v>
      </c>
      <c r="J125" s="1282">
        <v>5314000</v>
      </c>
      <c r="K125" s="1283"/>
      <c r="L125" s="1283"/>
      <c r="M125" s="1283"/>
      <c r="N125" s="1283"/>
      <c r="O125" s="1282">
        <v>5314000</v>
      </c>
      <c r="P125" s="1282">
        <v>5314000</v>
      </c>
      <c r="Q125" s="1282">
        <v>5314000</v>
      </c>
      <c r="R125" s="1282">
        <v>5314000</v>
      </c>
      <c r="S125" s="1281" t="s">
        <v>2600</v>
      </c>
      <c r="T125" s="1173">
        <f>VLOOKUP(D125,'T5-26'!$D$5:$I$332,5,0)</f>
        <v>0</v>
      </c>
      <c r="U125" s="1174">
        <f t="shared" si="1"/>
        <v>5314000</v>
      </c>
    </row>
    <row r="126" spans="1:21" ht="38.25">
      <c r="A126" s="571">
        <v>116</v>
      </c>
      <c r="B126" s="1281" t="s">
        <v>1564</v>
      </c>
      <c r="C126" s="1281" t="s">
        <v>3803</v>
      </c>
      <c r="D126" s="571" t="s">
        <v>1736</v>
      </c>
      <c r="E126" s="571" t="s">
        <v>3528</v>
      </c>
      <c r="F126" s="571" t="s">
        <v>3108</v>
      </c>
      <c r="G126" s="571" t="s">
        <v>3804</v>
      </c>
      <c r="H126" s="571" t="s">
        <v>32</v>
      </c>
      <c r="I126" s="571" t="s">
        <v>3544</v>
      </c>
      <c r="J126" s="1282">
        <v>6579000</v>
      </c>
      <c r="K126" s="1283"/>
      <c r="L126" s="1283"/>
      <c r="M126" s="1283"/>
      <c r="N126" s="1283"/>
      <c r="O126" s="1282">
        <v>6579000</v>
      </c>
      <c r="P126" s="1282">
        <v>6579000</v>
      </c>
      <c r="Q126" s="1282">
        <v>6579000</v>
      </c>
      <c r="R126" s="1282">
        <v>6579000</v>
      </c>
      <c r="S126" s="1281" t="s">
        <v>2594</v>
      </c>
      <c r="T126" s="1173">
        <f>VLOOKUP(D126,'T5-26'!$D$5:$I$332,5,0)</f>
        <v>0</v>
      </c>
      <c r="U126" s="1174">
        <f t="shared" si="1"/>
        <v>6579000</v>
      </c>
    </row>
    <row r="127" spans="1:21" ht="38.25">
      <c r="A127" s="571">
        <v>117</v>
      </c>
      <c r="B127" s="1281" t="s">
        <v>4236</v>
      </c>
      <c r="C127" s="1281" t="s">
        <v>4331</v>
      </c>
      <c r="D127" s="571" t="s">
        <v>4281</v>
      </c>
      <c r="E127" s="571" t="s">
        <v>3528</v>
      </c>
      <c r="F127" s="571" t="s">
        <v>4332</v>
      </c>
      <c r="G127" s="571" t="s">
        <v>4333</v>
      </c>
      <c r="H127" s="571" t="s">
        <v>32</v>
      </c>
      <c r="I127" s="571" t="s">
        <v>3544</v>
      </c>
      <c r="J127" s="1282">
        <v>6579000</v>
      </c>
      <c r="K127" s="1283"/>
      <c r="L127" s="1283"/>
      <c r="M127" s="1283"/>
      <c r="N127" s="1283"/>
      <c r="O127" s="1282">
        <v>6579000</v>
      </c>
      <c r="P127" s="1282">
        <v>6579000</v>
      </c>
      <c r="Q127" s="1282">
        <v>6579000</v>
      </c>
      <c r="R127" s="1282">
        <v>6579000</v>
      </c>
      <c r="S127" s="1281" t="s">
        <v>2594</v>
      </c>
      <c r="T127" s="1173">
        <f>VLOOKUP(D127,'T5-26'!$D$5:$I$332,5,0)</f>
        <v>0</v>
      </c>
      <c r="U127" s="1174">
        <f t="shared" si="1"/>
        <v>6579000</v>
      </c>
    </row>
    <row r="128" spans="1:21" ht="63.75">
      <c r="A128" s="571">
        <v>118</v>
      </c>
      <c r="B128" s="1281" t="s">
        <v>932</v>
      </c>
      <c r="C128" s="1281" t="s">
        <v>3805</v>
      </c>
      <c r="D128" s="571" t="s">
        <v>2165</v>
      </c>
      <c r="E128" s="571" t="s">
        <v>3528</v>
      </c>
      <c r="F128" s="571" t="s">
        <v>3109</v>
      </c>
      <c r="G128" s="571" t="s">
        <v>3806</v>
      </c>
      <c r="H128" s="571" t="s">
        <v>32</v>
      </c>
      <c r="I128" s="571" t="s">
        <v>3540</v>
      </c>
      <c r="J128" s="1282">
        <v>5739000</v>
      </c>
      <c r="K128" s="1283"/>
      <c r="L128" s="1283"/>
      <c r="M128" s="1283"/>
      <c r="N128" s="1283"/>
      <c r="O128" s="1282">
        <v>5739000</v>
      </c>
      <c r="P128" s="1282">
        <v>5739000</v>
      </c>
      <c r="Q128" s="1282">
        <v>5739000</v>
      </c>
      <c r="R128" s="1282">
        <v>5739000</v>
      </c>
      <c r="S128" s="1281" t="s">
        <v>2600</v>
      </c>
      <c r="T128" s="1173">
        <f>VLOOKUP(D128,'T5-26'!$D$5:$I$332,5,0)</f>
        <v>0</v>
      </c>
      <c r="U128" s="1174">
        <f t="shared" si="1"/>
        <v>5739000</v>
      </c>
    </row>
    <row r="129" spans="1:21" ht="51">
      <c r="A129" s="571">
        <v>119</v>
      </c>
      <c r="B129" s="1281" t="s">
        <v>1715</v>
      </c>
      <c r="C129" s="1281" t="s">
        <v>3807</v>
      </c>
      <c r="D129" s="571" t="s">
        <v>2232</v>
      </c>
      <c r="E129" s="571" t="s">
        <v>3528</v>
      </c>
      <c r="F129" s="571" t="s">
        <v>3110</v>
      </c>
      <c r="G129" s="571" t="s">
        <v>3808</v>
      </c>
      <c r="H129" s="571" t="s">
        <v>32</v>
      </c>
      <c r="I129" s="571" t="s">
        <v>3809</v>
      </c>
      <c r="J129" s="1282">
        <v>5061000</v>
      </c>
      <c r="K129" s="1283"/>
      <c r="L129" s="1283"/>
      <c r="M129" s="1283"/>
      <c r="N129" s="1283"/>
      <c r="O129" s="1282">
        <v>5061000</v>
      </c>
      <c r="P129" s="1282">
        <v>5061000</v>
      </c>
      <c r="Q129" s="1282">
        <v>5061000</v>
      </c>
      <c r="R129" s="1282">
        <v>5061000</v>
      </c>
      <c r="S129" s="1281" t="s">
        <v>2628</v>
      </c>
      <c r="T129" s="1173">
        <f>VLOOKUP(D129,'T5-26'!$D$5:$I$332,5,0)</f>
        <v>0</v>
      </c>
      <c r="U129" s="1174">
        <f t="shared" si="1"/>
        <v>5061000</v>
      </c>
    </row>
    <row r="130" spans="1:21" ht="38.25">
      <c r="A130" s="571">
        <v>120</v>
      </c>
      <c r="B130" s="1281" t="s">
        <v>5050</v>
      </c>
      <c r="C130" s="1281" t="s">
        <v>5327</v>
      </c>
      <c r="D130" s="571" t="s">
        <v>5173</v>
      </c>
      <c r="E130" s="571" t="s">
        <v>3528</v>
      </c>
      <c r="F130" s="571" t="s">
        <v>5328</v>
      </c>
      <c r="G130" s="571" t="s">
        <v>5329</v>
      </c>
      <c r="H130" s="571" t="s">
        <v>32</v>
      </c>
      <c r="I130" s="571" t="s">
        <v>3544</v>
      </c>
      <c r="J130" s="1282">
        <v>4730000</v>
      </c>
      <c r="K130" s="1283"/>
      <c r="L130" s="1283"/>
      <c r="M130" s="1283"/>
      <c r="N130" s="1283"/>
      <c r="O130" s="1282">
        <v>4730000</v>
      </c>
      <c r="P130" s="1282">
        <v>4730000</v>
      </c>
      <c r="Q130" s="1282">
        <v>4730000</v>
      </c>
      <c r="R130" s="1282">
        <v>4730000</v>
      </c>
      <c r="S130" s="1281" t="s">
        <v>3545</v>
      </c>
      <c r="T130" s="1173" t="e">
        <f>VLOOKUP(D130,'T5-26'!$D$5:$I$332,5,0)</f>
        <v>#N/A</v>
      </c>
      <c r="U130" s="1174" t="e">
        <f t="shared" si="1"/>
        <v>#N/A</v>
      </c>
    </row>
    <row r="131" spans="1:21" ht="38.25">
      <c r="A131" s="571">
        <v>121</v>
      </c>
      <c r="B131" s="1281" t="s">
        <v>2701</v>
      </c>
      <c r="C131" s="1281" t="s">
        <v>3810</v>
      </c>
      <c r="D131" s="571" t="s">
        <v>2876</v>
      </c>
      <c r="E131" s="571" t="s">
        <v>3528</v>
      </c>
      <c r="F131" s="571" t="s">
        <v>3111</v>
      </c>
      <c r="G131" s="571" t="s">
        <v>3811</v>
      </c>
      <c r="H131" s="571" t="s">
        <v>32</v>
      </c>
      <c r="I131" s="571" t="s">
        <v>3812</v>
      </c>
      <c r="J131" s="1282">
        <v>6271000</v>
      </c>
      <c r="K131" s="1283"/>
      <c r="L131" s="1283"/>
      <c r="M131" s="1283"/>
      <c r="N131" s="1283"/>
      <c r="O131" s="1282">
        <v>6271000</v>
      </c>
      <c r="P131" s="1282">
        <v>6271000</v>
      </c>
      <c r="Q131" s="1282">
        <v>6271000</v>
      </c>
      <c r="R131" s="1282">
        <v>6271000</v>
      </c>
      <c r="S131" s="1281" t="s">
        <v>4277</v>
      </c>
      <c r="T131" s="1173">
        <f>VLOOKUP(D131,'T5-26'!$D$5:$I$332,5,0)</f>
        <v>0</v>
      </c>
      <c r="U131" s="1174">
        <f t="shared" si="1"/>
        <v>6271000</v>
      </c>
    </row>
    <row r="132" spans="1:21" ht="38.25">
      <c r="A132" s="571">
        <v>122</v>
      </c>
      <c r="B132" s="1281" t="s">
        <v>1844</v>
      </c>
      <c r="C132" s="1281" t="s">
        <v>3814</v>
      </c>
      <c r="D132" s="571" t="s">
        <v>2046</v>
      </c>
      <c r="E132" s="571" t="s">
        <v>3528</v>
      </c>
      <c r="F132" s="571" t="s">
        <v>3112</v>
      </c>
      <c r="G132" s="571" t="s">
        <v>3815</v>
      </c>
      <c r="H132" s="571" t="s">
        <v>32</v>
      </c>
      <c r="I132" s="571" t="s">
        <v>3540</v>
      </c>
      <c r="J132" s="1282">
        <v>6271000</v>
      </c>
      <c r="K132" s="1283"/>
      <c r="L132" s="1283"/>
      <c r="M132" s="1283"/>
      <c r="N132" s="1283"/>
      <c r="O132" s="1282">
        <v>6271000</v>
      </c>
      <c r="P132" s="1282">
        <v>6271000</v>
      </c>
      <c r="Q132" s="1282">
        <v>6271000</v>
      </c>
      <c r="R132" s="1282">
        <v>6271000</v>
      </c>
      <c r="S132" s="1281" t="s">
        <v>4277</v>
      </c>
      <c r="T132" s="1173">
        <f>VLOOKUP(D132,'T5-26'!$D$5:$I$332,5,0)</f>
        <v>0</v>
      </c>
      <c r="U132" s="1174">
        <f t="shared" si="1"/>
        <v>6271000</v>
      </c>
    </row>
    <row r="133" spans="1:21" ht="51">
      <c r="A133" s="571">
        <v>123</v>
      </c>
      <c r="B133" s="1281" t="s">
        <v>116</v>
      </c>
      <c r="C133" s="1281" t="s">
        <v>3816</v>
      </c>
      <c r="D133" s="571" t="s">
        <v>2031</v>
      </c>
      <c r="E133" s="571" t="s">
        <v>3528</v>
      </c>
      <c r="F133" s="571" t="s">
        <v>3113</v>
      </c>
      <c r="G133" s="571" t="s">
        <v>3817</v>
      </c>
      <c r="H133" s="571" t="s">
        <v>63</v>
      </c>
      <c r="I133" s="571" t="s">
        <v>3544</v>
      </c>
      <c r="J133" s="1282">
        <v>7105000</v>
      </c>
      <c r="K133" s="1283"/>
      <c r="L133" s="1283"/>
      <c r="M133" s="1283"/>
      <c r="N133" s="1283"/>
      <c r="O133" s="1282">
        <v>7105000</v>
      </c>
      <c r="P133" s="1282">
        <v>7105000</v>
      </c>
      <c r="Q133" s="1282">
        <v>7105000</v>
      </c>
      <c r="R133" s="1282">
        <v>7105000</v>
      </c>
      <c r="S133" s="1281" t="s">
        <v>2588</v>
      </c>
      <c r="T133" s="1173">
        <f>VLOOKUP(D133,'T5-26'!$D$5:$I$332,5,0)</f>
        <v>0</v>
      </c>
      <c r="U133" s="1174">
        <f t="shared" si="1"/>
        <v>7105000</v>
      </c>
    </row>
    <row r="134" spans="1:21" ht="51">
      <c r="A134" s="571">
        <v>124</v>
      </c>
      <c r="B134" s="1281" t="s">
        <v>1292</v>
      </c>
      <c r="C134" s="1281" t="s">
        <v>3818</v>
      </c>
      <c r="D134" s="571" t="s">
        <v>2275</v>
      </c>
      <c r="E134" s="571" t="s">
        <v>3528</v>
      </c>
      <c r="F134" s="571" t="s">
        <v>3114</v>
      </c>
      <c r="G134" s="571" t="s">
        <v>3819</v>
      </c>
      <c r="H134" s="571" t="s">
        <v>32</v>
      </c>
      <c r="I134" s="571" t="s">
        <v>3540</v>
      </c>
      <c r="J134" s="1282">
        <v>4730000</v>
      </c>
      <c r="K134" s="1283"/>
      <c r="L134" s="1283"/>
      <c r="M134" s="1283"/>
      <c r="N134" s="1283"/>
      <c r="O134" s="1282">
        <v>4730000</v>
      </c>
      <c r="P134" s="1282">
        <v>4730000</v>
      </c>
      <c r="Q134" s="1282">
        <v>4730000</v>
      </c>
      <c r="R134" s="1282">
        <v>4730000</v>
      </c>
      <c r="S134" s="1281" t="s">
        <v>2603</v>
      </c>
      <c r="T134" s="1173">
        <f>VLOOKUP(D134,'T5-26'!$D$5:$I$332,5,0)</f>
        <v>0</v>
      </c>
      <c r="U134" s="1174">
        <f t="shared" si="1"/>
        <v>4730000</v>
      </c>
    </row>
    <row r="135" spans="1:21" ht="51">
      <c r="A135" s="571">
        <v>125</v>
      </c>
      <c r="B135" s="1281" t="s">
        <v>1331</v>
      </c>
      <c r="C135" s="1281" t="s">
        <v>3820</v>
      </c>
      <c r="D135" s="571" t="s">
        <v>2283</v>
      </c>
      <c r="E135" s="571" t="s">
        <v>3528</v>
      </c>
      <c r="F135" s="571" t="s">
        <v>3115</v>
      </c>
      <c r="G135" s="571" t="s">
        <v>3821</v>
      </c>
      <c r="H135" s="571" t="s">
        <v>63</v>
      </c>
      <c r="I135" s="571" t="s">
        <v>3822</v>
      </c>
      <c r="J135" s="1282">
        <v>4730000</v>
      </c>
      <c r="K135" s="1283"/>
      <c r="L135" s="1283"/>
      <c r="M135" s="1283"/>
      <c r="N135" s="1283"/>
      <c r="O135" s="1282">
        <v>4730000</v>
      </c>
      <c r="P135" s="1282">
        <v>4730000</v>
      </c>
      <c r="Q135" s="1282">
        <v>4730000</v>
      </c>
      <c r="R135" s="1282">
        <v>4730000</v>
      </c>
      <c r="S135" s="1281" t="s">
        <v>2603</v>
      </c>
      <c r="T135" s="1173">
        <f>VLOOKUP(D135,'T5-26'!$D$5:$I$332,5,0)</f>
        <v>0</v>
      </c>
      <c r="U135" s="1174">
        <f t="shared" si="1"/>
        <v>4730000</v>
      </c>
    </row>
    <row r="136" spans="1:21" ht="63.75">
      <c r="A136" s="571">
        <v>126</v>
      </c>
      <c r="B136" s="1281" t="s">
        <v>2430</v>
      </c>
      <c r="C136" s="1281" t="s">
        <v>3825</v>
      </c>
      <c r="D136" s="571" t="s">
        <v>2544</v>
      </c>
      <c r="E136" s="571" t="s">
        <v>3528</v>
      </c>
      <c r="F136" s="571" t="s">
        <v>3117</v>
      </c>
      <c r="G136" s="571" t="s">
        <v>3826</v>
      </c>
      <c r="H136" s="571" t="s">
        <v>32</v>
      </c>
      <c r="I136" s="571" t="s">
        <v>3544</v>
      </c>
      <c r="J136" s="1282">
        <v>4730000</v>
      </c>
      <c r="K136" s="1283"/>
      <c r="L136" s="1283"/>
      <c r="M136" s="1283"/>
      <c r="N136" s="1283"/>
      <c r="O136" s="1282">
        <v>4730000</v>
      </c>
      <c r="P136" s="1282">
        <v>4730000</v>
      </c>
      <c r="Q136" s="1282">
        <v>4730000</v>
      </c>
      <c r="R136" s="1282">
        <v>4730000</v>
      </c>
      <c r="S136" s="1281" t="s">
        <v>2600</v>
      </c>
      <c r="T136" s="1173">
        <f>VLOOKUP(D136,'T5-26'!$D$5:$I$332,5,0)</f>
        <v>0</v>
      </c>
      <c r="U136" s="1174">
        <f t="shared" si="1"/>
        <v>4730000</v>
      </c>
    </row>
    <row r="137" spans="1:21" ht="51">
      <c r="A137" s="571">
        <v>127</v>
      </c>
      <c r="B137" s="1281" t="s">
        <v>125</v>
      </c>
      <c r="C137" s="1281" t="s">
        <v>3827</v>
      </c>
      <c r="D137" s="571" t="s">
        <v>2036</v>
      </c>
      <c r="E137" s="571" t="s">
        <v>3528</v>
      </c>
      <c r="F137" s="571" t="s">
        <v>3118</v>
      </c>
      <c r="G137" s="571" t="s">
        <v>3828</v>
      </c>
      <c r="H137" s="571" t="s">
        <v>32</v>
      </c>
      <c r="I137" s="571" t="s">
        <v>3544</v>
      </c>
      <c r="J137" s="1282">
        <v>6647000</v>
      </c>
      <c r="K137" s="1283"/>
      <c r="L137" s="1283"/>
      <c r="M137" s="1283"/>
      <c r="N137" s="1283"/>
      <c r="O137" s="1282">
        <v>6647000</v>
      </c>
      <c r="P137" s="1282">
        <v>6647000</v>
      </c>
      <c r="Q137" s="1282">
        <v>6647000</v>
      </c>
      <c r="R137" s="1282">
        <v>6647000</v>
      </c>
      <c r="S137" s="1281" t="s">
        <v>2588</v>
      </c>
      <c r="T137" s="1173">
        <f>VLOOKUP(D137,'T5-26'!$D$5:$I$332,5,0)</f>
        <v>0</v>
      </c>
      <c r="U137" s="1174">
        <f t="shared" si="1"/>
        <v>6647000</v>
      </c>
    </row>
    <row r="138" spans="1:21" ht="63.75">
      <c r="A138" s="571">
        <v>128</v>
      </c>
      <c r="B138" s="1281" t="s">
        <v>2755</v>
      </c>
      <c r="C138" s="1281" t="s">
        <v>3829</v>
      </c>
      <c r="D138" s="571" t="s">
        <v>2886</v>
      </c>
      <c r="E138" s="571" t="s">
        <v>3528</v>
      </c>
      <c r="F138" s="571" t="s">
        <v>3119</v>
      </c>
      <c r="G138" s="571" t="s">
        <v>3634</v>
      </c>
      <c r="H138" s="571" t="s">
        <v>32</v>
      </c>
      <c r="I138" s="571" t="s">
        <v>3544</v>
      </c>
      <c r="J138" s="1282">
        <v>4730000</v>
      </c>
      <c r="K138" s="1283"/>
      <c r="L138" s="1283"/>
      <c r="M138" s="1283"/>
      <c r="N138" s="1283"/>
      <c r="O138" s="1282">
        <v>4730000</v>
      </c>
      <c r="P138" s="1282">
        <v>4730000</v>
      </c>
      <c r="Q138" s="1282">
        <v>4730000</v>
      </c>
      <c r="R138" s="1282">
        <v>4730000</v>
      </c>
      <c r="S138" s="1281" t="s">
        <v>2600</v>
      </c>
      <c r="T138" s="1173">
        <f>VLOOKUP(D138,'T5-26'!$D$5:$I$332,5,0)</f>
        <v>0</v>
      </c>
      <c r="U138" s="1174">
        <f t="shared" si="1"/>
        <v>4730000</v>
      </c>
    </row>
    <row r="139" spans="1:21" ht="63.75">
      <c r="A139" s="571">
        <v>129</v>
      </c>
      <c r="B139" s="1281" t="s">
        <v>2328</v>
      </c>
      <c r="C139" s="1281" t="s">
        <v>3830</v>
      </c>
      <c r="D139" s="571" t="s">
        <v>2522</v>
      </c>
      <c r="E139" s="571" t="s">
        <v>3528</v>
      </c>
      <c r="F139" s="571" t="s">
        <v>3120</v>
      </c>
      <c r="G139" s="571" t="s">
        <v>3831</v>
      </c>
      <c r="H139" s="571" t="s">
        <v>32</v>
      </c>
      <c r="I139" s="571" t="s">
        <v>3544</v>
      </c>
      <c r="J139" s="1282">
        <v>4730000</v>
      </c>
      <c r="K139" s="1283"/>
      <c r="L139" s="1283"/>
      <c r="M139" s="1283"/>
      <c r="N139" s="1283"/>
      <c r="O139" s="1282">
        <v>4730000</v>
      </c>
      <c r="P139" s="1282">
        <v>4730000</v>
      </c>
      <c r="Q139" s="1282">
        <v>4730000</v>
      </c>
      <c r="R139" s="1282">
        <v>4730000</v>
      </c>
      <c r="S139" s="1281" t="s">
        <v>2600</v>
      </c>
      <c r="T139" s="1173">
        <f>VLOOKUP(D139,'T5-26'!$D$5:$I$332,5,0)</f>
        <v>0</v>
      </c>
      <c r="U139" s="1174">
        <f t="shared" si="1"/>
        <v>4730000</v>
      </c>
    </row>
    <row r="140" spans="1:21" ht="63.75">
      <c r="A140" s="571">
        <v>130</v>
      </c>
      <c r="B140" s="1281" t="s">
        <v>2434</v>
      </c>
      <c r="C140" s="1281" t="s">
        <v>3832</v>
      </c>
      <c r="D140" s="571" t="s">
        <v>2545</v>
      </c>
      <c r="E140" s="571" t="s">
        <v>3528</v>
      </c>
      <c r="F140" s="571" t="s">
        <v>3121</v>
      </c>
      <c r="G140" s="571" t="s">
        <v>3833</v>
      </c>
      <c r="H140" s="571" t="s">
        <v>32</v>
      </c>
      <c r="I140" s="571" t="s">
        <v>3544</v>
      </c>
      <c r="J140" s="1282">
        <v>4730000</v>
      </c>
      <c r="K140" s="1283"/>
      <c r="L140" s="1283"/>
      <c r="M140" s="1283"/>
      <c r="N140" s="1283"/>
      <c r="O140" s="1282">
        <v>4730000</v>
      </c>
      <c r="P140" s="1282">
        <v>4730000</v>
      </c>
      <c r="Q140" s="1282">
        <v>4730000</v>
      </c>
      <c r="R140" s="1282">
        <v>4730000</v>
      </c>
      <c r="S140" s="1281" t="s">
        <v>2600</v>
      </c>
      <c r="T140" s="1173">
        <f>VLOOKUP(D140,'T5-26'!$D$5:$I$332,5,0)</f>
        <v>0</v>
      </c>
      <c r="U140" s="1174">
        <f t="shared" ref="U140:U203" si="2">+O140-T140</f>
        <v>4730000</v>
      </c>
    </row>
    <row r="141" spans="1:21" ht="38.25">
      <c r="A141" s="571">
        <v>131</v>
      </c>
      <c r="B141" s="1281" t="s">
        <v>5060</v>
      </c>
      <c r="C141" s="1281" t="s">
        <v>5330</v>
      </c>
      <c r="D141" s="571" t="s">
        <v>5182</v>
      </c>
      <c r="E141" s="571" t="s">
        <v>3528</v>
      </c>
      <c r="F141" s="571" t="s">
        <v>5331</v>
      </c>
      <c r="G141" s="571" t="s">
        <v>5332</v>
      </c>
      <c r="H141" s="571" t="s">
        <v>32</v>
      </c>
      <c r="I141" s="571" t="s">
        <v>3544</v>
      </c>
      <c r="J141" s="1282">
        <v>4730000</v>
      </c>
      <c r="K141" s="1283"/>
      <c r="L141" s="1283"/>
      <c r="M141" s="1283"/>
      <c r="N141" s="1283"/>
      <c r="O141" s="1282">
        <v>4730000</v>
      </c>
      <c r="P141" s="1282">
        <v>4730000</v>
      </c>
      <c r="Q141" s="1282">
        <v>4730000</v>
      </c>
      <c r="R141" s="1282">
        <v>4730000</v>
      </c>
      <c r="S141" s="1281" t="s">
        <v>3545</v>
      </c>
      <c r="T141" s="1173" t="e">
        <f>VLOOKUP(D141,'T5-26'!$D$5:$I$332,5,0)</f>
        <v>#N/A</v>
      </c>
      <c r="U141" s="1174" t="e">
        <f t="shared" si="2"/>
        <v>#N/A</v>
      </c>
    </row>
    <row r="142" spans="1:21" ht="25.5">
      <c r="A142" s="571">
        <v>132</v>
      </c>
      <c r="B142" s="1281" t="s">
        <v>1597</v>
      </c>
      <c r="C142" s="1281" t="s">
        <v>3834</v>
      </c>
      <c r="D142" s="571" t="s">
        <v>2110</v>
      </c>
      <c r="E142" s="571" t="s">
        <v>2110</v>
      </c>
      <c r="F142" s="571" t="s">
        <v>3122</v>
      </c>
      <c r="G142" s="571" t="s">
        <v>3835</v>
      </c>
      <c r="H142" s="571" t="s">
        <v>32</v>
      </c>
      <c r="I142" s="571" t="s">
        <v>3591</v>
      </c>
      <c r="J142" s="1282">
        <v>5314000</v>
      </c>
      <c r="K142" s="1283"/>
      <c r="L142" s="1283"/>
      <c r="M142" s="1283"/>
      <c r="N142" s="1283"/>
      <c r="O142" s="1282">
        <v>5314000</v>
      </c>
      <c r="P142" s="1282">
        <v>5314000</v>
      </c>
      <c r="Q142" s="1282">
        <v>5314000</v>
      </c>
      <c r="R142" s="1282">
        <v>5314000</v>
      </c>
      <c r="S142" s="1281" t="s">
        <v>3891</v>
      </c>
      <c r="T142" s="1173">
        <f>VLOOKUP(D142,'T5-26'!$D$5:$I$332,5,0)</f>
        <v>0</v>
      </c>
      <c r="U142" s="1174">
        <f t="shared" si="2"/>
        <v>5314000</v>
      </c>
    </row>
    <row r="143" spans="1:21" ht="51">
      <c r="A143" s="571">
        <v>133</v>
      </c>
      <c r="B143" s="1281" t="s">
        <v>736</v>
      </c>
      <c r="C143" s="1281" t="s">
        <v>3836</v>
      </c>
      <c r="D143" s="571" t="s">
        <v>2131</v>
      </c>
      <c r="E143" s="571" t="s">
        <v>2131</v>
      </c>
      <c r="F143" s="571" t="s">
        <v>3123</v>
      </c>
      <c r="G143" s="571" t="s">
        <v>3837</v>
      </c>
      <c r="H143" s="571" t="s">
        <v>32</v>
      </c>
      <c r="I143" s="571" t="s">
        <v>3540</v>
      </c>
      <c r="J143" s="1282">
        <v>6694000</v>
      </c>
      <c r="K143" s="1283"/>
      <c r="L143" s="1283"/>
      <c r="M143" s="1283"/>
      <c r="N143" s="1283"/>
      <c r="O143" s="1282">
        <v>6694000</v>
      </c>
      <c r="P143" s="1282">
        <v>6694000</v>
      </c>
      <c r="Q143" s="1282">
        <v>6694000</v>
      </c>
      <c r="R143" s="1282">
        <v>6694000</v>
      </c>
      <c r="S143" s="1281" t="s">
        <v>2628</v>
      </c>
      <c r="T143" s="1173">
        <f>VLOOKUP(D143,'T5-26'!$D$5:$I$332,5,0)</f>
        <v>0</v>
      </c>
      <c r="U143" s="1174">
        <f t="shared" si="2"/>
        <v>6694000</v>
      </c>
    </row>
    <row r="144" spans="1:21" ht="63.75">
      <c r="A144" s="571">
        <v>134</v>
      </c>
      <c r="B144" s="1281" t="s">
        <v>1612</v>
      </c>
      <c r="C144" s="1281" t="s">
        <v>3840</v>
      </c>
      <c r="D144" s="571" t="s">
        <v>2542</v>
      </c>
      <c r="E144" s="571" t="s">
        <v>2542</v>
      </c>
      <c r="F144" s="571" t="s">
        <v>3125</v>
      </c>
      <c r="G144" s="571" t="s">
        <v>3841</v>
      </c>
      <c r="H144" s="571" t="s">
        <v>32</v>
      </c>
      <c r="I144" s="571" t="s">
        <v>3544</v>
      </c>
      <c r="J144" s="1282">
        <v>4730000</v>
      </c>
      <c r="K144" s="1283"/>
      <c r="L144" s="1283"/>
      <c r="M144" s="1283"/>
      <c r="N144" s="1283"/>
      <c r="O144" s="1282">
        <v>4730000</v>
      </c>
      <c r="P144" s="1282">
        <v>4730000</v>
      </c>
      <c r="Q144" s="1282">
        <v>4730000</v>
      </c>
      <c r="R144" s="1282">
        <v>4730000</v>
      </c>
      <c r="S144" s="1281" t="s">
        <v>2600</v>
      </c>
      <c r="T144" s="1173">
        <f>VLOOKUP(D144,'T5-26'!$D$5:$I$332,5,0)</f>
        <v>0</v>
      </c>
      <c r="U144" s="1174">
        <f t="shared" si="2"/>
        <v>4730000</v>
      </c>
    </row>
    <row r="145" spans="1:21" ht="63.75">
      <c r="A145" s="571">
        <v>135</v>
      </c>
      <c r="B145" s="1281" t="s">
        <v>1162</v>
      </c>
      <c r="C145" s="1281" t="s">
        <v>3722</v>
      </c>
      <c r="D145" s="571" t="s">
        <v>2212</v>
      </c>
      <c r="E145" s="571" t="s">
        <v>2212</v>
      </c>
      <c r="F145" s="571" t="s">
        <v>3126</v>
      </c>
      <c r="G145" s="571" t="s">
        <v>3842</v>
      </c>
      <c r="H145" s="571" t="s">
        <v>32</v>
      </c>
      <c r="I145" s="571" t="s">
        <v>3681</v>
      </c>
      <c r="J145" s="1282">
        <v>5314000</v>
      </c>
      <c r="K145" s="1283"/>
      <c r="L145" s="1283"/>
      <c r="M145" s="1283"/>
      <c r="N145" s="1283"/>
      <c r="O145" s="1282">
        <v>5314000</v>
      </c>
      <c r="P145" s="1282">
        <v>5314000</v>
      </c>
      <c r="Q145" s="1282">
        <v>5314000</v>
      </c>
      <c r="R145" s="1282">
        <v>5314000</v>
      </c>
      <c r="S145" s="1281" t="s">
        <v>2600</v>
      </c>
      <c r="T145" s="1173">
        <f>VLOOKUP(D145,'T5-26'!$D$5:$I$332,5,0)</f>
        <v>0</v>
      </c>
      <c r="U145" s="1174">
        <f t="shared" si="2"/>
        <v>5314000</v>
      </c>
    </row>
    <row r="146" spans="1:21" ht="63.75">
      <c r="A146" s="571">
        <v>136</v>
      </c>
      <c r="B146" s="1281" t="s">
        <v>1061</v>
      </c>
      <c r="C146" s="1281" t="s">
        <v>3843</v>
      </c>
      <c r="D146" s="571" t="s">
        <v>2194</v>
      </c>
      <c r="E146" s="571" t="s">
        <v>2194</v>
      </c>
      <c r="F146" s="571" t="s">
        <v>3127</v>
      </c>
      <c r="G146" s="571" t="s">
        <v>3844</v>
      </c>
      <c r="H146" s="571" t="s">
        <v>32</v>
      </c>
      <c r="I146" s="571" t="s">
        <v>3540</v>
      </c>
      <c r="J146" s="1282">
        <v>6694000</v>
      </c>
      <c r="K146" s="1283"/>
      <c r="L146" s="1283"/>
      <c r="M146" s="1283"/>
      <c r="N146" s="1283"/>
      <c r="O146" s="1282">
        <v>6694000</v>
      </c>
      <c r="P146" s="1282">
        <v>6694000</v>
      </c>
      <c r="Q146" s="1282">
        <v>6694000</v>
      </c>
      <c r="R146" s="1282">
        <v>6694000</v>
      </c>
      <c r="S146" s="1281" t="s">
        <v>2600</v>
      </c>
      <c r="T146" s="1173">
        <f>VLOOKUP(D146,'T5-26'!$D$5:$I$332,5,0)</f>
        <v>0</v>
      </c>
      <c r="U146" s="1174">
        <f t="shared" si="2"/>
        <v>6694000</v>
      </c>
    </row>
    <row r="147" spans="1:21" ht="63.75">
      <c r="A147" s="571">
        <v>137</v>
      </c>
      <c r="B147" s="1281" t="s">
        <v>1630</v>
      </c>
      <c r="C147" s="1281" t="s">
        <v>3845</v>
      </c>
      <c r="D147" s="571" t="s">
        <v>2252</v>
      </c>
      <c r="E147" s="571" t="s">
        <v>2252</v>
      </c>
      <c r="F147" s="571" t="s">
        <v>3128</v>
      </c>
      <c r="G147" s="571" t="s">
        <v>3846</v>
      </c>
      <c r="H147" s="571" t="s">
        <v>32</v>
      </c>
      <c r="I147" s="571" t="s">
        <v>3544</v>
      </c>
      <c r="J147" s="1282">
        <v>5061000</v>
      </c>
      <c r="K147" s="1283"/>
      <c r="L147" s="1283"/>
      <c r="M147" s="1283"/>
      <c r="N147" s="1283"/>
      <c r="O147" s="1282">
        <v>5061000</v>
      </c>
      <c r="P147" s="1282">
        <v>5061000</v>
      </c>
      <c r="Q147" s="1282">
        <v>5061000</v>
      </c>
      <c r="R147" s="1282">
        <v>5061000</v>
      </c>
      <c r="S147" s="1281" t="s">
        <v>2600</v>
      </c>
      <c r="T147" s="1173">
        <f>VLOOKUP(D147,'T5-26'!$D$5:$I$332,5,0)</f>
        <v>0</v>
      </c>
      <c r="U147" s="1174">
        <f t="shared" si="2"/>
        <v>5061000</v>
      </c>
    </row>
    <row r="148" spans="1:21" ht="63.75">
      <c r="A148" s="571">
        <v>138</v>
      </c>
      <c r="B148" s="1281" t="s">
        <v>797</v>
      </c>
      <c r="C148" s="1281" t="s">
        <v>3847</v>
      </c>
      <c r="D148" s="571" t="s">
        <v>2141</v>
      </c>
      <c r="E148" s="571" t="s">
        <v>2141</v>
      </c>
      <c r="F148" s="571" t="s">
        <v>3129</v>
      </c>
      <c r="G148" s="571" t="s">
        <v>3848</v>
      </c>
      <c r="H148" s="571" t="s">
        <v>63</v>
      </c>
      <c r="I148" s="571" t="s">
        <v>3540</v>
      </c>
      <c r="J148" s="1282">
        <v>6694000</v>
      </c>
      <c r="K148" s="1283"/>
      <c r="L148" s="1283"/>
      <c r="M148" s="1283"/>
      <c r="N148" s="1283"/>
      <c r="O148" s="1282">
        <v>6694000</v>
      </c>
      <c r="P148" s="1282">
        <v>6694000</v>
      </c>
      <c r="Q148" s="1282">
        <v>6694000</v>
      </c>
      <c r="R148" s="1282">
        <v>6694000</v>
      </c>
      <c r="S148" s="1281" t="s">
        <v>2600</v>
      </c>
      <c r="T148" s="1173">
        <f>VLOOKUP(D148,'T5-26'!$D$5:$I$332,5,0)</f>
        <v>0</v>
      </c>
      <c r="U148" s="1174">
        <f t="shared" si="2"/>
        <v>6694000</v>
      </c>
    </row>
    <row r="149" spans="1:21" ht="51">
      <c r="A149" s="571">
        <v>139</v>
      </c>
      <c r="B149" s="1281" t="s">
        <v>198</v>
      </c>
      <c r="C149" s="1281" t="s">
        <v>3849</v>
      </c>
      <c r="D149" s="571" t="s">
        <v>2027</v>
      </c>
      <c r="E149" s="571" t="s">
        <v>2027</v>
      </c>
      <c r="F149" s="571" t="s">
        <v>3130</v>
      </c>
      <c r="G149" s="571" t="s">
        <v>3850</v>
      </c>
      <c r="H149" s="571" t="s">
        <v>63</v>
      </c>
      <c r="I149" s="571" t="s">
        <v>3540</v>
      </c>
      <c r="J149" s="1282">
        <v>8287000</v>
      </c>
      <c r="K149" s="1283"/>
      <c r="L149" s="1283"/>
      <c r="M149" s="1283"/>
      <c r="N149" s="1283"/>
      <c r="O149" s="1282">
        <v>8287000</v>
      </c>
      <c r="P149" s="1282">
        <v>8287000</v>
      </c>
      <c r="Q149" s="1282">
        <v>8287000</v>
      </c>
      <c r="R149" s="1282">
        <v>8287000</v>
      </c>
      <c r="S149" s="1281" t="s">
        <v>2588</v>
      </c>
      <c r="T149" s="1173">
        <f>VLOOKUP(D149,'T5-26'!$D$5:$I$332,5,0)</f>
        <v>0</v>
      </c>
      <c r="U149" s="1174">
        <f t="shared" si="2"/>
        <v>8287000</v>
      </c>
    </row>
    <row r="150" spans="1:21" ht="63.75">
      <c r="A150" s="571">
        <v>140</v>
      </c>
      <c r="B150" s="1281" t="s">
        <v>1182</v>
      </c>
      <c r="C150" s="1281" t="s">
        <v>3851</v>
      </c>
      <c r="D150" s="571" t="s">
        <v>2215</v>
      </c>
      <c r="E150" s="571" t="s">
        <v>2215</v>
      </c>
      <c r="F150" s="571" t="s">
        <v>3131</v>
      </c>
      <c r="G150" s="571" t="s">
        <v>3852</v>
      </c>
      <c r="H150" s="571" t="s">
        <v>32</v>
      </c>
      <c r="I150" s="571" t="s">
        <v>3591</v>
      </c>
      <c r="J150" s="1282">
        <v>5314000</v>
      </c>
      <c r="K150" s="1283"/>
      <c r="L150" s="1283"/>
      <c r="M150" s="1283"/>
      <c r="N150" s="1283"/>
      <c r="O150" s="1282">
        <v>5314000</v>
      </c>
      <c r="P150" s="1282">
        <v>5314000</v>
      </c>
      <c r="Q150" s="1282">
        <v>5314000</v>
      </c>
      <c r="R150" s="1282">
        <v>5314000</v>
      </c>
      <c r="S150" s="1281" t="s">
        <v>2600</v>
      </c>
      <c r="T150" s="1173">
        <f>VLOOKUP(D150,'T5-26'!$D$5:$I$332,5,0)</f>
        <v>0</v>
      </c>
      <c r="U150" s="1174">
        <f t="shared" si="2"/>
        <v>5314000</v>
      </c>
    </row>
    <row r="151" spans="1:21" ht="63.75">
      <c r="A151" s="571">
        <v>141</v>
      </c>
      <c r="B151" s="1281" t="s">
        <v>2418</v>
      </c>
      <c r="C151" s="1281" t="s">
        <v>3853</v>
      </c>
      <c r="D151" s="571" t="s">
        <v>2539</v>
      </c>
      <c r="E151" s="571" t="s">
        <v>3528</v>
      </c>
      <c r="F151" s="571" t="s">
        <v>3132</v>
      </c>
      <c r="G151" s="571" t="s">
        <v>3854</v>
      </c>
      <c r="H151" s="571" t="s">
        <v>32</v>
      </c>
      <c r="I151" s="571" t="s">
        <v>3544</v>
      </c>
      <c r="J151" s="1282">
        <v>4730000</v>
      </c>
      <c r="K151" s="1283"/>
      <c r="L151" s="1283"/>
      <c r="M151" s="1283"/>
      <c r="N151" s="1283"/>
      <c r="O151" s="1282">
        <v>4730000</v>
      </c>
      <c r="P151" s="1282">
        <v>4730000</v>
      </c>
      <c r="Q151" s="1282">
        <v>4730000</v>
      </c>
      <c r="R151" s="1282">
        <v>4730000</v>
      </c>
      <c r="S151" s="1281" t="s">
        <v>2600</v>
      </c>
      <c r="T151" s="1173">
        <f>VLOOKUP(D151,'T5-26'!$D$5:$I$332,5,0)</f>
        <v>0</v>
      </c>
      <c r="U151" s="1174">
        <f t="shared" si="2"/>
        <v>4730000</v>
      </c>
    </row>
    <row r="152" spans="1:21" ht="51">
      <c r="A152" s="571">
        <v>142</v>
      </c>
      <c r="B152" s="1281" t="s">
        <v>3134</v>
      </c>
      <c r="C152" s="1281" t="s">
        <v>3855</v>
      </c>
      <c r="D152" s="571" t="s">
        <v>2174</v>
      </c>
      <c r="E152" s="571" t="s">
        <v>2174</v>
      </c>
      <c r="F152" s="571" t="s">
        <v>3133</v>
      </c>
      <c r="G152" s="571" t="s">
        <v>3856</v>
      </c>
      <c r="H152" s="571" t="s">
        <v>32</v>
      </c>
      <c r="I152" s="571" t="s">
        <v>3540</v>
      </c>
      <c r="J152" s="1282">
        <v>6694000</v>
      </c>
      <c r="K152" s="1283"/>
      <c r="L152" s="1283"/>
      <c r="M152" s="1283"/>
      <c r="N152" s="1283"/>
      <c r="O152" s="1282">
        <v>6694000</v>
      </c>
      <c r="P152" s="1282">
        <v>6694000</v>
      </c>
      <c r="Q152" s="1282">
        <v>6694000</v>
      </c>
      <c r="R152" s="1282">
        <v>6694000</v>
      </c>
      <c r="S152" s="1281" t="s">
        <v>2599</v>
      </c>
      <c r="T152" s="1173">
        <f>VLOOKUP(D152,'T5-26'!$D$5:$I$332,5,0)</f>
        <v>0</v>
      </c>
      <c r="U152" s="1174">
        <f t="shared" si="2"/>
        <v>6694000</v>
      </c>
    </row>
    <row r="153" spans="1:21" ht="63.75">
      <c r="A153" s="571">
        <v>143</v>
      </c>
      <c r="B153" s="1281" t="s">
        <v>1111</v>
      </c>
      <c r="C153" s="1281" t="s">
        <v>3857</v>
      </c>
      <c r="D153" s="571" t="s">
        <v>2204</v>
      </c>
      <c r="E153" s="571" t="s">
        <v>2204</v>
      </c>
      <c r="F153" s="571" t="s">
        <v>3135</v>
      </c>
      <c r="G153" s="571" t="s">
        <v>1112</v>
      </c>
      <c r="H153" s="571" t="s">
        <v>32</v>
      </c>
      <c r="I153" s="571" t="s">
        <v>3544</v>
      </c>
      <c r="J153" s="1282">
        <v>5314000</v>
      </c>
      <c r="K153" s="1283"/>
      <c r="L153" s="1283"/>
      <c r="M153" s="1283"/>
      <c r="N153" s="1283"/>
      <c r="O153" s="1282">
        <v>5314000</v>
      </c>
      <c r="P153" s="1282">
        <v>5314000</v>
      </c>
      <c r="Q153" s="1282">
        <v>5314000</v>
      </c>
      <c r="R153" s="1282">
        <v>5314000</v>
      </c>
      <c r="S153" s="1281" t="s">
        <v>2600</v>
      </c>
      <c r="T153" s="1173">
        <f>VLOOKUP(D153,'T5-26'!$D$5:$I$332,5,0)</f>
        <v>0</v>
      </c>
      <c r="U153" s="1174">
        <f t="shared" si="2"/>
        <v>5314000</v>
      </c>
    </row>
    <row r="154" spans="1:21" ht="63.75">
      <c r="A154" s="571">
        <v>144</v>
      </c>
      <c r="B154" s="1281" t="s">
        <v>2850</v>
      </c>
      <c r="C154" s="1281" t="s">
        <v>3858</v>
      </c>
      <c r="D154" s="571" t="s">
        <v>2175</v>
      </c>
      <c r="E154" s="571" t="s">
        <v>2175</v>
      </c>
      <c r="F154" s="571" t="s">
        <v>3136</v>
      </c>
      <c r="G154" s="571" t="s">
        <v>3859</v>
      </c>
      <c r="H154" s="571" t="s">
        <v>32</v>
      </c>
      <c r="I154" s="571" t="s">
        <v>3544</v>
      </c>
      <c r="J154" s="1282">
        <v>4730000</v>
      </c>
      <c r="K154" s="1283"/>
      <c r="L154" s="1283"/>
      <c r="M154" s="1283"/>
      <c r="N154" s="1283"/>
      <c r="O154" s="1282">
        <v>4730000</v>
      </c>
      <c r="P154" s="1282">
        <v>4730000</v>
      </c>
      <c r="Q154" s="1282">
        <v>4730000</v>
      </c>
      <c r="R154" s="1282">
        <v>4730000</v>
      </c>
      <c r="S154" s="1281" t="s">
        <v>2600</v>
      </c>
      <c r="T154" s="1173">
        <f>VLOOKUP(D154,'T5-26'!$D$5:$I$332,5,0)</f>
        <v>0</v>
      </c>
      <c r="U154" s="1174">
        <f t="shared" si="2"/>
        <v>4730000</v>
      </c>
    </row>
    <row r="155" spans="1:21" ht="51">
      <c r="A155" s="571">
        <v>145</v>
      </c>
      <c r="B155" s="1281" t="s">
        <v>693</v>
      </c>
      <c r="C155" s="1281" t="s">
        <v>3571</v>
      </c>
      <c r="D155" s="571" t="s">
        <v>2123</v>
      </c>
      <c r="E155" s="571" t="s">
        <v>2123</v>
      </c>
      <c r="F155" s="571" t="s">
        <v>3137</v>
      </c>
      <c r="G155" s="571" t="s">
        <v>3860</v>
      </c>
      <c r="H155" s="571" t="s">
        <v>32</v>
      </c>
      <c r="I155" s="571" t="s">
        <v>3540</v>
      </c>
      <c r="J155" s="1282">
        <v>6694000</v>
      </c>
      <c r="K155" s="1283"/>
      <c r="L155" s="1283"/>
      <c r="M155" s="1283"/>
      <c r="N155" s="1283"/>
      <c r="O155" s="1282">
        <v>6694000</v>
      </c>
      <c r="P155" s="1282">
        <v>6694000</v>
      </c>
      <c r="Q155" s="1282">
        <v>6694000</v>
      </c>
      <c r="R155" s="1282">
        <v>6694000</v>
      </c>
      <c r="S155" s="1281" t="s">
        <v>2628</v>
      </c>
      <c r="T155" s="1173">
        <f>VLOOKUP(D155,'T5-26'!$D$5:$I$332,5,0)</f>
        <v>0</v>
      </c>
      <c r="U155" s="1174">
        <f t="shared" si="2"/>
        <v>6694000</v>
      </c>
    </row>
    <row r="156" spans="1:21" ht="63.75">
      <c r="A156" s="571">
        <v>146</v>
      </c>
      <c r="B156" s="1281" t="s">
        <v>699</v>
      </c>
      <c r="C156" s="1281" t="s">
        <v>3861</v>
      </c>
      <c r="D156" s="571" t="s">
        <v>2124</v>
      </c>
      <c r="E156" s="571" t="s">
        <v>2124</v>
      </c>
      <c r="F156" s="571" t="s">
        <v>3138</v>
      </c>
      <c r="G156" s="571" t="s">
        <v>3862</v>
      </c>
      <c r="H156" s="571" t="s">
        <v>32</v>
      </c>
      <c r="I156" s="571" t="s">
        <v>3540</v>
      </c>
      <c r="J156" s="1282">
        <v>6694000</v>
      </c>
      <c r="K156" s="1283"/>
      <c r="L156" s="1283"/>
      <c r="M156" s="1283"/>
      <c r="N156" s="1283"/>
      <c r="O156" s="1282">
        <v>6694000</v>
      </c>
      <c r="P156" s="1282">
        <v>6694000</v>
      </c>
      <c r="Q156" s="1282">
        <v>6694000</v>
      </c>
      <c r="R156" s="1282">
        <v>6694000</v>
      </c>
      <c r="S156" s="1281" t="s">
        <v>2600</v>
      </c>
      <c r="T156" s="1173">
        <f>VLOOKUP(D156,'T5-26'!$D$5:$I$332,5,0)</f>
        <v>0</v>
      </c>
      <c r="U156" s="1174">
        <f t="shared" si="2"/>
        <v>6694000</v>
      </c>
    </row>
    <row r="157" spans="1:21" ht="51">
      <c r="A157" s="571">
        <v>147</v>
      </c>
      <c r="B157" s="1281" t="s">
        <v>705</v>
      </c>
      <c r="C157" s="1281" t="s">
        <v>3863</v>
      </c>
      <c r="D157" s="571" t="s">
        <v>2125</v>
      </c>
      <c r="E157" s="571" t="s">
        <v>2125</v>
      </c>
      <c r="F157" s="571" t="s">
        <v>3139</v>
      </c>
      <c r="G157" s="571" t="s">
        <v>3864</v>
      </c>
      <c r="H157" s="571" t="s">
        <v>32</v>
      </c>
      <c r="I157" s="571" t="s">
        <v>3540</v>
      </c>
      <c r="J157" s="1282">
        <v>6694000</v>
      </c>
      <c r="K157" s="1283"/>
      <c r="L157" s="1283"/>
      <c r="M157" s="1283"/>
      <c r="N157" s="1283"/>
      <c r="O157" s="1282">
        <v>6694000</v>
      </c>
      <c r="P157" s="1282">
        <v>6694000</v>
      </c>
      <c r="Q157" s="1282">
        <v>6694000</v>
      </c>
      <c r="R157" s="1282">
        <v>6694000</v>
      </c>
      <c r="S157" s="1281" t="s">
        <v>2628</v>
      </c>
      <c r="T157" s="1173">
        <f>VLOOKUP(D157,'T5-26'!$D$5:$I$332,5,0)</f>
        <v>0</v>
      </c>
      <c r="U157" s="1174">
        <f t="shared" si="2"/>
        <v>6694000</v>
      </c>
    </row>
    <row r="158" spans="1:21" ht="51">
      <c r="A158" s="571">
        <v>148</v>
      </c>
      <c r="B158" s="1281" t="s">
        <v>711</v>
      </c>
      <c r="C158" s="1281" t="s">
        <v>3865</v>
      </c>
      <c r="D158" s="571" t="s">
        <v>2126</v>
      </c>
      <c r="E158" s="571" t="s">
        <v>2126</v>
      </c>
      <c r="F158" s="571" t="s">
        <v>3140</v>
      </c>
      <c r="G158" s="571" t="s">
        <v>3866</v>
      </c>
      <c r="H158" s="571" t="s">
        <v>63</v>
      </c>
      <c r="I158" s="571" t="s">
        <v>3540</v>
      </c>
      <c r="J158" s="1282">
        <v>6694000</v>
      </c>
      <c r="K158" s="1283"/>
      <c r="L158" s="1283"/>
      <c r="M158" s="1283"/>
      <c r="N158" s="1283"/>
      <c r="O158" s="1282">
        <v>6694000</v>
      </c>
      <c r="P158" s="1282">
        <v>6694000</v>
      </c>
      <c r="Q158" s="1282">
        <v>6694000</v>
      </c>
      <c r="R158" s="1282">
        <v>6694000</v>
      </c>
      <c r="S158" s="1281" t="s">
        <v>2628</v>
      </c>
      <c r="T158" s="1173">
        <f>VLOOKUP(D158,'T5-26'!$D$5:$I$332,5,0)</f>
        <v>0</v>
      </c>
      <c r="U158" s="1174">
        <f t="shared" si="2"/>
        <v>6694000</v>
      </c>
    </row>
    <row r="159" spans="1:21" ht="51">
      <c r="A159" s="571">
        <v>149</v>
      </c>
      <c r="B159" s="1281" t="s">
        <v>3142</v>
      </c>
      <c r="C159" s="1281" t="s">
        <v>3867</v>
      </c>
      <c r="D159" s="571" t="s">
        <v>2127</v>
      </c>
      <c r="E159" s="571" t="s">
        <v>2127</v>
      </c>
      <c r="F159" s="571" t="s">
        <v>3141</v>
      </c>
      <c r="G159" s="571" t="s">
        <v>3868</v>
      </c>
      <c r="H159" s="571" t="s">
        <v>63</v>
      </c>
      <c r="I159" s="571" t="s">
        <v>3540</v>
      </c>
      <c r="J159" s="1282">
        <v>6694000</v>
      </c>
      <c r="K159" s="1283"/>
      <c r="L159" s="1283"/>
      <c r="M159" s="1283"/>
      <c r="N159" s="1283"/>
      <c r="O159" s="1282">
        <v>6694000</v>
      </c>
      <c r="P159" s="1282">
        <v>6694000</v>
      </c>
      <c r="Q159" s="1282">
        <v>6694000</v>
      </c>
      <c r="R159" s="1282">
        <v>6694000</v>
      </c>
      <c r="S159" s="1281" t="s">
        <v>2628</v>
      </c>
      <c r="T159" s="1173">
        <f>VLOOKUP(D159,'T5-26'!$D$5:$I$332,5,0)</f>
        <v>0</v>
      </c>
      <c r="U159" s="1174">
        <f t="shared" si="2"/>
        <v>6694000</v>
      </c>
    </row>
    <row r="160" spans="1:21" ht="51">
      <c r="A160" s="571">
        <v>150</v>
      </c>
      <c r="B160" s="1281" t="s">
        <v>721</v>
      </c>
      <c r="C160" s="1281" t="s">
        <v>3573</v>
      </c>
      <c r="D160" s="571" t="s">
        <v>2128</v>
      </c>
      <c r="E160" s="571" t="s">
        <v>2128</v>
      </c>
      <c r="F160" s="571" t="s">
        <v>3143</v>
      </c>
      <c r="G160" s="571" t="s">
        <v>3869</v>
      </c>
      <c r="H160" s="571" t="s">
        <v>63</v>
      </c>
      <c r="I160" s="571" t="s">
        <v>3540</v>
      </c>
      <c r="J160" s="1282">
        <v>6694000</v>
      </c>
      <c r="K160" s="1283"/>
      <c r="L160" s="1283"/>
      <c r="M160" s="1283"/>
      <c r="N160" s="1283"/>
      <c r="O160" s="1282">
        <v>6694000</v>
      </c>
      <c r="P160" s="1282">
        <v>6694000</v>
      </c>
      <c r="Q160" s="1282">
        <v>6694000</v>
      </c>
      <c r="R160" s="1282">
        <v>6694000</v>
      </c>
      <c r="S160" s="1281" t="s">
        <v>2628</v>
      </c>
      <c r="T160" s="1173">
        <f>VLOOKUP(D160,'T5-26'!$D$5:$I$332,5,0)</f>
        <v>0</v>
      </c>
      <c r="U160" s="1174">
        <f t="shared" si="2"/>
        <v>6694000</v>
      </c>
    </row>
    <row r="161" spans="1:21" ht="51">
      <c r="A161" s="571">
        <v>151</v>
      </c>
      <c r="B161" s="1281" t="s">
        <v>727</v>
      </c>
      <c r="C161" s="1281" t="s">
        <v>3870</v>
      </c>
      <c r="D161" s="571" t="s">
        <v>2129</v>
      </c>
      <c r="E161" s="571" t="s">
        <v>2129</v>
      </c>
      <c r="F161" s="571" t="s">
        <v>3144</v>
      </c>
      <c r="G161" s="571" t="s">
        <v>3871</v>
      </c>
      <c r="H161" s="571" t="s">
        <v>63</v>
      </c>
      <c r="I161" s="571" t="s">
        <v>3540</v>
      </c>
      <c r="J161" s="1282">
        <v>6694000</v>
      </c>
      <c r="K161" s="1283"/>
      <c r="L161" s="1283"/>
      <c r="M161" s="1283"/>
      <c r="N161" s="1283"/>
      <c r="O161" s="1282">
        <v>6694000</v>
      </c>
      <c r="P161" s="1282">
        <v>6694000</v>
      </c>
      <c r="Q161" s="1282">
        <v>6694000</v>
      </c>
      <c r="R161" s="1282">
        <v>6694000</v>
      </c>
      <c r="S161" s="1281" t="s">
        <v>2628</v>
      </c>
      <c r="T161" s="1173">
        <f>VLOOKUP(D161,'T5-26'!$D$5:$I$332,5,0)</f>
        <v>0</v>
      </c>
      <c r="U161" s="1174">
        <f t="shared" si="2"/>
        <v>6694000</v>
      </c>
    </row>
    <row r="162" spans="1:21" ht="63.75">
      <c r="A162" s="571">
        <v>152</v>
      </c>
      <c r="B162" s="1281" t="s">
        <v>964</v>
      </c>
      <c r="C162" s="1281" t="s">
        <v>3872</v>
      </c>
      <c r="D162" s="571" t="s">
        <v>2171</v>
      </c>
      <c r="E162" s="571" t="s">
        <v>2171</v>
      </c>
      <c r="F162" s="571" t="s">
        <v>3145</v>
      </c>
      <c r="G162" s="571" t="s">
        <v>3873</v>
      </c>
      <c r="H162" s="571" t="s">
        <v>63</v>
      </c>
      <c r="I162" s="571" t="s">
        <v>3540</v>
      </c>
      <c r="J162" s="1282">
        <v>6694000</v>
      </c>
      <c r="K162" s="1283"/>
      <c r="L162" s="1283"/>
      <c r="M162" s="1283"/>
      <c r="N162" s="1283"/>
      <c r="O162" s="1282">
        <v>6694000</v>
      </c>
      <c r="P162" s="1282">
        <v>6694000</v>
      </c>
      <c r="Q162" s="1282">
        <v>6694000</v>
      </c>
      <c r="R162" s="1282">
        <v>6694000</v>
      </c>
      <c r="S162" s="1281" t="s">
        <v>2600</v>
      </c>
      <c r="T162" s="1173">
        <f>VLOOKUP(D162,'T5-26'!$D$5:$I$332,5,0)</f>
        <v>0</v>
      </c>
      <c r="U162" s="1174">
        <f t="shared" si="2"/>
        <v>6694000</v>
      </c>
    </row>
    <row r="163" spans="1:21" ht="51">
      <c r="A163" s="571">
        <v>153</v>
      </c>
      <c r="B163" s="1281" t="s">
        <v>815</v>
      </c>
      <c r="C163" s="1281" t="s">
        <v>3874</v>
      </c>
      <c r="D163" s="571" t="s">
        <v>2144</v>
      </c>
      <c r="E163" s="571" t="s">
        <v>2144</v>
      </c>
      <c r="F163" s="571" t="s">
        <v>3146</v>
      </c>
      <c r="G163" s="571" t="s">
        <v>3875</v>
      </c>
      <c r="H163" s="571" t="s">
        <v>32</v>
      </c>
      <c r="I163" s="571" t="s">
        <v>3540</v>
      </c>
      <c r="J163" s="1282">
        <v>6694000</v>
      </c>
      <c r="K163" s="1283"/>
      <c r="L163" s="1283"/>
      <c r="M163" s="1283"/>
      <c r="N163" s="1283"/>
      <c r="O163" s="1282">
        <v>6694000</v>
      </c>
      <c r="P163" s="1282">
        <v>6694000</v>
      </c>
      <c r="Q163" s="1282">
        <v>6694000</v>
      </c>
      <c r="R163" s="1282">
        <v>6694000</v>
      </c>
      <c r="S163" s="1281" t="s">
        <v>2599</v>
      </c>
      <c r="T163" s="1173">
        <f>VLOOKUP(D163,'T5-26'!$D$5:$I$332,5,0)</f>
        <v>0</v>
      </c>
      <c r="U163" s="1174">
        <f t="shared" si="2"/>
        <v>6694000</v>
      </c>
    </row>
    <row r="164" spans="1:21" ht="51">
      <c r="A164" s="571">
        <v>154</v>
      </c>
      <c r="B164" s="1281" t="s">
        <v>866</v>
      </c>
      <c r="C164" s="1281" t="s">
        <v>3593</v>
      </c>
      <c r="D164" s="571" t="s">
        <v>2153</v>
      </c>
      <c r="E164" s="571" t="s">
        <v>2153</v>
      </c>
      <c r="F164" s="571" t="s">
        <v>3147</v>
      </c>
      <c r="G164" s="571" t="s">
        <v>3876</v>
      </c>
      <c r="H164" s="571" t="s">
        <v>32</v>
      </c>
      <c r="I164" s="571" t="s">
        <v>3540</v>
      </c>
      <c r="J164" s="1282">
        <v>6694000</v>
      </c>
      <c r="K164" s="1283"/>
      <c r="L164" s="1283"/>
      <c r="M164" s="1283"/>
      <c r="N164" s="1283"/>
      <c r="O164" s="1282">
        <v>6694000</v>
      </c>
      <c r="P164" s="1282">
        <v>6694000</v>
      </c>
      <c r="Q164" s="1282">
        <v>6694000</v>
      </c>
      <c r="R164" s="1282">
        <v>6694000</v>
      </c>
      <c r="S164" s="1281" t="s">
        <v>2599</v>
      </c>
      <c r="T164" s="1173">
        <f>VLOOKUP(D164,'T5-26'!$D$5:$I$332,5,0)</f>
        <v>0</v>
      </c>
      <c r="U164" s="1174">
        <f t="shared" si="2"/>
        <v>6694000</v>
      </c>
    </row>
    <row r="165" spans="1:21" ht="38.25">
      <c r="A165" s="571">
        <v>155</v>
      </c>
      <c r="B165" s="1281" t="s">
        <v>1612</v>
      </c>
      <c r="C165" s="1281" t="s">
        <v>3877</v>
      </c>
      <c r="D165" s="571" t="s">
        <v>2114</v>
      </c>
      <c r="E165" s="571" t="s">
        <v>2114</v>
      </c>
      <c r="F165" s="571" t="s">
        <v>3148</v>
      </c>
      <c r="G165" s="571" t="s">
        <v>3878</v>
      </c>
      <c r="H165" s="571" t="s">
        <v>32</v>
      </c>
      <c r="I165" s="571" t="s">
        <v>3540</v>
      </c>
      <c r="J165" s="1282">
        <v>6906000</v>
      </c>
      <c r="K165" s="1283"/>
      <c r="L165" s="1283"/>
      <c r="M165" s="1283"/>
      <c r="N165" s="1283"/>
      <c r="O165" s="1282">
        <v>6906000</v>
      </c>
      <c r="P165" s="1282">
        <v>6906000</v>
      </c>
      <c r="Q165" s="1282">
        <v>6906000</v>
      </c>
      <c r="R165" s="1282">
        <v>6906000</v>
      </c>
      <c r="S165" s="1281" t="s">
        <v>4320</v>
      </c>
      <c r="T165" s="1173">
        <f>VLOOKUP(D165,'T5-26'!$D$5:$I$332,5,0)</f>
        <v>0</v>
      </c>
      <c r="U165" s="1174">
        <f t="shared" si="2"/>
        <v>6906000</v>
      </c>
    </row>
    <row r="166" spans="1:21" ht="63.75">
      <c r="A166" s="571">
        <v>156</v>
      </c>
      <c r="B166" s="1281" t="s">
        <v>1656</v>
      </c>
      <c r="C166" s="1281" t="s">
        <v>3879</v>
      </c>
      <c r="D166" s="571" t="s">
        <v>2517</v>
      </c>
      <c r="E166" s="571" t="s">
        <v>2517</v>
      </c>
      <c r="F166" s="571" t="s">
        <v>3149</v>
      </c>
      <c r="G166" s="571" t="s">
        <v>1001</v>
      </c>
      <c r="H166" s="571" t="s">
        <v>32</v>
      </c>
      <c r="I166" s="571" t="s">
        <v>3544</v>
      </c>
      <c r="J166" s="1282">
        <v>5061000</v>
      </c>
      <c r="K166" s="1283"/>
      <c r="L166" s="1283"/>
      <c r="M166" s="1283"/>
      <c r="N166" s="1283"/>
      <c r="O166" s="1282">
        <v>5061000</v>
      </c>
      <c r="P166" s="1282">
        <v>5061000</v>
      </c>
      <c r="Q166" s="1282">
        <v>5061000</v>
      </c>
      <c r="R166" s="1282">
        <v>5061000</v>
      </c>
      <c r="S166" s="1281" t="s">
        <v>2600</v>
      </c>
      <c r="T166" s="1173">
        <f>VLOOKUP(D166,'T5-26'!$D$5:$I$332,5,0)</f>
        <v>0</v>
      </c>
      <c r="U166" s="1174">
        <f t="shared" si="2"/>
        <v>5061000</v>
      </c>
    </row>
    <row r="167" spans="1:21" ht="63.75">
      <c r="A167" s="571">
        <v>157</v>
      </c>
      <c r="B167" s="1281" t="s">
        <v>969</v>
      </c>
      <c r="C167" s="1281" t="s">
        <v>3880</v>
      </c>
      <c r="D167" s="571" t="s">
        <v>2172</v>
      </c>
      <c r="E167" s="571" t="s">
        <v>2172</v>
      </c>
      <c r="F167" s="571" t="s">
        <v>3150</v>
      </c>
      <c r="G167" s="571" t="s">
        <v>3881</v>
      </c>
      <c r="H167" s="571" t="s">
        <v>32</v>
      </c>
      <c r="I167" s="571" t="s">
        <v>3540</v>
      </c>
      <c r="J167" s="1282">
        <v>6694000</v>
      </c>
      <c r="K167" s="1283"/>
      <c r="L167" s="1283"/>
      <c r="M167" s="1283"/>
      <c r="N167" s="1283"/>
      <c r="O167" s="1282">
        <v>6694000</v>
      </c>
      <c r="P167" s="1282">
        <v>6694000</v>
      </c>
      <c r="Q167" s="1282">
        <v>6694000</v>
      </c>
      <c r="R167" s="1282">
        <v>6694000</v>
      </c>
      <c r="S167" s="1281" t="s">
        <v>2600</v>
      </c>
      <c r="T167" s="1173">
        <f>VLOOKUP(D167,'T5-26'!$D$5:$I$332,5,0)</f>
        <v>0</v>
      </c>
      <c r="U167" s="1174">
        <f t="shared" si="2"/>
        <v>6694000</v>
      </c>
    </row>
    <row r="168" spans="1:21" ht="63.75">
      <c r="A168" s="571">
        <v>158</v>
      </c>
      <c r="B168" s="1281" t="s">
        <v>973</v>
      </c>
      <c r="C168" s="1281" t="s">
        <v>3605</v>
      </c>
      <c r="D168" s="571" t="s">
        <v>2173</v>
      </c>
      <c r="E168" s="571" t="s">
        <v>2173</v>
      </c>
      <c r="F168" s="571" t="s">
        <v>3151</v>
      </c>
      <c r="G168" s="571" t="s">
        <v>3882</v>
      </c>
      <c r="H168" s="571" t="s">
        <v>32</v>
      </c>
      <c r="I168" s="571" t="s">
        <v>3540</v>
      </c>
      <c r="J168" s="1282">
        <v>6694000</v>
      </c>
      <c r="K168" s="1283"/>
      <c r="L168" s="1283"/>
      <c r="M168" s="1283"/>
      <c r="N168" s="1283"/>
      <c r="O168" s="1282">
        <v>6694000</v>
      </c>
      <c r="P168" s="1282">
        <v>6694000</v>
      </c>
      <c r="Q168" s="1282">
        <v>6694000</v>
      </c>
      <c r="R168" s="1282">
        <v>6694000</v>
      </c>
      <c r="S168" s="1281" t="s">
        <v>2600</v>
      </c>
      <c r="T168" s="1173">
        <f>VLOOKUP(D168,'T5-26'!$D$5:$I$332,5,0)</f>
        <v>0</v>
      </c>
      <c r="U168" s="1174">
        <f t="shared" si="2"/>
        <v>6694000</v>
      </c>
    </row>
    <row r="169" spans="1:21" ht="51">
      <c r="A169" s="571">
        <v>159</v>
      </c>
      <c r="B169" s="1281" t="s">
        <v>821</v>
      </c>
      <c r="C169" s="1281" t="s">
        <v>3605</v>
      </c>
      <c r="D169" s="571" t="s">
        <v>2145</v>
      </c>
      <c r="E169" s="571" t="s">
        <v>2145</v>
      </c>
      <c r="F169" s="571" t="s">
        <v>3152</v>
      </c>
      <c r="G169" s="571" t="s">
        <v>3883</v>
      </c>
      <c r="H169" s="571" t="s">
        <v>63</v>
      </c>
      <c r="I169" s="571" t="s">
        <v>3540</v>
      </c>
      <c r="J169" s="1282">
        <v>6694000</v>
      </c>
      <c r="K169" s="1283"/>
      <c r="L169" s="1283"/>
      <c r="M169" s="1283"/>
      <c r="N169" s="1283"/>
      <c r="O169" s="1282">
        <v>6694000</v>
      </c>
      <c r="P169" s="1282">
        <v>6694000</v>
      </c>
      <c r="Q169" s="1282">
        <v>6694000</v>
      </c>
      <c r="R169" s="1282">
        <v>6694000</v>
      </c>
      <c r="S169" s="1281" t="s">
        <v>2599</v>
      </c>
      <c r="T169" s="1173">
        <f>VLOOKUP(D169,'T5-26'!$D$5:$I$332,5,0)</f>
        <v>0</v>
      </c>
      <c r="U169" s="1174">
        <f t="shared" si="2"/>
        <v>6694000</v>
      </c>
    </row>
    <row r="170" spans="1:21" ht="25.5">
      <c r="A170" s="571">
        <v>160</v>
      </c>
      <c r="B170" s="1281" t="s">
        <v>551</v>
      </c>
      <c r="C170" s="1281" t="s">
        <v>3608</v>
      </c>
      <c r="D170" s="571" t="s">
        <v>2096</v>
      </c>
      <c r="E170" s="571" t="s">
        <v>2096</v>
      </c>
      <c r="F170" s="571" t="s">
        <v>3153</v>
      </c>
      <c r="G170" s="571" t="s">
        <v>3884</v>
      </c>
      <c r="H170" s="571" t="s">
        <v>32</v>
      </c>
      <c r="I170" s="571" t="s">
        <v>3540</v>
      </c>
      <c r="J170" s="1282">
        <v>6966000</v>
      </c>
      <c r="K170" s="1283"/>
      <c r="L170" s="1283"/>
      <c r="M170" s="1283"/>
      <c r="N170" s="1283"/>
      <c r="O170" s="1282">
        <v>6966000</v>
      </c>
      <c r="P170" s="1282">
        <v>6966000</v>
      </c>
      <c r="Q170" s="1282">
        <v>6966000</v>
      </c>
      <c r="R170" s="1282">
        <v>6966000</v>
      </c>
      <c r="S170" s="1281" t="s">
        <v>3891</v>
      </c>
      <c r="T170" s="1173">
        <f>VLOOKUP(D170,'T5-26'!$D$5:$I$332,5,0)</f>
        <v>0</v>
      </c>
      <c r="U170" s="1174">
        <f t="shared" si="2"/>
        <v>6966000</v>
      </c>
    </row>
    <row r="171" spans="1:21" ht="38.25">
      <c r="A171" s="571">
        <v>161</v>
      </c>
      <c r="B171" s="1281" t="s">
        <v>2986</v>
      </c>
      <c r="C171" s="1281" t="s">
        <v>3885</v>
      </c>
      <c r="D171" s="571" t="s">
        <v>3154</v>
      </c>
      <c r="E171" s="571" t="s">
        <v>3154</v>
      </c>
      <c r="F171" s="571" t="s">
        <v>3155</v>
      </c>
      <c r="G171" s="571" t="s">
        <v>3886</v>
      </c>
      <c r="H171" s="571" t="s">
        <v>32</v>
      </c>
      <c r="I171" s="571" t="s">
        <v>3540</v>
      </c>
      <c r="J171" s="1282">
        <v>5314000</v>
      </c>
      <c r="K171" s="1283"/>
      <c r="L171" s="1283"/>
      <c r="M171" s="1283"/>
      <c r="N171" s="1283"/>
      <c r="O171" s="1282">
        <v>5314000</v>
      </c>
      <c r="P171" s="1282">
        <v>5314000</v>
      </c>
      <c r="Q171" s="1282">
        <v>5314000</v>
      </c>
      <c r="R171" s="1282">
        <v>5314000</v>
      </c>
      <c r="S171" s="1281" t="s">
        <v>3891</v>
      </c>
      <c r="T171" s="1173">
        <f>VLOOKUP(D171,'T5-26'!$D$5:$I$332,5,0)</f>
        <v>0</v>
      </c>
      <c r="U171" s="1174">
        <f t="shared" si="2"/>
        <v>5314000</v>
      </c>
    </row>
    <row r="172" spans="1:21" ht="38.25">
      <c r="A172" s="571">
        <v>162</v>
      </c>
      <c r="B172" s="1281" t="s">
        <v>1201</v>
      </c>
      <c r="C172" s="1281" t="s">
        <v>3887</v>
      </c>
      <c r="D172" s="571" t="s">
        <v>2253</v>
      </c>
      <c r="E172" s="571" t="s">
        <v>2253</v>
      </c>
      <c r="F172" s="571" t="s">
        <v>3156</v>
      </c>
      <c r="G172" s="571" t="s">
        <v>3888</v>
      </c>
      <c r="H172" s="571" t="s">
        <v>32</v>
      </c>
      <c r="I172" s="571" t="s">
        <v>3540</v>
      </c>
      <c r="J172" s="1282">
        <v>6198000</v>
      </c>
      <c r="K172" s="1283"/>
      <c r="L172" s="1283"/>
      <c r="M172" s="1283"/>
      <c r="N172" s="1283"/>
      <c r="O172" s="1282">
        <v>6198000</v>
      </c>
      <c r="P172" s="1282">
        <v>6198000</v>
      </c>
      <c r="Q172" s="1282">
        <v>6198000</v>
      </c>
      <c r="R172" s="1282">
        <v>6198000</v>
      </c>
      <c r="S172" s="1281" t="s">
        <v>2629</v>
      </c>
      <c r="T172" s="1173">
        <f>VLOOKUP(D172,'T5-26'!$D$5:$I$332,5,0)</f>
        <v>0</v>
      </c>
      <c r="U172" s="1174">
        <f t="shared" si="2"/>
        <v>6198000</v>
      </c>
    </row>
    <row r="173" spans="1:21" ht="25.5">
      <c r="A173" s="571">
        <v>163</v>
      </c>
      <c r="B173" s="1281" t="s">
        <v>2817</v>
      </c>
      <c r="C173" s="1281" t="s">
        <v>3889</v>
      </c>
      <c r="D173" s="571" t="s">
        <v>3157</v>
      </c>
      <c r="E173" s="571" t="s">
        <v>3157</v>
      </c>
      <c r="F173" s="571" t="s">
        <v>3158</v>
      </c>
      <c r="G173" s="571" t="s">
        <v>3890</v>
      </c>
      <c r="H173" s="571" t="s">
        <v>32</v>
      </c>
      <c r="I173" s="571" t="s">
        <v>3544</v>
      </c>
      <c r="J173" s="1282">
        <v>5314000</v>
      </c>
      <c r="K173" s="1283"/>
      <c r="L173" s="1283"/>
      <c r="M173" s="1283"/>
      <c r="N173" s="1283"/>
      <c r="O173" s="1282">
        <v>5314000</v>
      </c>
      <c r="P173" s="1282">
        <v>5314000</v>
      </c>
      <c r="Q173" s="1282">
        <v>5314000</v>
      </c>
      <c r="R173" s="1282">
        <v>5314000</v>
      </c>
      <c r="S173" s="1281" t="s">
        <v>3891</v>
      </c>
      <c r="T173" s="1173">
        <f>VLOOKUP(D173,'T5-26'!$D$5:$I$332,5,0)</f>
        <v>0</v>
      </c>
      <c r="U173" s="1174">
        <f t="shared" si="2"/>
        <v>5314000</v>
      </c>
    </row>
    <row r="174" spans="1:21" ht="102">
      <c r="A174" s="571">
        <v>164</v>
      </c>
      <c r="B174" s="1281" t="s">
        <v>238</v>
      </c>
      <c r="C174" s="1281" t="s">
        <v>3892</v>
      </c>
      <c r="D174" s="571" t="s">
        <v>2045</v>
      </c>
      <c r="E174" s="571" t="s">
        <v>2045</v>
      </c>
      <c r="F174" s="571" t="s">
        <v>3159</v>
      </c>
      <c r="G174" s="571" t="s">
        <v>3893</v>
      </c>
      <c r="H174" s="571" t="s">
        <v>32</v>
      </c>
      <c r="I174" s="571" t="s">
        <v>3894</v>
      </c>
      <c r="J174" s="1282">
        <v>12627000</v>
      </c>
      <c r="K174" s="1283"/>
      <c r="L174" s="1283"/>
      <c r="M174" s="1283"/>
      <c r="N174" s="1283"/>
      <c r="O174" s="1282">
        <v>12627000</v>
      </c>
      <c r="P174" s="1282">
        <v>12627000</v>
      </c>
      <c r="Q174" s="1282">
        <v>12627000</v>
      </c>
      <c r="R174" s="1282">
        <v>12627000</v>
      </c>
      <c r="S174" s="1281" t="s">
        <v>4334</v>
      </c>
      <c r="T174" s="1173">
        <f>VLOOKUP(D174,'T5-26'!$D$5:$I$332,5,0)</f>
        <v>1656000</v>
      </c>
      <c r="U174" s="1174">
        <f t="shared" si="2"/>
        <v>10971000</v>
      </c>
    </row>
    <row r="175" spans="1:21" ht="38.25">
      <c r="A175" s="571">
        <v>165</v>
      </c>
      <c r="B175" s="1281" t="s">
        <v>355</v>
      </c>
      <c r="C175" s="1281" t="s">
        <v>3895</v>
      </c>
      <c r="D175" s="571" t="s">
        <v>2068</v>
      </c>
      <c r="E175" s="571" t="s">
        <v>2068</v>
      </c>
      <c r="F175" s="571" t="s">
        <v>3160</v>
      </c>
      <c r="G175" s="571" t="s">
        <v>3896</v>
      </c>
      <c r="H175" s="571" t="s">
        <v>32</v>
      </c>
      <c r="I175" s="571" t="s">
        <v>3540</v>
      </c>
      <c r="J175" s="1282">
        <v>8019000</v>
      </c>
      <c r="K175" s="1283"/>
      <c r="L175" s="1283"/>
      <c r="M175" s="1283"/>
      <c r="N175" s="1283"/>
      <c r="O175" s="1282">
        <v>8019000</v>
      </c>
      <c r="P175" s="1282">
        <v>8019000</v>
      </c>
      <c r="Q175" s="1282">
        <v>8019000</v>
      </c>
      <c r="R175" s="1282">
        <v>8019000</v>
      </c>
      <c r="S175" s="1281" t="s">
        <v>4335</v>
      </c>
      <c r="T175" s="1173">
        <f>VLOOKUP(D175,'T5-26'!$D$5:$I$332,5,0)</f>
        <v>946000</v>
      </c>
      <c r="U175" s="1174">
        <f t="shared" si="2"/>
        <v>7073000</v>
      </c>
    </row>
    <row r="176" spans="1:21" ht="38.25">
      <c r="A176" s="571">
        <v>166</v>
      </c>
      <c r="B176" s="1281" t="s">
        <v>744</v>
      </c>
      <c r="C176" s="1281" t="s">
        <v>5333</v>
      </c>
      <c r="D176" s="571" t="s">
        <v>5171</v>
      </c>
      <c r="E176" s="571" t="s">
        <v>5171</v>
      </c>
      <c r="F176" s="571" t="s">
        <v>5334</v>
      </c>
      <c r="G176" s="571" t="s">
        <v>5335</v>
      </c>
      <c r="H176" s="571" t="s">
        <v>32</v>
      </c>
      <c r="I176" s="571" t="s">
        <v>3544</v>
      </c>
      <c r="J176" s="1282">
        <v>4730000</v>
      </c>
      <c r="K176" s="1283"/>
      <c r="L176" s="1283"/>
      <c r="M176" s="1283"/>
      <c r="N176" s="1283"/>
      <c r="O176" s="1282">
        <v>4730000</v>
      </c>
      <c r="P176" s="1282">
        <v>4730000</v>
      </c>
      <c r="Q176" s="1282">
        <v>4730000</v>
      </c>
      <c r="R176" s="1282">
        <v>4730000</v>
      </c>
      <c r="S176" s="1281" t="s">
        <v>3545</v>
      </c>
      <c r="T176" s="1173" t="e">
        <f>VLOOKUP(D176,'T5-26'!$D$5:$I$332,5,0)</f>
        <v>#N/A</v>
      </c>
      <c r="U176" s="1174" t="e">
        <f t="shared" si="2"/>
        <v>#N/A</v>
      </c>
    </row>
    <row r="177" spans="1:21" ht="63.75">
      <c r="A177" s="571">
        <v>167</v>
      </c>
      <c r="B177" s="1281" t="s">
        <v>1709</v>
      </c>
      <c r="C177" s="1281" t="s">
        <v>3851</v>
      </c>
      <c r="D177" s="571" t="s">
        <v>2238</v>
      </c>
      <c r="E177" s="571" t="s">
        <v>2238</v>
      </c>
      <c r="F177" s="571" t="s">
        <v>3161</v>
      </c>
      <c r="G177" s="571" t="s">
        <v>3897</v>
      </c>
      <c r="H177" s="571" t="s">
        <v>32</v>
      </c>
      <c r="I177" s="571" t="s">
        <v>3591</v>
      </c>
      <c r="J177" s="1282">
        <v>5061000</v>
      </c>
      <c r="K177" s="1283"/>
      <c r="L177" s="1283"/>
      <c r="M177" s="1283"/>
      <c r="N177" s="1283"/>
      <c r="O177" s="1282">
        <v>5061000</v>
      </c>
      <c r="P177" s="1282">
        <v>5061000</v>
      </c>
      <c r="Q177" s="1282">
        <v>5061000</v>
      </c>
      <c r="R177" s="1282">
        <v>5061000</v>
      </c>
      <c r="S177" s="1281" t="s">
        <v>2600</v>
      </c>
      <c r="T177" s="1173">
        <f>VLOOKUP(D177,'T5-26'!$D$5:$I$332,5,0)</f>
        <v>0</v>
      </c>
      <c r="U177" s="1174">
        <f t="shared" si="2"/>
        <v>5061000</v>
      </c>
    </row>
    <row r="178" spans="1:21" ht="51">
      <c r="A178" s="571">
        <v>168</v>
      </c>
      <c r="B178" s="1281" t="s">
        <v>827</v>
      </c>
      <c r="C178" s="1281" t="s">
        <v>3898</v>
      </c>
      <c r="D178" s="571" t="s">
        <v>2146</v>
      </c>
      <c r="E178" s="571" t="s">
        <v>2146</v>
      </c>
      <c r="F178" s="571" t="s">
        <v>3162</v>
      </c>
      <c r="G178" s="571" t="s">
        <v>3899</v>
      </c>
      <c r="H178" s="571" t="s">
        <v>32</v>
      </c>
      <c r="I178" s="571" t="s">
        <v>3540</v>
      </c>
      <c r="J178" s="1282">
        <v>6198000</v>
      </c>
      <c r="K178" s="1283"/>
      <c r="L178" s="1283"/>
      <c r="M178" s="1283"/>
      <c r="N178" s="1283"/>
      <c r="O178" s="1282">
        <v>6198000</v>
      </c>
      <c r="P178" s="1282">
        <v>6198000</v>
      </c>
      <c r="Q178" s="1282">
        <v>6198000</v>
      </c>
      <c r="R178" s="1282">
        <v>6198000</v>
      </c>
      <c r="S178" s="1281" t="s">
        <v>2599</v>
      </c>
      <c r="T178" s="1173">
        <f>VLOOKUP(D178,'T5-26'!$D$5:$I$332,5,0)</f>
        <v>0</v>
      </c>
      <c r="U178" s="1174">
        <f t="shared" si="2"/>
        <v>6198000</v>
      </c>
    </row>
    <row r="179" spans="1:21" ht="51">
      <c r="A179" s="571">
        <v>169</v>
      </c>
      <c r="B179" s="1281" t="s">
        <v>850</v>
      </c>
      <c r="C179" s="1281" t="s">
        <v>3593</v>
      </c>
      <c r="D179" s="571" t="s">
        <v>2150</v>
      </c>
      <c r="E179" s="571" t="s">
        <v>2150</v>
      </c>
      <c r="F179" s="571" t="s">
        <v>3163</v>
      </c>
      <c r="G179" s="571" t="s">
        <v>3900</v>
      </c>
      <c r="H179" s="571" t="s">
        <v>32</v>
      </c>
      <c r="I179" s="571" t="s">
        <v>3540</v>
      </c>
      <c r="J179" s="1282">
        <v>5739000</v>
      </c>
      <c r="K179" s="1283"/>
      <c r="L179" s="1283"/>
      <c r="M179" s="1283"/>
      <c r="N179" s="1283"/>
      <c r="O179" s="1282">
        <v>5739000</v>
      </c>
      <c r="P179" s="1282">
        <v>5739000</v>
      </c>
      <c r="Q179" s="1282">
        <v>5739000</v>
      </c>
      <c r="R179" s="1282">
        <v>5739000</v>
      </c>
      <c r="S179" s="1281" t="s">
        <v>2599</v>
      </c>
      <c r="T179" s="1173">
        <f>VLOOKUP(D179,'T5-26'!$D$5:$I$332,5,0)</f>
        <v>0</v>
      </c>
      <c r="U179" s="1174">
        <f t="shared" si="2"/>
        <v>5739000</v>
      </c>
    </row>
    <row r="180" spans="1:21" ht="63.75">
      <c r="A180" s="571">
        <v>170</v>
      </c>
      <c r="B180" s="1281" t="s">
        <v>951</v>
      </c>
      <c r="C180" s="1281" t="s">
        <v>3901</v>
      </c>
      <c r="D180" s="571" t="s">
        <v>2169</v>
      </c>
      <c r="E180" s="571" t="s">
        <v>2169</v>
      </c>
      <c r="F180" s="571" t="s">
        <v>3164</v>
      </c>
      <c r="G180" s="571" t="s">
        <v>835</v>
      </c>
      <c r="H180" s="571" t="s">
        <v>63</v>
      </c>
      <c r="I180" s="571" t="s">
        <v>3540</v>
      </c>
      <c r="J180" s="1282">
        <v>6694000</v>
      </c>
      <c r="K180" s="1283"/>
      <c r="L180" s="1283"/>
      <c r="M180" s="1283"/>
      <c r="N180" s="1283"/>
      <c r="O180" s="1282">
        <v>6694000</v>
      </c>
      <c r="P180" s="1282">
        <v>6694000</v>
      </c>
      <c r="Q180" s="1282">
        <v>6694000</v>
      </c>
      <c r="R180" s="1282">
        <v>6694000</v>
      </c>
      <c r="S180" s="1281" t="s">
        <v>2600</v>
      </c>
      <c r="T180" s="1173">
        <f>VLOOKUP(D180,'T5-26'!$D$5:$I$332,5,0)</f>
        <v>0</v>
      </c>
      <c r="U180" s="1174">
        <f t="shared" si="2"/>
        <v>6694000</v>
      </c>
    </row>
    <row r="181" spans="1:21" ht="51">
      <c r="A181" s="571">
        <v>171</v>
      </c>
      <c r="B181" s="1281" t="s">
        <v>991</v>
      </c>
      <c r="C181" s="1281" t="s">
        <v>3608</v>
      </c>
      <c r="D181" s="571" t="s">
        <v>2178</v>
      </c>
      <c r="E181" s="571" t="s">
        <v>2178</v>
      </c>
      <c r="F181" s="571" t="s">
        <v>3165</v>
      </c>
      <c r="G181" s="571" t="s">
        <v>3902</v>
      </c>
      <c r="H181" s="571" t="s">
        <v>32</v>
      </c>
      <c r="I181" s="571" t="s">
        <v>3540</v>
      </c>
      <c r="J181" s="1282">
        <v>5739000</v>
      </c>
      <c r="K181" s="1283"/>
      <c r="L181" s="1283"/>
      <c r="M181" s="1283"/>
      <c r="N181" s="1283"/>
      <c r="O181" s="1282">
        <v>5739000</v>
      </c>
      <c r="P181" s="1282">
        <v>5739000</v>
      </c>
      <c r="Q181" s="1282">
        <v>5739000</v>
      </c>
      <c r="R181" s="1282">
        <v>5739000</v>
      </c>
      <c r="S181" s="1281" t="s">
        <v>2599</v>
      </c>
      <c r="T181" s="1173">
        <f>VLOOKUP(D181,'T5-26'!$D$5:$I$332,5,0)</f>
        <v>0</v>
      </c>
      <c r="U181" s="1174">
        <f t="shared" si="2"/>
        <v>5739000</v>
      </c>
    </row>
    <row r="182" spans="1:21" ht="63.75">
      <c r="A182" s="571">
        <v>172</v>
      </c>
      <c r="B182" s="1281" t="s">
        <v>888</v>
      </c>
      <c r="C182" s="1281" t="s">
        <v>3903</v>
      </c>
      <c r="D182" s="571" t="s">
        <v>2157</v>
      </c>
      <c r="E182" s="571" t="s">
        <v>2157</v>
      </c>
      <c r="F182" s="571" t="s">
        <v>3166</v>
      </c>
      <c r="G182" s="571" t="s">
        <v>3904</v>
      </c>
      <c r="H182" s="571" t="s">
        <v>32</v>
      </c>
      <c r="I182" s="571" t="s">
        <v>3540</v>
      </c>
      <c r="J182" s="1282">
        <v>5739000</v>
      </c>
      <c r="K182" s="1283"/>
      <c r="L182" s="1283"/>
      <c r="M182" s="1283"/>
      <c r="N182" s="1283"/>
      <c r="O182" s="1282">
        <v>5739000</v>
      </c>
      <c r="P182" s="1282">
        <v>5739000</v>
      </c>
      <c r="Q182" s="1282">
        <v>5739000</v>
      </c>
      <c r="R182" s="1282">
        <v>5739000</v>
      </c>
      <c r="S182" s="1281" t="s">
        <v>2600</v>
      </c>
      <c r="T182" s="1173">
        <f>VLOOKUP(D182,'T5-26'!$D$5:$I$332,5,0)</f>
        <v>0</v>
      </c>
      <c r="U182" s="1174">
        <f t="shared" si="2"/>
        <v>5739000</v>
      </c>
    </row>
    <row r="183" spans="1:21" ht="51">
      <c r="A183" s="571">
        <v>173</v>
      </c>
      <c r="B183" s="1281" t="s">
        <v>1676</v>
      </c>
      <c r="C183" s="1281" t="s">
        <v>3905</v>
      </c>
      <c r="D183" s="571" t="s">
        <v>3167</v>
      </c>
      <c r="E183" s="571" t="s">
        <v>3167</v>
      </c>
      <c r="F183" s="571" t="s">
        <v>3168</v>
      </c>
      <c r="G183" s="571" t="s">
        <v>3906</v>
      </c>
      <c r="H183" s="571" t="s">
        <v>32</v>
      </c>
      <c r="I183" s="571" t="s">
        <v>3591</v>
      </c>
      <c r="J183" s="1282">
        <v>4730000</v>
      </c>
      <c r="K183" s="1283"/>
      <c r="L183" s="1283"/>
      <c r="M183" s="1283"/>
      <c r="N183" s="1283"/>
      <c r="O183" s="1282">
        <v>4730000</v>
      </c>
      <c r="P183" s="1282">
        <v>4730000</v>
      </c>
      <c r="Q183" s="1282">
        <v>4730000</v>
      </c>
      <c r="R183" s="1282">
        <v>4730000</v>
      </c>
      <c r="S183" s="1281" t="s">
        <v>2628</v>
      </c>
      <c r="T183" s="1173">
        <f>VLOOKUP(D183,'T5-26'!$D$5:$I$332,5,0)</f>
        <v>0</v>
      </c>
      <c r="U183" s="1174">
        <f t="shared" si="2"/>
        <v>4730000</v>
      </c>
    </row>
    <row r="184" spans="1:21" ht="38.25">
      <c r="A184" s="571">
        <v>174</v>
      </c>
      <c r="B184" s="1281" t="s">
        <v>145</v>
      </c>
      <c r="C184" s="1281" t="s">
        <v>3907</v>
      </c>
      <c r="D184" s="571" t="s">
        <v>2037</v>
      </c>
      <c r="E184" s="571" t="s">
        <v>2037</v>
      </c>
      <c r="F184" s="571" t="s">
        <v>3169</v>
      </c>
      <c r="G184" s="571" t="s">
        <v>3908</v>
      </c>
      <c r="H184" s="571" t="s">
        <v>32</v>
      </c>
      <c r="I184" s="571" t="s">
        <v>3540</v>
      </c>
      <c r="J184" s="1282">
        <v>7046000</v>
      </c>
      <c r="K184" s="1283"/>
      <c r="L184" s="1283"/>
      <c r="M184" s="1283"/>
      <c r="N184" s="1283"/>
      <c r="O184" s="1282">
        <v>7046000</v>
      </c>
      <c r="P184" s="1282">
        <v>7046000</v>
      </c>
      <c r="Q184" s="1282">
        <v>7046000</v>
      </c>
      <c r="R184" s="1282">
        <v>7046000</v>
      </c>
      <c r="S184" s="1281" t="s">
        <v>4277</v>
      </c>
      <c r="T184" s="1173">
        <f>VLOOKUP(D184,'T5-26'!$D$5:$I$332,5,0)</f>
        <v>0</v>
      </c>
      <c r="U184" s="1174">
        <f t="shared" si="2"/>
        <v>7046000</v>
      </c>
    </row>
    <row r="185" spans="1:21" ht="38.25">
      <c r="A185" s="571">
        <v>175</v>
      </c>
      <c r="B185" s="1281" t="s">
        <v>260</v>
      </c>
      <c r="C185" s="1281" t="s">
        <v>3909</v>
      </c>
      <c r="D185" s="571" t="s">
        <v>2049</v>
      </c>
      <c r="E185" s="571" t="s">
        <v>2049</v>
      </c>
      <c r="F185" s="571" t="s">
        <v>3170</v>
      </c>
      <c r="G185" s="571" t="s">
        <v>3910</v>
      </c>
      <c r="H185" s="571" t="s">
        <v>63</v>
      </c>
      <c r="I185" s="571" t="s">
        <v>3540</v>
      </c>
      <c r="J185" s="1282">
        <v>9565000</v>
      </c>
      <c r="K185" s="1283"/>
      <c r="L185" s="1283"/>
      <c r="M185" s="1283"/>
      <c r="N185" s="1283"/>
      <c r="O185" s="1282">
        <v>9565000</v>
      </c>
      <c r="P185" s="1282">
        <v>9565000</v>
      </c>
      <c r="Q185" s="1282">
        <v>9565000</v>
      </c>
      <c r="R185" s="1282">
        <v>9565000</v>
      </c>
      <c r="S185" s="1281" t="s">
        <v>2614</v>
      </c>
      <c r="T185" s="1173">
        <f>VLOOKUP(D185,'T5-26'!$D$5:$I$332,5,0)</f>
        <v>1892000</v>
      </c>
      <c r="U185" s="1174">
        <f t="shared" si="2"/>
        <v>7673000</v>
      </c>
    </row>
    <row r="186" spans="1:21" ht="63.75">
      <c r="A186" s="571">
        <v>176</v>
      </c>
      <c r="B186" s="1281" t="s">
        <v>427</v>
      </c>
      <c r="C186" s="1281" t="s">
        <v>3911</v>
      </c>
      <c r="D186" s="571" t="s">
        <v>2081</v>
      </c>
      <c r="E186" s="571" t="s">
        <v>2081</v>
      </c>
      <c r="F186" s="571" t="s">
        <v>3171</v>
      </c>
      <c r="G186" s="571" t="s">
        <v>3912</v>
      </c>
      <c r="H186" s="571" t="s">
        <v>63</v>
      </c>
      <c r="I186" s="571" t="s">
        <v>3596</v>
      </c>
      <c r="J186" s="1282">
        <v>7673000</v>
      </c>
      <c r="K186" s="1283"/>
      <c r="L186" s="1283"/>
      <c r="M186" s="1283"/>
      <c r="N186" s="1283"/>
      <c r="O186" s="1282">
        <v>7673000</v>
      </c>
      <c r="P186" s="1282">
        <v>7673000</v>
      </c>
      <c r="Q186" s="1282">
        <v>7673000</v>
      </c>
      <c r="R186" s="1282">
        <v>7673000</v>
      </c>
      <c r="S186" s="1281" t="s">
        <v>4282</v>
      </c>
      <c r="T186" s="1173">
        <f>VLOOKUP(D186,'T5-26'!$D$5:$I$332,5,0)</f>
        <v>0</v>
      </c>
      <c r="U186" s="1174">
        <f t="shared" si="2"/>
        <v>7673000</v>
      </c>
    </row>
    <row r="187" spans="1:21" ht="25.5">
      <c r="A187" s="571">
        <v>177</v>
      </c>
      <c r="B187" s="1281" t="s">
        <v>600</v>
      </c>
      <c r="C187" s="1281" t="s">
        <v>3913</v>
      </c>
      <c r="D187" s="571" t="s">
        <v>2104</v>
      </c>
      <c r="E187" s="571" t="s">
        <v>3528</v>
      </c>
      <c r="F187" s="571" t="s">
        <v>3172</v>
      </c>
      <c r="G187" s="571" t="s">
        <v>3914</v>
      </c>
      <c r="H187" s="571" t="s">
        <v>32</v>
      </c>
      <c r="I187" s="571" t="s">
        <v>3544</v>
      </c>
      <c r="J187" s="1282">
        <v>6084000</v>
      </c>
      <c r="K187" s="1283"/>
      <c r="L187" s="1283"/>
      <c r="M187" s="1283"/>
      <c r="N187" s="1283"/>
      <c r="O187" s="1282">
        <v>6084000</v>
      </c>
      <c r="P187" s="1282">
        <v>6084000</v>
      </c>
      <c r="Q187" s="1282">
        <v>6084000</v>
      </c>
      <c r="R187" s="1282">
        <v>6084000</v>
      </c>
      <c r="S187" s="1281" t="s">
        <v>3891</v>
      </c>
      <c r="T187" s="1173">
        <f>VLOOKUP(D187,'T5-26'!$D$5:$I$332,5,0)</f>
        <v>0</v>
      </c>
      <c r="U187" s="1174">
        <f t="shared" si="2"/>
        <v>6084000</v>
      </c>
    </row>
    <row r="188" spans="1:21" ht="38.25">
      <c r="A188" s="571">
        <v>178</v>
      </c>
      <c r="B188" s="1281" t="s">
        <v>593</v>
      </c>
      <c r="C188" s="1281" t="s">
        <v>3915</v>
      </c>
      <c r="D188" s="571" t="s">
        <v>2103</v>
      </c>
      <c r="E188" s="571" t="s">
        <v>2103</v>
      </c>
      <c r="F188" s="571" t="s">
        <v>3173</v>
      </c>
      <c r="G188" s="571" t="s">
        <v>2698</v>
      </c>
      <c r="H188" s="571" t="s">
        <v>32</v>
      </c>
      <c r="I188" s="571" t="s">
        <v>3540</v>
      </c>
      <c r="J188" s="1282">
        <v>6084000</v>
      </c>
      <c r="K188" s="1283"/>
      <c r="L188" s="1283"/>
      <c r="M188" s="1283"/>
      <c r="N188" s="1283"/>
      <c r="O188" s="1282">
        <v>6084000</v>
      </c>
      <c r="P188" s="1282">
        <v>6084000</v>
      </c>
      <c r="Q188" s="1282">
        <v>6084000</v>
      </c>
      <c r="R188" s="1282">
        <v>6084000</v>
      </c>
      <c r="S188" s="1281" t="s">
        <v>3891</v>
      </c>
      <c r="T188" s="1173">
        <f>VLOOKUP(D188,'T5-26'!$D$5:$I$332,5,0)</f>
        <v>0</v>
      </c>
      <c r="U188" s="1174">
        <f t="shared" si="2"/>
        <v>6084000</v>
      </c>
    </row>
    <row r="189" spans="1:21" ht="63.75">
      <c r="A189" s="571">
        <v>179</v>
      </c>
      <c r="B189" s="1281" t="s">
        <v>1141</v>
      </c>
      <c r="C189" s="1281" t="s">
        <v>3722</v>
      </c>
      <c r="D189" s="571" t="s">
        <v>2208</v>
      </c>
      <c r="E189" s="571" t="s">
        <v>2208</v>
      </c>
      <c r="F189" s="571" t="s">
        <v>3174</v>
      </c>
      <c r="G189" s="571" t="s">
        <v>3916</v>
      </c>
      <c r="H189" s="571" t="s">
        <v>63</v>
      </c>
      <c r="I189" s="571" t="s">
        <v>3681</v>
      </c>
      <c r="J189" s="1282">
        <v>5314000</v>
      </c>
      <c r="K189" s="1283"/>
      <c r="L189" s="1283"/>
      <c r="M189" s="1283"/>
      <c r="N189" s="1283"/>
      <c r="O189" s="1282">
        <v>5314000</v>
      </c>
      <c r="P189" s="1282">
        <v>5314000</v>
      </c>
      <c r="Q189" s="1282">
        <v>5314000</v>
      </c>
      <c r="R189" s="1282">
        <v>5314000</v>
      </c>
      <c r="S189" s="1281" t="s">
        <v>2600</v>
      </c>
      <c r="T189" s="1173">
        <f>VLOOKUP(D189,'T5-26'!$D$5:$I$332,5,0)</f>
        <v>0</v>
      </c>
      <c r="U189" s="1174">
        <f t="shared" si="2"/>
        <v>5314000</v>
      </c>
    </row>
    <row r="190" spans="1:21" ht="38.25">
      <c r="A190" s="571">
        <v>180</v>
      </c>
      <c r="B190" s="1281" t="s">
        <v>2702</v>
      </c>
      <c r="C190" s="1281" t="s">
        <v>3917</v>
      </c>
      <c r="D190" s="571" t="s">
        <v>2882</v>
      </c>
      <c r="E190" s="571" t="s">
        <v>2882</v>
      </c>
      <c r="F190" s="571" t="s">
        <v>3175</v>
      </c>
      <c r="G190" s="571" t="s">
        <v>3918</v>
      </c>
      <c r="H190" s="571" t="s">
        <v>32</v>
      </c>
      <c r="I190" s="571" t="s">
        <v>3596</v>
      </c>
      <c r="J190" s="1282">
        <v>5061000</v>
      </c>
      <c r="K190" s="1283"/>
      <c r="L190" s="1283"/>
      <c r="M190" s="1283"/>
      <c r="N190" s="1283"/>
      <c r="O190" s="1282">
        <v>5061000</v>
      </c>
      <c r="P190" s="1282">
        <v>5061000</v>
      </c>
      <c r="Q190" s="1282">
        <v>5061000</v>
      </c>
      <c r="R190" s="1282">
        <v>5061000</v>
      </c>
      <c r="S190" s="1281" t="s">
        <v>2596</v>
      </c>
      <c r="T190" s="1173">
        <f>VLOOKUP(D190,'T5-26'!$D$5:$I$332,5,0)</f>
        <v>0</v>
      </c>
      <c r="U190" s="1174">
        <f t="shared" si="2"/>
        <v>5061000</v>
      </c>
    </row>
    <row r="191" spans="1:21" ht="63.75">
      <c r="A191" s="571">
        <v>181</v>
      </c>
      <c r="B191" s="1281" t="s">
        <v>895</v>
      </c>
      <c r="C191" s="1281" t="s">
        <v>3920</v>
      </c>
      <c r="D191" s="571" t="s">
        <v>2159</v>
      </c>
      <c r="E191" s="571" t="s">
        <v>2159</v>
      </c>
      <c r="F191" s="571" t="s">
        <v>3176</v>
      </c>
      <c r="G191" s="571" t="s">
        <v>3752</v>
      </c>
      <c r="H191" s="571" t="s">
        <v>32</v>
      </c>
      <c r="I191" s="571" t="s">
        <v>3540</v>
      </c>
      <c r="J191" s="1282">
        <v>5739000</v>
      </c>
      <c r="K191" s="1283"/>
      <c r="L191" s="1283"/>
      <c r="M191" s="1283"/>
      <c r="N191" s="1283"/>
      <c r="O191" s="1282">
        <v>5739000</v>
      </c>
      <c r="P191" s="1282">
        <v>5739000</v>
      </c>
      <c r="Q191" s="1282">
        <v>5739000</v>
      </c>
      <c r="R191" s="1282">
        <v>5739000</v>
      </c>
      <c r="S191" s="1281" t="s">
        <v>2600</v>
      </c>
      <c r="T191" s="1173">
        <f>VLOOKUP(D191,'T5-26'!$D$5:$I$332,5,0)</f>
        <v>0</v>
      </c>
      <c r="U191" s="1174">
        <f t="shared" si="2"/>
        <v>5739000</v>
      </c>
    </row>
    <row r="192" spans="1:21" ht="51">
      <c r="A192" s="571">
        <v>182</v>
      </c>
      <c r="B192" s="1281" t="s">
        <v>1037</v>
      </c>
      <c r="C192" s="1281" t="s">
        <v>3921</v>
      </c>
      <c r="D192" s="571" t="s">
        <v>2189</v>
      </c>
      <c r="E192" s="571" t="s">
        <v>2189</v>
      </c>
      <c r="F192" s="571" t="s">
        <v>3177</v>
      </c>
      <c r="G192" s="571" t="s">
        <v>3922</v>
      </c>
      <c r="H192" s="571" t="s">
        <v>63</v>
      </c>
      <c r="I192" s="571" t="s">
        <v>3540</v>
      </c>
      <c r="J192" s="1282">
        <v>5739000</v>
      </c>
      <c r="K192" s="1283"/>
      <c r="L192" s="1283"/>
      <c r="M192" s="1283"/>
      <c r="N192" s="1283"/>
      <c r="O192" s="1282">
        <v>5739000</v>
      </c>
      <c r="P192" s="1282">
        <v>5739000</v>
      </c>
      <c r="Q192" s="1282">
        <v>5739000</v>
      </c>
      <c r="R192" s="1282">
        <v>5739000</v>
      </c>
      <c r="S192" s="1281" t="s">
        <v>2628</v>
      </c>
      <c r="T192" s="1173">
        <f>VLOOKUP(D192,'T5-26'!$D$5:$I$332,5,0)</f>
        <v>0</v>
      </c>
      <c r="U192" s="1174">
        <f t="shared" si="2"/>
        <v>5739000</v>
      </c>
    </row>
    <row r="193" spans="1:21" ht="63.75">
      <c r="A193" s="571">
        <v>183</v>
      </c>
      <c r="B193" s="1281" t="s">
        <v>3348</v>
      </c>
      <c r="C193" s="1281" t="s">
        <v>3923</v>
      </c>
      <c r="D193" s="571" t="s">
        <v>3416</v>
      </c>
      <c r="E193" s="571" t="s">
        <v>3416</v>
      </c>
      <c r="F193" s="571" t="s">
        <v>3924</v>
      </c>
      <c r="G193" s="571" t="s">
        <v>3925</v>
      </c>
      <c r="H193" s="571" t="s">
        <v>32</v>
      </c>
      <c r="I193" s="571" t="s">
        <v>3544</v>
      </c>
      <c r="J193" s="1282">
        <v>4730000</v>
      </c>
      <c r="K193" s="1283"/>
      <c r="L193" s="1283"/>
      <c r="M193" s="1283"/>
      <c r="N193" s="1283"/>
      <c r="O193" s="1282">
        <v>4730000</v>
      </c>
      <c r="P193" s="1282">
        <v>4730000</v>
      </c>
      <c r="Q193" s="1282">
        <v>4730000</v>
      </c>
      <c r="R193" s="1282">
        <v>4730000</v>
      </c>
      <c r="S193" s="1281" t="s">
        <v>2600</v>
      </c>
      <c r="T193" s="1173">
        <f>VLOOKUP(D193,'T5-26'!$D$5:$I$332,5,0)</f>
        <v>0</v>
      </c>
      <c r="U193" s="1174">
        <f t="shared" si="2"/>
        <v>4730000</v>
      </c>
    </row>
    <row r="194" spans="1:21" ht="63.75">
      <c r="A194" s="571">
        <v>184</v>
      </c>
      <c r="B194" s="1281" t="s">
        <v>2859</v>
      </c>
      <c r="C194" s="1281" t="s">
        <v>3926</v>
      </c>
      <c r="D194" s="571" t="s">
        <v>3178</v>
      </c>
      <c r="E194" s="571" t="s">
        <v>3178</v>
      </c>
      <c r="F194" s="571" t="s">
        <v>3179</v>
      </c>
      <c r="G194" s="571" t="s">
        <v>3927</v>
      </c>
      <c r="H194" s="571" t="s">
        <v>32</v>
      </c>
      <c r="I194" s="571" t="s">
        <v>3544</v>
      </c>
      <c r="J194" s="1282">
        <v>4730000</v>
      </c>
      <c r="K194" s="1283"/>
      <c r="L194" s="1283"/>
      <c r="M194" s="1283"/>
      <c r="N194" s="1283"/>
      <c r="O194" s="1282">
        <v>4730000</v>
      </c>
      <c r="P194" s="1282">
        <v>4730000</v>
      </c>
      <c r="Q194" s="1282">
        <v>4730000</v>
      </c>
      <c r="R194" s="1282">
        <v>4730000</v>
      </c>
      <c r="S194" s="1281" t="s">
        <v>2600</v>
      </c>
      <c r="T194" s="1173">
        <f>VLOOKUP(D194,'T5-26'!$D$5:$I$332,5,0)</f>
        <v>0</v>
      </c>
      <c r="U194" s="1174">
        <f t="shared" si="2"/>
        <v>4730000</v>
      </c>
    </row>
    <row r="195" spans="1:21" ht="38.25">
      <c r="A195" s="571">
        <v>185</v>
      </c>
      <c r="B195" s="1281" t="s">
        <v>265</v>
      </c>
      <c r="C195" s="1281" t="s">
        <v>3928</v>
      </c>
      <c r="D195" s="571" t="s">
        <v>2050</v>
      </c>
      <c r="E195" s="571" t="s">
        <v>2050</v>
      </c>
      <c r="F195" s="571" t="s">
        <v>3180</v>
      </c>
      <c r="G195" s="571" t="s">
        <v>3929</v>
      </c>
      <c r="H195" s="571" t="s">
        <v>63</v>
      </c>
      <c r="I195" s="571" t="s">
        <v>3540</v>
      </c>
      <c r="J195" s="1282">
        <v>6376000</v>
      </c>
      <c r="K195" s="1283"/>
      <c r="L195" s="1283"/>
      <c r="M195" s="1283"/>
      <c r="N195" s="1283"/>
      <c r="O195" s="1282">
        <v>6376000</v>
      </c>
      <c r="P195" s="1282">
        <v>6376000</v>
      </c>
      <c r="Q195" s="1282">
        <v>6376000</v>
      </c>
      <c r="R195" s="1282">
        <v>6376000</v>
      </c>
      <c r="S195" s="1281" t="s">
        <v>4336</v>
      </c>
      <c r="T195" s="1173">
        <f>VLOOKUP(D195,'T5-26'!$D$5:$I$332,5,0)</f>
        <v>473000</v>
      </c>
      <c r="U195" s="1174">
        <f t="shared" si="2"/>
        <v>5903000</v>
      </c>
    </row>
    <row r="196" spans="1:21" ht="63.75">
      <c r="A196" s="571">
        <v>186</v>
      </c>
      <c r="B196" s="1281" t="s">
        <v>2781</v>
      </c>
      <c r="C196" s="1281" t="s">
        <v>3930</v>
      </c>
      <c r="D196" s="571" t="s">
        <v>2893</v>
      </c>
      <c r="E196" s="571" t="s">
        <v>3528</v>
      </c>
      <c r="F196" s="571" t="s">
        <v>3181</v>
      </c>
      <c r="G196" s="571" t="s">
        <v>3931</v>
      </c>
      <c r="H196" s="571" t="s">
        <v>32</v>
      </c>
      <c r="I196" s="571" t="s">
        <v>3591</v>
      </c>
      <c r="J196" s="1282">
        <v>4730000</v>
      </c>
      <c r="K196" s="1283"/>
      <c r="L196" s="1283"/>
      <c r="M196" s="1283"/>
      <c r="N196" s="1283"/>
      <c r="O196" s="1282">
        <v>4730000</v>
      </c>
      <c r="P196" s="1282">
        <v>4730000</v>
      </c>
      <c r="Q196" s="1282">
        <v>4730000</v>
      </c>
      <c r="R196" s="1282">
        <v>4730000</v>
      </c>
      <c r="S196" s="1281" t="s">
        <v>2600</v>
      </c>
      <c r="T196" s="1173">
        <f>VLOOKUP(D196,'T5-26'!$D$5:$I$332,5,0)</f>
        <v>0</v>
      </c>
      <c r="U196" s="1174">
        <f t="shared" si="2"/>
        <v>4730000</v>
      </c>
    </row>
    <row r="197" spans="1:21" ht="38.25">
      <c r="A197" s="571">
        <v>187</v>
      </c>
      <c r="B197" s="1281" t="s">
        <v>1207</v>
      </c>
      <c r="C197" s="1281" t="s">
        <v>3932</v>
      </c>
      <c r="D197" s="571" t="s">
        <v>2254</v>
      </c>
      <c r="E197" s="571" t="s">
        <v>2254</v>
      </c>
      <c r="F197" s="571" t="s">
        <v>3182</v>
      </c>
      <c r="G197" s="571" t="s">
        <v>3933</v>
      </c>
      <c r="H197" s="571" t="s">
        <v>32</v>
      </c>
      <c r="I197" s="571" t="s">
        <v>3540</v>
      </c>
      <c r="J197" s="1282">
        <v>5739000</v>
      </c>
      <c r="K197" s="1283"/>
      <c r="L197" s="1283"/>
      <c r="M197" s="1283"/>
      <c r="N197" s="1283"/>
      <c r="O197" s="1282">
        <v>5739000</v>
      </c>
      <c r="P197" s="1282">
        <v>5739000</v>
      </c>
      <c r="Q197" s="1282">
        <v>5739000</v>
      </c>
      <c r="R197" s="1282">
        <v>5739000</v>
      </c>
      <c r="S197" s="1281" t="s">
        <v>2629</v>
      </c>
      <c r="T197" s="1173">
        <f>VLOOKUP(D197,'T5-26'!$D$5:$I$332,5,0)</f>
        <v>0</v>
      </c>
      <c r="U197" s="1174">
        <f t="shared" si="2"/>
        <v>5739000</v>
      </c>
    </row>
    <row r="198" spans="1:21" ht="51">
      <c r="A198" s="571">
        <v>188</v>
      </c>
      <c r="B198" s="1281" t="s">
        <v>1915</v>
      </c>
      <c r="C198" s="1281" t="s">
        <v>3937</v>
      </c>
      <c r="D198" s="571" t="s">
        <v>2249</v>
      </c>
      <c r="E198" s="571" t="s">
        <v>2249</v>
      </c>
      <c r="F198" s="571" t="s">
        <v>3184</v>
      </c>
      <c r="G198" s="571" t="s">
        <v>3938</v>
      </c>
      <c r="H198" s="571" t="s">
        <v>63</v>
      </c>
      <c r="I198" s="571" t="s">
        <v>3591</v>
      </c>
      <c r="J198" s="1282">
        <v>5061000</v>
      </c>
      <c r="K198" s="1283"/>
      <c r="L198" s="1283"/>
      <c r="M198" s="1283"/>
      <c r="N198" s="1283"/>
      <c r="O198" s="1282">
        <v>5061000</v>
      </c>
      <c r="P198" s="1282">
        <v>5061000</v>
      </c>
      <c r="Q198" s="1282">
        <v>5061000</v>
      </c>
      <c r="R198" s="1282">
        <v>5061000</v>
      </c>
      <c r="S198" s="1281" t="s">
        <v>2628</v>
      </c>
      <c r="T198" s="1173">
        <f>VLOOKUP(D198,'T5-26'!$D$5:$I$332,5,0)</f>
        <v>0</v>
      </c>
      <c r="U198" s="1174">
        <f t="shared" si="2"/>
        <v>5061000</v>
      </c>
    </row>
    <row r="199" spans="1:21" ht="51">
      <c r="A199" s="571">
        <v>189</v>
      </c>
      <c r="B199" s="1281" t="s">
        <v>901</v>
      </c>
      <c r="C199" s="1281" t="s">
        <v>3939</v>
      </c>
      <c r="D199" s="571" t="s">
        <v>2888</v>
      </c>
      <c r="E199" s="571" t="s">
        <v>2888</v>
      </c>
      <c r="F199" s="571" t="s">
        <v>3185</v>
      </c>
      <c r="G199" s="571" t="s">
        <v>3940</v>
      </c>
      <c r="H199" s="571" t="s">
        <v>32</v>
      </c>
      <c r="I199" s="571" t="s">
        <v>3544</v>
      </c>
      <c r="J199" s="1282">
        <v>4730000</v>
      </c>
      <c r="K199" s="1283"/>
      <c r="L199" s="1283"/>
      <c r="M199" s="1283"/>
      <c r="N199" s="1283"/>
      <c r="O199" s="1282">
        <v>4730000</v>
      </c>
      <c r="P199" s="1282">
        <v>4730000</v>
      </c>
      <c r="Q199" s="1282">
        <v>4730000</v>
      </c>
      <c r="R199" s="1282">
        <v>4730000</v>
      </c>
      <c r="S199" s="1281" t="s">
        <v>2628</v>
      </c>
      <c r="T199" s="1173">
        <f>VLOOKUP(D199,'T5-26'!$D$5:$I$332,5,0)</f>
        <v>0</v>
      </c>
      <c r="U199" s="1174">
        <f t="shared" si="2"/>
        <v>4730000</v>
      </c>
    </row>
    <row r="200" spans="1:21" ht="63.75">
      <c r="A200" s="571">
        <v>190</v>
      </c>
      <c r="B200" s="1281" t="s">
        <v>841</v>
      </c>
      <c r="C200" s="1281" t="s">
        <v>3941</v>
      </c>
      <c r="D200" s="571" t="s">
        <v>2148</v>
      </c>
      <c r="E200" s="571" t="s">
        <v>2148</v>
      </c>
      <c r="F200" s="571" t="s">
        <v>3942</v>
      </c>
      <c r="G200" s="571" t="s">
        <v>3943</v>
      </c>
      <c r="H200" s="571" t="s">
        <v>32</v>
      </c>
      <c r="I200" s="571" t="s">
        <v>3544</v>
      </c>
      <c r="J200" s="1282">
        <v>4730000</v>
      </c>
      <c r="K200" s="1283"/>
      <c r="L200" s="1283"/>
      <c r="M200" s="1283"/>
      <c r="N200" s="1283"/>
      <c r="O200" s="1282">
        <v>4730000</v>
      </c>
      <c r="P200" s="1282">
        <v>4730000</v>
      </c>
      <c r="Q200" s="1282">
        <v>4730000</v>
      </c>
      <c r="R200" s="1282">
        <v>4730000</v>
      </c>
      <c r="S200" s="1281" t="s">
        <v>2600</v>
      </c>
      <c r="T200" s="1173">
        <f>VLOOKUP(D200,'T5-26'!$D$5:$I$332,5,0)</f>
        <v>0</v>
      </c>
      <c r="U200" s="1174">
        <f t="shared" si="2"/>
        <v>4730000</v>
      </c>
    </row>
    <row r="201" spans="1:21" ht="63.75">
      <c r="A201" s="571">
        <v>191</v>
      </c>
      <c r="B201" s="1281" t="s">
        <v>2295</v>
      </c>
      <c r="C201" s="1281" t="s">
        <v>3686</v>
      </c>
      <c r="D201" s="571" t="s">
        <v>2518</v>
      </c>
      <c r="E201" s="571" t="s">
        <v>2518</v>
      </c>
      <c r="F201" s="571" t="s">
        <v>3186</v>
      </c>
      <c r="G201" s="571" t="s">
        <v>3944</v>
      </c>
      <c r="H201" s="571" t="s">
        <v>32</v>
      </c>
      <c r="I201" s="571" t="s">
        <v>3591</v>
      </c>
      <c r="J201" s="1282">
        <v>4730000</v>
      </c>
      <c r="K201" s="1283"/>
      <c r="L201" s="1283"/>
      <c r="M201" s="1283"/>
      <c r="N201" s="1283"/>
      <c r="O201" s="1282">
        <v>4730000</v>
      </c>
      <c r="P201" s="1282">
        <v>4730000</v>
      </c>
      <c r="Q201" s="1282">
        <v>4730000</v>
      </c>
      <c r="R201" s="1282">
        <v>4730000</v>
      </c>
      <c r="S201" s="1281" t="s">
        <v>2600</v>
      </c>
      <c r="T201" s="1173">
        <f>VLOOKUP(D201,'T5-26'!$D$5:$I$332,5,0)</f>
        <v>0</v>
      </c>
      <c r="U201" s="1174">
        <f t="shared" si="2"/>
        <v>4730000</v>
      </c>
    </row>
    <row r="202" spans="1:21" ht="63.75">
      <c r="A202" s="571">
        <v>192</v>
      </c>
      <c r="B202" s="1281" t="s">
        <v>2747</v>
      </c>
      <c r="C202" s="1281" t="s">
        <v>3945</v>
      </c>
      <c r="D202" s="571" t="s">
        <v>2883</v>
      </c>
      <c r="E202" s="571" t="s">
        <v>2883</v>
      </c>
      <c r="F202" s="571" t="s">
        <v>3187</v>
      </c>
      <c r="G202" s="571" t="s">
        <v>3946</v>
      </c>
      <c r="H202" s="571" t="s">
        <v>32</v>
      </c>
      <c r="I202" s="571" t="s">
        <v>3681</v>
      </c>
      <c r="J202" s="1282">
        <v>4730000</v>
      </c>
      <c r="K202" s="1283"/>
      <c r="L202" s="1283"/>
      <c r="M202" s="1283"/>
      <c r="N202" s="1283"/>
      <c r="O202" s="1282">
        <v>4730000</v>
      </c>
      <c r="P202" s="1282">
        <v>4730000</v>
      </c>
      <c r="Q202" s="1282">
        <v>4730000</v>
      </c>
      <c r="R202" s="1282">
        <v>4730000</v>
      </c>
      <c r="S202" s="1281" t="s">
        <v>2600</v>
      </c>
      <c r="T202" s="1173">
        <f>VLOOKUP(D202,'T5-26'!$D$5:$I$332,5,0)</f>
        <v>0</v>
      </c>
      <c r="U202" s="1174">
        <f t="shared" si="2"/>
        <v>4730000</v>
      </c>
    </row>
    <row r="203" spans="1:21" ht="25.5">
      <c r="A203" s="571">
        <v>193</v>
      </c>
      <c r="B203" s="1281" t="s">
        <v>605</v>
      </c>
      <c r="C203" s="1281" t="s">
        <v>3947</v>
      </c>
      <c r="D203" s="571" t="s">
        <v>2105</v>
      </c>
      <c r="E203" s="571" t="s">
        <v>2105</v>
      </c>
      <c r="F203" s="571" t="s">
        <v>3188</v>
      </c>
      <c r="G203" s="571" t="s">
        <v>3948</v>
      </c>
      <c r="H203" s="571" t="s">
        <v>32</v>
      </c>
      <c r="I203" s="571" t="s">
        <v>3544</v>
      </c>
      <c r="J203" s="1282">
        <v>5415000</v>
      </c>
      <c r="K203" s="1283"/>
      <c r="L203" s="1283"/>
      <c r="M203" s="1283"/>
      <c r="N203" s="1283"/>
      <c r="O203" s="1282">
        <v>5415000</v>
      </c>
      <c r="P203" s="1282">
        <v>5415000</v>
      </c>
      <c r="Q203" s="1282">
        <v>5415000</v>
      </c>
      <c r="R203" s="1282">
        <v>5415000</v>
      </c>
      <c r="S203" s="1281" t="s">
        <v>2596</v>
      </c>
      <c r="T203" s="1173">
        <f>VLOOKUP(D203,'T5-26'!$D$5:$I$332,5,0)</f>
        <v>0</v>
      </c>
      <c r="U203" s="1174">
        <f t="shared" si="2"/>
        <v>5415000</v>
      </c>
    </row>
    <row r="204" spans="1:21" ht="38.25">
      <c r="A204" s="571">
        <v>194</v>
      </c>
      <c r="B204" s="1281" t="s">
        <v>62</v>
      </c>
      <c r="C204" s="1281" t="s">
        <v>3949</v>
      </c>
      <c r="D204" s="571" t="s">
        <v>2025</v>
      </c>
      <c r="E204" s="571" t="s">
        <v>2025</v>
      </c>
      <c r="F204" s="571" t="s">
        <v>3189</v>
      </c>
      <c r="G204" s="571" t="s">
        <v>3950</v>
      </c>
      <c r="H204" s="571" t="s">
        <v>63</v>
      </c>
      <c r="I204" s="571" t="s">
        <v>3540</v>
      </c>
      <c r="J204" s="1282">
        <v>9565000</v>
      </c>
      <c r="K204" s="1283"/>
      <c r="L204" s="1283"/>
      <c r="M204" s="1283"/>
      <c r="N204" s="1283"/>
      <c r="O204" s="1282">
        <v>9565000</v>
      </c>
      <c r="P204" s="1282">
        <v>9565000</v>
      </c>
      <c r="Q204" s="1282">
        <v>9565000</v>
      </c>
      <c r="R204" s="1282">
        <v>9565000</v>
      </c>
      <c r="S204" s="1281" t="s">
        <v>4276</v>
      </c>
      <c r="T204" s="1173">
        <f>VLOOKUP(D204,'T5-26'!$D$5:$I$332,5,0)</f>
        <v>1892000</v>
      </c>
      <c r="U204" s="1174">
        <f t="shared" ref="U204:U267" si="3">+O204-T204</f>
        <v>7673000</v>
      </c>
    </row>
    <row r="205" spans="1:21" ht="51">
      <c r="A205" s="571">
        <v>195</v>
      </c>
      <c r="B205" s="1281" t="s">
        <v>53</v>
      </c>
      <c r="C205" s="1281" t="s">
        <v>3951</v>
      </c>
      <c r="D205" s="571" t="s">
        <v>2024</v>
      </c>
      <c r="E205" s="571" t="s">
        <v>2024</v>
      </c>
      <c r="F205" s="571" t="s">
        <v>3190</v>
      </c>
      <c r="G205" s="571" t="s">
        <v>3952</v>
      </c>
      <c r="H205" s="571" t="s">
        <v>32</v>
      </c>
      <c r="I205" s="571" t="s">
        <v>3540</v>
      </c>
      <c r="J205" s="1282">
        <v>10038000</v>
      </c>
      <c r="K205" s="1283"/>
      <c r="L205" s="1283"/>
      <c r="M205" s="1283"/>
      <c r="N205" s="1283"/>
      <c r="O205" s="1282">
        <v>10038000</v>
      </c>
      <c r="P205" s="1282">
        <v>10038000</v>
      </c>
      <c r="Q205" s="1282">
        <v>10038000</v>
      </c>
      <c r="R205" s="1282">
        <v>10038000</v>
      </c>
      <c r="S205" s="1281" t="s">
        <v>4275</v>
      </c>
      <c r="T205" s="1173">
        <f>VLOOKUP(D205,'T5-26'!$D$5:$I$332,5,0)</f>
        <v>2365000</v>
      </c>
      <c r="U205" s="1174">
        <f t="shared" si="3"/>
        <v>7673000</v>
      </c>
    </row>
    <row r="206" spans="1:21" ht="51">
      <c r="A206" s="571">
        <v>196</v>
      </c>
      <c r="B206" s="1281" t="s">
        <v>1953</v>
      </c>
      <c r="C206" s="1281" t="s">
        <v>3953</v>
      </c>
      <c r="D206" s="571" t="s">
        <v>2513</v>
      </c>
      <c r="E206" s="571" t="s">
        <v>2513</v>
      </c>
      <c r="F206" s="571" t="s">
        <v>3191</v>
      </c>
      <c r="G206" s="571" t="s">
        <v>3954</v>
      </c>
      <c r="H206" s="571" t="s">
        <v>63</v>
      </c>
      <c r="I206" s="571" t="s">
        <v>3681</v>
      </c>
      <c r="J206" s="1282">
        <v>6579000</v>
      </c>
      <c r="K206" s="1283"/>
      <c r="L206" s="1283"/>
      <c r="M206" s="1283"/>
      <c r="N206" s="1283"/>
      <c r="O206" s="1282">
        <v>6579000</v>
      </c>
      <c r="P206" s="1282">
        <v>6579000</v>
      </c>
      <c r="Q206" s="1282">
        <v>6579000</v>
      </c>
      <c r="R206" s="1282">
        <v>6579000</v>
      </c>
      <c r="S206" s="1281" t="s">
        <v>2590</v>
      </c>
      <c r="T206" s="1173">
        <f>VLOOKUP(D206,'T5-26'!$D$5:$I$332,5,0)</f>
        <v>0</v>
      </c>
      <c r="U206" s="1174">
        <f t="shared" si="3"/>
        <v>6579000</v>
      </c>
    </row>
    <row r="207" spans="1:21" ht="51">
      <c r="A207" s="571">
        <v>197</v>
      </c>
      <c r="B207" s="1281" t="s">
        <v>844</v>
      </c>
      <c r="C207" s="1281" t="s">
        <v>3955</v>
      </c>
      <c r="D207" s="571" t="s">
        <v>2149</v>
      </c>
      <c r="E207" s="571" t="s">
        <v>2149</v>
      </c>
      <c r="F207" s="571" t="s">
        <v>3192</v>
      </c>
      <c r="G207" s="571" t="s">
        <v>3956</v>
      </c>
      <c r="H207" s="571" t="s">
        <v>32</v>
      </c>
      <c r="I207" s="571" t="s">
        <v>3540</v>
      </c>
      <c r="J207" s="1282">
        <v>5739000</v>
      </c>
      <c r="K207" s="1283"/>
      <c r="L207" s="1283"/>
      <c r="M207" s="1283"/>
      <c r="N207" s="1283"/>
      <c r="O207" s="1282">
        <v>5739000</v>
      </c>
      <c r="P207" s="1282">
        <v>5739000</v>
      </c>
      <c r="Q207" s="1282">
        <v>5739000</v>
      </c>
      <c r="R207" s="1282">
        <v>5739000</v>
      </c>
      <c r="S207" s="1281" t="s">
        <v>2599</v>
      </c>
      <c r="T207" s="1173">
        <f>VLOOKUP(D207,'T5-26'!$D$5:$I$332,5,0)</f>
        <v>0</v>
      </c>
      <c r="U207" s="1174">
        <f t="shared" si="3"/>
        <v>5739000</v>
      </c>
    </row>
    <row r="208" spans="1:21" ht="63.75">
      <c r="A208" s="571">
        <v>198</v>
      </c>
      <c r="B208" s="1281" t="s">
        <v>1672</v>
      </c>
      <c r="C208" s="1281" t="s">
        <v>3957</v>
      </c>
      <c r="D208" s="571" t="s">
        <v>3409</v>
      </c>
      <c r="E208" s="571" t="s">
        <v>3409</v>
      </c>
      <c r="F208" s="571" t="s">
        <v>3958</v>
      </c>
      <c r="G208" s="571" t="s">
        <v>3959</v>
      </c>
      <c r="H208" s="571" t="s">
        <v>32</v>
      </c>
      <c r="I208" s="571" t="s">
        <v>3544</v>
      </c>
      <c r="J208" s="1282">
        <v>4730000</v>
      </c>
      <c r="K208" s="1283"/>
      <c r="L208" s="1283"/>
      <c r="M208" s="1283"/>
      <c r="N208" s="1283"/>
      <c r="O208" s="1282">
        <v>4730000</v>
      </c>
      <c r="P208" s="1282">
        <v>4730000</v>
      </c>
      <c r="Q208" s="1282">
        <v>4730000</v>
      </c>
      <c r="R208" s="1282">
        <v>4730000</v>
      </c>
      <c r="S208" s="1281" t="s">
        <v>2600</v>
      </c>
      <c r="T208" s="1173">
        <f>VLOOKUP(D208,'T5-26'!$D$5:$I$332,5,0)</f>
        <v>0</v>
      </c>
      <c r="U208" s="1174">
        <f t="shared" si="3"/>
        <v>4730000</v>
      </c>
    </row>
    <row r="209" spans="1:21" ht="63.75">
      <c r="A209" s="571">
        <v>199</v>
      </c>
      <c r="B209" s="1281" t="s">
        <v>389</v>
      </c>
      <c r="C209" s="1281" t="s">
        <v>3960</v>
      </c>
      <c r="D209" s="571" t="s">
        <v>2076</v>
      </c>
      <c r="E209" s="571" t="s">
        <v>2076</v>
      </c>
      <c r="F209" s="571" t="s">
        <v>3193</v>
      </c>
      <c r="G209" s="571" t="s">
        <v>3776</v>
      </c>
      <c r="H209" s="571" t="s">
        <v>32</v>
      </c>
      <c r="I209" s="571" t="s">
        <v>3596</v>
      </c>
      <c r="J209" s="1282">
        <v>10038000</v>
      </c>
      <c r="K209" s="1283"/>
      <c r="L209" s="1283"/>
      <c r="M209" s="1283"/>
      <c r="N209" s="1283"/>
      <c r="O209" s="1282">
        <v>10038000</v>
      </c>
      <c r="P209" s="1282">
        <v>10038000</v>
      </c>
      <c r="Q209" s="1282">
        <v>10038000</v>
      </c>
      <c r="R209" s="1282">
        <v>10038000</v>
      </c>
      <c r="S209" s="1281" t="s">
        <v>4337</v>
      </c>
      <c r="T209" s="1173">
        <f>VLOOKUP(D209,'T5-26'!$D$5:$I$332,5,0)</f>
        <v>2365000</v>
      </c>
      <c r="U209" s="1174">
        <f t="shared" si="3"/>
        <v>7673000</v>
      </c>
    </row>
    <row r="210" spans="1:21" ht="38.25">
      <c r="A210" s="571">
        <v>200</v>
      </c>
      <c r="B210" s="1281" t="s">
        <v>563</v>
      </c>
      <c r="C210" s="1281" t="s">
        <v>3961</v>
      </c>
      <c r="D210" s="571" t="s">
        <v>2098</v>
      </c>
      <c r="E210" s="571" t="s">
        <v>2098</v>
      </c>
      <c r="F210" s="571" t="s">
        <v>3194</v>
      </c>
      <c r="G210" s="571" t="s">
        <v>3962</v>
      </c>
      <c r="H210" s="571" t="s">
        <v>32</v>
      </c>
      <c r="I210" s="571" t="s">
        <v>3540</v>
      </c>
      <c r="J210" s="1282">
        <v>6510000</v>
      </c>
      <c r="K210" s="1283"/>
      <c r="L210" s="1283"/>
      <c r="M210" s="1283"/>
      <c r="N210" s="1283"/>
      <c r="O210" s="1282">
        <v>6510000</v>
      </c>
      <c r="P210" s="1282">
        <v>6510000</v>
      </c>
      <c r="Q210" s="1282">
        <v>6510000</v>
      </c>
      <c r="R210" s="1282">
        <v>6510000</v>
      </c>
      <c r="S210" s="1281" t="s">
        <v>3891</v>
      </c>
      <c r="T210" s="1173">
        <f>VLOOKUP(D210,'T5-26'!$D$5:$I$332,5,0)</f>
        <v>0</v>
      </c>
      <c r="U210" s="1174">
        <f t="shared" si="3"/>
        <v>6510000</v>
      </c>
    </row>
    <row r="211" spans="1:21" ht="51">
      <c r="A211" s="571">
        <v>201</v>
      </c>
      <c r="B211" s="1281" t="s">
        <v>2774</v>
      </c>
      <c r="C211" s="1281" t="s">
        <v>3963</v>
      </c>
      <c r="D211" s="571" t="s">
        <v>3195</v>
      </c>
      <c r="E211" s="571" t="s">
        <v>3528</v>
      </c>
      <c r="F211" s="571" t="s">
        <v>3196</v>
      </c>
      <c r="G211" s="571" t="s">
        <v>3964</v>
      </c>
      <c r="H211" s="571" t="s">
        <v>63</v>
      </c>
      <c r="I211" s="571" t="s">
        <v>3544</v>
      </c>
      <c r="J211" s="1282">
        <v>4730000</v>
      </c>
      <c r="K211" s="1283"/>
      <c r="L211" s="1283"/>
      <c r="M211" s="1283"/>
      <c r="N211" s="1283"/>
      <c r="O211" s="1282">
        <v>4730000</v>
      </c>
      <c r="P211" s="1282">
        <v>4730000</v>
      </c>
      <c r="Q211" s="1282">
        <v>4730000</v>
      </c>
      <c r="R211" s="1282">
        <v>4730000</v>
      </c>
      <c r="S211" s="1281" t="s">
        <v>2628</v>
      </c>
      <c r="T211" s="1173">
        <f>VLOOKUP(D211,'T5-26'!$D$5:$I$332,5,0)</f>
        <v>0</v>
      </c>
      <c r="U211" s="1174">
        <f t="shared" si="3"/>
        <v>4730000</v>
      </c>
    </row>
    <row r="212" spans="1:21" ht="38.25">
      <c r="A212" s="571">
        <v>202</v>
      </c>
      <c r="B212" s="1281" t="s">
        <v>569</v>
      </c>
      <c r="C212" s="1281" t="s">
        <v>3965</v>
      </c>
      <c r="D212" s="571" t="s">
        <v>2099</v>
      </c>
      <c r="E212" s="571" t="s">
        <v>2099</v>
      </c>
      <c r="F212" s="571" t="s">
        <v>3197</v>
      </c>
      <c r="G212" s="571" t="s">
        <v>3966</v>
      </c>
      <c r="H212" s="571" t="s">
        <v>32</v>
      </c>
      <c r="I212" s="571" t="s">
        <v>3540</v>
      </c>
      <c r="J212" s="1282">
        <v>6966000</v>
      </c>
      <c r="K212" s="1283"/>
      <c r="L212" s="1283"/>
      <c r="M212" s="1283"/>
      <c r="N212" s="1283"/>
      <c r="O212" s="1282">
        <v>6966000</v>
      </c>
      <c r="P212" s="1282">
        <v>6966000</v>
      </c>
      <c r="Q212" s="1282">
        <v>6966000</v>
      </c>
      <c r="R212" s="1282">
        <v>6966000</v>
      </c>
      <c r="S212" s="1281" t="s">
        <v>3891</v>
      </c>
      <c r="T212" s="1173">
        <f>VLOOKUP(D212,'T5-26'!$D$5:$I$332,5,0)</f>
        <v>0</v>
      </c>
      <c r="U212" s="1174">
        <f t="shared" si="3"/>
        <v>6966000</v>
      </c>
    </row>
    <row r="213" spans="1:21" ht="38.25">
      <c r="A213" s="571">
        <v>203</v>
      </c>
      <c r="B213" s="1281" t="s">
        <v>31</v>
      </c>
      <c r="C213" s="1281" t="s">
        <v>3967</v>
      </c>
      <c r="D213" s="571" t="s">
        <v>2022</v>
      </c>
      <c r="E213" s="571" t="s">
        <v>2022</v>
      </c>
      <c r="F213" s="571" t="s">
        <v>3198</v>
      </c>
      <c r="G213" s="571" t="s">
        <v>3968</v>
      </c>
      <c r="H213" s="571" t="s">
        <v>32</v>
      </c>
      <c r="I213" s="571" t="s">
        <v>3540</v>
      </c>
      <c r="J213" s="1282">
        <v>26000000</v>
      </c>
      <c r="K213" s="1283"/>
      <c r="L213" s="1283"/>
      <c r="M213" s="1283"/>
      <c r="N213" s="1283"/>
      <c r="O213" s="1282">
        <v>26000000</v>
      </c>
      <c r="P213" s="1282">
        <v>26000000</v>
      </c>
      <c r="Q213" s="1282">
        <v>26000000</v>
      </c>
      <c r="R213" s="1282">
        <v>26000000</v>
      </c>
      <c r="S213" s="1281" t="s">
        <v>2553</v>
      </c>
      <c r="T213" s="1173">
        <f>VLOOKUP(D213,'T5-26'!$D$5:$I$332,5,0)</f>
        <v>0</v>
      </c>
      <c r="U213" s="1174">
        <f t="shared" si="3"/>
        <v>26000000</v>
      </c>
    </row>
    <row r="214" spans="1:21" ht="63.75">
      <c r="A214" s="571">
        <v>204</v>
      </c>
      <c r="B214" s="1281" t="s">
        <v>1000</v>
      </c>
      <c r="C214" s="1281" t="s">
        <v>3969</v>
      </c>
      <c r="D214" s="571" t="s">
        <v>2181</v>
      </c>
      <c r="E214" s="571" t="s">
        <v>2181</v>
      </c>
      <c r="F214" s="571" t="s">
        <v>3199</v>
      </c>
      <c r="G214" s="571" t="s">
        <v>835</v>
      </c>
      <c r="H214" s="571" t="s">
        <v>32</v>
      </c>
      <c r="I214" s="571" t="s">
        <v>3540</v>
      </c>
      <c r="J214" s="1282">
        <v>5739000</v>
      </c>
      <c r="K214" s="1283"/>
      <c r="L214" s="1283"/>
      <c r="M214" s="1283"/>
      <c r="N214" s="1283"/>
      <c r="O214" s="1282">
        <v>5739000</v>
      </c>
      <c r="P214" s="1282">
        <v>5739000</v>
      </c>
      <c r="Q214" s="1282">
        <v>5739000</v>
      </c>
      <c r="R214" s="1282">
        <v>5739000</v>
      </c>
      <c r="S214" s="1281" t="s">
        <v>2600</v>
      </c>
      <c r="T214" s="1173">
        <f>VLOOKUP(D214,'T5-26'!$D$5:$I$332,5,0)</f>
        <v>0</v>
      </c>
      <c r="U214" s="1174">
        <f t="shared" si="3"/>
        <v>5739000</v>
      </c>
    </row>
    <row r="215" spans="1:21" ht="63.75">
      <c r="A215" s="571">
        <v>205</v>
      </c>
      <c r="B215" s="1281" t="s">
        <v>1004</v>
      </c>
      <c r="C215" s="1281" t="s">
        <v>3970</v>
      </c>
      <c r="D215" s="571" t="s">
        <v>2182</v>
      </c>
      <c r="E215" s="571" t="s">
        <v>2182</v>
      </c>
      <c r="F215" s="571" t="s">
        <v>3200</v>
      </c>
      <c r="G215" s="571" t="s">
        <v>3971</v>
      </c>
      <c r="H215" s="571" t="s">
        <v>32</v>
      </c>
      <c r="I215" s="571" t="s">
        <v>3540</v>
      </c>
      <c r="J215" s="1282">
        <v>5739000</v>
      </c>
      <c r="K215" s="1283"/>
      <c r="L215" s="1283"/>
      <c r="M215" s="1283"/>
      <c r="N215" s="1283"/>
      <c r="O215" s="1282">
        <v>5739000</v>
      </c>
      <c r="P215" s="1282">
        <v>5739000</v>
      </c>
      <c r="Q215" s="1282">
        <v>5739000</v>
      </c>
      <c r="R215" s="1282">
        <v>5739000</v>
      </c>
      <c r="S215" s="1281" t="s">
        <v>2600</v>
      </c>
      <c r="T215" s="1173">
        <f>VLOOKUP(D215,'T5-26'!$D$5:$I$332,5,0)</f>
        <v>0</v>
      </c>
      <c r="U215" s="1174">
        <f t="shared" si="3"/>
        <v>5739000</v>
      </c>
    </row>
    <row r="216" spans="1:21" ht="63.75">
      <c r="A216" s="571">
        <v>206</v>
      </c>
      <c r="B216" s="1281" t="s">
        <v>1009</v>
      </c>
      <c r="C216" s="1281" t="s">
        <v>3972</v>
      </c>
      <c r="D216" s="571" t="s">
        <v>2183</v>
      </c>
      <c r="E216" s="571" t="s">
        <v>2183</v>
      </c>
      <c r="F216" s="571" t="s">
        <v>3201</v>
      </c>
      <c r="G216" s="571" t="s">
        <v>3973</v>
      </c>
      <c r="H216" s="571" t="s">
        <v>32</v>
      </c>
      <c r="I216" s="571" t="s">
        <v>3540</v>
      </c>
      <c r="J216" s="1282">
        <v>5739000</v>
      </c>
      <c r="K216" s="1283"/>
      <c r="L216" s="1283"/>
      <c r="M216" s="1283"/>
      <c r="N216" s="1283"/>
      <c r="O216" s="1282">
        <v>5739000</v>
      </c>
      <c r="P216" s="1282">
        <v>5739000</v>
      </c>
      <c r="Q216" s="1282">
        <v>5739000</v>
      </c>
      <c r="R216" s="1282">
        <v>5739000</v>
      </c>
      <c r="S216" s="1281" t="s">
        <v>2600</v>
      </c>
      <c r="T216" s="1173">
        <f>VLOOKUP(D216,'T5-26'!$D$5:$I$332,5,0)</f>
        <v>0</v>
      </c>
      <c r="U216" s="1174">
        <f t="shared" si="3"/>
        <v>5739000</v>
      </c>
    </row>
    <row r="217" spans="1:21" ht="51">
      <c r="A217" s="571">
        <v>207</v>
      </c>
      <c r="B217" s="1281" t="s">
        <v>861</v>
      </c>
      <c r="C217" s="1281" t="s">
        <v>3974</v>
      </c>
      <c r="D217" s="571" t="s">
        <v>2152</v>
      </c>
      <c r="E217" s="571" t="s">
        <v>2152</v>
      </c>
      <c r="F217" s="571" t="s">
        <v>3202</v>
      </c>
      <c r="G217" s="571" t="s">
        <v>3975</v>
      </c>
      <c r="H217" s="571" t="s">
        <v>32</v>
      </c>
      <c r="I217" s="571" t="s">
        <v>3540</v>
      </c>
      <c r="J217" s="1282">
        <v>5739000</v>
      </c>
      <c r="K217" s="1283"/>
      <c r="L217" s="1283"/>
      <c r="M217" s="1283"/>
      <c r="N217" s="1283"/>
      <c r="O217" s="1282">
        <v>5739000</v>
      </c>
      <c r="P217" s="1282">
        <v>5739000</v>
      </c>
      <c r="Q217" s="1282">
        <v>5739000</v>
      </c>
      <c r="R217" s="1282">
        <v>5739000</v>
      </c>
      <c r="S217" s="1281" t="s">
        <v>2599</v>
      </c>
      <c r="T217" s="1173">
        <f>VLOOKUP(D217,'T5-26'!$D$5:$I$332,5,0)</f>
        <v>0</v>
      </c>
      <c r="U217" s="1174">
        <f t="shared" si="3"/>
        <v>5739000</v>
      </c>
    </row>
    <row r="218" spans="1:21" ht="38.25">
      <c r="A218" s="571">
        <v>208</v>
      </c>
      <c r="B218" s="1281" t="s">
        <v>658</v>
      </c>
      <c r="C218" s="1281" t="s">
        <v>3976</v>
      </c>
      <c r="D218" s="571" t="s">
        <v>2116</v>
      </c>
      <c r="E218" s="571" t="s">
        <v>2116</v>
      </c>
      <c r="F218" s="571" t="s">
        <v>3203</v>
      </c>
      <c r="G218" s="571" t="s">
        <v>350</v>
      </c>
      <c r="H218" s="571" t="s">
        <v>32</v>
      </c>
      <c r="I218" s="571" t="s">
        <v>3544</v>
      </c>
      <c r="J218" s="1282">
        <v>5599000</v>
      </c>
      <c r="K218" s="1283"/>
      <c r="L218" s="1283"/>
      <c r="M218" s="1283"/>
      <c r="N218" s="1283"/>
      <c r="O218" s="1282">
        <v>5599000</v>
      </c>
      <c r="P218" s="1282">
        <v>5599000</v>
      </c>
      <c r="Q218" s="1282">
        <v>5599000</v>
      </c>
      <c r="R218" s="1282">
        <v>5599000</v>
      </c>
      <c r="S218" s="1281" t="s">
        <v>2625</v>
      </c>
      <c r="T218" s="1173">
        <f>VLOOKUP(D218,'T5-26'!$D$5:$I$332,5,0)</f>
        <v>0</v>
      </c>
      <c r="U218" s="1174">
        <f t="shared" si="3"/>
        <v>5599000</v>
      </c>
    </row>
    <row r="219" spans="1:21" ht="51">
      <c r="A219" s="571">
        <v>209</v>
      </c>
      <c r="B219" s="1281" t="s">
        <v>184</v>
      </c>
      <c r="C219" s="1281" t="s">
        <v>3977</v>
      </c>
      <c r="D219" s="571" t="s">
        <v>2040</v>
      </c>
      <c r="E219" s="571" t="s">
        <v>2040</v>
      </c>
      <c r="F219" s="571" t="s">
        <v>3204</v>
      </c>
      <c r="G219" s="571" t="s">
        <v>3978</v>
      </c>
      <c r="H219" s="571" t="s">
        <v>32</v>
      </c>
      <c r="I219" s="571" t="s">
        <v>3540</v>
      </c>
      <c r="J219" s="1282">
        <v>6647000</v>
      </c>
      <c r="K219" s="1283"/>
      <c r="L219" s="1283"/>
      <c r="M219" s="1283"/>
      <c r="N219" s="1283"/>
      <c r="O219" s="1282">
        <v>6647000</v>
      </c>
      <c r="P219" s="1282">
        <v>6647000</v>
      </c>
      <c r="Q219" s="1282">
        <v>6647000</v>
      </c>
      <c r="R219" s="1282">
        <v>6647000</v>
      </c>
      <c r="S219" s="1281" t="s">
        <v>4277</v>
      </c>
      <c r="T219" s="1173">
        <f>VLOOKUP(D219,'T5-26'!$D$5:$I$332,5,0)</f>
        <v>0</v>
      </c>
      <c r="U219" s="1174">
        <f t="shared" si="3"/>
        <v>6647000</v>
      </c>
    </row>
    <row r="220" spans="1:21" ht="51">
      <c r="A220" s="571">
        <v>210</v>
      </c>
      <c r="B220" s="1281" t="s">
        <v>1232</v>
      </c>
      <c r="C220" s="1281" t="s">
        <v>3979</v>
      </c>
      <c r="D220" s="571" t="s">
        <v>2264</v>
      </c>
      <c r="E220" s="571" t="s">
        <v>2264</v>
      </c>
      <c r="F220" s="571" t="s">
        <v>3205</v>
      </c>
      <c r="G220" s="571" t="s">
        <v>3980</v>
      </c>
      <c r="H220" s="571" t="s">
        <v>63</v>
      </c>
      <c r="I220" s="571" t="s">
        <v>3981</v>
      </c>
      <c r="J220" s="1282">
        <v>4730000</v>
      </c>
      <c r="K220" s="1283"/>
      <c r="L220" s="1283"/>
      <c r="M220" s="1283"/>
      <c r="N220" s="1283"/>
      <c r="O220" s="1282">
        <v>4730000</v>
      </c>
      <c r="P220" s="1282">
        <v>4730000</v>
      </c>
      <c r="Q220" s="1282">
        <v>4730000</v>
      </c>
      <c r="R220" s="1282">
        <v>4730000</v>
      </c>
      <c r="S220" s="1281" t="s">
        <v>2603</v>
      </c>
      <c r="T220" s="1173">
        <f>VLOOKUP(D220,'T5-26'!$D$5:$I$332,5,0)</f>
        <v>0</v>
      </c>
      <c r="U220" s="1174">
        <f t="shared" si="3"/>
        <v>4730000</v>
      </c>
    </row>
    <row r="221" spans="1:21" ht="63.75">
      <c r="A221" s="571">
        <v>211</v>
      </c>
      <c r="B221" s="1281" t="s">
        <v>3325</v>
      </c>
      <c r="C221" s="1281" t="s">
        <v>3982</v>
      </c>
      <c r="D221" s="571" t="s">
        <v>3404</v>
      </c>
      <c r="E221" s="571" t="s">
        <v>3528</v>
      </c>
      <c r="F221" s="571" t="s">
        <v>3983</v>
      </c>
      <c r="G221" s="571" t="s">
        <v>3984</v>
      </c>
      <c r="H221" s="571" t="s">
        <v>32</v>
      </c>
      <c r="I221" s="571" t="s">
        <v>3544</v>
      </c>
      <c r="J221" s="1282">
        <v>4730000</v>
      </c>
      <c r="K221" s="1283"/>
      <c r="L221" s="1283"/>
      <c r="M221" s="1283"/>
      <c r="N221" s="1283"/>
      <c r="O221" s="1282">
        <v>4730000</v>
      </c>
      <c r="P221" s="1282">
        <v>4730000</v>
      </c>
      <c r="Q221" s="1282">
        <v>4730000</v>
      </c>
      <c r="R221" s="1282">
        <v>4730000</v>
      </c>
      <c r="S221" s="1281" t="s">
        <v>2600</v>
      </c>
      <c r="T221" s="1173">
        <f>VLOOKUP(D221,'T5-26'!$D$5:$I$332,5,0)</f>
        <v>0</v>
      </c>
      <c r="U221" s="1174">
        <f t="shared" si="3"/>
        <v>4730000</v>
      </c>
    </row>
    <row r="222" spans="1:21" ht="38.25">
      <c r="A222" s="571">
        <v>212</v>
      </c>
      <c r="B222" s="1281" t="s">
        <v>360</v>
      </c>
      <c r="C222" s="1281" t="s">
        <v>3987</v>
      </c>
      <c r="D222" s="571" t="s">
        <v>2069</v>
      </c>
      <c r="E222" s="571" t="s">
        <v>2069</v>
      </c>
      <c r="F222" s="571" t="s">
        <v>3207</v>
      </c>
      <c r="G222" s="571" t="s">
        <v>3988</v>
      </c>
      <c r="H222" s="571" t="s">
        <v>32</v>
      </c>
      <c r="I222" s="571" t="s">
        <v>3540</v>
      </c>
      <c r="J222" s="1282">
        <v>6785000</v>
      </c>
      <c r="K222" s="1283"/>
      <c r="L222" s="1283"/>
      <c r="M222" s="1283"/>
      <c r="N222" s="1283"/>
      <c r="O222" s="1282">
        <v>6785000</v>
      </c>
      <c r="P222" s="1282">
        <v>6785000</v>
      </c>
      <c r="Q222" s="1282">
        <v>6785000</v>
      </c>
      <c r="R222" s="1282">
        <v>6785000</v>
      </c>
      <c r="S222" s="1281" t="s">
        <v>4277</v>
      </c>
      <c r="T222" s="1173">
        <f>VLOOKUP(D222,'T5-26'!$D$5:$I$332,5,0)</f>
        <v>0</v>
      </c>
      <c r="U222" s="1174">
        <f t="shared" si="3"/>
        <v>6785000</v>
      </c>
    </row>
    <row r="223" spans="1:21" ht="38.25">
      <c r="A223" s="571">
        <v>213</v>
      </c>
      <c r="B223" s="1281" t="s">
        <v>1365</v>
      </c>
      <c r="C223" s="1281" t="s">
        <v>3990</v>
      </c>
      <c r="D223" s="571" t="s">
        <v>2259</v>
      </c>
      <c r="E223" s="571" t="s">
        <v>3528</v>
      </c>
      <c r="F223" s="571" t="s">
        <v>3208</v>
      </c>
      <c r="G223" s="571" t="s">
        <v>3991</v>
      </c>
      <c r="H223" s="571" t="s">
        <v>32</v>
      </c>
      <c r="I223" s="571" t="s">
        <v>3992</v>
      </c>
      <c r="J223" s="1282">
        <v>4730000</v>
      </c>
      <c r="K223" s="1283"/>
      <c r="L223" s="1283"/>
      <c r="M223" s="1283"/>
      <c r="N223" s="1283"/>
      <c r="O223" s="1282">
        <v>4730000</v>
      </c>
      <c r="P223" s="1282">
        <v>4730000</v>
      </c>
      <c r="Q223" s="1282">
        <v>4730000</v>
      </c>
      <c r="R223" s="1282">
        <v>4730000</v>
      </c>
      <c r="S223" s="1281" t="s">
        <v>4288</v>
      </c>
      <c r="T223" s="1173">
        <f>VLOOKUP(D223,'T5-26'!$D$5:$I$332,5,0)</f>
        <v>0</v>
      </c>
      <c r="U223" s="1174">
        <f t="shared" si="3"/>
        <v>4730000</v>
      </c>
    </row>
    <row r="224" spans="1:21" ht="63.75">
      <c r="A224" s="571">
        <v>214</v>
      </c>
      <c r="B224" s="1281" t="s">
        <v>780</v>
      </c>
      <c r="C224" s="1281" t="s">
        <v>3993</v>
      </c>
      <c r="D224" s="571" t="s">
        <v>2138</v>
      </c>
      <c r="E224" s="571" t="s">
        <v>2138</v>
      </c>
      <c r="F224" s="571" t="s">
        <v>3209</v>
      </c>
      <c r="G224" s="571" t="s">
        <v>3994</v>
      </c>
      <c r="H224" s="571" t="s">
        <v>32</v>
      </c>
      <c r="I224" s="571" t="s">
        <v>3540</v>
      </c>
      <c r="J224" s="1282">
        <v>5739000</v>
      </c>
      <c r="K224" s="1283"/>
      <c r="L224" s="1283"/>
      <c r="M224" s="1283"/>
      <c r="N224" s="1283"/>
      <c r="O224" s="1282">
        <v>5739000</v>
      </c>
      <c r="P224" s="1282">
        <v>5739000</v>
      </c>
      <c r="Q224" s="1282">
        <v>5739000</v>
      </c>
      <c r="R224" s="1282">
        <v>5739000</v>
      </c>
      <c r="S224" s="1281" t="s">
        <v>2600</v>
      </c>
      <c r="T224" s="1173">
        <f>VLOOKUP(D224,'T5-26'!$D$5:$I$332,5,0)</f>
        <v>0</v>
      </c>
      <c r="U224" s="1174">
        <f t="shared" si="3"/>
        <v>5739000</v>
      </c>
    </row>
    <row r="225" spans="1:21" ht="38.25">
      <c r="A225" s="571">
        <v>215</v>
      </c>
      <c r="B225" s="1281" t="s">
        <v>83</v>
      </c>
      <c r="C225" s="1281" t="s">
        <v>3995</v>
      </c>
      <c r="D225" s="571" t="s">
        <v>2034</v>
      </c>
      <c r="E225" s="571" t="s">
        <v>2034</v>
      </c>
      <c r="F225" s="571" t="s">
        <v>3210</v>
      </c>
      <c r="G225" s="571" t="s">
        <v>3996</v>
      </c>
      <c r="H225" s="571" t="s">
        <v>32</v>
      </c>
      <c r="I225" s="571" t="s">
        <v>3540</v>
      </c>
      <c r="J225" s="1282">
        <v>7156000</v>
      </c>
      <c r="K225" s="1283"/>
      <c r="L225" s="1283"/>
      <c r="M225" s="1283"/>
      <c r="N225" s="1283"/>
      <c r="O225" s="1282">
        <v>7156000</v>
      </c>
      <c r="P225" s="1282">
        <v>7156000</v>
      </c>
      <c r="Q225" s="1282">
        <v>7156000</v>
      </c>
      <c r="R225" s="1282">
        <v>7156000</v>
      </c>
      <c r="S225" s="1281" t="s">
        <v>2589</v>
      </c>
      <c r="T225" s="1173">
        <f>VLOOKUP(D225,'T5-26'!$D$5:$I$332,5,0)</f>
        <v>0</v>
      </c>
      <c r="U225" s="1174">
        <f t="shared" si="3"/>
        <v>7156000</v>
      </c>
    </row>
    <row r="226" spans="1:21" ht="63.75">
      <c r="A226" s="571">
        <v>216</v>
      </c>
      <c r="B226" s="1281" t="s">
        <v>1420</v>
      </c>
      <c r="C226" s="1281" t="s">
        <v>3997</v>
      </c>
      <c r="D226" s="571" t="s">
        <v>2230</v>
      </c>
      <c r="E226" s="571" t="s">
        <v>2230</v>
      </c>
      <c r="F226" s="571" t="s">
        <v>3211</v>
      </c>
      <c r="G226" s="571" t="s">
        <v>3998</v>
      </c>
      <c r="H226" s="571" t="s">
        <v>32</v>
      </c>
      <c r="I226" s="571" t="s">
        <v>3591</v>
      </c>
      <c r="J226" s="1282">
        <v>5061000</v>
      </c>
      <c r="K226" s="1283"/>
      <c r="L226" s="1283"/>
      <c r="M226" s="1283"/>
      <c r="N226" s="1283"/>
      <c r="O226" s="1282">
        <v>5061000</v>
      </c>
      <c r="P226" s="1282">
        <v>5061000</v>
      </c>
      <c r="Q226" s="1282">
        <v>5061000</v>
      </c>
      <c r="R226" s="1282">
        <v>5061000</v>
      </c>
      <c r="S226" s="1281" t="s">
        <v>2600</v>
      </c>
      <c r="T226" s="1173">
        <f>VLOOKUP(D226,'T5-26'!$D$5:$I$332,5,0)</f>
        <v>0</v>
      </c>
      <c r="U226" s="1174">
        <f t="shared" si="3"/>
        <v>5061000</v>
      </c>
    </row>
    <row r="227" spans="1:21" ht="63.75">
      <c r="A227" s="571">
        <v>217</v>
      </c>
      <c r="B227" s="1281" t="s">
        <v>1015</v>
      </c>
      <c r="C227" s="1281" t="s">
        <v>3999</v>
      </c>
      <c r="D227" s="571" t="s">
        <v>2184</v>
      </c>
      <c r="E227" s="571" t="s">
        <v>2184</v>
      </c>
      <c r="F227" s="571" t="s">
        <v>3212</v>
      </c>
      <c r="G227" s="571" t="s">
        <v>4000</v>
      </c>
      <c r="H227" s="571" t="s">
        <v>32</v>
      </c>
      <c r="I227" s="571" t="s">
        <v>3540</v>
      </c>
      <c r="J227" s="1282">
        <v>5739000</v>
      </c>
      <c r="K227" s="1283"/>
      <c r="L227" s="1283"/>
      <c r="M227" s="1283"/>
      <c r="N227" s="1283"/>
      <c r="O227" s="1282">
        <v>5739000</v>
      </c>
      <c r="P227" s="1282">
        <v>5739000</v>
      </c>
      <c r="Q227" s="1282">
        <v>5739000</v>
      </c>
      <c r="R227" s="1282">
        <v>5739000</v>
      </c>
      <c r="S227" s="1281" t="s">
        <v>2600</v>
      </c>
      <c r="T227" s="1173">
        <f>VLOOKUP(D227,'T5-26'!$D$5:$I$332,5,0)</f>
        <v>0</v>
      </c>
      <c r="U227" s="1174">
        <f t="shared" si="3"/>
        <v>5739000</v>
      </c>
    </row>
    <row r="228" spans="1:21" ht="63.75">
      <c r="A228" s="571">
        <v>218</v>
      </c>
      <c r="B228" s="1281" t="s">
        <v>1018</v>
      </c>
      <c r="C228" s="1281" t="s">
        <v>4001</v>
      </c>
      <c r="D228" s="571" t="s">
        <v>2185</v>
      </c>
      <c r="E228" s="571" t="s">
        <v>2185</v>
      </c>
      <c r="F228" s="571" t="s">
        <v>3213</v>
      </c>
      <c r="G228" s="571" t="s">
        <v>4002</v>
      </c>
      <c r="H228" s="571" t="s">
        <v>32</v>
      </c>
      <c r="I228" s="571" t="s">
        <v>3540</v>
      </c>
      <c r="J228" s="1282">
        <v>5739000</v>
      </c>
      <c r="K228" s="1283"/>
      <c r="L228" s="1283"/>
      <c r="M228" s="1283"/>
      <c r="N228" s="1283"/>
      <c r="O228" s="1282">
        <v>5739000</v>
      </c>
      <c r="P228" s="1282">
        <v>5739000</v>
      </c>
      <c r="Q228" s="1282">
        <v>5739000</v>
      </c>
      <c r="R228" s="1282">
        <v>5739000</v>
      </c>
      <c r="S228" s="1281" t="s">
        <v>2600</v>
      </c>
      <c r="T228" s="1173">
        <f>VLOOKUP(D228,'T5-26'!$D$5:$I$332,5,0)</f>
        <v>0</v>
      </c>
      <c r="U228" s="1174">
        <f t="shared" si="3"/>
        <v>5739000</v>
      </c>
    </row>
    <row r="229" spans="1:21" ht="63.75">
      <c r="A229" s="571">
        <v>219</v>
      </c>
      <c r="B229" s="1281" t="s">
        <v>1028</v>
      </c>
      <c r="C229" s="1281" t="s">
        <v>4004</v>
      </c>
      <c r="D229" s="571" t="s">
        <v>2187</v>
      </c>
      <c r="E229" s="571" t="s">
        <v>2187</v>
      </c>
      <c r="F229" s="571" t="s">
        <v>3215</v>
      </c>
      <c r="G229" s="571" t="s">
        <v>3973</v>
      </c>
      <c r="H229" s="571" t="s">
        <v>32</v>
      </c>
      <c r="I229" s="571" t="s">
        <v>3540</v>
      </c>
      <c r="J229" s="1282">
        <v>5739000</v>
      </c>
      <c r="K229" s="1283"/>
      <c r="L229" s="1283"/>
      <c r="M229" s="1283"/>
      <c r="N229" s="1283"/>
      <c r="O229" s="1282">
        <v>5739000</v>
      </c>
      <c r="P229" s="1282">
        <v>5739000</v>
      </c>
      <c r="Q229" s="1282">
        <v>5739000</v>
      </c>
      <c r="R229" s="1282">
        <v>5739000</v>
      </c>
      <c r="S229" s="1281" t="s">
        <v>2600</v>
      </c>
      <c r="T229" s="1173">
        <f>VLOOKUP(D229,'T5-26'!$D$5:$I$332,5,0)</f>
        <v>0</v>
      </c>
      <c r="U229" s="1174">
        <f t="shared" si="3"/>
        <v>5739000</v>
      </c>
    </row>
    <row r="230" spans="1:21" ht="63.75">
      <c r="A230" s="571">
        <v>220</v>
      </c>
      <c r="B230" s="1281" t="s">
        <v>1032</v>
      </c>
      <c r="C230" s="1281" t="s">
        <v>4005</v>
      </c>
      <c r="D230" s="571" t="s">
        <v>2188</v>
      </c>
      <c r="E230" s="571" t="s">
        <v>2188</v>
      </c>
      <c r="F230" s="571" t="s">
        <v>3216</v>
      </c>
      <c r="G230" s="571" t="s">
        <v>4006</v>
      </c>
      <c r="H230" s="571" t="s">
        <v>32</v>
      </c>
      <c r="I230" s="571" t="s">
        <v>3540</v>
      </c>
      <c r="J230" s="1282">
        <v>5739000</v>
      </c>
      <c r="K230" s="1283"/>
      <c r="L230" s="1283"/>
      <c r="M230" s="1283"/>
      <c r="N230" s="1283"/>
      <c r="O230" s="1282">
        <v>5739000</v>
      </c>
      <c r="P230" s="1282">
        <v>5739000</v>
      </c>
      <c r="Q230" s="1282">
        <v>5739000</v>
      </c>
      <c r="R230" s="1282">
        <v>5739000</v>
      </c>
      <c r="S230" s="1281" t="s">
        <v>2600</v>
      </c>
      <c r="T230" s="1173">
        <f>VLOOKUP(D230,'T5-26'!$D$5:$I$332,5,0)</f>
        <v>0</v>
      </c>
      <c r="U230" s="1174">
        <f t="shared" si="3"/>
        <v>5739000</v>
      </c>
    </row>
    <row r="231" spans="1:21" ht="51">
      <c r="A231" s="571">
        <v>221</v>
      </c>
      <c r="B231" s="1281" t="s">
        <v>1249</v>
      </c>
      <c r="C231" s="1281" t="s">
        <v>4007</v>
      </c>
      <c r="D231" s="571" t="s">
        <v>2267</v>
      </c>
      <c r="E231" s="571" t="s">
        <v>2267</v>
      </c>
      <c r="F231" s="571" t="s">
        <v>3217</v>
      </c>
      <c r="G231" s="571" t="s">
        <v>4008</v>
      </c>
      <c r="H231" s="571" t="s">
        <v>32</v>
      </c>
      <c r="I231" s="571" t="s">
        <v>3744</v>
      </c>
      <c r="J231" s="1282">
        <v>4730000</v>
      </c>
      <c r="K231" s="1283"/>
      <c r="L231" s="1283"/>
      <c r="M231" s="1283"/>
      <c r="N231" s="1283"/>
      <c r="O231" s="1282">
        <v>4730000</v>
      </c>
      <c r="P231" s="1282">
        <v>4730000</v>
      </c>
      <c r="Q231" s="1282">
        <v>4730000</v>
      </c>
      <c r="R231" s="1282">
        <v>4730000</v>
      </c>
      <c r="S231" s="1281" t="s">
        <v>2603</v>
      </c>
      <c r="T231" s="1173">
        <f>VLOOKUP(D231,'T5-26'!$D$5:$I$332,5,0)</f>
        <v>0</v>
      </c>
      <c r="U231" s="1174">
        <f t="shared" si="3"/>
        <v>4730000</v>
      </c>
    </row>
    <row r="232" spans="1:21" ht="51">
      <c r="A232" s="571">
        <v>222</v>
      </c>
      <c r="B232" s="1281" t="s">
        <v>682</v>
      </c>
      <c r="C232" s="1281" t="s">
        <v>4009</v>
      </c>
      <c r="D232" s="571" t="s">
        <v>2120</v>
      </c>
      <c r="E232" s="571" t="s">
        <v>2120</v>
      </c>
      <c r="F232" s="571" t="s">
        <v>3218</v>
      </c>
      <c r="G232" s="571" t="s">
        <v>4010</v>
      </c>
      <c r="H232" s="571" t="s">
        <v>32</v>
      </c>
      <c r="I232" s="571" t="s">
        <v>3596</v>
      </c>
      <c r="J232" s="1282">
        <v>10038000</v>
      </c>
      <c r="K232" s="1283"/>
      <c r="L232" s="1283"/>
      <c r="M232" s="1283"/>
      <c r="N232" s="1283"/>
      <c r="O232" s="1282">
        <v>10038000</v>
      </c>
      <c r="P232" s="1282">
        <v>10038000</v>
      </c>
      <c r="Q232" s="1282">
        <v>10038000</v>
      </c>
      <c r="R232" s="1282">
        <v>10038000</v>
      </c>
      <c r="S232" s="1281" t="s">
        <v>4338</v>
      </c>
      <c r="T232" s="1173">
        <f>VLOOKUP(D232,'T5-26'!$D$5:$I$332,5,0)</f>
        <v>2365000</v>
      </c>
      <c r="U232" s="1174">
        <f t="shared" si="3"/>
        <v>7673000</v>
      </c>
    </row>
    <row r="233" spans="1:21" ht="51">
      <c r="A233" s="571">
        <v>223</v>
      </c>
      <c r="B233" s="1281" t="s">
        <v>443</v>
      </c>
      <c r="C233" s="1281" t="s">
        <v>4012</v>
      </c>
      <c r="D233" s="571" t="s">
        <v>2083</v>
      </c>
      <c r="E233" s="571" t="s">
        <v>2083</v>
      </c>
      <c r="F233" s="571" t="s">
        <v>3219</v>
      </c>
      <c r="G233" s="571" t="s">
        <v>3693</v>
      </c>
      <c r="H233" s="571" t="s">
        <v>32</v>
      </c>
      <c r="I233" s="571" t="s">
        <v>3596</v>
      </c>
      <c r="J233" s="1282">
        <v>9565000</v>
      </c>
      <c r="K233" s="1283"/>
      <c r="L233" s="1283"/>
      <c r="M233" s="1283"/>
      <c r="N233" s="1283"/>
      <c r="O233" s="1282">
        <v>9565000</v>
      </c>
      <c r="P233" s="1282">
        <v>9565000</v>
      </c>
      <c r="Q233" s="1282">
        <v>9565000</v>
      </c>
      <c r="R233" s="1282">
        <v>9565000</v>
      </c>
      <c r="S233" s="1281" t="s">
        <v>4326</v>
      </c>
      <c r="T233" s="1173">
        <f>VLOOKUP(D233,'T5-26'!$D$5:$I$332,5,0)</f>
        <v>1892000</v>
      </c>
      <c r="U233" s="1174">
        <f t="shared" si="3"/>
        <v>7673000</v>
      </c>
    </row>
    <row r="234" spans="1:21" ht="63.75">
      <c r="A234" s="571">
        <v>224</v>
      </c>
      <c r="B234" s="1281" t="s">
        <v>2851</v>
      </c>
      <c r="C234" s="1281" t="s">
        <v>4014</v>
      </c>
      <c r="D234" s="571" t="s">
        <v>3220</v>
      </c>
      <c r="E234" s="571" t="s">
        <v>3220</v>
      </c>
      <c r="F234" s="571" t="s">
        <v>3221</v>
      </c>
      <c r="G234" s="571" t="s">
        <v>4015</v>
      </c>
      <c r="H234" s="571" t="s">
        <v>32</v>
      </c>
      <c r="I234" s="571" t="s">
        <v>3544</v>
      </c>
      <c r="J234" s="1282">
        <v>4730000</v>
      </c>
      <c r="K234" s="1283"/>
      <c r="L234" s="1283"/>
      <c r="M234" s="1283"/>
      <c r="N234" s="1283"/>
      <c r="O234" s="1282">
        <v>4730000</v>
      </c>
      <c r="P234" s="1282">
        <v>4730000</v>
      </c>
      <c r="Q234" s="1282">
        <v>4730000</v>
      </c>
      <c r="R234" s="1282">
        <v>4730000</v>
      </c>
      <c r="S234" s="1281" t="s">
        <v>2600</v>
      </c>
      <c r="T234" s="1173">
        <f>VLOOKUP(D234,'T5-26'!$D$5:$I$332,5,0)</f>
        <v>0</v>
      </c>
      <c r="U234" s="1174">
        <f t="shared" si="3"/>
        <v>4730000</v>
      </c>
    </row>
    <row r="235" spans="1:21" ht="51">
      <c r="A235" s="571">
        <v>225</v>
      </c>
      <c r="B235" s="1281" t="s">
        <v>785</v>
      </c>
      <c r="C235" s="1281" t="s">
        <v>4016</v>
      </c>
      <c r="D235" s="571" t="s">
        <v>2139</v>
      </c>
      <c r="E235" s="571" t="s">
        <v>2139</v>
      </c>
      <c r="F235" s="571" t="s">
        <v>3222</v>
      </c>
      <c r="G235" s="571" t="s">
        <v>786</v>
      </c>
      <c r="H235" s="571" t="s">
        <v>32</v>
      </c>
      <c r="I235" s="571" t="s">
        <v>3540</v>
      </c>
      <c r="J235" s="1282">
        <v>5739000</v>
      </c>
      <c r="K235" s="1283"/>
      <c r="L235" s="1283"/>
      <c r="M235" s="1283"/>
      <c r="N235" s="1283"/>
      <c r="O235" s="1282">
        <v>5739000</v>
      </c>
      <c r="P235" s="1282">
        <v>5739000</v>
      </c>
      <c r="Q235" s="1282">
        <v>5739000</v>
      </c>
      <c r="R235" s="1282">
        <v>5739000</v>
      </c>
      <c r="S235" s="1281" t="s">
        <v>2628</v>
      </c>
      <c r="T235" s="1173">
        <f>VLOOKUP(D235,'T5-26'!$D$5:$I$332,5,0)</f>
        <v>0</v>
      </c>
      <c r="U235" s="1174">
        <f t="shared" si="3"/>
        <v>5739000</v>
      </c>
    </row>
    <row r="236" spans="1:21" ht="63.75">
      <c r="A236" s="571">
        <v>226</v>
      </c>
      <c r="B236" s="1281" t="s">
        <v>1041</v>
      </c>
      <c r="C236" s="1281" t="s">
        <v>4017</v>
      </c>
      <c r="D236" s="571" t="s">
        <v>2190</v>
      </c>
      <c r="E236" s="571" t="s">
        <v>2190</v>
      </c>
      <c r="F236" s="571" t="s">
        <v>3223</v>
      </c>
      <c r="G236" s="571" t="s">
        <v>4018</v>
      </c>
      <c r="H236" s="571" t="s">
        <v>32</v>
      </c>
      <c r="I236" s="571" t="s">
        <v>3540</v>
      </c>
      <c r="J236" s="1282">
        <v>5739000</v>
      </c>
      <c r="K236" s="1283"/>
      <c r="L236" s="1283"/>
      <c r="M236" s="1283"/>
      <c r="N236" s="1283"/>
      <c r="O236" s="1282">
        <v>5739000</v>
      </c>
      <c r="P236" s="1282">
        <v>5739000</v>
      </c>
      <c r="Q236" s="1282">
        <v>5739000</v>
      </c>
      <c r="R236" s="1282">
        <v>5739000</v>
      </c>
      <c r="S236" s="1281" t="s">
        <v>2600</v>
      </c>
      <c r="T236" s="1173">
        <f>VLOOKUP(D236,'T5-26'!$D$5:$I$332,5,0)</f>
        <v>0</v>
      </c>
      <c r="U236" s="1174">
        <f t="shared" si="3"/>
        <v>5739000</v>
      </c>
    </row>
    <row r="237" spans="1:21" ht="25.5">
      <c r="A237" s="571">
        <v>227</v>
      </c>
      <c r="B237" s="1281" t="s">
        <v>587</v>
      </c>
      <c r="C237" s="1281" t="s">
        <v>4019</v>
      </c>
      <c r="D237" s="571" t="s">
        <v>2102</v>
      </c>
      <c r="E237" s="571" t="s">
        <v>2102</v>
      </c>
      <c r="F237" s="571" t="s">
        <v>3224</v>
      </c>
      <c r="G237" s="571" t="s">
        <v>4020</v>
      </c>
      <c r="H237" s="571" t="s">
        <v>32</v>
      </c>
      <c r="I237" s="571" t="s">
        <v>3540</v>
      </c>
      <c r="J237" s="1282">
        <v>6200000</v>
      </c>
      <c r="K237" s="1283"/>
      <c r="L237" s="1283"/>
      <c r="M237" s="1283"/>
      <c r="N237" s="1283"/>
      <c r="O237" s="1282">
        <v>6200000</v>
      </c>
      <c r="P237" s="1282">
        <v>6200000</v>
      </c>
      <c r="Q237" s="1282">
        <v>6200000</v>
      </c>
      <c r="R237" s="1282">
        <v>6200000</v>
      </c>
      <c r="S237" s="1281" t="s">
        <v>2596</v>
      </c>
      <c r="T237" s="1173">
        <f>VLOOKUP(D237,'T5-26'!$D$5:$I$332,5,0)</f>
        <v>0</v>
      </c>
      <c r="U237" s="1174">
        <f t="shared" si="3"/>
        <v>6200000</v>
      </c>
    </row>
    <row r="238" spans="1:21" ht="63.75">
      <c r="A238" s="571">
        <v>228</v>
      </c>
      <c r="B238" s="1281" t="s">
        <v>1046</v>
      </c>
      <c r="C238" s="1281" t="s">
        <v>3937</v>
      </c>
      <c r="D238" s="571" t="s">
        <v>2191</v>
      </c>
      <c r="E238" s="571" t="s">
        <v>2191</v>
      </c>
      <c r="F238" s="571" t="s">
        <v>3225</v>
      </c>
      <c r="G238" s="571" t="s">
        <v>4021</v>
      </c>
      <c r="H238" s="571" t="s">
        <v>32</v>
      </c>
      <c r="I238" s="571" t="s">
        <v>3544</v>
      </c>
      <c r="J238" s="1282">
        <v>4730000</v>
      </c>
      <c r="K238" s="1283"/>
      <c r="L238" s="1283"/>
      <c r="M238" s="1283"/>
      <c r="N238" s="1283"/>
      <c r="O238" s="1282">
        <v>4730000</v>
      </c>
      <c r="P238" s="1282">
        <v>4730000</v>
      </c>
      <c r="Q238" s="1282">
        <v>4730000</v>
      </c>
      <c r="R238" s="1282">
        <v>4730000</v>
      </c>
      <c r="S238" s="1281" t="s">
        <v>2600</v>
      </c>
      <c r="T238" s="1173">
        <f>VLOOKUP(D238,'T5-26'!$D$5:$I$332,5,0)</f>
        <v>0</v>
      </c>
      <c r="U238" s="1174">
        <f t="shared" si="3"/>
        <v>4730000</v>
      </c>
    </row>
    <row r="239" spans="1:21" ht="63.75">
      <c r="A239" s="571">
        <v>229</v>
      </c>
      <c r="B239" s="1281" t="s">
        <v>1048</v>
      </c>
      <c r="C239" s="1281" t="s">
        <v>4022</v>
      </c>
      <c r="D239" s="571" t="s">
        <v>2192</v>
      </c>
      <c r="E239" s="571" t="s">
        <v>2192</v>
      </c>
      <c r="F239" s="571" t="s">
        <v>3226</v>
      </c>
      <c r="G239" s="571" t="s">
        <v>1024</v>
      </c>
      <c r="H239" s="571" t="s">
        <v>32</v>
      </c>
      <c r="I239" s="571" t="s">
        <v>3540</v>
      </c>
      <c r="J239" s="1282">
        <v>5739000</v>
      </c>
      <c r="K239" s="1283"/>
      <c r="L239" s="1283"/>
      <c r="M239" s="1283"/>
      <c r="N239" s="1283"/>
      <c r="O239" s="1282">
        <v>5739000</v>
      </c>
      <c r="P239" s="1282">
        <v>5739000</v>
      </c>
      <c r="Q239" s="1282">
        <v>5739000</v>
      </c>
      <c r="R239" s="1282">
        <v>5739000</v>
      </c>
      <c r="S239" s="1281" t="s">
        <v>2600</v>
      </c>
      <c r="T239" s="1173">
        <f>VLOOKUP(D239,'T5-26'!$D$5:$I$332,5,0)</f>
        <v>0</v>
      </c>
      <c r="U239" s="1174">
        <f t="shared" si="3"/>
        <v>5739000</v>
      </c>
    </row>
    <row r="240" spans="1:21" ht="63.75">
      <c r="A240" s="571">
        <v>230</v>
      </c>
      <c r="B240" s="1281" t="s">
        <v>2478</v>
      </c>
      <c r="C240" s="1281" t="s">
        <v>3745</v>
      </c>
      <c r="D240" s="571" t="s">
        <v>2563</v>
      </c>
      <c r="E240" s="571" t="s">
        <v>3528</v>
      </c>
      <c r="F240" s="571" t="s">
        <v>3227</v>
      </c>
      <c r="G240" s="571" t="s">
        <v>4023</v>
      </c>
      <c r="H240" s="571" t="s">
        <v>32</v>
      </c>
      <c r="I240" s="571" t="s">
        <v>3591</v>
      </c>
      <c r="J240" s="1282">
        <v>4730000</v>
      </c>
      <c r="K240" s="1283"/>
      <c r="L240" s="1283"/>
      <c r="M240" s="1283"/>
      <c r="N240" s="1283"/>
      <c r="O240" s="1282">
        <v>4730000</v>
      </c>
      <c r="P240" s="1282">
        <v>4730000</v>
      </c>
      <c r="Q240" s="1282">
        <v>4730000</v>
      </c>
      <c r="R240" s="1282">
        <v>4730000</v>
      </c>
      <c r="S240" s="1281" t="s">
        <v>2600</v>
      </c>
      <c r="T240" s="1173">
        <f>VLOOKUP(D240,'T5-26'!$D$5:$I$332,5,0)</f>
        <v>0</v>
      </c>
      <c r="U240" s="1174">
        <f t="shared" si="3"/>
        <v>4730000</v>
      </c>
    </row>
    <row r="241" spans="1:21" ht="63.75">
      <c r="A241" s="571">
        <v>231</v>
      </c>
      <c r="B241" s="1281" t="s">
        <v>2352</v>
      </c>
      <c r="C241" s="1281" t="s">
        <v>4024</v>
      </c>
      <c r="D241" s="571" t="s">
        <v>2529</v>
      </c>
      <c r="E241" s="571" t="s">
        <v>2529</v>
      </c>
      <c r="F241" s="571" t="s">
        <v>3229</v>
      </c>
      <c r="G241" s="571" t="s">
        <v>4025</v>
      </c>
      <c r="H241" s="571" t="s">
        <v>63</v>
      </c>
      <c r="I241" s="571" t="s">
        <v>3809</v>
      </c>
      <c r="J241" s="1282">
        <v>4730000</v>
      </c>
      <c r="K241" s="1283"/>
      <c r="L241" s="1283"/>
      <c r="M241" s="1283"/>
      <c r="N241" s="1283"/>
      <c r="O241" s="1282">
        <v>4730000</v>
      </c>
      <c r="P241" s="1282">
        <v>4730000</v>
      </c>
      <c r="Q241" s="1282">
        <v>4730000</v>
      </c>
      <c r="R241" s="1282">
        <v>4730000</v>
      </c>
      <c r="S241" s="1281" t="s">
        <v>2600</v>
      </c>
      <c r="T241" s="1173">
        <f>VLOOKUP(D241,'T5-26'!$D$5:$I$332,5,0)</f>
        <v>0</v>
      </c>
      <c r="U241" s="1174">
        <f t="shared" si="3"/>
        <v>4730000</v>
      </c>
    </row>
    <row r="242" spans="1:21" ht="38.25">
      <c r="A242" s="571">
        <v>232</v>
      </c>
      <c r="B242" s="1281" t="s">
        <v>192</v>
      </c>
      <c r="C242" s="1281" t="s">
        <v>4339</v>
      </c>
      <c r="D242" s="571" t="s">
        <v>2041</v>
      </c>
      <c r="E242" s="571" t="s">
        <v>2041</v>
      </c>
      <c r="F242" s="571" t="s">
        <v>3230</v>
      </c>
      <c r="G242" s="571" t="s">
        <v>4027</v>
      </c>
      <c r="H242" s="571" t="s">
        <v>32</v>
      </c>
      <c r="I242" s="571" t="s">
        <v>3596</v>
      </c>
      <c r="J242" s="1282">
        <v>7046000</v>
      </c>
      <c r="K242" s="1283"/>
      <c r="L242" s="1283"/>
      <c r="M242" s="1283"/>
      <c r="N242" s="1283"/>
      <c r="O242" s="1282">
        <v>7046000</v>
      </c>
      <c r="P242" s="1282">
        <v>7046000</v>
      </c>
      <c r="Q242" s="1282">
        <v>7046000</v>
      </c>
      <c r="R242" s="1282">
        <v>7046000</v>
      </c>
      <c r="S242" s="1281" t="s">
        <v>4277</v>
      </c>
      <c r="T242" s="1173">
        <f>VLOOKUP(D242,'T5-26'!$D$5:$I$332,5,0)</f>
        <v>0</v>
      </c>
      <c r="U242" s="1174">
        <f t="shared" si="3"/>
        <v>7046000</v>
      </c>
    </row>
    <row r="243" spans="1:21" ht="63.75">
      <c r="A243" s="571">
        <v>233</v>
      </c>
      <c r="B243" s="1281" t="s">
        <v>2856</v>
      </c>
      <c r="C243" s="1281" t="s">
        <v>4031</v>
      </c>
      <c r="D243" s="571" t="s">
        <v>3231</v>
      </c>
      <c r="E243" s="571" t="s">
        <v>3528</v>
      </c>
      <c r="F243" s="571" t="s">
        <v>3232</v>
      </c>
      <c r="G243" s="571" t="s">
        <v>3959</v>
      </c>
      <c r="H243" s="571" t="s">
        <v>32</v>
      </c>
      <c r="I243" s="571" t="s">
        <v>3544</v>
      </c>
      <c r="J243" s="1282">
        <v>4730000</v>
      </c>
      <c r="K243" s="1283"/>
      <c r="L243" s="1283"/>
      <c r="M243" s="1283"/>
      <c r="N243" s="1283"/>
      <c r="O243" s="1282">
        <v>4730000</v>
      </c>
      <c r="P243" s="1282">
        <v>4730000</v>
      </c>
      <c r="Q243" s="1282">
        <v>4730000</v>
      </c>
      <c r="R243" s="1282">
        <v>4730000</v>
      </c>
      <c r="S243" s="1281" t="s">
        <v>2600</v>
      </c>
      <c r="T243" s="1173">
        <f>VLOOKUP(D243,'T5-26'!$D$5:$I$332,5,0)</f>
        <v>0</v>
      </c>
      <c r="U243" s="1174">
        <f t="shared" si="3"/>
        <v>4730000</v>
      </c>
    </row>
    <row r="244" spans="1:21" ht="63.75">
      <c r="A244" s="571">
        <v>234</v>
      </c>
      <c r="B244" s="1281" t="s">
        <v>1685</v>
      </c>
      <c r="C244" s="1281" t="s">
        <v>4032</v>
      </c>
      <c r="D244" s="571" t="s">
        <v>2243</v>
      </c>
      <c r="E244" s="571" t="s">
        <v>2243</v>
      </c>
      <c r="F244" s="571" t="s">
        <v>3233</v>
      </c>
      <c r="G244" s="571" t="s">
        <v>3699</v>
      </c>
      <c r="H244" s="571" t="s">
        <v>32</v>
      </c>
      <c r="I244" s="571" t="s">
        <v>3591</v>
      </c>
      <c r="J244" s="1282">
        <v>5061000</v>
      </c>
      <c r="K244" s="1283"/>
      <c r="L244" s="1283"/>
      <c r="M244" s="1283"/>
      <c r="N244" s="1283"/>
      <c r="O244" s="1282">
        <v>5061000</v>
      </c>
      <c r="P244" s="1282">
        <v>5061000</v>
      </c>
      <c r="Q244" s="1282">
        <v>5061000</v>
      </c>
      <c r="R244" s="1282">
        <v>5061000</v>
      </c>
      <c r="S244" s="1281" t="s">
        <v>2600</v>
      </c>
      <c r="T244" s="1173">
        <f>VLOOKUP(D244,'T5-26'!$D$5:$I$332,5,0)</f>
        <v>0</v>
      </c>
      <c r="U244" s="1174">
        <f t="shared" si="3"/>
        <v>5061000</v>
      </c>
    </row>
    <row r="245" spans="1:21" ht="63.75">
      <c r="A245" s="571">
        <v>235</v>
      </c>
      <c r="B245" s="1281" t="s">
        <v>451</v>
      </c>
      <c r="C245" s="1281" t="s">
        <v>4033</v>
      </c>
      <c r="D245" s="571" t="s">
        <v>2084</v>
      </c>
      <c r="E245" s="571" t="s">
        <v>2084</v>
      </c>
      <c r="F245" s="571" t="s">
        <v>3234</v>
      </c>
      <c r="G245" s="571" t="s">
        <v>4034</v>
      </c>
      <c r="H245" s="571" t="s">
        <v>63</v>
      </c>
      <c r="I245" s="571" t="s">
        <v>3540</v>
      </c>
      <c r="J245" s="1282">
        <v>7673000</v>
      </c>
      <c r="K245" s="1283"/>
      <c r="L245" s="1283"/>
      <c r="M245" s="1283"/>
      <c r="N245" s="1283"/>
      <c r="O245" s="1282">
        <v>7673000</v>
      </c>
      <c r="P245" s="1282">
        <v>7673000</v>
      </c>
      <c r="Q245" s="1282">
        <v>7673000</v>
      </c>
      <c r="R245" s="1282">
        <v>7673000</v>
      </c>
      <c r="S245" s="1281" t="s">
        <v>4282</v>
      </c>
      <c r="T245" s="1173">
        <f>VLOOKUP(D245,'T5-26'!$D$5:$I$332,5,0)</f>
        <v>0</v>
      </c>
      <c r="U245" s="1174">
        <f t="shared" si="3"/>
        <v>7673000</v>
      </c>
    </row>
    <row r="246" spans="1:21" ht="38.25">
      <c r="A246" s="571">
        <v>236</v>
      </c>
      <c r="B246" s="1281" t="s">
        <v>650</v>
      </c>
      <c r="C246" s="1281" t="s">
        <v>4035</v>
      </c>
      <c r="D246" s="571" t="s">
        <v>2115</v>
      </c>
      <c r="E246" s="571" t="s">
        <v>2115</v>
      </c>
      <c r="F246" s="571" t="s">
        <v>3235</v>
      </c>
      <c r="G246" s="571" t="s">
        <v>4036</v>
      </c>
      <c r="H246" s="571" t="s">
        <v>32</v>
      </c>
      <c r="I246" s="571" t="s">
        <v>3540</v>
      </c>
      <c r="J246" s="1282">
        <v>6058000</v>
      </c>
      <c r="K246" s="1283"/>
      <c r="L246" s="1283"/>
      <c r="M246" s="1283"/>
      <c r="N246" s="1283"/>
      <c r="O246" s="1282">
        <v>6058000</v>
      </c>
      <c r="P246" s="1282">
        <v>6058000</v>
      </c>
      <c r="Q246" s="1282">
        <v>6058000</v>
      </c>
      <c r="R246" s="1282">
        <v>6058000</v>
      </c>
      <c r="S246" s="1281" t="s">
        <v>4320</v>
      </c>
      <c r="T246" s="1173">
        <f>VLOOKUP(D246,'T5-26'!$D$5:$I$332,5,0)</f>
        <v>0</v>
      </c>
      <c r="U246" s="1174">
        <f t="shared" si="3"/>
        <v>6058000</v>
      </c>
    </row>
    <row r="247" spans="1:21" ht="51">
      <c r="A247" s="571">
        <v>237</v>
      </c>
      <c r="B247" s="1281" t="s">
        <v>222</v>
      </c>
      <c r="C247" s="1281" t="s">
        <v>4037</v>
      </c>
      <c r="D247" s="571" t="s">
        <v>2044</v>
      </c>
      <c r="E247" s="571" t="s">
        <v>2044</v>
      </c>
      <c r="F247" s="571" t="s">
        <v>3236</v>
      </c>
      <c r="G247" s="571" t="s">
        <v>4038</v>
      </c>
      <c r="H247" s="571" t="s">
        <v>32</v>
      </c>
      <c r="I247" s="571" t="s">
        <v>3540</v>
      </c>
      <c r="J247" s="1282">
        <v>9470000</v>
      </c>
      <c r="K247" s="1283"/>
      <c r="L247" s="1283"/>
      <c r="M247" s="1283"/>
      <c r="N247" s="1283"/>
      <c r="O247" s="1282">
        <v>9470000</v>
      </c>
      <c r="P247" s="1282">
        <v>9470000</v>
      </c>
      <c r="Q247" s="1282">
        <v>9470000</v>
      </c>
      <c r="R247" s="1282">
        <v>9470000</v>
      </c>
      <c r="S247" s="1281" t="s">
        <v>4340</v>
      </c>
      <c r="T247" s="1173">
        <f>VLOOKUP(D247,'T5-26'!$D$5:$I$332,5,0)</f>
        <v>2365000</v>
      </c>
      <c r="U247" s="1174">
        <f t="shared" si="3"/>
        <v>7105000</v>
      </c>
    </row>
    <row r="248" spans="1:21" ht="51">
      <c r="A248" s="571">
        <v>238</v>
      </c>
      <c r="B248" s="1281" t="s">
        <v>1221</v>
      </c>
      <c r="C248" s="1281" t="s">
        <v>4039</v>
      </c>
      <c r="D248" s="571" t="s">
        <v>2262</v>
      </c>
      <c r="E248" s="571" t="s">
        <v>2262</v>
      </c>
      <c r="F248" s="571" t="s">
        <v>3237</v>
      </c>
      <c r="G248" s="571" t="s">
        <v>4040</v>
      </c>
      <c r="H248" s="571" t="s">
        <v>32</v>
      </c>
      <c r="I248" s="571" t="s">
        <v>4041</v>
      </c>
      <c r="J248" s="1282">
        <v>4730000</v>
      </c>
      <c r="K248" s="1283"/>
      <c r="L248" s="1283"/>
      <c r="M248" s="1283"/>
      <c r="N248" s="1283"/>
      <c r="O248" s="1282">
        <v>4730000</v>
      </c>
      <c r="P248" s="1282">
        <v>4730000</v>
      </c>
      <c r="Q248" s="1282">
        <v>4730000</v>
      </c>
      <c r="R248" s="1282">
        <v>4730000</v>
      </c>
      <c r="S248" s="1281" t="s">
        <v>2603</v>
      </c>
      <c r="T248" s="1173">
        <f>VLOOKUP(D248,'T5-26'!$D$5:$I$332,5,0)</f>
        <v>0</v>
      </c>
      <c r="U248" s="1174">
        <f t="shared" si="3"/>
        <v>4730000</v>
      </c>
    </row>
    <row r="249" spans="1:21" ht="51">
      <c r="A249" s="571">
        <v>239</v>
      </c>
      <c r="B249" s="1281" t="s">
        <v>1226</v>
      </c>
      <c r="C249" s="1281" t="s">
        <v>4042</v>
      </c>
      <c r="D249" s="571" t="s">
        <v>2263</v>
      </c>
      <c r="E249" s="571" t="s">
        <v>2263</v>
      </c>
      <c r="F249" s="571" t="s">
        <v>3238</v>
      </c>
      <c r="G249" s="571" t="s">
        <v>4043</v>
      </c>
      <c r="H249" s="571" t="s">
        <v>32</v>
      </c>
      <c r="I249" s="571" t="s">
        <v>3544</v>
      </c>
      <c r="J249" s="1282">
        <v>4730000</v>
      </c>
      <c r="K249" s="1283"/>
      <c r="L249" s="1283"/>
      <c r="M249" s="1283"/>
      <c r="N249" s="1283"/>
      <c r="O249" s="1282">
        <v>4730000</v>
      </c>
      <c r="P249" s="1282">
        <v>4730000</v>
      </c>
      <c r="Q249" s="1282">
        <v>4730000</v>
      </c>
      <c r="R249" s="1282">
        <v>4730000</v>
      </c>
      <c r="S249" s="1281" t="s">
        <v>2603</v>
      </c>
      <c r="T249" s="1173">
        <f>VLOOKUP(D249,'T5-26'!$D$5:$I$332,5,0)</f>
        <v>0</v>
      </c>
      <c r="U249" s="1174">
        <f t="shared" si="3"/>
        <v>4730000</v>
      </c>
    </row>
    <row r="250" spans="1:21" ht="51">
      <c r="A250" s="571">
        <v>240</v>
      </c>
      <c r="B250" s="1281" t="s">
        <v>1243</v>
      </c>
      <c r="C250" s="1281" t="s">
        <v>4044</v>
      </c>
      <c r="D250" s="571" t="s">
        <v>2266</v>
      </c>
      <c r="E250" s="571" t="s">
        <v>2266</v>
      </c>
      <c r="F250" s="571" t="s">
        <v>3239</v>
      </c>
      <c r="G250" s="571" t="s">
        <v>4045</v>
      </c>
      <c r="H250" s="571" t="s">
        <v>32</v>
      </c>
      <c r="I250" s="571" t="s">
        <v>4046</v>
      </c>
      <c r="J250" s="1282">
        <v>4730000</v>
      </c>
      <c r="K250" s="1283"/>
      <c r="L250" s="1283"/>
      <c r="M250" s="1283"/>
      <c r="N250" s="1283"/>
      <c r="O250" s="1282">
        <v>4730000</v>
      </c>
      <c r="P250" s="1282">
        <v>4730000</v>
      </c>
      <c r="Q250" s="1282">
        <v>4730000</v>
      </c>
      <c r="R250" s="1282">
        <v>4730000</v>
      </c>
      <c r="S250" s="1281" t="s">
        <v>2603</v>
      </c>
      <c r="T250" s="1173">
        <f>VLOOKUP(D250,'T5-26'!$D$5:$I$332,5,0)</f>
        <v>0</v>
      </c>
      <c r="U250" s="1174">
        <f t="shared" si="3"/>
        <v>4730000</v>
      </c>
    </row>
    <row r="251" spans="1:21" ht="51">
      <c r="A251" s="571">
        <v>241</v>
      </c>
      <c r="B251" s="1281" t="s">
        <v>1237</v>
      </c>
      <c r="C251" s="1281" t="s">
        <v>4047</v>
      </c>
      <c r="D251" s="571" t="s">
        <v>2265</v>
      </c>
      <c r="E251" s="571" t="s">
        <v>2265</v>
      </c>
      <c r="F251" s="571" t="s">
        <v>3240</v>
      </c>
      <c r="G251" s="571" t="s">
        <v>4048</v>
      </c>
      <c r="H251" s="571" t="s">
        <v>32</v>
      </c>
      <c r="I251" s="571" t="s">
        <v>3540</v>
      </c>
      <c r="J251" s="1282">
        <v>4730000</v>
      </c>
      <c r="K251" s="1283"/>
      <c r="L251" s="1283"/>
      <c r="M251" s="1283"/>
      <c r="N251" s="1283"/>
      <c r="O251" s="1282">
        <v>4730000</v>
      </c>
      <c r="P251" s="1282">
        <v>4730000</v>
      </c>
      <c r="Q251" s="1282">
        <v>4730000</v>
      </c>
      <c r="R251" s="1282">
        <v>4730000</v>
      </c>
      <c r="S251" s="1281" t="s">
        <v>2603</v>
      </c>
      <c r="T251" s="1173">
        <f>VLOOKUP(D251,'T5-26'!$D$5:$I$332,5,0)</f>
        <v>0</v>
      </c>
      <c r="U251" s="1174">
        <f t="shared" si="3"/>
        <v>4730000</v>
      </c>
    </row>
    <row r="252" spans="1:21" ht="63.75">
      <c r="A252" s="571">
        <v>242</v>
      </c>
      <c r="B252" s="1281" t="s">
        <v>2749</v>
      </c>
      <c r="C252" s="1281" t="s">
        <v>4049</v>
      </c>
      <c r="D252" s="571" t="s">
        <v>2884</v>
      </c>
      <c r="E252" s="571" t="s">
        <v>2884</v>
      </c>
      <c r="F252" s="571" t="s">
        <v>3241</v>
      </c>
      <c r="G252" s="571" t="s">
        <v>4050</v>
      </c>
      <c r="H252" s="571" t="s">
        <v>32</v>
      </c>
      <c r="I252" s="571" t="s">
        <v>3688</v>
      </c>
      <c r="J252" s="1282">
        <v>4730000</v>
      </c>
      <c r="K252" s="1283"/>
      <c r="L252" s="1283"/>
      <c r="M252" s="1283"/>
      <c r="N252" s="1283"/>
      <c r="O252" s="1282">
        <v>4730000</v>
      </c>
      <c r="P252" s="1282">
        <v>4730000</v>
      </c>
      <c r="Q252" s="1282">
        <v>4730000</v>
      </c>
      <c r="R252" s="1282">
        <v>4730000</v>
      </c>
      <c r="S252" s="1281" t="s">
        <v>2600</v>
      </c>
      <c r="T252" s="1173">
        <f>VLOOKUP(D252,'T5-26'!$D$5:$I$332,5,0)</f>
        <v>0</v>
      </c>
      <c r="U252" s="1174">
        <f t="shared" si="3"/>
        <v>4730000</v>
      </c>
    </row>
    <row r="253" spans="1:21" ht="38.25">
      <c r="A253" s="571">
        <v>243</v>
      </c>
      <c r="B253" s="1281" t="s">
        <v>95</v>
      </c>
      <c r="C253" s="1281" t="s">
        <v>4051</v>
      </c>
      <c r="D253" s="571" t="s">
        <v>2035</v>
      </c>
      <c r="E253" s="571" t="s">
        <v>2035</v>
      </c>
      <c r="F253" s="571" t="s">
        <v>3242</v>
      </c>
      <c r="G253" s="571" t="s">
        <v>4052</v>
      </c>
      <c r="H253" s="571" t="s">
        <v>32</v>
      </c>
      <c r="I253" s="571" t="s">
        <v>3540</v>
      </c>
      <c r="J253" s="1282">
        <v>8539000</v>
      </c>
      <c r="K253" s="1283"/>
      <c r="L253" s="1283"/>
      <c r="M253" s="1283"/>
      <c r="N253" s="1283"/>
      <c r="O253" s="1282">
        <v>8539000</v>
      </c>
      <c r="P253" s="1282">
        <v>8539000</v>
      </c>
      <c r="Q253" s="1282">
        <v>8539000</v>
      </c>
      <c r="R253" s="1282">
        <v>8539000</v>
      </c>
      <c r="S253" s="1281" t="s">
        <v>4276</v>
      </c>
      <c r="T253" s="1173">
        <f>VLOOKUP(D253,'T5-26'!$D$5:$I$332,5,0)</f>
        <v>1892000</v>
      </c>
      <c r="U253" s="1174">
        <f t="shared" si="3"/>
        <v>6647000</v>
      </c>
    </row>
    <row r="254" spans="1:21" ht="51">
      <c r="A254" s="571">
        <v>244</v>
      </c>
      <c r="B254" s="1281" t="s">
        <v>904</v>
      </c>
      <c r="C254" s="1281" t="s">
        <v>4053</v>
      </c>
      <c r="D254" s="571" t="s">
        <v>2160</v>
      </c>
      <c r="E254" s="571" t="s">
        <v>2160</v>
      </c>
      <c r="F254" s="571" t="s">
        <v>3243</v>
      </c>
      <c r="G254" s="571" t="s">
        <v>4054</v>
      </c>
      <c r="H254" s="571" t="s">
        <v>63</v>
      </c>
      <c r="I254" s="571" t="s">
        <v>3540</v>
      </c>
      <c r="J254" s="1282">
        <v>5739000</v>
      </c>
      <c r="K254" s="1283"/>
      <c r="L254" s="1283"/>
      <c r="M254" s="1283"/>
      <c r="N254" s="1283"/>
      <c r="O254" s="1282">
        <v>5739000</v>
      </c>
      <c r="P254" s="1282">
        <v>5739000</v>
      </c>
      <c r="Q254" s="1282">
        <v>5739000</v>
      </c>
      <c r="R254" s="1282">
        <v>5739000</v>
      </c>
      <c r="S254" s="1281" t="s">
        <v>2628</v>
      </c>
      <c r="T254" s="1173">
        <f>VLOOKUP(D254,'T5-26'!$D$5:$I$332,5,0)</f>
        <v>0</v>
      </c>
      <c r="U254" s="1174">
        <f t="shared" si="3"/>
        <v>5739000</v>
      </c>
    </row>
    <row r="255" spans="1:21" ht="51">
      <c r="A255" s="571">
        <v>245</v>
      </c>
      <c r="B255" s="1281" t="s">
        <v>910</v>
      </c>
      <c r="C255" s="1281" t="s">
        <v>4055</v>
      </c>
      <c r="D255" s="571" t="s">
        <v>2161</v>
      </c>
      <c r="E255" s="571" t="s">
        <v>2161</v>
      </c>
      <c r="F255" s="571" t="s">
        <v>3244</v>
      </c>
      <c r="G255" s="571" t="s">
        <v>911</v>
      </c>
      <c r="H255" s="571" t="s">
        <v>63</v>
      </c>
      <c r="I255" s="571" t="s">
        <v>3540</v>
      </c>
      <c r="J255" s="1282">
        <v>5739000</v>
      </c>
      <c r="K255" s="1283"/>
      <c r="L255" s="1283"/>
      <c r="M255" s="1283"/>
      <c r="N255" s="1283"/>
      <c r="O255" s="1282">
        <v>5739000</v>
      </c>
      <c r="P255" s="1282">
        <v>5739000</v>
      </c>
      <c r="Q255" s="1282">
        <v>5739000</v>
      </c>
      <c r="R255" s="1282">
        <v>5739000</v>
      </c>
      <c r="S255" s="1281" t="s">
        <v>2628</v>
      </c>
      <c r="T255" s="1173">
        <f>VLOOKUP(D255,'T5-26'!$D$5:$I$332,5,0)</f>
        <v>0</v>
      </c>
      <c r="U255" s="1174">
        <f t="shared" si="3"/>
        <v>5739000</v>
      </c>
    </row>
    <row r="256" spans="1:21" ht="51">
      <c r="A256" s="571">
        <v>246</v>
      </c>
      <c r="B256" s="1281" t="s">
        <v>275</v>
      </c>
      <c r="C256" s="1281" t="s">
        <v>4056</v>
      </c>
      <c r="D256" s="571" t="s">
        <v>2052</v>
      </c>
      <c r="E256" s="571" t="s">
        <v>3528</v>
      </c>
      <c r="F256" s="571" t="s">
        <v>3245</v>
      </c>
      <c r="G256" s="571" t="s">
        <v>4057</v>
      </c>
      <c r="H256" s="571" t="s">
        <v>63</v>
      </c>
      <c r="I256" s="571" t="s">
        <v>3596</v>
      </c>
      <c r="J256" s="1282">
        <v>7105000</v>
      </c>
      <c r="K256" s="1283"/>
      <c r="L256" s="1283"/>
      <c r="M256" s="1283"/>
      <c r="N256" s="1283"/>
      <c r="O256" s="1282">
        <v>7105000</v>
      </c>
      <c r="P256" s="1282">
        <v>7105000</v>
      </c>
      <c r="Q256" s="1282">
        <v>7105000</v>
      </c>
      <c r="R256" s="1282">
        <v>7105000</v>
      </c>
      <c r="S256" s="1281" t="s">
        <v>2590</v>
      </c>
      <c r="T256" s="1173">
        <f>VLOOKUP(D256,'T5-26'!$D$5:$I$332,5,0)</f>
        <v>0</v>
      </c>
      <c r="U256" s="1174">
        <f t="shared" si="3"/>
        <v>7105000</v>
      </c>
    </row>
    <row r="257" spans="1:21" ht="38.25">
      <c r="A257" s="571">
        <v>247</v>
      </c>
      <c r="B257" s="1281" t="s">
        <v>4268</v>
      </c>
      <c r="C257" s="1281" t="s">
        <v>3528</v>
      </c>
      <c r="D257" s="571" t="s">
        <v>4318</v>
      </c>
      <c r="E257" s="571" t="s">
        <v>3528</v>
      </c>
      <c r="F257" s="571" t="s">
        <v>4341</v>
      </c>
      <c r="G257" s="571" t="s">
        <v>4342</v>
      </c>
      <c r="H257" s="571" t="s">
        <v>32</v>
      </c>
      <c r="I257" s="571" t="s">
        <v>3544</v>
      </c>
      <c r="J257" s="1282">
        <v>6271000</v>
      </c>
      <c r="K257" s="1283"/>
      <c r="L257" s="1283"/>
      <c r="M257" s="1283"/>
      <c r="N257" s="1283"/>
      <c r="O257" s="1282">
        <v>6271000</v>
      </c>
      <c r="P257" s="1282">
        <v>6271000</v>
      </c>
      <c r="Q257" s="1282">
        <v>6271000</v>
      </c>
      <c r="R257" s="1282">
        <v>6271000</v>
      </c>
      <c r="S257" s="1281" t="s">
        <v>4277</v>
      </c>
      <c r="T257" s="1173">
        <f>VLOOKUP(D257,'T5-26'!$D$5:$I$332,5,0)</f>
        <v>0</v>
      </c>
      <c r="U257" s="1174">
        <f t="shared" si="3"/>
        <v>6271000</v>
      </c>
    </row>
    <row r="258" spans="1:21" ht="51">
      <c r="A258" s="571">
        <v>248</v>
      </c>
      <c r="B258" s="1281" t="s">
        <v>2723</v>
      </c>
      <c r="C258" s="1281" t="s">
        <v>4058</v>
      </c>
      <c r="D258" s="571" t="s">
        <v>2877</v>
      </c>
      <c r="E258" s="571" t="s">
        <v>3528</v>
      </c>
      <c r="F258" s="571" t="s">
        <v>3246</v>
      </c>
      <c r="G258" s="571" t="s">
        <v>4059</v>
      </c>
      <c r="H258" s="571" t="s">
        <v>32</v>
      </c>
      <c r="I258" s="571" t="s">
        <v>3762</v>
      </c>
      <c r="J258" s="1282">
        <v>6271000</v>
      </c>
      <c r="K258" s="1283"/>
      <c r="L258" s="1283"/>
      <c r="M258" s="1283"/>
      <c r="N258" s="1283"/>
      <c r="O258" s="1282">
        <v>6271000</v>
      </c>
      <c r="P258" s="1282">
        <v>6271000</v>
      </c>
      <c r="Q258" s="1282">
        <v>6271000</v>
      </c>
      <c r="R258" s="1282">
        <v>6271000</v>
      </c>
      <c r="S258" s="1281" t="s">
        <v>2588</v>
      </c>
      <c r="T258" s="1173">
        <f>VLOOKUP(D258,'T5-26'!$D$5:$I$332,5,0)</f>
        <v>0</v>
      </c>
      <c r="U258" s="1174">
        <f t="shared" si="3"/>
        <v>6271000</v>
      </c>
    </row>
    <row r="259" spans="1:21" ht="51">
      <c r="A259" s="571">
        <v>249</v>
      </c>
      <c r="B259" s="1281" t="s">
        <v>2471</v>
      </c>
      <c r="C259" s="1281" t="s">
        <v>4060</v>
      </c>
      <c r="D259" s="571" t="s">
        <v>2561</v>
      </c>
      <c r="E259" s="571" t="s">
        <v>3528</v>
      </c>
      <c r="F259" s="571" t="s">
        <v>3247</v>
      </c>
      <c r="G259" s="571" t="s">
        <v>4061</v>
      </c>
      <c r="H259" s="571" t="s">
        <v>63</v>
      </c>
      <c r="I259" s="571" t="s">
        <v>3596</v>
      </c>
      <c r="J259" s="1282">
        <v>4730000</v>
      </c>
      <c r="K259" s="1283"/>
      <c r="L259" s="1283"/>
      <c r="M259" s="1283"/>
      <c r="N259" s="1283"/>
      <c r="O259" s="1282">
        <v>4730000</v>
      </c>
      <c r="P259" s="1282">
        <v>4730000</v>
      </c>
      <c r="Q259" s="1282">
        <v>4730000</v>
      </c>
      <c r="R259" s="1282">
        <v>4730000</v>
      </c>
      <c r="S259" s="1281" t="s">
        <v>2628</v>
      </c>
      <c r="T259" s="1173">
        <f>VLOOKUP(D259,'T5-26'!$D$5:$I$332,5,0)</f>
        <v>0</v>
      </c>
      <c r="U259" s="1174">
        <f t="shared" si="3"/>
        <v>4730000</v>
      </c>
    </row>
    <row r="260" spans="1:21" ht="51">
      <c r="A260" s="571">
        <v>250</v>
      </c>
      <c r="B260" s="1281" t="s">
        <v>102</v>
      </c>
      <c r="C260" s="1281" t="s">
        <v>4062</v>
      </c>
      <c r="D260" s="571" t="s">
        <v>2029</v>
      </c>
      <c r="E260" s="571" t="s">
        <v>3528</v>
      </c>
      <c r="F260" s="571" t="s">
        <v>3248</v>
      </c>
      <c r="G260" s="571" t="s">
        <v>4063</v>
      </c>
      <c r="H260" s="571" t="s">
        <v>63</v>
      </c>
      <c r="I260" s="571" t="s">
        <v>3540</v>
      </c>
      <c r="J260" s="1282">
        <v>7105000</v>
      </c>
      <c r="K260" s="1283"/>
      <c r="L260" s="1283"/>
      <c r="M260" s="1283"/>
      <c r="N260" s="1283"/>
      <c r="O260" s="1282">
        <v>7105000</v>
      </c>
      <c r="P260" s="1282">
        <v>7105000</v>
      </c>
      <c r="Q260" s="1282">
        <v>7105000</v>
      </c>
      <c r="R260" s="1282">
        <v>7105000</v>
      </c>
      <c r="S260" s="1281" t="s">
        <v>2588</v>
      </c>
      <c r="T260" s="1173">
        <f>VLOOKUP(D260,'T5-26'!$D$5:$I$332,5,0)</f>
        <v>0</v>
      </c>
      <c r="U260" s="1174">
        <f t="shared" si="3"/>
        <v>7105000</v>
      </c>
    </row>
    <row r="261" spans="1:21" ht="51">
      <c r="A261" s="571">
        <v>251</v>
      </c>
      <c r="B261" s="1281" t="s">
        <v>281</v>
      </c>
      <c r="C261" s="1281" t="s">
        <v>4067</v>
      </c>
      <c r="D261" s="571" t="s">
        <v>2053</v>
      </c>
      <c r="E261" s="571" t="s">
        <v>3528</v>
      </c>
      <c r="F261" s="571" t="s">
        <v>3249</v>
      </c>
      <c r="G261" s="571" t="s">
        <v>4068</v>
      </c>
      <c r="H261" s="571" t="s">
        <v>63</v>
      </c>
      <c r="I261" s="571" t="s">
        <v>4069</v>
      </c>
      <c r="J261" s="1282">
        <v>7105000</v>
      </c>
      <c r="K261" s="1283"/>
      <c r="L261" s="1283"/>
      <c r="M261" s="1283"/>
      <c r="N261" s="1283"/>
      <c r="O261" s="1282">
        <v>7105000</v>
      </c>
      <c r="P261" s="1282">
        <v>7105000</v>
      </c>
      <c r="Q261" s="1282">
        <v>7105000</v>
      </c>
      <c r="R261" s="1282">
        <v>7105000</v>
      </c>
      <c r="S261" s="1281" t="s">
        <v>2590</v>
      </c>
      <c r="T261" s="1173">
        <f>VLOOKUP(D261,'T5-26'!$D$5:$I$332,5,0)</f>
        <v>0</v>
      </c>
      <c r="U261" s="1174">
        <f t="shared" si="3"/>
        <v>7105000</v>
      </c>
    </row>
    <row r="262" spans="1:21" ht="38.25">
      <c r="A262" s="571">
        <v>252</v>
      </c>
      <c r="B262" s="1281" t="s">
        <v>1606</v>
      </c>
      <c r="C262" s="1281" t="s">
        <v>5336</v>
      </c>
      <c r="D262" s="571" t="s">
        <v>5167</v>
      </c>
      <c r="E262" s="571" t="s">
        <v>3528</v>
      </c>
      <c r="F262" s="571" t="s">
        <v>5337</v>
      </c>
      <c r="G262" s="571" t="s">
        <v>5338</v>
      </c>
      <c r="H262" s="571" t="s">
        <v>32</v>
      </c>
      <c r="I262" s="571" t="s">
        <v>3544</v>
      </c>
      <c r="J262" s="1282">
        <v>4730000</v>
      </c>
      <c r="K262" s="1283"/>
      <c r="L262" s="1283"/>
      <c r="M262" s="1283"/>
      <c r="N262" s="1283"/>
      <c r="O262" s="1282">
        <v>4730000</v>
      </c>
      <c r="P262" s="1282">
        <v>4730000</v>
      </c>
      <c r="Q262" s="1282">
        <v>4730000</v>
      </c>
      <c r="R262" s="1282">
        <v>4730000</v>
      </c>
      <c r="S262" s="1281" t="s">
        <v>3545</v>
      </c>
      <c r="T262" s="1173" t="e">
        <f>VLOOKUP(D262,'T5-26'!$D$5:$I$332,5,0)</f>
        <v>#N/A</v>
      </c>
      <c r="U262" s="1174" t="e">
        <f t="shared" si="3"/>
        <v>#N/A</v>
      </c>
    </row>
    <row r="263" spans="1:21" ht="63.75">
      <c r="A263" s="571">
        <v>253</v>
      </c>
      <c r="B263" s="1281" t="s">
        <v>3333</v>
      </c>
      <c r="C263" s="1281" t="s">
        <v>4071</v>
      </c>
      <c r="D263" s="571" t="s">
        <v>3408</v>
      </c>
      <c r="E263" s="571" t="s">
        <v>3528</v>
      </c>
      <c r="F263" s="571" t="s">
        <v>4072</v>
      </c>
      <c r="G263" s="571" t="s">
        <v>3755</v>
      </c>
      <c r="H263" s="571" t="s">
        <v>32</v>
      </c>
      <c r="I263" s="571" t="s">
        <v>3544</v>
      </c>
      <c r="J263" s="1282">
        <v>4730000</v>
      </c>
      <c r="K263" s="1283"/>
      <c r="L263" s="1283"/>
      <c r="M263" s="1283"/>
      <c r="N263" s="1283"/>
      <c r="O263" s="1282">
        <v>4730000</v>
      </c>
      <c r="P263" s="1282">
        <v>4730000</v>
      </c>
      <c r="Q263" s="1282">
        <v>4730000</v>
      </c>
      <c r="R263" s="1282">
        <v>4730000</v>
      </c>
      <c r="S263" s="1281" t="s">
        <v>2600</v>
      </c>
      <c r="T263" s="1173">
        <f>VLOOKUP(D263,'T5-26'!$D$5:$I$332,5,0)</f>
        <v>0</v>
      </c>
      <c r="U263" s="1174">
        <f t="shared" si="3"/>
        <v>4730000</v>
      </c>
    </row>
    <row r="264" spans="1:21" ht="38.25">
      <c r="A264" s="571">
        <v>254</v>
      </c>
      <c r="B264" s="1281" t="s">
        <v>2733</v>
      </c>
      <c r="C264" s="1281" t="s">
        <v>4073</v>
      </c>
      <c r="D264" s="571" t="s">
        <v>2879</v>
      </c>
      <c r="E264" s="571" t="s">
        <v>3528</v>
      </c>
      <c r="F264" s="571" t="s">
        <v>3251</v>
      </c>
      <c r="G264" s="571" t="s">
        <v>4074</v>
      </c>
      <c r="H264" s="571" t="s">
        <v>32</v>
      </c>
      <c r="I264" s="571" t="s">
        <v>3544</v>
      </c>
      <c r="J264" s="1282">
        <v>5314000</v>
      </c>
      <c r="K264" s="1283"/>
      <c r="L264" s="1283"/>
      <c r="M264" s="1283"/>
      <c r="N264" s="1283"/>
      <c r="O264" s="1282">
        <v>5314000</v>
      </c>
      <c r="P264" s="1282">
        <v>5314000</v>
      </c>
      <c r="Q264" s="1282">
        <v>5314000</v>
      </c>
      <c r="R264" s="1282">
        <v>5314000</v>
      </c>
      <c r="S264" s="1281" t="s">
        <v>4280</v>
      </c>
      <c r="T264" s="1173">
        <f>VLOOKUP(D264,'T5-26'!$D$5:$I$332,5,0)</f>
        <v>0</v>
      </c>
      <c r="U264" s="1174">
        <f t="shared" si="3"/>
        <v>5314000</v>
      </c>
    </row>
    <row r="265" spans="1:21" ht="51">
      <c r="A265" s="571">
        <v>255</v>
      </c>
      <c r="B265" s="1281" t="s">
        <v>2866</v>
      </c>
      <c r="C265" s="1281" t="s">
        <v>4075</v>
      </c>
      <c r="D265" s="571" t="s">
        <v>3252</v>
      </c>
      <c r="E265" s="571" t="s">
        <v>3528</v>
      </c>
      <c r="F265" s="571" t="s">
        <v>3253</v>
      </c>
      <c r="G265" s="571" t="s">
        <v>4076</v>
      </c>
      <c r="H265" s="571" t="s">
        <v>32</v>
      </c>
      <c r="I265" s="571" t="s">
        <v>3591</v>
      </c>
      <c r="J265" s="1282">
        <v>4730000</v>
      </c>
      <c r="K265" s="1283"/>
      <c r="L265" s="1283"/>
      <c r="M265" s="1283"/>
      <c r="N265" s="1283"/>
      <c r="O265" s="1282">
        <v>4730000</v>
      </c>
      <c r="P265" s="1282">
        <v>4730000</v>
      </c>
      <c r="Q265" s="1282">
        <v>4730000</v>
      </c>
      <c r="R265" s="1282">
        <v>4730000</v>
      </c>
      <c r="S265" s="1281" t="s">
        <v>2628</v>
      </c>
      <c r="T265" s="1173">
        <f>VLOOKUP(D265,'T5-26'!$D$5:$I$332,5,0)</f>
        <v>0</v>
      </c>
      <c r="U265" s="1174">
        <f t="shared" si="3"/>
        <v>4730000</v>
      </c>
    </row>
    <row r="266" spans="1:21" ht="63.75">
      <c r="A266" s="571">
        <v>256</v>
      </c>
      <c r="B266" s="1281" t="s">
        <v>3427</v>
      </c>
      <c r="C266" s="1281" t="s">
        <v>3953</v>
      </c>
      <c r="D266" s="571" t="s">
        <v>3507</v>
      </c>
      <c r="E266" s="571" t="s">
        <v>3528</v>
      </c>
      <c r="F266" s="571" t="s">
        <v>4077</v>
      </c>
      <c r="G266" s="571" t="s">
        <v>4078</v>
      </c>
      <c r="H266" s="571" t="s">
        <v>32</v>
      </c>
      <c r="I266" s="571" t="s">
        <v>3591</v>
      </c>
      <c r="J266" s="1282">
        <v>4730000</v>
      </c>
      <c r="K266" s="1283"/>
      <c r="L266" s="1283"/>
      <c r="M266" s="1283"/>
      <c r="N266" s="1283"/>
      <c r="O266" s="1282">
        <v>4730000</v>
      </c>
      <c r="P266" s="1282">
        <v>4730000</v>
      </c>
      <c r="Q266" s="1282">
        <v>4730000</v>
      </c>
      <c r="R266" s="1282">
        <v>4730000</v>
      </c>
      <c r="S266" s="1281" t="s">
        <v>2600</v>
      </c>
      <c r="T266" s="1173">
        <f>VLOOKUP(D266,'T5-26'!$D$5:$I$332,5,0)</f>
        <v>0</v>
      </c>
      <c r="U266" s="1174">
        <f t="shared" si="3"/>
        <v>4730000</v>
      </c>
    </row>
    <row r="267" spans="1:21" ht="51">
      <c r="A267" s="571">
        <v>257</v>
      </c>
      <c r="B267" s="1281" t="s">
        <v>3428</v>
      </c>
      <c r="C267" s="1281" t="s">
        <v>4079</v>
      </c>
      <c r="D267" s="571" t="s">
        <v>3508</v>
      </c>
      <c r="E267" s="571" t="s">
        <v>3528</v>
      </c>
      <c r="F267" s="571" t="s">
        <v>4080</v>
      </c>
      <c r="G267" s="571" t="s">
        <v>4081</v>
      </c>
      <c r="H267" s="571" t="s">
        <v>63</v>
      </c>
      <c r="I267" s="571" t="s">
        <v>3591</v>
      </c>
      <c r="J267" s="1282">
        <v>4730000</v>
      </c>
      <c r="K267" s="1283"/>
      <c r="L267" s="1283"/>
      <c r="M267" s="1283"/>
      <c r="N267" s="1283"/>
      <c r="O267" s="1282">
        <v>4730000</v>
      </c>
      <c r="P267" s="1282">
        <v>4730000</v>
      </c>
      <c r="Q267" s="1282">
        <v>4730000</v>
      </c>
      <c r="R267" s="1282">
        <v>4730000</v>
      </c>
      <c r="S267" s="1281" t="s">
        <v>2628</v>
      </c>
      <c r="T267" s="1173">
        <f>VLOOKUP(D267,'T5-26'!$D$5:$I$332,5,0)</f>
        <v>0</v>
      </c>
      <c r="U267" s="1174">
        <f t="shared" si="3"/>
        <v>4730000</v>
      </c>
    </row>
    <row r="268" spans="1:21" ht="63.75">
      <c r="A268" s="571">
        <v>258</v>
      </c>
      <c r="B268" s="1281" t="s">
        <v>2437</v>
      </c>
      <c r="C268" s="1281" t="s">
        <v>3851</v>
      </c>
      <c r="D268" s="571" t="s">
        <v>2547</v>
      </c>
      <c r="E268" s="571" t="s">
        <v>3528</v>
      </c>
      <c r="F268" s="571" t="s">
        <v>3254</v>
      </c>
      <c r="G268" s="571" t="s">
        <v>4082</v>
      </c>
      <c r="H268" s="571" t="s">
        <v>32</v>
      </c>
      <c r="I268" s="571" t="s">
        <v>3544</v>
      </c>
      <c r="J268" s="1282">
        <v>4730000</v>
      </c>
      <c r="K268" s="1283"/>
      <c r="L268" s="1283"/>
      <c r="M268" s="1283"/>
      <c r="N268" s="1283"/>
      <c r="O268" s="1282">
        <v>4730000</v>
      </c>
      <c r="P268" s="1282">
        <v>4730000</v>
      </c>
      <c r="Q268" s="1282">
        <v>4730000</v>
      </c>
      <c r="R268" s="1282">
        <v>4730000</v>
      </c>
      <c r="S268" s="1281" t="s">
        <v>2600</v>
      </c>
      <c r="T268" s="1173">
        <f>VLOOKUP(D268,'T5-26'!$D$5:$I$332,5,0)</f>
        <v>0</v>
      </c>
      <c r="U268" s="1174">
        <f t="shared" ref="U268:U327" si="4">+O268-T268</f>
        <v>4730000</v>
      </c>
    </row>
    <row r="269" spans="1:21" ht="63.75">
      <c r="A269" s="571">
        <v>259</v>
      </c>
      <c r="B269" s="1281" t="s">
        <v>3327</v>
      </c>
      <c r="C269" s="1281" t="s">
        <v>4086</v>
      </c>
      <c r="D269" s="571" t="s">
        <v>3405</v>
      </c>
      <c r="E269" s="571" t="s">
        <v>3528</v>
      </c>
      <c r="F269" s="571" t="s">
        <v>4087</v>
      </c>
      <c r="G269" s="571" t="s">
        <v>4088</v>
      </c>
      <c r="H269" s="571" t="s">
        <v>32</v>
      </c>
      <c r="I269" s="571" t="s">
        <v>3544</v>
      </c>
      <c r="J269" s="1282">
        <v>4730000</v>
      </c>
      <c r="K269" s="1283"/>
      <c r="L269" s="1283"/>
      <c r="M269" s="1283"/>
      <c r="N269" s="1283"/>
      <c r="O269" s="1282">
        <v>4730000</v>
      </c>
      <c r="P269" s="1282">
        <v>4730000</v>
      </c>
      <c r="Q269" s="1282">
        <v>4730000</v>
      </c>
      <c r="R269" s="1282">
        <v>4730000</v>
      </c>
      <c r="S269" s="1281" t="s">
        <v>2600</v>
      </c>
      <c r="T269" s="1173">
        <f>VLOOKUP(D269,'T5-26'!$D$5:$I$332,5,0)</f>
        <v>0</v>
      </c>
      <c r="U269" s="1174">
        <f t="shared" si="4"/>
        <v>4730000</v>
      </c>
    </row>
    <row r="270" spans="1:21" ht="63.75">
      <c r="A270" s="571">
        <v>260</v>
      </c>
      <c r="B270" s="1281" t="s">
        <v>1174</v>
      </c>
      <c r="C270" s="1281" t="s">
        <v>3937</v>
      </c>
      <c r="D270" s="571" t="s">
        <v>2214</v>
      </c>
      <c r="E270" s="571" t="s">
        <v>2214</v>
      </c>
      <c r="F270" s="571" t="s">
        <v>3257</v>
      </c>
      <c r="G270" s="571" t="s">
        <v>4090</v>
      </c>
      <c r="H270" s="571" t="s">
        <v>32</v>
      </c>
      <c r="I270" s="571" t="s">
        <v>3591</v>
      </c>
      <c r="J270" s="1282">
        <v>5314000</v>
      </c>
      <c r="K270" s="1283"/>
      <c r="L270" s="1283"/>
      <c r="M270" s="1283"/>
      <c r="N270" s="1283"/>
      <c r="O270" s="1282">
        <v>5314000</v>
      </c>
      <c r="P270" s="1282">
        <v>5314000</v>
      </c>
      <c r="Q270" s="1282">
        <v>5314000</v>
      </c>
      <c r="R270" s="1282">
        <v>5314000</v>
      </c>
      <c r="S270" s="1281" t="s">
        <v>2600</v>
      </c>
      <c r="T270" s="1173">
        <f>VLOOKUP(D270,'T5-26'!$D$5:$I$332,5,0)</f>
        <v>0</v>
      </c>
      <c r="U270" s="1174">
        <f t="shared" si="4"/>
        <v>5314000</v>
      </c>
    </row>
    <row r="271" spans="1:21" ht="63.75">
      <c r="A271" s="571">
        <v>261</v>
      </c>
      <c r="B271" s="1281" t="s">
        <v>1672</v>
      </c>
      <c r="C271" s="1281" t="s">
        <v>4091</v>
      </c>
      <c r="D271" s="571" t="s">
        <v>2564</v>
      </c>
      <c r="E271" s="571" t="s">
        <v>3528</v>
      </c>
      <c r="F271" s="571" t="s">
        <v>3258</v>
      </c>
      <c r="G271" s="571" t="s">
        <v>4078</v>
      </c>
      <c r="H271" s="571" t="s">
        <v>32</v>
      </c>
      <c r="I271" s="571" t="s">
        <v>3544</v>
      </c>
      <c r="J271" s="1282">
        <v>4730000</v>
      </c>
      <c r="K271" s="1283"/>
      <c r="L271" s="1283"/>
      <c r="M271" s="1283"/>
      <c r="N271" s="1283"/>
      <c r="O271" s="1282">
        <v>4730000</v>
      </c>
      <c r="P271" s="1282">
        <v>4730000</v>
      </c>
      <c r="Q271" s="1282">
        <v>4730000</v>
      </c>
      <c r="R271" s="1282">
        <v>4730000</v>
      </c>
      <c r="S271" s="1281" t="s">
        <v>2600</v>
      </c>
      <c r="T271" s="1173">
        <f>VLOOKUP(D271,'T5-26'!$D$5:$I$332,5,0)</f>
        <v>0</v>
      </c>
      <c r="U271" s="1174">
        <f t="shared" si="4"/>
        <v>4730000</v>
      </c>
    </row>
    <row r="272" spans="1:21" ht="38.25">
      <c r="A272" s="571">
        <v>262</v>
      </c>
      <c r="B272" s="1281" t="s">
        <v>3261</v>
      </c>
      <c r="C272" s="1281" t="s">
        <v>4092</v>
      </c>
      <c r="D272" s="571" t="s">
        <v>3259</v>
      </c>
      <c r="E272" s="571" t="s">
        <v>3528</v>
      </c>
      <c r="F272" s="571" t="s">
        <v>3260</v>
      </c>
      <c r="G272" s="571" t="s">
        <v>4093</v>
      </c>
      <c r="H272" s="571" t="s">
        <v>32</v>
      </c>
      <c r="I272" s="571" t="s">
        <v>3544</v>
      </c>
      <c r="J272" s="1282">
        <v>5314000</v>
      </c>
      <c r="K272" s="1283"/>
      <c r="L272" s="1283"/>
      <c r="M272" s="1283"/>
      <c r="N272" s="1283"/>
      <c r="O272" s="1282">
        <v>5314000</v>
      </c>
      <c r="P272" s="1282">
        <v>5314000</v>
      </c>
      <c r="Q272" s="1282">
        <v>5314000</v>
      </c>
      <c r="R272" s="1282">
        <v>5314000</v>
      </c>
      <c r="S272" s="1281" t="s">
        <v>4280</v>
      </c>
      <c r="T272" s="1173">
        <f>VLOOKUP(D272,'T5-26'!$D$5:$I$332,5,0)</f>
        <v>0</v>
      </c>
      <c r="U272" s="1174">
        <f t="shared" si="4"/>
        <v>5314000</v>
      </c>
    </row>
    <row r="273" spans="1:21" ht="38.25">
      <c r="A273" s="571">
        <v>263</v>
      </c>
      <c r="B273" s="1281" t="s">
        <v>4343</v>
      </c>
      <c r="C273" s="1281" t="s">
        <v>4344</v>
      </c>
      <c r="D273" s="571" t="s">
        <v>4317</v>
      </c>
      <c r="E273" s="571" t="s">
        <v>3528</v>
      </c>
      <c r="F273" s="571" t="s">
        <v>4345</v>
      </c>
      <c r="G273" s="571" t="s">
        <v>4346</v>
      </c>
      <c r="H273" s="571" t="s">
        <v>32</v>
      </c>
      <c r="I273" s="571" t="s">
        <v>3544</v>
      </c>
      <c r="J273" s="1282">
        <v>6271000</v>
      </c>
      <c r="K273" s="1283"/>
      <c r="L273" s="1283"/>
      <c r="M273" s="1283"/>
      <c r="N273" s="1283"/>
      <c r="O273" s="1282">
        <v>6271000</v>
      </c>
      <c r="P273" s="1282">
        <v>6271000</v>
      </c>
      <c r="Q273" s="1282">
        <v>6271000</v>
      </c>
      <c r="R273" s="1282">
        <v>6271000</v>
      </c>
      <c r="S273" s="1281" t="s">
        <v>4277</v>
      </c>
      <c r="T273" s="1173">
        <f>VLOOKUP(D273,'T5-26'!$D$5:$I$332,5,0)</f>
        <v>0</v>
      </c>
      <c r="U273" s="1174">
        <f t="shared" si="4"/>
        <v>6271000</v>
      </c>
    </row>
    <row r="274" spans="1:21" ht="63.75">
      <c r="A274" s="571">
        <v>264</v>
      </c>
      <c r="B274" s="1281" t="s">
        <v>1078</v>
      </c>
      <c r="C274" s="1281" t="s">
        <v>4094</v>
      </c>
      <c r="D274" s="571" t="s">
        <v>2197</v>
      </c>
      <c r="E274" s="571" t="s">
        <v>3528</v>
      </c>
      <c r="F274" s="571" t="s">
        <v>3262</v>
      </c>
      <c r="G274" s="571" t="s">
        <v>4095</v>
      </c>
      <c r="H274" s="571" t="s">
        <v>63</v>
      </c>
      <c r="I274" s="571" t="s">
        <v>3540</v>
      </c>
      <c r="J274" s="1282">
        <v>5739000</v>
      </c>
      <c r="K274" s="1283"/>
      <c r="L274" s="1283"/>
      <c r="M274" s="1283"/>
      <c r="N274" s="1283"/>
      <c r="O274" s="1282">
        <v>5739000</v>
      </c>
      <c r="P274" s="1282">
        <v>5739000</v>
      </c>
      <c r="Q274" s="1282">
        <v>5739000</v>
      </c>
      <c r="R274" s="1282">
        <v>5739000</v>
      </c>
      <c r="S274" s="1281" t="s">
        <v>2600</v>
      </c>
      <c r="T274" s="1173">
        <f>VLOOKUP(D274,'T5-26'!$D$5:$I$332,5,0)</f>
        <v>0</v>
      </c>
      <c r="U274" s="1174">
        <f t="shared" si="4"/>
        <v>5739000</v>
      </c>
    </row>
    <row r="275" spans="1:21" ht="38.25">
      <c r="A275" s="571">
        <v>265</v>
      </c>
      <c r="B275" s="1281" t="s">
        <v>5067</v>
      </c>
      <c r="C275" s="1281" t="s">
        <v>5339</v>
      </c>
      <c r="D275" s="571" t="s">
        <v>5179</v>
      </c>
      <c r="E275" s="571" t="s">
        <v>5340</v>
      </c>
      <c r="F275" s="571" t="s">
        <v>5341</v>
      </c>
      <c r="G275" s="571" t="s">
        <v>5342</v>
      </c>
      <c r="H275" s="571" t="s">
        <v>32</v>
      </c>
      <c r="I275" s="571" t="s">
        <v>3544</v>
      </c>
      <c r="J275" s="1282">
        <v>4730000</v>
      </c>
      <c r="K275" s="1283"/>
      <c r="L275" s="1283"/>
      <c r="M275" s="1283"/>
      <c r="N275" s="1283"/>
      <c r="O275" s="1282">
        <v>4730000</v>
      </c>
      <c r="P275" s="1282">
        <v>4730000</v>
      </c>
      <c r="Q275" s="1282">
        <v>4730000</v>
      </c>
      <c r="R275" s="1282">
        <v>4730000</v>
      </c>
      <c r="S275" s="1281" t="s">
        <v>3545</v>
      </c>
      <c r="T275" s="1173" t="e">
        <f>VLOOKUP(D275,'T5-26'!$D$5:$I$332,5,0)</f>
        <v>#N/A</v>
      </c>
      <c r="U275" s="1174" t="e">
        <f t="shared" si="4"/>
        <v>#N/A</v>
      </c>
    </row>
    <row r="276" spans="1:21" ht="51">
      <c r="A276" s="571">
        <v>266</v>
      </c>
      <c r="B276" s="1281" t="s">
        <v>4096</v>
      </c>
      <c r="C276" s="1281" t="s">
        <v>4097</v>
      </c>
      <c r="D276" s="571" t="s">
        <v>3511</v>
      </c>
      <c r="E276" s="571" t="s">
        <v>3528</v>
      </c>
      <c r="F276" s="571" t="s">
        <v>4098</v>
      </c>
      <c r="G276" s="571" t="s">
        <v>4099</v>
      </c>
      <c r="H276" s="571" t="s">
        <v>63</v>
      </c>
      <c r="I276" s="571" t="s">
        <v>3544</v>
      </c>
      <c r="J276" s="1282">
        <v>5466000</v>
      </c>
      <c r="K276" s="1283"/>
      <c r="L276" s="1283"/>
      <c r="M276" s="1283"/>
      <c r="N276" s="1283"/>
      <c r="O276" s="1282">
        <v>5466000</v>
      </c>
      <c r="P276" s="1282">
        <v>5466000</v>
      </c>
      <c r="Q276" s="1282">
        <v>5466000</v>
      </c>
      <c r="R276" s="1282">
        <v>5466000</v>
      </c>
      <c r="S276" s="1281" t="s">
        <v>4100</v>
      </c>
      <c r="T276" s="1173">
        <f>VLOOKUP(D276,'T5-26'!$D$5:$I$332,5,0)</f>
        <v>0</v>
      </c>
      <c r="U276" s="1174">
        <f t="shared" si="4"/>
        <v>5466000</v>
      </c>
    </row>
    <row r="277" spans="1:21" ht="51">
      <c r="A277" s="571">
        <v>267</v>
      </c>
      <c r="B277" s="1281" t="s">
        <v>1314</v>
      </c>
      <c r="C277" s="1281" t="s">
        <v>4101</v>
      </c>
      <c r="D277" s="571" t="s">
        <v>2279</v>
      </c>
      <c r="E277" s="571" t="s">
        <v>3528</v>
      </c>
      <c r="F277" s="571" t="s">
        <v>3263</v>
      </c>
      <c r="G277" s="571" t="s">
        <v>4102</v>
      </c>
      <c r="H277" s="571" t="s">
        <v>63</v>
      </c>
      <c r="I277" s="571" t="s">
        <v>4069</v>
      </c>
      <c r="J277" s="1282">
        <v>4730000</v>
      </c>
      <c r="K277" s="1283"/>
      <c r="L277" s="1283"/>
      <c r="M277" s="1283"/>
      <c r="N277" s="1283"/>
      <c r="O277" s="1282">
        <v>4730000</v>
      </c>
      <c r="P277" s="1282">
        <v>4730000</v>
      </c>
      <c r="Q277" s="1282">
        <v>4730000</v>
      </c>
      <c r="R277" s="1282">
        <v>4730000</v>
      </c>
      <c r="S277" s="1281" t="s">
        <v>2603</v>
      </c>
      <c r="T277" s="1173">
        <f>VLOOKUP(D277,'T5-26'!$D$5:$I$332,5,0)</f>
        <v>0</v>
      </c>
      <c r="U277" s="1174">
        <f t="shared" si="4"/>
        <v>4730000</v>
      </c>
    </row>
    <row r="278" spans="1:21" ht="38.25">
      <c r="A278" s="571">
        <v>268</v>
      </c>
      <c r="B278" s="1281" t="s">
        <v>5079</v>
      </c>
      <c r="C278" s="1281" t="s">
        <v>5343</v>
      </c>
      <c r="D278" s="571" t="s">
        <v>5178</v>
      </c>
      <c r="E278" s="571" t="s">
        <v>3528</v>
      </c>
      <c r="F278" s="571" t="s">
        <v>5344</v>
      </c>
      <c r="G278" s="571" t="s">
        <v>5345</v>
      </c>
      <c r="H278" s="571" t="s">
        <v>32</v>
      </c>
      <c r="I278" s="571" t="s">
        <v>3544</v>
      </c>
      <c r="J278" s="1282">
        <v>4730000</v>
      </c>
      <c r="K278" s="1283"/>
      <c r="L278" s="1283"/>
      <c r="M278" s="1283"/>
      <c r="N278" s="1283"/>
      <c r="O278" s="1282">
        <v>4730000</v>
      </c>
      <c r="P278" s="1282">
        <v>4730000</v>
      </c>
      <c r="Q278" s="1282">
        <v>4730000</v>
      </c>
      <c r="R278" s="1282">
        <v>4730000</v>
      </c>
      <c r="S278" s="1281" t="s">
        <v>3545</v>
      </c>
      <c r="T278" s="1173" t="e">
        <f>VLOOKUP(D278,'T5-26'!$D$5:$I$332,5,0)</f>
        <v>#N/A</v>
      </c>
      <c r="U278" s="1174" t="e">
        <f t="shared" si="4"/>
        <v>#N/A</v>
      </c>
    </row>
    <row r="279" spans="1:21" ht="63.75">
      <c r="A279" s="571">
        <v>269</v>
      </c>
      <c r="B279" s="1281" t="s">
        <v>1405</v>
      </c>
      <c r="C279" s="1281" t="s">
        <v>3937</v>
      </c>
      <c r="D279" s="571" t="s">
        <v>2222</v>
      </c>
      <c r="E279" s="571" t="s">
        <v>2222</v>
      </c>
      <c r="F279" s="571" t="s">
        <v>3264</v>
      </c>
      <c r="G279" s="571" t="s">
        <v>4103</v>
      </c>
      <c r="H279" s="571" t="s">
        <v>32</v>
      </c>
      <c r="I279" s="571" t="s">
        <v>3591</v>
      </c>
      <c r="J279" s="1282">
        <v>5061000</v>
      </c>
      <c r="K279" s="1283"/>
      <c r="L279" s="1283"/>
      <c r="M279" s="1283"/>
      <c r="N279" s="1283"/>
      <c r="O279" s="1282">
        <v>5061000</v>
      </c>
      <c r="P279" s="1282">
        <v>5061000</v>
      </c>
      <c r="Q279" s="1282">
        <v>5061000</v>
      </c>
      <c r="R279" s="1282">
        <v>5061000</v>
      </c>
      <c r="S279" s="1281" t="s">
        <v>2600</v>
      </c>
      <c r="T279" s="1173">
        <f>VLOOKUP(D279,'T5-26'!$D$5:$I$332,5,0)</f>
        <v>0</v>
      </c>
      <c r="U279" s="1174">
        <f t="shared" si="4"/>
        <v>5061000</v>
      </c>
    </row>
    <row r="280" spans="1:21" ht="38.25">
      <c r="A280" s="571">
        <v>270</v>
      </c>
      <c r="B280" s="1281" t="s">
        <v>2453</v>
      </c>
      <c r="C280" s="1281" t="s">
        <v>4104</v>
      </c>
      <c r="D280" s="571" t="s">
        <v>2880</v>
      </c>
      <c r="E280" s="571" t="s">
        <v>3528</v>
      </c>
      <c r="F280" s="571" t="s">
        <v>3265</v>
      </c>
      <c r="G280" s="571" t="s">
        <v>4105</v>
      </c>
      <c r="H280" s="571" t="s">
        <v>32</v>
      </c>
      <c r="I280" s="571" t="s">
        <v>3544</v>
      </c>
      <c r="J280" s="1282">
        <v>6579000</v>
      </c>
      <c r="K280" s="1283"/>
      <c r="L280" s="1283"/>
      <c r="M280" s="1283"/>
      <c r="N280" s="1283"/>
      <c r="O280" s="1282">
        <v>6579000</v>
      </c>
      <c r="P280" s="1282">
        <v>6579000</v>
      </c>
      <c r="Q280" s="1282">
        <v>6579000</v>
      </c>
      <c r="R280" s="1282">
        <v>6579000</v>
      </c>
      <c r="S280" s="1281" t="s">
        <v>2594</v>
      </c>
      <c r="T280" s="1173">
        <f>VLOOKUP(D280,'T5-26'!$D$5:$I$332,5,0)</f>
        <v>0</v>
      </c>
      <c r="U280" s="1174">
        <f t="shared" si="4"/>
        <v>6579000</v>
      </c>
    </row>
    <row r="281" spans="1:21" ht="63.75">
      <c r="A281" s="571">
        <v>271</v>
      </c>
      <c r="B281" s="1281" t="s">
        <v>2374</v>
      </c>
      <c r="C281" s="1281" t="s">
        <v>4112</v>
      </c>
      <c r="D281" s="571" t="s">
        <v>2530</v>
      </c>
      <c r="E281" s="571" t="s">
        <v>3528</v>
      </c>
      <c r="F281" s="571" t="s">
        <v>3268</v>
      </c>
      <c r="G281" s="571" t="s">
        <v>4113</v>
      </c>
      <c r="H281" s="571" t="s">
        <v>32</v>
      </c>
      <c r="I281" s="571" t="s">
        <v>3591</v>
      </c>
      <c r="J281" s="1282">
        <v>4730000</v>
      </c>
      <c r="K281" s="1283"/>
      <c r="L281" s="1283"/>
      <c r="M281" s="1283"/>
      <c r="N281" s="1283"/>
      <c r="O281" s="1282">
        <v>4730000</v>
      </c>
      <c r="P281" s="1282">
        <v>4730000</v>
      </c>
      <c r="Q281" s="1282">
        <v>4730000</v>
      </c>
      <c r="R281" s="1282">
        <v>4730000</v>
      </c>
      <c r="S281" s="1281" t="s">
        <v>2600</v>
      </c>
      <c r="T281" s="1173">
        <f>VLOOKUP(D281,'T5-26'!$D$5:$I$332,5,0)</f>
        <v>0</v>
      </c>
      <c r="U281" s="1174">
        <f t="shared" si="4"/>
        <v>4730000</v>
      </c>
    </row>
    <row r="282" spans="1:21" ht="38.25">
      <c r="A282" s="571">
        <v>272</v>
      </c>
      <c r="B282" s="1281" t="s">
        <v>205</v>
      </c>
      <c r="C282" s="1281" t="s">
        <v>4114</v>
      </c>
      <c r="D282" s="571" t="s">
        <v>2042</v>
      </c>
      <c r="E282" s="571" t="s">
        <v>3528</v>
      </c>
      <c r="F282" s="571" t="s">
        <v>3269</v>
      </c>
      <c r="G282" s="571" t="s">
        <v>4115</v>
      </c>
      <c r="H282" s="571" t="s">
        <v>32</v>
      </c>
      <c r="I282" s="571" t="s">
        <v>3540</v>
      </c>
      <c r="J282" s="1282">
        <v>6647000</v>
      </c>
      <c r="K282" s="1283"/>
      <c r="L282" s="1283"/>
      <c r="M282" s="1283"/>
      <c r="N282" s="1283"/>
      <c r="O282" s="1282">
        <v>6647000</v>
      </c>
      <c r="P282" s="1282">
        <v>6647000</v>
      </c>
      <c r="Q282" s="1282">
        <v>6647000</v>
      </c>
      <c r="R282" s="1282">
        <v>6647000</v>
      </c>
      <c r="S282" s="1281" t="s">
        <v>4277</v>
      </c>
      <c r="T282" s="1173">
        <f>VLOOKUP(D282,'T5-26'!$D$5:$I$332,5,0)</f>
        <v>0</v>
      </c>
      <c r="U282" s="1174">
        <f t="shared" si="4"/>
        <v>6647000</v>
      </c>
    </row>
    <row r="283" spans="1:21" ht="63.75">
      <c r="A283" s="571">
        <v>273</v>
      </c>
      <c r="B283" s="1281" t="s">
        <v>928</v>
      </c>
      <c r="C283" s="1281" t="s">
        <v>4116</v>
      </c>
      <c r="D283" s="571" t="s">
        <v>2164</v>
      </c>
      <c r="E283" s="571" t="s">
        <v>3528</v>
      </c>
      <c r="F283" s="571" t="s">
        <v>3270</v>
      </c>
      <c r="G283" s="571" t="s">
        <v>1168</v>
      </c>
      <c r="H283" s="571" t="s">
        <v>32</v>
      </c>
      <c r="I283" s="571" t="s">
        <v>3762</v>
      </c>
      <c r="J283" s="1282">
        <v>5739000</v>
      </c>
      <c r="K283" s="1283"/>
      <c r="L283" s="1283"/>
      <c r="M283" s="1283"/>
      <c r="N283" s="1283"/>
      <c r="O283" s="1282">
        <v>5739000</v>
      </c>
      <c r="P283" s="1282">
        <v>5739000</v>
      </c>
      <c r="Q283" s="1282">
        <v>5739000</v>
      </c>
      <c r="R283" s="1282">
        <v>5739000</v>
      </c>
      <c r="S283" s="1281" t="s">
        <v>2600</v>
      </c>
      <c r="T283" s="1173">
        <f>VLOOKUP(D283,'T5-26'!$D$5:$I$332,5,0)</f>
        <v>0</v>
      </c>
      <c r="U283" s="1174">
        <f t="shared" si="4"/>
        <v>5739000</v>
      </c>
    </row>
    <row r="284" spans="1:21" ht="25.5">
      <c r="A284" s="571">
        <v>274</v>
      </c>
      <c r="B284" s="1281" t="s">
        <v>1869</v>
      </c>
      <c r="C284" s="1281" t="s">
        <v>4117</v>
      </c>
      <c r="D284" s="571" t="s">
        <v>2109</v>
      </c>
      <c r="E284" s="571" t="s">
        <v>3528</v>
      </c>
      <c r="F284" s="571" t="s">
        <v>3271</v>
      </c>
      <c r="G284" s="571" t="s">
        <v>1001</v>
      </c>
      <c r="H284" s="571" t="s">
        <v>32</v>
      </c>
      <c r="I284" s="571" t="s">
        <v>3591</v>
      </c>
      <c r="J284" s="1282">
        <v>5314000</v>
      </c>
      <c r="K284" s="1283"/>
      <c r="L284" s="1283"/>
      <c r="M284" s="1283"/>
      <c r="N284" s="1283"/>
      <c r="O284" s="1282">
        <v>5314000</v>
      </c>
      <c r="P284" s="1282">
        <v>5314000</v>
      </c>
      <c r="Q284" s="1282">
        <v>5314000</v>
      </c>
      <c r="R284" s="1282">
        <v>5314000</v>
      </c>
      <c r="S284" s="1281" t="s">
        <v>3891</v>
      </c>
      <c r="T284" s="1173">
        <f>VLOOKUP(D284,'T5-26'!$D$5:$I$332,5,0)</f>
        <v>0</v>
      </c>
      <c r="U284" s="1174">
        <f t="shared" si="4"/>
        <v>5314000</v>
      </c>
    </row>
    <row r="285" spans="1:21" ht="63.75">
      <c r="A285" s="571">
        <v>275</v>
      </c>
      <c r="B285" s="1281" t="s">
        <v>3341</v>
      </c>
      <c r="C285" s="1281" t="s">
        <v>4118</v>
      </c>
      <c r="D285" s="571" t="s">
        <v>3412</v>
      </c>
      <c r="E285" s="571" t="s">
        <v>3528</v>
      </c>
      <c r="F285" s="571" t="s">
        <v>4119</v>
      </c>
      <c r="G285" s="571" t="s">
        <v>4120</v>
      </c>
      <c r="H285" s="571" t="s">
        <v>32</v>
      </c>
      <c r="I285" s="571" t="s">
        <v>3544</v>
      </c>
      <c r="J285" s="1282">
        <v>4730000</v>
      </c>
      <c r="K285" s="1283"/>
      <c r="L285" s="1283"/>
      <c r="M285" s="1283"/>
      <c r="N285" s="1283"/>
      <c r="O285" s="1282">
        <v>4730000</v>
      </c>
      <c r="P285" s="1282">
        <v>4730000</v>
      </c>
      <c r="Q285" s="1282">
        <v>4730000</v>
      </c>
      <c r="R285" s="1282">
        <v>4730000</v>
      </c>
      <c r="S285" s="1281" t="s">
        <v>2600</v>
      </c>
      <c r="T285" s="1173">
        <f>VLOOKUP(D285,'T5-26'!$D$5:$I$332,5,0)</f>
        <v>0</v>
      </c>
      <c r="U285" s="1174">
        <f t="shared" si="4"/>
        <v>4730000</v>
      </c>
    </row>
    <row r="286" spans="1:21" ht="51">
      <c r="A286" s="571">
        <v>276</v>
      </c>
      <c r="B286" s="1281" t="s">
        <v>1952</v>
      </c>
      <c r="C286" s="1281" t="s">
        <v>4121</v>
      </c>
      <c r="D286" s="571" t="s">
        <v>2511</v>
      </c>
      <c r="E286" s="571" t="s">
        <v>2511</v>
      </c>
      <c r="F286" s="571" t="s">
        <v>3272</v>
      </c>
      <c r="G286" s="571" t="s">
        <v>4122</v>
      </c>
      <c r="H286" s="571" t="s">
        <v>32</v>
      </c>
      <c r="I286" s="571" t="s">
        <v>3544</v>
      </c>
      <c r="J286" s="1282">
        <v>6579000</v>
      </c>
      <c r="K286" s="1283"/>
      <c r="L286" s="1283"/>
      <c r="M286" s="1283"/>
      <c r="N286" s="1283"/>
      <c r="O286" s="1282">
        <v>6579000</v>
      </c>
      <c r="P286" s="1282">
        <v>6579000</v>
      </c>
      <c r="Q286" s="1282">
        <v>6579000</v>
      </c>
      <c r="R286" s="1282">
        <v>6579000</v>
      </c>
      <c r="S286" s="1281" t="s">
        <v>2588</v>
      </c>
      <c r="T286" s="1173">
        <f>VLOOKUP(D286,'T5-26'!$D$5:$I$332,5,0)</f>
        <v>0</v>
      </c>
      <c r="U286" s="1174">
        <f t="shared" si="4"/>
        <v>6579000</v>
      </c>
    </row>
    <row r="287" spans="1:21" ht="38.25">
      <c r="A287" s="571">
        <v>277</v>
      </c>
      <c r="B287" s="1281" t="s">
        <v>4241</v>
      </c>
      <c r="C287" s="1281" t="s">
        <v>4347</v>
      </c>
      <c r="D287" s="571" t="s">
        <v>4286</v>
      </c>
      <c r="E287" s="571" t="s">
        <v>3528</v>
      </c>
      <c r="F287" s="571" t="s">
        <v>4348</v>
      </c>
      <c r="G287" s="571" t="s">
        <v>4349</v>
      </c>
      <c r="H287" s="571" t="s">
        <v>32</v>
      </c>
      <c r="I287" s="571" t="s">
        <v>3544</v>
      </c>
      <c r="J287" s="1282">
        <v>5314000</v>
      </c>
      <c r="K287" s="1283"/>
      <c r="L287" s="1283"/>
      <c r="M287" s="1283"/>
      <c r="N287" s="1283"/>
      <c r="O287" s="1282">
        <v>5314000</v>
      </c>
      <c r="P287" s="1282">
        <v>5314000</v>
      </c>
      <c r="Q287" s="1282">
        <v>5314000</v>
      </c>
      <c r="R287" s="1282">
        <v>5314000</v>
      </c>
      <c r="S287" s="1281" t="s">
        <v>4320</v>
      </c>
      <c r="T287" s="1173">
        <f>VLOOKUP(D287,'T5-26'!$D$5:$I$332,5,0)</f>
        <v>0</v>
      </c>
      <c r="U287" s="1174">
        <f t="shared" si="4"/>
        <v>5314000</v>
      </c>
    </row>
    <row r="288" spans="1:21" ht="51">
      <c r="A288" s="571">
        <v>278</v>
      </c>
      <c r="B288" s="1281" t="s">
        <v>3352</v>
      </c>
      <c r="C288" s="1281" t="s">
        <v>4128</v>
      </c>
      <c r="D288" s="571" t="s">
        <v>3418</v>
      </c>
      <c r="E288" s="571" t="s">
        <v>3528</v>
      </c>
      <c r="F288" s="571" t="s">
        <v>4129</v>
      </c>
      <c r="G288" s="571" t="s">
        <v>4130</v>
      </c>
      <c r="H288" s="571" t="s">
        <v>32</v>
      </c>
      <c r="I288" s="571" t="s">
        <v>3544</v>
      </c>
      <c r="J288" s="1282">
        <v>4730000</v>
      </c>
      <c r="K288" s="1283"/>
      <c r="L288" s="1283"/>
      <c r="M288" s="1283"/>
      <c r="N288" s="1283"/>
      <c r="O288" s="1282">
        <v>4730000</v>
      </c>
      <c r="P288" s="1282">
        <v>4730000</v>
      </c>
      <c r="Q288" s="1282">
        <v>4730000</v>
      </c>
      <c r="R288" s="1282">
        <v>4730000</v>
      </c>
      <c r="S288" s="1281" t="s">
        <v>2628</v>
      </c>
      <c r="T288" s="1173">
        <f>VLOOKUP(D288,'T5-26'!$D$5:$I$332,5,0)</f>
        <v>0</v>
      </c>
      <c r="U288" s="1174">
        <f t="shared" si="4"/>
        <v>4730000</v>
      </c>
    </row>
    <row r="289" spans="1:21" ht="51">
      <c r="A289" s="571">
        <v>279</v>
      </c>
      <c r="B289" s="1281" t="s">
        <v>3329</v>
      </c>
      <c r="C289" s="1281" t="s">
        <v>4128</v>
      </c>
      <c r="D289" s="571" t="s">
        <v>3406</v>
      </c>
      <c r="E289" s="571" t="s">
        <v>3528</v>
      </c>
      <c r="F289" s="571" t="s">
        <v>4131</v>
      </c>
      <c r="G289" s="571" t="s">
        <v>4132</v>
      </c>
      <c r="H289" s="571" t="s">
        <v>63</v>
      </c>
      <c r="I289" s="571" t="s">
        <v>3544</v>
      </c>
      <c r="J289" s="1282">
        <v>4730000</v>
      </c>
      <c r="K289" s="1283"/>
      <c r="L289" s="1283"/>
      <c r="M289" s="1283"/>
      <c r="N289" s="1283"/>
      <c r="O289" s="1282">
        <v>4730000</v>
      </c>
      <c r="P289" s="1282">
        <v>4730000</v>
      </c>
      <c r="Q289" s="1282">
        <v>4730000</v>
      </c>
      <c r="R289" s="1282">
        <v>4730000</v>
      </c>
      <c r="S289" s="1281" t="s">
        <v>2628</v>
      </c>
      <c r="T289" s="1173">
        <f>VLOOKUP(D289,'T5-26'!$D$5:$I$332,5,0)</f>
        <v>0</v>
      </c>
      <c r="U289" s="1174">
        <f t="shared" si="4"/>
        <v>4730000</v>
      </c>
    </row>
    <row r="290" spans="1:21" ht="63.75">
      <c r="A290" s="571">
        <v>280</v>
      </c>
      <c r="B290" s="1281" t="s">
        <v>3346</v>
      </c>
      <c r="C290" s="1281" t="s">
        <v>4133</v>
      </c>
      <c r="D290" s="571" t="s">
        <v>3415</v>
      </c>
      <c r="E290" s="571" t="s">
        <v>3528</v>
      </c>
      <c r="F290" s="571" t="s">
        <v>4134</v>
      </c>
      <c r="G290" s="571" t="s">
        <v>4135</v>
      </c>
      <c r="H290" s="571" t="s">
        <v>32</v>
      </c>
      <c r="I290" s="571" t="s">
        <v>3544</v>
      </c>
      <c r="J290" s="1282">
        <v>4730000</v>
      </c>
      <c r="K290" s="1283"/>
      <c r="L290" s="1283"/>
      <c r="M290" s="1283"/>
      <c r="N290" s="1283"/>
      <c r="O290" s="1282">
        <v>4730000</v>
      </c>
      <c r="P290" s="1282">
        <v>4730000</v>
      </c>
      <c r="Q290" s="1282">
        <v>4730000</v>
      </c>
      <c r="R290" s="1282">
        <v>4730000</v>
      </c>
      <c r="S290" s="1281" t="s">
        <v>2600</v>
      </c>
      <c r="T290" s="1173">
        <f>VLOOKUP(D290,'T5-26'!$D$5:$I$332,5,0)</f>
        <v>0</v>
      </c>
      <c r="U290" s="1174">
        <f t="shared" si="4"/>
        <v>4730000</v>
      </c>
    </row>
    <row r="291" spans="1:21" ht="38.25">
      <c r="A291" s="571">
        <v>281</v>
      </c>
      <c r="B291" s="1281" t="s">
        <v>5033</v>
      </c>
      <c r="C291" s="1281" t="s">
        <v>3678</v>
      </c>
      <c r="D291" s="571" t="s">
        <v>5169</v>
      </c>
      <c r="E291" s="571" t="s">
        <v>3528</v>
      </c>
      <c r="F291" s="571" t="s">
        <v>5346</v>
      </c>
      <c r="G291" s="571" t="s">
        <v>5347</v>
      </c>
      <c r="H291" s="571" t="s">
        <v>32</v>
      </c>
      <c r="I291" s="571" t="s">
        <v>3544</v>
      </c>
      <c r="J291" s="1282">
        <v>4730000</v>
      </c>
      <c r="K291" s="1283"/>
      <c r="L291" s="1283"/>
      <c r="M291" s="1283"/>
      <c r="N291" s="1283"/>
      <c r="O291" s="1282">
        <v>4730000</v>
      </c>
      <c r="P291" s="1282">
        <v>4730000</v>
      </c>
      <c r="Q291" s="1282">
        <v>4730000</v>
      </c>
      <c r="R291" s="1282">
        <v>4730000</v>
      </c>
      <c r="S291" s="1281" t="s">
        <v>3545</v>
      </c>
      <c r="T291" s="1173" t="e">
        <f>VLOOKUP(D291,'T5-26'!$D$5:$I$332,5,0)</f>
        <v>#N/A</v>
      </c>
      <c r="U291" s="1174" t="e">
        <f t="shared" si="4"/>
        <v>#N/A</v>
      </c>
    </row>
    <row r="292" spans="1:21" ht="38.25">
      <c r="A292" s="571">
        <v>282</v>
      </c>
      <c r="B292" s="1281" t="s">
        <v>229</v>
      </c>
      <c r="C292" s="1281" t="s">
        <v>4136</v>
      </c>
      <c r="D292" s="571" t="s">
        <v>2047</v>
      </c>
      <c r="E292" s="571" t="s">
        <v>3528</v>
      </c>
      <c r="F292" s="571" t="s">
        <v>3274</v>
      </c>
      <c r="G292" s="571" t="s">
        <v>4137</v>
      </c>
      <c r="H292" s="571" t="s">
        <v>63</v>
      </c>
      <c r="I292" s="571" t="s">
        <v>3544</v>
      </c>
      <c r="J292" s="1282">
        <v>5466000</v>
      </c>
      <c r="K292" s="1283"/>
      <c r="L292" s="1283"/>
      <c r="M292" s="1283"/>
      <c r="N292" s="1283"/>
      <c r="O292" s="1282">
        <v>5466000</v>
      </c>
      <c r="P292" s="1282">
        <v>5466000</v>
      </c>
      <c r="Q292" s="1282">
        <v>5466000</v>
      </c>
      <c r="R292" s="1282">
        <v>5466000</v>
      </c>
      <c r="S292" s="1281" t="s">
        <v>4277</v>
      </c>
      <c r="T292" s="1173">
        <f>VLOOKUP(D292,'T5-26'!$D$5:$I$332,5,0)</f>
        <v>0</v>
      </c>
      <c r="U292" s="1174">
        <f t="shared" si="4"/>
        <v>5466000</v>
      </c>
    </row>
    <row r="293" spans="1:21" ht="63.75">
      <c r="A293" s="571">
        <v>283</v>
      </c>
      <c r="B293" s="1281" t="s">
        <v>2849</v>
      </c>
      <c r="C293" s="1281" t="s">
        <v>4138</v>
      </c>
      <c r="D293" s="571" t="s">
        <v>3275</v>
      </c>
      <c r="E293" s="571" t="s">
        <v>3528</v>
      </c>
      <c r="F293" s="571" t="s">
        <v>3276</v>
      </c>
      <c r="G293" s="571" t="s">
        <v>4139</v>
      </c>
      <c r="H293" s="571" t="s">
        <v>32</v>
      </c>
      <c r="I293" s="571" t="s">
        <v>3544</v>
      </c>
      <c r="J293" s="1282">
        <v>4730000</v>
      </c>
      <c r="K293" s="1283"/>
      <c r="L293" s="1283"/>
      <c r="M293" s="1283"/>
      <c r="N293" s="1283"/>
      <c r="O293" s="1282">
        <v>4730000</v>
      </c>
      <c r="P293" s="1282">
        <v>4730000</v>
      </c>
      <c r="Q293" s="1282">
        <v>4730000</v>
      </c>
      <c r="R293" s="1282">
        <v>4730000</v>
      </c>
      <c r="S293" s="1281" t="s">
        <v>2600</v>
      </c>
      <c r="T293" s="1173">
        <f>VLOOKUP(D293,'T5-26'!$D$5:$I$332,5,0)</f>
        <v>0</v>
      </c>
      <c r="U293" s="1174">
        <f t="shared" si="4"/>
        <v>4730000</v>
      </c>
    </row>
    <row r="294" spans="1:21" ht="38.25">
      <c r="A294" s="571">
        <v>284</v>
      </c>
      <c r="B294" s="1281" t="s">
        <v>5037</v>
      </c>
      <c r="C294" s="1281" t="s">
        <v>5348</v>
      </c>
      <c r="D294" s="571" t="s">
        <v>5349</v>
      </c>
      <c r="E294" s="571" t="s">
        <v>3528</v>
      </c>
      <c r="F294" s="571" t="s">
        <v>5350</v>
      </c>
      <c r="G294" s="571" t="s">
        <v>5351</v>
      </c>
      <c r="H294" s="571" t="s">
        <v>32</v>
      </c>
      <c r="I294" s="571" t="s">
        <v>3544</v>
      </c>
      <c r="J294" s="1282">
        <v>4730000</v>
      </c>
      <c r="K294" s="1283"/>
      <c r="L294" s="1283"/>
      <c r="M294" s="1283"/>
      <c r="N294" s="1283"/>
      <c r="O294" s="1282">
        <v>4730000</v>
      </c>
      <c r="P294" s="1282">
        <v>4730000</v>
      </c>
      <c r="Q294" s="1282">
        <v>4730000</v>
      </c>
      <c r="R294" s="1282">
        <v>4730000</v>
      </c>
      <c r="S294" s="1281" t="s">
        <v>3545</v>
      </c>
      <c r="T294" s="1173" t="e">
        <f>VLOOKUP(D294,'T5-26'!$D$5:$I$332,5,0)</f>
        <v>#N/A</v>
      </c>
      <c r="U294" s="1174" t="e">
        <f t="shared" si="4"/>
        <v>#N/A</v>
      </c>
    </row>
    <row r="295" spans="1:21" ht="63.75">
      <c r="A295" s="571">
        <v>285</v>
      </c>
      <c r="B295" s="1281" t="s">
        <v>3228</v>
      </c>
      <c r="C295" s="1281" t="s">
        <v>4140</v>
      </c>
      <c r="D295" s="571" t="s">
        <v>2231</v>
      </c>
      <c r="E295" s="571" t="s">
        <v>3528</v>
      </c>
      <c r="F295" s="571" t="s">
        <v>3277</v>
      </c>
      <c r="G295" s="571" t="s">
        <v>4141</v>
      </c>
      <c r="H295" s="571" t="s">
        <v>32</v>
      </c>
      <c r="I295" s="571" t="s">
        <v>3688</v>
      </c>
      <c r="J295" s="1282">
        <v>5061000</v>
      </c>
      <c r="K295" s="1283"/>
      <c r="L295" s="1283"/>
      <c r="M295" s="1283"/>
      <c r="N295" s="1283"/>
      <c r="O295" s="1282">
        <v>5061000</v>
      </c>
      <c r="P295" s="1282">
        <v>5061000</v>
      </c>
      <c r="Q295" s="1282">
        <v>5061000</v>
      </c>
      <c r="R295" s="1282">
        <v>5061000</v>
      </c>
      <c r="S295" s="1281" t="s">
        <v>2600</v>
      </c>
      <c r="T295" s="1173">
        <f>VLOOKUP(D295,'T5-26'!$D$5:$I$332,5,0)</f>
        <v>0</v>
      </c>
      <c r="U295" s="1174">
        <f t="shared" si="4"/>
        <v>5061000</v>
      </c>
    </row>
    <row r="296" spans="1:21" ht="63.75">
      <c r="A296" s="571">
        <v>286</v>
      </c>
      <c r="B296" s="1281" t="s">
        <v>2787</v>
      </c>
      <c r="C296" s="1281" t="s">
        <v>4142</v>
      </c>
      <c r="D296" s="571" t="s">
        <v>2895</v>
      </c>
      <c r="E296" s="571" t="s">
        <v>3528</v>
      </c>
      <c r="F296" s="571" t="s">
        <v>3278</v>
      </c>
      <c r="G296" s="571" t="s">
        <v>4143</v>
      </c>
      <c r="H296" s="571" t="s">
        <v>63</v>
      </c>
      <c r="I296" s="571" t="s">
        <v>3688</v>
      </c>
      <c r="J296" s="1282">
        <v>4730000</v>
      </c>
      <c r="K296" s="1283"/>
      <c r="L296" s="1283"/>
      <c r="M296" s="1283"/>
      <c r="N296" s="1283"/>
      <c r="O296" s="1282">
        <v>4730000</v>
      </c>
      <c r="P296" s="1282">
        <v>4730000</v>
      </c>
      <c r="Q296" s="1282">
        <v>4730000</v>
      </c>
      <c r="R296" s="1282">
        <v>4730000</v>
      </c>
      <c r="S296" s="1281" t="s">
        <v>2600</v>
      </c>
      <c r="T296" s="1173">
        <f>VLOOKUP(D296,'T5-26'!$D$5:$I$332,5,0)</f>
        <v>0</v>
      </c>
      <c r="U296" s="1174">
        <f t="shared" si="4"/>
        <v>4730000</v>
      </c>
    </row>
    <row r="297" spans="1:21" ht="51">
      <c r="A297" s="571">
        <v>287</v>
      </c>
      <c r="B297" s="1281" t="s">
        <v>2873</v>
      </c>
      <c r="C297" s="1281" t="s">
        <v>4144</v>
      </c>
      <c r="D297" s="571" t="s">
        <v>3279</v>
      </c>
      <c r="E297" s="571" t="s">
        <v>3528</v>
      </c>
      <c r="F297" s="571" t="s">
        <v>3280</v>
      </c>
      <c r="G297" s="571" t="s">
        <v>4145</v>
      </c>
      <c r="H297" s="571" t="s">
        <v>32</v>
      </c>
      <c r="I297" s="571" t="s">
        <v>3688</v>
      </c>
      <c r="J297" s="1282">
        <v>4730000</v>
      </c>
      <c r="K297" s="1283"/>
      <c r="L297" s="1283"/>
      <c r="M297" s="1283"/>
      <c r="N297" s="1283"/>
      <c r="O297" s="1282">
        <v>4730000</v>
      </c>
      <c r="P297" s="1282">
        <v>4730000</v>
      </c>
      <c r="Q297" s="1282">
        <v>4730000</v>
      </c>
      <c r="R297" s="1282">
        <v>4730000</v>
      </c>
      <c r="S297" s="1281" t="s">
        <v>2628</v>
      </c>
      <c r="T297" s="1173">
        <f>VLOOKUP(D297,'T5-26'!$D$5:$I$332,5,0)</f>
        <v>0</v>
      </c>
      <c r="U297" s="1174">
        <f t="shared" si="4"/>
        <v>4730000</v>
      </c>
    </row>
    <row r="298" spans="1:21" ht="25.5">
      <c r="A298" s="571">
        <v>288</v>
      </c>
      <c r="B298" s="1281" t="s">
        <v>2454</v>
      </c>
      <c r="C298" s="1281" t="s">
        <v>4146</v>
      </c>
      <c r="D298" s="571" t="s">
        <v>2558</v>
      </c>
      <c r="E298" s="571" t="s">
        <v>3528</v>
      </c>
      <c r="F298" s="571" t="s">
        <v>3281</v>
      </c>
      <c r="G298" s="571" t="s">
        <v>3667</v>
      </c>
      <c r="H298" s="571" t="s">
        <v>32</v>
      </c>
      <c r="I298" s="571" t="s">
        <v>3596</v>
      </c>
      <c r="J298" s="1282">
        <v>5061000</v>
      </c>
      <c r="K298" s="1283"/>
      <c r="L298" s="1283"/>
      <c r="M298" s="1283"/>
      <c r="N298" s="1283"/>
      <c r="O298" s="1282">
        <v>5061000</v>
      </c>
      <c r="P298" s="1282">
        <v>5061000</v>
      </c>
      <c r="Q298" s="1282">
        <v>5061000</v>
      </c>
      <c r="R298" s="1282">
        <v>5061000</v>
      </c>
      <c r="S298" s="1281" t="s">
        <v>2597</v>
      </c>
      <c r="T298" s="1173">
        <f>VLOOKUP(D298,'T5-26'!$D$5:$I$332,5,0)</f>
        <v>0</v>
      </c>
      <c r="U298" s="1174">
        <f t="shared" si="4"/>
        <v>5061000</v>
      </c>
    </row>
    <row r="299" spans="1:21" ht="51">
      <c r="A299" s="571">
        <v>289</v>
      </c>
      <c r="B299" s="1281" t="s">
        <v>1851</v>
      </c>
      <c r="C299" s="1281" t="s">
        <v>3840</v>
      </c>
      <c r="D299" s="571" t="s">
        <v>3282</v>
      </c>
      <c r="E299" s="571" t="s">
        <v>3528</v>
      </c>
      <c r="F299" s="571" t="s">
        <v>3283</v>
      </c>
      <c r="G299" s="571" t="s">
        <v>4147</v>
      </c>
      <c r="H299" s="571" t="s">
        <v>63</v>
      </c>
      <c r="I299" s="571" t="s">
        <v>3591</v>
      </c>
      <c r="J299" s="1282">
        <v>6579000</v>
      </c>
      <c r="K299" s="1283"/>
      <c r="L299" s="1283"/>
      <c r="M299" s="1283"/>
      <c r="N299" s="1283"/>
      <c r="O299" s="1282">
        <v>6579000</v>
      </c>
      <c r="P299" s="1282">
        <v>6579000</v>
      </c>
      <c r="Q299" s="1282">
        <v>6579000</v>
      </c>
      <c r="R299" s="1282">
        <v>6579000</v>
      </c>
      <c r="S299" s="1281" t="s">
        <v>4287</v>
      </c>
      <c r="T299" s="1173">
        <f>VLOOKUP(D299,'T5-26'!$D$5:$I$332,5,0)</f>
        <v>0</v>
      </c>
      <c r="U299" s="1174">
        <f t="shared" si="4"/>
        <v>6579000</v>
      </c>
    </row>
    <row r="300" spans="1:21" ht="51">
      <c r="A300" s="571">
        <v>290</v>
      </c>
      <c r="B300" s="1281" t="s">
        <v>1912</v>
      </c>
      <c r="C300" s="1281" t="s">
        <v>4148</v>
      </c>
      <c r="D300" s="571" t="s">
        <v>2248</v>
      </c>
      <c r="E300" s="571" t="s">
        <v>3528</v>
      </c>
      <c r="F300" s="571" t="s">
        <v>3284</v>
      </c>
      <c r="G300" s="571" t="s">
        <v>4149</v>
      </c>
      <c r="H300" s="571" t="s">
        <v>63</v>
      </c>
      <c r="I300" s="571" t="s">
        <v>3596</v>
      </c>
      <c r="J300" s="1282">
        <v>5061000</v>
      </c>
      <c r="K300" s="1283"/>
      <c r="L300" s="1283"/>
      <c r="M300" s="1283"/>
      <c r="N300" s="1283"/>
      <c r="O300" s="1282">
        <v>5061000</v>
      </c>
      <c r="P300" s="1282">
        <v>5061000</v>
      </c>
      <c r="Q300" s="1282">
        <v>5061000</v>
      </c>
      <c r="R300" s="1282">
        <v>5061000</v>
      </c>
      <c r="S300" s="1281" t="s">
        <v>2628</v>
      </c>
      <c r="T300" s="1173">
        <f>VLOOKUP(D300,'T5-26'!$D$5:$I$332,5,0)</f>
        <v>0</v>
      </c>
      <c r="U300" s="1174">
        <f t="shared" si="4"/>
        <v>5061000</v>
      </c>
    </row>
    <row r="301" spans="1:21" ht="51">
      <c r="A301" s="571">
        <v>291</v>
      </c>
      <c r="B301" s="1281" t="s">
        <v>2843</v>
      </c>
      <c r="C301" s="1281" t="s">
        <v>4150</v>
      </c>
      <c r="D301" s="571" t="s">
        <v>3285</v>
      </c>
      <c r="E301" s="571" t="s">
        <v>3528</v>
      </c>
      <c r="F301" s="571" t="s">
        <v>3286</v>
      </c>
      <c r="G301" s="571" t="s">
        <v>4151</v>
      </c>
      <c r="H301" s="571" t="s">
        <v>63</v>
      </c>
      <c r="I301" s="571" t="s">
        <v>3544</v>
      </c>
      <c r="J301" s="1282">
        <v>6579000</v>
      </c>
      <c r="K301" s="1283"/>
      <c r="L301" s="1283"/>
      <c r="M301" s="1283"/>
      <c r="N301" s="1283"/>
      <c r="O301" s="1282">
        <v>6579000</v>
      </c>
      <c r="P301" s="1282">
        <v>6579000</v>
      </c>
      <c r="Q301" s="1282">
        <v>6579000</v>
      </c>
      <c r="R301" s="1282">
        <v>6579000</v>
      </c>
      <c r="S301" s="1281" t="s">
        <v>4287</v>
      </c>
      <c r="T301" s="1173">
        <f>VLOOKUP(D301,'T5-26'!$D$5:$I$332,5,0)</f>
        <v>0</v>
      </c>
      <c r="U301" s="1174">
        <f t="shared" si="4"/>
        <v>6579000</v>
      </c>
    </row>
    <row r="302" spans="1:21" ht="38.25">
      <c r="A302" s="571">
        <v>292</v>
      </c>
      <c r="B302" s="1281" t="s">
        <v>301</v>
      </c>
      <c r="C302" s="1281" t="s">
        <v>4152</v>
      </c>
      <c r="D302" s="571" t="s">
        <v>2059</v>
      </c>
      <c r="E302" s="571" t="s">
        <v>2059</v>
      </c>
      <c r="F302" s="571" t="s">
        <v>3287</v>
      </c>
      <c r="G302" s="571" t="s">
        <v>4153</v>
      </c>
      <c r="H302" s="571" t="s">
        <v>63</v>
      </c>
      <c r="I302" s="571" t="s">
        <v>3596</v>
      </c>
      <c r="J302" s="1282">
        <v>6579000</v>
      </c>
      <c r="K302" s="1283"/>
      <c r="L302" s="1283"/>
      <c r="M302" s="1283"/>
      <c r="N302" s="1283"/>
      <c r="O302" s="1282">
        <v>6579000</v>
      </c>
      <c r="P302" s="1282">
        <v>6579000</v>
      </c>
      <c r="Q302" s="1282">
        <v>6579000</v>
      </c>
      <c r="R302" s="1282">
        <v>6579000</v>
      </c>
      <c r="S302" s="1281" t="s">
        <v>2591</v>
      </c>
      <c r="T302" s="1173">
        <f>VLOOKUP(D302,'T5-26'!$D$5:$I$332,5,0)</f>
        <v>0</v>
      </c>
      <c r="U302" s="1174">
        <f t="shared" si="4"/>
        <v>6579000</v>
      </c>
    </row>
    <row r="303" spans="1:21" ht="25.5">
      <c r="A303" s="571">
        <v>293</v>
      </c>
      <c r="B303" s="1281" t="s">
        <v>2777</v>
      </c>
      <c r="C303" s="1281" t="s">
        <v>4154</v>
      </c>
      <c r="D303" s="571" t="s">
        <v>2892</v>
      </c>
      <c r="E303" s="571" t="s">
        <v>3528</v>
      </c>
      <c r="F303" s="571" t="s">
        <v>3288</v>
      </c>
      <c r="G303" s="571" t="s">
        <v>4155</v>
      </c>
      <c r="H303" s="571" t="s">
        <v>32</v>
      </c>
      <c r="I303" s="571" t="s">
        <v>3544</v>
      </c>
      <c r="J303" s="1282">
        <v>5061000</v>
      </c>
      <c r="K303" s="1283"/>
      <c r="L303" s="1283"/>
      <c r="M303" s="1283"/>
      <c r="N303" s="1283"/>
      <c r="O303" s="1282">
        <v>5061000</v>
      </c>
      <c r="P303" s="1282">
        <v>5061000</v>
      </c>
      <c r="Q303" s="1282">
        <v>5061000</v>
      </c>
      <c r="R303" s="1282">
        <v>5061000</v>
      </c>
      <c r="S303" s="1281" t="s">
        <v>2596</v>
      </c>
      <c r="T303" s="1173">
        <f>VLOOKUP(D303,'T5-26'!$D$5:$I$332,5,0)</f>
        <v>0</v>
      </c>
      <c r="U303" s="1174">
        <f t="shared" si="4"/>
        <v>5061000</v>
      </c>
    </row>
    <row r="304" spans="1:21" ht="63.75">
      <c r="A304" s="571">
        <v>294</v>
      </c>
      <c r="B304" s="1281" t="s">
        <v>1156</v>
      </c>
      <c r="C304" s="1281" t="s">
        <v>4156</v>
      </c>
      <c r="D304" s="571" t="s">
        <v>2211</v>
      </c>
      <c r="E304" s="571" t="s">
        <v>3528</v>
      </c>
      <c r="F304" s="571" t="s">
        <v>3289</v>
      </c>
      <c r="G304" s="571" t="s">
        <v>4157</v>
      </c>
      <c r="H304" s="571" t="s">
        <v>32</v>
      </c>
      <c r="I304" s="571" t="s">
        <v>3681</v>
      </c>
      <c r="J304" s="1282">
        <v>5314000</v>
      </c>
      <c r="K304" s="1283"/>
      <c r="L304" s="1283"/>
      <c r="M304" s="1283"/>
      <c r="N304" s="1283"/>
      <c r="O304" s="1282">
        <v>5314000</v>
      </c>
      <c r="P304" s="1282">
        <v>5314000</v>
      </c>
      <c r="Q304" s="1282">
        <v>5314000</v>
      </c>
      <c r="R304" s="1282">
        <v>5314000</v>
      </c>
      <c r="S304" s="1281" t="s">
        <v>2600</v>
      </c>
      <c r="T304" s="1173">
        <f>VLOOKUP(D304,'T5-26'!$D$5:$I$332,5,0)</f>
        <v>0</v>
      </c>
      <c r="U304" s="1174">
        <f t="shared" si="4"/>
        <v>5314000</v>
      </c>
    </row>
    <row r="305" spans="1:21" ht="63.75">
      <c r="A305" s="571">
        <v>295</v>
      </c>
      <c r="B305" s="1281" t="s">
        <v>923</v>
      </c>
      <c r="C305" s="1281" t="s">
        <v>4158</v>
      </c>
      <c r="D305" s="571" t="s">
        <v>2163</v>
      </c>
      <c r="E305" s="571" t="s">
        <v>3528</v>
      </c>
      <c r="F305" s="571" t="s">
        <v>3290</v>
      </c>
      <c r="G305" s="571" t="s">
        <v>4159</v>
      </c>
      <c r="H305" s="571" t="s">
        <v>32</v>
      </c>
      <c r="I305" s="571" t="s">
        <v>3762</v>
      </c>
      <c r="J305" s="1282">
        <v>5739000</v>
      </c>
      <c r="K305" s="1283"/>
      <c r="L305" s="1283"/>
      <c r="M305" s="1283"/>
      <c r="N305" s="1283"/>
      <c r="O305" s="1282">
        <v>5739000</v>
      </c>
      <c r="P305" s="1282">
        <v>5739000</v>
      </c>
      <c r="Q305" s="1282">
        <v>5739000</v>
      </c>
      <c r="R305" s="1282">
        <v>5739000</v>
      </c>
      <c r="S305" s="1281" t="s">
        <v>2600</v>
      </c>
      <c r="T305" s="1173">
        <f>VLOOKUP(D305,'T5-26'!$D$5:$I$332,5,0)</f>
        <v>0</v>
      </c>
      <c r="U305" s="1174">
        <f t="shared" si="4"/>
        <v>5739000</v>
      </c>
    </row>
    <row r="306" spans="1:21" ht="25.5">
      <c r="A306" s="571">
        <v>296</v>
      </c>
      <c r="B306" s="1281" t="s">
        <v>4238</v>
      </c>
      <c r="C306" s="1281" t="s">
        <v>4350</v>
      </c>
      <c r="D306" s="571" t="s">
        <v>4285</v>
      </c>
      <c r="E306" s="571" t="s">
        <v>3528</v>
      </c>
      <c r="F306" s="571" t="s">
        <v>4351</v>
      </c>
      <c r="G306" s="571" t="s">
        <v>4352</v>
      </c>
      <c r="H306" s="571" t="s">
        <v>32</v>
      </c>
      <c r="I306" s="571" t="s">
        <v>3544</v>
      </c>
      <c r="J306" s="1282">
        <v>5061000</v>
      </c>
      <c r="K306" s="1283"/>
      <c r="L306" s="1283"/>
      <c r="M306" s="1283"/>
      <c r="N306" s="1283"/>
      <c r="O306" s="1282">
        <v>5061000</v>
      </c>
      <c r="P306" s="1282">
        <v>5061000</v>
      </c>
      <c r="Q306" s="1282">
        <v>5061000</v>
      </c>
      <c r="R306" s="1282">
        <v>5061000</v>
      </c>
      <c r="S306" s="1281" t="s">
        <v>2597</v>
      </c>
      <c r="T306" s="1173">
        <f>VLOOKUP(D306,'T5-26'!$D$5:$I$332,5,0)</f>
        <v>0</v>
      </c>
      <c r="U306" s="1174">
        <f t="shared" si="4"/>
        <v>5061000</v>
      </c>
    </row>
    <row r="307" spans="1:21" ht="51">
      <c r="A307" s="571">
        <v>297</v>
      </c>
      <c r="B307" s="1281" t="s">
        <v>1132</v>
      </c>
      <c r="C307" s="1281" t="s">
        <v>4160</v>
      </c>
      <c r="D307" s="571" t="s">
        <v>2206</v>
      </c>
      <c r="E307" s="571" t="s">
        <v>3528</v>
      </c>
      <c r="F307" s="571" t="s">
        <v>3291</v>
      </c>
      <c r="G307" s="571" t="s">
        <v>4161</v>
      </c>
      <c r="H307" s="571" t="s">
        <v>63</v>
      </c>
      <c r="I307" s="571" t="s">
        <v>3596</v>
      </c>
      <c r="J307" s="1282">
        <v>5314000</v>
      </c>
      <c r="K307" s="1283"/>
      <c r="L307" s="1283"/>
      <c r="M307" s="1283"/>
      <c r="N307" s="1283"/>
      <c r="O307" s="1282">
        <v>5314000</v>
      </c>
      <c r="P307" s="1282">
        <v>5314000</v>
      </c>
      <c r="Q307" s="1282">
        <v>5314000</v>
      </c>
      <c r="R307" s="1282">
        <v>5314000</v>
      </c>
      <c r="S307" s="1281" t="s">
        <v>2628</v>
      </c>
      <c r="T307" s="1173">
        <f>VLOOKUP(D307,'T5-26'!$D$5:$I$332,5,0)</f>
        <v>0</v>
      </c>
      <c r="U307" s="1174">
        <f t="shared" si="4"/>
        <v>5314000</v>
      </c>
    </row>
    <row r="308" spans="1:21" ht="63.75">
      <c r="A308" s="571">
        <v>298</v>
      </c>
      <c r="B308" s="1281" t="s">
        <v>1885</v>
      </c>
      <c r="C308" s="1281" t="s">
        <v>4163</v>
      </c>
      <c r="D308" s="571" t="s">
        <v>2237</v>
      </c>
      <c r="E308" s="571" t="s">
        <v>2237</v>
      </c>
      <c r="F308" s="571" t="s">
        <v>3293</v>
      </c>
      <c r="G308" s="571" t="s">
        <v>4164</v>
      </c>
      <c r="H308" s="571" t="s">
        <v>32</v>
      </c>
      <c r="I308" s="571" t="s">
        <v>3681</v>
      </c>
      <c r="J308" s="1282">
        <v>5061000</v>
      </c>
      <c r="K308" s="1283"/>
      <c r="L308" s="1283"/>
      <c r="M308" s="1283"/>
      <c r="N308" s="1283"/>
      <c r="O308" s="1282">
        <v>5061000</v>
      </c>
      <c r="P308" s="1282">
        <v>5061000</v>
      </c>
      <c r="Q308" s="1282">
        <v>5061000</v>
      </c>
      <c r="R308" s="1282">
        <v>5061000</v>
      </c>
      <c r="S308" s="1281" t="s">
        <v>2600</v>
      </c>
      <c r="T308" s="1173">
        <f>VLOOKUP(D308,'T5-26'!$D$5:$I$332,5,0)</f>
        <v>0</v>
      </c>
      <c r="U308" s="1174">
        <f t="shared" si="4"/>
        <v>5061000</v>
      </c>
    </row>
    <row r="309" spans="1:21" ht="63.75">
      <c r="A309" s="571">
        <v>299</v>
      </c>
      <c r="B309" s="1281" t="s">
        <v>2857</v>
      </c>
      <c r="C309" s="1281" t="s">
        <v>4167</v>
      </c>
      <c r="D309" s="571" t="s">
        <v>3295</v>
      </c>
      <c r="E309" s="571" t="s">
        <v>3528</v>
      </c>
      <c r="F309" s="571" t="s">
        <v>3296</v>
      </c>
      <c r="G309" s="571" t="s">
        <v>4168</v>
      </c>
      <c r="H309" s="571" t="s">
        <v>63</v>
      </c>
      <c r="I309" s="571" t="s">
        <v>3591</v>
      </c>
      <c r="J309" s="1282">
        <v>4730000</v>
      </c>
      <c r="K309" s="1283"/>
      <c r="L309" s="1283"/>
      <c r="M309" s="1283"/>
      <c r="N309" s="1283"/>
      <c r="O309" s="1282">
        <v>4730000</v>
      </c>
      <c r="P309" s="1282">
        <v>4730000</v>
      </c>
      <c r="Q309" s="1282">
        <v>4730000</v>
      </c>
      <c r="R309" s="1282">
        <v>4730000</v>
      </c>
      <c r="S309" s="1281" t="s">
        <v>2600</v>
      </c>
      <c r="T309" s="1173">
        <f>VLOOKUP(D309,'T5-26'!$D$5:$I$332,5,0)</f>
        <v>0</v>
      </c>
      <c r="U309" s="1174">
        <f t="shared" si="4"/>
        <v>4730000</v>
      </c>
    </row>
    <row r="310" spans="1:21" ht="51">
      <c r="A310" s="571">
        <v>300</v>
      </c>
      <c r="B310" s="1281" t="s">
        <v>1105</v>
      </c>
      <c r="C310" s="1281" t="s">
        <v>4169</v>
      </c>
      <c r="D310" s="571" t="s">
        <v>2203</v>
      </c>
      <c r="E310" s="571" t="s">
        <v>3528</v>
      </c>
      <c r="F310" s="571" t="s">
        <v>3297</v>
      </c>
      <c r="G310" s="571" t="s">
        <v>4170</v>
      </c>
      <c r="H310" s="571" t="s">
        <v>63</v>
      </c>
      <c r="I310" s="571" t="s">
        <v>3544</v>
      </c>
      <c r="J310" s="1282">
        <v>5314000</v>
      </c>
      <c r="K310" s="1283"/>
      <c r="L310" s="1283"/>
      <c r="M310" s="1283"/>
      <c r="N310" s="1283"/>
      <c r="O310" s="1282">
        <v>5314000</v>
      </c>
      <c r="P310" s="1282">
        <v>5314000</v>
      </c>
      <c r="Q310" s="1282">
        <v>5314000</v>
      </c>
      <c r="R310" s="1282">
        <v>5314000</v>
      </c>
      <c r="S310" s="1281" t="s">
        <v>2628</v>
      </c>
      <c r="T310" s="1173">
        <f>VLOOKUP(D310,'T5-26'!$D$5:$I$332,5,0)</f>
        <v>0</v>
      </c>
      <c r="U310" s="1174">
        <f t="shared" si="4"/>
        <v>5314000</v>
      </c>
    </row>
    <row r="311" spans="1:21" ht="63.75">
      <c r="A311" s="571">
        <v>301</v>
      </c>
      <c r="B311" s="1281" t="s">
        <v>1150</v>
      </c>
      <c r="C311" s="1281" t="s">
        <v>4172</v>
      </c>
      <c r="D311" s="571" t="s">
        <v>2210</v>
      </c>
      <c r="E311" s="571" t="s">
        <v>3528</v>
      </c>
      <c r="F311" s="571" t="s">
        <v>3299</v>
      </c>
      <c r="G311" s="571" t="s">
        <v>771</v>
      </c>
      <c r="H311" s="571" t="s">
        <v>32</v>
      </c>
      <c r="I311" s="571" t="s">
        <v>3681</v>
      </c>
      <c r="J311" s="1282">
        <v>5314000</v>
      </c>
      <c r="K311" s="1283"/>
      <c r="L311" s="1283"/>
      <c r="M311" s="1283"/>
      <c r="N311" s="1283"/>
      <c r="O311" s="1282">
        <v>5314000</v>
      </c>
      <c r="P311" s="1282">
        <v>5314000</v>
      </c>
      <c r="Q311" s="1282">
        <v>5314000</v>
      </c>
      <c r="R311" s="1282">
        <v>5314000</v>
      </c>
      <c r="S311" s="1281" t="s">
        <v>2600</v>
      </c>
      <c r="T311" s="1173">
        <f>VLOOKUP(D311,'T5-26'!$D$5:$I$332,5,0)</f>
        <v>0</v>
      </c>
      <c r="U311" s="1174">
        <f t="shared" si="4"/>
        <v>5314000</v>
      </c>
    </row>
    <row r="312" spans="1:21" ht="25.5">
      <c r="A312" s="571">
        <v>302</v>
      </c>
      <c r="B312" s="1281" t="s">
        <v>2291</v>
      </c>
      <c r="C312" s="1281" t="s">
        <v>4173</v>
      </c>
      <c r="D312" s="571" t="s">
        <v>2515</v>
      </c>
      <c r="E312" s="571" t="s">
        <v>3528</v>
      </c>
      <c r="F312" s="571" t="s">
        <v>3300</v>
      </c>
      <c r="G312" s="571" t="s">
        <v>4174</v>
      </c>
      <c r="H312" s="571" t="s">
        <v>32</v>
      </c>
      <c r="I312" s="571" t="s">
        <v>4175</v>
      </c>
      <c r="J312" s="1282">
        <v>5314000</v>
      </c>
      <c r="K312" s="1283"/>
      <c r="L312" s="1283"/>
      <c r="M312" s="1283"/>
      <c r="N312" s="1283"/>
      <c r="O312" s="1282">
        <v>5314000</v>
      </c>
      <c r="P312" s="1282">
        <v>5314000</v>
      </c>
      <c r="Q312" s="1282">
        <v>5314000</v>
      </c>
      <c r="R312" s="1282">
        <v>5314000</v>
      </c>
      <c r="S312" s="1281" t="s">
        <v>3891</v>
      </c>
      <c r="T312" s="1173">
        <f>VLOOKUP(D312,'T5-26'!$D$5:$I$332,5,0)</f>
        <v>0</v>
      </c>
      <c r="U312" s="1174">
        <f t="shared" si="4"/>
        <v>5314000</v>
      </c>
    </row>
    <row r="313" spans="1:21" ht="63.75">
      <c r="A313" s="571">
        <v>303</v>
      </c>
      <c r="B313" s="1281" t="s">
        <v>1072</v>
      </c>
      <c r="C313" s="1281" t="s">
        <v>4176</v>
      </c>
      <c r="D313" s="571" t="s">
        <v>2196</v>
      </c>
      <c r="E313" s="571" t="s">
        <v>3528</v>
      </c>
      <c r="F313" s="571" t="s">
        <v>3301</v>
      </c>
      <c r="G313" s="571" t="s">
        <v>1001</v>
      </c>
      <c r="H313" s="571" t="s">
        <v>63</v>
      </c>
      <c r="I313" s="571" t="s">
        <v>3540</v>
      </c>
      <c r="J313" s="1282">
        <v>5739000</v>
      </c>
      <c r="K313" s="1283"/>
      <c r="L313" s="1283"/>
      <c r="M313" s="1283"/>
      <c r="N313" s="1283"/>
      <c r="O313" s="1282">
        <v>5739000</v>
      </c>
      <c r="P313" s="1282">
        <v>5739000</v>
      </c>
      <c r="Q313" s="1282">
        <v>5739000</v>
      </c>
      <c r="R313" s="1282">
        <v>5739000</v>
      </c>
      <c r="S313" s="1281" t="s">
        <v>2600</v>
      </c>
      <c r="T313" s="1173">
        <f>VLOOKUP(D313,'T5-26'!$D$5:$I$332,5,0)</f>
        <v>0</v>
      </c>
      <c r="U313" s="1174">
        <f t="shared" si="4"/>
        <v>5739000</v>
      </c>
    </row>
    <row r="314" spans="1:21" ht="38.25">
      <c r="A314" s="571">
        <v>304</v>
      </c>
      <c r="B314" s="1281" t="s">
        <v>5056</v>
      </c>
      <c r="C314" s="1281" t="s">
        <v>3528</v>
      </c>
      <c r="D314" s="571" t="s">
        <v>5174</v>
      </c>
      <c r="E314" s="571" t="s">
        <v>3528</v>
      </c>
      <c r="F314" s="571" t="s">
        <v>5352</v>
      </c>
      <c r="G314" s="571" t="s">
        <v>5353</v>
      </c>
      <c r="H314" s="571" t="s">
        <v>32</v>
      </c>
      <c r="I314" s="571" t="s">
        <v>3544</v>
      </c>
      <c r="J314" s="1282">
        <v>4730000</v>
      </c>
      <c r="K314" s="1283"/>
      <c r="L314" s="1283"/>
      <c r="M314" s="1283"/>
      <c r="N314" s="1283"/>
      <c r="O314" s="1282">
        <v>4730000</v>
      </c>
      <c r="P314" s="1282">
        <v>4730000</v>
      </c>
      <c r="Q314" s="1282">
        <v>4730000</v>
      </c>
      <c r="R314" s="1282">
        <v>4730000</v>
      </c>
      <c r="S314" s="1281" t="s">
        <v>3545</v>
      </c>
      <c r="T314" s="1173" t="e">
        <f>VLOOKUP(D314,'T5-26'!$D$5:$I$332,5,0)</f>
        <v>#N/A</v>
      </c>
      <c r="U314" s="1174" t="e">
        <f t="shared" si="4"/>
        <v>#N/A</v>
      </c>
    </row>
    <row r="315" spans="1:21" ht="38.25">
      <c r="A315" s="571">
        <v>305</v>
      </c>
      <c r="B315" s="1281" t="s">
        <v>5075</v>
      </c>
      <c r="C315" s="1281" t="s">
        <v>3528</v>
      </c>
      <c r="D315" s="571" t="s">
        <v>5175</v>
      </c>
      <c r="E315" s="571" t="s">
        <v>3528</v>
      </c>
      <c r="F315" s="571" t="s">
        <v>5354</v>
      </c>
      <c r="G315" s="571" t="s">
        <v>5355</v>
      </c>
      <c r="H315" s="571" t="s">
        <v>32</v>
      </c>
      <c r="I315" s="571" t="s">
        <v>3544</v>
      </c>
      <c r="J315" s="1282">
        <v>4730000</v>
      </c>
      <c r="K315" s="1283"/>
      <c r="L315" s="1283"/>
      <c r="M315" s="1283"/>
      <c r="N315" s="1283"/>
      <c r="O315" s="1282">
        <v>4730000</v>
      </c>
      <c r="P315" s="1282">
        <v>4730000</v>
      </c>
      <c r="Q315" s="1282">
        <v>4730000</v>
      </c>
      <c r="R315" s="1282">
        <v>4730000</v>
      </c>
      <c r="S315" s="1281" t="s">
        <v>3545</v>
      </c>
      <c r="T315" s="1173" t="e">
        <f>VLOOKUP(D315,'T5-26'!$D$5:$I$332,5,0)</f>
        <v>#N/A</v>
      </c>
      <c r="U315" s="1174" t="e">
        <f t="shared" si="4"/>
        <v>#N/A</v>
      </c>
    </row>
    <row r="316" spans="1:21" ht="38.25">
      <c r="A316" s="571">
        <v>306</v>
      </c>
      <c r="B316" s="1281" t="s">
        <v>5064</v>
      </c>
      <c r="C316" s="1281" t="s">
        <v>3528</v>
      </c>
      <c r="D316" s="571" t="s">
        <v>5176</v>
      </c>
      <c r="E316" s="571" t="s">
        <v>3528</v>
      </c>
      <c r="F316" s="571" t="s">
        <v>5356</v>
      </c>
      <c r="G316" s="571" t="s">
        <v>4342</v>
      </c>
      <c r="H316" s="571" t="s">
        <v>32</v>
      </c>
      <c r="I316" s="571" t="s">
        <v>3544</v>
      </c>
      <c r="J316" s="1282">
        <v>4730000</v>
      </c>
      <c r="K316" s="1283"/>
      <c r="L316" s="1283"/>
      <c r="M316" s="1283"/>
      <c r="N316" s="1283"/>
      <c r="O316" s="1282">
        <v>4730000</v>
      </c>
      <c r="P316" s="1282">
        <v>4730000</v>
      </c>
      <c r="Q316" s="1282">
        <v>4730000</v>
      </c>
      <c r="R316" s="1282">
        <v>4730000</v>
      </c>
      <c r="S316" s="1281" t="s">
        <v>3545</v>
      </c>
      <c r="T316" s="1173" t="e">
        <f>VLOOKUP(D316,'T5-26'!$D$5:$I$332,5,0)</f>
        <v>#N/A</v>
      </c>
      <c r="U316" s="1174" t="e">
        <f t="shared" si="4"/>
        <v>#N/A</v>
      </c>
    </row>
    <row r="317" spans="1:21" ht="38.25">
      <c r="A317" s="571">
        <v>307</v>
      </c>
      <c r="B317" s="1281" t="s">
        <v>5083</v>
      </c>
      <c r="C317" s="1281" t="s">
        <v>3528</v>
      </c>
      <c r="D317" s="571" t="s">
        <v>5177</v>
      </c>
      <c r="E317" s="571" t="s">
        <v>3528</v>
      </c>
      <c r="F317" s="571" t="s">
        <v>5357</v>
      </c>
      <c r="G317" s="571" t="s">
        <v>350</v>
      </c>
      <c r="H317" s="571" t="s">
        <v>32</v>
      </c>
      <c r="I317" s="571" t="s">
        <v>3544</v>
      </c>
      <c r="J317" s="1282">
        <v>4730000</v>
      </c>
      <c r="K317" s="1283"/>
      <c r="L317" s="1283"/>
      <c r="M317" s="1283"/>
      <c r="N317" s="1283"/>
      <c r="O317" s="1282">
        <v>4730000</v>
      </c>
      <c r="P317" s="1282">
        <v>4730000</v>
      </c>
      <c r="Q317" s="1282">
        <v>4730000</v>
      </c>
      <c r="R317" s="1282">
        <v>4730000</v>
      </c>
      <c r="S317" s="1281" t="s">
        <v>3545</v>
      </c>
      <c r="T317" s="1173" t="e">
        <f>VLOOKUP(D317,'T5-26'!$D$5:$I$332,5,0)</f>
        <v>#N/A</v>
      </c>
      <c r="U317" s="1174" t="e">
        <f t="shared" si="4"/>
        <v>#N/A</v>
      </c>
    </row>
    <row r="318" spans="1:21" ht="51">
      <c r="A318" s="571">
        <v>308</v>
      </c>
      <c r="B318" s="1281" t="s">
        <v>319</v>
      </c>
      <c r="C318" s="1281" t="s">
        <v>4177</v>
      </c>
      <c r="D318" s="571" t="s">
        <v>2063</v>
      </c>
      <c r="E318" s="571" t="s">
        <v>3528</v>
      </c>
      <c r="F318" s="571" t="s">
        <v>3302</v>
      </c>
      <c r="G318" s="571" t="s">
        <v>4178</v>
      </c>
      <c r="H318" s="571" t="s">
        <v>63</v>
      </c>
      <c r="I318" s="571" t="s">
        <v>3596</v>
      </c>
      <c r="J318" s="1282">
        <v>7105000</v>
      </c>
      <c r="K318" s="1283"/>
      <c r="L318" s="1283"/>
      <c r="M318" s="1283"/>
      <c r="N318" s="1283"/>
      <c r="O318" s="1282">
        <v>7105000</v>
      </c>
      <c r="P318" s="1282">
        <v>7105000</v>
      </c>
      <c r="Q318" s="1282">
        <v>7105000</v>
      </c>
      <c r="R318" s="1282">
        <v>7105000</v>
      </c>
      <c r="S318" s="1281" t="s">
        <v>4278</v>
      </c>
      <c r="T318" s="1173">
        <f>VLOOKUP(D318,'T5-26'!$D$5:$I$332,5,0)</f>
        <v>0</v>
      </c>
      <c r="U318" s="1174">
        <f t="shared" si="4"/>
        <v>7105000</v>
      </c>
    </row>
    <row r="319" spans="1:21" ht="51">
      <c r="A319" s="571">
        <v>309</v>
      </c>
      <c r="B319" s="1281" t="s">
        <v>1858</v>
      </c>
      <c r="C319" s="1281" t="s">
        <v>4179</v>
      </c>
      <c r="D319" s="571" t="s">
        <v>2057</v>
      </c>
      <c r="E319" s="571" t="s">
        <v>3528</v>
      </c>
      <c r="F319" s="571" t="s">
        <v>3303</v>
      </c>
      <c r="G319" s="571" t="s">
        <v>4180</v>
      </c>
      <c r="H319" s="571" t="s">
        <v>63</v>
      </c>
      <c r="I319" s="571" t="s">
        <v>3596</v>
      </c>
      <c r="J319" s="1282">
        <v>6579000</v>
      </c>
      <c r="K319" s="1283"/>
      <c r="L319" s="1283"/>
      <c r="M319" s="1283"/>
      <c r="N319" s="1283"/>
      <c r="O319" s="1282">
        <v>6579000</v>
      </c>
      <c r="P319" s="1282">
        <v>6579000</v>
      </c>
      <c r="Q319" s="1282">
        <v>6579000</v>
      </c>
      <c r="R319" s="1282">
        <v>6579000</v>
      </c>
      <c r="S319" s="1281" t="s">
        <v>2590</v>
      </c>
      <c r="T319" s="1173">
        <f>VLOOKUP(D319,'T5-26'!$D$5:$I$332,5,0)</f>
        <v>0</v>
      </c>
      <c r="U319" s="1174">
        <f t="shared" si="4"/>
        <v>6579000</v>
      </c>
    </row>
    <row r="320" spans="1:21" ht="51">
      <c r="A320" s="571">
        <v>310</v>
      </c>
      <c r="B320" s="1281" t="s">
        <v>1221</v>
      </c>
      <c r="C320" s="1281" t="s">
        <v>4181</v>
      </c>
      <c r="D320" s="571" t="s">
        <v>2557</v>
      </c>
      <c r="E320" s="571" t="s">
        <v>3528</v>
      </c>
      <c r="F320" s="571" t="s">
        <v>3304</v>
      </c>
      <c r="G320" s="571" t="s">
        <v>4182</v>
      </c>
      <c r="H320" s="571" t="s">
        <v>32</v>
      </c>
      <c r="I320" s="571" t="s">
        <v>3544</v>
      </c>
      <c r="J320" s="1282">
        <v>5466000</v>
      </c>
      <c r="K320" s="1283"/>
      <c r="L320" s="1283"/>
      <c r="M320" s="1283"/>
      <c r="N320" s="1283"/>
      <c r="O320" s="1282">
        <v>5466000</v>
      </c>
      <c r="P320" s="1282">
        <v>5466000</v>
      </c>
      <c r="Q320" s="1282">
        <v>5466000</v>
      </c>
      <c r="R320" s="1282">
        <v>5466000</v>
      </c>
      <c r="S320" s="1281" t="s">
        <v>2588</v>
      </c>
      <c r="T320" s="1173">
        <f>VLOOKUP(D320,'T5-26'!$D$5:$I$332,5,0)</f>
        <v>0</v>
      </c>
      <c r="U320" s="1174">
        <f t="shared" si="4"/>
        <v>5466000</v>
      </c>
    </row>
    <row r="321" spans="1:21" ht="63.75">
      <c r="A321" s="571">
        <v>311</v>
      </c>
      <c r="B321" s="1281" t="s">
        <v>1579</v>
      </c>
      <c r="C321" s="1281" t="s">
        <v>4183</v>
      </c>
      <c r="D321" s="571" t="s">
        <v>1735</v>
      </c>
      <c r="E321" s="571" t="s">
        <v>1735</v>
      </c>
      <c r="F321" s="571" t="s">
        <v>3305</v>
      </c>
      <c r="G321" s="571" t="s">
        <v>4184</v>
      </c>
      <c r="H321" s="571" t="s">
        <v>32</v>
      </c>
      <c r="I321" s="571" t="s">
        <v>3596</v>
      </c>
      <c r="J321" s="1282">
        <v>6579000</v>
      </c>
      <c r="K321" s="1283"/>
      <c r="L321" s="1283"/>
      <c r="M321" s="1283"/>
      <c r="N321" s="1283"/>
      <c r="O321" s="1282">
        <v>6579000</v>
      </c>
      <c r="P321" s="1282">
        <v>6579000</v>
      </c>
      <c r="Q321" s="1282">
        <v>6579000</v>
      </c>
      <c r="R321" s="1282">
        <v>6579000</v>
      </c>
      <c r="S321" s="1281" t="s">
        <v>4282</v>
      </c>
      <c r="T321" s="1173">
        <f>VLOOKUP(D321,'T5-26'!$D$5:$I$332,5,0)</f>
        <v>0</v>
      </c>
      <c r="U321" s="1174">
        <f t="shared" si="4"/>
        <v>6579000</v>
      </c>
    </row>
    <row r="322" spans="1:21" ht="63.75">
      <c r="A322" s="571">
        <v>312</v>
      </c>
      <c r="B322" s="1281" t="s">
        <v>1100</v>
      </c>
      <c r="C322" s="1281" t="s">
        <v>4185</v>
      </c>
      <c r="D322" s="571" t="s">
        <v>2202</v>
      </c>
      <c r="E322" s="571" t="s">
        <v>3528</v>
      </c>
      <c r="F322" s="571" t="s">
        <v>3306</v>
      </c>
      <c r="G322" s="571" t="s">
        <v>3567</v>
      </c>
      <c r="H322" s="571" t="s">
        <v>32</v>
      </c>
      <c r="I322" s="571" t="s">
        <v>3540</v>
      </c>
      <c r="J322" s="1282">
        <v>5739000</v>
      </c>
      <c r="K322" s="1283"/>
      <c r="L322" s="1283"/>
      <c r="M322" s="1283"/>
      <c r="N322" s="1283"/>
      <c r="O322" s="1282">
        <v>5739000</v>
      </c>
      <c r="P322" s="1282">
        <v>5739000</v>
      </c>
      <c r="Q322" s="1282">
        <v>5739000</v>
      </c>
      <c r="R322" s="1282">
        <v>5739000</v>
      </c>
      <c r="S322" s="1281" t="s">
        <v>2600</v>
      </c>
      <c r="T322" s="1173">
        <f>VLOOKUP(D322,'T5-26'!$D$5:$I$332,5,0)</f>
        <v>0</v>
      </c>
      <c r="U322" s="1174">
        <f t="shared" si="4"/>
        <v>5739000</v>
      </c>
    </row>
    <row r="323" spans="1:21" ht="63.75">
      <c r="A323" s="571">
        <v>313</v>
      </c>
      <c r="B323" s="1281" t="s">
        <v>1093</v>
      </c>
      <c r="C323" s="1281" t="s">
        <v>4186</v>
      </c>
      <c r="D323" s="571" t="s">
        <v>2200</v>
      </c>
      <c r="E323" s="571" t="s">
        <v>3528</v>
      </c>
      <c r="F323" s="571" t="s">
        <v>3307</v>
      </c>
      <c r="G323" s="571" t="s">
        <v>3795</v>
      </c>
      <c r="H323" s="571" t="s">
        <v>32</v>
      </c>
      <c r="I323" s="571" t="s">
        <v>3540</v>
      </c>
      <c r="J323" s="1282">
        <v>5739000</v>
      </c>
      <c r="K323" s="1283"/>
      <c r="L323" s="1283"/>
      <c r="M323" s="1283"/>
      <c r="N323" s="1283"/>
      <c r="O323" s="1282">
        <v>5739000</v>
      </c>
      <c r="P323" s="1282">
        <v>5739000</v>
      </c>
      <c r="Q323" s="1282">
        <v>5739000</v>
      </c>
      <c r="R323" s="1282">
        <v>5739000</v>
      </c>
      <c r="S323" s="1281" t="s">
        <v>2600</v>
      </c>
      <c r="T323" s="1173">
        <f>VLOOKUP(D323,'T5-26'!$D$5:$I$332,5,0)</f>
        <v>0</v>
      </c>
      <c r="U323" s="1174">
        <f t="shared" si="4"/>
        <v>5739000</v>
      </c>
    </row>
    <row r="324" spans="1:21" ht="51">
      <c r="A324" s="571">
        <v>314</v>
      </c>
      <c r="B324" s="1281" t="s">
        <v>2811</v>
      </c>
      <c r="C324" s="1281" t="s">
        <v>4187</v>
      </c>
      <c r="D324" s="571" t="s">
        <v>2878</v>
      </c>
      <c r="E324" s="571" t="s">
        <v>3528</v>
      </c>
      <c r="F324" s="571" t="s">
        <v>3308</v>
      </c>
      <c r="G324" s="571" t="s">
        <v>4188</v>
      </c>
      <c r="H324" s="571" t="s">
        <v>63</v>
      </c>
      <c r="I324" s="571" t="s">
        <v>3544</v>
      </c>
      <c r="J324" s="1282">
        <v>6579000</v>
      </c>
      <c r="K324" s="1283"/>
      <c r="L324" s="1283"/>
      <c r="M324" s="1283"/>
      <c r="N324" s="1283"/>
      <c r="O324" s="1282">
        <v>6579000</v>
      </c>
      <c r="P324" s="1282">
        <v>6579000</v>
      </c>
      <c r="Q324" s="1282">
        <v>6579000</v>
      </c>
      <c r="R324" s="1282">
        <v>6579000</v>
      </c>
      <c r="S324" s="1281" t="s">
        <v>2588</v>
      </c>
      <c r="T324" s="1173">
        <f>VLOOKUP(D324,'T5-26'!$D$5:$I$332,5,0)</f>
        <v>0</v>
      </c>
      <c r="U324" s="1174">
        <f t="shared" si="4"/>
        <v>6579000</v>
      </c>
    </row>
    <row r="325" spans="1:21" ht="63.75">
      <c r="A325" s="571">
        <v>315</v>
      </c>
      <c r="B325" s="1281" t="s">
        <v>2858</v>
      </c>
      <c r="C325" s="1281" t="s">
        <v>4024</v>
      </c>
      <c r="D325" s="571" t="s">
        <v>3309</v>
      </c>
      <c r="E325" s="571" t="s">
        <v>3528</v>
      </c>
      <c r="F325" s="571" t="s">
        <v>3310</v>
      </c>
      <c r="G325" s="571" t="s">
        <v>4095</v>
      </c>
      <c r="H325" s="571" t="s">
        <v>32</v>
      </c>
      <c r="I325" s="571" t="s">
        <v>3544</v>
      </c>
      <c r="J325" s="1282">
        <v>4730000</v>
      </c>
      <c r="K325" s="1283"/>
      <c r="L325" s="1283"/>
      <c r="M325" s="1283"/>
      <c r="N325" s="1283"/>
      <c r="O325" s="1282">
        <v>4730000</v>
      </c>
      <c r="P325" s="1282">
        <v>4730000</v>
      </c>
      <c r="Q325" s="1282">
        <v>4730000</v>
      </c>
      <c r="R325" s="1282">
        <v>4730000</v>
      </c>
      <c r="S325" s="1281" t="s">
        <v>2600</v>
      </c>
      <c r="T325" s="1173">
        <f>VLOOKUP(D325,'T5-26'!$D$5:$I$332,5,0)</f>
        <v>0</v>
      </c>
      <c r="U325" s="1174">
        <f t="shared" si="4"/>
        <v>4730000</v>
      </c>
    </row>
    <row r="326" spans="1:21" ht="25.5">
      <c r="A326" s="571">
        <v>316</v>
      </c>
      <c r="B326" s="1281" t="s">
        <v>1865</v>
      </c>
      <c r="C326" s="1281" t="s">
        <v>4189</v>
      </c>
      <c r="D326" s="571" t="s">
        <v>2108</v>
      </c>
      <c r="E326" s="571" t="s">
        <v>3528</v>
      </c>
      <c r="F326" s="571" t="s">
        <v>3311</v>
      </c>
      <c r="G326" s="571" t="s">
        <v>4190</v>
      </c>
      <c r="H326" s="571" t="s">
        <v>32</v>
      </c>
      <c r="I326" s="571" t="s">
        <v>4069</v>
      </c>
      <c r="J326" s="1282">
        <v>5061000</v>
      </c>
      <c r="K326" s="1283"/>
      <c r="L326" s="1283"/>
      <c r="M326" s="1283"/>
      <c r="N326" s="1283"/>
      <c r="O326" s="1282">
        <v>5061000</v>
      </c>
      <c r="P326" s="1282">
        <v>5061000</v>
      </c>
      <c r="Q326" s="1282">
        <v>5061000</v>
      </c>
      <c r="R326" s="1282">
        <v>5061000</v>
      </c>
      <c r="S326" s="1281" t="s">
        <v>2596</v>
      </c>
      <c r="T326" s="1173">
        <f>VLOOKUP(D326,'T5-26'!$D$5:$I$332,5,0)</f>
        <v>0</v>
      </c>
      <c r="U326" s="1174">
        <f t="shared" si="4"/>
        <v>5061000</v>
      </c>
    </row>
    <row r="327" spans="1:21" ht="63.75">
      <c r="A327" s="571">
        <v>317</v>
      </c>
      <c r="B327" s="1281" t="s">
        <v>2864</v>
      </c>
      <c r="C327" s="1281" t="s">
        <v>3722</v>
      </c>
      <c r="D327" s="571" t="s">
        <v>3312</v>
      </c>
      <c r="E327" s="571" t="s">
        <v>3528</v>
      </c>
      <c r="F327" s="571" t="s">
        <v>3313</v>
      </c>
      <c r="G327" s="571" t="s">
        <v>4191</v>
      </c>
      <c r="H327" s="571" t="s">
        <v>32</v>
      </c>
      <c r="I327" s="571" t="s">
        <v>3544</v>
      </c>
      <c r="J327" s="1282">
        <v>4730000</v>
      </c>
      <c r="K327" s="1283"/>
      <c r="L327" s="1283"/>
      <c r="M327" s="1283"/>
      <c r="N327" s="1283"/>
      <c r="O327" s="1282">
        <v>4730000</v>
      </c>
      <c r="P327" s="1282">
        <v>4730000</v>
      </c>
      <c r="Q327" s="1282">
        <v>4730000</v>
      </c>
      <c r="R327" s="1282">
        <v>4730000</v>
      </c>
      <c r="S327" s="1281" t="s">
        <v>2600</v>
      </c>
      <c r="T327" s="1173">
        <f>VLOOKUP(D327,'T5-26'!$D$5:$I$332,5,0)</f>
        <v>0</v>
      </c>
      <c r="U327" s="1174">
        <f t="shared" si="4"/>
        <v>4730000</v>
      </c>
    </row>
    <row r="328" spans="1:21" ht="14.25" customHeight="1">
      <c r="A328" s="571">
        <v>318</v>
      </c>
      <c r="B328" s="1281" t="s">
        <v>4265</v>
      </c>
      <c r="C328" s="1281" t="s">
        <v>4353</v>
      </c>
      <c r="D328" s="571" t="s">
        <v>4319</v>
      </c>
      <c r="E328" s="571" t="s">
        <v>3528</v>
      </c>
      <c r="F328" s="571" t="s">
        <v>4354</v>
      </c>
      <c r="G328" s="571" t="s">
        <v>4355</v>
      </c>
      <c r="H328" s="571" t="s">
        <v>32</v>
      </c>
      <c r="I328" s="571" t="s">
        <v>3544</v>
      </c>
      <c r="J328" s="1282">
        <v>5314000</v>
      </c>
      <c r="K328" s="1283"/>
      <c r="L328" s="1283"/>
      <c r="M328" s="1283"/>
      <c r="N328" s="1283"/>
      <c r="O328" s="1282">
        <v>5314000</v>
      </c>
      <c r="P328" s="1282">
        <v>5314000</v>
      </c>
      <c r="Q328" s="1282">
        <v>5314000</v>
      </c>
      <c r="R328" s="1282">
        <v>5314000</v>
      </c>
      <c r="S328" s="1281" t="s">
        <v>2617</v>
      </c>
    </row>
    <row r="329" spans="1:21" ht="14.25" customHeight="1">
      <c r="A329" s="571">
        <v>319</v>
      </c>
      <c r="B329" s="1281" t="s">
        <v>3437</v>
      </c>
      <c r="C329" s="1281" t="s">
        <v>4192</v>
      </c>
      <c r="D329" s="571" t="s">
        <v>3504</v>
      </c>
      <c r="E329" s="571" t="s">
        <v>3528</v>
      </c>
      <c r="F329" s="571" t="s">
        <v>4193</v>
      </c>
      <c r="G329" s="571" t="s">
        <v>4194</v>
      </c>
      <c r="H329" s="571" t="s">
        <v>63</v>
      </c>
      <c r="I329" s="571" t="s">
        <v>3544</v>
      </c>
      <c r="J329" s="1282">
        <v>4730000</v>
      </c>
      <c r="K329" s="1283"/>
      <c r="L329" s="1283"/>
      <c r="M329" s="1283"/>
      <c r="N329" s="1283"/>
      <c r="O329" s="1282">
        <v>4730000</v>
      </c>
      <c r="P329" s="1282">
        <v>4730000</v>
      </c>
      <c r="Q329" s="1282">
        <v>4730000</v>
      </c>
      <c r="R329" s="1282">
        <v>4730000</v>
      </c>
      <c r="S329" s="1281" t="s">
        <v>2603</v>
      </c>
    </row>
    <row r="330" spans="1:21" ht="14.25" customHeight="1">
      <c r="A330" s="571">
        <v>320</v>
      </c>
      <c r="B330" s="1281" t="s">
        <v>1963</v>
      </c>
      <c r="C330" s="1281" t="s">
        <v>4195</v>
      </c>
      <c r="D330" s="571" t="s">
        <v>2514</v>
      </c>
      <c r="E330" s="571" t="s">
        <v>2514</v>
      </c>
      <c r="F330" s="571" t="s">
        <v>3314</v>
      </c>
      <c r="G330" s="571" t="s">
        <v>4196</v>
      </c>
      <c r="H330" s="571" t="s">
        <v>63</v>
      </c>
      <c r="I330" s="571" t="s">
        <v>3544</v>
      </c>
      <c r="J330" s="1282">
        <v>6579000</v>
      </c>
      <c r="K330" s="1283"/>
      <c r="L330" s="1283"/>
      <c r="M330" s="1283"/>
      <c r="N330" s="1283"/>
      <c r="O330" s="1282">
        <v>6579000</v>
      </c>
      <c r="P330" s="1282">
        <v>6579000</v>
      </c>
      <c r="Q330" s="1282">
        <v>6579000</v>
      </c>
      <c r="R330" s="1282">
        <v>6579000</v>
      </c>
      <c r="S330" s="1281" t="s">
        <v>4278</v>
      </c>
    </row>
    <row r="331" spans="1:21" ht="63.75">
      <c r="A331" s="571">
        <v>321</v>
      </c>
      <c r="B331" s="1281" t="s">
        <v>1954</v>
      </c>
      <c r="C331" s="1281" t="s">
        <v>4197</v>
      </c>
      <c r="D331" s="571" t="s">
        <v>2516</v>
      </c>
      <c r="E331" s="571" t="s">
        <v>2516</v>
      </c>
      <c r="F331" s="571" t="s">
        <v>3315</v>
      </c>
      <c r="G331" s="571" t="s">
        <v>4198</v>
      </c>
      <c r="H331" s="571" t="s">
        <v>32</v>
      </c>
      <c r="I331" s="571" t="s">
        <v>3544</v>
      </c>
      <c r="J331" s="1282">
        <v>5061000</v>
      </c>
      <c r="K331" s="1283"/>
      <c r="L331" s="1283"/>
      <c r="M331" s="1283"/>
      <c r="N331" s="1283"/>
      <c r="O331" s="1282">
        <v>5061000</v>
      </c>
      <c r="P331" s="1282">
        <v>5061000</v>
      </c>
      <c r="Q331" s="1282">
        <v>5061000</v>
      </c>
      <c r="R331" s="1282">
        <v>5061000</v>
      </c>
      <c r="S331" s="1281" t="s">
        <v>2600</v>
      </c>
    </row>
    <row r="332" spans="1:21" ht="38.25">
      <c r="A332" s="571">
        <v>322</v>
      </c>
      <c r="B332" s="1281" t="s">
        <v>1390</v>
      </c>
      <c r="C332" s="1281" t="s">
        <v>4199</v>
      </c>
      <c r="D332" s="571" t="s">
        <v>2073</v>
      </c>
      <c r="E332" s="571" t="s">
        <v>2073</v>
      </c>
      <c r="F332" s="571" t="s">
        <v>3316</v>
      </c>
      <c r="G332" s="571" t="s">
        <v>4200</v>
      </c>
      <c r="H332" s="571" t="s">
        <v>32</v>
      </c>
      <c r="I332" s="571" t="s">
        <v>3544</v>
      </c>
      <c r="J332" s="1282">
        <v>6579000</v>
      </c>
      <c r="K332" s="1283"/>
      <c r="L332" s="1283"/>
      <c r="M332" s="1283"/>
      <c r="N332" s="1283"/>
      <c r="O332" s="1282">
        <v>6579000</v>
      </c>
      <c r="P332" s="1282">
        <v>6579000</v>
      </c>
      <c r="Q332" s="1282">
        <v>6579000</v>
      </c>
      <c r="R332" s="1282">
        <v>6579000</v>
      </c>
      <c r="S332" s="1281" t="s">
        <v>2594</v>
      </c>
    </row>
    <row r="333" spans="1:21" ht="63.75">
      <c r="A333" s="571">
        <v>323</v>
      </c>
      <c r="B333" s="1281" t="s">
        <v>2904</v>
      </c>
      <c r="C333" s="1281" t="s">
        <v>4201</v>
      </c>
      <c r="D333" s="571" t="s">
        <v>3317</v>
      </c>
      <c r="E333" s="571" t="s">
        <v>3528</v>
      </c>
      <c r="F333" s="571" t="s">
        <v>3318</v>
      </c>
      <c r="G333" s="571" t="s">
        <v>4202</v>
      </c>
      <c r="H333" s="571" t="s">
        <v>63</v>
      </c>
      <c r="I333" s="571" t="s">
        <v>3544</v>
      </c>
      <c r="J333" s="1282">
        <v>6579000</v>
      </c>
      <c r="K333" s="1283"/>
      <c r="L333" s="1283"/>
      <c r="M333" s="1283"/>
      <c r="N333" s="1283"/>
      <c r="O333" s="1282">
        <v>6579000</v>
      </c>
      <c r="P333" s="1282">
        <v>6579000</v>
      </c>
      <c r="Q333" s="1282">
        <v>6579000</v>
      </c>
      <c r="R333" s="1282">
        <v>6579000</v>
      </c>
      <c r="S333" s="1281" t="s">
        <v>4282</v>
      </c>
    </row>
    <row r="334" spans="1:21" ht="51">
      <c r="A334" s="571">
        <v>324</v>
      </c>
      <c r="B334" s="1281" t="s">
        <v>1118</v>
      </c>
      <c r="C334" s="1281" t="s">
        <v>4203</v>
      </c>
      <c r="D334" s="571" t="s">
        <v>2205</v>
      </c>
      <c r="E334" s="571" t="s">
        <v>3528</v>
      </c>
      <c r="F334" s="571" t="s">
        <v>3319</v>
      </c>
      <c r="G334" s="571" t="s">
        <v>4204</v>
      </c>
      <c r="H334" s="571" t="s">
        <v>63</v>
      </c>
      <c r="I334" s="571" t="s">
        <v>3544</v>
      </c>
      <c r="J334" s="1282">
        <v>6579000</v>
      </c>
      <c r="K334" s="1283"/>
      <c r="L334" s="1283"/>
      <c r="M334" s="1283"/>
      <c r="N334" s="1283"/>
      <c r="O334" s="1282">
        <v>6579000</v>
      </c>
      <c r="P334" s="1282">
        <v>6579000</v>
      </c>
      <c r="Q334" s="1282">
        <v>6579000</v>
      </c>
      <c r="R334" s="1282">
        <v>6579000</v>
      </c>
      <c r="S334" s="1281" t="s">
        <v>4287</v>
      </c>
    </row>
    <row r="335" spans="1:21" ht="38.25">
      <c r="A335" s="571">
        <v>325</v>
      </c>
      <c r="B335" s="1281" t="s">
        <v>3446</v>
      </c>
      <c r="C335" s="1281" t="s">
        <v>4205</v>
      </c>
      <c r="D335" s="571" t="s">
        <v>3512</v>
      </c>
      <c r="E335" s="571" t="s">
        <v>3528</v>
      </c>
      <c r="F335" s="571" t="s">
        <v>4206</v>
      </c>
      <c r="G335" s="571" t="s">
        <v>4207</v>
      </c>
      <c r="H335" s="571" t="s">
        <v>32</v>
      </c>
      <c r="I335" s="571" t="s">
        <v>3544</v>
      </c>
      <c r="J335" s="1282">
        <v>6579000</v>
      </c>
      <c r="K335" s="1283"/>
      <c r="L335" s="1283"/>
      <c r="M335" s="1283"/>
      <c r="N335" s="1283"/>
      <c r="O335" s="1282">
        <v>6579000</v>
      </c>
      <c r="P335" s="1282">
        <v>6579000</v>
      </c>
      <c r="Q335" s="1282">
        <v>6579000</v>
      </c>
      <c r="R335" s="1282">
        <v>6579000</v>
      </c>
      <c r="S335" s="1281" t="s">
        <v>2594</v>
      </c>
    </row>
    <row r="336" spans="1:21" ht="38.25">
      <c r="A336" s="571">
        <v>326</v>
      </c>
      <c r="B336" s="1281" t="s">
        <v>2449</v>
      </c>
      <c r="C336" s="1281" t="s">
        <v>4208</v>
      </c>
      <c r="D336" s="571" t="s">
        <v>2556</v>
      </c>
      <c r="E336" s="571" t="s">
        <v>2556</v>
      </c>
      <c r="F336" s="571" t="s">
        <v>3320</v>
      </c>
      <c r="G336" s="571" t="s">
        <v>4209</v>
      </c>
      <c r="H336" s="571" t="s">
        <v>32</v>
      </c>
      <c r="I336" s="571" t="s">
        <v>3544</v>
      </c>
      <c r="J336" s="1282">
        <v>6579000</v>
      </c>
      <c r="K336" s="1283"/>
      <c r="L336" s="1283"/>
      <c r="M336" s="1283"/>
      <c r="N336" s="1283"/>
      <c r="O336" s="1282">
        <v>6579000</v>
      </c>
      <c r="P336" s="1282">
        <v>6579000</v>
      </c>
      <c r="Q336" s="1282">
        <v>6579000</v>
      </c>
      <c r="R336" s="1282">
        <v>6579000</v>
      </c>
      <c r="S336" s="1281" t="s">
        <v>2594</v>
      </c>
    </row>
    <row r="337" spans="1:19" ht="38.25">
      <c r="A337" s="571">
        <v>327</v>
      </c>
      <c r="B337" s="1281" t="s">
        <v>2725</v>
      </c>
      <c r="C337" s="1281" t="s">
        <v>4210</v>
      </c>
      <c r="D337" s="571" t="s">
        <v>2875</v>
      </c>
      <c r="E337" s="571" t="s">
        <v>3528</v>
      </c>
      <c r="F337" s="571" t="s">
        <v>3321</v>
      </c>
      <c r="G337" s="571" t="s">
        <v>4211</v>
      </c>
      <c r="H337" s="571" t="s">
        <v>63</v>
      </c>
      <c r="I337" s="571" t="s">
        <v>3591</v>
      </c>
      <c r="J337" s="1282">
        <v>6579000</v>
      </c>
      <c r="K337" s="1283"/>
      <c r="L337" s="1283"/>
      <c r="M337" s="1283"/>
      <c r="N337" s="1283"/>
      <c r="O337" s="1282">
        <v>6579000</v>
      </c>
      <c r="P337" s="1282">
        <v>6579000</v>
      </c>
      <c r="Q337" s="1282">
        <v>6579000</v>
      </c>
      <c r="R337" s="1282">
        <v>6579000</v>
      </c>
      <c r="S337" s="1281" t="s">
        <v>4277</v>
      </c>
    </row>
    <row r="338" spans="1:19" ht="51">
      <c r="A338" s="571">
        <v>328</v>
      </c>
      <c r="B338" s="1281" t="s">
        <v>2631</v>
      </c>
      <c r="C338" s="1281" t="s">
        <v>4213</v>
      </c>
      <c r="D338" s="571" t="s">
        <v>3322</v>
      </c>
      <c r="E338" s="571" t="s">
        <v>3528</v>
      </c>
      <c r="F338" s="571" t="s">
        <v>3323</v>
      </c>
      <c r="G338" s="571" t="s">
        <v>2633</v>
      </c>
      <c r="H338" s="571" t="s">
        <v>32</v>
      </c>
      <c r="I338" s="571" t="s">
        <v>3596</v>
      </c>
      <c r="J338" s="1282">
        <v>6271000</v>
      </c>
      <c r="K338" s="1283"/>
      <c r="L338" s="1283"/>
      <c r="M338" s="1283"/>
      <c r="N338" s="1283"/>
      <c r="O338" s="1282">
        <v>6271000</v>
      </c>
      <c r="P338" s="1282">
        <v>6271000</v>
      </c>
      <c r="Q338" s="1282">
        <v>6271000</v>
      </c>
      <c r="R338" s="1282">
        <v>6271000</v>
      </c>
      <c r="S338" s="1281" t="s">
        <v>2588</v>
      </c>
    </row>
    <row r="339" spans="1:19">
      <c r="A339" s="1478" t="s">
        <v>4215</v>
      </c>
      <c r="B339" s="1478" t="s">
        <v>3528</v>
      </c>
      <c r="C339" s="1478" t="s">
        <v>3528</v>
      </c>
      <c r="D339" s="1478" t="s">
        <v>3528</v>
      </c>
      <c r="E339" s="1478" t="s">
        <v>3528</v>
      </c>
      <c r="F339" s="1478" t="s">
        <v>3528</v>
      </c>
      <c r="G339" s="1478" t="s">
        <v>3528</v>
      </c>
      <c r="H339" s="1478" t="s">
        <v>3528</v>
      </c>
      <c r="I339" s="1479" t="s">
        <v>3528</v>
      </c>
      <c r="J339" s="1284"/>
      <c r="K339" s="1285"/>
      <c r="L339" s="1285"/>
      <c r="M339" s="1285"/>
      <c r="N339" s="1285"/>
      <c r="O339" s="1286"/>
      <c r="P339" s="1286"/>
      <c r="Q339" s="1286"/>
      <c r="R339" s="1286"/>
      <c r="S339" s="1286" t="s">
        <v>3528</v>
      </c>
    </row>
    <row r="340" spans="1:19">
      <c r="A340" s="1478" t="s">
        <v>4216</v>
      </c>
      <c r="B340" s="1478" t="s">
        <v>3528</v>
      </c>
      <c r="C340" s="1478" t="s">
        <v>3528</v>
      </c>
      <c r="D340" s="1478" t="s">
        <v>3528</v>
      </c>
      <c r="E340" s="1478" t="s">
        <v>3528</v>
      </c>
      <c r="F340" s="1478" t="s">
        <v>3528</v>
      </c>
      <c r="G340" s="1478" t="s">
        <v>3528</v>
      </c>
      <c r="H340" s="1478" t="s">
        <v>3528</v>
      </c>
      <c r="I340" s="1478" t="s">
        <v>3528</v>
      </c>
      <c r="J340" s="1286">
        <v>2024953000</v>
      </c>
      <c r="K340" s="1285"/>
      <c r="L340" s="1285"/>
      <c r="M340" s="1285"/>
      <c r="N340" s="1285"/>
      <c r="O340" s="1286">
        <v>2024953000</v>
      </c>
      <c r="P340" s="1286">
        <v>2024953000</v>
      </c>
      <c r="Q340" s="1286">
        <v>2024953000</v>
      </c>
      <c r="R340" s="1286">
        <v>2024953000</v>
      </c>
      <c r="S340" s="1286" t="s">
        <v>3528</v>
      </c>
    </row>
    <row r="341" spans="1:19">
      <c r="A341" s="1478" t="s">
        <v>2604</v>
      </c>
      <c r="B341" s="1478" t="s">
        <v>3528</v>
      </c>
      <c r="C341" s="1478" t="s">
        <v>3528</v>
      </c>
      <c r="D341" s="1478" t="s">
        <v>3528</v>
      </c>
      <c r="E341" s="1478" t="s">
        <v>3528</v>
      </c>
      <c r="F341" s="1478" t="s">
        <v>3528</v>
      </c>
      <c r="G341" s="1478" t="s">
        <v>3528</v>
      </c>
      <c r="H341" s="1478" t="s">
        <v>3528</v>
      </c>
      <c r="I341" s="1478" t="s">
        <v>3528</v>
      </c>
      <c r="J341" s="1478" t="s">
        <v>3528</v>
      </c>
      <c r="K341" s="1478" t="s">
        <v>3528</v>
      </c>
      <c r="L341" s="1478" t="s">
        <v>3528</v>
      </c>
      <c r="M341" s="1478" t="s">
        <v>3528</v>
      </c>
      <c r="N341" s="1478" t="s">
        <v>3528</v>
      </c>
      <c r="O341" s="1286">
        <v>2024953000</v>
      </c>
      <c r="P341" s="1286">
        <v>2024953000</v>
      </c>
      <c r="Q341" s="1286">
        <v>2024953000</v>
      </c>
      <c r="R341" s="1286">
        <v>2024953000</v>
      </c>
      <c r="S341" s="1286" t="s">
        <v>3528</v>
      </c>
    </row>
    <row r="342" spans="1:19" ht="25.5">
      <c r="B342" s="1171" t="s">
        <v>4235</v>
      </c>
      <c r="C342" s="1172">
        <v>9877510</v>
      </c>
    </row>
  </sheetData>
  <mergeCells count="27">
    <mergeCell ref="A339:I339"/>
    <mergeCell ref="A340:I340"/>
    <mergeCell ref="A341:I341"/>
    <mergeCell ref="J341:N341"/>
    <mergeCell ref="A1:F1"/>
    <mergeCell ref="A2:F2"/>
    <mergeCell ref="A3:F3"/>
    <mergeCell ref="A5:S5"/>
    <mergeCell ref="A6:S6"/>
    <mergeCell ref="Q8:Q10"/>
    <mergeCell ref="R8:R10"/>
    <mergeCell ref="S8:S10"/>
    <mergeCell ref="I9:I10"/>
    <mergeCell ref="J9:J10"/>
    <mergeCell ref="K9:M10"/>
    <mergeCell ref="F8:F10"/>
    <mergeCell ref="A8:A10"/>
    <mergeCell ref="B8:B10"/>
    <mergeCell ref="C8:C10"/>
    <mergeCell ref="T9:T10"/>
    <mergeCell ref="D8:D10"/>
    <mergeCell ref="E8:E10"/>
    <mergeCell ref="G8:G10"/>
    <mergeCell ref="H8:H10"/>
    <mergeCell ref="J8:N8"/>
    <mergeCell ref="O8:O10"/>
    <mergeCell ref="P8:P10"/>
  </mergeCells>
  <pageMargins left="6.25E-2" right="5.2083333333333336E-2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/>
  <dimension ref="A1:CU641"/>
  <sheetViews>
    <sheetView topLeftCell="A22" workbookViewId="0">
      <selection activeCell="A60" sqref="A60:XFD61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24.85546875" style="162" customWidth="1"/>
    <col min="5" max="5" width="29.7109375" style="331" customWidth="1"/>
    <col min="6" max="7" width="14.5703125" style="165" hidden="1" customWidth="1"/>
    <col min="8" max="8" width="7" style="165" hidden="1" customWidth="1"/>
    <col min="9" max="9" width="8.42578125" style="165" hidden="1" customWidth="1"/>
    <col min="10" max="10" width="12.140625" style="165" hidden="1" customWidth="1"/>
    <col min="11" max="11" width="19.7109375" style="165" hidden="1" customWidth="1"/>
    <col min="12" max="12" width="21.140625" style="172" hidden="1" customWidth="1"/>
    <col min="13" max="13" width="14.5703125" style="164" hidden="1" customWidth="1"/>
    <col min="14" max="14" width="14.28515625" style="164" customWidth="1"/>
    <col min="15" max="15" width="14.28515625" style="844" customWidth="1"/>
    <col min="16" max="16" width="19.140625" style="165" customWidth="1"/>
    <col min="17" max="17" width="24.7109375" style="45" customWidth="1"/>
    <col min="18" max="18" width="33.140625" style="165" customWidth="1"/>
    <col min="19" max="31" width="16.85546875" style="172" customWidth="1"/>
    <col min="32" max="33" width="13.7109375" style="5" customWidth="1"/>
    <col min="34" max="34" width="42.42578125" style="7" customWidth="1"/>
    <col min="35" max="35" width="57.42578125" style="6" customWidth="1"/>
    <col min="36" max="37" width="75.7109375" style="6" customWidth="1"/>
    <col min="38" max="38" width="24" style="7" customWidth="1"/>
    <col min="39" max="39" width="20" style="6" customWidth="1"/>
    <col min="40" max="40" width="33.42578125" style="6" customWidth="1"/>
    <col min="41" max="41" width="53.42578125" style="172" customWidth="1"/>
    <col min="42" max="42" width="20.28515625" style="165" customWidth="1"/>
    <col min="43" max="16384" width="9.140625" style="165"/>
  </cols>
  <sheetData>
    <row r="1" spans="1:42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2" t="s">
        <v>1</v>
      </c>
      <c r="R1" s="3" t="s">
        <v>2</v>
      </c>
      <c r="S1" s="4" t="s">
        <v>3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5"/>
      <c r="AH1" s="6"/>
      <c r="AI1" s="6"/>
      <c r="AJ1" s="6"/>
      <c r="AK1" s="6"/>
      <c r="AL1" s="7"/>
      <c r="AM1" s="6"/>
      <c r="AN1" s="6"/>
      <c r="AO1" s="6"/>
    </row>
    <row r="2" spans="1:42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7"/>
      <c r="P2" s="1438"/>
      <c r="Q2" s="9">
        <v>37087</v>
      </c>
      <c r="R2" s="10" t="str">
        <f>DATEDIF(Q2,S2,"Y") &amp; " NĂM " &amp;DATEDIF(Q2,S2,"YM") &amp; " THÁNG " &amp; DATEDIF(Q2,S2, "MD") &amp; " NGÀY "</f>
        <v xml:space="preserve">7 NĂM 5 THÁNG 16 NGÀY </v>
      </c>
      <c r="S2" s="11">
        <v>39813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5"/>
      <c r="AG2" s="5"/>
      <c r="AH2" s="6"/>
      <c r="AI2" s="6"/>
      <c r="AJ2" s="6"/>
      <c r="AK2" s="6"/>
      <c r="AL2" s="7"/>
      <c r="AM2" s="6"/>
      <c r="AN2" s="6"/>
      <c r="AO2" s="6"/>
    </row>
    <row r="3" spans="1:42" s="8" customFormat="1" ht="10.5" customHeight="1">
      <c r="A3" s="7"/>
      <c r="B3" s="12"/>
      <c r="C3" s="7"/>
      <c r="D3" s="7"/>
      <c r="E3" s="789"/>
      <c r="F3" s="7"/>
      <c r="G3" s="7"/>
      <c r="H3" s="7"/>
      <c r="I3" s="7"/>
      <c r="J3" s="7" t="s">
        <v>5</v>
      </c>
      <c r="K3" s="7"/>
      <c r="L3" s="6"/>
      <c r="M3" s="5"/>
      <c r="N3" s="5"/>
      <c r="O3" s="829"/>
      <c r="Q3" s="13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5"/>
      <c r="AG3" s="5"/>
      <c r="AH3" s="6"/>
      <c r="AI3" s="6"/>
      <c r="AJ3" s="6"/>
      <c r="AK3" s="6"/>
      <c r="AL3" s="7"/>
      <c r="AM3" s="6"/>
      <c r="AN3" s="6"/>
      <c r="AO3" s="6"/>
    </row>
    <row r="4" spans="1:42" s="24" customFormat="1" ht="76.5" customHeight="1">
      <c r="A4" s="14" t="s">
        <v>6</v>
      </c>
      <c r="B4" s="14" t="s">
        <v>6</v>
      </c>
      <c r="C4" s="15" t="s">
        <v>7</v>
      </c>
      <c r="D4" s="15"/>
      <c r="E4" s="317" t="s">
        <v>8</v>
      </c>
      <c r="F4" s="15" t="s">
        <v>498</v>
      </c>
      <c r="G4" s="15" t="s">
        <v>2576</v>
      </c>
      <c r="H4" s="16" t="s">
        <v>9</v>
      </c>
      <c r="I4" s="17" t="s">
        <v>10</v>
      </c>
      <c r="J4" s="17" t="s">
        <v>11</v>
      </c>
      <c r="K4" s="17" t="s">
        <v>12</v>
      </c>
      <c r="L4" s="17" t="s">
        <v>13</v>
      </c>
      <c r="M4" s="18" t="s">
        <v>14</v>
      </c>
      <c r="N4" s="18" t="s">
        <v>15</v>
      </c>
      <c r="O4" s="830"/>
      <c r="P4" s="15" t="s">
        <v>16</v>
      </c>
      <c r="Q4" s="15" t="s">
        <v>17</v>
      </c>
      <c r="R4" s="19" t="s">
        <v>18</v>
      </c>
      <c r="S4" s="20" t="s">
        <v>19</v>
      </c>
      <c r="T4" s="20" t="s">
        <v>2465</v>
      </c>
      <c r="U4" s="20" t="s">
        <v>2646</v>
      </c>
      <c r="V4" s="20" t="s">
        <v>2647</v>
      </c>
      <c r="W4" s="763" t="s">
        <v>2648</v>
      </c>
      <c r="X4" s="763" t="s">
        <v>2649</v>
      </c>
      <c r="Y4" s="763" t="s">
        <v>2650</v>
      </c>
      <c r="Z4" s="763" t="s">
        <v>2651</v>
      </c>
      <c r="AA4" s="763" t="s">
        <v>2652</v>
      </c>
      <c r="AB4" s="763" t="s">
        <v>2653</v>
      </c>
      <c r="AC4" s="763" t="s">
        <v>2654</v>
      </c>
      <c r="AD4" s="763" t="s">
        <v>2655</v>
      </c>
      <c r="AE4" s="763" t="s">
        <v>2656</v>
      </c>
      <c r="AF4" s="21" t="s">
        <v>20</v>
      </c>
      <c r="AG4" s="21"/>
      <c r="AH4" s="20" t="s">
        <v>21</v>
      </c>
      <c r="AI4" s="20" t="s">
        <v>22</v>
      </c>
      <c r="AJ4" s="22" t="s">
        <v>23</v>
      </c>
      <c r="AK4" s="22" t="s">
        <v>24</v>
      </c>
      <c r="AL4" s="22" t="s">
        <v>25</v>
      </c>
      <c r="AM4" s="23" t="s">
        <v>26</v>
      </c>
      <c r="AN4" s="23" t="s">
        <v>27</v>
      </c>
      <c r="AO4" s="20" t="s">
        <v>28</v>
      </c>
      <c r="AP4" s="24" t="s">
        <v>29</v>
      </c>
    </row>
    <row r="5" spans="1:42" s="37" customFormat="1" ht="18" customHeight="1">
      <c r="A5" s="25">
        <f>IF(C5=0,"",SUBTOTAL(3,C$5:C5))</f>
        <v>1</v>
      </c>
      <c r="B5" s="26">
        <v>1</v>
      </c>
      <c r="C5" s="27" t="s">
        <v>30</v>
      </c>
      <c r="D5" s="27" t="str">
        <f>VLOOKUP(C5,Sheet4!$A$1:$B$300,2,0)</f>
        <v>9213003755</v>
      </c>
      <c r="E5" s="63" t="s">
        <v>31</v>
      </c>
      <c r="F5" s="697">
        <f>VLOOKUP(C5,'chuyển xếp 2024'!$C$5:$W$328,17,0)</f>
        <v>26000000</v>
      </c>
      <c r="G5" s="697">
        <f>VLOOKUP(C5,'chuyển xếp 2024'!$C$5:$W$328,19,0)</f>
        <v>0</v>
      </c>
      <c r="H5" s="28" t="s">
        <v>32</v>
      </c>
      <c r="I5" s="28" t="s">
        <v>33</v>
      </c>
      <c r="J5" s="28" t="s">
        <v>34</v>
      </c>
      <c r="K5" s="28" t="s">
        <v>35</v>
      </c>
      <c r="L5" s="29"/>
      <c r="M5" s="30">
        <v>31483</v>
      </c>
      <c r="N5" s="31">
        <v>41379</v>
      </c>
      <c r="O5" s="846">
        <v>500000</v>
      </c>
      <c r="P5" s="32" t="s">
        <v>36</v>
      </c>
      <c r="Q5" s="32" t="s">
        <v>37</v>
      </c>
      <c r="R5" s="32" t="str">
        <f t="shared" ref="R5:R73" ca="1" si="0">DATEDIF(N5,TODAY(),"Y") &amp; " NĂM " &amp;DATEDIF(N5,TODAY(),"YM") &amp; " THÁNG " &amp; DATEDIF(N5,TODAY(), "MD") &amp; " NGÀY "</f>
        <v xml:space="preserve">13 NĂM 4 THÁNG 4 NGÀY </v>
      </c>
      <c r="S5" s="33" t="s">
        <v>38</v>
      </c>
      <c r="T5" s="33" t="str">
        <f>VLOOKUP(C5,Sheet5!$B$2:$G$253,6,0)</f>
        <v>092086007417</v>
      </c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4">
        <v>44743</v>
      </c>
      <c r="AG5" s="34"/>
      <c r="AH5" s="50" t="s">
        <v>232</v>
      </c>
      <c r="AI5" s="35" t="s">
        <v>39</v>
      </c>
      <c r="AJ5" s="35" t="s">
        <v>40</v>
      </c>
      <c r="AK5" s="35" t="s">
        <v>41</v>
      </c>
      <c r="AL5" s="34"/>
      <c r="AM5" s="32" t="s">
        <v>42</v>
      </c>
      <c r="AN5" s="32" t="s">
        <v>43</v>
      </c>
      <c r="AO5" s="32"/>
      <c r="AP5" s="36">
        <f t="shared" ref="AP5:AP71" ca="1" si="1">DATEDIF(M5,TODAY(),"y")</f>
        <v>40</v>
      </c>
    </row>
    <row r="6" spans="1:42" s="45" customFormat="1" ht="18" customHeight="1">
      <c r="A6" s="25">
        <f>IF(C6=0,"",SUBTOTAL(3,C$5:C6))</f>
        <v>2</v>
      </c>
      <c r="B6" s="38">
        <v>2</v>
      </c>
      <c r="C6" s="39" t="s">
        <v>44</v>
      </c>
      <c r="D6" s="27" t="str">
        <f>VLOOKUP(C6,Sheet4!$A$1:$B$300,2,0)</f>
        <v>5496032611</v>
      </c>
      <c r="E6" s="63" t="s">
        <v>45</v>
      </c>
      <c r="F6" s="697">
        <f>VLOOKUP(C6,'chuyển xếp 2024'!$C$5:$W$328,17,0)</f>
        <v>23000000</v>
      </c>
      <c r="G6" s="697">
        <f>VLOOKUP(C6,'chuyển xếp 2024'!$C$5:$W$328,19,0)</f>
        <v>0</v>
      </c>
      <c r="H6" s="40" t="s">
        <v>32</v>
      </c>
      <c r="I6" s="40" t="s">
        <v>33</v>
      </c>
      <c r="J6" s="40" t="s">
        <v>34</v>
      </c>
      <c r="K6" s="41" t="s">
        <v>46</v>
      </c>
      <c r="L6" s="10"/>
      <c r="M6" s="9">
        <v>26344</v>
      </c>
      <c r="N6" s="42">
        <v>34243</v>
      </c>
      <c r="O6" s="846">
        <v>500000</v>
      </c>
      <c r="P6" s="10" t="s">
        <v>36</v>
      </c>
      <c r="Q6" s="10"/>
      <c r="R6" s="10" t="str">
        <f t="shared" ca="1" si="0"/>
        <v xml:space="preserve">32 NĂM 10 THÁNG 18 NGÀY </v>
      </c>
      <c r="S6" s="33" t="s">
        <v>47</v>
      </c>
      <c r="T6" s="33" t="str">
        <f>VLOOKUP(C6,Sheet5!$B$2:$G$253,6,0)</f>
        <v>034072016055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43">
        <v>44522</v>
      </c>
      <c r="AG6" s="43"/>
      <c r="AH6" s="50" t="s">
        <v>232</v>
      </c>
      <c r="AI6" s="44" t="s">
        <v>48</v>
      </c>
      <c r="AJ6" s="44" t="s">
        <v>49</v>
      </c>
      <c r="AK6" s="44" t="s">
        <v>49</v>
      </c>
      <c r="AL6" s="43"/>
      <c r="AM6" s="10" t="s">
        <v>50</v>
      </c>
      <c r="AN6" s="10" t="s">
        <v>51</v>
      </c>
      <c r="AO6" s="10"/>
      <c r="AP6" s="36">
        <f t="shared" ca="1" si="1"/>
        <v>54</v>
      </c>
    </row>
    <row r="7" spans="1:42" s="45" customFormat="1" ht="18" customHeight="1">
      <c r="A7" s="25">
        <f>IF(C7=0,"",SUBTOTAL(3,C$5:C7))</f>
        <v>3</v>
      </c>
      <c r="B7" s="39">
        <v>1</v>
      </c>
      <c r="C7" s="39" t="s">
        <v>52</v>
      </c>
      <c r="D7" s="27" t="str">
        <f>VLOOKUP(C7,Sheet4!$A$1:$B$300,2,0)</f>
        <v>9212004554</v>
      </c>
      <c r="E7" s="63" t="s">
        <v>53</v>
      </c>
      <c r="F7" s="697">
        <f>VLOOKUP(C7,'chuyển xếp 2024'!$C$5:$W$328,17,0)</f>
        <v>7673000</v>
      </c>
      <c r="G7" s="697">
        <f>VLOOKUP(C7,'chuyển xếp 2024'!$C$5:$W$328,19,0)</f>
        <v>2365000</v>
      </c>
      <c r="H7" s="40" t="s">
        <v>32</v>
      </c>
      <c r="I7" s="40" t="s">
        <v>33</v>
      </c>
      <c r="J7" s="40" t="s">
        <v>34</v>
      </c>
      <c r="K7" s="40" t="s">
        <v>135</v>
      </c>
      <c r="L7" s="10" t="s">
        <v>1856</v>
      </c>
      <c r="M7" s="9">
        <v>32952</v>
      </c>
      <c r="N7" s="42">
        <v>41609</v>
      </c>
      <c r="O7" s="846">
        <v>500000</v>
      </c>
      <c r="P7" s="10" t="s">
        <v>36</v>
      </c>
      <c r="Q7" s="10" t="s">
        <v>54</v>
      </c>
      <c r="R7" s="10" t="str">
        <f t="shared" ca="1" si="0"/>
        <v xml:space="preserve">12 NĂM 8 THÁNG 18 NGÀY </v>
      </c>
      <c r="S7" s="33" t="s">
        <v>55</v>
      </c>
      <c r="T7" s="33" t="str">
        <f>VLOOKUP(C7,Sheet5!$B$2:$G$253,6,0)</f>
        <v>092090014793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43"/>
      <c r="AG7" s="43"/>
      <c r="AH7" s="50" t="s">
        <v>232</v>
      </c>
      <c r="AI7" s="44" t="s">
        <v>56</v>
      </c>
      <c r="AJ7" s="46" t="s">
        <v>57</v>
      </c>
      <c r="AK7" s="46" t="s">
        <v>57</v>
      </c>
      <c r="AL7" s="47" t="s">
        <v>58</v>
      </c>
      <c r="AM7" s="10" t="s">
        <v>50</v>
      </c>
      <c r="AN7" s="10" t="s">
        <v>59</v>
      </c>
      <c r="AO7" s="10" t="s">
        <v>60</v>
      </c>
      <c r="AP7" s="36">
        <f t="shared" ca="1" si="1"/>
        <v>36</v>
      </c>
    </row>
    <row r="8" spans="1:42" s="45" customFormat="1" ht="18" customHeight="1">
      <c r="A8" s="25">
        <f>IF(C8=0,"",SUBTOTAL(3,C$5:C8))</f>
        <v>4</v>
      </c>
      <c r="B8" s="39">
        <v>2</v>
      </c>
      <c r="C8" s="27" t="s">
        <v>61</v>
      </c>
      <c r="D8" s="27" t="str">
        <f>VLOOKUP(C8,Sheet4!$A$1:$B$300,2,0)</f>
        <v>9212004139</v>
      </c>
      <c r="E8" s="63" t="s">
        <v>62</v>
      </c>
      <c r="F8" s="697">
        <f>VLOOKUP(C8,'chuyển xếp 2024'!$C$5:$W$328,17,0)</f>
        <v>7673000</v>
      </c>
      <c r="G8" s="697">
        <f>VLOOKUP(C8,'chuyển xếp 2024'!$C$5:$W$328,19,0)</f>
        <v>1892000</v>
      </c>
      <c r="H8" s="28" t="s">
        <v>63</v>
      </c>
      <c r="I8" s="28" t="s">
        <v>33</v>
      </c>
      <c r="J8" s="28" t="s">
        <v>34</v>
      </c>
      <c r="K8" s="28" t="s">
        <v>64</v>
      </c>
      <c r="L8" s="10" t="s">
        <v>1856</v>
      </c>
      <c r="M8" s="30">
        <v>32616</v>
      </c>
      <c r="N8" s="31">
        <v>40977</v>
      </c>
      <c r="O8" s="846">
        <v>500000</v>
      </c>
      <c r="P8" s="32" t="s">
        <v>36</v>
      </c>
      <c r="Q8" s="32" t="s">
        <v>66</v>
      </c>
      <c r="R8" s="32" t="str">
        <f t="shared" ca="1" si="0"/>
        <v xml:space="preserve">14 NĂM 5 THÁNG 10 NGÀY </v>
      </c>
      <c r="S8" s="33" t="s">
        <v>67</v>
      </c>
      <c r="T8" s="33" t="str">
        <f>VLOOKUP(C8,Sheet5!$B$2:$G$253,6,0)</f>
        <v>094189000207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4">
        <v>38540</v>
      </c>
      <c r="AG8" s="34"/>
      <c r="AH8" s="50" t="s">
        <v>232</v>
      </c>
      <c r="AI8" s="35" t="s">
        <v>69</v>
      </c>
      <c r="AJ8" s="48" t="s">
        <v>70</v>
      </c>
      <c r="AK8" s="48" t="s">
        <v>70</v>
      </c>
      <c r="AL8" s="49" t="s">
        <v>71</v>
      </c>
      <c r="AM8" s="32" t="s">
        <v>50</v>
      </c>
      <c r="AN8" s="32" t="s">
        <v>72</v>
      </c>
      <c r="AO8" s="32" t="s">
        <v>73</v>
      </c>
      <c r="AP8" s="36">
        <f t="shared" ca="1" si="1"/>
        <v>37</v>
      </c>
    </row>
    <row r="9" spans="1:42" s="45" customFormat="1" ht="18" customHeight="1">
      <c r="A9" s="25">
        <f>IF(C9=0,"",SUBTOTAL(3,C$5:C9))</f>
        <v>5</v>
      </c>
      <c r="B9" s="39">
        <v>3</v>
      </c>
      <c r="C9" s="52" t="s">
        <v>101</v>
      </c>
      <c r="D9" s="27" t="str">
        <f>VLOOKUP(C9,Sheet4!$A$1:$B$300,2,0)</f>
        <v>9221356007</v>
      </c>
      <c r="E9" s="67" t="s">
        <v>102</v>
      </c>
      <c r="F9" s="697">
        <f>VLOOKUP(C9,'chuyển xếp 2024'!$C$5:$W$328,17,0)</f>
        <v>7105000</v>
      </c>
      <c r="G9" s="697">
        <f>VLOOKUP(C9,'chuyển xếp 2024'!$C$5:$W$328,19,0)</f>
        <v>0</v>
      </c>
      <c r="H9" s="40" t="s">
        <v>63</v>
      </c>
      <c r="I9" s="40" t="s">
        <v>33</v>
      </c>
      <c r="J9" s="40" t="s">
        <v>34</v>
      </c>
      <c r="K9" s="40"/>
      <c r="L9" s="10" t="s">
        <v>1856</v>
      </c>
      <c r="M9" s="43">
        <v>34769</v>
      </c>
      <c r="N9" s="43">
        <v>43282</v>
      </c>
      <c r="O9" s="846">
        <v>500000</v>
      </c>
      <c r="P9" s="10" t="s">
        <v>36</v>
      </c>
      <c r="Q9" s="52" t="s">
        <v>103</v>
      </c>
      <c r="R9" s="10" t="str">
        <f t="shared" ca="1" si="0"/>
        <v xml:space="preserve">8 NĂM 1 THÁNG 18 NGÀY </v>
      </c>
      <c r="S9" s="54" t="s">
        <v>104</v>
      </c>
      <c r="T9" s="33" t="str">
        <f>VLOOKUP(C9,Sheet5!$B$2:$G$253,6,0)</f>
        <v>092195009932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43">
        <v>41193</v>
      </c>
      <c r="AG9" s="43"/>
      <c r="AH9" s="50" t="s">
        <v>232</v>
      </c>
      <c r="AI9" s="44" t="s">
        <v>97</v>
      </c>
      <c r="AJ9" s="50" t="s">
        <v>105</v>
      </c>
      <c r="AK9" s="50" t="s">
        <v>105</v>
      </c>
      <c r="AL9" s="51" t="s">
        <v>106</v>
      </c>
      <c r="AM9" s="10" t="s">
        <v>50</v>
      </c>
      <c r="AN9" s="10" t="s">
        <v>107</v>
      </c>
      <c r="AO9" s="10" t="s">
        <v>60</v>
      </c>
      <c r="AP9" s="36">
        <f t="shared" ca="1" si="1"/>
        <v>31</v>
      </c>
    </row>
    <row r="10" spans="1:42" s="45" customFormat="1" ht="18" customHeight="1">
      <c r="A10" s="25">
        <f>IF(C10=0,"",SUBTOTAL(3,C$5:C10))</f>
        <v>6</v>
      </c>
      <c r="B10" s="39">
        <v>4</v>
      </c>
      <c r="C10" s="52" t="s">
        <v>108</v>
      </c>
      <c r="D10" s="27" t="str">
        <f>VLOOKUP(C10,Sheet4!$A$1:$B$300,2,0)</f>
        <v>8722989947</v>
      </c>
      <c r="E10" s="67" t="s">
        <v>109</v>
      </c>
      <c r="F10" s="697">
        <f>VLOOKUP(C10,'chuyển xếp 2024'!$C$5:$W$328,17,0)</f>
        <v>7105000</v>
      </c>
      <c r="G10" s="697">
        <f>VLOOKUP(C10,'chuyển xếp 2024'!$C$5:$W$328,19,0)</f>
        <v>0</v>
      </c>
      <c r="H10" s="40" t="s">
        <v>32</v>
      </c>
      <c r="I10" s="40" t="s">
        <v>33</v>
      </c>
      <c r="J10" s="40" t="s">
        <v>34</v>
      </c>
      <c r="K10" s="40"/>
      <c r="L10" s="10" t="s">
        <v>1856</v>
      </c>
      <c r="M10" s="43">
        <v>35312</v>
      </c>
      <c r="N10" s="43">
        <v>43647</v>
      </c>
      <c r="O10" s="846">
        <v>500000</v>
      </c>
      <c r="P10" s="53" t="s">
        <v>36</v>
      </c>
      <c r="Q10" s="53" t="s">
        <v>110</v>
      </c>
      <c r="R10" s="10" t="str">
        <f t="shared" ca="1" si="0"/>
        <v xml:space="preserve">7 NĂM 1 THÁNG 18 NGÀY </v>
      </c>
      <c r="S10" s="50">
        <v>341841411</v>
      </c>
      <c r="T10" s="33" t="str">
        <f>VLOOKUP(C10,Sheet5!$B$2:$G$253,6,0)</f>
        <v>087096014501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43">
        <v>41081</v>
      </c>
      <c r="AG10" s="43"/>
      <c r="AH10" s="50" t="s">
        <v>232</v>
      </c>
      <c r="AI10" s="44" t="s">
        <v>111</v>
      </c>
      <c r="AJ10" s="50" t="s">
        <v>112</v>
      </c>
      <c r="AK10" s="50" t="s">
        <v>112</v>
      </c>
      <c r="AL10" s="51" t="s">
        <v>113</v>
      </c>
      <c r="AM10" s="10" t="s">
        <v>50</v>
      </c>
      <c r="AN10" s="10" t="s">
        <v>114</v>
      </c>
      <c r="AO10" s="10" t="s">
        <v>60</v>
      </c>
      <c r="AP10" s="36">
        <f t="shared" ca="1" si="1"/>
        <v>29</v>
      </c>
    </row>
    <row r="11" spans="1:42" s="45" customFormat="1" ht="18" customHeight="1">
      <c r="A11" s="25">
        <f>IF(C11=0,"",SUBTOTAL(3,C$5:C11))</f>
        <v>7</v>
      </c>
      <c r="B11" s="39">
        <v>5</v>
      </c>
      <c r="C11" s="52" t="s">
        <v>115</v>
      </c>
      <c r="D11" s="27" t="str">
        <f>VLOOKUP(C11,Sheet4!$A$1:$B$300,2,0)</f>
        <v>8923922038</v>
      </c>
      <c r="E11" s="67" t="s">
        <v>116</v>
      </c>
      <c r="F11" s="697">
        <f>VLOOKUP(C11,'chuyển xếp 2024'!$C$5:$W$328,17,0)</f>
        <v>7105000</v>
      </c>
      <c r="G11" s="697">
        <f>VLOOKUP(C11,'chuyển xếp 2024'!$C$5:$W$328,19,0)</f>
        <v>0</v>
      </c>
      <c r="H11" s="40" t="s">
        <v>63</v>
      </c>
      <c r="I11" s="40" t="s">
        <v>33</v>
      </c>
      <c r="J11" s="40" t="s">
        <v>34</v>
      </c>
      <c r="K11" s="40"/>
      <c r="L11" s="10" t="s">
        <v>1856</v>
      </c>
      <c r="M11" s="43">
        <v>35554</v>
      </c>
      <c r="N11" s="43">
        <v>44349</v>
      </c>
      <c r="O11" s="846">
        <v>500000</v>
      </c>
      <c r="P11" s="53" t="s">
        <v>36</v>
      </c>
      <c r="Q11" s="53" t="s">
        <v>118</v>
      </c>
      <c r="R11" s="10" t="str">
        <f t="shared" ca="1" si="0"/>
        <v xml:space="preserve">5 NĂM 2 THÁNG 17 NGÀY </v>
      </c>
      <c r="S11" s="77" t="s">
        <v>1397</v>
      </c>
      <c r="T11" s="33" t="str">
        <f>VLOOKUP(C11,Sheet5!$B$2:$G$253,6,0)</f>
        <v>089197013110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43">
        <v>44916</v>
      </c>
      <c r="AG11" s="43"/>
      <c r="AH11" s="50" t="s">
        <v>232</v>
      </c>
      <c r="AI11" s="44" t="s">
        <v>119</v>
      </c>
      <c r="AJ11" s="50" t="s">
        <v>120</v>
      </c>
      <c r="AK11" s="50" t="s">
        <v>121</v>
      </c>
      <c r="AL11" s="51" t="s">
        <v>122</v>
      </c>
      <c r="AM11" s="10" t="s">
        <v>50</v>
      </c>
      <c r="AN11" s="10" t="s">
        <v>123</v>
      </c>
      <c r="AO11" s="10" t="s">
        <v>60</v>
      </c>
      <c r="AP11" s="36">
        <f t="shared" ca="1" si="1"/>
        <v>29</v>
      </c>
    </row>
    <row r="12" spans="1:42" s="45" customFormat="1" ht="18" customHeight="1">
      <c r="A12" s="25">
        <f>IF(C12=0,"",SUBTOTAL(3,C$5:C12))</f>
        <v>8</v>
      </c>
      <c r="B12" s="39">
        <v>6</v>
      </c>
      <c r="C12" s="25" t="s">
        <v>164</v>
      </c>
      <c r="D12" s="27" t="str">
        <f>VLOOKUP(C12,Sheet4!$A$1:$B$300,2,0)</f>
        <v>5499003403</v>
      </c>
      <c r="E12" s="63" t="s">
        <v>165</v>
      </c>
      <c r="F12" s="697">
        <f>VLOOKUP(C12,'chuyển xếp 2024'!$C$5:$W$328,17,0)</f>
        <v>6375000</v>
      </c>
      <c r="G12" s="697">
        <f>VLOOKUP(C12,'chuyển xếp 2024'!$C$5:$W$328,19,0)</f>
        <v>0</v>
      </c>
      <c r="H12" s="40" t="s">
        <v>63</v>
      </c>
      <c r="I12" s="40" t="s">
        <v>33</v>
      </c>
      <c r="J12" s="40" t="s">
        <v>34</v>
      </c>
      <c r="K12" s="40"/>
      <c r="L12" s="10" t="s">
        <v>1856</v>
      </c>
      <c r="M12" s="9">
        <v>29150</v>
      </c>
      <c r="N12" s="42">
        <v>41744</v>
      </c>
      <c r="O12" s="846">
        <v>500000</v>
      </c>
      <c r="P12" s="10" t="s">
        <v>36</v>
      </c>
      <c r="Q12" s="10" t="s">
        <v>166</v>
      </c>
      <c r="R12" s="10" t="str">
        <f t="shared" ca="1" si="0"/>
        <v xml:space="preserve">12 NĂM 4 THÁNG 4 NGÀY </v>
      </c>
      <c r="S12" s="33" t="s">
        <v>167</v>
      </c>
      <c r="T12" s="33" t="str">
        <f>VLOOKUP(C12,Sheet5!$B$2:$G$253,6,0)</f>
        <v>036179013255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43"/>
      <c r="AG12" s="43"/>
      <c r="AH12" s="50" t="s">
        <v>232</v>
      </c>
      <c r="AI12" s="44" t="s">
        <v>168</v>
      </c>
      <c r="AJ12" s="50" t="s">
        <v>169</v>
      </c>
      <c r="AK12" s="50" t="s">
        <v>169</v>
      </c>
      <c r="AL12" s="51" t="s">
        <v>170</v>
      </c>
      <c r="AM12" s="10" t="s">
        <v>93</v>
      </c>
      <c r="AN12" s="10" t="s">
        <v>100</v>
      </c>
      <c r="AO12" s="10" t="s">
        <v>60</v>
      </c>
      <c r="AP12" s="36">
        <f t="shared" ca="1" si="1"/>
        <v>46</v>
      </c>
    </row>
    <row r="13" spans="1:42" s="45" customFormat="1" ht="18" customHeight="1">
      <c r="A13" s="25">
        <f>IF(C13=0,"",SUBTOTAL(3,C$5:C13))</f>
        <v>9</v>
      </c>
      <c r="B13" s="39">
        <v>7</v>
      </c>
      <c r="C13" s="69" t="s">
        <v>197</v>
      </c>
      <c r="D13" s="27" t="str">
        <f>VLOOKUP(C13,Sheet4!$A$1:$B$300,2,0)</f>
        <v>9208007865</v>
      </c>
      <c r="E13" s="70" t="s">
        <v>198</v>
      </c>
      <c r="F13" s="697">
        <f>VLOOKUP(C13,'chuyển xếp 2024'!$C$5:$W$328,17,0)</f>
        <v>8287000</v>
      </c>
      <c r="G13" s="697">
        <f>VLOOKUP(C13,'chuyển xếp 2024'!$C$5:$W$328,19,0)</f>
        <v>0</v>
      </c>
      <c r="H13" s="40" t="s">
        <v>63</v>
      </c>
      <c r="I13" s="40" t="s">
        <v>33</v>
      </c>
      <c r="J13" s="40" t="s">
        <v>34</v>
      </c>
      <c r="K13" s="53"/>
      <c r="L13" s="10" t="s">
        <v>1856</v>
      </c>
      <c r="M13" s="9">
        <v>30333</v>
      </c>
      <c r="N13" s="42">
        <v>39539</v>
      </c>
      <c r="O13" s="846">
        <v>500000</v>
      </c>
      <c r="P13" s="53" t="s">
        <v>36</v>
      </c>
      <c r="Q13" s="10" t="s">
        <v>199</v>
      </c>
      <c r="R13" s="10" t="str">
        <f t="shared" ca="1" si="0"/>
        <v xml:space="preserve">18 NĂM 4 THÁNG 18 NGÀY </v>
      </c>
      <c r="S13" s="33" t="s">
        <v>200</v>
      </c>
      <c r="T13" s="33" t="str">
        <f>VLOOKUP(C13,Sheet5!$B$2:$G$253,6,0)</f>
        <v>093183000309</v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43"/>
      <c r="AG13" s="43"/>
      <c r="AH13" s="50" t="s">
        <v>232</v>
      </c>
      <c r="AI13" s="44" t="s">
        <v>201</v>
      </c>
      <c r="AJ13" s="50" t="s">
        <v>202</v>
      </c>
      <c r="AK13" s="50" t="s">
        <v>202</v>
      </c>
      <c r="AL13" s="52"/>
      <c r="AM13" s="50" t="s">
        <v>50</v>
      </c>
      <c r="AN13" s="50" t="s">
        <v>72</v>
      </c>
      <c r="AO13" s="10" t="s">
        <v>60</v>
      </c>
      <c r="AP13" s="36">
        <f t="shared" ca="1" si="1"/>
        <v>43</v>
      </c>
    </row>
    <row r="14" spans="1:42" s="36" customFormat="1" ht="18" customHeight="1">
      <c r="A14" s="25">
        <f>IF(C14=0,"",SUBTOTAL(3,C$5:C14))</f>
        <v>10</v>
      </c>
      <c r="B14" s="25">
        <v>8</v>
      </c>
      <c r="C14" s="69" t="s">
        <v>1956</v>
      </c>
      <c r="D14" s="27" t="str">
        <f>VLOOKUP(C14,Sheet4!$A$1:$B$300,2,0)</f>
        <v>9222378283</v>
      </c>
      <c r="E14" s="70" t="s">
        <v>1952</v>
      </c>
      <c r="F14" s="697">
        <f>VLOOKUP(C14,'chuyển xếp 2024'!$C$5:$W$328,17,0)</f>
        <v>6579000</v>
      </c>
      <c r="G14" s="697">
        <f>VLOOKUP(C14,'chuyển xếp 2024'!$C$5:$W$328,19,0)</f>
        <v>0</v>
      </c>
      <c r="H14" s="63" t="s">
        <v>32</v>
      </c>
      <c r="I14" s="63" t="s">
        <v>33</v>
      </c>
      <c r="J14" s="63" t="s">
        <v>34</v>
      </c>
      <c r="K14" s="67"/>
      <c r="L14" s="56" t="s">
        <v>1856</v>
      </c>
      <c r="M14" s="106">
        <v>36024</v>
      </c>
      <c r="N14" s="107">
        <v>45231</v>
      </c>
      <c r="O14" s="846">
        <v>500000</v>
      </c>
      <c r="P14" s="53" t="s">
        <v>36</v>
      </c>
      <c r="Q14" s="56" t="s">
        <v>1972</v>
      </c>
      <c r="R14" s="56" t="str">
        <f t="shared" ca="1" si="0"/>
        <v xml:space="preserve">2 NĂM 9 THÁNG 18 NGÀY </v>
      </c>
      <c r="S14" s="80" t="s">
        <v>1973</v>
      </c>
      <c r="T14" s="33" t="s">
        <v>1973</v>
      </c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75" t="s">
        <v>1974</v>
      </c>
      <c r="AG14" s="75"/>
      <c r="AH14" s="46" t="s">
        <v>232</v>
      </c>
      <c r="AI14" s="108" t="s">
        <v>1975</v>
      </c>
      <c r="AJ14" s="46" t="s">
        <v>1976</v>
      </c>
      <c r="AK14" s="46"/>
      <c r="AL14" s="66"/>
      <c r="AM14" s="46" t="s">
        <v>50</v>
      </c>
      <c r="AN14" s="46" t="s">
        <v>434</v>
      </c>
      <c r="AO14" s="56" t="s">
        <v>60</v>
      </c>
      <c r="AP14" s="36">
        <f t="shared" ca="1" si="1"/>
        <v>28</v>
      </c>
    </row>
    <row r="15" spans="1:42" s="491" customFormat="1" ht="18" customHeight="1">
      <c r="A15" s="25">
        <f>IF(C15=0,"",SUBTOTAL(3,C$5:C15))</f>
        <v>11</v>
      </c>
      <c r="B15" s="479">
        <v>9</v>
      </c>
      <c r="C15" s="529" t="s">
        <v>2460</v>
      </c>
      <c r="D15" s="27" t="str">
        <f>VLOOKUP(C15,Sheet4!$A$1:$B$300,2,0)</f>
        <v>9320886452</v>
      </c>
      <c r="E15" s="530" t="s">
        <v>1221</v>
      </c>
      <c r="F15" s="697">
        <f>VLOOKUP(C15,'chuyển xếp 2024'!$C$5:$W$328,17,0)</f>
        <v>5466000</v>
      </c>
      <c r="G15" s="697">
        <f>VLOOKUP(C15,'chuyển xếp 2024'!$C$5:$W$328,19,0)</f>
        <v>0</v>
      </c>
      <c r="H15" s="483" t="s">
        <v>32</v>
      </c>
      <c r="I15" s="483" t="s">
        <v>33</v>
      </c>
      <c r="J15" s="483" t="s">
        <v>34</v>
      </c>
      <c r="K15" s="481"/>
      <c r="L15" s="484" t="s">
        <v>1856</v>
      </c>
      <c r="M15" s="485">
        <v>37034</v>
      </c>
      <c r="N15" s="486">
        <v>45444</v>
      </c>
      <c r="O15" s="835"/>
      <c r="P15" s="481" t="s">
        <v>117</v>
      </c>
      <c r="Q15" s="484" t="s">
        <v>2461</v>
      </c>
      <c r="R15" s="484" t="str">
        <f t="shared" ca="1" si="0"/>
        <v xml:space="preserve">2 NĂM 2 THÁNG 18 NGÀY </v>
      </c>
      <c r="S15" s="487">
        <v>93201003354</v>
      </c>
      <c r="T15" s="33" t="s">
        <v>2466</v>
      </c>
      <c r="U15" s="487"/>
      <c r="V15" s="487"/>
      <c r="W15" s="487"/>
      <c r="X15" s="487"/>
      <c r="Y15" s="487"/>
      <c r="Z15" s="487"/>
      <c r="AA15" s="487"/>
      <c r="AB15" s="487"/>
      <c r="AC15" s="487"/>
      <c r="AD15" s="487"/>
      <c r="AE15" s="487"/>
      <c r="AF15" s="488">
        <v>44326</v>
      </c>
      <c r="AG15" s="488"/>
      <c r="AH15" s="499" t="s">
        <v>232</v>
      </c>
      <c r="AI15" s="489" t="s">
        <v>2462</v>
      </c>
      <c r="AJ15" s="499" t="s">
        <v>2463</v>
      </c>
      <c r="AK15" s="499"/>
      <c r="AL15" s="480"/>
      <c r="AM15" s="499" t="s">
        <v>130</v>
      </c>
      <c r="AN15" s="499" t="s">
        <v>2464</v>
      </c>
      <c r="AO15" s="484" t="s">
        <v>60</v>
      </c>
      <c r="AP15" s="491">
        <f t="shared" ca="1" si="1"/>
        <v>25</v>
      </c>
    </row>
    <row r="16" spans="1:42" s="37" customFormat="1" ht="18" customHeight="1">
      <c r="A16" s="25">
        <f>IF(C16=0,"",SUBTOTAL(3,C$5:C16))</f>
        <v>12</v>
      </c>
      <c r="B16" s="27">
        <v>1</v>
      </c>
      <c r="C16" s="27" t="s">
        <v>132</v>
      </c>
      <c r="D16" s="27" t="str">
        <f>VLOOKUP(C16,Sheet4!$A$1:$B$300,2,0)</f>
        <v>5402005143</v>
      </c>
      <c r="E16" s="63" t="s">
        <v>133</v>
      </c>
      <c r="F16" s="697">
        <f>VLOOKUP(C16,'chuyển xếp 2024'!$C$5:$W$328,17,0)</f>
        <v>21850000</v>
      </c>
      <c r="G16" s="697">
        <f>VLOOKUP(C16,'chuyển xếp 2024'!$C$5:$W$328,19,0)</f>
        <v>0</v>
      </c>
      <c r="H16" s="28" t="s">
        <v>32</v>
      </c>
      <c r="I16" s="28" t="s">
        <v>33</v>
      </c>
      <c r="J16" s="28" t="s">
        <v>134</v>
      </c>
      <c r="K16" s="28" t="s">
        <v>135</v>
      </c>
      <c r="L16" s="32" t="s">
        <v>1848</v>
      </c>
      <c r="M16" s="30">
        <v>28775</v>
      </c>
      <c r="N16" s="31">
        <v>37104</v>
      </c>
      <c r="O16" s="846">
        <v>500000</v>
      </c>
      <c r="P16" s="32" t="s">
        <v>36</v>
      </c>
      <c r="Q16" s="32" t="s">
        <v>137</v>
      </c>
      <c r="R16" s="32" t="str">
        <f t="shared" ca="1" si="0"/>
        <v xml:space="preserve">25 NĂM 0 THÁNG 18 NGÀY </v>
      </c>
      <c r="S16" s="33" t="s">
        <v>138</v>
      </c>
      <c r="T16" s="33" t="str">
        <f>VLOOKUP(C16,Sheet5!$B$2:$G$253,6,0)</f>
        <v>089078019969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4"/>
      <c r="AG16" s="34"/>
      <c r="AH16" s="50" t="s">
        <v>232</v>
      </c>
      <c r="AI16" s="35" t="s">
        <v>139</v>
      </c>
      <c r="AJ16" s="48" t="s">
        <v>140</v>
      </c>
      <c r="AK16" s="48" t="s">
        <v>141</v>
      </c>
      <c r="AL16" s="49" t="s">
        <v>142</v>
      </c>
      <c r="AM16" s="32" t="s">
        <v>50</v>
      </c>
      <c r="AN16" s="32" t="s">
        <v>143</v>
      </c>
      <c r="AO16" s="32" t="s">
        <v>73</v>
      </c>
      <c r="AP16" s="36">
        <f t="shared" ca="1" si="1"/>
        <v>47</v>
      </c>
    </row>
    <row r="17" spans="1:42" s="45" customFormat="1" ht="18" customHeight="1">
      <c r="A17" s="25">
        <f>IF(C17=0,"",SUBTOTAL(3,C$5:C17))</f>
        <v>13</v>
      </c>
      <c r="B17" s="27">
        <v>2</v>
      </c>
      <c r="C17" s="39" t="s">
        <v>74</v>
      </c>
      <c r="D17" s="27" t="str">
        <f>VLOOKUP(C17,Sheet4!$A$1:$B$300,2,0)</f>
        <v>5496032498</v>
      </c>
      <c r="E17" s="63" t="s">
        <v>75</v>
      </c>
      <c r="F17" s="697">
        <f>VLOOKUP(C17,'chuyển xếp 2024'!$C$5:$W$328,17,0)</f>
        <v>8287000</v>
      </c>
      <c r="G17" s="697">
        <f>VLOOKUP(C17,'chuyển xếp 2024'!$C$5:$W$328,19,0)</f>
        <v>1892000</v>
      </c>
      <c r="H17" s="40" t="s">
        <v>32</v>
      </c>
      <c r="I17" s="40" t="s">
        <v>33</v>
      </c>
      <c r="J17" s="40" t="s">
        <v>34</v>
      </c>
      <c r="K17" s="40" t="s">
        <v>64</v>
      </c>
      <c r="L17" s="10" t="s">
        <v>1848</v>
      </c>
      <c r="M17" s="9">
        <v>28537</v>
      </c>
      <c r="N17" s="42">
        <v>34824</v>
      </c>
      <c r="O17" s="846">
        <v>500000</v>
      </c>
      <c r="P17" s="10" t="s">
        <v>36</v>
      </c>
      <c r="Q17" s="10" t="s">
        <v>76</v>
      </c>
      <c r="R17" s="10" t="str">
        <f t="shared" ca="1" si="0"/>
        <v xml:space="preserve">31 NĂM 3 THÁNG 14 NGÀY </v>
      </c>
      <c r="S17" s="33" t="s">
        <v>77</v>
      </c>
      <c r="T17" s="33" t="str">
        <f>VLOOKUP(C17,Sheet5!$B$2:$G$253,6,0)</f>
        <v>038078000972</v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43">
        <v>36572</v>
      </c>
      <c r="AG17" s="43"/>
      <c r="AH17" s="50" t="s">
        <v>232</v>
      </c>
      <c r="AI17" s="44" t="s">
        <v>78</v>
      </c>
      <c r="AJ17" s="50" t="s">
        <v>79</v>
      </c>
      <c r="AK17" s="50" t="s">
        <v>79</v>
      </c>
      <c r="AL17" s="51" t="s">
        <v>80</v>
      </c>
      <c r="AM17" s="10" t="s">
        <v>50</v>
      </c>
      <c r="AN17" s="10" t="s">
        <v>81</v>
      </c>
      <c r="AO17" s="10" t="s">
        <v>60</v>
      </c>
      <c r="AP17" s="36">
        <f t="shared" ca="1" si="1"/>
        <v>48</v>
      </c>
    </row>
    <row r="18" spans="1:42" s="45" customFormat="1" ht="18" customHeight="1">
      <c r="A18" s="25">
        <f>IF(C18=0,"",SUBTOTAL(3,C$5:C18))</f>
        <v>14</v>
      </c>
      <c r="B18" s="27">
        <v>3</v>
      </c>
      <c r="C18" s="39" t="s">
        <v>82</v>
      </c>
      <c r="D18" s="27" t="str">
        <f>VLOOKUP(C18,Sheet4!$A$1:$B$300,2,0)</f>
        <v>9214004739</v>
      </c>
      <c r="E18" s="63" t="s">
        <v>83</v>
      </c>
      <c r="F18" s="697" t="e">
        <f>VLOOKUP(C18,'chuyển xếp 2024'!$C$5:$W$328,17,0)</f>
        <v>#N/A</v>
      </c>
      <c r="G18" s="697" t="e">
        <f>VLOOKUP(C18,'chuyển xếp 2024'!$C$5:$W$328,19,0)</f>
        <v>#N/A</v>
      </c>
      <c r="H18" s="40" t="s">
        <v>32</v>
      </c>
      <c r="I18" s="40" t="s">
        <v>33</v>
      </c>
      <c r="J18" s="40" t="s">
        <v>34</v>
      </c>
      <c r="K18" s="40"/>
      <c r="L18" s="10" t="s">
        <v>1848</v>
      </c>
      <c r="M18" s="9">
        <v>33156</v>
      </c>
      <c r="N18" s="42">
        <v>41730</v>
      </c>
      <c r="O18" s="846">
        <v>500000</v>
      </c>
      <c r="P18" s="10" t="s">
        <v>36</v>
      </c>
      <c r="Q18" s="10" t="s">
        <v>84</v>
      </c>
      <c r="R18" s="10" t="str">
        <f t="shared" ca="1" si="0"/>
        <v xml:space="preserve">12 NĂM 4 THÁNG 18 NGÀY </v>
      </c>
      <c r="S18" s="33" t="s">
        <v>85</v>
      </c>
      <c r="T18" s="33" t="str">
        <f>VLOOKUP(C18,Sheet5!$B$2:$G$253,6,0)</f>
        <v>093090005260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43"/>
      <c r="AG18" s="43"/>
      <c r="AH18" s="50" t="s">
        <v>232</v>
      </c>
      <c r="AI18" s="44" t="s">
        <v>86</v>
      </c>
      <c r="AJ18" s="50" t="s">
        <v>87</v>
      </c>
      <c r="AK18" s="50" t="s">
        <v>87</v>
      </c>
      <c r="AL18" s="51" t="s">
        <v>88</v>
      </c>
      <c r="AM18" s="10" t="s">
        <v>50</v>
      </c>
      <c r="AN18" s="10" t="s">
        <v>81</v>
      </c>
      <c r="AO18" s="10" t="s">
        <v>60</v>
      </c>
      <c r="AP18" s="36">
        <f t="shared" ca="1" si="1"/>
        <v>35</v>
      </c>
    </row>
    <row r="19" spans="1:42" s="45" customFormat="1" ht="18" customHeight="1">
      <c r="A19" s="25">
        <f>IF(C19=0,"",SUBTOTAL(3,C$5:C19))</f>
        <v>15</v>
      </c>
      <c r="B19" s="27">
        <v>4</v>
      </c>
      <c r="C19" s="52" t="s">
        <v>94</v>
      </c>
      <c r="D19" s="27" t="str">
        <f>VLOOKUP(C19,Sheet4!$A$1:$B$300,2,0)</f>
        <v>9216023928</v>
      </c>
      <c r="E19" s="67" t="s">
        <v>95</v>
      </c>
      <c r="F19" s="697">
        <f>VLOOKUP(C19,'chuyển xếp 2024'!$C$5:$W$328,17,0)</f>
        <v>6647000</v>
      </c>
      <c r="G19" s="697">
        <f>VLOOKUP(C19,'chuyển xếp 2024'!$C$5:$W$328,19,0)</f>
        <v>1892000</v>
      </c>
      <c r="H19" s="53" t="s">
        <v>32</v>
      </c>
      <c r="I19" s="40" t="s">
        <v>33</v>
      </c>
      <c r="J19" s="40" t="s">
        <v>34</v>
      </c>
      <c r="K19" s="53"/>
      <c r="L19" s="10" t="s">
        <v>1848</v>
      </c>
      <c r="M19" s="9">
        <v>33063</v>
      </c>
      <c r="N19" s="42">
        <v>42675</v>
      </c>
      <c r="O19" s="846">
        <v>500000</v>
      </c>
      <c r="P19" s="10" t="s">
        <v>36</v>
      </c>
      <c r="Q19" s="10" t="s">
        <v>2699</v>
      </c>
      <c r="R19" s="10" t="str">
        <f t="shared" ca="1" si="0"/>
        <v xml:space="preserve">9 NĂM 9 THÁNG 18 NGÀY </v>
      </c>
      <c r="S19" s="54" t="s">
        <v>96</v>
      </c>
      <c r="T19" s="33" t="str">
        <f>VLOOKUP(C19,Sheet5!$B$2:$G$253,6,0)</f>
        <v>092090001386</v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43">
        <v>42543</v>
      </c>
      <c r="AG19" s="43"/>
      <c r="AH19" s="50" t="s">
        <v>232</v>
      </c>
      <c r="AI19" s="44" t="s">
        <v>97</v>
      </c>
      <c r="AJ19" s="50" t="s">
        <v>98</v>
      </c>
      <c r="AK19" s="50" t="s">
        <v>98</v>
      </c>
      <c r="AL19" s="51" t="s">
        <v>99</v>
      </c>
      <c r="AM19" s="10" t="s">
        <v>50</v>
      </c>
      <c r="AN19" s="10" t="s">
        <v>100</v>
      </c>
      <c r="AO19" s="10" t="s">
        <v>60</v>
      </c>
      <c r="AP19" s="36">
        <f t="shared" ca="1" si="1"/>
        <v>36</v>
      </c>
    </row>
    <row r="20" spans="1:42" s="62" customFormat="1" ht="18" customHeight="1">
      <c r="A20" s="25">
        <f>IF(C20=0,"",SUBTOTAL(3,C$5:C20))</f>
        <v>16</v>
      </c>
      <c r="B20" s="27">
        <v>5</v>
      </c>
      <c r="C20" s="46" t="s">
        <v>1126</v>
      </c>
      <c r="D20" s="27" t="str">
        <f>VLOOKUP(C20,Sheet4!$A$1:$B$300,2,0)</f>
        <v>9121911947</v>
      </c>
      <c r="E20" s="46" t="s">
        <v>125</v>
      </c>
      <c r="F20" s="697">
        <f>VLOOKUP(C20,'chuyển xếp 2024'!$C$5:$W$328,17,0)</f>
        <v>6647000</v>
      </c>
      <c r="G20" s="697">
        <f>VLOOKUP(C20,'chuyển xếp 2024'!$C$5:$W$328,19,0)</f>
        <v>0</v>
      </c>
      <c r="H20" s="46" t="s">
        <v>32</v>
      </c>
      <c r="I20" s="56" t="s">
        <v>33</v>
      </c>
      <c r="J20" s="56" t="s">
        <v>34</v>
      </c>
      <c r="K20" s="46"/>
      <c r="L20" s="10" t="s">
        <v>1848</v>
      </c>
      <c r="M20" s="57">
        <v>34773</v>
      </c>
      <c r="N20" s="43">
        <v>44501</v>
      </c>
      <c r="O20" s="846">
        <v>500000</v>
      </c>
      <c r="P20" s="10" t="s">
        <v>36</v>
      </c>
      <c r="Q20" s="10" t="s">
        <v>126</v>
      </c>
      <c r="R20" s="59" t="str">
        <f t="shared" ca="1" si="0"/>
        <v xml:space="preserve">4 NĂM 9 THÁNG 18 NGÀY </v>
      </c>
      <c r="S20" s="60" t="s">
        <v>127</v>
      </c>
      <c r="T20" s="33" t="s">
        <v>127</v>
      </c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44">
        <v>43109</v>
      </c>
      <c r="AG20" s="44"/>
      <c r="AH20" s="50" t="s">
        <v>232</v>
      </c>
      <c r="AI20" s="44" t="s">
        <v>2659</v>
      </c>
      <c r="AJ20" s="55" t="s">
        <v>128</v>
      </c>
      <c r="AK20" s="55"/>
      <c r="AL20" s="61" t="s">
        <v>129</v>
      </c>
      <c r="AM20" s="44" t="s">
        <v>130</v>
      </c>
      <c r="AN20" s="44" t="s">
        <v>131</v>
      </c>
      <c r="AO20" s="10" t="s">
        <v>60</v>
      </c>
      <c r="AP20" s="36">
        <f t="shared" ca="1" si="1"/>
        <v>31</v>
      </c>
    </row>
    <row r="21" spans="1:42" s="45" customFormat="1">
      <c r="A21" s="25">
        <f>IF(C21=0,"",SUBTOTAL(3,C$5:C21))</f>
        <v>17</v>
      </c>
      <c r="B21" s="27">
        <v>6</v>
      </c>
      <c r="C21" s="25" t="s">
        <v>144</v>
      </c>
      <c r="D21" s="27" t="str">
        <f>VLOOKUP(C21,Sheet4!$A$1:$B$300,2,0)</f>
        <v>9210002398</v>
      </c>
      <c r="E21" s="63" t="s">
        <v>145</v>
      </c>
      <c r="F21" s="697">
        <f>VLOOKUP(C21,'chuyển xếp 2024'!$C$5:$W$328,17,0)</f>
        <v>7046000</v>
      </c>
      <c r="G21" s="697">
        <f>VLOOKUP(C21,'chuyển xếp 2024'!$C$5:$W$328,19,0)</f>
        <v>0</v>
      </c>
      <c r="H21" s="40" t="s">
        <v>32</v>
      </c>
      <c r="I21" s="40" t="s">
        <v>33</v>
      </c>
      <c r="J21" s="40" t="s">
        <v>34</v>
      </c>
      <c r="K21" s="40"/>
      <c r="L21" s="10" t="s">
        <v>1848</v>
      </c>
      <c r="M21" s="9">
        <v>30348</v>
      </c>
      <c r="N21" s="42">
        <v>40665</v>
      </c>
      <c r="O21" s="846">
        <v>500000</v>
      </c>
      <c r="P21" s="10" t="s">
        <v>36</v>
      </c>
      <c r="Q21" s="10" t="s">
        <v>146</v>
      </c>
      <c r="R21" s="10" t="str">
        <f t="shared" ca="1" si="0"/>
        <v xml:space="preserve">15 NĂM 3 THÁNG 17 NGÀY </v>
      </c>
      <c r="S21" s="33" t="s">
        <v>147</v>
      </c>
      <c r="T21" s="33" t="str">
        <f>VLOOKUP(C21,Sheet5!$B$2:$G$253,6,0)</f>
        <v>092083009975</v>
      </c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43"/>
      <c r="AG21" s="43"/>
      <c r="AH21" s="50" t="s">
        <v>232</v>
      </c>
      <c r="AI21" s="44" t="s">
        <v>148</v>
      </c>
      <c r="AJ21" s="50" t="s">
        <v>149</v>
      </c>
      <c r="AK21" s="50" t="s">
        <v>150</v>
      </c>
      <c r="AL21" s="51" t="s">
        <v>151</v>
      </c>
      <c r="AM21" s="10" t="s">
        <v>50</v>
      </c>
      <c r="AN21" s="10" t="s">
        <v>152</v>
      </c>
      <c r="AO21" s="10" t="s">
        <v>60</v>
      </c>
      <c r="AP21" s="36">
        <f t="shared" ca="1" si="1"/>
        <v>43</v>
      </c>
    </row>
    <row r="22" spans="1:42" s="45" customFormat="1">
      <c r="A22" s="25">
        <f>IF(C22=0,"",SUBTOTAL(3,C$5:C22))</f>
        <v>18</v>
      </c>
      <c r="B22" s="27">
        <v>8</v>
      </c>
      <c r="C22" s="66" t="s">
        <v>174</v>
      </c>
      <c r="D22" s="27" t="str">
        <f>VLOOKUP(C22,Sheet4!$A$1:$B$300,2,0)</f>
        <v>7912294379</v>
      </c>
      <c r="E22" s="67" t="s">
        <v>175</v>
      </c>
      <c r="F22" s="697">
        <f>VLOOKUP(C22,'chuyển xếp 2024'!$C$5:$W$328,17,0)</f>
        <v>6647000</v>
      </c>
      <c r="G22" s="697">
        <f>VLOOKUP(C22,'chuyển xếp 2024'!$C$5:$W$328,19,0)</f>
        <v>0</v>
      </c>
      <c r="H22" s="40" t="s">
        <v>32</v>
      </c>
      <c r="I22" s="40" t="s">
        <v>33</v>
      </c>
      <c r="J22" s="40" t="s">
        <v>34</v>
      </c>
      <c r="K22" s="40"/>
      <c r="L22" s="10" t="s">
        <v>1848</v>
      </c>
      <c r="M22" s="9">
        <v>32620</v>
      </c>
      <c r="N22" s="42">
        <v>42370</v>
      </c>
      <c r="O22" s="846">
        <v>500000</v>
      </c>
      <c r="P22" s="10" t="s">
        <v>36</v>
      </c>
      <c r="Q22" s="10" t="s">
        <v>176</v>
      </c>
      <c r="R22" s="10" t="str">
        <f t="shared" ca="1" si="0"/>
        <v xml:space="preserve">10 NĂM 7 THÁNG 18 NGÀY </v>
      </c>
      <c r="S22" s="33" t="s">
        <v>177</v>
      </c>
      <c r="T22" s="33" t="str">
        <f>VLOOKUP(C22,Sheet5!$B$2:$G$253,6,0)</f>
        <v>086089010769</v>
      </c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43"/>
      <c r="AG22" s="43"/>
      <c r="AH22" s="50" t="s">
        <v>232</v>
      </c>
      <c r="AI22" s="44" t="s">
        <v>178</v>
      </c>
      <c r="AJ22" s="50" t="s">
        <v>179</v>
      </c>
      <c r="AK22" s="50" t="s">
        <v>180</v>
      </c>
      <c r="AL22" s="51" t="s">
        <v>181</v>
      </c>
      <c r="AM22" s="10" t="s">
        <v>182</v>
      </c>
      <c r="AN22" s="10" t="s">
        <v>72</v>
      </c>
      <c r="AO22" s="10" t="s">
        <v>60</v>
      </c>
      <c r="AP22" s="36">
        <f t="shared" ca="1" si="1"/>
        <v>37</v>
      </c>
    </row>
    <row r="23" spans="1:42" s="45" customFormat="1">
      <c r="A23" s="25">
        <f>IF(C23=0,"",SUBTOTAL(3,C$5:C23))</f>
        <v>19</v>
      </c>
      <c r="B23" s="27">
        <v>9</v>
      </c>
      <c r="C23" s="66" t="s">
        <v>183</v>
      </c>
      <c r="D23" s="27" t="str">
        <f>VLOOKUP(C23,Sheet4!$A$1:$B$300,2,0)</f>
        <v>9213008128</v>
      </c>
      <c r="E23" s="67" t="s">
        <v>184</v>
      </c>
      <c r="F23" s="697">
        <f>VLOOKUP(C23,'chuyển xếp 2024'!$C$5:$W$328,17,0)</f>
        <v>6647000</v>
      </c>
      <c r="G23" s="697">
        <f>VLOOKUP(C23,'chuyển xếp 2024'!$C$5:$W$328,19,0)</f>
        <v>0</v>
      </c>
      <c r="H23" s="53" t="s">
        <v>32</v>
      </c>
      <c r="I23" s="40" t="s">
        <v>33</v>
      </c>
      <c r="J23" s="40" t="s">
        <v>34</v>
      </c>
      <c r="K23" s="53"/>
      <c r="L23" s="10" t="s">
        <v>1848</v>
      </c>
      <c r="M23" s="9">
        <v>31643</v>
      </c>
      <c r="N23" s="42">
        <v>42156</v>
      </c>
      <c r="O23" s="846">
        <v>500000</v>
      </c>
      <c r="P23" s="10" t="s">
        <v>36</v>
      </c>
      <c r="Q23" s="10" t="s">
        <v>185</v>
      </c>
      <c r="R23" s="10" t="str">
        <f t="shared" ca="1" si="0"/>
        <v xml:space="preserve">11 NĂM 2 THÁNG 18 NGÀY </v>
      </c>
      <c r="S23" s="33" t="s">
        <v>186</v>
      </c>
      <c r="T23" s="33" t="str">
        <f>VLOOKUP(C23,Sheet5!$B$2:$G$253,6,0)</f>
        <v>093086003738</v>
      </c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43"/>
      <c r="AG23" s="43"/>
      <c r="AH23" s="50" t="s">
        <v>232</v>
      </c>
      <c r="AI23" s="44" t="s">
        <v>187</v>
      </c>
      <c r="AJ23" s="50" t="s">
        <v>188</v>
      </c>
      <c r="AK23" s="50" t="s">
        <v>189</v>
      </c>
      <c r="AL23" s="52"/>
      <c r="AM23" s="68" t="s">
        <v>50</v>
      </c>
      <c r="AN23" s="68" t="s">
        <v>190</v>
      </c>
      <c r="AO23" s="10" t="s">
        <v>60</v>
      </c>
      <c r="AP23" s="36">
        <f t="shared" ca="1" si="1"/>
        <v>40</v>
      </c>
    </row>
    <row r="24" spans="1:42" s="45" customFormat="1">
      <c r="A24" s="25">
        <f>IF(C24=0,"",SUBTOTAL(3,C$5:C24))</f>
        <v>20</v>
      </c>
      <c r="B24" s="27">
        <v>10</v>
      </c>
      <c r="C24" s="66" t="s">
        <v>191</v>
      </c>
      <c r="D24" s="27" t="str">
        <f>VLOOKUP(C24,Sheet4!$A$1:$B$300,2,0)</f>
        <v>9216001664</v>
      </c>
      <c r="E24" s="67" t="s">
        <v>192</v>
      </c>
      <c r="F24" s="697">
        <f>VLOOKUP(C24,'chuyển xếp 2024'!$C$5:$W$328,17,0)</f>
        <v>7046000</v>
      </c>
      <c r="G24" s="697">
        <f>VLOOKUP(C24,'chuyển xếp 2024'!$C$5:$W$328,19,0)</f>
        <v>0</v>
      </c>
      <c r="H24" s="40" t="s">
        <v>32</v>
      </c>
      <c r="I24" s="40" t="s">
        <v>33</v>
      </c>
      <c r="J24" s="40" t="s">
        <v>34</v>
      </c>
      <c r="K24" s="40"/>
      <c r="L24" s="10" t="s">
        <v>1848</v>
      </c>
      <c r="M24" s="9">
        <v>34633</v>
      </c>
      <c r="N24" s="42">
        <v>42370</v>
      </c>
      <c r="O24" s="846">
        <v>500000</v>
      </c>
      <c r="P24" s="10" t="s">
        <v>36</v>
      </c>
      <c r="Q24" s="10" t="s">
        <v>193</v>
      </c>
      <c r="R24" s="10" t="str">
        <f t="shared" ca="1" si="0"/>
        <v xml:space="preserve">10 NĂM 7 THÁNG 18 NGÀY </v>
      </c>
      <c r="S24" s="33" t="s">
        <v>194</v>
      </c>
      <c r="T24" s="33" t="str">
        <f>VLOOKUP(C24,Sheet5!$B$2:$G$253,6,0)</f>
        <v>092094005136</v>
      </c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43"/>
      <c r="AG24" s="43"/>
      <c r="AH24" s="50" t="s">
        <v>232</v>
      </c>
      <c r="AI24" s="44" t="s">
        <v>92</v>
      </c>
      <c r="AJ24" s="50" t="s">
        <v>195</v>
      </c>
      <c r="AK24" s="50" t="s">
        <v>195</v>
      </c>
      <c r="AL24" s="52"/>
      <c r="AM24" s="10" t="s">
        <v>93</v>
      </c>
      <c r="AN24" s="10" t="s">
        <v>196</v>
      </c>
      <c r="AO24" s="10" t="s">
        <v>60</v>
      </c>
      <c r="AP24" s="36">
        <f t="shared" ca="1" si="1"/>
        <v>31</v>
      </c>
    </row>
    <row r="25" spans="1:42" s="45" customFormat="1">
      <c r="A25" s="25">
        <f>IF(C25=0,"",SUBTOTAL(3,C$5:C25))</f>
        <v>21</v>
      </c>
      <c r="B25" s="27">
        <v>11</v>
      </c>
      <c r="C25" s="66" t="s">
        <v>204</v>
      </c>
      <c r="D25" s="27" t="str">
        <f>VLOOKUP(C25,Sheet4!$A$1:$B$300,2,0)</f>
        <v>9222306746</v>
      </c>
      <c r="E25" s="67" t="s">
        <v>205</v>
      </c>
      <c r="F25" s="697">
        <f>VLOOKUP(C25,'chuyển xếp 2024'!$C$5:$W$328,17,0)</f>
        <v>6647000</v>
      </c>
      <c r="G25" s="697">
        <f>VLOOKUP(C25,'chuyển xếp 2024'!$C$5:$W$328,19,0)</f>
        <v>0</v>
      </c>
      <c r="H25" s="40" t="s">
        <v>32</v>
      </c>
      <c r="I25" s="40" t="s">
        <v>33</v>
      </c>
      <c r="J25" s="40" t="s">
        <v>34</v>
      </c>
      <c r="K25" s="53"/>
      <c r="L25" s="10" t="s">
        <v>1848</v>
      </c>
      <c r="M25" s="43">
        <v>33917</v>
      </c>
      <c r="N25" s="43">
        <v>43405</v>
      </c>
      <c r="O25" s="846">
        <v>500000</v>
      </c>
      <c r="P25" s="53" t="s">
        <v>36</v>
      </c>
      <c r="Q25" s="50" t="s">
        <v>206</v>
      </c>
      <c r="R25" s="10" t="str">
        <f t="shared" ca="1" si="0"/>
        <v xml:space="preserve">7 NĂM 9 THÁNG 18 NGÀY </v>
      </c>
      <c r="S25" s="33" t="s">
        <v>207</v>
      </c>
      <c r="T25" s="33" t="str">
        <f>VLOOKUP(C25,Sheet5!$B$2:$G$253,6,0)</f>
        <v>092092010946</v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43"/>
      <c r="AG25" s="43"/>
      <c r="AH25" s="50" t="s">
        <v>232</v>
      </c>
      <c r="AI25" s="44" t="s">
        <v>208</v>
      </c>
      <c r="AJ25" s="50" t="s">
        <v>209</v>
      </c>
      <c r="AK25" s="50"/>
      <c r="AL25" s="52"/>
      <c r="AM25" s="50" t="s">
        <v>50</v>
      </c>
      <c r="AN25" s="50" t="s">
        <v>107</v>
      </c>
      <c r="AO25" s="10" t="s">
        <v>203</v>
      </c>
      <c r="AP25" s="36">
        <f t="shared" ca="1" si="1"/>
        <v>33</v>
      </c>
    </row>
    <row r="26" spans="1:42" s="45" customFormat="1">
      <c r="A26" s="25">
        <f>IF(C26=0,"",SUBTOTAL(3,C$5:C26))</f>
        <v>22</v>
      </c>
      <c r="B26" s="27">
        <v>12</v>
      </c>
      <c r="C26" s="66" t="s">
        <v>214</v>
      </c>
      <c r="D26" s="27" t="str">
        <f>VLOOKUP(C26,Sheet4!$A$1:$B$300,2,0)</f>
        <v>8721755467</v>
      </c>
      <c r="E26" s="67" t="s">
        <v>215</v>
      </c>
      <c r="F26" s="697">
        <f>VLOOKUP(C26,'chuyển xếp 2024'!$C$5:$W$328,17,0)</f>
        <v>6647000</v>
      </c>
      <c r="G26" s="697">
        <f>VLOOKUP(C26,'chuyển xếp 2024'!$C$5:$W$328,19,0)</f>
        <v>0</v>
      </c>
      <c r="H26" s="40" t="s">
        <v>32</v>
      </c>
      <c r="I26" s="40" t="s">
        <v>33</v>
      </c>
      <c r="J26" s="40" t="s">
        <v>34</v>
      </c>
      <c r="K26" s="40"/>
      <c r="L26" s="10" t="s">
        <v>1848</v>
      </c>
      <c r="M26" s="43">
        <v>35117</v>
      </c>
      <c r="N26" s="43">
        <v>44044</v>
      </c>
      <c r="O26" s="846">
        <v>500000</v>
      </c>
      <c r="P26" s="53" t="s">
        <v>36</v>
      </c>
      <c r="Q26" s="50" t="s">
        <v>216</v>
      </c>
      <c r="R26" s="10" t="str">
        <f t="shared" ca="1" si="0"/>
        <v xml:space="preserve">6 NĂM 0 THÁNG 18 NGÀY </v>
      </c>
      <c r="S26" s="50">
        <v>341792633</v>
      </c>
      <c r="T26" s="33" t="str">
        <f>VLOOKUP(C26,Sheet5!$B$2:$G$253,6,0)</f>
        <v>089096016279</v>
      </c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43">
        <v>40840</v>
      </c>
      <c r="AG26" s="43"/>
      <c r="AH26" s="50" t="s">
        <v>232</v>
      </c>
      <c r="AI26" s="44" t="s">
        <v>217</v>
      </c>
      <c r="AJ26" s="50" t="s">
        <v>218</v>
      </c>
      <c r="AK26" s="50" t="s">
        <v>219</v>
      </c>
      <c r="AL26" s="52"/>
      <c r="AM26" s="10" t="s">
        <v>50</v>
      </c>
      <c r="AN26" s="10" t="s">
        <v>220</v>
      </c>
      <c r="AO26" s="10" t="s">
        <v>60</v>
      </c>
      <c r="AP26" s="36">
        <f t="shared" ca="1" si="1"/>
        <v>30</v>
      </c>
    </row>
    <row r="27" spans="1:42" s="45" customFormat="1">
      <c r="A27" s="25">
        <f>IF(C27=0,"",SUBTOTAL(3,C$5:C27))</f>
        <v>23</v>
      </c>
      <c r="B27" s="27">
        <v>13</v>
      </c>
      <c r="C27" s="66" t="s">
        <v>221</v>
      </c>
      <c r="D27" s="27" t="str">
        <f>VLOOKUP(C27,Sheet4!$A$1:$B$300,2,0)</f>
        <v>9216023766</v>
      </c>
      <c r="E27" s="67" t="s">
        <v>222</v>
      </c>
      <c r="F27" s="697">
        <f>VLOOKUP(C27,'chuyển xếp 2024'!$C$5:$W$328,17,0)</f>
        <v>7105000</v>
      </c>
      <c r="G27" s="697">
        <f>VLOOKUP(C27,'chuyển xếp 2024'!$C$5:$W$328,19,0)</f>
        <v>2365000</v>
      </c>
      <c r="H27" s="40" t="s">
        <v>32</v>
      </c>
      <c r="I27" s="40" t="s">
        <v>33</v>
      </c>
      <c r="J27" s="40" t="s">
        <v>34</v>
      </c>
      <c r="K27" s="40" t="s">
        <v>64</v>
      </c>
      <c r="L27" s="10" t="s">
        <v>1848</v>
      </c>
      <c r="M27" s="43">
        <v>33633</v>
      </c>
      <c r="N27" s="42">
        <v>42736</v>
      </c>
      <c r="O27" s="846">
        <v>500000</v>
      </c>
      <c r="P27" s="53" t="s">
        <v>36</v>
      </c>
      <c r="Q27" s="10" t="s">
        <v>223</v>
      </c>
      <c r="R27" s="10" t="str">
        <f t="shared" ca="1" si="0"/>
        <v xml:space="preserve">9 NĂM 7 THÁNG 18 NGÀY </v>
      </c>
      <c r="S27" s="33" t="s">
        <v>224</v>
      </c>
      <c r="T27" s="33" t="str">
        <f>VLOOKUP(C27,Sheet5!$B$2:$G$253,6,0)</f>
        <v>087092017349</v>
      </c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43"/>
      <c r="AG27" s="43"/>
      <c r="AH27" s="50" t="s">
        <v>232</v>
      </c>
      <c r="AI27" s="44" t="s">
        <v>225</v>
      </c>
      <c r="AJ27" s="50" t="s">
        <v>226</v>
      </c>
      <c r="AK27" s="71" t="s">
        <v>226</v>
      </c>
      <c r="AL27" s="51" t="s">
        <v>227</v>
      </c>
      <c r="AM27" s="10" t="s">
        <v>50</v>
      </c>
      <c r="AN27" s="10" t="s">
        <v>72</v>
      </c>
      <c r="AO27" s="10" t="s">
        <v>60</v>
      </c>
      <c r="AP27" s="36">
        <f t="shared" ca="1" si="1"/>
        <v>34</v>
      </c>
    </row>
    <row r="28" spans="1:42" s="45" customFormat="1">
      <c r="A28" s="25">
        <f>IF(C28=0,"",SUBTOTAL(3,C$5:C28))</f>
        <v>24</v>
      </c>
      <c r="B28" s="27">
        <v>14</v>
      </c>
      <c r="C28" s="66" t="s">
        <v>228</v>
      </c>
      <c r="D28" s="27" t="str">
        <f>VLOOKUP(C28,Sheet4!$A$1:$B$300,2,0)</f>
        <v>9222451383</v>
      </c>
      <c r="E28" s="67" t="s">
        <v>229</v>
      </c>
      <c r="F28" s="697">
        <f>VLOOKUP(C28,'chuyển xếp 2024'!$C$5:$W$328,17,0)</f>
        <v>5466000</v>
      </c>
      <c r="G28" s="697">
        <f>VLOOKUP(C28,'chuyển xếp 2024'!$C$5:$W$328,19,0)</f>
        <v>0</v>
      </c>
      <c r="H28" s="40" t="s">
        <v>63</v>
      </c>
      <c r="I28" s="40" t="s">
        <v>33</v>
      </c>
      <c r="J28" s="40" t="s">
        <v>34</v>
      </c>
      <c r="K28" s="40"/>
      <c r="L28" s="10" t="s">
        <v>1848</v>
      </c>
      <c r="M28" s="43">
        <v>35524</v>
      </c>
      <c r="N28" s="42">
        <v>44805</v>
      </c>
      <c r="O28" s="846">
        <v>500000</v>
      </c>
      <c r="P28" s="53" t="s">
        <v>36</v>
      </c>
      <c r="Q28" s="10" t="s">
        <v>230</v>
      </c>
      <c r="R28" s="10" t="str">
        <f t="shared" ca="1" si="0"/>
        <v xml:space="preserve">3 NĂM 11 THÁNG 18 NGÀY </v>
      </c>
      <c r="S28" s="60" t="s">
        <v>231</v>
      </c>
      <c r="T28" s="33" t="str">
        <f>VLOOKUP(C28,Sheet5!$B$2:$G$253,6,0)</f>
        <v>092197011285</v>
      </c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43">
        <v>44440</v>
      </c>
      <c r="AG28" s="43"/>
      <c r="AH28" s="50" t="s">
        <v>232</v>
      </c>
      <c r="AI28" s="44" t="s">
        <v>233</v>
      </c>
      <c r="AJ28" s="50" t="s">
        <v>234</v>
      </c>
      <c r="AK28" s="50" t="s">
        <v>234</v>
      </c>
      <c r="AL28" s="51" t="s">
        <v>235</v>
      </c>
      <c r="AM28" s="10" t="s">
        <v>130</v>
      </c>
      <c r="AN28" s="10" t="s">
        <v>236</v>
      </c>
      <c r="AO28" s="10" t="s">
        <v>60</v>
      </c>
      <c r="AP28" s="36">
        <f t="shared" ca="1" si="1"/>
        <v>29</v>
      </c>
    </row>
    <row r="29" spans="1:42" s="45" customFormat="1">
      <c r="A29" s="25">
        <f>IF(C29=0,"",SUBTOTAL(3,C$5:C29))</f>
        <v>25</v>
      </c>
      <c r="B29" s="27">
        <v>15</v>
      </c>
      <c r="C29" s="66" t="s">
        <v>237</v>
      </c>
      <c r="D29" s="27" t="str">
        <f>VLOOKUP(C29,Sheet4!$A$1:$B$300,2,0)</f>
        <v>9208016265</v>
      </c>
      <c r="E29" s="67" t="s">
        <v>238</v>
      </c>
      <c r="F29" s="697" t="e">
        <f>VLOOKUP(C29,'chuyển xếp 2024'!$C$5:$W$328,17,0)</f>
        <v>#N/A</v>
      </c>
      <c r="G29" s="697" t="e">
        <f>VLOOKUP(C29,'chuyển xếp 2024'!$C$5:$W$328,19,0)</f>
        <v>#N/A</v>
      </c>
      <c r="H29" s="72" t="s">
        <v>32</v>
      </c>
      <c r="I29" s="40" t="s">
        <v>33</v>
      </c>
      <c r="J29" s="40" t="s">
        <v>34</v>
      </c>
      <c r="K29" s="72"/>
      <c r="L29" s="10" t="s">
        <v>1848</v>
      </c>
      <c r="M29" s="9">
        <v>30482</v>
      </c>
      <c r="N29" s="42">
        <v>44866</v>
      </c>
      <c r="O29" s="846">
        <v>500000</v>
      </c>
      <c r="P29" s="53" t="s">
        <v>36</v>
      </c>
      <c r="Q29" s="10" t="s">
        <v>239</v>
      </c>
      <c r="R29" s="10" t="str">
        <f t="shared" ca="1" si="0"/>
        <v xml:space="preserve">3 NĂM 9 THÁNG 18 NGÀY </v>
      </c>
      <c r="S29" s="60" t="s">
        <v>240</v>
      </c>
      <c r="T29" s="33" t="str">
        <f>VLOOKUP(C29,Sheet5!$B$2:$G$253,6,0)</f>
        <v>086083000292</v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43">
        <v>44326</v>
      </c>
      <c r="AG29" s="43"/>
      <c r="AH29" s="50" t="s">
        <v>232</v>
      </c>
      <c r="AI29" s="44" t="s">
        <v>241</v>
      </c>
      <c r="AJ29" s="44" t="s">
        <v>242</v>
      </c>
      <c r="AK29" s="44" t="s">
        <v>242</v>
      </c>
      <c r="AL29" s="51"/>
      <c r="AM29" s="10" t="s">
        <v>50</v>
      </c>
      <c r="AN29" s="10" t="s">
        <v>72</v>
      </c>
      <c r="AO29" s="10" t="s">
        <v>60</v>
      </c>
      <c r="AP29" s="36">
        <f t="shared" ca="1" si="1"/>
        <v>43</v>
      </c>
    </row>
    <row r="30" spans="1:42" s="36" customFormat="1">
      <c r="A30" s="25">
        <f>IF(C30=0,"",SUBTOTAL(3,C$5:C30))</f>
        <v>26</v>
      </c>
      <c r="B30" s="25">
        <v>16</v>
      </c>
      <c r="C30" s="66" t="s">
        <v>1842</v>
      </c>
      <c r="D30" s="27" t="str">
        <f>VLOOKUP(C30,Sheet4!$A$1:$B$300,2,0)</f>
        <v>8922957383</v>
      </c>
      <c r="E30" s="67" t="s">
        <v>1844</v>
      </c>
      <c r="F30" s="697">
        <f>VLOOKUP(C30,'chuyển xếp 2024'!$C$5:$W$328,17,0)</f>
        <v>6271000</v>
      </c>
      <c r="G30" s="697">
        <f>VLOOKUP(C30,'chuyển xếp 2024'!$C$5:$W$328,19,0)</f>
        <v>0</v>
      </c>
      <c r="H30" s="329" t="s">
        <v>32</v>
      </c>
      <c r="I30" s="63" t="s">
        <v>33</v>
      </c>
      <c r="J30" s="63" t="s">
        <v>34</v>
      </c>
      <c r="K30" s="329"/>
      <c r="L30" s="56" t="s">
        <v>1848</v>
      </c>
      <c r="M30" s="106">
        <v>35231</v>
      </c>
      <c r="N30" s="107">
        <v>45113</v>
      </c>
      <c r="O30" s="846">
        <v>500000</v>
      </c>
      <c r="P30" s="53" t="s">
        <v>36</v>
      </c>
      <c r="Q30" s="56" t="s">
        <v>1845</v>
      </c>
      <c r="R30" s="56" t="str">
        <f t="shared" ca="1" si="0"/>
        <v xml:space="preserve">3 NĂM 1 THÁNG 13 NGÀY </v>
      </c>
      <c r="S30" s="74" t="s">
        <v>1846</v>
      </c>
      <c r="T30" s="33" t="s">
        <v>1846</v>
      </c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5">
        <v>44421</v>
      </c>
      <c r="AG30" s="75"/>
      <c r="AH30" s="46" t="s">
        <v>232</v>
      </c>
      <c r="AI30" s="108" t="s">
        <v>1847</v>
      </c>
      <c r="AJ30" s="108" t="s">
        <v>1847</v>
      </c>
      <c r="AK30" s="108" t="s">
        <v>1847</v>
      </c>
      <c r="AL30" s="332"/>
      <c r="AM30" s="56" t="s">
        <v>50</v>
      </c>
      <c r="AN30" s="56"/>
      <c r="AO30" s="56" t="s">
        <v>60</v>
      </c>
      <c r="AP30" s="36">
        <f t="shared" ca="1" si="1"/>
        <v>30</v>
      </c>
    </row>
    <row r="31" spans="1:42" s="36" customFormat="1">
      <c r="A31" s="25">
        <f>IF(C31=0,"",SUBTOTAL(3,C$5:C31))</f>
        <v>27</v>
      </c>
      <c r="B31" s="25">
        <v>17</v>
      </c>
      <c r="C31" s="66" t="s">
        <v>1958</v>
      </c>
      <c r="D31" s="27" t="str">
        <f>VLOOKUP(C31,Sheet4!$A$1:$B$300,2,0)</f>
        <v>9215010335</v>
      </c>
      <c r="E31" s="67" t="s">
        <v>1873</v>
      </c>
      <c r="F31" s="697" t="e">
        <f>VLOOKUP(C31,'chuyển xếp 2024'!$C$5:$W$328,17,0)</f>
        <v>#N/A</v>
      </c>
      <c r="G31" s="697" t="e">
        <f>VLOOKUP(C31,'chuyển xếp 2024'!$C$5:$W$328,19,0)</f>
        <v>#N/A</v>
      </c>
      <c r="H31" s="329" t="s">
        <v>32</v>
      </c>
      <c r="I31" s="63" t="s">
        <v>33</v>
      </c>
      <c r="J31" s="63" t="s">
        <v>34</v>
      </c>
      <c r="K31" s="329"/>
      <c r="L31" s="56" t="s">
        <v>1848</v>
      </c>
      <c r="M31" s="621">
        <v>33370</v>
      </c>
      <c r="N31" s="621">
        <v>45231</v>
      </c>
      <c r="O31" s="846">
        <v>500000</v>
      </c>
      <c r="P31" s="53" t="s">
        <v>36</v>
      </c>
      <c r="Q31" s="56" t="s">
        <v>1967</v>
      </c>
      <c r="R31" s="56" t="str">
        <f t="shared" ca="1" si="0"/>
        <v xml:space="preserve">2 NĂM 9 THÁNG 18 NGÀY </v>
      </c>
      <c r="S31" s="523" t="s">
        <v>1968</v>
      </c>
      <c r="T31" s="33" t="s">
        <v>1968</v>
      </c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5">
        <v>44318</v>
      </c>
      <c r="AG31" s="75"/>
      <c r="AH31" s="46" t="s">
        <v>232</v>
      </c>
      <c r="AI31" s="108" t="s">
        <v>1969</v>
      </c>
      <c r="AJ31" s="108" t="s">
        <v>1970</v>
      </c>
      <c r="AK31" s="108" t="s">
        <v>1970</v>
      </c>
      <c r="AL31" s="332"/>
      <c r="AM31" s="56" t="s">
        <v>50</v>
      </c>
      <c r="AN31" s="56" t="s">
        <v>1971</v>
      </c>
      <c r="AO31" s="56" t="s">
        <v>60</v>
      </c>
      <c r="AP31" s="36">
        <f t="shared" ca="1" si="1"/>
        <v>35</v>
      </c>
    </row>
    <row r="32" spans="1:42" s="822" customFormat="1">
      <c r="A32" s="808">
        <f>IF(C32=0,"",SUBTOTAL(3,C$5:C32))</f>
        <v>28</v>
      </c>
      <c r="B32" s="808">
        <v>18</v>
      </c>
      <c r="C32" s="809" t="s">
        <v>2700</v>
      </c>
      <c r="D32" s="808"/>
      <c r="E32" s="810" t="s">
        <v>2701</v>
      </c>
      <c r="F32" s="811">
        <v>5955000</v>
      </c>
      <c r="G32" s="811"/>
      <c r="H32" s="812" t="s">
        <v>32</v>
      </c>
      <c r="I32" s="813" t="s">
        <v>33</v>
      </c>
      <c r="J32" s="813" t="s">
        <v>34</v>
      </c>
      <c r="K32" s="812"/>
      <c r="L32" s="814" t="s">
        <v>1848</v>
      </c>
      <c r="M32" s="815">
        <v>31692</v>
      </c>
      <c r="N32" s="815">
        <v>45627</v>
      </c>
      <c r="O32" s="836"/>
      <c r="P32" s="814" t="s">
        <v>117</v>
      </c>
      <c r="Q32" s="814" t="s">
        <v>2703</v>
      </c>
      <c r="R32" s="814" t="str">
        <f t="shared" ca="1" si="0"/>
        <v xml:space="preserve">1 NĂM 8 THÁNG 18 NGÀY </v>
      </c>
      <c r="S32" s="816" t="s">
        <v>2704</v>
      </c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8">
        <v>44205</v>
      </c>
      <c r="AG32" s="818"/>
      <c r="AH32" s="819" t="s">
        <v>232</v>
      </c>
      <c r="AI32" s="820" t="s">
        <v>2705</v>
      </c>
      <c r="AJ32" s="820" t="s">
        <v>2706</v>
      </c>
      <c r="AK32" s="820" t="s">
        <v>2705</v>
      </c>
      <c r="AL32" s="821" t="s">
        <v>2707</v>
      </c>
      <c r="AM32" s="814" t="s">
        <v>50</v>
      </c>
      <c r="AN32" s="814" t="s">
        <v>220</v>
      </c>
      <c r="AO32" s="814" t="s">
        <v>60</v>
      </c>
      <c r="AP32" s="822">
        <f t="shared" ca="1" si="1"/>
        <v>39</v>
      </c>
    </row>
    <row r="33" spans="1:42" s="37" customFormat="1">
      <c r="A33" s="25">
        <f>IF(C33=0,"",SUBTOTAL(3,C$5:C33))</f>
        <v>29</v>
      </c>
      <c r="B33" s="27">
        <v>1</v>
      </c>
      <c r="C33" s="27" t="s">
        <v>243</v>
      </c>
      <c r="D33" s="27" t="str">
        <f>VLOOKUP(C33,Sheet4!$A$1:$B$300,2,0)</f>
        <v>5803003379</v>
      </c>
      <c r="E33" s="63" t="s">
        <v>244</v>
      </c>
      <c r="F33" s="697">
        <f>VLOOKUP(C33,'chuyển xếp 2024'!$C$5:$W$328,17,0)</f>
        <v>19950000</v>
      </c>
      <c r="G33" s="697">
        <f>VLOOKUP(C33,'chuyển xếp 2024'!$C$5:$W$328,19,0)</f>
        <v>0</v>
      </c>
      <c r="H33" s="28" t="s">
        <v>32</v>
      </c>
      <c r="I33" s="28" t="s">
        <v>33</v>
      </c>
      <c r="J33" s="28" t="s">
        <v>34</v>
      </c>
      <c r="K33" s="28" t="s">
        <v>245</v>
      </c>
      <c r="L33" s="32" t="s">
        <v>246</v>
      </c>
      <c r="M33" s="30">
        <v>28767</v>
      </c>
      <c r="N33" s="31">
        <v>39265</v>
      </c>
      <c r="O33" s="846">
        <v>500000</v>
      </c>
      <c r="P33" s="32" t="s">
        <v>36</v>
      </c>
      <c r="Q33" s="32" t="s">
        <v>247</v>
      </c>
      <c r="R33" s="32" t="str">
        <f t="shared" ca="1" si="0"/>
        <v xml:space="preserve">19 NĂM 1 THÁNG 17 NGÀY </v>
      </c>
      <c r="S33" s="33" t="s">
        <v>248</v>
      </c>
      <c r="T33" s="33" t="str">
        <f>VLOOKUP(C33,Sheet5!$B$2:$G$253,6,0)</f>
        <v>082078026532</v>
      </c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  <c r="AG33" s="34"/>
      <c r="AH33" s="50" t="s">
        <v>232</v>
      </c>
      <c r="AI33" s="35" t="s">
        <v>249</v>
      </c>
      <c r="AJ33" s="48" t="s">
        <v>250</v>
      </c>
      <c r="AK33" s="48" t="s">
        <v>251</v>
      </c>
      <c r="AL33" s="73"/>
      <c r="AM33" s="32" t="s">
        <v>50</v>
      </c>
      <c r="AN33" s="32" t="s">
        <v>81</v>
      </c>
      <c r="AO33" s="32" t="s">
        <v>60</v>
      </c>
      <c r="AP33" s="36">
        <f t="shared" ca="1" si="1"/>
        <v>47</v>
      </c>
    </row>
    <row r="34" spans="1:42" s="62" customFormat="1">
      <c r="A34" s="25">
        <f>IF(C34=0,"",SUBTOTAL(3,C$5:C34))</f>
        <v>30</v>
      </c>
      <c r="B34" s="25">
        <v>2</v>
      </c>
      <c r="C34" s="39" t="s">
        <v>259</v>
      </c>
      <c r="D34" s="27" t="str">
        <f>VLOOKUP(C34,Sheet4!$A$1:$B$300,2,0)</f>
        <v>9210009440</v>
      </c>
      <c r="E34" s="63" t="s">
        <v>260</v>
      </c>
      <c r="F34" s="697">
        <f>VLOOKUP(C34,'chuyển xếp 2024'!$C$5:$W$328,17,0)</f>
        <v>7673000</v>
      </c>
      <c r="G34" s="697">
        <f>VLOOKUP(C34,'chuyển xếp 2024'!$C$5:$W$328,19,0)</f>
        <v>1892000</v>
      </c>
      <c r="H34" s="40" t="s">
        <v>63</v>
      </c>
      <c r="I34" s="40" t="s">
        <v>33</v>
      </c>
      <c r="J34" s="40" t="s">
        <v>34</v>
      </c>
      <c r="K34" s="40"/>
      <c r="L34" s="10" t="s">
        <v>246</v>
      </c>
      <c r="M34" s="9">
        <v>31943</v>
      </c>
      <c r="N34" s="42">
        <v>40340</v>
      </c>
      <c r="O34" s="846">
        <v>500000</v>
      </c>
      <c r="P34" s="10" t="s">
        <v>36</v>
      </c>
      <c r="Q34" s="10" t="s">
        <v>261</v>
      </c>
      <c r="R34" s="10" t="str">
        <f t="shared" ca="1" si="0"/>
        <v xml:space="preserve">16 NĂM 2 THÁNG 8 NGÀY </v>
      </c>
      <c r="S34" s="33" t="s">
        <v>262</v>
      </c>
      <c r="T34" s="33" t="str">
        <f>VLOOKUP(C34,Sheet5!$B$2:$G$253,6,0)</f>
        <v>092187005527</v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43"/>
      <c r="AG34" s="43"/>
      <c r="AH34" s="50" t="s">
        <v>232</v>
      </c>
      <c r="AI34" s="44" t="s">
        <v>168</v>
      </c>
      <c r="AJ34" s="50" t="s">
        <v>263</v>
      </c>
      <c r="AK34" s="50" t="s">
        <v>263</v>
      </c>
      <c r="AL34" s="52"/>
      <c r="AM34" s="10" t="s">
        <v>50</v>
      </c>
      <c r="AN34" s="10" t="s">
        <v>51</v>
      </c>
      <c r="AO34" s="10" t="s">
        <v>60</v>
      </c>
      <c r="AP34" s="36">
        <f t="shared" ca="1" si="1"/>
        <v>39</v>
      </c>
    </row>
    <row r="35" spans="1:42" s="62" customFormat="1">
      <c r="A35" s="25">
        <f>IF(C35=0,"",SUBTOTAL(3,C$5:C35))</f>
        <v>31</v>
      </c>
      <c r="B35" s="25">
        <v>3</v>
      </c>
      <c r="C35" s="39" t="s">
        <v>264</v>
      </c>
      <c r="D35" s="27" t="str">
        <f>VLOOKUP(C35,Sheet4!$A$1:$B$300,2,0)</f>
        <v>9211007268</v>
      </c>
      <c r="E35" s="56" t="s">
        <v>265</v>
      </c>
      <c r="F35" s="697">
        <f>VLOOKUP(C35,'chuyển xếp 2024'!$C$5:$W$328,17,0)</f>
        <v>5903000</v>
      </c>
      <c r="G35" s="697">
        <f>VLOOKUP(C35,'chuyển xếp 2024'!$C$5:$W$328,19,0)</f>
        <v>473000</v>
      </c>
      <c r="H35" s="40" t="s">
        <v>63</v>
      </c>
      <c r="I35" s="10" t="s">
        <v>33</v>
      </c>
      <c r="J35" s="10" t="s">
        <v>34</v>
      </c>
      <c r="K35" s="10"/>
      <c r="L35" s="10" t="s">
        <v>246</v>
      </c>
      <c r="M35" s="9">
        <v>32193</v>
      </c>
      <c r="N35" s="42">
        <v>40634</v>
      </c>
      <c r="O35" s="846">
        <v>500000</v>
      </c>
      <c r="P35" s="10" t="s">
        <v>36</v>
      </c>
      <c r="Q35" s="10" t="s">
        <v>266</v>
      </c>
      <c r="R35" s="10" t="str">
        <f t="shared" ca="1" si="0"/>
        <v xml:space="preserve">15 NĂM 4 THÁNG 18 NGÀY </v>
      </c>
      <c r="S35" s="60" t="s">
        <v>267</v>
      </c>
      <c r="T35" s="33" t="str">
        <f>VLOOKUP(C35,Sheet5!$B$2:$G$253,6,0)</f>
        <v>051188000559</v>
      </c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43">
        <v>43685</v>
      </c>
      <c r="AG35" s="43"/>
      <c r="AH35" s="50" t="s">
        <v>232</v>
      </c>
      <c r="AI35" s="44" t="s">
        <v>268</v>
      </c>
      <c r="AJ35" s="50" t="s">
        <v>269</v>
      </c>
      <c r="AK35" s="50" t="s">
        <v>269</v>
      </c>
      <c r="AL35" s="52"/>
      <c r="AM35" s="10" t="s">
        <v>93</v>
      </c>
      <c r="AN35" s="10" t="s">
        <v>100</v>
      </c>
      <c r="AO35" s="10" t="s">
        <v>60</v>
      </c>
      <c r="AP35" s="36">
        <f t="shared" ca="1" si="1"/>
        <v>38</v>
      </c>
    </row>
    <row r="36" spans="1:42" s="62" customFormat="1">
      <c r="A36" s="25">
        <f>IF(C36=0,"",SUBTOTAL(3,C$5:C36))</f>
        <v>32</v>
      </c>
      <c r="B36" s="25">
        <v>4</v>
      </c>
      <c r="C36" s="52" t="s">
        <v>274</v>
      </c>
      <c r="D36" s="27" t="str">
        <f>VLOOKUP(C36,Sheet4!$A$1:$B$300,2,0)</f>
        <v>9221280985</v>
      </c>
      <c r="E36" s="46" t="s">
        <v>275</v>
      </c>
      <c r="F36" s="697">
        <f>VLOOKUP(C36,'chuyển xếp 2024'!$C$5:$W$328,17,0)</f>
        <v>7105000</v>
      </c>
      <c r="G36" s="697">
        <f>VLOOKUP(C36,'chuyển xếp 2024'!$C$5:$W$328,19,0)</f>
        <v>0</v>
      </c>
      <c r="H36" s="40" t="s">
        <v>63</v>
      </c>
      <c r="I36" s="10" t="s">
        <v>33</v>
      </c>
      <c r="J36" s="10" t="s">
        <v>34</v>
      </c>
      <c r="K36" s="10"/>
      <c r="L36" s="10" t="s">
        <v>246</v>
      </c>
      <c r="M36" s="43">
        <v>33223</v>
      </c>
      <c r="N36" s="43">
        <v>43313</v>
      </c>
      <c r="O36" s="846">
        <v>500000</v>
      </c>
      <c r="P36" s="10" t="s">
        <v>36</v>
      </c>
      <c r="Q36" s="50" t="s">
        <v>276</v>
      </c>
      <c r="R36" s="10" t="str">
        <f t="shared" ca="1" si="0"/>
        <v xml:space="preserve">8 NĂM 0 THÁNG 18 NGÀY </v>
      </c>
      <c r="S36" s="33" t="s">
        <v>277</v>
      </c>
      <c r="T36" s="33" t="str">
        <f>VLOOKUP(C36,Sheet5!$B$2:$G$253,6,0)</f>
        <v>092190008576</v>
      </c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43"/>
      <c r="AG36" s="43"/>
      <c r="AH36" s="50" t="s">
        <v>232</v>
      </c>
      <c r="AI36" s="44" t="s">
        <v>278</v>
      </c>
      <c r="AJ36" s="50" t="s">
        <v>279</v>
      </c>
      <c r="AK36" s="50" t="s">
        <v>279</v>
      </c>
      <c r="AL36" s="52"/>
      <c r="AM36" s="10" t="s">
        <v>50</v>
      </c>
      <c r="AN36" s="76" t="s">
        <v>273</v>
      </c>
      <c r="AO36" s="10" t="s">
        <v>60</v>
      </c>
      <c r="AP36" s="36">
        <f t="shared" ca="1" si="1"/>
        <v>35</v>
      </c>
    </row>
    <row r="37" spans="1:42" s="13" customFormat="1">
      <c r="A37" s="25">
        <f>IF(C37=0,"",SUBTOTAL(3,C$5:C37))</f>
        <v>33</v>
      </c>
      <c r="B37" s="25">
        <v>5</v>
      </c>
      <c r="C37" s="52" t="s">
        <v>280</v>
      </c>
      <c r="D37" s="27" t="str">
        <f>VLOOKUP(C37,Sheet4!$A$1:$B$300,2,0)</f>
        <v>9221417204</v>
      </c>
      <c r="E37" s="67" t="s">
        <v>281</v>
      </c>
      <c r="F37" s="697">
        <f>VLOOKUP(C37,'chuyển xếp 2024'!$C$5:$W$328,17,0)</f>
        <v>7105000</v>
      </c>
      <c r="G37" s="697">
        <f>VLOOKUP(C37,'chuyển xếp 2024'!$C$5:$W$328,19,0)</f>
        <v>0</v>
      </c>
      <c r="H37" s="40" t="s">
        <v>63</v>
      </c>
      <c r="I37" s="10" t="s">
        <v>33</v>
      </c>
      <c r="J37" s="10" t="s">
        <v>34</v>
      </c>
      <c r="K37" s="10"/>
      <c r="L37" s="10" t="s">
        <v>246</v>
      </c>
      <c r="M37" s="43">
        <v>35559</v>
      </c>
      <c r="N37" s="43">
        <v>44013</v>
      </c>
      <c r="O37" s="846">
        <v>500000</v>
      </c>
      <c r="P37" s="10" t="s">
        <v>36</v>
      </c>
      <c r="Q37" s="53" t="s">
        <v>282</v>
      </c>
      <c r="R37" s="10" t="str">
        <f t="shared" ca="1" si="0"/>
        <v xml:space="preserve">6 NĂM 1 THÁNG 18 NGÀY </v>
      </c>
      <c r="S37" s="77" t="s">
        <v>283</v>
      </c>
      <c r="T37" s="33" t="str">
        <f>VLOOKUP(C37,Sheet5!$B$2:$G$253,6,0)</f>
        <v>092197003248</v>
      </c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43">
        <v>44317</v>
      </c>
      <c r="AG37" s="43"/>
      <c r="AH37" s="50" t="s">
        <v>232</v>
      </c>
      <c r="AI37" s="44" t="s">
        <v>284</v>
      </c>
      <c r="AJ37" s="50" t="s">
        <v>285</v>
      </c>
      <c r="AK37" s="50" t="s">
        <v>285</v>
      </c>
      <c r="AL37" s="52"/>
      <c r="AM37" s="10" t="s">
        <v>50</v>
      </c>
      <c r="AN37" s="10" t="s">
        <v>100</v>
      </c>
      <c r="AO37" s="10" t="s">
        <v>60</v>
      </c>
      <c r="AP37" s="36">
        <f t="shared" ca="1" si="1"/>
        <v>29</v>
      </c>
    </row>
    <row r="38" spans="1:42" s="515" customFormat="1">
      <c r="A38" s="25">
        <f>IF(C38=0,"",SUBTOTAL(3,C$5:C38))</f>
        <v>34</v>
      </c>
      <c r="B38" s="25">
        <v>6</v>
      </c>
      <c r="C38" s="66" t="s">
        <v>2054</v>
      </c>
      <c r="D38" s="27" t="str">
        <f>VLOOKUP(C38,Sheet4!$A$1:$B$300,2,0)</f>
        <v>8422038337</v>
      </c>
      <c r="E38" s="67" t="s">
        <v>1857</v>
      </c>
      <c r="F38" s="697">
        <f>VLOOKUP(C38,'chuyển xếp 2024'!$C$5:$W$328,17,0)</f>
        <v>6579000</v>
      </c>
      <c r="G38" s="697">
        <f>VLOOKUP(C38,'chuyển xếp 2024'!$C$5:$W$328,19,0)</f>
        <v>0</v>
      </c>
      <c r="H38" s="63" t="s">
        <v>32</v>
      </c>
      <c r="I38" s="56" t="s">
        <v>33</v>
      </c>
      <c r="J38" s="56" t="s">
        <v>34</v>
      </c>
      <c r="K38" s="56"/>
      <c r="L38" s="56" t="s">
        <v>246</v>
      </c>
      <c r="M38" s="75">
        <v>36290</v>
      </c>
      <c r="N38" s="75">
        <v>45170</v>
      </c>
      <c r="O38" s="846">
        <v>500000</v>
      </c>
      <c r="P38" s="10" t="s">
        <v>36</v>
      </c>
      <c r="Q38" s="56" t="s">
        <v>1977</v>
      </c>
      <c r="R38" s="56" t="str">
        <f t="shared" ca="1" si="0"/>
        <v xml:space="preserve">2 NĂM 11 THÁNG 18 NGÀY </v>
      </c>
      <c r="S38" s="514" t="s">
        <v>1860</v>
      </c>
      <c r="T38" s="33" t="s">
        <v>1860</v>
      </c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75">
        <v>44286</v>
      </c>
      <c r="AG38" s="75"/>
      <c r="AH38" s="46" t="s">
        <v>232</v>
      </c>
      <c r="AI38" s="108" t="s">
        <v>1863</v>
      </c>
      <c r="AJ38" s="108" t="s">
        <v>1864</v>
      </c>
      <c r="AK38" s="108" t="s">
        <v>1864</v>
      </c>
      <c r="AL38" s="66"/>
      <c r="AM38" s="56" t="s">
        <v>50</v>
      </c>
      <c r="AN38" s="56" t="s">
        <v>100</v>
      </c>
      <c r="AO38" s="56" t="s">
        <v>60</v>
      </c>
      <c r="AP38" s="36">
        <f t="shared" ca="1" si="1"/>
        <v>27</v>
      </c>
    </row>
    <row r="39" spans="1:42" s="515" customFormat="1">
      <c r="A39" s="25">
        <f>IF(C39=0,"",SUBTOTAL(3,C$5:C39))</f>
        <v>35</v>
      </c>
      <c r="B39" s="25">
        <v>7</v>
      </c>
      <c r="C39" s="66" t="s">
        <v>2056</v>
      </c>
      <c r="D39" s="27" t="str">
        <f>VLOOKUP(C39,Sheet4!$A$1:$B$300,2,0)</f>
        <v>9315000203</v>
      </c>
      <c r="E39" s="67" t="s">
        <v>1858</v>
      </c>
      <c r="F39" s="697">
        <f>VLOOKUP(C39,'chuyển xếp 2024'!$C$5:$W$328,17,0)</f>
        <v>6579000</v>
      </c>
      <c r="G39" s="697">
        <f>VLOOKUP(C39,'chuyển xếp 2024'!$C$5:$W$328,19,0)</f>
        <v>0</v>
      </c>
      <c r="H39" s="63" t="s">
        <v>63</v>
      </c>
      <c r="I39" s="56" t="s">
        <v>33</v>
      </c>
      <c r="J39" s="56" t="s">
        <v>34</v>
      </c>
      <c r="K39" s="56"/>
      <c r="L39" s="56" t="s">
        <v>246</v>
      </c>
      <c r="M39" s="75">
        <v>33605</v>
      </c>
      <c r="N39" s="75">
        <v>45170</v>
      </c>
      <c r="O39" s="846">
        <v>500000</v>
      </c>
      <c r="P39" s="10" t="s">
        <v>36</v>
      </c>
      <c r="Q39" s="56" t="s">
        <v>1978</v>
      </c>
      <c r="R39" s="56" t="str">
        <f t="shared" ca="1" si="0"/>
        <v xml:space="preserve">2 NĂM 11 THÁNG 18 NGÀY </v>
      </c>
      <c r="S39" s="514" t="s">
        <v>1859</v>
      </c>
      <c r="T39" s="33" t="s">
        <v>1859</v>
      </c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75">
        <v>44421</v>
      </c>
      <c r="AG39" s="75"/>
      <c r="AH39" s="46" t="s">
        <v>232</v>
      </c>
      <c r="AI39" s="108" t="s">
        <v>1861</v>
      </c>
      <c r="AJ39" s="46" t="s">
        <v>1862</v>
      </c>
      <c r="AK39" s="46" t="s">
        <v>1862</v>
      </c>
      <c r="AL39" s="66"/>
      <c r="AM39" s="56" t="s">
        <v>50</v>
      </c>
      <c r="AN39" s="56" t="s">
        <v>100</v>
      </c>
      <c r="AO39" s="56" t="s">
        <v>60</v>
      </c>
      <c r="AP39" s="36">
        <f t="shared" ca="1" si="1"/>
        <v>34</v>
      </c>
    </row>
    <row r="40" spans="1:42" s="515" customFormat="1">
      <c r="A40" s="25">
        <f>IF(C40=0,"",SUBTOTAL(3,C$5:C40))</f>
        <v>36</v>
      </c>
      <c r="B40" s="25">
        <v>8</v>
      </c>
      <c r="C40" s="66" t="s">
        <v>1959</v>
      </c>
      <c r="D40" s="27" t="str">
        <f>VLOOKUP(C40,Sheet4!$A$1:$B$300,2,0)</f>
        <v>9212006618</v>
      </c>
      <c r="E40" s="67" t="s">
        <v>1953</v>
      </c>
      <c r="F40" s="697">
        <f>VLOOKUP(C40,'chuyển xếp 2024'!$C$5:$W$328,17,0)</f>
        <v>6579000</v>
      </c>
      <c r="G40" s="697">
        <f>VLOOKUP(C40,'chuyển xếp 2024'!$C$5:$W$328,19,0)</f>
        <v>0</v>
      </c>
      <c r="H40" s="63" t="s">
        <v>63</v>
      </c>
      <c r="I40" s="56" t="s">
        <v>33</v>
      </c>
      <c r="J40" s="56" t="s">
        <v>34</v>
      </c>
      <c r="K40" s="56"/>
      <c r="L40" s="56" t="s">
        <v>246</v>
      </c>
      <c r="M40" s="75">
        <v>33216</v>
      </c>
      <c r="N40" s="75">
        <v>45254</v>
      </c>
      <c r="O40" s="846">
        <v>500000</v>
      </c>
      <c r="P40" s="10" t="s">
        <v>36</v>
      </c>
      <c r="Q40" s="56" t="s">
        <v>1999</v>
      </c>
      <c r="R40" s="56" t="str">
        <f t="shared" ca="1" si="0"/>
        <v xml:space="preserve">2 NĂM 8 THÁNG 26 NGÀY </v>
      </c>
      <c r="S40" s="514" t="s">
        <v>2000</v>
      </c>
      <c r="T40" s="33" t="s">
        <v>2000</v>
      </c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75">
        <v>44866</v>
      </c>
      <c r="AG40" s="75"/>
      <c r="AH40" s="46" t="s">
        <v>232</v>
      </c>
      <c r="AI40" s="108" t="s">
        <v>2001</v>
      </c>
      <c r="AJ40" s="46" t="s">
        <v>2002</v>
      </c>
      <c r="AK40" s="46"/>
      <c r="AL40" s="66"/>
      <c r="AM40" s="56" t="s">
        <v>50</v>
      </c>
      <c r="AN40" s="56" t="s">
        <v>100</v>
      </c>
      <c r="AO40" s="56" t="s">
        <v>60</v>
      </c>
      <c r="AP40" s="36">
        <f t="shared" ca="1" si="1"/>
        <v>35</v>
      </c>
    </row>
    <row r="41" spans="1:42" s="770" customFormat="1">
      <c r="A41" s="25">
        <f>IF(C41=0,"",SUBTOTAL(3,C$5:C41))</f>
        <v>37</v>
      </c>
      <c r="B41" s="421">
        <v>1</v>
      </c>
      <c r="C41" s="421" t="s">
        <v>286</v>
      </c>
      <c r="D41" s="421" t="str">
        <f>VLOOKUP(C41,Sheet4!$A$1:$B$300,2,0)</f>
        <v>5400002895</v>
      </c>
      <c r="E41" s="56" t="s">
        <v>287</v>
      </c>
      <c r="F41" s="766">
        <f>VLOOKUP(C41,'chuyển xếp 2024'!$C$5:$W$328,17,0)</f>
        <v>8950000</v>
      </c>
      <c r="G41" s="766">
        <f>VLOOKUP(C41,'chuyển xếp 2024'!$C$5:$W$328,19,0)</f>
        <v>2365000</v>
      </c>
      <c r="H41" s="424" t="s">
        <v>63</v>
      </c>
      <c r="I41" s="427" t="s">
        <v>33</v>
      </c>
      <c r="J41" s="427" t="s">
        <v>34</v>
      </c>
      <c r="K41" s="427" t="s">
        <v>135</v>
      </c>
      <c r="L41" s="427" t="s">
        <v>288</v>
      </c>
      <c r="M41" s="444">
        <v>26439</v>
      </c>
      <c r="N41" s="441">
        <v>36418</v>
      </c>
      <c r="O41" s="846">
        <v>500000</v>
      </c>
      <c r="P41" s="427" t="s">
        <v>36</v>
      </c>
      <c r="Q41" s="427" t="s">
        <v>289</v>
      </c>
      <c r="R41" s="427" t="str">
        <f t="shared" ca="1" si="0"/>
        <v xml:space="preserve">26 NĂM 11 THÁNG 4 NGÀY </v>
      </c>
      <c r="S41" s="428" t="s">
        <v>290</v>
      </c>
      <c r="T41" s="428" t="str">
        <f>VLOOKUP(C41,Sheet5!$B$2:$G$253,6,0)</f>
        <v>086172005389</v>
      </c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5"/>
      <c r="AG41" s="425"/>
      <c r="AH41" s="443" t="s">
        <v>232</v>
      </c>
      <c r="AI41" s="429" t="s">
        <v>97</v>
      </c>
      <c r="AJ41" s="443" t="s">
        <v>291</v>
      </c>
      <c r="AK41" s="443" t="s">
        <v>291</v>
      </c>
      <c r="AL41" s="422"/>
      <c r="AM41" s="427" t="s">
        <v>50</v>
      </c>
      <c r="AN41" s="427" t="s">
        <v>292</v>
      </c>
      <c r="AO41" s="427" t="s">
        <v>73</v>
      </c>
      <c r="AP41" s="430">
        <f t="shared" ca="1" si="1"/>
        <v>54</v>
      </c>
    </row>
    <row r="42" spans="1:42" s="62" customFormat="1">
      <c r="A42" s="25">
        <f>IF(C42=0,"",SUBTOTAL(3,C$5:C42))</f>
        <v>38</v>
      </c>
      <c r="B42" s="25">
        <v>2</v>
      </c>
      <c r="C42" s="52" t="s">
        <v>293</v>
      </c>
      <c r="D42" s="27" t="str">
        <f>VLOOKUP(C42,Sheet4!$A$1:$B$300,2,0)</f>
        <v>8616014612</v>
      </c>
      <c r="E42" s="46" t="s">
        <v>294</v>
      </c>
      <c r="F42" s="697">
        <f>VLOOKUP(C42,'chuyển xếp 2024'!$C$5:$W$328,17,0)</f>
        <v>6579000</v>
      </c>
      <c r="G42" s="697">
        <f>VLOOKUP(C42,'chuyển xếp 2024'!$C$5:$W$328,19,0)</f>
        <v>0</v>
      </c>
      <c r="H42" s="50" t="s">
        <v>63</v>
      </c>
      <c r="I42" s="10" t="s">
        <v>33</v>
      </c>
      <c r="J42" s="10" t="s">
        <v>34</v>
      </c>
      <c r="K42" s="44"/>
      <c r="L42" s="10" t="s">
        <v>288</v>
      </c>
      <c r="M42" s="43">
        <v>34643</v>
      </c>
      <c r="N42" s="42">
        <v>44713</v>
      </c>
      <c r="O42" s="846">
        <v>500000</v>
      </c>
      <c r="P42" s="10" t="s">
        <v>36</v>
      </c>
      <c r="Q42" s="10" t="s">
        <v>295</v>
      </c>
      <c r="R42" s="10" t="str">
        <f t="shared" ca="1" si="0"/>
        <v xml:space="preserve">4 NĂM 2 THÁNG 18 NGÀY </v>
      </c>
      <c r="S42" s="54" t="s">
        <v>296</v>
      </c>
      <c r="T42" s="33" t="str">
        <f>VLOOKUP(C42,Sheet5!$B$2:$G$253,6,0)</f>
        <v>087194013763</v>
      </c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43">
        <v>40353</v>
      </c>
      <c r="AG42" s="43"/>
      <c r="AH42" s="50" t="s">
        <v>232</v>
      </c>
      <c r="AI42" s="44" t="s">
        <v>297</v>
      </c>
      <c r="AJ42" s="44" t="s">
        <v>297</v>
      </c>
      <c r="AK42" s="50"/>
      <c r="AL42" s="52" t="s">
        <v>298</v>
      </c>
      <c r="AM42" s="68" t="s">
        <v>50</v>
      </c>
      <c r="AN42" s="68" t="s">
        <v>299</v>
      </c>
      <c r="AO42" s="10" t="s">
        <v>60</v>
      </c>
      <c r="AP42" s="36">
        <f t="shared" ca="1" si="1"/>
        <v>31</v>
      </c>
    </row>
    <row r="43" spans="1:42" s="62" customFormat="1">
      <c r="A43" s="25">
        <f>IF(C43=0,"",SUBTOTAL(3,C$5:C43))</f>
        <v>39</v>
      </c>
      <c r="B43" s="25">
        <v>3</v>
      </c>
      <c r="C43" s="52" t="s">
        <v>300</v>
      </c>
      <c r="D43" s="27" t="str">
        <f>VLOOKUP(C43,Sheet4!$A$1:$B$300,2,0)</f>
        <v>9222599442</v>
      </c>
      <c r="E43" s="46" t="s">
        <v>301</v>
      </c>
      <c r="F43" s="697">
        <f>VLOOKUP(C43,'chuyển xếp 2024'!$C$5:$W$328,17,0)</f>
        <v>6579000</v>
      </c>
      <c r="G43" s="697">
        <f>VLOOKUP(C43,'chuyển xếp 2024'!$C$5:$W$328,19,0)</f>
        <v>0</v>
      </c>
      <c r="H43" s="50" t="s">
        <v>63</v>
      </c>
      <c r="I43" s="10" t="s">
        <v>33</v>
      </c>
      <c r="J43" s="10" t="s">
        <v>34</v>
      </c>
      <c r="K43" s="44"/>
      <c r="L43" s="10" t="s">
        <v>288</v>
      </c>
      <c r="M43" s="43">
        <v>36882</v>
      </c>
      <c r="N43" s="42">
        <v>44805</v>
      </c>
      <c r="O43" s="846">
        <v>500000</v>
      </c>
      <c r="P43" s="10" t="s">
        <v>36</v>
      </c>
      <c r="Q43" s="10" t="s">
        <v>302</v>
      </c>
      <c r="R43" s="10" t="str">
        <f t="shared" ca="1" si="0"/>
        <v xml:space="preserve">3 NĂM 11 THÁNG 18 NGÀY </v>
      </c>
      <c r="S43" s="60" t="s">
        <v>303</v>
      </c>
      <c r="T43" s="33" t="str">
        <f>VLOOKUP(C43,Sheet5!$B$2:$G$253,6,0)</f>
        <v>092300000192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43">
        <v>44306</v>
      </c>
      <c r="AG43" s="43"/>
      <c r="AH43" s="50" t="s">
        <v>232</v>
      </c>
      <c r="AI43" s="44" t="s">
        <v>304</v>
      </c>
      <c r="AJ43" s="44" t="s">
        <v>305</v>
      </c>
      <c r="AK43" s="44" t="s">
        <v>305</v>
      </c>
      <c r="AL43" s="52" t="s">
        <v>306</v>
      </c>
      <c r="AM43" s="68" t="s">
        <v>50</v>
      </c>
      <c r="AN43" s="68" t="s">
        <v>307</v>
      </c>
      <c r="AO43" s="10" t="s">
        <v>60</v>
      </c>
      <c r="AP43" s="36">
        <f t="shared" ca="1" si="1"/>
        <v>25</v>
      </c>
    </row>
    <row r="44" spans="1:42" s="45" customFormat="1">
      <c r="A44" s="25">
        <f>IF(C44=0,"",SUBTOTAL(3,C$5:C44))</f>
        <v>40</v>
      </c>
      <c r="B44" s="27">
        <v>1</v>
      </c>
      <c r="C44" s="27" t="s">
        <v>252</v>
      </c>
      <c r="D44" s="27" t="str">
        <f>VLOOKUP(C44,Sheet4!$A$1:$B$300,2,0)</f>
        <v>6504006864</v>
      </c>
      <c r="E44" s="63" t="s">
        <v>253</v>
      </c>
      <c r="F44" s="697">
        <f>VLOOKUP(C44,'chuyển xếp 2024'!$C$5:$W$328,17,0)</f>
        <v>8950000</v>
      </c>
      <c r="G44" s="697">
        <f>VLOOKUP(C44,'chuyển xếp 2024'!$C$5:$W$328,19,0)</f>
        <v>2365000</v>
      </c>
      <c r="H44" s="28" t="s">
        <v>63</v>
      </c>
      <c r="I44" s="28" t="s">
        <v>33</v>
      </c>
      <c r="J44" s="28" t="s">
        <v>34</v>
      </c>
      <c r="K44" s="28" t="s">
        <v>135</v>
      </c>
      <c r="L44" s="10" t="s">
        <v>310</v>
      </c>
      <c r="M44" s="30">
        <v>29531</v>
      </c>
      <c r="N44" s="31">
        <v>38078</v>
      </c>
      <c r="O44" s="846">
        <v>500000</v>
      </c>
      <c r="P44" s="32" t="s">
        <v>36</v>
      </c>
      <c r="Q44" s="32" t="s">
        <v>254</v>
      </c>
      <c r="R44" s="32" t="str">
        <f t="shared" ca="1" si="0"/>
        <v xml:space="preserve">22 NĂM 4 THÁNG 18 NGÀY </v>
      </c>
      <c r="S44" s="79" t="s">
        <v>255</v>
      </c>
      <c r="T44" s="33" t="str">
        <f>VLOOKUP(C44,Sheet5!$B$2:$G$253,6,0)</f>
        <v>045180000015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4">
        <v>44699</v>
      </c>
      <c r="AG44" s="34"/>
      <c r="AH44" s="50" t="s">
        <v>232</v>
      </c>
      <c r="AI44" s="35" t="s">
        <v>256</v>
      </c>
      <c r="AJ44" s="48" t="s">
        <v>257</v>
      </c>
      <c r="AK44" s="48" t="s">
        <v>257</v>
      </c>
      <c r="AL44" s="73"/>
      <c r="AM44" s="32" t="s">
        <v>50</v>
      </c>
      <c r="AN44" s="32" t="s">
        <v>258</v>
      </c>
      <c r="AO44" s="32" t="s">
        <v>60</v>
      </c>
      <c r="AP44" s="36">
        <f t="shared" ca="1" si="1"/>
        <v>45</v>
      </c>
    </row>
    <row r="45" spans="1:42" s="62" customFormat="1">
      <c r="A45" s="25">
        <f>IF(C45=0,"",SUBTOTAL(3,C$5:C45))</f>
        <v>41</v>
      </c>
      <c r="B45" s="39">
        <v>2</v>
      </c>
      <c r="C45" s="39" t="s">
        <v>313</v>
      </c>
      <c r="D45" s="27" t="str">
        <f>VLOOKUP(C45,Sheet4!$A$1:$B$300,2,0)</f>
        <v>5303001410</v>
      </c>
      <c r="E45" s="56" t="s">
        <v>314</v>
      </c>
      <c r="F45" s="697">
        <f>VLOOKUP(C45,'chuyển xếp 2024'!$C$5:$W$328,17,0)</f>
        <v>8950000</v>
      </c>
      <c r="G45" s="697">
        <f>VLOOKUP(C45,'chuyển xếp 2024'!$C$5:$W$328,19,0)</f>
        <v>2365000</v>
      </c>
      <c r="H45" s="10" t="s">
        <v>32</v>
      </c>
      <c r="I45" s="10" t="s">
        <v>33</v>
      </c>
      <c r="J45" s="10" t="s">
        <v>34</v>
      </c>
      <c r="K45" s="10" t="s">
        <v>64</v>
      </c>
      <c r="L45" s="10" t="s">
        <v>310</v>
      </c>
      <c r="M45" s="9">
        <v>26764</v>
      </c>
      <c r="N45" s="42">
        <v>40781</v>
      </c>
      <c r="O45" s="846">
        <v>500000</v>
      </c>
      <c r="P45" s="50" t="s">
        <v>36</v>
      </c>
      <c r="Q45" s="10" t="s">
        <v>315</v>
      </c>
      <c r="R45" s="10" t="str">
        <f t="shared" ca="1" si="0"/>
        <v xml:space="preserve">14 NĂM 11 THÁNG 24 NGÀY </v>
      </c>
      <c r="S45" s="33" t="s">
        <v>311</v>
      </c>
      <c r="T45" s="33" t="str">
        <f>VLOOKUP(C45,Sheet5!$B$2:$G$253,6,0)</f>
        <v>092073008774</v>
      </c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43"/>
      <c r="AG45" s="43"/>
      <c r="AH45" s="50" t="s">
        <v>232</v>
      </c>
      <c r="AI45" s="44" t="s">
        <v>316</v>
      </c>
      <c r="AJ45" s="50" t="s">
        <v>317</v>
      </c>
      <c r="AK45" s="50"/>
      <c r="AL45" s="52"/>
      <c r="AM45" s="10" t="s">
        <v>50</v>
      </c>
      <c r="AN45" s="10" t="s">
        <v>81</v>
      </c>
      <c r="AO45" s="10" t="s">
        <v>60</v>
      </c>
      <c r="AP45" s="36">
        <f t="shared" ca="1" si="1"/>
        <v>53</v>
      </c>
    </row>
    <row r="46" spans="1:42" s="62" customFormat="1">
      <c r="A46" s="25">
        <f>IF(C46=0,"",SUBTOTAL(3,C$5:C46))</f>
        <v>42</v>
      </c>
      <c r="B46" s="39">
        <v>3</v>
      </c>
      <c r="C46" s="39" t="s">
        <v>318</v>
      </c>
      <c r="D46" s="27" t="str">
        <f>VLOOKUP(C46,Sheet4!$A$1:$B$300,2,0)</f>
        <v>9313001993</v>
      </c>
      <c r="E46" s="56" t="s">
        <v>319</v>
      </c>
      <c r="F46" s="697">
        <f>VLOOKUP(C46,'chuyển xếp 2024'!$C$5:$W$328,17,0)</f>
        <v>7105000</v>
      </c>
      <c r="G46" s="697">
        <f>VLOOKUP(C46,'chuyển xếp 2024'!$C$5:$W$328,19,0)</f>
        <v>0</v>
      </c>
      <c r="H46" s="28" t="s">
        <v>63</v>
      </c>
      <c r="I46" s="10" t="s">
        <v>33</v>
      </c>
      <c r="J46" s="10" t="s">
        <v>34</v>
      </c>
      <c r="K46" s="10"/>
      <c r="L46" s="10" t="s">
        <v>310</v>
      </c>
      <c r="M46" s="9">
        <v>32979</v>
      </c>
      <c r="N46" s="42">
        <v>44287</v>
      </c>
      <c r="O46" s="846">
        <v>500000</v>
      </c>
      <c r="P46" s="50" t="s">
        <v>36</v>
      </c>
      <c r="Q46" s="10" t="s">
        <v>320</v>
      </c>
      <c r="R46" s="10" t="str">
        <f t="shared" ca="1" si="0"/>
        <v xml:space="preserve">5 NĂM 4 THÁNG 18 NGÀY </v>
      </c>
      <c r="S46" s="54" t="s">
        <v>321</v>
      </c>
      <c r="T46" s="33" t="str">
        <f>VLOOKUP(C46,Sheet5!$B$2:$G$253,6,0)</f>
        <v>092190007202</v>
      </c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43">
        <v>44421</v>
      </c>
      <c r="AG46" s="43"/>
      <c r="AH46" s="50" t="s">
        <v>232</v>
      </c>
      <c r="AI46" s="44" t="s">
        <v>322</v>
      </c>
      <c r="AJ46" s="50" t="s">
        <v>323</v>
      </c>
      <c r="AK46" s="50"/>
      <c r="AL46" s="52"/>
      <c r="AM46" s="10" t="s">
        <v>50</v>
      </c>
      <c r="AN46" s="10" t="s">
        <v>59</v>
      </c>
      <c r="AO46" s="10" t="s">
        <v>60</v>
      </c>
      <c r="AP46" s="36">
        <f t="shared" ca="1" si="1"/>
        <v>36</v>
      </c>
    </row>
    <row r="47" spans="1:42" s="624" customFormat="1">
      <c r="A47" s="25">
        <f>IF(C47=0,"",SUBTOTAL(3,C$5:C47))</f>
        <v>43</v>
      </c>
      <c r="B47" s="25">
        <v>4</v>
      </c>
      <c r="C47" s="622" t="s">
        <v>1957</v>
      </c>
      <c r="D47" s="27" t="str">
        <f>VLOOKUP(C47,Sheet4!$A$1:$B$300,2,0)</f>
        <v>9520882642</v>
      </c>
      <c r="E47" s="623" t="s">
        <v>1963</v>
      </c>
      <c r="F47" s="697">
        <f>VLOOKUP(C47,'chuyển xếp 2024'!$C$5:$W$328,17,0)</f>
        <v>6579000</v>
      </c>
      <c r="G47" s="697">
        <f>VLOOKUP(C47,'chuyển xếp 2024'!$C$5:$W$328,19,0)</f>
        <v>0</v>
      </c>
      <c r="H47" s="28" t="s">
        <v>63</v>
      </c>
      <c r="I47" s="56" t="s">
        <v>33</v>
      </c>
      <c r="J47" s="56" t="s">
        <v>34</v>
      </c>
      <c r="K47" s="56"/>
      <c r="L47" s="56" t="s">
        <v>310</v>
      </c>
      <c r="M47" s="621">
        <v>36755</v>
      </c>
      <c r="N47" s="621">
        <v>45231</v>
      </c>
      <c r="O47" s="846">
        <v>500000</v>
      </c>
      <c r="P47" s="50" t="s">
        <v>36</v>
      </c>
      <c r="Q47" s="56" t="s">
        <v>1965</v>
      </c>
      <c r="R47" s="56" t="str">
        <f t="shared" ca="1" si="0"/>
        <v xml:space="preserve">2 NĂM 9 THÁNG 18 NGÀY </v>
      </c>
      <c r="S47" s="523" t="s">
        <v>1966</v>
      </c>
      <c r="T47" s="33" t="s">
        <v>1966</v>
      </c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75"/>
      <c r="AG47" s="75"/>
      <c r="AH47" s="46"/>
      <c r="AI47" s="108"/>
      <c r="AJ47" s="46"/>
      <c r="AK47" s="46"/>
      <c r="AL47" s="66"/>
      <c r="AM47" s="10" t="s">
        <v>50</v>
      </c>
      <c r="AN47" s="56"/>
      <c r="AO47" s="56"/>
      <c r="AP47" s="36">
        <f t="shared" ca="1" si="1"/>
        <v>26</v>
      </c>
    </row>
    <row r="48" spans="1:42" s="62" customFormat="1">
      <c r="A48" s="25">
        <f>IF(C48=0,"",SUBTOTAL(3,C$5:C48))</f>
        <v>44</v>
      </c>
      <c r="B48" s="39">
        <v>5</v>
      </c>
      <c r="C48" s="39" t="s">
        <v>327</v>
      </c>
      <c r="D48" s="27" t="str">
        <f>VLOOKUP(C48,Sheet4!$A$1:$B$300,2,0)</f>
        <v>6505000284</v>
      </c>
      <c r="E48" s="56" t="s">
        <v>328</v>
      </c>
      <c r="F48" s="697">
        <f>VLOOKUP(C48,'chuyển xếp 2024'!$C$5:$W$328,17,0)</f>
        <v>5466000</v>
      </c>
      <c r="G48" s="697">
        <f>VLOOKUP(C48,'chuyển xếp 2024'!$C$5:$W$328,19,0)</f>
        <v>0</v>
      </c>
      <c r="H48" s="63" t="s">
        <v>32</v>
      </c>
      <c r="I48" s="10" t="s">
        <v>33</v>
      </c>
      <c r="J48" s="10" t="s">
        <v>34</v>
      </c>
      <c r="K48" s="10"/>
      <c r="L48" s="10" t="s">
        <v>329</v>
      </c>
      <c r="M48" s="9">
        <v>28559</v>
      </c>
      <c r="N48" s="42">
        <v>44562</v>
      </c>
      <c r="O48" s="846">
        <v>500000</v>
      </c>
      <c r="P48" s="50" t="s">
        <v>36</v>
      </c>
      <c r="Q48" s="10" t="s">
        <v>330</v>
      </c>
      <c r="R48" s="10" t="str">
        <f t="shared" ca="1" si="0"/>
        <v xml:space="preserve">4 NĂM 7 THÁNG 18 NGÀY </v>
      </c>
      <c r="S48" s="60" t="s">
        <v>331</v>
      </c>
      <c r="T48" s="33" t="str">
        <f>VLOOKUP(C48,Sheet5!$B$2:$G$253,6,0)</f>
        <v>030078000895</v>
      </c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43">
        <v>44269</v>
      </c>
      <c r="AG48" s="43"/>
      <c r="AH48" s="50" t="s">
        <v>232</v>
      </c>
      <c r="AI48" s="44"/>
      <c r="AJ48" s="50" t="s">
        <v>332</v>
      </c>
      <c r="AK48" s="50"/>
      <c r="AL48" s="52" t="s">
        <v>333</v>
      </c>
      <c r="AM48" s="10" t="s">
        <v>50</v>
      </c>
      <c r="AN48" s="10" t="s">
        <v>334</v>
      </c>
      <c r="AO48" s="10" t="s">
        <v>335</v>
      </c>
      <c r="AP48" s="36">
        <f t="shared" ca="1" si="1"/>
        <v>48</v>
      </c>
    </row>
    <row r="49" spans="1:42" s="62" customFormat="1">
      <c r="A49" s="25">
        <f>IF(C49=0,"",SUBTOTAL(3,C$5:C49))</f>
        <v>45</v>
      </c>
      <c r="B49" s="27">
        <v>1</v>
      </c>
      <c r="C49" s="27" t="s">
        <v>336</v>
      </c>
      <c r="D49" s="27" t="str">
        <f>VLOOKUP(C49,Sheet4!$A$1:$B$300,2,0)</f>
        <v>5499003407</v>
      </c>
      <c r="E49" s="63" t="s">
        <v>337</v>
      </c>
      <c r="F49" s="697">
        <f>VLOOKUP(C49,'chuyển xếp 2024'!$C$5:$W$328,17,0)</f>
        <v>7780000</v>
      </c>
      <c r="G49" s="697">
        <f>VLOOKUP(C49,'chuyển xếp 2024'!$C$5:$W$328,19,0)</f>
        <v>1419000</v>
      </c>
      <c r="H49" s="28" t="s">
        <v>63</v>
      </c>
      <c r="I49" s="28" t="s">
        <v>33</v>
      </c>
      <c r="J49" s="28" t="s">
        <v>34</v>
      </c>
      <c r="K49" s="28" t="s">
        <v>338</v>
      </c>
      <c r="L49" s="32" t="s">
        <v>339</v>
      </c>
      <c r="M49" s="30">
        <v>27748</v>
      </c>
      <c r="N49" s="31">
        <v>35948</v>
      </c>
      <c r="O49" s="846">
        <v>500000</v>
      </c>
      <c r="P49" s="32" t="s">
        <v>36</v>
      </c>
      <c r="Q49" s="32" t="s">
        <v>340</v>
      </c>
      <c r="R49" s="32" t="str">
        <f t="shared" ca="1" si="0"/>
        <v xml:space="preserve">28 NĂM 2 THÁNG 17 NGÀY </v>
      </c>
      <c r="S49" s="60" t="s">
        <v>1532</v>
      </c>
      <c r="T49" s="33" t="str">
        <f>VLOOKUP(C49,Sheet5!$B$2:$G$253,6,0)</f>
        <v>054175000014</v>
      </c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4">
        <v>42690</v>
      </c>
      <c r="AG49" s="34"/>
      <c r="AH49" s="50" t="s">
        <v>232</v>
      </c>
      <c r="AI49" s="35" t="s">
        <v>341</v>
      </c>
      <c r="AJ49" s="48" t="s">
        <v>342</v>
      </c>
      <c r="AK49" s="48" t="s">
        <v>343</v>
      </c>
      <c r="AL49" s="73"/>
      <c r="AM49" s="32" t="s">
        <v>156</v>
      </c>
      <c r="AN49" s="32"/>
      <c r="AO49" s="32" t="s">
        <v>73</v>
      </c>
      <c r="AP49" s="36">
        <f t="shared" ca="1" si="1"/>
        <v>50</v>
      </c>
    </row>
    <row r="50" spans="1:42" s="430" customFormat="1">
      <c r="A50" s="25">
        <f>IF(C50=0,"",SUBTOTAL(3,C$5:C50))</f>
        <v>46</v>
      </c>
      <c r="B50" s="421">
        <f t="shared" ref="B50:B55" si="2">B49+1</f>
        <v>2</v>
      </c>
      <c r="C50" s="421" t="s">
        <v>344</v>
      </c>
      <c r="D50" s="421" t="str">
        <f>VLOOKUP(C50,Sheet4!$A$1:$B$300,2,0)</f>
        <v>6505002767</v>
      </c>
      <c r="E50" s="63" t="s">
        <v>345</v>
      </c>
      <c r="F50" s="766" t="e">
        <f>VLOOKUP(C50,'chuyển xếp 2024'!$C$5:$W$328,17,0)</f>
        <v>#N/A</v>
      </c>
      <c r="G50" s="766" t="e">
        <f>VLOOKUP(C50,'chuyển xếp 2024'!$C$5:$W$328,19,0)</f>
        <v>#N/A</v>
      </c>
      <c r="H50" s="424" t="s">
        <v>63</v>
      </c>
      <c r="I50" s="424" t="s">
        <v>33</v>
      </c>
      <c r="J50" s="424" t="s">
        <v>34</v>
      </c>
      <c r="K50" s="424"/>
      <c r="L50" s="427" t="s">
        <v>339</v>
      </c>
      <c r="M50" s="444">
        <v>26944</v>
      </c>
      <c r="N50" s="441">
        <v>38169</v>
      </c>
      <c r="O50" s="846">
        <v>500000</v>
      </c>
      <c r="P50" s="427" t="s">
        <v>36</v>
      </c>
      <c r="Q50" s="427" t="s">
        <v>346</v>
      </c>
      <c r="R50" s="427" t="str">
        <f t="shared" ca="1" si="0"/>
        <v xml:space="preserve">22 NĂM 1 THÁNG 18 NGÀY </v>
      </c>
      <c r="S50" s="442" t="s">
        <v>1533</v>
      </c>
      <c r="T50" s="428" t="str">
        <f>VLOOKUP(C50,Sheet5!$B$2:$G$253,6,0)</f>
        <v>093173012731</v>
      </c>
      <c r="U50" s="428"/>
      <c r="V50" s="428"/>
      <c r="W50" s="428"/>
      <c r="X50" s="428"/>
      <c r="Y50" s="428"/>
      <c r="Z50" s="428"/>
      <c r="AA50" s="428"/>
      <c r="AB50" s="428"/>
      <c r="AC50" s="428"/>
      <c r="AD50" s="428"/>
      <c r="AE50" s="428"/>
      <c r="AF50" s="425"/>
      <c r="AG50" s="425"/>
      <c r="AH50" s="443" t="s">
        <v>232</v>
      </c>
      <c r="AI50" s="429" t="s">
        <v>347</v>
      </c>
      <c r="AJ50" s="443" t="s">
        <v>348</v>
      </c>
      <c r="AK50" s="443" t="s">
        <v>348</v>
      </c>
      <c r="AL50" s="422"/>
      <c r="AM50" s="427" t="s">
        <v>156</v>
      </c>
      <c r="AN50" s="427"/>
      <c r="AO50" s="427" t="s">
        <v>349</v>
      </c>
      <c r="AP50" s="430">
        <f t="shared" ca="1" si="1"/>
        <v>52</v>
      </c>
    </row>
    <row r="51" spans="1:42" s="430" customFormat="1">
      <c r="A51" s="25">
        <f>IF(C51=0,"",SUBTOTAL(3,C$5:C51))</f>
        <v>47</v>
      </c>
      <c r="B51" s="421">
        <f>B50+1</f>
        <v>3</v>
      </c>
      <c r="C51" s="421" t="s">
        <v>351</v>
      </c>
      <c r="D51" s="421" t="str">
        <f>VLOOKUP(C51,Sheet4!$A$1:$B$300,2,0)</f>
        <v>5496032602</v>
      </c>
      <c r="E51" s="63" t="s">
        <v>352</v>
      </c>
      <c r="F51" s="766">
        <f>VLOOKUP(C51,'chuyển xếp 2024'!$C$5:$W$328,17,0)</f>
        <v>7780000</v>
      </c>
      <c r="G51" s="766">
        <f>VLOOKUP(C51,'chuyển xếp 2024'!$C$5:$W$328,19,0)</f>
        <v>0</v>
      </c>
      <c r="H51" s="424" t="s">
        <v>32</v>
      </c>
      <c r="I51" s="424" t="s">
        <v>33</v>
      </c>
      <c r="J51" s="424" t="s">
        <v>34</v>
      </c>
      <c r="K51" s="424"/>
      <c r="L51" s="427" t="s">
        <v>339</v>
      </c>
      <c r="M51" s="444">
        <v>26308</v>
      </c>
      <c r="N51" s="441">
        <v>34403</v>
      </c>
      <c r="O51" s="846">
        <v>500000</v>
      </c>
      <c r="P51" s="427" t="s">
        <v>36</v>
      </c>
      <c r="Q51" s="427" t="s">
        <v>353</v>
      </c>
      <c r="R51" s="427" t="str">
        <f t="shared" ca="1" si="0"/>
        <v xml:space="preserve">32 NĂM 5 THÁNG 9 NGÀY </v>
      </c>
      <c r="S51" s="442" t="s">
        <v>1750</v>
      </c>
      <c r="T51" s="428" t="str">
        <f>VLOOKUP(C51,Sheet5!$B$2:$G$253,6,0)</f>
        <v>052072013074</v>
      </c>
      <c r="U51" s="428"/>
      <c r="V51" s="428"/>
      <c r="W51" s="428"/>
      <c r="X51" s="428"/>
      <c r="Y51" s="428"/>
      <c r="Z51" s="428"/>
      <c r="AA51" s="428"/>
      <c r="AB51" s="428"/>
      <c r="AC51" s="428"/>
      <c r="AD51" s="428"/>
      <c r="AE51" s="428"/>
      <c r="AF51" s="425">
        <v>41949</v>
      </c>
      <c r="AG51" s="425"/>
      <c r="AH51" s="443" t="s">
        <v>232</v>
      </c>
      <c r="AI51" s="429" t="s">
        <v>322</v>
      </c>
      <c r="AJ51" s="443" t="s">
        <v>342</v>
      </c>
      <c r="AK51" s="443" t="s">
        <v>343</v>
      </c>
      <c r="AL51" s="422"/>
      <c r="AM51" s="427" t="s">
        <v>156</v>
      </c>
      <c r="AN51" s="427"/>
      <c r="AO51" s="427" t="s">
        <v>349</v>
      </c>
      <c r="AP51" s="430">
        <f t="shared" ca="1" si="1"/>
        <v>54</v>
      </c>
    </row>
    <row r="52" spans="1:42" s="45" customFormat="1" ht="19.5" customHeight="1">
      <c r="A52" s="25">
        <f>IF(C52=0,"",SUBTOTAL(3,C$5:C52))</f>
        <v>48</v>
      </c>
      <c r="B52" s="39">
        <f t="shared" si="2"/>
        <v>4</v>
      </c>
      <c r="C52" s="39" t="s">
        <v>354</v>
      </c>
      <c r="D52" s="27" t="str">
        <f>VLOOKUP(C52,Sheet4!$A$1:$B$300,2,0)</f>
        <v>9208026155</v>
      </c>
      <c r="E52" s="56" t="s">
        <v>355</v>
      </c>
      <c r="F52" s="697">
        <f>VLOOKUP(C52,'chuyển xếp 2024'!$C$5:$W$328,17,0)</f>
        <v>7073000</v>
      </c>
      <c r="G52" s="697">
        <f>VLOOKUP(C52,'chuyển xếp 2024'!$C$5:$W$328,19,0)</f>
        <v>946000</v>
      </c>
      <c r="H52" s="10" t="s">
        <v>32</v>
      </c>
      <c r="I52" s="40" t="s">
        <v>33</v>
      </c>
      <c r="J52" s="40" t="s">
        <v>34</v>
      </c>
      <c r="K52" s="10"/>
      <c r="L52" s="10" t="s">
        <v>339</v>
      </c>
      <c r="M52" s="9">
        <v>29383</v>
      </c>
      <c r="N52" s="42">
        <v>39742</v>
      </c>
      <c r="O52" s="846">
        <v>500000</v>
      </c>
      <c r="P52" s="10" t="s">
        <v>36</v>
      </c>
      <c r="Q52" s="10" t="s">
        <v>356</v>
      </c>
      <c r="R52" s="10" t="str">
        <f t="shared" ca="1" si="0"/>
        <v xml:space="preserve">17 NĂM 9 THÁNG 29 NGÀY </v>
      </c>
      <c r="S52" s="60" t="s">
        <v>1535</v>
      </c>
      <c r="T52" s="33" t="str">
        <f>VLOOKUP(C52,Sheet5!$B$2:$G$253,6,0)</f>
        <v>083080000109</v>
      </c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43">
        <v>42691</v>
      </c>
      <c r="AG52" s="43"/>
      <c r="AH52" s="50" t="s">
        <v>232</v>
      </c>
      <c r="AI52" s="44" t="s">
        <v>357</v>
      </c>
      <c r="AJ52" s="50" t="s">
        <v>358</v>
      </c>
      <c r="AK52" s="50" t="s">
        <v>358</v>
      </c>
      <c r="AL52" s="52"/>
      <c r="AM52" s="10" t="s">
        <v>156</v>
      </c>
      <c r="AN52" s="10"/>
      <c r="AO52" s="10" t="s">
        <v>349</v>
      </c>
      <c r="AP52" s="36">
        <f t="shared" ca="1" si="1"/>
        <v>46</v>
      </c>
    </row>
    <row r="53" spans="1:42" s="45" customFormat="1" ht="16.5" customHeight="1">
      <c r="A53" s="25">
        <f>IF(C53=0,"",SUBTOTAL(3,C$5:C53))</f>
        <v>49</v>
      </c>
      <c r="B53" s="39">
        <f t="shared" si="2"/>
        <v>5</v>
      </c>
      <c r="C53" s="39" t="s">
        <v>359</v>
      </c>
      <c r="D53" s="27" t="str">
        <f>VLOOKUP(C53,Sheet4!$A$1:$B$300,2,0)</f>
        <v>9214000894</v>
      </c>
      <c r="E53" s="63" t="s">
        <v>360</v>
      </c>
      <c r="F53" s="697">
        <f>VLOOKUP(C53,'chuyển xếp 2024'!$C$5:$W$328,17,0)</f>
        <v>6785000</v>
      </c>
      <c r="G53" s="697">
        <f>VLOOKUP(C53,'chuyển xếp 2024'!$C$5:$W$328,19,0)</f>
        <v>0</v>
      </c>
      <c r="H53" s="10" t="s">
        <v>32</v>
      </c>
      <c r="I53" s="40" t="s">
        <v>33</v>
      </c>
      <c r="J53" s="40" t="s">
        <v>34</v>
      </c>
      <c r="K53" s="10"/>
      <c r="L53" s="10" t="s">
        <v>339</v>
      </c>
      <c r="M53" s="9">
        <v>32488</v>
      </c>
      <c r="N53" s="42">
        <v>41641</v>
      </c>
      <c r="O53" s="846">
        <v>500000</v>
      </c>
      <c r="P53" s="10" t="s">
        <v>36</v>
      </c>
      <c r="Q53" s="10" t="s">
        <v>361</v>
      </c>
      <c r="R53" s="10" t="str">
        <f t="shared" ca="1" si="0"/>
        <v xml:space="preserve">12 NĂM 7 THÁNG 17 NGÀY </v>
      </c>
      <c r="S53" s="60" t="s">
        <v>1536</v>
      </c>
      <c r="T53" s="33" t="str">
        <f>VLOOKUP(C53,Sheet5!$B$2:$G$253,6,0)</f>
        <v>092088000675</v>
      </c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43">
        <v>42299</v>
      </c>
      <c r="AG53" s="43"/>
      <c r="AH53" s="50" t="s">
        <v>232</v>
      </c>
      <c r="AI53" s="44" t="s">
        <v>362</v>
      </c>
      <c r="AJ53" s="50" t="s">
        <v>363</v>
      </c>
      <c r="AK53" s="50" t="s">
        <v>364</v>
      </c>
      <c r="AL53" s="52"/>
      <c r="AM53" s="10" t="s">
        <v>50</v>
      </c>
      <c r="AN53" s="10" t="s">
        <v>59</v>
      </c>
      <c r="AO53" s="10" t="s">
        <v>349</v>
      </c>
      <c r="AP53" s="36">
        <f t="shared" ca="1" si="1"/>
        <v>37</v>
      </c>
    </row>
    <row r="54" spans="1:42" s="430" customFormat="1">
      <c r="A54" s="25">
        <f>IF(C54=0,"",SUBTOTAL(3,C$5:C54))</f>
        <v>50</v>
      </c>
      <c r="B54" s="421">
        <f t="shared" si="2"/>
        <v>6</v>
      </c>
      <c r="C54" s="421" t="s">
        <v>365</v>
      </c>
      <c r="D54" s="421" t="str">
        <f>VLOOKUP(C54,Sheet4!$A$1:$B$300,2,0)</f>
        <v>5496032620</v>
      </c>
      <c r="E54" s="63" t="s">
        <v>366</v>
      </c>
      <c r="F54" s="766">
        <f>VLOOKUP(C54,'chuyển xếp 2024'!$C$5:$W$328,17,0)</f>
        <v>7780000</v>
      </c>
      <c r="G54" s="766">
        <f>VLOOKUP(C54,'chuyển xếp 2024'!$C$5:$W$328,19,0)</f>
        <v>0</v>
      </c>
      <c r="H54" s="427" t="s">
        <v>32</v>
      </c>
      <c r="I54" s="424" t="s">
        <v>33</v>
      </c>
      <c r="J54" s="424" t="s">
        <v>34</v>
      </c>
      <c r="K54" s="427"/>
      <c r="L54" s="427" t="s">
        <v>339</v>
      </c>
      <c r="M54" s="444">
        <v>25112</v>
      </c>
      <c r="N54" s="441">
        <v>33055</v>
      </c>
      <c r="O54" s="846">
        <v>500000</v>
      </c>
      <c r="P54" s="427" t="s">
        <v>36</v>
      </c>
      <c r="Q54" s="427" t="s">
        <v>367</v>
      </c>
      <c r="R54" s="427" t="str">
        <f t="shared" ca="1" si="0"/>
        <v xml:space="preserve">36 NĂM 1 THÁNG 18 NGÀY </v>
      </c>
      <c r="S54" s="442" t="s">
        <v>1537</v>
      </c>
      <c r="T54" s="428" t="str">
        <f>VLOOKUP(C54,Sheet5!$B$2:$G$253,6,0)</f>
        <v>025068011796</v>
      </c>
      <c r="U54" s="428"/>
      <c r="V54" s="428"/>
      <c r="W54" s="428"/>
      <c r="X54" s="428"/>
      <c r="Y54" s="428"/>
      <c r="Z54" s="428"/>
      <c r="AA54" s="428"/>
      <c r="AB54" s="428"/>
      <c r="AC54" s="428"/>
      <c r="AD54" s="428"/>
      <c r="AE54" s="428"/>
      <c r="AF54" s="425"/>
      <c r="AG54" s="425"/>
      <c r="AH54" s="443" t="s">
        <v>232</v>
      </c>
      <c r="AI54" s="429" t="s">
        <v>368</v>
      </c>
      <c r="AJ54" s="443" t="s">
        <v>369</v>
      </c>
      <c r="AK54" s="443" t="s">
        <v>369</v>
      </c>
      <c r="AL54" s="422"/>
      <c r="AM54" s="427" t="s">
        <v>156</v>
      </c>
      <c r="AN54" s="427"/>
      <c r="AO54" s="427" t="s">
        <v>349</v>
      </c>
      <c r="AP54" s="430">
        <f t="shared" ca="1" si="1"/>
        <v>57</v>
      </c>
    </row>
    <row r="55" spans="1:42" s="45" customFormat="1">
      <c r="A55" s="25">
        <f>IF(C55=0,"",SUBTOTAL(3,C$5:C55))</f>
        <v>51</v>
      </c>
      <c r="B55" s="39">
        <f t="shared" si="2"/>
        <v>7</v>
      </c>
      <c r="C55" s="39" t="s">
        <v>370</v>
      </c>
      <c r="D55" s="27" t="str">
        <f>VLOOKUP(C55,Sheet4!$A$1:$B$300,2,0)</f>
        <v>9209006190</v>
      </c>
      <c r="E55" s="63" t="s">
        <v>371</v>
      </c>
      <c r="F55" s="697" t="e">
        <f>VLOOKUP(C55,'chuyển xếp 2024'!$C$5:$W$328,17,0)</f>
        <v>#N/A</v>
      </c>
      <c r="G55" s="697" t="e">
        <f>VLOOKUP(C55,'chuyển xếp 2024'!$C$5:$W$328,19,0)</f>
        <v>#N/A</v>
      </c>
      <c r="H55" s="10" t="s">
        <v>32</v>
      </c>
      <c r="I55" s="40" t="s">
        <v>33</v>
      </c>
      <c r="J55" s="40" t="s">
        <v>34</v>
      </c>
      <c r="K55" s="10"/>
      <c r="L55" s="10" t="s">
        <v>339</v>
      </c>
      <c r="M55" s="9">
        <v>31480</v>
      </c>
      <c r="N55" s="42">
        <v>44866</v>
      </c>
      <c r="O55" s="846">
        <v>500000</v>
      </c>
      <c r="P55" s="10" t="s">
        <v>36</v>
      </c>
      <c r="Q55" s="10" t="s">
        <v>372</v>
      </c>
      <c r="R55" s="10" t="str">
        <f t="shared" ca="1" si="0"/>
        <v xml:space="preserve">3 NĂM 9 THÁNG 18 NGÀY </v>
      </c>
      <c r="S55" s="60" t="s">
        <v>1496</v>
      </c>
      <c r="T55" s="33" t="str">
        <f>VLOOKUP(C55,Sheet5!$B$2:$G$253,6,0)</f>
        <v>092086003899</v>
      </c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43">
        <v>43172</v>
      </c>
      <c r="AG55" s="43"/>
      <c r="AH55" s="50" t="s">
        <v>232</v>
      </c>
      <c r="AI55" s="44" t="s">
        <v>373</v>
      </c>
      <c r="AJ55" s="50" t="s">
        <v>374</v>
      </c>
      <c r="AK55" s="50" t="s">
        <v>374</v>
      </c>
      <c r="AL55" s="52" t="s">
        <v>375</v>
      </c>
      <c r="AM55" s="10" t="s">
        <v>50</v>
      </c>
      <c r="AN55" s="10" t="s">
        <v>376</v>
      </c>
      <c r="AO55" s="10" t="s">
        <v>349</v>
      </c>
      <c r="AP55" s="36">
        <f t="shared" ca="1" si="1"/>
        <v>40</v>
      </c>
    </row>
    <row r="56" spans="1:42" s="45" customFormat="1">
      <c r="A56" s="25">
        <f>IF(C56=0,"",SUBTOTAL(3,C$5:C56))</f>
        <v>52</v>
      </c>
      <c r="B56" s="27">
        <v>1</v>
      </c>
      <c r="C56" s="82" t="s">
        <v>377</v>
      </c>
      <c r="D56" s="27" t="str">
        <f>VLOOKUP(C56,Sheet4!$A$1:$B$300,2,0)</f>
        <v>5499003400</v>
      </c>
      <c r="E56" s="96" t="s">
        <v>378</v>
      </c>
      <c r="F56" s="697">
        <f>VLOOKUP(C56,'chuyển xếp 2024'!$C$5:$W$328,17,0)</f>
        <v>7673000</v>
      </c>
      <c r="G56" s="697">
        <f>VLOOKUP(C56,'chuyển xếp 2024'!$C$5:$W$328,19,0)</f>
        <v>2365000</v>
      </c>
      <c r="H56" s="83" t="s">
        <v>32</v>
      </c>
      <c r="I56" s="28" t="s">
        <v>33</v>
      </c>
      <c r="J56" s="28" t="s">
        <v>34</v>
      </c>
      <c r="K56" s="83" t="s">
        <v>64</v>
      </c>
      <c r="L56" s="32" t="s">
        <v>379</v>
      </c>
      <c r="M56" s="30">
        <v>27881</v>
      </c>
      <c r="N56" s="31">
        <v>35744</v>
      </c>
      <c r="O56" s="846">
        <v>500000</v>
      </c>
      <c r="P56" s="32" t="s">
        <v>36</v>
      </c>
      <c r="Q56" s="32" t="s">
        <v>380</v>
      </c>
      <c r="R56" s="32" t="str">
        <f t="shared" ca="1" si="0"/>
        <v xml:space="preserve">28 NĂM 9 THÁNG 9 NGÀY </v>
      </c>
      <c r="S56" s="84" t="s">
        <v>381</v>
      </c>
      <c r="T56" s="33" t="str">
        <f>VLOOKUP(C56,Sheet5!$B$2:$G$253,6,0)</f>
        <v>045076010149</v>
      </c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4">
        <v>42070</v>
      </c>
      <c r="AG56" s="34"/>
      <c r="AH56" s="50" t="s">
        <v>232</v>
      </c>
      <c r="AI56" s="35" t="s">
        <v>382</v>
      </c>
      <c r="AJ56" s="48" t="s">
        <v>383</v>
      </c>
      <c r="AK56" s="48" t="s">
        <v>383</v>
      </c>
      <c r="AL56" s="73"/>
      <c r="AM56" s="85" t="s">
        <v>50</v>
      </c>
      <c r="AN56" s="85" t="s">
        <v>100</v>
      </c>
      <c r="AO56" s="32" t="s">
        <v>73</v>
      </c>
      <c r="AP56" s="36">
        <f t="shared" ca="1" si="1"/>
        <v>50</v>
      </c>
    </row>
    <row r="57" spans="1:42" s="36" customFormat="1">
      <c r="A57" s="25">
        <f>IF(C57=0,"",SUBTOTAL(3,C$5:C57))</f>
        <v>53</v>
      </c>
      <c r="B57" s="25">
        <v>2</v>
      </c>
      <c r="C57" s="86" t="s">
        <v>1396</v>
      </c>
      <c r="D57" s="27" t="str">
        <f>VLOOKUP(C57,Sheet4!$A$1:$B$300,2,0)</f>
        <v>9521124449</v>
      </c>
      <c r="E57" s="87" t="s">
        <v>1390</v>
      </c>
      <c r="F57" s="697">
        <f>VLOOKUP(C57,'chuyển xếp 2024'!$C$5:$W$328,17,0)</f>
        <v>6579000</v>
      </c>
      <c r="G57" s="697">
        <f>VLOOKUP(C57,'chuyển xếp 2024'!$C$5:$W$328,19,0)</f>
        <v>0</v>
      </c>
      <c r="H57" s="87" t="s">
        <v>32</v>
      </c>
      <c r="I57" s="63" t="s">
        <v>33</v>
      </c>
      <c r="J57" s="63" t="s">
        <v>34</v>
      </c>
      <c r="K57" s="87"/>
      <c r="L57" s="56" t="s">
        <v>379</v>
      </c>
      <c r="M57" s="106">
        <v>36231</v>
      </c>
      <c r="N57" s="107">
        <v>44927</v>
      </c>
      <c r="O57" s="846">
        <v>500000</v>
      </c>
      <c r="P57" s="10" t="s">
        <v>36</v>
      </c>
      <c r="Q57" s="56" t="s">
        <v>1391</v>
      </c>
      <c r="R57" s="56" t="str">
        <f t="shared" ca="1" si="0"/>
        <v xml:space="preserve">3 NĂM 7 THÁNG 18 NGÀY </v>
      </c>
      <c r="S57" s="80">
        <v>385774419</v>
      </c>
      <c r="T57" s="33" t="str">
        <f>VLOOKUP(C57,Sheet5!$B$2:$G$253,6,0)</f>
        <v>095099006186</v>
      </c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75">
        <v>42105</v>
      </c>
      <c r="AG57" s="75"/>
      <c r="AH57" s="46" t="s">
        <v>232</v>
      </c>
      <c r="AI57" s="108" t="s">
        <v>1392</v>
      </c>
      <c r="AJ57" s="46" t="s">
        <v>1393</v>
      </c>
      <c r="AK57" s="46" t="s">
        <v>1394</v>
      </c>
      <c r="AL57" s="66" t="s">
        <v>1395</v>
      </c>
      <c r="AM57" s="625" t="s">
        <v>50</v>
      </c>
      <c r="AN57" s="46" t="s">
        <v>384</v>
      </c>
      <c r="AO57" s="56" t="s">
        <v>385</v>
      </c>
      <c r="AP57" s="36">
        <f t="shared" ca="1" si="1"/>
        <v>27</v>
      </c>
    </row>
    <row r="58" spans="1:42" s="36" customFormat="1">
      <c r="A58" s="25">
        <f>IF(C58=0,"",SUBTOTAL(3,C$5:C58))</f>
        <v>54</v>
      </c>
      <c r="B58" s="25">
        <v>3</v>
      </c>
      <c r="C58" s="86" t="s">
        <v>1421</v>
      </c>
      <c r="D58" s="27" t="str">
        <f>VLOOKUP(C58,Sheet4!$A$1:$B$300,2,0)</f>
        <v>8014003136</v>
      </c>
      <c r="E58" s="87" t="s">
        <v>1416</v>
      </c>
      <c r="F58" s="697">
        <f>VLOOKUP(C58,'chuyển xếp 2024'!$C$5:$W$328,17,0)</f>
        <v>6579000</v>
      </c>
      <c r="G58" s="697">
        <f>VLOOKUP(C58,'chuyển xếp 2024'!$C$5:$W$328,19,0)</f>
        <v>0</v>
      </c>
      <c r="H58" s="87" t="s">
        <v>32</v>
      </c>
      <c r="I58" s="63" t="s">
        <v>33</v>
      </c>
      <c r="J58" s="63" t="s">
        <v>34</v>
      </c>
      <c r="K58" s="87"/>
      <c r="L58" s="56" t="s">
        <v>379</v>
      </c>
      <c r="M58" s="106">
        <v>30021</v>
      </c>
      <c r="N58" s="106">
        <v>44977</v>
      </c>
      <c r="O58" s="846">
        <v>500000</v>
      </c>
      <c r="P58" s="10" t="s">
        <v>36</v>
      </c>
      <c r="Q58" s="56" t="s">
        <v>1415</v>
      </c>
      <c r="R58" s="56" t="str">
        <f ca="1">DATEDIF(N58,TODAY(),"Y") &amp; " NĂM " &amp;DATEDIF(N58,TODAY(),"YM") &amp; " THÁNG " &amp; DATEDIF(N58,TODAY(), "MD") &amp; " NGÀY "</f>
        <v xml:space="preserve">3 NĂM 5 THÁNG 30 NGÀY </v>
      </c>
      <c r="S58" s="80" t="s">
        <v>1422</v>
      </c>
      <c r="T58" s="33" t="str">
        <f>VLOOKUP(C58,Sheet5!$B$2:$G$253,6,0)</f>
        <v>084082000086</v>
      </c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75">
        <v>44705</v>
      </c>
      <c r="AG58" s="75"/>
      <c r="AH58" s="46" t="s">
        <v>232</v>
      </c>
      <c r="AI58" s="108" t="s">
        <v>1423</v>
      </c>
      <c r="AJ58" s="46" t="s">
        <v>1424</v>
      </c>
      <c r="AK58" s="46"/>
      <c r="AL58" s="66"/>
      <c r="AM58" s="625" t="s">
        <v>50</v>
      </c>
      <c r="AN58" s="46"/>
      <c r="AO58" s="56" t="s">
        <v>385</v>
      </c>
      <c r="AP58" s="36">
        <f t="shared" ca="1" si="1"/>
        <v>44</v>
      </c>
    </row>
    <row r="59" spans="1:42" s="36" customFormat="1">
      <c r="A59" s="25">
        <f>IF(C59=0,"",SUBTOTAL(3,C$5:C59))</f>
        <v>55</v>
      </c>
      <c r="B59" s="25">
        <v>4</v>
      </c>
      <c r="C59" s="86" t="s">
        <v>1567</v>
      </c>
      <c r="D59" s="27" t="str">
        <f>VLOOKUP(C59,Sheet4!$A$1:$B$300,2,0)</f>
        <v>8723454959</v>
      </c>
      <c r="E59" s="87" t="s">
        <v>1564</v>
      </c>
      <c r="F59" s="697">
        <f>VLOOKUP(C59,'chuyển xếp 2024'!$C$5:$W$328,17,0)</f>
        <v>6579000</v>
      </c>
      <c r="G59" s="697">
        <f>VLOOKUP(C59,'chuyển xếp 2024'!$C$5:$W$328,19,0)</f>
        <v>0</v>
      </c>
      <c r="H59" s="87" t="s">
        <v>32</v>
      </c>
      <c r="I59" s="63" t="s">
        <v>33</v>
      </c>
      <c r="J59" s="63" t="s">
        <v>34</v>
      </c>
      <c r="K59" s="87"/>
      <c r="L59" s="56" t="s">
        <v>379</v>
      </c>
      <c r="M59" s="106">
        <v>36802</v>
      </c>
      <c r="N59" s="106">
        <v>45017</v>
      </c>
      <c r="O59" s="846">
        <v>500000</v>
      </c>
      <c r="P59" s="10" t="s">
        <v>36</v>
      </c>
      <c r="Q59" s="56" t="s">
        <v>1722</v>
      </c>
      <c r="R59" s="56" t="str">
        <f ca="1">DATEDIF(N59,TODAY(),"Y") &amp; " NĂM " &amp;DATEDIF(N59,TODAY(),"YM") &amp; " THÁNG " &amp; DATEDIF(N59,TODAY(), "MD") &amp; " NGÀY "</f>
        <v xml:space="preserve">3 NĂM 4 THÁNG 18 NGÀY </v>
      </c>
      <c r="S59" s="80" t="s">
        <v>1565</v>
      </c>
      <c r="T59" s="33" t="str">
        <f>VLOOKUP(C59,Sheet5!$B$2:$G$253,6,0)</f>
        <v>087200003497</v>
      </c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75">
        <v>44420</v>
      </c>
      <c r="AG59" s="75"/>
      <c r="AH59" s="46" t="s">
        <v>232</v>
      </c>
      <c r="AI59" s="108" t="s">
        <v>111</v>
      </c>
      <c r="AJ59" s="46" t="s">
        <v>1724</v>
      </c>
      <c r="AK59" s="46"/>
      <c r="AL59" s="66" t="s">
        <v>1725</v>
      </c>
      <c r="AM59" s="625" t="s">
        <v>50</v>
      </c>
      <c r="AN59" s="46" t="s">
        <v>1726</v>
      </c>
      <c r="AO59" s="56"/>
      <c r="AP59" s="36">
        <f t="shared" ca="1" si="1"/>
        <v>25</v>
      </c>
    </row>
    <row r="60" spans="1:42" s="470" customFormat="1">
      <c r="A60" s="459">
        <f>IF(C60=0,"",SUBTOTAL(3,C$5:C60))</f>
        <v>56</v>
      </c>
      <c r="B60" s="459">
        <v>5</v>
      </c>
      <c r="C60" s="667" t="s">
        <v>2450</v>
      </c>
      <c r="D60" s="459" t="str">
        <f>VLOOKUP(C60,Sheet4!$A$1:$B$300,2,0)</f>
        <v>9621892771</v>
      </c>
      <c r="E60" s="668" t="s">
        <v>2449</v>
      </c>
      <c r="F60" s="823">
        <f>VLOOKUP(C60,'chuyển xếp 2024'!$C$5:$W$328,17,0)</f>
        <v>6579000</v>
      </c>
      <c r="G60" s="823">
        <f>VLOOKUP(C60,'chuyển xếp 2024'!$C$5:$W$328,19,0)</f>
        <v>0</v>
      </c>
      <c r="H60" s="668" t="s">
        <v>32</v>
      </c>
      <c r="I60" s="463" t="s">
        <v>33</v>
      </c>
      <c r="J60" s="463" t="s">
        <v>34</v>
      </c>
      <c r="K60" s="668"/>
      <c r="L60" s="464" t="s">
        <v>379</v>
      </c>
      <c r="M60" s="496">
        <v>34221</v>
      </c>
      <c r="N60" s="496">
        <v>45413</v>
      </c>
      <c r="O60" s="840"/>
      <c r="P60" s="669" t="s">
        <v>117</v>
      </c>
      <c r="Q60" s="464" t="s">
        <v>2451</v>
      </c>
      <c r="R60" s="464" t="str">
        <f ca="1">DATEDIF(N60,TODAY(),"Y") &amp; " NĂM " &amp;DATEDIF(N60,TODAY(),"YM") &amp; " THÁNG " &amp; DATEDIF(N60,TODAY(), "MD") &amp; " NGÀY "</f>
        <v xml:space="preserve">2 NĂM 3 THÁNG 18 NGÀY </v>
      </c>
      <c r="S60" s="467" t="s">
        <v>2452</v>
      </c>
      <c r="T60" s="467" t="s">
        <v>2452</v>
      </c>
      <c r="U60" s="467"/>
      <c r="V60" s="467"/>
      <c r="W60" s="467"/>
      <c r="X60" s="467"/>
      <c r="Y60" s="467"/>
      <c r="Z60" s="467"/>
      <c r="AA60" s="467"/>
      <c r="AB60" s="467"/>
      <c r="AC60" s="467"/>
      <c r="AD60" s="467"/>
      <c r="AE60" s="467"/>
      <c r="AF60" s="465">
        <v>44798</v>
      </c>
      <c r="AG60" s="465"/>
      <c r="AH60" s="469" t="s">
        <v>232</v>
      </c>
      <c r="AI60" s="468" t="s">
        <v>2671</v>
      </c>
      <c r="AJ60" s="469" t="s">
        <v>2674</v>
      </c>
      <c r="AK60" s="469"/>
      <c r="AL60" s="460"/>
      <c r="AM60" s="669"/>
      <c r="AN60" s="469"/>
      <c r="AO60" s="464"/>
      <c r="AP60" s="470">
        <f t="shared" ca="1" si="1"/>
        <v>32</v>
      </c>
    </row>
    <row r="61" spans="1:42" s="470" customFormat="1">
      <c r="A61" s="459">
        <f>IF(C61=0,"",SUBTOTAL(3,C$5:C61))</f>
        <v>57</v>
      </c>
      <c r="B61" s="459">
        <v>6</v>
      </c>
      <c r="C61" s="667" t="s">
        <v>2670</v>
      </c>
      <c r="D61" s="459"/>
      <c r="E61" s="668" t="s">
        <v>2453</v>
      </c>
      <c r="F61" s="823">
        <v>6135000</v>
      </c>
      <c r="G61" s="823"/>
      <c r="H61" s="668" t="s">
        <v>32</v>
      </c>
      <c r="I61" s="463" t="s">
        <v>33</v>
      </c>
      <c r="J61" s="463" t="s">
        <v>34</v>
      </c>
      <c r="K61" s="668"/>
      <c r="L61" s="464" t="s">
        <v>379</v>
      </c>
      <c r="M61" s="496">
        <v>35054</v>
      </c>
      <c r="N61" s="496">
        <v>45536</v>
      </c>
      <c r="O61" s="840"/>
      <c r="P61" s="669" t="s">
        <v>117</v>
      </c>
      <c r="Q61" s="464" t="s">
        <v>2657</v>
      </c>
      <c r="R61" s="464" t="str">
        <f ca="1">DATEDIF(N61,TODAY(),"Y") &amp; " NĂM " &amp;DATEDIF(N61,TODAY(),"YM") &amp; " THÁNG " &amp; DATEDIF(N61,TODAY(), "MD") &amp; " NGÀY "</f>
        <v xml:space="preserve">1 NĂM 11 THÁNG 18 NGÀY </v>
      </c>
      <c r="S61" s="467" t="s">
        <v>2658</v>
      </c>
      <c r="T61" s="467" t="s">
        <v>2658</v>
      </c>
      <c r="U61" s="467"/>
      <c r="V61" s="467"/>
      <c r="W61" s="467"/>
      <c r="X61" s="467"/>
      <c r="Y61" s="467"/>
      <c r="Z61" s="467"/>
      <c r="AA61" s="467"/>
      <c r="AB61" s="467"/>
      <c r="AC61" s="467"/>
      <c r="AD61" s="467"/>
      <c r="AE61" s="467"/>
      <c r="AF61" s="465">
        <v>44675</v>
      </c>
      <c r="AG61" s="465"/>
      <c r="AH61" s="469" t="s">
        <v>232</v>
      </c>
      <c r="AI61" s="468" t="s">
        <v>2672</v>
      </c>
      <c r="AJ61" s="469" t="s">
        <v>2673</v>
      </c>
      <c r="AK61" s="469"/>
      <c r="AL61" s="460"/>
      <c r="AM61" s="669"/>
      <c r="AN61" s="469"/>
      <c r="AO61" s="464"/>
      <c r="AP61" s="470">
        <f t="shared" ca="1" si="1"/>
        <v>30</v>
      </c>
    </row>
    <row r="62" spans="1:42" s="37" customFormat="1">
      <c r="A62" s="25">
        <f>IF(C62=0,"",SUBTOTAL(3,C$5:C62))</f>
        <v>58</v>
      </c>
      <c r="B62" s="27">
        <v>1</v>
      </c>
      <c r="C62" s="27" t="s">
        <v>388</v>
      </c>
      <c r="D62" s="27" t="str">
        <f>VLOOKUP(C62,Sheet4!$A$1:$B$300,2,0)</f>
        <v>9212008058</v>
      </c>
      <c r="E62" s="63" t="s">
        <v>389</v>
      </c>
      <c r="F62" s="697">
        <f>VLOOKUP(C62,'chuyển xếp 2024'!$C$5:$W$328,17,0)</f>
        <v>7673000</v>
      </c>
      <c r="G62" s="697">
        <f>VLOOKUP(C62,'chuyển xếp 2024'!$C$5:$W$328,19,0)</f>
        <v>2365000</v>
      </c>
      <c r="H62" s="28" t="s">
        <v>32</v>
      </c>
      <c r="I62" s="28" t="s">
        <v>33</v>
      </c>
      <c r="J62" s="28" t="s">
        <v>34</v>
      </c>
      <c r="K62" s="28" t="s">
        <v>135</v>
      </c>
      <c r="L62" s="32" t="s">
        <v>390</v>
      </c>
      <c r="M62" s="30">
        <v>32053</v>
      </c>
      <c r="N62" s="31">
        <v>41071</v>
      </c>
      <c r="O62" s="846">
        <v>500000</v>
      </c>
      <c r="P62" s="32" t="s">
        <v>36</v>
      </c>
      <c r="Q62" s="32" t="s">
        <v>391</v>
      </c>
      <c r="R62" s="32" t="str">
        <f t="shared" ca="1" si="0"/>
        <v xml:space="preserve">14 NĂM 2 THÁNG 8 NGÀY </v>
      </c>
      <c r="S62" s="33" t="s">
        <v>392</v>
      </c>
      <c r="T62" s="33" t="str">
        <f>VLOOKUP(C62,Sheet5!$B$2:$G$253,6,0)</f>
        <v>091087000155</v>
      </c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4"/>
      <c r="AG62" s="34"/>
      <c r="AH62" s="50" t="s">
        <v>232</v>
      </c>
      <c r="AI62" s="35" t="s">
        <v>393</v>
      </c>
      <c r="AJ62" s="48" t="s">
        <v>70</v>
      </c>
      <c r="AK62" s="48" t="s">
        <v>70</v>
      </c>
      <c r="AL62" s="49" t="s">
        <v>394</v>
      </c>
      <c r="AM62" s="32" t="s">
        <v>50</v>
      </c>
      <c r="AN62" s="32" t="s">
        <v>72</v>
      </c>
      <c r="AO62" s="32" t="s">
        <v>73</v>
      </c>
      <c r="AP62" s="36">
        <f t="shared" ca="1" si="1"/>
        <v>38</v>
      </c>
    </row>
    <row r="63" spans="1:42" s="45" customFormat="1">
      <c r="A63" s="25">
        <f>IF(C63=0,"",SUBTOTAL(3,C$5:C63))</f>
        <v>59</v>
      </c>
      <c r="B63" s="39">
        <f>B62+1</f>
        <v>2</v>
      </c>
      <c r="C63" s="25" t="s">
        <v>395</v>
      </c>
      <c r="D63" s="27" t="str">
        <f>VLOOKUP(C63,Sheet4!$A$1:$B$300,2,0)</f>
        <v>6506006786</v>
      </c>
      <c r="E63" s="63" t="s">
        <v>396</v>
      </c>
      <c r="F63" s="697">
        <f>VLOOKUP(C63,'chuyển xếp 2024'!$C$5:$W$328,17,0)</f>
        <v>8287000</v>
      </c>
      <c r="G63" s="697">
        <f>VLOOKUP(C63,'chuyển xếp 2024'!$C$5:$W$328,19,0)</f>
        <v>1892000</v>
      </c>
      <c r="H63" s="28" t="s">
        <v>63</v>
      </c>
      <c r="I63" s="40" t="s">
        <v>33</v>
      </c>
      <c r="J63" s="40" t="s">
        <v>34</v>
      </c>
      <c r="K63" s="40" t="s">
        <v>64</v>
      </c>
      <c r="L63" s="10" t="s">
        <v>390</v>
      </c>
      <c r="M63" s="9">
        <v>30254</v>
      </c>
      <c r="N63" s="42">
        <v>38657</v>
      </c>
      <c r="O63" s="846">
        <v>500000</v>
      </c>
      <c r="P63" s="10" t="s">
        <v>36</v>
      </c>
      <c r="Q63" s="10" t="s">
        <v>397</v>
      </c>
      <c r="R63" s="10" t="str">
        <f t="shared" ca="1" si="0"/>
        <v xml:space="preserve">20 NĂM 9 THÁNG 18 NGÀY </v>
      </c>
      <c r="S63" s="33" t="s">
        <v>398</v>
      </c>
      <c r="T63" s="33" t="str">
        <f>VLOOKUP(C63,Sheet5!$B$2:$G$253,6,0)</f>
        <v>092182003607</v>
      </c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43"/>
      <c r="AG63" s="43"/>
      <c r="AH63" s="50" t="s">
        <v>232</v>
      </c>
      <c r="AI63" s="44" t="s">
        <v>399</v>
      </c>
      <c r="AJ63" s="50" t="s">
        <v>400</v>
      </c>
      <c r="AK63" s="50" t="s">
        <v>400</v>
      </c>
      <c r="AL63" s="51" t="s">
        <v>401</v>
      </c>
      <c r="AM63" s="10" t="s">
        <v>50</v>
      </c>
      <c r="AN63" s="10" t="s">
        <v>72</v>
      </c>
      <c r="AO63" s="10" t="s">
        <v>73</v>
      </c>
      <c r="AP63" s="36">
        <f t="shared" ca="1" si="1"/>
        <v>43</v>
      </c>
    </row>
    <row r="64" spans="1:42" s="45" customFormat="1">
      <c r="A64" s="25">
        <f>IF(C64=0,"",SUBTOTAL(3,C$5:C64))</f>
        <v>60</v>
      </c>
      <c r="B64" s="39">
        <f t="shared" ref="B64:B73" si="3">B63+1</f>
        <v>3</v>
      </c>
      <c r="C64" s="25" t="s">
        <v>402</v>
      </c>
      <c r="D64" s="27" t="str">
        <f>VLOOKUP(C64,Sheet4!$A$1:$B$300,2,0)</f>
        <v>5496032516</v>
      </c>
      <c r="E64" s="63" t="s">
        <v>403</v>
      </c>
      <c r="F64" s="697">
        <f>VLOOKUP(C64,'chuyển xếp 2024'!$C$5:$W$328,17,0)</f>
        <v>7929000</v>
      </c>
      <c r="G64" s="697">
        <f>VLOOKUP(C64,'chuyển xếp 2024'!$C$5:$W$328,19,0)</f>
        <v>0</v>
      </c>
      <c r="H64" s="28" t="s">
        <v>63</v>
      </c>
      <c r="I64" s="40" t="s">
        <v>33</v>
      </c>
      <c r="J64" s="40" t="s">
        <v>34</v>
      </c>
      <c r="K64" s="40"/>
      <c r="L64" s="10" t="s">
        <v>390</v>
      </c>
      <c r="M64" s="9">
        <v>25965</v>
      </c>
      <c r="N64" s="42">
        <v>34035</v>
      </c>
      <c r="O64" s="846">
        <v>500000</v>
      </c>
      <c r="P64" s="10" t="s">
        <v>36</v>
      </c>
      <c r="Q64" s="10" t="s">
        <v>404</v>
      </c>
      <c r="R64" s="10" t="str">
        <f t="shared" ca="1" si="0"/>
        <v xml:space="preserve">33 NĂM 5 THÁNG 12 NGÀY </v>
      </c>
      <c r="S64" s="33" t="s">
        <v>405</v>
      </c>
      <c r="T64" s="33" t="str">
        <f>VLOOKUP(C64,Sheet5!$B$2:$G$253,6,0)</f>
        <v>092171003980</v>
      </c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43"/>
      <c r="AG64" s="43"/>
      <c r="AH64" s="50" t="s">
        <v>232</v>
      </c>
      <c r="AI64" s="44" t="s">
        <v>322</v>
      </c>
      <c r="AJ64" s="50" t="s">
        <v>406</v>
      </c>
      <c r="AK64" s="50" t="s">
        <v>406</v>
      </c>
      <c r="AL64" s="52" t="s">
        <v>407</v>
      </c>
      <c r="AM64" s="10" t="s">
        <v>93</v>
      </c>
      <c r="AN64" s="10" t="s">
        <v>408</v>
      </c>
      <c r="AO64" s="10" t="s">
        <v>60</v>
      </c>
      <c r="AP64" s="36">
        <f t="shared" ca="1" si="1"/>
        <v>55</v>
      </c>
    </row>
    <row r="65" spans="1:42" s="45" customFormat="1">
      <c r="A65" s="25">
        <f>IF(C65=0,"",SUBTOTAL(3,C$5:C65))</f>
        <v>61</v>
      </c>
      <c r="B65" s="39">
        <f t="shared" si="3"/>
        <v>4</v>
      </c>
      <c r="C65" s="25" t="s">
        <v>412</v>
      </c>
      <c r="D65" s="27" t="str">
        <f>VLOOKUP(C65,Sheet4!$A$1:$B$300,2,0)</f>
        <v>5499003379</v>
      </c>
      <c r="E65" s="63" t="s">
        <v>413</v>
      </c>
      <c r="F65" s="697">
        <f>VLOOKUP(C65,'chuyển xếp 2024'!$C$5:$W$328,17,0)</f>
        <v>9666000</v>
      </c>
      <c r="G65" s="697">
        <f>VLOOKUP(C65,'chuyển xếp 2024'!$C$5:$W$328,19,0)</f>
        <v>0</v>
      </c>
      <c r="H65" s="28" t="s">
        <v>63</v>
      </c>
      <c r="I65" s="40" t="s">
        <v>33</v>
      </c>
      <c r="J65" s="40" t="s">
        <v>34</v>
      </c>
      <c r="K65" s="40"/>
      <c r="L65" s="10" t="s">
        <v>390</v>
      </c>
      <c r="M65" s="9">
        <v>27398</v>
      </c>
      <c r="N65" s="42">
        <v>36114</v>
      </c>
      <c r="O65" s="846">
        <v>500000</v>
      </c>
      <c r="P65" s="10" t="s">
        <v>36</v>
      </c>
      <c r="Q65" s="10" t="s">
        <v>414</v>
      </c>
      <c r="R65" s="10" t="str">
        <f t="shared" ca="1" si="0"/>
        <v xml:space="preserve">27 NĂM 9 THÁNG 4 NGÀY </v>
      </c>
      <c r="S65" s="33" t="s">
        <v>415</v>
      </c>
      <c r="T65" s="33" t="str">
        <f>VLOOKUP(C65,Sheet5!$B$2:$G$253,6,0)</f>
        <v>045175000238</v>
      </c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43"/>
      <c r="AG65" s="43"/>
      <c r="AH65" s="50" t="s">
        <v>232</v>
      </c>
      <c r="AI65" s="44" t="s">
        <v>256</v>
      </c>
      <c r="AJ65" s="50" t="s">
        <v>416</v>
      </c>
      <c r="AK65" s="50" t="s">
        <v>416</v>
      </c>
      <c r="AL65" s="51" t="s">
        <v>417</v>
      </c>
      <c r="AM65" s="10" t="s">
        <v>50</v>
      </c>
      <c r="AN65" s="10" t="s">
        <v>418</v>
      </c>
      <c r="AO65" s="10" t="s">
        <v>60</v>
      </c>
      <c r="AP65" s="36">
        <f t="shared" ca="1" si="1"/>
        <v>51</v>
      </c>
    </row>
    <row r="66" spans="1:42" s="45" customFormat="1" ht="20.25" customHeight="1">
      <c r="A66" s="25">
        <f>IF(C66=0,"",SUBTOTAL(3,C$5:C66))</f>
        <v>62</v>
      </c>
      <c r="B66" s="39">
        <f t="shared" si="3"/>
        <v>5</v>
      </c>
      <c r="C66" s="25" t="s">
        <v>419</v>
      </c>
      <c r="D66" s="27" t="str">
        <f>VLOOKUP(C66,Sheet4!$A$1:$B$300,2,0)</f>
        <v>6506006784</v>
      </c>
      <c r="E66" s="63" t="s">
        <v>420</v>
      </c>
      <c r="F66" s="697">
        <f>VLOOKUP(C66,'chuyển xếp 2024'!$C$5:$W$328,17,0)</f>
        <v>8287000</v>
      </c>
      <c r="G66" s="697">
        <f>VLOOKUP(C66,'chuyển xếp 2024'!$C$5:$W$328,19,0)</f>
        <v>0</v>
      </c>
      <c r="H66" s="28" t="s">
        <v>63</v>
      </c>
      <c r="I66" s="40" t="s">
        <v>33</v>
      </c>
      <c r="J66" s="40" t="s">
        <v>34</v>
      </c>
      <c r="K66" s="40"/>
      <c r="L66" s="10" t="s">
        <v>390</v>
      </c>
      <c r="M66" s="9">
        <v>29613</v>
      </c>
      <c r="N66" s="42">
        <v>38657</v>
      </c>
      <c r="O66" s="846">
        <v>500000</v>
      </c>
      <c r="P66" s="10" t="s">
        <v>36</v>
      </c>
      <c r="Q66" s="10" t="s">
        <v>421</v>
      </c>
      <c r="R66" s="10" t="str">
        <f t="shared" ca="1" si="0"/>
        <v xml:space="preserve">20 NĂM 9 THÁNG 18 NGÀY </v>
      </c>
      <c r="S66" s="89" t="s">
        <v>422</v>
      </c>
      <c r="T66" s="33" t="str">
        <f>VLOOKUP(C66,Sheet5!$B$2:$G$253,6,0)</f>
        <v>042181000294</v>
      </c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43">
        <v>42843</v>
      </c>
      <c r="AG66" s="43"/>
      <c r="AH66" s="50" t="s">
        <v>232</v>
      </c>
      <c r="AI66" s="44" t="s">
        <v>423</v>
      </c>
      <c r="AJ66" s="50" t="s">
        <v>213</v>
      </c>
      <c r="AK66" s="50" t="s">
        <v>424</v>
      </c>
      <c r="AL66" s="51" t="s">
        <v>425</v>
      </c>
      <c r="AM66" s="10" t="s">
        <v>50</v>
      </c>
      <c r="AN66" s="10" t="s">
        <v>72</v>
      </c>
      <c r="AO66" s="10" t="s">
        <v>60</v>
      </c>
      <c r="AP66" s="36">
        <f t="shared" ca="1" si="1"/>
        <v>45</v>
      </c>
    </row>
    <row r="67" spans="1:42" s="45" customFormat="1">
      <c r="A67" s="25">
        <f>IF(C67=0,"",SUBTOTAL(3,C$5:C67))</f>
        <v>63</v>
      </c>
      <c r="B67" s="39">
        <f t="shared" si="3"/>
        <v>6</v>
      </c>
      <c r="C67" s="25" t="s">
        <v>426</v>
      </c>
      <c r="D67" s="27" t="str">
        <f>VLOOKUP(C67,Sheet4!$A$1:$B$300,2,0)</f>
        <v>9210009441</v>
      </c>
      <c r="E67" s="63" t="s">
        <v>427</v>
      </c>
      <c r="F67" s="697">
        <f>VLOOKUP(C67,'chuyển xếp 2024'!$C$5:$W$328,17,0)</f>
        <v>7673000</v>
      </c>
      <c r="G67" s="697">
        <f>VLOOKUP(C67,'chuyển xếp 2024'!$C$5:$W$328,19,0)</f>
        <v>0</v>
      </c>
      <c r="H67" s="28" t="s">
        <v>63</v>
      </c>
      <c r="I67" s="40" t="s">
        <v>33</v>
      </c>
      <c r="J67" s="40" t="s">
        <v>34</v>
      </c>
      <c r="K67" s="40"/>
      <c r="L67" s="10" t="s">
        <v>390</v>
      </c>
      <c r="M67" s="9">
        <v>31248</v>
      </c>
      <c r="N67" s="42">
        <v>40315</v>
      </c>
      <c r="O67" s="846">
        <v>500000</v>
      </c>
      <c r="P67" s="10" t="s">
        <v>36</v>
      </c>
      <c r="Q67" s="10" t="s">
        <v>428</v>
      </c>
      <c r="R67" s="10" t="str">
        <f t="shared" ca="1" si="0"/>
        <v xml:space="preserve">16 NĂM 3 THÁNG 2 NGÀY </v>
      </c>
      <c r="S67" s="33" t="s">
        <v>429</v>
      </c>
      <c r="T67" s="33" t="str">
        <f>VLOOKUP(C67,Sheet5!$B$2:$G$253,6,0)</f>
        <v>082185024771</v>
      </c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43"/>
      <c r="AG67" s="43"/>
      <c r="AH67" s="50" t="s">
        <v>232</v>
      </c>
      <c r="AI67" s="44" t="s">
        <v>430</v>
      </c>
      <c r="AJ67" s="50" t="s">
        <v>431</v>
      </c>
      <c r="AK67" s="50" t="s">
        <v>432</v>
      </c>
      <c r="AL67" s="51" t="s">
        <v>433</v>
      </c>
      <c r="AM67" s="10" t="s">
        <v>50</v>
      </c>
      <c r="AN67" s="10" t="s">
        <v>434</v>
      </c>
      <c r="AO67" s="10" t="s">
        <v>60</v>
      </c>
      <c r="AP67" s="36">
        <f t="shared" ca="1" si="1"/>
        <v>41</v>
      </c>
    </row>
    <row r="68" spans="1:42" s="45" customFormat="1">
      <c r="A68" s="25">
        <f>IF(C68=0,"",SUBTOTAL(3,C$5:C68))</f>
        <v>64</v>
      </c>
      <c r="B68" s="39">
        <f t="shared" si="3"/>
        <v>7</v>
      </c>
      <c r="C68" s="25" t="s">
        <v>435</v>
      </c>
      <c r="D68" s="27" t="str">
        <f>VLOOKUP(C68,Sheet4!$A$1:$B$300,2,0)</f>
        <v>5404002323</v>
      </c>
      <c r="E68" s="63" t="s">
        <v>436</v>
      </c>
      <c r="F68" s="697">
        <f>VLOOKUP(C68,'chuyển xếp 2024'!$C$5:$W$328,17,0)</f>
        <v>7929000</v>
      </c>
      <c r="G68" s="697">
        <f>VLOOKUP(C68,'chuyển xếp 2024'!$C$5:$W$328,19,0)</f>
        <v>0</v>
      </c>
      <c r="H68" s="28" t="s">
        <v>63</v>
      </c>
      <c r="I68" s="40" t="s">
        <v>33</v>
      </c>
      <c r="J68" s="40" t="s">
        <v>34</v>
      </c>
      <c r="K68" s="40"/>
      <c r="L68" s="10" t="s">
        <v>390</v>
      </c>
      <c r="M68" s="9">
        <v>30126</v>
      </c>
      <c r="N68" s="42">
        <v>37803</v>
      </c>
      <c r="O68" s="846">
        <v>500000</v>
      </c>
      <c r="P68" s="10" t="s">
        <v>36</v>
      </c>
      <c r="Q68" s="10" t="s">
        <v>437</v>
      </c>
      <c r="R68" s="10" t="str">
        <f t="shared" ca="1" si="0"/>
        <v xml:space="preserve">23 NĂM 1 THÁNG 18 NGÀY </v>
      </c>
      <c r="S68" s="33" t="s">
        <v>438</v>
      </c>
      <c r="T68" s="33" t="str">
        <f>VLOOKUP(C68,Sheet5!$B$2:$G$253,6,0)</f>
        <v>089182013259</v>
      </c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43"/>
      <c r="AG68" s="43"/>
      <c r="AH68" s="50" t="s">
        <v>232</v>
      </c>
      <c r="AI68" s="44" t="s">
        <v>439</v>
      </c>
      <c r="AJ68" s="50" t="s">
        <v>440</v>
      </c>
      <c r="AK68" s="50" t="s">
        <v>440</v>
      </c>
      <c r="AL68" s="51" t="s">
        <v>441</v>
      </c>
      <c r="AM68" s="10" t="s">
        <v>156</v>
      </c>
      <c r="AN68" s="10"/>
      <c r="AO68" s="10" t="s">
        <v>60</v>
      </c>
      <c r="AP68" s="36">
        <f t="shared" ca="1" si="1"/>
        <v>44</v>
      </c>
    </row>
    <row r="69" spans="1:42" s="45" customFormat="1">
      <c r="A69" s="25">
        <f>IF(C69=0,"",SUBTOTAL(3,C$5:C69))</f>
        <v>65</v>
      </c>
      <c r="B69" s="39">
        <f t="shared" si="3"/>
        <v>8</v>
      </c>
      <c r="C69" s="25" t="s">
        <v>442</v>
      </c>
      <c r="D69" s="27" t="str">
        <f>VLOOKUP(C69,Sheet4!$A$1:$B$300,2,0)</f>
        <v>9214012340</v>
      </c>
      <c r="E69" s="63" t="s">
        <v>443</v>
      </c>
      <c r="F69" s="697">
        <f>VLOOKUP(C69,'chuyển xếp 2024'!$C$5:$W$328,17,0)</f>
        <v>7673000</v>
      </c>
      <c r="G69" s="697">
        <f>VLOOKUP(C69,'chuyển xếp 2024'!$C$5:$W$328,19,0)</f>
        <v>1892000</v>
      </c>
      <c r="H69" s="40" t="s">
        <v>32</v>
      </c>
      <c r="I69" s="40" t="s">
        <v>33</v>
      </c>
      <c r="J69" s="40" t="s">
        <v>34</v>
      </c>
      <c r="K69" s="40"/>
      <c r="L69" s="10" t="s">
        <v>390</v>
      </c>
      <c r="M69" s="9">
        <v>33604</v>
      </c>
      <c r="N69" s="42">
        <v>41913</v>
      </c>
      <c r="O69" s="846">
        <v>500000</v>
      </c>
      <c r="P69" s="10" t="s">
        <v>36</v>
      </c>
      <c r="Q69" s="10" t="s">
        <v>444</v>
      </c>
      <c r="R69" s="10" t="str">
        <f t="shared" ca="1" si="0"/>
        <v xml:space="preserve">11 NĂM 10 THÁNG 18 NGÀY </v>
      </c>
      <c r="S69" s="33" t="s">
        <v>445</v>
      </c>
      <c r="T69" s="33" t="str">
        <f>VLOOKUP(C69,Sheet5!$B$2:$G$253,6,0)</f>
        <v>087092009654</v>
      </c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43"/>
      <c r="AG69" s="43"/>
      <c r="AH69" s="50" t="s">
        <v>232</v>
      </c>
      <c r="AI69" s="44" t="s">
        <v>446</v>
      </c>
      <c r="AJ69" s="50" t="s">
        <v>447</v>
      </c>
      <c r="AK69" s="50" t="s">
        <v>448</v>
      </c>
      <c r="AL69" s="51" t="s">
        <v>449</v>
      </c>
      <c r="AM69" s="10" t="s">
        <v>50</v>
      </c>
      <c r="AN69" s="10" t="s">
        <v>107</v>
      </c>
      <c r="AO69" s="10" t="s">
        <v>60</v>
      </c>
      <c r="AP69" s="36">
        <f t="shared" ca="1" si="1"/>
        <v>34</v>
      </c>
    </row>
    <row r="70" spans="1:42" s="45" customFormat="1">
      <c r="A70" s="25">
        <f>IF(C70=0,"",SUBTOTAL(3,C$5:C70))</f>
        <v>66</v>
      </c>
      <c r="B70" s="39">
        <f t="shared" si="3"/>
        <v>9</v>
      </c>
      <c r="C70" s="66" t="s">
        <v>450</v>
      </c>
      <c r="D70" s="27" t="str">
        <f>VLOOKUP(C70,Sheet4!$A$1:$B$300,2,0)</f>
        <v>9216014083</v>
      </c>
      <c r="E70" s="67" t="s">
        <v>451</v>
      </c>
      <c r="F70" s="697">
        <f>VLOOKUP(C70,'chuyển xếp 2024'!$C$5:$W$328,17,0)</f>
        <v>7673000</v>
      </c>
      <c r="G70" s="697">
        <f>VLOOKUP(C70,'chuyển xếp 2024'!$C$5:$W$328,19,0)</f>
        <v>0</v>
      </c>
      <c r="H70" s="28" t="s">
        <v>63</v>
      </c>
      <c r="I70" s="40" t="s">
        <v>33</v>
      </c>
      <c r="J70" s="40" t="s">
        <v>34</v>
      </c>
      <c r="K70" s="40"/>
      <c r="L70" s="10" t="s">
        <v>390</v>
      </c>
      <c r="M70" s="9">
        <v>32903</v>
      </c>
      <c r="N70" s="42">
        <v>42583</v>
      </c>
      <c r="O70" s="846">
        <v>500000</v>
      </c>
      <c r="P70" s="10" t="s">
        <v>36</v>
      </c>
      <c r="Q70" s="10" t="s">
        <v>452</v>
      </c>
      <c r="R70" s="10" t="str">
        <f t="shared" ca="1" si="0"/>
        <v xml:space="preserve">10 NĂM 0 THÁNG 18 NGÀY </v>
      </c>
      <c r="S70" s="33" t="s">
        <v>453</v>
      </c>
      <c r="T70" s="33" t="str">
        <f>VLOOKUP(C70,Sheet5!$B$2:$G$253,6,0)</f>
        <v>092190005881</v>
      </c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43"/>
      <c r="AG70" s="43"/>
      <c r="AH70" s="50" t="s">
        <v>232</v>
      </c>
      <c r="AI70" s="44" t="s">
        <v>454</v>
      </c>
      <c r="AJ70" s="50" t="s">
        <v>455</v>
      </c>
      <c r="AK70" s="50" t="s">
        <v>456</v>
      </c>
      <c r="AL70" s="51" t="s">
        <v>457</v>
      </c>
      <c r="AM70" s="10" t="s">
        <v>50</v>
      </c>
      <c r="AN70" s="10" t="s">
        <v>458</v>
      </c>
      <c r="AO70" s="10" t="s">
        <v>459</v>
      </c>
      <c r="AP70" s="36">
        <f t="shared" ca="1" si="1"/>
        <v>36</v>
      </c>
    </row>
    <row r="71" spans="1:42" s="45" customFormat="1">
      <c r="A71" s="25">
        <f>IF(C71=0,"",SUBTOTAL(3,C$5:C71))</f>
        <v>67</v>
      </c>
      <c r="B71" s="39">
        <f t="shared" si="3"/>
        <v>10</v>
      </c>
      <c r="C71" s="90" t="s">
        <v>460</v>
      </c>
      <c r="D71" s="27" t="str">
        <f>VLOOKUP(C71,Sheet4!$A$1:$B$300,2,0)</f>
        <v>8723073381</v>
      </c>
      <c r="E71" s="67" t="s">
        <v>461</v>
      </c>
      <c r="F71" s="697">
        <f>VLOOKUP(C71,'chuyển xếp 2024'!$C$5:$W$328,17,0)</f>
        <v>6579000</v>
      </c>
      <c r="G71" s="697">
        <f>VLOOKUP(C71,'chuyển xếp 2024'!$C$5:$W$328,19,0)</f>
        <v>0</v>
      </c>
      <c r="H71" s="40" t="s">
        <v>32</v>
      </c>
      <c r="I71" s="40" t="s">
        <v>33</v>
      </c>
      <c r="J71" s="40" t="s">
        <v>34</v>
      </c>
      <c r="K71" s="40"/>
      <c r="L71" s="10" t="s">
        <v>390</v>
      </c>
      <c r="M71" s="43">
        <v>36750</v>
      </c>
      <c r="N71" s="42">
        <v>44785</v>
      </c>
      <c r="O71" s="846">
        <v>500000</v>
      </c>
      <c r="P71" s="10" t="s">
        <v>36</v>
      </c>
      <c r="Q71" s="10" t="s">
        <v>462</v>
      </c>
      <c r="R71" s="10" t="str">
        <f t="shared" ca="1" si="0"/>
        <v xml:space="preserve">4 NĂM 0 THÁNG 7 NGÀY </v>
      </c>
      <c r="S71" s="60" t="s">
        <v>463</v>
      </c>
      <c r="T71" s="33" t="str">
        <f>VLOOKUP(C71,Sheet5!$B$2:$G$253,6,0)</f>
        <v>087200004261</v>
      </c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43">
        <v>44421</v>
      </c>
      <c r="AG71" s="43"/>
      <c r="AH71" s="50" t="s">
        <v>232</v>
      </c>
      <c r="AI71" s="44" t="s">
        <v>464</v>
      </c>
      <c r="AJ71" s="50" t="s">
        <v>465</v>
      </c>
      <c r="AK71" s="50"/>
      <c r="AL71" s="51" t="s">
        <v>466</v>
      </c>
      <c r="AM71" s="10" t="s">
        <v>50</v>
      </c>
      <c r="AN71" s="10" t="s">
        <v>123</v>
      </c>
      <c r="AO71" s="10" t="s">
        <v>459</v>
      </c>
      <c r="AP71" s="36">
        <f t="shared" ca="1" si="1"/>
        <v>26</v>
      </c>
    </row>
    <row r="72" spans="1:42" s="36" customFormat="1">
      <c r="A72" s="25">
        <f>IF(C72=0,"",SUBTOTAL(3,C$5:C72))</f>
        <v>68</v>
      </c>
      <c r="B72" s="25">
        <f t="shared" si="3"/>
        <v>11</v>
      </c>
      <c r="C72" s="66" t="s">
        <v>1733</v>
      </c>
      <c r="D72" s="27" t="str">
        <f>VLOOKUP(C72,Sheet4!$A$1:$B$300,2,0)</f>
        <v>9321446020</v>
      </c>
      <c r="E72" s="458" t="s">
        <v>1579</v>
      </c>
      <c r="F72" s="697">
        <f>VLOOKUP(C72,'chuyển xếp 2024'!$C$5:$W$328,17,0)</f>
        <v>6579000</v>
      </c>
      <c r="G72" s="697">
        <f>VLOOKUP(C72,'chuyển xếp 2024'!$C$5:$W$328,19,0)</f>
        <v>0</v>
      </c>
      <c r="H72" s="63" t="s">
        <v>32</v>
      </c>
      <c r="I72" s="63" t="s">
        <v>33</v>
      </c>
      <c r="J72" s="63" t="s">
        <v>34</v>
      </c>
      <c r="K72" s="63"/>
      <c r="L72" s="56" t="s">
        <v>390</v>
      </c>
      <c r="M72" s="75">
        <v>35447</v>
      </c>
      <c r="N72" s="75">
        <v>45064</v>
      </c>
      <c r="O72" s="846">
        <v>500000</v>
      </c>
      <c r="P72" s="10" t="s">
        <v>36</v>
      </c>
      <c r="Q72" s="107" t="s">
        <v>1734</v>
      </c>
      <c r="R72" s="56" t="str">
        <f t="shared" ca="1" si="0"/>
        <v xml:space="preserve">3 NĂM 3 THÁNG 1 NGÀY </v>
      </c>
      <c r="S72" s="74" t="s">
        <v>1740</v>
      </c>
      <c r="T72" s="33" t="s">
        <v>1740</v>
      </c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 t="s">
        <v>232</v>
      </c>
      <c r="AI72" s="46" t="s">
        <v>1741</v>
      </c>
      <c r="AJ72" s="46" t="s">
        <v>1741</v>
      </c>
      <c r="AK72" s="56" t="s">
        <v>50</v>
      </c>
      <c r="AL72" s="56"/>
      <c r="AM72" s="56" t="s">
        <v>50</v>
      </c>
      <c r="AN72" s="56" t="s">
        <v>123</v>
      </c>
      <c r="AO72" s="56" t="s">
        <v>459</v>
      </c>
      <c r="AP72" s="36">
        <f t="shared" ref="AP72:AP136" ca="1" si="4">DATEDIF(M72,TODAY(),"y")</f>
        <v>29</v>
      </c>
    </row>
    <row r="73" spans="1:42" s="470" customFormat="1">
      <c r="A73" s="459">
        <f>IF(C73=0,"",SUBTOTAL(3,C$5:C73))</f>
        <v>69</v>
      </c>
      <c r="B73" s="459">
        <f t="shared" si="3"/>
        <v>12</v>
      </c>
      <c r="C73" s="460" t="s">
        <v>2684</v>
      </c>
      <c r="D73" s="459"/>
      <c r="E73" s="461" t="s">
        <v>2682</v>
      </c>
      <c r="F73" s="823">
        <v>6135000</v>
      </c>
      <c r="G73" s="823"/>
      <c r="H73" s="463" t="s">
        <v>63</v>
      </c>
      <c r="I73" s="463" t="s">
        <v>33</v>
      </c>
      <c r="J73" s="463" t="s">
        <v>34</v>
      </c>
      <c r="K73" s="463"/>
      <c r="L73" s="464" t="s">
        <v>390</v>
      </c>
      <c r="M73" s="465">
        <v>37274</v>
      </c>
      <c r="N73" s="465">
        <v>45567</v>
      </c>
      <c r="O73" s="843"/>
      <c r="P73" s="464" t="s">
        <v>117</v>
      </c>
      <c r="Q73" s="464" t="s">
        <v>2686</v>
      </c>
      <c r="R73" s="464" t="str">
        <f t="shared" ca="1" si="0"/>
        <v xml:space="preserve">1 NĂM 10 THÁNG 17 NGÀY </v>
      </c>
      <c r="S73" s="466" t="s">
        <v>2687</v>
      </c>
      <c r="T73" s="467" t="s">
        <v>2687</v>
      </c>
      <c r="U73" s="468"/>
      <c r="V73" s="468"/>
      <c r="W73" s="468"/>
      <c r="X73" s="468"/>
      <c r="Y73" s="468"/>
      <c r="Z73" s="468"/>
      <c r="AA73" s="468"/>
      <c r="AB73" s="468"/>
      <c r="AC73" s="468"/>
      <c r="AD73" s="468"/>
      <c r="AE73" s="468"/>
      <c r="AF73" s="468" t="s">
        <v>2688</v>
      </c>
      <c r="AG73" s="468"/>
      <c r="AH73" s="468" t="s">
        <v>232</v>
      </c>
      <c r="AI73" s="469" t="s">
        <v>2689</v>
      </c>
      <c r="AJ73" s="469" t="s">
        <v>2690</v>
      </c>
      <c r="AK73" s="464" t="s">
        <v>50</v>
      </c>
      <c r="AL73" s="464"/>
      <c r="AM73" s="464" t="s">
        <v>50</v>
      </c>
      <c r="AN73" s="464" t="s">
        <v>123</v>
      </c>
      <c r="AO73" s="464" t="s">
        <v>459</v>
      </c>
      <c r="AP73" s="470">
        <f t="shared" ca="1" si="4"/>
        <v>24</v>
      </c>
    </row>
    <row r="74" spans="1:42" s="45" customFormat="1">
      <c r="A74" s="25">
        <f>IF(C74=0,"",SUBTOTAL(3,C$5:C74))</f>
        <v>70</v>
      </c>
      <c r="B74" s="39">
        <v>1</v>
      </c>
      <c r="C74" s="25" t="s">
        <v>471</v>
      </c>
      <c r="D74" s="27" t="str">
        <f>VLOOKUP(C74,Sheet4!$A$1:$B$300,2,0)</f>
        <v>5496032573</v>
      </c>
      <c r="E74" s="63" t="s">
        <v>472</v>
      </c>
      <c r="F74" s="697">
        <f>VLOOKUP(C74,'chuyển xếp 2024'!$C$5:$W$328,17,0)</f>
        <v>6152000</v>
      </c>
      <c r="G74" s="697">
        <f>VLOOKUP(C74,'chuyển xếp 2024'!$C$5:$W$328,19,0)</f>
        <v>0</v>
      </c>
      <c r="H74" s="40" t="s">
        <v>32</v>
      </c>
      <c r="I74" s="40" t="s">
        <v>33</v>
      </c>
      <c r="J74" s="40" t="s">
        <v>34</v>
      </c>
      <c r="K74" s="40"/>
      <c r="L74" s="10" t="s">
        <v>470</v>
      </c>
      <c r="M74" s="9">
        <v>25851</v>
      </c>
      <c r="N74" s="42">
        <v>34391</v>
      </c>
      <c r="O74" s="846">
        <v>500000</v>
      </c>
      <c r="P74" s="10" t="s">
        <v>36</v>
      </c>
      <c r="Q74" s="10" t="s">
        <v>473</v>
      </c>
      <c r="R74" s="10" t="str">
        <f t="shared" ref="R74:R139" ca="1" si="5">DATEDIF(N74,TODAY(),"Y") &amp; " NĂM " &amp;DATEDIF(N74,TODAY(),"YM") &amp; " THÁNG " &amp; DATEDIF(N74,TODAY(), "MD") &amp; " NGÀY "</f>
        <v xml:space="preserve">32 NĂM 5 THÁNG 24 NGÀY </v>
      </c>
      <c r="S74" s="54">
        <v>361219884</v>
      </c>
      <c r="T74" s="33" t="str">
        <f>VLOOKUP(C74,Sheet5!$B$2:$G$253,6,0)</f>
        <v>092070003195</v>
      </c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43">
        <v>38097</v>
      </c>
      <c r="AG74" s="43"/>
      <c r="AH74" s="50" t="s">
        <v>232</v>
      </c>
      <c r="AI74" s="44" t="s">
        <v>474</v>
      </c>
      <c r="AJ74" s="50" t="s">
        <v>475</v>
      </c>
      <c r="AK74" s="50" t="s">
        <v>475</v>
      </c>
      <c r="AL74" s="52"/>
      <c r="AM74" s="10" t="s">
        <v>156</v>
      </c>
      <c r="AN74" s="10"/>
      <c r="AO74" s="10" t="s">
        <v>476</v>
      </c>
      <c r="AP74" s="36">
        <f t="shared" ca="1" si="4"/>
        <v>55</v>
      </c>
    </row>
    <row r="75" spans="1:42" s="45" customFormat="1" ht="17.25" customHeight="1">
      <c r="A75" s="25">
        <f>IF(C75=0,"",SUBTOTAL(3,C$5:C75))</f>
        <v>71</v>
      </c>
      <c r="B75" s="38">
        <v>2</v>
      </c>
      <c r="C75" s="86" t="s">
        <v>496</v>
      </c>
      <c r="D75" s="27" t="str">
        <f>VLOOKUP(C75,Sheet4!$A$1:$B$300,2,0)</f>
        <v>5400002916</v>
      </c>
      <c r="E75" s="87" t="s">
        <v>497</v>
      </c>
      <c r="F75" s="697">
        <f>VLOOKUP(C75,'chuyển xếp 2024'!$C$5:$W$328,17,0)</f>
        <v>6152000</v>
      </c>
      <c r="G75" s="697">
        <f>VLOOKUP(C75,'chuyển xếp 2024'!$C$5:$W$328,19,0)</f>
        <v>0</v>
      </c>
      <c r="H75" s="88" t="s">
        <v>32</v>
      </c>
      <c r="I75" s="40" t="s">
        <v>33</v>
      </c>
      <c r="J75" s="40" t="s">
        <v>498</v>
      </c>
      <c r="K75" s="88"/>
      <c r="L75" s="10" t="s">
        <v>470</v>
      </c>
      <c r="M75" s="9">
        <v>29469</v>
      </c>
      <c r="N75" s="42">
        <v>36434</v>
      </c>
      <c r="O75" s="846">
        <v>500000</v>
      </c>
      <c r="P75" s="10" t="s">
        <v>36</v>
      </c>
      <c r="Q75" s="10" t="s">
        <v>499</v>
      </c>
      <c r="R75" s="10" t="str">
        <f t="shared" ca="1" si="5"/>
        <v xml:space="preserve">26 NĂM 10 THÁNG 18 NGÀY </v>
      </c>
      <c r="S75" s="54" t="s">
        <v>500</v>
      </c>
      <c r="T75" s="33" t="str">
        <f>VLOOKUP(C75,Sheet5!$B$2:$G$253,6,0)</f>
        <v>036080003347</v>
      </c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43">
        <v>42663</v>
      </c>
      <c r="AG75" s="43"/>
      <c r="AH75" s="50" t="s">
        <v>232</v>
      </c>
      <c r="AI75" s="44" t="s">
        <v>501</v>
      </c>
      <c r="AJ75" s="50" t="s">
        <v>502</v>
      </c>
      <c r="AK75" s="50" t="s">
        <v>502</v>
      </c>
      <c r="AL75" s="52"/>
      <c r="AM75" s="58" t="s">
        <v>156</v>
      </c>
      <c r="AN75" s="58"/>
      <c r="AO75" s="10" t="s">
        <v>503</v>
      </c>
      <c r="AP75" s="36">
        <f t="shared" ca="1" si="4"/>
        <v>45</v>
      </c>
    </row>
    <row r="76" spans="1:42" s="45" customFormat="1">
      <c r="A76" s="25">
        <f>IF(C76=0,"",SUBTOTAL(3,C$5:C76))</f>
        <v>72</v>
      </c>
      <c r="B76" s="82">
        <v>1</v>
      </c>
      <c r="C76" s="82" t="s">
        <v>504</v>
      </c>
      <c r="D76" s="27" t="str">
        <f>VLOOKUP(C76,Sheet4!$A$1:$B$300,2,0)</f>
        <v>5496032575</v>
      </c>
      <c r="E76" s="96" t="s">
        <v>505</v>
      </c>
      <c r="F76" s="697">
        <f>VLOOKUP(C76,'chuyển xếp 2024'!$C$5:$W$328,17,0)</f>
        <v>7976000</v>
      </c>
      <c r="G76" s="697">
        <f>VLOOKUP(C76,'chuyển xếp 2024'!$C$5:$W$328,19,0)</f>
        <v>0</v>
      </c>
      <c r="H76" s="83" t="s">
        <v>32</v>
      </c>
      <c r="I76" s="28" t="s">
        <v>33</v>
      </c>
      <c r="J76" s="28" t="s">
        <v>134</v>
      </c>
      <c r="K76" s="83"/>
      <c r="L76" s="48" t="s">
        <v>506</v>
      </c>
      <c r="M76" s="30">
        <v>27459</v>
      </c>
      <c r="N76" s="31">
        <v>34509</v>
      </c>
      <c r="O76" s="846">
        <v>500000</v>
      </c>
      <c r="P76" s="85" t="s">
        <v>36</v>
      </c>
      <c r="Q76" s="32" t="s">
        <v>507</v>
      </c>
      <c r="R76" s="32" t="str">
        <f t="shared" ca="1" si="5"/>
        <v xml:space="preserve">32 NĂM 1 THÁNG 26 NGÀY </v>
      </c>
      <c r="S76" s="79" t="s">
        <v>508</v>
      </c>
      <c r="T76" s="33" t="str">
        <f>VLOOKUP(C76,Sheet5!$B$2:$G$253,6,0)</f>
        <v>092075008999</v>
      </c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4">
        <v>44440</v>
      </c>
      <c r="AG76" s="34"/>
      <c r="AH76" s="50" t="s">
        <v>232</v>
      </c>
      <c r="AI76" s="35" t="s">
        <v>168</v>
      </c>
      <c r="AJ76" s="48" t="s">
        <v>509</v>
      </c>
      <c r="AK76" s="48" t="s">
        <v>509</v>
      </c>
      <c r="AL76" s="73"/>
      <c r="AM76" s="85" t="s">
        <v>156</v>
      </c>
      <c r="AN76" s="85"/>
      <c r="AO76" s="32" t="s">
        <v>510</v>
      </c>
      <c r="AP76" s="36">
        <f t="shared" ca="1" si="4"/>
        <v>51</v>
      </c>
    </row>
    <row r="77" spans="1:42" s="45" customFormat="1">
      <c r="A77" s="25">
        <f>IF(C77=0,"",SUBTOTAL(3,C$5:C77))</f>
        <v>73</v>
      </c>
      <c r="B77" s="82">
        <v>2</v>
      </c>
      <c r="C77" s="91" t="s">
        <v>511</v>
      </c>
      <c r="D77" s="27" t="str">
        <f>VLOOKUP(C77,Sheet4!$A$1:$B$300,2,0)</f>
        <v>5499003350</v>
      </c>
      <c r="E77" s="96" t="s">
        <v>512</v>
      </c>
      <c r="F77" s="697">
        <f>VLOOKUP(C77,'chuyển xếp 2024'!$C$5:$W$328,17,0)</f>
        <v>7454000</v>
      </c>
      <c r="G77" s="697">
        <f>VLOOKUP(C77,'chuyển xếp 2024'!$C$5:$W$328,19,0)</f>
        <v>0</v>
      </c>
      <c r="H77" s="92" t="s">
        <v>32</v>
      </c>
      <c r="I77" s="40" t="s">
        <v>33</v>
      </c>
      <c r="J77" s="40" t="s">
        <v>34</v>
      </c>
      <c r="K77" s="92"/>
      <c r="L77" s="93" t="s">
        <v>513</v>
      </c>
      <c r="M77" s="9">
        <v>28665</v>
      </c>
      <c r="N77" s="42">
        <v>35432</v>
      </c>
      <c r="O77" s="846">
        <v>500000</v>
      </c>
      <c r="P77" s="93" t="s">
        <v>36</v>
      </c>
      <c r="Q77" s="10" t="s">
        <v>514</v>
      </c>
      <c r="R77" s="10" t="str">
        <f t="shared" ca="1" si="5"/>
        <v xml:space="preserve">29 NĂM 7 THÁNG 17 NGÀY </v>
      </c>
      <c r="S77" s="33" t="s">
        <v>515</v>
      </c>
      <c r="T77" s="33" t="str">
        <f>VLOOKUP(C77,Sheet5!$B$2:$G$253,6,0)</f>
        <v>035078008434</v>
      </c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43">
        <v>44905</v>
      </c>
      <c r="AG77" s="43"/>
      <c r="AH77" s="50" t="s">
        <v>232</v>
      </c>
      <c r="AI77" s="44" t="s">
        <v>516</v>
      </c>
      <c r="AJ77" s="50" t="s">
        <v>517</v>
      </c>
      <c r="AK77" s="50"/>
      <c r="AL77" s="52"/>
      <c r="AM77" s="93" t="s">
        <v>156</v>
      </c>
      <c r="AN77" s="93"/>
      <c r="AO77" s="10" t="s">
        <v>518</v>
      </c>
      <c r="AP77" s="36">
        <f t="shared" ca="1" si="4"/>
        <v>48</v>
      </c>
    </row>
    <row r="78" spans="1:42" s="45" customFormat="1" ht="19.5" customHeight="1">
      <c r="A78" s="25">
        <f>IF(C78=0,"",SUBTOTAL(3,C$5:C78))</f>
        <v>74</v>
      </c>
      <c r="B78" s="82">
        <v>3</v>
      </c>
      <c r="C78" s="91" t="s">
        <v>519</v>
      </c>
      <c r="D78" s="27" t="str">
        <f>VLOOKUP(C78,Sheet4!$A$1:$B$300,2,0)</f>
        <v>5496032594</v>
      </c>
      <c r="E78" s="96" t="s">
        <v>520</v>
      </c>
      <c r="F78" s="697">
        <f>VLOOKUP(C78,'chuyển xếp 2024'!$C$5:$W$328,17,0)</f>
        <v>7976000</v>
      </c>
      <c r="G78" s="697">
        <f>VLOOKUP(C78,'chuyển xếp 2024'!$C$5:$W$328,19,0)</f>
        <v>0</v>
      </c>
      <c r="H78" s="92" t="s">
        <v>32</v>
      </c>
      <c r="I78" s="40" t="s">
        <v>33</v>
      </c>
      <c r="J78" s="40" t="s">
        <v>34</v>
      </c>
      <c r="K78" s="92"/>
      <c r="L78" s="93" t="s">
        <v>513</v>
      </c>
      <c r="M78" s="9">
        <v>26216</v>
      </c>
      <c r="N78" s="42">
        <v>34274</v>
      </c>
      <c r="O78" s="846">
        <v>500000</v>
      </c>
      <c r="P78" s="93" t="s">
        <v>36</v>
      </c>
      <c r="Q78" s="10" t="s">
        <v>521</v>
      </c>
      <c r="R78" s="10" t="str">
        <f t="shared" ca="1" si="5"/>
        <v xml:space="preserve">32 NĂM 9 THÁNG 18 NGÀY </v>
      </c>
      <c r="S78" s="54" t="s">
        <v>522</v>
      </c>
      <c r="T78" s="33" t="str">
        <f>VLOOKUP(C78,Sheet5!$B$2:$G$253,6,0)</f>
        <v>040071000082</v>
      </c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43">
        <v>42384</v>
      </c>
      <c r="AG78" s="43"/>
      <c r="AH78" s="50" t="s">
        <v>232</v>
      </c>
      <c r="AI78" s="44" t="s">
        <v>523</v>
      </c>
      <c r="AJ78" s="50" t="s">
        <v>524</v>
      </c>
      <c r="AK78" s="50"/>
      <c r="AL78" s="52"/>
      <c r="AM78" s="93" t="s">
        <v>156</v>
      </c>
      <c r="AN78" s="93"/>
      <c r="AO78" s="10" t="s">
        <v>518</v>
      </c>
      <c r="AP78" s="36">
        <f t="shared" ca="1" si="4"/>
        <v>54</v>
      </c>
    </row>
    <row r="79" spans="1:42" s="45" customFormat="1">
      <c r="A79" s="25">
        <f>IF(C79=0,"",SUBTOTAL(3,C$5:C79))</f>
        <v>75</v>
      </c>
      <c r="B79" s="82">
        <v>4</v>
      </c>
      <c r="C79" s="82" t="s">
        <v>525</v>
      </c>
      <c r="D79" s="27" t="str">
        <f>VLOOKUP(C79,Sheet4!$A$1:$B$300,2,0)</f>
        <v>5496032624</v>
      </c>
      <c r="E79" s="96" t="s">
        <v>526</v>
      </c>
      <c r="F79" s="697">
        <f>VLOOKUP(C79,'chuyển xếp 2024'!$C$5:$W$328,17,0)</f>
        <v>7976000</v>
      </c>
      <c r="G79" s="697">
        <f>VLOOKUP(C79,'chuyển xếp 2024'!$C$5:$W$328,19,0)</f>
        <v>1892000</v>
      </c>
      <c r="H79" s="83" t="s">
        <v>32</v>
      </c>
      <c r="I79" s="28" t="s">
        <v>33</v>
      </c>
      <c r="J79" s="28" t="s">
        <v>34</v>
      </c>
      <c r="K79" s="83" t="s">
        <v>527</v>
      </c>
      <c r="L79" s="85" t="s">
        <v>513</v>
      </c>
      <c r="M79" s="30">
        <v>27885</v>
      </c>
      <c r="N79" s="31">
        <v>34589</v>
      </c>
      <c r="O79" s="846">
        <v>500000</v>
      </c>
      <c r="P79" s="85" t="s">
        <v>36</v>
      </c>
      <c r="Q79" s="32" t="s">
        <v>528</v>
      </c>
      <c r="R79" s="32" t="str">
        <f t="shared" ca="1" si="5"/>
        <v xml:space="preserve">31 NĂM 11 THÁNG 7 NGÀY </v>
      </c>
      <c r="S79" s="94" t="s">
        <v>529</v>
      </c>
      <c r="T79" s="33" t="str">
        <f>VLOOKUP(C79,Sheet5!$B$2:$G$253,6,0)</f>
        <v>036076021714</v>
      </c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4"/>
      <c r="AG79" s="34"/>
      <c r="AH79" s="50" t="s">
        <v>232</v>
      </c>
      <c r="AI79" s="35" t="s">
        <v>530</v>
      </c>
      <c r="AJ79" s="48" t="s">
        <v>531</v>
      </c>
      <c r="AK79" s="48"/>
      <c r="AL79" s="73"/>
      <c r="AM79" s="85" t="s">
        <v>156</v>
      </c>
      <c r="AN79" s="85" t="s">
        <v>1721</v>
      </c>
      <c r="AO79" s="32" t="s">
        <v>510</v>
      </c>
      <c r="AP79" s="36">
        <f t="shared" ca="1" si="4"/>
        <v>50</v>
      </c>
    </row>
    <row r="80" spans="1:42" s="45" customFormat="1">
      <c r="A80" s="25">
        <f>IF(C80=0,"",SUBTOTAL(3,C$5:C80))</f>
        <v>76</v>
      </c>
      <c r="B80" s="82">
        <v>5</v>
      </c>
      <c r="C80" s="95" t="s">
        <v>532</v>
      </c>
      <c r="D80" s="27" t="str">
        <f>VLOOKUP(C80,Sheet4!$A$1:$B$300,2,0)</f>
        <v>5400002875</v>
      </c>
      <c r="E80" s="96" t="s">
        <v>533</v>
      </c>
      <c r="F80" s="697">
        <f>VLOOKUP(C80,'chuyển xếp 2024'!$C$5:$W$328,17,0)</f>
        <v>7454000</v>
      </c>
      <c r="G80" s="697">
        <f>VLOOKUP(C80,'chuyển xếp 2024'!$C$5:$W$328,19,0)</f>
        <v>0</v>
      </c>
      <c r="H80" s="92" t="s">
        <v>32</v>
      </c>
      <c r="I80" s="40" t="s">
        <v>33</v>
      </c>
      <c r="J80" s="40" t="s">
        <v>34</v>
      </c>
      <c r="K80" s="92"/>
      <c r="L80" s="93" t="s">
        <v>513</v>
      </c>
      <c r="M80" s="9">
        <v>26781</v>
      </c>
      <c r="N80" s="42">
        <v>36161</v>
      </c>
      <c r="O80" s="846">
        <v>500000</v>
      </c>
      <c r="P80" s="93" t="s">
        <v>36</v>
      </c>
      <c r="Q80" s="10" t="s">
        <v>534</v>
      </c>
      <c r="R80" s="10" t="str">
        <f t="shared" ca="1" si="5"/>
        <v xml:space="preserve">27 NĂM 7 THÁNG 18 NGÀY </v>
      </c>
      <c r="S80" s="33" t="s">
        <v>535</v>
      </c>
      <c r="T80" s="33" t="str">
        <f>VLOOKUP(C80,Sheet5!$B$2:$G$253,6,0)</f>
        <v>091073000022</v>
      </c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43"/>
      <c r="AG80" s="43"/>
      <c r="AH80" s="50" t="s">
        <v>232</v>
      </c>
      <c r="AI80" s="44" t="s">
        <v>536</v>
      </c>
      <c r="AJ80" s="50" t="s">
        <v>531</v>
      </c>
      <c r="AK80" s="50"/>
      <c r="AL80" s="52"/>
      <c r="AM80" s="93" t="s">
        <v>156</v>
      </c>
      <c r="AN80" s="93"/>
      <c r="AO80" s="10" t="s">
        <v>518</v>
      </c>
      <c r="AP80" s="36">
        <f t="shared" ca="1" si="4"/>
        <v>53</v>
      </c>
    </row>
    <row r="81" spans="1:99" s="45" customFormat="1">
      <c r="A81" s="25">
        <f>IF(C81=0,"",SUBTOTAL(3,C$5:C81))</f>
        <v>77</v>
      </c>
      <c r="B81" s="82">
        <v>6</v>
      </c>
      <c r="C81" s="95" t="s">
        <v>537</v>
      </c>
      <c r="D81" s="27" t="str">
        <f>VLOOKUP(C81,Sheet4!$A$1:$B$300,2,0)</f>
        <v>5400002904</v>
      </c>
      <c r="E81" s="96" t="s">
        <v>538</v>
      </c>
      <c r="F81" s="697">
        <f>VLOOKUP(C81,'chuyển xếp 2024'!$C$5:$W$328,17,0)</f>
        <v>7454000</v>
      </c>
      <c r="G81" s="697">
        <f>VLOOKUP(C81,'chuyển xếp 2024'!$C$5:$W$328,19,0)</f>
        <v>1419000</v>
      </c>
      <c r="H81" s="92" t="s">
        <v>32</v>
      </c>
      <c r="I81" s="40" t="s">
        <v>33</v>
      </c>
      <c r="J81" s="40" t="s">
        <v>498</v>
      </c>
      <c r="K81" s="92"/>
      <c r="L81" s="93" t="s">
        <v>513</v>
      </c>
      <c r="M81" s="9">
        <v>27251</v>
      </c>
      <c r="N81" s="42">
        <v>36404</v>
      </c>
      <c r="O81" s="846">
        <v>500000</v>
      </c>
      <c r="P81" s="93" t="s">
        <v>36</v>
      </c>
      <c r="Q81" s="10" t="s">
        <v>539</v>
      </c>
      <c r="R81" s="10" t="str">
        <f t="shared" ca="1" si="5"/>
        <v xml:space="preserve">26 NĂM 11 THÁNG 18 NGÀY </v>
      </c>
      <c r="S81" s="33" t="s">
        <v>540</v>
      </c>
      <c r="T81" s="33" t="str">
        <f>VLOOKUP(C81,Sheet5!$B$2:$G$253,6,0)</f>
        <v>040074000865</v>
      </c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43"/>
      <c r="AG81" s="43"/>
      <c r="AH81" s="50" t="s">
        <v>232</v>
      </c>
      <c r="AI81" s="44" t="s">
        <v>542</v>
      </c>
      <c r="AJ81" s="50" t="s">
        <v>543</v>
      </c>
      <c r="AK81" s="50"/>
      <c r="AL81" s="52"/>
      <c r="AM81" s="93" t="s">
        <v>93</v>
      </c>
      <c r="AN81" s="93" t="s">
        <v>544</v>
      </c>
      <c r="AO81" s="10" t="s">
        <v>518</v>
      </c>
      <c r="AP81" s="36">
        <f t="shared" ca="1" si="4"/>
        <v>52</v>
      </c>
    </row>
    <row r="82" spans="1:99" s="45" customFormat="1">
      <c r="A82" s="25">
        <f>IF(C82=0,"",SUBTOTAL(3,C$5:C82))</f>
        <v>78</v>
      </c>
      <c r="B82" s="82">
        <v>7</v>
      </c>
      <c r="C82" s="95" t="s">
        <v>545</v>
      </c>
      <c r="D82" s="27" t="str">
        <f>VLOOKUP(C82,Sheet4!$A$1:$B$300,2,0)</f>
        <v>6504006865</v>
      </c>
      <c r="E82" s="96" t="s">
        <v>546</v>
      </c>
      <c r="F82" s="697">
        <f>VLOOKUP(C82,'chuyển xếp 2024'!$C$5:$W$328,17,0)</f>
        <v>6966000</v>
      </c>
      <c r="G82" s="697">
        <f>VLOOKUP(C82,'chuyển xếp 2024'!$C$5:$W$328,19,0)</f>
        <v>1419000</v>
      </c>
      <c r="H82" s="92" t="s">
        <v>32</v>
      </c>
      <c r="I82" s="40" t="s">
        <v>33</v>
      </c>
      <c r="J82" s="40" t="s">
        <v>34</v>
      </c>
      <c r="K82" s="92"/>
      <c r="L82" s="93" t="s">
        <v>513</v>
      </c>
      <c r="M82" s="9">
        <v>30177</v>
      </c>
      <c r="N82" s="42">
        <v>37987</v>
      </c>
      <c r="O82" s="846">
        <v>500000</v>
      </c>
      <c r="P82" s="93" t="s">
        <v>36</v>
      </c>
      <c r="Q82" s="10" t="s">
        <v>547</v>
      </c>
      <c r="R82" s="10" t="str">
        <f t="shared" ca="1" si="5"/>
        <v xml:space="preserve">22 NĂM 7 THÁNG 18 NGÀY </v>
      </c>
      <c r="S82" s="33" t="s">
        <v>548</v>
      </c>
      <c r="T82" s="33" t="str">
        <f>VLOOKUP(C82,Sheet5!$B$2:$G$253,6,0)</f>
        <v>092082005430</v>
      </c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43"/>
      <c r="AG82" s="43"/>
      <c r="AH82" s="50" t="s">
        <v>232</v>
      </c>
      <c r="AI82" s="44" t="s">
        <v>168</v>
      </c>
      <c r="AJ82" s="50" t="s">
        <v>531</v>
      </c>
      <c r="AK82" s="50"/>
      <c r="AL82" s="52"/>
      <c r="AM82" s="93" t="s">
        <v>50</v>
      </c>
      <c r="AN82" s="93" t="s">
        <v>549</v>
      </c>
      <c r="AO82" s="10" t="s">
        <v>518</v>
      </c>
      <c r="AP82" s="36">
        <f t="shared" ca="1" si="4"/>
        <v>44</v>
      </c>
    </row>
    <row r="83" spans="1:99" s="45" customFormat="1">
      <c r="A83" s="25">
        <f>IF(C83=0,"",SUBTOTAL(3,C$5:C83))</f>
        <v>79</v>
      </c>
      <c r="B83" s="82">
        <v>8</v>
      </c>
      <c r="C83" s="95" t="s">
        <v>550</v>
      </c>
      <c r="D83" s="27" t="str">
        <f>VLOOKUP(C83,Sheet4!$A$1:$B$300,2,0)</f>
        <v>9208016258</v>
      </c>
      <c r="E83" s="96" t="s">
        <v>551</v>
      </c>
      <c r="F83" s="697">
        <f>VLOOKUP(C83,'chuyển xếp 2024'!$C$5:$W$328,17,0)</f>
        <v>6966000</v>
      </c>
      <c r="G83" s="697">
        <f>VLOOKUP(C83,'chuyển xếp 2024'!$C$5:$W$328,19,0)</f>
        <v>0</v>
      </c>
      <c r="H83" s="92" t="s">
        <v>32</v>
      </c>
      <c r="I83" s="40" t="s">
        <v>33</v>
      </c>
      <c r="J83" s="40" t="s">
        <v>34</v>
      </c>
      <c r="K83" s="92"/>
      <c r="L83" s="93" t="s">
        <v>513</v>
      </c>
      <c r="M83" s="9">
        <v>29575</v>
      </c>
      <c r="N83" s="42">
        <v>39188</v>
      </c>
      <c r="O83" s="846">
        <v>500000</v>
      </c>
      <c r="P83" s="93" t="s">
        <v>36</v>
      </c>
      <c r="Q83" s="10" t="s">
        <v>552</v>
      </c>
      <c r="R83" s="10" t="str">
        <f t="shared" ca="1" si="5"/>
        <v xml:space="preserve">19 NĂM 4 THÁNG 3 NGÀY </v>
      </c>
      <c r="S83" s="33" t="s">
        <v>553</v>
      </c>
      <c r="T83" s="33" t="str">
        <f>VLOOKUP(C83,Sheet5!$B$2:$G$253,6,0)</f>
        <v>042080000443</v>
      </c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43"/>
      <c r="AG83" s="43"/>
      <c r="AH83" s="50" t="s">
        <v>232</v>
      </c>
      <c r="AI83" s="44" t="s">
        <v>554</v>
      </c>
      <c r="AJ83" s="50" t="s">
        <v>531</v>
      </c>
      <c r="AK83" s="50"/>
      <c r="AL83" s="52"/>
      <c r="AM83" s="93" t="s">
        <v>50</v>
      </c>
      <c r="AN83" s="93" t="s">
        <v>555</v>
      </c>
      <c r="AO83" s="10" t="s">
        <v>518</v>
      </c>
      <c r="AP83" s="36">
        <f t="shared" ca="1" si="4"/>
        <v>45</v>
      </c>
    </row>
    <row r="84" spans="1:99" s="45" customFormat="1">
      <c r="A84" s="25">
        <f>IF(C84=0,"",SUBTOTAL(3,C$5:C84))</f>
        <v>80</v>
      </c>
      <c r="B84" s="82">
        <v>9</v>
      </c>
      <c r="C84" s="95" t="s">
        <v>556</v>
      </c>
      <c r="D84" s="27" t="str">
        <f>VLOOKUP(C84,Sheet4!$A$1:$B$300,2,0)</f>
        <v>5400002891</v>
      </c>
      <c r="E84" s="97" t="s">
        <v>557</v>
      </c>
      <c r="F84" s="697" t="e">
        <f>VLOOKUP(C84,'chuyển xếp 2024'!$C$5:$W$328,17,0)</f>
        <v>#N/A</v>
      </c>
      <c r="G84" s="697" t="e">
        <f>VLOOKUP(C84,'chuyển xếp 2024'!$C$5:$W$328,19,0)</f>
        <v>#N/A</v>
      </c>
      <c r="H84" s="92" t="s">
        <v>32</v>
      </c>
      <c r="I84" s="40" t="s">
        <v>33</v>
      </c>
      <c r="J84" s="40" t="s">
        <v>34</v>
      </c>
      <c r="K84" s="92"/>
      <c r="L84" s="93" t="s">
        <v>513</v>
      </c>
      <c r="M84" s="9">
        <v>25708</v>
      </c>
      <c r="N84" s="42">
        <v>40483</v>
      </c>
      <c r="O84" s="846">
        <v>500000</v>
      </c>
      <c r="P84" s="93" t="s">
        <v>36</v>
      </c>
      <c r="Q84" s="10" t="s">
        <v>558</v>
      </c>
      <c r="R84" s="10" t="str">
        <f t="shared" ca="1" si="5"/>
        <v xml:space="preserve">15 NĂM 9 THÁNG 18 NGÀY </v>
      </c>
      <c r="S84" s="33" t="s">
        <v>559</v>
      </c>
      <c r="T84" s="33" t="str">
        <f>VLOOKUP(C84,Sheet5!$B$2:$G$253,6,0)</f>
        <v>038070013518</v>
      </c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43"/>
      <c r="AG84" s="43"/>
      <c r="AH84" s="50" t="s">
        <v>232</v>
      </c>
      <c r="AI84" s="44" t="s">
        <v>560</v>
      </c>
      <c r="AJ84" s="50" t="s">
        <v>561</v>
      </c>
      <c r="AK84" s="50"/>
      <c r="AL84" s="52"/>
      <c r="AM84" s="93" t="s">
        <v>156</v>
      </c>
      <c r="AN84" s="93"/>
      <c r="AO84" s="10" t="s">
        <v>518</v>
      </c>
      <c r="AP84" s="36">
        <f t="shared" ca="1" si="4"/>
        <v>56</v>
      </c>
    </row>
    <row r="85" spans="1:99" s="45" customFormat="1">
      <c r="A85" s="25">
        <f>IF(C85=0,"",SUBTOTAL(3,C$5:C85))</f>
        <v>81</v>
      </c>
      <c r="B85" s="82">
        <v>10</v>
      </c>
      <c r="C85" s="95" t="s">
        <v>562</v>
      </c>
      <c r="D85" s="27" t="str">
        <f>VLOOKUP(C85,Sheet4!$A$1:$B$300,2,0)</f>
        <v>9212008062</v>
      </c>
      <c r="E85" s="96" t="s">
        <v>563</v>
      </c>
      <c r="F85" s="697">
        <f>VLOOKUP(C85,'chuyển xếp 2024'!$C$5:$W$328,17,0)</f>
        <v>6510000</v>
      </c>
      <c r="G85" s="697">
        <f>VLOOKUP(C85,'chuyển xếp 2024'!$C$5:$W$328,19,0)</f>
        <v>0</v>
      </c>
      <c r="H85" s="92" t="s">
        <v>32</v>
      </c>
      <c r="I85" s="40" t="s">
        <v>33</v>
      </c>
      <c r="J85" s="40" t="s">
        <v>34</v>
      </c>
      <c r="K85" s="92"/>
      <c r="L85" s="93" t="s">
        <v>513</v>
      </c>
      <c r="M85" s="9">
        <v>28992</v>
      </c>
      <c r="N85" s="42">
        <v>41092</v>
      </c>
      <c r="O85" s="846">
        <v>500000</v>
      </c>
      <c r="P85" s="93" t="s">
        <v>36</v>
      </c>
      <c r="Q85" s="10" t="s">
        <v>564</v>
      </c>
      <c r="R85" s="10" t="str">
        <f t="shared" ca="1" si="5"/>
        <v xml:space="preserve">14 NĂM 1 THÁNG 17 NGÀY </v>
      </c>
      <c r="S85" s="33" t="s">
        <v>565</v>
      </c>
      <c r="T85" s="33" t="str">
        <f>VLOOKUP(C85,Sheet5!$B$2:$G$253,6,0)</f>
        <v>037079000810</v>
      </c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43"/>
      <c r="AG85" s="43"/>
      <c r="AH85" s="50" t="s">
        <v>232</v>
      </c>
      <c r="AI85" s="44" t="s">
        <v>566</v>
      </c>
      <c r="AJ85" s="50" t="s">
        <v>567</v>
      </c>
      <c r="AK85" s="50"/>
      <c r="AL85" s="52"/>
      <c r="AM85" s="93" t="s">
        <v>156</v>
      </c>
      <c r="AN85" s="93"/>
      <c r="AO85" s="10" t="s">
        <v>518</v>
      </c>
      <c r="AP85" s="36">
        <f t="shared" ca="1" si="4"/>
        <v>47</v>
      </c>
    </row>
    <row r="86" spans="1:99" s="45" customFormat="1">
      <c r="A86" s="25">
        <f>IF(C86=0,"",SUBTOTAL(3,C$5:C86))</f>
        <v>82</v>
      </c>
      <c r="B86" s="82">
        <v>11</v>
      </c>
      <c r="C86" s="95" t="s">
        <v>568</v>
      </c>
      <c r="D86" s="27" t="str">
        <f>VLOOKUP(C86,Sheet4!$A$1:$B$300,2,0)</f>
        <v>9213003751</v>
      </c>
      <c r="E86" s="96" t="s">
        <v>569</v>
      </c>
      <c r="F86" s="697">
        <f>VLOOKUP(C86,'chuyển xếp 2024'!$C$5:$W$328,17,0)</f>
        <v>6966000</v>
      </c>
      <c r="G86" s="697">
        <f>VLOOKUP(C86,'chuyển xếp 2024'!$C$5:$W$328,19,0)</f>
        <v>0</v>
      </c>
      <c r="H86" s="92" t="s">
        <v>32</v>
      </c>
      <c r="I86" s="40" t="s">
        <v>33</v>
      </c>
      <c r="J86" s="40" t="s">
        <v>34</v>
      </c>
      <c r="K86" s="92"/>
      <c r="L86" s="93" t="s">
        <v>513</v>
      </c>
      <c r="M86" s="9">
        <v>32311</v>
      </c>
      <c r="N86" s="42">
        <v>41339</v>
      </c>
      <c r="O86" s="846">
        <v>500000</v>
      </c>
      <c r="P86" s="93" t="s">
        <v>36</v>
      </c>
      <c r="Q86" s="10" t="s">
        <v>570</v>
      </c>
      <c r="R86" s="10" t="str">
        <f t="shared" ca="1" si="5"/>
        <v xml:space="preserve">13 NĂM 5 THÁNG 13 NGÀY </v>
      </c>
      <c r="S86" s="33" t="s">
        <v>571</v>
      </c>
      <c r="T86" s="33" t="str">
        <f>VLOOKUP(C86,Sheet5!$B$2:$G$253,6,0)</f>
        <v>092088014526</v>
      </c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43"/>
      <c r="AG86" s="43"/>
      <c r="AH86" s="50" t="s">
        <v>232</v>
      </c>
      <c r="AI86" s="44" t="s">
        <v>486</v>
      </c>
      <c r="AJ86" s="50" t="s">
        <v>572</v>
      </c>
      <c r="AK86" s="50"/>
      <c r="AL86" s="52"/>
      <c r="AM86" s="93" t="s">
        <v>182</v>
      </c>
      <c r="AN86" s="93" t="s">
        <v>573</v>
      </c>
      <c r="AO86" s="10" t="s">
        <v>518</v>
      </c>
      <c r="AP86" s="36">
        <f t="shared" ca="1" si="4"/>
        <v>38</v>
      </c>
    </row>
    <row r="87" spans="1:99" s="430" customFormat="1">
      <c r="A87" s="25">
        <f>IF(C87=0,"",SUBTOTAL(3,C$5:C87))</f>
        <v>83</v>
      </c>
      <c r="B87" s="642">
        <v>12</v>
      </c>
      <c r="C87" s="642" t="s">
        <v>578</v>
      </c>
      <c r="D87" s="421" t="str">
        <f>VLOOKUP(C87,Sheet4!$A$1:$B$300,2,0)</f>
        <v>6506006806</v>
      </c>
      <c r="E87" s="96" t="s">
        <v>579</v>
      </c>
      <c r="F87" s="766">
        <f>VLOOKUP(C87,'chuyển xếp 2024'!$C$5:$W$328,17,0)</f>
        <v>6634000</v>
      </c>
      <c r="G87" s="766">
        <f>VLOOKUP(C87,'chuyển xếp 2024'!$C$5:$W$328,19,0)</f>
        <v>0</v>
      </c>
      <c r="H87" s="643" t="s">
        <v>32</v>
      </c>
      <c r="I87" s="424" t="s">
        <v>33</v>
      </c>
      <c r="J87" s="424" t="s">
        <v>34</v>
      </c>
      <c r="K87" s="643"/>
      <c r="L87" s="443" t="s">
        <v>506</v>
      </c>
      <c r="M87" s="444">
        <v>24326</v>
      </c>
      <c r="N87" s="441">
        <v>38768</v>
      </c>
      <c r="O87" s="846">
        <v>500000</v>
      </c>
      <c r="P87" s="426" t="s">
        <v>36</v>
      </c>
      <c r="Q87" s="427" t="s">
        <v>580</v>
      </c>
      <c r="R87" s="427" t="str">
        <f t="shared" ca="1" si="5"/>
        <v xml:space="preserve">20 NĂM 5 THÁNG 30 NGÀY </v>
      </c>
      <c r="S87" s="428" t="s">
        <v>581</v>
      </c>
      <c r="T87" s="428" t="str">
        <f>VLOOKUP(C87,Sheet5!$B$2:$G$253,6,0)</f>
        <v>036066001127</v>
      </c>
      <c r="U87" s="428"/>
      <c r="V87" s="428"/>
      <c r="W87" s="428"/>
      <c r="X87" s="428"/>
      <c r="Y87" s="428"/>
      <c r="Z87" s="428"/>
      <c r="AA87" s="428"/>
      <c r="AB87" s="428"/>
      <c r="AC87" s="428"/>
      <c r="AD87" s="428"/>
      <c r="AE87" s="428"/>
      <c r="AF87" s="425"/>
      <c r="AG87" s="425"/>
      <c r="AH87" s="443" t="s">
        <v>232</v>
      </c>
      <c r="AI87" s="429" t="s">
        <v>582</v>
      </c>
      <c r="AJ87" s="443" t="s">
        <v>583</v>
      </c>
      <c r="AK87" s="443"/>
      <c r="AL87" s="422"/>
      <c r="AM87" s="426" t="s">
        <v>93</v>
      </c>
      <c r="AN87" s="426" t="s">
        <v>584</v>
      </c>
      <c r="AO87" s="427" t="s">
        <v>585</v>
      </c>
      <c r="AP87" s="644">
        <f t="shared" ca="1" si="4"/>
        <v>60</v>
      </c>
      <c r="AR87" s="430" t="s">
        <v>2447</v>
      </c>
      <c r="AS87" s="430">
        <v>1</v>
      </c>
      <c r="AT87" s="430">
        <v>2</v>
      </c>
      <c r="AU87" s="430">
        <v>3</v>
      </c>
      <c r="AV87" s="430">
        <v>4</v>
      </c>
      <c r="AW87" s="430">
        <v>5</v>
      </c>
      <c r="AX87" s="430">
        <v>6</v>
      </c>
      <c r="AY87" s="430">
        <v>7</v>
      </c>
      <c r="AZ87" s="430">
        <v>8</v>
      </c>
      <c r="BA87" s="430">
        <v>9</v>
      </c>
      <c r="BB87" s="430">
        <v>10</v>
      </c>
      <c r="BC87" s="430">
        <v>11</v>
      </c>
      <c r="BD87" s="430">
        <v>12</v>
      </c>
      <c r="BE87" s="430">
        <v>13</v>
      </c>
      <c r="BF87" s="430">
        <v>14</v>
      </c>
      <c r="BG87" s="430">
        <v>15</v>
      </c>
      <c r="BH87" s="430">
        <v>16</v>
      </c>
      <c r="BI87" s="430">
        <v>17</v>
      </c>
      <c r="BJ87" s="430">
        <v>18</v>
      </c>
      <c r="BK87" s="430">
        <v>19</v>
      </c>
      <c r="BL87" s="430">
        <v>20</v>
      </c>
      <c r="BM87" s="430">
        <v>21</v>
      </c>
      <c r="BN87" s="430">
        <v>22</v>
      </c>
      <c r="BO87" s="430">
        <v>23</v>
      </c>
      <c r="BP87" s="430">
        <v>24</v>
      </c>
      <c r="BQ87" s="430">
        <v>25</v>
      </c>
      <c r="BR87" s="430">
        <v>26</v>
      </c>
      <c r="BS87" s="430">
        <v>27</v>
      </c>
      <c r="BT87" s="430">
        <v>28</v>
      </c>
      <c r="BU87" s="430">
        <v>29</v>
      </c>
      <c r="BV87" s="430">
        <v>30</v>
      </c>
      <c r="BW87" s="430">
        <v>31</v>
      </c>
      <c r="BX87" s="430">
        <v>32</v>
      </c>
      <c r="BY87" s="430">
        <v>33</v>
      </c>
      <c r="BZ87" s="430">
        <v>34</v>
      </c>
      <c r="CA87" s="430">
        <v>35</v>
      </c>
      <c r="CB87" s="430">
        <v>36</v>
      </c>
      <c r="CC87" s="430">
        <v>37</v>
      </c>
      <c r="CD87" s="430">
        <v>38</v>
      </c>
      <c r="CE87" s="430">
        <v>39</v>
      </c>
      <c r="CF87" s="430">
        <v>40</v>
      </c>
      <c r="CG87" s="430">
        <v>41</v>
      </c>
      <c r="CH87" s="430">
        <v>42</v>
      </c>
      <c r="CI87" s="430">
        <v>43</v>
      </c>
      <c r="CJ87" s="430">
        <v>44</v>
      </c>
      <c r="CK87" s="430">
        <v>45</v>
      </c>
      <c r="CL87" s="430">
        <v>46</v>
      </c>
      <c r="CM87" s="430">
        <v>47</v>
      </c>
      <c r="CN87" s="430">
        <v>48</v>
      </c>
      <c r="CO87" s="430">
        <v>49</v>
      </c>
      <c r="CP87" s="430">
        <v>50</v>
      </c>
      <c r="CQ87" s="430">
        <v>51</v>
      </c>
      <c r="CR87" s="430">
        <v>52</v>
      </c>
      <c r="CS87" s="430">
        <v>53</v>
      </c>
      <c r="CT87" s="430">
        <v>54</v>
      </c>
      <c r="CU87" s="430" t="s">
        <v>2448</v>
      </c>
    </row>
    <row r="88" spans="1:99" s="45" customFormat="1">
      <c r="A88" s="25">
        <f>IF(C88=0,"",SUBTOTAL(3,C$5:C88))</f>
        <v>84</v>
      </c>
      <c r="B88" s="82">
        <v>13</v>
      </c>
      <c r="C88" s="66" t="s">
        <v>586</v>
      </c>
      <c r="D88" s="27" t="str">
        <f>VLOOKUP(C88,Sheet4!$A$1:$B$300,2,0)</f>
        <v>9215006914</v>
      </c>
      <c r="E88" s="67" t="s">
        <v>587</v>
      </c>
      <c r="F88" s="697">
        <f>VLOOKUP(C88,'chuyển xếp 2024'!$C$5:$W$328,17,0)</f>
        <v>6200000</v>
      </c>
      <c r="G88" s="697">
        <f>VLOOKUP(C88,'chuyển xếp 2024'!$C$5:$W$328,19,0)</f>
        <v>0</v>
      </c>
      <c r="H88" s="92" t="s">
        <v>32</v>
      </c>
      <c r="I88" s="40" t="s">
        <v>33</v>
      </c>
      <c r="J88" s="40" t="s">
        <v>34</v>
      </c>
      <c r="K88" s="92"/>
      <c r="L88" s="50" t="s">
        <v>506</v>
      </c>
      <c r="M88" s="9">
        <v>32241</v>
      </c>
      <c r="N88" s="42">
        <v>42125</v>
      </c>
      <c r="O88" s="846">
        <v>500000</v>
      </c>
      <c r="P88" s="93" t="s">
        <v>36</v>
      </c>
      <c r="Q88" s="10" t="s">
        <v>588</v>
      </c>
      <c r="R88" s="10" t="str">
        <f t="shared" ca="1" si="5"/>
        <v xml:space="preserve">11 NĂM 3 THÁNG 18 NGÀY </v>
      </c>
      <c r="S88" s="33" t="s">
        <v>589</v>
      </c>
      <c r="T88" s="33" t="str">
        <f>VLOOKUP(C88,Sheet5!$B$2:$G$253,6,0)</f>
        <v>092088006085</v>
      </c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43"/>
      <c r="AG88" s="43"/>
      <c r="AH88" s="50" t="s">
        <v>232</v>
      </c>
      <c r="AI88" s="44" t="s">
        <v>168</v>
      </c>
      <c r="AJ88" s="50" t="s">
        <v>590</v>
      </c>
      <c r="AK88" s="50"/>
      <c r="AL88" s="52"/>
      <c r="AM88" s="93" t="s">
        <v>182</v>
      </c>
      <c r="AN88" s="93" t="s">
        <v>591</v>
      </c>
      <c r="AO88" s="10" t="s">
        <v>585</v>
      </c>
      <c r="AP88" s="36">
        <f t="shared" ca="1" si="4"/>
        <v>38</v>
      </c>
    </row>
    <row r="89" spans="1:99" s="45" customFormat="1">
      <c r="A89" s="25">
        <f>IF(C89=0,"",SUBTOTAL(3,C$5:C89))</f>
        <v>85</v>
      </c>
      <c r="B89" s="82">
        <v>14</v>
      </c>
      <c r="C89" s="69" t="s">
        <v>592</v>
      </c>
      <c r="D89" s="27" t="str">
        <f>VLOOKUP(C89,Sheet4!$A$1:$B$300,2,0)</f>
        <v>9210016730</v>
      </c>
      <c r="E89" s="98" t="s">
        <v>593</v>
      </c>
      <c r="F89" s="697">
        <f>VLOOKUP(C89,'chuyển xếp 2024'!$C$5:$W$328,17,0)</f>
        <v>6084000</v>
      </c>
      <c r="G89" s="697">
        <f>VLOOKUP(C89,'chuyển xếp 2024'!$C$5:$W$328,19,0)</f>
        <v>0</v>
      </c>
      <c r="H89" s="53" t="s">
        <v>32</v>
      </c>
      <c r="I89" s="40" t="s">
        <v>33</v>
      </c>
      <c r="J89" s="40" t="s">
        <v>34</v>
      </c>
      <c r="K89" s="53"/>
      <c r="L89" s="50" t="s">
        <v>506</v>
      </c>
      <c r="M89" s="9">
        <v>29063</v>
      </c>
      <c r="N89" s="42">
        <v>40427</v>
      </c>
      <c r="O89" s="846">
        <v>500000</v>
      </c>
      <c r="P89" s="53" t="s">
        <v>36</v>
      </c>
      <c r="Q89" s="10" t="s">
        <v>595</v>
      </c>
      <c r="R89" s="10" t="str">
        <f t="shared" ca="1" si="5"/>
        <v xml:space="preserve">15 NĂM 11 THÁNG 13 NGÀY </v>
      </c>
      <c r="S89" s="33" t="s">
        <v>596</v>
      </c>
      <c r="T89" s="33" t="str">
        <f>VLOOKUP(C89,Sheet5!$B$2:$G$253,6,0)</f>
        <v>092079008699</v>
      </c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43"/>
      <c r="AG89" s="43"/>
      <c r="AH89" s="50" t="s">
        <v>232</v>
      </c>
      <c r="AI89" s="44" t="s">
        <v>597</v>
      </c>
      <c r="AJ89" s="50" t="s">
        <v>598</v>
      </c>
      <c r="AK89" s="50"/>
      <c r="AL89" s="52"/>
      <c r="AM89" s="50" t="s">
        <v>156</v>
      </c>
      <c r="AN89" s="50"/>
      <c r="AO89" s="10" t="s">
        <v>518</v>
      </c>
      <c r="AP89" s="36">
        <f t="shared" ca="1" si="4"/>
        <v>47</v>
      </c>
    </row>
    <row r="90" spans="1:99" s="45" customFormat="1">
      <c r="A90" s="25">
        <f>IF(C90=0,"",SUBTOTAL(3,C$5:C90))</f>
        <v>86</v>
      </c>
      <c r="B90" s="82">
        <v>15</v>
      </c>
      <c r="C90" s="66" t="s">
        <v>599</v>
      </c>
      <c r="D90" s="27" t="str">
        <f>VLOOKUP(C90,Sheet4!$A$1:$B$300,2,0)</f>
        <v>9210016716</v>
      </c>
      <c r="E90" s="67" t="s">
        <v>600</v>
      </c>
      <c r="F90" s="697">
        <f>VLOOKUP(C90,'chuyển xếp 2024'!$C$5:$W$328,17,0)</f>
        <v>6084000</v>
      </c>
      <c r="G90" s="697">
        <f>VLOOKUP(C90,'chuyển xếp 2024'!$C$5:$W$328,19,0)</f>
        <v>0</v>
      </c>
      <c r="H90" s="53" t="s">
        <v>32</v>
      </c>
      <c r="I90" s="40" t="s">
        <v>33</v>
      </c>
      <c r="J90" s="40" t="s">
        <v>34</v>
      </c>
      <c r="K90" s="53"/>
      <c r="L90" s="50" t="s">
        <v>506</v>
      </c>
      <c r="M90" s="42">
        <v>29305</v>
      </c>
      <c r="N90" s="43">
        <v>43817</v>
      </c>
      <c r="O90" s="846">
        <v>500000</v>
      </c>
      <c r="P90" s="53" t="s">
        <v>36</v>
      </c>
      <c r="Q90" s="53" t="s">
        <v>601</v>
      </c>
      <c r="R90" s="10" t="str">
        <f t="shared" ca="1" si="5"/>
        <v xml:space="preserve">6 NĂM 8 THÁNG 1 NGÀY </v>
      </c>
      <c r="S90" s="33" t="s">
        <v>602</v>
      </c>
      <c r="T90" s="33" t="str">
        <f>VLOOKUP(C90,Sheet5!$B$2:$G$253,6,0)</f>
        <v>092080005871</v>
      </c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43"/>
      <c r="AG90" s="43"/>
      <c r="AH90" s="50" t="s">
        <v>232</v>
      </c>
      <c r="AI90" s="44" t="s">
        <v>92</v>
      </c>
      <c r="AJ90" s="50" t="s">
        <v>603</v>
      </c>
      <c r="AK90" s="50"/>
      <c r="AL90" s="52"/>
      <c r="AM90" s="50" t="s">
        <v>156</v>
      </c>
      <c r="AN90" s="50"/>
      <c r="AO90" s="10" t="s">
        <v>518</v>
      </c>
      <c r="AP90" s="36">
        <f t="shared" ca="1" si="4"/>
        <v>46</v>
      </c>
    </row>
    <row r="91" spans="1:99" s="45" customFormat="1">
      <c r="A91" s="25">
        <f>IF(C91=0,"",SUBTOTAL(3,C$5:C91))</f>
        <v>87</v>
      </c>
      <c r="B91" s="82">
        <v>16</v>
      </c>
      <c r="C91" s="66" t="s">
        <v>604</v>
      </c>
      <c r="D91" s="27" t="str">
        <f>VLOOKUP(C91,Sheet4!$A$1:$B$300,2,0)</f>
        <v>9212001006</v>
      </c>
      <c r="E91" s="67" t="s">
        <v>605</v>
      </c>
      <c r="F91" s="697">
        <f>VLOOKUP(C91,'chuyển xếp 2024'!$C$5:$W$328,17,0)</f>
        <v>5415000</v>
      </c>
      <c r="G91" s="697">
        <f>VLOOKUP(C91,'chuyển xếp 2024'!$C$5:$W$328,19,0)</f>
        <v>0</v>
      </c>
      <c r="H91" s="53" t="s">
        <v>32</v>
      </c>
      <c r="I91" s="40" t="s">
        <v>33</v>
      </c>
      <c r="J91" s="40" t="s">
        <v>34</v>
      </c>
      <c r="K91" s="53"/>
      <c r="L91" s="50" t="s">
        <v>506</v>
      </c>
      <c r="M91" s="9">
        <v>32771</v>
      </c>
      <c r="N91" s="43">
        <v>43817</v>
      </c>
      <c r="O91" s="846">
        <v>500000</v>
      </c>
      <c r="P91" s="53" t="s">
        <v>36</v>
      </c>
      <c r="Q91" s="53" t="s">
        <v>606</v>
      </c>
      <c r="R91" s="10" t="str">
        <f t="shared" ca="1" si="5"/>
        <v xml:space="preserve">6 NĂM 8 THÁNG 1 NGÀY </v>
      </c>
      <c r="S91" s="33" t="s">
        <v>607</v>
      </c>
      <c r="T91" s="33" t="str">
        <f>VLOOKUP(C91,Sheet5!$B$2:$G$253,6,0)</f>
        <v>092089006543</v>
      </c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43"/>
      <c r="AG91" s="43"/>
      <c r="AH91" s="50" t="s">
        <v>232</v>
      </c>
      <c r="AI91" s="44" t="s">
        <v>92</v>
      </c>
      <c r="AJ91" s="50" t="s">
        <v>608</v>
      </c>
      <c r="AK91" s="50"/>
      <c r="AL91" s="52"/>
      <c r="AM91" s="50" t="s">
        <v>156</v>
      </c>
      <c r="AN91" s="50"/>
      <c r="AO91" s="10" t="s">
        <v>518</v>
      </c>
      <c r="AP91" s="36">
        <f t="shared" ca="1" si="4"/>
        <v>36</v>
      </c>
    </row>
    <row r="92" spans="1:99" s="45" customFormat="1">
      <c r="A92" s="25">
        <f>IF(C92=0,"",SUBTOTAL(3,C$5:C92))</f>
        <v>88</v>
      </c>
      <c r="B92" s="82">
        <v>17</v>
      </c>
      <c r="C92" s="66" t="s">
        <v>609</v>
      </c>
      <c r="D92" s="27" t="str">
        <f>VLOOKUP(C92,Sheet4!$A$1:$B$300,2,0)</f>
        <v>7515142557</v>
      </c>
      <c r="E92" s="67" t="s">
        <v>610</v>
      </c>
      <c r="F92" s="697">
        <f>VLOOKUP(C92,'chuyển xếp 2024'!$C$5:$W$328,17,0)</f>
        <v>5686000</v>
      </c>
      <c r="G92" s="697">
        <f>VLOOKUP(C92,'chuyển xếp 2024'!$C$5:$W$328,19,0)</f>
        <v>0</v>
      </c>
      <c r="H92" s="53" t="s">
        <v>32</v>
      </c>
      <c r="I92" s="40" t="s">
        <v>33</v>
      </c>
      <c r="J92" s="40" t="s">
        <v>34</v>
      </c>
      <c r="K92" s="53"/>
      <c r="L92" s="50" t="s">
        <v>513</v>
      </c>
      <c r="M92" s="9">
        <v>35280</v>
      </c>
      <c r="N92" s="43">
        <v>44768</v>
      </c>
      <c r="O92" s="846">
        <v>500000</v>
      </c>
      <c r="P92" s="53" t="s">
        <v>36</v>
      </c>
      <c r="Q92" s="53" t="s">
        <v>611</v>
      </c>
      <c r="R92" s="10" t="str">
        <f t="shared" ca="1" si="5"/>
        <v xml:space="preserve">4 NĂM 0 THÁNG 24 NGÀY </v>
      </c>
      <c r="S92" s="60" t="s">
        <v>612</v>
      </c>
      <c r="T92" s="33" t="str">
        <f>VLOOKUP(C92,Sheet5!$B$2:$G$253,6,0)</f>
        <v>089096010155</v>
      </c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43">
        <v>42972</v>
      </c>
      <c r="AG92" s="43"/>
      <c r="AH92" s="50" t="s">
        <v>232</v>
      </c>
      <c r="AI92" s="44" t="s">
        <v>613</v>
      </c>
      <c r="AJ92" s="50" t="s">
        <v>614</v>
      </c>
      <c r="AK92" s="50"/>
      <c r="AL92" s="52" t="s">
        <v>615</v>
      </c>
      <c r="AM92" s="50" t="s">
        <v>156</v>
      </c>
      <c r="AN92" s="50"/>
      <c r="AO92" s="10" t="s">
        <v>518</v>
      </c>
      <c r="AP92" s="36">
        <f t="shared" ca="1" si="4"/>
        <v>30</v>
      </c>
    </row>
    <row r="93" spans="1:99" s="36" customFormat="1">
      <c r="A93" s="25">
        <f>IF(C93=0,"",SUBTOTAL(3,C$5:C93))</f>
        <v>89</v>
      </c>
      <c r="B93" s="82">
        <v>18</v>
      </c>
      <c r="C93" s="66" t="s">
        <v>1925</v>
      </c>
      <c r="D93" s="27" t="str">
        <f>VLOOKUP(C93,Sheet4!$A$1:$B$300,2,0)</f>
        <v>9321867019</v>
      </c>
      <c r="E93" s="67" t="s">
        <v>1865</v>
      </c>
      <c r="F93" s="697">
        <f>VLOOKUP(C93,'chuyển xếp 2024'!$C$5:$W$328,17,0)</f>
        <v>5061000</v>
      </c>
      <c r="G93" s="697">
        <f>VLOOKUP(C93,'chuyển xếp 2024'!$C$5:$W$328,19,0)</f>
        <v>0</v>
      </c>
      <c r="H93" s="67" t="s">
        <v>32</v>
      </c>
      <c r="I93" s="63" t="s">
        <v>33</v>
      </c>
      <c r="J93" s="63" t="s">
        <v>34</v>
      </c>
      <c r="K93" s="67"/>
      <c r="L93" s="46" t="s">
        <v>513</v>
      </c>
      <c r="M93" s="106">
        <v>35677</v>
      </c>
      <c r="N93" s="75">
        <v>45170</v>
      </c>
      <c r="O93" s="846">
        <v>500000</v>
      </c>
      <c r="P93" s="53" t="s">
        <v>36</v>
      </c>
      <c r="Q93" s="56" t="s">
        <v>1980</v>
      </c>
      <c r="R93" s="56" t="str">
        <f t="shared" ca="1" si="5"/>
        <v xml:space="preserve">2 NĂM 11 THÁNG 18 NGÀY </v>
      </c>
      <c r="S93" s="74" t="s">
        <v>1866</v>
      </c>
      <c r="T93" s="33" t="s">
        <v>1866</v>
      </c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75">
        <v>44847</v>
      </c>
      <c r="AG93" s="75"/>
      <c r="AH93" s="46" t="s">
        <v>232</v>
      </c>
      <c r="AI93" s="108" t="s">
        <v>1867</v>
      </c>
      <c r="AJ93" s="46" t="s">
        <v>1868</v>
      </c>
      <c r="AK93" s="46"/>
      <c r="AL93" s="66"/>
      <c r="AM93" s="46" t="s">
        <v>93</v>
      </c>
      <c r="AN93" s="46"/>
      <c r="AO93" s="56" t="s">
        <v>518</v>
      </c>
      <c r="AP93" s="36">
        <f t="shared" ca="1" si="4"/>
        <v>28</v>
      </c>
    </row>
    <row r="94" spans="1:99" s="36" customFormat="1">
      <c r="A94" s="25">
        <f>IF(C94=0,"",SUBTOTAL(3,C$5:C94))</f>
        <v>90</v>
      </c>
      <c r="B94" s="82">
        <v>19</v>
      </c>
      <c r="C94" s="66" t="s">
        <v>1926</v>
      </c>
      <c r="D94" s="27" t="str">
        <f>VLOOKUP(C94,Sheet4!$A$1:$B$300,2,0)</f>
        <v>9222360426</v>
      </c>
      <c r="E94" s="67" t="s">
        <v>1869</v>
      </c>
      <c r="F94" s="697">
        <f>VLOOKUP(C94,'chuyển xếp 2024'!$C$5:$W$328,17,0)</f>
        <v>5314000</v>
      </c>
      <c r="G94" s="697">
        <f>VLOOKUP(C94,'chuyển xếp 2024'!$C$5:$W$328,19,0)</f>
        <v>0</v>
      </c>
      <c r="H94" s="67" t="s">
        <v>32</v>
      </c>
      <c r="I94" s="63" t="s">
        <v>33</v>
      </c>
      <c r="J94" s="63" t="s">
        <v>34</v>
      </c>
      <c r="K94" s="67"/>
      <c r="L94" s="46" t="s">
        <v>513</v>
      </c>
      <c r="M94" s="106">
        <v>28126</v>
      </c>
      <c r="N94" s="75">
        <v>45170</v>
      </c>
      <c r="O94" s="846">
        <v>500000</v>
      </c>
      <c r="P94" s="53" t="s">
        <v>36</v>
      </c>
      <c r="Q94" s="56" t="s">
        <v>1981</v>
      </c>
      <c r="R94" s="56" t="str">
        <f t="shared" ca="1" si="5"/>
        <v xml:space="preserve">2 NĂM 11 THÁNG 18 NGÀY </v>
      </c>
      <c r="S94" s="523" t="s">
        <v>1870</v>
      </c>
      <c r="T94" s="33" t="s">
        <v>1870</v>
      </c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75">
        <v>44941</v>
      </c>
      <c r="AG94" s="75"/>
      <c r="AH94" s="46" t="s">
        <v>232</v>
      </c>
      <c r="AI94" s="108" t="s">
        <v>745</v>
      </c>
      <c r="AJ94" s="108" t="s">
        <v>1210</v>
      </c>
      <c r="AK94" s="46"/>
      <c r="AL94" s="66"/>
      <c r="AM94" s="46" t="s">
        <v>93</v>
      </c>
      <c r="AN94" s="46"/>
      <c r="AO94" s="56" t="s">
        <v>518</v>
      </c>
      <c r="AP94" s="36">
        <f t="shared" ca="1" si="4"/>
        <v>49</v>
      </c>
    </row>
    <row r="95" spans="1:99" s="36" customFormat="1">
      <c r="A95" s="25">
        <f>IF(C95=0,"",SUBTOTAL(3,C$5:C95))</f>
        <v>91</v>
      </c>
      <c r="B95" s="82">
        <v>20</v>
      </c>
      <c r="C95" s="66" t="s">
        <v>1927</v>
      </c>
      <c r="D95" s="27" t="str">
        <f>VLOOKUP(C95,Sheet4!$A$1:$B$300,2,0)</f>
        <v>9208005476</v>
      </c>
      <c r="E95" s="67" t="s">
        <v>1597</v>
      </c>
      <c r="F95" s="697">
        <f>VLOOKUP(C95,'chuyển xếp 2024'!$C$5:$W$328,17,0)</f>
        <v>5314000</v>
      </c>
      <c r="G95" s="697">
        <f>VLOOKUP(C95,'chuyển xếp 2024'!$C$5:$W$328,19,0)</f>
        <v>0</v>
      </c>
      <c r="H95" s="67" t="s">
        <v>32</v>
      </c>
      <c r="I95" s="63" t="s">
        <v>33</v>
      </c>
      <c r="J95" s="63" t="s">
        <v>34</v>
      </c>
      <c r="K95" s="67"/>
      <c r="L95" s="46" t="s">
        <v>513</v>
      </c>
      <c r="M95" s="106">
        <v>31581</v>
      </c>
      <c r="N95" s="75">
        <v>45170</v>
      </c>
      <c r="O95" s="846">
        <v>500000</v>
      </c>
      <c r="P95" s="53" t="s">
        <v>36</v>
      </c>
      <c r="Q95" s="56" t="s">
        <v>1979</v>
      </c>
      <c r="R95" s="56" t="str">
        <f t="shared" ca="1" si="5"/>
        <v xml:space="preserve">2 NĂM 11 THÁNG 18 NGÀY </v>
      </c>
      <c r="S95" s="74" t="s">
        <v>1871</v>
      </c>
      <c r="T95" s="33" t="s">
        <v>1871</v>
      </c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75">
        <v>44345</v>
      </c>
      <c r="AG95" s="75"/>
      <c r="AH95" s="46" t="s">
        <v>232</v>
      </c>
      <c r="AI95" s="108" t="s">
        <v>745</v>
      </c>
      <c r="AJ95" s="108" t="s">
        <v>1011</v>
      </c>
      <c r="AK95" s="46"/>
      <c r="AL95" s="66"/>
      <c r="AM95" s="46" t="s">
        <v>93</v>
      </c>
      <c r="AN95" s="46"/>
      <c r="AO95" s="56" t="s">
        <v>518</v>
      </c>
      <c r="AP95" s="36">
        <f t="shared" ca="1" si="4"/>
        <v>40</v>
      </c>
    </row>
    <row r="96" spans="1:99" s="491" customFormat="1">
      <c r="A96" s="25">
        <f>IF(C96=0,"",SUBTOTAL(3,C$5:C96))</f>
        <v>92</v>
      </c>
      <c r="B96" s="82">
        <v>21</v>
      </c>
      <c r="C96" s="480" t="s">
        <v>2290</v>
      </c>
      <c r="D96" s="27" t="str">
        <f>VLOOKUP(C96,Sheet4!$A$1:$B$300,2,0)</f>
        <v>9223148427</v>
      </c>
      <c r="E96" s="67" t="s">
        <v>2291</v>
      </c>
      <c r="F96" s="697">
        <f>VLOOKUP(C96,'chuyển xếp 2024'!$C$5:$W$328,17,0)</f>
        <v>5314000</v>
      </c>
      <c r="G96" s="697">
        <f>VLOOKUP(C96,'chuyển xếp 2024'!$C$5:$W$328,19,0)</f>
        <v>0</v>
      </c>
      <c r="H96" s="67" t="s">
        <v>32</v>
      </c>
      <c r="I96" s="63" t="s">
        <v>33</v>
      </c>
      <c r="J96" s="63" t="s">
        <v>34</v>
      </c>
      <c r="K96" s="481"/>
      <c r="L96" s="499" t="s">
        <v>513</v>
      </c>
      <c r="M96" s="485">
        <v>31397</v>
      </c>
      <c r="N96" s="488">
        <v>45261</v>
      </c>
      <c r="O96" s="846">
        <v>500000</v>
      </c>
      <c r="P96" s="53" t="s">
        <v>36</v>
      </c>
      <c r="Q96" s="484" t="s">
        <v>2292</v>
      </c>
      <c r="R96" s="484" t="str">
        <f t="shared" ca="1" si="5"/>
        <v xml:space="preserve">2 NĂM 8 THÁNG 18 NGÀY </v>
      </c>
      <c r="S96" s="528" t="s">
        <v>2293</v>
      </c>
      <c r="T96" s="33" t="s">
        <v>2293</v>
      </c>
      <c r="U96" s="487"/>
      <c r="V96" s="487"/>
      <c r="W96" s="487"/>
      <c r="X96" s="487"/>
      <c r="Y96" s="487"/>
      <c r="Z96" s="487"/>
      <c r="AA96" s="487"/>
      <c r="AB96" s="487"/>
      <c r="AC96" s="487"/>
      <c r="AD96" s="487"/>
      <c r="AE96" s="487"/>
      <c r="AF96" s="488">
        <v>44853</v>
      </c>
      <c r="AG96" s="488"/>
      <c r="AH96" s="499" t="s">
        <v>232</v>
      </c>
      <c r="AI96" s="489" t="s">
        <v>2294</v>
      </c>
      <c r="AJ96" s="489" t="s">
        <v>2294</v>
      </c>
      <c r="AK96" s="499"/>
      <c r="AL96" s="480"/>
      <c r="AM96" s="46" t="s">
        <v>93</v>
      </c>
      <c r="AN96" s="499"/>
      <c r="AO96" s="56" t="s">
        <v>518</v>
      </c>
      <c r="AP96" s="491">
        <f t="shared" ca="1" si="4"/>
        <v>40</v>
      </c>
    </row>
    <row r="97" spans="1:42" s="807" customFormat="1">
      <c r="A97" s="794">
        <f>IF(C97=0,"",SUBTOTAL(3,C$5:C97))</f>
        <v>93</v>
      </c>
      <c r="B97" s="795"/>
      <c r="C97" s="796" t="s">
        <v>2708</v>
      </c>
      <c r="D97" s="794"/>
      <c r="E97" s="797" t="s">
        <v>2702</v>
      </c>
      <c r="F97" s="798">
        <v>4719000</v>
      </c>
      <c r="G97" s="798"/>
      <c r="H97" s="797" t="s">
        <v>32</v>
      </c>
      <c r="I97" s="799" t="s">
        <v>33</v>
      </c>
      <c r="J97" s="799" t="s">
        <v>34</v>
      </c>
      <c r="K97" s="797"/>
      <c r="L97" s="800" t="s">
        <v>513</v>
      </c>
      <c r="M97" s="801">
        <v>31271</v>
      </c>
      <c r="N97" s="802">
        <v>45632</v>
      </c>
      <c r="O97" s="841"/>
      <c r="P97" s="797" t="s">
        <v>1964</v>
      </c>
      <c r="Q97" s="803" t="s">
        <v>2709</v>
      </c>
      <c r="R97" s="803" t="str">
        <f t="shared" ca="1" si="5"/>
        <v xml:space="preserve">1 NĂM 8 THÁNG 13 NGÀY </v>
      </c>
      <c r="S97" s="804" t="s">
        <v>2710</v>
      </c>
      <c r="T97" s="805"/>
      <c r="U97" s="805"/>
      <c r="V97" s="805"/>
      <c r="W97" s="805"/>
      <c r="X97" s="805"/>
      <c r="Y97" s="805"/>
      <c r="Z97" s="805"/>
      <c r="AA97" s="805"/>
      <c r="AB97" s="805"/>
      <c r="AC97" s="805"/>
      <c r="AD97" s="805"/>
      <c r="AE97" s="805"/>
      <c r="AF97" s="802" t="s">
        <v>2711</v>
      </c>
      <c r="AG97" s="802"/>
      <c r="AH97" s="800" t="s">
        <v>232</v>
      </c>
      <c r="AI97" s="806" t="s">
        <v>2712</v>
      </c>
      <c r="AJ97" s="806" t="s">
        <v>2713</v>
      </c>
      <c r="AK97" s="800"/>
      <c r="AL97" s="796"/>
      <c r="AM97" s="800" t="s">
        <v>130</v>
      </c>
      <c r="AN97" s="800" t="s">
        <v>2714</v>
      </c>
      <c r="AO97" s="803" t="s">
        <v>518</v>
      </c>
      <c r="AP97" s="807">
        <f t="shared" ca="1" si="4"/>
        <v>41</v>
      </c>
    </row>
    <row r="98" spans="1:42" s="430" customFormat="1">
      <c r="A98" s="25">
        <f>IF(C98=0,"",SUBTOTAL(3,C$5:C98))</f>
        <v>94</v>
      </c>
      <c r="B98" s="645">
        <v>1</v>
      </c>
      <c r="C98" s="646" t="s">
        <v>619</v>
      </c>
      <c r="D98" s="421" t="str">
        <f>VLOOKUP(C98,Sheet4!$A$1:$B$300,2,0)</f>
        <v>5496032622</v>
      </c>
      <c r="E98" s="104" t="s">
        <v>620</v>
      </c>
      <c r="F98" s="766">
        <f>VLOOKUP(C98,'chuyển xếp 2024'!$C$5:$W$328,17,0)</f>
        <v>7873000</v>
      </c>
      <c r="G98" s="766">
        <f>VLOOKUP(C98,'chuyển xếp 2024'!$C$5:$W$328,19,0)</f>
        <v>1419000</v>
      </c>
      <c r="H98" s="647" t="s">
        <v>32</v>
      </c>
      <c r="I98" s="424" t="s">
        <v>33</v>
      </c>
      <c r="J98" s="424" t="s">
        <v>34</v>
      </c>
      <c r="K98" s="647" t="s">
        <v>469</v>
      </c>
      <c r="L98" s="443" t="s">
        <v>621</v>
      </c>
      <c r="M98" s="444">
        <v>24660</v>
      </c>
      <c r="N98" s="441">
        <v>32024</v>
      </c>
      <c r="O98" s="838"/>
      <c r="P98" s="426" t="s">
        <v>36</v>
      </c>
      <c r="Q98" s="427" t="s">
        <v>622</v>
      </c>
      <c r="R98" s="427" t="str">
        <f t="shared" ca="1" si="5"/>
        <v xml:space="preserve">38 NĂM 11 THÁNG 15 NGÀY </v>
      </c>
      <c r="S98" s="428" t="s">
        <v>623</v>
      </c>
      <c r="T98" s="428" t="str">
        <f>VLOOKUP(C98,Sheet5!$B$2:$G$253,6,0)</f>
        <v>045067001245</v>
      </c>
      <c r="U98" s="428"/>
      <c r="V98" s="428"/>
      <c r="W98" s="428"/>
      <c r="X98" s="428"/>
      <c r="Y98" s="428"/>
      <c r="Z98" s="428"/>
      <c r="AA98" s="428"/>
      <c r="AB98" s="428"/>
      <c r="AC98" s="428"/>
      <c r="AD98" s="428"/>
      <c r="AE98" s="428"/>
      <c r="AF98" s="425"/>
      <c r="AG98" s="425"/>
      <c r="AH98" s="443" t="s">
        <v>232</v>
      </c>
      <c r="AI98" s="429" t="s">
        <v>382</v>
      </c>
      <c r="AJ98" s="443" t="s">
        <v>624</v>
      </c>
      <c r="AK98" s="443" t="s">
        <v>624</v>
      </c>
      <c r="AL98" s="422"/>
      <c r="AM98" s="426" t="s">
        <v>625</v>
      </c>
      <c r="AN98" s="426"/>
      <c r="AO98" s="427" t="s">
        <v>73</v>
      </c>
      <c r="AP98" s="644">
        <f t="shared" ca="1" si="4"/>
        <v>59</v>
      </c>
    </row>
    <row r="99" spans="1:42" s="45" customFormat="1">
      <c r="A99" s="25">
        <f>IF(C99=0,"",SUBTOTAL(3,C$5:C99))</f>
        <v>95</v>
      </c>
      <c r="B99" s="99">
        <v>2</v>
      </c>
      <c r="C99" s="103" t="s">
        <v>626</v>
      </c>
      <c r="D99" s="27" t="str">
        <f>VLOOKUP(C99,Sheet4!$A$1:$B$300,2,0)</f>
        <v>6506006779</v>
      </c>
      <c r="E99" s="104" t="s">
        <v>627</v>
      </c>
      <c r="F99" s="697">
        <f>VLOOKUP(C99,'chuyển xếp 2024'!$C$5:$W$328,17,0)</f>
        <v>6906000</v>
      </c>
      <c r="G99" s="697">
        <f>VLOOKUP(C99,'chuyển xếp 2024'!$C$5:$W$328,19,0)</f>
        <v>0</v>
      </c>
      <c r="H99" s="105" t="s">
        <v>32</v>
      </c>
      <c r="I99" s="40" t="s">
        <v>33</v>
      </c>
      <c r="J99" s="40" t="s">
        <v>489</v>
      </c>
      <c r="K99" s="105"/>
      <c r="L99" s="50" t="s">
        <v>621</v>
      </c>
      <c r="M99" s="9">
        <v>28787</v>
      </c>
      <c r="N99" s="42">
        <v>38596</v>
      </c>
      <c r="O99" s="832"/>
      <c r="P99" s="93" t="s">
        <v>36</v>
      </c>
      <c r="Q99" s="10" t="s">
        <v>628</v>
      </c>
      <c r="R99" s="10" t="str">
        <f t="shared" ca="1" si="5"/>
        <v xml:space="preserve">20 NĂM 11 THÁNG 18 NGÀY </v>
      </c>
      <c r="S99" s="33" t="s">
        <v>629</v>
      </c>
      <c r="T99" s="33" t="str">
        <f>VLOOKUP(C99,Sheet5!$B$2:$G$253,6,0)</f>
        <v>024078000504</v>
      </c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43"/>
      <c r="AG99" s="43"/>
      <c r="AH99" s="50" t="s">
        <v>232</v>
      </c>
      <c r="AI99" s="44" t="s">
        <v>630</v>
      </c>
      <c r="AJ99" s="50" t="s">
        <v>631</v>
      </c>
      <c r="AK99" s="50" t="s">
        <v>631</v>
      </c>
      <c r="AL99" s="52"/>
      <c r="AM99" s="93" t="s">
        <v>625</v>
      </c>
      <c r="AN99" s="93"/>
      <c r="AO99" s="10" t="s">
        <v>632</v>
      </c>
      <c r="AP99" s="36">
        <f t="shared" ca="1" si="4"/>
        <v>47</v>
      </c>
    </row>
    <row r="100" spans="1:42" s="45" customFormat="1">
      <c r="A100" s="25">
        <f>IF(C100=0,"",SUBTOTAL(3,C$5:C100))</f>
        <v>96</v>
      </c>
      <c r="B100" s="99">
        <v>3</v>
      </c>
      <c r="C100" s="103" t="s">
        <v>633</v>
      </c>
      <c r="D100" s="27" t="str">
        <f>VLOOKUP(C100,Sheet4!$A$1:$B$300,2,0)</f>
        <v>5404002322</v>
      </c>
      <c r="E100" s="104" t="s">
        <v>634</v>
      </c>
      <c r="F100" s="697">
        <f>VLOOKUP(C100,'chuyển xếp 2024'!$C$5:$W$328,17,0)</f>
        <v>7873000</v>
      </c>
      <c r="G100" s="697">
        <f>VLOOKUP(C100,'chuyển xếp 2024'!$C$5:$W$328,19,0)</f>
        <v>0</v>
      </c>
      <c r="H100" s="105" t="s">
        <v>32</v>
      </c>
      <c r="I100" s="40" t="s">
        <v>33</v>
      </c>
      <c r="J100" s="40" t="s">
        <v>34</v>
      </c>
      <c r="K100" s="105"/>
      <c r="L100" s="50" t="s">
        <v>621</v>
      </c>
      <c r="M100" s="9">
        <v>30395</v>
      </c>
      <c r="N100" s="42">
        <v>37803</v>
      </c>
      <c r="O100" s="832"/>
      <c r="P100" s="93" t="s">
        <v>36</v>
      </c>
      <c r="Q100" s="10" t="s">
        <v>635</v>
      </c>
      <c r="R100" s="10" t="str">
        <f t="shared" ca="1" si="5"/>
        <v xml:space="preserve">23 NĂM 1 THÁNG 18 NGÀY </v>
      </c>
      <c r="S100" s="54" t="s">
        <v>636</v>
      </c>
      <c r="T100" s="33" t="str">
        <f>VLOOKUP(C100,Sheet5!$B$2:$G$253,6,0)</f>
        <v>092083003624</v>
      </c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43">
        <v>42901</v>
      </c>
      <c r="AG100" s="43"/>
      <c r="AH100" s="50" t="s">
        <v>232</v>
      </c>
      <c r="AI100" s="44" t="s">
        <v>168</v>
      </c>
      <c r="AJ100" s="50" t="s">
        <v>637</v>
      </c>
      <c r="AK100" s="50" t="s">
        <v>637</v>
      </c>
      <c r="AL100" s="52"/>
      <c r="AM100" s="93" t="s">
        <v>625</v>
      </c>
      <c r="AN100" s="93"/>
      <c r="AO100" s="10" t="s">
        <v>632</v>
      </c>
      <c r="AP100" s="36">
        <f t="shared" ca="1" si="4"/>
        <v>43</v>
      </c>
    </row>
    <row r="101" spans="1:42" s="36" customFormat="1">
      <c r="A101" s="25">
        <f>IF(C101=0,"",SUBTOTAL(3,C$5:C101))</f>
        <v>97</v>
      </c>
      <c r="B101" s="99">
        <v>4</v>
      </c>
      <c r="C101" s="103" t="s">
        <v>638</v>
      </c>
      <c r="D101" s="27" t="str">
        <f>VLOOKUP(C101,Sheet4!$A$1:$B$300,2,0)</f>
        <v>9208016241</v>
      </c>
      <c r="E101" s="104" t="s">
        <v>1739</v>
      </c>
      <c r="F101" s="697">
        <f>VLOOKUP(C101,'chuyển xếp 2024'!$C$5:$W$328,17,0)</f>
        <v>6906000</v>
      </c>
      <c r="G101" s="697">
        <f>VLOOKUP(C101,'chuyển xếp 2024'!$C$5:$W$328,19,0)</f>
        <v>0</v>
      </c>
      <c r="H101" s="104" t="s">
        <v>32</v>
      </c>
      <c r="I101" s="63" t="s">
        <v>33</v>
      </c>
      <c r="J101" s="63" t="s">
        <v>34</v>
      </c>
      <c r="K101" s="104"/>
      <c r="L101" s="46" t="s">
        <v>621</v>
      </c>
      <c r="M101" s="106">
        <v>29666</v>
      </c>
      <c r="N101" s="107">
        <v>39188</v>
      </c>
      <c r="O101" s="834"/>
      <c r="P101" s="97" t="s">
        <v>36</v>
      </c>
      <c r="Q101" s="56" t="s">
        <v>640</v>
      </c>
      <c r="R101" s="56" t="str">
        <f t="shared" ca="1" si="5"/>
        <v xml:space="preserve">19 NĂM 4 THÁNG 3 NGÀY </v>
      </c>
      <c r="S101" s="33" t="s">
        <v>641</v>
      </c>
      <c r="T101" s="33" t="str">
        <f>VLOOKUP(C101,Sheet5!$B$2:$G$253,6,0)</f>
        <v>089081008786</v>
      </c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75"/>
      <c r="AG101" s="75"/>
      <c r="AH101" s="50" t="s">
        <v>232</v>
      </c>
      <c r="AI101" s="108" t="s">
        <v>642</v>
      </c>
      <c r="AJ101" s="46" t="s">
        <v>643</v>
      </c>
      <c r="AK101" s="46" t="s">
        <v>643</v>
      </c>
      <c r="AL101" s="66"/>
      <c r="AM101" s="97" t="s">
        <v>625</v>
      </c>
      <c r="AN101" s="97"/>
      <c r="AO101" s="56" t="s">
        <v>632</v>
      </c>
      <c r="AP101" s="36">
        <f t="shared" ca="1" si="4"/>
        <v>45</v>
      </c>
    </row>
    <row r="102" spans="1:42" s="45" customFormat="1">
      <c r="A102" s="25">
        <f>IF(C102=0,"",SUBTOTAL(3,C$5:C102))</f>
        <v>98</v>
      </c>
      <c r="B102" s="99">
        <v>5</v>
      </c>
      <c r="C102" s="52" t="s">
        <v>649</v>
      </c>
      <c r="D102" s="27" t="str">
        <f>VLOOKUP(C102,Sheet4!$A$1:$B$300,2,0)</f>
        <v>9216014087</v>
      </c>
      <c r="E102" s="67" t="s">
        <v>650</v>
      </c>
      <c r="F102" s="697">
        <f>VLOOKUP(C102,'chuyển xếp 2024'!$C$5:$W$328,17,0)</f>
        <v>6058000</v>
      </c>
      <c r="G102" s="697">
        <f>VLOOKUP(C102,'chuyển xếp 2024'!$C$5:$W$328,19,0)</f>
        <v>0</v>
      </c>
      <c r="H102" s="53" t="s">
        <v>32</v>
      </c>
      <c r="I102" s="40" t="s">
        <v>33</v>
      </c>
      <c r="J102" s="40" t="s">
        <v>34</v>
      </c>
      <c r="K102" s="44"/>
      <c r="L102" s="50" t="s">
        <v>621</v>
      </c>
      <c r="M102" s="9">
        <v>33444</v>
      </c>
      <c r="N102" s="42">
        <v>42614</v>
      </c>
      <c r="O102" s="832"/>
      <c r="P102" s="93" t="s">
        <v>36</v>
      </c>
      <c r="Q102" s="10" t="s">
        <v>651</v>
      </c>
      <c r="R102" s="10" t="str">
        <f t="shared" ca="1" si="5"/>
        <v xml:space="preserve">9 NĂM 11 THÁNG 18 NGÀY </v>
      </c>
      <c r="S102" s="33" t="s">
        <v>652</v>
      </c>
      <c r="T102" s="33" t="str">
        <f>VLOOKUP(C102,Sheet5!$B$2:$G$253,6,0)</f>
        <v>091091008572</v>
      </c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43"/>
      <c r="AG102" s="43"/>
      <c r="AH102" s="50" t="s">
        <v>232</v>
      </c>
      <c r="AI102" s="44" t="s">
        <v>653</v>
      </c>
      <c r="AJ102" s="50" t="s">
        <v>654</v>
      </c>
      <c r="AK102" s="50" t="s">
        <v>655</v>
      </c>
      <c r="AL102" s="52"/>
      <c r="AM102" s="50" t="s">
        <v>625</v>
      </c>
      <c r="AN102" s="50"/>
      <c r="AO102" s="10" t="s">
        <v>656</v>
      </c>
      <c r="AP102" s="36">
        <f t="shared" ca="1" si="4"/>
        <v>35</v>
      </c>
    </row>
    <row r="103" spans="1:42" s="430" customFormat="1">
      <c r="A103" s="25">
        <f>IF(C103=0,"",SUBTOTAL(3,C$5:C103))</f>
        <v>99</v>
      </c>
      <c r="B103" s="645">
        <v>6</v>
      </c>
      <c r="C103" s="422" t="s">
        <v>657</v>
      </c>
      <c r="D103" s="421" t="str">
        <f>VLOOKUP(C103,Sheet4!$A$1:$B$300,2,0)</f>
        <v>9213007684</v>
      </c>
      <c r="E103" s="67" t="s">
        <v>658</v>
      </c>
      <c r="F103" s="766" t="e">
        <f>VLOOKUP(C103,'chuyển xếp 2024'!$C$5:$W$328,17,0)</f>
        <v>#N/A</v>
      </c>
      <c r="G103" s="766" t="e">
        <f>VLOOKUP(C103,'chuyển xếp 2024'!$C$5:$W$328,19,0)</f>
        <v>#N/A</v>
      </c>
      <c r="H103" s="423" t="s">
        <v>32</v>
      </c>
      <c r="I103" s="424" t="s">
        <v>33</v>
      </c>
      <c r="J103" s="424" t="s">
        <v>34</v>
      </c>
      <c r="K103" s="429"/>
      <c r="L103" s="443" t="s">
        <v>621</v>
      </c>
      <c r="M103" s="441">
        <v>26665</v>
      </c>
      <c r="N103" s="441">
        <v>44342</v>
      </c>
      <c r="O103" s="838"/>
      <c r="P103" s="93" t="s">
        <v>36</v>
      </c>
      <c r="Q103" s="427" t="s">
        <v>659</v>
      </c>
      <c r="R103" s="427" t="str">
        <f t="shared" ca="1" si="5"/>
        <v xml:space="preserve">5 NĂM 2 THÁNG 24 NGÀY </v>
      </c>
      <c r="S103" s="428" t="s">
        <v>660</v>
      </c>
      <c r="T103" s="428" t="str">
        <f>VLOOKUP(C103,Sheet5!$B$2:$G$253,6,0)</f>
        <v>093073001313</v>
      </c>
      <c r="U103" s="428"/>
      <c r="V103" s="428"/>
      <c r="W103" s="428"/>
      <c r="X103" s="428"/>
      <c r="Y103" s="428"/>
      <c r="Z103" s="428"/>
      <c r="AA103" s="428"/>
      <c r="AB103" s="428"/>
      <c r="AC103" s="428"/>
      <c r="AD103" s="428"/>
      <c r="AE103" s="428"/>
      <c r="AF103" s="425"/>
      <c r="AG103" s="425"/>
      <c r="AH103" s="443" t="s">
        <v>232</v>
      </c>
      <c r="AI103" s="443" t="s">
        <v>661</v>
      </c>
      <c r="AJ103" s="443" t="s">
        <v>624</v>
      </c>
      <c r="AK103" s="443" t="s">
        <v>624</v>
      </c>
      <c r="AL103" s="422"/>
      <c r="AM103" s="443" t="s">
        <v>625</v>
      </c>
      <c r="AN103" s="443"/>
      <c r="AO103" s="427" t="s">
        <v>656</v>
      </c>
      <c r="AP103" s="430">
        <f t="shared" ca="1" si="4"/>
        <v>53</v>
      </c>
    </row>
    <row r="104" spans="1:42" s="491" customFormat="1">
      <c r="A104" s="25">
        <f>IF(C104=0,"",SUBTOTAL(3,C$5:C104))</f>
        <v>100</v>
      </c>
      <c r="B104" s="675">
        <v>7</v>
      </c>
      <c r="C104" s="480" t="s">
        <v>2455</v>
      </c>
      <c r="D104" s="27" t="str">
        <f>VLOOKUP(C104,Sheet4!$A$1:$B$300,2,0)</f>
        <v>9222511659</v>
      </c>
      <c r="E104" s="67" t="s">
        <v>2454</v>
      </c>
      <c r="F104" s="697">
        <f>VLOOKUP(C104,'chuyển xếp 2024'!$C$5:$W$328,17,0)</f>
        <v>5061000</v>
      </c>
      <c r="G104" s="697">
        <f>VLOOKUP(C104,'chuyển xếp 2024'!$C$5:$W$328,19,0)</f>
        <v>0</v>
      </c>
      <c r="H104" s="481" t="s">
        <v>32</v>
      </c>
      <c r="I104" s="40" t="s">
        <v>33</v>
      </c>
      <c r="J104" s="40" t="s">
        <v>34</v>
      </c>
      <c r="K104" s="489"/>
      <c r="L104" s="499" t="s">
        <v>621</v>
      </c>
      <c r="M104" s="486">
        <v>28495</v>
      </c>
      <c r="N104" s="486">
        <v>45453</v>
      </c>
      <c r="O104" s="835"/>
      <c r="P104" s="533" t="s">
        <v>117</v>
      </c>
      <c r="Q104" s="484" t="s">
        <v>2456</v>
      </c>
      <c r="R104" s="484" t="str">
        <f t="shared" ca="1" si="5"/>
        <v xml:space="preserve">2 NĂM 2 THÁNG 9 NGÀY </v>
      </c>
      <c r="S104" s="487" t="s">
        <v>2457</v>
      </c>
      <c r="T104" s="33" t="s">
        <v>2457</v>
      </c>
      <c r="U104" s="487"/>
      <c r="V104" s="487"/>
      <c r="W104" s="487"/>
      <c r="X104" s="487"/>
      <c r="Y104" s="487"/>
      <c r="Z104" s="487"/>
      <c r="AA104" s="487"/>
      <c r="AB104" s="487"/>
      <c r="AC104" s="487"/>
      <c r="AD104" s="487"/>
      <c r="AE104" s="487"/>
      <c r="AF104" s="488">
        <v>44421</v>
      </c>
      <c r="AG104" s="488"/>
      <c r="AH104" s="499" t="s">
        <v>232</v>
      </c>
      <c r="AI104" s="499" t="s">
        <v>2458</v>
      </c>
      <c r="AJ104" s="499" t="s">
        <v>2459</v>
      </c>
      <c r="AK104" s="499"/>
      <c r="AL104" s="480"/>
      <c r="AM104" s="499" t="s">
        <v>625</v>
      </c>
      <c r="AN104" s="499"/>
      <c r="AO104" s="484" t="s">
        <v>656</v>
      </c>
      <c r="AP104" s="36">
        <f t="shared" ca="1" si="4"/>
        <v>48</v>
      </c>
    </row>
    <row r="105" spans="1:42" s="491" customFormat="1">
      <c r="A105" s="25">
        <f>IF(C105=0,"",SUBTOTAL(3,C$5:C105))</f>
        <v>101</v>
      </c>
      <c r="B105" s="99">
        <v>8</v>
      </c>
      <c r="C105" s="480" t="s">
        <v>2679</v>
      </c>
      <c r="D105" s="27">
        <v>4002006656</v>
      </c>
      <c r="E105" s="67" t="s">
        <v>2675</v>
      </c>
      <c r="F105" s="697">
        <v>6281000</v>
      </c>
      <c r="G105" s="697"/>
      <c r="H105" s="481" t="s">
        <v>32</v>
      </c>
      <c r="I105" s="40" t="s">
        <v>33</v>
      </c>
      <c r="J105" s="40" t="s">
        <v>34</v>
      </c>
      <c r="K105" s="489"/>
      <c r="L105" s="499" t="s">
        <v>621</v>
      </c>
      <c r="M105" s="486">
        <v>28131</v>
      </c>
      <c r="N105" s="486">
        <v>37628</v>
      </c>
      <c r="O105" s="835"/>
      <c r="P105" s="53" t="s">
        <v>36</v>
      </c>
      <c r="Q105" s="484"/>
      <c r="R105" s="484" t="str">
        <f t="shared" ca="1" si="5"/>
        <v xml:space="preserve">23 NĂM 7 THÁNG 12 NGÀY </v>
      </c>
      <c r="S105" s="487" t="s">
        <v>2676</v>
      </c>
      <c r="T105" s="487" t="s">
        <v>2676</v>
      </c>
      <c r="U105" s="487"/>
      <c r="V105" s="487"/>
      <c r="W105" s="487"/>
      <c r="X105" s="487"/>
      <c r="Y105" s="487"/>
      <c r="Z105" s="487"/>
      <c r="AA105" s="487"/>
      <c r="AB105" s="487"/>
      <c r="AC105" s="487"/>
      <c r="AD105" s="487"/>
      <c r="AE105" s="487"/>
      <c r="AF105" s="488"/>
      <c r="AG105" s="488"/>
      <c r="AH105" s="499" t="s">
        <v>232</v>
      </c>
      <c r="AI105" s="499" t="s">
        <v>2677</v>
      </c>
      <c r="AJ105" s="499" t="s">
        <v>2678</v>
      </c>
      <c r="AK105" s="499"/>
      <c r="AL105" s="480"/>
      <c r="AM105" s="499" t="s">
        <v>625</v>
      </c>
      <c r="AN105" s="499"/>
      <c r="AO105" s="484" t="s">
        <v>656</v>
      </c>
      <c r="AP105" s="36">
        <f t="shared" ca="1" si="4"/>
        <v>49</v>
      </c>
    </row>
    <row r="106" spans="1:42" s="37" customFormat="1">
      <c r="A106" s="25">
        <f>IF(C106=0,"",SUBTOTAL(3,C$5:C106))</f>
        <v>102</v>
      </c>
      <c r="B106" s="109">
        <v>1</v>
      </c>
      <c r="C106" s="109" t="s">
        <v>662</v>
      </c>
      <c r="D106" s="27" t="str">
        <f>VLOOKUP(C106,Sheet4!$A$1:$B$300,2,0)</f>
        <v>6506006858</v>
      </c>
      <c r="E106" s="87" t="s">
        <v>663</v>
      </c>
      <c r="F106" s="697">
        <f>VLOOKUP(C106,'chuyển xếp 2024'!$C$5:$W$328,17,0)</f>
        <v>21850000</v>
      </c>
      <c r="G106" s="697">
        <f>VLOOKUP(C106,'chuyển xếp 2024'!$C$5:$W$328,19,0)</f>
        <v>0</v>
      </c>
      <c r="H106" s="110" t="s">
        <v>32</v>
      </c>
      <c r="I106" s="28" t="s">
        <v>33</v>
      </c>
      <c r="J106" s="28" t="s">
        <v>34</v>
      </c>
      <c r="K106" s="110" t="s">
        <v>664</v>
      </c>
      <c r="L106" s="48" t="s">
        <v>386</v>
      </c>
      <c r="M106" s="30">
        <v>29335</v>
      </c>
      <c r="N106" s="31">
        <v>39052</v>
      </c>
      <c r="O106" s="831"/>
      <c r="P106" s="111" t="s">
        <v>36</v>
      </c>
      <c r="Q106" s="32" t="s">
        <v>665</v>
      </c>
      <c r="R106" s="32" t="str">
        <f t="shared" ca="1" si="5"/>
        <v xml:space="preserve">19 NĂM 8 THÁNG 18 NGÀY </v>
      </c>
      <c r="S106" s="84">
        <v>212021584</v>
      </c>
      <c r="T106" s="33" t="str">
        <f>VLOOKUP(C106,Sheet5!$B$2:$G$253,6,0)</f>
        <v>051080007405</v>
      </c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4">
        <v>40938</v>
      </c>
      <c r="AG106" s="34"/>
      <c r="AH106" s="50" t="s">
        <v>232</v>
      </c>
      <c r="AI106" s="35" t="s">
        <v>666</v>
      </c>
      <c r="AJ106" s="48" t="s">
        <v>667</v>
      </c>
      <c r="AK106" s="48"/>
      <c r="AL106" s="73"/>
      <c r="AM106" s="111" t="s">
        <v>50</v>
      </c>
      <c r="AN106" s="111" t="s">
        <v>72</v>
      </c>
      <c r="AO106" s="32" t="s">
        <v>510</v>
      </c>
      <c r="AP106" s="36">
        <f t="shared" ca="1" si="4"/>
        <v>46</v>
      </c>
    </row>
    <row r="107" spans="1:42" s="45" customFormat="1">
      <c r="A107" s="25">
        <f>IF(C107=0,"",SUBTOTAL(3,C$5:C107))</f>
        <v>103</v>
      </c>
      <c r="B107" s="109">
        <v>2</v>
      </c>
      <c r="C107" s="69" t="s">
        <v>668</v>
      </c>
      <c r="D107" s="27" t="str">
        <f>VLOOKUP(C107,Sheet4!$A$1:$B$300,2,0)</f>
        <v>6506006789</v>
      </c>
      <c r="E107" s="98" t="s">
        <v>669</v>
      </c>
      <c r="F107" s="697">
        <f>VLOOKUP(C107,'chuyển xếp 2024'!$C$5:$W$328,17,0)</f>
        <v>6885000</v>
      </c>
      <c r="G107" s="697">
        <f>VLOOKUP(C107,'chuyển xếp 2024'!$C$5:$W$328,19,0)</f>
        <v>1892000</v>
      </c>
      <c r="H107" s="67" t="s">
        <v>32</v>
      </c>
      <c r="I107" s="63" t="s">
        <v>33</v>
      </c>
      <c r="J107" s="63" t="s">
        <v>34</v>
      </c>
      <c r="K107" s="87" t="s">
        <v>670</v>
      </c>
      <c r="L107" s="46" t="s">
        <v>671</v>
      </c>
      <c r="M107" s="9">
        <v>29844</v>
      </c>
      <c r="N107" s="42">
        <v>38768</v>
      </c>
      <c r="O107" s="832"/>
      <c r="P107" s="53" t="s">
        <v>36</v>
      </c>
      <c r="Q107" s="10" t="s">
        <v>672</v>
      </c>
      <c r="R107" s="10" t="str">
        <f t="shared" ca="1" si="5"/>
        <v xml:space="preserve">20 NĂM 5 THÁNG 30 NGÀY </v>
      </c>
      <c r="S107" s="33" t="s">
        <v>673</v>
      </c>
      <c r="T107" s="33" t="str">
        <f>VLOOKUP(C107,Sheet5!$B$2:$G$253,6,0)</f>
        <v>092081007863</v>
      </c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61"/>
      <c r="AG107" s="61"/>
      <c r="AH107" s="50" t="s">
        <v>232</v>
      </c>
      <c r="AI107" s="44" t="s">
        <v>92</v>
      </c>
      <c r="AJ107" s="50" t="s">
        <v>674</v>
      </c>
      <c r="AK107" s="50"/>
      <c r="AL107" s="52"/>
      <c r="AM107" s="50" t="s">
        <v>182</v>
      </c>
      <c r="AN107" s="50" t="s">
        <v>675</v>
      </c>
      <c r="AO107" s="10" t="s">
        <v>676</v>
      </c>
      <c r="AP107" s="36">
        <f t="shared" ca="1" si="4"/>
        <v>44</v>
      </c>
    </row>
    <row r="108" spans="1:42" s="430" customFormat="1">
      <c r="A108" s="25">
        <f>IF(C108=0,"",SUBTOTAL(3,C$5:C108))</f>
        <v>104</v>
      </c>
      <c r="B108" s="648">
        <v>3</v>
      </c>
      <c r="C108" s="648" t="s">
        <v>677</v>
      </c>
      <c r="D108" s="421" t="str">
        <f>VLOOKUP(C108,Sheet4!$A$1:$B$300,2,0)</f>
        <v>5496032564</v>
      </c>
      <c r="E108" s="87" t="s">
        <v>678</v>
      </c>
      <c r="F108" s="766">
        <f>VLOOKUP(C108,'chuyển xếp 2024'!$C$5:$W$328,17,0)</f>
        <v>7436000</v>
      </c>
      <c r="G108" s="766">
        <f>VLOOKUP(C108,'chuyển xếp 2024'!$C$5:$W$328,19,0)</f>
        <v>0</v>
      </c>
      <c r="H108" s="424" t="s">
        <v>63</v>
      </c>
      <c r="I108" s="424" t="s">
        <v>33</v>
      </c>
      <c r="J108" s="424" t="s">
        <v>34</v>
      </c>
      <c r="K108" s="649"/>
      <c r="L108" s="443" t="s">
        <v>386</v>
      </c>
      <c r="M108" s="444">
        <v>25578</v>
      </c>
      <c r="N108" s="441">
        <v>34426</v>
      </c>
      <c r="O108" s="838"/>
      <c r="P108" s="650" t="s">
        <v>36</v>
      </c>
      <c r="Q108" s="427" t="s">
        <v>679</v>
      </c>
      <c r="R108" s="427" t="str">
        <f t="shared" ca="1" si="5"/>
        <v xml:space="preserve">32 NĂM 4 THÁNG 17 NGÀY </v>
      </c>
      <c r="S108" s="771" t="s">
        <v>680</v>
      </c>
      <c r="T108" s="428" t="str">
        <f>VLOOKUP(C108,Sheet5!$B$2:$G$253,6,0)</f>
        <v>092170000894</v>
      </c>
      <c r="U108" s="428"/>
      <c r="V108" s="428"/>
      <c r="W108" s="428"/>
      <c r="X108" s="428"/>
      <c r="Y108" s="428"/>
      <c r="Z108" s="428"/>
      <c r="AA108" s="428"/>
      <c r="AB108" s="428"/>
      <c r="AC108" s="428"/>
      <c r="AD108" s="428"/>
      <c r="AE108" s="428"/>
      <c r="AF108" s="425"/>
      <c r="AG108" s="425"/>
      <c r="AH108" s="443" t="s">
        <v>232</v>
      </c>
      <c r="AI108" s="429" t="s">
        <v>630</v>
      </c>
      <c r="AJ108" s="443" t="s">
        <v>312</v>
      </c>
      <c r="AK108" s="443"/>
      <c r="AL108" s="422"/>
      <c r="AM108" s="650" t="s">
        <v>156</v>
      </c>
      <c r="AN108" s="650"/>
      <c r="AO108" s="427" t="s">
        <v>387</v>
      </c>
      <c r="AP108" s="644">
        <f t="shared" ca="1" si="4"/>
        <v>56</v>
      </c>
    </row>
    <row r="109" spans="1:42" s="45" customFormat="1">
      <c r="A109" s="25">
        <f>IF(C109=0,"",SUBTOTAL(3,C$5:C109))</f>
        <v>105</v>
      </c>
      <c r="B109" s="109">
        <v>4</v>
      </c>
      <c r="C109" s="25" t="s">
        <v>681</v>
      </c>
      <c r="D109" s="27" t="str">
        <f>VLOOKUP(C109,Sheet4!$A$1:$B$300,2,0)</f>
        <v>9214012339</v>
      </c>
      <c r="E109" s="63" t="s">
        <v>682</v>
      </c>
      <c r="F109" s="697">
        <f>VLOOKUP(C109,'chuyển xếp 2024'!$C$5:$W$328,17,0)</f>
        <v>7673000</v>
      </c>
      <c r="G109" s="697">
        <f>VLOOKUP(C109,'chuyển xếp 2024'!$C$5:$W$328,19,0)</f>
        <v>2365000</v>
      </c>
      <c r="H109" s="63" t="s">
        <v>32</v>
      </c>
      <c r="I109" s="63" t="s">
        <v>33</v>
      </c>
      <c r="J109" s="63" t="s">
        <v>34</v>
      </c>
      <c r="K109" s="87" t="s">
        <v>670</v>
      </c>
      <c r="L109" s="46" t="s">
        <v>386</v>
      </c>
      <c r="M109" s="9">
        <v>33824</v>
      </c>
      <c r="N109" s="42">
        <v>41913</v>
      </c>
      <c r="O109" s="832"/>
      <c r="P109" s="58" t="s">
        <v>36</v>
      </c>
      <c r="Q109" s="10" t="s">
        <v>683</v>
      </c>
      <c r="R109" s="10" t="str">
        <f t="shared" ca="1" si="5"/>
        <v xml:space="preserve">11 NĂM 10 THÁNG 18 NGÀY </v>
      </c>
      <c r="S109" s="33" t="s">
        <v>684</v>
      </c>
      <c r="T109" s="33" t="str">
        <f>VLOOKUP(C109,Sheet5!$B$2:$G$253,6,0)</f>
        <v>086092010101</v>
      </c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43"/>
      <c r="AG109" s="43"/>
      <c r="AH109" s="50" t="s">
        <v>232</v>
      </c>
      <c r="AI109" s="44" t="s">
        <v>685</v>
      </c>
      <c r="AJ109" s="50" t="s">
        <v>686</v>
      </c>
      <c r="AK109" s="50"/>
      <c r="AL109" s="52"/>
      <c r="AM109" s="10" t="s">
        <v>50</v>
      </c>
      <c r="AN109" s="10" t="s">
        <v>107</v>
      </c>
      <c r="AO109" s="10" t="s">
        <v>60</v>
      </c>
      <c r="AP109" s="36">
        <f t="shared" ca="1" si="4"/>
        <v>34</v>
      </c>
    </row>
    <row r="110" spans="1:42" s="62" customFormat="1" ht="21.75" customHeight="1">
      <c r="A110" s="25">
        <f>IF(C110=0,"",SUBTOTAL(3,C$5:C110))</f>
        <v>106</v>
      </c>
      <c r="B110" s="109">
        <v>5</v>
      </c>
      <c r="C110" s="25" t="s">
        <v>1117</v>
      </c>
      <c r="D110" s="27" t="str">
        <f>VLOOKUP(C110,Sheet4!$A$1:$B$300,2,0)</f>
        <v>9522045066</v>
      </c>
      <c r="E110" s="46" t="s">
        <v>1118</v>
      </c>
      <c r="F110" s="697">
        <f>VLOOKUP(C110,'chuyển xếp 2024'!$C$5:$W$328,17,0)</f>
        <v>6579000</v>
      </c>
      <c r="G110" s="697">
        <f>VLOOKUP(C110,'chuyển xếp 2024'!$C$5:$W$328,19,0)</f>
        <v>0</v>
      </c>
      <c r="H110" s="46" t="s">
        <v>63</v>
      </c>
      <c r="I110" s="56" t="s">
        <v>33</v>
      </c>
      <c r="J110" s="56" t="s">
        <v>34</v>
      </c>
      <c r="K110" s="46"/>
      <c r="L110" s="50" t="s">
        <v>1119</v>
      </c>
      <c r="M110" s="57">
        <v>36135</v>
      </c>
      <c r="N110" s="43">
        <v>44347</v>
      </c>
      <c r="O110" s="833"/>
      <c r="P110" s="58" t="s">
        <v>36</v>
      </c>
      <c r="Q110" s="10" t="s">
        <v>1120</v>
      </c>
      <c r="R110" s="59" t="str">
        <f t="shared" ca="1" si="5"/>
        <v xml:space="preserve">5 NĂM 2 THÁNG 19 NGÀY </v>
      </c>
      <c r="S110" s="60" t="s">
        <v>1121</v>
      </c>
      <c r="T110" s="33" t="str">
        <f>VLOOKUP(C110,Sheet5!$B$2:$G$253,6,0)</f>
        <v>095198003363</v>
      </c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44">
        <v>42028</v>
      </c>
      <c r="AG110" s="44"/>
      <c r="AH110" s="50" t="s">
        <v>232</v>
      </c>
      <c r="AI110" s="44" t="s">
        <v>1122</v>
      </c>
      <c r="AJ110" s="50" t="s">
        <v>1123</v>
      </c>
      <c r="AK110" s="55" t="s">
        <v>1124</v>
      </c>
      <c r="AL110" s="61"/>
      <c r="AM110" s="44" t="s">
        <v>50</v>
      </c>
      <c r="AN110" s="44" t="s">
        <v>1125</v>
      </c>
      <c r="AO110" s="10" t="s">
        <v>1055</v>
      </c>
      <c r="AP110" s="36">
        <f ca="1">DATEDIF(M110,TODAY(),"y")</f>
        <v>27</v>
      </c>
    </row>
    <row r="111" spans="1:42" s="36" customFormat="1">
      <c r="A111" s="25">
        <f>IF(C111=0,"",SUBTOTAL(3,C$5:C111))</f>
        <v>107</v>
      </c>
      <c r="B111" s="109">
        <v>6</v>
      </c>
      <c r="C111" s="25" t="s">
        <v>1849</v>
      </c>
      <c r="D111" s="27" t="str">
        <f>VLOOKUP(C111,Sheet4!$A$1:$B$300,2,0)</f>
        <v>9222564773</v>
      </c>
      <c r="E111" s="63" t="s">
        <v>1851</v>
      </c>
      <c r="F111" s="697">
        <f>VLOOKUP(C111,'chuyển xếp 2024'!$C$5:$W$328,17,0)</f>
        <v>6579000</v>
      </c>
      <c r="G111" s="697">
        <f>VLOOKUP(C111,'chuyển xếp 2024'!$C$5:$W$328,19,0)</f>
        <v>0</v>
      </c>
      <c r="H111" s="63" t="s">
        <v>63</v>
      </c>
      <c r="I111" s="63" t="s">
        <v>33</v>
      </c>
      <c r="J111" s="63" t="s">
        <v>34</v>
      </c>
      <c r="K111" s="63"/>
      <c r="L111" s="46" t="s">
        <v>386</v>
      </c>
      <c r="M111" s="106">
        <v>36528</v>
      </c>
      <c r="N111" s="107">
        <v>45150</v>
      </c>
      <c r="O111" s="834"/>
      <c r="P111" s="58" t="s">
        <v>36</v>
      </c>
      <c r="Q111" s="56" t="s">
        <v>1852</v>
      </c>
      <c r="R111" s="56" t="str">
        <f t="shared" ca="1" si="5"/>
        <v xml:space="preserve">3 NĂM 0 THÁNG 7 NGÀY </v>
      </c>
      <c r="S111" s="80" t="s">
        <v>1853</v>
      </c>
      <c r="T111" s="33" t="s">
        <v>1853</v>
      </c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75"/>
      <c r="AG111" s="75"/>
      <c r="AH111" s="46" t="s">
        <v>232</v>
      </c>
      <c r="AI111" s="108" t="s">
        <v>1854</v>
      </c>
      <c r="AJ111" s="46" t="s">
        <v>1855</v>
      </c>
      <c r="AK111" s="46"/>
      <c r="AL111" s="66"/>
      <c r="AM111" s="50" t="s">
        <v>182</v>
      </c>
      <c r="AN111" s="56" t="s">
        <v>100</v>
      </c>
      <c r="AO111" s="10" t="s">
        <v>1055</v>
      </c>
      <c r="AP111" s="36">
        <f t="shared" ca="1" si="4"/>
        <v>26</v>
      </c>
    </row>
    <row r="112" spans="1:42" s="36" customFormat="1">
      <c r="A112" s="25">
        <f>IF(C112=0,"",SUBTOTAL(3,C$5:C112))</f>
        <v>108</v>
      </c>
      <c r="B112" s="109">
        <v>7</v>
      </c>
      <c r="C112" s="25" t="s">
        <v>2683</v>
      </c>
      <c r="D112" s="27"/>
      <c r="E112" s="67" t="s">
        <v>2680</v>
      </c>
      <c r="F112" s="697">
        <v>6135000</v>
      </c>
      <c r="G112" s="697"/>
      <c r="H112" s="63" t="s">
        <v>32</v>
      </c>
      <c r="I112" s="63" t="s">
        <v>33</v>
      </c>
      <c r="J112" s="63" t="s">
        <v>34</v>
      </c>
      <c r="K112" s="63"/>
      <c r="L112" s="46" t="s">
        <v>386</v>
      </c>
      <c r="M112" s="106">
        <v>37465</v>
      </c>
      <c r="N112" s="107">
        <v>45566</v>
      </c>
      <c r="O112" s="834"/>
      <c r="P112" s="97" t="s">
        <v>117</v>
      </c>
      <c r="Q112" s="484" t="s">
        <v>2681</v>
      </c>
      <c r="R112" s="56" t="str">
        <f t="shared" ca="1" si="5"/>
        <v xml:space="preserve">1 NĂM 10 THÁNG 18 NGÀY </v>
      </c>
      <c r="S112" s="80" t="s">
        <v>2691</v>
      </c>
      <c r="T112" s="33" t="s">
        <v>2692</v>
      </c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75">
        <v>44205</v>
      </c>
      <c r="AG112" s="75"/>
      <c r="AH112" s="46" t="s">
        <v>232</v>
      </c>
      <c r="AI112" s="108" t="s">
        <v>2693</v>
      </c>
      <c r="AJ112" s="46" t="s">
        <v>2694</v>
      </c>
      <c r="AK112" s="46"/>
      <c r="AL112" s="66"/>
      <c r="AM112" s="44" t="s">
        <v>50</v>
      </c>
      <c r="AN112" s="56" t="s">
        <v>123</v>
      </c>
      <c r="AO112" s="10" t="s">
        <v>1055</v>
      </c>
      <c r="AP112" s="36">
        <f t="shared" ca="1" si="4"/>
        <v>24</v>
      </c>
    </row>
    <row r="113" spans="1:42" s="430" customFormat="1">
      <c r="A113" s="25">
        <f>IF(C113=0,"",SUBTOTAL(3,C$5:C113))</f>
        <v>109</v>
      </c>
      <c r="B113" s="109">
        <v>8</v>
      </c>
      <c r="C113" s="648" t="s">
        <v>692</v>
      </c>
      <c r="D113" s="27" t="str">
        <f>VLOOKUP(C113,Sheet4!$A$1:$B$300,2,0)</f>
        <v>9208016198</v>
      </c>
      <c r="E113" s="87" t="s">
        <v>693</v>
      </c>
      <c r="F113" s="697">
        <f>VLOOKUP(C113,'chuyển xếp 2024'!$C$5:$W$328,17,0)</f>
        <v>6694000</v>
      </c>
      <c r="G113" s="697">
        <f>VLOOKUP(C113,'chuyển xếp 2024'!$C$5:$W$328,19,0)</f>
        <v>0</v>
      </c>
      <c r="H113" s="649" t="s">
        <v>32</v>
      </c>
      <c r="I113" s="424" t="s">
        <v>33</v>
      </c>
      <c r="J113" s="424" t="s">
        <v>34</v>
      </c>
      <c r="K113" s="649"/>
      <c r="L113" s="443" t="s">
        <v>671</v>
      </c>
      <c r="M113" s="444">
        <v>24400</v>
      </c>
      <c r="N113" s="441">
        <v>39188</v>
      </c>
      <c r="O113" s="838"/>
      <c r="P113" s="650" t="s">
        <v>36</v>
      </c>
      <c r="Q113" s="427" t="s">
        <v>694</v>
      </c>
      <c r="R113" s="427" t="str">
        <f t="shared" ca="1" si="5"/>
        <v xml:space="preserve">19 NĂM 4 THÁNG 3 NGÀY </v>
      </c>
      <c r="S113" s="428" t="s">
        <v>695</v>
      </c>
      <c r="T113" s="33" t="str">
        <f>VLOOKUP(C113,Sheet5!$B$2:$G$253,6,0)</f>
        <v>035066006365</v>
      </c>
      <c r="U113" s="428"/>
      <c r="V113" s="428"/>
      <c r="W113" s="428"/>
      <c r="X113" s="428"/>
      <c r="Y113" s="428"/>
      <c r="Z113" s="428"/>
      <c r="AA113" s="428"/>
      <c r="AB113" s="428"/>
      <c r="AC113" s="428"/>
      <c r="AD113" s="428"/>
      <c r="AE113" s="428"/>
      <c r="AF113" s="425"/>
      <c r="AG113" s="425"/>
      <c r="AH113" s="443" t="s">
        <v>232</v>
      </c>
      <c r="AI113" s="429" t="s">
        <v>696</v>
      </c>
      <c r="AJ113" s="443" t="s">
        <v>697</v>
      </c>
      <c r="AK113" s="443"/>
      <c r="AL113" s="422"/>
      <c r="AM113" s="650" t="s">
        <v>156</v>
      </c>
      <c r="AN113" s="650"/>
      <c r="AO113" s="427" t="s">
        <v>503</v>
      </c>
      <c r="AP113" s="644">
        <f t="shared" ca="1" si="4"/>
        <v>59</v>
      </c>
    </row>
    <row r="114" spans="1:42" s="45" customFormat="1">
      <c r="A114" s="25">
        <f>IF(C114=0,"",SUBTOTAL(3,C$5:C114))</f>
        <v>110</v>
      </c>
      <c r="B114" s="109">
        <v>9</v>
      </c>
      <c r="C114" s="86" t="s">
        <v>698</v>
      </c>
      <c r="D114" s="27" t="str">
        <f>VLOOKUP(C114,Sheet4!$A$1:$B$300,2,0)</f>
        <v>9208016199</v>
      </c>
      <c r="E114" s="87" t="s">
        <v>699</v>
      </c>
      <c r="F114" s="697">
        <f>VLOOKUP(C114,'chuyển xếp 2024'!$C$5:$W$328,17,0)</f>
        <v>6694000</v>
      </c>
      <c r="G114" s="697">
        <f>VLOOKUP(C114,'chuyển xếp 2024'!$C$5:$W$328,19,0)</f>
        <v>0</v>
      </c>
      <c r="H114" s="87" t="s">
        <v>32</v>
      </c>
      <c r="I114" s="63" t="s">
        <v>33</v>
      </c>
      <c r="J114" s="63" t="s">
        <v>700</v>
      </c>
      <c r="K114" s="87"/>
      <c r="L114" s="46" t="s">
        <v>671</v>
      </c>
      <c r="M114" s="9">
        <v>28810</v>
      </c>
      <c r="N114" s="42">
        <v>39188</v>
      </c>
      <c r="O114" s="832"/>
      <c r="P114" s="58" t="s">
        <v>36</v>
      </c>
      <c r="Q114" s="10" t="s">
        <v>701</v>
      </c>
      <c r="R114" s="10" t="str">
        <f t="shared" ca="1" si="5"/>
        <v xml:space="preserve">19 NĂM 4 THÁNG 3 NGÀY </v>
      </c>
      <c r="S114" s="114">
        <v>331742561</v>
      </c>
      <c r="T114" s="33" t="str">
        <f>VLOOKUP(C114,Sheet5!$B$2:$G$253,6,0)</f>
        <v>092078005854</v>
      </c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43">
        <v>40362</v>
      </c>
      <c r="AG114" s="43"/>
      <c r="AH114" s="50" t="s">
        <v>232</v>
      </c>
      <c r="AI114" s="44" t="s">
        <v>702</v>
      </c>
      <c r="AJ114" s="71" t="s">
        <v>703</v>
      </c>
      <c r="AK114" s="50"/>
      <c r="AL114" s="52"/>
      <c r="AM114" s="58" t="s">
        <v>156</v>
      </c>
      <c r="AN114" s="58"/>
      <c r="AO114" s="10" t="s">
        <v>503</v>
      </c>
      <c r="AP114" s="36">
        <f t="shared" ca="1" si="4"/>
        <v>47</v>
      </c>
    </row>
    <row r="115" spans="1:42" s="430" customFormat="1">
      <c r="A115" s="25">
        <f>IF(C115=0,"",SUBTOTAL(3,C$5:C115))</f>
        <v>111</v>
      </c>
      <c r="B115" s="648">
        <v>10</v>
      </c>
      <c r="C115" s="648" t="s">
        <v>704</v>
      </c>
      <c r="D115" s="421" t="str">
        <f>VLOOKUP(C115,Sheet4!$A$1:$B$300,2,0)</f>
        <v>9208016201</v>
      </c>
      <c r="E115" s="87" t="s">
        <v>705</v>
      </c>
      <c r="F115" s="766">
        <f>VLOOKUP(C115,'chuyển xếp 2024'!$C$5:$W$328,17,0)</f>
        <v>6694000</v>
      </c>
      <c r="G115" s="766">
        <f>VLOOKUP(C115,'chuyển xếp 2024'!$C$5:$W$328,19,0)</f>
        <v>0</v>
      </c>
      <c r="H115" s="649" t="s">
        <v>32</v>
      </c>
      <c r="I115" s="424" t="s">
        <v>33</v>
      </c>
      <c r="J115" s="424" t="s">
        <v>34</v>
      </c>
      <c r="K115" s="649"/>
      <c r="L115" s="443" t="s">
        <v>671</v>
      </c>
      <c r="M115" s="444" t="s">
        <v>350</v>
      </c>
      <c r="N115" s="441">
        <v>39188</v>
      </c>
      <c r="O115" s="838"/>
      <c r="P115" s="650" t="s">
        <v>36</v>
      </c>
      <c r="Q115" s="427" t="s">
        <v>706</v>
      </c>
      <c r="R115" s="427" t="str">
        <f t="shared" ca="1" si="5"/>
        <v xml:space="preserve">19 NĂM 4 THÁNG 3 NGÀY </v>
      </c>
      <c r="S115" s="428" t="s">
        <v>707</v>
      </c>
      <c r="T115" s="428" t="str">
        <f>VLOOKUP(C115,Sheet5!$B$2:$G$253,6,0)</f>
        <v>092073002305</v>
      </c>
      <c r="U115" s="428"/>
      <c r="V115" s="428"/>
      <c r="W115" s="428"/>
      <c r="X115" s="428"/>
      <c r="Y115" s="428"/>
      <c r="Z115" s="428"/>
      <c r="AA115" s="428"/>
      <c r="AB115" s="428"/>
      <c r="AC115" s="428"/>
      <c r="AD115" s="428"/>
      <c r="AE115" s="428"/>
      <c r="AF115" s="425"/>
      <c r="AG115" s="425"/>
      <c r="AH115" s="443" t="s">
        <v>232</v>
      </c>
      <c r="AI115" s="429" t="s">
        <v>708</v>
      </c>
      <c r="AJ115" s="443" t="s">
        <v>709</v>
      </c>
      <c r="AK115" s="443"/>
      <c r="AL115" s="422"/>
      <c r="AM115" s="650" t="s">
        <v>156</v>
      </c>
      <c r="AN115" s="650"/>
      <c r="AO115" s="427" t="s">
        <v>503</v>
      </c>
      <c r="AP115" s="644">
        <f t="shared" ca="1" si="4"/>
        <v>53</v>
      </c>
    </row>
    <row r="116" spans="1:42" s="45" customFormat="1">
      <c r="A116" s="25">
        <f>IF(C116=0,"",SUBTOTAL(3,C$5:C116))</f>
        <v>112</v>
      </c>
      <c r="B116" s="109">
        <v>11</v>
      </c>
      <c r="C116" s="86" t="s">
        <v>710</v>
      </c>
      <c r="D116" s="27" t="str">
        <f>VLOOKUP(C116,Sheet4!$A$1:$B$300,2,0)</f>
        <v>9208016202</v>
      </c>
      <c r="E116" s="87" t="s">
        <v>711</v>
      </c>
      <c r="F116" s="697">
        <f>VLOOKUP(C116,'chuyển xếp 2024'!$C$5:$W$328,17,0)</f>
        <v>6694000</v>
      </c>
      <c r="G116" s="697">
        <f>VLOOKUP(C116,'chuyển xếp 2024'!$C$5:$W$328,19,0)</f>
        <v>0</v>
      </c>
      <c r="H116" s="63" t="s">
        <v>63</v>
      </c>
      <c r="I116" s="63" t="s">
        <v>33</v>
      </c>
      <c r="J116" s="63" t="s">
        <v>34</v>
      </c>
      <c r="K116" s="87"/>
      <c r="L116" s="46" t="s">
        <v>671</v>
      </c>
      <c r="M116" s="9">
        <v>28048</v>
      </c>
      <c r="N116" s="42">
        <v>39188</v>
      </c>
      <c r="O116" s="832"/>
      <c r="P116" s="58" t="s">
        <v>36</v>
      </c>
      <c r="Q116" s="10" t="s">
        <v>712</v>
      </c>
      <c r="R116" s="10" t="str">
        <f t="shared" ca="1" si="5"/>
        <v xml:space="preserve">19 NĂM 4 THÁNG 3 NGÀY </v>
      </c>
      <c r="S116" s="54" t="s">
        <v>713</v>
      </c>
      <c r="T116" s="33" t="str">
        <f>VLOOKUP(C116,Sheet5!$B$2:$G$253,6,0)</f>
        <v>092176001154</v>
      </c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43">
        <v>42668</v>
      </c>
      <c r="AG116" s="43"/>
      <c r="AH116" s="50" t="s">
        <v>232</v>
      </c>
      <c r="AI116" s="44" t="s">
        <v>708</v>
      </c>
      <c r="AJ116" s="50" t="s">
        <v>709</v>
      </c>
      <c r="AK116" s="50"/>
      <c r="AL116" s="52"/>
      <c r="AM116" s="58" t="s">
        <v>156</v>
      </c>
      <c r="AN116" s="58"/>
      <c r="AO116" s="10" t="s">
        <v>503</v>
      </c>
      <c r="AP116" s="36">
        <f t="shared" ca="1" si="4"/>
        <v>49</v>
      </c>
    </row>
    <row r="117" spans="1:42" s="45" customFormat="1">
      <c r="A117" s="25">
        <f>IF(C117=0,"",SUBTOTAL(3,C$5:C117))</f>
        <v>113</v>
      </c>
      <c r="B117" s="109">
        <v>12</v>
      </c>
      <c r="C117" s="86" t="s">
        <v>714</v>
      </c>
      <c r="D117" s="27" t="str">
        <f>VLOOKUP(C117,Sheet4!$A$1:$B$300,2,0)</f>
        <v>9208016209</v>
      </c>
      <c r="E117" s="87" t="s">
        <v>715</v>
      </c>
      <c r="F117" s="697">
        <f>VLOOKUP(C117,'chuyển xếp 2024'!$C$5:$W$328,17,0)</f>
        <v>6694000</v>
      </c>
      <c r="G117" s="697">
        <f>VLOOKUP(C117,'chuyển xếp 2024'!$C$5:$W$328,19,0)</f>
        <v>0</v>
      </c>
      <c r="H117" s="63" t="s">
        <v>63</v>
      </c>
      <c r="I117" s="63" t="s">
        <v>33</v>
      </c>
      <c r="J117" s="63" t="s">
        <v>34</v>
      </c>
      <c r="K117" s="87"/>
      <c r="L117" s="46" t="s">
        <v>671</v>
      </c>
      <c r="M117" s="9">
        <v>28491</v>
      </c>
      <c r="N117" s="42">
        <v>39188</v>
      </c>
      <c r="O117" s="832"/>
      <c r="P117" s="58" t="s">
        <v>36</v>
      </c>
      <c r="Q117" s="10" t="s">
        <v>716</v>
      </c>
      <c r="R117" s="10" t="str">
        <f t="shared" ca="1" si="5"/>
        <v xml:space="preserve">19 NĂM 4 THÁNG 3 NGÀY </v>
      </c>
      <c r="S117" s="33" t="s">
        <v>717</v>
      </c>
      <c r="T117" s="33" t="str">
        <f>VLOOKUP(C117,Sheet5!$B$2:$G$253,6,0)</f>
        <v>094178003638</v>
      </c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43"/>
      <c r="AG117" s="43"/>
      <c r="AH117" s="50" t="s">
        <v>232</v>
      </c>
      <c r="AI117" s="44" t="s">
        <v>718</v>
      </c>
      <c r="AJ117" s="50" t="s">
        <v>719</v>
      </c>
      <c r="AK117" s="50"/>
      <c r="AL117" s="52"/>
      <c r="AM117" s="58" t="s">
        <v>156</v>
      </c>
      <c r="AN117" s="58"/>
      <c r="AO117" s="10" t="s">
        <v>503</v>
      </c>
      <c r="AP117" s="36">
        <f t="shared" ca="1" si="4"/>
        <v>48</v>
      </c>
    </row>
    <row r="118" spans="1:42" s="45" customFormat="1">
      <c r="A118" s="25">
        <f>IF(C118=0,"",SUBTOTAL(3,C$5:C118))</f>
        <v>114</v>
      </c>
      <c r="B118" s="109">
        <v>13</v>
      </c>
      <c r="C118" s="86" t="s">
        <v>720</v>
      </c>
      <c r="D118" s="27" t="str">
        <f>VLOOKUP(C118,Sheet4!$A$1:$B$300,2,0)</f>
        <v>9208016214</v>
      </c>
      <c r="E118" s="87" t="s">
        <v>721</v>
      </c>
      <c r="F118" s="697">
        <f>VLOOKUP(C118,'chuyển xếp 2024'!$C$5:$W$328,17,0)</f>
        <v>6694000</v>
      </c>
      <c r="G118" s="697">
        <f>VLOOKUP(C118,'chuyển xếp 2024'!$C$5:$W$328,19,0)</f>
        <v>0</v>
      </c>
      <c r="H118" s="63" t="s">
        <v>63</v>
      </c>
      <c r="I118" s="63" t="s">
        <v>33</v>
      </c>
      <c r="J118" s="63" t="s">
        <v>34</v>
      </c>
      <c r="K118" s="87"/>
      <c r="L118" s="46" t="s">
        <v>671</v>
      </c>
      <c r="M118" s="9">
        <v>31400</v>
      </c>
      <c r="N118" s="42">
        <v>39188</v>
      </c>
      <c r="O118" s="832"/>
      <c r="P118" s="58" t="s">
        <v>36</v>
      </c>
      <c r="Q118" s="10" t="s">
        <v>722</v>
      </c>
      <c r="R118" s="10" t="str">
        <f t="shared" ca="1" si="5"/>
        <v xml:space="preserve">19 NĂM 4 THÁNG 3 NGÀY </v>
      </c>
      <c r="S118" s="54" t="s">
        <v>723</v>
      </c>
      <c r="T118" s="33" t="str">
        <f>VLOOKUP(C118,Sheet5!$B$2:$G$253,6,0)</f>
        <v>092185001179</v>
      </c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43">
        <v>42466</v>
      </c>
      <c r="AG118" s="43"/>
      <c r="AH118" s="50" t="s">
        <v>232</v>
      </c>
      <c r="AI118" s="44" t="s">
        <v>724</v>
      </c>
      <c r="AJ118" s="50" t="s">
        <v>725</v>
      </c>
      <c r="AK118" s="50"/>
      <c r="AL118" s="52"/>
      <c r="AM118" s="58" t="s">
        <v>156</v>
      </c>
      <c r="AN118" s="58"/>
      <c r="AO118" s="10" t="s">
        <v>503</v>
      </c>
      <c r="AP118" s="36">
        <f t="shared" ca="1" si="4"/>
        <v>40</v>
      </c>
    </row>
    <row r="119" spans="1:42" s="45" customFormat="1">
      <c r="A119" s="25">
        <f>IF(C119=0,"",SUBTOTAL(3,C$5:C119))</f>
        <v>115</v>
      </c>
      <c r="B119" s="109">
        <v>14</v>
      </c>
      <c r="C119" s="112" t="s">
        <v>726</v>
      </c>
      <c r="D119" s="27" t="str">
        <f>VLOOKUP(C119,Sheet4!$A$1:$B$300,2,0)</f>
        <v>9208016215</v>
      </c>
      <c r="E119" s="87" t="s">
        <v>727</v>
      </c>
      <c r="F119" s="697">
        <f>VLOOKUP(C119,'chuyển xếp 2024'!$C$5:$W$328,17,0)</f>
        <v>6694000</v>
      </c>
      <c r="G119" s="697">
        <f>VLOOKUP(C119,'chuyển xếp 2024'!$C$5:$W$328,19,0)</f>
        <v>0</v>
      </c>
      <c r="H119" s="63" t="s">
        <v>63</v>
      </c>
      <c r="I119" s="63" t="s">
        <v>33</v>
      </c>
      <c r="J119" s="63" t="s">
        <v>134</v>
      </c>
      <c r="K119" s="87"/>
      <c r="L119" s="46" t="s">
        <v>671</v>
      </c>
      <c r="M119" s="9">
        <v>32012</v>
      </c>
      <c r="N119" s="42">
        <v>39188</v>
      </c>
      <c r="O119" s="832"/>
      <c r="P119" s="58" t="s">
        <v>36</v>
      </c>
      <c r="Q119" s="10" t="s">
        <v>728</v>
      </c>
      <c r="R119" s="10" t="str">
        <f t="shared" ca="1" si="5"/>
        <v xml:space="preserve">19 NĂM 4 THÁNG 3 NGÀY </v>
      </c>
      <c r="S119" s="60" t="s">
        <v>729</v>
      </c>
      <c r="T119" s="33" t="str">
        <f>VLOOKUP(C119,Sheet5!$B$2:$G$253,6,0)</f>
        <v>084187002652</v>
      </c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43">
        <v>44302</v>
      </c>
      <c r="AG119" s="43"/>
      <c r="AH119" s="50" t="s">
        <v>232</v>
      </c>
      <c r="AI119" s="44" t="s">
        <v>730</v>
      </c>
      <c r="AJ119" s="50" t="s">
        <v>731</v>
      </c>
      <c r="AK119" s="50"/>
      <c r="AL119" s="52"/>
      <c r="AM119" s="58" t="s">
        <v>156</v>
      </c>
      <c r="AN119" s="58"/>
      <c r="AO119" s="10" t="s">
        <v>503</v>
      </c>
      <c r="AP119" s="36">
        <f t="shared" ca="1" si="4"/>
        <v>38</v>
      </c>
    </row>
    <row r="120" spans="1:42" s="430" customFormat="1">
      <c r="A120" s="25">
        <f>IF(C120=0,"",SUBTOTAL(3,C$5:C120))</f>
        <v>116</v>
      </c>
      <c r="B120" s="109">
        <v>15</v>
      </c>
      <c r="C120" s="648" t="s">
        <v>735</v>
      </c>
      <c r="D120" s="27" t="str">
        <f>VLOOKUP(C120,Sheet4!$A$1:$B$300,2,0)</f>
        <v>9208007820</v>
      </c>
      <c r="E120" s="87" t="s">
        <v>736</v>
      </c>
      <c r="F120" s="697">
        <f>VLOOKUP(C120,'chuyển xếp 2024'!$C$5:$W$328,17,0)</f>
        <v>6694000</v>
      </c>
      <c r="G120" s="697">
        <f>VLOOKUP(C120,'chuyển xếp 2024'!$C$5:$W$328,19,0)</f>
        <v>0</v>
      </c>
      <c r="H120" s="649" t="s">
        <v>32</v>
      </c>
      <c r="I120" s="424" t="s">
        <v>33</v>
      </c>
      <c r="J120" s="424" t="s">
        <v>34</v>
      </c>
      <c r="K120" s="649"/>
      <c r="L120" s="443" t="s">
        <v>671</v>
      </c>
      <c r="M120" s="444">
        <v>25861</v>
      </c>
      <c r="N120" s="441">
        <v>39522</v>
      </c>
      <c r="O120" s="838"/>
      <c r="P120" s="650" t="s">
        <v>36</v>
      </c>
      <c r="Q120" s="427" t="s">
        <v>737</v>
      </c>
      <c r="R120" s="427" t="str">
        <f t="shared" ca="1" si="5"/>
        <v xml:space="preserve">18 NĂM 5 THÁNG 4 NGÀY </v>
      </c>
      <c r="S120" s="428" t="s">
        <v>738</v>
      </c>
      <c r="T120" s="33" t="str">
        <f>VLOOKUP(C120,Sheet5!$B$2:$G$253,6,0)</f>
        <v>092070004502</v>
      </c>
      <c r="U120" s="428"/>
      <c r="V120" s="428"/>
      <c r="W120" s="428"/>
      <c r="X120" s="428"/>
      <c r="Y120" s="428"/>
      <c r="Z120" s="428"/>
      <c r="AA120" s="428"/>
      <c r="AB120" s="428"/>
      <c r="AC120" s="428"/>
      <c r="AD120" s="428"/>
      <c r="AE120" s="428"/>
      <c r="AF120" s="425"/>
      <c r="AG120" s="425"/>
      <c r="AH120" s="443" t="s">
        <v>232</v>
      </c>
      <c r="AI120" s="429" t="s">
        <v>708</v>
      </c>
      <c r="AJ120" s="443" t="s">
        <v>739</v>
      </c>
      <c r="AK120" s="443"/>
      <c r="AL120" s="422"/>
      <c r="AM120" s="650" t="s">
        <v>156</v>
      </c>
      <c r="AN120" s="650"/>
      <c r="AO120" s="427" t="s">
        <v>503</v>
      </c>
      <c r="AP120" s="644">
        <f t="shared" ca="1" si="4"/>
        <v>55</v>
      </c>
    </row>
    <row r="121" spans="1:42" s="45" customFormat="1">
      <c r="A121" s="25">
        <f>IF(C121=0,"",SUBTOTAL(3,C$5:C121))</f>
        <v>117</v>
      </c>
      <c r="B121" s="109">
        <v>16</v>
      </c>
      <c r="C121" s="86" t="s">
        <v>746</v>
      </c>
      <c r="D121" s="27" t="str">
        <f>VLOOKUP(C121,Sheet4!$A$1:$B$300,2,0)</f>
        <v>5496032484</v>
      </c>
      <c r="E121" s="87" t="s">
        <v>747</v>
      </c>
      <c r="F121" s="697" t="e">
        <f>VLOOKUP(C121,'chuyển xếp 2024'!$C$5:$W$328,17,0)</f>
        <v>#N/A</v>
      </c>
      <c r="G121" s="697" t="e">
        <f>VLOOKUP(C121,'chuyển xếp 2024'!$C$5:$W$328,19,0)</f>
        <v>#N/A</v>
      </c>
      <c r="H121" s="87" t="s">
        <v>32</v>
      </c>
      <c r="I121" s="63" t="s">
        <v>33</v>
      </c>
      <c r="J121" s="63" t="s">
        <v>34</v>
      </c>
      <c r="K121" s="87"/>
      <c r="L121" s="46" t="s">
        <v>671</v>
      </c>
      <c r="M121" s="106">
        <v>26426</v>
      </c>
      <c r="N121" s="42">
        <v>34134</v>
      </c>
      <c r="O121" s="832"/>
      <c r="P121" s="58" t="s">
        <v>36</v>
      </c>
      <c r="Q121" s="10" t="s">
        <v>748</v>
      </c>
      <c r="R121" s="10" t="str">
        <f t="shared" ca="1" si="5"/>
        <v xml:space="preserve">33 NĂM 2 THÁNG 5 NGÀY </v>
      </c>
      <c r="S121" s="54" t="s">
        <v>749</v>
      </c>
      <c r="T121" s="33" t="str">
        <f>VLOOKUP(C121,Sheet5!$B$2:$G$253,6,0)</f>
        <v>042072000125</v>
      </c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43">
        <v>44311</v>
      </c>
      <c r="AG121" s="43"/>
      <c r="AH121" s="50" t="s">
        <v>232</v>
      </c>
      <c r="AI121" s="44" t="s">
        <v>750</v>
      </c>
      <c r="AJ121" s="50" t="s">
        <v>751</v>
      </c>
      <c r="AK121" s="50"/>
      <c r="AL121" s="52"/>
      <c r="AM121" s="115" t="s">
        <v>156</v>
      </c>
      <c r="AN121" s="115"/>
      <c r="AO121" s="10" t="s">
        <v>503</v>
      </c>
      <c r="AP121" s="644">
        <f t="shared" ca="1" si="4"/>
        <v>54</v>
      </c>
    </row>
    <row r="122" spans="1:42" s="430" customFormat="1">
      <c r="A122" s="25">
        <f>IF(C122=0,"",SUBTOTAL(3,C$5:C122))</f>
        <v>118</v>
      </c>
      <c r="B122" s="109">
        <v>17</v>
      </c>
      <c r="C122" s="648" t="s">
        <v>752</v>
      </c>
      <c r="D122" s="27" t="str">
        <f>VLOOKUP(C122,Sheet4!$A$1:$B$300,2,0)</f>
        <v>5496032711</v>
      </c>
      <c r="E122" s="87" t="s">
        <v>753</v>
      </c>
      <c r="F122" s="697" t="e">
        <f>VLOOKUP(C122,'chuyển xếp 2024'!$C$5:$W$328,17,0)</f>
        <v>#N/A</v>
      </c>
      <c r="G122" s="697" t="e">
        <f>VLOOKUP(C122,'chuyển xếp 2024'!$C$5:$W$328,19,0)</f>
        <v>#N/A</v>
      </c>
      <c r="H122" s="649" t="s">
        <v>32</v>
      </c>
      <c r="I122" s="424" t="s">
        <v>33</v>
      </c>
      <c r="J122" s="424" t="s">
        <v>34</v>
      </c>
      <c r="K122" s="649"/>
      <c r="L122" s="443" t="s">
        <v>671</v>
      </c>
      <c r="M122" s="444" t="s">
        <v>754</v>
      </c>
      <c r="N122" s="441">
        <v>35139</v>
      </c>
      <c r="O122" s="838"/>
      <c r="P122" s="650" t="s">
        <v>36</v>
      </c>
      <c r="Q122" s="427" t="s">
        <v>755</v>
      </c>
      <c r="R122" s="427" t="str">
        <f t="shared" ca="1" si="5"/>
        <v xml:space="preserve">30 NĂM 5 THÁNG 4 NGÀY </v>
      </c>
      <c r="S122" s="651">
        <v>361283892</v>
      </c>
      <c r="T122" s="33" t="str">
        <f>VLOOKUP(C122,Sheet5!$B$2:$G$253,6,0)</f>
        <v>092070002699</v>
      </c>
      <c r="U122" s="428"/>
      <c r="V122" s="428"/>
      <c r="W122" s="428"/>
      <c r="X122" s="428"/>
      <c r="Y122" s="428"/>
      <c r="Z122" s="428"/>
      <c r="AA122" s="428"/>
      <c r="AB122" s="428"/>
      <c r="AC122" s="428"/>
      <c r="AD122" s="428"/>
      <c r="AE122" s="428"/>
      <c r="AF122" s="425">
        <v>31525</v>
      </c>
      <c r="AG122" s="425"/>
      <c r="AH122" s="443" t="s">
        <v>232</v>
      </c>
      <c r="AI122" s="429" t="s">
        <v>745</v>
      </c>
      <c r="AJ122" s="443" t="s">
        <v>756</v>
      </c>
      <c r="AK122" s="443"/>
      <c r="AL122" s="422"/>
      <c r="AM122" s="652" t="s">
        <v>156</v>
      </c>
      <c r="AN122" s="652"/>
      <c r="AO122" s="427" t="s">
        <v>503</v>
      </c>
      <c r="AP122" s="644">
        <f t="shared" ca="1" si="4"/>
        <v>56</v>
      </c>
    </row>
    <row r="123" spans="1:42" s="430" customFormat="1">
      <c r="A123" s="25">
        <f>IF(C123=0,"",SUBTOTAL(3,C$5:C123))</f>
        <v>119</v>
      </c>
      <c r="B123" s="648">
        <v>18</v>
      </c>
      <c r="C123" s="648" t="s">
        <v>757</v>
      </c>
      <c r="D123" s="421" t="str">
        <f>VLOOKUP(C123,Sheet4!$A$1:$B$300,2,0)</f>
        <v>5499003364</v>
      </c>
      <c r="E123" s="87" t="s">
        <v>758</v>
      </c>
      <c r="F123" s="766">
        <f>VLOOKUP(C123,'chuyển xếp 2024'!$C$5:$W$328,17,0)</f>
        <v>7230000</v>
      </c>
      <c r="G123" s="766">
        <f>VLOOKUP(C123,'chuyển xếp 2024'!$C$5:$W$328,19,0)</f>
        <v>0</v>
      </c>
      <c r="H123" s="649" t="s">
        <v>32</v>
      </c>
      <c r="I123" s="424" t="s">
        <v>33</v>
      </c>
      <c r="J123" s="424" t="s">
        <v>34</v>
      </c>
      <c r="K123" s="649"/>
      <c r="L123" s="443" t="s">
        <v>671</v>
      </c>
      <c r="M123" s="444">
        <v>25856</v>
      </c>
      <c r="N123" s="441">
        <v>35475</v>
      </c>
      <c r="O123" s="838"/>
      <c r="P123" s="650" t="s">
        <v>36</v>
      </c>
      <c r="Q123" s="427" t="s">
        <v>759</v>
      </c>
      <c r="R123" s="427" t="str">
        <f t="shared" ca="1" si="5"/>
        <v xml:space="preserve">29 NĂM 6 THÁNG 5 NGÀY </v>
      </c>
      <c r="S123" s="442" t="s">
        <v>760</v>
      </c>
      <c r="T123" s="428" t="str">
        <f>VLOOKUP(C123,Sheet5!$B$2:$G$253,6,0)</f>
        <v>092070001186</v>
      </c>
      <c r="U123" s="428"/>
      <c r="V123" s="428"/>
      <c r="W123" s="428"/>
      <c r="X123" s="428"/>
      <c r="Y123" s="428"/>
      <c r="Z123" s="428"/>
      <c r="AA123" s="428"/>
      <c r="AB123" s="428"/>
      <c r="AC123" s="428"/>
      <c r="AD123" s="428"/>
      <c r="AE123" s="428"/>
      <c r="AF123" s="425">
        <v>37117</v>
      </c>
      <c r="AG123" s="425"/>
      <c r="AH123" s="443" t="s">
        <v>232</v>
      </c>
      <c r="AI123" s="429" t="s">
        <v>724</v>
      </c>
      <c r="AJ123" s="443" t="s">
        <v>761</v>
      </c>
      <c r="AK123" s="443"/>
      <c r="AL123" s="422"/>
      <c r="AM123" s="652" t="s">
        <v>156</v>
      </c>
      <c r="AN123" s="652"/>
      <c r="AO123" s="427" t="s">
        <v>503</v>
      </c>
      <c r="AP123" s="644">
        <f t="shared" ca="1" si="4"/>
        <v>55</v>
      </c>
    </row>
    <row r="124" spans="1:42" s="45" customFormat="1">
      <c r="A124" s="25">
        <f>IF(C124=0,"",SUBTOTAL(3,C$5:C124))</f>
        <v>120</v>
      </c>
      <c r="B124" s="109">
        <v>19</v>
      </c>
      <c r="C124" s="86" t="s">
        <v>762</v>
      </c>
      <c r="D124" s="27" t="str">
        <f>VLOOKUP(C124,Sheet4!$A$1:$B$300,2,0)</f>
        <v>9211010364</v>
      </c>
      <c r="E124" s="87" t="s">
        <v>763</v>
      </c>
      <c r="F124" s="697">
        <f>VLOOKUP(C124,'chuyển xếp 2024'!$C$5:$W$328,17,0)</f>
        <v>6198000</v>
      </c>
      <c r="G124" s="697">
        <f>VLOOKUP(C124,'chuyển xếp 2024'!$C$5:$W$328,19,0)</f>
        <v>0</v>
      </c>
      <c r="H124" s="87" t="s">
        <v>32</v>
      </c>
      <c r="I124" s="63" t="s">
        <v>33</v>
      </c>
      <c r="J124" s="63" t="s">
        <v>34</v>
      </c>
      <c r="K124" s="87"/>
      <c r="L124" s="46" t="s">
        <v>671</v>
      </c>
      <c r="M124" s="106">
        <v>31778</v>
      </c>
      <c r="N124" s="42">
        <v>40686</v>
      </c>
      <c r="O124" s="832"/>
      <c r="P124" s="58" t="s">
        <v>36</v>
      </c>
      <c r="Q124" s="10" t="s">
        <v>764</v>
      </c>
      <c r="R124" s="10" t="str">
        <f t="shared" ca="1" si="5"/>
        <v xml:space="preserve">15 NĂM 2 THÁNG 27 NGÀY </v>
      </c>
      <c r="S124" s="33" t="s">
        <v>765</v>
      </c>
      <c r="T124" s="33" t="str">
        <f>VLOOKUP(C124,Sheet5!$B$2:$G$253,6,0)</f>
        <v>089087004314</v>
      </c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43"/>
      <c r="AG124" s="43"/>
      <c r="AH124" s="50" t="s">
        <v>232</v>
      </c>
      <c r="AI124" s="44" t="s">
        <v>766</v>
      </c>
      <c r="AJ124" s="71" t="s">
        <v>767</v>
      </c>
      <c r="AK124" s="50"/>
      <c r="AL124" s="52"/>
      <c r="AM124" s="115" t="s">
        <v>93</v>
      </c>
      <c r="AN124" s="50" t="s">
        <v>768</v>
      </c>
      <c r="AO124" s="10" t="s">
        <v>387</v>
      </c>
      <c r="AP124" s="36">
        <f t="shared" ca="1" si="4"/>
        <v>39</v>
      </c>
    </row>
    <row r="125" spans="1:42" s="430" customFormat="1">
      <c r="A125" s="25">
        <f>IF(C125=0,"",SUBTOTAL(3,C$5:C125))</f>
        <v>121</v>
      </c>
      <c r="B125" s="648">
        <v>20</v>
      </c>
      <c r="C125" s="648" t="s">
        <v>773</v>
      </c>
      <c r="D125" s="421" t="str">
        <f>VLOOKUP(C125,Sheet4!$A$1:$B$300,2,0)</f>
        <v>5400002448</v>
      </c>
      <c r="E125" s="87" t="s">
        <v>774</v>
      </c>
      <c r="F125" s="766">
        <f>VLOOKUP(C125,'chuyển xếp 2024'!$C$5:$W$328,17,0)</f>
        <v>7808000</v>
      </c>
      <c r="G125" s="766">
        <f>VLOOKUP(C125,'chuyển xếp 2024'!$C$5:$W$328,19,0)</f>
        <v>0</v>
      </c>
      <c r="H125" s="649" t="s">
        <v>32</v>
      </c>
      <c r="I125" s="424" t="s">
        <v>33</v>
      </c>
      <c r="J125" s="424" t="s">
        <v>34</v>
      </c>
      <c r="K125" s="649"/>
      <c r="L125" s="443" t="s">
        <v>671</v>
      </c>
      <c r="M125" s="444">
        <v>26331</v>
      </c>
      <c r="N125" s="441">
        <v>33739</v>
      </c>
      <c r="O125" s="838"/>
      <c r="P125" s="650" t="s">
        <v>36</v>
      </c>
      <c r="Q125" s="427" t="s">
        <v>775</v>
      </c>
      <c r="R125" s="427" t="str">
        <f t="shared" ca="1" si="5"/>
        <v xml:space="preserve">34 NĂM 3 THÁNG 4 NGÀY </v>
      </c>
      <c r="S125" s="428" t="s">
        <v>776</v>
      </c>
      <c r="T125" s="428" t="str">
        <f>VLOOKUP(C125,Sheet5!$B$2:$G$253,6,0)</f>
        <v>036072002757</v>
      </c>
      <c r="U125" s="428"/>
      <c r="V125" s="428"/>
      <c r="W125" s="428"/>
      <c r="X125" s="428"/>
      <c r="Y125" s="428"/>
      <c r="Z125" s="428"/>
      <c r="AA125" s="428"/>
      <c r="AB125" s="428"/>
      <c r="AC125" s="428"/>
      <c r="AD125" s="428"/>
      <c r="AE125" s="428"/>
      <c r="AF125" s="425"/>
      <c r="AG125" s="425"/>
      <c r="AH125" s="443" t="s">
        <v>232</v>
      </c>
      <c r="AI125" s="429" t="s">
        <v>501</v>
      </c>
      <c r="AJ125" s="443" t="s">
        <v>777</v>
      </c>
      <c r="AK125" s="443"/>
      <c r="AL125" s="422"/>
      <c r="AM125" s="652" t="s">
        <v>156</v>
      </c>
      <c r="AN125" s="652"/>
      <c r="AO125" s="427" t="s">
        <v>503</v>
      </c>
      <c r="AP125" s="430">
        <f t="shared" ca="1" si="4"/>
        <v>54</v>
      </c>
    </row>
    <row r="126" spans="1:42" s="45" customFormat="1">
      <c r="A126" s="25">
        <f>IF(C126=0,"",SUBTOTAL(3,C$5:C126))</f>
        <v>122</v>
      </c>
      <c r="B126" s="109">
        <v>21</v>
      </c>
      <c r="C126" s="86" t="s">
        <v>779</v>
      </c>
      <c r="D126" s="27" t="str">
        <f>VLOOKUP(C126,Sheet4!$A$1:$B$300,2,0)</f>
        <v>9214004216</v>
      </c>
      <c r="E126" s="87" t="s">
        <v>780</v>
      </c>
      <c r="F126" s="697">
        <f>VLOOKUP(C126,'chuyển xếp 2024'!$C$5:$W$328,17,0)</f>
        <v>5739000</v>
      </c>
      <c r="G126" s="697">
        <f>VLOOKUP(C126,'chuyển xếp 2024'!$C$5:$W$328,19,0)</f>
        <v>0</v>
      </c>
      <c r="H126" s="87" t="s">
        <v>32</v>
      </c>
      <c r="I126" s="63" t="s">
        <v>33</v>
      </c>
      <c r="J126" s="63" t="s">
        <v>34</v>
      </c>
      <c r="K126" s="87"/>
      <c r="L126" s="46" t="s">
        <v>671</v>
      </c>
      <c r="M126" s="106">
        <v>34301</v>
      </c>
      <c r="N126" s="42">
        <v>41722</v>
      </c>
      <c r="O126" s="832"/>
      <c r="P126" s="58" t="s">
        <v>36</v>
      </c>
      <c r="Q126" s="10" t="s">
        <v>781</v>
      </c>
      <c r="R126" s="10" t="str">
        <f t="shared" ca="1" si="5"/>
        <v xml:space="preserve">12 NĂM 4 THÁNG 26 NGÀY </v>
      </c>
      <c r="S126" s="54" t="s">
        <v>782</v>
      </c>
      <c r="T126" s="33" t="str">
        <f>VLOOKUP(C126,Sheet5!$B$2:$G$253,6,0)</f>
        <v>092093006062</v>
      </c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43"/>
      <c r="AG126" s="43"/>
      <c r="AH126" s="50" t="s">
        <v>232</v>
      </c>
      <c r="AI126" s="44" t="s">
        <v>708</v>
      </c>
      <c r="AJ126" s="50" t="s">
        <v>783</v>
      </c>
      <c r="AK126" s="50"/>
      <c r="AL126" s="52"/>
      <c r="AM126" s="115" t="s">
        <v>156</v>
      </c>
      <c r="AN126" s="115"/>
      <c r="AO126" s="10" t="s">
        <v>387</v>
      </c>
      <c r="AP126" s="36">
        <f t="shared" ca="1" si="4"/>
        <v>32</v>
      </c>
    </row>
    <row r="127" spans="1:42" s="45" customFormat="1">
      <c r="A127" s="25">
        <f>IF(C127=0,"",SUBTOTAL(3,C$5:C127))</f>
        <v>123</v>
      </c>
      <c r="B127" s="109">
        <v>22</v>
      </c>
      <c r="C127" s="86" t="s">
        <v>784</v>
      </c>
      <c r="D127" s="27" t="str">
        <f>VLOOKUP(C127,Sheet4!$A$1:$B$300,2,0)</f>
        <v>9215005699</v>
      </c>
      <c r="E127" s="87" t="s">
        <v>785</v>
      </c>
      <c r="F127" s="697">
        <f>VLOOKUP(C127,'chuyển xếp 2024'!$C$5:$W$328,17,0)</f>
        <v>5739000</v>
      </c>
      <c r="G127" s="697">
        <f>VLOOKUP(C127,'chuyển xếp 2024'!$C$5:$W$328,19,0)</f>
        <v>0</v>
      </c>
      <c r="H127" s="87" t="s">
        <v>32</v>
      </c>
      <c r="I127" s="63" t="s">
        <v>33</v>
      </c>
      <c r="J127" s="63" t="s">
        <v>34</v>
      </c>
      <c r="K127" s="87"/>
      <c r="L127" s="46" t="s">
        <v>671</v>
      </c>
      <c r="M127" s="106">
        <v>31736</v>
      </c>
      <c r="N127" s="42">
        <v>42095</v>
      </c>
      <c r="O127" s="832"/>
      <c r="P127" s="58" t="s">
        <v>36</v>
      </c>
      <c r="Q127" s="10" t="s">
        <v>787</v>
      </c>
      <c r="R127" s="10" t="str">
        <f t="shared" ca="1" si="5"/>
        <v xml:space="preserve">11 NĂM 4 THÁNG 18 NGÀY </v>
      </c>
      <c r="S127" s="33" t="s">
        <v>788</v>
      </c>
      <c r="T127" s="33" t="str">
        <f>VLOOKUP(C127,Sheet5!$B$2:$G$253,6,0)</f>
        <v>086086000524</v>
      </c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43"/>
      <c r="AG127" s="43"/>
      <c r="AH127" s="50" t="s">
        <v>232</v>
      </c>
      <c r="AI127" s="44" t="s">
        <v>789</v>
      </c>
      <c r="AJ127" s="71" t="s">
        <v>790</v>
      </c>
      <c r="AK127" s="50"/>
      <c r="AL127" s="52"/>
      <c r="AM127" s="115" t="s">
        <v>156</v>
      </c>
      <c r="AN127" s="115"/>
      <c r="AO127" s="10" t="s">
        <v>387</v>
      </c>
      <c r="AP127" s="36">
        <f t="shared" ca="1" si="4"/>
        <v>39</v>
      </c>
    </row>
    <row r="128" spans="1:42" s="45" customFormat="1">
      <c r="A128" s="25">
        <f>IF(C128=0,"",SUBTOTAL(3,C$5:C128))</f>
        <v>124</v>
      </c>
      <c r="B128" s="109">
        <v>23</v>
      </c>
      <c r="C128" s="69" t="s">
        <v>791</v>
      </c>
      <c r="D128" s="27" t="str">
        <f>VLOOKUP(C128,Sheet4!$A$1:$B$300,2,0)</f>
        <v>5499003347</v>
      </c>
      <c r="E128" s="98" t="s">
        <v>792</v>
      </c>
      <c r="F128" s="697">
        <f>VLOOKUP(C128,'chuyển xếp 2024'!$C$5:$W$328,17,0)</f>
        <v>7230000</v>
      </c>
      <c r="G128" s="697">
        <f>VLOOKUP(C128,'chuyển xếp 2024'!$C$5:$W$328,19,0)</f>
        <v>0</v>
      </c>
      <c r="H128" s="63" t="s">
        <v>63</v>
      </c>
      <c r="I128" s="63" t="s">
        <v>33</v>
      </c>
      <c r="J128" s="63" t="s">
        <v>700</v>
      </c>
      <c r="K128" s="67"/>
      <c r="L128" s="46" t="s">
        <v>671</v>
      </c>
      <c r="M128" s="106">
        <v>28715</v>
      </c>
      <c r="N128" s="42">
        <v>35977</v>
      </c>
      <c r="O128" s="832"/>
      <c r="P128" s="58" t="s">
        <v>36</v>
      </c>
      <c r="Q128" s="10" t="s">
        <v>793</v>
      </c>
      <c r="R128" s="10" t="str">
        <f t="shared" ca="1" si="5"/>
        <v xml:space="preserve">28 NĂM 1 THÁNG 18 NGÀY </v>
      </c>
      <c r="S128" s="113" t="s">
        <v>794</v>
      </c>
      <c r="T128" s="33" t="str">
        <f>VLOOKUP(C128,Sheet5!$B$2:$G$253,6,0)</f>
        <v>092178003861</v>
      </c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43"/>
      <c r="AG128" s="43"/>
      <c r="AH128" s="50" t="s">
        <v>232</v>
      </c>
      <c r="AI128" s="44" t="s">
        <v>724</v>
      </c>
      <c r="AJ128" s="50" t="s">
        <v>795</v>
      </c>
      <c r="AK128" s="50"/>
      <c r="AL128" s="52"/>
      <c r="AM128" s="50" t="s">
        <v>156</v>
      </c>
      <c r="AN128" s="50"/>
      <c r="AO128" s="10" t="s">
        <v>503</v>
      </c>
      <c r="AP128" s="36">
        <f t="shared" ca="1" si="4"/>
        <v>48</v>
      </c>
    </row>
    <row r="129" spans="1:42" s="45" customFormat="1">
      <c r="A129" s="25">
        <f>IF(C129=0,"",SUBTOTAL(3,C$5:C129))</f>
        <v>125</v>
      </c>
      <c r="B129" s="109">
        <v>24</v>
      </c>
      <c r="C129" s="69" t="s">
        <v>796</v>
      </c>
      <c r="D129" s="27" t="str">
        <f>VLOOKUP(C129,Sheet4!$A$1:$B$300,2,0)</f>
        <v>9208007862</v>
      </c>
      <c r="E129" s="98" t="s">
        <v>797</v>
      </c>
      <c r="F129" s="697">
        <f>VLOOKUP(C129,'chuyển xếp 2024'!$C$5:$W$328,17,0)</f>
        <v>6694000</v>
      </c>
      <c r="G129" s="697">
        <f>VLOOKUP(C129,'chuyển xếp 2024'!$C$5:$W$328,19,0)</f>
        <v>0</v>
      </c>
      <c r="H129" s="63" t="s">
        <v>63</v>
      </c>
      <c r="I129" s="63" t="s">
        <v>33</v>
      </c>
      <c r="J129" s="63" t="s">
        <v>34</v>
      </c>
      <c r="K129" s="67"/>
      <c r="L129" s="46" t="s">
        <v>671</v>
      </c>
      <c r="M129" s="106">
        <v>28830</v>
      </c>
      <c r="N129" s="42">
        <v>39531</v>
      </c>
      <c r="O129" s="832"/>
      <c r="P129" s="58" t="s">
        <v>36</v>
      </c>
      <c r="Q129" s="10" t="s">
        <v>798</v>
      </c>
      <c r="R129" s="10" t="str">
        <f t="shared" ca="1" si="5"/>
        <v xml:space="preserve">18 NĂM 4 THÁNG 26 NGÀY </v>
      </c>
      <c r="S129" s="33" t="s">
        <v>799</v>
      </c>
      <c r="T129" s="33" t="str">
        <f>VLOOKUP(C129,Sheet5!$B$2:$G$253,6,0)</f>
        <v>092178003635</v>
      </c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43"/>
      <c r="AG129" s="43"/>
      <c r="AH129" s="50" t="s">
        <v>232</v>
      </c>
      <c r="AI129" s="44" t="s">
        <v>800</v>
      </c>
      <c r="AJ129" s="50" t="s">
        <v>801</v>
      </c>
      <c r="AK129" s="50"/>
      <c r="AL129" s="52"/>
      <c r="AM129" s="50" t="s">
        <v>156</v>
      </c>
      <c r="AN129" s="50"/>
      <c r="AO129" s="10" t="s">
        <v>503</v>
      </c>
      <c r="AP129" s="36">
        <f t="shared" ca="1" si="4"/>
        <v>47</v>
      </c>
    </row>
    <row r="130" spans="1:42" s="45" customFormat="1">
      <c r="A130" s="25">
        <f>IF(C130=0,"",SUBTOTAL(3,C$5:C130))</f>
        <v>126</v>
      </c>
      <c r="B130" s="109">
        <v>25</v>
      </c>
      <c r="C130" s="69" t="s">
        <v>802</v>
      </c>
      <c r="D130" s="27" t="str">
        <f>VLOOKUP(C130,Sheet4!$A$1:$B$300,2,0)</f>
        <v>5400002892</v>
      </c>
      <c r="E130" s="98" t="s">
        <v>803</v>
      </c>
      <c r="F130" s="697">
        <f>VLOOKUP(C130,'chuyển xếp 2024'!$C$5:$W$328,17,0)</f>
        <v>7230000</v>
      </c>
      <c r="G130" s="697">
        <f>VLOOKUP(C130,'chuyển xếp 2024'!$C$5:$W$328,19,0)</f>
        <v>0</v>
      </c>
      <c r="H130" s="67" t="s">
        <v>32</v>
      </c>
      <c r="I130" s="63" t="s">
        <v>33</v>
      </c>
      <c r="J130" s="63" t="s">
        <v>34</v>
      </c>
      <c r="K130" s="67"/>
      <c r="L130" s="46" t="s">
        <v>671</v>
      </c>
      <c r="M130" s="106">
        <v>28382</v>
      </c>
      <c r="N130" s="42">
        <v>36071</v>
      </c>
      <c r="O130" s="832"/>
      <c r="P130" s="58" t="s">
        <v>36</v>
      </c>
      <c r="Q130" s="10" t="s">
        <v>804</v>
      </c>
      <c r="R130" s="10" t="str">
        <f t="shared" ca="1" si="5"/>
        <v xml:space="preserve">27 NĂM 10 THÁNG 16 NGÀY </v>
      </c>
      <c r="S130" s="33" t="s">
        <v>805</v>
      </c>
      <c r="T130" s="33" t="str">
        <f>VLOOKUP(C130,Sheet5!$B$2:$G$253,6,0)</f>
        <v>051077000391</v>
      </c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43"/>
      <c r="AG130" s="43"/>
      <c r="AH130" s="50" t="s">
        <v>232</v>
      </c>
      <c r="AI130" s="44" t="s">
        <v>806</v>
      </c>
      <c r="AJ130" s="50" t="s">
        <v>807</v>
      </c>
      <c r="AK130" s="50"/>
      <c r="AL130" s="52"/>
      <c r="AM130" s="50" t="s">
        <v>156</v>
      </c>
      <c r="AN130" s="50"/>
      <c r="AO130" s="10" t="s">
        <v>503</v>
      </c>
      <c r="AP130" s="36">
        <f t="shared" ca="1" si="4"/>
        <v>48</v>
      </c>
    </row>
    <row r="131" spans="1:42" s="45" customFormat="1">
      <c r="A131" s="25">
        <f>IF(C131=0,"",SUBTOTAL(3,C$5:C131))</f>
        <v>127</v>
      </c>
      <c r="B131" s="109">
        <v>26</v>
      </c>
      <c r="C131" s="69" t="s">
        <v>808</v>
      </c>
      <c r="D131" s="27" t="str">
        <f>VLOOKUP(C131,Sheet4!$A$1:$B$300,2,0)</f>
        <v>6506006790</v>
      </c>
      <c r="E131" s="98" t="s">
        <v>809</v>
      </c>
      <c r="F131" s="697">
        <f>VLOOKUP(C131,'chuyển xếp 2024'!$C$5:$W$328,17,0)</f>
        <v>6694000</v>
      </c>
      <c r="G131" s="697">
        <f>VLOOKUP(C131,'chuyển xếp 2024'!$C$5:$W$328,19,0)</f>
        <v>0</v>
      </c>
      <c r="H131" s="67" t="s">
        <v>32</v>
      </c>
      <c r="I131" s="63" t="s">
        <v>33</v>
      </c>
      <c r="J131" s="63" t="s">
        <v>34</v>
      </c>
      <c r="K131" s="67"/>
      <c r="L131" s="46" t="s">
        <v>671</v>
      </c>
      <c r="M131" s="106">
        <v>29935</v>
      </c>
      <c r="N131" s="42">
        <v>38768</v>
      </c>
      <c r="O131" s="832"/>
      <c r="P131" s="58" t="s">
        <v>36</v>
      </c>
      <c r="Q131" s="10" t="s">
        <v>810</v>
      </c>
      <c r="R131" s="10" t="str">
        <f t="shared" ca="1" si="5"/>
        <v xml:space="preserve">20 NĂM 5 THÁNG 30 NGÀY </v>
      </c>
      <c r="S131" s="113" t="s">
        <v>811</v>
      </c>
      <c r="T131" s="33" t="str">
        <f>VLOOKUP(C131,Sheet5!$B$2:$G$253,6,0)</f>
        <v>092081002189</v>
      </c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43"/>
      <c r="AG131" s="43"/>
      <c r="AH131" s="50" t="s">
        <v>232</v>
      </c>
      <c r="AI131" s="44" t="s">
        <v>812</v>
      </c>
      <c r="AJ131" s="50" t="s">
        <v>813</v>
      </c>
      <c r="AK131" s="50"/>
      <c r="AL131" s="52"/>
      <c r="AM131" s="50" t="s">
        <v>156</v>
      </c>
      <c r="AN131" s="50"/>
      <c r="AO131" s="10" t="s">
        <v>503</v>
      </c>
      <c r="AP131" s="36">
        <f t="shared" ca="1" si="4"/>
        <v>44</v>
      </c>
    </row>
    <row r="132" spans="1:42" s="45" customFormat="1">
      <c r="A132" s="25">
        <f>IF(C132=0,"",SUBTOTAL(3,C$5:C132))</f>
        <v>128</v>
      </c>
      <c r="B132" s="109">
        <v>27</v>
      </c>
      <c r="C132" s="69" t="s">
        <v>814</v>
      </c>
      <c r="D132" s="27" t="str">
        <f>VLOOKUP(C132,Sheet4!$A$1:$B$300,2,0)</f>
        <v>9208016231</v>
      </c>
      <c r="E132" s="98" t="s">
        <v>815</v>
      </c>
      <c r="F132" s="697">
        <f>VLOOKUP(C132,'chuyển xếp 2024'!$C$5:$W$328,17,0)</f>
        <v>6694000</v>
      </c>
      <c r="G132" s="697">
        <f>VLOOKUP(C132,'chuyển xếp 2024'!$C$5:$W$328,19,0)</f>
        <v>0</v>
      </c>
      <c r="H132" s="67" t="s">
        <v>32</v>
      </c>
      <c r="I132" s="63" t="s">
        <v>33</v>
      </c>
      <c r="J132" s="63" t="s">
        <v>34</v>
      </c>
      <c r="K132" s="67"/>
      <c r="L132" s="46" t="s">
        <v>671</v>
      </c>
      <c r="M132" s="106">
        <v>29835</v>
      </c>
      <c r="N132" s="42">
        <v>39188</v>
      </c>
      <c r="O132" s="832"/>
      <c r="P132" s="58" t="s">
        <v>36</v>
      </c>
      <c r="Q132" s="10" t="s">
        <v>816</v>
      </c>
      <c r="R132" s="10" t="str">
        <f t="shared" ca="1" si="5"/>
        <v xml:space="preserve">19 NĂM 4 THÁNG 3 NGÀY </v>
      </c>
      <c r="S132" s="33" t="s">
        <v>817</v>
      </c>
      <c r="T132" s="33" t="str">
        <f>VLOOKUP(C132,Sheet5!$B$2:$G$253,6,0)</f>
        <v>086081006425</v>
      </c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43"/>
      <c r="AG132" s="43"/>
      <c r="AH132" s="50" t="s">
        <v>232</v>
      </c>
      <c r="AI132" s="44" t="s">
        <v>818</v>
      </c>
      <c r="AJ132" s="71" t="s">
        <v>819</v>
      </c>
      <c r="AK132" s="50"/>
      <c r="AL132" s="52"/>
      <c r="AM132" s="50" t="s">
        <v>156</v>
      </c>
      <c r="AN132" s="50"/>
      <c r="AO132" s="10" t="s">
        <v>503</v>
      </c>
      <c r="AP132" s="36">
        <f t="shared" ca="1" si="4"/>
        <v>44</v>
      </c>
    </row>
    <row r="133" spans="1:42" s="45" customFormat="1">
      <c r="A133" s="25">
        <f>IF(C133=0,"",SUBTOTAL(3,C$5:C133))</f>
        <v>129</v>
      </c>
      <c r="B133" s="109">
        <v>28</v>
      </c>
      <c r="C133" s="69" t="s">
        <v>820</v>
      </c>
      <c r="D133" s="27" t="str">
        <f>VLOOKUP(C133,Sheet4!$A$1:$B$300,2,0)</f>
        <v>9208016252</v>
      </c>
      <c r="E133" s="116" t="s">
        <v>821</v>
      </c>
      <c r="F133" s="697">
        <f>VLOOKUP(C133,'chuyển xếp 2024'!$C$5:$W$328,17,0)</f>
        <v>6694000</v>
      </c>
      <c r="G133" s="697">
        <f>VLOOKUP(C133,'chuyển xếp 2024'!$C$5:$W$328,19,0)</f>
        <v>0</v>
      </c>
      <c r="H133" s="63" t="s">
        <v>63</v>
      </c>
      <c r="I133" s="63" t="s">
        <v>33</v>
      </c>
      <c r="J133" s="63" t="s">
        <v>34</v>
      </c>
      <c r="K133" s="67"/>
      <c r="L133" s="46" t="s">
        <v>671</v>
      </c>
      <c r="M133" s="106">
        <v>28863</v>
      </c>
      <c r="N133" s="42">
        <v>39188</v>
      </c>
      <c r="O133" s="832"/>
      <c r="P133" s="58" t="s">
        <v>36</v>
      </c>
      <c r="Q133" s="10" t="s">
        <v>822</v>
      </c>
      <c r="R133" s="10" t="str">
        <f t="shared" ca="1" si="5"/>
        <v xml:space="preserve">19 NĂM 4 THÁNG 3 NGÀY </v>
      </c>
      <c r="S133" s="33" t="s">
        <v>823</v>
      </c>
      <c r="T133" s="33" t="str">
        <f>VLOOKUP(C133,Sheet5!$B$2:$G$253,6,0)</f>
        <v>092179014959</v>
      </c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43"/>
      <c r="AG133" s="43"/>
      <c r="AH133" s="50" t="s">
        <v>232</v>
      </c>
      <c r="AI133" s="44" t="s">
        <v>824</v>
      </c>
      <c r="AJ133" s="50" t="s">
        <v>825</v>
      </c>
      <c r="AK133" s="50"/>
      <c r="AL133" s="52"/>
      <c r="AM133" s="50" t="s">
        <v>156</v>
      </c>
      <c r="AN133" s="50"/>
      <c r="AO133" s="10" t="s">
        <v>503</v>
      </c>
      <c r="AP133" s="36">
        <f t="shared" ca="1" si="4"/>
        <v>47</v>
      </c>
    </row>
    <row r="134" spans="1:42" s="45" customFormat="1">
      <c r="A134" s="25">
        <f>IF(C134=0,"",SUBTOTAL(3,C$5:C134))</f>
        <v>130</v>
      </c>
      <c r="B134" s="109">
        <v>29</v>
      </c>
      <c r="C134" s="69" t="s">
        <v>826</v>
      </c>
      <c r="D134" s="27" t="str">
        <f>VLOOKUP(C134,Sheet4!$A$1:$B$300,2,0)</f>
        <v>9209006851</v>
      </c>
      <c r="E134" s="98" t="s">
        <v>827</v>
      </c>
      <c r="F134" s="697">
        <f>VLOOKUP(C134,'chuyển xếp 2024'!$C$5:$W$328,17,0)</f>
        <v>6198000</v>
      </c>
      <c r="G134" s="697">
        <f>VLOOKUP(C134,'chuyển xếp 2024'!$C$5:$W$328,19,0)</f>
        <v>0</v>
      </c>
      <c r="H134" s="67" t="s">
        <v>32</v>
      </c>
      <c r="I134" s="63" t="s">
        <v>828</v>
      </c>
      <c r="J134" s="63" t="s">
        <v>134</v>
      </c>
      <c r="K134" s="67"/>
      <c r="L134" s="46" t="s">
        <v>671</v>
      </c>
      <c r="M134" s="106">
        <v>27708</v>
      </c>
      <c r="N134" s="42">
        <v>39923</v>
      </c>
      <c r="O134" s="832"/>
      <c r="P134" s="58" t="s">
        <v>36</v>
      </c>
      <c r="Q134" s="10" t="s">
        <v>829</v>
      </c>
      <c r="R134" s="10" t="str">
        <f t="shared" ca="1" si="5"/>
        <v xml:space="preserve">17 NĂM 3 THÁNG 30 NGÀY </v>
      </c>
      <c r="S134" s="33" t="s">
        <v>830</v>
      </c>
      <c r="T134" s="33" t="str">
        <f>VLOOKUP(C134,Sheet5!$B$2:$G$253,6,0)</f>
        <v>092075005983</v>
      </c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43"/>
      <c r="AG134" s="43"/>
      <c r="AH134" s="50" t="s">
        <v>232</v>
      </c>
      <c r="AI134" s="44" t="s">
        <v>831</v>
      </c>
      <c r="AJ134" s="50" t="s">
        <v>832</v>
      </c>
      <c r="AK134" s="50"/>
      <c r="AL134" s="52"/>
      <c r="AM134" s="50" t="s">
        <v>156</v>
      </c>
      <c r="AN134" s="50"/>
      <c r="AO134" s="10" t="s">
        <v>387</v>
      </c>
      <c r="AP134" s="36">
        <f t="shared" ca="1" si="4"/>
        <v>50</v>
      </c>
    </row>
    <row r="135" spans="1:42" s="45" customFormat="1">
      <c r="A135" s="25">
        <f>IF(C135=0,"",SUBTOTAL(3,C$5:C135))</f>
        <v>131</v>
      </c>
      <c r="B135" s="109">
        <v>30</v>
      </c>
      <c r="C135" s="69" t="s">
        <v>833</v>
      </c>
      <c r="D135" s="27" t="str">
        <f>VLOOKUP(C135,Sheet4!$A$1:$B$300,2,0)</f>
        <v>9211010360</v>
      </c>
      <c r="E135" s="98" t="s">
        <v>834</v>
      </c>
      <c r="F135" s="697" t="e">
        <f>VLOOKUP(C135,'chuyển xếp 2024'!$C$5:$W$328,17,0)</f>
        <v>#N/A</v>
      </c>
      <c r="G135" s="697" t="e">
        <f>VLOOKUP(C135,'chuyển xếp 2024'!$C$5:$W$328,19,0)</f>
        <v>#N/A</v>
      </c>
      <c r="H135" s="67" t="s">
        <v>32</v>
      </c>
      <c r="I135" s="63" t="s">
        <v>33</v>
      </c>
      <c r="J135" s="63" t="s">
        <v>34</v>
      </c>
      <c r="K135" s="67"/>
      <c r="L135" s="46" t="s">
        <v>671</v>
      </c>
      <c r="M135" s="107">
        <v>28309</v>
      </c>
      <c r="N135" s="42">
        <v>40686</v>
      </c>
      <c r="O135" s="832"/>
      <c r="P135" s="58" t="s">
        <v>36</v>
      </c>
      <c r="Q135" s="10" t="s">
        <v>836</v>
      </c>
      <c r="R135" s="10" t="str">
        <f t="shared" ca="1" si="5"/>
        <v xml:space="preserve">15 NĂM 2 THÁNG 27 NGÀY </v>
      </c>
      <c r="S135" s="33" t="s">
        <v>837</v>
      </c>
      <c r="T135" s="33" t="str">
        <f>VLOOKUP(C135,Sheet5!$B$2:$G$253,6,0)</f>
        <v>092077001734</v>
      </c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43"/>
      <c r="AG135" s="43"/>
      <c r="AH135" s="50" t="s">
        <v>232</v>
      </c>
      <c r="AI135" s="44" t="s">
        <v>838</v>
      </c>
      <c r="AJ135" s="50" t="s">
        <v>839</v>
      </c>
      <c r="AK135" s="50"/>
      <c r="AL135" s="52"/>
      <c r="AM135" s="50" t="s">
        <v>156</v>
      </c>
      <c r="AN135" s="50"/>
      <c r="AO135" s="10" t="s">
        <v>387</v>
      </c>
      <c r="AP135" s="36">
        <f t="shared" ca="1" si="4"/>
        <v>49</v>
      </c>
    </row>
    <row r="136" spans="1:42" s="45" customFormat="1">
      <c r="A136" s="25">
        <f>IF(C136=0,"",SUBTOTAL(3,C$5:C136))</f>
        <v>132</v>
      </c>
      <c r="B136" s="109">
        <v>31</v>
      </c>
      <c r="C136" s="69" t="s">
        <v>843</v>
      </c>
      <c r="D136" s="27" t="str">
        <f>VLOOKUP(C136,Sheet4!$A$1:$B$300,2,0)</f>
        <v>9212008042</v>
      </c>
      <c r="E136" s="98" t="s">
        <v>844</v>
      </c>
      <c r="F136" s="697">
        <f>VLOOKUP(C136,'chuyển xếp 2024'!$C$5:$W$328,17,0)</f>
        <v>5739000</v>
      </c>
      <c r="G136" s="697">
        <f>VLOOKUP(C136,'chuyển xếp 2024'!$C$5:$W$328,19,0)</f>
        <v>0</v>
      </c>
      <c r="H136" s="67" t="s">
        <v>32</v>
      </c>
      <c r="I136" s="63" t="s">
        <v>33</v>
      </c>
      <c r="J136" s="63" t="s">
        <v>34</v>
      </c>
      <c r="K136" s="67"/>
      <c r="L136" s="46" t="s">
        <v>671</v>
      </c>
      <c r="M136" s="106">
        <v>33009</v>
      </c>
      <c r="N136" s="42">
        <v>41061</v>
      </c>
      <c r="O136" s="832"/>
      <c r="P136" s="58" t="s">
        <v>36</v>
      </c>
      <c r="Q136" s="10" t="s">
        <v>845</v>
      </c>
      <c r="R136" s="10" t="str">
        <f t="shared" ca="1" si="5"/>
        <v xml:space="preserve">14 NĂM 2 THÁNG 18 NGÀY </v>
      </c>
      <c r="S136" s="60" t="s">
        <v>846</v>
      </c>
      <c r="T136" s="33" t="str">
        <f>VLOOKUP(C136,Sheet5!$B$2:$G$253,6,0)</f>
        <v>025090010697</v>
      </c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117">
        <v>44621</v>
      </c>
      <c r="AG136" s="117"/>
      <c r="AH136" s="50" t="s">
        <v>232</v>
      </c>
      <c r="AI136" s="44" t="s">
        <v>847</v>
      </c>
      <c r="AJ136" s="71" t="s">
        <v>848</v>
      </c>
      <c r="AK136" s="50"/>
      <c r="AL136" s="52"/>
      <c r="AM136" s="50" t="s">
        <v>93</v>
      </c>
      <c r="AN136" s="50" t="s">
        <v>768</v>
      </c>
      <c r="AO136" s="10" t="s">
        <v>387</v>
      </c>
      <c r="AP136" s="36">
        <f t="shared" ca="1" si="4"/>
        <v>36</v>
      </c>
    </row>
    <row r="137" spans="1:42" s="45" customFormat="1">
      <c r="A137" s="25">
        <f>IF(C137=0,"",SUBTOTAL(3,C$5:C137))</f>
        <v>133</v>
      </c>
      <c r="B137" s="109">
        <v>32</v>
      </c>
      <c r="C137" s="69" t="s">
        <v>849</v>
      </c>
      <c r="D137" s="27" t="str">
        <f>VLOOKUP(C137,Sheet4!$A$1:$B$300,2,0)</f>
        <v>9209015402</v>
      </c>
      <c r="E137" s="98" t="s">
        <v>850</v>
      </c>
      <c r="F137" s="697">
        <f>VLOOKUP(C137,'chuyển xếp 2024'!$C$5:$W$328,17,0)</f>
        <v>5739000</v>
      </c>
      <c r="G137" s="697">
        <f>VLOOKUP(C137,'chuyển xếp 2024'!$C$5:$W$328,19,0)</f>
        <v>0</v>
      </c>
      <c r="H137" s="67" t="s">
        <v>32</v>
      </c>
      <c r="I137" s="63" t="s">
        <v>33</v>
      </c>
      <c r="J137" s="63" t="s">
        <v>34</v>
      </c>
      <c r="K137" s="67"/>
      <c r="L137" s="46" t="s">
        <v>671</v>
      </c>
      <c r="M137" s="106">
        <v>32174</v>
      </c>
      <c r="N137" s="42">
        <v>41061</v>
      </c>
      <c r="O137" s="832"/>
      <c r="P137" s="58" t="s">
        <v>36</v>
      </c>
      <c r="Q137" s="10" t="s">
        <v>851</v>
      </c>
      <c r="R137" s="10" t="str">
        <f t="shared" ca="1" si="5"/>
        <v xml:space="preserve">14 NĂM 2 THÁNG 18 NGÀY </v>
      </c>
      <c r="S137" s="113" t="s">
        <v>852</v>
      </c>
      <c r="T137" s="33" t="str">
        <f>VLOOKUP(C137,Sheet5!$B$2:$G$253,6,0)</f>
        <v>092088007089</v>
      </c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43"/>
      <c r="AG137" s="43"/>
      <c r="AH137" s="50" t="s">
        <v>232</v>
      </c>
      <c r="AI137" s="44" t="s">
        <v>724</v>
      </c>
      <c r="AJ137" s="50" t="s">
        <v>853</v>
      </c>
      <c r="AK137" s="50"/>
      <c r="AL137" s="52"/>
      <c r="AM137" s="50" t="s">
        <v>156</v>
      </c>
      <c r="AN137" s="50"/>
      <c r="AO137" s="10" t="s">
        <v>387</v>
      </c>
      <c r="AP137" s="36">
        <f t="shared" ref="AP137:AP200" ca="1" si="6">DATEDIF(M137,TODAY(),"y")</f>
        <v>38</v>
      </c>
    </row>
    <row r="138" spans="1:42" s="430" customFormat="1">
      <c r="A138" s="25">
        <f>IF(C138=0,"",SUBTOTAL(3,C$5:C138))</f>
        <v>134</v>
      </c>
      <c r="B138" s="109">
        <v>33</v>
      </c>
      <c r="C138" s="653" t="s">
        <v>854</v>
      </c>
      <c r="D138" s="27" t="str">
        <f>VLOOKUP(C138,Sheet4!$A$1:$B$300,2,0)</f>
        <v>5397003583</v>
      </c>
      <c r="E138" s="790" t="s">
        <v>855</v>
      </c>
      <c r="F138" s="697">
        <f>VLOOKUP(C138,'chuyển xếp 2024'!$C$5:$W$328,17,0)</f>
        <v>6694000</v>
      </c>
      <c r="G138" s="697">
        <f>VLOOKUP(C138,'chuyển xếp 2024'!$C$5:$W$328,19,0)</f>
        <v>0</v>
      </c>
      <c r="H138" s="654" t="s">
        <v>32</v>
      </c>
      <c r="I138" s="655" t="s">
        <v>33</v>
      </c>
      <c r="J138" s="655" t="s">
        <v>34</v>
      </c>
      <c r="K138" s="654"/>
      <c r="L138" s="656" t="s">
        <v>671</v>
      </c>
      <c r="M138" s="657">
        <v>25606</v>
      </c>
      <c r="N138" s="658">
        <v>35065</v>
      </c>
      <c r="O138" s="842"/>
      <c r="P138" s="659" t="s">
        <v>36</v>
      </c>
      <c r="Q138" s="660" t="s">
        <v>856</v>
      </c>
      <c r="R138" s="660" t="str">
        <f t="shared" ca="1" si="5"/>
        <v xml:space="preserve">30 NĂM 7 THÁNG 18 NGÀY </v>
      </c>
      <c r="S138" s="661" t="s">
        <v>857</v>
      </c>
      <c r="T138" s="33" t="str">
        <f>VLOOKUP(C138,Sheet5!$B$2:$G$253,6,0)</f>
        <v>036070008043</v>
      </c>
      <c r="U138" s="662"/>
      <c r="V138" s="662"/>
      <c r="W138" s="662"/>
      <c r="X138" s="662"/>
      <c r="Y138" s="662"/>
      <c r="Z138" s="662"/>
      <c r="AA138" s="662"/>
      <c r="AB138" s="662"/>
      <c r="AC138" s="662"/>
      <c r="AD138" s="662"/>
      <c r="AE138" s="662"/>
      <c r="AF138" s="663">
        <v>38600</v>
      </c>
      <c r="AG138" s="663"/>
      <c r="AH138" s="656" t="s">
        <v>232</v>
      </c>
      <c r="AI138" s="664" t="s">
        <v>858</v>
      </c>
      <c r="AJ138" s="656" t="s">
        <v>859</v>
      </c>
      <c r="AK138" s="656"/>
      <c r="AL138" s="645"/>
      <c r="AM138" s="656" t="s">
        <v>156</v>
      </c>
      <c r="AN138" s="656"/>
      <c r="AO138" s="660" t="s">
        <v>503</v>
      </c>
      <c r="AP138" s="644">
        <f t="shared" ca="1" si="6"/>
        <v>56</v>
      </c>
    </row>
    <row r="139" spans="1:42" s="45" customFormat="1">
      <c r="A139" s="25">
        <f>IF(C139=0,"",SUBTOTAL(3,C$5:C139))</f>
        <v>135</v>
      </c>
      <c r="B139" s="109">
        <v>34</v>
      </c>
      <c r="C139" s="69" t="s">
        <v>860</v>
      </c>
      <c r="D139" s="27" t="str">
        <f>VLOOKUP(C139,Sheet4!$A$1:$B$300,2,0)</f>
        <v>9213007224</v>
      </c>
      <c r="E139" s="98" t="s">
        <v>861</v>
      </c>
      <c r="F139" s="697">
        <f>VLOOKUP(C139,'chuyển xếp 2024'!$C$5:$W$328,17,0)</f>
        <v>5739000</v>
      </c>
      <c r="G139" s="697">
        <f>VLOOKUP(C139,'chuyển xếp 2024'!$C$5:$W$328,19,0)</f>
        <v>0</v>
      </c>
      <c r="H139" s="67" t="s">
        <v>32</v>
      </c>
      <c r="I139" s="63" t="s">
        <v>33</v>
      </c>
      <c r="J139" s="63" t="s">
        <v>700</v>
      </c>
      <c r="K139" s="67"/>
      <c r="L139" s="46" t="s">
        <v>671</v>
      </c>
      <c r="M139" s="106">
        <v>31477</v>
      </c>
      <c r="N139" s="42">
        <v>41366</v>
      </c>
      <c r="O139" s="832"/>
      <c r="P139" s="58" t="s">
        <v>36</v>
      </c>
      <c r="Q139" s="10" t="s">
        <v>862</v>
      </c>
      <c r="R139" s="10" t="str">
        <f t="shared" ca="1" si="5"/>
        <v xml:space="preserve">13 NĂM 4 THÁNG 17 NGÀY </v>
      </c>
      <c r="S139" s="113" t="s">
        <v>863</v>
      </c>
      <c r="T139" s="33" t="str">
        <f>VLOOKUP(C139,Sheet5!$B$2:$G$253,6,0)</f>
        <v>092086001143</v>
      </c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43">
        <v>40133</v>
      </c>
      <c r="AG139" s="43"/>
      <c r="AH139" s="50" t="s">
        <v>232</v>
      </c>
      <c r="AI139" s="44" t="s">
        <v>831</v>
      </c>
      <c r="AJ139" s="50" t="s">
        <v>864</v>
      </c>
      <c r="AK139" s="50"/>
      <c r="AL139" s="52"/>
      <c r="AM139" s="50" t="s">
        <v>156</v>
      </c>
      <c r="AN139" s="50"/>
      <c r="AO139" s="10" t="s">
        <v>387</v>
      </c>
      <c r="AP139" s="36">
        <f t="shared" ca="1" si="6"/>
        <v>40</v>
      </c>
    </row>
    <row r="140" spans="1:42" s="45" customFormat="1">
      <c r="A140" s="25">
        <f>IF(C140=0,"",SUBTOTAL(3,C$5:C140))</f>
        <v>136</v>
      </c>
      <c r="B140" s="109">
        <v>35</v>
      </c>
      <c r="C140" s="69" t="s">
        <v>865</v>
      </c>
      <c r="D140" s="27" t="str">
        <f>VLOOKUP(C140,Sheet4!$A$1:$B$300,2,0)</f>
        <v>9208016237</v>
      </c>
      <c r="E140" s="98" t="s">
        <v>866</v>
      </c>
      <c r="F140" s="697">
        <f>VLOOKUP(C140,'chuyển xếp 2024'!$C$5:$W$328,17,0)</f>
        <v>6694000</v>
      </c>
      <c r="G140" s="697">
        <f>VLOOKUP(C140,'chuyển xếp 2024'!$C$5:$W$328,19,0)</f>
        <v>0</v>
      </c>
      <c r="H140" s="67" t="s">
        <v>32</v>
      </c>
      <c r="I140" s="63" t="s">
        <v>33</v>
      </c>
      <c r="J140" s="63" t="s">
        <v>34</v>
      </c>
      <c r="K140" s="67"/>
      <c r="L140" s="46" t="s">
        <v>671</v>
      </c>
      <c r="M140" s="106">
        <v>28053</v>
      </c>
      <c r="N140" s="42">
        <v>39188</v>
      </c>
      <c r="O140" s="832"/>
      <c r="P140" s="58" t="s">
        <v>36</v>
      </c>
      <c r="Q140" s="10" t="s">
        <v>867</v>
      </c>
      <c r="R140" s="10" t="str">
        <f t="shared" ref="R140:R203" ca="1" si="7">DATEDIF(N140,TODAY(),"Y") &amp; " NĂM " &amp;DATEDIF(N140,TODAY(),"YM") &amp; " THÁNG " &amp; DATEDIF(N140,TODAY(), "MD") &amp; " NGÀY "</f>
        <v xml:space="preserve">19 NĂM 4 THÁNG 3 NGÀY </v>
      </c>
      <c r="S140" s="113" t="s">
        <v>868</v>
      </c>
      <c r="T140" s="33" t="str">
        <f>VLOOKUP(C140,Sheet5!$B$2:$G$253,6,0)</f>
        <v>092076000078</v>
      </c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43"/>
      <c r="AG140" s="43"/>
      <c r="AH140" s="50" t="s">
        <v>232</v>
      </c>
      <c r="AI140" s="44" t="s">
        <v>724</v>
      </c>
      <c r="AJ140" s="50" t="s">
        <v>869</v>
      </c>
      <c r="AK140" s="50"/>
      <c r="AL140" s="52"/>
      <c r="AM140" s="50" t="s">
        <v>156</v>
      </c>
      <c r="AN140" s="50"/>
      <c r="AO140" s="10" t="s">
        <v>870</v>
      </c>
      <c r="AP140" s="36">
        <f t="shared" ca="1" si="6"/>
        <v>49</v>
      </c>
    </row>
    <row r="141" spans="1:42" s="45" customFormat="1">
      <c r="A141" s="25">
        <f>IF(C141=0,"",SUBTOTAL(3,C$5:C141))</f>
        <v>137</v>
      </c>
      <c r="B141" s="109">
        <v>36</v>
      </c>
      <c r="C141" s="66" t="s">
        <v>880</v>
      </c>
      <c r="D141" s="27" t="str">
        <f>VLOOKUP(C141,Sheet4!$A$1:$B$300,2,0)</f>
        <v>9209015400</v>
      </c>
      <c r="E141" s="67" t="s">
        <v>881</v>
      </c>
      <c r="F141" s="697" t="e">
        <f>VLOOKUP(C141,'chuyển xếp 2024'!$C$5:$W$328,17,0)</f>
        <v>#N/A</v>
      </c>
      <c r="G141" s="697" t="e">
        <f>VLOOKUP(C141,'chuyển xếp 2024'!$C$5:$W$328,19,0)</f>
        <v>#N/A</v>
      </c>
      <c r="H141" s="67" t="s">
        <v>32</v>
      </c>
      <c r="I141" s="63" t="s">
        <v>33</v>
      </c>
      <c r="J141" s="63" t="s">
        <v>34</v>
      </c>
      <c r="K141" s="67"/>
      <c r="L141" s="46" t="s">
        <v>671</v>
      </c>
      <c r="M141" s="106">
        <v>31323</v>
      </c>
      <c r="N141" s="42">
        <v>42552</v>
      </c>
      <c r="O141" s="832"/>
      <c r="P141" s="58" t="s">
        <v>36</v>
      </c>
      <c r="Q141" s="10" t="s">
        <v>882</v>
      </c>
      <c r="R141" s="10" t="str">
        <f t="shared" ca="1" si="7"/>
        <v xml:space="preserve">10 NĂM 1 THÁNG 18 NGÀY </v>
      </c>
      <c r="S141" s="33" t="s">
        <v>883</v>
      </c>
      <c r="T141" s="33" t="str">
        <f>VLOOKUP(C141,Sheet5!$B$2:$G$253,6,0)</f>
        <v>056085009561</v>
      </c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43"/>
      <c r="AG141" s="43"/>
      <c r="AH141" s="50" t="s">
        <v>232</v>
      </c>
      <c r="AI141" s="44" t="s">
        <v>884</v>
      </c>
      <c r="AJ141" s="71" t="s">
        <v>885</v>
      </c>
      <c r="AK141" s="50"/>
      <c r="AL141" s="52"/>
      <c r="AM141" s="50" t="s">
        <v>156</v>
      </c>
      <c r="AN141" s="50"/>
      <c r="AO141" s="10" t="s">
        <v>886</v>
      </c>
      <c r="AP141" s="36">
        <f t="shared" ca="1" si="6"/>
        <v>40</v>
      </c>
    </row>
    <row r="142" spans="1:42" s="45" customFormat="1">
      <c r="A142" s="25">
        <f>IF(C142=0,"",SUBTOTAL(3,C$5:C142))</f>
        <v>138</v>
      </c>
      <c r="B142" s="109">
        <v>37</v>
      </c>
      <c r="C142" s="66" t="s">
        <v>887</v>
      </c>
      <c r="D142" s="27" t="str">
        <f>VLOOKUP(C142,Sheet4!$A$1:$B$300,2,0)</f>
        <v>9210000265</v>
      </c>
      <c r="E142" s="67" t="s">
        <v>888</v>
      </c>
      <c r="F142" s="697">
        <f>VLOOKUP(C142,'chuyển xếp 2024'!$C$5:$W$328,17,0)</f>
        <v>5739000</v>
      </c>
      <c r="G142" s="697">
        <f>VLOOKUP(C142,'chuyển xếp 2024'!$C$5:$W$328,19,0)</f>
        <v>0</v>
      </c>
      <c r="H142" s="67" t="s">
        <v>32</v>
      </c>
      <c r="I142" s="63" t="s">
        <v>33</v>
      </c>
      <c r="J142" s="63" t="s">
        <v>489</v>
      </c>
      <c r="K142" s="67"/>
      <c r="L142" s="46" t="s">
        <v>671</v>
      </c>
      <c r="M142" s="106">
        <v>31678</v>
      </c>
      <c r="N142" s="42">
        <v>42552</v>
      </c>
      <c r="O142" s="832"/>
      <c r="P142" s="58" t="s">
        <v>36</v>
      </c>
      <c r="Q142" s="10" t="s">
        <v>889</v>
      </c>
      <c r="R142" s="10" t="str">
        <f t="shared" ca="1" si="7"/>
        <v xml:space="preserve">10 NĂM 1 THÁNG 18 NGÀY </v>
      </c>
      <c r="S142" s="113" t="s">
        <v>890</v>
      </c>
      <c r="T142" s="33" t="str">
        <f>VLOOKUP(C142,Sheet5!$B$2:$G$253,6,0)</f>
        <v>092086009857</v>
      </c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43"/>
      <c r="AG142" s="43"/>
      <c r="AH142" s="50" t="s">
        <v>232</v>
      </c>
      <c r="AI142" s="44" t="s">
        <v>838</v>
      </c>
      <c r="AJ142" s="50" t="s">
        <v>839</v>
      </c>
      <c r="AK142" s="50"/>
      <c r="AL142" s="52"/>
      <c r="AM142" s="50" t="s">
        <v>156</v>
      </c>
      <c r="AN142" s="50"/>
      <c r="AO142" s="10" t="s">
        <v>886</v>
      </c>
      <c r="AP142" s="36">
        <f t="shared" ca="1" si="6"/>
        <v>39</v>
      </c>
    </row>
    <row r="143" spans="1:42" s="45" customFormat="1">
      <c r="A143" s="25">
        <f>IF(C143=0,"",SUBTOTAL(3,C$5:C143))</f>
        <v>139</v>
      </c>
      <c r="B143" s="109">
        <v>38</v>
      </c>
      <c r="C143" s="66" t="s">
        <v>894</v>
      </c>
      <c r="D143" s="27" t="str">
        <f>VLOOKUP(C143,Sheet4!$A$1:$B$300,2,0)</f>
        <v>9210018099</v>
      </c>
      <c r="E143" s="67" t="s">
        <v>895</v>
      </c>
      <c r="F143" s="697">
        <f>VLOOKUP(C143,'chuyển xếp 2024'!$C$5:$W$328,17,0)</f>
        <v>5739000</v>
      </c>
      <c r="G143" s="697">
        <f>VLOOKUP(C143,'chuyển xếp 2024'!$C$5:$W$328,19,0)</f>
        <v>0</v>
      </c>
      <c r="H143" s="67" t="s">
        <v>32</v>
      </c>
      <c r="I143" s="63" t="s">
        <v>33</v>
      </c>
      <c r="J143" s="63" t="s">
        <v>34</v>
      </c>
      <c r="K143" s="67"/>
      <c r="L143" s="46" t="s">
        <v>671</v>
      </c>
      <c r="M143" s="57">
        <v>29221</v>
      </c>
      <c r="N143" s="42">
        <v>42795</v>
      </c>
      <c r="O143" s="832"/>
      <c r="P143" s="58" t="s">
        <v>36</v>
      </c>
      <c r="Q143" s="10" t="s">
        <v>896</v>
      </c>
      <c r="R143" s="10" t="str">
        <f t="shared" ca="1" si="7"/>
        <v xml:space="preserve">9 NĂM 5 THÁNG 18 NGÀY </v>
      </c>
      <c r="S143" s="114" t="s">
        <v>897</v>
      </c>
      <c r="T143" s="33" t="str">
        <f>VLOOKUP(C143,Sheet5!$B$2:$G$253,6,0)</f>
        <v>092080004589</v>
      </c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43">
        <v>41928</v>
      </c>
      <c r="AG143" s="43"/>
      <c r="AH143" s="50" t="s">
        <v>232</v>
      </c>
      <c r="AI143" s="44" t="s">
        <v>898</v>
      </c>
      <c r="AJ143" s="50" t="s">
        <v>899</v>
      </c>
      <c r="AK143" s="50"/>
      <c r="AL143" s="52"/>
      <c r="AM143" s="50" t="s">
        <v>156</v>
      </c>
      <c r="AN143" s="50"/>
      <c r="AO143" s="10" t="s">
        <v>886</v>
      </c>
      <c r="AP143" s="36">
        <f t="shared" ca="1" si="6"/>
        <v>46</v>
      </c>
    </row>
    <row r="144" spans="1:42" s="45" customFormat="1">
      <c r="A144" s="25">
        <f>IF(C144=0,"",SUBTOTAL(3,C$5:C144))</f>
        <v>140</v>
      </c>
      <c r="B144" s="109">
        <v>39</v>
      </c>
      <c r="C144" s="66" t="s">
        <v>903</v>
      </c>
      <c r="D144" s="27" t="str">
        <f>VLOOKUP(C144,Sheet4!$A$1:$B$300,2,0)</f>
        <v>9216023993</v>
      </c>
      <c r="E144" s="67" t="s">
        <v>904</v>
      </c>
      <c r="F144" s="697">
        <f>VLOOKUP(C144,'chuyển xếp 2024'!$C$5:$W$328,17,0)</f>
        <v>5739000</v>
      </c>
      <c r="G144" s="697">
        <f>VLOOKUP(C144,'chuyển xếp 2024'!$C$5:$W$328,19,0)</f>
        <v>0</v>
      </c>
      <c r="H144" s="63" t="s">
        <v>63</v>
      </c>
      <c r="I144" s="63" t="s">
        <v>33</v>
      </c>
      <c r="J144" s="63" t="s">
        <v>34</v>
      </c>
      <c r="K144" s="118"/>
      <c r="L144" s="46" t="s">
        <v>671</v>
      </c>
      <c r="M144" s="75">
        <v>30682</v>
      </c>
      <c r="N144" s="42">
        <v>42857</v>
      </c>
      <c r="O144" s="832"/>
      <c r="P144" s="58" t="s">
        <v>36</v>
      </c>
      <c r="Q144" s="10" t="s">
        <v>905</v>
      </c>
      <c r="R144" s="10" t="str">
        <f t="shared" ca="1" si="7"/>
        <v xml:space="preserve">9 NĂM 3 THÁNG 17 NGÀY </v>
      </c>
      <c r="S144" s="114" t="s">
        <v>906</v>
      </c>
      <c r="T144" s="33" t="str">
        <f>VLOOKUP(C144,Sheet5!$B$2:$G$253,6,0)</f>
        <v>092184005012</v>
      </c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43">
        <v>41694</v>
      </c>
      <c r="AG144" s="43"/>
      <c r="AH144" s="50" t="s">
        <v>232</v>
      </c>
      <c r="AI144" s="44" t="s">
        <v>907</v>
      </c>
      <c r="AJ144" s="50" t="s">
        <v>899</v>
      </c>
      <c r="AK144" s="50"/>
      <c r="AL144" s="52"/>
      <c r="AM144" s="50" t="s">
        <v>156</v>
      </c>
      <c r="AN144" s="50"/>
      <c r="AO144" s="10" t="s">
        <v>908</v>
      </c>
      <c r="AP144" s="36">
        <f t="shared" ca="1" si="6"/>
        <v>42</v>
      </c>
    </row>
    <row r="145" spans="1:42" s="45" customFormat="1" ht="19.5" customHeight="1">
      <c r="A145" s="25">
        <f>IF(C145=0,"",SUBTOTAL(3,C$5:C145))</f>
        <v>141</v>
      </c>
      <c r="B145" s="109">
        <v>40</v>
      </c>
      <c r="C145" s="66" t="s">
        <v>909</v>
      </c>
      <c r="D145" s="27" t="str">
        <f>VLOOKUP(C145,Sheet4!$A$1:$B$300,2,0)</f>
        <v>9216023994</v>
      </c>
      <c r="E145" s="67" t="s">
        <v>910</v>
      </c>
      <c r="F145" s="697">
        <f>VLOOKUP(C145,'chuyển xếp 2024'!$C$5:$W$328,17,0)</f>
        <v>5739000</v>
      </c>
      <c r="G145" s="697">
        <f>VLOOKUP(C145,'chuyển xếp 2024'!$C$5:$W$328,19,0)</f>
        <v>0</v>
      </c>
      <c r="H145" s="63" t="s">
        <v>63</v>
      </c>
      <c r="I145" s="63" t="s">
        <v>33</v>
      </c>
      <c r="J145" s="63" t="s">
        <v>34</v>
      </c>
      <c r="K145" s="118"/>
      <c r="L145" s="46" t="s">
        <v>671</v>
      </c>
      <c r="M145" s="75">
        <v>35110</v>
      </c>
      <c r="N145" s="42">
        <v>42857</v>
      </c>
      <c r="O145" s="832"/>
      <c r="P145" s="58" t="s">
        <v>36</v>
      </c>
      <c r="Q145" s="10" t="s">
        <v>912</v>
      </c>
      <c r="R145" s="10" t="str">
        <f t="shared" ca="1" si="7"/>
        <v xml:space="preserve">9 NĂM 3 THÁNG 17 NGÀY </v>
      </c>
      <c r="S145" s="54" t="s">
        <v>913</v>
      </c>
      <c r="T145" s="33" t="str">
        <f>VLOOKUP(C145,Sheet5!$B$2:$G$253,6,0)</f>
        <v>091196000015</v>
      </c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43">
        <v>42339</v>
      </c>
      <c r="AG145" s="43"/>
      <c r="AH145" s="50" t="s">
        <v>232</v>
      </c>
      <c r="AI145" s="44" t="s">
        <v>914</v>
      </c>
      <c r="AJ145" s="71" t="s">
        <v>915</v>
      </c>
      <c r="AK145" s="50"/>
      <c r="AL145" s="52"/>
      <c r="AM145" s="50" t="s">
        <v>156</v>
      </c>
      <c r="AN145" s="50"/>
      <c r="AO145" s="10" t="s">
        <v>908</v>
      </c>
      <c r="AP145" s="36">
        <f t="shared" ca="1" si="6"/>
        <v>30</v>
      </c>
    </row>
    <row r="146" spans="1:42" s="45" customFormat="1">
      <c r="A146" s="25">
        <f>IF(C146=0,"",SUBTOTAL(3,C$5:C146))</f>
        <v>142</v>
      </c>
      <c r="B146" s="109">
        <v>41</v>
      </c>
      <c r="C146" s="66" t="s">
        <v>916</v>
      </c>
      <c r="D146" s="27" t="str">
        <f>VLOOKUP(C146,Sheet4!$A$1:$B$300,2,0)</f>
        <v>8621439497</v>
      </c>
      <c r="E146" s="67" t="s">
        <v>917</v>
      </c>
      <c r="F146" s="697">
        <f>VLOOKUP(C146,'chuyển xếp 2024'!$C$5:$W$328,17,0)</f>
        <v>5739000</v>
      </c>
      <c r="G146" s="697">
        <f>VLOOKUP(C146,'chuyển xếp 2024'!$C$5:$W$328,19,0)</f>
        <v>0</v>
      </c>
      <c r="H146" s="67" t="s">
        <v>32</v>
      </c>
      <c r="I146" s="63" t="s">
        <v>33</v>
      </c>
      <c r="J146" s="63" t="s">
        <v>34</v>
      </c>
      <c r="K146" s="118"/>
      <c r="L146" s="46" t="s">
        <v>671</v>
      </c>
      <c r="M146" s="75">
        <v>30414</v>
      </c>
      <c r="N146" s="42">
        <v>43040</v>
      </c>
      <c r="O146" s="832"/>
      <c r="P146" s="58" t="s">
        <v>36</v>
      </c>
      <c r="Q146" s="10" t="s">
        <v>918</v>
      </c>
      <c r="R146" s="10" t="str">
        <f t="shared" ca="1" si="7"/>
        <v xml:space="preserve">8 NĂM 9 THÁNG 18 NGÀY </v>
      </c>
      <c r="S146" s="33" t="s">
        <v>919</v>
      </c>
      <c r="T146" s="33" t="str">
        <f>VLOOKUP(C146,Sheet5!$B$2:$G$253,6,0)</f>
        <v>086083010078</v>
      </c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43"/>
      <c r="AG146" s="43"/>
      <c r="AH146" s="50" t="s">
        <v>232</v>
      </c>
      <c r="AI146" s="44" t="s">
        <v>920</v>
      </c>
      <c r="AJ146" s="50" t="s">
        <v>921</v>
      </c>
      <c r="AK146" s="50"/>
      <c r="AL146" s="52"/>
      <c r="AM146" s="50" t="s">
        <v>156</v>
      </c>
      <c r="AN146" s="50"/>
      <c r="AO146" s="10" t="s">
        <v>908</v>
      </c>
      <c r="AP146" s="36">
        <f t="shared" ca="1" si="6"/>
        <v>43</v>
      </c>
    </row>
    <row r="147" spans="1:42" s="45" customFormat="1" ht="21" customHeight="1">
      <c r="A147" s="25">
        <f>IF(C147=0,"",SUBTOTAL(3,C$5:C147))</f>
        <v>143</v>
      </c>
      <c r="B147" s="109">
        <v>42</v>
      </c>
      <c r="C147" s="66" t="s">
        <v>922</v>
      </c>
      <c r="D147" s="27" t="str">
        <f>VLOOKUP(C147,Sheet4!$A$1:$B$300,2,0)</f>
        <v>9222708768</v>
      </c>
      <c r="E147" s="67" t="s">
        <v>923</v>
      </c>
      <c r="F147" s="697">
        <f>VLOOKUP(C147,'chuyển xếp 2024'!$C$5:$W$328,17,0)</f>
        <v>5739000</v>
      </c>
      <c r="G147" s="697">
        <f>VLOOKUP(C147,'chuyển xếp 2024'!$C$5:$W$328,19,0)</f>
        <v>0</v>
      </c>
      <c r="H147" s="67" t="s">
        <v>32</v>
      </c>
      <c r="I147" s="63" t="s">
        <v>33</v>
      </c>
      <c r="J147" s="63" t="s">
        <v>34</v>
      </c>
      <c r="K147" s="118"/>
      <c r="L147" s="46" t="s">
        <v>671</v>
      </c>
      <c r="M147" s="75">
        <v>32289</v>
      </c>
      <c r="N147" s="42">
        <v>43040</v>
      </c>
      <c r="O147" s="832"/>
      <c r="P147" s="58" t="s">
        <v>36</v>
      </c>
      <c r="Q147" s="10" t="s">
        <v>924</v>
      </c>
      <c r="R147" s="10" t="str">
        <f t="shared" ca="1" si="7"/>
        <v xml:space="preserve">8 NĂM 9 THÁNG 18 NGÀY </v>
      </c>
      <c r="S147" s="54" t="s">
        <v>925</v>
      </c>
      <c r="T147" s="33" t="str">
        <f>VLOOKUP(C147,Sheet5!$B$2:$G$253,6,0)</f>
        <v>092088003692</v>
      </c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43">
        <v>43129</v>
      </c>
      <c r="AG147" s="43"/>
      <c r="AH147" s="50" t="s">
        <v>232</v>
      </c>
      <c r="AI147" s="44" t="s">
        <v>742</v>
      </c>
      <c r="AJ147" s="50" t="s">
        <v>926</v>
      </c>
      <c r="AK147" s="50"/>
      <c r="AL147" s="52"/>
      <c r="AM147" s="50" t="s">
        <v>156</v>
      </c>
      <c r="AN147" s="50"/>
      <c r="AO147" s="10" t="s">
        <v>908</v>
      </c>
      <c r="AP147" s="36">
        <f t="shared" ca="1" si="6"/>
        <v>38</v>
      </c>
    </row>
    <row r="148" spans="1:42" s="45" customFormat="1">
      <c r="A148" s="25">
        <f>IF(C148=0,"",SUBTOTAL(3,C$5:C148))</f>
        <v>144</v>
      </c>
      <c r="B148" s="109">
        <v>43</v>
      </c>
      <c r="C148" s="66" t="s">
        <v>927</v>
      </c>
      <c r="D148" s="27" t="str">
        <f>VLOOKUP(C148,Sheet4!$A$1:$B$300,2,0)</f>
        <v>9222344590</v>
      </c>
      <c r="E148" s="67" t="s">
        <v>928</v>
      </c>
      <c r="F148" s="697">
        <f>VLOOKUP(C148,'chuyển xếp 2024'!$C$5:$W$328,17,0)</f>
        <v>5739000</v>
      </c>
      <c r="G148" s="697">
        <f>VLOOKUP(C148,'chuyển xếp 2024'!$C$5:$W$328,19,0)</f>
        <v>0</v>
      </c>
      <c r="H148" s="67" t="s">
        <v>32</v>
      </c>
      <c r="I148" s="63" t="s">
        <v>33</v>
      </c>
      <c r="J148" s="63" t="s">
        <v>34</v>
      </c>
      <c r="K148" s="118"/>
      <c r="L148" s="46" t="s">
        <v>671</v>
      </c>
      <c r="M148" s="75">
        <v>29952</v>
      </c>
      <c r="N148" s="42">
        <v>43040</v>
      </c>
      <c r="O148" s="832"/>
      <c r="P148" s="58" t="s">
        <v>36</v>
      </c>
      <c r="Q148" s="10" t="s">
        <v>929</v>
      </c>
      <c r="R148" s="10" t="str">
        <f t="shared" ca="1" si="7"/>
        <v xml:space="preserve">8 NĂM 9 THÁNG 18 NGÀY </v>
      </c>
      <c r="S148" s="113" t="s">
        <v>930</v>
      </c>
      <c r="T148" s="33" t="str">
        <f>VLOOKUP(C148,Sheet5!$B$2:$G$253,6,0)</f>
        <v>092082005535</v>
      </c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43"/>
      <c r="AG148" s="43"/>
      <c r="AH148" s="50" t="s">
        <v>232</v>
      </c>
      <c r="AI148" s="44" t="s">
        <v>898</v>
      </c>
      <c r="AJ148" s="50" t="s">
        <v>899</v>
      </c>
      <c r="AK148" s="50"/>
      <c r="AL148" s="52"/>
      <c r="AM148" s="50" t="s">
        <v>156</v>
      </c>
      <c r="AN148" s="50"/>
      <c r="AO148" s="10" t="s">
        <v>908</v>
      </c>
      <c r="AP148" s="36">
        <f t="shared" ca="1" si="6"/>
        <v>44</v>
      </c>
    </row>
    <row r="149" spans="1:42" s="45" customFormat="1">
      <c r="A149" s="25">
        <f>IF(C149=0,"",SUBTOTAL(3,C$5:C149))</f>
        <v>145</v>
      </c>
      <c r="B149" s="109">
        <v>44</v>
      </c>
      <c r="C149" s="66" t="s">
        <v>931</v>
      </c>
      <c r="D149" s="27" t="str">
        <f>VLOOKUP(C149,Sheet4!$A$1:$B$300,2,0)</f>
        <v>8723924817</v>
      </c>
      <c r="E149" s="67" t="s">
        <v>932</v>
      </c>
      <c r="F149" s="697">
        <f>VLOOKUP(C149,'chuyển xếp 2024'!$C$5:$W$328,17,0)</f>
        <v>5739000</v>
      </c>
      <c r="G149" s="697">
        <f>VLOOKUP(C149,'chuyển xếp 2024'!$C$5:$W$328,19,0)</f>
        <v>0</v>
      </c>
      <c r="H149" s="67" t="s">
        <v>32</v>
      </c>
      <c r="I149" s="63" t="s">
        <v>33</v>
      </c>
      <c r="J149" s="63" t="s">
        <v>34</v>
      </c>
      <c r="K149" s="67"/>
      <c r="L149" s="46" t="s">
        <v>671</v>
      </c>
      <c r="M149" s="75">
        <v>32509</v>
      </c>
      <c r="N149" s="42">
        <v>43191</v>
      </c>
      <c r="O149" s="832"/>
      <c r="P149" s="53" t="s">
        <v>933</v>
      </c>
      <c r="Q149" s="10" t="s">
        <v>2510</v>
      </c>
      <c r="R149" s="10" t="str">
        <f t="shared" ca="1" si="7"/>
        <v xml:space="preserve">8 NĂM 4 THÁNG 18 NGÀY </v>
      </c>
      <c r="S149" s="54" t="s">
        <v>934</v>
      </c>
      <c r="T149" s="33" t="str">
        <f>VLOOKUP(C149,Sheet5!$B$2:$G$253,6,0)</f>
        <v>087089001910</v>
      </c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43">
        <v>40449</v>
      </c>
      <c r="AG149" s="43"/>
      <c r="AH149" s="50" t="s">
        <v>232</v>
      </c>
      <c r="AI149" s="44" t="s">
        <v>935</v>
      </c>
      <c r="AJ149" s="71" t="s">
        <v>936</v>
      </c>
      <c r="AK149" s="50"/>
      <c r="AL149" s="52"/>
      <c r="AM149" s="68" t="s">
        <v>156</v>
      </c>
      <c r="AN149" s="68"/>
      <c r="AO149" s="10" t="s">
        <v>908</v>
      </c>
      <c r="AP149" s="36">
        <f t="shared" ca="1" si="6"/>
        <v>37</v>
      </c>
    </row>
    <row r="150" spans="1:42" s="45" customFormat="1">
      <c r="A150" s="25">
        <f>IF(C150=0,"",SUBTOTAL(3,C$5:C150))</f>
        <v>146</v>
      </c>
      <c r="B150" s="109">
        <v>45</v>
      </c>
      <c r="C150" s="69" t="s">
        <v>937</v>
      </c>
      <c r="D150" s="27" t="str">
        <f>VLOOKUP(C150,Sheet4!$A$1:$B$300,2,0)</f>
        <v>5496032574</v>
      </c>
      <c r="E150" s="98" t="s">
        <v>938</v>
      </c>
      <c r="F150" s="697" t="e">
        <f>VLOOKUP(C150,'chuyển xếp 2024'!$C$5:$W$328,17,0)</f>
        <v>#N/A</v>
      </c>
      <c r="G150" s="697" t="e">
        <f>VLOOKUP(C150,'chuyển xếp 2024'!$C$5:$W$328,19,0)</f>
        <v>#N/A</v>
      </c>
      <c r="H150" s="63" t="s">
        <v>63</v>
      </c>
      <c r="I150" s="63" t="s">
        <v>33</v>
      </c>
      <c r="J150" s="63" t="s">
        <v>34</v>
      </c>
      <c r="K150" s="67"/>
      <c r="L150" s="46" t="s">
        <v>671</v>
      </c>
      <c r="M150" s="106">
        <v>27756</v>
      </c>
      <c r="N150" s="42">
        <v>34426</v>
      </c>
      <c r="O150" s="832"/>
      <c r="P150" s="53" t="s">
        <v>36</v>
      </c>
      <c r="Q150" s="10" t="s">
        <v>939</v>
      </c>
      <c r="R150" s="10" t="str">
        <f t="shared" ca="1" si="7"/>
        <v xml:space="preserve">32 NĂM 4 THÁNG 17 NGÀY </v>
      </c>
      <c r="S150" s="54">
        <v>361677676</v>
      </c>
      <c r="T150" s="33" t="str">
        <f>VLOOKUP(C150,Sheet5!$B$2:$G$253,6,0)</f>
        <v>092175002834</v>
      </c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43">
        <v>38164</v>
      </c>
      <c r="AG150" s="43"/>
      <c r="AH150" s="50" t="s">
        <v>232</v>
      </c>
      <c r="AI150" s="44" t="s">
        <v>724</v>
      </c>
      <c r="AJ150" s="50" t="s">
        <v>940</v>
      </c>
      <c r="AK150" s="50"/>
      <c r="AL150" s="52"/>
      <c r="AM150" s="50" t="s">
        <v>156</v>
      </c>
      <c r="AN150" s="50"/>
      <c r="AO150" s="10" t="s">
        <v>870</v>
      </c>
      <c r="AP150" s="36">
        <f t="shared" ca="1" si="6"/>
        <v>50</v>
      </c>
    </row>
    <row r="151" spans="1:42" s="45" customFormat="1">
      <c r="A151" s="25">
        <f>IF(C151=0,"",SUBTOTAL(3,C$5:C151))</f>
        <v>147</v>
      </c>
      <c r="B151" s="109">
        <v>46</v>
      </c>
      <c r="C151" s="69" t="s">
        <v>941</v>
      </c>
      <c r="D151" s="27" t="str">
        <f>VLOOKUP(C151,Sheet4!$A$1:$B$300,2,0)</f>
        <v>5404002328</v>
      </c>
      <c r="E151" s="98" t="s">
        <v>942</v>
      </c>
      <c r="F151" s="697">
        <f>VLOOKUP(C151,'chuyển xếp 2024'!$C$5:$W$328,17,0)</f>
        <v>6694000</v>
      </c>
      <c r="G151" s="697">
        <f>VLOOKUP(C151,'chuyển xếp 2024'!$C$5:$W$328,19,0)</f>
        <v>0</v>
      </c>
      <c r="H151" s="63" t="s">
        <v>63</v>
      </c>
      <c r="I151" s="63" t="s">
        <v>33</v>
      </c>
      <c r="J151" s="63" t="s">
        <v>34</v>
      </c>
      <c r="K151" s="67"/>
      <c r="L151" s="46" t="s">
        <v>671</v>
      </c>
      <c r="M151" s="106">
        <v>27885</v>
      </c>
      <c r="N151" s="42">
        <v>37803</v>
      </c>
      <c r="O151" s="832"/>
      <c r="P151" s="53" t="s">
        <v>36</v>
      </c>
      <c r="Q151" s="10" t="s">
        <v>943</v>
      </c>
      <c r="R151" s="10" t="str">
        <f t="shared" ca="1" si="7"/>
        <v xml:space="preserve">23 NĂM 1 THÁNG 18 NGÀY </v>
      </c>
      <c r="S151" s="54">
        <v>183130486</v>
      </c>
      <c r="T151" s="33" t="str">
        <f>VLOOKUP(C151,Sheet5!$B$2:$G$253,6,0)</f>
        <v>042176011592</v>
      </c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43">
        <v>35338</v>
      </c>
      <c r="AG151" s="43"/>
      <c r="AH151" s="50" t="s">
        <v>232</v>
      </c>
      <c r="AI151" s="44" t="s">
        <v>750</v>
      </c>
      <c r="AJ151" s="50" t="s">
        <v>944</v>
      </c>
      <c r="AK151" s="50"/>
      <c r="AL151" s="52"/>
      <c r="AM151" s="50" t="s">
        <v>156</v>
      </c>
      <c r="AN151" s="50"/>
      <c r="AO151" s="10" t="s">
        <v>870</v>
      </c>
      <c r="AP151" s="36">
        <f t="shared" ca="1" si="6"/>
        <v>50</v>
      </c>
    </row>
    <row r="152" spans="1:42" s="45" customFormat="1">
      <c r="A152" s="25">
        <f>IF(C152=0,"",SUBTOTAL(3,C$5:C152))</f>
        <v>148</v>
      </c>
      <c r="B152" s="109">
        <v>47</v>
      </c>
      <c r="C152" s="69" t="s">
        <v>945</v>
      </c>
      <c r="D152" s="27" t="str">
        <f>VLOOKUP(C152,Sheet4!$A$1:$B$300,2,0)</f>
        <v>6506006797</v>
      </c>
      <c r="E152" s="98" t="s">
        <v>946</v>
      </c>
      <c r="F152" s="697">
        <f>VLOOKUP(C152,'chuyển xếp 2024'!$C$5:$W$328,17,0)</f>
        <v>6694000</v>
      </c>
      <c r="G152" s="697">
        <f>VLOOKUP(C152,'chuyển xếp 2024'!$C$5:$W$328,19,0)</f>
        <v>0</v>
      </c>
      <c r="H152" s="63" t="s">
        <v>63</v>
      </c>
      <c r="I152" s="63" t="s">
        <v>33</v>
      </c>
      <c r="J152" s="63" t="s">
        <v>34</v>
      </c>
      <c r="K152" s="67"/>
      <c r="L152" s="46" t="s">
        <v>671</v>
      </c>
      <c r="M152" s="106">
        <v>28495</v>
      </c>
      <c r="N152" s="42">
        <v>38768</v>
      </c>
      <c r="O152" s="832"/>
      <c r="P152" s="53" t="s">
        <v>36</v>
      </c>
      <c r="Q152" s="10" t="s">
        <v>947</v>
      </c>
      <c r="R152" s="10" t="str">
        <f t="shared" ca="1" si="7"/>
        <v xml:space="preserve">20 NĂM 5 THÁNG 30 NGÀY </v>
      </c>
      <c r="S152" s="54">
        <v>183134107</v>
      </c>
      <c r="T152" s="33" t="str">
        <f>VLOOKUP(C152,Sheet5!$B$2:$G$253,6,0)</f>
        <v>042178000304</v>
      </c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43">
        <v>35071</v>
      </c>
      <c r="AG152" s="43"/>
      <c r="AH152" s="50" t="s">
        <v>232</v>
      </c>
      <c r="AI152" s="44" t="s">
        <v>948</v>
      </c>
      <c r="AJ152" s="50" t="s">
        <v>949</v>
      </c>
      <c r="AK152" s="50"/>
      <c r="AL152" s="52"/>
      <c r="AM152" s="50" t="s">
        <v>156</v>
      </c>
      <c r="AN152" s="50"/>
      <c r="AO152" s="10" t="s">
        <v>870</v>
      </c>
      <c r="AP152" s="36">
        <f t="shared" ca="1" si="6"/>
        <v>48</v>
      </c>
    </row>
    <row r="153" spans="1:42" s="45" customFormat="1">
      <c r="A153" s="25">
        <f>IF(C153=0,"",SUBTOTAL(3,C$5:C153))</f>
        <v>149</v>
      </c>
      <c r="B153" s="109">
        <v>48</v>
      </c>
      <c r="C153" s="69" t="s">
        <v>950</v>
      </c>
      <c r="D153" s="27" t="str">
        <f>VLOOKUP(C153,Sheet4!$A$1:$B$300,2,0)</f>
        <v>9209021583</v>
      </c>
      <c r="E153" s="98" t="s">
        <v>951</v>
      </c>
      <c r="F153" s="697">
        <f>VLOOKUP(C153,'chuyển xếp 2024'!$C$5:$W$328,17,0)</f>
        <v>6694000</v>
      </c>
      <c r="G153" s="697">
        <f>VLOOKUP(C153,'chuyển xếp 2024'!$C$5:$W$328,19,0)</f>
        <v>0</v>
      </c>
      <c r="H153" s="63" t="s">
        <v>63</v>
      </c>
      <c r="I153" s="63" t="s">
        <v>33</v>
      </c>
      <c r="J153" s="63" t="s">
        <v>134</v>
      </c>
      <c r="K153" s="67"/>
      <c r="L153" s="46" t="s">
        <v>671</v>
      </c>
      <c r="M153" s="106">
        <v>28126</v>
      </c>
      <c r="N153" s="42">
        <v>40118</v>
      </c>
      <c r="O153" s="832"/>
      <c r="P153" s="53" t="s">
        <v>36</v>
      </c>
      <c r="Q153" s="10" t="s">
        <v>952</v>
      </c>
      <c r="R153" s="10" t="str">
        <f t="shared" ca="1" si="7"/>
        <v xml:space="preserve">16 NĂM 9 THÁNG 18 NGÀY </v>
      </c>
      <c r="S153" s="54">
        <v>361697892</v>
      </c>
      <c r="T153" s="33" t="str">
        <f>VLOOKUP(C153,Sheet5!$B$2:$G$253,6,0)</f>
        <v>092177011505</v>
      </c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43">
        <v>38687</v>
      </c>
      <c r="AG153" s="43"/>
      <c r="AH153" s="50" t="s">
        <v>232</v>
      </c>
      <c r="AI153" s="44" t="s">
        <v>708</v>
      </c>
      <c r="AJ153" s="50" t="s">
        <v>953</v>
      </c>
      <c r="AK153" s="50"/>
      <c r="AL153" s="52"/>
      <c r="AM153" s="50" t="s">
        <v>156</v>
      </c>
      <c r="AN153" s="50"/>
      <c r="AO153" s="10" t="s">
        <v>870</v>
      </c>
      <c r="AP153" s="36">
        <f t="shared" ca="1" si="6"/>
        <v>49</v>
      </c>
    </row>
    <row r="154" spans="1:42" s="45" customFormat="1">
      <c r="A154" s="25">
        <f>IF(C154=0,"",SUBTOTAL(3,C$5:C154))</f>
        <v>150</v>
      </c>
      <c r="B154" s="109">
        <v>49</v>
      </c>
      <c r="C154" s="69" t="s">
        <v>954</v>
      </c>
      <c r="D154" s="27" t="str">
        <f>VLOOKUP(C154,Sheet4!$A$1:$B$300,2,0)</f>
        <v>5496032492</v>
      </c>
      <c r="E154" s="98" t="s">
        <v>955</v>
      </c>
      <c r="F154" s="697">
        <f>VLOOKUP(C154,'chuyển xếp 2024'!$C$5:$W$328,17,0)</f>
        <v>7230000</v>
      </c>
      <c r="G154" s="697">
        <f>VLOOKUP(C154,'chuyển xếp 2024'!$C$5:$W$328,19,0)</f>
        <v>0</v>
      </c>
      <c r="H154" s="67" t="s">
        <v>32</v>
      </c>
      <c r="I154" s="63" t="s">
        <v>33</v>
      </c>
      <c r="J154" s="63" t="s">
        <v>34</v>
      </c>
      <c r="K154" s="67"/>
      <c r="L154" s="46" t="s">
        <v>671</v>
      </c>
      <c r="M154" s="106">
        <v>27395</v>
      </c>
      <c r="N154" s="42">
        <v>34516</v>
      </c>
      <c r="O154" s="832"/>
      <c r="P154" s="53" t="s">
        <v>36</v>
      </c>
      <c r="Q154" s="10" t="s">
        <v>956</v>
      </c>
      <c r="R154" s="10" t="str">
        <f t="shared" ca="1" si="7"/>
        <v xml:space="preserve">32 NĂM 1 THÁNG 18 NGÀY </v>
      </c>
      <c r="S154" s="54">
        <v>361534646</v>
      </c>
      <c r="T154" s="33" t="str">
        <f>VLOOKUP(C154,Sheet5!$B$2:$G$253,6,0)</f>
        <v>093075006597</v>
      </c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43">
        <v>40828</v>
      </c>
      <c r="AG154" s="43"/>
      <c r="AH154" s="50" t="s">
        <v>232</v>
      </c>
      <c r="AI154" s="44" t="s">
        <v>957</v>
      </c>
      <c r="AJ154" s="50" t="s">
        <v>958</v>
      </c>
      <c r="AK154" s="50"/>
      <c r="AL154" s="52"/>
      <c r="AM154" s="50" t="s">
        <v>156</v>
      </c>
      <c r="AN154" s="50"/>
      <c r="AO154" s="10" t="s">
        <v>870</v>
      </c>
      <c r="AP154" s="36">
        <f t="shared" ca="1" si="6"/>
        <v>51</v>
      </c>
    </row>
    <row r="155" spans="1:42" s="45" customFormat="1">
      <c r="A155" s="25">
        <f>IF(C155=0,"",SUBTOTAL(3,C$5:C155))</f>
        <v>151</v>
      </c>
      <c r="B155" s="109">
        <v>50</v>
      </c>
      <c r="C155" s="69" t="s">
        <v>963</v>
      </c>
      <c r="D155" s="27" t="str">
        <f>VLOOKUP(C155,Sheet4!$A$1:$B$300,2,0)</f>
        <v>9208016228</v>
      </c>
      <c r="E155" s="98" t="s">
        <v>964</v>
      </c>
      <c r="F155" s="697">
        <f>VLOOKUP(C155,'chuyển xếp 2024'!$C$5:$W$328,17,0)</f>
        <v>6694000</v>
      </c>
      <c r="G155" s="697">
        <f>VLOOKUP(C155,'chuyển xếp 2024'!$C$5:$W$328,19,0)</f>
        <v>0</v>
      </c>
      <c r="H155" s="63" t="s">
        <v>63</v>
      </c>
      <c r="I155" s="63" t="s">
        <v>33</v>
      </c>
      <c r="J155" s="63" t="s">
        <v>34</v>
      </c>
      <c r="K155" s="67"/>
      <c r="L155" s="46" t="s">
        <v>671</v>
      </c>
      <c r="M155" s="106">
        <v>29299</v>
      </c>
      <c r="N155" s="42">
        <v>39188</v>
      </c>
      <c r="O155" s="832"/>
      <c r="P155" s="53" t="s">
        <v>36</v>
      </c>
      <c r="Q155" s="10" t="s">
        <v>965</v>
      </c>
      <c r="R155" s="10" t="str">
        <f t="shared" ca="1" si="7"/>
        <v xml:space="preserve">19 NĂM 4 THÁNG 3 NGÀY </v>
      </c>
      <c r="S155" s="54">
        <v>331283292</v>
      </c>
      <c r="T155" s="33" t="str">
        <f>VLOOKUP(C155,Sheet5!$B$2:$G$253,6,0)</f>
        <v>086180000012</v>
      </c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43">
        <v>35604</v>
      </c>
      <c r="AG155" s="43"/>
      <c r="AH155" s="50" t="s">
        <v>232</v>
      </c>
      <c r="AI155" s="44" t="s">
        <v>966</v>
      </c>
      <c r="AJ155" s="50" t="s">
        <v>962</v>
      </c>
      <c r="AK155" s="50"/>
      <c r="AL155" s="52"/>
      <c r="AM155" s="50" t="s">
        <v>156</v>
      </c>
      <c r="AN155" s="50"/>
      <c r="AO155" s="10" t="s">
        <v>870</v>
      </c>
      <c r="AP155" s="36">
        <f t="shared" ca="1" si="6"/>
        <v>46</v>
      </c>
    </row>
    <row r="156" spans="1:42" s="45" customFormat="1">
      <c r="A156" s="25">
        <f>IF(C156=0,"",SUBTOTAL(3,C$5:C156))</f>
        <v>152</v>
      </c>
      <c r="B156" s="109">
        <v>51</v>
      </c>
      <c r="C156" s="69" t="s">
        <v>968</v>
      </c>
      <c r="D156" s="27" t="str">
        <f>VLOOKUP(C156,Sheet4!$A$1:$B$300,2,0)</f>
        <v>9208016248</v>
      </c>
      <c r="E156" s="98" t="s">
        <v>969</v>
      </c>
      <c r="F156" s="697">
        <f>VLOOKUP(C156,'chuyển xếp 2024'!$C$5:$W$328,17,0)</f>
        <v>6694000</v>
      </c>
      <c r="G156" s="697">
        <f>VLOOKUP(C156,'chuyển xếp 2024'!$C$5:$W$328,19,0)</f>
        <v>0</v>
      </c>
      <c r="H156" s="67" t="s">
        <v>32</v>
      </c>
      <c r="I156" s="63" t="s">
        <v>33</v>
      </c>
      <c r="J156" s="63" t="s">
        <v>34</v>
      </c>
      <c r="K156" s="67"/>
      <c r="L156" s="46" t="s">
        <v>671</v>
      </c>
      <c r="M156" s="106">
        <v>29192</v>
      </c>
      <c r="N156" s="42">
        <v>39188</v>
      </c>
      <c r="O156" s="832"/>
      <c r="P156" s="53" t="s">
        <v>36</v>
      </c>
      <c r="Q156" s="10" t="s">
        <v>970</v>
      </c>
      <c r="R156" s="10" t="str">
        <f t="shared" ca="1" si="7"/>
        <v xml:space="preserve">19 NĂM 4 THÁNG 3 NGÀY </v>
      </c>
      <c r="S156" s="54">
        <v>361738776</v>
      </c>
      <c r="T156" s="33" t="str">
        <f>VLOOKUP(C156,Sheet5!$B$2:$G$253,6,0)</f>
        <v>092079007931</v>
      </c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43">
        <v>39057</v>
      </c>
      <c r="AG156" s="43"/>
      <c r="AH156" s="50" t="s">
        <v>232</v>
      </c>
      <c r="AI156" s="44" t="s">
        <v>812</v>
      </c>
      <c r="AJ156" s="50" t="s">
        <v>971</v>
      </c>
      <c r="AK156" s="50"/>
      <c r="AL156" s="52"/>
      <c r="AM156" s="50" t="s">
        <v>156</v>
      </c>
      <c r="AN156" s="50"/>
      <c r="AO156" s="10" t="s">
        <v>870</v>
      </c>
      <c r="AP156" s="36">
        <f t="shared" ca="1" si="6"/>
        <v>46</v>
      </c>
    </row>
    <row r="157" spans="1:42" s="45" customFormat="1">
      <c r="A157" s="25">
        <f>IF(C157=0,"",SUBTOTAL(3,C$5:C157))</f>
        <v>153</v>
      </c>
      <c r="B157" s="109">
        <v>52</v>
      </c>
      <c r="C157" s="69" t="s">
        <v>972</v>
      </c>
      <c r="D157" s="27" t="str">
        <f>VLOOKUP(C157,Sheet4!$A$1:$B$300,2,0)</f>
        <v>9208016249</v>
      </c>
      <c r="E157" s="98" t="s">
        <v>973</v>
      </c>
      <c r="F157" s="697">
        <f>VLOOKUP(C157,'chuyển xếp 2024'!$C$5:$W$328,17,0)</f>
        <v>6694000</v>
      </c>
      <c r="G157" s="697">
        <f>VLOOKUP(C157,'chuyển xếp 2024'!$C$5:$W$328,19,0)</f>
        <v>0</v>
      </c>
      <c r="H157" s="67" t="s">
        <v>32</v>
      </c>
      <c r="I157" s="63" t="s">
        <v>33</v>
      </c>
      <c r="J157" s="63" t="s">
        <v>34</v>
      </c>
      <c r="K157" s="67"/>
      <c r="L157" s="46" t="s">
        <v>671</v>
      </c>
      <c r="M157" s="106">
        <v>29641</v>
      </c>
      <c r="N157" s="42">
        <v>39188</v>
      </c>
      <c r="O157" s="832"/>
      <c r="P157" s="53" t="s">
        <v>36</v>
      </c>
      <c r="Q157" s="10" t="s">
        <v>974</v>
      </c>
      <c r="R157" s="10" t="str">
        <f t="shared" ca="1" si="7"/>
        <v xml:space="preserve">19 NĂM 4 THÁNG 3 NGÀY </v>
      </c>
      <c r="S157" s="54">
        <v>362062822</v>
      </c>
      <c r="T157" s="33" t="str">
        <f>VLOOKUP(C157,Sheet5!$B$2:$G$253,6,0)</f>
        <v>092081015650</v>
      </c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43">
        <v>37201</v>
      </c>
      <c r="AG157" s="43"/>
      <c r="AH157" s="50" t="s">
        <v>232</v>
      </c>
      <c r="AI157" s="44" t="s">
        <v>724</v>
      </c>
      <c r="AJ157" s="50" t="s">
        <v>975</v>
      </c>
      <c r="AK157" s="50"/>
      <c r="AL157" s="52"/>
      <c r="AM157" s="50" t="s">
        <v>156</v>
      </c>
      <c r="AN157" s="50"/>
      <c r="AO157" s="10" t="s">
        <v>870</v>
      </c>
      <c r="AP157" s="36">
        <f t="shared" ca="1" si="6"/>
        <v>45</v>
      </c>
    </row>
    <row r="158" spans="1:42" s="430" customFormat="1">
      <c r="A158" s="25">
        <f>IF(C158=0,"",SUBTOTAL(3,C$5:C158))</f>
        <v>154</v>
      </c>
      <c r="B158" s="648">
        <v>53</v>
      </c>
      <c r="C158" s="772" t="s">
        <v>976</v>
      </c>
      <c r="D158" s="421" t="str">
        <f>VLOOKUP(C158,Sheet4!$A$1:$B$300,2,0)</f>
        <v>9208010005</v>
      </c>
      <c r="E158" s="98" t="s">
        <v>977</v>
      </c>
      <c r="F158" s="766">
        <f>VLOOKUP(C158,'chuyển xếp 2024'!$C$5:$W$328,17,0)</f>
        <v>6694000</v>
      </c>
      <c r="G158" s="766">
        <f>VLOOKUP(C158,'chuyển xếp 2024'!$C$5:$W$328,19,0)</f>
        <v>0</v>
      </c>
      <c r="H158" s="423" t="s">
        <v>32</v>
      </c>
      <c r="I158" s="424" t="s">
        <v>33</v>
      </c>
      <c r="J158" s="424" t="s">
        <v>978</v>
      </c>
      <c r="K158" s="423"/>
      <c r="L158" s="443" t="s">
        <v>671</v>
      </c>
      <c r="M158" s="444" t="s">
        <v>350</v>
      </c>
      <c r="N158" s="441">
        <v>39539</v>
      </c>
      <c r="O158" s="838"/>
      <c r="P158" s="423" t="s">
        <v>36</v>
      </c>
      <c r="Q158" s="427" t="s">
        <v>979</v>
      </c>
      <c r="R158" s="427" t="str">
        <f t="shared" ca="1" si="7"/>
        <v xml:space="preserve">18 NĂM 4 THÁNG 18 NGÀY </v>
      </c>
      <c r="S158" s="445">
        <v>361493409</v>
      </c>
      <c r="T158" s="428" t="str">
        <f>VLOOKUP(C158,Sheet5!$B$2:$G$253,6,0)</f>
        <v>092073001045</v>
      </c>
      <c r="U158" s="428"/>
      <c r="V158" s="428"/>
      <c r="W158" s="428"/>
      <c r="X158" s="428"/>
      <c r="Y158" s="428"/>
      <c r="Z158" s="428"/>
      <c r="AA158" s="428"/>
      <c r="AB158" s="428"/>
      <c r="AC158" s="428"/>
      <c r="AD158" s="428"/>
      <c r="AE158" s="428"/>
      <c r="AF158" s="425">
        <v>32868</v>
      </c>
      <c r="AG158" s="425"/>
      <c r="AH158" s="443" t="s">
        <v>232</v>
      </c>
      <c r="AI158" s="429" t="s">
        <v>831</v>
      </c>
      <c r="AJ158" s="443" t="s">
        <v>980</v>
      </c>
      <c r="AK158" s="443"/>
      <c r="AL158" s="422"/>
      <c r="AM158" s="443" t="s">
        <v>156</v>
      </c>
      <c r="AN158" s="443"/>
      <c r="AO158" s="427" t="s">
        <v>676</v>
      </c>
      <c r="AP158" s="644">
        <f t="shared" ca="1" si="6"/>
        <v>53</v>
      </c>
    </row>
    <row r="159" spans="1:42" s="45" customFormat="1">
      <c r="A159" s="25">
        <f>IF(C159=0,"",SUBTOTAL(3,C$5:C159))</f>
        <v>155</v>
      </c>
      <c r="B159" s="109">
        <v>54</v>
      </c>
      <c r="C159" s="69" t="s">
        <v>984</v>
      </c>
      <c r="D159" s="27" t="str">
        <f>VLOOKUP(C159,Sheet4!$A$1:$B$300,2,0)</f>
        <v>9209006849</v>
      </c>
      <c r="E159" s="98" t="s">
        <v>985</v>
      </c>
      <c r="F159" s="697" t="e">
        <f>VLOOKUP(C159,'chuyển xếp 2024'!$C$5:$W$328,17,0)</f>
        <v>#N/A</v>
      </c>
      <c r="G159" s="697" t="e">
        <f>VLOOKUP(C159,'chuyển xếp 2024'!$C$5:$W$328,19,0)</f>
        <v>#N/A</v>
      </c>
      <c r="H159" s="67" t="s">
        <v>32</v>
      </c>
      <c r="I159" s="63" t="s">
        <v>33</v>
      </c>
      <c r="J159" s="63" t="s">
        <v>34</v>
      </c>
      <c r="K159" s="67"/>
      <c r="L159" s="46" t="s">
        <v>671</v>
      </c>
      <c r="M159" s="106" t="s">
        <v>771</v>
      </c>
      <c r="N159" s="42">
        <v>39923</v>
      </c>
      <c r="O159" s="832"/>
      <c r="P159" s="53" t="s">
        <v>36</v>
      </c>
      <c r="Q159" s="10" t="s">
        <v>986</v>
      </c>
      <c r="R159" s="10" t="str">
        <f t="shared" ca="1" si="7"/>
        <v xml:space="preserve">17 NĂM 3 THÁNG 30 NGÀY </v>
      </c>
      <c r="S159" s="54">
        <v>362182659</v>
      </c>
      <c r="T159" s="33" t="str">
        <f>VLOOKUP(C159,Sheet5!$B$2:$G$253,6,0)</f>
        <v>092079004896</v>
      </c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43">
        <v>39686</v>
      </c>
      <c r="AG159" s="43"/>
      <c r="AH159" s="50" t="s">
        <v>232</v>
      </c>
      <c r="AI159" s="44" t="s">
        <v>708</v>
      </c>
      <c r="AJ159" s="50" t="s">
        <v>987</v>
      </c>
      <c r="AK159" s="50"/>
      <c r="AL159" s="52"/>
      <c r="AM159" s="50" t="s">
        <v>156</v>
      </c>
      <c r="AN159" s="50"/>
      <c r="AO159" s="10" t="s">
        <v>203</v>
      </c>
      <c r="AP159" s="36">
        <f t="shared" ca="1" si="6"/>
        <v>47</v>
      </c>
    </row>
    <row r="160" spans="1:42" s="45" customFormat="1">
      <c r="A160" s="25">
        <f>IF(C160=0,"",SUBTOTAL(3,C$5:C160))</f>
        <v>156</v>
      </c>
      <c r="B160" s="109">
        <v>55</v>
      </c>
      <c r="C160" s="69" t="s">
        <v>990</v>
      </c>
      <c r="D160" s="27" t="str">
        <f>VLOOKUP(C160,Sheet4!$A$1:$B$300,2,0)</f>
        <v>9209021588</v>
      </c>
      <c r="E160" s="98" t="s">
        <v>991</v>
      </c>
      <c r="F160" s="697">
        <f>VLOOKUP(C160,'chuyển xếp 2024'!$C$5:$W$328,17,0)</f>
        <v>5739000</v>
      </c>
      <c r="G160" s="697">
        <f>VLOOKUP(C160,'chuyển xếp 2024'!$C$5:$W$328,19,0)</f>
        <v>0</v>
      </c>
      <c r="H160" s="67" t="s">
        <v>32</v>
      </c>
      <c r="I160" s="63" t="s">
        <v>33</v>
      </c>
      <c r="J160" s="63" t="s">
        <v>700</v>
      </c>
      <c r="K160" s="67"/>
      <c r="L160" s="46" t="s">
        <v>671</v>
      </c>
      <c r="M160" s="106">
        <v>28406</v>
      </c>
      <c r="N160" s="42">
        <v>40087</v>
      </c>
      <c r="O160" s="832"/>
      <c r="P160" s="53" t="s">
        <v>36</v>
      </c>
      <c r="Q160" s="10" t="s">
        <v>992</v>
      </c>
      <c r="R160" s="10" t="str">
        <f t="shared" ca="1" si="7"/>
        <v xml:space="preserve">16 NĂM 10 THÁNG 18 NGÀY </v>
      </c>
      <c r="S160" s="54">
        <v>362122597</v>
      </c>
      <c r="T160" s="33" t="str">
        <f>VLOOKUP(C160,Sheet5!$B$2:$G$253,6,0)</f>
        <v>092077002679</v>
      </c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43">
        <v>37371</v>
      </c>
      <c r="AG160" s="43"/>
      <c r="AH160" s="50" t="s">
        <v>232</v>
      </c>
      <c r="AI160" s="44" t="s">
        <v>724</v>
      </c>
      <c r="AJ160" s="50" t="s">
        <v>993</v>
      </c>
      <c r="AK160" s="50"/>
      <c r="AL160" s="52"/>
      <c r="AM160" s="50" t="s">
        <v>156</v>
      </c>
      <c r="AN160" s="50"/>
      <c r="AO160" s="10" t="s">
        <v>203</v>
      </c>
      <c r="AP160" s="36">
        <f t="shared" ca="1" si="6"/>
        <v>48</v>
      </c>
    </row>
    <row r="161" spans="1:42" s="45" customFormat="1">
      <c r="A161" s="25">
        <f>IF(C161=0,"",SUBTOTAL(3,C$5:C161))</f>
        <v>157</v>
      </c>
      <c r="B161" s="109">
        <v>56</v>
      </c>
      <c r="C161" s="69" t="s">
        <v>999</v>
      </c>
      <c r="D161" s="27" t="str">
        <f>VLOOKUP(C161,Sheet4!$A$1:$B$300,2,0)</f>
        <v>9213007216</v>
      </c>
      <c r="E161" s="98" t="s">
        <v>1000</v>
      </c>
      <c r="F161" s="697">
        <f>VLOOKUP(C161,'chuyển xếp 2024'!$C$5:$W$328,17,0)</f>
        <v>5739000</v>
      </c>
      <c r="G161" s="697">
        <f>VLOOKUP(C161,'chuyển xếp 2024'!$C$5:$W$328,19,0)</f>
        <v>0</v>
      </c>
      <c r="H161" s="67" t="s">
        <v>32</v>
      </c>
      <c r="I161" s="63" t="s">
        <v>33</v>
      </c>
      <c r="J161" s="63" t="s">
        <v>34</v>
      </c>
      <c r="K161" s="67"/>
      <c r="L161" s="46" t="s">
        <v>671</v>
      </c>
      <c r="M161" s="106" t="s">
        <v>1001</v>
      </c>
      <c r="N161" s="42">
        <v>41366</v>
      </c>
      <c r="O161" s="832"/>
      <c r="P161" s="53" t="s">
        <v>36</v>
      </c>
      <c r="Q161" s="10" t="s">
        <v>1002</v>
      </c>
      <c r="R161" s="10" t="str">
        <f t="shared" ca="1" si="7"/>
        <v xml:space="preserve">13 NĂM 4 THÁNG 17 NGÀY </v>
      </c>
      <c r="S161" s="54">
        <v>361625247</v>
      </c>
      <c r="T161" s="33" t="str">
        <f>VLOOKUP(C161,Sheet5!$B$2:$G$253,6,0)</f>
        <v>092077002034</v>
      </c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43">
        <v>40388</v>
      </c>
      <c r="AG161" s="43"/>
      <c r="AH161" s="50" t="s">
        <v>232</v>
      </c>
      <c r="AI161" s="44" t="s">
        <v>708</v>
      </c>
      <c r="AJ161" s="50" t="s">
        <v>987</v>
      </c>
      <c r="AK161" s="50"/>
      <c r="AL161" s="52"/>
      <c r="AM161" s="50" t="s">
        <v>156</v>
      </c>
      <c r="AN161" s="50"/>
      <c r="AO161" s="10" t="s">
        <v>203</v>
      </c>
      <c r="AP161" s="36">
        <f t="shared" ca="1" si="6"/>
        <v>49</v>
      </c>
    </row>
    <row r="162" spans="1:42" s="45" customFormat="1" ht="17.25" customHeight="1">
      <c r="A162" s="25">
        <f>IF(C162=0,"",SUBTOTAL(3,C$5:C162))</f>
        <v>158</v>
      </c>
      <c r="B162" s="109">
        <v>57</v>
      </c>
      <c r="C162" s="69" t="s">
        <v>1003</v>
      </c>
      <c r="D162" s="27" t="str">
        <f>VLOOKUP(C162,Sheet4!$A$1:$B$300,2,0)</f>
        <v>9213007218</v>
      </c>
      <c r="E162" s="98" t="s">
        <v>1004</v>
      </c>
      <c r="F162" s="697">
        <f>VLOOKUP(C162,'chuyển xếp 2024'!$C$5:$W$328,17,0)</f>
        <v>5739000</v>
      </c>
      <c r="G162" s="697">
        <f>VLOOKUP(C162,'chuyển xếp 2024'!$C$5:$W$328,19,0)</f>
        <v>0</v>
      </c>
      <c r="H162" s="67" t="s">
        <v>32</v>
      </c>
      <c r="I162" s="63" t="s">
        <v>33</v>
      </c>
      <c r="J162" s="63" t="s">
        <v>34</v>
      </c>
      <c r="K162" s="67"/>
      <c r="L162" s="46" t="s">
        <v>671</v>
      </c>
      <c r="M162" s="106">
        <v>32501</v>
      </c>
      <c r="N162" s="42">
        <v>41366</v>
      </c>
      <c r="O162" s="832"/>
      <c r="P162" s="53" t="s">
        <v>36</v>
      </c>
      <c r="Q162" s="10" t="s">
        <v>1005</v>
      </c>
      <c r="R162" s="10" t="str">
        <f t="shared" ca="1" si="7"/>
        <v xml:space="preserve">13 NĂM 4 THÁNG 17 NGÀY </v>
      </c>
      <c r="S162" s="54" t="s">
        <v>1006</v>
      </c>
      <c r="T162" s="33" t="str">
        <f>VLOOKUP(C162,Sheet5!$B$2:$G$253,6,0)</f>
        <v>092088000530</v>
      </c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43">
        <v>42263</v>
      </c>
      <c r="AG162" s="43"/>
      <c r="AH162" s="50" t="s">
        <v>232</v>
      </c>
      <c r="AI162" s="44" t="s">
        <v>838</v>
      </c>
      <c r="AJ162" s="50" t="s">
        <v>1007</v>
      </c>
      <c r="AK162" s="50"/>
      <c r="AL162" s="52"/>
      <c r="AM162" s="50" t="s">
        <v>93</v>
      </c>
      <c r="AN162" s="50" t="s">
        <v>768</v>
      </c>
      <c r="AO162" s="10" t="s">
        <v>203</v>
      </c>
      <c r="AP162" s="36">
        <f t="shared" ca="1" si="6"/>
        <v>37</v>
      </c>
    </row>
    <row r="163" spans="1:42" s="45" customFormat="1">
      <c r="A163" s="25">
        <f>IF(C163=0,"",SUBTOTAL(3,C$5:C163))</f>
        <v>159</v>
      </c>
      <c r="B163" s="109">
        <v>58</v>
      </c>
      <c r="C163" s="69" t="s">
        <v>1008</v>
      </c>
      <c r="D163" s="27" t="str">
        <f>VLOOKUP(C163,Sheet4!$A$1:$B$300,2,0)</f>
        <v>9213007222</v>
      </c>
      <c r="E163" s="98" t="s">
        <v>1009</v>
      </c>
      <c r="F163" s="697">
        <f>VLOOKUP(C163,'chuyển xếp 2024'!$C$5:$W$328,17,0)</f>
        <v>5739000</v>
      </c>
      <c r="G163" s="697">
        <f>VLOOKUP(C163,'chuyển xếp 2024'!$C$5:$W$328,19,0)</f>
        <v>0</v>
      </c>
      <c r="H163" s="67" t="s">
        <v>32</v>
      </c>
      <c r="I163" s="63" t="s">
        <v>33</v>
      </c>
      <c r="J163" s="63" t="s">
        <v>34</v>
      </c>
      <c r="K163" s="67"/>
      <c r="L163" s="46" t="s">
        <v>671</v>
      </c>
      <c r="M163" s="106" t="s">
        <v>771</v>
      </c>
      <c r="N163" s="42">
        <v>41366</v>
      </c>
      <c r="O163" s="832"/>
      <c r="P163" s="53" t="s">
        <v>36</v>
      </c>
      <c r="Q163" s="10" t="s">
        <v>1010</v>
      </c>
      <c r="R163" s="10" t="str">
        <f t="shared" ca="1" si="7"/>
        <v xml:space="preserve">13 NĂM 4 THÁNG 17 NGÀY </v>
      </c>
      <c r="S163" s="54">
        <v>362397913</v>
      </c>
      <c r="T163" s="33" t="str">
        <f>VLOOKUP(C163,Sheet5!$B$2:$G$253,6,0)</f>
        <v>092079009739</v>
      </c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43">
        <v>40285</v>
      </c>
      <c r="AG163" s="43"/>
      <c r="AH163" s="50" t="s">
        <v>232</v>
      </c>
      <c r="AI163" s="44" t="s">
        <v>745</v>
      </c>
      <c r="AJ163" s="50" t="s">
        <v>1011</v>
      </c>
      <c r="AK163" s="50"/>
      <c r="AL163" s="52"/>
      <c r="AM163" s="50" t="s">
        <v>156</v>
      </c>
      <c r="AN163" s="50"/>
      <c r="AO163" s="10" t="s">
        <v>203</v>
      </c>
      <c r="AP163" s="36">
        <f t="shared" ca="1" si="6"/>
        <v>47</v>
      </c>
    </row>
    <row r="164" spans="1:42" s="45" customFormat="1">
      <c r="A164" s="25">
        <f>IF(C164=0,"",SUBTOTAL(3,C$5:C164))</f>
        <v>160</v>
      </c>
      <c r="B164" s="109">
        <v>59</v>
      </c>
      <c r="C164" s="66" t="s">
        <v>1014</v>
      </c>
      <c r="D164" s="27" t="str">
        <f>VLOOKUP(C164,Sheet4!$A$1:$B$300,2,0)</f>
        <v>9214005759</v>
      </c>
      <c r="E164" s="67" t="s">
        <v>1015</v>
      </c>
      <c r="F164" s="697">
        <f>VLOOKUP(C164,'chuyển xếp 2024'!$C$5:$W$328,17,0)</f>
        <v>5739000</v>
      </c>
      <c r="G164" s="697">
        <f>VLOOKUP(C164,'chuyển xếp 2024'!$C$5:$W$328,19,0)</f>
        <v>0</v>
      </c>
      <c r="H164" s="67" t="s">
        <v>32</v>
      </c>
      <c r="I164" s="63" t="s">
        <v>33</v>
      </c>
      <c r="J164" s="63" t="s">
        <v>34</v>
      </c>
      <c r="K164" s="67"/>
      <c r="L164" s="46" t="s">
        <v>671</v>
      </c>
      <c r="M164" s="106">
        <v>29375</v>
      </c>
      <c r="N164" s="42">
        <v>41761</v>
      </c>
      <c r="O164" s="832"/>
      <c r="P164" s="53" t="s">
        <v>36</v>
      </c>
      <c r="Q164" s="10" t="s">
        <v>1016</v>
      </c>
      <c r="R164" s="10" t="str">
        <f t="shared" ca="1" si="7"/>
        <v xml:space="preserve">12 NĂM 3 THÁNG 17 NGÀY </v>
      </c>
      <c r="S164" s="54">
        <v>361854255</v>
      </c>
      <c r="T164" s="33" t="str">
        <f>VLOOKUP(C164,Sheet5!$B$2:$G$253,6,0)</f>
        <v>092080006215</v>
      </c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43">
        <v>35773</v>
      </c>
      <c r="AG164" s="43"/>
      <c r="AH164" s="50" t="s">
        <v>232</v>
      </c>
      <c r="AI164" s="44" t="s">
        <v>708</v>
      </c>
      <c r="AJ164" s="50" t="s">
        <v>709</v>
      </c>
      <c r="AK164" s="50"/>
      <c r="AL164" s="52"/>
      <c r="AM164" s="50" t="s">
        <v>156</v>
      </c>
      <c r="AN164" s="50"/>
      <c r="AO164" s="10" t="s">
        <v>203</v>
      </c>
      <c r="AP164" s="36">
        <f t="shared" ca="1" si="6"/>
        <v>46</v>
      </c>
    </row>
    <row r="165" spans="1:42" s="45" customFormat="1">
      <c r="A165" s="25">
        <f>IF(C165=0,"",SUBTOTAL(3,C$5:C165))</f>
        <v>161</v>
      </c>
      <c r="B165" s="109">
        <v>60</v>
      </c>
      <c r="C165" s="66" t="s">
        <v>1017</v>
      </c>
      <c r="D165" s="27" t="str">
        <f>VLOOKUP(C165,Sheet4!$A$1:$B$300,2,0)</f>
        <v>9214005760</v>
      </c>
      <c r="E165" s="67" t="s">
        <v>1018</v>
      </c>
      <c r="F165" s="697">
        <f>VLOOKUP(C165,'chuyển xếp 2024'!$C$5:$W$328,17,0)</f>
        <v>5739000</v>
      </c>
      <c r="G165" s="697">
        <f>VLOOKUP(C165,'chuyển xếp 2024'!$C$5:$W$328,19,0)</f>
        <v>0</v>
      </c>
      <c r="H165" s="67" t="s">
        <v>32</v>
      </c>
      <c r="I165" s="63" t="s">
        <v>33</v>
      </c>
      <c r="J165" s="63" t="s">
        <v>34</v>
      </c>
      <c r="K165" s="67"/>
      <c r="L165" s="46" t="s">
        <v>671</v>
      </c>
      <c r="M165" s="106">
        <v>30869</v>
      </c>
      <c r="N165" s="42">
        <v>41761</v>
      </c>
      <c r="O165" s="832"/>
      <c r="P165" s="53" t="s">
        <v>36</v>
      </c>
      <c r="Q165" s="10" t="s">
        <v>1019</v>
      </c>
      <c r="R165" s="10" t="str">
        <f t="shared" ca="1" si="7"/>
        <v xml:space="preserve">12 NĂM 3 THÁNG 17 NGÀY </v>
      </c>
      <c r="S165" s="54">
        <v>361990109</v>
      </c>
      <c r="T165" s="33" t="str">
        <f>VLOOKUP(C165,Sheet5!$B$2:$G$253,6,0)</f>
        <v>092084012862</v>
      </c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43">
        <v>41533</v>
      </c>
      <c r="AG165" s="43"/>
      <c r="AH165" s="50" t="s">
        <v>232</v>
      </c>
      <c r="AI165" s="44" t="s">
        <v>1020</v>
      </c>
      <c r="AJ165" s="50" t="s">
        <v>1021</v>
      </c>
      <c r="AK165" s="50"/>
      <c r="AL165" s="52"/>
      <c r="AM165" s="50" t="s">
        <v>156</v>
      </c>
      <c r="AN165" s="50"/>
      <c r="AO165" s="10" t="s">
        <v>203</v>
      </c>
      <c r="AP165" s="36">
        <f t="shared" ca="1" si="6"/>
        <v>42</v>
      </c>
    </row>
    <row r="166" spans="1:42" s="430" customFormat="1">
      <c r="A166" s="25">
        <f>IF(C166=0,"",SUBTOTAL(3,C$5:C166))</f>
        <v>162</v>
      </c>
      <c r="B166" s="648">
        <v>61</v>
      </c>
      <c r="C166" s="422" t="s">
        <v>1022</v>
      </c>
      <c r="D166" s="421" t="str">
        <f>VLOOKUP(C166,Sheet4!$A$1:$B$300,2,0)</f>
        <v>9214005766</v>
      </c>
      <c r="E166" s="67" t="s">
        <v>1023</v>
      </c>
      <c r="F166" s="766">
        <f>VLOOKUP(C166,'chuyển xếp 2024'!$C$5:$W$328,17,0)</f>
        <v>5739000</v>
      </c>
      <c r="G166" s="766">
        <f>VLOOKUP(C166,'chuyển xếp 2024'!$C$5:$W$328,19,0)</f>
        <v>0</v>
      </c>
      <c r="H166" s="423" t="s">
        <v>32</v>
      </c>
      <c r="I166" s="424" t="s">
        <v>33</v>
      </c>
      <c r="J166" s="424" t="s">
        <v>34</v>
      </c>
      <c r="K166" s="423"/>
      <c r="L166" s="443" t="s">
        <v>671</v>
      </c>
      <c r="M166" s="444" t="s">
        <v>1024</v>
      </c>
      <c r="N166" s="441">
        <v>41761</v>
      </c>
      <c r="O166" s="838"/>
      <c r="P166" s="423" t="s">
        <v>36</v>
      </c>
      <c r="Q166" s="427" t="s">
        <v>1025</v>
      </c>
      <c r="R166" s="427" t="str">
        <f t="shared" ca="1" si="7"/>
        <v xml:space="preserve">12 NĂM 3 THÁNG 17 NGÀY </v>
      </c>
      <c r="S166" s="445">
        <v>361370147</v>
      </c>
      <c r="T166" s="428" t="str">
        <f>VLOOKUP(C166,Sheet5!$B$2:$G$253,6,0)</f>
        <v>092072003728</v>
      </c>
      <c r="U166" s="428"/>
      <c r="V166" s="428"/>
      <c r="W166" s="428"/>
      <c r="X166" s="428"/>
      <c r="Y166" s="428"/>
      <c r="Z166" s="428"/>
      <c r="AA166" s="428"/>
      <c r="AB166" s="428"/>
      <c r="AC166" s="428"/>
      <c r="AD166" s="428"/>
      <c r="AE166" s="428"/>
      <c r="AF166" s="425">
        <v>38086</v>
      </c>
      <c r="AG166" s="425"/>
      <c r="AH166" s="443" t="s">
        <v>232</v>
      </c>
      <c r="AI166" s="429" t="s">
        <v>724</v>
      </c>
      <c r="AJ166" s="443" t="s">
        <v>1026</v>
      </c>
      <c r="AK166" s="443"/>
      <c r="AL166" s="422"/>
      <c r="AM166" s="443" t="s">
        <v>156</v>
      </c>
      <c r="AN166" s="443"/>
      <c r="AO166" s="427" t="s">
        <v>203</v>
      </c>
      <c r="AP166" s="430">
        <f t="shared" ca="1" si="6"/>
        <v>54</v>
      </c>
    </row>
    <row r="167" spans="1:42" s="45" customFormat="1">
      <c r="A167" s="25">
        <f>IF(C167=0,"",SUBTOTAL(3,C$5:C167))</f>
        <v>163</v>
      </c>
      <c r="B167" s="109">
        <v>62</v>
      </c>
      <c r="C167" s="66" t="s">
        <v>1027</v>
      </c>
      <c r="D167" s="27" t="str">
        <f>VLOOKUP(C167,Sheet4!$A$1:$B$300,2,0)</f>
        <v>9214005769</v>
      </c>
      <c r="E167" s="67" t="s">
        <v>1028</v>
      </c>
      <c r="F167" s="697">
        <f>VLOOKUP(C167,'chuyển xếp 2024'!$C$5:$W$328,17,0)</f>
        <v>5739000</v>
      </c>
      <c r="G167" s="697">
        <f>VLOOKUP(C167,'chuyển xếp 2024'!$C$5:$W$328,19,0)</f>
        <v>0</v>
      </c>
      <c r="H167" s="67" t="s">
        <v>32</v>
      </c>
      <c r="I167" s="63" t="s">
        <v>33</v>
      </c>
      <c r="J167" s="63" t="s">
        <v>34</v>
      </c>
      <c r="K167" s="67"/>
      <c r="L167" s="46" t="s">
        <v>671</v>
      </c>
      <c r="M167" s="106" t="s">
        <v>771</v>
      </c>
      <c r="N167" s="42">
        <v>41761</v>
      </c>
      <c r="O167" s="832"/>
      <c r="P167" s="53" t="s">
        <v>36</v>
      </c>
      <c r="Q167" s="10" t="s">
        <v>1029</v>
      </c>
      <c r="R167" s="10" t="str">
        <f t="shared" ca="1" si="7"/>
        <v xml:space="preserve">12 NĂM 3 THÁNG 17 NGÀY </v>
      </c>
      <c r="S167" s="54">
        <v>361772594</v>
      </c>
      <c r="T167" s="33" t="str">
        <f>VLOOKUP(C167,Sheet5!$B$2:$G$253,6,0)</f>
        <v>092079003980</v>
      </c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43">
        <v>39517</v>
      </c>
      <c r="AG167" s="43"/>
      <c r="AH167" s="50" t="s">
        <v>232</v>
      </c>
      <c r="AI167" s="44" t="s">
        <v>898</v>
      </c>
      <c r="AJ167" s="50" t="s">
        <v>1030</v>
      </c>
      <c r="AK167" s="50"/>
      <c r="AL167" s="52"/>
      <c r="AM167" s="50" t="s">
        <v>156</v>
      </c>
      <c r="AN167" s="50"/>
      <c r="AO167" s="10" t="s">
        <v>203</v>
      </c>
      <c r="AP167" s="36">
        <f t="shared" ca="1" si="6"/>
        <v>47</v>
      </c>
    </row>
    <row r="168" spans="1:42" s="45" customFormat="1">
      <c r="A168" s="25">
        <f>IF(C168=0,"",SUBTOTAL(3,C$5:C168))</f>
        <v>164</v>
      </c>
      <c r="B168" s="109">
        <v>63</v>
      </c>
      <c r="C168" s="66" t="s">
        <v>1031</v>
      </c>
      <c r="D168" s="27" t="str">
        <f>VLOOKUP(C168,Sheet4!$A$1:$B$300,2,0)</f>
        <v>9214005774</v>
      </c>
      <c r="E168" s="67" t="s">
        <v>1032</v>
      </c>
      <c r="F168" s="697">
        <f>VLOOKUP(C168,'chuyển xếp 2024'!$C$5:$W$328,17,0)</f>
        <v>5739000</v>
      </c>
      <c r="G168" s="697">
        <f>VLOOKUP(C168,'chuyển xếp 2024'!$C$5:$W$328,19,0)</f>
        <v>0</v>
      </c>
      <c r="H168" s="67" t="s">
        <v>32</v>
      </c>
      <c r="I168" s="63" t="s">
        <v>33</v>
      </c>
      <c r="J168" s="63" t="s">
        <v>34</v>
      </c>
      <c r="K168" s="67"/>
      <c r="L168" s="46" t="s">
        <v>671</v>
      </c>
      <c r="M168" s="106">
        <v>28011</v>
      </c>
      <c r="N168" s="42">
        <v>41761</v>
      </c>
      <c r="O168" s="832"/>
      <c r="P168" s="53" t="s">
        <v>36</v>
      </c>
      <c r="Q168" s="10" t="s">
        <v>1033</v>
      </c>
      <c r="R168" s="10" t="str">
        <f t="shared" ca="1" si="7"/>
        <v xml:space="preserve">12 NĂM 3 THÁNG 17 NGÀY </v>
      </c>
      <c r="S168" s="54">
        <v>362525295</v>
      </c>
      <c r="T168" s="33" t="str">
        <f>VLOOKUP(C168,Sheet5!$B$2:$G$253,6,0)</f>
        <v>049076017643</v>
      </c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43">
        <v>41799</v>
      </c>
      <c r="AG168" s="43"/>
      <c r="AH168" s="50" t="s">
        <v>232</v>
      </c>
      <c r="AI168" s="44" t="s">
        <v>1034</v>
      </c>
      <c r="AJ168" s="50" t="s">
        <v>1035</v>
      </c>
      <c r="AK168" s="50"/>
      <c r="AL168" s="52"/>
      <c r="AM168" s="50" t="s">
        <v>156</v>
      </c>
      <c r="AN168" s="50"/>
      <c r="AO168" s="10" t="s">
        <v>203</v>
      </c>
      <c r="AP168" s="36">
        <f t="shared" ca="1" si="6"/>
        <v>49</v>
      </c>
    </row>
    <row r="169" spans="1:42" s="45" customFormat="1">
      <c r="A169" s="25">
        <f>IF(C169=0,"",SUBTOTAL(3,C$5:C169))</f>
        <v>165</v>
      </c>
      <c r="B169" s="109">
        <v>64</v>
      </c>
      <c r="C169" s="119" t="s">
        <v>1036</v>
      </c>
      <c r="D169" s="27" t="str">
        <f>VLOOKUP(C169,Sheet4!$A$1:$B$300,2,0)</f>
        <v>9210020037</v>
      </c>
      <c r="E169" s="120" t="s">
        <v>1037</v>
      </c>
      <c r="F169" s="697">
        <f>VLOOKUP(C169,'chuyển xếp 2024'!$C$5:$W$328,17,0)</f>
        <v>5739000</v>
      </c>
      <c r="G169" s="697">
        <f>VLOOKUP(C169,'chuyển xếp 2024'!$C$5:$W$328,19,0)</f>
        <v>0</v>
      </c>
      <c r="H169" s="63" t="s">
        <v>63</v>
      </c>
      <c r="I169" s="63" t="s">
        <v>33</v>
      </c>
      <c r="J169" s="63" t="s">
        <v>34</v>
      </c>
      <c r="K169" s="67"/>
      <c r="L169" s="46" t="s">
        <v>671</v>
      </c>
      <c r="M169" s="106">
        <v>29225</v>
      </c>
      <c r="N169" s="42">
        <v>40427</v>
      </c>
      <c r="O169" s="832"/>
      <c r="P169" s="53" t="s">
        <v>36</v>
      </c>
      <c r="Q169" s="10" t="s">
        <v>1038</v>
      </c>
      <c r="R169" s="10" t="str">
        <f t="shared" ca="1" si="7"/>
        <v xml:space="preserve">15 NĂM 11 THÁNG 13 NGÀY </v>
      </c>
      <c r="S169" s="54">
        <v>172605493</v>
      </c>
      <c r="T169" s="33" t="str">
        <f>VLOOKUP(C169,Sheet5!$B$2:$G$253,6,0)</f>
        <v>038180008311</v>
      </c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43">
        <v>37151</v>
      </c>
      <c r="AG169" s="43"/>
      <c r="AH169" s="50" t="s">
        <v>232</v>
      </c>
      <c r="AI169" s="44" t="s">
        <v>560</v>
      </c>
      <c r="AJ169" s="71" t="s">
        <v>1039</v>
      </c>
      <c r="AK169" s="50"/>
      <c r="AL169" s="52"/>
      <c r="AM169" s="50" t="s">
        <v>156</v>
      </c>
      <c r="AN169" s="50"/>
      <c r="AO169" s="10" t="s">
        <v>203</v>
      </c>
      <c r="AP169" s="36">
        <f t="shared" ca="1" si="6"/>
        <v>46</v>
      </c>
    </row>
    <row r="170" spans="1:42" s="45" customFormat="1">
      <c r="A170" s="25">
        <f>IF(C170=0,"",SUBTOTAL(3,C$5:C170))</f>
        <v>166</v>
      </c>
      <c r="B170" s="109">
        <v>65</v>
      </c>
      <c r="C170" s="66" t="s">
        <v>1040</v>
      </c>
      <c r="D170" s="27" t="str">
        <f>VLOOKUP(C170,Sheet4!$A$1:$B$300,2,0)</f>
        <v>9215006896</v>
      </c>
      <c r="E170" s="67" t="s">
        <v>1041</v>
      </c>
      <c r="F170" s="697">
        <f>VLOOKUP(C170,'chuyển xếp 2024'!$C$5:$W$328,17,0)</f>
        <v>5739000</v>
      </c>
      <c r="G170" s="697">
        <f>VLOOKUP(C170,'chuyển xếp 2024'!$C$5:$W$328,19,0)</f>
        <v>0</v>
      </c>
      <c r="H170" s="67" t="s">
        <v>32</v>
      </c>
      <c r="I170" s="63" t="s">
        <v>33</v>
      </c>
      <c r="J170" s="63" t="s">
        <v>34</v>
      </c>
      <c r="K170" s="67"/>
      <c r="L170" s="46" t="s">
        <v>671</v>
      </c>
      <c r="M170" s="106">
        <v>33672</v>
      </c>
      <c r="N170" s="42">
        <v>42125</v>
      </c>
      <c r="O170" s="832"/>
      <c r="P170" s="53" t="s">
        <v>36</v>
      </c>
      <c r="Q170" s="10" t="s">
        <v>1042</v>
      </c>
      <c r="R170" s="10" t="str">
        <f t="shared" ca="1" si="7"/>
        <v xml:space="preserve">11 NĂM 3 THÁNG 18 NGÀY </v>
      </c>
      <c r="S170" s="60" t="s">
        <v>1043</v>
      </c>
      <c r="T170" s="33" t="str">
        <f>VLOOKUP(C170,Sheet5!$B$2:$G$253,6,0)</f>
        <v>092092010075</v>
      </c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43"/>
      <c r="AG170" s="43"/>
      <c r="AH170" s="50" t="s">
        <v>232</v>
      </c>
      <c r="AI170" s="44" t="s">
        <v>745</v>
      </c>
      <c r="AJ170" s="50" t="s">
        <v>1044</v>
      </c>
      <c r="AK170" s="50"/>
      <c r="AL170" s="52"/>
      <c r="AM170" s="50" t="s">
        <v>156</v>
      </c>
      <c r="AN170" s="50"/>
      <c r="AO170" s="10" t="s">
        <v>203</v>
      </c>
      <c r="AP170" s="36">
        <f t="shared" ca="1" si="6"/>
        <v>34</v>
      </c>
    </row>
    <row r="171" spans="1:42" s="430" customFormat="1">
      <c r="A171" s="25">
        <f>IF(C171=0,"",SUBTOTAL(3,C$5:C171))</f>
        <v>167</v>
      </c>
      <c r="B171" s="648">
        <v>66</v>
      </c>
      <c r="C171" s="422" t="s">
        <v>1047</v>
      </c>
      <c r="D171" s="421" t="str">
        <f>VLOOKUP(C171,Sheet4!$A$1:$B$300,2,0)</f>
        <v>9215008057</v>
      </c>
      <c r="E171" s="67" t="s">
        <v>1048</v>
      </c>
      <c r="F171" s="766">
        <f>VLOOKUP(C171,'chuyển xếp 2024'!$C$5:$W$328,17,0)</f>
        <v>5739000</v>
      </c>
      <c r="G171" s="766">
        <f>VLOOKUP(C171,'chuyển xếp 2024'!$C$5:$W$328,19,0)</f>
        <v>0</v>
      </c>
      <c r="H171" s="423" t="s">
        <v>32</v>
      </c>
      <c r="I171" s="424" t="s">
        <v>33</v>
      </c>
      <c r="J171" s="424" t="s">
        <v>34</v>
      </c>
      <c r="K171" s="423"/>
      <c r="L171" s="443" t="s">
        <v>671</v>
      </c>
      <c r="M171" s="444">
        <v>26299</v>
      </c>
      <c r="N171" s="441">
        <v>42186</v>
      </c>
      <c r="O171" s="838"/>
      <c r="P171" s="423" t="s">
        <v>36</v>
      </c>
      <c r="Q171" s="427" t="s">
        <v>1049</v>
      </c>
      <c r="R171" s="427" t="str">
        <f t="shared" ca="1" si="7"/>
        <v xml:space="preserve">11 NĂM 1 THÁNG 18 NGÀY </v>
      </c>
      <c r="S171" s="445">
        <v>370690591</v>
      </c>
      <c r="T171" s="428" t="str">
        <f>VLOOKUP(C171,Sheet5!$B$2:$G$253,6,0)</f>
        <v>091072002468</v>
      </c>
      <c r="U171" s="428"/>
      <c r="V171" s="428"/>
      <c r="W171" s="428"/>
      <c r="X171" s="428"/>
      <c r="Y171" s="428"/>
      <c r="Z171" s="428"/>
      <c r="AA171" s="428"/>
      <c r="AB171" s="428"/>
      <c r="AC171" s="428"/>
      <c r="AD171" s="428"/>
      <c r="AE171" s="428"/>
      <c r="AF171" s="425">
        <v>40616</v>
      </c>
      <c r="AG171" s="425"/>
      <c r="AH171" s="443" t="s">
        <v>232</v>
      </c>
      <c r="AI171" s="429" t="s">
        <v>1050</v>
      </c>
      <c r="AJ171" s="443" t="s">
        <v>1051</v>
      </c>
      <c r="AK171" s="443"/>
      <c r="AL171" s="422"/>
      <c r="AM171" s="443" t="s">
        <v>156</v>
      </c>
      <c r="AN171" s="443"/>
      <c r="AO171" s="427" t="s">
        <v>203</v>
      </c>
      <c r="AP171" s="644">
        <f t="shared" ca="1" si="6"/>
        <v>54</v>
      </c>
    </row>
    <row r="172" spans="1:42" s="45" customFormat="1" ht="18.75" customHeight="1">
      <c r="A172" s="25">
        <f>IF(C172=0,"",SUBTOTAL(3,C$5:C172))</f>
        <v>168</v>
      </c>
      <c r="B172" s="109">
        <v>68</v>
      </c>
      <c r="C172" s="69" t="s">
        <v>1060</v>
      </c>
      <c r="D172" s="27" t="str">
        <f>VLOOKUP(C172,Sheet4!$A$1:$B$300,2,0)</f>
        <v>9208007847</v>
      </c>
      <c r="E172" s="98" t="s">
        <v>1061</v>
      </c>
      <c r="F172" s="697">
        <f>VLOOKUP(C172,'chuyển xếp 2024'!$C$5:$W$328,17,0)</f>
        <v>6694000</v>
      </c>
      <c r="G172" s="697">
        <f>VLOOKUP(C172,'chuyển xếp 2024'!$C$5:$W$328,19,0)</f>
        <v>0</v>
      </c>
      <c r="H172" s="67" t="s">
        <v>32</v>
      </c>
      <c r="I172" s="63" t="s">
        <v>33</v>
      </c>
      <c r="J172" s="63" t="s">
        <v>34</v>
      </c>
      <c r="K172" s="67"/>
      <c r="L172" s="46" t="s">
        <v>671</v>
      </c>
      <c r="M172" s="106">
        <v>28969</v>
      </c>
      <c r="N172" s="42">
        <v>39522</v>
      </c>
      <c r="O172" s="832"/>
      <c r="P172" s="93" t="s">
        <v>36</v>
      </c>
      <c r="Q172" s="10" t="s">
        <v>1062</v>
      </c>
      <c r="R172" s="10" t="str">
        <f t="shared" ca="1" si="7"/>
        <v xml:space="preserve">18 NĂM 5 THÁNG 4 NGÀY </v>
      </c>
      <c r="S172" s="54" t="s">
        <v>1063</v>
      </c>
      <c r="T172" s="33" t="str">
        <f>VLOOKUP(C172,Sheet5!$B$2:$G$253,6,0)</f>
        <v>045079000007</v>
      </c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43">
        <v>42160</v>
      </c>
      <c r="AG172" s="43"/>
      <c r="AH172" s="50" t="s">
        <v>232</v>
      </c>
      <c r="AI172" s="44" t="s">
        <v>1064</v>
      </c>
      <c r="AJ172" s="50" t="s">
        <v>1065</v>
      </c>
      <c r="AK172" s="50"/>
      <c r="AL172" s="52"/>
      <c r="AM172" s="93" t="s">
        <v>156</v>
      </c>
      <c r="AN172" s="93"/>
      <c r="AO172" s="10" t="s">
        <v>1055</v>
      </c>
      <c r="AP172" s="36">
        <f t="shared" ca="1" si="6"/>
        <v>47</v>
      </c>
    </row>
    <row r="173" spans="1:42" s="45" customFormat="1">
      <c r="A173" s="25">
        <f>IF(C173=0,"",SUBTOTAL(3,C$5:C173))</f>
        <v>169</v>
      </c>
      <c r="B173" s="109">
        <v>69</v>
      </c>
      <c r="C173" s="66" t="s">
        <v>1066</v>
      </c>
      <c r="D173" s="27" t="str">
        <f>VLOOKUP(C173,Sheet4!$A$1:$B$300,2,0)</f>
        <v>5400003677</v>
      </c>
      <c r="E173" s="67" t="s">
        <v>1067</v>
      </c>
      <c r="F173" s="697">
        <f>VLOOKUP(C173,'chuyển xếp 2024'!$C$5:$W$328,17,0)</f>
        <v>5739000</v>
      </c>
      <c r="G173" s="697">
        <f>VLOOKUP(C173,'chuyển xếp 2024'!$C$5:$W$328,19,0)</f>
        <v>0</v>
      </c>
      <c r="H173" s="63" t="s">
        <v>63</v>
      </c>
      <c r="I173" s="63" t="s">
        <v>33</v>
      </c>
      <c r="J173" s="63" t="s">
        <v>34</v>
      </c>
      <c r="K173" s="67"/>
      <c r="L173" s="46" t="s">
        <v>671</v>
      </c>
      <c r="M173" s="75">
        <v>28578</v>
      </c>
      <c r="N173" s="43">
        <v>43647</v>
      </c>
      <c r="O173" s="833"/>
      <c r="P173" s="93" t="s">
        <v>36</v>
      </c>
      <c r="Q173" s="53" t="s">
        <v>1068</v>
      </c>
      <c r="R173" s="10" t="str">
        <f t="shared" ca="1" si="7"/>
        <v xml:space="preserve">7 NĂM 1 THÁNG 18 NGÀY </v>
      </c>
      <c r="S173" s="54" t="s">
        <v>1069</v>
      </c>
      <c r="T173" s="33" t="str">
        <f>VLOOKUP(C173,Sheet5!$B$2:$G$253,6,0)</f>
        <v>092178012261</v>
      </c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43">
        <v>40906</v>
      </c>
      <c r="AG173" s="43"/>
      <c r="AH173" s="50" t="s">
        <v>232</v>
      </c>
      <c r="AI173" s="44" t="s">
        <v>1070</v>
      </c>
      <c r="AJ173" s="50" t="s">
        <v>1070</v>
      </c>
      <c r="AK173" s="50"/>
      <c r="AL173" s="52"/>
      <c r="AM173" s="93" t="s">
        <v>156</v>
      </c>
      <c r="AN173" s="93"/>
      <c r="AO173" s="10" t="s">
        <v>1055</v>
      </c>
      <c r="AP173" s="36">
        <f t="shared" ca="1" si="6"/>
        <v>48</v>
      </c>
    </row>
    <row r="174" spans="1:42" s="45" customFormat="1" ht="20.25" customHeight="1">
      <c r="A174" s="25">
        <f>IF(C174=0,"",SUBTOTAL(3,C$5:C174))</f>
        <v>170</v>
      </c>
      <c r="B174" s="109">
        <v>70</v>
      </c>
      <c r="C174" s="66" t="s">
        <v>1071</v>
      </c>
      <c r="D174" s="27" t="str">
        <f>VLOOKUP(C174,Sheet4!$A$1:$B$300,2,0)</f>
        <v>9223163453</v>
      </c>
      <c r="E174" s="67" t="s">
        <v>1072</v>
      </c>
      <c r="F174" s="697">
        <f>VLOOKUP(C174,'chuyển xếp 2024'!$C$5:$W$328,17,0)</f>
        <v>5739000</v>
      </c>
      <c r="G174" s="697">
        <f>VLOOKUP(C174,'chuyển xếp 2024'!$C$5:$W$328,19,0)</f>
        <v>0</v>
      </c>
      <c r="H174" s="63" t="s">
        <v>63</v>
      </c>
      <c r="I174" s="63" t="s">
        <v>33</v>
      </c>
      <c r="J174" s="63" t="s">
        <v>34</v>
      </c>
      <c r="K174" s="67"/>
      <c r="L174" s="46" t="s">
        <v>671</v>
      </c>
      <c r="M174" s="75">
        <v>28126</v>
      </c>
      <c r="N174" s="43">
        <v>43647</v>
      </c>
      <c r="O174" s="833"/>
      <c r="P174" s="93" t="s">
        <v>36</v>
      </c>
      <c r="Q174" s="53" t="s">
        <v>1073</v>
      </c>
      <c r="R174" s="10" t="str">
        <f t="shared" ca="1" si="7"/>
        <v xml:space="preserve">7 NĂM 1 THÁNG 18 NGÀY </v>
      </c>
      <c r="S174" s="54" t="s">
        <v>1074</v>
      </c>
      <c r="T174" s="33" t="str">
        <f>VLOOKUP(C174,Sheet5!$B$2:$G$253,6,0)</f>
        <v>092177002007</v>
      </c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43">
        <v>42886</v>
      </c>
      <c r="AG174" s="43"/>
      <c r="AH174" s="50" t="s">
        <v>232</v>
      </c>
      <c r="AI174" s="44" t="s">
        <v>1075</v>
      </c>
      <c r="AJ174" s="50" t="s">
        <v>1076</v>
      </c>
      <c r="AK174" s="50"/>
      <c r="AL174" s="52"/>
      <c r="AM174" s="93" t="s">
        <v>156</v>
      </c>
      <c r="AN174" s="93"/>
      <c r="AO174" s="10" t="s">
        <v>1055</v>
      </c>
      <c r="AP174" s="36">
        <f t="shared" ca="1" si="6"/>
        <v>49</v>
      </c>
    </row>
    <row r="175" spans="1:42" s="45" customFormat="1">
      <c r="A175" s="25">
        <f>IF(C175=0,"",SUBTOTAL(3,C$5:C175))</f>
        <v>171</v>
      </c>
      <c r="B175" s="109">
        <v>71</v>
      </c>
      <c r="C175" s="66" t="s">
        <v>1077</v>
      </c>
      <c r="D175" s="27" t="str">
        <f>VLOOKUP(C175,Sheet4!$A$1:$B$300,2,0)</f>
        <v>9221713834</v>
      </c>
      <c r="E175" s="67" t="s">
        <v>1078</v>
      </c>
      <c r="F175" s="697">
        <f>VLOOKUP(C175,'chuyển xếp 2024'!$C$5:$W$328,17,0)</f>
        <v>5739000</v>
      </c>
      <c r="G175" s="697">
        <f>VLOOKUP(C175,'chuyển xếp 2024'!$C$5:$W$328,19,0)</f>
        <v>0</v>
      </c>
      <c r="H175" s="63" t="s">
        <v>63</v>
      </c>
      <c r="I175" s="63" t="s">
        <v>33</v>
      </c>
      <c r="J175" s="63" t="s">
        <v>34</v>
      </c>
      <c r="K175" s="67"/>
      <c r="L175" s="46" t="s">
        <v>671</v>
      </c>
      <c r="M175" s="75">
        <v>27760</v>
      </c>
      <c r="N175" s="43">
        <v>43647</v>
      </c>
      <c r="O175" s="833"/>
      <c r="P175" s="93" t="s">
        <v>36</v>
      </c>
      <c r="Q175" s="53" t="s">
        <v>1079</v>
      </c>
      <c r="R175" s="10" t="str">
        <f t="shared" ca="1" si="7"/>
        <v xml:space="preserve">7 NĂM 1 THÁNG 18 NGÀY </v>
      </c>
      <c r="S175" s="50">
        <v>92176003054</v>
      </c>
      <c r="T175" s="33" t="str">
        <f>VLOOKUP(C175,Sheet5!$B$2:$G$253,6,0)</f>
        <v>092176003054</v>
      </c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43">
        <v>43458</v>
      </c>
      <c r="AG175" s="43"/>
      <c r="AH175" s="50" t="s">
        <v>232</v>
      </c>
      <c r="AI175" s="44" t="s">
        <v>1080</v>
      </c>
      <c r="AJ175" s="50" t="s">
        <v>1081</v>
      </c>
      <c r="AK175" s="50"/>
      <c r="AL175" s="52"/>
      <c r="AM175" s="93" t="s">
        <v>156</v>
      </c>
      <c r="AN175" s="93"/>
      <c r="AO175" s="10" t="s">
        <v>1055</v>
      </c>
      <c r="AP175" s="36">
        <f t="shared" ca="1" si="6"/>
        <v>50</v>
      </c>
    </row>
    <row r="176" spans="1:42" s="45" customFormat="1">
      <c r="A176" s="25">
        <f>IF(C176=0,"",SUBTOTAL(3,C$5:C176))</f>
        <v>172</v>
      </c>
      <c r="B176" s="109">
        <v>72</v>
      </c>
      <c r="C176" s="66" t="s">
        <v>1082</v>
      </c>
      <c r="D176" s="27" t="str">
        <f>VLOOKUP(C176,Sheet4!$A$1:$B$300,2,0)</f>
        <v>9321556042</v>
      </c>
      <c r="E176" s="67" t="s">
        <v>1083</v>
      </c>
      <c r="F176" s="697" t="e">
        <f>VLOOKUP(C176,'chuyển xếp 2024'!$C$5:$W$328,17,0)</f>
        <v>#N/A</v>
      </c>
      <c r="G176" s="697" t="e">
        <f>VLOOKUP(C176,'chuyển xếp 2024'!$C$5:$W$328,19,0)</f>
        <v>#N/A</v>
      </c>
      <c r="H176" s="67" t="s">
        <v>32</v>
      </c>
      <c r="I176" s="63" t="s">
        <v>33</v>
      </c>
      <c r="J176" s="63" t="s">
        <v>34</v>
      </c>
      <c r="K176" s="67"/>
      <c r="L176" s="46" t="s">
        <v>671</v>
      </c>
      <c r="M176" s="75">
        <v>32243</v>
      </c>
      <c r="N176" s="43">
        <v>43647</v>
      </c>
      <c r="O176" s="833"/>
      <c r="P176" s="93" t="s">
        <v>36</v>
      </c>
      <c r="Q176" s="53" t="s">
        <v>1084</v>
      </c>
      <c r="R176" s="10" t="str">
        <f t="shared" ca="1" si="7"/>
        <v xml:space="preserve">7 NĂM 1 THÁNG 18 NGÀY </v>
      </c>
      <c r="S176" s="50">
        <v>363613274</v>
      </c>
      <c r="T176" s="33" t="str">
        <f>VLOOKUP(C176,Sheet5!$B$2:$G$253,6,0)</f>
        <v>093088002247</v>
      </c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43">
        <v>41564</v>
      </c>
      <c r="AG176" s="43"/>
      <c r="AH176" s="50" t="s">
        <v>232</v>
      </c>
      <c r="AI176" s="44" t="s">
        <v>1085</v>
      </c>
      <c r="AJ176" s="50" t="s">
        <v>1086</v>
      </c>
      <c r="AK176" s="50"/>
      <c r="AL176" s="52"/>
      <c r="AM176" s="93" t="s">
        <v>156</v>
      </c>
      <c r="AN176" s="93"/>
      <c r="AO176" s="10" t="s">
        <v>1055</v>
      </c>
      <c r="AP176" s="36">
        <f t="shared" ca="1" si="6"/>
        <v>38</v>
      </c>
    </row>
    <row r="177" spans="1:42" s="45" customFormat="1">
      <c r="A177" s="25">
        <f>IF(C177=0,"",SUBTOTAL(3,C$5:C177))</f>
        <v>173</v>
      </c>
      <c r="B177" s="109">
        <v>73</v>
      </c>
      <c r="C177" s="66" t="s">
        <v>1087</v>
      </c>
      <c r="D177" s="27" t="str">
        <f>VLOOKUP(C177,Sheet4!$A$1:$B$300,2,0)</f>
        <v>9223006076</v>
      </c>
      <c r="E177" s="67" t="s">
        <v>1088</v>
      </c>
      <c r="F177" s="697">
        <f>VLOOKUP(C177,'chuyển xếp 2024'!$C$5:$W$328,17,0)</f>
        <v>5739000</v>
      </c>
      <c r="G177" s="697">
        <f>VLOOKUP(C177,'chuyển xếp 2024'!$C$5:$W$328,19,0)</f>
        <v>0</v>
      </c>
      <c r="H177" s="67" t="s">
        <v>32</v>
      </c>
      <c r="I177" s="63" t="s">
        <v>33</v>
      </c>
      <c r="J177" s="63" t="s">
        <v>34</v>
      </c>
      <c r="K177" s="67"/>
      <c r="L177" s="46" t="s">
        <v>671</v>
      </c>
      <c r="M177" s="75">
        <v>29484</v>
      </c>
      <c r="N177" s="43">
        <v>43647</v>
      </c>
      <c r="O177" s="833"/>
      <c r="P177" s="93" t="s">
        <v>36</v>
      </c>
      <c r="Q177" s="53" t="s">
        <v>1089</v>
      </c>
      <c r="R177" s="10" t="str">
        <f t="shared" ca="1" si="7"/>
        <v xml:space="preserve">7 NĂM 1 THÁNG 18 NGÀY </v>
      </c>
      <c r="S177" s="50">
        <v>362040377</v>
      </c>
      <c r="T177" s="33" t="str">
        <f>VLOOKUP(C177,Sheet5!$B$2:$G$253,6,0)</f>
        <v>092080005321</v>
      </c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43">
        <v>37060</v>
      </c>
      <c r="AG177" s="43"/>
      <c r="AH177" s="50" t="s">
        <v>232</v>
      </c>
      <c r="AI177" s="44" t="s">
        <v>1090</v>
      </c>
      <c r="AJ177" s="50" t="s">
        <v>1091</v>
      </c>
      <c r="AK177" s="50"/>
      <c r="AL177" s="52"/>
      <c r="AM177" s="93" t="s">
        <v>156</v>
      </c>
      <c r="AN177" s="93"/>
      <c r="AO177" s="10" t="s">
        <v>1055</v>
      </c>
      <c r="AP177" s="36">
        <f t="shared" ca="1" si="6"/>
        <v>45</v>
      </c>
    </row>
    <row r="178" spans="1:42" s="45" customFormat="1">
      <c r="A178" s="25">
        <f>IF(C178=0,"",SUBTOTAL(3,C$5:C178))</f>
        <v>174</v>
      </c>
      <c r="B178" s="109">
        <v>74</v>
      </c>
      <c r="C178" s="67" t="s">
        <v>1092</v>
      </c>
      <c r="D178" s="27" t="str">
        <f>VLOOKUP(C178,Sheet4!$A$1:$B$300,2,0)</f>
        <v>9321583865</v>
      </c>
      <c r="E178" s="67" t="s">
        <v>1093</v>
      </c>
      <c r="F178" s="697">
        <f>VLOOKUP(C178,'chuyển xếp 2024'!$C$5:$W$328,17,0)</f>
        <v>5739000</v>
      </c>
      <c r="G178" s="697">
        <f>VLOOKUP(C178,'chuyển xếp 2024'!$C$5:$W$328,19,0)</f>
        <v>0</v>
      </c>
      <c r="H178" s="67" t="s">
        <v>32</v>
      </c>
      <c r="I178" s="63" t="s">
        <v>33</v>
      </c>
      <c r="J178" s="63" t="s">
        <v>34</v>
      </c>
      <c r="K178" s="67"/>
      <c r="L178" s="67" t="s">
        <v>671</v>
      </c>
      <c r="M178" s="75">
        <v>30317</v>
      </c>
      <c r="N178" s="43">
        <v>43647</v>
      </c>
      <c r="O178" s="833"/>
      <c r="P178" s="93" t="s">
        <v>36</v>
      </c>
      <c r="Q178" s="53" t="s">
        <v>1094</v>
      </c>
      <c r="R178" s="10" t="str">
        <f t="shared" ca="1" si="7"/>
        <v xml:space="preserve">7 NĂM 1 THÁNG 18 NGÀY </v>
      </c>
      <c r="S178" s="50">
        <v>364001906</v>
      </c>
      <c r="T178" s="33" t="str">
        <f>VLOOKUP(C178,Sheet5!$B$2:$G$253,6,0)</f>
        <v>093080006477</v>
      </c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43">
        <v>42087</v>
      </c>
      <c r="AG178" s="43"/>
      <c r="AH178" s="50" t="s">
        <v>232</v>
      </c>
      <c r="AI178" s="44" t="s">
        <v>1095</v>
      </c>
      <c r="AJ178" s="71" t="s">
        <v>1096</v>
      </c>
      <c r="AK178" s="50"/>
      <c r="AL178" s="52"/>
      <c r="AM178" s="93" t="s">
        <v>156</v>
      </c>
      <c r="AN178" s="93"/>
      <c r="AO178" s="10" t="s">
        <v>1055</v>
      </c>
      <c r="AP178" s="36">
        <f t="shared" ca="1" si="6"/>
        <v>43</v>
      </c>
    </row>
    <row r="179" spans="1:42" s="36" customFormat="1">
      <c r="A179" s="25">
        <f>IF(C179=0,"",SUBTOTAL(3,C$5:C179))</f>
        <v>175</v>
      </c>
      <c r="B179" s="86">
        <v>75</v>
      </c>
      <c r="C179" s="67" t="s">
        <v>1099</v>
      </c>
      <c r="D179" s="25" t="str">
        <f>VLOOKUP(C179,Sheet4!$A$1:$B$300,2,0)</f>
        <v>9321558753</v>
      </c>
      <c r="E179" s="67" t="s">
        <v>1100</v>
      </c>
      <c r="F179" s="774">
        <f>VLOOKUP(C179,'chuyển xếp 2024'!$C$5:$W$328,17,0)</f>
        <v>5739000</v>
      </c>
      <c r="G179" s="774">
        <f>VLOOKUP(C179,'chuyển xếp 2024'!$C$5:$W$328,19,0)</f>
        <v>0</v>
      </c>
      <c r="H179" s="67" t="s">
        <v>32</v>
      </c>
      <c r="I179" s="63" t="s">
        <v>33</v>
      </c>
      <c r="J179" s="63" t="s">
        <v>34</v>
      </c>
      <c r="K179" s="67"/>
      <c r="L179" s="67" t="s">
        <v>671</v>
      </c>
      <c r="M179" s="75">
        <v>26764</v>
      </c>
      <c r="N179" s="75">
        <v>43647</v>
      </c>
      <c r="O179" s="837"/>
      <c r="P179" s="93" t="s">
        <v>36</v>
      </c>
      <c r="Q179" s="67" t="s">
        <v>1101</v>
      </c>
      <c r="R179" s="56" t="str">
        <f t="shared" ca="1" si="7"/>
        <v xml:space="preserve">7 NĂM 1 THÁNG 18 NGÀY </v>
      </c>
      <c r="S179" s="46">
        <v>92176003054</v>
      </c>
      <c r="T179" s="80" t="str">
        <f>VLOOKUP(C179,Sheet5!$B$2:$G$253,6,0)</f>
        <v>093073006649</v>
      </c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75">
        <v>43458</v>
      </c>
      <c r="AG179" s="75"/>
      <c r="AH179" s="46" t="s">
        <v>232</v>
      </c>
      <c r="AI179" s="108" t="s">
        <v>1102</v>
      </c>
      <c r="AJ179" s="46" t="s">
        <v>1103</v>
      </c>
      <c r="AK179" s="46"/>
      <c r="AL179" s="66"/>
      <c r="AM179" s="97" t="s">
        <v>156</v>
      </c>
      <c r="AN179" s="97"/>
      <c r="AO179" s="56" t="s">
        <v>1055</v>
      </c>
      <c r="AP179" s="36">
        <f t="shared" ca="1" si="6"/>
        <v>53</v>
      </c>
    </row>
    <row r="180" spans="1:42" s="62" customFormat="1">
      <c r="A180" s="25">
        <f>IF(C180=0,"",SUBTOTAL(3,C$5:C180))</f>
        <v>176</v>
      </c>
      <c r="B180" s="109">
        <v>76</v>
      </c>
      <c r="C180" s="46" t="s">
        <v>1104</v>
      </c>
      <c r="D180" s="27" t="str">
        <f>VLOOKUP(C180,Sheet4!$A$1:$B$300,2,0)</f>
        <v>9222918749</v>
      </c>
      <c r="E180" s="46" t="s">
        <v>1105</v>
      </c>
      <c r="F180" s="697">
        <f>VLOOKUP(C180,'chuyển xếp 2024'!$C$5:$W$328,17,0)</f>
        <v>5314000</v>
      </c>
      <c r="G180" s="697">
        <f>VLOOKUP(C180,'chuyển xếp 2024'!$C$5:$W$328,19,0)</f>
        <v>0</v>
      </c>
      <c r="H180" s="63" t="s">
        <v>63</v>
      </c>
      <c r="I180" s="56" t="s">
        <v>33</v>
      </c>
      <c r="J180" s="56" t="s">
        <v>34</v>
      </c>
      <c r="K180" s="46"/>
      <c r="L180" s="46" t="s">
        <v>671</v>
      </c>
      <c r="M180" s="75">
        <v>29600</v>
      </c>
      <c r="N180" s="75">
        <v>43892</v>
      </c>
      <c r="O180" s="837"/>
      <c r="P180" s="93" t="s">
        <v>36</v>
      </c>
      <c r="Q180" s="50" t="s">
        <v>1106</v>
      </c>
      <c r="R180" s="10" t="str">
        <f t="shared" ca="1" si="7"/>
        <v xml:space="preserve">6 NĂM 5 THÁNG 17 NGÀY </v>
      </c>
      <c r="S180" s="54" t="s">
        <v>1107</v>
      </c>
      <c r="T180" s="33" t="str">
        <f>VLOOKUP(C180,Sheet5!$B$2:$G$253,6,0)</f>
        <v>092181010807</v>
      </c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43">
        <v>39573</v>
      </c>
      <c r="AG180" s="43"/>
      <c r="AH180" s="50" t="s">
        <v>232</v>
      </c>
      <c r="AI180" s="44" t="s">
        <v>1108</v>
      </c>
      <c r="AJ180" s="50" t="s">
        <v>1109</v>
      </c>
      <c r="AK180" s="50"/>
      <c r="AL180" s="52"/>
      <c r="AM180" s="50" t="s">
        <v>156</v>
      </c>
      <c r="AN180" s="50"/>
      <c r="AO180" s="10" t="s">
        <v>1055</v>
      </c>
      <c r="AP180" s="36">
        <f t="shared" ca="1" si="6"/>
        <v>45</v>
      </c>
    </row>
    <row r="181" spans="1:42" s="62" customFormat="1">
      <c r="A181" s="25">
        <f>IF(C181=0,"",SUBTOTAL(3,C$5:C181))</f>
        <v>177</v>
      </c>
      <c r="B181" s="109">
        <v>77</v>
      </c>
      <c r="C181" s="46" t="s">
        <v>1110</v>
      </c>
      <c r="D181" s="27" t="str">
        <f>VLOOKUP(C181,Sheet4!$A$1:$B$300,2,0)</f>
        <v>9208010007</v>
      </c>
      <c r="E181" s="46" t="s">
        <v>1111</v>
      </c>
      <c r="F181" s="697">
        <f>VLOOKUP(C181,'chuyển xếp 2024'!$C$5:$W$328,17,0)</f>
        <v>5314000</v>
      </c>
      <c r="G181" s="697">
        <f>VLOOKUP(C181,'chuyển xếp 2024'!$C$5:$W$328,19,0)</f>
        <v>0</v>
      </c>
      <c r="H181" s="46" t="s">
        <v>32</v>
      </c>
      <c r="I181" s="56" t="s">
        <v>33</v>
      </c>
      <c r="J181" s="56" t="s">
        <v>34</v>
      </c>
      <c r="K181" s="46"/>
      <c r="L181" s="46" t="s">
        <v>671</v>
      </c>
      <c r="M181" s="57">
        <v>27395</v>
      </c>
      <c r="N181" s="75">
        <v>43892</v>
      </c>
      <c r="O181" s="837"/>
      <c r="P181" s="93" t="s">
        <v>36</v>
      </c>
      <c r="Q181" s="50" t="s">
        <v>1113</v>
      </c>
      <c r="R181" s="59" t="str">
        <f t="shared" ca="1" si="7"/>
        <v xml:space="preserve">6 NĂM 5 THÁNG 17 NGÀY </v>
      </c>
      <c r="S181" s="54" t="s">
        <v>1114</v>
      </c>
      <c r="T181" s="33" t="str">
        <f>VLOOKUP(C181,Sheet5!$B$2:$G$253,6,0)</f>
        <v>092075010530</v>
      </c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44">
        <v>41303</v>
      </c>
      <c r="AG181" s="44"/>
      <c r="AH181" s="50" t="s">
        <v>232</v>
      </c>
      <c r="AI181" s="44" t="s">
        <v>1115</v>
      </c>
      <c r="AJ181" s="44" t="s">
        <v>1116</v>
      </c>
      <c r="AK181" s="121"/>
      <c r="AL181" s="122"/>
      <c r="AM181" s="123" t="s">
        <v>156</v>
      </c>
      <c r="AN181" s="124"/>
      <c r="AO181" s="10" t="s">
        <v>1055</v>
      </c>
      <c r="AP181" s="36">
        <f t="shared" ca="1" si="6"/>
        <v>51</v>
      </c>
    </row>
    <row r="182" spans="1:42" s="62" customFormat="1">
      <c r="A182" s="25">
        <f>IF(C182=0,"",SUBTOTAL(3,C$5:C182))</f>
        <v>178</v>
      </c>
      <c r="B182" s="109">
        <v>78</v>
      </c>
      <c r="C182" s="46" t="s">
        <v>1131</v>
      </c>
      <c r="D182" s="27" t="str">
        <f>VLOOKUP(C182,Sheet4!$A$1:$B$300,2,0)</f>
        <v>9222736590</v>
      </c>
      <c r="E182" s="46" t="s">
        <v>1132</v>
      </c>
      <c r="F182" s="697">
        <f>VLOOKUP(C182,'chuyển xếp 2024'!$C$5:$W$328,17,0)</f>
        <v>5314000</v>
      </c>
      <c r="G182" s="697">
        <f>VLOOKUP(C182,'chuyển xếp 2024'!$C$5:$W$328,19,0)</f>
        <v>0</v>
      </c>
      <c r="H182" s="50" t="s">
        <v>63</v>
      </c>
      <c r="I182" s="56" t="s">
        <v>33</v>
      </c>
      <c r="J182" s="56" t="s">
        <v>34</v>
      </c>
      <c r="K182" s="50"/>
      <c r="L182" s="50" t="s">
        <v>671</v>
      </c>
      <c r="M182" s="125">
        <v>36727</v>
      </c>
      <c r="N182" s="43">
        <v>44641</v>
      </c>
      <c r="O182" s="833"/>
      <c r="P182" s="93" t="s">
        <v>36</v>
      </c>
      <c r="Q182" s="10" t="s">
        <v>1133</v>
      </c>
      <c r="R182" s="59" t="str">
        <f t="shared" ca="1" si="7"/>
        <v xml:space="preserve">4 NĂM 4 THÁNG 29 NGÀY </v>
      </c>
      <c r="S182" s="60" t="s">
        <v>1134</v>
      </c>
      <c r="T182" s="33" t="str">
        <f>VLOOKUP(C182,Sheet5!$B$2:$G$253,6,0)</f>
        <v>092300001623</v>
      </c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44">
        <v>44421</v>
      </c>
      <c r="AG182" s="44"/>
      <c r="AH182" s="50" t="s">
        <v>232</v>
      </c>
      <c r="AI182" s="55" t="s">
        <v>2660</v>
      </c>
      <c r="AJ182" s="55" t="s">
        <v>1135</v>
      </c>
      <c r="AK182" s="55"/>
      <c r="AL182" s="61" t="s">
        <v>1136</v>
      </c>
      <c r="AM182" s="44" t="s">
        <v>156</v>
      </c>
      <c r="AN182" s="44"/>
      <c r="AO182" s="10" t="s">
        <v>1055</v>
      </c>
      <c r="AP182" s="36">
        <f t="shared" ca="1" si="6"/>
        <v>26</v>
      </c>
    </row>
    <row r="183" spans="1:42" s="62" customFormat="1">
      <c r="A183" s="25">
        <f>IF(C183=0,"",SUBTOTAL(3,C$5:C183))</f>
        <v>179</v>
      </c>
      <c r="B183" s="109">
        <v>79</v>
      </c>
      <c r="C183" s="46" t="s">
        <v>1140</v>
      </c>
      <c r="D183" s="27" t="str">
        <f>VLOOKUP(C183,Sheet4!$A$1:$B$300,2,0)</f>
        <v>9210016739</v>
      </c>
      <c r="E183" s="46" t="s">
        <v>1141</v>
      </c>
      <c r="F183" s="697">
        <f>VLOOKUP(C183,'chuyển xếp 2024'!$C$5:$W$328,17,0)</f>
        <v>5314000</v>
      </c>
      <c r="G183" s="697">
        <f>VLOOKUP(C183,'chuyển xếp 2024'!$C$5:$W$328,19,0)</f>
        <v>0</v>
      </c>
      <c r="H183" s="50" t="s">
        <v>63</v>
      </c>
      <c r="I183" s="56" t="s">
        <v>33</v>
      </c>
      <c r="J183" s="56" t="s">
        <v>34</v>
      </c>
      <c r="K183" s="50"/>
      <c r="L183" s="50" t="s">
        <v>671</v>
      </c>
      <c r="M183" s="125">
        <v>31613</v>
      </c>
      <c r="N183" s="43">
        <v>44641</v>
      </c>
      <c r="O183" s="833"/>
      <c r="P183" s="93" t="s">
        <v>36</v>
      </c>
      <c r="Q183" s="10" t="s">
        <v>1142</v>
      </c>
      <c r="R183" s="59" t="str">
        <f t="shared" ca="1" si="7"/>
        <v xml:space="preserve">4 NĂM 4 THÁNG 29 NGÀY </v>
      </c>
      <c r="S183" s="60" t="s">
        <v>1143</v>
      </c>
      <c r="T183" s="33" t="str">
        <f>VLOOKUP(C183,Sheet5!$B$2:$G$253,6,0)</f>
        <v>092186002170</v>
      </c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44">
        <v>42850</v>
      </c>
      <c r="AG183" s="44"/>
      <c r="AH183" s="50" t="s">
        <v>232</v>
      </c>
      <c r="AI183" s="55" t="s">
        <v>2661</v>
      </c>
      <c r="AJ183" s="55" t="s">
        <v>1144</v>
      </c>
      <c r="AK183" s="55"/>
      <c r="AL183" s="61" t="s">
        <v>1145</v>
      </c>
      <c r="AM183" s="44" t="s">
        <v>156</v>
      </c>
      <c r="AN183" s="44"/>
      <c r="AO183" s="10" t="s">
        <v>1055</v>
      </c>
      <c r="AP183" s="36">
        <f t="shared" ca="1" si="6"/>
        <v>40</v>
      </c>
    </row>
    <row r="184" spans="1:42" s="62" customFormat="1">
      <c r="A184" s="25">
        <f>IF(C184=0,"",SUBTOTAL(3,C$5:C184))</f>
        <v>180</v>
      </c>
      <c r="B184" s="109">
        <v>81</v>
      </c>
      <c r="C184" s="46" t="s">
        <v>1149</v>
      </c>
      <c r="D184" s="27" t="str">
        <f>VLOOKUP(C184,Sheet4!$A$1:$B$300,2,0)</f>
        <v>9223011832</v>
      </c>
      <c r="E184" s="46" t="s">
        <v>1150</v>
      </c>
      <c r="F184" s="697">
        <f>VLOOKUP(C184,'chuyển xếp 2024'!$C$5:$W$328,17,0)</f>
        <v>5314000</v>
      </c>
      <c r="G184" s="697">
        <f>VLOOKUP(C184,'chuyển xếp 2024'!$C$5:$W$328,19,0)</f>
        <v>0</v>
      </c>
      <c r="H184" s="46" t="s">
        <v>32</v>
      </c>
      <c r="I184" s="56" t="s">
        <v>33</v>
      </c>
      <c r="J184" s="56" t="s">
        <v>34</v>
      </c>
      <c r="K184" s="50"/>
      <c r="L184" s="50" t="s">
        <v>671</v>
      </c>
      <c r="M184" s="125">
        <v>28856</v>
      </c>
      <c r="N184" s="43">
        <v>44641</v>
      </c>
      <c r="O184" s="833"/>
      <c r="P184" s="93" t="s">
        <v>36</v>
      </c>
      <c r="Q184" s="10" t="s">
        <v>1151</v>
      </c>
      <c r="R184" s="59" t="str">
        <f t="shared" ca="1" si="7"/>
        <v xml:space="preserve">4 NĂM 4 THÁNG 29 NGÀY </v>
      </c>
      <c r="S184" s="60" t="s">
        <v>1152</v>
      </c>
      <c r="T184" s="33" t="str">
        <f>VLOOKUP(C184,Sheet5!$B$2:$G$253,6,0)</f>
        <v>092079005165</v>
      </c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44">
        <v>44417</v>
      </c>
      <c r="AG184" s="44"/>
      <c r="AH184" s="50" t="s">
        <v>232</v>
      </c>
      <c r="AI184" s="55" t="s">
        <v>2662</v>
      </c>
      <c r="AJ184" s="55" t="s">
        <v>1153</v>
      </c>
      <c r="AK184" s="55"/>
      <c r="AL184" s="61" t="s">
        <v>1154</v>
      </c>
      <c r="AM184" s="44" t="s">
        <v>156</v>
      </c>
      <c r="AN184" s="44"/>
      <c r="AO184" s="10" t="s">
        <v>1055</v>
      </c>
      <c r="AP184" s="36">
        <f t="shared" ca="1" si="6"/>
        <v>47</v>
      </c>
    </row>
    <row r="185" spans="1:42" s="62" customFormat="1">
      <c r="A185" s="25">
        <f>IF(C185=0,"",SUBTOTAL(3,C$5:C185))</f>
        <v>181</v>
      </c>
      <c r="B185" s="109">
        <v>82</v>
      </c>
      <c r="C185" s="46" t="s">
        <v>1155</v>
      </c>
      <c r="D185" s="27" t="str">
        <f>VLOOKUP(C185,Sheet4!$A$1:$B$300,2,0)</f>
        <v>9222708767</v>
      </c>
      <c r="E185" s="46" t="s">
        <v>1156</v>
      </c>
      <c r="F185" s="697">
        <f>VLOOKUP(C185,'chuyển xếp 2024'!$C$5:$W$328,17,0)</f>
        <v>5314000</v>
      </c>
      <c r="G185" s="697">
        <f>VLOOKUP(C185,'chuyển xếp 2024'!$C$5:$W$328,19,0)</f>
        <v>0</v>
      </c>
      <c r="H185" s="46" t="s">
        <v>32</v>
      </c>
      <c r="I185" s="56" t="s">
        <v>33</v>
      </c>
      <c r="J185" s="56" t="s">
        <v>34</v>
      </c>
      <c r="K185" s="50"/>
      <c r="L185" s="50" t="s">
        <v>671</v>
      </c>
      <c r="M185" s="125">
        <v>34806</v>
      </c>
      <c r="N185" s="43">
        <v>44641</v>
      </c>
      <c r="O185" s="833"/>
      <c r="P185" s="93" t="s">
        <v>36</v>
      </c>
      <c r="Q185" s="10" t="s">
        <v>1157</v>
      </c>
      <c r="R185" s="59" t="str">
        <f t="shared" ca="1" si="7"/>
        <v xml:space="preserve">4 NĂM 4 THÁNG 29 NGÀY </v>
      </c>
      <c r="S185" s="60" t="s">
        <v>1158</v>
      </c>
      <c r="T185" s="33" t="str">
        <f>VLOOKUP(C185,Sheet5!$B$2:$G$253,6,0)</f>
        <v>092095001414</v>
      </c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44">
        <v>42678</v>
      </c>
      <c r="AG185" s="44"/>
      <c r="AH185" s="50" t="s">
        <v>232</v>
      </c>
      <c r="AI185" s="55" t="s">
        <v>2663</v>
      </c>
      <c r="AJ185" s="55" t="s">
        <v>1159</v>
      </c>
      <c r="AK185" s="55"/>
      <c r="AL185" s="61" t="s">
        <v>1160</v>
      </c>
      <c r="AM185" s="44" t="s">
        <v>156</v>
      </c>
      <c r="AN185" s="44"/>
      <c r="AO185" s="10" t="s">
        <v>1055</v>
      </c>
      <c r="AP185" s="36">
        <f t="shared" ca="1" si="6"/>
        <v>31</v>
      </c>
    </row>
    <row r="186" spans="1:42" s="62" customFormat="1">
      <c r="A186" s="25">
        <f>IF(C186=0,"",SUBTOTAL(3,C$5:C186))</f>
        <v>182</v>
      </c>
      <c r="B186" s="109">
        <v>83</v>
      </c>
      <c r="C186" s="46" t="s">
        <v>1161</v>
      </c>
      <c r="D186" s="27" t="str">
        <f>VLOOKUP(C186,Sheet4!$A$1:$B$300,2,0)</f>
        <v>9208007845</v>
      </c>
      <c r="E186" s="46" t="s">
        <v>1162</v>
      </c>
      <c r="F186" s="697">
        <f>VLOOKUP(C186,'chuyển xếp 2024'!$C$5:$W$328,17,0)</f>
        <v>5314000</v>
      </c>
      <c r="G186" s="697">
        <f>VLOOKUP(C186,'chuyển xếp 2024'!$C$5:$W$328,19,0)</f>
        <v>0</v>
      </c>
      <c r="H186" s="46" t="s">
        <v>32</v>
      </c>
      <c r="I186" s="56" t="s">
        <v>33</v>
      </c>
      <c r="J186" s="56" t="s">
        <v>34</v>
      </c>
      <c r="K186" s="50"/>
      <c r="L186" s="50" t="s">
        <v>671</v>
      </c>
      <c r="M186" s="125">
        <v>32429</v>
      </c>
      <c r="N186" s="43">
        <v>44641</v>
      </c>
      <c r="O186" s="833"/>
      <c r="P186" s="93" t="s">
        <v>36</v>
      </c>
      <c r="Q186" s="10" t="s">
        <v>1163</v>
      </c>
      <c r="R186" s="59" t="str">
        <f t="shared" ca="1" si="7"/>
        <v xml:space="preserve">4 NĂM 4 THÁNG 29 NGÀY </v>
      </c>
      <c r="S186" s="60" t="s">
        <v>1164</v>
      </c>
      <c r="T186" s="33" t="str">
        <f>VLOOKUP(C186,Sheet5!$B$2:$G$253,6,0)</f>
        <v>092088012980</v>
      </c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44">
        <v>44518</v>
      </c>
      <c r="AG186" s="44"/>
      <c r="AH186" s="50" t="s">
        <v>232</v>
      </c>
      <c r="AI186" s="55" t="s">
        <v>2661</v>
      </c>
      <c r="AJ186" s="55" t="s">
        <v>1144</v>
      </c>
      <c r="AK186" s="55"/>
      <c r="AL186" s="61" t="s">
        <v>1165</v>
      </c>
      <c r="AM186" s="44" t="s">
        <v>156</v>
      </c>
      <c r="AN186" s="44"/>
      <c r="AO186" s="10" t="s">
        <v>1055</v>
      </c>
      <c r="AP186" s="36">
        <f t="shared" ca="1" si="6"/>
        <v>37</v>
      </c>
    </row>
    <row r="187" spans="1:42" s="624" customFormat="1">
      <c r="A187" s="25">
        <f>IF(C187=0,"",SUBTOTAL(3,C$5:C187))</f>
        <v>183</v>
      </c>
      <c r="B187" s="86">
        <v>84</v>
      </c>
      <c r="C187" s="369" t="s">
        <v>1173</v>
      </c>
      <c r="D187" s="25" t="str">
        <f>VLOOKUP(C187,Sheet4!$A$1:$B$300,2,0)</f>
        <v>9221626158</v>
      </c>
      <c r="E187" s="370" t="s">
        <v>1174</v>
      </c>
      <c r="F187" s="774">
        <f>VLOOKUP(C187,'chuyển xếp 2024'!$C$5:$W$328,17,0)</f>
        <v>5314000</v>
      </c>
      <c r="G187" s="774">
        <f>VLOOKUP(C187,'chuyển xếp 2024'!$C$5:$W$328,19,0)</f>
        <v>0</v>
      </c>
      <c r="H187" s="46" t="s">
        <v>32</v>
      </c>
      <c r="I187" s="56" t="s">
        <v>33</v>
      </c>
      <c r="J187" s="56" t="s">
        <v>34</v>
      </c>
      <c r="K187" s="46"/>
      <c r="L187" s="46" t="s">
        <v>671</v>
      </c>
      <c r="M187" s="57">
        <v>27284</v>
      </c>
      <c r="N187" s="75">
        <v>44768</v>
      </c>
      <c r="O187" s="837"/>
      <c r="P187" s="93" t="s">
        <v>36</v>
      </c>
      <c r="Q187" s="56" t="s">
        <v>1176</v>
      </c>
      <c r="R187" s="626" t="str">
        <f t="shared" ca="1" si="7"/>
        <v xml:space="preserve">4 NĂM 0 THÁNG 24 NGÀY </v>
      </c>
      <c r="S187" s="74" t="s">
        <v>1177</v>
      </c>
      <c r="T187" s="80" t="str">
        <f>VLOOKUP(C187,Sheet5!$B$2:$G$253,6,0)</f>
        <v>092074004968</v>
      </c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108">
        <v>41009</v>
      </c>
      <c r="AG187" s="108"/>
      <c r="AH187" s="46" t="s">
        <v>232</v>
      </c>
      <c r="AI187" s="108" t="s">
        <v>1178</v>
      </c>
      <c r="AJ187" s="627" t="s">
        <v>1179</v>
      </c>
      <c r="AK187" s="627"/>
      <c r="AL187" s="628" t="s">
        <v>1180</v>
      </c>
      <c r="AM187" s="108" t="s">
        <v>156</v>
      </c>
      <c r="AN187" s="108"/>
      <c r="AO187" s="56" t="s">
        <v>1055</v>
      </c>
      <c r="AP187" s="36">
        <f t="shared" ca="1" si="6"/>
        <v>51</v>
      </c>
    </row>
    <row r="188" spans="1:42" s="62" customFormat="1">
      <c r="A188" s="25">
        <f>IF(C188=0,"",SUBTOTAL(3,C$5:C188))</f>
        <v>184</v>
      </c>
      <c r="B188" s="109">
        <v>85</v>
      </c>
      <c r="C188" s="126" t="s">
        <v>1181</v>
      </c>
      <c r="D188" s="27" t="str">
        <f>VLOOKUP(C188,Sheet4!$A$1:$B$300,2,0)</f>
        <v>9208009997</v>
      </c>
      <c r="E188" s="370" t="s">
        <v>1182</v>
      </c>
      <c r="F188" s="697">
        <f>VLOOKUP(C188,'chuyển xếp 2024'!$C$5:$W$328,17,0)</f>
        <v>5314000</v>
      </c>
      <c r="G188" s="697">
        <f>VLOOKUP(C188,'chuyển xếp 2024'!$C$5:$W$328,19,0)</f>
        <v>0</v>
      </c>
      <c r="H188" s="46" t="s">
        <v>32</v>
      </c>
      <c r="I188" s="56" t="s">
        <v>33</v>
      </c>
      <c r="J188" s="56" t="s">
        <v>34</v>
      </c>
      <c r="K188" s="50"/>
      <c r="L188" s="50" t="s">
        <v>671</v>
      </c>
      <c r="M188" s="125">
        <v>29260</v>
      </c>
      <c r="N188" s="43">
        <v>44768</v>
      </c>
      <c r="O188" s="833"/>
      <c r="P188" s="93" t="s">
        <v>36</v>
      </c>
      <c r="Q188" s="10" t="s">
        <v>1183</v>
      </c>
      <c r="R188" s="59" t="str">
        <f t="shared" ca="1" si="7"/>
        <v xml:space="preserve">4 NĂM 0 THÁNG 24 NGÀY </v>
      </c>
      <c r="S188" s="60" t="s">
        <v>1184</v>
      </c>
      <c r="T188" s="33" t="str">
        <f>VLOOKUP(C188,Sheet5!$B$2:$G$253,6,0)</f>
        <v>092080002005</v>
      </c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44">
        <v>44317</v>
      </c>
      <c r="AG188" s="44"/>
      <c r="AH188" s="50" t="s">
        <v>232</v>
      </c>
      <c r="AI188" s="44" t="s">
        <v>1178</v>
      </c>
      <c r="AJ188" s="55" t="s">
        <v>953</v>
      </c>
      <c r="AK188" s="55"/>
      <c r="AL188" s="61" t="s">
        <v>1185</v>
      </c>
      <c r="AM188" s="44" t="s">
        <v>156</v>
      </c>
      <c r="AN188" s="44"/>
      <c r="AO188" s="10" t="s">
        <v>1055</v>
      </c>
      <c r="AP188" s="36">
        <f t="shared" ca="1" si="6"/>
        <v>46</v>
      </c>
    </row>
    <row r="189" spans="1:42" s="62" customFormat="1">
      <c r="A189" s="25">
        <f>IF(C189=0,"",SUBTOTAL(3,C$5:C189))</f>
        <v>185</v>
      </c>
      <c r="B189" s="109">
        <v>86</v>
      </c>
      <c r="C189" s="126" t="s">
        <v>1186</v>
      </c>
      <c r="D189" s="27" t="str">
        <f>VLOOKUP(C189,Sheet4!$A$1:$B$300,2,0)</f>
        <v>9221737497</v>
      </c>
      <c r="E189" s="370" t="s">
        <v>1187</v>
      </c>
      <c r="F189" s="697" t="e">
        <f>VLOOKUP(C189,'chuyển xếp 2024'!$C$5:$W$328,17,0)</f>
        <v>#N/A</v>
      </c>
      <c r="G189" s="697" t="e">
        <f>VLOOKUP(C189,'chuyển xếp 2024'!$C$5:$W$328,19,0)</f>
        <v>#N/A</v>
      </c>
      <c r="H189" s="46" t="s">
        <v>32</v>
      </c>
      <c r="I189" s="56" t="s">
        <v>33</v>
      </c>
      <c r="J189" s="56" t="s">
        <v>34</v>
      </c>
      <c r="K189" s="50"/>
      <c r="L189" s="50" t="s">
        <v>671</v>
      </c>
      <c r="M189" s="125">
        <v>37860</v>
      </c>
      <c r="N189" s="43">
        <v>44768</v>
      </c>
      <c r="O189" s="833"/>
      <c r="P189" s="93" t="s">
        <v>36</v>
      </c>
      <c r="Q189" s="10" t="s">
        <v>1188</v>
      </c>
      <c r="R189" s="59" t="str">
        <f t="shared" ca="1" si="7"/>
        <v xml:space="preserve">4 NĂM 0 THÁNG 24 NGÀY </v>
      </c>
      <c r="S189" s="60" t="s">
        <v>1189</v>
      </c>
      <c r="T189" s="33" t="str">
        <f>VLOOKUP(C189,Sheet5!$B$2:$G$253,6,0)</f>
        <v>092203006697</v>
      </c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44">
        <v>44315</v>
      </c>
      <c r="AG189" s="44"/>
      <c r="AH189" s="50" t="s">
        <v>232</v>
      </c>
      <c r="AI189" s="44" t="s">
        <v>1190</v>
      </c>
      <c r="AJ189" s="55" t="s">
        <v>1191</v>
      </c>
      <c r="AK189" s="55"/>
      <c r="AL189" s="61" t="s">
        <v>1192</v>
      </c>
      <c r="AM189" s="44" t="s">
        <v>156</v>
      </c>
      <c r="AN189" s="44"/>
      <c r="AO189" s="10" t="s">
        <v>1055</v>
      </c>
      <c r="AP189" s="36">
        <f t="shared" ca="1" si="6"/>
        <v>22</v>
      </c>
    </row>
    <row r="190" spans="1:42" s="62" customFormat="1">
      <c r="A190" s="25">
        <f>IF(C190=0,"",SUBTOTAL(3,C$5:C190))</f>
        <v>186</v>
      </c>
      <c r="B190" s="109">
        <v>87</v>
      </c>
      <c r="C190" s="126" t="s">
        <v>1193</v>
      </c>
      <c r="D190" s="27" t="str">
        <f>VLOOKUP(C190,Sheet4!$A$1:$B$300,2,0)</f>
        <v>8723383361</v>
      </c>
      <c r="E190" s="370" t="s">
        <v>1194</v>
      </c>
      <c r="F190" s="697">
        <f>VLOOKUP(C190,'chuyển xếp 2024'!$C$5:$W$328,17,0)</f>
        <v>5314000</v>
      </c>
      <c r="G190" s="697">
        <f>VLOOKUP(C190,'chuyển xếp 2024'!$C$5:$W$328,19,0)</f>
        <v>0</v>
      </c>
      <c r="H190" s="46" t="s">
        <v>32</v>
      </c>
      <c r="I190" s="56" t="s">
        <v>33</v>
      </c>
      <c r="J190" s="56" t="s">
        <v>34</v>
      </c>
      <c r="K190" s="50"/>
      <c r="L190" s="50" t="s">
        <v>671</v>
      </c>
      <c r="M190" s="125">
        <v>36768</v>
      </c>
      <c r="N190" s="43">
        <v>44776</v>
      </c>
      <c r="O190" s="833"/>
      <c r="P190" s="93" t="s">
        <v>36</v>
      </c>
      <c r="Q190" s="10" t="s">
        <v>1195</v>
      </c>
      <c r="R190" s="59" t="str">
        <f t="shared" ca="1" si="7"/>
        <v xml:space="preserve">4 NĂM 0 THÁNG 16 NGÀY </v>
      </c>
      <c r="S190" s="60" t="s">
        <v>1196</v>
      </c>
      <c r="T190" s="33" t="str">
        <f>VLOOKUP(C190,Sheet5!$B$2:$G$253,6,0)</f>
        <v>087200014852</v>
      </c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44">
        <v>44326</v>
      </c>
      <c r="AG190" s="44"/>
      <c r="AH190" s="50" t="s">
        <v>232</v>
      </c>
      <c r="AI190" s="44" t="s">
        <v>1197</v>
      </c>
      <c r="AJ190" s="55" t="s">
        <v>1198</v>
      </c>
      <c r="AK190" s="55"/>
      <c r="AL190" s="61" t="s">
        <v>1199</v>
      </c>
      <c r="AM190" s="44" t="s">
        <v>156</v>
      </c>
      <c r="AN190" s="44"/>
      <c r="AO190" s="10" t="s">
        <v>1055</v>
      </c>
      <c r="AP190" s="36">
        <f t="shared" ca="1" si="6"/>
        <v>25</v>
      </c>
    </row>
    <row r="191" spans="1:42" s="624" customFormat="1">
      <c r="A191" s="25">
        <f>IF(C191=0,"",SUBTOTAL(3,C$5:C191))</f>
        <v>187</v>
      </c>
      <c r="B191" s="109">
        <v>88</v>
      </c>
      <c r="C191" s="369" t="s">
        <v>1481</v>
      </c>
      <c r="D191" s="27" t="str">
        <f>VLOOKUP(C191,Sheet4!$A$1:$B$300,2,0)</f>
        <v>9221552287</v>
      </c>
      <c r="E191" s="370" t="s">
        <v>1398</v>
      </c>
      <c r="F191" s="697" t="e">
        <f>VLOOKUP(C191,'chuyển xếp 2024'!$C$5:$W$328,17,0)</f>
        <v>#N/A</v>
      </c>
      <c r="G191" s="697" t="e">
        <f>VLOOKUP(C191,'chuyển xếp 2024'!$C$5:$W$328,19,0)</f>
        <v>#N/A</v>
      </c>
      <c r="H191" s="46" t="s">
        <v>32</v>
      </c>
      <c r="I191" s="56" t="s">
        <v>33</v>
      </c>
      <c r="J191" s="56" t="s">
        <v>34</v>
      </c>
      <c r="K191" s="46"/>
      <c r="L191" s="46" t="s">
        <v>671</v>
      </c>
      <c r="M191" s="107">
        <v>37136</v>
      </c>
      <c r="N191" s="75">
        <v>44973</v>
      </c>
      <c r="O191" s="837"/>
      <c r="P191" s="93" t="s">
        <v>36</v>
      </c>
      <c r="Q191" s="56" t="s">
        <v>1399</v>
      </c>
      <c r="R191" s="626" t="str">
        <f t="shared" ca="1" si="7"/>
        <v xml:space="preserve">3 NĂM 6 THÁNG 3 NGÀY </v>
      </c>
      <c r="S191" s="74" t="s">
        <v>1425</v>
      </c>
      <c r="T191" s="33" t="str">
        <f>VLOOKUP(C191,Sheet5!$B$2:$G$253,6,0)</f>
        <v>092201005238</v>
      </c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108" t="s">
        <v>1426</v>
      </c>
      <c r="AG191" s="108"/>
      <c r="AH191" s="46" t="s">
        <v>232</v>
      </c>
      <c r="AI191" s="108" t="s">
        <v>1178</v>
      </c>
      <c r="AJ191" s="627" t="s">
        <v>731</v>
      </c>
      <c r="AK191" s="627"/>
      <c r="AL191" s="628" t="s">
        <v>1427</v>
      </c>
      <c r="AM191" s="108" t="s">
        <v>156</v>
      </c>
      <c r="AN191" s="108"/>
      <c r="AO191" s="56" t="s">
        <v>1055</v>
      </c>
      <c r="AP191" s="36">
        <f t="shared" ca="1" si="6"/>
        <v>24</v>
      </c>
    </row>
    <row r="192" spans="1:42" s="624" customFormat="1">
      <c r="A192" s="25">
        <f>IF(C192=0,"",SUBTOTAL(3,C$5:C192))</f>
        <v>188</v>
      </c>
      <c r="B192" s="109">
        <v>89</v>
      </c>
      <c r="C192" s="369" t="s">
        <v>1482</v>
      </c>
      <c r="D192" s="27" t="str">
        <f>VLOOKUP(C192,Sheet4!$A$1:$B$300,2,0)</f>
        <v>8222279576</v>
      </c>
      <c r="E192" s="370" t="s">
        <v>1400</v>
      </c>
      <c r="F192" s="697">
        <f>VLOOKUP(C192,'chuyển xếp 2024'!$C$5:$W$328,17,0)</f>
        <v>5061000</v>
      </c>
      <c r="G192" s="697">
        <f>VLOOKUP(C192,'chuyển xếp 2024'!$C$5:$W$328,19,0)</f>
        <v>0</v>
      </c>
      <c r="H192" s="46" t="s">
        <v>32</v>
      </c>
      <c r="I192" s="56" t="s">
        <v>33</v>
      </c>
      <c r="J192" s="56" t="s">
        <v>34</v>
      </c>
      <c r="K192" s="46"/>
      <c r="L192" s="46" t="s">
        <v>671</v>
      </c>
      <c r="M192" s="107">
        <v>30912</v>
      </c>
      <c r="N192" s="75">
        <v>44973</v>
      </c>
      <c r="O192" s="837"/>
      <c r="P192" s="93" t="s">
        <v>36</v>
      </c>
      <c r="Q192" s="56" t="s">
        <v>1401</v>
      </c>
      <c r="R192" s="626" t="str">
        <f t="shared" ca="1" si="7"/>
        <v xml:space="preserve">3 NĂM 6 THÁNG 3 NGÀY </v>
      </c>
      <c r="S192" s="74" t="s">
        <v>1428</v>
      </c>
      <c r="T192" s="33" t="str">
        <f>VLOOKUP(C192,Sheet5!$B$2:$G$253,6,0)</f>
        <v>082084027185</v>
      </c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108" t="s">
        <v>1429</v>
      </c>
      <c r="AG192" s="108"/>
      <c r="AH192" s="46" t="s">
        <v>232</v>
      </c>
      <c r="AI192" s="108" t="s">
        <v>1430</v>
      </c>
      <c r="AJ192" s="627" t="s">
        <v>1431</v>
      </c>
      <c r="AK192" s="627" t="s">
        <v>1432</v>
      </c>
      <c r="AL192" s="628" t="s">
        <v>1433</v>
      </c>
      <c r="AM192" s="108" t="s">
        <v>156</v>
      </c>
      <c r="AN192" s="108"/>
      <c r="AO192" s="56" t="s">
        <v>1055</v>
      </c>
      <c r="AP192" s="36">
        <f t="shared" ca="1" si="6"/>
        <v>42</v>
      </c>
    </row>
    <row r="193" spans="1:42" s="624" customFormat="1">
      <c r="A193" s="25">
        <f>IF(C193=0,"",SUBTOTAL(3,C$5:C193))</f>
        <v>189</v>
      </c>
      <c r="B193" s="109">
        <v>90</v>
      </c>
      <c r="C193" s="369" t="s">
        <v>1486</v>
      </c>
      <c r="D193" s="27" t="str">
        <f>VLOOKUP(C193,Sheet4!$A$1:$B$300,2,0)</f>
        <v>9222137812</v>
      </c>
      <c r="E193" s="370" t="s">
        <v>1405</v>
      </c>
      <c r="F193" s="697">
        <f>VLOOKUP(C193,'chuyển xếp 2024'!$C$5:$W$328,17,0)</f>
        <v>5061000</v>
      </c>
      <c r="G193" s="697">
        <f>VLOOKUP(C193,'chuyển xếp 2024'!$C$5:$W$328,19,0)</f>
        <v>0</v>
      </c>
      <c r="H193" s="46" t="s">
        <v>32</v>
      </c>
      <c r="I193" s="56" t="s">
        <v>33</v>
      </c>
      <c r="J193" s="56" t="s">
        <v>34</v>
      </c>
      <c r="K193" s="46"/>
      <c r="L193" s="46" t="s">
        <v>671</v>
      </c>
      <c r="M193" s="107">
        <v>27395</v>
      </c>
      <c r="N193" s="75">
        <v>44973</v>
      </c>
      <c r="O193" s="837"/>
      <c r="P193" s="93" t="s">
        <v>36</v>
      </c>
      <c r="Q193" s="56" t="s">
        <v>1406</v>
      </c>
      <c r="R193" s="626" t="str">
        <f t="shared" ca="1" si="7"/>
        <v xml:space="preserve">3 NĂM 6 THÁNG 3 NGÀY </v>
      </c>
      <c r="S193" s="74" t="s">
        <v>1437</v>
      </c>
      <c r="T193" s="33" t="str">
        <f>VLOOKUP(C193,Sheet5!$B$2:$G$253,6,0)</f>
        <v>092075008278</v>
      </c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108">
        <v>44447</v>
      </c>
      <c r="AG193" s="108"/>
      <c r="AH193" s="46" t="s">
        <v>232</v>
      </c>
      <c r="AI193" s="108" t="s">
        <v>1178</v>
      </c>
      <c r="AJ193" s="627" t="s">
        <v>1179</v>
      </c>
      <c r="AK193" s="627"/>
      <c r="AL193" s="628"/>
      <c r="AM193" s="108" t="s">
        <v>156</v>
      </c>
      <c r="AN193" s="108"/>
      <c r="AO193" s="56" t="s">
        <v>1055</v>
      </c>
      <c r="AP193" s="36">
        <f t="shared" ca="1" si="6"/>
        <v>51</v>
      </c>
    </row>
    <row r="194" spans="1:42" s="624" customFormat="1">
      <c r="A194" s="25">
        <f>IF(C194=0,"",SUBTOTAL(3,C$5:C194))</f>
        <v>190</v>
      </c>
      <c r="B194" s="109">
        <v>91</v>
      </c>
      <c r="C194" s="369" t="s">
        <v>1487</v>
      </c>
      <c r="D194" s="27" t="str">
        <f>VLOOKUP(C194,Sheet4!$A$1:$B$300,2,0)</f>
        <v>8621932332</v>
      </c>
      <c r="E194" s="370" t="s">
        <v>1407</v>
      </c>
      <c r="F194" s="697" t="e">
        <f>VLOOKUP(C194,'chuyển xếp 2024'!$C$5:$W$328,17,0)</f>
        <v>#N/A</v>
      </c>
      <c r="G194" s="697" t="e">
        <f>VLOOKUP(C194,'chuyển xếp 2024'!$C$5:$W$328,19,0)</f>
        <v>#N/A</v>
      </c>
      <c r="H194" s="46" t="s">
        <v>32</v>
      </c>
      <c r="I194" s="56" t="s">
        <v>33</v>
      </c>
      <c r="J194" s="56" t="s">
        <v>34</v>
      </c>
      <c r="K194" s="46"/>
      <c r="L194" s="46" t="s">
        <v>671</v>
      </c>
      <c r="M194" s="107">
        <v>37258</v>
      </c>
      <c r="N194" s="75">
        <v>44973</v>
      </c>
      <c r="O194" s="837"/>
      <c r="P194" s="93" t="s">
        <v>36</v>
      </c>
      <c r="Q194" s="56" t="s">
        <v>1408</v>
      </c>
      <c r="R194" s="626" t="str">
        <f t="shared" ca="1" si="7"/>
        <v xml:space="preserve">3 NĂM 6 THÁNG 3 NGÀY </v>
      </c>
      <c r="S194" s="74" t="s">
        <v>1438</v>
      </c>
      <c r="T194" s="33" t="str">
        <f>VLOOKUP(C194,Sheet5!$B$2:$G$253,6,0)</f>
        <v>086202000734</v>
      </c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108">
        <v>44663</v>
      </c>
      <c r="AG194" s="108"/>
      <c r="AH194" s="46" t="s">
        <v>232</v>
      </c>
      <c r="AI194" s="108" t="s">
        <v>1439</v>
      </c>
      <c r="AJ194" s="627" t="s">
        <v>1440</v>
      </c>
      <c r="AK194" s="627"/>
      <c r="AL194" s="628"/>
      <c r="AM194" s="108" t="s">
        <v>156</v>
      </c>
      <c r="AN194" s="108"/>
      <c r="AO194" s="56" t="s">
        <v>1055</v>
      </c>
      <c r="AP194" s="36">
        <f t="shared" ca="1" si="6"/>
        <v>24</v>
      </c>
    </row>
    <row r="195" spans="1:42" s="624" customFormat="1">
      <c r="A195" s="25">
        <f>IF(C195=0,"",SUBTOTAL(3,C$5:C195))</f>
        <v>191</v>
      </c>
      <c r="B195" s="109">
        <v>92</v>
      </c>
      <c r="C195" s="369" t="s">
        <v>1489</v>
      </c>
      <c r="D195" s="27" t="str">
        <f>VLOOKUP(C195,Sheet4!$A$1:$B$300,2,0)</f>
        <v>9222743471</v>
      </c>
      <c r="E195" s="370" t="s">
        <v>1410</v>
      </c>
      <c r="F195" s="697">
        <f>VLOOKUP(C195,'chuyển xếp 2024'!$C$5:$W$328,17,0)</f>
        <v>5061000</v>
      </c>
      <c r="G195" s="697">
        <f>VLOOKUP(C195,'chuyển xếp 2024'!$C$5:$W$328,19,0)</f>
        <v>0</v>
      </c>
      <c r="H195" s="46" t="s">
        <v>32</v>
      </c>
      <c r="I195" s="56" t="s">
        <v>33</v>
      </c>
      <c r="J195" s="56" t="s">
        <v>34</v>
      </c>
      <c r="K195" s="46"/>
      <c r="L195" s="46" t="s">
        <v>671</v>
      </c>
      <c r="M195" s="107">
        <v>29221</v>
      </c>
      <c r="N195" s="75">
        <v>44973</v>
      </c>
      <c r="O195" s="837"/>
      <c r="P195" s="93" t="s">
        <v>36</v>
      </c>
      <c r="Q195" s="56" t="s">
        <v>1411</v>
      </c>
      <c r="R195" s="626" t="str">
        <f t="shared" ca="1" si="7"/>
        <v xml:space="preserve">3 NĂM 6 THÁNG 3 NGÀY </v>
      </c>
      <c r="S195" s="74" t="s">
        <v>1442</v>
      </c>
      <c r="T195" s="33" t="str">
        <f>VLOOKUP(C195,Sheet5!$B$2:$G$253,6,0)</f>
        <v>092080005824</v>
      </c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108">
        <v>44422</v>
      </c>
      <c r="AG195" s="108"/>
      <c r="AH195" s="46" t="s">
        <v>232</v>
      </c>
      <c r="AI195" s="108" t="s">
        <v>1443</v>
      </c>
      <c r="AJ195" s="627" t="s">
        <v>1444</v>
      </c>
      <c r="AK195" s="627"/>
      <c r="AL195" s="628"/>
      <c r="AM195" s="108" t="s">
        <v>156</v>
      </c>
      <c r="AN195" s="108"/>
      <c r="AO195" s="56" t="s">
        <v>1055</v>
      </c>
      <c r="AP195" s="36">
        <f t="shared" ca="1" si="6"/>
        <v>46</v>
      </c>
    </row>
    <row r="196" spans="1:42" s="624" customFormat="1">
      <c r="A196" s="25">
        <f>IF(C196=0,"",SUBTOTAL(3,C$5:C196))</f>
        <v>192</v>
      </c>
      <c r="B196" s="109">
        <v>93</v>
      </c>
      <c r="C196" s="369" t="s">
        <v>1490</v>
      </c>
      <c r="D196" s="27" t="str">
        <f>VLOOKUP(C196,Sheet4!$A$1:$B$300,2,0)</f>
        <v>9208007825</v>
      </c>
      <c r="E196" s="370" t="s">
        <v>1412</v>
      </c>
      <c r="F196" s="697">
        <f>VLOOKUP(C196,'chuyển xếp 2024'!$C$5:$W$328,17,0)</f>
        <v>5061000</v>
      </c>
      <c r="G196" s="697">
        <f>VLOOKUP(C196,'chuyển xếp 2024'!$C$5:$W$328,19,0)</f>
        <v>0</v>
      </c>
      <c r="H196" s="46" t="s">
        <v>32</v>
      </c>
      <c r="I196" s="56" t="s">
        <v>33</v>
      </c>
      <c r="J196" s="56" t="s">
        <v>34</v>
      </c>
      <c r="K196" s="46"/>
      <c r="L196" s="46" t="s">
        <v>671</v>
      </c>
      <c r="M196" s="107">
        <v>31652</v>
      </c>
      <c r="N196" s="75">
        <v>44973</v>
      </c>
      <c r="O196" s="837"/>
      <c r="P196" s="93" t="s">
        <v>36</v>
      </c>
      <c r="Q196" s="56" t="s">
        <v>1413</v>
      </c>
      <c r="R196" s="626" t="str">
        <f t="shared" ca="1" si="7"/>
        <v xml:space="preserve">3 NĂM 6 THÁNG 3 NGÀY </v>
      </c>
      <c r="S196" s="74" t="s">
        <v>1445</v>
      </c>
      <c r="T196" s="33" t="str">
        <f>VLOOKUP(C196,Sheet5!$B$2:$G$253,6,0)</f>
        <v>092086005960</v>
      </c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108">
        <v>44477</v>
      </c>
      <c r="AG196" s="108"/>
      <c r="AH196" s="46" t="s">
        <v>232</v>
      </c>
      <c r="AI196" s="108" t="s">
        <v>1446</v>
      </c>
      <c r="AJ196" s="627" t="s">
        <v>1447</v>
      </c>
      <c r="AK196" s="627"/>
      <c r="AL196" s="628"/>
      <c r="AM196" s="108" t="s">
        <v>156</v>
      </c>
      <c r="AN196" s="108"/>
      <c r="AO196" s="56" t="s">
        <v>1055</v>
      </c>
      <c r="AP196" s="36">
        <f t="shared" ca="1" si="6"/>
        <v>39</v>
      </c>
    </row>
    <row r="197" spans="1:42" s="624" customFormat="1">
      <c r="A197" s="25">
        <f>IF(C197=0,"",SUBTOTAL(3,C$5:C197))</f>
        <v>193</v>
      </c>
      <c r="B197" s="109">
        <v>94</v>
      </c>
      <c r="C197" s="369" t="s">
        <v>1494</v>
      </c>
      <c r="D197" s="27" t="str">
        <f>VLOOKUP(C197,Sheet4!$A$1:$B$300,2,0)</f>
        <v>9214005754</v>
      </c>
      <c r="E197" s="370" t="s">
        <v>1420</v>
      </c>
      <c r="F197" s="697">
        <f>VLOOKUP(C197,'chuyển xếp 2024'!$C$5:$W$328,17,0)</f>
        <v>5061000</v>
      </c>
      <c r="G197" s="697">
        <f>VLOOKUP(C197,'chuyển xếp 2024'!$C$5:$W$328,19,0)</f>
        <v>0</v>
      </c>
      <c r="H197" s="46" t="s">
        <v>32</v>
      </c>
      <c r="I197" s="56" t="s">
        <v>33</v>
      </c>
      <c r="J197" s="56" t="s">
        <v>34</v>
      </c>
      <c r="K197" s="46"/>
      <c r="L197" s="46" t="s">
        <v>671</v>
      </c>
      <c r="M197" s="234">
        <v>30665</v>
      </c>
      <c r="N197" s="75">
        <v>44980</v>
      </c>
      <c r="O197" s="837"/>
      <c r="P197" s="93" t="s">
        <v>36</v>
      </c>
      <c r="Q197" s="56" t="s">
        <v>1418</v>
      </c>
      <c r="R197" s="626" t="str">
        <f t="shared" ca="1" si="7"/>
        <v xml:space="preserve">3 NĂM 5 THÁNG 27 NGÀY </v>
      </c>
      <c r="S197" s="74" t="s">
        <v>1452</v>
      </c>
      <c r="T197" s="33" t="str">
        <f>VLOOKUP(C197,Sheet5!$B$2:$G$253,6,0)</f>
        <v>092083012314</v>
      </c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108">
        <v>44447</v>
      </c>
      <c r="AG197" s="108"/>
      <c r="AH197" s="46" t="s">
        <v>232</v>
      </c>
      <c r="AI197" s="108" t="s">
        <v>1453</v>
      </c>
      <c r="AJ197" s="627" t="s">
        <v>1011</v>
      </c>
      <c r="AK197" s="627"/>
      <c r="AL197" s="628" t="s">
        <v>1454</v>
      </c>
      <c r="AM197" s="108" t="s">
        <v>156</v>
      </c>
      <c r="AN197" s="108"/>
      <c r="AO197" s="56" t="s">
        <v>1055</v>
      </c>
      <c r="AP197" s="36">
        <f t="shared" ca="1" si="6"/>
        <v>42</v>
      </c>
    </row>
    <row r="198" spans="1:42" s="624" customFormat="1">
      <c r="A198" s="25">
        <f>IF(C198=0,"",SUBTOTAL(3,C$5:C198))</f>
        <v>194</v>
      </c>
      <c r="B198" s="109">
        <v>95</v>
      </c>
      <c r="C198" s="369" t="s">
        <v>1928</v>
      </c>
      <c r="D198" s="27" t="str">
        <f>VLOOKUP(C198,Sheet4!$A$1:$B$300,2,0)</f>
        <v>9222463402</v>
      </c>
      <c r="E198" s="370" t="s">
        <v>1873</v>
      </c>
      <c r="F198" s="697">
        <f>VLOOKUP(C198,'chuyển xếp 2024'!$C$5:$W$328,17,0)</f>
        <v>5061000</v>
      </c>
      <c r="G198" s="697">
        <f>VLOOKUP(C198,'chuyển xếp 2024'!$C$5:$W$328,19,0)</f>
        <v>0</v>
      </c>
      <c r="H198" s="46" t="s">
        <v>1872</v>
      </c>
      <c r="I198" s="56" t="s">
        <v>33</v>
      </c>
      <c r="J198" s="56" t="s">
        <v>34</v>
      </c>
      <c r="K198" s="46"/>
      <c r="L198" s="46" t="s">
        <v>671</v>
      </c>
      <c r="M198" s="234">
        <v>33407</v>
      </c>
      <c r="N198" s="75">
        <v>45170</v>
      </c>
      <c r="O198" s="837"/>
      <c r="P198" s="93" t="s">
        <v>36</v>
      </c>
      <c r="Q198" s="56" t="s">
        <v>1982</v>
      </c>
      <c r="R198" s="626" t="str">
        <f t="shared" ca="1" si="7"/>
        <v xml:space="preserve">2 NĂM 11 THÁNG 18 NGÀY </v>
      </c>
      <c r="S198" s="74" t="s">
        <v>1874</v>
      </c>
      <c r="T198" s="33" t="s">
        <v>1874</v>
      </c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108">
        <v>44270</v>
      </c>
      <c r="AG198" s="108"/>
      <c r="AH198" s="46" t="s">
        <v>232</v>
      </c>
      <c r="AI198" s="108" t="s">
        <v>1875</v>
      </c>
      <c r="AJ198" s="627" t="s">
        <v>1876</v>
      </c>
      <c r="AK198" s="627"/>
      <c r="AL198" s="628"/>
      <c r="AM198" s="108" t="s">
        <v>156</v>
      </c>
      <c r="AN198" s="108"/>
      <c r="AO198" s="56" t="s">
        <v>1055</v>
      </c>
      <c r="AP198" s="36">
        <f t="shared" ca="1" si="6"/>
        <v>35</v>
      </c>
    </row>
    <row r="199" spans="1:42" s="624" customFormat="1">
      <c r="A199" s="25">
        <f>IF(C199=0,"",SUBTOTAL(3,C$5:C199))</f>
        <v>195</v>
      </c>
      <c r="B199" s="109">
        <v>96</v>
      </c>
      <c r="C199" s="369" t="s">
        <v>1929</v>
      </c>
      <c r="D199" s="27" t="str">
        <f>VLOOKUP(C199,Sheet4!$A$1:$B$300,2,0)</f>
        <v>8724018696</v>
      </c>
      <c r="E199" s="370" t="s">
        <v>1715</v>
      </c>
      <c r="F199" s="697">
        <f>VLOOKUP(C199,'chuyển xếp 2024'!$C$5:$W$328,17,0)</f>
        <v>5061000</v>
      </c>
      <c r="G199" s="697">
        <f>VLOOKUP(C199,'chuyển xếp 2024'!$C$5:$W$328,19,0)</f>
        <v>0</v>
      </c>
      <c r="H199" s="46" t="s">
        <v>1872</v>
      </c>
      <c r="I199" s="56" t="s">
        <v>33</v>
      </c>
      <c r="J199" s="56" t="s">
        <v>34</v>
      </c>
      <c r="K199" s="46"/>
      <c r="L199" s="46" t="s">
        <v>671</v>
      </c>
      <c r="M199" s="234">
        <v>36823</v>
      </c>
      <c r="N199" s="75">
        <v>45170</v>
      </c>
      <c r="O199" s="837"/>
      <c r="P199" s="93" t="s">
        <v>36</v>
      </c>
      <c r="Q199" s="56" t="s">
        <v>1983</v>
      </c>
      <c r="R199" s="626" t="str">
        <f t="shared" ca="1" si="7"/>
        <v xml:space="preserve">2 NĂM 11 THÁNG 18 NGÀY </v>
      </c>
      <c r="S199" s="74" t="s">
        <v>1877</v>
      </c>
      <c r="T199" s="33" t="s">
        <v>1877</v>
      </c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108">
        <v>44866</v>
      </c>
      <c r="AG199" s="108"/>
      <c r="AH199" s="46" t="s">
        <v>232</v>
      </c>
      <c r="AI199" s="108" t="s">
        <v>1878</v>
      </c>
      <c r="AJ199" s="627" t="s">
        <v>1879</v>
      </c>
      <c r="AK199" s="627"/>
      <c r="AL199" s="628"/>
      <c r="AM199" s="108" t="s">
        <v>156</v>
      </c>
      <c r="AN199" s="108"/>
      <c r="AO199" s="56" t="s">
        <v>1055</v>
      </c>
      <c r="AP199" s="36">
        <f t="shared" ca="1" si="6"/>
        <v>25</v>
      </c>
    </row>
    <row r="200" spans="1:42" s="624" customFormat="1">
      <c r="A200" s="25">
        <f>IF(C200=0,"",SUBTOTAL(3,C$5:C200))</f>
        <v>196</v>
      </c>
      <c r="B200" s="109">
        <v>97</v>
      </c>
      <c r="C200" s="369" t="s">
        <v>1932</v>
      </c>
      <c r="D200" s="27" t="str">
        <f>VLOOKUP(C200,Sheet4!$A$1:$B$300,2,0)</f>
        <v>9221614665</v>
      </c>
      <c r="E200" s="370" t="s">
        <v>1881</v>
      </c>
      <c r="F200" s="697" t="e">
        <f>VLOOKUP(C200,'chuyển xếp 2024'!$C$5:$W$328,17,0)</f>
        <v>#N/A</v>
      </c>
      <c r="G200" s="697" t="e">
        <f>VLOOKUP(C200,'chuyển xếp 2024'!$C$5:$W$328,19,0)</f>
        <v>#N/A</v>
      </c>
      <c r="H200" s="46" t="s">
        <v>1872</v>
      </c>
      <c r="I200" s="56" t="s">
        <v>33</v>
      </c>
      <c r="J200" s="56" t="s">
        <v>34</v>
      </c>
      <c r="K200" s="46"/>
      <c r="L200" s="46" t="s">
        <v>671</v>
      </c>
      <c r="M200" s="234">
        <v>36627</v>
      </c>
      <c r="N200" s="75">
        <v>45170</v>
      </c>
      <c r="O200" s="837"/>
      <c r="P200" s="93" t="s">
        <v>36</v>
      </c>
      <c r="Q200" s="56" t="s">
        <v>1984</v>
      </c>
      <c r="R200" s="626" t="str">
        <f t="shared" ca="1" si="7"/>
        <v xml:space="preserve">2 NĂM 11 THÁNG 18 NGÀY </v>
      </c>
      <c r="S200" s="74" t="s">
        <v>1882</v>
      </c>
      <c r="T200" s="33" t="s">
        <v>1882</v>
      </c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108">
        <v>44989</v>
      </c>
      <c r="AG200" s="108"/>
      <c r="AH200" s="46" t="s">
        <v>232</v>
      </c>
      <c r="AI200" s="108" t="s">
        <v>1883</v>
      </c>
      <c r="AJ200" s="627" t="s">
        <v>731</v>
      </c>
      <c r="AK200" s="627"/>
      <c r="AL200" s="628"/>
      <c r="AM200" s="108" t="s">
        <v>156</v>
      </c>
      <c r="AN200" s="108"/>
      <c r="AO200" s="56" t="s">
        <v>1055</v>
      </c>
      <c r="AP200" s="36">
        <f t="shared" ca="1" si="6"/>
        <v>26</v>
      </c>
    </row>
    <row r="201" spans="1:42" s="624" customFormat="1">
      <c r="A201" s="25">
        <f>IF(C201=0,"",SUBTOTAL(3,C$5:C201))</f>
        <v>197</v>
      </c>
      <c r="B201" s="109">
        <v>98</v>
      </c>
      <c r="C201" s="369" t="s">
        <v>1933</v>
      </c>
      <c r="D201" s="27" t="str">
        <f>VLOOKUP(C201,Sheet4!$A$1:$B$300,2,0)</f>
        <v>6506006793</v>
      </c>
      <c r="E201" s="370" t="s">
        <v>1624</v>
      </c>
      <c r="F201" s="697">
        <f>VLOOKUP(C201,'chuyển xếp 2024'!$C$5:$W$328,17,0)</f>
        <v>5061000</v>
      </c>
      <c r="G201" s="697">
        <f>VLOOKUP(C201,'chuyển xếp 2024'!$C$5:$W$328,19,0)</f>
        <v>0</v>
      </c>
      <c r="H201" s="46" t="s">
        <v>1872</v>
      </c>
      <c r="I201" s="56" t="s">
        <v>33</v>
      </c>
      <c r="J201" s="56" t="s">
        <v>34</v>
      </c>
      <c r="K201" s="46"/>
      <c r="L201" s="46" t="s">
        <v>671</v>
      </c>
      <c r="M201" s="234">
        <v>30885</v>
      </c>
      <c r="N201" s="75">
        <v>45170</v>
      </c>
      <c r="O201" s="837"/>
      <c r="P201" s="93" t="s">
        <v>36</v>
      </c>
      <c r="Q201" s="56" t="s">
        <v>1985</v>
      </c>
      <c r="R201" s="626" t="str">
        <f t="shared" ca="1" si="7"/>
        <v xml:space="preserve">2 NĂM 11 THÁNG 18 NGÀY </v>
      </c>
      <c r="S201" s="74" t="s">
        <v>1884</v>
      </c>
      <c r="T201" s="33" t="s">
        <v>1884</v>
      </c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108">
        <v>44326</v>
      </c>
      <c r="AG201" s="108"/>
      <c r="AH201" s="46" t="s">
        <v>232</v>
      </c>
      <c r="AI201" s="108" t="s">
        <v>1451</v>
      </c>
      <c r="AJ201" s="627" t="s">
        <v>756</v>
      </c>
      <c r="AK201" s="627"/>
      <c r="AL201" s="628"/>
      <c r="AM201" s="108" t="s">
        <v>156</v>
      </c>
      <c r="AN201" s="108"/>
      <c r="AO201" s="56" t="s">
        <v>1055</v>
      </c>
      <c r="AP201" s="36">
        <f t="shared" ref="AP201:AP253" ca="1" si="8">DATEDIF(M201,TODAY(),"y")</f>
        <v>42</v>
      </c>
    </row>
    <row r="202" spans="1:42" s="624" customFormat="1">
      <c r="A202" s="25">
        <f>IF(C202=0,"",SUBTOTAL(3,C$5:C202))</f>
        <v>198</v>
      </c>
      <c r="B202" s="109">
        <v>99</v>
      </c>
      <c r="C202" s="369" t="s">
        <v>1934</v>
      </c>
      <c r="D202" s="27" t="str">
        <f>VLOOKUP(C202,Sheet4!$A$1:$B$300,2,0)</f>
        <v>9222817850</v>
      </c>
      <c r="E202" s="370" t="s">
        <v>1885</v>
      </c>
      <c r="F202" s="697">
        <f>VLOOKUP(C202,'chuyển xếp 2024'!$C$5:$W$328,17,0)</f>
        <v>5061000</v>
      </c>
      <c r="G202" s="697">
        <f>VLOOKUP(C202,'chuyển xếp 2024'!$C$5:$W$328,19,0)</f>
        <v>0</v>
      </c>
      <c r="H202" s="46" t="s">
        <v>1872</v>
      </c>
      <c r="I202" s="56" t="s">
        <v>33</v>
      </c>
      <c r="J202" s="56" t="s">
        <v>34</v>
      </c>
      <c r="K202" s="46"/>
      <c r="L202" s="46" t="s">
        <v>671</v>
      </c>
      <c r="M202" s="234">
        <v>34485</v>
      </c>
      <c r="N202" s="75">
        <v>45170</v>
      </c>
      <c r="O202" s="837"/>
      <c r="P202" s="93" t="s">
        <v>36</v>
      </c>
      <c r="Q202" s="56" t="s">
        <v>1986</v>
      </c>
      <c r="R202" s="626" t="str">
        <f t="shared" ca="1" si="7"/>
        <v xml:space="preserve">2 NĂM 11 THÁNG 18 NGÀY </v>
      </c>
      <c r="S202" s="74" t="s">
        <v>1886</v>
      </c>
      <c r="T202" s="33" t="s">
        <v>1886</v>
      </c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108">
        <v>44428</v>
      </c>
      <c r="AG202" s="108"/>
      <c r="AH202" s="46" t="s">
        <v>232</v>
      </c>
      <c r="AI202" s="108" t="s">
        <v>1883</v>
      </c>
      <c r="AJ202" s="627" t="s">
        <v>1887</v>
      </c>
      <c r="AK202" s="627"/>
      <c r="AL202" s="628"/>
      <c r="AM202" s="108" t="s">
        <v>156</v>
      </c>
      <c r="AN202" s="108"/>
      <c r="AO202" s="56" t="s">
        <v>1055</v>
      </c>
      <c r="AP202" s="36">
        <f t="shared" ca="1" si="8"/>
        <v>32</v>
      </c>
    </row>
    <row r="203" spans="1:42" s="624" customFormat="1">
      <c r="A203" s="25">
        <f>IF(C203=0,"",SUBTOTAL(3,C$5:C203))</f>
        <v>199</v>
      </c>
      <c r="B203" s="109">
        <v>100</v>
      </c>
      <c r="C203" s="369" t="s">
        <v>1935</v>
      </c>
      <c r="D203" s="27" t="str">
        <f>VLOOKUP(C203,Sheet4!$A$1:$B$300,2,0)</f>
        <v>9209006845</v>
      </c>
      <c r="E203" s="370" t="s">
        <v>1709</v>
      </c>
      <c r="F203" s="697">
        <f>VLOOKUP(C203,'chuyển xếp 2024'!$C$5:$W$328,17,0)</f>
        <v>5061000</v>
      </c>
      <c r="G203" s="697">
        <f>VLOOKUP(C203,'chuyển xếp 2024'!$C$5:$W$328,19,0)</f>
        <v>0</v>
      </c>
      <c r="H203" s="46" t="s">
        <v>1872</v>
      </c>
      <c r="I203" s="56" t="s">
        <v>33</v>
      </c>
      <c r="J203" s="56" t="s">
        <v>34</v>
      </c>
      <c r="K203" s="46"/>
      <c r="L203" s="46" t="s">
        <v>671</v>
      </c>
      <c r="M203" s="234">
        <v>33236</v>
      </c>
      <c r="N203" s="75">
        <v>45170</v>
      </c>
      <c r="O203" s="837"/>
      <c r="P203" s="93" t="s">
        <v>36</v>
      </c>
      <c r="Q203" s="56" t="s">
        <v>1987</v>
      </c>
      <c r="R203" s="626" t="str">
        <f t="shared" ca="1" si="7"/>
        <v xml:space="preserve">2 NĂM 11 THÁNG 18 NGÀY </v>
      </c>
      <c r="S203" s="74" t="s">
        <v>1888</v>
      </c>
      <c r="T203" s="33" t="s">
        <v>1888</v>
      </c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108">
        <v>44522</v>
      </c>
      <c r="AG203" s="108"/>
      <c r="AH203" s="46" t="s">
        <v>232</v>
      </c>
      <c r="AI203" s="108" t="s">
        <v>1883</v>
      </c>
      <c r="AJ203" s="627" t="s">
        <v>953</v>
      </c>
      <c r="AK203" s="627"/>
      <c r="AL203" s="628"/>
      <c r="AM203" s="108" t="s">
        <v>156</v>
      </c>
      <c r="AN203" s="108"/>
      <c r="AO203" s="56" t="s">
        <v>1055</v>
      </c>
      <c r="AP203" s="36">
        <f t="shared" ca="1" si="8"/>
        <v>35</v>
      </c>
    </row>
    <row r="204" spans="1:42" s="624" customFormat="1">
      <c r="A204" s="25">
        <f>IF(C204=0,"",SUBTOTAL(3,C$5:C204))</f>
        <v>200</v>
      </c>
      <c r="B204" s="109">
        <v>101</v>
      </c>
      <c r="C204" s="369" t="s">
        <v>1936</v>
      </c>
      <c r="D204" s="27" t="str">
        <f>VLOOKUP(C204,Sheet4!$A$1:$B$300,2,0)</f>
        <v>9221500019</v>
      </c>
      <c r="E204" s="370" t="s">
        <v>1889</v>
      </c>
      <c r="F204" s="697" t="e">
        <f>VLOOKUP(C204,'chuyển xếp 2024'!$C$5:$W$328,17,0)</f>
        <v>#N/A</v>
      </c>
      <c r="G204" s="697" t="e">
        <f>VLOOKUP(C204,'chuyển xếp 2024'!$C$5:$W$328,19,0)</f>
        <v>#N/A</v>
      </c>
      <c r="H204" s="46" t="s">
        <v>1872</v>
      </c>
      <c r="I204" s="56" t="s">
        <v>33</v>
      </c>
      <c r="J204" s="56" t="s">
        <v>34</v>
      </c>
      <c r="K204" s="46"/>
      <c r="L204" s="46" t="s">
        <v>671</v>
      </c>
      <c r="M204" s="234">
        <v>37577</v>
      </c>
      <c r="N204" s="75">
        <v>45170</v>
      </c>
      <c r="O204" s="837"/>
      <c r="P204" s="93" t="s">
        <v>36</v>
      </c>
      <c r="Q204" s="56" t="s">
        <v>1988</v>
      </c>
      <c r="R204" s="626" t="str">
        <f t="shared" ref="R204:R219" ca="1" si="9">DATEDIF(N204,TODAY(),"Y") &amp; " NĂM " &amp;DATEDIF(N204,TODAY(),"YM") &amp; " THÁNG " &amp; DATEDIF(N204,TODAY(), "MD") &amp; " NGÀY "</f>
        <v xml:space="preserve">2 NĂM 11 THÁNG 18 NGÀY </v>
      </c>
      <c r="S204" s="74" t="s">
        <v>1890</v>
      </c>
      <c r="T204" s="33" t="s">
        <v>1890</v>
      </c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108">
        <v>44379</v>
      </c>
      <c r="AG204" s="108"/>
      <c r="AH204" s="46" t="s">
        <v>232</v>
      </c>
      <c r="AI204" s="108" t="s">
        <v>1891</v>
      </c>
      <c r="AJ204" s="627" t="s">
        <v>1892</v>
      </c>
      <c r="AK204" s="627"/>
      <c r="AL204" s="628"/>
      <c r="AM204" s="108" t="s">
        <v>156</v>
      </c>
      <c r="AN204" s="108"/>
      <c r="AO204" s="56" t="s">
        <v>1055</v>
      </c>
      <c r="AP204" s="36">
        <f t="shared" ca="1" si="8"/>
        <v>23</v>
      </c>
    </row>
    <row r="205" spans="1:42" s="624" customFormat="1">
      <c r="A205" s="25">
        <f>IF(C205=0,"",SUBTOTAL(3,C$5:C205))</f>
        <v>201</v>
      </c>
      <c r="B205" s="109">
        <v>102</v>
      </c>
      <c r="C205" s="369" t="s">
        <v>1937</v>
      </c>
      <c r="D205" s="27" t="str">
        <f>VLOOKUP(C205,Sheet4!$A$1:$B$300,2,0)</f>
        <v>9216011712</v>
      </c>
      <c r="E205" s="370" t="s">
        <v>1893</v>
      </c>
      <c r="F205" s="697" t="e">
        <f>VLOOKUP(C205,'chuyển xếp 2024'!$C$5:$W$328,17,0)</f>
        <v>#N/A</v>
      </c>
      <c r="G205" s="697" t="e">
        <f>VLOOKUP(C205,'chuyển xếp 2024'!$C$5:$W$328,19,0)</f>
        <v>#N/A</v>
      </c>
      <c r="H205" s="46" t="s">
        <v>1872</v>
      </c>
      <c r="I205" s="56" t="s">
        <v>33</v>
      </c>
      <c r="J205" s="56" t="s">
        <v>34</v>
      </c>
      <c r="K205" s="46"/>
      <c r="L205" s="46" t="s">
        <v>671</v>
      </c>
      <c r="M205" s="234">
        <v>34517</v>
      </c>
      <c r="N205" s="75">
        <v>45170</v>
      </c>
      <c r="O205" s="837"/>
      <c r="P205" s="93" t="s">
        <v>36</v>
      </c>
      <c r="Q205" s="56" t="s">
        <v>1989</v>
      </c>
      <c r="R205" s="626" t="str">
        <f t="shared" ca="1" si="9"/>
        <v xml:space="preserve">2 NĂM 11 THÁNG 18 NGÀY </v>
      </c>
      <c r="S205" s="74" t="s">
        <v>1894</v>
      </c>
      <c r="T205" s="33" t="s">
        <v>1894</v>
      </c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108">
        <v>44417</v>
      </c>
      <c r="AG205" s="108"/>
      <c r="AH205" s="46" t="s">
        <v>232</v>
      </c>
      <c r="AI205" s="108" t="s">
        <v>1891</v>
      </c>
      <c r="AJ205" s="627" t="s">
        <v>1892</v>
      </c>
      <c r="AK205" s="627"/>
      <c r="AL205" s="628"/>
      <c r="AM205" s="108" t="s">
        <v>156</v>
      </c>
      <c r="AN205" s="108"/>
      <c r="AO205" s="56" t="s">
        <v>1055</v>
      </c>
      <c r="AP205" s="36">
        <f t="shared" ca="1" si="8"/>
        <v>32</v>
      </c>
    </row>
    <row r="206" spans="1:42" s="624" customFormat="1">
      <c r="A206" s="25">
        <f>IF(C206=0,"",SUBTOTAL(3,C$5:C206))</f>
        <v>202</v>
      </c>
      <c r="B206" s="109">
        <v>103</v>
      </c>
      <c r="C206" s="369" t="s">
        <v>1938</v>
      </c>
      <c r="D206" s="27" t="str">
        <f>VLOOKUP(C206,Sheet4!$A$1:$B$300,2,0)</f>
        <v>8622109756</v>
      </c>
      <c r="E206" s="370" t="s">
        <v>1646</v>
      </c>
      <c r="F206" s="697">
        <f>VLOOKUP(C206,'chuyển xếp 2024'!$C$5:$W$328,17,0)</f>
        <v>5061000</v>
      </c>
      <c r="G206" s="697">
        <f>VLOOKUP(C206,'chuyển xếp 2024'!$C$5:$W$328,19,0)</f>
        <v>0</v>
      </c>
      <c r="H206" s="46" t="s">
        <v>1872</v>
      </c>
      <c r="I206" s="56" t="s">
        <v>33</v>
      </c>
      <c r="J206" s="56" t="s">
        <v>34</v>
      </c>
      <c r="K206" s="46"/>
      <c r="L206" s="46" t="s">
        <v>671</v>
      </c>
      <c r="M206" s="234">
        <v>29426</v>
      </c>
      <c r="N206" s="75">
        <v>45170</v>
      </c>
      <c r="O206" s="837"/>
      <c r="P206" s="93" t="s">
        <v>36</v>
      </c>
      <c r="Q206" s="56" t="s">
        <v>1990</v>
      </c>
      <c r="R206" s="626" t="str">
        <f t="shared" ca="1" si="9"/>
        <v xml:space="preserve">2 NĂM 11 THÁNG 18 NGÀY </v>
      </c>
      <c r="S206" s="74" t="s">
        <v>1895</v>
      </c>
      <c r="T206" s="33" t="s">
        <v>1895</v>
      </c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108">
        <v>44326</v>
      </c>
      <c r="AG206" s="108"/>
      <c r="AH206" s="46" t="s">
        <v>232</v>
      </c>
      <c r="AI206" s="108" t="s">
        <v>1896</v>
      </c>
      <c r="AJ206" s="627" t="s">
        <v>1897</v>
      </c>
      <c r="AK206" s="627"/>
      <c r="AL206" s="628"/>
      <c r="AM206" s="108" t="s">
        <v>156</v>
      </c>
      <c r="AN206" s="108"/>
      <c r="AO206" s="56" t="s">
        <v>1055</v>
      </c>
      <c r="AP206" s="36">
        <f t="shared" ca="1" si="8"/>
        <v>46</v>
      </c>
    </row>
    <row r="207" spans="1:42" s="624" customFormat="1">
      <c r="A207" s="25">
        <f>IF(C207=0,"",SUBTOTAL(3,C$5:C207))</f>
        <v>203</v>
      </c>
      <c r="B207" s="109">
        <v>104</v>
      </c>
      <c r="C207" s="369" t="s">
        <v>1939</v>
      </c>
      <c r="D207" s="27" t="str">
        <f>VLOOKUP(C207,Sheet4!$A$1:$B$300,2,0)</f>
        <v>8421678491</v>
      </c>
      <c r="E207" s="370" t="s">
        <v>1207</v>
      </c>
      <c r="F207" s="697">
        <f>VLOOKUP(C207,'chuyển xếp 2024'!$C$5:$W$328,17,0)</f>
        <v>5061000</v>
      </c>
      <c r="G207" s="697">
        <f>VLOOKUP(C207,'chuyển xếp 2024'!$C$5:$W$328,19,0)</f>
        <v>0</v>
      </c>
      <c r="H207" s="46" t="s">
        <v>1872</v>
      </c>
      <c r="I207" s="56" t="s">
        <v>33</v>
      </c>
      <c r="J207" s="56" t="s">
        <v>34</v>
      </c>
      <c r="K207" s="46"/>
      <c r="L207" s="46" t="s">
        <v>671</v>
      </c>
      <c r="M207" s="234">
        <v>35591</v>
      </c>
      <c r="N207" s="75">
        <v>45170</v>
      </c>
      <c r="O207" s="837"/>
      <c r="P207" s="93" t="s">
        <v>36</v>
      </c>
      <c r="Q207" s="56" t="s">
        <v>1991</v>
      </c>
      <c r="R207" s="626" t="str">
        <f t="shared" ca="1" si="9"/>
        <v xml:space="preserve">2 NĂM 11 THÁNG 18 NGÀY </v>
      </c>
      <c r="S207" s="74" t="s">
        <v>1898</v>
      </c>
      <c r="T207" s="33" t="s">
        <v>1898</v>
      </c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108">
        <v>44765</v>
      </c>
      <c r="AG207" s="108"/>
      <c r="AH207" s="46" t="s">
        <v>232</v>
      </c>
      <c r="AI207" s="108" t="s">
        <v>1899</v>
      </c>
      <c r="AJ207" s="627" t="s">
        <v>1900</v>
      </c>
      <c r="AK207" s="627"/>
      <c r="AL207" s="628"/>
      <c r="AM207" s="108" t="s">
        <v>156</v>
      </c>
      <c r="AN207" s="108"/>
      <c r="AO207" s="56" t="s">
        <v>1055</v>
      </c>
      <c r="AP207" s="36">
        <f t="shared" ca="1" si="8"/>
        <v>29</v>
      </c>
    </row>
    <row r="208" spans="1:42" s="624" customFormat="1">
      <c r="A208" s="25">
        <f>IF(C208=0,"",SUBTOTAL(3,C$5:C208))</f>
        <v>204</v>
      </c>
      <c r="B208" s="109">
        <v>105</v>
      </c>
      <c r="C208" s="369" t="s">
        <v>1940</v>
      </c>
      <c r="D208" s="27" t="str">
        <f>VLOOKUP(C208,Sheet4!$A$1:$B$300,2,0)</f>
        <v>9216011742</v>
      </c>
      <c r="E208" s="370" t="s">
        <v>1685</v>
      </c>
      <c r="F208" s="697">
        <f>VLOOKUP(C208,'chuyển xếp 2024'!$C$5:$W$328,17,0)</f>
        <v>5061000</v>
      </c>
      <c r="G208" s="697">
        <f>VLOOKUP(C208,'chuyển xếp 2024'!$C$5:$W$328,19,0)</f>
        <v>0</v>
      </c>
      <c r="H208" s="46" t="s">
        <v>1872</v>
      </c>
      <c r="I208" s="56" t="s">
        <v>33</v>
      </c>
      <c r="J208" s="56" t="s">
        <v>34</v>
      </c>
      <c r="K208" s="46"/>
      <c r="L208" s="46" t="s">
        <v>671</v>
      </c>
      <c r="M208" s="234">
        <v>31413</v>
      </c>
      <c r="N208" s="75">
        <v>45170</v>
      </c>
      <c r="O208" s="837"/>
      <c r="P208" s="93" t="s">
        <v>36</v>
      </c>
      <c r="Q208" s="56" t="s">
        <v>1992</v>
      </c>
      <c r="R208" s="626" t="str">
        <f t="shared" ca="1" si="9"/>
        <v xml:space="preserve">2 NĂM 11 THÁNG 18 NGÀY </v>
      </c>
      <c r="S208" s="74" t="s">
        <v>1901</v>
      </c>
      <c r="T208" s="33" t="s">
        <v>1901</v>
      </c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108">
        <v>44822</v>
      </c>
      <c r="AG208" s="108"/>
      <c r="AH208" s="46" t="s">
        <v>232</v>
      </c>
      <c r="AI208" s="108" t="s">
        <v>1902</v>
      </c>
      <c r="AJ208" s="627" t="s">
        <v>1903</v>
      </c>
      <c r="AK208" s="627"/>
      <c r="AL208" s="628"/>
      <c r="AM208" s="108" t="s">
        <v>156</v>
      </c>
      <c r="AN208" s="108"/>
      <c r="AO208" s="56" t="s">
        <v>1055</v>
      </c>
      <c r="AP208" s="36">
        <f t="shared" ca="1" si="8"/>
        <v>40</v>
      </c>
    </row>
    <row r="209" spans="1:42" s="624" customFormat="1">
      <c r="A209" s="25">
        <f>IF(C209=0,"",SUBTOTAL(3,C$5:C209))</f>
        <v>205</v>
      </c>
      <c r="B209" s="109">
        <v>106</v>
      </c>
      <c r="C209" s="369" t="s">
        <v>1942</v>
      </c>
      <c r="D209" s="27" t="str">
        <f>VLOOKUP(C209,Sheet4!$A$1:$B$300,2,0)</f>
        <v>8622149482</v>
      </c>
      <c r="E209" s="370" t="s">
        <v>1904</v>
      </c>
      <c r="F209" s="697">
        <f>VLOOKUP(C209,'chuyển xếp 2024'!$C$5:$W$328,17,0)</f>
        <v>5061000</v>
      </c>
      <c r="G209" s="697">
        <f>VLOOKUP(C209,'chuyển xếp 2024'!$C$5:$W$328,19,0)</f>
        <v>0</v>
      </c>
      <c r="H209" s="46" t="s">
        <v>1872</v>
      </c>
      <c r="I209" s="56" t="s">
        <v>33</v>
      </c>
      <c r="J209" s="56" t="s">
        <v>34</v>
      </c>
      <c r="K209" s="46"/>
      <c r="L209" s="46" t="s">
        <v>671</v>
      </c>
      <c r="M209" s="234">
        <v>36874</v>
      </c>
      <c r="N209" s="75">
        <v>45170</v>
      </c>
      <c r="O209" s="837"/>
      <c r="P209" s="93" t="s">
        <v>36</v>
      </c>
      <c r="Q209" s="56" t="s">
        <v>1993</v>
      </c>
      <c r="R209" s="626" t="str">
        <f t="shared" ca="1" si="9"/>
        <v xml:space="preserve">2 NĂM 11 THÁNG 18 NGÀY </v>
      </c>
      <c r="S209" s="74" t="s">
        <v>1905</v>
      </c>
      <c r="T209" s="33" t="s">
        <v>1905</v>
      </c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108">
        <v>44605</v>
      </c>
      <c r="AG209" s="108"/>
      <c r="AH209" s="46" t="s">
        <v>232</v>
      </c>
      <c r="AI209" s="108" t="s">
        <v>1906</v>
      </c>
      <c r="AJ209" s="627" t="s">
        <v>1907</v>
      </c>
      <c r="AK209" s="627"/>
      <c r="AL209" s="628"/>
      <c r="AM209" s="108" t="s">
        <v>156</v>
      </c>
      <c r="AN209" s="108"/>
      <c r="AO209" s="56" t="s">
        <v>1055</v>
      </c>
      <c r="AP209" s="36">
        <f t="shared" ca="1" si="8"/>
        <v>25</v>
      </c>
    </row>
    <row r="210" spans="1:42" s="624" customFormat="1">
      <c r="A210" s="25">
        <f>IF(C210=0,"",SUBTOTAL(3,C$5:C210))</f>
        <v>206</v>
      </c>
      <c r="B210" s="109">
        <v>107</v>
      </c>
      <c r="C210" s="369" t="s">
        <v>1943</v>
      </c>
      <c r="D210" s="27" t="str">
        <f>VLOOKUP(C210,Sheet4!$A$1:$B$300,2,0)</f>
        <v>8622095770</v>
      </c>
      <c r="E210" s="370" t="s">
        <v>1908</v>
      </c>
      <c r="F210" s="697">
        <f>VLOOKUP(C210,'chuyển xếp 2024'!$C$5:$W$328,17,0)</f>
        <v>5061000</v>
      </c>
      <c r="G210" s="697">
        <f>VLOOKUP(C210,'chuyển xếp 2024'!$C$5:$W$328,19,0)</f>
        <v>0</v>
      </c>
      <c r="H210" s="46" t="s">
        <v>1872</v>
      </c>
      <c r="I210" s="56" t="s">
        <v>33</v>
      </c>
      <c r="J210" s="56" t="s">
        <v>34</v>
      </c>
      <c r="K210" s="46"/>
      <c r="L210" s="46" t="s">
        <v>671</v>
      </c>
      <c r="M210" s="234">
        <v>36601</v>
      </c>
      <c r="N210" s="75">
        <v>45170</v>
      </c>
      <c r="O210" s="837"/>
      <c r="P210" s="93" t="s">
        <v>36</v>
      </c>
      <c r="Q210" s="56" t="s">
        <v>1962</v>
      </c>
      <c r="R210" s="626" t="str">
        <f t="shared" ca="1" si="9"/>
        <v xml:space="preserve">2 NĂM 11 THÁNG 18 NGÀY </v>
      </c>
      <c r="S210" s="74" t="s">
        <v>1909</v>
      </c>
      <c r="T210" s="33" t="s">
        <v>1909</v>
      </c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108">
        <v>44439</v>
      </c>
      <c r="AG210" s="108"/>
      <c r="AH210" s="46" t="s">
        <v>232</v>
      </c>
      <c r="AI210" s="108" t="s">
        <v>1896</v>
      </c>
      <c r="AJ210" s="627" t="s">
        <v>1897</v>
      </c>
      <c r="AK210" s="627"/>
      <c r="AL210" s="628"/>
      <c r="AM210" s="108" t="s">
        <v>156</v>
      </c>
      <c r="AN210" s="108"/>
      <c r="AO210" s="56" t="s">
        <v>1055</v>
      </c>
      <c r="AP210" s="36">
        <f t="shared" ca="1" si="8"/>
        <v>26</v>
      </c>
    </row>
    <row r="211" spans="1:42" s="624" customFormat="1">
      <c r="A211" s="25">
        <f>IF(C211=0,"",SUBTOTAL(3,C$5:C211))</f>
        <v>207</v>
      </c>
      <c r="B211" s="109">
        <v>108</v>
      </c>
      <c r="C211" s="369" t="s">
        <v>1944</v>
      </c>
      <c r="D211" s="27" t="str">
        <f>VLOOKUP(C211,Sheet4!$A$1:$B$300,2,0)</f>
        <v>7423448397</v>
      </c>
      <c r="E211" s="370" t="s">
        <v>1719</v>
      </c>
      <c r="F211" s="697">
        <f>VLOOKUP(C211,'chuyển xếp 2024'!$C$5:$W$328,17,0)</f>
        <v>5061000</v>
      </c>
      <c r="G211" s="697">
        <f>VLOOKUP(C211,'chuyển xếp 2024'!$C$5:$W$328,19,0)</f>
        <v>0</v>
      </c>
      <c r="H211" s="46" t="s">
        <v>1872</v>
      </c>
      <c r="I211" s="56" t="s">
        <v>33</v>
      </c>
      <c r="J211" s="56" t="s">
        <v>34</v>
      </c>
      <c r="K211" s="46"/>
      <c r="L211" s="46" t="s">
        <v>671</v>
      </c>
      <c r="M211" s="234">
        <v>31895</v>
      </c>
      <c r="N211" s="75">
        <v>45170</v>
      </c>
      <c r="O211" s="837"/>
      <c r="P211" s="93" t="s">
        <v>36</v>
      </c>
      <c r="Q211" s="56" t="s">
        <v>1994</v>
      </c>
      <c r="R211" s="626" t="str">
        <f t="shared" ca="1" si="9"/>
        <v xml:space="preserve">2 NĂM 11 THÁNG 18 NGÀY </v>
      </c>
      <c r="S211" s="74" t="s">
        <v>1910</v>
      </c>
      <c r="T211" s="33" t="s">
        <v>1910</v>
      </c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108">
        <v>44326</v>
      </c>
      <c r="AG211" s="108"/>
      <c r="AH211" s="46" t="s">
        <v>232</v>
      </c>
      <c r="AI211" s="108" t="s">
        <v>1878</v>
      </c>
      <c r="AJ211" s="627" t="s">
        <v>1911</v>
      </c>
      <c r="AK211" s="627"/>
      <c r="AL211" s="628"/>
      <c r="AM211" s="108" t="s">
        <v>156</v>
      </c>
      <c r="AN211" s="108"/>
      <c r="AO211" s="56" t="s">
        <v>1055</v>
      </c>
      <c r="AP211" s="36">
        <f t="shared" ca="1" si="8"/>
        <v>39</v>
      </c>
    </row>
    <row r="212" spans="1:42" s="624" customFormat="1">
      <c r="A212" s="25">
        <f>IF(C212=0,"",SUBTOTAL(3,C$5:C212))</f>
        <v>208</v>
      </c>
      <c r="B212" s="109">
        <v>109</v>
      </c>
      <c r="C212" s="369" t="s">
        <v>1945</v>
      </c>
      <c r="D212" s="27" t="str">
        <f>VLOOKUP(C212,Sheet4!$A$1:$B$300,2,0)</f>
        <v>9222576999</v>
      </c>
      <c r="E212" s="370" t="s">
        <v>1912</v>
      </c>
      <c r="F212" s="697">
        <f>VLOOKUP(C212,'chuyển xếp 2024'!$C$5:$W$328,17,0)</f>
        <v>5061000</v>
      </c>
      <c r="G212" s="697">
        <f>VLOOKUP(C212,'chuyển xếp 2024'!$C$5:$W$328,19,0)</f>
        <v>0</v>
      </c>
      <c r="H212" s="63" t="s">
        <v>63</v>
      </c>
      <c r="I212" s="56" t="s">
        <v>33</v>
      </c>
      <c r="J212" s="56" t="s">
        <v>34</v>
      </c>
      <c r="K212" s="46"/>
      <c r="L212" s="46" t="s">
        <v>671</v>
      </c>
      <c r="M212" s="234">
        <v>38233</v>
      </c>
      <c r="N212" s="75">
        <v>45170</v>
      </c>
      <c r="O212" s="837"/>
      <c r="P212" s="93" t="s">
        <v>36</v>
      </c>
      <c r="Q212" s="56" t="s">
        <v>1995</v>
      </c>
      <c r="R212" s="626" t="str">
        <f t="shared" ca="1" si="9"/>
        <v xml:space="preserve">2 NĂM 11 THÁNG 18 NGÀY </v>
      </c>
      <c r="S212" s="74" t="s">
        <v>1913</v>
      </c>
      <c r="T212" s="33" t="s">
        <v>1913</v>
      </c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108">
        <v>44422</v>
      </c>
      <c r="AG212" s="108"/>
      <c r="AH212" s="46" t="s">
        <v>232</v>
      </c>
      <c r="AI212" s="108" t="s">
        <v>1914</v>
      </c>
      <c r="AJ212" s="627" t="s">
        <v>1135</v>
      </c>
      <c r="AK212" s="627"/>
      <c r="AL212" s="628"/>
      <c r="AM212" s="108" t="s">
        <v>156</v>
      </c>
      <c r="AN212" s="108"/>
      <c r="AO212" s="56" t="s">
        <v>1055</v>
      </c>
      <c r="AP212" s="36">
        <f t="shared" ca="1" si="8"/>
        <v>21</v>
      </c>
    </row>
    <row r="213" spans="1:42" s="624" customFormat="1">
      <c r="A213" s="25">
        <f>IF(C213=0,"",SUBTOTAL(3,C$5:C213))</f>
        <v>209</v>
      </c>
      <c r="B213" s="109">
        <v>110</v>
      </c>
      <c r="C213" s="369" t="s">
        <v>1946</v>
      </c>
      <c r="D213" s="27" t="str">
        <f>VLOOKUP(C213,Sheet4!$A$1:$B$300,2,0)</f>
        <v>9211012632</v>
      </c>
      <c r="E213" s="370" t="s">
        <v>1915</v>
      </c>
      <c r="F213" s="697">
        <f>VLOOKUP(C213,'chuyển xếp 2024'!$C$5:$W$328,17,0)</f>
        <v>5061000</v>
      </c>
      <c r="G213" s="697">
        <f>VLOOKUP(C213,'chuyển xếp 2024'!$C$5:$W$328,19,0)</f>
        <v>0</v>
      </c>
      <c r="H213" s="63" t="s">
        <v>63</v>
      </c>
      <c r="I213" s="56" t="s">
        <v>33</v>
      </c>
      <c r="J213" s="56" t="s">
        <v>34</v>
      </c>
      <c r="K213" s="46"/>
      <c r="L213" s="46" t="s">
        <v>671</v>
      </c>
      <c r="M213" s="234">
        <v>32092</v>
      </c>
      <c r="N213" s="75">
        <v>45170</v>
      </c>
      <c r="O213" s="837"/>
      <c r="P213" s="93" t="s">
        <v>36</v>
      </c>
      <c r="Q213" s="56" t="s">
        <v>1996</v>
      </c>
      <c r="R213" s="626" t="str">
        <f t="shared" ca="1" si="9"/>
        <v xml:space="preserve">2 NĂM 11 THÁNG 18 NGÀY </v>
      </c>
      <c r="S213" s="74" t="s">
        <v>1916</v>
      </c>
      <c r="T213" s="33" t="s">
        <v>1916</v>
      </c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108">
        <v>44418</v>
      </c>
      <c r="AG213" s="108"/>
      <c r="AH213" s="46" t="s">
        <v>232</v>
      </c>
      <c r="AI213" s="108" t="s">
        <v>1883</v>
      </c>
      <c r="AJ213" s="627" t="s">
        <v>1179</v>
      </c>
      <c r="AK213" s="627"/>
      <c r="AL213" s="628"/>
      <c r="AM213" s="108" t="s">
        <v>156</v>
      </c>
      <c r="AN213" s="108"/>
      <c r="AO213" s="56" t="s">
        <v>1055</v>
      </c>
      <c r="AP213" s="36">
        <f t="shared" ca="1" si="8"/>
        <v>38</v>
      </c>
    </row>
    <row r="214" spans="1:42" s="624" customFormat="1">
      <c r="A214" s="25">
        <f>IF(C214=0,"",SUBTOTAL(3,C$5:C214))</f>
        <v>210</v>
      </c>
      <c r="B214" s="86">
        <v>111</v>
      </c>
      <c r="C214" s="369" t="s">
        <v>1948</v>
      </c>
      <c r="D214" s="25" t="str">
        <f>VLOOKUP(C214,Sheet4!$A$1:$B$300,2,0)</f>
        <v>9221453597</v>
      </c>
      <c r="E214" s="370" t="s">
        <v>1918</v>
      </c>
      <c r="F214" s="774">
        <f>VLOOKUP(C214,'chuyển xếp 2024'!$C$5:$W$328,17,0)</f>
        <v>5061000</v>
      </c>
      <c r="G214" s="774">
        <f>VLOOKUP(C214,'chuyển xếp 2024'!$C$5:$W$328,19,0)</f>
        <v>0</v>
      </c>
      <c r="H214" s="46" t="s">
        <v>1872</v>
      </c>
      <c r="I214" s="56" t="s">
        <v>33</v>
      </c>
      <c r="J214" s="56" t="s">
        <v>34</v>
      </c>
      <c r="K214" s="46"/>
      <c r="L214" s="46" t="s">
        <v>671</v>
      </c>
      <c r="M214" s="234">
        <v>26299</v>
      </c>
      <c r="N214" s="75">
        <v>45170</v>
      </c>
      <c r="O214" s="837"/>
      <c r="P214" s="93" t="s">
        <v>36</v>
      </c>
      <c r="Q214" s="56" t="s">
        <v>1997</v>
      </c>
      <c r="R214" s="626" t="str">
        <f t="shared" ca="1" si="9"/>
        <v xml:space="preserve">2 NĂM 11 THÁNG 18 NGÀY </v>
      </c>
      <c r="S214" s="74" t="s">
        <v>1919</v>
      </c>
      <c r="T214" s="80" t="s">
        <v>1919</v>
      </c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108">
        <v>44825</v>
      </c>
      <c r="AG214" s="108"/>
      <c r="AH214" s="46" t="s">
        <v>232</v>
      </c>
      <c r="AI214" s="108" t="s">
        <v>1920</v>
      </c>
      <c r="AJ214" s="627" t="s">
        <v>1921</v>
      </c>
      <c r="AK214" s="627"/>
      <c r="AL214" s="628"/>
      <c r="AM214" s="108" t="s">
        <v>156</v>
      </c>
      <c r="AN214" s="108"/>
      <c r="AO214" s="56" t="s">
        <v>1055</v>
      </c>
      <c r="AP214" s="36">
        <f t="shared" ca="1" si="8"/>
        <v>54</v>
      </c>
    </row>
    <row r="215" spans="1:42" s="624" customFormat="1">
      <c r="A215" s="25">
        <f>IF(C215=0,"",SUBTOTAL(3,C$5:C215))</f>
        <v>211</v>
      </c>
      <c r="B215" s="109">
        <v>112</v>
      </c>
      <c r="C215" s="369" t="s">
        <v>1949</v>
      </c>
      <c r="D215" s="27" t="str">
        <f>VLOOKUP(C215,Sheet4!$A$1:$B$300,2,0)</f>
        <v>9208007856</v>
      </c>
      <c r="E215" s="370" t="s">
        <v>1630</v>
      </c>
      <c r="F215" s="697">
        <f>VLOOKUP(C215,'chuyển xếp 2024'!$C$5:$W$328,17,0)</f>
        <v>5061000</v>
      </c>
      <c r="G215" s="697">
        <f>VLOOKUP(C215,'chuyển xếp 2024'!$C$5:$W$328,19,0)</f>
        <v>0</v>
      </c>
      <c r="H215" s="46" t="s">
        <v>1872</v>
      </c>
      <c r="I215" s="56" t="s">
        <v>33</v>
      </c>
      <c r="J215" s="56" t="s">
        <v>34</v>
      </c>
      <c r="K215" s="46"/>
      <c r="L215" s="46" t="s">
        <v>671</v>
      </c>
      <c r="M215" s="234">
        <v>30736</v>
      </c>
      <c r="N215" s="75">
        <v>45170</v>
      </c>
      <c r="O215" s="837"/>
      <c r="P215" s="93" t="s">
        <v>36</v>
      </c>
      <c r="Q215" s="56" t="s">
        <v>1998</v>
      </c>
      <c r="R215" s="626" t="str">
        <f t="shared" ca="1" si="9"/>
        <v xml:space="preserve">2 NĂM 11 THÁNG 18 NGÀY </v>
      </c>
      <c r="S215" s="74" t="s">
        <v>1922</v>
      </c>
      <c r="T215" s="33" t="s">
        <v>1922</v>
      </c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108">
        <v>44440</v>
      </c>
      <c r="AG215" s="108"/>
      <c r="AH215" s="46" t="s">
        <v>232</v>
      </c>
      <c r="AI215" s="108" t="s">
        <v>1923</v>
      </c>
      <c r="AJ215" s="627" t="s">
        <v>1924</v>
      </c>
      <c r="AK215" s="627"/>
      <c r="AL215" s="628"/>
      <c r="AM215" s="108" t="s">
        <v>156</v>
      </c>
      <c r="AN215" s="108"/>
      <c r="AO215" s="56" t="s">
        <v>1055</v>
      </c>
      <c r="AP215" s="36">
        <f t="shared" ca="1" si="8"/>
        <v>42</v>
      </c>
    </row>
    <row r="216" spans="1:42" s="624" customFormat="1">
      <c r="A216" s="25">
        <f>IF(C216=0,"",SUBTOTAL(3,C$5:C216))</f>
        <v>212</v>
      </c>
      <c r="B216" s="109">
        <v>113</v>
      </c>
      <c r="C216" s="369" t="s">
        <v>1960</v>
      </c>
      <c r="D216" s="27" t="str">
        <f>VLOOKUP(C216,Sheet4!$A$1:$B$300,2,0)</f>
        <v>9521066797</v>
      </c>
      <c r="E216" s="370" t="s">
        <v>1954</v>
      </c>
      <c r="F216" s="697">
        <f>VLOOKUP(C216,'chuyển xếp 2024'!$C$5:$W$328,17,0)</f>
        <v>5061000</v>
      </c>
      <c r="G216" s="697">
        <f>VLOOKUP(C216,'chuyển xếp 2024'!$C$5:$W$328,19,0)</f>
        <v>0</v>
      </c>
      <c r="H216" s="46" t="s">
        <v>1872</v>
      </c>
      <c r="I216" s="56" t="s">
        <v>33</v>
      </c>
      <c r="J216" s="56" t="s">
        <v>34</v>
      </c>
      <c r="K216" s="46"/>
      <c r="L216" s="46" t="s">
        <v>671</v>
      </c>
      <c r="M216" s="234">
        <v>36778</v>
      </c>
      <c r="N216" s="75">
        <v>45261</v>
      </c>
      <c r="O216" s="837"/>
      <c r="P216" s="93" t="s">
        <v>36</v>
      </c>
      <c r="Q216" s="56" t="s">
        <v>2003</v>
      </c>
      <c r="R216" s="626" t="str">
        <f t="shared" ca="1" si="9"/>
        <v xml:space="preserve">2 NĂM 8 THÁNG 18 NGÀY </v>
      </c>
      <c r="S216" s="74" t="s">
        <v>2005</v>
      </c>
      <c r="T216" s="33" t="s">
        <v>2005</v>
      </c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108">
        <v>44419</v>
      </c>
      <c r="AG216" s="108"/>
      <c r="AH216" s="46" t="s">
        <v>232</v>
      </c>
      <c r="AI216" s="108" t="s">
        <v>2007</v>
      </c>
      <c r="AJ216" s="627" t="s">
        <v>2008</v>
      </c>
      <c r="AK216" s="627"/>
      <c r="AL216" s="628"/>
      <c r="AM216" s="108" t="s">
        <v>156</v>
      </c>
      <c r="AN216" s="108"/>
      <c r="AO216" s="56" t="s">
        <v>1055</v>
      </c>
      <c r="AP216" s="36">
        <f t="shared" ca="1" si="8"/>
        <v>25</v>
      </c>
    </row>
    <row r="217" spans="1:42" s="624" customFormat="1">
      <c r="A217" s="25">
        <f>IF(C217=0,"",SUBTOTAL(3,C$5:C217))</f>
        <v>213</v>
      </c>
      <c r="B217" s="109">
        <v>114</v>
      </c>
      <c r="C217" s="369" t="s">
        <v>1961</v>
      </c>
      <c r="D217" s="27" t="str">
        <f>VLOOKUP(C217,Sheet4!$A$1:$B$300,2,0)</f>
        <v>9208016245</v>
      </c>
      <c r="E217" s="370" t="s">
        <v>1656</v>
      </c>
      <c r="F217" s="697">
        <f>VLOOKUP(C217,'chuyển xếp 2024'!$C$5:$W$328,17,0)</f>
        <v>5061000</v>
      </c>
      <c r="G217" s="697">
        <f>VLOOKUP(C217,'chuyển xếp 2024'!$C$5:$W$328,19,0)</f>
        <v>0</v>
      </c>
      <c r="H217" s="46" t="s">
        <v>1872</v>
      </c>
      <c r="I217" s="56" t="s">
        <v>33</v>
      </c>
      <c r="J217" s="56" t="s">
        <v>34</v>
      </c>
      <c r="K217" s="46"/>
      <c r="L217" s="46" t="s">
        <v>671</v>
      </c>
      <c r="M217" s="234">
        <v>28126</v>
      </c>
      <c r="N217" s="75">
        <v>45261</v>
      </c>
      <c r="O217" s="837"/>
      <c r="P217" s="93" t="s">
        <v>36</v>
      </c>
      <c r="Q217" s="56" t="s">
        <v>2004</v>
      </c>
      <c r="R217" s="626" t="str">
        <f t="shared" ca="1" si="9"/>
        <v xml:space="preserve">2 NĂM 8 THÁNG 18 NGÀY </v>
      </c>
      <c r="S217" s="74" t="s">
        <v>2006</v>
      </c>
      <c r="T217" s="33" t="s">
        <v>2006</v>
      </c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108">
        <v>44326</v>
      </c>
      <c r="AG217" s="108"/>
      <c r="AH217" s="46" t="s">
        <v>232</v>
      </c>
      <c r="AI217" s="108" t="s">
        <v>2009</v>
      </c>
      <c r="AJ217" s="627" t="s">
        <v>2010</v>
      </c>
      <c r="AK217" s="627"/>
      <c r="AL217" s="628"/>
      <c r="AM217" s="108" t="s">
        <v>156</v>
      </c>
      <c r="AN217" s="108"/>
      <c r="AO217" s="56" t="s">
        <v>1055</v>
      </c>
      <c r="AP217" s="36">
        <f t="shared" ca="1" si="8"/>
        <v>49</v>
      </c>
    </row>
    <row r="218" spans="1:42" s="518" customFormat="1">
      <c r="A218" s="459">
        <f>IF(C218=0,"",SUBTOTAL(3,C$5:C218))</f>
        <v>214</v>
      </c>
      <c r="B218" s="667">
        <v>115</v>
      </c>
      <c r="C218" s="598" t="s">
        <v>2301</v>
      </c>
      <c r="D218" s="459" t="str">
        <f>VLOOKUP(C218,Sheet4!$A$1:$B$300,2,0)</f>
        <v>9212000757</v>
      </c>
      <c r="E218" s="599" t="s">
        <v>2295</v>
      </c>
      <c r="F218" s="823">
        <f>VLOOKUP(C218,'chuyển xếp 2024'!$C$5:$W$328,17,0)</f>
        <v>4730000</v>
      </c>
      <c r="G218" s="823">
        <f>VLOOKUP(C218,'chuyển xếp 2024'!$C$5:$W$328,19,0)</f>
        <v>0</v>
      </c>
      <c r="H218" s="469" t="s">
        <v>1872</v>
      </c>
      <c r="I218" s="464" t="s">
        <v>33</v>
      </c>
      <c r="J218" s="464" t="s">
        <v>34</v>
      </c>
      <c r="K218" s="469"/>
      <c r="L218" s="469" t="s">
        <v>671</v>
      </c>
      <c r="M218" s="824">
        <v>29484</v>
      </c>
      <c r="N218" s="465">
        <v>45364</v>
      </c>
      <c r="O218" s="843"/>
      <c r="P218" s="669" t="s">
        <v>117</v>
      </c>
      <c r="Q218" s="464" t="s">
        <v>2300</v>
      </c>
      <c r="R218" s="825" t="str">
        <f t="shared" ca="1" si="9"/>
        <v xml:space="preserve">2 NĂM 5 THÁNG 6 NGÀY </v>
      </c>
      <c r="S218" s="513" t="s">
        <v>2296</v>
      </c>
      <c r="T218" s="467" t="s">
        <v>2296</v>
      </c>
      <c r="U218" s="467"/>
      <c r="V218" s="467"/>
      <c r="W218" s="467"/>
      <c r="X218" s="467"/>
      <c r="Y218" s="467"/>
      <c r="Z218" s="467"/>
      <c r="AA218" s="467"/>
      <c r="AB218" s="467"/>
      <c r="AC218" s="467"/>
      <c r="AD218" s="467"/>
      <c r="AE218" s="467"/>
      <c r="AF218" s="468">
        <v>44417</v>
      </c>
      <c r="AG218" s="468"/>
      <c r="AH218" s="469" t="s">
        <v>232</v>
      </c>
      <c r="AI218" s="468" t="s">
        <v>2297</v>
      </c>
      <c r="AJ218" s="468" t="s">
        <v>2298</v>
      </c>
      <c r="AK218" s="826"/>
      <c r="AL218" s="827"/>
      <c r="AM218" s="468" t="s">
        <v>156</v>
      </c>
      <c r="AN218" s="468"/>
      <c r="AO218" s="464" t="s">
        <v>1055</v>
      </c>
      <c r="AP218" s="470">
        <f t="shared" ca="1" si="8"/>
        <v>45</v>
      </c>
    </row>
    <row r="219" spans="1:42" s="518" customFormat="1">
      <c r="A219" s="459">
        <f>IF(C219=0,"",SUBTOTAL(3,C$5:C219))</f>
        <v>215</v>
      </c>
      <c r="B219" s="667">
        <v>116</v>
      </c>
      <c r="C219" s="598" t="s">
        <v>2315</v>
      </c>
      <c r="D219" s="459" t="str">
        <f>VLOOKUP(C219,Sheet4!$A$1:$B$300,2,0)</f>
        <v>8622094713</v>
      </c>
      <c r="E219" s="599" t="s">
        <v>2303</v>
      </c>
      <c r="F219" s="823">
        <f>VLOOKUP(C219,'chuyển xếp 2024'!$C$5:$W$328,17,0)</f>
        <v>4730000</v>
      </c>
      <c r="G219" s="823">
        <f>VLOOKUP(C219,'chuyển xếp 2024'!$C$5:$W$328,19,0)</f>
        <v>0</v>
      </c>
      <c r="H219" s="469" t="s">
        <v>1872</v>
      </c>
      <c r="I219" s="464" t="s">
        <v>33</v>
      </c>
      <c r="J219" s="464" t="s">
        <v>34</v>
      </c>
      <c r="K219" s="469"/>
      <c r="L219" s="469" t="s">
        <v>671</v>
      </c>
      <c r="M219" s="824">
        <v>27030</v>
      </c>
      <c r="N219" s="465">
        <v>45364</v>
      </c>
      <c r="O219" s="843"/>
      <c r="P219" s="669" t="s">
        <v>117</v>
      </c>
      <c r="Q219" s="464" t="s">
        <v>2304</v>
      </c>
      <c r="R219" s="825" t="str">
        <f t="shared" ca="1" si="9"/>
        <v xml:space="preserve">2 NĂM 5 THÁNG 6 NGÀY </v>
      </c>
      <c r="S219" s="513" t="s">
        <v>2311</v>
      </c>
      <c r="T219" s="467" t="s">
        <v>2311</v>
      </c>
      <c r="U219" s="467"/>
      <c r="V219" s="467"/>
      <c r="W219" s="467"/>
      <c r="X219" s="467"/>
      <c r="Y219" s="467"/>
      <c r="Z219" s="467"/>
      <c r="AA219" s="467"/>
      <c r="AB219" s="467"/>
      <c r="AC219" s="467"/>
      <c r="AD219" s="467"/>
      <c r="AE219" s="467"/>
      <c r="AF219" s="468">
        <v>44550</v>
      </c>
      <c r="AG219" s="468"/>
      <c r="AH219" s="469" t="s">
        <v>232</v>
      </c>
      <c r="AI219" s="468" t="s">
        <v>2312</v>
      </c>
      <c r="AJ219" s="468" t="s">
        <v>2313</v>
      </c>
      <c r="AK219" s="826"/>
      <c r="AL219" s="827"/>
      <c r="AM219" s="468" t="s">
        <v>156</v>
      </c>
      <c r="AN219" s="468"/>
      <c r="AO219" s="464" t="s">
        <v>1055</v>
      </c>
      <c r="AP219" s="470">
        <f t="shared" ca="1" si="8"/>
        <v>52</v>
      </c>
    </row>
    <row r="220" spans="1:42" s="518" customFormat="1">
      <c r="A220" s="459">
        <f>IF(C220=0,"",SUBTOTAL(3,C$5:C220))</f>
        <v>216</v>
      </c>
      <c r="B220" s="667">
        <v>118</v>
      </c>
      <c r="C220" s="598" t="s">
        <v>2317</v>
      </c>
      <c r="D220" s="459" t="str">
        <f>VLOOKUP(C220,Sheet4!$A$1:$B$300,2,0)</f>
        <v>9122411160</v>
      </c>
      <c r="E220" s="599" t="s">
        <v>2328</v>
      </c>
      <c r="F220" s="823">
        <f>VLOOKUP(C220,'chuyển xếp 2024'!$C$5:$W$328,17,0)</f>
        <v>4730000</v>
      </c>
      <c r="G220" s="823">
        <f>VLOOKUP(C220,'chuyển xếp 2024'!$C$5:$W$328,19,0)</f>
        <v>0</v>
      </c>
      <c r="H220" s="469" t="s">
        <v>1872</v>
      </c>
      <c r="I220" s="464" t="s">
        <v>33</v>
      </c>
      <c r="J220" s="464" t="s">
        <v>34</v>
      </c>
      <c r="K220" s="469"/>
      <c r="L220" s="469" t="s">
        <v>671</v>
      </c>
      <c r="M220" s="824">
        <v>32973</v>
      </c>
      <c r="N220" s="465">
        <v>45364</v>
      </c>
      <c r="O220" s="843"/>
      <c r="P220" s="669" t="s">
        <v>117</v>
      </c>
      <c r="Q220" s="464" t="s">
        <v>2305</v>
      </c>
      <c r="R220" s="825" t="str">
        <f t="shared" ref="R220:R251" ca="1" si="10">DATEDIF(N220,TODAY(),"Y") &amp; " NĂM " &amp;DATEDIF(N220,TODAY(),"YM") &amp; " THÁNG " &amp; DATEDIF(N220,TODAY(), "MD") &amp; " NGÀY "</f>
        <v xml:space="preserve">2 NĂM 5 THÁNG 6 NGÀY </v>
      </c>
      <c r="S220" s="513" t="s">
        <v>2329</v>
      </c>
      <c r="T220" s="467" t="s">
        <v>2329</v>
      </c>
      <c r="U220" s="467"/>
      <c r="V220" s="467"/>
      <c r="W220" s="467"/>
      <c r="X220" s="467"/>
      <c r="Y220" s="467"/>
      <c r="Z220" s="467"/>
      <c r="AA220" s="467"/>
      <c r="AB220" s="467"/>
      <c r="AC220" s="467"/>
      <c r="AD220" s="467"/>
      <c r="AE220" s="467"/>
      <c r="AF220" s="468">
        <v>44844</v>
      </c>
      <c r="AG220" s="468"/>
      <c r="AH220" s="469" t="s">
        <v>232</v>
      </c>
      <c r="AI220" s="468" t="s">
        <v>2330</v>
      </c>
      <c r="AJ220" s="468" t="s">
        <v>2331</v>
      </c>
      <c r="AK220" s="826"/>
      <c r="AL220" s="827"/>
      <c r="AM220" s="468" t="s">
        <v>156</v>
      </c>
      <c r="AN220" s="468"/>
      <c r="AO220" s="464" t="s">
        <v>1055</v>
      </c>
      <c r="AP220" s="470">
        <f t="shared" ca="1" si="8"/>
        <v>36</v>
      </c>
    </row>
    <row r="221" spans="1:42" s="518" customFormat="1">
      <c r="A221" s="459">
        <f>IF(C221=0,"",SUBTOTAL(3,C$5:C221))</f>
        <v>217</v>
      </c>
      <c r="B221" s="667">
        <v>119</v>
      </c>
      <c r="C221" s="598" t="s">
        <v>2318</v>
      </c>
      <c r="D221" s="459" t="str">
        <f>VLOOKUP(C221,Sheet4!$A$1:$B$300,2,0)</f>
        <v>8416005030</v>
      </c>
      <c r="E221" s="599" t="s">
        <v>2333</v>
      </c>
      <c r="F221" s="823">
        <f>VLOOKUP(C221,'chuyển xếp 2024'!$C$5:$W$328,17,0)</f>
        <v>4730000</v>
      </c>
      <c r="G221" s="823">
        <f>VLOOKUP(C221,'chuyển xếp 2024'!$C$5:$W$328,19,0)</f>
        <v>0</v>
      </c>
      <c r="H221" s="463" t="s">
        <v>63</v>
      </c>
      <c r="I221" s="464" t="s">
        <v>33</v>
      </c>
      <c r="J221" s="464" t="s">
        <v>34</v>
      </c>
      <c r="K221" s="469"/>
      <c r="L221" s="469" t="s">
        <v>671</v>
      </c>
      <c r="M221" s="824">
        <v>31048</v>
      </c>
      <c r="N221" s="465">
        <v>45364</v>
      </c>
      <c r="O221" s="843"/>
      <c r="P221" s="669" t="s">
        <v>117</v>
      </c>
      <c r="Q221" s="464" t="s">
        <v>2306</v>
      </c>
      <c r="R221" s="825" t="str">
        <f t="shared" ca="1" si="10"/>
        <v xml:space="preserve">2 NĂM 5 THÁNG 6 NGÀY </v>
      </c>
      <c r="S221" s="513" t="s">
        <v>2334</v>
      </c>
      <c r="T221" s="467" t="s">
        <v>2334</v>
      </c>
      <c r="U221" s="467"/>
      <c r="V221" s="467"/>
      <c r="W221" s="467"/>
      <c r="X221" s="467"/>
      <c r="Y221" s="467"/>
      <c r="Z221" s="467"/>
      <c r="AA221" s="467"/>
      <c r="AB221" s="467"/>
      <c r="AC221" s="467"/>
      <c r="AD221" s="467"/>
      <c r="AE221" s="467"/>
      <c r="AF221" s="468">
        <v>44417</v>
      </c>
      <c r="AG221" s="468"/>
      <c r="AH221" s="469" t="s">
        <v>232</v>
      </c>
      <c r="AI221" s="468" t="s">
        <v>2335</v>
      </c>
      <c r="AJ221" s="468" t="s">
        <v>2336</v>
      </c>
      <c r="AK221" s="826"/>
      <c r="AL221" s="827"/>
      <c r="AM221" s="468" t="s">
        <v>156</v>
      </c>
      <c r="AN221" s="468"/>
      <c r="AO221" s="464" t="s">
        <v>1055</v>
      </c>
      <c r="AP221" s="470">
        <f t="shared" ca="1" si="8"/>
        <v>41</v>
      </c>
    </row>
    <row r="222" spans="1:42" s="518" customFormat="1">
      <c r="A222" s="459">
        <f>IF(C222=0,"",SUBTOTAL(3,C$5:C222))</f>
        <v>218</v>
      </c>
      <c r="B222" s="667">
        <v>120</v>
      </c>
      <c r="C222" s="598" t="s">
        <v>2319</v>
      </c>
      <c r="D222" s="459" t="str">
        <f>VLOOKUP(C222,Sheet4!$A$1:$B$300,2,0)</f>
        <v>9221269423</v>
      </c>
      <c r="E222" s="599" t="s">
        <v>2337</v>
      </c>
      <c r="F222" s="823" t="e">
        <f>VLOOKUP(C222,'chuyển xếp 2024'!$C$5:$W$328,17,0)</f>
        <v>#N/A</v>
      </c>
      <c r="G222" s="823" t="e">
        <f>VLOOKUP(C222,'chuyển xếp 2024'!$C$5:$W$328,19,0)</f>
        <v>#N/A</v>
      </c>
      <c r="H222" s="469" t="s">
        <v>1872</v>
      </c>
      <c r="I222" s="464" t="s">
        <v>33</v>
      </c>
      <c r="J222" s="464" t="s">
        <v>34</v>
      </c>
      <c r="K222" s="469"/>
      <c r="L222" s="469" t="s">
        <v>671</v>
      </c>
      <c r="M222" s="824">
        <v>30317</v>
      </c>
      <c r="N222" s="465">
        <v>45364</v>
      </c>
      <c r="O222" s="843"/>
      <c r="P222" s="669" t="s">
        <v>117</v>
      </c>
      <c r="Q222" s="464" t="s">
        <v>2307</v>
      </c>
      <c r="R222" s="825" t="str">
        <f t="shared" ca="1" si="10"/>
        <v xml:space="preserve">2 NĂM 5 THÁNG 6 NGÀY </v>
      </c>
      <c r="S222" s="513" t="s">
        <v>2338</v>
      </c>
      <c r="T222" s="467" t="s">
        <v>2338</v>
      </c>
      <c r="U222" s="467"/>
      <c r="V222" s="467"/>
      <c r="W222" s="467"/>
      <c r="X222" s="467"/>
      <c r="Y222" s="467"/>
      <c r="Z222" s="467"/>
      <c r="AA222" s="467"/>
      <c r="AB222" s="467"/>
      <c r="AC222" s="467"/>
      <c r="AD222" s="467"/>
      <c r="AE222" s="467"/>
      <c r="AF222" s="468">
        <v>44440</v>
      </c>
      <c r="AG222" s="468"/>
      <c r="AH222" s="469" t="s">
        <v>232</v>
      </c>
      <c r="AI222" s="468" t="s">
        <v>2332</v>
      </c>
      <c r="AJ222" s="468" t="s">
        <v>2339</v>
      </c>
      <c r="AK222" s="826"/>
      <c r="AL222" s="827"/>
      <c r="AM222" s="468" t="s">
        <v>156</v>
      </c>
      <c r="AN222" s="468"/>
      <c r="AO222" s="464" t="s">
        <v>1055</v>
      </c>
      <c r="AP222" s="470">
        <f t="shared" ca="1" si="8"/>
        <v>43</v>
      </c>
    </row>
    <row r="223" spans="1:42" s="518" customFormat="1">
      <c r="A223" s="459">
        <f>IF(C223=0,"",SUBTOTAL(3,C$5:C223))</f>
        <v>219</v>
      </c>
      <c r="B223" s="667">
        <v>121</v>
      </c>
      <c r="C223" s="598" t="s">
        <v>2320</v>
      </c>
      <c r="D223" s="459" t="str">
        <f>VLOOKUP(C223,Sheet4!$A$1:$B$300,2,0)</f>
        <v>8622118525</v>
      </c>
      <c r="E223" s="599" t="s">
        <v>2340</v>
      </c>
      <c r="F223" s="823">
        <f>VLOOKUP(C223,'chuyển xếp 2024'!$C$5:$W$328,17,0)</f>
        <v>4730000</v>
      </c>
      <c r="G223" s="823">
        <f>VLOOKUP(C223,'chuyển xếp 2024'!$C$5:$W$328,19,0)</f>
        <v>0</v>
      </c>
      <c r="H223" s="469" t="s">
        <v>1872</v>
      </c>
      <c r="I223" s="464" t="s">
        <v>33</v>
      </c>
      <c r="J223" s="464" t="s">
        <v>34</v>
      </c>
      <c r="K223" s="469"/>
      <c r="L223" s="469" t="s">
        <v>671</v>
      </c>
      <c r="M223" s="824">
        <v>29168</v>
      </c>
      <c r="N223" s="465">
        <v>45364</v>
      </c>
      <c r="O223" s="843"/>
      <c r="P223" s="669" t="s">
        <v>117</v>
      </c>
      <c r="Q223" s="464" t="s">
        <v>2308</v>
      </c>
      <c r="R223" s="825" t="str">
        <f t="shared" ca="1" si="10"/>
        <v xml:space="preserve">2 NĂM 5 THÁNG 6 NGÀY </v>
      </c>
      <c r="S223" s="513" t="s">
        <v>2341</v>
      </c>
      <c r="T223" s="467" t="s">
        <v>2341</v>
      </c>
      <c r="U223" s="467"/>
      <c r="V223" s="467"/>
      <c r="W223" s="467"/>
      <c r="X223" s="467"/>
      <c r="Y223" s="467"/>
      <c r="Z223" s="467"/>
      <c r="AA223" s="467"/>
      <c r="AB223" s="467"/>
      <c r="AC223" s="467"/>
      <c r="AD223" s="467"/>
      <c r="AE223" s="467"/>
      <c r="AF223" s="468">
        <v>44745</v>
      </c>
      <c r="AG223" s="468"/>
      <c r="AH223" s="469" t="s">
        <v>232</v>
      </c>
      <c r="AI223" s="468" t="s">
        <v>1896</v>
      </c>
      <c r="AJ223" s="468" t="s">
        <v>2342</v>
      </c>
      <c r="AK223" s="826"/>
      <c r="AL223" s="827"/>
      <c r="AM223" s="468" t="s">
        <v>156</v>
      </c>
      <c r="AN223" s="468"/>
      <c r="AO223" s="464" t="s">
        <v>1055</v>
      </c>
      <c r="AP223" s="470">
        <f t="shared" ca="1" si="8"/>
        <v>46</v>
      </c>
    </row>
    <row r="224" spans="1:42" s="518" customFormat="1">
      <c r="A224" s="459">
        <f>IF(C224=0,"",SUBTOTAL(3,C$5:C224))</f>
        <v>220</v>
      </c>
      <c r="B224" s="667">
        <v>122</v>
      </c>
      <c r="C224" s="598" t="s">
        <v>2322</v>
      </c>
      <c r="D224" s="459" t="str">
        <f>VLOOKUP(C224,Sheet4!$A$1:$B$300,2,0)</f>
        <v>7416171783</v>
      </c>
      <c r="E224" s="599" t="s">
        <v>2345</v>
      </c>
      <c r="F224" s="823">
        <f>VLOOKUP(C224,'chuyển xếp 2024'!$C$5:$W$328,17,0)</f>
        <v>4730000</v>
      </c>
      <c r="G224" s="823">
        <f>VLOOKUP(C224,'chuyển xếp 2024'!$C$5:$W$328,19,0)</f>
        <v>0</v>
      </c>
      <c r="H224" s="469" t="s">
        <v>1872</v>
      </c>
      <c r="I224" s="464" t="s">
        <v>33</v>
      </c>
      <c r="J224" s="464" t="s">
        <v>34</v>
      </c>
      <c r="K224" s="469"/>
      <c r="L224" s="469" t="s">
        <v>671</v>
      </c>
      <c r="M224" s="824">
        <v>31413</v>
      </c>
      <c r="N224" s="465">
        <v>45364</v>
      </c>
      <c r="O224" s="843"/>
      <c r="P224" s="669" t="s">
        <v>117</v>
      </c>
      <c r="Q224" s="464" t="s">
        <v>2309</v>
      </c>
      <c r="R224" s="825" t="str">
        <f t="shared" ca="1" si="10"/>
        <v xml:space="preserve">2 NĂM 5 THÁNG 6 NGÀY </v>
      </c>
      <c r="S224" s="513" t="s">
        <v>2346</v>
      </c>
      <c r="T224" s="467" t="s">
        <v>2346</v>
      </c>
      <c r="U224" s="467"/>
      <c r="V224" s="467"/>
      <c r="W224" s="467"/>
      <c r="X224" s="467"/>
      <c r="Y224" s="467"/>
      <c r="Z224" s="467"/>
      <c r="AA224" s="467"/>
      <c r="AB224" s="467"/>
      <c r="AC224" s="467"/>
      <c r="AD224" s="467"/>
      <c r="AE224" s="467"/>
      <c r="AF224" s="468">
        <v>44434</v>
      </c>
      <c r="AG224" s="468"/>
      <c r="AH224" s="469" t="s">
        <v>232</v>
      </c>
      <c r="AI224" s="468" t="s">
        <v>2347</v>
      </c>
      <c r="AJ224" s="468" t="s">
        <v>2348</v>
      </c>
      <c r="AK224" s="826"/>
      <c r="AL224" s="827"/>
      <c r="AM224" s="468" t="s">
        <v>156</v>
      </c>
      <c r="AN224" s="468"/>
      <c r="AO224" s="464" t="s">
        <v>1055</v>
      </c>
      <c r="AP224" s="470">
        <f t="shared" ca="1" si="8"/>
        <v>40</v>
      </c>
    </row>
    <row r="225" spans="1:42" s="518" customFormat="1">
      <c r="A225" s="459">
        <f>IF(C225=0,"",SUBTOTAL(3,C$5:C225))</f>
        <v>221</v>
      </c>
      <c r="B225" s="667">
        <v>123</v>
      </c>
      <c r="C225" s="598" t="s">
        <v>2323</v>
      </c>
      <c r="D225" s="459" t="str">
        <f>VLOOKUP(C225,Sheet4!$A$1:$B$300,2,0)</f>
        <v>8416005025</v>
      </c>
      <c r="E225" s="599" t="s">
        <v>2349</v>
      </c>
      <c r="F225" s="823">
        <f>VLOOKUP(C225,'chuyển xếp 2024'!$C$5:$W$328,17,0)</f>
        <v>4730000</v>
      </c>
      <c r="G225" s="823">
        <f>VLOOKUP(C225,'chuyển xếp 2024'!$C$5:$W$328,19,0)</f>
        <v>0</v>
      </c>
      <c r="H225" s="469" t="s">
        <v>1872</v>
      </c>
      <c r="I225" s="464" t="s">
        <v>33</v>
      </c>
      <c r="J225" s="464" t="s">
        <v>34</v>
      </c>
      <c r="K225" s="469"/>
      <c r="L225" s="469" t="s">
        <v>671</v>
      </c>
      <c r="M225" s="824">
        <v>29221</v>
      </c>
      <c r="N225" s="465">
        <v>45364</v>
      </c>
      <c r="O225" s="843"/>
      <c r="P225" s="669" t="s">
        <v>117</v>
      </c>
      <c r="Q225" s="464" t="s">
        <v>2310</v>
      </c>
      <c r="R225" s="825" t="str">
        <f t="shared" ca="1" si="10"/>
        <v xml:space="preserve">2 NĂM 5 THÁNG 6 NGÀY </v>
      </c>
      <c r="S225" s="513" t="s">
        <v>2350</v>
      </c>
      <c r="T225" s="467" t="s">
        <v>2350</v>
      </c>
      <c r="U225" s="467"/>
      <c r="V225" s="467"/>
      <c r="W225" s="467"/>
      <c r="X225" s="467"/>
      <c r="Y225" s="467"/>
      <c r="Z225" s="467"/>
      <c r="AA225" s="467"/>
      <c r="AB225" s="467"/>
      <c r="AC225" s="467"/>
      <c r="AD225" s="467"/>
      <c r="AE225" s="467"/>
      <c r="AF225" s="468">
        <v>44417</v>
      </c>
      <c r="AG225" s="468"/>
      <c r="AH225" s="469" t="s">
        <v>232</v>
      </c>
      <c r="AI225" s="468" t="s">
        <v>2335</v>
      </c>
      <c r="AJ225" s="468" t="s">
        <v>2336</v>
      </c>
      <c r="AK225" s="826"/>
      <c r="AL225" s="827"/>
      <c r="AM225" s="468" t="s">
        <v>156</v>
      </c>
      <c r="AN225" s="468"/>
      <c r="AO225" s="464" t="s">
        <v>1055</v>
      </c>
      <c r="AP225" s="470">
        <f t="shared" ca="1" si="8"/>
        <v>46</v>
      </c>
    </row>
    <row r="226" spans="1:42" s="518" customFormat="1">
      <c r="A226" s="459">
        <f>IF(C226=0,"",SUBTOTAL(3,C$5:C226))</f>
        <v>222</v>
      </c>
      <c r="B226" s="667">
        <v>124</v>
      </c>
      <c r="C226" s="598" t="s">
        <v>2324</v>
      </c>
      <c r="D226" s="459" t="str">
        <f>VLOOKUP(C226,Sheet4!$A$1:$B$300,2,0)</f>
        <v>9216001110</v>
      </c>
      <c r="E226" s="599" t="s">
        <v>2352</v>
      </c>
      <c r="F226" s="823">
        <f>VLOOKUP(C226,'chuyển xếp 2024'!$C$5:$W$328,17,0)</f>
        <v>4730000</v>
      </c>
      <c r="G226" s="823">
        <f>VLOOKUP(C226,'chuyển xếp 2024'!$C$5:$W$328,19,0)</f>
        <v>0</v>
      </c>
      <c r="H226" s="463" t="s">
        <v>63</v>
      </c>
      <c r="I226" s="464" t="s">
        <v>33</v>
      </c>
      <c r="J226" s="464" t="s">
        <v>34</v>
      </c>
      <c r="K226" s="469"/>
      <c r="L226" s="469" t="s">
        <v>671</v>
      </c>
      <c r="M226" s="824">
        <v>34316</v>
      </c>
      <c r="N226" s="465">
        <v>45364</v>
      </c>
      <c r="O226" s="843"/>
      <c r="P226" s="669" t="s">
        <v>117</v>
      </c>
      <c r="Q226" s="464" t="s">
        <v>2353</v>
      </c>
      <c r="R226" s="825" t="str">
        <f t="shared" ca="1" si="10"/>
        <v xml:space="preserve">2 NĂM 5 THÁNG 6 NGÀY </v>
      </c>
      <c r="S226" s="513" t="s">
        <v>2371</v>
      </c>
      <c r="T226" s="467" t="s">
        <v>2371</v>
      </c>
      <c r="U226" s="467"/>
      <c r="V226" s="467"/>
      <c r="W226" s="467"/>
      <c r="X226" s="467"/>
      <c r="Y226" s="467"/>
      <c r="Z226" s="467"/>
      <c r="AA226" s="467"/>
      <c r="AB226" s="467"/>
      <c r="AC226" s="467"/>
      <c r="AD226" s="467"/>
      <c r="AE226" s="467"/>
      <c r="AF226" s="468">
        <v>44421</v>
      </c>
      <c r="AG226" s="468"/>
      <c r="AH226" s="469" t="s">
        <v>232</v>
      </c>
      <c r="AI226" s="468" t="s">
        <v>2372</v>
      </c>
      <c r="AJ226" s="468" t="s">
        <v>2373</v>
      </c>
      <c r="AK226" s="826"/>
      <c r="AL226" s="827"/>
      <c r="AM226" s="468" t="s">
        <v>156</v>
      </c>
      <c r="AN226" s="468"/>
      <c r="AO226" s="464" t="s">
        <v>1055</v>
      </c>
      <c r="AP226" s="470">
        <f t="shared" ca="1" si="8"/>
        <v>32</v>
      </c>
    </row>
    <row r="227" spans="1:42" s="518" customFormat="1">
      <c r="A227" s="459">
        <f>IF(C227=0,"",SUBTOTAL(3,C$5:C227))</f>
        <v>223</v>
      </c>
      <c r="B227" s="667">
        <v>125</v>
      </c>
      <c r="C227" s="598" t="s">
        <v>2325</v>
      </c>
      <c r="D227" s="459" t="str">
        <f>VLOOKUP(C227,Sheet4!$A$1:$B$300,2,0)</f>
        <v>9222222788</v>
      </c>
      <c r="E227" s="599" t="s">
        <v>2374</v>
      </c>
      <c r="F227" s="823">
        <f>VLOOKUP(C227,'chuyển xếp 2024'!$C$5:$W$328,17,0)</f>
        <v>4730000</v>
      </c>
      <c r="G227" s="823">
        <f>VLOOKUP(C227,'chuyển xếp 2024'!$C$5:$W$328,19,0)</f>
        <v>0</v>
      </c>
      <c r="H227" s="469" t="s">
        <v>1872</v>
      </c>
      <c r="I227" s="464" t="s">
        <v>33</v>
      </c>
      <c r="J227" s="464" t="s">
        <v>34</v>
      </c>
      <c r="K227" s="469"/>
      <c r="L227" s="469" t="s">
        <v>671</v>
      </c>
      <c r="M227" s="824">
        <v>35997</v>
      </c>
      <c r="N227" s="465">
        <v>45364</v>
      </c>
      <c r="O227" s="843"/>
      <c r="P227" s="669" t="s">
        <v>117</v>
      </c>
      <c r="Q227" s="464" t="s">
        <v>2354</v>
      </c>
      <c r="R227" s="825" t="str">
        <f t="shared" ca="1" si="10"/>
        <v xml:space="preserve">2 NĂM 5 THÁNG 6 NGÀY </v>
      </c>
      <c r="S227" s="513" t="s">
        <v>2375</v>
      </c>
      <c r="T227" s="467" t="s">
        <v>2375</v>
      </c>
      <c r="U227" s="467"/>
      <c r="V227" s="467"/>
      <c r="W227" s="467"/>
      <c r="X227" s="467"/>
      <c r="Y227" s="467"/>
      <c r="Z227" s="467"/>
      <c r="AA227" s="467"/>
      <c r="AB227" s="467"/>
      <c r="AC227" s="467"/>
      <c r="AD227" s="467"/>
      <c r="AE227" s="467"/>
      <c r="AF227" s="468">
        <v>44879</v>
      </c>
      <c r="AG227" s="468"/>
      <c r="AH227" s="469" t="s">
        <v>232</v>
      </c>
      <c r="AI227" s="468" t="s">
        <v>2376</v>
      </c>
      <c r="AJ227" s="468" t="s">
        <v>2377</v>
      </c>
      <c r="AK227" s="826"/>
      <c r="AL227" s="827"/>
      <c r="AM227" s="468" t="s">
        <v>156</v>
      </c>
      <c r="AN227" s="468"/>
      <c r="AO227" s="464" t="s">
        <v>1055</v>
      </c>
      <c r="AP227" s="470">
        <f t="shared" ca="1" si="8"/>
        <v>28</v>
      </c>
    </row>
    <row r="228" spans="1:42" s="518" customFormat="1">
      <c r="A228" s="459">
        <f>IF(C228=0,"",SUBTOTAL(3,C$5:C228))</f>
        <v>224</v>
      </c>
      <c r="B228" s="667">
        <v>126</v>
      </c>
      <c r="C228" s="598" t="s">
        <v>2326</v>
      </c>
      <c r="D228" s="459" t="str">
        <f>VLOOKUP(C228,Sheet4!$A$1:$B$300,2,0)</f>
        <v>8622172359</v>
      </c>
      <c r="E228" s="599" t="s">
        <v>2378</v>
      </c>
      <c r="F228" s="823" t="e">
        <f>VLOOKUP(C228,'chuyển xếp 2024'!$C$5:$W$328,17,0)</f>
        <v>#N/A</v>
      </c>
      <c r="G228" s="823" t="e">
        <f>VLOOKUP(C228,'chuyển xếp 2024'!$C$5:$W$328,19,0)</f>
        <v>#N/A</v>
      </c>
      <c r="H228" s="469" t="s">
        <v>1872</v>
      </c>
      <c r="I228" s="464" t="s">
        <v>33</v>
      </c>
      <c r="J228" s="464" t="s">
        <v>34</v>
      </c>
      <c r="K228" s="469"/>
      <c r="L228" s="469" t="s">
        <v>671</v>
      </c>
      <c r="M228" s="824">
        <v>36808</v>
      </c>
      <c r="N228" s="465">
        <v>45364</v>
      </c>
      <c r="O228" s="843"/>
      <c r="P228" s="669" t="s">
        <v>117</v>
      </c>
      <c r="Q228" s="464" t="s">
        <v>2355</v>
      </c>
      <c r="R228" s="825" t="str">
        <f t="shared" ca="1" si="10"/>
        <v xml:space="preserve">2 NĂM 5 THÁNG 6 NGÀY </v>
      </c>
      <c r="S228" s="513" t="s">
        <v>2379</v>
      </c>
      <c r="T228" s="467" t="s">
        <v>2379</v>
      </c>
      <c r="U228" s="467"/>
      <c r="V228" s="467"/>
      <c r="W228" s="467"/>
      <c r="X228" s="467"/>
      <c r="Y228" s="467"/>
      <c r="Z228" s="467"/>
      <c r="AA228" s="467"/>
      <c r="AB228" s="467"/>
      <c r="AC228" s="467"/>
      <c r="AD228" s="467"/>
      <c r="AE228" s="467"/>
      <c r="AF228" s="468">
        <v>44580</v>
      </c>
      <c r="AG228" s="468"/>
      <c r="AH228" s="469" t="s">
        <v>232</v>
      </c>
      <c r="AI228" s="468" t="s">
        <v>1896</v>
      </c>
      <c r="AJ228" s="468" t="s">
        <v>2380</v>
      </c>
      <c r="AK228" s="826"/>
      <c r="AL228" s="827"/>
      <c r="AM228" s="468" t="s">
        <v>156</v>
      </c>
      <c r="AN228" s="468"/>
      <c r="AO228" s="464" t="s">
        <v>1055</v>
      </c>
      <c r="AP228" s="470">
        <f t="shared" ca="1" si="8"/>
        <v>25</v>
      </c>
    </row>
    <row r="229" spans="1:42" s="518" customFormat="1">
      <c r="A229" s="459">
        <f>IF(C229=0,"",SUBTOTAL(3,C$5:C229))</f>
        <v>225</v>
      </c>
      <c r="B229" s="667">
        <v>127</v>
      </c>
      <c r="C229" s="598" t="s">
        <v>2381</v>
      </c>
      <c r="D229" s="459" t="str">
        <f>VLOOKUP(C229,Sheet4!$A$1:$B$300,2,0)</f>
        <v>7525438224</v>
      </c>
      <c r="E229" s="599" t="s">
        <v>1363</v>
      </c>
      <c r="F229" s="823">
        <f>VLOOKUP(C229,'chuyển xếp 2024'!$C$5:$W$328,17,0)</f>
        <v>4730000</v>
      </c>
      <c r="G229" s="823">
        <f>VLOOKUP(C229,'chuyển xếp 2024'!$C$5:$W$328,19,0)</f>
        <v>0</v>
      </c>
      <c r="H229" s="469" t="s">
        <v>1872</v>
      </c>
      <c r="I229" s="464" t="s">
        <v>33</v>
      </c>
      <c r="J229" s="464" t="s">
        <v>34</v>
      </c>
      <c r="K229" s="469"/>
      <c r="L229" s="469" t="s">
        <v>671</v>
      </c>
      <c r="M229" s="824">
        <v>30244</v>
      </c>
      <c r="N229" s="465">
        <v>45364</v>
      </c>
      <c r="O229" s="843"/>
      <c r="P229" s="669" t="s">
        <v>117</v>
      </c>
      <c r="Q229" s="464" t="s">
        <v>2356</v>
      </c>
      <c r="R229" s="825" t="str">
        <f t="shared" ca="1" si="10"/>
        <v xml:space="preserve">2 NĂM 5 THÁNG 6 NGÀY </v>
      </c>
      <c r="S229" s="513" t="s">
        <v>2399</v>
      </c>
      <c r="T229" s="467" t="s">
        <v>2399</v>
      </c>
      <c r="U229" s="467"/>
      <c r="V229" s="467"/>
      <c r="W229" s="467"/>
      <c r="X229" s="467"/>
      <c r="Y229" s="467"/>
      <c r="Z229" s="467"/>
      <c r="AA229" s="467"/>
      <c r="AB229" s="467"/>
      <c r="AC229" s="467"/>
      <c r="AD229" s="467"/>
      <c r="AE229" s="467"/>
      <c r="AF229" s="468">
        <v>44816</v>
      </c>
      <c r="AG229" s="468"/>
      <c r="AH229" s="469" t="s">
        <v>232</v>
      </c>
      <c r="AI229" s="468" t="s">
        <v>2400</v>
      </c>
      <c r="AJ229" s="468" t="s">
        <v>2401</v>
      </c>
      <c r="AK229" s="826"/>
      <c r="AL229" s="827"/>
      <c r="AM229" s="468" t="s">
        <v>156</v>
      </c>
      <c r="AN229" s="468"/>
      <c r="AO229" s="464" t="s">
        <v>1055</v>
      </c>
      <c r="AP229" s="470">
        <f t="shared" ca="1" si="8"/>
        <v>43</v>
      </c>
    </row>
    <row r="230" spans="1:42" s="518" customFormat="1">
      <c r="A230" s="459">
        <f>IF(C230=0,"",SUBTOTAL(3,C$5:C230))</f>
        <v>226</v>
      </c>
      <c r="B230" s="667">
        <v>128</v>
      </c>
      <c r="C230" s="598" t="s">
        <v>2382</v>
      </c>
      <c r="D230" s="459" t="str">
        <f>VLOOKUP(C230,Sheet4!$A$1:$B$300,2,0)</f>
        <v>9320879131</v>
      </c>
      <c r="E230" s="599" t="s">
        <v>2402</v>
      </c>
      <c r="F230" s="823" t="e">
        <f>VLOOKUP(C230,'chuyển xếp 2024'!$C$5:$W$328,17,0)</f>
        <v>#N/A</v>
      </c>
      <c r="G230" s="823" t="e">
        <f>VLOOKUP(C230,'chuyển xếp 2024'!$C$5:$W$328,19,0)</f>
        <v>#N/A</v>
      </c>
      <c r="H230" s="469" t="s">
        <v>1872</v>
      </c>
      <c r="I230" s="464" t="s">
        <v>33</v>
      </c>
      <c r="J230" s="464" t="s">
        <v>34</v>
      </c>
      <c r="K230" s="469"/>
      <c r="L230" s="469" t="s">
        <v>671</v>
      </c>
      <c r="M230" s="824">
        <v>33223</v>
      </c>
      <c r="N230" s="465">
        <v>45364</v>
      </c>
      <c r="O230" s="843"/>
      <c r="P230" s="669" t="s">
        <v>117</v>
      </c>
      <c r="Q230" s="464" t="s">
        <v>2357</v>
      </c>
      <c r="R230" s="825" t="str">
        <f t="shared" ca="1" si="10"/>
        <v xml:space="preserve">2 NĂM 5 THÁNG 6 NGÀY </v>
      </c>
      <c r="S230" s="513" t="s">
        <v>2403</v>
      </c>
      <c r="T230" s="467" t="s">
        <v>2403</v>
      </c>
      <c r="U230" s="467"/>
      <c r="V230" s="467"/>
      <c r="W230" s="467"/>
      <c r="X230" s="467"/>
      <c r="Y230" s="467"/>
      <c r="Z230" s="467"/>
      <c r="AA230" s="467"/>
      <c r="AB230" s="467"/>
      <c r="AC230" s="467"/>
      <c r="AD230" s="467"/>
      <c r="AE230" s="467"/>
      <c r="AF230" s="468">
        <v>45069</v>
      </c>
      <c r="AG230" s="468"/>
      <c r="AH230" s="469" t="s">
        <v>232</v>
      </c>
      <c r="AI230" s="468" t="s">
        <v>1854</v>
      </c>
      <c r="AJ230" s="468" t="s">
        <v>2404</v>
      </c>
      <c r="AK230" s="826"/>
      <c r="AL230" s="827"/>
      <c r="AM230" s="468" t="s">
        <v>156</v>
      </c>
      <c r="AN230" s="468"/>
      <c r="AO230" s="464" t="s">
        <v>1055</v>
      </c>
      <c r="AP230" s="470">
        <f t="shared" ca="1" si="8"/>
        <v>35</v>
      </c>
    </row>
    <row r="231" spans="1:42" s="518" customFormat="1">
      <c r="A231" s="459">
        <f>IF(C231=0,"",SUBTOTAL(3,C$5:C231))</f>
        <v>227</v>
      </c>
      <c r="B231" s="667">
        <v>129</v>
      </c>
      <c r="C231" s="598" t="s">
        <v>2383</v>
      </c>
      <c r="D231" s="459" t="str">
        <f>VLOOKUP(C231,Sheet4!$A$1:$B$300,2,0)</f>
        <v>8622136781</v>
      </c>
      <c r="E231" s="599" t="s">
        <v>2405</v>
      </c>
      <c r="F231" s="823" t="e">
        <f>VLOOKUP(C231,'chuyển xếp 2024'!$C$5:$W$328,17,0)</f>
        <v>#N/A</v>
      </c>
      <c r="G231" s="823" t="e">
        <f>VLOOKUP(C231,'chuyển xếp 2024'!$C$5:$W$328,19,0)</f>
        <v>#N/A</v>
      </c>
      <c r="H231" s="469" t="s">
        <v>1872</v>
      </c>
      <c r="I231" s="464" t="s">
        <v>33</v>
      </c>
      <c r="J231" s="464" t="s">
        <v>34</v>
      </c>
      <c r="K231" s="469"/>
      <c r="L231" s="469" t="s">
        <v>671</v>
      </c>
      <c r="M231" s="824">
        <v>37911</v>
      </c>
      <c r="N231" s="465">
        <v>45364</v>
      </c>
      <c r="O231" s="843"/>
      <c r="P231" s="669" t="s">
        <v>117</v>
      </c>
      <c r="Q231" s="464" t="s">
        <v>2358</v>
      </c>
      <c r="R231" s="825" t="str">
        <f t="shared" ca="1" si="10"/>
        <v xml:space="preserve">2 NĂM 5 THÁNG 6 NGÀY </v>
      </c>
      <c r="S231" s="513" t="s">
        <v>2406</v>
      </c>
      <c r="T231" s="467" t="s">
        <v>2406</v>
      </c>
      <c r="U231" s="467"/>
      <c r="V231" s="467"/>
      <c r="W231" s="467"/>
      <c r="X231" s="467"/>
      <c r="Y231" s="467"/>
      <c r="Z231" s="467"/>
      <c r="AA231" s="467"/>
      <c r="AB231" s="467"/>
      <c r="AC231" s="467"/>
      <c r="AD231" s="467"/>
      <c r="AE231" s="467"/>
      <c r="AF231" s="468">
        <v>44311</v>
      </c>
      <c r="AG231" s="468"/>
      <c r="AH231" s="469" t="s">
        <v>232</v>
      </c>
      <c r="AI231" s="468" t="s">
        <v>2343</v>
      </c>
      <c r="AJ231" s="468" t="s">
        <v>2407</v>
      </c>
      <c r="AK231" s="826"/>
      <c r="AL231" s="827"/>
      <c r="AM231" s="468" t="s">
        <v>156</v>
      </c>
      <c r="AN231" s="468"/>
      <c r="AO231" s="464" t="s">
        <v>1055</v>
      </c>
      <c r="AP231" s="470">
        <f t="shared" ca="1" si="8"/>
        <v>22</v>
      </c>
    </row>
    <row r="232" spans="1:42" s="518" customFormat="1">
      <c r="A232" s="459">
        <f>IF(C232=0,"",SUBTOTAL(3,C$5:C232))</f>
        <v>228</v>
      </c>
      <c r="B232" s="667">
        <v>130</v>
      </c>
      <c r="C232" s="598" t="s">
        <v>2384</v>
      </c>
      <c r="D232" s="459" t="str">
        <f>VLOOKUP(C232,Sheet4!$A$1:$B$300,2,0)</f>
        <v>8622140764</v>
      </c>
      <c r="E232" s="599" t="s">
        <v>1678</v>
      </c>
      <c r="F232" s="823">
        <f>VLOOKUP(C232,'chuyển xếp 2024'!$C$5:$W$328,17,0)</f>
        <v>4730000</v>
      </c>
      <c r="G232" s="823">
        <f>VLOOKUP(C232,'chuyển xếp 2024'!$C$5:$W$328,19,0)</f>
        <v>0</v>
      </c>
      <c r="H232" s="469" t="s">
        <v>1872</v>
      </c>
      <c r="I232" s="464" t="s">
        <v>33</v>
      </c>
      <c r="J232" s="464" t="s">
        <v>34</v>
      </c>
      <c r="K232" s="469"/>
      <c r="L232" s="469" t="s">
        <v>671</v>
      </c>
      <c r="M232" s="824">
        <v>30799</v>
      </c>
      <c r="N232" s="465">
        <v>45364</v>
      </c>
      <c r="O232" s="843"/>
      <c r="P232" s="669" t="s">
        <v>117</v>
      </c>
      <c r="Q232" s="464" t="s">
        <v>2359</v>
      </c>
      <c r="R232" s="825" t="str">
        <f t="shared" ca="1" si="10"/>
        <v xml:space="preserve">2 NĂM 5 THÁNG 6 NGÀY </v>
      </c>
      <c r="S232" s="513" t="s">
        <v>2408</v>
      </c>
      <c r="T232" s="467" t="s">
        <v>2408</v>
      </c>
      <c r="U232" s="467"/>
      <c r="V232" s="467"/>
      <c r="W232" s="467"/>
      <c r="X232" s="467"/>
      <c r="Y232" s="467"/>
      <c r="Z232" s="467"/>
      <c r="AA232" s="467"/>
      <c r="AB232" s="467"/>
      <c r="AC232" s="467"/>
      <c r="AD232" s="467"/>
      <c r="AE232" s="467"/>
      <c r="AF232" s="468">
        <v>44326</v>
      </c>
      <c r="AG232" s="468"/>
      <c r="AH232" s="469" t="s">
        <v>232</v>
      </c>
      <c r="AI232" s="468" t="s">
        <v>2409</v>
      </c>
      <c r="AJ232" s="468" t="s">
        <v>2410</v>
      </c>
      <c r="AK232" s="826"/>
      <c r="AL232" s="827"/>
      <c r="AM232" s="468" t="s">
        <v>156</v>
      </c>
      <c r="AN232" s="468"/>
      <c r="AO232" s="464" t="s">
        <v>1055</v>
      </c>
      <c r="AP232" s="470">
        <f t="shared" ca="1" si="8"/>
        <v>42</v>
      </c>
    </row>
    <row r="233" spans="1:42" s="518" customFormat="1">
      <c r="A233" s="459">
        <f>IF(C233=0,"",SUBTOTAL(3,C$5:C233))</f>
        <v>229</v>
      </c>
      <c r="B233" s="667">
        <v>131</v>
      </c>
      <c r="C233" s="598" t="s">
        <v>2385</v>
      </c>
      <c r="D233" s="459" t="str">
        <f>VLOOKUP(C233,Sheet4!$A$1:$B$300,2,0)</f>
        <v>9321943908</v>
      </c>
      <c r="E233" s="599" t="s">
        <v>2411</v>
      </c>
      <c r="F233" s="823" t="e">
        <f>VLOOKUP(C233,'chuyển xếp 2024'!$C$5:$W$328,17,0)</f>
        <v>#N/A</v>
      </c>
      <c r="G233" s="823" t="e">
        <f>VLOOKUP(C233,'chuyển xếp 2024'!$C$5:$W$328,19,0)</f>
        <v>#N/A</v>
      </c>
      <c r="H233" s="469" t="s">
        <v>1872</v>
      </c>
      <c r="I233" s="464" t="s">
        <v>33</v>
      </c>
      <c r="J233" s="464" t="s">
        <v>34</v>
      </c>
      <c r="K233" s="469"/>
      <c r="L233" s="469" t="s">
        <v>671</v>
      </c>
      <c r="M233" s="824">
        <v>36249</v>
      </c>
      <c r="N233" s="465">
        <v>45364</v>
      </c>
      <c r="O233" s="843"/>
      <c r="P233" s="669" t="s">
        <v>117</v>
      </c>
      <c r="Q233" s="464" t="s">
        <v>2360</v>
      </c>
      <c r="R233" s="825" t="str">
        <f t="shared" ca="1" si="10"/>
        <v xml:space="preserve">2 NĂM 5 THÁNG 6 NGÀY </v>
      </c>
      <c r="S233" s="513" t="s">
        <v>2412</v>
      </c>
      <c r="T233" s="467" t="s">
        <v>2412</v>
      </c>
      <c r="U233" s="467"/>
      <c r="V233" s="467"/>
      <c r="W233" s="467"/>
      <c r="X233" s="467"/>
      <c r="Y233" s="467"/>
      <c r="Z233" s="467"/>
      <c r="AA233" s="467"/>
      <c r="AB233" s="467"/>
      <c r="AC233" s="467"/>
      <c r="AD233" s="467"/>
      <c r="AE233" s="467"/>
      <c r="AF233" s="468">
        <v>44421</v>
      </c>
      <c r="AG233" s="468"/>
      <c r="AH233" s="469" t="s">
        <v>232</v>
      </c>
      <c r="AI233" s="468" t="s">
        <v>1969</v>
      </c>
      <c r="AJ233" s="468" t="s">
        <v>2413</v>
      </c>
      <c r="AK233" s="826"/>
      <c r="AL233" s="827"/>
      <c r="AM233" s="468" t="s">
        <v>156</v>
      </c>
      <c r="AN233" s="468"/>
      <c r="AO233" s="464" t="s">
        <v>1055</v>
      </c>
      <c r="AP233" s="470">
        <f t="shared" ca="1" si="8"/>
        <v>27</v>
      </c>
    </row>
    <row r="234" spans="1:42" s="518" customFormat="1">
      <c r="A234" s="459">
        <f>IF(C234=0,"",SUBTOTAL(3,C$5:C234))</f>
        <v>230</v>
      </c>
      <c r="B234" s="667">
        <v>132</v>
      </c>
      <c r="C234" s="598" t="s">
        <v>2386</v>
      </c>
      <c r="D234" s="459" t="str">
        <f>VLOOKUP(C234,Sheet4!$A$1:$B$300,2,0)</f>
        <v>0207087784</v>
      </c>
      <c r="E234" s="599" t="s">
        <v>2414</v>
      </c>
      <c r="F234" s="823" t="e">
        <f>VLOOKUP(C234,'chuyển xếp 2024'!$C$5:$W$328,17,0)</f>
        <v>#N/A</v>
      </c>
      <c r="G234" s="823" t="e">
        <f>VLOOKUP(C234,'chuyển xếp 2024'!$C$5:$W$328,19,0)</f>
        <v>#N/A</v>
      </c>
      <c r="H234" s="469" t="s">
        <v>1872</v>
      </c>
      <c r="I234" s="464" t="s">
        <v>33</v>
      </c>
      <c r="J234" s="464" t="s">
        <v>34</v>
      </c>
      <c r="K234" s="469"/>
      <c r="L234" s="469" t="s">
        <v>671</v>
      </c>
      <c r="M234" s="824">
        <v>30928</v>
      </c>
      <c r="N234" s="465">
        <v>45364</v>
      </c>
      <c r="O234" s="843"/>
      <c r="P234" s="669" t="s">
        <v>117</v>
      </c>
      <c r="Q234" s="464" t="s">
        <v>2361</v>
      </c>
      <c r="R234" s="825" t="str">
        <f t="shared" ca="1" si="10"/>
        <v xml:space="preserve">2 NĂM 5 THÁNG 6 NGÀY </v>
      </c>
      <c r="S234" s="513" t="s">
        <v>2415</v>
      </c>
      <c r="T234" s="467" t="s">
        <v>2415</v>
      </c>
      <c r="U234" s="467"/>
      <c r="V234" s="467"/>
      <c r="W234" s="467"/>
      <c r="X234" s="467"/>
      <c r="Y234" s="467"/>
      <c r="Z234" s="467"/>
      <c r="AA234" s="467"/>
      <c r="AB234" s="467"/>
      <c r="AC234" s="467"/>
      <c r="AD234" s="467"/>
      <c r="AE234" s="467"/>
      <c r="AF234" s="468">
        <v>44326</v>
      </c>
      <c r="AG234" s="468"/>
      <c r="AH234" s="469" t="s">
        <v>232</v>
      </c>
      <c r="AI234" s="468" t="s">
        <v>2416</v>
      </c>
      <c r="AJ234" s="468" t="s">
        <v>2417</v>
      </c>
      <c r="AK234" s="826"/>
      <c r="AL234" s="827"/>
      <c r="AM234" s="468" t="s">
        <v>156</v>
      </c>
      <c r="AN234" s="468"/>
      <c r="AO234" s="464" t="s">
        <v>1055</v>
      </c>
      <c r="AP234" s="470">
        <f t="shared" ca="1" si="8"/>
        <v>41</v>
      </c>
    </row>
    <row r="235" spans="1:42" s="518" customFormat="1">
      <c r="A235" s="459">
        <f>IF(C235=0,"",SUBTOTAL(3,C$5:C235))</f>
        <v>231</v>
      </c>
      <c r="B235" s="667">
        <v>133</v>
      </c>
      <c r="C235" s="598" t="s">
        <v>2387</v>
      </c>
      <c r="D235" s="459" t="str">
        <f>VLOOKUP(C235,Sheet4!$A$1:$B$300,2,0)</f>
        <v>9208010002</v>
      </c>
      <c r="E235" s="599" t="s">
        <v>2418</v>
      </c>
      <c r="F235" s="823">
        <f>VLOOKUP(C235,'chuyển xếp 2024'!$C$5:$W$328,17,0)</f>
        <v>4730000</v>
      </c>
      <c r="G235" s="823">
        <f>VLOOKUP(C235,'chuyển xếp 2024'!$C$5:$W$328,19,0)</f>
        <v>0</v>
      </c>
      <c r="H235" s="469" t="s">
        <v>1872</v>
      </c>
      <c r="I235" s="464" t="s">
        <v>33</v>
      </c>
      <c r="J235" s="464" t="s">
        <v>34</v>
      </c>
      <c r="K235" s="469"/>
      <c r="L235" s="469" t="s">
        <v>671</v>
      </c>
      <c r="M235" s="824">
        <v>28564</v>
      </c>
      <c r="N235" s="465">
        <v>45364</v>
      </c>
      <c r="O235" s="843"/>
      <c r="P235" s="669" t="s">
        <v>117</v>
      </c>
      <c r="Q235" s="464" t="s">
        <v>2362</v>
      </c>
      <c r="R235" s="825" t="str">
        <f t="shared" ca="1" si="10"/>
        <v xml:space="preserve">2 NĂM 5 THÁNG 6 NGÀY </v>
      </c>
      <c r="S235" s="513" t="s">
        <v>2419</v>
      </c>
      <c r="T235" s="467" t="s">
        <v>2419</v>
      </c>
      <c r="U235" s="467"/>
      <c r="V235" s="467"/>
      <c r="W235" s="467"/>
      <c r="X235" s="467"/>
      <c r="Y235" s="467"/>
      <c r="Z235" s="467"/>
      <c r="AA235" s="467"/>
      <c r="AB235" s="467"/>
      <c r="AC235" s="467"/>
      <c r="AD235" s="467"/>
      <c r="AE235" s="467"/>
      <c r="AF235" s="468">
        <v>44428</v>
      </c>
      <c r="AG235" s="468"/>
      <c r="AH235" s="469" t="s">
        <v>232</v>
      </c>
      <c r="AI235" s="468" t="s">
        <v>2332</v>
      </c>
      <c r="AJ235" s="468" t="s">
        <v>2420</v>
      </c>
      <c r="AK235" s="826"/>
      <c r="AL235" s="827"/>
      <c r="AM235" s="468" t="s">
        <v>156</v>
      </c>
      <c r="AN235" s="468"/>
      <c r="AO235" s="464" t="s">
        <v>1055</v>
      </c>
      <c r="AP235" s="470">
        <f t="shared" ca="1" si="8"/>
        <v>48</v>
      </c>
    </row>
    <row r="236" spans="1:42" s="518" customFormat="1">
      <c r="A236" s="459">
        <f>IF(C236=0,"",SUBTOTAL(3,C$5:C236))</f>
        <v>232</v>
      </c>
      <c r="B236" s="667">
        <v>134</v>
      </c>
      <c r="C236" s="598" t="s">
        <v>2389</v>
      </c>
      <c r="D236" s="459" t="str">
        <f>VLOOKUP(C236,Sheet4!$A$1:$B$300,2,0)</f>
        <v>8723798670</v>
      </c>
      <c r="E236" s="599" t="s">
        <v>2422</v>
      </c>
      <c r="F236" s="823" t="e">
        <f>VLOOKUP(C236,'chuyển xếp 2024'!$C$5:$W$328,17,0)</f>
        <v>#N/A</v>
      </c>
      <c r="G236" s="823" t="e">
        <f>VLOOKUP(C236,'chuyển xếp 2024'!$C$5:$W$328,19,0)</f>
        <v>#N/A</v>
      </c>
      <c r="H236" s="469" t="s">
        <v>1872</v>
      </c>
      <c r="I236" s="464" t="s">
        <v>33</v>
      </c>
      <c r="J236" s="464" t="s">
        <v>34</v>
      </c>
      <c r="K236" s="469"/>
      <c r="L236" s="469" t="s">
        <v>671</v>
      </c>
      <c r="M236" s="824">
        <v>28491</v>
      </c>
      <c r="N236" s="465">
        <v>45364</v>
      </c>
      <c r="O236" s="843"/>
      <c r="P236" s="669" t="s">
        <v>117</v>
      </c>
      <c r="Q236" s="464" t="s">
        <v>2363</v>
      </c>
      <c r="R236" s="825" t="str">
        <f t="shared" ca="1" si="10"/>
        <v xml:space="preserve">2 NĂM 5 THÁNG 6 NGÀY </v>
      </c>
      <c r="S236" s="513" t="s">
        <v>2423</v>
      </c>
      <c r="T236" s="467" t="s">
        <v>2423</v>
      </c>
      <c r="U236" s="467"/>
      <c r="V236" s="467"/>
      <c r="W236" s="467"/>
      <c r="X236" s="467"/>
      <c r="Y236" s="467"/>
      <c r="Z236" s="467"/>
      <c r="AA236" s="467"/>
      <c r="AB236" s="467"/>
      <c r="AC236" s="467"/>
      <c r="AD236" s="467"/>
      <c r="AE236" s="467"/>
      <c r="AF236" s="468">
        <v>44696</v>
      </c>
      <c r="AG236" s="468"/>
      <c r="AH236" s="469" t="s">
        <v>232</v>
      </c>
      <c r="AI236" s="468" t="s">
        <v>2424</v>
      </c>
      <c r="AJ236" s="468" t="s">
        <v>2425</v>
      </c>
      <c r="AK236" s="826"/>
      <c r="AL236" s="827"/>
      <c r="AM236" s="468" t="s">
        <v>156</v>
      </c>
      <c r="AN236" s="468"/>
      <c r="AO236" s="464" t="s">
        <v>1055</v>
      </c>
      <c r="AP236" s="470">
        <f t="shared" ca="1" si="8"/>
        <v>48</v>
      </c>
    </row>
    <row r="237" spans="1:42" s="518" customFormat="1">
      <c r="A237" s="459">
        <f>IF(C237=0,"",SUBTOTAL(3,C$5:C237))</f>
        <v>233</v>
      </c>
      <c r="B237" s="667">
        <v>135</v>
      </c>
      <c r="C237" s="598" t="s">
        <v>2390</v>
      </c>
      <c r="D237" s="459" t="str">
        <f>VLOOKUP(C237,Sheet4!$A$1:$B$300,2,0)</f>
        <v>9208007832</v>
      </c>
      <c r="E237" s="599" t="s">
        <v>1739</v>
      </c>
      <c r="F237" s="823">
        <f>VLOOKUP(C237,'chuyển xếp 2024'!$C$5:$W$328,17,0)</f>
        <v>4730000</v>
      </c>
      <c r="G237" s="823">
        <f>VLOOKUP(C237,'chuyển xếp 2024'!$C$5:$W$328,19,0)</f>
        <v>0</v>
      </c>
      <c r="H237" s="469" t="s">
        <v>1872</v>
      </c>
      <c r="I237" s="464" t="s">
        <v>33</v>
      </c>
      <c r="J237" s="464" t="s">
        <v>34</v>
      </c>
      <c r="K237" s="469"/>
      <c r="L237" s="469" t="s">
        <v>671</v>
      </c>
      <c r="M237" s="824">
        <v>28691</v>
      </c>
      <c r="N237" s="465">
        <v>45364</v>
      </c>
      <c r="O237" s="843"/>
      <c r="P237" s="669" t="s">
        <v>117</v>
      </c>
      <c r="Q237" s="464" t="s">
        <v>2364</v>
      </c>
      <c r="R237" s="825" t="str">
        <f t="shared" ca="1" si="10"/>
        <v xml:space="preserve">2 NĂM 5 THÁNG 6 NGÀY </v>
      </c>
      <c r="S237" s="513" t="s">
        <v>2426</v>
      </c>
      <c r="T237" s="467" t="s">
        <v>2426</v>
      </c>
      <c r="U237" s="467"/>
      <c r="V237" s="467"/>
      <c r="W237" s="467"/>
      <c r="X237" s="467"/>
      <c r="Y237" s="467"/>
      <c r="Z237" s="467"/>
      <c r="AA237" s="467"/>
      <c r="AB237" s="467"/>
      <c r="AC237" s="467"/>
      <c r="AD237" s="467"/>
      <c r="AE237" s="467"/>
      <c r="AF237" s="468">
        <v>45149</v>
      </c>
      <c r="AG237" s="468"/>
      <c r="AH237" s="469" t="s">
        <v>232</v>
      </c>
      <c r="AI237" s="468" t="s">
        <v>1854</v>
      </c>
      <c r="AJ237" s="468" t="s">
        <v>2427</v>
      </c>
      <c r="AK237" s="826"/>
      <c r="AL237" s="827"/>
      <c r="AM237" s="468" t="s">
        <v>156</v>
      </c>
      <c r="AN237" s="468"/>
      <c r="AO237" s="464" t="s">
        <v>1055</v>
      </c>
      <c r="AP237" s="470">
        <f t="shared" ca="1" si="8"/>
        <v>48</v>
      </c>
    </row>
    <row r="238" spans="1:42" s="518" customFormat="1">
      <c r="A238" s="459">
        <f>IF(C238=0,"",SUBTOTAL(3,C$5:C238))</f>
        <v>234</v>
      </c>
      <c r="B238" s="667">
        <v>136</v>
      </c>
      <c r="C238" s="598" t="s">
        <v>2391</v>
      </c>
      <c r="D238" s="459" t="str">
        <f>VLOOKUP(C238,Sheet4!$A$1:$B$300,2,0)</f>
        <v>7412005768</v>
      </c>
      <c r="E238" s="599" t="s">
        <v>1708</v>
      </c>
      <c r="F238" s="823">
        <f>VLOOKUP(C238,'chuyển xếp 2024'!$C$5:$W$328,17,0)</f>
        <v>4730000</v>
      </c>
      <c r="G238" s="823">
        <f>VLOOKUP(C238,'chuyển xếp 2024'!$C$5:$W$328,19,0)</f>
        <v>0</v>
      </c>
      <c r="H238" s="469" t="s">
        <v>1872</v>
      </c>
      <c r="I238" s="464" t="s">
        <v>33</v>
      </c>
      <c r="J238" s="464" t="s">
        <v>34</v>
      </c>
      <c r="K238" s="469"/>
      <c r="L238" s="469" t="s">
        <v>671</v>
      </c>
      <c r="M238" s="824">
        <v>29741</v>
      </c>
      <c r="N238" s="465">
        <v>45364</v>
      </c>
      <c r="O238" s="843"/>
      <c r="P238" s="669" t="s">
        <v>117</v>
      </c>
      <c r="Q238" s="464" t="s">
        <v>2365</v>
      </c>
      <c r="R238" s="825" t="str">
        <f t="shared" ca="1" si="10"/>
        <v xml:space="preserve">2 NĂM 5 THÁNG 6 NGÀY </v>
      </c>
      <c r="S238" s="513" t="s">
        <v>2428</v>
      </c>
      <c r="T238" s="467" t="s">
        <v>2428</v>
      </c>
      <c r="U238" s="467"/>
      <c r="V238" s="467"/>
      <c r="W238" s="467"/>
      <c r="X238" s="467"/>
      <c r="Y238" s="467"/>
      <c r="Z238" s="467"/>
      <c r="AA238" s="467"/>
      <c r="AB238" s="467"/>
      <c r="AC238" s="467"/>
      <c r="AD238" s="467"/>
      <c r="AE238" s="467"/>
      <c r="AF238" s="468">
        <v>44417</v>
      </c>
      <c r="AG238" s="468"/>
      <c r="AH238" s="469" t="s">
        <v>232</v>
      </c>
      <c r="AI238" s="468" t="s">
        <v>2297</v>
      </c>
      <c r="AJ238" s="468" t="s">
        <v>2429</v>
      </c>
      <c r="AK238" s="826"/>
      <c r="AL238" s="827"/>
      <c r="AM238" s="468" t="s">
        <v>156</v>
      </c>
      <c r="AN238" s="468"/>
      <c r="AO238" s="464" t="s">
        <v>1055</v>
      </c>
      <c r="AP238" s="470">
        <f t="shared" ca="1" si="8"/>
        <v>45</v>
      </c>
    </row>
    <row r="239" spans="1:42" s="518" customFormat="1">
      <c r="A239" s="459">
        <f>IF(C239=0,"",SUBTOTAL(3,C$5:C239))</f>
        <v>235</v>
      </c>
      <c r="B239" s="667">
        <v>137</v>
      </c>
      <c r="C239" s="598" t="s">
        <v>2392</v>
      </c>
      <c r="D239" s="459" t="str">
        <f>VLOOKUP(C239,Sheet4!$A$1:$B$300,2,0)</f>
        <v>9121714489</v>
      </c>
      <c r="E239" s="599" t="s">
        <v>2430</v>
      </c>
      <c r="F239" s="823">
        <f>VLOOKUP(C239,'chuyển xếp 2024'!$C$5:$W$328,17,0)</f>
        <v>4730000</v>
      </c>
      <c r="G239" s="823">
        <f>VLOOKUP(C239,'chuyển xếp 2024'!$C$5:$W$328,19,0)</f>
        <v>0</v>
      </c>
      <c r="H239" s="469" t="s">
        <v>1872</v>
      </c>
      <c r="I239" s="464" t="s">
        <v>33</v>
      </c>
      <c r="J239" s="464" t="s">
        <v>34</v>
      </c>
      <c r="K239" s="469"/>
      <c r="L239" s="469" t="s">
        <v>671</v>
      </c>
      <c r="M239" s="824">
        <v>38209</v>
      </c>
      <c r="N239" s="465">
        <v>45364</v>
      </c>
      <c r="O239" s="843"/>
      <c r="P239" s="669" t="s">
        <v>117</v>
      </c>
      <c r="Q239" s="464" t="s">
        <v>2366</v>
      </c>
      <c r="R239" s="825" t="str">
        <f t="shared" ca="1" si="10"/>
        <v xml:space="preserve">2 NĂM 5 THÁNG 6 NGÀY </v>
      </c>
      <c r="S239" s="513" t="s">
        <v>2431</v>
      </c>
      <c r="T239" s="467" t="s">
        <v>2431</v>
      </c>
      <c r="U239" s="467"/>
      <c r="V239" s="467"/>
      <c r="W239" s="467"/>
      <c r="X239" s="467"/>
      <c r="Y239" s="467"/>
      <c r="Z239" s="467"/>
      <c r="AA239" s="467"/>
      <c r="AB239" s="467"/>
      <c r="AC239" s="467"/>
      <c r="AD239" s="467"/>
      <c r="AE239" s="467"/>
      <c r="AF239" s="468">
        <v>44801</v>
      </c>
      <c r="AG239" s="468"/>
      <c r="AH239" s="469" t="s">
        <v>232</v>
      </c>
      <c r="AI239" s="468" t="s">
        <v>2432</v>
      </c>
      <c r="AJ239" s="468" t="s">
        <v>2433</v>
      </c>
      <c r="AK239" s="826"/>
      <c r="AL239" s="827"/>
      <c r="AM239" s="468" t="s">
        <v>156</v>
      </c>
      <c r="AN239" s="468"/>
      <c r="AO239" s="464" t="s">
        <v>1055</v>
      </c>
      <c r="AP239" s="470">
        <f t="shared" ca="1" si="8"/>
        <v>22</v>
      </c>
    </row>
    <row r="240" spans="1:42" s="518" customFormat="1">
      <c r="A240" s="459">
        <f>IF(C240=0,"",SUBTOTAL(3,C$5:C240))</f>
        <v>236</v>
      </c>
      <c r="B240" s="667">
        <v>138</v>
      </c>
      <c r="C240" s="598" t="s">
        <v>2393</v>
      </c>
      <c r="D240" s="459" t="str">
        <f>VLOOKUP(C240,Sheet4!$A$1:$B$300,2,0)</f>
        <v>9122531018</v>
      </c>
      <c r="E240" s="599" t="s">
        <v>2434</v>
      </c>
      <c r="F240" s="823">
        <f>VLOOKUP(C240,'chuyển xếp 2024'!$C$5:$W$328,17,0)</f>
        <v>4730000</v>
      </c>
      <c r="G240" s="823">
        <f>VLOOKUP(C240,'chuyển xếp 2024'!$C$5:$W$328,19,0)</f>
        <v>0</v>
      </c>
      <c r="H240" s="469" t="s">
        <v>1872</v>
      </c>
      <c r="I240" s="464" t="s">
        <v>33</v>
      </c>
      <c r="J240" s="464" t="s">
        <v>34</v>
      </c>
      <c r="K240" s="469"/>
      <c r="L240" s="469" t="s">
        <v>671</v>
      </c>
      <c r="M240" s="824">
        <v>29950</v>
      </c>
      <c r="N240" s="465">
        <v>45364</v>
      </c>
      <c r="O240" s="843"/>
      <c r="P240" s="669" t="s">
        <v>117</v>
      </c>
      <c r="Q240" s="464" t="s">
        <v>2367</v>
      </c>
      <c r="R240" s="825" t="str">
        <f t="shared" ca="1" si="10"/>
        <v xml:space="preserve">2 NĂM 5 THÁNG 6 NGÀY </v>
      </c>
      <c r="S240" s="513" t="s">
        <v>2435</v>
      </c>
      <c r="T240" s="467" t="s">
        <v>2435</v>
      </c>
      <c r="U240" s="467"/>
      <c r="V240" s="467"/>
      <c r="W240" s="467"/>
      <c r="X240" s="467"/>
      <c r="Y240" s="467"/>
      <c r="Z240" s="467"/>
      <c r="AA240" s="467"/>
      <c r="AB240" s="467"/>
      <c r="AC240" s="467"/>
      <c r="AD240" s="467"/>
      <c r="AE240" s="467"/>
      <c r="AF240" s="468">
        <v>44801</v>
      </c>
      <c r="AG240" s="468"/>
      <c r="AH240" s="469" t="s">
        <v>232</v>
      </c>
      <c r="AI240" s="468" t="s">
        <v>2432</v>
      </c>
      <c r="AJ240" s="468" t="s">
        <v>2433</v>
      </c>
      <c r="AK240" s="826"/>
      <c r="AL240" s="827"/>
      <c r="AM240" s="468" t="s">
        <v>156</v>
      </c>
      <c r="AN240" s="468"/>
      <c r="AO240" s="464" t="s">
        <v>1055</v>
      </c>
      <c r="AP240" s="470">
        <f t="shared" ca="1" si="8"/>
        <v>44</v>
      </c>
    </row>
    <row r="241" spans="1:42" s="518" customFormat="1">
      <c r="A241" s="459">
        <f>IF(C241=0,"",SUBTOTAL(3,C$5:C241))</f>
        <v>237</v>
      </c>
      <c r="B241" s="667">
        <v>139</v>
      </c>
      <c r="C241" s="598" t="s">
        <v>2395</v>
      </c>
      <c r="D241" s="459" t="str">
        <f>VLOOKUP(C241,Sheet4!$A$1:$B$300,2,0)</f>
        <v>9221567493</v>
      </c>
      <c r="E241" s="599" t="s">
        <v>2437</v>
      </c>
      <c r="F241" s="823">
        <f>VLOOKUP(C241,'chuyển xếp 2024'!$C$5:$W$328,17,0)</f>
        <v>4730000</v>
      </c>
      <c r="G241" s="823">
        <f>VLOOKUP(C241,'chuyển xếp 2024'!$C$5:$W$328,19,0)</f>
        <v>0</v>
      </c>
      <c r="H241" s="469" t="s">
        <v>1872</v>
      </c>
      <c r="I241" s="464" t="s">
        <v>33</v>
      </c>
      <c r="J241" s="464" t="s">
        <v>34</v>
      </c>
      <c r="K241" s="469"/>
      <c r="L241" s="469" t="s">
        <v>671</v>
      </c>
      <c r="M241" s="824">
        <v>32153</v>
      </c>
      <c r="N241" s="465">
        <v>45364</v>
      </c>
      <c r="O241" s="843"/>
      <c r="P241" s="669" t="s">
        <v>117</v>
      </c>
      <c r="Q241" s="464" t="s">
        <v>2368</v>
      </c>
      <c r="R241" s="825" t="str">
        <f t="shared" ca="1" si="10"/>
        <v xml:space="preserve">2 NĂM 5 THÁNG 6 NGÀY </v>
      </c>
      <c r="S241" s="513" t="s">
        <v>2438</v>
      </c>
      <c r="T241" s="467" t="s">
        <v>2438</v>
      </c>
      <c r="U241" s="467"/>
      <c r="V241" s="467"/>
      <c r="W241" s="467"/>
      <c r="X241" s="467"/>
      <c r="Y241" s="467"/>
      <c r="Z241" s="467"/>
      <c r="AA241" s="467"/>
      <c r="AB241" s="467"/>
      <c r="AC241" s="467"/>
      <c r="AD241" s="467"/>
      <c r="AE241" s="467"/>
      <c r="AF241" s="468">
        <v>44317</v>
      </c>
      <c r="AG241" s="468"/>
      <c r="AH241" s="469" t="s">
        <v>232</v>
      </c>
      <c r="AI241" s="468" t="s">
        <v>2332</v>
      </c>
      <c r="AJ241" s="468" t="s">
        <v>2439</v>
      </c>
      <c r="AK241" s="826"/>
      <c r="AL241" s="827"/>
      <c r="AM241" s="468" t="s">
        <v>156</v>
      </c>
      <c r="AN241" s="468"/>
      <c r="AO241" s="464" t="s">
        <v>1055</v>
      </c>
      <c r="AP241" s="470">
        <f t="shared" ca="1" si="8"/>
        <v>38</v>
      </c>
    </row>
    <row r="242" spans="1:42" s="518" customFormat="1">
      <c r="A242" s="459">
        <f>IF(C242=0,"",SUBTOTAL(3,C$5:C242))</f>
        <v>238</v>
      </c>
      <c r="B242" s="667">
        <v>140</v>
      </c>
      <c r="C242" s="598" t="s">
        <v>2396</v>
      </c>
      <c r="D242" s="459" t="str">
        <f>VLOOKUP(C242,Sheet4!$A$1:$B$300,2,0)</f>
        <v>9122834168</v>
      </c>
      <c r="E242" s="599" t="s">
        <v>2440</v>
      </c>
      <c r="F242" s="823" t="e">
        <f>VLOOKUP(C242,'chuyển xếp 2024'!$C$5:$W$328,17,0)</f>
        <v>#N/A</v>
      </c>
      <c r="G242" s="823" t="e">
        <f>VLOOKUP(C242,'chuyển xếp 2024'!$C$5:$W$328,19,0)</f>
        <v>#N/A</v>
      </c>
      <c r="H242" s="463" t="s">
        <v>63</v>
      </c>
      <c r="I242" s="464" t="s">
        <v>33</v>
      </c>
      <c r="J242" s="464" t="s">
        <v>34</v>
      </c>
      <c r="K242" s="469"/>
      <c r="L242" s="469" t="s">
        <v>671</v>
      </c>
      <c r="M242" s="824">
        <v>38156</v>
      </c>
      <c r="N242" s="465">
        <v>45364</v>
      </c>
      <c r="O242" s="843"/>
      <c r="P242" s="669" t="s">
        <v>117</v>
      </c>
      <c r="Q242" s="464" t="s">
        <v>2369</v>
      </c>
      <c r="R242" s="825" t="str">
        <f t="shared" ca="1" si="10"/>
        <v xml:space="preserve">2 NĂM 5 THÁNG 6 NGÀY </v>
      </c>
      <c r="S242" s="513" t="s">
        <v>2441</v>
      </c>
      <c r="T242" s="467" t="s">
        <v>2441</v>
      </c>
      <c r="U242" s="467"/>
      <c r="V242" s="467"/>
      <c r="W242" s="467"/>
      <c r="X242" s="467"/>
      <c r="Y242" s="467"/>
      <c r="Z242" s="467"/>
      <c r="AA242" s="467"/>
      <c r="AB242" s="467"/>
      <c r="AC242" s="467"/>
      <c r="AD242" s="467"/>
      <c r="AE242" s="467"/>
      <c r="AF242" s="468">
        <v>44311</v>
      </c>
      <c r="AG242" s="468"/>
      <c r="AH242" s="469" t="s">
        <v>232</v>
      </c>
      <c r="AI242" s="468" t="s">
        <v>2442</v>
      </c>
      <c r="AJ242" s="468" t="s">
        <v>2443</v>
      </c>
      <c r="AK242" s="826"/>
      <c r="AL242" s="827"/>
      <c r="AM242" s="468" t="s">
        <v>156</v>
      </c>
      <c r="AN242" s="468"/>
      <c r="AO242" s="464" t="s">
        <v>1055</v>
      </c>
      <c r="AP242" s="470">
        <f t="shared" ca="1" si="8"/>
        <v>22</v>
      </c>
    </row>
    <row r="243" spans="1:42" s="518" customFormat="1">
      <c r="A243" s="459">
        <f>IF(C243=0,"",SUBTOTAL(3,C$5:C243))</f>
        <v>239</v>
      </c>
      <c r="B243" s="667">
        <v>141</v>
      </c>
      <c r="C243" s="598" t="s">
        <v>2397</v>
      </c>
      <c r="D243" s="459" t="str">
        <f>VLOOKUP(C243,Sheet4!$A$1:$B$300,2,0)</f>
        <v>9221532182</v>
      </c>
      <c r="E243" s="599" t="s">
        <v>2444</v>
      </c>
      <c r="F243" s="823" t="e">
        <f>VLOOKUP(C243,'chuyển xếp 2024'!$C$5:$W$328,17,0)</f>
        <v>#N/A</v>
      </c>
      <c r="G243" s="823" t="e">
        <f>VLOOKUP(C243,'chuyển xếp 2024'!$C$5:$W$328,19,0)</f>
        <v>#N/A</v>
      </c>
      <c r="H243" s="828" t="s">
        <v>32</v>
      </c>
      <c r="I243" s="464" t="s">
        <v>33</v>
      </c>
      <c r="J243" s="464" t="s">
        <v>34</v>
      </c>
      <c r="K243" s="469"/>
      <c r="L243" s="469" t="s">
        <v>671</v>
      </c>
      <c r="M243" s="824">
        <v>29575</v>
      </c>
      <c r="N243" s="465">
        <v>45364</v>
      </c>
      <c r="O243" s="843"/>
      <c r="P243" s="669" t="s">
        <v>117</v>
      </c>
      <c r="Q243" s="464" t="s">
        <v>2370</v>
      </c>
      <c r="R243" s="825" t="str">
        <f t="shared" ca="1" si="10"/>
        <v xml:space="preserve">2 NĂM 5 THÁNG 6 NGÀY </v>
      </c>
      <c r="S243" s="513" t="s">
        <v>2445</v>
      </c>
      <c r="T243" s="467" t="s">
        <v>2445</v>
      </c>
      <c r="U243" s="467"/>
      <c r="V243" s="467"/>
      <c r="W243" s="467"/>
      <c r="X243" s="467"/>
      <c r="Y243" s="467"/>
      <c r="Z243" s="467"/>
      <c r="AA243" s="467"/>
      <c r="AB243" s="467"/>
      <c r="AC243" s="467"/>
      <c r="AD243" s="467"/>
      <c r="AE243" s="467"/>
      <c r="AF243" s="468">
        <v>44326</v>
      </c>
      <c r="AG243" s="468"/>
      <c r="AH243" s="469" t="s">
        <v>232</v>
      </c>
      <c r="AI243" s="468" t="s">
        <v>2332</v>
      </c>
      <c r="AJ243" s="468" t="s">
        <v>2446</v>
      </c>
      <c r="AK243" s="826"/>
      <c r="AL243" s="827"/>
      <c r="AM243" s="468" t="s">
        <v>156</v>
      </c>
      <c r="AN243" s="468"/>
      <c r="AO243" s="464" t="s">
        <v>1055</v>
      </c>
      <c r="AP243" s="470">
        <f t="shared" ca="1" si="8"/>
        <v>45</v>
      </c>
    </row>
    <row r="244" spans="1:42" s="624" customFormat="1">
      <c r="A244" s="25">
        <f>IF(C244=0,"",SUBTOTAL(3,C$5:C244))</f>
        <v>240</v>
      </c>
      <c r="B244" s="109">
        <v>142</v>
      </c>
      <c r="C244" s="369" t="s">
        <v>2467</v>
      </c>
      <c r="D244" s="27" t="str">
        <f>VLOOKUP(C244,Sheet4!$A$1:$B$300,2,0)</f>
        <v>7910320010</v>
      </c>
      <c r="E244" s="370" t="s">
        <v>2468</v>
      </c>
      <c r="F244" s="697">
        <f>VLOOKUP(C244,'chuyển xếp 2024'!$C$5:$W$328,17,0)</f>
        <v>4730000</v>
      </c>
      <c r="G244" s="697">
        <f>VLOOKUP(C244,'chuyển xếp 2024'!$C$5:$W$328,19,0)</f>
        <v>0</v>
      </c>
      <c r="H244" s="96" t="s">
        <v>32</v>
      </c>
      <c r="I244" s="56" t="s">
        <v>33</v>
      </c>
      <c r="J244" s="56" t="s">
        <v>34</v>
      </c>
      <c r="K244" s="46"/>
      <c r="L244" s="46" t="s">
        <v>671</v>
      </c>
      <c r="M244" s="234">
        <v>32031</v>
      </c>
      <c r="N244" s="75">
        <v>45461</v>
      </c>
      <c r="O244" s="837"/>
      <c r="P244" s="625" t="s">
        <v>117</v>
      </c>
      <c r="Q244" s="9" t="s">
        <v>2482</v>
      </c>
      <c r="R244" s="626" t="str">
        <f t="shared" ca="1" si="10"/>
        <v xml:space="preserve">2 NĂM 2 THÁNG 1 NGÀY </v>
      </c>
      <c r="S244" s="74" t="s">
        <v>2491</v>
      </c>
      <c r="T244" s="74" t="s">
        <v>2491</v>
      </c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108">
        <v>44439</v>
      </c>
      <c r="AG244" s="108"/>
      <c r="AH244" s="46" t="s">
        <v>232</v>
      </c>
      <c r="AI244" s="108" t="s">
        <v>2343</v>
      </c>
      <c r="AJ244" s="108" t="s">
        <v>2492</v>
      </c>
      <c r="AK244" s="627"/>
      <c r="AL244" s="628"/>
      <c r="AM244" s="108" t="s">
        <v>156</v>
      </c>
      <c r="AN244" s="108"/>
      <c r="AO244" s="56" t="s">
        <v>1055</v>
      </c>
      <c r="AP244" s="36">
        <f t="shared" ca="1" si="8"/>
        <v>38</v>
      </c>
    </row>
    <row r="245" spans="1:42" s="624" customFormat="1">
      <c r="A245" s="25">
        <f>IF(C245=0,"",SUBTOTAL(3,C$5:C245))</f>
        <v>241</v>
      </c>
      <c r="B245" s="109">
        <v>143</v>
      </c>
      <c r="C245" s="369" t="s">
        <v>2469</v>
      </c>
      <c r="D245" s="27" t="str">
        <f>VLOOKUP(C245,Sheet4!$A$1:$B$300,2,0)</f>
        <v>8622139812</v>
      </c>
      <c r="E245" s="370" t="s">
        <v>2490</v>
      </c>
      <c r="F245" s="697">
        <f>VLOOKUP(C245,'chuyển xếp 2024'!$C$5:$W$328,17,0)</f>
        <v>4730000</v>
      </c>
      <c r="G245" s="697">
        <f>VLOOKUP(C245,'chuyển xếp 2024'!$C$5:$W$328,19,0)</f>
        <v>0</v>
      </c>
      <c r="H245" s="96" t="s">
        <v>32</v>
      </c>
      <c r="I245" s="56" t="s">
        <v>33</v>
      </c>
      <c r="J245" s="56" t="s">
        <v>34</v>
      </c>
      <c r="K245" s="46"/>
      <c r="L245" s="46" t="s">
        <v>671</v>
      </c>
      <c r="M245" s="234">
        <v>32053</v>
      </c>
      <c r="N245" s="75">
        <v>45461</v>
      </c>
      <c r="O245" s="837"/>
      <c r="P245" s="625" t="s">
        <v>117</v>
      </c>
      <c r="Q245" s="9" t="s">
        <v>2483</v>
      </c>
      <c r="R245" s="626" t="str">
        <f t="shared" ca="1" si="10"/>
        <v xml:space="preserve">2 NĂM 2 THÁNG 1 NGÀY </v>
      </c>
      <c r="S245" s="523" t="s">
        <v>2498</v>
      </c>
      <c r="T245" s="523" t="s">
        <v>2498</v>
      </c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108">
        <v>44644</v>
      </c>
      <c r="AG245" s="108"/>
      <c r="AH245" s="46" t="s">
        <v>232</v>
      </c>
      <c r="AI245" s="108" t="s">
        <v>2312</v>
      </c>
      <c r="AJ245" s="108" t="s">
        <v>2499</v>
      </c>
      <c r="AK245" s="627"/>
      <c r="AL245" s="628"/>
      <c r="AM245" s="108" t="s">
        <v>156</v>
      </c>
      <c r="AN245" s="108"/>
      <c r="AO245" s="56" t="s">
        <v>1055</v>
      </c>
      <c r="AP245" s="36">
        <f t="shared" ca="1" si="8"/>
        <v>38</v>
      </c>
    </row>
    <row r="246" spans="1:42" s="624" customFormat="1">
      <c r="A246" s="25">
        <f>IF(C246=0,"",SUBTOTAL(3,C$5:C246))</f>
        <v>242</v>
      </c>
      <c r="B246" s="109">
        <v>144</v>
      </c>
      <c r="C246" s="369" t="s">
        <v>2470</v>
      </c>
      <c r="D246" s="27" t="str">
        <f>VLOOKUP(C246,Sheet4!$A$1:$B$300,2,0)</f>
        <v>9221345615</v>
      </c>
      <c r="E246" s="370" t="s">
        <v>2471</v>
      </c>
      <c r="F246" s="697">
        <f>VLOOKUP(C246,'chuyển xếp 2024'!$C$5:$W$328,17,0)</f>
        <v>4730000</v>
      </c>
      <c r="G246" s="697">
        <f>VLOOKUP(C246,'chuyển xếp 2024'!$C$5:$W$328,19,0)</f>
        <v>0</v>
      </c>
      <c r="H246" s="63" t="s">
        <v>63</v>
      </c>
      <c r="I246" s="56" t="s">
        <v>33</v>
      </c>
      <c r="J246" s="56" t="s">
        <v>34</v>
      </c>
      <c r="K246" s="46"/>
      <c r="L246" s="46" t="s">
        <v>671</v>
      </c>
      <c r="M246" s="234">
        <v>31133</v>
      </c>
      <c r="N246" s="75">
        <v>45461</v>
      </c>
      <c r="O246" s="837"/>
      <c r="P246" s="625" t="s">
        <v>117</v>
      </c>
      <c r="Q246" s="9" t="s">
        <v>2484</v>
      </c>
      <c r="R246" s="626" t="str">
        <f t="shared" ca="1" si="10"/>
        <v xml:space="preserve">2 NĂM 2 THÁNG 1 NGÀY </v>
      </c>
      <c r="S246" s="74" t="s">
        <v>2501</v>
      </c>
      <c r="T246" s="74" t="s">
        <v>2501</v>
      </c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108">
        <v>44421</v>
      </c>
      <c r="AG246" s="108"/>
      <c r="AH246" s="46" t="s">
        <v>232</v>
      </c>
      <c r="AI246" s="108" t="s">
        <v>2502</v>
      </c>
      <c r="AJ246" s="108" t="s">
        <v>2503</v>
      </c>
      <c r="AK246" s="627"/>
      <c r="AL246" s="628"/>
      <c r="AM246" s="108" t="s">
        <v>50</v>
      </c>
      <c r="AN246" s="108" t="s">
        <v>2504</v>
      </c>
      <c r="AO246" s="56" t="s">
        <v>1055</v>
      </c>
      <c r="AP246" s="36">
        <f t="shared" ca="1" si="8"/>
        <v>41</v>
      </c>
    </row>
    <row r="247" spans="1:42" s="624" customFormat="1">
      <c r="A247" s="25">
        <f>IF(C247=0,"",SUBTOTAL(3,C$5:C247))</f>
        <v>243</v>
      </c>
      <c r="B247" s="109">
        <v>145</v>
      </c>
      <c r="C247" s="369" t="s">
        <v>2474</v>
      </c>
      <c r="D247" s="27" t="str">
        <f>VLOOKUP(C247,Sheet4!$A$1:$B$300,2,0)</f>
        <v>8622290236</v>
      </c>
      <c r="E247" s="370" t="s">
        <v>1660</v>
      </c>
      <c r="F247" s="697">
        <f>VLOOKUP(C247,'chuyển xếp 2024'!$C$5:$W$328,17,0)</f>
        <v>4730000</v>
      </c>
      <c r="G247" s="697">
        <f>VLOOKUP(C247,'chuyển xếp 2024'!$C$5:$W$328,19,0)</f>
        <v>0</v>
      </c>
      <c r="H247" s="63" t="s">
        <v>63</v>
      </c>
      <c r="I247" s="56" t="s">
        <v>33</v>
      </c>
      <c r="J247" s="56" t="s">
        <v>34</v>
      </c>
      <c r="K247" s="46"/>
      <c r="L247" s="46" t="s">
        <v>671</v>
      </c>
      <c r="M247" s="234">
        <v>37905</v>
      </c>
      <c r="N247" s="75">
        <v>45461</v>
      </c>
      <c r="O247" s="837"/>
      <c r="P247" s="625" t="s">
        <v>117</v>
      </c>
      <c r="Q247" s="9" t="s">
        <v>2485</v>
      </c>
      <c r="R247" s="626" t="str">
        <f t="shared" ca="1" si="10"/>
        <v xml:space="preserve">2 NĂM 2 THÁNG 1 NGÀY </v>
      </c>
      <c r="S247" s="74" t="s">
        <v>2493</v>
      </c>
      <c r="T247" s="74" t="s">
        <v>2493</v>
      </c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108">
        <v>44290</v>
      </c>
      <c r="AG247" s="108"/>
      <c r="AH247" s="46" t="s">
        <v>232</v>
      </c>
      <c r="AI247" s="764" t="s">
        <v>2664</v>
      </c>
      <c r="AJ247" s="764" t="s">
        <v>2665</v>
      </c>
      <c r="AK247" s="627"/>
      <c r="AL247" s="628"/>
      <c r="AM247" s="108" t="s">
        <v>156</v>
      </c>
      <c r="AN247" s="108"/>
      <c r="AO247" s="56" t="s">
        <v>1055</v>
      </c>
      <c r="AP247" s="36">
        <f t="shared" ca="1" si="8"/>
        <v>22</v>
      </c>
    </row>
    <row r="248" spans="1:42" s="624" customFormat="1">
      <c r="A248" s="25">
        <f>IF(C248=0,"",SUBTOTAL(3,C$5:C248))</f>
        <v>244</v>
      </c>
      <c r="B248" s="109">
        <v>146</v>
      </c>
      <c r="C248" s="369" t="s">
        <v>2475</v>
      </c>
      <c r="D248" s="27" t="str">
        <f>VLOOKUP(C248,Sheet4!$A$1:$B$300,2,0)</f>
        <v>9221667349</v>
      </c>
      <c r="E248" s="370" t="s">
        <v>1672</v>
      </c>
      <c r="F248" s="697">
        <f>VLOOKUP(C248,'chuyển xếp 2024'!$C$5:$W$328,17,0)</f>
        <v>4730000</v>
      </c>
      <c r="G248" s="697">
        <f>VLOOKUP(C248,'chuyển xếp 2024'!$C$5:$W$328,19,0)</f>
        <v>0</v>
      </c>
      <c r="H248" s="96" t="s">
        <v>32</v>
      </c>
      <c r="I248" s="56" t="s">
        <v>33</v>
      </c>
      <c r="J248" s="56" t="s">
        <v>34</v>
      </c>
      <c r="K248" s="46"/>
      <c r="L248" s="46" t="s">
        <v>671</v>
      </c>
      <c r="M248" s="234">
        <v>32143</v>
      </c>
      <c r="N248" s="75">
        <v>45461</v>
      </c>
      <c r="O248" s="837"/>
      <c r="P248" s="625" t="s">
        <v>117</v>
      </c>
      <c r="Q248" s="9" t="s">
        <v>2486</v>
      </c>
      <c r="R248" s="626" t="str">
        <f t="shared" ca="1" si="10"/>
        <v xml:space="preserve">2 NĂM 2 THÁNG 1 NGÀY </v>
      </c>
      <c r="S248" s="74" t="s">
        <v>2494</v>
      </c>
      <c r="T248" s="74" t="s">
        <v>2494</v>
      </c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108">
        <v>44311</v>
      </c>
      <c r="AG248" s="108"/>
      <c r="AH248" s="46" t="s">
        <v>232</v>
      </c>
      <c r="AI248" s="764" t="s">
        <v>2666</v>
      </c>
      <c r="AJ248" s="764" t="s">
        <v>2667</v>
      </c>
      <c r="AK248" s="627"/>
      <c r="AL248" s="628"/>
      <c r="AM248" s="108" t="s">
        <v>156</v>
      </c>
      <c r="AN248" s="108"/>
      <c r="AO248" s="56" t="s">
        <v>1055</v>
      </c>
      <c r="AP248" s="36">
        <f t="shared" ca="1" si="8"/>
        <v>38</v>
      </c>
    </row>
    <row r="249" spans="1:42" s="624" customFormat="1">
      <c r="A249" s="25">
        <f>IF(C249=0,"",SUBTOTAL(3,C$5:C249))</f>
        <v>245</v>
      </c>
      <c r="B249" s="109">
        <v>147</v>
      </c>
      <c r="C249" s="369" t="s">
        <v>2476</v>
      </c>
      <c r="D249" s="27" t="str">
        <f>VLOOKUP(C249,Sheet4!$A$1:$B$300,2,0)</f>
        <v>9215008809</v>
      </c>
      <c r="E249" s="370" t="s">
        <v>2478</v>
      </c>
      <c r="F249" s="697">
        <f>VLOOKUP(C249,'chuyển xếp 2024'!$C$5:$W$328,17,0)</f>
        <v>4730000</v>
      </c>
      <c r="G249" s="697">
        <f>VLOOKUP(C249,'chuyển xếp 2024'!$C$5:$W$328,19,0)</f>
        <v>0</v>
      </c>
      <c r="H249" s="96" t="s">
        <v>32</v>
      </c>
      <c r="I249" s="56" t="s">
        <v>33</v>
      </c>
      <c r="J249" s="56" t="s">
        <v>34</v>
      </c>
      <c r="K249" s="46"/>
      <c r="L249" s="46" t="s">
        <v>671</v>
      </c>
      <c r="M249" s="234">
        <v>29952</v>
      </c>
      <c r="N249" s="75">
        <v>45461</v>
      </c>
      <c r="O249" s="837"/>
      <c r="P249" s="625" t="s">
        <v>117</v>
      </c>
      <c r="Q249" s="9" t="s">
        <v>2487</v>
      </c>
      <c r="R249" s="626" t="str">
        <f t="shared" ca="1" si="10"/>
        <v xml:space="preserve">2 NĂM 2 THÁNG 1 NGÀY </v>
      </c>
      <c r="S249" s="74" t="s">
        <v>2495</v>
      </c>
      <c r="T249" s="74" t="s">
        <v>2495</v>
      </c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108">
        <v>44311</v>
      </c>
      <c r="AG249" s="108"/>
      <c r="AH249" s="46" t="s">
        <v>232</v>
      </c>
      <c r="AI249" s="764" t="s">
        <v>2668</v>
      </c>
      <c r="AJ249" s="764" t="s">
        <v>2669</v>
      </c>
      <c r="AK249" s="627"/>
      <c r="AL249" s="628"/>
      <c r="AM249" s="108" t="s">
        <v>156</v>
      </c>
      <c r="AN249" s="108"/>
      <c r="AO249" s="56" t="s">
        <v>1055</v>
      </c>
      <c r="AP249" s="36">
        <f t="shared" ca="1" si="8"/>
        <v>44</v>
      </c>
    </row>
    <row r="250" spans="1:42" s="624" customFormat="1">
      <c r="A250" s="25">
        <f>IF(C250=0,"",SUBTOTAL(3,C$5:C250))</f>
        <v>246</v>
      </c>
      <c r="B250" s="109">
        <v>148</v>
      </c>
      <c r="C250" s="369" t="s">
        <v>2477</v>
      </c>
      <c r="D250" s="27" t="str">
        <f>VLOOKUP(C250,Sheet4!$A$1:$B$300,2,0)</f>
        <v>9223102486</v>
      </c>
      <c r="E250" s="370" t="s">
        <v>2480</v>
      </c>
      <c r="F250" s="697" t="e">
        <f>VLOOKUP(C250,'chuyển xếp 2024'!$C$5:$W$328,17,0)</f>
        <v>#N/A</v>
      </c>
      <c r="G250" s="697" t="e">
        <f>VLOOKUP(C250,'chuyển xếp 2024'!$C$5:$W$328,19,0)</f>
        <v>#N/A</v>
      </c>
      <c r="H250" s="96" t="s">
        <v>32</v>
      </c>
      <c r="I250" s="56" t="s">
        <v>33</v>
      </c>
      <c r="J250" s="56" t="s">
        <v>34</v>
      </c>
      <c r="K250" s="46"/>
      <c r="L250" s="46" t="s">
        <v>671</v>
      </c>
      <c r="M250" s="234">
        <v>37069</v>
      </c>
      <c r="N250" s="75">
        <v>45461</v>
      </c>
      <c r="O250" s="837"/>
      <c r="P250" s="625" t="s">
        <v>117</v>
      </c>
      <c r="Q250" s="9" t="s">
        <v>2488</v>
      </c>
      <c r="R250" s="626" t="str">
        <f t="shared" ca="1" si="10"/>
        <v xml:space="preserve">2 NĂM 2 THÁNG 1 NGÀY </v>
      </c>
      <c r="S250" s="74" t="s">
        <v>2496</v>
      </c>
      <c r="T250" s="74" t="s">
        <v>2496</v>
      </c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108">
        <v>45343</v>
      </c>
      <c r="AG250" s="108"/>
      <c r="AH250" s="46" t="s">
        <v>232</v>
      </c>
      <c r="AI250" s="108" t="s">
        <v>1854</v>
      </c>
      <c r="AJ250" s="108" t="s">
        <v>2497</v>
      </c>
      <c r="AK250" s="627"/>
      <c r="AL250" s="628"/>
      <c r="AM250" s="108" t="s">
        <v>156</v>
      </c>
      <c r="AN250" s="108"/>
      <c r="AO250" s="56" t="s">
        <v>1055</v>
      </c>
      <c r="AP250" s="36">
        <f t="shared" ca="1" si="8"/>
        <v>25</v>
      </c>
    </row>
    <row r="251" spans="1:42" s="624" customFormat="1">
      <c r="A251" s="25">
        <f>IF(C251=0,"",SUBTOTAL(3,C$5:C251))</f>
        <v>247</v>
      </c>
      <c r="B251" s="109">
        <v>149</v>
      </c>
      <c r="C251" s="369" t="s">
        <v>2479</v>
      </c>
      <c r="D251" s="27" t="str">
        <f>VLOOKUP(C251,Sheet4!$A$1:$B$300,2,0)</f>
        <v>8411001124</v>
      </c>
      <c r="E251" s="370" t="s">
        <v>2481</v>
      </c>
      <c r="F251" s="697">
        <f>VLOOKUP(C251,'chuyển xếp 2024'!$C$5:$W$328,17,0)</f>
        <v>4730000</v>
      </c>
      <c r="G251" s="697">
        <f>VLOOKUP(C251,'chuyển xếp 2024'!$C$5:$W$328,19,0)</f>
        <v>0</v>
      </c>
      <c r="H251" s="96" t="s">
        <v>32</v>
      </c>
      <c r="I251" s="56" t="s">
        <v>33</v>
      </c>
      <c r="J251" s="56" t="s">
        <v>34</v>
      </c>
      <c r="K251" s="46"/>
      <c r="L251" s="46" t="s">
        <v>671</v>
      </c>
      <c r="M251" s="234">
        <v>32220</v>
      </c>
      <c r="N251" s="75">
        <v>45461</v>
      </c>
      <c r="O251" s="837"/>
      <c r="P251" s="625" t="s">
        <v>117</v>
      </c>
      <c r="Q251" s="9" t="s">
        <v>2489</v>
      </c>
      <c r="R251" s="626" t="str">
        <f t="shared" ca="1" si="10"/>
        <v xml:space="preserve">2 NĂM 2 THÁNG 1 NGÀY </v>
      </c>
      <c r="S251" s="74" t="s">
        <v>2500</v>
      </c>
      <c r="T251" s="74" t="s">
        <v>2500</v>
      </c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108">
        <v>44417</v>
      </c>
      <c r="AG251" s="108"/>
      <c r="AH251" s="46" t="s">
        <v>232</v>
      </c>
      <c r="AI251" s="108" t="s">
        <v>2335</v>
      </c>
      <c r="AJ251" s="108" t="s">
        <v>2336</v>
      </c>
      <c r="AK251" s="627"/>
      <c r="AL251" s="628"/>
      <c r="AM251" s="108" t="s">
        <v>156</v>
      </c>
      <c r="AN251" s="108"/>
      <c r="AO251" s="56" t="s">
        <v>1055</v>
      </c>
      <c r="AP251" s="36">
        <f t="shared" ca="1" si="8"/>
        <v>38</v>
      </c>
    </row>
    <row r="252" spans="1:42" s="36" customFormat="1">
      <c r="A252" s="25">
        <f>IF(C252=0,"",SUBTOTAL(3,C$5:C252))</f>
        <v>248</v>
      </c>
      <c r="B252" s="95">
        <v>1</v>
      </c>
      <c r="C252" s="95" t="s">
        <v>1200</v>
      </c>
      <c r="D252" s="27" t="str">
        <f>VLOOKUP(C252,Sheet4!$A$1:$B$300,2,0)</f>
        <v>9208016260</v>
      </c>
      <c r="E252" s="96" t="s">
        <v>1201</v>
      </c>
      <c r="F252" s="697">
        <f>VLOOKUP(C252,'chuyển xếp 2024'!$C$5:$W$328,17,0)</f>
        <v>6198000</v>
      </c>
      <c r="G252" s="697">
        <f>VLOOKUP(C252,'chuyển xếp 2024'!$C$5:$W$328,19,0)</f>
        <v>0</v>
      </c>
      <c r="H252" s="96" t="s">
        <v>32</v>
      </c>
      <c r="I252" s="63" t="s">
        <v>33</v>
      </c>
      <c r="J252" s="63" t="s">
        <v>34</v>
      </c>
      <c r="K252" s="96" t="s">
        <v>1202</v>
      </c>
      <c r="L252" s="136" t="s">
        <v>1203</v>
      </c>
      <c r="M252" s="106">
        <v>27476</v>
      </c>
      <c r="N252" s="107">
        <v>39188</v>
      </c>
      <c r="O252" s="834"/>
      <c r="P252" s="97" t="s">
        <v>36</v>
      </c>
      <c r="Q252" s="56" t="s">
        <v>1204</v>
      </c>
      <c r="R252" s="56" t="str">
        <f ca="1">DATEDIF(N252,TODAY(),"Y") &amp; " NĂM " &amp;DATEDIF(N252,TODAY(),"YM") &amp; " THÁNG " &amp; DATEDIF(N252,TODAY(), "MD") &amp; " NGÀY "</f>
        <v xml:space="preserve">19 NĂM 4 THÁNG 3 NGÀY </v>
      </c>
      <c r="S252" s="523">
        <v>361593887</v>
      </c>
      <c r="T252" s="33" t="str">
        <f>VLOOKUP(C252,Sheet5!$B$2:$G$253,6,0)</f>
        <v>092075000708</v>
      </c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75">
        <v>33894</v>
      </c>
      <c r="AG252" s="75"/>
      <c r="AH252" s="46" t="s">
        <v>232</v>
      </c>
      <c r="AI252" s="108" t="s">
        <v>724</v>
      </c>
      <c r="AJ252" s="46" t="s">
        <v>1205</v>
      </c>
      <c r="AK252" s="46" t="s">
        <v>1205</v>
      </c>
      <c r="AL252" s="66"/>
      <c r="AM252" s="97" t="s">
        <v>156</v>
      </c>
      <c r="AN252" s="97"/>
      <c r="AO252" s="56" t="s">
        <v>349</v>
      </c>
      <c r="AP252" s="36">
        <f t="shared" ca="1" si="8"/>
        <v>51</v>
      </c>
    </row>
    <row r="253" spans="1:42" s="13" customFormat="1" ht="17.25" customHeight="1">
      <c r="A253" s="25">
        <f>IF(C253=0,"",SUBTOTAL(3,C$5:C253))</f>
        <v>249</v>
      </c>
      <c r="B253" s="128">
        <v>2</v>
      </c>
      <c r="C253" s="129" t="s">
        <v>1206</v>
      </c>
      <c r="D253" s="27" t="str">
        <f>VLOOKUP(C253,Sheet4!$A$1:$B$300,2,0)</f>
        <v>9211010340</v>
      </c>
      <c r="E253" s="130" t="s">
        <v>1207</v>
      </c>
      <c r="F253" s="697">
        <f>VLOOKUP(C253,'chuyển xếp 2024'!$C$5:$W$328,17,0)</f>
        <v>5739000</v>
      </c>
      <c r="G253" s="697">
        <f>VLOOKUP(C253,'chuyển xếp 2024'!$C$5:$W$328,19,0)</f>
        <v>0</v>
      </c>
      <c r="H253" s="131" t="s">
        <v>32</v>
      </c>
      <c r="I253" s="40" t="s">
        <v>33</v>
      </c>
      <c r="J253" s="40" t="s">
        <v>34</v>
      </c>
      <c r="K253" s="131"/>
      <c r="L253" s="132" t="s">
        <v>1203</v>
      </c>
      <c r="M253" s="9" t="s">
        <v>1024</v>
      </c>
      <c r="N253" s="42">
        <v>40686</v>
      </c>
      <c r="O253" s="832"/>
      <c r="P253" s="132" t="s">
        <v>36</v>
      </c>
      <c r="Q253" s="10" t="s">
        <v>1208</v>
      </c>
      <c r="R253" s="10" t="str">
        <f ca="1">DATEDIF(N253,TODAY(),"Y") &amp; " NĂM " &amp;DATEDIF(N253,TODAY(),"YM") &amp; " THÁNG " &amp; DATEDIF(N253,TODAY(), "MD") &amp; " NGÀY "</f>
        <v xml:space="preserve">15 NĂM 2 THÁNG 27 NGÀY </v>
      </c>
      <c r="S253" s="54" t="s">
        <v>1209</v>
      </c>
      <c r="T253" s="33" t="str">
        <f>VLOOKUP(C253,Sheet5!$B$2:$G$253,6,0)</f>
        <v>092072000276</v>
      </c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4">
        <v>0</v>
      </c>
      <c r="AG253" s="34"/>
      <c r="AH253" s="50" t="s">
        <v>232</v>
      </c>
      <c r="AI253" s="44" t="s">
        <v>745</v>
      </c>
      <c r="AJ253" s="50" t="s">
        <v>1210</v>
      </c>
      <c r="AK253" s="50" t="s">
        <v>1210</v>
      </c>
      <c r="AL253" s="52"/>
      <c r="AM253" s="132" t="s">
        <v>156</v>
      </c>
      <c r="AN253" s="132"/>
      <c r="AO253" s="10" t="s">
        <v>349</v>
      </c>
      <c r="AP253" s="36">
        <f t="shared" ca="1" si="8"/>
        <v>54</v>
      </c>
    </row>
    <row r="254" spans="1:42" s="36" customFormat="1">
      <c r="A254" s="25">
        <f>IF(C254=0,"",SUBTOTAL(3,C$5:C254))</f>
        <v>250</v>
      </c>
      <c r="B254" s="157">
        <v>2</v>
      </c>
      <c r="C254" s="25" t="s">
        <v>157</v>
      </c>
      <c r="D254" s="27" t="str">
        <f>VLOOKUP(C254,Sheet4!$A$1:$B$300,2,0)</f>
        <v>9214000893</v>
      </c>
      <c r="E254" s="65" t="s">
        <v>158</v>
      </c>
      <c r="F254" s="697">
        <f>VLOOKUP(C254,'chuyển xếp 2024'!$C$5:$W$328,17,0)</f>
        <v>6647000</v>
      </c>
      <c r="G254" s="697">
        <f>VLOOKUP(C254,'chuyển xếp 2024'!$C$5:$W$328,19,0)</f>
        <v>0</v>
      </c>
      <c r="H254" s="63" t="s">
        <v>32</v>
      </c>
      <c r="I254" s="63" t="s">
        <v>33</v>
      </c>
      <c r="J254" s="63" t="s">
        <v>34</v>
      </c>
      <c r="K254" s="63"/>
      <c r="L254" s="136" t="s">
        <v>1355</v>
      </c>
      <c r="M254" s="106">
        <v>31967</v>
      </c>
      <c r="N254" s="107">
        <v>41624</v>
      </c>
      <c r="O254" s="834"/>
      <c r="P254" s="56" t="s">
        <v>36</v>
      </c>
      <c r="Q254" s="56" t="s">
        <v>159</v>
      </c>
      <c r="R254" s="56" t="str">
        <f ca="1">DATEDIF(N254,TODAY(),"Y") &amp; " NĂM " &amp;DATEDIF(N254,TODAY(),"YM") &amp; " THÁNG " &amp; DATEDIF(N254,TODAY(), "MD") &amp; " NGÀY "</f>
        <v xml:space="preserve">12 NĂM 8 THÁNG 3 NGÀY </v>
      </c>
      <c r="S254" s="80" t="s">
        <v>160</v>
      </c>
      <c r="T254" s="33" t="str">
        <f>VLOOKUP(C254,Sheet5!$B$2:$G$253,6,0)</f>
        <v>092087006701</v>
      </c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75"/>
      <c r="AG254" s="75"/>
      <c r="AH254" s="46" t="s">
        <v>232</v>
      </c>
      <c r="AI254" s="108" t="s">
        <v>161</v>
      </c>
      <c r="AJ254" s="46" t="s">
        <v>162</v>
      </c>
      <c r="AK254" s="46" t="s">
        <v>162</v>
      </c>
      <c r="AL254" s="332" t="s">
        <v>163</v>
      </c>
      <c r="AM254" s="56" t="s">
        <v>156</v>
      </c>
      <c r="AN254" s="56"/>
      <c r="AO254" s="56" t="s">
        <v>60</v>
      </c>
      <c r="AP254" s="36">
        <f ca="1">DATEDIF(M254,TODAY(),"y")</f>
        <v>39</v>
      </c>
    </row>
    <row r="255" spans="1:42" s="330" customFormat="1">
      <c r="A255" s="25">
        <f>IF(C255=0,"",SUBTOTAL(3,C$5:C255))</f>
        <v>251</v>
      </c>
      <c r="B255" s="157">
        <v>4</v>
      </c>
      <c r="C255" s="66" t="s">
        <v>2639</v>
      </c>
      <c r="D255" s="27">
        <v>9897325409</v>
      </c>
      <c r="E255" s="154" t="s">
        <v>2631</v>
      </c>
      <c r="F255" s="697">
        <v>4410000</v>
      </c>
      <c r="G255" s="697"/>
      <c r="H255" s="155" t="s">
        <v>32</v>
      </c>
      <c r="I255" s="56" t="s">
        <v>33</v>
      </c>
      <c r="J255" s="56" t="s">
        <v>34</v>
      </c>
      <c r="K255" s="155"/>
      <c r="L255" s="136" t="s">
        <v>2632</v>
      </c>
      <c r="M255" s="106">
        <v>36873</v>
      </c>
      <c r="N255" s="107">
        <v>45505</v>
      </c>
      <c r="O255" s="834"/>
      <c r="P255" s="46" t="s">
        <v>117</v>
      </c>
      <c r="Q255" s="10" t="s">
        <v>2634</v>
      </c>
      <c r="R255" s="56" t="str">
        <f ca="1">DATEDIF(N255,TODAY(),"Y") &amp; " NĂM " &amp;DATEDIF(N255,TODAY(),"YM") &amp; " THÁNG " &amp; DATEDIF(N255,TODAY(), "MD") &amp; " NGÀY "</f>
        <v xml:space="preserve">2 NĂM 0 THÁNG 18 NGÀY </v>
      </c>
      <c r="S255" s="74" t="s">
        <v>2635</v>
      </c>
      <c r="T255" s="74" t="s">
        <v>2635</v>
      </c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75" t="s">
        <v>2636</v>
      </c>
      <c r="AG255" s="75"/>
      <c r="AH255" s="46" t="s">
        <v>232</v>
      </c>
      <c r="AI255" s="108" t="s">
        <v>2637</v>
      </c>
      <c r="AJ255" s="46" t="s">
        <v>2638</v>
      </c>
      <c r="AK255" s="46" t="s">
        <v>2638</v>
      </c>
      <c r="AL255" s="66"/>
      <c r="AM255" s="136" t="s">
        <v>1214</v>
      </c>
      <c r="AN255" s="46"/>
      <c r="AO255" s="56" t="s">
        <v>349</v>
      </c>
      <c r="AP255" s="36">
        <f ca="1">DATEDIF(M255,TODAY(),"y")</f>
        <v>25</v>
      </c>
    </row>
    <row r="256" spans="1:42" s="330" customFormat="1">
      <c r="A256" s="25">
        <f>IF(C256=0,"",SUBTOTAL(3,C$5:C256))</f>
        <v>252</v>
      </c>
      <c r="B256" s="157">
        <v>5</v>
      </c>
      <c r="C256" s="66" t="s">
        <v>2640</v>
      </c>
      <c r="D256" s="27">
        <v>9223012116</v>
      </c>
      <c r="E256" s="154" t="s">
        <v>2641</v>
      </c>
      <c r="F256" s="697">
        <v>4410000</v>
      </c>
      <c r="G256" s="697"/>
      <c r="H256" s="155" t="s">
        <v>32</v>
      </c>
      <c r="I256" s="56" t="s">
        <v>33</v>
      </c>
      <c r="J256" s="56" t="s">
        <v>34</v>
      </c>
      <c r="K256" s="155"/>
      <c r="L256" s="136" t="s">
        <v>2632</v>
      </c>
      <c r="M256" s="106">
        <v>35328</v>
      </c>
      <c r="N256" s="107">
        <v>45505</v>
      </c>
      <c r="O256" s="834"/>
      <c r="P256" s="46" t="s">
        <v>117</v>
      </c>
      <c r="Q256" s="10" t="s">
        <v>2642</v>
      </c>
      <c r="R256" s="56" t="str">
        <f ca="1">DATEDIF(N256,TODAY(),"Y") &amp; " NĂM " &amp;DATEDIF(N256,TODAY(),"YM") &amp; " THÁNG " &amp; DATEDIF(N256,TODAY(), "MD") &amp; " NGÀY "</f>
        <v xml:space="preserve">2 NĂM 0 THÁNG 18 NGÀY </v>
      </c>
      <c r="S256" s="74" t="s">
        <v>2643</v>
      </c>
      <c r="T256" s="74" t="s">
        <v>2643</v>
      </c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75">
        <v>44868</v>
      </c>
      <c r="AG256" s="75"/>
      <c r="AH256" s="46" t="s">
        <v>232</v>
      </c>
      <c r="AI256" s="108" t="s">
        <v>2644</v>
      </c>
      <c r="AJ256" s="46" t="s">
        <v>2645</v>
      </c>
      <c r="AK256" s="46" t="s">
        <v>2645</v>
      </c>
      <c r="AL256" s="66"/>
      <c r="AM256" s="136" t="s">
        <v>1214</v>
      </c>
      <c r="AN256" s="46"/>
      <c r="AO256" s="56" t="s">
        <v>349</v>
      </c>
      <c r="AP256" s="36">
        <f ca="1">DATEDIF(M256,TODAY(),"y")</f>
        <v>29</v>
      </c>
    </row>
    <row r="257" spans="1:41">
      <c r="A257" s="271"/>
      <c r="B257" s="271"/>
      <c r="C257" s="271"/>
      <c r="D257" s="271"/>
      <c r="E257" s="791"/>
      <c r="F257" s="167"/>
      <c r="G257" s="167"/>
      <c r="H257" s="162"/>
      <c r="I257" s="162"/>
      <c r="J257" s="168"/>
      <c r="K257" s="169"/>
      <c r="L257" s="170"/>
      <c r="M257" s="171"/>
      <c r="P257" s="506">
        <v>30590</v>
      </c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H257" s="6"/>
      <c r="AJ257" s="172"/>
      <c r="AK257" s="172"/>
      <c r="AL257" s="162"/>
      <c r="AM257" s="172"/>
      <c r="AN257" s="172"/>
      <c r="AO257" s="165"/>
    </row>
    <row r="258" spans="1:41" ht="17.25">
      <c r="A258" s="1439" t="s">
        <v>1374</v>
      </c>
      <c r="B258" s="1439"/>
      <c r="C258" s="173">
        <f>+A256-C259</f>
        <v>193</v>
      </c>
      <c r="D258" s="173"/>
      <c r="E258" s="792" t="s">
        <v>1950</v>
      </c>
      <c r="H258" s="174"/>
      <c r="I258" s="174"/>
      <c r="J258" s="174"/>
      <c r="M258" s="175"/>
      <c r="N258" s="175"/>
      <c r="O258" s="845"/>
      <c r="P258" s="506">
        <v>30926</v>
      </c>
      <c r="Q258" s="176">
        <v>1</v>
      </c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H258" s="6"/>
      <c r="AJ258" s="172"/>
      <c r="AK258" s="172"/>
      <c r="AL258" s="162"/>
      <c r="AM258" s="172"/>
      <c r="AN258" s="172"/>
      <c r="AO258" s="165"/>
    </row>
    <row r="259" spans="1:41" ht="17.25">
      <c r="A259" s="1393" t="s">
        <v>1375</v>
      </c>
      <c r="B259" s="1393"/>
      <c r="C259" s="173">
        <f>COUNTIF(H5:H256,"Nữ")</f>
        <v>59</v>
      </c>
      <c r="D259" s="173"/>
      <c r="H259" s="174"/>
      <c r="I259" s="174"/>
      <c r="J259" s="174"/>
      <c r="K259" s="8"/>
      <c r="M259" s="175"/>
      <c r="N259" s="175"/>
      <c r="O259" s="845"/>
      <c r="P259" s="506">
        <v>31291</v>
      </c>
      <c r="Q259" s="176">
        <v>2</v>
      </c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H259" s="6"/>
      <c r="AJ259" s="172"/>
      <c r="AK259" s="172"/>
      <c r="AL259" s="162"/>
      <c r="AM259" s="172"/>
      <c r="AN259" s="172"/>
      <c r="AO259" s="165"/>
    </row>
    <row r="260" spans="1:41">
      <c r="J260" s="174"/>
      <c r="K260" s="8"/>
      <c r="P260" s="507">
        <v>31291</v>
      </c>
      <c r="Q260" s="176">
        <v>3</v>
      </c>
      <c r="R260" s="8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H260" s="6"/>
      <c r="AO260" s="6"/>
    </row>
    <row r="261" spans="1:41">
      <c r="E261" s="793" t="s">
        <v>1951</v>
      </c>
      <c r="F261" s="504" t="e">
        <f>+#REF!+60</f>
        <v>#REF!</v>
      </c>
      <c r="G261" s="504"/>
      <c r="J261" s="174"/>
      <c r="K261" s="8"/>
      <c r="P261" s="507">
        <v>32021</v>
      </c>
      <c r="Q261" s="176">
        <v>4</v>
      </c>
      <c r="R261" s="8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H261" s="6"/>
      <c r="AO261" s="6"/>
    </row>
    <row r="262" spans="1:41">
      <c r="J262" s="174"/>
      <c r="K262" s="8"/>
      <c r="P262" s="507">
        <v>32387</v>
      </c>
      <c r="Q262" s="176">
        <v>5</v>
      </c>
      <c r="R262" s="8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H262" s="6"/>
      <c r="AO262" s="6"/>
    </row>
    <row r="263" spans="1:41">
      <c r="J263" s="174"/>
      <c r="K263" s="8"/>
      <c r="P263" s="507">
        <v>32752</v>
      </c>
      <c r="Q263" s="176">
        <v>6</v>
      </c>
      <c r="R263" s="8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H263" s="6"/>
      <c r="AO263" s="6"/>
    </row>
    <row r="264" spans="1:41">
      <c r="J264" s="174"/>
      <c r="K264" s="8"/>
      <c r="P264" s="507">
        <v>33117</v>
      </c>
      <c r="Q264" s="176">
        <v>7</v>
      </c>
      <c r="R264" s="8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H264" s="6"/>
      <c r="AO264" s="6"/>
    </row>
    <row r="265" spans="1:41">
      <c r="J265" s="174"/>
      <c r="K265" s="8"/>
      <c r="P265" s="507">
        <v>33482</v>
      </c>
      <c r="Q265" s="176">
        <v>8</v>
      </c>
      <c r="R265" s="8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H265" s="6"/>
      <c r="AO265" s="6"/>
    </row>
    <row r="266" spans="1:41">
      <c r="J266" s="174"/>
      <c r="K266" s="8"/>
      <c r="P266" s="507">
        <v>33848</v>
      </c>
      <c r="Q266" s="176">
        <v>9</v>
      </c>
      <c r="R266" s="8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H266" s="6"/>
      <c r="AO266" s="6"/>
    </row>
    <row r="267" spans="1:41">
      <c r="J267" s="174"/>
      <c r="K267" s="8"/>
      <c r="P267" s="507">
        <v>34213</v>
      </c>
      <c r="Q267" s="176">
        <v>10</v>
      </c>
      <c r="R267" s="8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H267" s="6"/>
      <c r="AO267" s="6"/>
    </row>
    <row r="268" spans="1:41">
      <c r="J268" s="174"/>
      <c r="K268" s="8"/>
      <c r="P268" s="507">
        <v>34578</v>
      </c>
      <c r="Q268" s="176">
        <v>11</v>
      </c>
      <c r="R268" s="8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H268" s="6"/>
      <c r="AO268" s="6"/>
    </row>
    <row r="269" spans="1:41">
      <c r="J269" s="174"/>
      <c r="K269" s="8"/>
      <c r="P269" s="507">
        <v>34943</v>
      </c>
      <c r="Q269" s="176">
        <v>12</v>
      </c>
      <c r="R269" s="8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H269" s="6"/>
      <c r="AO269" s="6"/>
    </row>
    <row r="270" spans="1:41">
      <c r="J270" s="174"/>
      <c r="K270" s="8"/>
      <c r="P270" s="507">
        <v>35309</v>
      </c>
      <c r="Q270" s="176">
        <v>13</v>
      </c>
      <c r="R270" s="8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H270" s="6"/>
      <c r="AO270" s="6"/>
    </row>
    <row r="271" spans="1:41">
      <c r="J271" s="174"/>
      <c r="K271" s="8"/>
      <c r="P271" s="507">
        <v>35674</v>
      </c>
      <c r="Q271" s="176">
        <v>14</v>
      </c>
      <c r="R271" s="8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H271" s="6"/>
      <c r="AO271" s="6"/>
    </row>
    <row r="272" spans="1:41">
      <c r="J272" s="174"/>
      <c r="K272" s="8"/>
      <c r="P272" s="507">
        <v>36039</v>
      </c>
      <c r="Q272" s="176">
        <v>15</v>
      </c>
      <c r="R272" s="8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H272" s="6"/>
      <c r="AO272" s="6"/>
    </row>
    <row r="273" spans="10:41">
      <c r="J273" s="174"/>
      <c r="K273" s="8"/>
      <c r="L273" s="456">
        <f>+(6359000*15)/2</f>
        <v>47692500</v>
      </c>
      <c r="P273" s="507">
        <v>36404</v>
      </c>
      <c r="Q273" s="176">
        <v>16</v>
      </c>
      <c r="R273" s="8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H273" s="6"/>
      <c r="AO273" s="6"/>
    </row>
    <row r="274" spans="10:41">
      <c r="J274" s="174"/>
      <c r="P274" s="507">
        <v>44075</v>
      </c>
      <c r="Q274" s="176">
        <v>17</v>
      </c>
      <c r="R274" s="8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H274" s="6"/>
      <c r="AO274" s="6"/>
    </row>
    <row r="275" spans="10:41">
      <c r="J275" s="174"/>
      <c r="P275" s="507">
        <v>44440</v>
      </c>
      <c r="Q275" s="176">
        <v>18</v>
      </c>
      <c r="R275" s="8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H275" s="6"/>
      <c r="AO275" s="6"/>
    </row>
    <row r="276" spans="10:41">
      <c r="P276" s="507">
        <v>44805</v>
      </c>
      <c r="Q276" s="176">
        <v>19</v>
      </c>
      <c r="R276" s="8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H276" s="6"/>
      <c r="AO276" s="6"/>
    </row>
    <row r="277" spans="10:41">
      <c r="P277" s="507">
        <v>45170</v>
      </c>
      <c r="Q277" s="176">
        <v>20</v>
      </c>
      <c r="R277" s="8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H277" s="6"/>
      <c r="AO277" s="6"/>
    </row>
    <row r="278" spans="10:41">
      <c r="P278" s="507">
        <v>45536</v>
      </c>
      <c r="Q278" s="176">
        <v>21</v>
      </c>
      <c r="R278" s="8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H278" s="6"/>
      <c r="AO278" s="6"/>
    </row>
    <row r="279" spans="10:41">
      <c r="P279" s="507">
        <v>45901</v>
      </c>
      <c r="Q279" s="176">
        <v>22</v>
      </c>
      <c r="R279" s="8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H279" s="6"/>
      <c r="AO279" s="6"/>
    </row>
    <row r="280" spans="10:41">
      <c r="P280" s="507">
        <v>46266</v>
      </c>
      <c r="Q280" s="176">
        <v>23</v>
      </c>
      <c r="R280" s="8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H280" s="6"/>
      <c r="AO280" s="6"/>
    </row>
    <row r="281" spans="10:41">
      <c r="P281" s="507">
        <v>46631</v>
      </c>
      <c r="Q281" s="176">
        <v>24</v>
      </c>
      <c r="R281" s="8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H281" s="6"/>
      <c r="AO281" s="6"/>
    </row>
    <row r="282" spans="10:41">
      <c r="P282" s="507">
        <v>46997</v>
      </c>
      <c r="Q282" s="176">
        <v>25</v>
      </c>
      <c r="R282" s="8">
        <v>6243000</v>
      </c>
      <c r="S282" s="519">
        <f>+R282/4</f>
        <v>1560750</v>
      </c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H282" s="6"/>
      <c r="AO282" s="6"/>
    </row>
    <row r="283" spans="10:41">
      <c r="P283" s="8"/>
      <c r="Q283" s="13"/>
      <c r="R283" s="508">
        <f>+R282*Q282</f>
        <v>156075000</v>
      </c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H283" s="6"/>
      <c r="AO283" s="6"/>
    </row>
    <row r="284" spans="10:41">
      <c r="P284" s="8"/>
      <c r="Q284" s="13"/>
      <c r="R284" s="8">
        <f>+R283/2</f>
        <v>78037500</v>
      </c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H284" s="6"/>
      <c r="AO284" s="6"/>
    </row>
    <row r="285" spans="10:41">
      <c r="P285" s="8"/>
      <c r="Q285" s="13"/>
      <c r="R285" s="508">
        <f>+S282+R284</f>
        <v>79598250</v>
      </c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H285" s="6"/>
      <c r="AO285" s="6"/>
    </row>
    <row r="286" spans="10:41">
      <c r="P286" s="8"/>
      <c r="Q286" s="13"/>
      <c r="R286" s="8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H286" s="6"/>
      <c r="AO286" s="6"/>
    </row>
    <row r="287" spans="10:41">
      <c r="P287" s="8"/>
      <c r="Q287" s="13"/>
      <c r="R287" s="8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H287" s="6"/>
      <c r="AO287" s="6"/>
    </row>
    <row r="288" spans="10:41">
      <c r="P288" s="8"/>
      <c r="Q288" s="13"/>
      <c r="R288" s="8">
        <f>+R282/2</f>
        <v>3121500</v>
      </c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H288" s="6"/>
      <c r="AO288" s="6"/>
    </row>
    <row r="289" spans="16:41">
      <c r="P289" s="8"/>
      <c r="Q289" s="13"/>
      <c r="R289" s="8">
        <f>+R288*Q282</f>
        <v>78037500</v>
      </c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H289" s="6"/>
      <c r="AO289" s="6"/>
    </row>
    <row r="290" spans="16:41">
      <c r="P290" s="8"/>
      <c r="Q290" s="13"/>
      <c r="R290" s="8">
        <f>+R282/4</f>
        <v>1560750</v>
      </c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H290" s="6"/>
      <c r="AO290" s="6"/>
    </row>
    <row r="291" spans="16:41">
      <c r="P291" s="8"/>
      <c r="Q291" s="13"/>
      <c r="R291" s="8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H291" s="6"/>
      <c r="AO291" s="6"/>
    </row>
    <row r="292" spans="16:41">
      <c r="P292" s="8"/>
      <c r="Q292" s="13"/>
      <c r="R292" s="8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H292" s="6"/>
      <c r="AO292" s="6"/>
    </row>
    <row r="293" spans="16:41">
      <c r="P293" s="8"/>
      <c r="Q293" s="13"/>
      <c r="R293" s="8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H293" s="6"/>
      <c r="AO293" s="6"/>
    </row>
    <row r="294" spans="16:41">
      <c r="P294" s="8"/>
      <c r="Q294" s="13"/>
      <c r="R294" s="8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H294" s="6"/>
      <c r="AO294" s="6"/>
    </row>
    <row r="295" spans="16:41">
      <c r="P295" s="8"/>
      <c r="Q295" s="13"/>
      <c r="R295" s="8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H295" s="6"/>
      <c r="AO295" s="6"/>
    </row>
    <row r="296" spans="16:41">
      <c r="P296" s="8"/>
      <c r="Q296" s="13"/>
      <c r="R296" s="8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H296" s="6"/>
      <c r="AO296" s="6"/>
    </row>
    <row r="297" spans="16:41">
      <c r="P297" s="8"/>
      <c r="Q297" s="13"/>
      <c r="R297" s="8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H297" s="6"/>
      <c r="AO297" s="6"/>
    </row>
    <row r="298" spans="16:41">
      <c r="P298" s="8"/>
      <c r="Q298" s="13"/>
      <c r="R298" s="8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H298" s="6"/>
      <c r="AO298" s="6"/>
    </row>
    <row r="299" spans="16:41">
      <c r="P299" s="8"/>
      <c r="Q299" s="13"/>
      <c r="R299" s="8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H299" s="6"/>
      <c r="AO299" s="6"/>
    </row>
    <row r="300" spans="16:41">
      <c r="P300" s="8"/>
      <c r="Q300" s="13"/>
      <c r="R300" s="8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H300" s="6"/>
      <c r="AO300" s="6"/>
    </row>
    <row r="301" spans="16:41">
      <c r="P301" s="8"/>
      <c r="Q301" s="13"/>
      <c r="R301" s="8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H301" s="6"/>
      <c r="AO301" s="6"/>
    </row>
    <row r="302" spans="16:41">
      <c r="P302" s="8"/>
      <c r="Q302" s="13"/>
      <c r="R302" s="8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H302" s="6"/>
      <c r="AO302" s="6"/>
    </row>
    <row r="303" spans="16:41">
      <c r="P303" s="8"/>
      <c r="Q303" s="13"/>
      <c r="R303" s="8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H303" s="6"/>
      <c r="AO303" s="6"/>
    </row>
    <row r="304" spans="16:41">
      <c r="P304" s="8"/>
      <c r="Q304" s="13"/>
      <c r="R304" s="8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H304" s="6"/>
      <c r="AO304" s="6"/>
    </row>
    <row r="305" spans="16:41">
      <c r="P305" s="8"/>
      <c r="Q305" s="13"/>
      <c r="R305" s="8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H305" s="6"/>
      <c r="AO305" s="6"/>
    </row>
    <row r="306" spans="16:41">
      <c r="P306" s="8"/>
      <c r="Q306" s="13"/>
      <c r="R306" s="8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H306" s="6"/>
      <c r="AO306" s="6"/>
    </row>
    <row r="307" spans="16:41">
      <c r="P307" s="8"/>
      <c r="Q307" s="13"/>
      <c r="R307" s="8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H307" s="6"/>
      <c r="AO307" s="6"/>
    </row>
    <row r="308" spans="16:41">
      <c r="P308" s="8"/>
      <c r="Q308" s="13"/>
      <c r="R308" s="8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H308" s="6"/>
      <c r="AO308" s="6"/>
    </row>
    <row r="309" spans="16:41">
      <c r="P309" s="8"/>
      <c r="Q309" s="13"/>
      <c r="R309" s="8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H309" s="6"/>
      <c r="AO309" s="6"/>
    </row>
    <row r="310" spans="16:41">
      <c r="P310" s="8"/>
      <c r="Q310" s="13"/>
      <c r="R310" s="8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H310" s="6"/>
      <c r="AO310" s="6"/>
    </row>
    <row r="311" spans="16:41">
      <c r="P311" s="8"/>
      <c r="Q311" s="13"/>
      <c r="R311" s="8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H311" s="6"/>
      <c r="AO311" s="6"/>
    </row>
    <row r="312" spans="16:41">
      <c r="P312" s="8"/>
      <c r="Q312" s="13"/>
      <c r="R312" s="8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H312" s="6"/>
      <c r="AO312" s="6"/>
    </row>
    <row r="313" spans="16:41">
      <c r="P313" s="8"/>
      <c r="Q313" s="13"/>
      <c r="R313" s="8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H313" s="6"/>
      <c r="AO313" s="6"/>
    </row>
    <row r="314" spans="16:41">
      <c r="P314" s="8"/>
      <c r="Q314" s="13"/>
      <c r="R314" s="8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H314" s="6"/>
      <c r="AO314" s="6"/>
    </row>
    <row r="315" spans="16:41">
      <c r="P315" s="8"/>
      <c r="Q315" s="13"/>
      <c r="R315" s="8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H315" s="6"/>
      <c r="AO315" s="6"/>
    </row>
    <row r="316" spans="16:41">
      <c r="P316" s="8"/>
      <c r="Q316" s="13"/>
      <c r="R316" s="8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H316" s="6"/>
      <c r="AO316" s="6"/>
    </row>
    <row r="317" spans="16:41">
      <c r="P317" s="8"/>
      <c r="Q317" s="13"/>
      <c r="R317" s="8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H317" s="6"/>
      <c r="AO317" s="6"/>
    </row>
    <row r="318" spans="16:41">
      <c r="P318" s="8"/>
      <c r="Q318" s="13"/>
      <c r="R318" s="8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H318" s="6"/>
      <c r="AO318" s="6"/>
    </row>
    <row r="319" spans="16:41">
      <c r="P319" s="8"/>
      <c r="Q319" s="13"/>
      <c r="R319" s="8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H319" s="6"/>
      <c r="AO319" s="6"/>
    </row>
    <row r="320" spans="16:41">
      <c r="P320" s="8"/>
      <c r="Q320" s="13"/>
      <c r="R320" s="8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H320" s="6"/>
      <c r="AO320" s="6"/>
    </row>
    <row r="321" spans="16:41">
      <c r="P321" s="8"/>
      <c r="Q321" s="13"/>
      <c r="R321" s="8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H321" s="6"/>
      <c r="AO321" s="6"/>
    </row>
    <row r="322" spans="16:41">
      <c r="P322" s="8"/>
      <c r="Q322" s="13"/>
      <c r="R322" s="8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H322" s="6"/>
      <c r="AO322" s="6"/>
    </row>
    <row r="323" spans="16:41">
      <c r="P323" s="8"/>
      <c r="Q323" s="13"/>
      <c r="R323" s="8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H323" s="6"/>
      <c r="AO323" s="6"/>
    </row>
    <row r="324" spans="16:41">
      <c r="P324" s="8"/>
      <c r="Q324" s="13"/>
      <c r="R324" s="8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H324" s="6"/>
      <c r="AO324" s="6"/>
    </row>
    <row r="325" spans="16:41">
      <c r="P325" s="8"/>
      <c r="Q325" s="13"/>
      <c r="R325" s="8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H325" s="6"/>
      <c r="AO325" s="6"/>
    </row>
    <row r="326" spans="16:41">
      <c r="P326" s="8"/>
      <c r="Q326" s="13"/>
      <c r="R326" s="8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H326" s="6"/>
      <c r="AO326" s="6"/>
    </row>
    <row r="327" spans="16:41">
      <c r="P327" s="8"/>
      <c r="Q327" s="13"/>
      <c r="R327" s="8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H327" s="6"/>
      <c r="AO327" s="6"/>
    </row>
    <row r="328" spans="16:41">
      <c r="P328" s="8"/>
      <c r="Q328" s="13"/>
      <c r="R328" s="8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H328" s="6"/>
      <c r="AO328" s="6"/>
    </row>
    <row r="329" spans="16:41">
      <c r="P329" s="8"/>
      <c r="Q329" s="13"/>
      <c r="R329" s="8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H329" s="6"/>
      <c r="AO329" s="6"/>
    </row>
    <row r="330" spans="16:41">
      <c r="P330" s="8"/>
      <c r="Q330" s="13"/>
      <c r="R330" s="8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H330" s="6"/>
      <c r="AO330" s="6"/>
    </row>
    <row r="331" spans="16:41">
      <c r="P331" s="8"/>
      <c r="Q331" s="13"/>
      <c r="R331" s="8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H331" s="6"/>
      <c r="AO331" s="6"/>
    </row>
    <row r="332" spans="16:41">
      <c r="P332" s="8"/>
      <c r="Q332" s="13"/>
      <c r="R332" s="8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H332" s="6"/>
      <c r="AO332" s="6"/>
    </row>
    <row r="333" spans="16:41">
      <c r="P333" s="8"/>
      <c r="Q333" s="13"/>
      <c r="R333" s="8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H333" s="6"/>
      <c r="AO333" s="6"/>
    </row>
    <row r="334" spans="16:41">
      <c r="P334" s="8"/>
      <c r="Q334" s="13"/>
      <c r="R334" s="8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H334" s="6"/>
      <c r="AO334" s="6"/>
    </row>
    <row r="335" spans="16:41">
      <c r="P335" s="8"/>
      <c r="Q335" s="13"/>
      <c r="R335" s="8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H335" s="6"/>
      <c r="AO335" s="6"/>
    </row>
    <row r="336" spans="16:41">
      <c r="P336" s="8"/>
      <c r="Q336" s="13"/>
      <c r="R336" s="8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H336" s="6"/>
      <c r="AO336" s="6"/>
    </row>
    <row r="337" spans="10:41">
      <c r="P337" s="8"/>
      <c r="Q337" s="13"/>
      <c r="R337" s="8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H337" s="6"/>
      <c r="AO337" s="6"/>
    </row>
    <row r="338" spans="10:41">
      <c r="P338" s="8"/>
      <c r="Q338" s="13"/>
      <c r="R338" s="8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H338" s="6"/>
      <c r="AO338" s="6"/>
    </row>
    <row r="339" spans="10:41">
      <c r="P339" s="8"/>
      <c r="Q339" s="13"/>
      <c r="R339" s="8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H339" s="6"/>
      <c r="AO339" s="6"/>
    </row>
    <row r="340" spans="10:41">
      <c r="P340" s="8"/>
      <c r="Q340" s="13"/>
      <c r="R340" s="8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H340" s="6"/>
      <c r="AO340" s="6"/>
    </row>
    <row r="341" spans="10:41">
      <c r="P341" s="8"/>
      <c r="Q341" s="13"/>
      <c r="R341" s="8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H341" s="6"/>
      <c r="AO341" s="6"/>
    </row>
    <row r="342" spans="10:41">
      <c r="P342" s="8"/>
      <c r="Q342" s="13"/>
      <c r="R342" s="8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H342" s="6"/>
      <c r="AO342" s="6"/>
    </row>
    <row r="343" spans="10:41">
      <c r="P343" s="8"/>
      <c r="Q343" s="13"/>
      <c r="R343" s="8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H343" s="6"/>
      <c r="AO343" s="6"/>
    </row>
    <row r="344" spans="10:41">
      <c r="P344" s="8"/>
      <c r="Q344" s="13"/>
      <c r="R344" s="8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H344" s="6"/>
      <c r="AO344" s="6"/>
    </row>
    <row r="345" spans="10:41">
      <c r="P345" s="8"/>
      <c r="Q345" s="13"/>
      <c r="R345" s="8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H345" s="6"/>
      <c r="AO345" s="6"/>
    </row>
    <row r="346" spans="10:41">
      <c r="P346" s="8"/>
      <c r="Q346" s="13"/>
      <c r="R346" s="8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H346" s="6"/>
      <c r="AO346" s="6"/>
    </row>
    <row r="347" spans="10:41">
      <c r="P347" s="8"/>
      <c r="Q347" s="13"/>
      <c r="R347" s="8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H347" s="6"/>
      <c r="AO347" s="6"/>
    </row>
    <row r="348" spans="10:41">
      <c r="P348" s="8"/>
      <c r="Q348" s="13"/>
      <c r="R348" s="8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H348" s="6"/>
      <c r="AO348" s="6"/>
    </row>
    <row r="349" spans="10:41">
      <c r="P349" s="8"/>
      <c r="Q349" s="13"/>
      <c r="R349" s="8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H349" s="6"/>
      <c r="AO349" s="6"/>
    </row>
    <row r="350" spans="10:41">
      <c r="J350" s="165">
        <f>2.5*60</f>
        <v>150</v>
      </c>
      <c r="P350" s="8"/>
      <c r="Q350" s="13"/>
      <c r="R350" s="8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H350" s="6"/>
      <c r="AO350" s="6"/>
    </row>
    <row r="351" spans="10:41">
      <c r="P351" s="8"/>
      <c r="Q351" s="13"/>
      <c r="R351" s="8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H351" s="6"/>
      <c r="AO351" s="6"/>
    </row>
    <row r="352" spans="10:41">
      <c r="P352" s="8"/>
      <c r="Q352" s="13"/>
      <c r="R352" s="8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H352" s="6"/>
      <c r="AO352" s="6"/>
    </row>
    <row r="353" spans="16:41">
      <c r="P353" s="8"/>
      <c r="Q353" s="13"/>
      <c r="R353" s="8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H353" s="6"/>
      <c r="AO353" s="6"/>
    </row>
    <row r="354" spans="16:41">
      <c r="P354" s="8"/>
      <c r="Q354" s="13"/>
      <c r="R354" s="8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H354" s="6"/>
      <c r="AO354" s="6"/>
    </row>
    <row r="355" spans="16:41">
      <c r="P355" s="8"/>
      <c r="Q355" s="13"/>
      <c r="R355" s="8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H355" s="6"/>
      <c r="AO355" s="6"/>
    </row>
    <row r="356" spans="16:41">
      <c r="P356" s="8"/>
      <c r="Q356" s="13"/>
      <c r="R356" s="8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H356" s="6"/>
      <c r="AO356" s="6"/>
    </row>
    <row r="357" spans="16:41">
      <c r="P357" s="8"/>
      <c r="Q357" s="13"/>
      <c r="R357" s="8"/>
      <c r="AO357" s="6"/>
    </row>
    <row r="358" spans="16:41">
      <c r="P358" s="8"/>
      <c r="Q358" s="13"/>
      <c r="R358" s="8"/>
      <c r="AO358" s="6"/>
    </row>
    <row r="359" spans="16:41">
      <c r="P359" s="8"/>
      <c r="Q359" s="13"/>
      <c r="R359" s="8"/>
      <c r="AO359" s="6"/>
    </row>
    <row r="360" spans="16:41">
      <c r="P360" s="8"/>
      <c r="Q360" s="13"/>
      <c r="R360" s="8"/>
      <c r="AO360" s="6"/>
    </row>
    <row r="361" spans="16:41">
      <c r="P361" s="8"/>
      <c r="Q361" s="13"/>
      <c r="R361" s="8"/>
      <c r="AO361" s="6"/>
    </row>
    <row r="362" spans="16:41">
      <c r="P362" s="8"/>
      <c r="Q362" s="13"/>
      <c r="R362" s="8"/>
      <c r="AO362" s="6"/>
    </row>
    <row r="363" spans="16:41">
      <c r="P363" s="8"/>
      <c r="Q363" s="13"/>
      <c r="R363" s="8"/>
      <c r="AO363" s="6"/>
    </row>
    <row r="364" spans="16:41">
      <c r="P364" s="8"/>
      <c r="Q364" s="13"/>
      <c r="R364" s="8"/>
      <c r="AO364" s="6"/>
    </row>
    <row r="365" spans="16:41">
      <c r="P365" s="8"/>
      <c r="Q365" s="13"/>
      <c r="R365" s="8"/>
      <c r="AO365" s="6"/>
    </row>
    <row r="366" spans="16:41">
      <c r="P366" s="8"/>
      <c r="Q366" s="13"/>
      <c r="R366" s="8"/>
      <c r="AO366" s="6"/>
    </row>
    <row r="367" spans="16:41">
      <c r="P367" s="8"/>
      <c r="Q367" s="13"/>
      <c r="R367" s="8"/>
      <c r="AO367" s="6"/>
    </row>
    <row r="368" spans="16:41">
      <c r="P368" s="8"/>
      <c r="Q368" s="13"/>
      <c r="R368" s="8"/>
      <c r="AO368" s="6"/>
    </row>
    <row r="369" spans="16:41">
      <c r="P369" s="8"/>
      <c r="Q369" s="13"/>
      <c r="R369" s="8"/>
      <c r="AO369" s="6"/>
    </row>
    <row r="370" spans="16:41">
      <c r="P370" s="8"/>
      <c r="Q370" s="13"/>
      <c r="R370" s="8"/>
      <c r="AO370" s="6"/>
    </row>
    <row r="371" spans="16:41">
      <c r="P371" s="8"/>
      <c r="Q371" s="13"/>
      <c r="R371" s="8"/>
      <c r="AO371" s="6"/>
    </row>
    <row r="372" spans="16:41">
      <c r="P372" s="8"/>
      <c r="Q372" s="13"/>
      <c r="R372" s="8"/>
      <c r="AO372" s="6"/>
    </row>
    <row r="373" spans="16:41">
      <c r="P373" s="8"/>
      <c r="Q373" s="13"/>
      <c r="R373" s="8"/>
      <c r="AO373" s="6"/>
    </row>
    <row r="374" spans="16:41">
      <c r="P374" s="8"/>
      <c r="Q374" s="13"/>
      <c r="R374" s="8"/>
      <c r="AO374" s="6"/>
    </row>
    <row r="375" spans="16:41">
      <c r="P375" s="8"/>
      <c r="Q375" s="13"/>
      <c r="R375" s="8"/>
      <c r="AO375" s="6"/>
    </row>
    <row r="376" spans="16:41">
      <c r="P376" s="8"/>
      <c r="Q376" s="13"/>
      <c r="R376" s="8"/>
      <c r="AO376" s="6"/>
    </row>
    <row r="377" spans="16:41">
      <c r="P377" s="8"/>
      <c r="Q377" s="13"/>
      <c r="R377" s="8"/>
      <c r="AO377" s="6"/>
    </row>
    <row r="378" spans="16:41">
      <c r="P378" s="8"/>
      <c r="Q378" s="13"/>
      <c r="R378" s="8"/>
      <c r="AO378" s="6"/>
    </row>
    <row r="379" spans="16:41">
      <c r="P379" s="8"/>
      <c r="Q379" s="13"/>
      <c r="R379" s="8"/>
      <c r="AO379" s="6"/>
    </row>
    <row r="380" spans="16:41">
      <c r="P380" s="8"/>
      <c r="Q380" s="13"/>
      <c r="R380" s="8"/>
      <c r="AO380" s="6"/>
    </row>
    <row r="381" spans="16:41">
      <c r="P381" s="8"/>
      <c r="Q381" s="13"/>
      <c r="R381" s="8"/>
      <c r="AO381" s="6"/>
    </row>
    <row r="382" spans="16:41">
      <c r="P382" s="8"/>
      <c r="Q382" s="13"/>
      <c r="R382" s="8"/>
      <c r="AO382" s="6"/>
    </row>
    <row r="383" spans="16:41">
      <c r="P383" s="8"/>
      <c r="Q383" s="13"/>
      <c r="R383" s="8"/>
      <c r="AO383" s="6"/>
    </row>
    <row r="384" spans="16:41">
      <c r="P384" s="8"/>
      <c r="Q384" s="13"/>
      <c r="R384" s="8"/>
      <c r="AO384" s="6"/>
    </row>
    <row r="385" spans="16:41">
      <c r="P385" s="8"/>
      <c r="Q385" s="13"/>
      <c r="R385" s="8"/>
      <c r="AO385" s="6"/>
    </row>
    <row r="386" spans="16:41">
      <c r="P386" s="8"/>
      <c r="Q386" s="13"/>
      <c r="R386" s="8"/>
      <c r="AO386" s="6"/>
    </row>
    <row r="387" spans="16:41">
      <c r="P387" s="8"/>
      <c r="Q387" s="13"/>
      <c r="R387" s="8"/>
      <c r="AO387" s="6"/>
    </row>
    <row r="388" spans="16:41">
      <c r="P388" s="8"/>
      <c r="Q388" s="13"/>
      <c r="R388" s="8"/>
      <c r="AO388" s="6"/>
    </row>
    <row r="389" spans="16:41">
      <c r="P389" s="8"/>
      <c r="Q389" s="13"/>
      <c r="R389" s="8"/>
      <c r="AO389" s="6"/>
    </row>
    <row r="390" spans="16:41">
      <c r="P390" s="8"/>
      <c r="Q390" s="13"/>
      <c r="R390" s="8"/>
      <c r="AO390" s="6"/>
    </row>
    <row r="391" spans="16:41">
      <c r="P391" s="8"/>
      <c r="Q391" s="13"/>
      <c r="R391" s="8"/>
      <c r="AO391" s="6"/>
    </row>
    <row r="392" spans="16:41">
      <c r="P392" s="8"/>
      <c r="Q392" s="13"/>
      <c r="R392" s="8"/>
      <c r="AO392" s="6"/>
    </row>
    <row r="393" spans="16:41">
      <c r="P393" s="8"/>
      <c r="Q393" s="13"/>
      <c r="R393" s="8"/>
      <c r="AO393" s="6"/>
    </row>
    <row r="394" spans="16:41">
      <c r="P394" s="8"/>
      <c r="Q394" s="13"/>
      <c r="R394" s="8"/>
      <c r="AO394" s="6"/>
    </row>
    <row r="395" spans="16:41">
      <c r="P395" s="8"/>
      <c r="Q395" s="13"/>
      <c r="R395" s="8"/>
      <c r="AO395" s="6"/>
    </row>
    <row r="396" spans="16:41">
      <c r="P396" s="8"/>
      <c r="Q396" s="13"/>
      <c r="R396" s="8"/>
      <c r="AO396" s="6"/>
    </row>
    <row r="397" spans="16:41">
      <c r="P397" s="8"/>
      <c r="Q397" s="13"/>
      <c r="R397" s="8"/>
      <c r="AO397" s="6"/>
    </row>
    <row r="398" spans="16:41">
      <c r="P398" s="8"/>
      <c r="Q398" s="13"/>
      <c r="R398" s="8"/>
      <c r="AO398" s="6"/>
    </row>
    <row r="399" spans="16:41">
      <c r="P399" s="8"/>
      <c r="Q399" s="13"/>
      <c r="R399" s="8"/>
      <c r="AO399" s="6"/>
    </row>
    <row r="400" spans="16:41">
      <c r="P400" s="8"/>
      <c r="Q400" s="13"/>
      <c r="R400" s="8"/>
      <c r="AO400" s="6"/>
    </row>
    <row r="401" spans="16:41">
      <c r="P401" s="8"/>
      <c r="Q401" s="13"/>
      <c r="R401" s="8"/>
      <c r="AO401" s="6"/>
    </row>
    <row r="402" spans="16:41">
      <c r="P402" s="8"/>
      <c r="Q402" s="13"/>
      <c r="R402" s="8"/>
      <c r="AO402" s="6"/>
    </row>
    <row r="403" spans="16:41">
      <c r="P403" s="8"/>
      <c r="Q403" s="13"/>
      <c r="R403" s="8"/>
      <c r="AO403" s="6"/>
    </row>
    <row r="404" spans="16:41">
      <c r="P404" s="8"/>
      <c r="Q404" s="13"/>
      <c r="R404" s="8"/>
      <c r="AO404" s="6"/>
    </row>
    <row r="405" spans="16:41">
      <c r="P405" s="8"/>
      <c r="Q405" s="13"/>
      <c r="R405" s="8"/>
      <c r="AO405" s="6"/>
    </row>
    <row r="406" spans="16:41">
      <c r="P406" s="8"/>
      <c r="Q406" s="13"/>
      <c r="R406" s="8"/>
      <c r="AO406" s="6"/>
    </row>
    <row r="407" spans="16:41">
      <c r="P407" s="8"/>
      <c r="Q407" s="13"/>
      <c r="R407" s="8"/>
      <c r="AO407" s="6"/>
    </row>
    <row r="408" spans="16:41">
      <c r="P408" s="8"/>
      <c r="Q408" s="13"/>
      <c r="R408" s="8"/>
      <c r="AO408" s="6"/>
    </row>
    <row r="409" spans="16:41">
      <c r="P409" s="8"/>
      <c r="Q409" s="13"/>
      <c r="R409" s="8"/>
      <c r="AO409" s="6"/>
    </row>
    <row r="410" spans="16:41">
      <c r="P410" s="8"/>
      <c r="Q410" s="13"/>
      <c r="R410" s="8"/>
      <c r="AO410" s="6"/>
    </row>
    <row r="411" spans="16:41">
      <c r="P411" s="8"/>
      <c r="Q411" s="13"/>
      <c r="R411" s="8"/>
      <c r="AO411" s="6"/>
    </row>
    <row r="412" spans="16:41">
      <c r="P412" s="8"/>
      <c r="Q412" s="13"/>
      <c r="R412" s="8"/>
      <c r="AO412" s="6"/>
    </row>
    <row r="413" spans="16:41">
      <c r="P413" s="8"/>
      <c r="Q413" s="13"/>
      <c r="R413" s="8"/>
      <c r="AO413" s="6"/>
    </row>
    <row r="414" spans="16:41">
      <c r="P414" s="8"/>
      <c r="Q414" s="13"/>
      <c r="R414" s="8"/>
      <c r="AO414" s="6"/>
    </row>
    <row r="415" spans="16:41">
      <c r="P415" s="8"/>
      <c r="Q415" s="13"/>
      <c r="R415" s="8"/>
      <c r="AO415" s="6"/>
    </row>
    <row r="416" spans="16:41">
      <c r="P416" s="8"/>
      <c r="Q416" s="13"/>
      <c r="R416" s="8"/>
      <c r="AO416" s="6"/>
    </row>
    <row r="417" spans="16:41">
      <c r="P417" s="8"/>
      <c r="Q417" s="13"/>
      <c r="R417" s="8"/>
      <c r="AO417" s="6"/>
    </row>
    <row r="418" spans="16:41">
      <c r="P418" s="8"/>
      <c r="Q418" s="13"/>
      <c r="R418" s="8"/>
      <c r="AO418" s="6"/>
    </row>
    <row r="419" spans="16:41">
      <c r="P419" s="8"/>
      <c r="Q419" s="13"/>
      <c r="R419" s="8"/>
      <c r="AO419" s="6"/>
    </row>
    <row r="420" spans="16:41">
      <c r="P420" s="8"/>
      <c r="Q420" s="13"/>
      <c r="R420" s="8"/>
      <c r="AO420" s="6"/>
    </row>
    <row r="421" spans="16:41">
      <c r="P421" s="8"/>
      <c r="Q421" s="13"/>
      <c r="R421" s="8"/>
      <c r="AO421" s="6"/>
    </row>
    <row r="422" spans="16:41">
      <c r="P422" s="8"/>
      <c r="Q422" s="13"/>
      <c r="R422" s="8"/>
      <c r="AO422" s="6"/>
    </row>
    <row r="423" spans="16:41">
      <c r="P423" s="8"/>
      <c r="Q423" s="13"/>
      <c r="R423" s="8"/>
      <c r="AO423" s="6"/>
    </row>
    <row r="424" spans="16:41">
      <c r="P424" s="8"/>
      <c r="Q424" s="13"/>
      <c r="R424" s="8"/>
      <c r="AO424" s="6"/>
    </row>
    <row r="425" spans="16:41">
      <c r="P425" s="8"/>
      <c r="Q425" s="13"/>
      <c r="R425" s="8"/>
      <c r="AO425" s="6"/>
    </row>
    <row r="426" spans="16:41">
      <c r="P426" s="8"/>
      <c r="Q426" s="13"/>
      <c r="R426" s="8"/>
      <c r="AO426" s="6"/>
    </row>
    <row r="427" spans="16:41">
      <c r="P427" s="8"/>
      <c r="Q427" s="13"/>
      <c r="R427" s="8"/>
      <c r="AO427" s="6"/>
    </row>
    <row r="428" spans="16:41">
      <c r="P428" s="8"/>
      <c r="Q428" s="13"/>
      <c r="R428" s="8"/>
      <c r="AO428" s="6"/>
    </row>
    <row r="429" spans="16:41">
      <c r="P429" s="8"/>
      <c r="Q429" s="13"/>
      <c r="R429" s="8"/>
      <c r="AO429" s="6"/>
    </row>
    <row r="430" spans="16:41">
      <c r="P430" s="8"/>
      <c r="Q430" s="13"/>
      <c r="R430" s="8"/>
      <c r="AO430" s="6"/>
    </row>
    <row r="431" spans="16:41">
      <c r="P431" s="8"/>
      <c r="Q431" s="13"/>
      <c r="R431" s="8"/>
      <c r="AO431" s="6"/>
    </row>
    <row r="432" spans="16:41">
      <c r="P432" s="8"/>
      <c r="Q432" s="13"/>
      <c r="R432" s="8"/>
      <c r="AO432" s="6"/>
    </row>
    <row r="433" spans="16:41">
      <c r="P433" s="8"/>
      <c r="Q433" s="13"/>
      <c r="R433" s="8"/>
      <c r="AO433" s="6"/>
    </row>
    <row r="434" spans="16:41">
      <c r="P434" s="8"/>
      <c r="Q434" s="13"/>
      <c r="R434" s="8"/>
      <c r="AO434" s="6"/>
    </row>
    <row r="435" spans="16:41">
      <c r="P435" s="8"/>
      <c r="Q435" s="13"/>
      <c r="R435" s="8"/>
      <c r="AO435" s="6"/>
    </row>
    <row r="436" spans="16:41">
      <c r="P436" s="8"/>
      <c r="Q436" s="13"/>
      <c r="R436" s="8"/>
      <c r="AO436" s="6"/>
    </row>
    <row r="437" spans="16:41">
      <c r="P437" s="8"/>
      <c r="Q437" s="13"/>
      <c r="R437" s="8"/>
      <c r="AO437" s="6"/>
    </row>
    <row r="438" spans="16:41">
      <c r="P438" s="8"/>
      <c r="Q438" s="13"/>
      <c r="R438" s="8"/>
      <c r="AO438" s="6"/>
    </row>
    <row r="439" spans="16:41">
      <c r="P439" s="8"/>
      <c r="Q439" s="13"/>
      <c r="R439" s="8"/>
      <c r="AO439" s="6"/>
    </row>
    <row r="440" spans="16:41">
      <c r="P440" s="8"/>
      <c r="Q440" s="13"/>
      <c r="R440" s="8"/>
      <c r="AO440" s="6"/>
    </row>
    <row r="441" spans="16:41">
      <c r="P441" s="8"/>
      <c r="Q441" s="13"/>
      <c r="R441" s="8"/>
      <c r="AO441" s="6"/>
    </row>
    <row r="442" spans="16:41">
      <c r="P442" s="8"/>
      <c r="Q442" s="13"/>
      <c r="R442" s="8"/>
      <c r="AO442" s="6"/>
    </row>
    <row r="443" spans="16:41">
      <c r="P443" s="8"/>
      <c r="Q443" s="13"/>
      <c r="R443" s="8"/>
      <c r="AO443" s="6"/>
    </row>
    <row r="444" spans="16:41">
      <c r="P444" s="8"/>
      <c r="Q444" s="13"/>
      <c r="R444" s="8"/>
      <c r="AO444" s="6"/>
    </row>
    <row r="445" spans="16:41">
      <c r="P445" s="8"/>
      <c r="Q445" s="13"/>
      <c r="R445" s="8"/>
      <c r="AO445" s="6"/>
    </row>
    <row r="446" spans="16:41">
      <c r="P446" s="8"/>
      <c r="Q446" s="13"/>
      <c r="R446" s="8"/>
      <c r="AO446" s="6"/>
    </row>
    <row r="447" spans="16:41">
      <c r="P447" s="8"/>
      <c r="Q447" s="13"/>
      <c r="R447" s="8"/>
      <c r="AO447" s="6"/>
    </row>
    <row r="448" spans="16:41">
      <c r="P448" s="8"/>
      <c r="Q448" s="13"/>
      <c r="R448" s="8"/>
      <c r="AO448" s="6"/>
    </row>
    <row r="449" spans="16:41">
      <c r="P449" s="8"/>
      <c r="Q449" s="13"/>
      <c r="R449" s="8"/>
      <c r="AO449" s="6"/>
    </row>
    <row r="450" spans="16:41">
      <c r="P450" s="8"/>
      <c r="Q450" s="13"/>
      <c r="R450" s="8"/>
      <c r="AO450" s="6"/>
    </row>
    <row r="451" spans="16:41">
      <c r="P451" s="8"/>
      <c r="Q451" s="13"/>
      <c r="R451" s="8"/>
      <c r="AO451" s="6"/>
    </row>
    <row r="452" spans="16:41">
      <c r="P452" s="8"/>
      <c r="Q452" s="13"/>
      <c r="R452" s="8"/>
      <c r="AO452" s="6"/>
    </row>
    <row r="453" spans="16:41">
      <c r="P453" s="8"/>
      <c r="Q453" s="13"/>
      <c r="R453" s="8"/>
      <c r="AO453" s="6"/>
    </row>
    <row r="454" spans="16:41">
      <c r="P454" s="8"/>
      <c r="Q454" s="13"/>
      <c r="R454" s="8"/>
      <c r="AO454" s="6"/>
    </row>
    <row r="455" spans="16:41">
      <c r="P455" s="8"/>
      <c r="Q455" s="13"/>
      <c r="R455" s="8"/>
      <c r="AO455" s="6"/>
    </row>
    <row r="456" spans="16:41">
      <c r="P456" s="8"/>
      <c r="Q456" s="13"/>
      <c r="R456" s="8"/>
      <c r="AO456" s="6"/>
    </row>
    <row r="457" spans="16:41">
      <c r="P457" s="8"/>
      <c r="Q457" s="13"/>
      <c r="R457" s="8"/>
      <c r="AO457" s="6"/>
    </row>
    <row r="458" spans="16:41">
      <c r="P458" s="8"/>
      <c r="Q458" s="13"/>
      <c r="R458" s="8"/>
      <c r="AO458" s="6"/>
    </row>
    <row r="459" spans="16:41">
      <c r="P459" s="8"/>
      <c r="Q459" s="13"/>
      <c r="R459" s="8"/>
      <c r="AO459" s="6"/>
    </row>
    <row r="460" spans="16:41">
      <c r="P460" s="8"/>
      <c r="Q460" s="13"/>
      <c r="R460" s="8"/>
      <c r="AO460" s="6"/>
    </row>
    <row r="461" spans="16:41">
      <c r="P461" s="8"/>
      <c r="Q461" s="13"/>
      <c r="R461" s="8"/>
      <c r="AO461" s="6"/>
    </row>
    <row r="462" spans="16:41">
      <c r="P462" s="8"/>
      <c r="Q462" s="13"/>
      <c r="R462" s="8"/>
      <c r="AO462" s="6"/>
    </row>
    <row r="463" spans="16:41">
      <c r="P463" s="8"/>
      <c r="Q463" s="13"/>
      <c r="R463" s="8"/>
      <c r="AO463" s="6"/>
    </row>
    <row r="464" spans="16:41">
      <c r="P464" s="8"/>
      <c r="Q464" s="13"/>
      <c r="R464" s="8"/>
      <c r="AO464" s="6"/>
    </row>
    <row r="465" spans="5:41">
      <c r="E465" s="331" t="s">
        <v>1376</v>
      </c>
      <c r="P465" s="8"/>
      <c r="Q465" s="13"/>
      <c r="R465" s="8"/>
      <c r="AO465" s="6"/>
    </row>
    <row r="466" spans="5:41">
      <c r="P466" s="8"/>
      <c r="Q466" s="13"/>
      <c r="R466" s="8"/>
      <c r="AO466" s="6"/>
    </row>
    <row r="467" spans="5:41">
      <c r="P467" s="8"/>
      <c r="Q467" s="13"/>
      <c r="R467" s="8"/>
      <c r="AO467" s="6"/>
    </row>
    <row r="468" spans="5:41">
      <c r="P468" s="8"/>
      <c r="Q468" s="13"/>
      <c r="R468" s="8"/>
      <c r="AO468" s="6"/>
    </row>
    <row r="469" spans="5:41">
      <c r="P469" s="8"/>
      <c r="Q469" s="13"/>
      <c r="R469" s="8"/>
      <c r="AO469" s="6"/>
    </row>
    <row r="470" spans="5:41">
      <c r="P470" s="8"/>
      <c r="Q470" s="13"/>
      <c r="R470" s="8"/>
      <c r="AO470" s="6"/>
    </row>
    <row r="471" spans="5:41">
      <c r="P471" s="8"/>
      <c r="Q471" s="13"/>
      <c r="R471" s="8"/>
      <c r="AO471" s="6"/>
    </row>
    <row r="472" spans="5:41">
      <c r="P472" s="8"/>
      <c r="Q472" s="13"/>
      <c r="R472" s="8"/>
      <c r="AO472" s="6"/>
    </row>
    <row r="473" spans="5:41">
      <c r="P473" s="8"/>
      <c r="Q473" s="13"/>
      <c r="R473" s="8"/>
      <c r="AO473" s="6"/>
    </row>
    <row r="474" spans="5:41">
      <c r="P474" s="8"/>
      <c r="Q474" s="13"/>
      <c r="R474" s="8"/>
      <c r="AO474" s="6"/>
    </row>
    <row r="475" spans="5:41">
      <c r="P475" s="8"/>
      <c r="Q475" s="13"/>
      <c r="R475" s="8"/>
      <c r="AO475" s="6"/>
    </row>
    <row r="476" spans="5:41">
      <c r="P476" s="8"/>
      <c r="Q476" s="13"/>
      <c r="R476" s="8"/>
      <c r="AO476" s="6"/>
    </row>
    <row r="477" spans="5:41">
      <c r="P477" s="8"/>
      <c r="Q477" s="13"/>
      <c r="R477" s="8"/>
      <c r="AO477" s="6"/>
    </row>
    <row r="478" spans="5:41">
      <c r="P478" s="8"/>
      <c r="Q478" s="13"/>
      <c r="R478" s="8"/>
      <c r="AO478" s="6"/>
    </row>
    <row r="479" spans="5:41">
      <c r="P479" s="8"/>
      <c r="Q479" s="13"/>
      <c r="R479" s="8"/>
      <c r="AO479" s="6"/>
    </row>
    <row r="480" spans="5:41">
      <c r="P480" s="8"/>
      <c r="Q480" s="13"/>
      <c r="R480" s="8"/>
      <c r="AO480" s="6"/>
    </row>
    <row r="481" spans="16:41">
      <c r="P481" s="8"/>
      <c r="Q481" s="13"/>
      <c r="R481" s="8"/>
      <c r="AO481" s="6"/>
    </row>
    <row r="482" spans="16:41">
      <c r="P482" s="8"/>
      <c r="Q482" s="13"/>
      <c r="R482" s="8"/>
      <c r="AO482" s="6"/>
    </row>
    <row r="483" spans="16:41">
      <c r="P483" s="8"/>
      <c r="Q483" s="13"/>
      <c r="R483" s="8"/>
      <c r="AO483" s="6"/>
    </row>
    <row r="484" spans="16:41">
      <c r="P484" s="8"/>
      <c r="Q484" s="13"/>
      <c r="R484" s="8"/>
      <c r="AO484" s="6"/>
    </row>
    <row r="485" spans="16:41">
      <c r="P485" s="8"/>
      <c r="Q485" s="13"/>
      <c r="R485" s="8"/>
      <c r="AO485" s="6"/>
    </row>
    <row r="486" spans="16:41">
      <c r="P486" s="8"/>
      <c r="Q486" s="13"/>
      <c r="R486" s="8"/>
      <c r="AO486" s="6"/>
    </row>
    <row r="487" spans="16:41">
      <c r="P487" s="8"/>
      <c r="Q487" s="13"/>
      <c r="R487" s="8"/>
      <c r="AO487" s="6"/>
    </row>
    <row r="488" spans="16:41">
      <c r="P488" s="8"/>
      <c r="Q488" s="13"/>
      <c r="R488" s="8"/>
      <c r="AO488" s="6"/>
    </row>
    <row r="489" spans="16:41">
      <c r="P489" s="8"/>
      <c r="Q489" s="13"/>
      <c r="R489" s="8"/>
      <c r="AO489" s="6"/>
    </row>
    <row r="490" spans="16:41">
      <c r="P490" s="8"/>
      <c r="Q490" s="13"/>
      <c r="R490" s="8"/>
      <c r="AO490" s="6"/>
    </row>
    <row r="491" spans="16:41">
      <c r="P491" s="8"/>
      <c r="Q491" s="13"/>
      <c r="R491" s="8"/>
      <c r="AO491" s="6"/>
    </row>
    <row r="492" spans="16:41">
      <c r="P492" s="8"/>
      <c r="Q492" s="13"/>
      <c r="R492" s="8"/>
      <c r="AO492" s="6"/>
    </row>
    <row r="493" spans="16:41">
      <c r="P493" s="8"/>
      <c r="Q493" s="13"/>
      <c r="R493" s="8"/>
      <c r="AO493" s="6"/>
    </row>
    <row r="494" spans="16:41">
      <c r="P494" s="8"/>
      <c r="Q494" s="13"/>
      <c r="R494" s="8"/>
      <c r="AO494" s="6"/>
    </row>
    <row r="495" spans="16:41">
      <c r="P495" s="8"/>
      <c r="Q495" s="13"/>
      <c r="R495" s="8"/>
      <c r="AO495" s="6"/>
    </row>
    <row r="496" spans="16:41">
      <c r="P496" s="8"/>
      <c r="Q496" s="13"/>
      <c r="R496" s="8"/>
      <c r="AO496" s="6"/>
    </row>
    <row r="497" spans="16:41">
      <c r="P497" s="8"/>
      <c r="Q497" s="13"/>
      <c r="R497" s="8"/>
      <c r="AO497" s="6"/>
    </row>
    <row r="498" spans="16:41">
      <c r="P498" s="8"/>
      <c r="Q498" s="13"/>
      <c r="R498" s="8"/>
      <c r="AO498" s="6"/>
    </row>
    <row r="499" spans="16:41">
      <c r="P499" s="8"/>
      <c r="Q499" s="13"/>
      <c r="R499" s="8"/>
      <c r="AO499" s="6"/>
    </row>
    <row r="500" spans="16:41">
      <c r="P500" s="8"/>
      <c r="Q500" s="13"/>
      <c r="R500" s="8"/>
      <c r="AO500" s="6"/>
    </row>
    <row r="501" spans="16:41">
      <c r="P501" s="8"/>
      <c r="Q501" s="13"/>
      <c r="R501" s="8"/>
      <c r="AO501" s="6"/>
    </row>
    <row r="502" spans="16:41">
      <c r="P502" s="8"/>
      <c r="Q502" s="13"/>
      <c r="R502" s="8"/>
      <c r="AO502" s="6"/>
    </row>
    <row r="503" spans="16:41">
      <c r="P503" s="8"/>
      <c r="Q503" s="13"/>
      <c r="R503" s="8"/>
      <c r="AO503" s="6"/>
    </row>
    <row r="504" spans="16:41">
      <c r="P504" s="8"/>
      <c r="Q504" s="13"/>
      <c r="R504" s="8"/>
      <c r="AO504" s="6"/>
    </row>
    <row r="505" spans="16:41">
      <c r="P505" s="8"/>
      <c r="Q505" s="13"/>
      <c r="R505" s="8"/>
      <c r="AO505" s="6"/>
    </row>
    <row r="506" spans="16:41">
      <c r="P506" s="8"/>
      <c r="Q506" s="13"/>
      <c r="R506" s="8"/>
      <c r="AO506" s="6"/>
    </row>
    <row r="507" spans="16:41">
      <c r="P507" s="8"/>
      <c r="Q507" s="13"/>
      <c r="R507" s="8"/>
      <c r="AO507" s="6"/>
    </row>
    <row r="508" spans="16:41">
      <c r="P508" s="8"/>
      <c r="Q508" s="13"/>
      <c r="R508" s="8"/>
      <c r="AO508" s="6"/>
    </row>
    <row r="509" spans="16:41">
      <c r="P509" s="8"/>
      <c r="Q509" s="13"/>
      <c r="R509" s="8"/>
      <c r="AO509" s="6"/>
    </row>
    <row r="510" spans="16:41">
      <c r="P510" s="8"/>
      <c r="Q510" s="13"/>
      <c r="R510" s="8"/>
      <c r="AO510" s="6"/>
    </row>
    <row r="511" spans="16:41">
      <c r="P511" s="8"/>
      <c r="Q511" s="13"/>
      <c r="R511" s="8"/>
      <c r="AO511" s="6"/>
    </row>
    <row r="512" spans="16:41">
      <c r="P512" s="8"/>
      <c r="Q512" s="13"/>
      <c r="R512" s="8"/>
      <c r="AO512" s="6"/>
    </row>
    <row r="513" spans="16:41">
      <c r="P513" s="8"/>
      <c r="Q513" s="13"/>
      <c r="R513" s="8"/>
      <c r="AO513" s="6"/>
    </row>
    <row r="514" spans="16:41">
      <c r="P514" s="8"/>
      <c r="Q514" s="13"/>
      <c r="R514" s="8"/>
      <c r="AO514" s="6"/>
    </row>
    <row r="515" spans="16:41">
      <c r="P515" s="8"/>
      <c r="Q515" s="13"/>
      <c r="R515" s="8"/>
      <c r="AO515" s="6"/>
    </row>
    <row r="516" spans="16:41">
      <c r="P516" s="8"/>
      <c r="Q516" s="13"/>
      <c r="R516" s="8"/>
      <c r="AO516" s="6"/>
    </row>
    <row r="517" spans="16:41">
      <c r="P517" s="8"/>
      <c r="Q517" s="13"/>
      <c r="R517" s="8"/>
      <c r="AO517" s="6"/>
    </row>
    <row r="518" spans="16:41">
      <c r="P518" s="8"/>
      <c r="Q518" s="13"/>
      <c r="R518" s="8"/>
      <c r="AO518" s="6"/>
    </row>
    <row r="519" spans="16:41">
      <c r="P519" s="8"/>
      <c r="Q519" s="13"/>
      <c r="R519" s="8"/>
      <c r="AO519" s="6"/>
    </row>
    <row r="520" spans="16:41">
      <c r="P520" s="8"/>
      <c r="Q520" s="13"/>
      <c r="R520" s="8"/>
      <c r="AO520" s="6"/>
    </row>
    <row r="521" spans="16:41">
      <c r="P521" s="8"/>
      <c r="Q521" s="13"/>
      <c r="R521" s="8"/>
      <c r="AO521" s="6"/>
    </row>
    <row r="522" spans="16:41">
      <c r="P522" s="8"/>
      <c r="Q522" s="13"/>
      <c r="R522" s="8"/>
      <c r="AO522" s="6"/>
    </row>
    <row r="523" spans="16:41">
      <c r="P523" s="8"/>
      <c r="Q523" s="13"/>
      <c r="R523" s="8"/>
      <c r="AO523" s="6"/>
    </row>
    <row r="524" spans="16:41">
      <c r="P524" s="8"/>
      <c r="Q524" s="13"/>
      <c r="R524" s="8"/>
      <c r="AO524" s="6"/>
    </row>
    <row r="525" spans="16:41">
      <c r="P525" s="8"/>
      <c r="Q525" s="13"/>
      <c r="R525" s="8"/>
      <c r="AO525" s="6"/>
    </row>
    <row r="526" spans="16:41">
      <c r="P526" s="8"/>
      <c r="Q526" s="13"/>
      <c r="R526" s="8"/>
      <c r="AO526" s="6"/>
    </row>
    <row r="527" spans="16:41">
      <c r="P527" s="8"/>
      <c r="Q527" s="13"/>
      <c r="R527" s="8"/>
      <c r="AO527" s="6"/>
    </row>
    <row r="528" spans="16:41">
      <c r="P528" s="8"/>
      <c r="Q528" s="13"/>
      <c r="R528" s="8"/>
      <c r="AO528" s="6"/>
    </row>
    <row r="529" spans="16:41">
      <c r="P529" s="8"/>
      <c r="Q529" s="13"/>
      <c r="R529" s="8"/>
      <c r="AO529" s="6"/>
    </row>
    <row r="530" spans="16:41">
      <c r="P530" s="8"/>
      <c r="Q530" s="13"/>
      <c r="R530" s="8"/>
      <c r="AO530" s="6"/>
    </row>
    <row r="531" spans="16:41">
      <c r="P531" s="8"/>
      <c r="Q531" s="13"/>
      <c r="R531" s="8"/>
      <c r="AO531" s="6"/>
    </row>
    <row r="532" spans="16:41">
      <c r="P532" s="8"/>
      <c r="Q532" s="13"/>
      <c r="R532" s="8"/>
      <c r="AO532" s="6"/>
    </row>
    <row r="533" spans="16:41">
      <c r="P533" s="8"/>
      <c r="Q533" s="13"/>
      <c r="R533" s="8"/>
      <c r="AO533" s="6"/>
    </row>
    <row r="534" spans="16:41">
      <c r="P534" s="8"/>
      <c r="Q534" s="13"/>
      <c r="R534" s="8"/>
      <c r="AO534" s="6"/>
    </row>
    <row r="535" spans="16:41">
      <c r="P535" s="8"/>
      <c r="Q535" s="13"/>
      <c r="R535" s="8"/>
      <c r="AO535" s="6"/>
    </row>
    <row r="536" spans="16:41">
      <c r="P536" s="8"/>
      <c r="Q536" s="13"/>
      <c r="R536" s="8"/>
      <c r="AO536" s="6"/>
    </row>
    <row r="537" spans="16:41">
      <c r="P537" s="8"/>
      <c r="Q537" s="13"/>
      <c r="R537" s="8"/>
      <c r="AO537" s="6"/>
    </row>
    <row r="538" spans="16:41">
      <c r="P538" s="8"/>
      <c r="Q538" s="13"/>
      <c r="R538" s="8"/>
      <c r="AO538" s="6"/>
    </row>
    <row r="539" spans="16:41">
      <c r="P539" s="8"/>
      <c r="Q539" s="13"/>
      <c r="R539" s="8"/>
      <c r="AO539" s="6"/>
    </row>
    <row r="540" spans="16:41">
      <c r="P540" s="8"/>
      <c r="Q540" s="13"/>
      <c r="R540" s="8"/>
      <c r="AO540" s="6"/>
    </row>
    <row r="542" spans="16:41">
      <c r="P542" s="8"/>
      <c r="Q542" s="13"/>
      <c r="R542" s="8"/>
      <c r="AO542" s="6"/>
    </row>
    <row r="543" spans="16:41">
      <c r="P543" s="8"/>
      <c r="Q543" s="13"/>
      <c r="R543" s="8"/>
      <c r="AO543" s="6"/>
    </row>
    <row r="544" spans="16:41">
      <c r="P544" s="8"/>
      <c r="Q544" s="13"/>
      <c r="R544" s="8"/>
      <c r="AO544" s="6"/>
    </row>
    <row r="545" spans="16:41">
      <c r="P545" s="8"/>
      <c r="Q545" s="13"/>
      <c r="R545" s="8"/>
      <c r="AO545" s="6"/>
    </row>
    <row r="546" spans="16:41">
      <c r="P546" s="8"/>
      <c r="Q546" s="13"/>
      <c r="R546" s="8"/>
      <c r="AO546" s="6"/>
    </row>
    <row r="547" spans="16:41">
      <c r="P547" s="8"/>
      <c r="Q547" s="13"/>
      <c r="R547" s="8"/>
      <c r="AO547" s="6"/>
    </row>
    <row r="548" spans="16:41">
      <c r="P548" s="8"/>
      <c r="Q548" s="13"/>
      <c r="R548" s="8"/>
      <c r="AO548" s="6"/>
    </row>
    <row r="549" spans="16:41">
      <c r="P549" s="8"/>
      <c r="Q549" s="13"/>
      <c r="R549" s="8"/>
      <c r="AO549" s="6"/>
    </row>
    <row r="550" spans="16:41">
      <c r="P550" s="8"/>
      <c r="Q550" s="13"/>
      <c r="R550" s="8"/>
      <c r="AO550" s="6"/>
    </row>
    <row r="551" spans="16:41">
      <c r="P551" s="8"/>
      <c r="Q551" s="13"/>
      <c r="R551" s="8"/>
      <c r="AO551" s="6"/>
    </row>
    <row r="552" spans="16:41">
      <c r="P552" s="8"/>
      <c r="Q552" s="13"/>
      <c r="R552" s="8"/>
      <c r="AO552" s="6"/>
    </row>
    <row r="553" spans="16:41">
      <c r="P553" s="8"/>
      <c r="Q553" s="13"/>
      <c r="R553" s="8"/>
      <c r="AO553" s="6"/>
    </row>
    <row r="554" spans="16:41">
      <c r="P554" s="8"/>
      <c r="Q554" s="13"/>
      <c r="R554" s="8"/>
      <c r="AO554" s="6"/>
    </row>
    <row r="555" spans="16:41">
      <c r="P555" s="8"/>
      <c r="Q555" s="13"/>
      <c r="R555" s="8"/>
      <c r="AO555" s="6"/>
    </row>
    <row r="556" spans="16:41">
      <c r="P556" s="8"/>
      <c r="Q556" s="13"/>
      <c r="R556" s="8"/>
      <c r="AO556" s="6"/>
    </row>
    <row r="557" spans="16:41">
      <c r="P557" s="8"/>
      <c r="Q557" s="13"/>
      <c r="R557" s="8"/>
      <c r="AO557" s="6"/>
    </row>
    <row r="558" spans="16:41">
      <c r="P558" s="8"/>
      <c r="Q558" s="13"/>
      <c r="R558" s="8"/>
      <c r="AO558" s="6"/>
    </row>
    <row r="559" spans="16:41">
      <c r="P559" s="8"/>
      <c r="Q559" s="13"/>
      <c r="R559" s="8"/>
      <c r="AO559" s="6"/>
    </row>
    <row r="560" spans="16:41">
      <c r="P560" s="8"/>
      <c r="Q560" s="13"/>
      <c r="R560" s="8"/>
      <c r="AO560" s="6"/>
    </row>
    <row r="561" spans="16:41">
      <c r="P561" s="8"/>
      <c r="Q561" s="13"/>
      <c r="R561" s="8"/>
      <c r="AO561" s="6"/>
    </row>
    <row r="562" spans="16:41">
      <c r="P562" s="8"/>
      <c r="Q562" s="13"/>
      <c r="R562" s="8"/>
      <c r="AO562" s="6"/>
    </row>
    <row r="563" spans="16:41">
      <c r="P563" s="8"/>
      <c r="Q563" s="13"/>
      <c r="R563" s="8"/>
      <c r="AO563" s="6"/>
    </row>
    <row r="564" spans="16:41">
      <c r="P564" s="8"/>
      <c r="Q564" s="13"/>
      <c r="R564" s="8"/>
      <c r="AO564" s="6"/>
    </row>
    <row r="565" spans="16:41">
      <c r="P565" s="8"/>
      <c r="Q565" s="13"/>
      <c r="R565" s="8"/>
      <c r="AO565" s="6"/>
    </row>
    <row r="566" spans="16:41">
      <c r="P566" s="8"/>
      <c r="Q566" s="13"/>
      <c r="R566" s="8"/>
      <c r="AO566" s="6"/>
    </row>
    <row r="567" spans="16:41">
      <c r="P567" s="8"/>
      <c r="Q567" s="13"/>
      <c r="R567" s="8"/>
      <c r="AO567" s="6"/>
    </row>
    <row r="568" spans="16:41">
      <c r="P568" s="8"/>
      <c r="Q568" s="13"/>
      <c r="R568" s="8"/>
      <c r="AO568" s="6"/>
    </row>
    <row r="569" spans="16:41">
      <c r="P569" s="8"/>
      <c r="Q569" s="13"/>
      <c r="R569" s="8"/>
      <c r="AO569" s="6"/>
    </row>
    <row r="570" spans="16:41">
      <c r="P570" s="8"/>
      <c r="Q570" s="13"/>
      <c r="R570" s="8"/>
      <c r="AO570" s="6"/>
    </row>
    <row r="571" spans="16:41">
      <c r="P571" s="8"/>
      <c r="Q571" s="13"/>
      <c r="R571" s="8"/>
      <c r="AO571" s="6"/>
    </row>
    <row r="572" spans="16:41">
      <c r="P572" s="8"/>
      <c r="Q572" s="13"/>
      <c r="R572" s="8"/>
      <c r="AO572" s="6"/>
    </row>
    <row r="573" spans="16:41">
      <c r="P573" s="8"/>
      <c r="Q573" s="13"/>
      <c r="R573" s="8"/>
      <c r="AO573" s="6"/>
    </row>
    <row r="574" spans="16:41">
      <c r="P574" s="8"/>
      <c r="Q574" s="13"/>
      <c r="R574" s="8"/>
      <c r="AO574" s="6"/>
    </row>
    <row r="575" spans="16:41">
      <c r="P575" s="8"/>
      <c r="Q575" s="13"/>
      <c r="R575" s="8"/>
      <c r="AO575" s="6"/>
    </row>
    <row r="576" spans="16:41">
      <c r="P576" s="8"/>
      <c r="Q576" s="13"/>
      <c r="R576" s="8"/>
      <c r="AO576" s="6"/>
    </row>
    <row r="577" spans="16:41">
      <c r="P577" s="8"/>
      <c r="Q577" s="13"/>
      <c r="R577" s="8"/>
      <c r="AO577" s="6"/>
    </row>
    <row r="578" spans="16:41">
      <c r="P578" s="8"/>
      <c r="Q578" s="13"/>
      <c r="R578" s="8"/>
      <c r="AO578" s="6"/>
    </row>
    <row r="579" spans="16:41">
      <c r="P579" s="8"/>
      <c r="Q579" s="13"/>
      <c r="R579" s="8"/>
      <c r="AO579" s="6"/>
    </row>
    <row r="580" spans="16:41">
      <c r="P580" s="8"/>
      <c r="Q580" s="13"/>
      <c r="R580" s="8"/>
      <c r="AO580" s="6"/>
    </row>
    <row r="581" spans="16:41">
      <c r="P581" s="8"/>
      <c r="Q581" s="13"/>
      <c r="R581" s="8"/>
      <c r="AO581" s="6"/>
    </row>
    <row r="582" spans="16:41">
      <c r="P582" s="8"/>
      <c r="Q582" s="13"/>
      <c r="R582" s="8"/>
      <c r="AO582" s="6"/>
    </row>
    <row r="583" spans="16:41">
      <c r="P583" s="8"/>
      <c r="Q583" s="13"/>
      <c r="R583" s="8"/>
      <c r="AO583" s="6"/>
    </row>
    <row r="584" spans="16:41">
      <c r="P584" s="8"/>
      <c r="Q584" s="13"/>
      <c r="R584" s="8"/>
      <c r="AO584" s="6"/>
    </row>
    <row r="585" spans="16:41">
      <c r="P585" s="8"/>
      <c r="Q585" s="13"/>
      <c r="R585" s="8"/>
      <c r="AO585" s="6"/>
    </row>
    <row r="586" spans="16:41">
      <c r="P586" s="8"/>
      <c r="Q586" s="13"/>
      <c r="R586" s="8"/>
      <c r="AO586" s="6"/>
    </row>
    <row r="587" spans="16:41">
      <c r="P587" s="8"/>
      <c r="Q587" s="13"/>
      <c r="R587" s="8"/>
      <c r="AO587" s="6"/>
    </row>
    <row r="588" spans="16:41">
      <c r="P588" s="8"/>
      <c r="Q588" s="13"/>
      <c r="R588" s="8"/>
      <c r="AO588" s="6"/>
    </row>
    <row r="589" spans="16:41">
      <c r="P589" s="8"/>
      <c r="Q589" s="13"/>
      <c r="R589" s="8"/>
      <c r="AO589" s="6"/>
    </row>
    <row r="590" spans="16:41">
      <c r="P590" s="8"/>
      <c r="Q590" s="13"/>
      <c r="R590" s="8"/>
      <c r="AO590" s="6"/>
    </row>
    <row r="591" spans="16:41">
      <c r="P591" s="8"/>
      <c r="Q591" s="13"/>
      <c r="R591" s="8"/>
      <c r="AO591" s="6"/>
    </row>
    <row r="592" spans="16:41">
      <c r="P592" s="8"/>
      <c r="Q592" s="13"/>
      <c r="R592" s="8"/>
      <c r="AO592" s="6"/>
    </row>
    <row r="593" spans="16:41">
      <c r="P593" s="8"/>
      <c r="Q593" s="13"/>
      <c r="R593" s="8"/>
      <c r="AO593" s="6"/>
    </row>
    <row r="594" spans="16:41">
      <c r="P594" s="8"/>
      <c r="Q594" s="13"/>
      <c r="R594" s="8"/>
      <c r="AO594" s="6"/>
    </row>
    <row r="595" spans="16:41">
      <c r="P595" s="8"/>
      <c r="Q595" s="13"/>
      <c r="R595" s="8"/>
      <c r="AO595" s="6"/>
    </row>
    <row r="596" spans="16:41">
      <c r="P596" s="8"/>
      <c r="Q596" s="13"/>
      <c r="R596" s="8"/>
      <c r="AO596" s="6"/>
    </row>
    <row r="597" spans="16:41">
      <c r="P597" s="8"/>
      <c r="Q597" s="13"/>
      <c r="R597" s="8"/>
      <c r="AO597" s="6"/>
    </row>
    <row r="598" spans="16:41">
      <c r="P598" s="8"/>
      <c r="Q598" s="13"/>
      <c r="R598" s="8"/>
      <c r="AO598" s="6"/>
    </row>
    <row r="599" spans="16:41">
      <c r="P599" s="8"/>
      <c r="Q599" s="13"/>
      <c r="R599" s="8"/>
      <c r="AO599" s="6"/>
    </row>
    <row r="600" spans="16:41">
      <c r="P600" s="8"/>
      <c r="Q600" s="13"/>
      <c r="R600" s="8"/>
      <c r="AO600" s="6"/>
    </row>
    <row r="601" spans="16:41">
      <c r="P601" s="8"/>
      <c r="Q601" s="13"/>
      <c r="R601" s="8"/>
      <c r="AO601" s="6"/>
    </row>
    <row r="602" spans="16:41">
      <c r="P602" s="8"/>
      <c r="Q602" s="13"/>
      <c r="R602" s="8"/>
      <c r="AO602" s="6"/>
    </row>
    <row r="603" spans="16:41">
      <c r="P603" s="8"/>
      <c r="Q603" s="13"/>
      <c r="R603" s="8"/>
      <c r="AO603" s="6"/>
    </row>
    <row r="604" spans="16:41">
      <c r="P604" s="8"/>
      <c r="Q604" s="13"/>
      <c r="R604" s="8"/>
      <c r="AO604" s="6"/>
    </row>
    <row r="605" spans="16:41">
      <c r="P605" s="8"/>
      <c r="Q605" s="13"/>
      <c r="R605" s="8"/>
      <c r="AO605" s="6"/>
    </row>
    <row r="606" spans="16:41">
      <c r="P606" s="8"/>
      <c r="Q606" s="13"/>
      <c r="R606" s="8"/>
      <c r="AO606" s="6"/>
    </row>
    <row r="607" spans="16:41">
      <c r="P607" s="8"/>
      <c r="Q607" s="13"/>
      <c r="R607" s="8"/>
      <c r="AO607" s="6"/>
    </row>
    <row r="608" spans="16:41">
      <c r="P608" s="8"/>
      <c r="Q608" s="13"/>
      <c r="R608" s="8"/>
      <c r="AO608" s="6"/>
    </row>
    <row r="609" spans="16:41">
      <c r="P609" s="8"/>
      <c r="Q609" s="13"/>
      <c r="R609" s="8"/>
      <c r="AO609" s="6"/>
    </row>
    <row r="610" spans="16:41">
      <c r="P610" s="8"/>
      <c r="Q610" s="13"/>
      <c r="R610" s="8"/>
      <c r="AO610" s="6"/>
    </row>
    <row r="611" spans="16:41">
      <c r="P611" s="8"/>
      <c r="Q611" s="13"/>
      <c r="R611" s="8"/>
      <c r="AO611" s="6"/>
    </row>
    <row r="612" spans="16:41">
      <c r="P612" s="8"/>
      <c r="Q612" s="13"/>
      <c r="R612" s="8"/>
      <c r="AO612" s="6"/>
    </row>
    <row r="613" spans="16:41">
      <c r="P613" s="8"/>
      <c r="Q613" s="13"/>
      <c r="R613" s="8"/>
      <c r="AO613" s="6"/>
    </row>
    <row r="614" spans="16:41">
      <c r="P614" s="8"/>
      <c r="Q614" s="13"/>
      <c r="R614" s="8"/>
      <c r="AO614" s="6"/>
    </row>
    <row r="615" spans="16:41">
      <c r="P615" s="8"/>
      <c r="Q615" s="13"/>
      <c r="R615" s="8"/>
      <c r="AO615" s="6"/>
    </row>
    <row r="616" spans="16:41">
      <c r="P616" s="8"/>
      <c r="Q616" s="13"/>
      <c r="R616" s="8"/>
      <c r="AO616" s="6"/>
    </row>
    <row r="617" spans="16:41">
      <c r="P617" s="8"/>
      <c r="Q617" s="13"/>
      <c r="R617" s="8"/>
      <c r="AO617" s="6"/>
    </row>
    <row r="618" spans="16:41">
      <c r="P618" s="8"/>
      <c r="Q618" s="13"/>
      <c r="R618" s="8"/>
      <c r="AO618" s="6"/>
    </row>
    <row r="619" spans="16:41">
      <c r="P619" s="8"/>
      <c r="Q619" s="13"/>
      <c r="R619" s="8"/>
      <c r="AO619" s="6"/>
    </row>
    <row r="620" spans="16:41">
      <c r="P620" s="8"/>
      <c r="Q620" s="13"/>
      <c r="R620" s="8"/>
      <c r="AO620" s="6"/>
    </row>
    <row r="621" spans="16:41">
      <c r="P621" s="8"/>
      <c r="Q621" s="13"/>
      <c r="R621" s="8"/>
      <c r="AO621" s="6"/>
    </row>
    <row r="622" spans="16:41">
      <c r="P622" s="8"/>
      <c r="Q622" s="13"/>
      <c r="R622" s="8"/>
      <c r="AO622" s="6"/>
    </row>
    <row r="623" spans="16:41">
      <c r="P623" s="8"/>
      <c r="Q623" s="13"/>
      <c r="R623" s="8"/>
      <c r="AO623" s="6"/>
    </row>
    <row r="624" spans="16:41">
      <c r="P624" s="8"/>
      <c r="Q624" s="13"/>
      <c r="R624" s="8"/>
      <c r="AO624" s="6"/>
    </row>
    <row r="625" spans="1:41">
      <c r="P625" s="8"/>
      <c r="Q625" s="13"/>
      <c r="R625" s="8"/>
      <c r="AO625" s="6"/>
    </row>
    <row r="630" spans="1:41" ht="15">
      <c r="A630" s="165"/>
      <c r="B630" s="165"/>
      <c r="C630" s="165"/>
      <c r="D630" s="165"/>
      <c r="L630" s="165"/>
      <c r="M630" s="762"/>
      <c r="Q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  <c r="AC630" s="165"/>
      <c r="AD630" s="165"/>
      <c r="AE630" s="165"/>
      <c r="AF630" s="165"/>
      <c r="AG630" s="165"/>
      <c r="AH630" s="165"/>
      <c r="AI630" s="165"/>
      <c r="AJ630" s="165"/>
      <c r="AK630" s="165"/>
      <c r="AL630" s="162"/>
      <c r="AM630" s="165"/>
      <c r="AN630" s="165"/>
      <c r="AO630" s="165"/>
    </row>
    <row r="631" spans="1:41" ht="15">
      <c r="A631" s="165"/>
      <c r="B631" s="165"/>
      <c r="C631" s="165"/>
      <c r="D631" s="165"/>
      <c r="L631" s="165"/>
      <c r="M631" s="762"/>
      <c r="Q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  <c r="AC631" s="165"/>
      <c r="AD631" s="165"/>
      <c r="AE631" s="165"/>
      <c r="AF631" s="165"/>
      <c r="AG631" s="165"/>
      <c r="AH631" s="165"/>
      <c r="AI631" s="165"/>
      <c r="AJ631" s="165"/>
      <c r="AK631" s="165"/>
      <c r="AL631" s="162"/>
      <c r="AM631" s="165"/>
      <c r="AN631" s="165"/>
      <c r="AO631" s="165"/>
    </row>
    <row r="632" spans="1:41" ht="15">
      <c r="A632" s="165"/>
      <c r="B632" s="165"/>
      <c r="C632" s="165"/>
      <c r="D632" s="165"/>
      <c r="L632" s="165"/>
      <c r="M632" s="762"/>
      <c r="Q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  <c r="AC632" s="165"/>
      <c r="AD632" s="165"/>
      <c r="AE632" s="165"/>
      <c r="AF632" s="165"/>
      <c r="AG632" s="165"/>
      <c r="AH632" s="165"/>
      <c r="AI632" s="165"/>
      <c r="AJ632" s="165"/>
      <c r="AK632" s="165"/>
      <c r="AL632" s="162"/>
      <c r="AM632" s="165"/>
      <c r="AN632" s="165"/>
      <c r="AO632" s="165"/>
    </row>
    <row r="633" spans="1:41" ht="15">
      <c r="A633" s="165"/>
      <c r="B633" s="165"/>
      <c r="C633" s="165"/>
      <c r="D633" s="165"/>
      <c r="L633" s="165"/>
      <c r="M633" s="762"/>
      <c r="Q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  <c r="AC633" s="165"/>
      <c r="AD633" s="165"/>
      <c r="AE633" s="165"/>
      <c r="AF633" s="165"/>
      <c r="AG633" s="165"/>
      <c r="AH633" s="165"/>
      <c r="AI633" s="165"/>
      <c r="AJ633" s="165"/>
      <c r="AK633" s="165"/>
      <c r="AL633" s="162"/>
      <c r="AM633" s="165"/>
      <c r="AN633" s="165"/>
      <c r="AO633" s="165"/>
    </row>
    <row r="634" spans="1:41" ht="15">
      <c r="A634" s="165"/>
      <c r="B634" s="165"/>
      <c r="C634" s="165"/>
      <c r="D634" s="165"/>
      <c r="L634" s="165"/>
      <c r="M634" s="762"/>
      <c r="Q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  <c r="AC634" s="165"/>
      <c r="AD634" s="165"/>
      <c r="AE634" s="165"/>
      <c r="AF634" s="165"/>
      <c r="AG634" s="165"/>
      <c r="AH634" s="165"/>
      <c r="AI634" s="165"/>
      <c r="AJ634" s="165"/>
      <c r="AK634" s="165"/>
      <c r="AL634" s="162"/>
      <c r="AM634" s="165"/>
      <c r="AN634" s="165"/>
      <c r="AO634" s="165"/>
    </row>
    <row r="635" spans="1:41" ht="15">
      <c r="A635" s="165"/>
      <c r="B635" s="165"/>
      <c r="C635" s="165"/>
      <c r="D635" s="165"/>
      <c r="L635" s="165"/>
      <c r="M635" s="762"/>
      <c r="Q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  <c r="AC635" s="165"/>
      <c r="AD635" s="165"/>
      <c r="AE635" s="165"/>
      <c r="AF635" s="165"/>
      <c r="AG635" s="165"/>
      <c r="AH635" s="165"/>
      <c r="AI635" s="165"/>
      <c r="AJ635" s="165"/>
      <c r="AK635" s="165"/>
      <c r="AL635" s="162"/>
      <c r="AM635" s="165"/>
      <c r="AN635" s="165"/>
      <c r="AO635" s="165"/>
    </row>
    <row r="636" spans="1:41" ht="15">
      <c r="A636" s="165"/>
      <c r="B636" s="165"/>
      <c r="C636" s="165"/>
      <c r="D636" s="165"/>
      <c r="L636" s="165"/>
      <c r="M636" s="762"/>
      <c r="Q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  <c r="AC636" s="165"/>
      <c r="AD636" s="165"/>
      <c r="AE636" s="165"/>
      <c r="AF636" s="165"/>
      <c r="AG636" s="165"/>
      <c r="AH636" s="165"/>
      <c r="AI636" s="165"/>
      <c r="AJ636" s="165"/>
      <c r="AK636" s="165"/>
      <c r="AL636" s="162"/>
      <c r="AM636" s="165"/>
      <c r="AN636" s="165"/>
      <c r="AO636" s="165"/>
    </row>
    <row r="637" spans="1:41" ht="15">
      <c r="A637" s="165"/>
      <c r="B637" s="165"/>
      <c r="C637" s="165"/>
      <c r="D637" s="165"/>
      <c r="L637" s="165"/>
      <c r="M637" s="762"/>
      <c r="Q637" s="165"/>
      <c r="S637" s="165"/>
      <c r="T637" s="165"/>
      <c r="U637" s="165"/>
      <c r="V637" s="165"/>
      <c r="W637" s="165"/>
      <c r="X637" s="165"/>
      <c r="Y637" s="165"/>
      <c r="Z637" s="165"/>
      <c r="AA637" s="165"/>
      <c r="AB637" s="165"/>
      <c r="AC637" s="165"/>
      <c r="AD637" s="165"/>
      <c r="AE637" s="165"/>
      <c r="AF637" s="165"/>
      <c r="AG637" s="165"/>
      <c r="AH637" s="165"/>
      <c r="AI637" s="165"/>
      <c r="AJ637" s="165"/>
      <c r="AK637" s="165"/>
      <c r="AL637" s="162"/>
      <c r="AM637" s="165"/>
      <c r="AN637" s="165"/>
      <c r="AO637" s="165"/>
    </row>
    <row r="638" spans="1:41" ht="15">
      <c r="A638" s="165"/>
      <c r="B638" s="165"/>
      <c r="C638" s="165"/>
      <c r="D638" s="165"/>
      <c r="L638" s="165"/>
      <c r="M638" s="762"/>
      <c r="Q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  <c r="AC638" s="165"/>
      <c r="AD638" s="165"/>
      <c r="AE638" s="165"/>
      <c r="AF638" s="165"/>
      <c r="AG638" s="165"/>
      <c r="AH638" s="165"/>
      <c r="AI638" s="165"/>
      <c r="AJ638" s="165"/>
      <c r="AK638" s="165"/>
      <c r="AL638" s="162"/>
      <c r="AM638" s="165"/>
      <c r="AN638" s="165"/>
      <c r="AO638" s="165"/>
    </row>
    <row r="639" spans="1:41" ht="15">
      <c r="A639" s="165"/>
      <c r="B639" s="165"/>
      <c r="C639" s="165"/>
      <c r="D639" s="165"/>
      <c r="L639" s="165"/>
      <c r="M639" s="762"/>
      <c r="Q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  <c r="AC639" s="165"/>
      <c r="AD639" s="165"/>
      <c r="AE639" s="165"/>
      <c r="AF639" s="165"/>
      <c r="AG639" s="165"/>
      <c r="AH639" s="165"/>
      <c r="AI639" s="165"/>
      <c r="AJ639" s="165"/>
      <c r="AK639" s="165"/>
      <c r="AL639" s="162"/>
      <c r="AM639" s="165"/>
      <c r="AN639" s="165"/>
      <c r="AO639" s="165"/>
    </row>
    <row r="640" spans="1:41" ht="15">
      <c r="A640" s="165"/>
      <c r="B640" s="165"/>
      <c r="C640" s="165"/>
      <c r="D640" s="165"/>
      <c r="L640" s="165"/>
      <c r="M640" s="762"/>
      <c r="Q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  <c r="AC640" s="165"/>
      <c r="AD640" s="165"/>
      <c r="AE640" s="165"/>
      <c r="AF640" s="165"/>
      <c r="AG640" s="165"/>
      <c r="AH640" s="165"/>
      <c r="AI640" s="165"/>
      <c r="AJ640" s="165"/>
      <c r="AK640" s="165"/>
      <c r="AL640" s="162"/>
      <c r="AM640" s="165"/>
      <c r="AN640" s="165"/>
      <c r="AO640" s="165"/>
    </row>
    <row r="641" spans="5:38" s="165" customFormat="1" ht="15">
      <c r="E641" s="331"/>
      <c r="M641" s="762"/>
      <c r="N641" s="164"/>
      <c r="O641" s="844"/>
      <c r="AL641" s="162"/>
    </row>
  </sheetData>
  <autoFilter ref="A4:CU285"/>
  <mergeCells count="4">
    <mergeCell ref="B1:P1"/>
    <mergeCell ref="B2:P2"/>
    <mergeCell ref="A258:B258"/>
    <mergeCell ref="A259:B259"/>
  </mergeCells>
  <pageMargins left="0.7" right="0.7" top="0.75" bottom="0.75" header="0.3" footer="0.3"/>
  <pageSetup orientation="portrait" verticalDpi="12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/>
  <dimension ref="A1:EK635"/>
  <sheetViews>
    <sheetView topLeftCell="A232" workbookViewId="0">
      <selection activeCell="B108" sqref="B108:B253"/>
    </sheetView>
  </sheetViews>
  <sheetFormatPr defaultRowHeight="16.5"/>
  <cols>
    <col min="1" max="1" width="5.5703125" style="862" customWidth="1"/>
    <col min="2" max="2" width="6.140625" style="64" customWidth="1"/>
    <col min="3" max="3" width="9.7109375" style="862" customWidth="1"/>
    <col min="4" max="4" width="29.7109375" style="331" customWidth="1"/>
    <col min="5" max="6" width="14.5703125" style="331" hidden="1" customWidth="1"/>
    <col min="7" max="7" width="7" style="331" hidden="1" customWidth="1"/>
    <col min="8" max="8" width="8.42578125" style="331" hidden="1" customWidth="1"/>
    <col min="9" max="9" width="12.140625" style="331" hidden="1" customWidth="1"/>
    <col min="10" max="10" width="19.7109375" style="331" hidden="1" customWidth="1"/>
    <col min="11" max="11" width="21.140625" style="866" hidden="1" customWidth="1"/>
    <col min="12" max="12" width="14.5703125" style="863" hidden="1" customWidth="1"/>
    <col min="13" max="13" width="14.28515625" style="863" hidden="1" customWidth="1"/>
    <col min="14" max="15" width="14.28515625" style="864" customWidth="1"/>
    <col min="16" max="16" width="22.5703125" style="864" customWidth="1"/>
    <col min="17" max="23" width="14.28515625" style="864" customWidth="1"/>
    <col min="24" max="57" width="14.28515625" style="844" customWidth="1"/>
    <col min="58" max="58" width="19.140625" style="165" customWidth="1"/>
    <col min="59" max="59" width="24.7109375" style="45" customWidth="1"/>
    <col min="60" max="60" width="33.140625" style="165" customWidth="1"/>
    <col min="61" max="73" width="16.85546875" style="172" customWidth="1"/>
    <col min="74" max="75" width="13.7109375" style="5" customWidth="1"/>
    <col min="76" max="76" width="42.42578125" style="7" customWidth="1"/>
    <col min="77" max="77" width="57.42578125" style="6" customWidth="1"/>
    <col min="78" max="79" width="75.7109375" style="6" customWidth="1"/>
    <col min="80" max="80" width="24" style="7" customWidth="1"/>
    <col min="81" max="81" width="20" style="6" customWidth="1"/>
    <col min="82" max="82" width="33.42578125" style="6" customWidth="1"/>
    <col min="83" max="83" width="53.42578125" style="172" customWidth="1"/>
    <col min="84" max="84" width="20.28515625" style="165" customWidth="1"/>
    <col min="85" max="16384" width="9.140625" style="165"/>
  </cols>
  <sheetData>
    <row r="1" spans="1:84" s="8" customFormat="1" ht="34.5" customHeight="1">
      <c r="A1" s="850"/>
      <c r="B1" s="1484" t="s">
        <v>2720</v>
      </c>
      <c r="C1" s="1484"/>
      <c r="D1" s="1484"/>
      <c r="E1" s="1484"/>
      <c r="F1" s="1484"/>
      <c r="G1" s="1484"/>
      <c r="H1" s="1484"/>
      <c r="I1" s="1484"/>
      <c r="J1" s="1484"/>
      <c r="K1" s="1484"/>
      <c r="L1" s="1484"/>
      <c r="M1" s="1484"/>
      <c r="N1" s="1484"/>
      <c r="O1" s="1484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  <c r="AA1" s="665"/>
      <c r="AB1" s="665"/>
      <c r="AC1" s="665"/>
      <c r="AD1" s="665"/>
      <c r="AE1" s="665"/>
      <c r="AF1" s="665"/>
      <c r="AG1" s="665"/>
      <c r="AH1" s="665"/>
      <c r="AI1" s="665"/>
      <c r="AJ1" s="665"/>
      <c r="AK1" s="665"/>
      <c r="AL1" s="665"/>
      <c r="AM1" s="665"/>
      <c r="AN1" s="665"/>
      <c r="AO1" s="665"/>
      <c r="AP1" s="665"/>
      <c r="AQ1" s="665"/>
      <c r="AR1" s="665"/>
      <c r="AS1" s="665"/>
      <c r="AT1" s="665"/>
      <c r="AU1" s="665"/>
      <c r="AV1" s="665"/>
      <c r="AW1" s="665"/>
      <c r="AX1" s="665"/>
      <c r="AY1" s="665"/>
      <c r="AZ1" s="665"/>
      <c r="BA1" s="665"/>
      <c r="BB1" s="665"/>
      <c r="BC1" s="665"/>
      <c r="BD1" s="665"/>
      <c r="BE1" s="665"/>
      <c r="BF1" s="665"/>
      <c r="BG1" s="2" t="s">
        <v>1</v>
      </c>
      <c r="BH1" s="3" t="s">
        <v>2</v>
      </c>
      <c r="BI1" s="4" t="s">
        <v>3</v>
      </c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5"/>
      <c r="BW1" s="5"/>
      <c r="BX1" s="6"/>
      <c r="BY1" s="6"/>
      <c r="BZ1" s="6"/>
      <c r="CA1" s="6"/>
      <c r="CB1" s="7"/>
      <c r="CC1" s="6"/>
      <c r="CD1" s="6"/>
      <c r="CE1" s="6"/>
    </row>
    <row r="2" spans="1:84" s="24" customFormat="1" ht="35.25" customHeight="1">
      <c r="A2" s="316" t="s">
        <v>6</v>
      </c>
      <c r="B2" s="316" t="s">
        <v>6</v>
      </c>
      <c r="C2" s="317" t="s">
        <v>7</v>
      </c>
      <c r="D2" s="317" t="s">
        <v>8</v>
      </c>
      <c r="E2" s="317" t="s">
        <v>498</v>
      </c>
      <c r="F2" s="317" t="s">
        <v>2576</v>
      </c>
      <c r="G2" s="318" t="s">
        <v>9</v>
      </c>
      <c r="H2" s="319" t="s">
        <v>10</v>
      </c>
      <c r="I2" s="319" t="s">
        <v>11</v>
      </c>
      <c r="J2" s="319" t="s">
        <v>12</v>
      </c>
      <c r="K2" s="319" t="s">
        <v>13</v>
      </c>
      <c r="L2" s="851" t="s">
        <v>14</v>
      </c>
      <c r="M2" s="851" t="s">
        <v>15</v>
      </c>
      <c r="N2" s="852" t="s">
        <v>2718</v>
      </c>
      <c r="O2" s="852" t="s">
        <v>2718</v>
      </c>
      <c r="P2" s="852" t="s">
        <v>2721</v>
      </c>
      <c r="Q2" s="852"/>
      <c r="R2" s="852"/>
      <c r="S2" s="852"/>
      <c r="T2" s="852"/>
      <c r="U2" s="852"/>
      <c r="V2" s="852"/>
      <c r="W2" s="852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0"/>
      <c r="AI2" s="830"/>
      <c r="AJ2" s="830"/>
      <c r="AK2" s="830"/>
      <c r="AL2" s="830"/>
      <c r="AM2" s="830"/>
      <c r="AN2" s="830"/>
      <c r="AO2" s="830"/>
      <c r="AP2" s="830"/>
      <c r="AQ2" s="830"/>
      <c r="AR2" s="830"/>
      <c r="AS2" s="830"/>
      <c r="AT2" s="830"/>
      <c r="AU2" s="830"/>
      <c r="AV2" s="830"/>
      <c r="AW2" s="830"/>
      <c r="AX2" s="830"/>
      <c r="AY2" s="830"/>
      <c r="AZ2" s="830"/>
      <c r="BA2" s="830"/>
      <c r="BB2" s="830"/>
      <c r="BC2" s="830"/>
      <c r="BD2" s="830"/>
      <c r="BE2" s="830"/>
      <c r="BF2" s="15" t="s">
        <v>16</v>
      </c>
      <c r="BG2" s="15" t="s">
        <v>17</v>
      </c>
      <c r="BH2" s="19" t="s">
        <v>18</v>
      </c>
      <c r="BI2" s="20" t="s">
        <v>19</v>
      </c>
      <c r="BJ2" s="20" t="s">
        <v>2465</v>
      </c>
      <c r="BK2" s="20" t="s">
        <v>2646</v>
      </c>
      <c r="BL2" s="20" t="s">
        <v>2647</v>
      </c>
      <c r="BM2" s="763" t="s">
        <v>2648</v>
      </c>
      <c r="BN2" s="763" t="s">
        <v>2649</v>
      </c>
      <c r="BO2" s="763" t="s">
        <v>2650</v>
      </c>
      <c r="BP2" s="763" t="s">
        <v>2651</v>
      </c>
      <c r="BQ2" s="763" t="s">
        <v>2652</v>
      </c>
      <c r="BR2" s="763" t="s">
        <v>2653</v>
      </c>
      <c r="BS2" s="763" t="s">
        <v>2654</v>
      </c>
      <c r="BT2" s="763" t="s">
        <v>2655</v>
      </c>
      <c r="BU2" s="763" t="s">
        <v>2656</v>
      </c>
      <c r="BV2" s="21" t="s">
        <v>20</v>
      </c>
      <c r="BW2" s="21"/>
      <c r="BX2" s="20" t="s">
        <v>21</v>
      </c>
      <c r="BY2" s="20" t="s">
        <v>22</v>
      </c>
      <c r="BZ2" s="22" t="s">
        <v>23</v>
      </c>
      <c r="CA2" s="22" t="s">
        <v>24</v>
      </c>
      <c r="CB2" s="22" t="s">
        <v>25</v>
      </c>
      <c r="CC2" s="23" t="s">
        <v>26</v>
      </c>
      <c r="CD2" s="23" t="s">
        <v>27</v>
      </c>
      <c r="CE2" s="20" t="s">
        <v>28</v>
      </c>
      <c r="CF2" s="24" t="s">
        <v>29</v>
      </c>
    </row>
    <row r="3" spans="1:84" s="37" customFormat="1" ht="18" customHeight="1">
      <c r="A3" s="25">
        <f>IF(C3=0,"",SUBTOTAL(3,C$3:C3))</f>
        <v>1</v>
      </c>
      <c r="B3" s="343">
        <v>1</v>
      </c>
      <c r="C3" s="25" t="s">
        <v>30</v>
      </c>
      <c r="D3" s="63" t="s">
        <v>31</v>
      </c>
      <c r="E3" s="774">
        <f>VLOOKUP(C3,'chuyển xếp 2024'!$C$5:$W$328,17,0)</f>
        <v>26000000</v>
      </c>
      <c r="F3" s="774">
        <f>VLOOKUP(C3,'chuyển xếp 2024'!$C$5:$W$328,19,0)</f>
        <v>0</v>
      </c>
      <c r="G3" s="63" t="s">
        <v>32</v>
      </c>
      <c r="H3" s="63" t="s">
        <v>33</v>
      </c>
      <c r="I3" s="63" t="s">
        <v>34</v>
      </c>
      <c r="J3" s="63" t="s">
        <v>35</v>
      </c>
      <c r="K3" s="853"/>
      <c r="L3" s="106">
        <v>31483</v>
      </c>
      <c r="M3" s="107">
        <v>41379</v>
      </c>
      <c r="N3" s="847">
        <v>500000</v>
      </c>
      <c r="O3" s="847"/>
      <c r="P3" s="847"/>
      <c r="Q3" s="847"/>
      <c r="R3" s="847"/>
      <c r="S3" s="847"/>
      <c r="T3" s="847"/>
      <c r="U3" s="847"/>
      <c r="V3" s="847"/>
      <c r="W3" s="847"/>
      <c r="X3" s="846"/>
      <c r="Y3" s="846"/>
      <c r="Z3" s="846"/>
      <c r="AA3" s="846"/>
      <c r="AB3" s="846"/>
      <c r="AC3" s="846"/>
      <c r="AD3" s="846"/>
      <c r="AE3" s="846"/>
      <c r="AF3" s="846"/>
      <c r="AG3" s="846"/>
      <c r="AH3" s="846"/>
      <c r="AI3" s="846"/>
      <c r="AJ3" s="846"/>
      <c r="AK3" s="846"/>
      <c r="AL3" s="846"/>
      <c r="AM3" s="846"/>
      <c r="AN3" s="846"/>
      <c r="AO3" s="846"/>
      <c r="AP3" s="846"/>
      <c r="AQ3" s="846"/>
      <c r="AR3" s="846"/>
      <c r="AS3" s="846"/>
      <c r="AT3" s="846"/>
      <c r="AU3" s="846"/>
      <c r="AV3" s="846"/>
      <c r="AW3" s="846"/>
      <c r="AX3" s="846"/>
      <c r="AY3" s="846"/>
      <c r="AZ3" s="846"/>
      <c r="BA3" s="846"/>
      <c r="BB3" s="846"/>
      <c r="BC3" s="846"/>
      <c r="BD3" s="846"/>
      <c r="BE3" s="846"/>
      <c r="BF3" s="32" t="s">
        <v>36</v>
      </c>
      <c r="BG3" s="32" t="s">
        <v>37</v>
      </c>
      <c r="BH3" s="32" t="str">
        <f t="shared" ref="BH3:BH76" ca="1" si="0">DATEDIF(M3,TODAY(),"Y") &amp; " NĂM " &amp;DATEDIF(M3,TODAY(),"YM") &amp; " THÁNG " &amp; DATEDIF(M3,TODAY(), "MD") &amp; " NGÀY "</f>
        <v xml:space="preserve">13 NĂM 4 THÁNG 4 NGÀY </v>
      </c>
      <c r="BI3" s="33" t="s">
        <v>38</v>
      </c>
      <c r="BJ3" s="33" t="str">
        <f>VLOOKUP(C3,Sheet5!$B$2:$G$253,6,0)</f>
        <v>092086007417</v>
      </c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4">
        <v>44743</v>
      </c>
      <c r="BW3" s="34"/>
      <c r="BX3" s="50" t="s">
        <v>232</v>
      </c>
      <c r="BY3" s="35" t="s">
        <v>39</v>
      </c>
      <c r="BZ3" s="35" t="s">
        <v>40</v>
      </c>
      <c r="CA3" s="35" t="s">
        <v>41</v>
      </c>
      <c r="CB3" s="34"/>
      <c r="CC3" s="32" t="s">
        <v>42</v>
      </c>
      <c r="CD3" s="32" t="s">
        <v>43</v>
      </c>
      <c r="CE3" s="32"/>
      <c r="CF3" s="36">
        <f t="shared" ref="CF3:CF74" ca="1" si="1">DATEDIF(L3,TODAY(),"y")</f>
        <v>40</v>
      </c>
    </row>
    <row r="4" spans="1:84" s="45" customFormat="1" ht="18" customHeight="1">
      <c r="A4" s="25">
        <f>IF(C4=0,"",SUBTOTAL(3,C$3:C4))</f>
        <v>2</v>
      </c>
      <c r="B4" s="338">
        <v>2</v>
      </c>
      <c r="C4" s="25" t="s">
        <v>44</v>
      </c>
      <c r="D4" s="63" t="s">
        <v>45</v>
      </c>
      <c r="E4" s="774">
        <f>VLOOKUP(C4,'chuyển xếp 2024'!$C$5:$W$328,17,0)</f>
        <v>23000000</v>
      </c>
      <c r="F4" s="774">
        <f>VLOOKUP(C4,'chuyển xếp 2024'!$C$5:$W$328,19,0)</f>
        <v>0</v>
      </c>
      <c r="G4" s="63" t="s">
        <v>32</v>
      </c>
      <c r="H4" s="63" t="s">
        <v>33</v>
      </c>
      <c r="I4" s="63" t="s">
        <v>34</v>
      </c>
      <c r="J4" s="854" t="s">
        <v>46</v>
      </c>
      <c r="K4" s="56"/>
      <c r="L4" s="106">
        <v>26344</v>
      </c>
      <c r="M4" s="107">
        <v>34243</v>
      </c>
      <c r="N4" s="847">
        <v>500000</v>
      </c>
      <c r="O4" s="847"/>
      <c r="P4" s="847"/>
      <c r="Q4" s="847"/>
      <c r="R4" s="847"/>
      <c r="S4" s="847"/>
      <c r="T4" s="847"/>
      <c r="U4" s="847"/>
      <c r="V4" s="847"/>
      <c r="W4" s="847"/>
      <c r="X4" s="846"/>
      <c r="Y4" s="846"/>
      <c r="Z4" s="846"/>
      <c r="AA4" s="846"/>
      <c r="AB4" s="846"/>
      <c r="AC4" s="846"/>
      <c r="AD4" s="846"/>
      <c r="AE4" s="846"/>
      <c r="AF4" s="846"/>
      <c r="AG4" s="846"/>
      <c r="AH4" s="846"/>
      <c r="AI4" s="846"/>
      <c r="AJ4" s="846"/>
      <c r="AK4" s="846"/>
      <c r="AL4" s="846"/>
      <c r="AM4" s="846"/>
      <c r="AN4" s="846"/>
      <c r="AO4" s="846"/>
      <c r="AP4" s="846"/>
      <c r="AQ4" s="846"/>
      <c r="AR4" s="846"/>
      <c r="AS4" s="846"/>
      <c r="AT4" s="846"/>
      <c r="AU4" s="846"/>
      <c r="AV4" s="846"/>
      <c r="AW4" s="846"/>
      <c r="AX4" s="846"/>
      <c r="AY4" s="846"/>
      <c r="AZ4" s="846"/>
      <c r="BA4" s="846"/>
      <c r="BB4" s="846"/>
      <c r="BC4" s="846"/>
      <c r="BD4" s="846"/>
      <c r="BE4" s="846"/>
      <c r="BF4" s="10" t="s">
        <v>36</v>
      </c>
      <c r="BG4" s="10"/>
      <c r="BH4" s="10" t="str">
        <f t="shared" ca="1" si="0"/>
        <v xml:space="preserve">32 NĂM 10 THÁNG 18 NGÀY </v>
      </c>
      <c r="BI4" s="33" t="s">
        <v>47</v>
      </c>
      <c r="BJ4" s="33" t="str">
        <f>VLOOKUP(C4,Sheet5!$B$2:$G$253,6,0)</f>
        <v>034072016055</v>
      </c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43">
        <v>44522</v>
      </c>
      <c r="BW4" s="43"/>
      <c r="BX4" s="50" t="s">
        <v>232</v>
      </c>
      <c r="BY4" s="44" t="s">
        <v>48</v>
      </c>
      <c r="BZ4" s="44" t="s">
        <v>49</v>
      </c>
      <c r="CA4" s="44" t="s">
        <v>49</v>
      </c>
      <c r="CB4" s="43"/>
      <c r="CC4" s="10" t="s">
        <v>50</v>
      </c>
      <c r="CD4" s="10" t="s">
        <v>51</v>
      </c>
      <c r="CE4" s="10"/>
      <c r="CF4" s="36">
        <f t="shared" ca="1" si="1"/>
        <v>54</v>
      </c>
    </row>
    <row r="5" spans="1:84" s="45" customFormat="1" ht="18" customHeight="1">
      <c r="A5" s="25">
        <f>IF(C5=0,"",SUBTOTAL(3,C$3:C5))</f>
        <v>3</v>
      </c>
      <c r="B5" s="25">
        <v>1</v>
      </c>
      <c r="C5" s="25" t="s">
        <v>52</v>
      </c>
      <c r="D5" s="63" t="s">
        <v>53</v>
      </c>
      <c r="E5" s="774">
        <f>VLOOKUP(C5,'chuyển xếp 2024'!$C$5:$W$328,17,0)</f>
        <v>7673000</v>
      </c>
      <c r="F5" s="774">
        <f>VLOOKUP(C5,'chuyển xếp 2024'!$C$5:$W$328,19,0)</f>
        <v>2365000</v>
      </c>
      <c r="G5" s="63" t="s">
        <v>32</v>
      </c>
      <c r="H5" s="63" t="s">
        <v>33</v>
      </c>
      <c r="I5" s="63" t="s">
        <v>34</v>
      </c>
      <c r="J5" s="63" t="s">
        <v>135</v>
      </c>
      <c r="K5" s="56" t="s">
        <v>1856</v>
      </c>
      <c r="L5" s="106">
        <v>32952</v>
      </c>
      <c r="M5" s="107">
        <v>41609</v>
      </c>
      <c r="N5" s="847">
        <v>500000</v>
      </c>
      <c r="O5" s="847"/>
      <c r="P5" s="847"/>
      <c r="Q5" s="847"/>
      <c r="R5" s="847"/>
      <c r="S5" s="847"/>
      <c r="T5" s="847"/>
      <c r="U5" s="847"/>
      <c r="V5" s="847"/>
      <c r="W5" s="847"/>
      <c r="X5" s="846"/>
      <c r="Y5" s="846"/>
      <c r="Z5" s="846"/>
      <c r="AA5" s="846"/>
      <c r="AB5" s="846"/>
      <c r="AC5" s="846"/>
      <c r="AD5" s="846"/>
      <c r="AE5" s="846"/>
      <c r="AF5" s="846"/>
      <c r="AG5" s="846"/>
      <c r="AH5" s="846"/>
      <c r="AI5" s="846"/>
      <c r="AJ5" s="846"/>
      <c r="AK5" s="846"/>
      <c r="AL5" s="846"/>
      <c r="AM5" s="846"/>
      <c r="AN5" s="846"/>
      <c r="AO5" s="846"/>
      <c r="AP5" s="846"/>
      <c r="AQ5" s="846"/>
      <c r="AR5" s="846"/>
      <c r="AS5" s="846"/>
      <c r="AT5" s="846"/>
      <c r="AU5" s="846"/>
      <c r="AV5" s="846"/>
      <c r="AW5" s="846"/>
      <c r="AX5" s="846"/>
      <c r="AY5" s="846"/>
      <c r="AZ5" s="846"/>
      <c r="BA5" s="846"/>
      <c r="BB5" s="846"/>
      <c r="BC5" s="846"/>
      <c r="BD5" s="846"/>
      <c r="BE5" s="846"/>
      <c r="BF5" s="10" t="s">
        <v>36</v>
      </c>
      <c r="BG5" s="10" t="s">
        <v>54</v>
      </c>
      <c r="BH5" s="10" t="str">
        <f t="shared" ca="1" si="0"/>
        <v xml:space="preserve">12 NĂM 8 THÁNG 18 NGÀY </v>
      </c>
      <c r="BI5" s="33" t="s">
        <v>55</v>
      </c>
      <c r="BJ5" s="33" t="str">
        <f>VLOOKUP(C5,Sheet5!$B$2:$G$253,6,0)</f>
        <v>092090014793</v>
      </c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43"/>
      <c r="BW5" s="43"/>
      <c r="BX5" s="50" t="s">
        <v>232</v>
      </c>
      <c r="BY5" s="44" t="s">
        <v>56</v>
      </c>
      <c r="BZ5" s="46" t="s">
        <v>57</v>
      </c>
      <c r="CA5" s="46" t="s">
        <v>57</v>
      </c>
      <c r="CB5" s="47" t="s">
        <v>58</v>
      </c>
      <c r="CC5" s="10" t="s">
        <v>50</v>
      </c>
      <c r="CD5" s="10" t="s">
        <v>59</v>
      </c>
      <c r="CE5" s="10" t="s">
        <v>60</v>
      </c>
      <c r="CF5" s="36">
        <f t="shared" ca="1" si="1"/>
        <v>36</v>
      </c>
    </row>
    <row r="6" spans="1:84" s="45" customFormat="1" ht="18" customHeight="1">
      <c r="A6" s="25">
        <f>IF(C6=0,"",SUBTOTAL(3,C$3:C6))</f>
        <v>4</v>
      </c>
      <c r="B6" s="25">
        <v>2</v>
      </c>
      <c r="C6" s="25" t="s">
        <v>61</v>
      </c>
      <c r="D6" s="63" t="s">
        <v>62</v>
      </c>
      <c r="E6" s="774">
        <f>VLOOKUP(C6,'chuyển xếp 2024'!$C$5:$W$328,17,0)</f>
        <v>7673000</v>
      </c>
      <c r="F6" s="774">
        <f>VLOOKUP(C6,'chuyển xếp 2024'!$C$5:$W$328,19,0)</f>
        <v>1892000</v>
      </c>
      <c r="G6" s="63" t="s">
        <v>63</v>
      </c>
      <c r="H6" s="63" t="s">
        <v>33</v>
      </c>
      <c r="I6" s="63" t="s">
        <v>34</v>
      </c>
      <c r="J6" s="63" t="s">
        <v>64</v>
      </c>
      <c r="K6" s="56" t="s">
        <v>1856</v>
      </c>
      <c r="L6" s="106">
        <v>32616</v>
      </c>
      <c r="M6" s="107">
        <v>40977</v>
      </c>
      <c r="N6" s="847">
        <v>500000</v>
      </c>
      <c r="O6" s="847"/>
      <c r="P6" s="847"/>
      <c r="Q6" s="847"/>
      <c r="R6" s="847"/>
      <c r="S6" s="847"/>
      <c r="T6" s="847"/>
      <c r="U6" s="847"/>
      <c r="V6" s="847"/>
      <c r="W6" s="847"/>
      <c r="X6" s="846"/>
      <c r="Y6" s="846"/>
      <c r="Z6" s="846"/>
      <c r="AA6" s="846"/>
      <c r="AB6" s="846"/>
      <c r="AC6" s="846"/>
      <c r="AD6" s="846"/>
      <c r="AE6" s="846"/>
      <c r="AF6" s="846"/>
      <c r="AG6" s="846"/>
      <c r="AH6" s="846"/>
      <c r="AI6" s="846"/>
      <c r="AJ6" s="846"/>
      <c r="AK6" s="846"/>
      <c r="AL6" s="846"/>
      <c r="AM6" s="846"/>
      <c r="AN6" s="846"/>
      <c r="AO6" s="846"/>
      <c r="AP6" s="846"/>
      <c r="AQ6" s="846"/>
      <c r="AR6" s="846"/>
      <c r="AS6" s="846"/>
      <c r="AT6" s="846"/>
      <c r="AU6" s="846"/>
      <c r="AV6" s="846"/>
      <c r="AW6" s="846"/>
      <c r="AX6" s="846"/>
      <c r="AY6" s="846"/>
      <c r="AZ6" s="846"/>
      <c r="BA6" s="846"/>
      <c r="BB6" s="846"/>
      <c r="BC6" s="846"/>
      <c r="BD6" s="846"/>
      <c r="BE6" s="846"/>
      <c r="BF6" s="32" t="s">
        <v>36</v>
      </c>
      <c r="BG6" s="32" t="s">
        <v>66</v>
      </c>
      <c r="BH6" s="32" t="str">
        <f t="shared" ca="1" si="0"/>
        <v xml:space="preserve">14 NĂM 5 THÁNG 10 NGÀY </v>
      </c>
      <c r="BI6" s="33" t="s">
        <v>67</v>
      </c>
      <c r="BJ6" s="33" t="str">
        <f>VLOOKUP(C6,Sheet5!$B$2:$G$253,6,0)</f>
        <v>094189000207</v>
      </c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4">
        <v>38540</v>
      </c>
      <c r="BW6" s="34"/>
      <c r="BX6" s="50" t="s">
        <v>232</v>
      </c>
      <c r="BY6" s="35" t="s">
        <v>69</v>
      </c>
      <c r="BZ6" s="48" t="s">
        <v>70</v>
      </c>
      <c r="CA6" s="48" t="s">
        <v>70</v>
      </c>
      <c r="CB6" s="49" t="s">
        <v>71</v>
      </c>
      <c r="CC6" s="32" t="s">
        <v>50</v>
      </c>
      <c r="CD6" s="32" t="s">
        <v>72</v>
      </c>
      <c r="CE6" s="32" t="s">
        <v>73</v>
      </c>
      <c r="CF6" s="36">
        <f t="shared" ca="1" si="1"/>
        <v>37</v>
      </c>
    </row>
    <row r="7" spans="1:84" s="45" customFormat="1" ht="18" customHeight="1">
      <c r="A7" s="25">
        <f>IF(C7=0,"",SUBTOTAL(3,C$3:C7))</f>
        <v>5</v>
      </c>
      <c r="B7" s="25">
        <v>3</v>
      </c>
      <c r="C7" s="66" t="s">
        <v>101</v>
      </c>
      <c r="D7" s="67" t="s">
        <v>102</v>
      </c>
      <c r="E7" s="774">
        <f>VLOOKUP(C7,'chuyển xếp 2024'!$C$5:$W$328,17,0)</f>
        <v>7105000</v>
      </c>
      <c r="F7" s="774">
        <f>VLOOKUP(C7,'chuyển xếp 2024'!$C$5:$W$328,19,0)</f>
        <v>0</v>
      </c>
      <c r="G7" s="63" t="s">
        <v>63</v>
      </c>
      <c r="H7" s="63" t="s">
        <v>33</v>
      </c>
      <c r="I7" s="63" t="s">
        <v>34</v>
      </c>
      <c r="J7" s="63"/>
      <c r="K7" s="56" t="s">
        <v>1856</v>
      </c>
      <c r="L7" s="75">
        <v>34769</v>
      </c>
      <c r="M7" s="75">
        <v>43282</v>
      </c>
      <c r="N7" s="847">
        <v>500000</v>
      </c>
      <c r="O7" s="847"/>
      <c r="P7" s="847"/>
      <c r="Q7" s="847"/>
      <c r="R7" s="847"/>
      <c r="S7" s="847"/>
      <c r="T7" s="847"/>
      <c r="U7" s="847"/>
      <c r="V7" s="847"/>
      <c r="W7" s="847"/>
      <c r="X7" s="846"/>
      <c r="Y7" s="846"/>
      <c r="Z7" s="846"/>
      <c r="AA7" s="846"/>
      <c r="AB7" s="846"/>
      <c r="AC7" s="846"/>
      <c r="AD7" s="846"/>
      <c r="AE7" s="846"/>
      <c r="AF7" s="846"/>
      <c r="AG7" s="846"/>
      <c r="AH7" s="846"/>
      <c r="AI7" s="846"/>
      <c r="AJ7" s="846"/>
      <c r="AK7" s="846"/>
      <c r="AL7" s="846"/>
      <c r="AM7" s="846"/>
      <c r="AN7" s="846"/>
      <c r="AO7" s="846"/>
      <c r="AP7" s="846"/>
      <c r="AQ7" s="846"/>
      <c r="AR7" s="846"/>
      <c r="AS7" s="846"/>
      <c r="AT7" s="846"/>
      <c r="AU7" s="846"/>
      <c r="AV7" s="846"/>
      <c r="AW7" s="846"/>
      <c r="AX7" s="846"/>
      <c r="AY7" s="846"/>
      <c r="AZ7" s="846"/>
      <c r="BA7" s="846"/>
      <c r="BB7" s="846"/>
      <c r="BC7" s="846"/>
      <c r="BD7" s="846"/>
      <c r="BE7" s="846"/>
      <c r="BF7" s="10" t="s">
        <v>36</v>
      </c>
      <c r="BG7" s="52" t="s">
        <v>103</v>
      </c>
      <c r="BH7" s="10" t="str">
        <f t="shared" ca="1" si="0"/>
        <v xml:space="preserve">8 NĂM 1 THÁNG 18 NGÀY </v>
      </c>
      <c r="BI7" s="54" t="s">
        <v>104</v>
      </c>
      <c r="BJ7" s="33" t="str">
        <f>VLOOKUP(C7,Sheet5!$B$2:$G$253,6,0)</f>
        <v>092195009932</v>
      </c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3">
        <v>41193</v>
      </c>
      <c r="BW7" s="43"/>
      <c r="BX7" s="50" t="s">
        <v>232</v>
      </c>
      <c r="BY7" s="44" t="s">
        <v>97</v>
      </c>
      <c r="BZ7" s="50" t="s">
        <v>105</v>
      </c>
      <c r="CA7" s="50" t="s">
        <v>105</v>
      </c>
      <c r="CB7" s="51" t="s">
        <v>106</v>
      </c>
      <c r="CC7" s="10" t="s">
        <v>50</v>
      </c>
      <c r="CD7" s="10" t="s">
        <v>107</v>
      </c>
      <c r="CE7" s="10" t="s">
        <v>60</v>
      </c>
      <c r="CF7" s="36">
        <f t="shared" ca="1" si="1"/>
        <v>31</v>
      </c>
    </row>
    <row r="8" spans="1:84" s="45" customFormat="1" ht="18" customHeight="1">
      <c r="A8" s="25">
        <f>IF(C8=0,"",SUBTOTAL(3,C$3:C8))</f>
        <v>6</v>
      </c>
      <c r="B8" s="25">
        <v>4</v>
      </c>
      <c r="C8" s="66" t="s">
        <v>108</v>
      </c>
      <c r="D8" s="67" t="s">
        <v>109</v>
      </c>
      <c r="E8" s="774">
        <f>VLOOKUP(C8,'chuyển xếp 2024'!$C$5:$W$328,17,0)</f>
        <v>7105000</v>
      </c>
      <c r="F8" s="774">
        <f>VLOOKUP(C8,'chuyển xếp 2024'!$C$5:$W$328,19,0)</f>
        <v>0</v>
      </c>
      <c r="G8" s="63" t="s">
        <v>32</v>
      </c>
      <c r="H8" s="63" t="s">
        <v>33</v>
      </c>
      <c r="I8" s="63" t="s">
        <v>34</v>
      </c>
      <c r="J8" s="63"/>
      <c r="K8" s="56" t="s">
        <v>1856</v>
      </c>
      <c r="L8" s="75">
        <v>35312</v>
      </c>
      <c r="M8" s="75">
        <v>43647</v>
      </c>
      <c r="N8" s="847">
        <v>500000</v>
      </c>
      <c r="O8" s="847"/>
      <c r="P8" s="847"/>
      <c r="Q8" s="847"/>
      <c r="R8" s="847"/>
      <c r="S8" s="847"/>
      <c r="T8" s="847"/>
      <c r="U8" s="847"/>
      <c r="V8" s="847"/>
      <c r="W8" s="847"/>
      <c r="X8" s="846"/>
      <c r="Y8" s="846"/>
      <c r="Z8" s="846"/>
      <c r="AA8" s="846"/>
      <c r="AB8" s="846"/>
      <c r="AC8" s="846"/>
      <c r="AD8" s="846"/>
      <c r="AE8" s="846"/>
      <c r="AF8" s="846"/>
      <c r="AG8" s="846"/>
      <c r="AH8" s="846"/>
      <c r="AI8" s="846"/>
      <c r="AJ8" s="846"/>
      <c r="AK8" s="846"/>
      <c r="AL8" s="846"/>
      <c r="AM8" s="846"/>
      <c r="AN8" s="846"/>
      <c r="AO8" s="846"/>
      <c r="AP8" s="846"/>
      <c r="AQ8" s="846"/>
      <c r="AR8" s="846"/>
      <c r="AS8" s="846"/>
      <c r="AT8" s="846"/>
      <c r="AU8" s="846"/>
      <c r="AV8" s="846"/>
      <c r="AW8" s="846"/>
      <c r="AX8" s="846"/>
      <c r="AY8" s="846"/>
      <c r="AZ8" s="846"/>
      <c r="BA8" s="846"/>
      <c r="BB8" s="846"/>
      <c r="BC8" s="846"/>
      <c r="BD8" s="846"/>
      <c r="BE8" s="846"/>
      <c r="BF8" s="53" t="s">
        <v>36</v>
      </c>
      <c r="BG8" s="53" t="s">
        <v>110</v>
      </c>
      <c r="BH8" s="10" t="str">
        <f t="shared" ca="1" si="0"/>
        <v xml:space="preserve">7 NĂM 1 THÁNG 18 NGÀY </v>
      </c>
      <c r="BI8" s="50">
        <v>341841411</v>
      </c>
      <c r="BJ8" s="33" t="str">
        <f>VLOOKUP(C8,Sheet5!$B$2:$G$253,6,0)</f>
        <v>087096014501</v>
      </c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43">
        <v>41081</v>
      </c>
      <c r="BW8" s="43"/>
      <c r="BX8" s="50" t="s">
        <v>232</v>
      </c>
      <c r="BY8" s="44" t="s">
        <v>111</v>
      </c>
      <c r="BZ8" s="50" t="s">
        <v>112</v>
      </c>
      <c r="CA8" s="50" t="s">
        <v>112</v>
      </c>
      <c r="CB8" s="51" t="s">
        <v>113</v>
      </c>
      <c r="CC8" s="10" t="s">
        <v>50</v>
      </c>
      <c r="CD8" s="10" t="s">
        <v>114</v>
      </c>
      <c r="CE8" s="10" t="s">
        <v>60</v>
      </c>
      <c r="CF8" s="36">
        <f t="shared" ca="1" si="1"/>
        <v>29</v>
      </c>
    </row>
    <row r="9" spans="1:84" s="45" customFormat="1" ht="18" customHeight="1">
      <c r="A9" s="25">
        <f>IF(C9=0,"",SUBTOTAL(3,C$3:C9))</f>
        <v>7</v>
      </c>
      <c r="B9" s="25">
        <v>5</v>
      </c>
      <c r="C9" s="66" t="s">
        <v>115</v>
      </c>
      <c r="D9" s="67" t="s">
        <v>116</v>
      </c>
      <c r="E9" s="774">
        <f>VLOOKUP(C9,'chuyển xếp 2024'!$C$5:$W$328,17,0)</f>
        <v>7105000</v>
      </c>
      <c r="F9" s="774">
        <f>VLOOKUP(C9,'chuyển xếp 2024'!$C$5:$W$328,19,0)</f>
        <v>0</v>
      </c>
      <c r="G9" s="63" t="s">
        <v>63</v>
      </c>
      <c r="H9" s="63" t="s">
        <v>33</v>
      </c>
      <c r="I9" s="63" t="s">
        <v>34</v>
      </c>
      <c r="J9" s="63"/>
      <c r="K9" s="56" t="s">
        <v>1856</v>
      </c>
      <c r="L9" s="75">
        <v>35554</v>
      </c>
      <c r="M9" s="75">
        <v>44349</v>
      </c>
      <c r="N9" s="847">
        <v>500000</v>
      </c>
      <c r="O9" s="847"/>
      <c r="P9" s="847"/>
      <c r="Q9" s="847"/>
      <c r="R9" s="847"/>
      <c r="S9" s="847"/>
      <c r="T9" s="847"/>
      <c r="U9" s="847"/>
      <c r="V9" s="847"/>
      <c r="W9" s="847"/>
      <c r="X9" s="846"/>
      <c r="Y9" s="846"/>
      <c r="Z9" s="846"/>
      <c r="AA9" s="846"/>
      <c r="AB9" s="846"/>
      <c r="AC9" s="846"/>
      <c r="AD9" s="846"/>
      <c r="AE9" s="846"/>
      <c r="AF9" s="846"/>
      <c r="AG9" s="846"/>
      <c r="AH9" s="846"/>
      <c r="AI9" s="846"/>
      <c r="AJ9" s="846"/>
      <c r="AK9" s="846"/>
      <c r="AL9" s="846"/>
      <c r="AM9" s="846"/>
      <c r="AN9" s="846"/>
      <c r="AO9" s="846"/>
      <c r="AP9" s="846"/>
      <c r="AQ9" s="846"/>
      <c r="AR9" s="846"/>
      <c r="AS9" s="846"/>
      <c r="AT9" s="846"/>
      <c r="AU9" s="846"/>
      <c r="AV9" s="846"/>
      <c r="AW9" s="846"/>
      <c r="AX9" s="846"/>
      <c r="AY9" s="846"/>
      <c r="AZ9" s="846"/>
      <c r="BA9" s="846"/>
      <c r="BB9" s="846"/>
      <c r="BC9" s="846"/>
      <c r="BD9" s="846"/>
      <c r="BE9" s="846"/>
      <c r="BF9" s="53" t="s">
        <v>36</v>
      </c>
      <c r="BG9" s="53" t="s">
        <v>118</v>
      </c>
      <c r="BH9" s="10" t="str">
        <f t="shared" ca="1" si="0"/>
        <v xml:space="preserve">5 NĂM 2 THÁNG 17 NGÀY </v>
      </c>
      <c r="BI9" s="77" t="s">
        <v>1397</v>
      </c>
      <c r="BJ9" s="33" t="str">
        <f>VLOOKUP(C9,Sheet5!$B$2:$G$253,6,0)</f>
        <v>089197013110</v>
      </c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43">
        <v>44916</v>
      </c>
      <c r="BW9" s="43"/>
      <c r="BX9" s="50" t="s">
        <v>232</v>
      </c>
      <c r="BY9" s="44" t="s">
        <v>119</v>
      </c>
      <c r="BZ9" s="50" t="s">
        <v>120</v>
      </c>
      <c r="CA9" s="50" t="s">
        <v>121</v>
      </c>
      <c r="CB9" s="51" t="s">
        <v>122</v>
      </c>
      <c r="CC9" s="10" t="s">
        <v>50</v>
      </c>
      <c r="CD9" s="10" t="s">
        <v>123</v>
      </c>
      <c r="CE9" s="10" t="s">
        <v>60</v>
      </c>
      <c r="CF9" s="36">
        <f t="shared" ca="1" si="1"/>
        <v>29</v>
      </c>
    </row>
    <row r="10" spans="1:84" s="45" customFormat="1" ht="18" customHeight="1">
      <c r="A10" s="25">
        <f>IF(C10=0,"",SUBTOTAL(3,C$3:C10))</f>
        <v>8</v>
      </c>
      <c r="B10" s="25">
        <v>6</v>
      </c>
      <c r="C10" s="25" t="s">
        <v>164</v>
      </c>
      <c r="D10" s="63" t="s">
        <v>165</v>
      </c>
      <c r="E10" s="774">
        <f>VLOOKUP(C10,'chuyển xếp 2024'!$C$5:$W$328,17,0)</f>
        <v>6375000</v>
      </c>
      <c r="F10" s="774">
        <f>VLOOKUP(C10,'chuyển xếp 2024'!$C$5:$W$328,19,0)</f>
        <v>0</v>
      </c>
      <c r="G10" s="63" t="s">
        <v>63</v>
      </c>
      <c r="H10" s="63" t="s">
        <v>33</v>
      </c>
      <c r="I10" s="63" t="s">
        <v>34</v>
      </c>
      <c r="J10" s="63"/>
      <c r="K10" s="56" t="s">
        <v>1856</v>
      </c>
      <c r="L10" s="106">
        <v>29150</v>
      </c>
      <c r="M10" s="107">
        <v>41744</v>
      </c>
      <c r="N10" s="847">
        <v>500000</v>
      </c>
      <c r="O10" s="847"/>
      <c r="P10" s="847"/>
      <c r="Q10" s="847"/>
      <c r="R10" s="847"/>
      <c r="S10" s="847"/>
      <c r="T10" s="847"/>
      <c r="U10" s="847"/>
      <c r="V10" s="847"/>
      <c r="W10" s="847"/>
      <c r="X10" s="846"/>
      <c r="Y10" s="846"/>
      <c r="Z10" s="846"/>
      <c r="AA10" s="846"/>
      <c r="AB10" s="846"/>
      <c r="AC10" s="846"/>
      <c r="AD10" s="846"/>
      <c r="AE10" s="846"/>
      <c r="AF10" s="846"/>
      <c r="AG10" s="846"/>
      <c r="AH10" s="846"/>
      <c r="AI10" s="846"/>
      <c r="AJ10" s="846"/>
      <c r="AK10" s="846"/>
      <c r="AL10" s="846"/>
      <c r="AM10" s="846"/>
      <c r="AN10" s="846"/>
      <c r="AO10" s="846"/>
      <c r="AP10" s="846"/>
      <c r="AQ10" s="846"/>
      <c r="AR10" s="846"/>
      <c r="AS10" s="846"/>
      <c r="AT10" s="846"/>
      <c r="AU10" s="846"/>
      <c r="AV10" s="846"/>
      <c r="AW10" s="846"/>
      <c r="AX10" s="846"/>
      <c r="AY10" s="846"/>
      <c r="AZ10" s="846"/>
      <c r="BA10" s="846"/>
      <c r="BB10" s="846"/>
      <c r="BC10" s="846"/>
      <c r="BD10" s="846"/>
      <c r="BE10" s="846"/>
      <c r="BF10" s="10" t="s">
        <v>36</v>
      </c>
      <c r="BG10" s="10" t="s">
        <v>166</v>
      </c>
      <c r="BH10" s="10" t="str">
        <f t="shared" ca="1" si="0"/>
        <v xml:space="preserve">12 NĂM 4 THÁNG 4 NGÀY </v>
      </c>
      <c r="BI10" s="33" t="s">
        <v>167</v>
      </c>
      <c r="BJ10" s="33" t="str">
        <f>VLOOKUP(C10,Sheet5!$B$2:$G$253,6,0)</f>
        <v>036179013255</v>
      </c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43"/>
      <c r="BW10" s="43"/>
      <c r="BX10" s="50" t="s">
        <v>232</v>
      </c>
      <c r="BY10" s="44" t="s">
        <v>168</v>
      </c>
      <c r="BZ10" s="50" t="s">
        <v>169</v>
      </c>
      <c r="CA10" s="50" t="s">
        <v>169</v>
      </c>
      <c r="CB10" s="51" t="s">
        <v>170</v>
      </c>
      <c r="CC10" s="10" t="s">
        <v>93</v>
      </c>
      <c r="CD10" s="10" t="s">
        <v>100</v>
      </c>
      <c r="CE10" s="10" t="s">
        <v>60</v>
      </c>
      <c r="CF10" s="36">
        <f t="shared" ca="1" si="1"/>
        <v>46</v>
      </c>
    </row>
    <row r="11" spans="1:84" s="45" customFormat="1" ht="18" customHeight="1">
      <c r="A11" s="25">
        <f>IF(C11=0,"",SUBTOTAL(3,C$3:C11))</f>
        <v>9</v>
      </c>
      <c r="B11" s="25">
        <v>7</v>
      </c>
      <c r="C11" s="69" t="s">
        <v>197</v>
      </c>
      <c r="D11" s="70" t="s">
        <v>198</v>
      </c>
      <c r="E11" s="774">
        <f>VLOOKUP(C11,'chuyển xếp 2024'!$C$5:$W$328,17,0)</f>
        <v>8287000</v>
      </c>
      <c r="F11" s="774">
        <f>VLOOKUP(C11,'chuyển xếp 2024'!$C$5:$W$328,19,0)</f>
        <v>0</v>
      </c>
      <c r="G11" s="63" t="s">
        <v>63</v>
      </c>
      <c r="H11" s="63" t="s">
        <v>33</v>
      </c>
      <c r="I11" s="63" t="s">
        <v>34</v>
      </c>
      <c r="J11" s="67"/>
      <c r="K11" s="56" t="s">
        <v>1856</v>
      </c>
      <c r="L11" s="106">
        <v>30333</v>
      </c>
      <c r="M11" s="107">
        <v>39539</v>
      </c>
      <c r="N11" s="847">
        <v>500000</v>
      </c>
      <c r="O11" s="847"/>
      <c r="P11" s="847"/>
      <c r="Q11" s="847"/>
      <c r="R11" s="847"/>
      <c r="S11" s="847"/>
      <c r="T11" s="847"/>
      <c r="U11" s="847"/>
      <c r="V11" s="847"/>
      <c r="W11" s="847"/>
      <c r="X11" s="846"/>
      <c r="Y11" s="846"/>
      <c r="Z11" s="846"/>
      <c r="AA11" s="846"/>
      <c r="AB11" s="846"/>
      <c r="AC11" s="846"/>
      <c r="AD11" s="846"/>
      <c r="AE11" s="846"/>
      <c r="AF11" s="846"/>
      <c r="AG11" s="846"/>
      <c r="AH11" s="846"/>
      <c r="AI11" s="846"/>
      <c r="AJ11" s="846"/>
      <c r="AK11" s="846"/>
      <c r="AL11" s="846"/>
      <c r="AM11" s="846"/>
      <c r="AN11" s="846"/>
      <c r="AO11" s="846"/>
      <c r="AP11" s="846"/>
      <c r="AQ11" s="846"/>
      <c r="AR11" s="846"/>
      <c r="AS11" s="846"/>
      <c r="AT11" s="846"/>
      <c r="AU11" s="846"/>
      <c r="AV11" s="846"/>
      <c r="AW11" s="846"/>
      <c r="AX11" s="846"/>
      <c r="AY11" s="846"/>
      <c r="AZ11" s="846"/>
      <c r="BA11" s="846"/>
      <c r="BB11" s="846"/>
      <c r="BC11" s="846"/>
      <c r="BD11" s="846"/>
      <c r="BE11" s="846"/>
      <c r="BF11" s="53" t="s">
        <v>36</v>
      </c>
      <c r="BG11" s="10" t="s">
        <v>199</v>
      </c>
      <c r="BH11" s="10" t="str">
        <f t="shared" ca="1" si="0"/>
        <v xml:space="preserve">18 NĂM 4 THÁNG 18 NGÀY </v>
      </c>
      <c r="BI11" s="33" t="s">
        <v>200</v>
      </c>
      <c r="BJ11" s="33" t="str">
        <f>VLOOKUP(C11,Sheet5!$B$2:$G$253,6,0)</f>
        <v>093183000309</v>
      </c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43"/>
      <c r="BW11" s="43"/>
      <c r="BX11" s="50" t="s">
        <v>232</v>
      </c>
      <c r="BY11" s="44" t="s">
        <v>201</v>
      </c>
      <c r="BZ11" s="50" t="s">
        <v>202</v>
      </c>
      <c r="CA11" s="50" t="s">
        <v>202</v>
      </c>
      <c r="CB11" s="52"/>
      <c r="CC11" s="50" t="s">
        <v>50</v>
      </c>
      <c r="CD11" s="50" t="s">
        <v>72</v>
      </c>
      <c r="CE11" s="10" t="s">
        <v>60</v>
      </c>
      <c r="CF11" s="36">
        <f t="shared" ca="1" si="1"/>
        <v>43</v>
      </c>
    </row>
    <row r="12" spans="1:84" s="36" customFormat="1" ht="18" customHeight="1">
      <c r="A12" s="25">
        <f>IF(C12=0,"",SUBTOTAL(3,C$3:C12))</f>
        <v>10</v>
      </c>
      <c r="B12" s="25">
        <v>8</v>
      </c>
      <c r="C12" s="69" t="s">
        <v>1956</v>
      </c>
      <c r="D12" s="70" t="s">
        <v>1952</v>
      </c>
      <c r="E12" s="774">
        <f>VLOOKUP(C12,'chuyển xếp 2024'!$C$5:$W$328,17,0)</f>
        <v>6579000</v>
      </c>
      <c r="F12" s="774">
        <f>VLOOKUP(C12,'chuyển xếp 2024'!$C$5:$W$328,19,0)</f>
        <v>0</v>
      </c>
      <c r="G12" s="63" t="s">
        <v>32</v>
      </c>
      <c r="H12" s="63" t="s">
        <v>33</v>
      </c>
      <c r="I12" s="63" t="s">
        <v>34</v>
      </c>
      <c r="J12" s="67"/>
      <c r="K12" s="56" t="s">
        <v>1856</v>
      </c>
      <c r="L12" s="106">
        <v>36024</v>
      </c>
      <c r="M12" s="107">
        <v>45231</v>
      </c>
      <c r="N12" s="847">
        <v>500000</v>
      </c>
      <c r="O12" s="847"/>
      <c r="P12" s="847"/>
      <c r="Q12" s="847"/>
      <c r="R12" s="847"/>
      <c r="S12" s="847"/>
      <c r="T12" s="847"/>
      <c r="U12" s="847"/>
      <c r="V12" s="847"/>
      <c r="W12" s="847"/>
      <c r="X12" s="846"/>
      <c r="Y12" s="846"/>
      <c r="Z12" s="846"/>
      <c r="AA12" s="846"/>
      <c r="AB12" s="846"/>
      <c r="AC12" s="846"/>
      <c r="AD12" s="846"/>
      <c r="AE12" s="846"/>
      <c r="AF12" s="846"/>
      <c r="AG12" s="846"/>
      <c r="AH12" s="846"/>
      <c r="AI12" s="846"/>
      <c r="AJ12" s="846"/>
      <c r="AK12" s="846"/>
      <c r="AL12" s="846"/>
      <c r="AM12" s="846"/>
      <c r="AN12" s="846"/>
      <c r="AO12" s="846"/>
      <c r="AP12" s="846"/>
      <c r="AQ12" s="846"/>
      <c r="AR12" s="846"/>
      <c r="AS12" s="846"/>
      <c r="AT12" s="846"/>
      <c r="AU12" s="846"/>
      <c r="AV12" s="846"/>
      <c r="AW12" s="846"/>
      <c r="AX12" s="846"/>
      <c r="AY12" s="846"/>
      <c r="AZ12" s="846"/>
      <c r="BA12" s="846"/>
      <c r="BB12" s="846"/>
      <c r="BC12" s="846"/>
      <c r="BD12" s="846"/>
      <c r="BE12" s="846"/>
      <c r="BF12" s="53" t="s">
        <v>36</v>
      </c>
      <c r="BG12" s="56" t="s">
        <v>1972</v>
      </c>
      <c r="BH12" s="56" t="str">
        <f t="shared" ca="1" si="0"/>
        <v xml:space="preserve">2 NĂM 9 THÁNG 18 NGÀY </v>
      </c>
      <c r="BI12" s="80" t="s">
        <v>1973</v>
      </c>
      <c r="BJ12" s="33" t="s">
        <v>1973</v>
      </c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75" t="s">
        <v>1974</v>
      </c>
      <c r="BW12" s="75"/>
      <c r="BX12" s="46" t="s">
        <v>232</v>
      </c>
      <c r="BY12" s="108" t="s">
        <v>1975</v>
      </c>
      <c r="BZ12" s="46" t="s">
        <v>1976</v>
      </c>
      <c r="CA12" s="46"/>
      <c r="CB12" s="66"/>
      <c r="CC12" s="46" t="s">
        <v>50</v>
      </c>
      <c r="CD12" s="46" t="s">
        <v>434</v>
      </c>
      <c r="CE12" s="56" t="s">
        <v>60</v>
      </c>
      <c r="CF12" s="36">
        <f t="shared" ca="1" si="1"/>
        <v>28</v>
      </c>
    </row>
    <row r="13" spans="1:84" s="491" customFormat="1" ht="18" customHeight="1">
      <c r="A13" s="25">
        <f>IF(C13=0,"",SUBTOTAL(3,C$3:C13))</f>
        <v>11</v>
      </c>
      <c r="B13" s="25">
        <v>9</v>
      </c>
      <c r="C13" s="69" t="s">
        <v>2460</v>
      </c>
      <c r="D13" s="70" t="s">
        <v>1221</v>
      </c>
      <c r="E13" s="774">
        <f>VLOOKUP(C13,'chuyển xếp 2024'!$C$5:$W$328,17,0)</f>
        <v>5466000</v>
      </c>
      <c r="F13" s="774">
        <f>VLOOKUP(C13,'chuyển xếp 2024'!$C$5:$W$328,19,0)</f>
        <v>0</v>
      </c>
      <c r="G13" s="63" t="s">
        <v>32</v>
      </c>
      <c r="H13" s="63" t="s">
        <v>33</v>
      </c>
      <c r="I13" s="63" t="s">
        <v>34</v>
      </c>
      <c r="J13" s="67"/>
      <c r="K13" s="56" t="s">
        <v>1856</v>
      </c>
      <c r="L13" s="106">
        <v>37034</v>
      </c>
      <c r="M13" s="107">
        <v>45444</v>
      </c>
      <c r="N13" s="834"/>
      <c r="O13" s="847">
        <v>300000</v>
      </c>
      <c r="P13" s="834"/>
      <c r="Q13" s="834"/>
      <c r="R13" s="834"/>
      <c r="S13" s="834"/>
      <c r="T13" s="834"/>
      <c r="U13" s="834"/>
      <c r="V13" s="834"/>
      <c r="W13" s="834"/>
      <c r="X13" s="835"/>
      <c r="Y13" s="835"/>
      <c r="Z13" s="835"/>
      <c r="AA13" s="835"/>
      <c r="AB13" s="835"/>
      <c r="AC13" s="835"/>
      <c r="AD13" s="835"/>
      <c r="AE13" s="835"/>
      <c r="AF13" s="835"/>
      <c r="AG13" s="835"/>
      <c r="AH13" s="835"/>
      <c r="AI13" s="835"/>
      <c r="AJ13" s="835"/>
      <c r="AK13" s="835"/>
      <c r="AL13" s="835"/>
      <c r="AM13" s="835"/>
      <c r="AN13" s="835"/>
      <c r="AO13" s="835"/>
      <c r="AP13" s="835"/>
      <c r="AQ13" s="835"/>
      <c r="AR13" s="835"/>
      <c r="AS13" s="835"/>
      <c r="AT13" s="835"/>
      <c r="AU13" s="835"/>
      <c r="AV13" s="835"/>
      <c r="AW13" s="835"/>
      <c r="AX13" s="835"/>
      <c r="AY13" s="835"/>
      <c r="AZ13" s="835"/>
      <c r="BA13" s="835"/>
      <c r="BB13" s="835"/>
      <c r="BC13" s="835"/>
      <c r="BD13" s="835"/>
      <c r="BE13" s="835"/>
      <c r="BF13" s="481" t="s">
        <v>117</v>
      </c>
      <c r="BG13" s="484" t="s">
        <v>2461</v>
      </c>
      <c r="BH13" s="484" t="str">
        <f t="shared" ca="1" si="0"/>
        <v xml:space="preserve">2 NĂM 2 THÁNG 18 NGÀY </v>
      </c>
      <c r="BI13" s="487">
        <v>93201003354</v>
      </c>
      <c r="BJ13" s="33" t="s">
        <v>2466</v>
      </c>
      <c r="BK13" s="487"/>
      <c r="BL13" s="487"/>
      <c r="BM13" s="487"/>
      <c r="BN13" s="487"/>
      <c r="BO13" s="487"/>
      <c r="BP13" s="487"/>
      <c r="BQ13" s="487"/>
      <c r="BR13" s="487"/>
      <c r="BS13" s="487"/>
      <c r="BT13" s="487"/>
      <c r="BU13" s="487"/>
      <c r="BV13" s="488">
        <v>44326</v>
      </c>
      <c r="BW13" s="488"/>
      <c r="BX13" s="499" t="s">
        <v>232</v>
      </c>
      <c r="BY13" s="489" t="s">
        <v>2462</v>
      </c>
      <c r="BZ13" s="499" t="s">
        <v>2463</v>
      </c>
      <c r="CA13" s="499"/>
      <c r="CB13" s="480"/>
      <c r="CC13" s="499" t="s">
        <v>130</v>
      </c>
      <c r="CD13" s="499" t="s">
        <v>2464</v>
      </c>
      <c r="CE13" s="484" t="s">
        <v>60</v>
      </c>
      <c r="CF13" s="491">
        <f t="shared" ca="1" si="1"/>
        <v>25</v>
      </c>
    </row>
    <row r="14" spans="1:84" s="37" customFormat="1" ht="18" customHeight="1">
      <c r="A14" s="25">
        <f>IF(C14=0,"",SUBTOTAL(3,C$3:C14))</f>
        <v>12</v>
      </c>
      <c r="B14" s="25">
        <v>1</v>
      </c>
      <c r="C14" s="25" t="s">
        <v>132</v>
      </c>
      <c r="D14" s="63" t="s">
        <v>133</v>
      </c>
      <c r="E14" s="774">
        <f>VLOOKUP(C14,'chuyển xếp 2024'!$C$5:$W$328,17,0)</f>
        <v>21850000</v>
      </c>
      <c r="F14" s="774">
        <f>VLOOKUP(C14,'chuyển xếp 2024'!$C$5:$W$328,19,0)</f>
        <v>0</v>
      </c>
      <c r="G14" s="63" t="s">
        <v>32</v>
      </c>
      <c r="H14" s="63" t="s">
        <v>33</v>
      </c>
      <c r="I14" s="63" t="s">
        <v>134</v>
      </c>
      <c r="J14" s="63" t="s">
        <v>135</v>
      </c>
      <c r="K14" s="56" t="s">
        <v>1848</v>
      </c>
      <c r="L14" s="106">
        <v>28775</v>
      </c>
      <c r="M14" s="107">
        <v>37104</v>
      </c>
      <c r="N14" s="847">
        <v>500000</v>
      </c>
      <c r="O14" s="847"/>
      <c r="P14" s="847"/>
      <c r="Q14" s="847"/>
      <c r="R14" s="847"/>
      <c r="S14" s="847"/>
      <c r="T14" s="847"/>
      <c r="U14" s="847"/>
      <c r="V14" s="847"/>
      <c r="W14" s="847"/>
      <c r="X14" s="846"/>
      <c r="Y14" s="846"/>
      <c r="Z14" s="846"/>
      <c r="AA14" s="846"/>
      <c r="AB14" s="846"/>
      <c r="AC14" s="846"/>
      <c r="AD14" s="846"/>
      <c r="AE14" s="846"/>
      <c r="AF14" s="846"/>
      <c r="AG14" s="846"/>
      <c r="AH14" s="846"/>
      <c r="AI14" s="846"/>
      <c r="AJ14" s="846"/>
      <c r="AK14" s="846"/>
      <c r="AL14" s="846"/>
      <c r="AM14" s="846"/>
      <c r="AN14" s="846"/>
      <c r="AO14" s="846"/>
      <c r="AP14" s="846"/>
      <c r="AQ14" s="846"/>
      <c r="AR14" s="846"/>
      <c r="AS14" s="846"/>
      <c r="AT14" s="846"/>
      <c r="AU14" s="846"/>
      <c r="AV14" s="846"/>
      <c r="AW14" s="846"/>
      <c r="AX14" s="846"/>
      <c r="AY14" s="846"/>
      <c r="AZ14" s="846"/>
      <c r="BA14" s="846"/>
      <c r="BB14" s="846"/>
      <c r="BC14" s="846"/>
      <c r="BD14" s="846"/>
      <c r="BE14" s="846"/>
      <c r="BF14" s="32" t="s">
        <v>36</v>
      </c>
      <c r="BG14" s="32" t="s">
        <v>137</v>
      </c>
      <c r="BH14" s="32" t="str">
        <f t="shared" ca="1" si="0"/>
        <v xml:space="preserve">25 NĂM 0 THÁNG 18 NGÀY </v>
      </c>
      <c r="BI14" s="33" t="s">
        <v>138</v>
      </c>
      <c r="BJ14" s="33" t="str">
        <f>VLOOKUP(C14,Sheet5!$B$2:$G$253,6,0)</f>
        <v>089078019969</v>
      </c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4"/>
      <c r="BW14" s="34"/>
      <c r="BX14" s="50" t="s">
        <v>232</v>
      </c>
      <c r="BY14" s="35" t="s">
        <v>139</v>
      </c>
      <c r="BZ14" s="48" t="s">
        <v>140</v>
      </c>
      <c r="CA14" s="48" t="s">
        <v>141</v>
      </c>
      <c r="CB14" s="49" t="s">
        <v>142</v>
      </c>
      <c r="CC14" s="32" t="s">
        <v>50</v>
      </c>
      <c r="CD14" s="32" t="s">
        <v>143</v>
      </c>
      <c r="CE14" s="32" t="s">
        <v>73</v>
      </c>
      <c r="CF14" s="36">
        <f t="shared" ca="1" si="1"/>
        <v>47</v>
      </c>
    </row>
    <row r="15" spans="1:84" s="37" customFormat="1" ht="18" customHeight="1">
      <c r="A15" s="25">
        <f>IF(C15=0,"",SUBTOTAL(3,C$3:C15))</f>
        <v>13</v>
      </c>
      <c r="B15" s="25">
        <v>2</v>
      </c>
      <c r="C15" s="25" t="s">
        <v>2719</v>
      </c>
      <c r="D15" s="63" t="s">
        <v>172</v>
      </c>
      <c r="E15" s="774"/>
      <c r="F15" s="774"/>
      <c r="G15" s="63"/>
      <c r="H15" s="63"/>
      <c r="I15" s="63"/>
      <c r="J15" s="63"/>
      <c r="K15" s="56"/>
      <c r="L15" s="106"/>
      <c r="M15" s="107"/>
      <c r="N15" s="847">
        <v>500000</v>
      </c>
      <c r="O15" s="847"/>
      <c r="P15" s="847"/>
      <c r="Q15" s="847"/>
      <c r="R15" s="847"/>
      <c r="S15" s="847"/>
      <c r="T15" s="847"/>
      <c r="U15" s="847"/>
      <c r="V15" s="847"/>
      <c r="W15" s="847"/>
      <c r="X15" s="846"/>
      <c r="Y15" s="846"/>
      <c r="Z15" s="846"/>
      <c r="AA15" s="846"/>
      <c r="AB15" s="846"/>
      <c r="AC15" s="846"/>
      <c r="AD15" s="846"/>
      <c r="AE15" s="846"/>
      <c r="AF15" s="846"/>
      <c r="AG15" s="846"/>
      <c r="AH15" s="846"/>
      <c r="AI15" s="846"/>
      <c r="AJ15" s="846"/>
      <c r="AK15" s="846"/>
      <c r="AL15" s="846"/>
      <c r="AM15" s="846"/>
      <c r="AN15" s="846"/>
      <c r="AO15" s="846"/>
      <c r="AP15" s="846"/>
      <c r="AQ15" s="846"/>
      <c r="AR15" s="846"/>
      <c r="AS15" s="846"/>
      <c r="AT15" s="846"/>
      <c r="AU15" s="846"/>
      <c r="AV15" s="846"/>
      <c r="AW15" s="846"/>
      <c r="AX15" s="846"/>
      <c r="AY15" s="846"/>
      <c r="AZ15" s="846"/>
      <c r="BA15" s="846"/>
      <c r="BB15" s="846"/>
      <c r="BC15" s="846"/>
      <c r="BD15" s="846"/>
      <c r="BE15" s="846"/>
      <c r="BF15" s="32"/>
      <c r="BG15" s="32"/>
      <c r="BH15" s="32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4"/>
      <c r="BW15" s="34"/>
      <c r="BX15" s="50"/>
      <c r="BY15" s="35"/>
      <c r="BZ15" s="48"/>
      <c r="CA15" s="48"/>
      <c r="CB15" s="49"/>
      <c r="CC15" s="32"/>
      <c r="CD15" s="32"/>
      <c r="CE15" s="32"/>
      <c r="CF15" s="36"/>
    </row>
    <row r="16" spans="1:84" s="45" customFormat="1" ht="18" customHeight="1">
      <c r="A16" s="25">
        <f>IF(C16=0,"",SUBTOTAL(3,C$3:C16))</f>
        <v>14</v>
      </c>
      <c r="B16" s="25">
        <v>3</v>
      </c>
      <c r="C16" s="25" t="s">
        <v>74</v>
      </c>
      <c r="D16" s="63" t="s">
        <v>75</v>
      </c>
      <c r="E16" s="774">
        <f>VLOOKUP(C16,'chuyển xếp 2024'!$C$5:$W$328,17,0)</f>
        <v>8287000</v>
      </c>
      <c r="F16" s="774">
        <f>VLOOKUP(C16,'chuyển xếp 2024'!$C$5:$W$328,19,0)</f>
        <v>1892000</v>
      </c>
      <c r="G16" s="63" t="s">
        <v>32</v>
      </c>
      <c r="H16" s="63" t="s">
        <v>33</v>
      </c>
      <c r="I16" s="63" t="s">
        <v>34</v>
      </c>
      <c r="J16" s="63" t="s">
        <v>64</v>
      </c>
      <c r="K16" s="56" t="s">
        <v>1848</v>
      </c>
      <c r="L16" s="106">
        <v>28537</v>
      </c>
      <c r="M16" s="107">
        <v>34824</v>
      </c>
      <c r="N16" s="847">
        <v>500000</v>
      </c>
      <c r="O16" s="847"/>
      <c r="P16" s="847"/>
      <c r="Q16" s="847"/>
      <c r="R16" s="847"/>
      <c r="S16" s="847"/>
      <c r="T16" s="847"/>
      <c r="U16" s="847"/>
      <c r="V16" s="847"/>
      <c r="W16" s="847"/>
      <c r="X16" s="846"/>
      <c r="Y16" s="846"/>
      <c r="Z16" s="846"/>
      <c r="AA16" s="846"/>
      <c r="AB16" s="846"/>
      <c r="AC16" s="846"/>
      <c r="AD16" s="846"/>
      <c r="AE16" s="846"/>
      <c r="AF16" s="846"/>
      <c r="AG16" s="846"/>
      <c r="AH16" s="846"/>
      <c r="AI16" s="846"/>
      <c r="AJ16" s="846"/>
      <c r="AK16" s="846"/>
      <c r="AL16" s="846"/>
      <c r="AM16" s="846"/>
      <c r="AN16" s="846"/>
      <c r="AO16" s="846"/>
      <c r="AP16" s="846"/>
      <c r="AQ16" s="846"/>
      <c r="AR16" s="846"/>
      <c r="AS16" s="846"/>
      <c r="AT16" s="846"/>
      <c r="AU16" s="846"/>
      <c r="AV16" s="846"/>
      <c r="AW16" s="846"/>
      <c r="AX16" s="846"/>
      <c r="AY16" s="846"/>
      <c r="AZ16" s="846"/>
      <c r="BA16" s="846"/>
      <c r="BB16" s="846"/>
      <c r="BC16" s="846"/>
      <c r="BD16" s="846"/>
      <c r="BE16" s="846"/>
      <c r="BF16" s="10" t="s">
        <v>36</v>
      </c>
      <c r="BG16" s="10" t="s">
        <v>76</v>
      </c>
      <c r="BH16" s="10" t="str">
        <f t="shared" ca="1" si="0"/>
        <v xml:space="preserve">31 NĂM 3 THÁNG 14 NGÀY </v>
      </c>
      <c r="BI16" s="33" t="s">
        <v>77</v>
      </c>
      <c r="BJ16" s="33" t="str">
        <f>VLOOKUP(C16,Sheet5!$B$2:$G$253,6,0)</f>
        <v>038078000972</v>
      </c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43">
        <v>36572</v>
      </c>
      <c r="BW16" s="43"/>
      <c r="BX16" s="50" t="s">
        <v>232</v>
      </c>
      <c r="BY16" s="44" t="s">
        <v>78</v>
      </c>
      <c r="BZ16" s="50" t="s">
        <v>79</v>
      </c>
      <c r="CA16" s="50" t="s">
        <v>79</v>
      </c>
      <c r="CB16" s="51" t="s">
        <v>80</v>
      </c>
      <c r="CC16" s="10" t="s">
        <v>50</v>
      </c>
      <c r="CD16" s="10" t="s">
        <v>81</v>
      </c>
      <c r="CE16" s="10" t="s">
        <v>60</v>
      </c>
      <c r="CF16" s="36">
        <f t="shared" ca="1" si="1"/>
        <v>48</v>
      </c>
    </row>
    <row r="17" spans="1:84" s="45" customFormat="1" ht="18" customHeight="1">
      <c r="A17" s="25">
        <f>IF(C17=0,"",SUBTOTAL(3,C$3:C17))</f>
        <v>15</v>
      </c>
      <c r="B17" s="25">
        <v>4</v>
      </c>
      <c r="C17" s="25" t="s">
        <v>82</v>
      </c>
      <c r="D17" s="63" t="s">
        <v>83</v>
      </c>
      <c r="E17" s="774" t="e">
        <f>VLOOKUP(C17,'chuyển xếp 2024'!$C$5:$W$328,17,0)</f>
        <v>#N/A</v>
      </c>
      <c r="F17" s="774" t="e">
        <f>VLOOKUP(C17,'chuyển xếp 2024'!$C$5:$W$328,19,0)</f>
        <v>#N/A</v>
      </c>
      <c r="G17" s="63" t="s">
        <v>32</v>
      </c>
      <c r="H17" s="63" t="s">
        <v>33</v>
      </c>
      <c r="I17" s="63" t="s">
        <v>34</v>
      </c>
      <c r="J17" s="63"/>
      <c r="K17" s="56" t="s">
        <v>1848</v>
      </c>
      <c r="L17" s="106">
        <v>33156</v>
      </c>
      <c r="M17" s="107">
        <v>41730</v>
      </c>
      <c r="N17" s="847">
        <v>500000</v>
      </c>
      <c r="O17" s="847"/>
      <c r="P17" s="847"/>
      <c r="Q17" s="847"/>
      <c r="R17" s="847"/>
      <c r="S17" s="847"/>
      <c r="T17" s="847"/>
      <c r="U17" s="847"/>
      <c r="V17" s="847"/>
      <c r="W17" s="847"/>
      <c r="X17" s="846"/>
      <c r="Y17" s="846"/>
      <c r="Z17" s="846"/>
      <c r="AA17" s="846"/>
      <c r="AB17" s="846"/>
      <c r="AC17" s="846"/>
      <c r="AD17" s="846"/>
      <c r="AE17" s="846"/>
      <c r="AF17" s="846"/>
      <c r="AG17" s="846"/>
      <c r="AH17" s="846"/>
      <c r="AI17" s="846"/>
      <c r="AJ17" s="846"/>
      <c r="AK17" s="846"/>
      <c r="AL17" s="846"/>
      <c r="AM17" s="846"/>
      <c r="AN17" s="846"/>
      <c r="AO17" s="846"/>
      <c r="AP17" s="846"/>
      <c r="AQ17" s="846"/>
      <c r="AR17" s="846"/>
      <c r="AS17" s="846"/>
      <c r="AT17" s="846"/>
      <c r="AU17" s="846"/>
      <c r="AV17" s="846"/>
      <c r="AW17" s="846"/>
      <c r="AX17" s="846"/>
      <c r="AY17" s="846"/>
      <c r="AZ17" s="846"/>
      <c r="BA17" s="846"/>
      <c r="BB17" s="846"/>
      <c r="BC17" s="846"/>
      <c r="BD17" s="846"/>
      <c r="BE17" s="846"/>
      <c r="BF17" s="10" t="s">
        <v>36</v>
      </c>
      <c r="BG17" s="10" t="s">
        <v>84</v>
      </c>
      <c r="BH17" s="10" t="str">
        <f t="shared" ca="1" si="0"/>
        <v xml:space="preserve">12 NĂM 4 THÁNG 18 NGÀY </v>
      </c>
      <c r="BI17" s="33" t="s">
        <v>85</v>
      </c>
      <c r="BJ17" s="33" t="str">
        <f>VLOOKUP(C17,Sheet5!$B$2:$G$253,6,0)</f>
        <v>093090005260</v>
      </c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43"/>
      <c r="BW17" s="43"/>
      <c r="BX17" s="50" t="s">
        <v>232</v>
      </c>
      <c r="BY17" s="44" t="s">
        <v>86</v>
      </c>
      <c r="BZ17" s="50" t="s">
        <v>87</v>
      </c>
      <c r="CA17" s="50" t="s">
        <v>87</v>
      </c>
      <c r="CB17" s="51" t="s">
        <v>88</v>
      </c>
      <c r="CC17" s="10" t="s">
        <v>50</v>
      </c>
      <c r="CD17" s="10" t="s">
        <v>81</v>
      </c>
      <c r="CE17" s="10" t="s">
        <v>60</v>
      </c>
      <c r="CF17" s="36">
        <f t="shared" ca="1" si="1"/>
        <v>35</v>
      </c>
    </row>
    <row r="18" spans="1:84" s="45" customFormat="1" ht="18" customHeight="1">
      <c r="A18" s="25">
        <f>IF(C18=0,"",SUBTOTAL(3,C$3:C18))</f>
        <v>16</v>
      </c>
      <c r="B18" s="25">
        <v>5</v>
      </c>
      <c r="C18" s="66" t="s">
        <v>94</v>
      </c>
      <c r="D18" s="67" t="s">
        <v>95</v>
      </c>
      <c r="E18" s="774">
        <f>VLOOKUP(C18,'chuyển xếp 2024'!$C$5:$W$328,17,0)</f>
        <v>6647000</v>
      </c>
      <c r="F18" s="774">
        <f>VLOOKUP(C18,'chuyển xếp 2024'!$C$5:$W$328,19,0)</f>
        <v>1892000</v>
      </c>
      <c r="G18" s="67" t="s">
        <v>32</v>
      </c>
      <c r="H18" s="63" t="s">
        <v>33</v>
      </c>
      <c r="I18" s="63" t="s">
        <v>34</v>
      </c>
      <c r="J18" s="67"/>
      <c r="K18" s="56" t="s">
        <v>1848</v>
      </c>
      <c r="L18" s="106">
        <v>33063</v>
      </c>
      <c r="M18" s="107">
        <v>42675</v>
      </c>
      <c r="N18" s="847">
        <v>500000</v>
      </c>
      <c r="O18" s="847"/>
      <c r="P18" s="847"/>
      <c r="Q18" s="847"/>
      <c r="R18" s="847"/>
      <c r="S18" s="847"/>
      <c r="T18" s="847"/>
      <c r="U18" s="847"/>
      <c r="V18" s="847"/>
      <c r="W18" s="847"/>
      <c r="X18" s="846"/>
      <c r="Y18" s="846"/>
      <c r="Z18" s="846"/>
      <c r="AA18" s="846"/>
      <c r="AB18" s="846"/>
      <c r="AC18" s="846"/>
      <c r="AD18" s="846"/>
      <c r="AE18" s="846"/>
      <c r="AF18" s="846"/>
      <c r="AG18" s="846"/>
      <c r="AH18" s="846"/>
      <c r="AI18" s="846"/>
      <c r="AJ18" s="846"/>
      <c r="AK18" s="846"/>
      <c r="AL18" s="846"/>
      <c r="AM18" s="846"/>
      <c r="AN18" s="846"/>
      <c r="AO18" s="846"/>
      <c r="AP18" s="846"/>
      <c r="AQ18" s="846"/>
      <c r="AR18" s="846"/>
      <c r="AS18" s="846"/>
      <c r="AT18" s="846"/>
      <c r="AU18" s="846"/>
      <c r="AV18" s="846"/>
      <c r="AW18" s="846"/>
      <c r="AX18" s="846"/>
      <c r="AY18" s="846"/>
      <c r="AZ18" s="846"/>
      <c r="BA18" s="846"/>
      <c r="BB18" s="846"/>
      <c r="BC18" s="846"/>
      <c r="BD18" s="846"/>
      <c r="BE18" s="846"/>
      <c r="BF18" s="10" t="s">
        <v>36</v>
      </c>
      <c r="BG18" s="10" t="s">
        <v>2699</v>
      </c>
      <c r="BH18" s="10" t="str">
        <f t="shared" ca="1" si="0"/>
        <v xml:space="preserve">9 NĂM 9 THÁNG 18 NGÀY </v>
      </c>
      <c r="BI18" s="54" t="s">
        <v>96</v>
      </c>
      <c r="BJ18" s="33" t="str">
        <f>VLOOKUP(C18,Sheet5!$B$2:$G$253,6,0)</f>
        <v>092090001386</v>
      </c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43">
        <v>42543</v>
      </c>
      <c r="BW18" s="43"/>
      <c r="BX18" s="50" t="s">
        <v>232</v>
      </c>
      <c r="BY18" s="44" t="s">
        <v>97</v>
      </c>
      <c r="BZ18" s="50" t="s">
        <v>98</v>
      </c>
      <c r="CA18" s="50" t="s">
        <v>98</v>
      </c>
      <c r="CB18" s="51" t="s">
        <v>99</v>
      </c>
      <c r="CC18" s="10" t="s">
        <v>50</v>
      </c>
      <c r="CD18" s="10" t="s">
        <v>100</v>
      </c>
      <c r="CE18" s="10" t="s">
        <v>60</v>
      </c>
      <c r="CF18" s="36">
        <f t="shared" ca="1" si="1"/>
        <v>36</v>
      </c>
    </row>
    <row r="19" spans="1:84" s="62" customFormat="1" ht="18" customHeight="1">
      <c r="A19" s="25">
        <f>IF(C19=0,"",SUBTOTAL(3,C$3:C19))</f>
        <v>17</v>
      </c>
      <c r="B19" s="25">
        <v>6</v>
      </c>
      <c r="C19" s="66" t="s">
        <v>1126</v>
      </c>
      <c r="D19" s="46" t="s">
        <v>125</v>
      </c>
      <c r="E19" s="774">
        <f>VLOOKUP(C19,'chuyển xếp 2024'!$C$5:$W$328,17,0)</f>
        <v>6647000</v>
      </c>
      <c r="F19" s="774">
        <f>VLOOKUP(C19,'chuyển xếp 2024'!$C$5:$W$328,19,0)</f>
        <v>0</v>
      </c>
      <c r="G19" s="46" t="s">
        <v>32</v>
      </c>
      <c r="H19" s="56" t="s">
        <v>33</v>
      </c>
      <c r="I19" s="56" t="s">
        <v>34</v>
      </c>
      <c r="J19" s="46"/>
      <c r="K19" s="56" t="s">
        <v>1848</v>
      </c>
      <c r="L19" s="57">
        <v>34773</v>
      </c>
      <c r="M19" s="75">
        <v>44501</v>
      </c>
      <c r="N19" s="847">
        <v>500000</v>
      </c>
      <c r="O19" s="847"/>
      <c r="P19" s="847"/>
      <c r="Q19" s="847"/>
      <c r="R19" s="847"/>
      <c r="S19" s="847"/>
      <c r="T19" s="847"/>
      <c r="U19" s="847"/>
      <c r="V19" s="847"/>
      <c r="W19" s="847"/>
      <c r="X19" s="846"/>
      <c r="Y19" s="846"/>
      <c r="Z19" s="846"/>
      <c r="AA19" s="846"/>
      <c r="AB19" s="846"/>
      <c r="AC19" s="846"/>
      <c r="AD19" s="846"/>
      <c r="AE19" s="846"/>
      <c r="AF19" s="846"/>
      <c r="AG19" s="846"/>
      <c r="AH19" s="846"/>
      <c r="AI19" s="846"/>
      <c r="AJ19" s="846"/>
      <c r="AK19" s="846"/>
      <c r="AL19" s="846"/>
      <c r="AM19" s="846"/>
      <c r="AN19" s="846"/>
      <c r="AO19" s="846"/>
      <c r="AP19" s="846"/>
      <c r="AQ19" s="846"/>
      <c r="AR19" s="846"/>
      <c r="AS19" s="846"/>
      <c r="AT19" s="846"/>
      <c r="AU19" s="846"/>
      <c r="AV19" s="846"/>
      <c r="AW19" s="846"/>
      <c r="AX19" s="846"/>
      <c r="AY19" s="846"/>
      <c r="AZ19" s="846"/>
      <c r="BA19" s="846"/>
      <c r="BB19" s="846"/>
      <c r="BC19" s="846"/>
      <c r="BD19" s="846"/>
      <c r="BE19" s="846"/>
      <c r="BF19" s="10" t="s">
        <v>36</v>
      </c>
      <c r="BG19" s="10" t="s">
        <v>126</v>
      </c>
      <c r="BH19" s="59" t="str">
        <f t="shared" ca="1" si="0"/>
        <v xml:space="preserve">4 NĂM 9 THÁNG 18 NGÀY </v>
      </c>
      <c r="BI19" s="60" t="s">
        <v>127</v>
      </c>
      <c r="BJ19" s="33" t="s">
        <v>127</v>
      </c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44">
        <v>43109</v>
      </c>
      <c r="BW19" s="44"/>
      <c r="BX19" s="50" t="s">
        <v>232</v>
      </c>
      <c r="BY19" s="44" t="s">
        <v>2659</v>
      </c>
      <c r="BZ19" s="55" t="s">
        <v>128</v>
      </c>
      <c r="CA19" s="55"/>
      <c r="CB19" s="61" t="s">
        <v>129</v>
      </c>
      <c r="CC19" s="44" t="s">
        <v>130</v>
      </c>
      <c r="CD19" s="44" t="s">
        <v>131</v>
      </c>
      <c r="CE19" s="10" t="s">
        <v>60</v>
      </c>
      <c r="CF19" s="36">
        <f t="shared" ca="1" si="1"/>
        <v>31</v>
      </c>
    </row>
    <row r="20" spans="1:84" s="45" customFormat="1">
      <c r="A20" s="25">
        <f>IF(C20=0,"",SUBTOTAL(3,C$3:C20))</f>
        <v>18</v>
      </c>
      <c r="B20" s="25">
        <v>7</v>
      </c>
      <c r="C20" s="25" t="s">
        <v>144</v>
      </c>
      <c r="D20" s="63" t="s">
        <v>145</v>
      </c>
      <c r="E20" s="774">
        <f>VLOOKUP(C20,'chuyển xếp 2024'!$C$5:$W$328,17,0)</f>
        <v>7046000</v>
      </c>
      <c r="F20" s="774">
        <f>VLOOKUP(C20,'chuyển xếp 2024'!$C$5:$W$328,19,0)</f>
        <v>0</v>
      </c>
      <c r="G20" s="63" t="s">
        <v>32</v>
      </c>
      <c r="H20" s="63" t="s">
        <v>33</v>
      </c>
      <c r="I20" s="63" t="s">
        <v>34</v>
      </c>
      <c r="J20" s="63"/>
      <c r="K20" s="56" t="s">
        <v>1848</v>
      </c>
      <c r="L20" s="106">
        <v>30348</v>
      </c>
      <c r="M20" s="107">
        <v>40665</v>
      </c>
      <c r="N20" s="847">
        <v>500000</v>
      </c>
      <c r="O20" s="847"/>
      <c r="P20" s="847"/>
      <c r="Q20" s="847"/>
      <c r="R20" s="847"/>
      <c r="S20" s="847"/>
      <c r="T20" s="847"/>
      <c r="U20" s="847"/>
      <c r="V20" s="847"/>
      <c r="W20" s="847"/>
      <c r="X20" s="846"/>
      <c r="Y20" s="846"/>
      <c r="Z20" s="846"/>
      <c r="AA20" s="846"/>
      <c r="AB20" s="846"/>
      <c r="AC20" s="846"/>
      <c r="AD20" s="846"/>
      <c r="AE20" s="846"/>
      <c r="AF20" s="846"/>
      <c r="AG20" s="846"/>
      <c r="AH20" s="846"/>
      <c r="AI20" s="846"/>
      <c r="AJ20" s="846"/>
      <c r="AK20" s="846"/>
      <c r="AL20" s="846"/>
      <c r="AM20" s="846"/>
      <c r="AN20" s="846"/>
      <c r="AO20" s="846"/>
      <c r="AP20" s="846"/>
      <c r="AQ20" s="846"/>
      <c r="AR20" s="846"/>
      <c r="AS20" s="846"/>
      <c r="AT20" s="846"/>
      <c r="AU20" s="846"/>
      <c r="AV20" s="846"/>
      <c r="AW20" s="846"/>
      <c r="AX20" s="846"/>
      <c r="AY20" s="846"/>
      <c r="AZ20" s="846"/>
      <c r="BA20" s="846"/>
      <c r="BB20" s="846"/>
      <c r="BC20" s="846"/>
      <c r="BD20" s="846"/>
      <c r="BE20" s="846"/>
      <c r="BF20" s="10" t="s">
        <v>36</v>
      </c>
      <c r="BG20" s="10" t="s">
        <v>146</v>
      </c>
      <c r="BH20" s="10" t="str">
        <f t="shared" ca="1" si="0"/>
        <v xml:space="preserve">15 NĂM 3 THÁNG 17 NGÀY </v>
      </c>
      <c r="BI20" s="33" t="s">
        <v>147</v>
      </c>
      <c r="BJ20" s="33" t="str">
        <f>VLOOKUP(C20,Sheet5!$B$2:$G$253,6,0)</f>
        <v>092083009975</v>
      </c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43"/>
      <c r="BW20" s="43"/>
      <c r="BX20" s="50" t="s">
        <v>232</v>
      </c>
      <c r="BY20" s="44" t="s">
        <v>148</v>
      </c>
      <c r="BZ20" s="50" t="s">
        <v>149</v>
      </c>
      <c r="CA20" s="50" t="s">
        <v>150</v>
      </c>
      <c r="CB20" s="51" t="s">
        <v>151</v>
      </c>
      <c r="CC20" s="10" t="s">
        <v>50</v>
      </c>
      <c r="CD20" s="10" t="s">
        <v>152</v>
      </c>
      <c r="CE20" s="10" t="s">
        <v>60</v>
      </c>
      <c r="CF20" s="36">
        <f t="shared" ca="1" si="1"/>
        <v>43</v>
      </c>
    </row>
    <row r="21" spans="1:84" s="45" customFormat="1">
      <c r="A21" s="25">
        <f>IF(C21=0,"",SUBTOTAL(3,C$3:C21))</f>
        <v>19</v>
      </c>
      <c r="B21" s="25">
        <v>8</v>
      </c>
      <c r="C21" s="66" t="s">
        <v>174</v>
      </c>
      <c r="D21" s="67" t="s">
        <v>175</v>
      </c>
      <c r="E21" s="774">
        <f>VLOOKUP(C21,'chuyển xếp 2024'!$C$5:$W$328,17,0)</f>
        <v>6647000</v>
      </c>
      <c r="F21" s="774">
        <f>VLOOKUP(C21,'chuyển xếp 2024'!$C$5:$W$328,19,0)</f>
        <v>0</v>
      </c>
      <c r="G21" s="63" t="s">
        <v>32</v>
      </c>
      <c r="H21" s="63" t="s">
        <v>33</v>
      </c>
      <c r="I21" s="63" t="s">
        <v>34</v>
      </c>
      <c r="J21" s="63"/>
      <c r="K21" s="56" t="s">
        <v>1848</v>
      </c>
      <c r="L21" s="106">
        <v>32620</v>
      </c>
      <c r="M21" s="107">
        <v>42370</v>
      </c>
      <c r="N21" s="847">
        <v>500000</v>
      </c>
      <c r="O21" s="847"/>
      <c r="P21" s="847"/>
      <c r="Q21" s="847"/>
      <c r="R21" s="847"/>
      <c r="S21" s="847"/>
      <c r="T21" s="847"/>
      <c r="U21" s="847"/>
      <c r="V21" s="847"/>
      <c r="W21" s="847"/>
      <c r="X21" s="846"/>
      <c r="Y21" s="846"/>
      <c r="Z21" s="846"/>
      <c r="AA21" s="846"/>
      <c r="AB21" s="846"/>
      <c r="AC21" s="846"/>
      <c r="AD21" s="846"/>
      <c r="AE21" s="846"/>
      <c r="AF21" s="846"/>
      <c r="AG21" s="846"/>
      <c r="AH21" s="846"/>
      <c r="AI21" s="846"/>
      <c r="AJ21" s="846"/>
      <c r="AK21" s="846"/>
      <c r="AL21" s="846"/>
      <c r="AM21" s="846"/>
      <c r="AN21" s="846"/>
      <c r="AO21" s="846"/>
      <c r="AP21" s="846"/>
      <c r="AQ21" s="846"/>
      <c r="AR21" s="846"/>
      <c r="AS21" s="846"/>
      <c r="AT21" s="846"/>
      <c r="AU21" s="846"/>
      <c r="AV21" s="846"/>
      <c r="AW21" s="846"/>
      <c r="AX21" s="846"/>
      <c r="AY21" s="846"/>
      <c r="AZ21" s="846"/>
      <c r="BA21" s="846"/>
      <c r="BB21" s="846"/>
      <c r="BC21" s="846"/>
      <c r="BD21" s="846"/>
      <c r="BE21" s="846"/>
      <c r="BF21" s="10" t="s">
        <v>36</v>
      </c>
      <c r="BG21" s="10" t="s">
        <v>176</v>
      </c>
      <c r="BH21" s="10" t="str">
        <f t="shared" ca="1" si="0"/>
        <v xml:space="preserve">10 NĂM 7 THÁNG 18 NGÀY </v>
      </c>
      <c r="BI21" s="33" t="s">
        <v>177</v>
      </c>
      <c r="BJ21" s="33" t="str">
        <f>VLOOKUP(C21,Sheet5!$B$2:$G$253,6,0)</f>
        <v>086089010769</v>
      </c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43"/>
      <c r="BW21" s="43"/>
      <c r="BX21" s="50" t="s">
        <v>232</v>
      </c>
      <c r="BY21" s="44" t="s">
        <v>178</v>
      </c>
      <c r="BZ21" s="50" t="s">
        <v>179</v>
      </c>
      <c r="CA21" s="50" t="s">
        <v>180</v>
      </c>
      <c r="CB21" s="51" t="s">
        <v>181</v>
      </c>
      <c r="CC21" s="10" t="s">
        <v>182</v>
      </c>
      <c r="CD21" s="10" t="s">
        <v>72</v>
      </c>
      <c r="CE21" s="10" t="s">
        <v>60</v>
      </c>
      <c r="CF21" s="36">
        <f t="shared" ca="1" si="1"/>
        <v>37</v>
      </c>
    </row>
    <row r="22" spans="1:84" s="45" customFormat="1">
      <c r="A22" s="25">
        <f>IF(C22=0,"",SUBTOTAL(3,C$3:C22))</f>
        <v>20</v>
      </c>
      <c r="B22" s="25">
        <v>9</v>
      </c>
      <c r="C22" s="66" t="s">
        <v>183</v>
      </c>
      <c r="D22" s="67" t="s">
        <v>184</v>
      </c>
      <c r="E22" s="774">
        <f>VLOOKUP(C22,'chuyển xếp 2024'!$C$5:$W$328,17,0)</f>
        <v>6647000</v>
      </c>
      <c r="F22" s="774">
        <f>VLOOKUP(C22,'chuyển xếp 2024'!$C$5:$W$328,19,0)</f>
        <v>0</v>
      </c>
      <c r="G22" s="67" t="s">
        <v>32</v>
      </c>
      <c r="H22" s="63" t="s">
        <v>33</v>
      </c>
      <c r="I22" s="63" t="s">
        <v>34</v>
      </c>
      <c r="J22" s="67"/>
      <c r="K22" s="56" t="s">
        <v>1848</v>
      </c>
      <c r="L22" s="106">
        <v>31643</v>
      </c>
      <c r="M22" s="107">
        <v>42156</v>
      </c>
      <c r="N22" s="847">
        <v>500000</v>
      </c>
      <c r="O22" s="847"/>
      <c r="P22" s="847"/>
      <c r="Q22" s="847"/>
      <c r="R22" s="847"/>
      <c r="S22" s="847"/>
      <c r="T22" s="847"/>
      <c r="U22" s="847"/>
      <c r="V22" s="847"/>
      <c r="W22" s="847"/>
      <c r="X22" s="846"/>
      <c r="Y22" s="846"/>
      <c r="Z22" s="846"/>
      <c r="AA22" s="846"/>
      <c r="AB22" s="846"/>
      <c r="AC22" s="846"/>
      <c r="AD22" s="846"/>
      <c r="AE22" s="846"/>
      <c r="AF22" s="846"/>
      <c r="AG22" s="846"/>
      <c r="AH22" s="846"/>
      <c r="AI22" s="846"/>
      <c r="AJ22" s="846"/>
      <c r="AK22" s="846"/>
      <c r="AL22" s="846"/>
      <c r="AM22" s="846"/>
      <c r="AN22" s="846"/>
      <c r="AO22" s="846"/>
      <c r="AP22" s="846"/>
      <c r="AQ22" s="846"/>
      <c r="AR22" s="846"/>
      <c r="AS22" s="846"/>
      <c r="AT22" s="846"/>
      <c r="AU22" s="846"/>
      <c r="AV22" s="846"/>
      <c r="AW22" s="846"/>
      <c r="AX22" s="846"/>
      <c r="AY22" s="846"/>
      <c r="AZ22" s="846"/>
      <c r="BA22" s="846"/>
      <c r="BB22" s="846"/>
      <c r="BC22" s="846"/>
      <c r="BD22" s="846"/>
      <c r="BE22" s="846"/>
      <c r="BF22" s="10" t="s">
        <v>36</v>
      </c>
      <c r="BG22" s="10" t="s">
        <v>185</v>
      </c>
      <c r="BH22" s="10" t="str">
        <f t="shared" ca="1" si="0"/>
        <v xml:space="preserve">11 NĂM 2 THÁNG 18 NGÀY </v>
      </c>
      <c r="BI22" s="33" t="s">
        <v>186</v>
      </c>
      <c r="BJ22" s="33" t="str">
        <f>VLOOKUP(C22,Sheet5!$B$2:$G$253,6,0)</f>
        <v>093086003738</v>
      </c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43"/>
      <c r="BW22" s="43"/>
      <c r="BX22" s="50" t="s">
        <v>232</v>
      </c>
      <c r="BY22" s="44" t="s">
        <v>187</v>
      </c>
      <c r="BZ22" s="50" t="s">
        <v>188</v>
      </c>
      <c r="CA22" s="50" t="s">
        <v>189</v>
      </c>
      <c r="CB22" s="52"/>
      <c r="CC22" s="68" t="s">
        <v>50</v>
      </c>
      <c r="CD22" s="68" t="s">
        <v>190</v>
      </c>
      <c r="CE22" s="10" t="s">
        <v>60</v>
      </c>
      <c r="CF22" s="36">
        <f t="shared" ca="1" si="1"/>
        <v>40</v>
      </c>
    </row>
    <row r="23" spans="1:84" s="45" customFormat="1">
      <c r="A23" s="25">
        <f>IF(C23=0,"",SUBTOTAL(3,C$3:C23))</f>
        <v>21</v>
      </c>
      <c r="B23" s="25">
        <v>10</v>
      </c>
      <c r="C23" s="66" t="s">
        <v>191</v>
      </c>
      <c r="D23" s="67" t="s">
        <v>192</v>
      </c>
      <c r="E23" s="774">
        <f>VLOOKUP(C23,'chuyển xếp 2024'!$C$5:$W$328,17,0)</f>
        <v>7046000</v>
      </c>
      <c r="F23" s="774">
        <f>VLOOKUP(C23,'chuyển xếp 2024'!$C$5:$W$328,19,0)</f>
        <v>0</v>
      </c>
      <c r="G23" s="63" t="s">
        <v>32</v>
      </c>
      <c r="H23" s="63" t="s">
        <v>33</v>
      </c>
      <c r="I23" s="63" t="s">
        <v>34</v>
      </c>
      <c r="J23" s="63"/>
      <c r="K23" s="56" t="s">
        <v>1848</v>
      </c>
      <c r="L23" s="106">
        <v>34633</v>
      </c>
      <c r="M23" s="107">
        <v>42370</v>
      </c>
      <c r="N23" s="847">
        <v>500000</v>
      </c>
      <c r="O23" s="847"/>
      <c r="P23" s="847"/>
      <c r="Q23" s="847"/>
      <c r="R23" s="847"/>
      <c r="S23" s="847"/>
      <c r="T23" s="847"/>
      <c r="U23" s="847"/>
      <c r="V23" s="847"/>
      <c r="W23" s="847"/>
      <c r="X23" s="846"/>
      <c r="Y23" s="846"/>
      <c r="Z23" s="846"/>
      <c r="AA23" s="846"/>
      <c r="AB23" s="846"/>
      <c r="AC23" s="846"/>
      <c r="AD23" s="846"/>
      <c r="AE23" s="846"/>
      <c r="AF23" s="846"/>
      <c r="AG23" s="846"/>
      <c r="AH23" s="846"/>
      <c r="AI23" s="846"/>
      <c r="AJ23" s="846"/>
      <c r="AK23" s="846"/>
      <c r="AL23" s="846"/>
      <c r="AM23" s="846"/>
      <c r="AN23" s="846"/>
      <c r="AO23" s="846"/>
      <c r="AP23" s="846"/>
      <c r="AQ23" s="846"/>
      <c r="AR23" s="846"/>
      <c r="AS23" s="846"/>
      <c r="AT23" s="846"/>
      <c r="AU23" s="846"/>
      <c r="AV23" s="846"/>
      <c r="AW23" s="846"/>
      <c r="AX23" s="846"/>
      <c r="AY23" s="846"/>
      <c r="AZ23" s="846"/>
      <c r="BA23" s="846"/>
      <c r="BB23" s="846"/>
      <c r="BC23" s="846"/>
      <c r="BD23" s="846"/>
      <c r="BE23" s="846"/>
      <c r="BF23" s="10" t="s">
        <v>36</v>
      </c>
      <c r="BG23" s="10" t="s">
        <v>193</v>
      </c>
      <c r="BH23" s="10" t="str">
        <f t="shared" ca="1" si="0"/>
        <v xml:space="preserve">10 NĂM 7 THÁNG 18 NGÀY </v>
      </c>
      <c r="BI23" s="33" t="s">
        <v>194</v>
      </c>
      <c r="BJ23" s="33" t="str">
        <f>VLOOKUP(C23,Sheet5!$B$2:$G$253,6,0)</f>
        <v>092094005136</v>
      </c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43"/>
      <c r="BW23" s="43"/>
      <c r="BX23" s="50" t="s">
        <v>232</v>
      </c>
      <c r="BY23" s="44" t="s">
        <v>92</v>
      </c>
      <c r="BZ23" s="50" t="s">
        <v>195</v>
      </c>
      <c r="CA23" s="50" t="s">
        <v>195</v>
      </c>
      <c r="CB23" s="52"/>
      <c r="CC23" s="10" t="s">
        <v>93</v>
      </c>
      <c r="CD23" s="10" t="s">
        <v>196</v>
      </c>
      <c r="CE23" s="10" t="s">
        <v>60</v>
      </c>
      <c r="CF23" s="36">
        <f t="shared" ca="1" si="1"/>
        <v>31</v>
      </c>
    </row>
    <row r="24" spans="1:84" s="45" customFormat="1">
      <c r="A24" s="25">
        <f>IF(C24=0,"",SUBTOTAL(3,C$3:C24))</f>
        <v>22</v>
      </c>
      <c r="B24" s="25">
        <v>11</v>
      </c>
      <c r="C24" s="66" t="s">
        <v>204</v>
      </c>
      <c r="D24" s="67" t="s">
        <v>205</v>
      </c>
      <c r="E24" s="774">
        <f>VLOOKUP(C24,'chuyển xếp 2024'!$C$5:$W$328,17,0)</f>
        <v>6647000</v>
      </c>
      <c r="F24" s="774">
        <f>VLOOKUP(C24,'chuyển xếp 2024'!$C$5:$W$328,19,0)</f>
        <v>0</v>
      </c>
      <c r="G24" s="63" t="s">
        <v>32</v>
      </c>
      <c r="H24" s="63" t="s">
        <v>33</v>
      </c>
      <c r="I24" s="63" t="s">
        <v>34</v>
      </c>
      <c r="J24" s="67"/>
      <c r="K24" s="56" t="s">
        <v>1848</v>
      </c>
      <c r="L24" s="75">
        <v>33917</v>
      </c>
      <c r="M24" s="75">
        <v>43405</v>
      </c>
      <c r="N24" s="847">
        <v>500000</v>
      </c>
      <c r="O24" s="847"/>
      <c r="P24" s="847"/>
      <c r="Q24" s="847"/>
      <c r="R24" s="847"/>
      <c r="S24" s="847"/>
      <c r="T24" s="847"/>
      <c r="U24" s="847"/>
      <c r="V24" s="847"/>
      <c r="W24" s="847"/>
      <c r="X24" s="846"/>
      <c r="Y24" s="846"/>
      <c r="Z24" s="846"/>
      <c r="AA24" s="846"/>
      <c r="AB24" s="846"/>
      <c r="AC24" s="846"/>
      <c r="AD24" s="846"/>
      <c r="AE24" s="846"/>
      <c r="AF24" s="846"/>
      <c r="AG24" s="846"/>
      <c r="AH24" s="846"/>
      <c r="AI24" s="846"/>
      <c r="AJ24" s="846"/>
      <c r="AK24" s="846"/>
      <c r="AL24" s="846"/>
      <c r="AM24" s="846"/>
      <c r="AN24" s="846"/>
      <c r="AO24" s="846"/>
      <c r="AP24" s="846"/>
      <c r="AQ24" s="846"/>
      <c r="AR24" s="846"/>
      <c r="AS24" s="846"/>
      <c r="AT24" s="846"/>
      <c r="AU24" s="846"/>
      <c r="AV24" s="846"/>
      <c r="AW24" s="846"/>
      <c r="AX24" s="846"/>
      <c r="AY24" s="846"/>
      <c r="AZ24" s="846"/>
      <c r="BA24" s="846"/>
      <c r="BB24" s="846"/>
      <c r="BC24" s="846"/>
      <c r="BD24" s="846"/>
      <c r="BE24" s="846"/>
      <c r="BF24" s="53" t="s">
        <v>36</v>
      </c>
      <c r="BG24" s="50" t="s">
        <v>206</v>
      </c>
      <c r="BH24" s="10" t="str">
        <f t="shared" ca="1" si="0"/>
        <v xml:space="preserve">7 NĂM 9 THÁNG 18 NGÀY </v>
      </c>
      <c r="BI24" s="33" t="s">
        <v>207</v>
      </c>
      <c r="BJ24" s="33" t="str">
        <f>VLOOKUP(C24,Sheet5!$B$2:$G$253,6,0)</f>
        <v>092092010946</v>
      </c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43"/>
      <c r="BW24" s="43"/>
      <c r="BX24" s="50" t="s">
        <v>232</v>
      </c>
      <c r="BY24" s="44" t="s">
        <v>208</v>
      </c>
      <c r="BZ24" s="50" t="s">
        <v>209</v>
      </c>
      <c r="CA24" s="50"/>
      <c r="CB24" s="52"/>
      <c r="CC24" s="50" t="s">
        <v>50</v>
      </c>
      <c r="CD24" s="50" t="s">
        <v>107</v>
      </c>
      <c r="CE24" s="10" t="s">
        <v>203</v>
      </c>
      <c r="CF24" s="36">
        <f t="shared" ca="1" si="1"/>
        <v>33</v>
      </c>
    </row>
    <row r="25" spans="1:84" s="45" customFormat="1">
      <c r="A25" s="25">
        <f>IF(C25=0,"",SUBTOTAL(3,C$3:C25))</f>
        <v>23</v>
      </c>
      <c r="B25" s="25">
        <v>12</v>
      </c>
      <c r="C25" s="66" t="s">
        <v>214</v>
      </c>
      <c r="D25" s="67" t="s">
        <v>215</v>
      </c>
      <c r="E25" s="774">
        <f>VLOOKUP(C25,'chuyển xếp 2024'!$C$5:$W$328,17,0)</f>
        <v>6647000</v>
      </c>
      <c r="F25" s="774">
        <f>VLOOKUP(C25,'chuyển xếp 2024'!$C$5:$W$328,19,0)</f>
        <v>0</v>
      </c>
      <c r="G25" s="63" t="s">
        <v>32</v>
      </c>
      <c r="H25" s="63" t="s">
        <v>33</v>
      </c>
      <c r="I25" s="63" t="s">
        <v>34</v>
      </c>
      <c r="J25" s="63"/>
      <c r="K25" s="56" t="s">
        <v>1848</v>
      </c>
      <c r="L25" s="75">
        <v>35117</v>
      </c>
      <c r="M25" s="75">
        <v>44044</v>
      </c>
      <c r="N25" s="847">
        <v>500000</v>
      </c>
      <c r="O25" s="847"/>
      <c r="P25" s="847"/>
      <c r="Q25" s="847"/>
      <c r="R25" s="847"/>
      <c r="S25" s="847"/>
      <c r="T25" s="847"/>
      <c r="U25" s="847"/>
      <c r="V25" s="847"/>
      <c r="W25" s="847"/>
      <c r="X25" s="846"/>
      <c r="Y25" s="846"/>
      <c r="Z25" s="846"/>
      <c r="AA25" s="846"/>
      <c r="AB25" s="846"/>
      <c r="AC25" s="846"/>
      <c r="AD25" s="846"/>
      <c r="AE25" s="846"/>
      <c r="AF25" s="846"/>
      <c r="AG25" s="846"/>
      <c r="AH25" s="846"/>
      <c r="AI25" s="846"/>
      <c r="AJ25" s="846"/>
      <c r="AK25" s="846"/>
      <c r="AL25" s="846"/>
      <c r="AM25" s="846"/>
      <c r="AN25" s="846"/>
      <c r="AO25" s="846"/>
      <c r="AP25" s="846"/>
      <c r="AQ25" s="846"/>
      <c r="AR25" s="846"/>
      <c r="AS25" s="846"/>
      <c r="AT25" s="846"/>
      <c r="AU25" s="846"/>
      <c r="AV25" s="846"/>
      <c r="AW25" s="846"/>
      <c r="AX25" s="846"/>
      <c r="AY25" s="846"/>
      <c r="AZ25" s="846"/>
      <c r="BA25" s="846"/>
      <c r="BB25" s="846"/>
      <c r="BC25" s="846"/>
      <c r="BD25" s="846"/>
      <c r="BE25" s="846"/>
      <c r="BF25" s="53" t="s">
        <v>36</v>
      </c>
      <c r="BG25" s="50" t="s">
        <v>216</v>
      </c>
      <c r="BH25" s="10" t="str">
        <f t="shared" ca="1" si="0"/>
        <v xml:space="preserve">6 NĂM 0 THÁNG 18 NGÀY </v>
      </c>
      <c r="BI25" s="50">
        <v>341792633</v>
      </c>
      <c r="BJ25" s="33" t="str">
        <f>VLOOKUP(C25,Sheet5!$B$2:$G$253,6,0)</f>
        <v>089096016279</v>
      </c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43">
        <v>40840</v>
      </c>
      <c r="BW25" s="43"/>
      <c r="BX25" s="50" t="s">
        <v>232</v>
      </c>
      <c r="BY25" s="44" t="s">
        <v>217</v>
      </c>
      <c r="BZ25" s="50" t="s">
        <v>218</v>
      </c>
      <c r="CA25" s="50" t="s">
        <v>219</v>
      </c>
      <c r="CB25" s="52"/>
      <c r="CC25" s="10" t="s">
        <v>50</v>
      </c>
      <c r="CD25" s="10" t="s">
        <v>220</v>
      </c>
      <c r="CE25" s="10" t="s">
        <v>60</v>
      </c>
      <c r="CF25" s="36">
        <f t="shared" ca="1" si="1"/>
        <v>30</v>
      </c>
    </row>
    <row r="26" spans="1:84" s="45" customFormat="1">
      <c r="A26" s="25">
        <f>IF(C26=0,"",SUBTOTAL(3,C$3:C26))</f>
        <v>24</v>
      </c>
      <c r="B26" s="25">
        <v>13</v>
      </c>
      <c r="C26" s="66" t="s">
        <v>221</v>
      </c>
      <c r="D26" s="67" t="s">
        <v>222</v>
      </c>
      <c r="E26" s="774">
        <f>VLOOKUP(C26,'chuyển xếp 2024'!$C$5:$W$328,17,0)</f>
        <v>7105000</v>
      </c>
      <c r="F26" s="774">
        <f>VLOOKUP(C26,'chuyển xếp 2024'!$C$5:$W$328,19,0)</f>
        <v>2365000</v>
      </c>
      <c r="G26" s="63" t="s">
        <v>32</v>
      </c>
      <c r="H26" s="63" t="s">
        <v>33</v>
      </c>
      <c r="I26" s="63" t="s">
        <v>34</v>
      </c>
      <c r="J26" s="63" t="s">
        <v>64</v>
      </c>
      <c r="K26" s="56" t="s">
        <v>1848</v>
      </c>
      <c r="L26" s="75">
        <v>33633</v>
      </c>
      <c r="M26" s="107">
        <v>42736</v>
      </c>
      <c r="N26" s="847">
        <v>500000</v>
      </c>
      <c r="O26" s="847"/>
      <c r="P26" s="847"/>
      <c r="Q26" s="847"/>
      <c r="R26" s="847"/>
      <c r="S26" s="847"/>
      <c r="T26" s="847"/>
      <c r="U26" s="847"/>
      <c r="V26" s="847"/>
      <c r="W26" s="847"/>
      <c r="X26" s="846"/>
      <c r="Y26" s="846"/>
      <c r="Z26" s="846"/>
      <c r="AA26" s="846"/>
      <c r="AB26" s="846"/>
      <c r="AC26" s="846"/>
      <c r="AD26" s="846"/>
      <c r="AE26" s="846"/>
      <c r="AF26" s="846"/>
      <c r="AG26" s="846"/>
      <c r="AH26" s="846"/>
      <c r="AI26" s="846"/>
      <c r="AJ26" s="846"/>
      <c r="AK26" s="846"/>
      <c r="AL26" s="846"/>
      <c r="AM26" s="846"/>
      <c r="AN26" s="846"/>
      <c r="AO26" s="846"/>
      <c r="AP26" s="846"/>
      <c r="AQ26" s="846"/>
      <c r="AR26" s="846"/>
      <c r="AS26" s="846"/>
      <c r="AT26" s="846"/>
      <c r="AU26" s="846"/>
      <c r="AV26" s="846"/>
      <c r="AW26" s="846"/>
      <c r="AX26" s="846"/>
      <c r="AY26" s="846"/>
      <c r="AZ26" s="846"/>
      <c r="BA26" s="846"/>
      <c r="BB26" s="846"/>
      <c r="BC26" s="846"/>
      <c r="BD26" s="846"/>
      <c r="BE26" s="846"/>
      <c r="BF26" s="53" t="s">
        <v>36</v>
      </c>
      <c r="BG26" s="10" t="s">
        <v>223</v>
      </c>
      <c r="BH26" s="10" t="str">
        <f t="shared" ca="1" si="0"/>
        <v xml:space="preserve">9 NĂM 7 THÁNG 18 NGÀY </v>
      </c>
      <c r="BI26" s="33" t="s">
        <v>224</v>
      </c>
      <c r="BJ26" s="33" t="str">
        <f>VLOOKUP(C26,Sheet5!$B$2:$G$253,6,0)</f>
        <v>087092017349</v>
      </c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43"/>
      <c r="BW26" s="43"/>
      <c r="BX26" s="50" t="s">
        <v>232</v>
      </c>
      <c r="BY26" s="44" t="s">
        <v>225</v>
      </c>
      <c r="BZ26" s="50" t="s">
        <v>226</v>
      </c>
      <c r="CA26" s="71" t="s">
        <v>226</v>
      </c>
      <c r="CB26" s="51" t="s">
        <v>227</v>
      </c>
      <c r="CC26" s="10" t="s">
        <v>50</v>
      </c>
      <c r="CD26" s="10" t="s">
        <v>72</v>
      </c>
      <c r="CE26" s="10" t="s">
        <v>60</v>
      </c>
      <c r="CF26" s="36">
        <f t="shared" ca="1" si="1"/>
        <v>34</v>
      </c>
    </row>
    <row r="27" spans="1:84" s="45" customFormat="1">
      <c r="A27" s="25">
        <f>IF(C27=0,"",SUBTOTAL(3,C$3:C27))</f>
        <v>25</v>
      </c>
      <c r="B27" s="25">
        <v>14</v>
      </c>
      <c r="C27" s="66" t="s">
        <v>228</v>
      </c>
      <c r="D27" s="67" t="s">
        <v>229</v>
      </c>
      <c r="E27" s="774">
        <f>VLOOKUP(C27,'chuyển xếp 2024'!$C$5:$W$328,17,0)</f>
        <v>5466000</v>
      </c>
      <c r="F27" s="774">
        <f>VLOOKUP(C27,'chuyển xếp 2024'!$C$5:$W$328,19,0)</f>
        <v>0</v>
      </c>
      <c r="G27" s="63" t="s">
        <v>63</v>
      </c>
      <c r="H27" s="63" t="s">
        <v>33</v>
      </c>
      <c r="I27" s="63" t="s">
        <v>34</v>
      </c>
      <c r="J27" s="63"/>
      <c r="K27" s="56" t="s">
        <v>1848</v>
      </c>
      <c r="L27" s="75">
        <v>35524</v>
      </c>
      <c r="M27" s="107">
        <v>44805</v>
      </c>
      <c r="N27" s="847">
        <v>500000</v>
      </c>
      <c r="O27" s="847"/>
      <c r="P27" s="847"/>
      <c r="Q27" s="847"/>
      <c r="R27" s="847"/>
      <c r="S27" s="847"/>
      <c r="T27" s="847"/>
      <c r="U27" s="847"/>
      <c r="V27" s="847"/>
      <c r="W27" s="847"/>
      <c r="X27" s="846"/>
      <c r="Y27" s="846"/>
      <c r="Z27" s="846"/>
      <c r="AA27" s="846"/>
      <c r="AB27" s="846"/>
      <c r="AC27" s="846"/>
      <c r="AD27" s="846"/>
      <c r="AE27" s="846"/>
      <c r="AF27" s="846"/>
      <c r="AG27" s="846"/>
      <c r="AH27" s="846"/>
      <c r="AI27" s="846"/>
      <c r="AJ27" s="846"/>
      <c r="AK27" s="846"/>
      <c r="AL27" s="846"/>
      <c r="AM27" s="846"/>
      <c r="AN27" s="846"/>
      <c r="AO27" s="846"/>
      <c r="AP27" s="846"/>
      <c r="AQ27" s="846"/>
      <c r="AR27" s="846"/>
      <c r="AS27" s="846"/>
      <c r="AT27" s="846"/>
      <c r="AU27" s="846"/>
      <c r="AV27" s="846"/>
      <c r="AW27" s="846"/>
      <c r="AX27" s="846"/>
      <c r="AY27" s="846"/>
      <c r="AZ27" s="846"/>
      <c r="BA27" s="846"/>
      <c r="BB27" s="846"/>
      <c r="BC27" s="846"/>
      <c r="BD27" s="846"/>
      <c r="BE27" s="846"/>
      <c r="BF27" s="53" t="s">
        <v>36</v>
      </c>
      <c r="BG27" s="10" t="s">
        <v>230</v>
      </c>
      <c r="BH27" s="10" t="str">
        <f t="shared" ca="1" si="0"/>
        <v xml:space="preserve">3 NĂM 11 THÁNG 18 NGÀY </v>
      </c>
      <c r="BI27" s="60" t="s">
        <v>231</v>
      </c>
      <c r="BJ27" s="33" t="str">
        <f>VLOOKUP(C27,Sheet5!$B$2:$G$253,6,0)</f>
        <v>092197011285</v>
      </c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43">
        <v>44440</v>
      </c>
      <c r="BW27" s="43"/>
      <c r="BX27" s="50" t="s">
        <v>232</v>
      </c>
      <c r="BY27" s="44" t="s">
        <v>233</v>
      </c>
      <c r="BZ27" s="50" t="s">
        <v>234</v>
      </c>
      <c r="CA27" s="50" t="s">
        <v>234</v>
      </c>
      <c r="CB27" s="51" t="s">
        <v>235</v>
      </c>
      <c r="CC27" s="10" t="s">
        <v>130</v>
      </c>
      <c r="CD27" s="10" t="s">
        <v>236</v>
      </c>
      <c r="CE27" s="10" t="s">
        <v>60</v>
      </c>
      <c r="CF27" s="36">
        <f t="shared" ca="1" si="1"/>
        <v>29</v>
      </c>
    </row>
    <row r="28" spans="1:84" s="45" customFormat="1">
      <c r="A28" s="25">
        <f>IF(C28=0,"",SUBTOTAL(3,C$3:C28))</f>
        <v>26</v>
      </c>
      <c r="B28" s="25">
        <v>15</v>
      </c>
      <c r="C28" s="66" t="s">
        <v>237</v>
      </c>
      <c r="D28" s="67" t="s">
        <v>238</v>
      </c>
      <c r="E28" s="774" t="e">
        <f>VLOOKUP(C28,'chuyển xếp 2024'!$C$5:$W$328,17,0)</f>
        <v>#N/A</v>
      </c>
      <c r="F28" s="774" t="e">
        <f>VLOOKUP(C28,'chuyển xếp 2024'!$C$5:$W$328,19,0)</f>
        <v>#N/A</v>
      </c>
      <c r="G28" s="329" t="s">
        <v>32</v>
      </c>
      <c r="H28" s="63" t="s">
        <v>33</v>
      </c>
      <c r="I28" s="63" t="s">
        <v>34</v>
      </c>
      <c r="J28" s="329"/>
      <c r="K28" s="56" t="s">
        <v>1848</v>
      </c>
      <c r="L28" s="106">
        <v>30482</v>
      </c>
      <c r="M28" s="107">
        <v>44866</v>
      </c>
      <c r="N28" s="847">
        <v>500000</v>
      </c>
      <c r="O28" s="847"/>
      <c r="P28" s="847"/>
      <c r="Q28" s="847"/>
      <c r="R28" s="847"/>
      <c r="S28" s="847"/>
      <c r="T28" s="847"/>
      <c r="U28" s="847"/>
      <c r="V28" s="847"/>
      <c r="W28" s="847"/>
      <c r="X28" s="846"/>
      <c r="Y28" s="846"/>
      <c r="Z28" s="846"/>
      <c r="AA28" s="846"/>
      <c r="AB28" s="846"/>
      <c r="AC28" s="846"/>
      <c r="AD28" s="846"/>
      <c r="AE28" s="846"/>
      <c r="AF28" s="846"/>
      <c r="AG28" s="846"/>
      <c r="AH28" s="846"/>
      <c r="AI28" s="846"/>
      <c r="AJ28" s="846"/>
      <c r="AK28" s="846"/>
      <c r="AL28" s="846"/>
      <c r="AM28" s="846"/>
      <c r="AN28" s="846"/>
      <c r="AO28" s="846"/>
      <c r="AP28" s="846"/>
      <c r="AQ28" s="846"/>
      <c r="AR28" s="846"/>
      <c r="AS28" s="846"/>
      <c r="AT28" s="846"/>
      <c r="AU28" s="846"/>
      <c r="AV28" s="846"/>
      <c r="AW28" s="846"/>
      <c r="AX28" s="846"/>
      <c r="AY28" s="846"/>
      <c r="AZ28" s="846"/>
      <c r="BA28" s="846"/>
      <c r="BB28" s="846"/>
      <c r="BC28" s="846"/>
      <c r="BD28" s="846"/>
      <c r="BE28" s="846"/>
      <c r="BF28" s="53" t="s">
        <v>36</v>
      </c>
      <c r="BG28" s="10" t="s">
        <v>239</v>
      </c>
      <c r="BH28" s="10" t="str">
        <f t="shared" ca="1" si="0"/>
        <v xml:space="preserve">3 NĂM 9 THÁNG 18 NGÀY </v>
      </c>
      <c r="BI28" s="60" t="s">
        <v>240</v>
      </c>
      <c r="BJ28" s="33" t="str">
        <f>VLOOKUP(C28,Sheet5!$B$2:$G$253,6,0)</f>
        <v>086083000292</v>
      </c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43">
        <v>44326</v>
      </c>
      <c r="BW28" s="43"/>
      <c r="BX28" s="50" t="s">
        <v>232</v>
      </c>
      <c r="BY28" s="44" t="s">
        <v>241</v>
      </c>
      <c r="BZ28" s="44" t="s">
        <v>242</v>
      </c>
      <c r="CA28" s="44" t="s">
        <v>242</v>
      </c>
      <c r="CB28" s="51"/>
      <c r="CC28" s="10" t="s">
        <v>50</v>
      </c>
      <c r="CD28" s="10" t="s">
        <v>72</v>
      </c>
      <c r="CE28" s="10" t="s">
        <v>60</v>
      </c>
      <c r="CF28" s="36">
        <f t="shared" ca="1" si="1"/>
        <v>43</v>
      </c>
    </row>
    <row r="29" spans="1:84" s="36" customFormat="1">
      <c r="A29" s="25">
        <f>IF(C29=0,"",SUBTOTAL(3,C$3:C29))</f>
        <v>27</v>
      </c>
      <c r="B29" s="25">
        <v>16</v>
      </c>
      <c r="C29" s="66" t="s">
        <v>1842</v>
      </c>
      <c r="D29" s="67" t="s">
        <v>1844</v>
      </c>
      <c r="E29" s="774">
        <f>VLOOKUP(C29,'chuyển xếp 2024'!$C$5:$W$328,17,0)</f>
        <v>6271000</v>
      </c>
      <c r="F29" s="774">
        <f>VLOOKUP(C29,'chuyển xếp 2024'!$C$5:$W$328,19,0)</f>
        <v>0</v>
      </c>
      <c r="G29" s="329" t="s">
        <v>32</v>
      </c>
      <c r="H29" s="63" t="s">
        <v>33</v>
      </c>
      <c r="I29" s="63" t="s">
        <v>34</v>
      </c>
      <c r="J29" s="329"/>
      <c r="K29" s="56" t="s">
        <v>1848</v>
      </c>
      <c r="L29" s="106">
        <v>35231</v>
      </c>
      <c r="M29" s="107">
        <v>45113</v>
      </c>
      <c r="N29" s="847">
        <v>500000</v>
      </c>
      <c r="O29" s="847"/>
      <c r="P29" s="847"/>
      <c r="Q29" s="847"/>
      <c r="R29" s="847"/>
      <c r="S29" s="847"/>
      <c r="T29" s="847"/>
      <c r="U29" s="847"/>
      <c r="V29" s="847"/>
      <c r="W29" s="847"/>
      <c r="X29" s="846"/>
      <c r="Y29" s="846"/>
      <c r="Z29" s="846"/>
      <c r="AA29" s="846"/>
      <c r="AB29" s="846"/>
      <c r="AC29" s="846"/>
      <c r="AD29" s="846"/>
      <c r="AE29" s="846"/>
      <c r="AF29" s="846"/>
      <c r="AG29" s="846"/>
      <c r="AH29" s="846"/>
      <c r="AI29" s="846"/>
      <c r="AJ29" s="846"/>
      <c r="AK29" s="846"/>
      <c r="AL29" s="846"/>
      <c r="AM29" s="846"/>
      <c r="AN29" s="846"/>
      <c r="AO29" s="846"/>
      <c r="AP29" s="846"/>
      <c r="AQ29" s="846"/>
      <c r="AR29" s="846"/>
      <c r="AS29" s="846"/>
      <c r="AT29" s="846"/>
      <c r="AU29" s="846"/>
      <c r="AV29" s="846"/>
      <c r="AW29" s="846"/>
      <c r="AX29" s="846"/>
      <c r="AY29" s="846"/>
      <c r="AZ29" s="846"/>
      <c r="BA29" s="846"/>
      <c r="BB29" s="846"/>
      <c r="BC29" s="846"/>
      <c r="BD29" s="846"/>
      <c r="BE29" s="846"/>
      <c r="BF29" s="53" t="s">
        <v>36</v>
      </c>
      <c r="BG29" s="56" t="s">
        <v>1845</v>
      </c>
      <c r="BH29" s="56" t="str">
        <f t="shared" ca="1" si="0"/>
        <v xml:space="preserve">3 NĂM 1 THÁNG 13 NGÀY </v>
      </c>
      <c r="BI29" s="74" t="s">
        <v>1846</v>
      </c>
      <c r="BJ29" s="33" t="s">
        <v>1846</v>
      </c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75">
        <v>44421</v>
      </c>
      <c r="BW29" s="75"/>
      <c r="BX29" s="46" t="s">
        <v>232</v>
      </c>
      <c r="BY29" s="108" t="s">
        <v>1847</v>
      </c>
      <c r="BZ29" s="108" t="s">
        <v>1847</v>
      </c>
      <c r="CA29" s="108" t="s">
        <v>1847</v>
      </c>
      <c r="CB29" s="332"/>
      <c r="CC29" s="56" t="s">
        <v>50</v>
      </c>
      <c r="CD29" s="56"/>
      <c r="CE29" s="56" t="s">
        <v>60</v>
      </c>
      <c r="CF29" s="36">
        <f t="shared" ca="1" si="1"/>
        <v>30</v>
      </c>
    </row>
    <row r="30" spans="1:84" s="36" customFormat="1">
      <c r="A30" s="25">
        <f>IF(C30=0,"",SUBTOTAL(3,C$3:C30))</f>
        <v>28</v>
      </c>
      <c r="B30" s="25">
        <v>17</v>
      </c>
      <c r="C30" s="66" t="s">
        <v>1958</v>
      </c>
      <c r="D30" s="67" t="s">
        <v>1873</v>
      </c>
      <c r="E30" s="774" t="e">
        <f>VLOOKUP(C30,'chuyển xếp 2024'!$C$5:$W$328,17,0)</f>
        <v>#N/A</v>
      </c>
      <c r="F30" s="774" t="e">
        <f>VLOOKUP(C30,'chuyển xếp 2024'!$C$5:$W$328,19,0)</f>
        <v>#N/A</v>
      </c>
      <c r="G30" s="329" t="s">
        <v>32</v>
      </c>
      <c r="H30" s="63" t="s">
        <v>33</v>
      </c>
      <c r="I30" s="63" t="s">
        <v>34</v>
      </c>
      <c r="J30" s="329"/>
      <c r="K30" s="56" t="s">
        <v>1848</v>
      </c>
      <c r="L30" s="621">
        <v>33370</v>
      </c>
      <c r="M30" s="621">
        <v>45231</v>
      </c>
      <c r="N30" s="847">
        <v>500000</v>
      </c>
      <c r="O30" s="847"/>
      <c r="P30" s="847"/>
      <c r="Q30" s="847"/>
      <c r="R30" s="847"/>
      <c r="S30" s="847"/>
      <c r="T30" s="847"/>
      <c r="U30" s="847"/>
      <c r="V30" s="847"/>
      <c r="W30" s="847"/>
      <c r="X30" s="846"/>
      <c r="Y30" s="846"/>
      <c r="Z30" s="846"/>
      <c r="AA30" s="846"/>
      <c r="AB30" s="846"/>
      <c r="AC30" s="846"/>
      <c r="AD30" s="846"/>
      <c r="AE30" s="846"/>
      <c r="AF30" s="846"/>
      <c r="AG30" s="846"/>
      <c r="AH30" s="846"/>
      <c r="AI30" s="846"/>
      <c r="AJ30" s="846"/>
      <c r="AK30" s="846"/>
      <c r="AL30" s="846"/>
      <c r="AM30" s="846"/>
      <c r="AN30" s="846"/>
      <c r="AO30" s="846"/>
      <c r="AP30" s="846"/>
      <c r="AQ30" s="846"/>
      <c r="AR30" s="846"/>
      <c r="AS30" s="846"/>
      <c r="AT30" s="846"/>
      <c r="AU30" s="846"/>
      <c r="AV30" s="846"/>
      <c r="AW30" s="846"/>
      <c r="AX30" s="846"/>
      <c r="AY30" s="846"/>
      <c r="AZ30" s="846"/>
      <c r="BA30" s="846"/>
      <c r="BB30" s="846"/>
      <c r="BC30" s="846"/>
      <c r="BD30" s="846"/>
      <c r="BE30" s="846"/>
      <c r="BF30" s="53" t="s">
        <v>36</v>
      </c>
      <c r="BG30" s="56" t="s">
        <v>1967</v>
      </c>
      <c r="BH30" s="56" t="str">
        <f t="shared" ca="1" si="0"/>
        <v xml:space="preserve">2 NĂM 9 THÁNG 18 NGÀY </v>
      </c>
      <c r="BI30" s="523" t="s">
        <v>1968</v>
      </c>
      <c r="BJ30" s="33" t="s">
        <v>1968</v>
      </c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75">
        <v>44318</v>
      </c>
      <c r="BW30" s="75"/>
      <c r="BX30" s="46" t="s">
        <v>232</v>
      </c>
      <c r="BY30" s="108" t="s">
        <v>1969</v>
      </c>
      <c r="BZ30" s="108" t="s">
        <v>1970</v>
      </c>
      <c r="CA30" s="108" t="s">
        <v>1970</v>
      </c>
      <c r="CB30" s="332"/>
      <c r="CC30" s="56" t="s">
        <v>50</v>
      </c>
      <c r="CD30" s="56" t="s">
        <v>1971</v>
      </c>
      <c r="CE30" s="56" t="s">
        <v>60</v>
      </c>
      <c r="CF30" s="36">
        <f t="shared" ca="1" si="1"/>
        <v>35</v>
      </c>
    </row>
    <row r="31" spans="1:84" s="36" customFormat="1">
      <c r="A31" s="25">
        <f>IF(C31=0,"",SUBTOTAL(3,C$3:C31))</f>
        <v>29</v>
      </c>
      <c r="B31" s="25">
        <v>18</v>
      </c>
      <c r="C31" s="25" t="s">
        <v>157</v>
      </c>
      <c r="D31" s="65" t="s">
        <v>158</v>
      </c>
      <c r="E31" s="774">
        <f>VLOOKUP(C31,'chuyển xếp 2024'!$C$5:$W$328,17,0)</f>
        <v>6647000</v>
      </c>
      <c r="F31" s="774">
        <f>VLOOKUP(C31,'chuyển xếp 2024'!$C$5:$W$328,19,0)</f>
        <v>0</v>
      </c>
      <c r="G31" s="63" t="s">
        <v>32</v>
      </c>
      <c r="H31" s="63" t="s">
        <v>33</v>
      </c>
      <c r="I31" s="63" t="s">
        <v>34</v>
      </c>
      <c r="J31" s="63"/>
      <c r="K31" s="136" t="s">
        <v>1355</v>
      </c>
      <c r="L31" s="106">
        <v>31967</v>
      </c>
      <c r="M31" s="107">
        <v>41624</v>
      </c>
      <c r="N31" s="847">
        <v>500000</v>
      </c>
      <c r="O31" s="834"/>
      <c r="P31" s="834"/>
      <c r="Q31" s="834"/>
      <c r="R31" s="834"/>
      <c r="S31" s="834"/>
      <c r="T31" s="834"/>
      <c r="U31" s="834"/>
      <c r="V31" s="834"/>
      <c r="W31" s="834"/>
      <c r="X31" s="834"/>
      <c r="Y31" s="834"/>
      <c r="Z31" s="834"/>
      <c r="AA31" s="834"/>
      <c r="AB31" s="834"/>
      <c r="AC31" s="834"/>
      <c r="AD31" s="834"/>
      <c r="AE31" s="834"/>
      <c r="AF31" s="834"/>
      <c r="AG31" s="834"/>
      <c r="AH31" s="834"/>
      <c r="AI31" s="834"/>
      <c r="AJ31" s="834"/>
      <c r="AK31" s="834"/>
      <c r="AL31" s="834"/>
      <c r="AM31" s="834"/>
      <c r="AN31" s="834"/>
      <c r="AO31" s="834"/>
      <c r="AP31" s="834"/>
      <c r="AQ31" s="834"/>
      <c r="AR31" s="834"/>
      <c r="AS31" s="834"/>
      <c r="AT31" s="834"/>
      <c r="AU31" s="834"/>
      <c r="AV31" s="834"/>
      <c r="AW31" s="834"/>
      <c r="AX31" s="834"/>
      <c r="AY31" s="834"/>
      <c r="AZ31" s="834"/>
      <c r="BA31" s="834"/>
      <c r="BB31" s="834"/>
      <c r="BC31" s="834"/>
      <c r="BD31" s="834"/>
      <c r="BE31" s="834"/>
      <c r="BF31" s="56" t="s">
        <v>36</v>
      </c>
      <c r="BG31" s="56" t="s">
        <v>159</v>
      </c>
      <c r="BH31" s="56" t="str">
        <f t="shared" ca="1" si="0"/>
        <v xml:space="preserve">12 NĂM 8 THÁNG 3 NGÀY </v>
      </c>
      <c r="BI31" s="80" t="s">
        <v>160</v>
      </c>
      <c r="BJ31" s="33" t="str">
        <f>VLOOKUP(C31,Sheet5!$B$2:$G$253,6,0)</f>
        <v>092087006701</v>
      </c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75"/>
      <c r="BW31" s="75"/>
      <c r="BX31" s="46" t="s">
        <v>232</v>
      </c>
      <c r="BY31" s="108" t="s">
        <v>161</v>
      </c>
      <c r="BZ31" s="46" t="s">
        <v>162</v>
      </c>
      <c r="CA31" s="46" t="s">
        <v>162</v>
      </c>
      <c r="CB31" s="332" t="s">
        <v>163</v>
      </c>
      <c r="CC31" s="56" t="s">
        <v>156</v>
      </c>
      <c r="CD31" s="56"/>
      <c r="CE31" s="56" t="s">
        <v>60</v>
      </c>
      <c r="CF31" s="36">
        <f t="shared" ca="1" si="1"/>
        <v>39</v>
      </c>
    </row>
    <row r="32" spans="1:84" s="36" customFormat="1">
      <c r="A32" s="25">
        <f>IF(C32=0,"",SUBTOTAL(3,C$3:C32))</f>
        <v>30</v>
      </c>
      <c r="B32" s="25">
        <v>19</v>
      </c>
      <c r="C32" s="25" t="s">
        <v>359</v>
      </c>
      <c r="D32" s="63" t="s">
        <v>360</v>
      </c>
      <c r="E32" s="774">
        <f>VLOOKUP(C32,'chuyển xếp 2024'!$C$5:$W$328,17,0)</f>
        <v>6785000</v>
      </c>
      <c r="F32" s="774">
        <f>VLOOKUP(C32,'chuyển xếp 2024'!$C$5:$W$328,19,0)</f>
        <v>0</v>
      </c>
      <c r="G32" s="56" t="s">
        <v>32</v>
      </c>
      <c r="H32" s="63" t="s">
        <v>33</v>
      </c>
      <c r="I32" s="63" t="s">
        <v>34</v>
      </c>
      <c r="J32" s="56"/>
      <c r="K32" s="56" t="s">
        <v>339</v>
      </c>
      <c r="L32" s="106">
        <v>32488</v>
      </c>
      <c r="M32" s="107">
        <v>41641</v>
      </c>
      <c r="N32" s="847">
        <v>500000</v>
      </c>
      <c r="O32" s="834"/>
      <c r="P32" s="834"/>
      <c r="Q32" s="834"/>
      <c r="R32" s="834"/>
      <c r="S32" s="834"/>
      <c r="T32" s="834"/>
      <c r="U32" s="834"/>
      <c r="V32" s="834"/>
      <c r="W32" s="834"/>
      <c r="X32" s="834"/>
      <c r="Y32" s="834"/>
      <c r="Z32" s="834"/>
      <c r="AA32" s="834"/>
      <c r="AB32" s="834"/>
      <c r="AC32" s="834"/>
      <c r="AD32" s="834"/>
      <c r="AE32" s="834"/>
      <c r="AF32" s="834"/>
      <c r="AG32" s="834"/>
      <c r="AH32" s="834"/>
      <c r="AI32" s="834"/>
      <c r="AJ32" s="834"/>
      <c r="AK32" s="834"/>
      <c r="AL32" s="834"/>
      <c r="AM32" s="834"/>
      <c r="AN32" s="834"/>
      <c r="AO32" s="834"/>
      <c r="AP32" s="834"/>
      <c r="AQ32" s="834"/>
      <c r="AR32" s="834"/>
      <c r="AS32" s="834"/>
      <c r="AT32" s="834"/>
      <c r="AU32" s="834"/>
      <c r="AV32" s="834"/>
      <c r="AW32" s="834"/>
      <c r="AX32" s="834"/>
      <c r="AY32" s="834"/>
      <c r="AZ32" s="834"/>
      <c r="BA32" s="834"/>
      <c r="BB32" s="834"/>
      <c r="BC32" s="834"/>
      <c r="BD32" s="834"/>
      <c r="BE32" s="834"/>
      <c r="BF32" s="56"/>
      <c r="BG32" s="56"/>
      <c r="BH32" s="56"/>
      <c r="BI32" s="80"/>
      <c r="BJ32" s="33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75"/>
      <c r="BW32" s="75"/>
      <c r="BX32" s="46"/>
      <c r="BY32" s="108"/>
      <c r="BZ32" s="46"/>
      <c r="CA32" s="46"/>
      <c r="CB32" s="332"/>
      <c r="CC32" s="56"/>
      <c r="CD32" s="56"/>
      <c r="CE32" s="56"/>
    </row>
    <row r="33" spans="1:84" s="330" customFormat="1">
      <c r="A33" s="25">
        <f>IF(C33=0,"",SUBTOTAL(3,C$3:C33))</f>
        <v>31</v>
      </c>
      <c r="B33" s="25">
        <v>20</v>
      </c>
      <c r="C33" s="66" t="s">
        <v>2639</v>
      </c>
      <c r="D33" s="154" t="s">
        <v>2631</v>
      </c>
      <c r="E33" s="774">
        <v>4410000</v>
      </c>
      <c r="F33" s="774"/>
      <c r="G33" s="155" t="s">
        <v>32</v>
      </c>
      <c r="H33" s="56" t="s">
        <v>33</v>
      </c>
      <c r="I33" s="56" t="s">
        <v>34</v>
      </c>
      <c r="J33" s="155"/>
      <c r="K33" s="136" t="s">
        <v>2632</v>
      </c>
      <c r="L33" s="106">
        <v>36873</v>
      </c>
      <c r="M33" s="107">
        <v>45505</v>
      </c>
      <c r="N33" s="834"/>
      <c r="O33" s="849">
        <v>300000</v>
      </c>
      <c r="P33" s="834"/>
      <c r="Q33" s="834"/>
      <c r="R33" s="834"/>
      <c r="S33" s="834"/>
      <c r="T33" s="834"/>
      <c r="U33" s="834"/>
      <c r="V33" s="834"/>
      <c r="W33" s="834"/>
      <c r="X33" s="834"/>
      <c r="Y33" s="834"/>
      <c r="Z33" s="834"/>
      <c r="AA33" s="834"/>
      <c r="AB33" s="834"/>
      <c r="AC33" s="834"/>
      <c r="AD33" s="834"/>
      <c r="AE33" s="834"/>
      <c r="AF33" s="834"/>
      <c r="AG33" s="834"/>
      <c r="AH33" s="834"/>
      <c r="AI33" s="834"/>
      <c r="AJ33" s="834"/>
      <c r="AK33" s="834"/>
      <c r="AL33" s="834"/>
      <c r="AM33" s="834"/>
      <c r="AN33" s="834"/>
      <c r="AO33" s="834"/>
      <c r="AP33" s="834"/>
      <c r="AQ33" s="834"/>
      <c r="AR33" s="834"/>
      <c r="AS33" s="834"/>
      <c r="AT33" s="834"/>
      <c r="AU33" s="834"/>
      <c r="AV33" s="834"/>
      <c r="AW33" s="834"/>
      <c r="AX33" s="834"/>
      <c r="AY33" s="834"/>
      <c r="AZ33" s="834"/>
      <c r="BA33" s="834"/>
      <c r="BB33" s="834"/>
      <c r="BC33" s="834"/>
      <c r="BD33" s="834"/>
      <c r="BE33" s="834"/>
      <c r="BF33" s="46" t="s">
        <v>117</v>
      </c>
      <c r="BG33" s="10" t="s">
        <v>2634</v>
      </c>
      <c r="BH33" s="56" t="str">
        <f t="shared" ca="1" si="0"/>
        <v xml:space="preserve">2 NĂM 0 THÁNG 18 NGÀY </v>
      </c>
      <c r="BI33" s="74" t="s">
        <v>2635</v>
      </c>
      <c r="BJ33" s="74" t="s">
        <v>2635</v>
      </c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75" t="s">
        <v>2636</v>
      </c>
      <c r="BW33" s="75"/>
      <c r="BX33" s="46" t="s">
        <v>232</v>
      </c>
      <c r="BY33" s="108" t="s">
        <v>2637</v>
      </c>
      <c r="BZ33" s="46" t="s">
        <v>2638</v>
      </c>
      <c r="CA33" s="46" t="s">
        <v>2638</v>
      </c>
      <c r="CB33" s="66"/>
      <c r="CC33" s="136" t="s">
        <v>1214</v>
      </c>
      <c r="CD33" s="46"/>
      <c r="CE33" s="56" t="s">
        <v>349</v>
      </c>
      <c r="CF33" s="36">
        <f t="shared" ca="1" si="1"/>
        <v>25</v>
      </c>
    </row>
    <row r="34" spans="1:84" s="330" customFormat="1">
      <c r="A34" s="25">
        <f>IF(C34=0,"",SUBTOTAL(3,C$3:C34))</f>
        <v>32</v>
      </c>
      <c r="B34" s="25">
        <v>21</v>
      </c>
      <c r="C34" s="66" t="s">
        <v>2640</v>
      </c>
      <c r="D34" s="154" t="s">
        <v>2641</v>
      </c>
      <c r="E34" s="774">
        <v>4410000</v>
      </c>
      <c r="F34" s="774"/>
      <c r="G34" s="155" t="s">
        <v>32</v>
      </c>
      <c r="H34" s="56" t="s">
        <v>33</v>
      </c>
      <c r="I34" s="56" t="s">
        <v>34</v>
      </c>
      <c r="J34" s="155"/>
      <c r="K34" s="136" t="s">
        <v>2632</v>
      </c>
      <c r="L34" s="106">
        <v>35328</v>
      </c>
      <c r="M34" s="107">
        <v>45505</v>
      </c>
      <c r="N34" s="834"/>
      <c r="O34" s="849">
        <v>300000</v>
      </c>
      <c r="P34" s="834"/>
      <c r="Q34" s="834"/>
      <c r="R34" s="834"/>
      <c r="S34" s="834"/>
      <c r="T34" s="834"/>
      <c r="U34" s="834"/>
      <c r="V34" s="834"/>
      <c r="W34" s="834"/>
      <c r="X34" s="834"/>
      <c r="Y34" s="834"/>
      <c r="Z34" s="834"/>
      <c r="AA34" s="834"/>
      <c r="AB34" s="834"/>
      <c r="AC34" s="834"/>
      <c r="AD34" s="834"/>
      <c r="AE34" s="834"/>
      <c r="AF34" s="834"/>
      <c r="AG34" s="834"/>
      <c r="AH34" s="834"/>
      <c r="AI34" s="834"/>
      <c r="AJ34" s="834"/>
      <c r="AK34" s="834"/>
      <c r="AL34" s="834"/>
      <c r="AM34" s="834"/>
      <c r="AN34" s="834"/>
      <c r="AO34" s="834"/>
      <c r="AP34" s="834"/>
      <c r="AQ34" s="834"/>
      <c r="AR34" s="834"/>
      <c r="AS34" s="834"/>
      <c r="AT34" s="834"/>
      <c r="AU34" s="834"/>
      <c r="AV34" s="834"/>
      <c r="AW34" s="834"/>
      <c r="AX34" s="834"/>
      <c r="AY34" s="834"/>
      <c r="AZ34" s="834"/>
      <c r="BA34" s="834"/>
      <c r="BB34" s="834"/>
      <c r="BC34" s="834"/>
      <c r="BD34" s="834"/>
      <c r="BE34" s="834"/>
      <c r="BF34" s="46" t="s">
        <v>117</v>
      </c>
      <c r="BG34" s="10" t="s">
        <v>2642</v>
      </c>
      <c r="BH34" s="56" t="str">
        <f t="shared" ca="1" si="0"/>
        <v xml:space="preserve">2 NĂM 0 THÁNG 18 NGÀY </v>
      </c>
      <c r="BI34" s="74" t="s">
        <v>2643</v>
      </c>
      <c r="BJ34" s="74" t="s">
        <v>2643</v>
      </c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75">
        <v>44868</v>
      </c>
      <c r="BW34" s="75"/>
      <c r="BX34" s="46" t="s">
        <v>232</v>
      </c>
      <c r="BY34" s="108" t="s">
        <v>2644</v>
      </c>
      <c r="BZ34" s="46" t="s">
        <v>2645</v>
      </c>
      <c r="CA34" s="46" t="s">
        <v>2645</v>
      </c>
      <c r="CB34" s="66"/>
      <c r="CC34" s="136" t="s">
        <v>1214</v>
      </c>
      <c r="CD34" s="46"/>
      <c r="CE34" s="56" t="s">
        <v>349</v>
      </c>
      <c r="CF34" s="36">
        <f t="shared" ca="1" si="1"/>
        <v>29</v>
      </c>
    </row>
    <row r="35" spans="1:84" s="37" customFormat="1">
      <c r="A35" s="25">
        <f>IF(C35=0,"",SUBTOTAL(3,C$3:C35))</f>
        <v>33</v>
      </c>
      <c r="B35" s="25">
        <v>1</v>
      </c>
      <c r="C35" s="25" t="s">
        <v>243</v>
      </c>
      <c r="D35" s="63" t="s">
        <v>244</v>
      </c>
      <c r="E35" s="774">
        <f>VLOOKUP(C35,'chuyển xếp 2024'!$C$5:$W$328,17,0)</f>
        <v>19950000</v>
      </c>
      <c r="F35" s="774">
        <f>VLOOKUP(C35,'chuyển xếp 2024'!$C$5:$W$328,19,0)</f>
        <v>0</v>
      </c>
      <c r="G35" s="63" t="s">
        <v>32</v>
      </c>
      <c r="H35" s="63" t="s">
        <v>33</v>
      </c>
      <c r="I35" s="63" t="s">
        <v>34</v>
      </c>
      <c r="J35" s="63" t="s">
        <v>245</v>
      </c>
      <c r="K35" s="56" t="s">
        <v>246</v>
      </c>
      <c r="L35" s="106">
        <v>28767</v>
      </c>
      <c r="M35" s="107">
        <v>39265</v>
      </c>
      <c r="N35" s="847">
        <v>500000</v>
      </c>
      <c r="O35" s="847"/>
      <c r="P35" s="847"/>
      <c r="Q35" s="847"/>
      <c r="R35" s="847"/>
      <c r="S35" s="847"/>
      <c r="T35" s="847"/>
      <c r="U35" s="847"/>
      <c r="V35" s="847"/>
      <c r="W35" s="847"/>
      <c r="X35" s="846"/>
      <c r="Y35" s="846"/>
      <c r="Z35" s="846"/>
      <c r="AA35" s="846"/>
      <c r="AB35" s="846"/>
      <c r="AC35" s="846"/>
      <c r="AD35" s="846"/>
      <c r="AE35" s="846"/>
      <c r="AF35" s="846"/>
      <c r="AG35" s="846"/>
      <c r="AH35" s="846"/>
      <c r="AI35" s="846"/>
      <c r="AJ35" s="846"/>
      <c r="AK35" s="846"/>
      <c r="AL35" s="846"/>
      <c r="AM35" s="846"/>
      <c r="AN35" s="846"/>
      <c r="AO35" s="846"/>
      <c r="AP35" s="846"/>
      <c r="AQ35" s="846"/>
      <c r="AR35" s="846"/>
      <c r="AS35" s="846"/>
      <c r="AT35" s="846"/>
      <c r="AU35" s="846"/>
      <c r="AV35" s="846"/>
      <c r="AW35" s="846"/>
      <c r="AX35" s="846"/>
      <c r="AY35" s="846"/>
      <c r="AZ35" s="846"/>
      <c r="BA35" s="846"/>
      <c r="BB35" s="846"/>
      <c r="BC35" s="846"/>
      <c r="BD35" s="846"/>
      <c r="BE35" s="846"/>
      <c r="BF35" s="32" t="s">
        <v>36</v>
      </c>
      <c r="BG35" s="32" t="s">
        <v>247</v>
      </c>
      <c r="BH35" s="32" t="str">
        <f t="shared" ca="1" si="0"/>
        <v xml:space="preserve">19 NĂM 1 THÁNG 17 NGÀY </v>
      </c>
      <c r="BI35" s="33" t="s">
        <v>248</v>
      </c>
      <c r="BJ35" s="33" t="str">
        <f>VLOOKUP(C35,Sheet5!$B$2:$G$253,6,0)</f>
        <v>082078026532</v>
      </c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4"/>
      <c r="BW35" s="34"/>
      <c r="BX35" s="50" t="s">
        <v>232</v>
      </c>
      <c r="BY35" s="35" t="s">
        <v>249</v>
      </c>
      <c r="BZ35" s="48" t="s">
        <v>250</v>
      </c>
      <c r="CA35" s="48" t="s">
        <v>251</v>
      </c>
      <c r="CB35" s="73"/>
      <c r="CC35" s="32" t="s">
        <v>50</v>
      </c>
      <c r="CD35" s="32" t="s">
        <v>81</v>
      </c>
      <c r="CE35" s="32" t="s">
        <v>60</v>
      </c>
      <c r="CF35" s="36">
        <f t="shared" ca="1" si="1"/>
        <v>47</v>
      </c>
    </row>
    <row r="36" spans="1:84" s="62" customFormat="1">
      <c r="A36" s="25">
        <f>IF(C36=0,"",SUBTOTAL(3,C$3:C36))</f>
        <v>34</v>
      </c>
      <c r="B36" s="25">
        <v>2</v>
      </c>
      <c r="C36" s="25" t="s">
        <v>259</v>
      </c>
      <c r="D36" s="63" t="s">
        <v>260</v>
      </c>
      <c r="E36" s="774">
        <f>VLOOKUP(C36,'chuyển xếp 2024'!$C$5:$W$328,17,0)</f>
        <v>7673000</v>
      </c>
      <c r="F36" s="774">
        <f>VLOOKUP(C36,'chuyển xếp 2024'!$C$5:$W$328,19,0)</f>
        <v>1892000</v>
      </c>
      <c r="G36" s="63" t="s">
        <v>63</v>
      </c>
      <c r="H36" s="63" t="s">
        <v>33</v>
      </c>
      <c r="I36" s="63" t="s">
        <v>34</v>
      </c>
      <c r="J36" s="63"/>
      <c r="K36" s="56" t="s">
        <v>246</v>
      </c>
      <c r="L36" s="106">
        <v>31943</v>
      </c>
      <c r="M36" s="107">
        <v>40340</v>
      </c>
      <c r="N36" s="847">
        <v>500000</v>
      </c>
      <c r="O36" s="847"/>
      <c r="P36" s="847"/>
      <c r="Q36" s="847"/>
      <c r="R36" s="847"/>
      <c r="S36" s="847"/>
      <c r="T36" s="847"/>
      <c r="U36" s="847"/>
      <c r="V36" s="847"/>
      <c r="W36" s="847"/>
      <c r="X36" s="846"/>
      <c r="Y36" s="846"/>
      <c r="Z36" s="846"/>
      <c r="AA36" s="846"/>
      <c r="AB36" s="846"/>
      <c r="AC36" s="846"/>
      <c r="AD36" s="846"/>
      <c r="AE36" s="846"/>
      <c r="AF36" s="846"/>
      <c r="AG36" s="846"/>
      <c r="AH36" s="846"/>
      <c r="AI36" s="846"/>
      <c r="AJ36" s="846"/>
      <c r="AK36" s="846"/>
      <c r="AL36" s="846"/>
      <c r="AM36" s="846"/>
      <c r="AN36" s="846"/>
      <c r="AO36" s="846"/>
      <c r="AP36" s="846"/>
      <c r="AQ36" s="846"/>
      <c r="AR36" s="846"/>
      <c r="AS36" s="846"/>
      <c r="AT36" s="846"/>
      <c r="AU36" s="846"/>
      <c r="AV36" s="846"/>
      <c r="AW36" s="846"/>
      <c r="AX36" s="846"/>
      <c r="AY36" s="846"/>
      <c r="AZ36" s="846"/>
      <c r="BA36" s="846"/>
      <c r="BB36" s="846"/>
      <c r="BC36" s="846"/>
      <c r="BD36" s="846"/>
      <c r="BE36" s="846"/>
      <c r="BF36" s="10" t="s">
        <v>36</v>
      </c>
      <c r="BG36" s="10" t="s">
        <v>261</v>
      </c>
      <c r="BH36" s="10" t="str">
        <f t="shared" ca="1" si="0"/>
        <v xml:space="preserve">16 NĂM 2 THÁNG 8 NGÀY </v>
      </c>
      <c r="BI36" s="33" t="s">
        <v>262</v>
      </c>
      <c r="BJ36" s="33" t="str">
        <f>VLOOKUP(C36,Sheet5!$B$2:$G$253,6,0)</f>
        <v>092187005527</v>
      </c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43"/>
      <c r="BW36" s="43"/>
      <c r="BX36" s="50" t="s">
        <v>232</v>
      </c>
      <c r="BY36" s="44" t="s">
        <v>168</v>
      </c>
      <c r="BZ36" s="50" t="s">
        <v>263</v>
      </c>
      <c r="CA36" s="50" t="s">
        <v>263</v>
      </c>
      <c r="CB36" s="52"/>
      <c r="CC36" s="10" t="s">
        <v>50</v>
      </c>
      <c r="CD36" s="10" t="s">
        <v>51</v>
      </c>
      <c r="CE36" s="10" t="s">
        <v>60</v>
      </c>
      <c r="CF36" s="36">
        <f t="shared" ca="1" si="1"/>
        <v>39</v>
      </c>
    </row>
    <row r="37" spans="1:84" s="62" customFormat="1">
      <c r="A37" s="25">
        <f>IF(C37=0,"",SUBTOTAL(3,C$3:C37))</f>
        <v>35</v>
      </c>
      <c r="B37" s="25">
        <v>3</v>
      </c>
      <c r="C37" s="25" t="s">
        <v>264</v>
      </c>
      <c r="D37" s="56" t="s">
        <v>265</v>
      </c>
      <c r="E37" s="774">
        <f>VLOOKUP(C37,'chuyển xếp 2024'!$C$5:$W$328,17,0)</f>
        <v>5903000</v>
      </c>
      <c r="F37" s="774">
        <f>VLOOKUP(C37,'chuyển xếp 2024'!$C$5:$W$328,19,0)</f>
        <v>473000</v>
      </c>
      <c r="G37" s="63" t="s">
        <v>63</v>
      </c>
      <c r="H37" s="56" t="s">
        <v>33</v>
      </c>
      <c r="I37" s="56" t="s">
        <v>34</v>
      </c>
      <c r="J37" s="56"/>
      <c r="K37" s="56" t="s">
        <v>246</v>
      </c>
      <c r="L37" s="106">
        <v>32193</v>
      </c>
      <c r="M37" s="107">
        <v>40634</v>
      </c>
      <c r="N37" s="847">
        <v>500000</v>
      </c>
      <c r="O37" s="847"/>
      <c r="P37" s="847"/>
      <c r="Q37" s="847"/>
      <c r="R37" s="847"/>
      <c r="S37" s="847"/>
      <c r="T37" s="847"/>
      <c r="U37" s="847"/>
      <c r="V37" s="847"/>
      <c r="W37" s="847"/>
      <c r="X37" s="846"/>
      <c r="Y37" s="846"/>
      <c r="Z37" s="846"/>
      <c r="AA37" s="846"/>
      <c r="AB37" s="846"/>
      <c r="AC37" s="846"/>
      <c r="AD37" s="846"/>
      <c r="AE37" s="846"/>
      <c r="AF37" s="846"/>
      <c r="AG37" s="846"/>
      <c r="AH37" s="846"/>
      <c r="AI37" s="846"/>
      <c r="AJ37" s="846"/>
      <c r="AK37" s="846"/>
      <c r="AL37" s="846"/>
      <c r="AM37" s="846"/>
      <c r="AN37" s="846"/>
      <c r="AO37" s="846"/>
      <c r="AP37" s="846"/>
      <c r="AQ37" s="846"/>
      <c r="AR37" s="846"/>
      <c r="AS37" s="846"/>
      <c r="AT37" s="846"/>
      <c r="AU37" s="846"/>
      <c r="AV37" s="846"/>
      <c r="AW37" s="846"/>
      <c r="AX37" s="846"/>
      <c r="AY37" s="846"/>
      <c r="AZ37" s="846"/>
      <c r="BA37" s="846"/>
      <c r="BB37" s="846"/>
      <c r="BC37" s="846"/>
      <c r="BD37" s="846"/>
      <c r="BE37" s="846"/>
      <c r="BF37" s="10" t="s">
        <v>36</v>
      </c>
      <c r="BG37" s="10" t="s">
        <v>266</v>
      </c>
      <c r="BH37" s="10" t="str">
        <f t="shared" ca="1" si="0"/>
        <v xml:space="preserve">15 NĂM 4 THÁNG 18 NGÀY </v>
      </c>
      <c r="BI37" s="60" t="s">
        <v>267</v>
      </c>
      <c r="BJ37" s="33" t="str">
        <f>VLOOKUP(C37,Sheet5!$B$2:$G$253,6,0)</f>
        <v>051188000559</v>
      </c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43">
        <v>43685</v>
      </c>
      <c r="BW37" s="43"/>
      <c r="BX37" s="50" t="s">
        <v>232</v>
      </c>
      <c r="BY37" s="44" t="s">
        <v>268</v>
      </c>
      <c r="BZ37" s="50" t="s">
        <v>269</v>
      </c>
      <c r="CA37" s="50" t="s">
        <v>269</v>
      </c>
      <c r="CB37" s="52"/>
      <c r="CC37" s="10" t="s">
        <v>93</v>
      </c>
      <c r="CD37" s="10" t="s">
        <v>100</v>
      </c>
      <c r="CE37" s="10" t="s">
        <v>60</v>
      </c>
      <c r="CF37" s="36">
        <f t="shared" ca="1" si="1"/>
        <v>38</v>
      </c>
    </row>
    <row r="38" spans="1:84" s="62" customFormat="1">
      <c r="A38" s="25">
        <f>IF(C38=0,"",SUBTOTAL(3,C$3:C38))</f>
        <v>36</v>
      </c>
      <c r="B38" s="25">
        <v>4</v>
      </c>
      <c r="C38" s="66" t="s">
        <v>274</v>
      </c>
      <c r="D38" s="46" t="s">
        <v>275</v>
      </c>
      <c r="E38" s="774">
        <f>VLOOKUP(C38,'chuyển xếp 2024'!$C$5:$W$328,17,0)</f>
        <v>7105000</v>
      </c>
      <c r="F38" s="774">
        <f>VLOOKUP(C38,'chuyển xếp 2024'!$C$5:$W$328,19,0)</f>
        <v>0</v>
      </c>
      <c r="G38" s="63" t="s">
        <v>63</v>
      </c>
      <c r="H38" s="56" t="s">
        <v>33</v>
      </c>
      <c r="I38" s="56" t="s">
        <v>34</v>
      </c>
      <c r="J38" s="56"/>
      <c r="K38" s="56" t="s">
        <v>246</v>
      </c>
      <c r="L38" s="75">
        <v>33223</v>
      </c>
      <c r="M38" s="75">
        <v>43313</v>
      </c>
      <c r="N38" s="847">
        <v>500000</v>
      </c>
      <c r="O38" s="847"/>
      <c r="P38" s="847"/>
      <c r="Q38" s="847"/>
      <c r="R38" s="847"/>
      <c r="S38" s="847"/>
      <c r="T38" s="847"/>
      <c r="U38" s="847"/>
      <c r="V38" s="847"/>
      <c r="W38" s="847"/>
      <c r="X38" s="846"/>
      <c r="Y38" s="846"/>
      <c r="Z38" s="846"/>
      <c r="AA38" s="846"/>
      <c r="AB38" s="846"/>
      <c r="AC38" s="846"/>
      <c r="AD38" s="846"/>
      <c r="AE38" s="846"/>
      <c r="AF38" s="846"/>
      <c r="AG38" s="846"/>
      <c r="AH38" s="846"/>
      <c r="AI38" s="846"/>
      <c r="AJ38" s="846"/>
      <c r="AK38" s="846"/>
      <c r="AL38" s="846"/>
      <c r="AM38" s="846"/>
      <c r="AN38" s="846"/>
      <c r="AO38" s="846"/>
      <c r="AP38" s="846"/>
      <c r="AQ38" s="846"/>
      <c r="AR38" s="846"/>
      <c r="AS38" s="846"/>
      <c r="AT38" s="846"/>
      <c r="AU38" s="846"/>
      <c r="AV38" s="846"/>
      <c r="AW38" s="846"/>
      <c r="AX38" s="846"/>
      <c r="AY38" s="846"/>
      <c r="AZ38" s="846"/>
      <c r="BA38" s="846"/>
      <c r="BB38" s="846"/>
      <c r="BC38" s="846"/>
      <c r="BD38" s="846"/>
      <c r="BE38" s="846"/>
      <c r="BF38" s="10" t="s">
        <v>36</v>
      </c>
      <c r="BG38" s="50" t="s">
        <v>276</v>
      </c>
      <c r="BH38" s="10" t="str">
        <f t="shared" ca="1" si="0"/>
        <v xml:space="preserve">8 NĂM 0 THÁNG 18 NGÀY </v>
      </c>
      <c r="BI38" s="33" t="s">
        <v>277</v>
      </c>
      <c r="BJ38" s="33" t="str">
        <f>VLOOKUP(C38,Sheet5!$B$2:$G$253,6,0)</f>
        <v>092190008576</v>
      </c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43"/>
      <c r="BW38" s="43"/>
      <c r="BX38" s="50" t="s">
        <v>232</v>
      </c>
      <c r="BY38" s="44" t="s">
        <v>278</v>
      </c>
      <c r="BZ38" s="50" t="s">
        <v>279</v>
      </c>
      <c r="CA38" s="50" t="s">
        <v>279</v>
      </c>
      <c r="CB38" s="52"/>
      <c r="CC38" s="10" t="s">
        <v>50</v>
      </c>
      <c r="CD38" s="76" t="s">
        <v>273</v>
      </c>
      <c r="CE38" s="10" t="s">
        <v>60</v>
      </c>
      <c r="CF38" s="36">
        <f t="shared" ca="1" si="1"/>
        <v>35</v>
      </c>
    </row>
    <row r="39" spans="1:84" s="13" customFormat="1">
      <c r="A39" s="25">
        <f>IF(C39=0,"",SUBTOTAL(3,C$3:C39))</f>
        <v>37</v>
      </c>
      <c r="B39" s="25">
        <v>5</v>
      </c>
      <c r="C39" s="66" t="s">
        <v>280</v>
      </c>
      <c r="D39" s="67" t="s">
        <v>281</v>
      </c>
      <c r="E39" s="774">
        <f>VLOOKUP(C39,'chuyển xếp 2024'!$C$5:$W$328,17,0)</f>
        <v>7105000</v>
      </c>
      <c r="F39" s="774">
        <f>VLOOKUP(C39,'chuyển xếp 2024'!$C$5:$W$328,19,0)</f>
        <v>0</v>
      </c>
      <c r="G39" s="63" t="s">
        <v>63</v>
      </c>
      <c r="H39" s="56" t="s">
        <v>33</v>
      </c>
      <c r="I39" s="56" t="s">
        <v>34</v>
      </c>
      <c r="J39" s="56"/>
      <c r="K39" s="56" t="s">
        <v>246</v>
      </c>
      <c r="L39" s="75">
        <v>35559</v>
      </c>
      <c r="M39" s="75">
        <v>44013</v>
      </c>
      <c r="N39" s="847">
        <v>500000</v>
      </c>
      <c r="O39" s="847"/>
      <c r="P39" s="847"/>
      <c r="Q39" s="847"/>
      <c r="R39" s="847"/>
      <c r="S39" s="847"/>
      <c r="T39" s="847"/>
      <c r="U39" s="847"/>
      <c r="V39" s="847"/>
      <c r="W39" s="847"/>
      <c r="X39" s="846"/>
      <c r="Y39" s="846"/>
      <c r="Z39" s="846"/>
      <c r="AA39" s="846"/>
      <c r="AB39" s="846"/>
      <c r="AC39" s="846"/>
      <c r="AD39" s="846"/>
      <c r="AE39" s="846"/>
      <c r="AF39" s="846"/>
      <c r="AG39" s="846"/>
      <c r="AH39" s="846"/>
      <c r="AI39" s="846"/>
      <c r="AJ39" s="846"/>
      <c r="AK39" s="846"/>
      <c r="AL39" s="846"/>
      <c r="AM39" s="846"/>
      <c r="AN39" s="846"/>
      <c r="AO39" s="846"/>
      <c r="AP39" s="846"/>
      <c r="AQ39" s="846"/>
      <c r="AR39" s="846"/>
      <c r="AS39" s="846"/>
      <c r="AT39" s="846"/>
      <c r="AU39" s="846"/>
      <c r="AV39" s="846"/>
      <c r="AW39" s="846"/>
      <c r="AX39" s="846"/>
      <c r="AY39" s="846"/>
      <c r="AZ39" s="846"/>
      <c r="BA39" s="846"/>
      <c r="BB39" s="846"/>
      <c r="BC39" s="846"/>
      <c r="BD39" s="846"/>
      <c r="BE39" s="846"/>
      <c r="BF39" s="10" t="s">
        <v>36</v>
      </c>
      <c r="BG39" s="53" t="s">
        <v>282</v>
      </c>
      <c r="BH39" s="10" t="str">
        <f t="shared" ca="1" si="0"/>
        <v xml:space="preserve">6 NĂM 1 THÁNG 18 NGÀY </v>
      </c>
      <c r="BI39" s="77" t="s">
        <v>283</v>
      </c>
      <c r="BJ39" s="33" t="str">
        <f>VLOOKUP(C39,Sheet5!$B$2:$G$253,6,0)</f>
        <v>092197003248</v>
      </c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43">
        <v>44317</v>
      </c>
      <c r="BW39" s="43"/>
      <c r="BX39" s="50" t="s">
        <v>232</v>
      </c>
      <c r="BY39" s="44" t="s">
        <v>284</v>
      </c>
      <c r="BZ39" s="50" t="s">
        <v>285</v>
      </c>
      <c r="CA39" s="50" t="s">
        <v>285</v>
      </c>
      <c r="CB39" s="52"/>
      <c r="CC39" s="10" t="s">
        <v>50</v>
      </c>
      <c r="CD39" s="10" t="s">
        <v>100</v>
      </c>
      <c r="CE39" s="10" t="s">
        <v>60</v>
      </c>
      <c r="CF39" s="36">
        <f t="shared" ca="1" si="1"/>
        <v>29</v>
      </c>
    </row>
    <row r="40" spans="1:84" s="515" customFormat="1">
      <c r="A40" s="25">
        <f>IF(C40=0,"",SUBTOTAL(3,C$3:C40))</f>
        <v>38</v>
      </c>
      <c r="B40" s="25">
        <v>6</v>
      </c>
      <c r="C40" s="66" t="s">
        <v>2054</v>
      </c>
      <c r="D40" s="67" t="s">
        <v>1857</v>
      </c>
      <c r="E40" s="774">
        <f>VLOOKUP(C40,'chuyển xếp 2024'!$C$5:$W$328,17,0)</f>
        <v>6579000</v>
      </c>
      <c r="F40" s="774">
        <f>VLOOKUP(C40,'chuyển xếp 2024'!$C$5:$W$328,19,0)</f>
        <v>0</v>
      </c>
      <c r="G40" s="63" t="s">
        <v>32</v>
      </c>
      <c r="H40" s="56" t="s">
        <v>33</v>
      </c>
      <c r="I40" s="56" t="s">
        <v>34</v>
      </c>
      <c r="J40" s="56"/>
      <c r="K40" s="56" t="s">
        <v>246</v>
      </c>
      <c r="L40" s="75">
        <v>36290</v>
      </c>
      <c r="M40" s="75">
        <v>45170</v>
      </c>
      <c r="N40" s="847">
        <v>500000</v>
      </c>
      <c r="O40" s="847"/>
      <c r="P40" s="847"/>
      <c r="Q40" s="847"/>
      <c r="R40" s="847"/>
      <c r="S40" s="847"/>
      <c r="T40" s="847"/>
      <c r="U40" s="847"/>
      <c r="V40" s="847"/>
      <c r="W40" s="847"/>
      <c r="X40" s="846"/>
      <c r="Y40" s="846"/>
      <c r="Z40" s="846"/>
      <c r="AA40" s="846"/>
      <c r="AB40" s="846"/>
      <c r="AC40" s="846"/>
      <c r="AD40" s="846"/>
      <c r="AE40" s="846"/>
      <c r="AF40" s="846"/>
      <c r="AG40" s="846"/>
      <c r="AH40" s="846"/>
      <c r="AI40" s="846"/>
      <c r="AJ40" s="846"/>
      <c r="AK40" s="846"/>
      <c r="AL40" s="846"/>
      <c r="AM40" s="846"/>
      <c r="AN40" s="846"/>
      <c r="AO40" s="846"/>
      <c r="AP40" s="846"/>
      <c r="AQ40" s="846"/>
      <c r="AR40" s="846"/>
      <c r="AS40" s="846"/>
      <c r="AT40" s="846"/>
      <c r="AU40" s="846"/>
      <c r="AV40" s="846"/>
      <c r="AW40" s="846"/>
      <c r="AX40" s="846"/>
      <c r="AY40" s="846"/>
      <c r="AZ40" s="846"/>
      <c r="BA40" s="846"/>
      <c r="BB40" s="846"/>
      <c r="BC40" s="846"/>
      <c r="BD40" s="846"/>
      <c r="BE40" s="846"/>
      <c r="BF40" s="10" t="s">
        <v>36</v>
      </c>
      <c r="BG40" s="56" t="s">
        <v>1977</v>
      </c>
      <c r="BH40" s="56" t="str">
        <f t="shared" ca="1" si="0"/>
        <v xml:space="preserve">2 NĂM 11 THÁNG 18 NGÀY </v>
      </c>
      <c r="BI40" s="514" t="s">
        <v>1860</v>
      </c>
      <c r="BJ40" s="33" t="s">
        <v>1860</v>
      </c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75">
        <v>44286</v>
      </c>
      <c r="BW40" s="75"/>
      <c r="BX40" s="46" t="s">
        <v>232</v>
      </c>
      <c r="BY40" s="108" t="s">
        <v>1863</v>
      </c>
      <c r="BZ40" s="108" t="s">
        <v>1864</v>
      </c>
      <c r="CA40" s="108" t="s">
        <v>1864</v>
      </c>
      <c r="CB40" s="66"/>
      <c r="CC40" s="56" t="s">
        <v>50</v>
      </c>
      <c r="CD40" s="56" t="s">
        <v>100</v>
      </c>
      <c r="CE40" s="56" t="s">
        <v>60</v>
      </c>
      <c r="CF40" s="36">
        <f t="shared" ca="1" si="1"/>
        <v>27</v>
      </c>
    </row>
    <row r="41" spans="1:84" s="515" customFormat="1">
      <c r="A41" s="25">
        <f>IF(C41=0,"",SUBTOTAL(3,C$3:C41))</f>
        <v>39</v>
      </c>
      <c r="B41" s="25">
        <v>7</v>
      </c>
      <c r="C41" s="66" t="s">
        <v>2056</v>
      </c>
      <c r="D41" s="67" t="s">
        <v>1858</v>
      </c>
      <c r="E41" s="774">
        <f>VLOOKUP(C41,'chuyển xếp 2024'!$C$5:$W$328,17,0)</f>
        <v>6579000</v>
      </c>
      <c r="F41" s="774">
        <f>VLOOKUP(C41,'chuyển xếp 2024'!$C$5:$W$328,19,0)</f>
        <v>0</v>
      </c>
      <c r="G41" s="63" t="s">
        <v>63</v>
      </c>
      <c r="H41" s="56" t="s">
        <v>33</v>
      </c>
      <c r="I41" s="56" t="s">
        <v>34</v>
      </c>
      <c r="J41" s="56"/>
      <c r="K41" s="56" t="s">
        <v>246</v>
      </c>
      <c r="L41" s="75">
        <v>33605</v>
      </c>
      <c r="M41" s="75">
        <v>45170</v>
      </c>
      <c r="N41" s="847">
        <v>500000</v>
      </c>
      <c r="O41" s="847"/>
      <c r="P41" s="847"/>
      <c r="Q41" s="847"/>
      <c r="R41" s="847"/>
      <c r="S41" s="847"/>
      <c r="T41" s="847"/>
      <c r="U41" s="847"/>
      <c r="V41" s="847"/>
      <c r="W41" s="847"/>
      <c r="X41" s="846"/>
      <c r="Y41" s="846"/>
      <c r="Z41" s="846"/>
      <c r="AA41" s="846"/>
      <c r="AB41" s="846"/>
      <c r="AC41" s="846"/>
      <c r="AD41" s="846"/>
      <c r="AE41" s="846"/>
      <c r="AF41" s="846"/>
      <c r="AG41" s="846"/>
      <c r="AH41" s="846"/>
      <c r="AI41" s="846"/>
      <c r="AJ41" s="846"/>
      <c r="AK41" s="846"/>
      <c r="AL41" s="846"/>
      <c r="AM41" s="846"/>
      <c r="AN41" s="846"/>
      <c r="AO41" s="846"/>
      <c r="AP41" s="846"/>
      <c r="AQ41" s="846"/>
      <c r="AR41" s="846"/>
      <c r="AS41" s="846"/>
      <c r="AT41" s="846"/>
      <c r="AU41" s="846"/>
      <c r="AV41" s="846"/>
      <c r="AW41" s="846"/>
      <c r="AX41" s="846"/>
      <c r="AY41" s="846"/>
      <c r="AZ41" s="846"/>
      <c r="BA41" s="846"/>
      <c r="BB41" s="846"/>
      <c r="BC41" s="846"/>
      <c r="BD41" s="846"/>
      <c r="BE41" s="846"/>
      <c r="BF41" s="10" t="s">
        <v>36</v>
      </c>
      <c r="BG41" s="56" t="s">
        <v>1978</v>
      </c>
      <c r="BH41" s="56" t="str">
        <f t="shared" ca="1" si="0"/>
        <v xml:space="preserve">2 NĂM 11 THÁNG 18 NGÀY </v>
      </c>
      <c r="BI41" s="514" t="s">
        <v>1859</v>
      </c>
      <c r="BJ41" s="33" t="s">
        <v>1859</v>
      </c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75">
        <v>44421</v>
      </c>
      <c r="BW41" s="75"/>
      <c r="BX41" s="46" t="s">
        <v>232</v>
      </c>
      <c r="BY41" s="108" t="s">
        <v>1861</v>
      </c>
      <c r="BZ41" s="46" t="s">
        <v>1862</v>
      </c>
      <c r="CA41" s="46" t="s">
        <v>1862</v>
      </c>
      <c r="CB41" s="66"/>
      <c r="CC41" s="56" t="s">
        <v>50</v>
      </c>
      <c r="CD41" s="56" t="s">
        <v>100</v>
      </c>
      <c r="CE41" s="56" t="s">
        <v>60</v>
      </c>
      <c r="CF41" s="36">
        <f t="shared" ca="1" si="1"/>
        <v>34</v>
      </c>
    </row>
    <row r="42" spans="1:84" s="515" customFormat="1">
      <c r="A42" s="25">
        <f>IF(C42=0,"",SUBTOTAL(3,C$3:C42))</f>
        <v>40</v>
      </c>
      <c r="B42" s="25">
        <v>8</v>
      </c>
      <c r="C42" s="66" t="s">
        <v>1959</v>
      </c>
      <c r="D42" s="67" t="s">
        <v>1953</v>
      </c>
      <c r="E42" s="774">
        <f>VLOOKUP(C42,'chuyển xếp 2024'!$C$5:$W$328,17,0)</f>
        <v>6579000</v>
      </c>
      <c r="F42" s="774">
        <f>VLOOKUP(C42,'chuyển xếp 2024'!$C$5:$W$328,19,0)</f>
        <v>0</v>
      </c>
      <c r="G42" s="63" t="s">
        <v>63</v>
      </c>
      <c r="H42" s="56" t="s">
        <v>33</v>
      </c>
      <c r="I42" s="56" t="s">
        <v>34</v>
      </c>
      <c r="J42" s="56"/>
      <c r="K42" s="56" t="s">
        <v>246</v>
      </c>
      <c r="L42" s="75">
        <v>33216</v>
      </c>
      <c r="M42" s="75">
        <v>45254</v>
      </c>
      <c r="N42" s="847">
        <v>500000</v>
      </c>
      <c r="O42" s="847"/>
      <c r="P42" s="847"/>
      <c r="Q42" s="847"/>
      <c r="R42" s="847"/>
      <c r="S42" s="847"/>
      <c r="T42" s="847"/>
      <c r="U42" s="847"/>
      <c r="V42" s="847"/>
      <c r="W42" s="847"/>
      <c r="X42" s="846"/>
      <c r="Y42" s="846"/>
      <c r="Z42" s="846"/>
      <c r="AA42" s="846"/>
      <c r="AB42" s="846"/>
      <c r="AC42" s="846"/>
      <c r="AD42" s="846"/>
      <c r="AE42" s="846"/>
      <c r="AF42" s="846"/>
      <c r="AG42" s="846"/>
      <c r="AH42" s="846"/>
      <c r="AI42" s="846"/>
      <c r="AJ42" s="846"/>
      <c r="AK42" s="846"/>
      <c r="AL42" s="846"/>
      <c r="AM42" s="846"/>
      <c r="AN42" s="846"/>
      <c r="AO42" s="846"/>
      <c r="AP42" s="846"/>
      <c r="AQ42" s="846"/>
      <c r="AR42" s="846"/>
      <c r="AS42" s="846"/>
      <c r="AT42" s="846"/>
      <c r="AU42" s="846"/>
      <c r="AV42" s="846"/>
      <c r="AW42" s="846"/>
      <c r="AX42" s="846"/>
      <c r="AY42" s="846"/>
      <c r="AZ42" s="846"/>
      <c r="BA42" s="846"/>
      <c r="BB42" s="846"/>
      <c r="BC42" s="846"/>
      <c r="BD42" s="846"/>
      <c r="BE42" s="846"/>
      <c r="BF42" s="10" t="s">
        <v>36</v>
      </c>
      <c r="BG42" s="56" t="s">
        <v>1999</v>
      </c>
      <c r="BH42" s="56" t="str">
        <f t="shared" ca="1" si="0"/>
        <v xml:space="preserve">2 NĂM 8 THÁNG 26 NGÀY </v>
      </c>
      <c r="BI42" s="514" t="s">
        <v>2000</v>
      </c>
      <c r="BJ42" s="33" t="s">
        <v>2000</v>
      </c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75">
        <v>44866</v>
      </c>
      <c r="BW42" s="75"/>
      <c r="BX42" s="46" t="s">
        <v>232</v>
      </c>
      <c r="BY42" s="108" t="s">
        <v>2001</v>
      </c>
      <c r="BZ42" s="46" t="s">
        <v>2002</v>
      </c>
      <c r="CA42" s="46"/>
      <c r="CB42" s="66"/>
      <c r="CC42" s="56" t="s">
        <v>50</v>
      </c>
      <c r="CD42" s="56" t="s">
        <v>100</v>
      </c>
      <c r="CE42" s="56" t="s">
        <v>60</v>
      </c>
      <c r="CF42" s="36">
        <f t="shared" ca="1" si="1"/>
        <v>35</v>
      </c>
    </row>
    <row r="43" spans="1:84" s="770" customFormat="1">
      <c r="A43" s="25">
        <f>IF(C43=0,"",SUBTOTAL(3,C$3:C43))</f>
        <v>41</v>
      </c>
      <c r="B43" s="25">
        <v>1</v>
      </c>
      <c r="C43" s="25" t="s">
        <v>286</v>
      </c>
      <c r="D43" s="56" t="s">
        <v>287</v>
      </c>
      <c r="E43" s="774">
        <f>VLOOKUP(C43,'chuyển xếp 2024'!$C$5:$W$328,17,0)</f>
        <v>8950000</v>
      </c>
      <c r="F43" s="774">
        <f>VLOOKUP(C43,'chuyển xếp 2024'!$C$5:$W$328,19,0)</f>
        <v>2365000</v>
      </c>
      <c r="G43" s="63" t="s">
        <v>63</v>
      </c>
      <c r="H43" s="56" t="s">
        <v>33</v>
      </c>
      <c r="I43" s="56" t="s">
        <v>34</v>
      </c>
      <c r="J43" s="56" t="s">
        <v>135</v>
      </c>
      <c r="K43" s="56" t="s">
        <v>288</v>
      </c>
      <c r="L43" s="106">
        <v>26439</v>
      </c>
      <c r="M43" s="107">
        <v>36418</v>
      </c>
      <c r="N43" s="847">
        <v>500000</v>
      </c>
      <c r="O43" s="847"/>
      <c r="P43" s="847"/>
      <c r="Q43" s="847"/>
      <c r="R43" s="847"/>
      <c r="S43" s="847"/>
      <c r="T43" s="847"/>
      <c r="U43" s="847"/>
      <c r="V43" s="847"/>
      <c r="W43" s="847"/>
      <c r="X43" s="846"/>
      <c r="Y43" s="846"/>
      <c r="Z43" s="846"/>
      <c r="AA43" s="846"/>
      <c r="AB43" s="846"/>
      <c r="AC43" s="846"/>
      <c r="AD43" s="846"/>
      <c r="AE43" s="846"/>
      <c r="AF43" s="846"/>
      <c r="AG43" s="846"/>
      <c r="AH43" s="846"/>
      <c r="AI43" s="846"/>
      <c r="AJ43" s="846"/>
      <c r="AK43" s="846"/>
      <c r="AL43" s="846"/>
      <c r="AM43" s="846"/>
      <c r="AN43" s="846"/>
      <c r="AO43" s="846"/>
      <c r="AP43" s="846"/>
      <c r="AQ43" s="846"/>
      <c r="AR43" s="846"/>
      <c r="AS43" s="846"/>
      <c r="AT43" s="846"/>
      <c r="AU43" s="846"/>
      <c r="AV43" s="846"/>
      <c r="AW43" s="846"/>
      <c r="AX43" s="846"/>
      <c r="AY43" s="846"/>
      <c r="AZ43" s="846"/>
      <c r="BA43" s="846"/>
      <c r="BB43" s="846"/>
      <c r="BC43" s="846"/>
      <c r="BD43" s="846"/>
      <c r="BE43" s="846"/>
      <c r="BF43" s="427" t="s">
        <v>36</v>
      </c>
      <c r="BG43" s="427" t="s">
        <v>289</v>
      </c>
      <c r="BH43" s="427" t="str">
        <f t="shared" ca="1" si="0"/>
        <v xml:space="preserve">26 NĂM 11 THÁNG 4 NGÀY </v>
      </c>
      <c r="BI43" s="428" t="s">
        <v>290</v>
      </c>
      <c r="BJ43" s="428" t="str">
        <f>VLOOKUP(C43,Sheet5!$B$2:$G$253,6,0)</f>
        <v>086172005389</v>
      </c>
      <c r="BK43" s="428"/>
      <c r="BL43" s="428"/>
      <c r="BM43" s="428"/>
      <c r="BN43" s="428"/>
      <c r="BO43" s="428"/>
      <c r="BP43" s="428"/>
      <c r="BQ43" s="428"/>
      <c r="BR43" s="428"/>
      <c r="BS43" s="428"/>
      <c r="BT43" s="428"/>
      <c r="BU43" s="428"/>
      <c r="BV43" s="425"/>
      <c r="BW43" s="425"/>
      <c r="BX43" s="443" t="s">
        <v>232</v>
      </c>
      <c r="BY43" s="429" t="s">
        <v>97</v>
      </c>
      <c r="BZ43" s="443" t="s">
        <v>291</v>
      </c>
      <c r="CA43" s="443" t="s">
        <v>291</v>
      </c>
      <c r="CB43" s="422"/>
      <c r="CC43" s="427" t="s">
        <v>50</v>
      </c>
      <c r="CD43" s="427" t="s">
        <v>292</v>
      </c>
      <c r="CE43" s="427" t="s">
        <v>73</v>
      </c>
      <c r="CF43" s="430">
        <f t="shared" ca="1" si="1"/>
        <v>54</v>
      </c>
    </row>
    <row r="44" spans="1:84" s="62" customFormat="1">
      <c r="A44" s="25">
        <f>IF(C44=0,"",SUBTOTAL(3,C$3:C44))</f>
        <v>42</v>
      </c>
      <c r="B44" s="25">
        <v>2</v>
      </c>
      <c r="C44" s="66" t="s">
        <v>293</v>
      </c>
      <c r="D44" s="46" t="s">
        <v>294</v>
      </c>
      <c r="E44" s="774">
        <f>VLOOKUP(C44,'chuyển xếp 2024'!$C$5:$W$328,17,0)</f>
        <v>6579000</v>
      </c>
      <c r="F44" s="774">
        <f>VLOOKUP(C44,'chuyển xếp 2024'!$C$5:$W$328,19,0)</f>
        <v>0</v>
      </c>
      <c r="G44" s="46" t="s">
        <v>63</v>
      </c>
      <c r="H44" s="56" t="s">
        <v>33</v>
      </c>
      <c r="I44" s="56" t="s">
        <v>34</v>
      </c>
      <c r="J44" s="108"/>
      <c r="K44" s="56" t="s">
        <v>288</v>
      </c>
      <c r="L44" s="75">
        <v>34643</v>
      </c>
      <c r="M44" s="107">
        <v>44713</v>
      </c>
      <c r="N44" s="847">
        <v>500000</v>
      </c>
      <c r="O44" s="847"/>
      <c r="P44" s="847"/>
      <c r="Q44" s="847"/>
      <c r="R44" s="847"/>
      <c r="S44" s="847"/>
      <c r="T44" s="847"/>
      <c r="U44" s="847"/>
      <c r="V44" s="847"/>
      <c r="W44" s="847"/>
      <c r="X44" s="846"/>
      <c r="Y44" s="846"/>
      <c r="Z44" s="846"/>
      <c r="AA44" s="846"/>
      <c r="AB44" s="846"/>
      <c r="AC44" s="846"/>
      <c r="AD44" s="846"/>
      <c r="AE44" s="846"/>
      <c r="AF44" s="846"/>
      <c r="AG44" s="846"/>
      <c r="AH44" s="846"/>
      <c r="AI44" s="846"/>
      <c r="AJ44" s="846"/>
      <c r="AK44" s="846"/>
      <c r="AL44" s="846"/>
      <c r="AM44" s="846"/>
      <c r="AN44" s="846"/>
      <c r="AO44" s="846"/>
      <c r="AP44" s="846"/>
      <c r="AQ44" s="846"/>
      <c r="AR44" s="846"/>
      <c r="AS44" s="846"/>
      <c r="AT44" s="846"/>
      <c r="AU44" s="846"/>
      <c r="AV44" s="846"/>
      <c r="AW44" s="846"/>
      <c r="AX44" s="846"/>
      <c r="AY44" s="846"/>
      <c r="AZ44" s="846"/>
      <c r="BA44" s="846"/>
      <c r="BB44" s="846"/>
      <c r="BC44" s="846"/>
      <c r="BD44" s="846"/>
      <c r="BE44" s="846"/>
      <c r="BF44" s="10" t="s">
        <v>36</v>
      </c>
      <c r="BG44" s="10" t="s">
        <v>295</v>
      </c>
      <c r="BH44" s="10" t="str">
        <f t="shared" ca="1" si="0"/>
        <v xml:space="preserve">4 NĂM 2 THÁNG 18 NGÀY </v>
      </c>
      <c r="BI44" s="54" t="s">
        <v>296</v>
      </c>
      <c r="BJ44" s="33" t="str">
        <f>VLOOKUP(C44,Sheet5!$B$2:$G$253,6,0)</f>
        <v>087194013763</v>
      </c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43">
        <v>40353</v>
      </c>
      <c r="BW44" s="43"/>
      <c r="BX44" s="50" t="s">
        <v>232</v>
      </c>
      <c r="BY44" s="44" t="s">
        <v>297</v>
      </c>
      <c r="BZ44" s="44" t="s">
        <v>297</v>
      </c>
      <c r="CA44" s="50"/>
      <c r="CB44" s="52" t="s">
        <v>298</v>
      </c>
      <c r="CC44" s="68" t="s">
        <v>50</v>
      </c>
      <c r="CD44" s="68" t="s">
        <v>299</v>
      </c>
      <c r="CE44" s="10" t="s">
        <v>60</v>
      </c>
      <c r="CF44" s="36">
        <f t="shared" ca="1" si="1"/>
        <v>31</v>
      </c>
    </row>
    <row r="45" spans="1:84" s="62" customFormat="1">
      <c r="A45" s="25">
        <f>IF(C45=0,"",SUBTOTAL(3,C$3:C45))</f>
        <v>43</v>
      </c>
      <c r="B45" s="25">
        <v>3</v>
      </c>
      <c r="C45" s="66" t="s">
        <v>300</v>
      </c>
      <c r="D45" s="46" t="s">
        <v>301</v>
      </c>
      <c r="E45" s="774">
        <f>VLOOKUP(C45,'chuyển xếp 2024'!$C$5:$W$328,17,0)</f>
        <v>6579000</v>
      </c>
      <c r="F45" s="774">
        <f>VLOOKUP(C45,'chuyển xếp 2024'!$C$5:$W$328,19,0)</f>
        <v>0</v>
      </c>
      <c r="G45" s="46" t="s">
        <v>63</v>
      </c>
      <c r="H45" s="56" t="s">
        <v>33</v>
      </c>
      <c r="I45" s="56" t="s">
        <v>34</v>
      </c>
      <c r="J45" s="108"/>
      <c r="K45" s="56" t="s">
        <v>288</v>
      </c>
      <c r="L45" s="75">
        <v>36882</v>
      </c>
      <c r="M45" s="107">
        <v>44805</v>
      </c>
      <c r="N45" s="847">
        <v>500000</v>
      </c>
      <c r="O45" s="847"/>
      <c r="P45" s="847"/>
      <c r="Q45" s="847"/>
      <c r="R45" s="847"/>
      <c r="S45" s="847"/>
      <c r="T45" s="847"/>
      <c r="U45" s="847"/>
      <c r="V45" s="847"/>
      <c r="W45" s="847"/>
      <c r="X45" s="846"/>
      <c r="Y45" s="846"/>
      <c r="Z45" s="846"/>
      <c r="AA45" s="846"/>
      <c r="AB45" s="846"/>
      <c r="AC45" s="846"/>
      <c r="AD45" s="846"/>
      <c r="AE45" s="846"/>
      <c r="AF45" s="846"/>
      <c r="AG45" s="846"/>
      <c r="AH45" s="846"/>
      <c r="AI45" s="846"/>
      <c r="AJ45" s="846"/>
      <c r="AK45" s="846"/>
      <c r="AL45" s="846"/>
      <c r="AM45" s="846"/>
      <c r="AN45" s="846"/>
      <c r="AO45" s="846"/>
      <c r="AP45" s="846"/>
      <c r="AQ45" s="846"/>
      <c r="AR45" s="846"/>
      <c r="AS45" s="846"/>
      <c r="AT45" s="846"/>
      <c r="AU45" s="846"/>
      <c r="AV45" s="846"/>
      <c r="AW45" s="846"/>
      <c r="AX45" s="846"/>
      <c r="AY45" s="846"/>
      <c r="AZ45" s="846"/>
      <c r="BA45" s="846"/>
      <c r="BB45" s="846"/>
      <c r="BC45" s="846"/>
      <c r="BD45" s="846"/>
      <c r="BE45" s="846"/>
      <c r="BF45" s="10" t="s">
        <v>36</v>
      </c>
      <c r="BG45" s="10" t="s">
        <v>302</v>
      </c>
      <c r="BH45" s="10" t="str">
        <f t="shared" ca="1" si="0"/>
        <v xml:space="preserve">3 NĂM 11 THÁNG 18 NGÀY </v>
      </c>
      <c r="BI45" s="60" t="s">
        <v>303</v>
      </c>
      <c r="BJ45" s="33" t="str">
        <f>VLOOKUP(C45,Sheet5!$B$2:$G$253,6,0)</f>
        <v>092300000192</v>
      </c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43">
        <v>44306</v>
      </c>
      <c r="BW45" s="43"/>
      <c r="BX45" s="50" t="s">
        <v>232</v>
      </c>
      <c r="BY45" s="44" t="s">
        <v>304</v>
      </c>
      <c r="BZ45" s="44" t="s">
        <v>305</v>
      </c>
      <c r="CA45" s="44" t="s">
        <v>305</v>
      </c>
      <c r="CB45" s="52" t="s">
        <v>306</v>
      </c>
      <c r="CC45" s="68" t="s">
        <v>50</v>
      </c>
      <c r="CD45" s="68" t="s">
        <v>307</v>
      </c>
      <c r="CE45" s="10" t="s">
        <v>60</v>
      </c>
      <c r="CF45" s="36">
        <f t="shared" ca="1" si="1"/>
        <v>25</v>
      </c>
    </row>
    <row r="46" spans="1:84" s="45" customFormat="1">
      <c r="A46" s="25">
        <f>IF(C46=0,"",SUBTOTAL(3,C$3:C46))</f>
        <v>44</v>
      </c>
      <c r="B46" s="25">
        <v>1</v>
      </c>
      <c r="C46" s="25" t="s">
        <v>252</v>
      </c>
      <c r="D46" s="63" t="s">
        <v>253</v>
      </c>
      <c r="E46" s="774">
        <f>VLOOKUP(C46,'chuyển xếp 2024'!$C$5:$W$328,17,0)</f>
        <v>8950000</v>
      </c>
      <c r="F46" s="774">
        <f>VLOOKUP(C46,'chuyển xếp 2024'!$C$5:$W$328,19,0)</f>
        <v>2365000</v>
      </c>
      <c r="G46" s="63" t="s">
        <v>63</v>
      </c>
      <c r="H46" s="63" t="s">
        <v>33</v>
      </c>
      <c r="I46" s="63" t="s">
        <v>34</v>
      </c>
      <c r="J46" s="63" t="s">
        <v>135</v>
      </c>
      <c r="K46" s="56" t="s">
        <v>310</v>
      </c>
      <c r="L46" s="106">
        <v>29531</v>
      </c>
      <c r="M46" s="107">
        <v>38078</v>
      </c>
      <c r="N46" s="847">
        <v>500000</v>
      </c>
      <c r="O46" s="847"/>
      <c r="P46" s="847"/>
      <c r="Q46" s="847"/>
      <c r="R46" s="847"/>
      <c r="S46" s="847"/>
      <c r="T46" s="847"/>
      <c r="U46" s="847"/>
      <c r="V46" s="847"/>
      <c r="W46" s="847"/>
      <c r="X46" s="846"/>
      <c r="Y46" s="846"/>
      <c r="Z46" s="846"/>
      <c r="AA46" s="846"/>
      <c r="AB46" s="846"/>
      <c r="AC46" s="846"/>
      <c r="AD46" s="846"/>
      <c r="AE46" s="846"/>
      <c r="AF46" s="846"/>
      <c r="AG46" s="846"/>
      <c r="AH46" s="846"/>
      <c r="AI46" s="846"/>
      <c r="AJ46" s="846"/>
      <c r="AK46" s="846"/>
      <c r="AL46" s="846"/>
      <c r="AM46" s="846"/>
      <c r="AN46" s="846"/>
      <c r="AO46" s="846"/>
      <c r="AP46" s="846"/>
      <c r="AQ46" s="846"/>
      <c r="AR46" s="846"/>
      <c r="AS46" s="846"/>
      <c r="AT46" s="846"/>
      <c r="AU46" s="846"/>
      <c r="AV46" s="846"/>
      <c r="AW46" s="846"/>
      <c r="AX46" s="846"/>
      <c r="AY46" s="846"/>
      <c r="AZ46" s="846"/>
      <c r="BA46" s="846"/>
      <c r="BB46" s="846"/>
      <c r="BC46" s="846"/>
      <c r="BD46" s="846"/>
      <c r="BE46" s="846"/>
      <c r="BF46" s="32" t="s">
        <v>36</v>
      </c>
      <c r="BG46" s="32" t="s">
        <v>254</v>
      </c>
      <c r="BH46" s="32" t="str">
        <f t="shared" ca="1" si="0"/>
        <v xml:space="preserve">22 NĂM 4 THÁNG 18 NGÀY </v>
      </c>
      <c r="BI46" s="79" t="s">
        <v>255</v>
      </c>
      <c r="BJ46" s="33" t="str">
        <f>VLOOKUP(C46,Sheet5!$B$2:$G$253,6,0)</f>
        <v>045180000015</v>
      </c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4">
        <v>44699</v>
      </c>
      <c r="BW46" s="34"/>
      <c r="BX46" s="50" t="s">
        <v>232</v>
      </c>
      <c r="BY46" s="35" t="s">
        <v>256</v>
      </c>
      <c r="BZ46" s="48" t="s">
        <v>257</v>
      </c>
      <c r="CA46" s="48" t="s">
        <v>257</v>
      </c>
      <c r="CB46" s="73"/>
      <c r="CC46" s="32" t="s">
        <v>50</v>
      </c>
      <c r="CD46" s="32" t="s">
        <v>258</v>
      </c>
      <c r="CE46" s="32" t="s">
        <v>60</v>
      </c>
      <c r="CF46" s="36">
        <f t="shared" ca="1" si="1"/>
        <v>45</v>
      </c>
    </row>
    <row r="47" spans="1:84" s="62" customFormat="1">
      <c r="A47" s="25">
        <f>IF(C47=0,"",SUBTOTAL(3,C$3:C47))</f>
        <v>45</v>
      </c>
      <c r="B47" s="25">
        <v>2</v>
      </c>
      <c r="C47" s="25" t="s">
        <v>313</v>
      </c>
      <c r="D47" s="56" t="s">
        <v>314</v>
      </c>
      <c r="E47" s="774">
        <f>VLOOKUP(C47,'chuyển xếp 2024'!$C$5:$W$328,17,0)</f>
        <v>8950000</v>
      </c>
      <c r="F47" s="774">
        <f>VLOOKUP(C47,'chuyển xếp 2024'!$C$5:$W$328,19,0)</f>
        <v>2365000</v>
      </c>
      <c r="G47" s="56" t="s">
        <v>32</v>
      </c>
      <c r="H47" s="56" t="s">
        <v>33</v>
      </c>
      <c r="I47" s="56" t="s">
        <v>34</v>
      </c>
      <c r="J47" s="56" t="s">
        <v>64</v>
      </c>
      <c r="K47" s="56" t="s">
        <v>310</v>
      </c>
      <c r="L47" s="106">
        <v>26764</v>
      </c>
      <c r="M47" s="107">
        <v>40781</v>
      </c>
      <c r="N47" s="847">
        <v>500000</v>
      </c>
      <c r="O47" s="847"/>
      <c r="P47" s="847"/>
      <c r="Q47" s="847"/>
      <c r="R47" s="847"/>
      <c r="S47" s="847"/>
      <c r="T47" s="847"/>
      <c r="U47" s="847"/>
      <c r="V47" s="847"/>
      <c r="W47" s="847"/>
      <c r="X47" s="846"/>
      <c r="Y47" s="846"/>
      <c r="Z47" s="846"/>
      <c r="AA47" s="846"/>
      <c r="AB47" s="846"/>
      <c r="AC47" s="846"/>
      <c r="AD47" s="846"/>
      <c r="AE47" s="846"/>
      <c r="AF47" s="846"/>
      <c r="AG47" s="846"/>
      <c r="AH47" s="846"/>
      <c r="AI47" s="846"/>
      <c r="AJ47" s="846"/>
      <c r="AK47" s="846"/>
      <c r="AL47" s="846"/>
      <c r="AM47" s="846"/>
      <c r="AN47" s="846"/>
      <c r="AO47" s="846"/>
      <c r="AP47" s="846"/>
      <c r="AQ47" s="846"/>
      <c r="AR47" s="846"/>
      <c r="AS47" s="846"/>
      <c r="AT47" s="846"/>
      <c r="AU47" s="846"/>
      <c r="AV47" s="846"/>
      <c r="AW47" s="846"/>
      <c r="AX47" s="846"/>
      <c r="AY47" s="846"/>
      <c r="AZ47" s="846"/>
      <c r="BA47" s="846"/>
      <c r="BB47" s="846"/>
      <c r="BC47" s="846"/>
      <c r="BD47" s="846"/>
      <c r="BE47" s="846"/>
      <c r="BF47" s="50" t="s">
        <v>36</v>
      </c>
      <c r="BG47" s="10" t="s">
        <v>315</v>
      </c>
      <c r="BH47" s="10" t="str">
        <f t="shared" ca="1" si="0"/>
        <v xml:space="preserve">14 NĂM 11 THÁNG 24 NGÀY </v>
      </c>
      <c r="BI47" s="33" t="s">
        <v>311</v>
      </c>
      <c r="BJ47" s="33" t="str">
        <f>VLOOKUP(C47,Sheet5!$B$2:$G$253,6,0)</f>
        <v>092073008774</v>
      </c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43"/>
      <c r="BW47" s="43"/>
      <c r="BX47" s="50" t="s">
        <v>232</v>
      </c>
      <c r="BY47" s="44" t="s">
        <v>316</v>
      </c>
      <c r="BZ47" s="50" t="s">
        <v>317</v>
      </c>
      <c r="CA47" s="50"/>
      <c r="CB47" s="52"/>
      <c r="CC47" s="10" t="s">
        <v>50</v>
      </c>
      <c r="CD47" s="10" t="s">
        <v>81</v>
      </c>
      <c r="CE47" s="10" t="s">
        <v>60</v>
      </c>
      <c r="CF47" s="36">
        <f t="shared" ca="1" si="1"/>
        <v>53</v>
      </c>
    </row>
    <row r="48" spans="1:84" s="62" customFormat="1">
      <c r="A48" s="25">
        <f>IF(C48=0,"",SUBTOTAL(3,C$3:C48))</f>
        <v>46</v>
      </c>
      <c r="B48" s="25">
        <v>3</v>
      </c>
      <c r="C48" s="25" t="s">
        <v>318</v>
      </c>
      <c r="D48" s="56" t="s">
        <v>319</v>
      </c>
      <c r="E48" s="774">
        <f>VLOOKUP(C48,'chuyển xếp 2024'!$C$5:$W$328,17,0)</f>
        <v>7105000</v>
      </c>
      <c r="F48" s="774">
        <f>VLOOKUP(C48,'chuyển xếp 2024'!$C$5:$W$328,19,0)</f>
        <v>0</v>
      </c>
      <c r="G48" s="63" t="s">
        <v>63</v>
      </c>
      <c r="H48" s="56" t="s">
        <v>33</v>
      </c>
      <c r="I48" s="56" t="s">
        <v>34</v>
      </c>
      <c r="J48" s="56"/>
      <c r="K48" s="56" t="s">
        <v>310</v>
      </c>
      <c r="L48" s="106">
        <v>32979</v>
      </c>
      <c r="M48" s="107">
        <v>44287</v>
      </c>
      <c r="N48" s="847">
        <v>500000</v>
      </c>
      <c r="O48" s="847"/>
      <c r="P48" s="847"/>
      <c r="Q48" s="847"/>
      <c r="R48" s="847"/>
      <c r="S48" s="847"/>
      <c r="T48" s="847"/>
      <c r="U48" s="847"/>
      <c r="V48" s="847"/>
      <c r="W48" s="847"/>
      <c r="X48" s="846"/>
      <c r="Y48" s="846"/>
      <c r="Z48" s="846"/>
      <c r="AA48" s="846"/>
      <c r="AB48" s="846"/>
      <c r="AC48" s="846"/>
      <c r="AD48" s="846"/>
      <c r="AE48" s="846"/>
      <c r="AF48" s="846"/>
      <c r="AG48" s="846"/>
      <c r="AH48" s="846"/>
      <c r="AI48" s="846"/>
      <c r="AJ48" s="846"/>
      <c r="AK48" s="846"/>
      <c r="AL48" s="846"/>
      <c r="AM48" s="846"/>
      <c r="AN48" s="846"/>
      <c r="AO48" s="846"/>
      <c r="AP48" s="846"/>
      <c r="AQ48" s="846"/>
      <c r="AR48" s="846"/>
      <c r="AS48" s="846"/>
      <c r="AT48" s="846"/>
      <c r="AU48" s="846"/>
      <c r="AV48" s="846"/>
      <c r="AW48" s="846"/>
      <c r="AX48" s="846"/>
      <c r="AY48" s="846"/>
      <c r="AZ48" s="846"/>
      <c r="BA48" s="846"/>
      <c r="BB48" s="846"/>
      <c r="BC48" s="846"/>
      <c r="BD48" s="846"/>
      <c r="BE48" s="846"/>
      <c r="BF48" s="50" t="s">
        <v>36</v>
      </c>
      <c r="BG48" s="10" t="s">
        <v>320</v>
      </c>
      <c r="BH48" s="10" t="str">
        <f t="shared" ca="1" si="0"/>
        <v xml:space="preserve">5 NĂM 4 THÁNG 18 NGÀY </v>
      </c>
      <c r="BI48" s="54" t="s">
        <v>321</v>
      </c>
      <c r="BJ48" s="33" t="str">
        <f>VLOOKUP(C48,Sheet5!$B$2:$G$253,6,0)</f>
        <v>092190007202</v>
      </c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43">
        <v>44421</v>
      </c>
      <c r="BW48" s="43"/>
      <c r="BX48" s="50" t="s">
        <v>232</v>
      </c>
      <c r="BY48" s="44" t="s">
        <v>322</v>
      </c>
      <c r="BZ48" s="50" t="s">
        <v>323</v>
      </c>
      <c r="CA48" s="50"/>
      <c r="CB48" s="52"/>
      <c r="CC48" s="10" t="s">
        <v>50</v>
      </c>
      <c r="CD48" s="10" t="s">
        <v>59</v>
      </c>
      <c r="CE48" s="10" t="s">
        <v>60</v>
      </c>
      <c r="CF48" s="36">
        <f t="shared" ca="1" si="1"/>
        <v>36</v>
      </c>
    </row>
    <row r="49" spans="1:84" s="624" customFormat="1">
      <c r="A49" s="25">
        <f>IF(C49=0,"",SUBTOTAL(3,C$3:C49))</f>
        <v>47</v>
      </c>
      <c r="B49" s="25">
        <v>4</v>
      </c>
      <c r="C49" s="622" t="s">
        <v>1957</v>
      </c>
      <c r="D49" s="623" t="s">
        <v>1963</v>
      </c>
      <c r="E49" s="774">
        <f>VLOOKUP(C49,'chuyển xếp 2024'!$C$5:$W$328,17,0)</f>
        <v>6579000</v>
      </c>
      <c r="F49" s="774">
        <f>VLOOKUP(C49,'chuyển xếp 2024'!$C$5:$W$328,19,0)</f>
        <v>0</v>
      </c>
      <c r="G49" s="63" t="s">
        <v>63</v>
      </c>
      <c r="H49" s="56" t="s">
        <v>33</v>
      </c>
      <c r="I49" s="56" t="s">
        <v>34</v>
      </c>
      <c r="J49" s="56"/>
      <c r="K49" s="56" t="s">
        <v>310</v>
      </c>
      <c r="L49" s="621">
        <v>36755</v>
      </c>
      <c r="M49" s="621">
        <v>45231</v>
      </c>
      <c r="N49" s="847">
        <v>500000</v>
      </c>
      <c r="O49" s="847"/>
      <c r="P49" s="847"/>
      <c r="Q49" s="847"/>
      <c r="R49" s="847"/>
      <c r="S49" s="847"/>
      <c r="T49" s="847"/>
      <c r="U49" s="847"/>
      <c r="V49" s="847"/>
      <c r="W49" s="847"/>
      <c r="X49" s="846"/>
      <c r="Y49" s="846"/>
      <c r="Z49" s="846"/>
      <c r="AA49" s="846"/>
      <c r="AB49" s="846"/>
      <c r="AC49" s="846"/>
      <c r="AD49" s="846"/>
      <c r="AE49" s="846"/>
      <c r="AF49" s="846"/>
      <c r="AG49" s="846"/>
      <c r="AH49" s="846"/>
      <c r="AI49" s="846"/>
      <c r="AJ49" s="846"/>
      <c r="AK49" s="846"/>
      <c r="AL49" s="846"/>
      <c r="AM49" s="846"/>
      <c r="AN49" s="846"/>
      <c r="AO49" s="846"/>
      <c r="AP49" s="846"/>
      <c r="AQ49" s="846"/>
      <c r="AR49" s="846"/>
      <c r="AS49" s="846"/>
      <c r="AT49" s="846"/>
      <c r="AU49" s="846"/>
      <c r="AV49" s="846"/>
      <c r="AW49" s="846"/>
      <c r="AX49" s="846"/>
      <c r="AY49" s="846"/>
      <c r="AZ49" s="846"/>
      <c r="BA49" s="846"/>
      <c r="BB49" s="846"/>
      <c r="BC49" s="846"/>
      <c r="BD49" s="846"/>
      <c r="BE49" s="846"/>
      <c r="BF49" s="50" t="s">
        <v>36</v>
      </c>
      <c r="BG49" s="56" t="s">
        <v>1965</v>
      </c>
      <c r="BH49" s="56" t="str">
        <f t="shared" ca="1" si="0"/>
        <v xml:space="preserve">2 NĂM 9 THÁNG 18 NGÀY </v>
      </c>
      <c r="BI49" s="523" t="s">
        <v>1966</v>
      </c>
      <c r="BJ49" s="33" t="s">
        <v>1966</v>
      </c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75"/>
      <c r="BW49" s="75"/>
      <c r="BX49" s="46"/>
      <c r="BY49" s="108"/>
      <c r="BZ49" s="46"/>
      <c r="CA49" s="46"/>
      <c r="CB49" s="66"/>
      <c r="CC49" s="10" t="s">
        <v>50</v>
      </c>
      <c r="CD49" s="56"/>
      <c r="CE49" s="56"/>
      <c r="CF49" s="36">
        <f t="shared" ca="1" si="1"/>
        <v>26</v>
      </c>
    </row>
    <row r="50" spans="1:84" s="62" customFormat="1">
      <c r="A50" s="25">
        <f>IF(C50=0,"",SUBTOTAL(3,C$3:C50))</f>
        <v>48</v>
      </c>
      <c r="B50" s="25">
        <v>5</v>
      </c>
      <c r="C50" s="25" t="s">
        <v>327</v>
      </c>
      <c r="D50" s="56" t="s">
        <v>328</v>
      </c>
      <c r="E50" s="774">
        <f>VLOOKUP(C50,'chuyển xếp 2024'!$C$5:$W$328,17,0)</f>
        <v>5466000</v>
      </c>
      <c r="F50" s="774">
        <f>VLOOKUP(C50,'chuyển xếp 2024'!$C$5:$W$328,19,0)</f>
        <v>0</v>
      </c>
      <c r="G50" s="63" t="s">
        <v>32</v>
      </c>
      <c r="H50" s="56" t="s">
        <v>33</v>
      </c>
      <c r="I50" s="56" t="s">
        <v>34</v>
      </c>
      <c r="J50" s="56"/>
      <c r="K50" s="56" t="s">
        <v>329</v>
      </c>
      <c r="L50" s="106">
        <v>28559</v>
      </c>
      <c r="M50" s="107">
        <v>44562</v>
      </c>
      <c r="N50" s="847">
        <v>500000</v>
      </c>
      <c r="O50" s="847"/>
      <c r="P50" s="847"/>
      <c r="Q50" s="847"/>
      <c r="R50" s="847"/>
      <c r="S50" s="847"/>
      <c r="T50" s="847"/>
      <c r="U50" s="847"/>
      <c r="V50" s="847"/>
      <c r="W50" s="847"/>
      <c r="X50" s="846"/>
      <c r="Y50" s="846"/>
      <c r="Z50" s="846"/>
      <c r="AA50" s="846"/>
      <c r="AB50" s="846"/>
      <c r="AC50" s="846"/>
      <c r="AD50" s="846"/>
      <c r="AE50" s="846"/>
      <c r="AF50" s="846"/>
      <c r="AG50" s="846"/>
      <c r="AH50" s="846"/>
      <c r="AI50" s="846"/>
      <c r="AJ50" s="846"/>
      <c r="AK50" s="846"/>
      <c r="AL50" s="846"/>
      <c r="AM50" s="846"/>
      <c r="AN50" s="846"/>
      <c r="AO50" s="846"/>
      <c r="AP50" s="846"/>
      <c r="AQ50" s="846"/>
      <c r="AR50" s="846"/>
      <c r="AS50" s="846"/>
      <c r="AT50" s="846"/>
      <c r="AU50" s="846"/>
      <c r="AV50" s="846"/>
      <c r="AW50" s="846"/>
      <c r="AX50" s="846"/>
      <c r="AY50" s="846"/>
      <c r="AZ50" s="846"/>
      <c r="BA50" s="846"/>
      <c r="BB50" s="846"/>
      <c r="BC50" s="846"/>
      <c r="BD50" s="846"/>
      <c r="BE50" s="846"/>
      <c r="BF50" s="50" t="s">
        <v>36</v>
      </c>
      <c r="BG50" s="10" t="s">
        <v>330</v>
      </c>
      <c r="BH50" s="10" t="str">
        <f t="shared" ca="1" si="0"/>
        <v xml:space="preserve">4 NĂM 7 THÁNG 18 NGÀY </v>
      </c>
      <c r="BI50" s="60" t="s">
        <v>331</v>
      </c>
      <c r="BJ50" s="33" t="str">
        <f>VLOOKUP(C50,Sheet5!$B$2:$G$253,6,0)</f>
        <v>030078000895</v>
      </c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43">
        <v>44269</v>
      </c>
      <c r="BW50" s="43"/>
      <c r="BX50" s="50" t="s">
        <v>232</v>
      </c>
      <c r="BY50" s="44"/>
      <c r="BZ50" s="50" t="s">
        <v>332</v>
      </c>
      <c r="CA50" s="50"/>
      <c r="CB50" s="52" t="s">
        <v>333</v>
      </c>
      <c r="CC50" s="10" t="s">
        <v>50</v>
      </c>
      <c r="CD50" s="10" t="s">
        <v>334</v>
      </c>
      <c r="CE50" s="10" t="s">
        <v>335</v>
      </c>
      <c r="CF50" s="36">
        <f t="shared" ca="1" si="1"/>
        <v>48</v>
      </c>
    </row>
    <row r="51" spans="1:84" s="62" customFormat="1">
      <c r="A51" s="25">
        <f>IF(C51=0,"",SUBTOTAL(3,C$3:C51))</f>
        <v>49</v>
      </c>
      <c r="B51" s="25">
        <v>1</v>
      </c>
      <c r="C51" s="25" t="s">
        <v>336</v>
      </c>
      <c r="D51" s="63" t="s">
        <v>337</v>
      </c>
      <c r="E51" s="774">
        <f>VLOOKUP(C51,'chuyển xếp 2024'!$C$5:$W$328,17,0)</f>
        <v>7780000</v>
      </c>
      <c r="F51" s="774">
        <f>VLOOKUP(C51,'chuyển xếp 2024'!$C$5:$W$328,19,0)</f>
        <v>1419000</v>
      </c>
      <c r="G51" s="63" t="s">
        <v>63</v>
      </c>
      <c r="H51" s="63" t="s">
        <v>33</v>
      </c>
      <c r="I51" s="63" t="s">
        <v>34</v>
      </c>
      <c r="J51" s="63" t="s">
        <v>338</v>
      </c>
      <c r="K51" s="56" t="s">
        <v>339</v>
      </c>
      <c r="L51" s="106">
        <v>27748</v>
      </c>
      <c r="M51" s="107">
        <v>35948</v>
      </c>
      <c r="N51" s="847">
        <v>500000</v>
      </c>
      <c r="O51" s="847"/>
      <c r="P51" s="847"/>
      <c r="Q51" s="847"/>
      <c r="R51" s="847"/>
      <c r="S51" s="847"/>
      <c r="T51" s="847"/>
      <c r="U51" s="847"/>
      <c r="V51" s="847"/>
      <c r="W51" s="847"/>
      <c r="X51" s="846"/>
      <c r="Y51" s="846"/>
      <c r="Z51" s="846"/>
      <c r="AA51" s="846"/>
      <c r="AB51" s="846"/>
      <c r="AC51" s="846"/>
      <c r="AD51" s="846"/>
      <c r="AE51" s="846"/>
      <c r="AF51" s="846"/>
      <c r="AG51" s="846"/>
      <c r="AH51" s="846"/>
      <c r="AI51" s="846"/>
      <c r="AJ51" s="846"/>
      <c r="AK51" s="846"/>
      <c r="AL51" s="846"/>
      <c r="AM51" s="846"/>
      <c r="AN51" s="846"/>
      <c r="AO51" s="846"/>
      <c r="AP51" s="846"/>
      <c r="AQ51" s="846"/>
      <c r="AR51" s="846"/>
      <c r="AS51" s="846"/>
      <c r="AT51" s="846"/>
      <c r="AU51" s="846"/>
      <c r="AV51" s="846"/>
      <c r="AW51" s="846"/>
      <c r="AX51" s="846"/>
      <c r="AY51" s="846"/>
      <c r="AZ51" s="846"/>
      <c r="BA51" s="846"/>
      <c r="BB51" s="846"/>
      <c r="BC51" s="846"/>
      <c r="BD51" s="846"/>
      <c r="BE51" s="846"/>
      <c r="BF51" s="32" t="s">
        <v>36</v>
      </c>
      <c r="BG51" s="32" t="s">
        <v>340</v>
      </c>
      <c r="BH51" s="32" t="str">
        <f t="shared" ca="1" si="0"/>
        <v xml:space="preserve">28 NĂM 2 THÁNG 17 NGÀY </v>
      </c>
      <c r="BI51" s="60" t="s">
        <v>1532</v>
      </c>
      <c r="BJ51" s="33" t="str">
        <f>VLOOKUP(C51,Sheet5!$B$2:$G$253,6,0)</f>
        <v>054175000014</v>
      </c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4">
        <v>42690</v>
      </c>
      <c r="BW51" s="34"/>
      <c r="BX51" s="50" t="s">
        <v>232</v>
      </c>
      <c r="BY51" s="35" t="s">
        <v>341</v>
      </c>
      <c r="BZ51" s="48" t="s">
        <v>342</v>
      </c>
      <c r="CA51" s="48" t="s">
        <v>343</v>
      </c>
      <c r="CB51" s="73"/>
      <c r="CC51" s="32" t="s">
        <v>156</v>
      </c>
      <c r="CD51" s="32"/>
      <c r="CE51" s="32" t="s">
        <v>73</v>
      </c>
      <c r="CF51" s="36">
        <f t="shared" ca="1" si="1"/>
        <v>50</v>
      </c>
    </row>
    <row r="52" spans="1:84" s="430" customFormat="1">
      <c r="A52" s="25">
        <f>IF(C52=0,"",SUBTOTAL(3,C$3:C52))</f>
        <v>50</v>
      </c>
      <c r="B52" s="25">
        <v>2</v>
      </c>
      <c r="C52" s="25" t="s">
        <v>344</v>
      </c>
      <c r="D52" s="63" t="s">
        <v>345</v>
      </c>
      <c r="E52" s="774" t="e">
        <f>VLOOKUP(C52,'chuyển xếp 2024'!$C$5:$W$328,17,0)</f>
        <v>#N/A</v>
      </c>
      <c r="F52" s="774" t="e">
        <f>VLOOKUP(C52,'chuyển xếp 2024'!$C$5:$W$328,19,0)</f>
        <v>#N/A</v>
      </c>
      <c r="G52" s="63" t="s">
        <v>63</v>
      </c>
      <c r="H52" s="63" t="s">
        <v>33</v>
      </c>
      <c r="I52" s="63" t="s">
        <v>34</v>
      </c>
      <c r="J52" s="63"/>
      <c r="K52" s="56" t="s">
        <v>339</v>
      </c>
      <c r="L52" s="106">
        <v>26944</v>
      </c>
      <c r="M52" s="107">
        <v>38169</v>
      </c>
      <c r="N52" s="847">
        <v>500000</v>
      </c>
      <c r="O52" s="847"/>
      <c r="P52" s="847"/>
      <c r="Q52" s="847"/>
      <c r="R52" s="847"/>
      <c r="S52" s="847"/>
      <c r="T52" s="847"/>
      <c r="U52" s="847"/>
      <c r="V52" s="847"/>
      <c r="W52" s="847"/>
      <c r="X52" s="846"/>
      <c r="Y52" s="846"/>
      <c r="Z52" s="846"/>
      <c r="AA52" s="846"/>
      <c r="AB52" s="846"/>
      <c r="AC52" s="846"/>
      <c r="AD52" s="846"/>
      <c r="AE52" s="846"/>
      <c r="AF52" s="846"/>
      <c r="AG52" s="846"/>
      <c r="AH52" s="846"/>
      <c r="AI52" s="846"/>
      <c r="AJ52" s="846"/>
      <c r="AK52" s="846"/>
      <c r="AL52" s="846"/>
      <c r="AM52" s="846"/>
      <c r="AN52" s="846"/>
      <c r="AO52" s="846"/>
      <c r="AP52" s="846"/>
      <c r="AQ52" s="846"/>
      <c r="AR52" s="846"/>
      <c r="AS52" s="846"/>
      <c r="AT52" s="846"/>
      <c r="AU52" s="846"/>
      <c r="AV52" s="846"/>
      <c r="AW52" s="846"/>
      <c r="AX52" s="846"/>
      <c r="AY52" s="846"/>
      <c r="AZ52" s="846"/>
      <c r="BA52" s="846"/>
      <c r="BB52" s="846"/>
      <c r="BC52" s="846"/>
      <c r="BD52" s="846"/>
      <c r="BE52" s="846"/>
      <c r="BF52" s="427" t="s">
        <v>36</v>
      </c>
      <c r="BG52" s="427" t="s">
        <v>346</v>
      </c>
      <c r="BH52" s="427" t="str">
        <f t="shared" ca="1" si="0"/>
        <v xml:space="preserve">22 NĂM 1 THÁNG 18 NGÀY </v>
      </c>
      <c r="BI52" s="442" t="s">
        <v>1533</v>
      </c>
      <c r="BJ52" s="428" t="str">
        <f>VLOOKUP(C52,Sheet5!$B$2:$G$253,6,0)</f>
        <v>093173012731</v>
      </c>
      <c r="BK52" s="428"/>
      <c r="BL52" s="428"/>
      <c r="BM52" s="428"/>
      <c r="BN52" s="428"/>
      <c r="BO52" s="428"/>
      <c r="BP52" s="428"/>
      <c r="BQ52" s="428"/>
      <c r="BR52" s="428"/>
      <c r="BS52" s="428"/>
      <c r="BT52" s="428"/>
      <c r="BU52" s="428"/>
      <c r="BV52" s="425"/>
      <c r="BW52" s="425"/>
      <c r="BX52" s="443" t="s">
        <v>232</v>
      </c>
      <c r="BY52" s="429" t="s">
        <v>347</v>
      </c>
      <c r="BZ52" s="443" t="s">
        <v>348</v>
      </c>
      <c r="CA52" s="443" t="s">
        <v>348</v>
      </c>
      <c r="CB52" s="422"/>
      <c r="CC52" s="427" t="s">
        <v>156</v>
      </c>
      <c r="CD52" s="427"/>
      <c r="CE52" s="427" t="s">
        <v>349</v>
      </c>
      <c r="CF52" s="430">
        <f t="shared" ca="1" si="1"/>
        <v>52</v>
      </c>
    </row>
    <row r="53" spans="1:84" s="430" customFormat="1">
      <c r="A53" s="25">
        <f>IF(C53=0,"",SUBTOTAL(3,C$3:C53))</f>
        <v>51</v>
      </c>
      <c r="B53" s="25">
        <v>3</v>
      </c>
      <c r="C53" s="25" t="s">
        <v>351</v>
      </c>
      <c r="D53" s="63" t="s">
        <v>352</v>
      </c>
      <c r="E53" s="774">
        <f>VLOOKUP(C53,'chuyển xếp 2024'!$C$5:$W$328,17,0)</f>
        <v>7780000</v>
      </c>
      <c r="F53" s="774">
        <f>VLOOKUP(C53,'chuyển xếp 2024'!$C$5:$W$328,19,0)</f>
        <v>0</v>
      </c>
      <c r="G53" s="63" t="s">
        <v>32</v>
      </c>
      <c r="H53" s="63" t="s">
        <v>33</v>
      </c>
      <c r="I53" s="63" t="s">
        <v>34</v>
      </c>
      <c r="J53" s="63"/>
      <c r="K53" s="56" t="s">
        <v>339</v>
      </c>
      <c r="L53" s="106">
        <v>26308</v>
      </c>
      <c r="M53" s="107">
        <v>34403</v>
      </c>
      <c r="N53" s="847">
        <v>500000</v>
      </c>
      <c r="O53" s="847"/>
      <c r="P53" s="847"/>
      <c r="Q53" s="847"/>
      <c r="R53" s="847"/>
      <c r="S53" s="847"/>
      <c r="T53" s="847"/>
      <c r="U53" s="847"/>
      <c r="V53" s="847"/>
      <c r="W53" s="847"/>
      <c r="X53" s="846"/>
      <c r="Y53" s="846"/>
      <c r="Z53" s="846"/>
      <c r="AA53" s="846"/>
      <c r="AB53" s="846"/>
      <c r="AC53" s="846"/>
      <c r="AD53" s="846"/>
      <c r="AE53" s="846"/>
      <c r="AF53" s="846"/>
      <c r="AG53" s="846"/>
      <c r="AH53" s="846"/>
      <c r="AI53" s="846"/>
      <c r="AJ53" s="846"/>
      <c r="AK53" s="846"/>
      <c r="AL53" s="846"/>
      <c r="AM53" s="846"/>
      <c r="AN53" s="846"/>
      <c r="AO53" s="846"/>
      <c r="AP53" s="846"/>
      <c r="AQ53" s="846"/>
      <c r="AR53" s="846"/>
      <c r="AS53" s="846"/>
      <c r="AT53" s="846"/>
      <c r="AU53" s="846"/>
      <c r="AV53" s="846"/>
      <c r="AW53" s="846"/>
      <c r="AX53" s="846"/>
      <c r="AY53" s="846"/>
      <c r="AZ53" s="846"/>
      <c r="BA53" s="846"/>
      <c r="BB53" s="846"/>
      <c r="BC53" s="846"/>
      <c r="BD53" s="846"/>
      <c r="BE53" s="846"/>
      <c r="BF53" s="427" t="s">
        <v>36</v>
      </c>
      <c r="BG53" s="427" t="s">
        <v>353</v>
      </c>
      <c r="BH53" s="427" t="str">
        <f t="shared" ca="1" si="0"/>
        <v xml:space="preserve">32 NĂM 5 THÁNG 9 NGÀY </v>
      </c>
      <c r="BI53" s="442" t="s">
        <v>1750</v>
      </c>
      <c r="BJ53" s="428" t="str">
        <f>VLOOKUP(C53,Sheet5!$B$2:$G$253,6,0)</f>
        <v>052072013074</v>
      </c>
      <c r="BK53" s="428"/>
      <c r="BL53" s="428"/>
      <c r="BM53" s="428"/>
      <c r="BN53" s="428"/>
      <c r="BO53" s="428"/>
      <c r="BP53" s="428"/>
      <c r="BQ53" s="428"/>
      <c r="BR53" s="428"/>
      <c r="BS53" s="428"/>
      <c r="BT53" s="428"/>
      <c r="BU53" s="428"/>
      <c r="BV53" s="425">
        <v>41949</v>
      </c>
      <c r="BW53" s="425"/>
      <c r="BX53" s="443" t="s">
        <v>232</v>
      </c>
      <c r="BY53" s="429" t="s">
        <v>322</v>
      </c>
      <c r="BZ53" s="443" t="s">
        <v>342</v>
      </c>
      <c r="CA53" s="443" t="s">
        <v>343</v>
      </c>
      <c r="CB53" s="422"/>
      <c r="CC53" s="427" t="s">
        <v>156</v>
      </c>
      <c r="CD53" s="427"/>
      <c r="CE53" s="427" t="s">
        <v>349</v>
      </c>
      <c r="CF53" s="430">
        <f t="shared" ca="1" si="1"/>
        <v>54</v>
      </c>
    </row>
    <row r="54" spans="1:84" s="45" customFormat="1" ht="19.5" customHeight="1">
      <c r="A54" s="25">
        <f>IF(C54=0,"",SUBTOTAL(3,C$3:C54))</f>
        <v>52</v>
      </c>
      <c r="B54" s="25">
        <v>4</v>
      </c>
      <c r="C54" s="25" t="s">
        <v>354</v>
      </c>
      <c r="D54" s="56" t="s">
        <v>355</v>
      </c>
      <c r="E54" s="774">
        <f>VLOOKUP(C54,'chuyển xếp 2024'!$C$5:$W$328,17,0)</f>
        <v>7073000</v>
      </c>
      <c r="F54" s="774">
        <f>VLOOKUP(C54,'chuyển xếp 2024'!$C$5:$W$328,19,0)</f>
        <v>946000</v>
      </c>
      <c r="G54" s="56" t="s">
        <v>32</v>
      </c>
      <c r="H54" s="63" t="s">
        <v>33</v>
      </c>
      <c r="I54" s="63" t="s">
        <v>34</v>
      </c>
      <c r="J54" s="56"/>
      <c r="K54" s="56" t="s">
        <v>339</v>
      </c>
      <c r="L54" s="106">
        <v>29383</v>
      </c>
      <c r="M54" s="107">
        <v>39742</v>
      </c>
      <c r="N54" s="847">
        <v>500000</v>
      </c>
      <c r="O54" s="847"/>
      <c r="P54" s="847"/>
      <c r="Q54" s="847"/>
      <c r="R54" s="847"/>
      <c r="S54" s="847"/>
      <c r="T54" s="847"/>
      <c r="U54" s="847"/>
      <c r="V54" s="847"/>
      <c r="W54" s="847"/>
      <c r="X54" s="846"/>
      <c r="Y54" s="846"/>
      <c r="Z54" s="846"/>
      <c r="AA54" s="846"/>
      <c r="AB54" s="846"/>
      <c r="AC54" s="846"/>
      <c r="AD54" s="846"/>
      <c r="AE54" s="846"/>
      <c r="AF54" s="846"/>
      <c r="AG54" s="846"/>
      <c r="AH54" s="846"/>
      <c r="AI54" s="846"/>
      <c r="AJ54" s="846"/>
      <c r="AK54" s="846"/>
      <c r="AL54" s="846"/>
      <c r="AM54" s="846"/>
      <c r="AN54" s="846"/>
      <c r="AO54" s="846"/>
      <c r="AP54" s="846"/>
      <c r="AQ54" s="846"/>
      <c r="AR54" s="846"/>
      <c r="AS54" s="846"/>
      <c r="AT54" s="846"/>
      <c r="AU54" s="846"/>
      <c r="AV54" s="846"/>
      <c r="AW54" s="846"/>
      <c r="AX54" s="846"/>
      <c r="AY54" s="846"/>
      <c r="AZ54" s="846"/>
      <c r="BA54" s="846"/>
      <c r="BB54" s="846"/>
      <c r="BC54" s="846"/>
      <c r="BD54" s="846"/>
      <c r="BE54" s="846"/>
      <c r="BF54" s="10" t="s">
        <v>36</v>
      </c>
      <c r="BG54" s="10" t="s">
        <v>356</v>
      </c>
      <c r="BH54" s="10" t="str">
        <f t="shared" ca="1" si="0"/>
        <v xml:space="preserve">17 NĂM 9 THÁNG 29 NGÀY </v>
      </c>
      <c r="BI54" s="60" t="s">
        <v>1535</v>
      </c>
      <c r="BJ54" s="33" t="str">
        <f>VLOOKUP(C54,Sheet5!$B$2:$G$253,6,0)</f>
        <v>083080000109</v>
      </c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43">
        <v>42691</v>
      </c>
      <c r="BW54" s="43"/>
      <c r="BX54" s="50" t="s">
        <v>232</v>
      </c>
      <c r="BY54" s="44" t="s">
        <v>357</v>
      </c>
      <c r="BZ54" s="50" t="s">
        <v>358</v>
      </c>
      <c r="CA54" s="50" t="s">
        <v>358</v>
      </c>
      <c r="CB54" s="52"/>
      <c r="CC54" s="10" t="s">
        <v>156</v>
      </c>
      <c r="CD54" s="10"/>
      <c r="CE54" s="10" t="s">
        <v>349</v>
      </c>
      <c r="CF54" s="36">
        <f t="shared" ca="1" si="1"/>
        <v>46</v>
      </c>
    </row>
    <row r="55" spans="1:84" s="430" customFormat="1">
      <c r="A55" s="25">
        <f>IF(C55=0,"",SUBTOTAL(3,C$3:C55))</f>
        <v>53</v>
      </c>
      <c r="B55" s="25">
        <v>5</v>
      </c>
      <c r="C55" s="25" t="s">
        <v>365</v>
      </c>
      <c r="D55" s="63" t="s">
        <v>366</v>
      </c>
      <c r="E55" s="774">
        <f>VLOOKUP(C55,'chuyển xếp 2024'!$C$5:$W$328,17,0)</f>
        <v>7780000</v>
      </c>
      <c r="F55" s="774">
        <f>VLOOKUP(C55,'chuyển xếp 2024'!$C$5:$W$328,19,0)</f>
        <v>0</v>
      </c>
      <c r="G55" s="56" t="s">
        <v>32</v>
      </c>
      <c r="H55" s="63" t="s">
        <v>33</v>
      </c>
      <c r="I55" s="63" t="s">
        <v>34</v>
      </c>
      <c r="J55" s="56"/>
      <c r="K55" s="56" t="s">
        <v>339</v>
      </c>
      <c r="L55" s="106">
        <v>25112</v>
      </c>
      <c r="M55" s="107">
        <v>33055</v>
      </c>
      <c r="N55" s="847">
        <v>500000</v>
      </c>
      <c r="O55" s="847"/>
      <c r="P55" s="847"/>
      <c r="Q55" s="847"/>
      <c r="R55" s="847"/>
      <c r="S55" s="847"/>
      <c r="T55" s="847"/>
      <c r="U55" s="847"/>
      <c r="V55" s="847"/>
      <c r="W55" s="847"/>
      <c r="X55" s="846"/>
      <c r="Y55" s="846"/>
      <c r="Z55" s="846"/>
      <c r="AA55" s="846"/>
      <c r="AB55" s="846"/>
      <c r="AC55" s="846"/>
      <c r="AD55" s="846"/>
      <c r="AE55" s="846"/>
      <c r="AF55" s="846"/>
      <c r="AG55" s="846"/>
      <c r="AH55" s="846"/>
      <c r="AI55" s="846"/>
      <c r="AJ55" s="846"/>
      <c r="AK55" s="846"/>
      <c r="AL55" s="846"/>
      <c r="AM55" s="846"/>
      <c r="AN55" s="846"/>
      <c r="AO55" s="846"/>
      <c r="AP55" s="846"/>
      <c r="AQ55" s="846"/>
      <c r="AR55" s="846"/>
      <c r="AS55" s="846"/>
      <c r="AT55" s="846"/>
      <c r="AU55" s="846"/>
      <c r="AV55" s="846"/>
      <c r="AW55" s="846"/>
      <c r="AX55" s="846"/>
      <c r="AY55" s="846"/>
      <c r="AZ55" s="846"/>
      <c r="BA55" s="846"/>
      <c r="BB55" s="846"/>
      <c r="BC55" s="846"/>
      <c r="BD55" s="846"/>
      <c r="BE55" s="846"/>
      <c r="BF55" s="427" t="s">
        <v>36</v>
      </c>
      <c r="BG55" s="427" t="s">
        <v>367</v>
      </c>
      <c r="BH55" s="427" t="str">
        <f t="shared" ca="1" si="0"/>
        <v xml:space="preserve">36 NĂM 1 THÁNG 18 NGÀY </v>
      </c>
      <c r="BI55" s="442" t="s">
        <v>1537</v>
      </c>
      <c r="BJ55" s="428" t="str">
        <f>VLOOKUP(C55,Sheet5!$B$2:$G$253,6,0)</f>
        <v>025068011796</v>
      </c>
      <c r="BK55" s="428"/>
      <c r="BL55" s="428"/>
      <c r="BM55" s="428"/>
      <c r="BN55" s="428"/>
      <c r="BO55" s="428"/>
      <c r="BP55" s="428"/>
      <c r="BQ55" s="428"/>
      <c r="BR55" s="428"/>
      <c r="BS55" s="428"/>
      <c r="BT55" s="428"/>
      <c r="BU55" s="428"/>
      <c r="BV55" s="425"/>
      <c r="BW55" s="425"/>
      <c r="BX55" s="443" t="s">
        <v>232</v>
      </c>
      <c r="BY55" s="429" t="s">
        <v>368</v>
      </c>
      <c r="BZ55" s="443" t="s">
        <v>369</v>
      </c>
      <c r="CA55" s="443" t="s">
        <v>369</v>
      </c>
      <c r="CB55" s="422"/>
      <c r="CC55" s="427" t="s">
        <v>156</v>
      </c>
      <c r="CD55" s="427"/>
      <c r="CE55" s="427" t="s">
        <v>349</v>
      </c>
      <c r="CF55" s="430">
        <f t="shared" ca="1" si="1"/>
        <v>57</v>
      </c>
    </row>
    <row r="56" spans="1:84" s="45" customFormat="1">
      <c r="A56" s="25">
        <f>IF(C56=0,"",SUBTOTAL(3,C$3:C56))</f>
        <v>54</v>
      </c>
      <c r="B56" s="25">
        <v>6</v>
      </c>
      <c r="C56" s="25" t="s">
        <v>370</v>
      </c>
      <c r="D56" s="63" t="s">
        <v>371</v>
      </c>
      <c r="E56" s="774" t="e">
        <f>VLOOKUP(C56,'chuyển xếp 2024'!$C$5:$W$328,17,0)</f>
        <v>#N/A</v>
      </c>
      <c r="F56" s="774" t="e">
        <f>VLOOKUP(C56,'chuyển xếp 2024'!$C$5:$W$328,19,0)</f>
        <v>#N/A</v>
      </c>
      <c r="G56" s="56" t="s">
        <v>32</v>
      </c>
      <c r="H56" s="63" t="s">
        <v>33</v>
      </c>
      <c r="I56" s="63" t="s">
        <v>34</v>
      </c>
      <c r="J56" s="56"/>
      <c r="K56" s="56" t="s">
        <v>339</v>
      </c>
      <c r="L56" s="106">
        <v>31480</v>
      </c>
      <c r="M56" s="107">
        <v>44866</v>
      </c>
      <c r="N56" s="847">
        <v>500000</v>
      </c>
      <c r="O56" s="847"/>
      <c r="P56" s="847"/>
      <c r="Q56" s="847"/>
      <c r="R56" s="847"/>
      <c r="S56" s="847"/>
      <c r="T56" s="847"/>
      <c r="U56" s="847"/>
      <c r="V56" s="847"/>
      <c r="W56" s="847"/>
      <c r="X56" s="846"/>
      <c r="Y56" s="846"/>
      <c r="Z56" s="846"/>
      <c r="AA56" s="846"/>
      <c r="AB56" s="846"/>
      <c r="AC56" s="846"/>
      <c r="AD56" s="846"/>
      <c r="AE56" s="846"/>
      <c r="AF56" s="846"/>
      <c r="AG56" s="846"/>
      <c r="AH56" s="846"/>
      <c r="AI56" s="846"/>
      <c r="AJ56" s="846"/>
      <c r="AK56" s="846"/>
      <c r="AL56" s="846"/>
      <c r="AM56" s="846"/>
      <c r="AN56" s="846"/>
      <c r="AO56" s="846"/>
      <c r="AP56" s="846"/>
      <c r="AQ56" s="846"/>
      <c r="AR56" s="846"/>
      <c r="AS56" s="846"/>
      <c r="AT56" s="846"/>
      <c r="AU56" s="846"/>
      <c r="AV56" s="846"/>
      <c r="AW56" s="846"/>
      <c r="AX56" s="846"/>
      <c r="AY56" s="846"/>
      <c r="AZ56" s="846"/>
      <c r="BA56" s="846"/>
      <c r="BB56" s="846"/>
      <c r="BC56" s="846"/>
      <c r="BD56" s="846"/>
      <c r="BE56" s="846"/>
      <c r="BF56" s="10" t="s">
        <v>36</v>
      </c>
      <c r="BG56" s="10" t="s">
        <v>372</v>
      </c>
      <c r="BH56" s="10" t="str">
        <f t="shared" ca="1" si="0"/>
        <v xml:space="preserve">3 NĂM 9 THÁNG 18 NGÀY </v>
      </c>
      <c r="BI56" s="60" t="s">
        <v>1496</v>
      </c>
      <c r="BJ56" s="33" t="str">
        <f>VLOOKUP(C56,Sheet5!$B$2:$G$253,6,0)</f>
        <v>092086003899</v>
      </c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43">
        <v>43172</v>
      </c>
      <c r="BW56" s="43"/>
      <c r="BX56" s="50" t="s">
        <v>232</v>
      </c>
      <c r="BY56" s="44" t="s">
        <v>373</v>
      </c>
      <c r="BZ56" s="50" t="s">
        <v>374</v>
      </c>
      <c r="CA56" s="50" t="s">
        <v>374</v>
      </c>
      <c r="CB56" s="52" t="s">
        <v>375</v>
      </c>
      <c r="CC56" s="10" t="s">
        <v>50</v>
      </c>
      <c r="CD56" s="10" t="s">
        <v>376</v>
      </c>
      <c r="CE56" s="10" t="s">
        <v>349</v>
      </c>
      <c r="CF56" s="36">
        <f t="shared" ca="1" si="1"/>
        <v>40</v>
      </c>
    </row>
    <row r="57" spans="1:84" s="45" customFormat="1">
      <c r="A57" s="25">
        <f>IF(C57=0,"",SUBTOTAL(3,C$3:C57))</f>
        <v>55</v>
      </c>
      <c r="B57" s="25">
        <v>7</v>
      </c>
      <c r="C57" s="95" t="s">
        <v>1200</v>
      </c>
      <c r="D57" s="96" t="s">
        <v>1201</v>
      </c>
      <c r="E57" s="774">
        <f>VLOOKUP(C57,'chuyển xếp 2024'!$C$5:$W$328,17,0)</f>
        <v>6198000</v>
      </c>
      <c r="F57" s="774">
        <f>VLOOKUP(C57,'chuyển xếp 2024'!$C$5:$W$328,19,0)</f>
        <v>0</v>
      </c>
      <c r="G57" s="96" t="s">
        <v>32</v>
      </c>
      <c r="H57" s="63" t="s">
        <v>33</v>
      </c>
      <c r="I57" s="63" t="s">
        <v>34</v>
      </c>
      <c r="J57" s="96" t="s">
        <v>1202</v>
      </c>
      <c r="K57" s="136" t="s">
        <v>1203</v>
      </c>
      <c r="L57" s="106">
        <v>27476</v>
      </c>
      <c r="M57" s="107">
        <v>39188</v>
      </c>
      <c r="N57" s="847">
        <v>500000</v>
      </c>
      <c r="O57" s="847"/>
      <c r="P57" s="847"/>
      <c r="Q57" s="847"/>
      <c r="R57" s="847"/>
      <c r="S57" s="847"/>
      <c r="T57" s="847"/>
      <c r="U57" s="847"/>
      <c r="V57" s="847"/>
      <c r="W57" s="847"/>
      <c r="X57" s="846"/>
      <c r="Y57" s="846"/>
      <c r="Z57" s="846"/>
      <c r="AA57" s="846"/>
      <c r="AB57" s="846"/>
      <c r="AC57" s="846"/>
      <c r="AD57" s="846"/>
      <c r="AE57" s="846"/>
      <c r="AF57" s="846"/>
      <c r="AG57" s="846"/>
      <c r="AH57" s="846"/>
      <c r="AI57" s="846"/>
      <c r="AJ57" s="846"/>
      <c r="AK57" s="846"/>
      <c r="AL57" s="846"/>
      <c r="AM57" s="846"/>
      <c r="AN57" s="846"/>
      <c r="AO57" s="846"/>
      <c r="AP57" s="846"/>
      <c r="AQ57" s="846"/>
      <c r="AR57" s="846"/>
      <c r="AS57" s="846"/>
      <c r="AT57" s="846"/>
      <c r="AU57" s="846"/>
      <c r="AV57" s="846"/>
      <c r="AW57" s="846"/>
      <c r="AX57" s="846"/>
      <c r="AY57" s="846"/>
      <c r="AZ57" s="846"/>
      <c r="BA57" s="846"/>
      <c r="BB57" s="846"/>
      <c r="BC57" s="846"/>
      <c r="BD57" s="846"/>
      <c r="BE57" s="846"/>
      <c r="BF57" s="10"/>
      <c r="BG57" s="10"/>
      <c r="BH57" s="10"/>
      <c r="BI57" s="60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43"/>
      <c r="BW57" s="43"/>
      <c r="BX57" s="50"/>
      <c r="BY57" s="44"/>
      <c r="BZ57" s="50"/>
      <c r="CA57" s="50"/>
      <c r="CB57" s="52"/>
      <c r="CC57" s="10"/>
      <c r="CD57" s="10"/>
      <c r="CE57" s="10"/>
      <c r="CF57" s="36"/>
    </row>
    <row r="58" spans="1:84" s="45" customFormat="1">
      <c r="A58" s="25">
        <f>IF(C58=0,"",SUBTOTAL(3,C$3:C58))</f>
        <v>56</v>
      </c>
      <c r="B58" s="25">
        <v>8</v>
      </c>
      <c r="C58" s="139" t="s">
        <v>1206</v>
      </c>
      <c r="D58" s="130" t="s">
        <v>1207</v>
      </c>
      <c r="E58" s="774">
        <f>VLOOKUP(C58,'chuyển xếp 2024'!$C$5:$W$328,17,0)</f>
        <v>5739000</v>
      </c>
      <c r="F58" s="774">
        <f>VLOOKUP(C58,'chuyển xếp 2024'!$C$5:$W$328,19,0)</f>
        <v>0</v>
      </c>
      <c r="G58" s="130" t="s">
        <v>32</v>
      </c>
      <c r="H58" s="63" t="s">
        <v>33</v>
      </c>
      <c r="I58" s="63" t="s">
        <v>34</v>
      </c>
      <c r="J58" s="130"/>
      <c r="K58" s="136" t="s">
        <v>1203</v>
      </c>
      <c r="L58" s="106" t="s">
        <v>1024</v>
      </c>
      <c r="M58" s="107">
        <v>40686</v>
      </c>
      <c r="N58" s="847">
        <v>500000</v>
      </c>
      <c r="O58" s="847"/>
      <c r="P58" s="847"/>
      <c r="Q58" s="847"/>
      <c r="R58" s="847"/>
      <c r="S58" s="847"/>
      <c r="T58" s="847"/>
      <c r="U58" s="847"/>
      <c r="V58" s="847"/>
      <c r="W58" s="847"/>
      <c r="X58" s="846"/>
      <c r="Y58" s="846"/>
      <c r="Z58" s="846"/>
      <c r="AA58" s="846"/>
      <c r="AB58" s="846"/>
      <c r="AC58" s="846"/>
      <c r="AD58" s="846"/>
      <c r="AE58" s="846"/>
      <c r="AF58" s="846"/>
      <c r="AG58" s="846"/>
      <c r="AH58" s="846"/>
      <c r="AI58" s="846"/>
      <c r="AJ58" s="846"/>
      <c r="AK58" s="846"/>
      <c r="AL58" s="846"/>
      <c r="AM58" s="846"/>
      <c r="AN58" s="846"/>
      <c r="AO58" s="846"/>
      <c r="AP58" s="846"/>
      <c r="AQ58" s="846"/>
      <c r="AR58" s="846"/>
      <c r="AS58" s="846"/>
      <c r="AT58" s="846"/>
      <c r="AU58" s="846"/>
      <c r="AV58" s="846"/>
      <c r="AW58" s="846"/>
      <c r="AX58" s="846"/>
      <c r="AY58" s="846"/>
      <c r="AZ58" s="846"/>
      <c r="BA58" s="846"/>
      <c r="BB58" s="846"/>
      <c r="BC58" s="846"/>
      <c r="BD58" s="846"/>
      <c r="BE58" s="846"/>
      <c r="BF58" s="10"/>
      <c r="BG58" s="10"/>
      <c r="BH58" s="10"/>
      <c r="BI58" s="60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43"/>
      <c r="BW58" s="43"/>
      <c r="BX58" s="50"/>
      <c r="BY58" s="44"/>
      <c r="BZ58" s="50"/>
      <c r="CA58" s="50"/>
      <c r="CB58" s="52"/>
      <c r="CC58" s="10"/>
      <c r="CD58" s="10"/>
      <c r="CE58" s="10"/>
      <c r="CF58" s="36"/>
    </row>
    <row r="59" spans="1:84" s="45" customFormat="1">
      <c r="A59" s="25">
        <f>IF(C59=0,"",SUBTOTAL(3,C$3:C59))</f>
        <v>57</v>
      </c>
      <c r="B59" s="25">
        <v>1</v>
      </c>
      <c r="C59" s="95" t="s">
        <v>377</v>
      </c>
      <c r="D59" s="96" t="s">
        <v>378</v>
      </c>
      <c r="E59" s="774">
        <f>VLOOKUP(C59,'chuyển xếp 2024'!$C$5:$W$328,17,0)</f>
        <v>7673000</v>
      </c>
      <c r="F59" s="774">
        <f>VLOOKUP(C59,'chuyển xếp 2024'!$C$5:$W$328,19,0)</f>
        <v>2365000</v>
      </c>
      <c r="G59" s="96" t="s">
        <v>32</v>
      </c>
      <c r="H59" s="63" t="s">
        <v>33</v>
      </c>
      <c r="I59" s="63" t="s">
        <v>34</v>
      </c>
      <c r="J59" s="96" t="s">
        <v>64</v>
      </c>
      <c r="K59" s="56" t="s">
        <v>379</v>
      </c>
      <c r="L59" s="106">
        <v>27881</v>
      </c>
      <c r="M59" s="107">
        <v>35744</v>
      </c>
      <c r="N59" s="847">
        <v>500000</v>
      </c>
      <c r="O59" s="847"/>
      <c r="P59" s="847"/>
      <c r="Q59" s="847"/>
      <c r="R59" s="847"/>
      <c r="S59" s="847"/>
      <c r="T59" s="847"/>
      <c r="U59" s="847"/>
      <c r="V59" s="847"/>
      <c r="W59" s="847"/>
      <c r="X59" s="846"/>
      <c r="Y59" s="846"/>
      <c r="Z59" s="846"/>
      <c r="AA59" s="846"/>
      <c r="AB59" s="846"/>
      <c r="AC59" s="846"/>
      <c r="AD59" s="846"/>
      <c r="AE59" s="846"/>
      <c r="AF59" s="846"/>
      <c r="AG59" s="846"/>
      <c r="AH59" s="846"/>
      <c r="AI59" s="846"/>
      <c r="AJ59" s="846"/>
      <c r="AK59" s="846"/>
      <c r="AL59" s="846"/>
      <c r="AM59" s="846"/>
      <c r="AN59" s="846"/>
      <c r="AO59" s="846"/>
      <c r="AP59" s="846"/>
      <c r="AQ59" s="846"/>
      <c r="AR59" s="846"/>
      <c r="AS59" s="846"/>
      <c r="AT59" s="846"/>
      <c r="AU59" s="846"/>
      <c r="AV59" s="846"/>
      <c r="AW59" s="846"/>
      <c r="AX59" s="846"/>
      <c r="AY59" s="846"/>
      <c r="AZ59" s="846"/>
      <c r="BA59" s="846"/>
      <c r="BB59" s="846"/>
      <c r="BC59" s="846"/>
      <c r="BD59" s="846"/>
      <c r="BE59" s="846"/>
      <c r="BF59" s="32" t="s">
        <v>36</v>
      </c>
      <c r="BG59" s="32" t="s">
        <v>380</v>
      </c>
      <c r="BH59" s="32" t="str">
        <f t="shared" ca="1" si="0"/>
        <v xml:space="preserve">28 NĂM 9 THÁNG 9 NGÀY </v>
      </c>
      <c r="BI59" s="84" t="s">
        <v>381</v>
      </c>
      <c r="BJ59" s="33" t="str">
        <f>VLOOKUP(C59,Sheet5!$B$2:$G$253,6,0)</f>
        <v>045076010149</v>
      </c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4">
        <v>42070</v>
      </c>
      <c r="BW59" s="34"/>
      <c r="BX59" s="50" t="s">
        <v>232</v>
      </c>
      <c r="BY59" s="35" t="s">
        <v>382</v>
      </c>
      <c r="BZ59" s="48" t="s">
        <v>383</v>
      </c>
      <c r="CA59" s="48" t="s">
        <v>383</v>
      </c>
      <c r="CB59" s="73"/>
      <c r="CC59" s="85" t="s">
        <v>50</v>
      </c>
      <c r="CD59" s="85" t="s">
        <v>100</v>
      </c>
      <c r="CE59" s="32" t="s">
        <v>73</v>
      </c>
      <c r="CF59" s="36">
        <f t="shared" ca="1" si="1"/>
        <v>50</v>
      </c>
    </row>
    <row r="60" spans="1:84" s="36" customFormat="1">
      <c r="A60" s="25">
        <f>IF(C60=0,"",SUBTOTAL(3,C$3:C60))</f>
        <v>58</v>
      </c>
      <c r="B60" s="25">
        <v>2</v>
      </c>
      <c r="C60" s="86" t="s">
        <v>1396</v>
      </c>
      <c r="D60" s="87" t="s">
        <v>1390</v>
      </c>
      <c r="E60" s="774">
        <f>VLOOKUP(C60,'chuyển xếp 2024'!$C$5:$W$328,17,0)</f>
        <v>6579000</v>
      </c>
      <c r="F60" s="774">
        <f>VLOOKUP(C60,'chuyển xếp 2024'!$C$5:$W$328,19,0)</f>
        <v>0</v>
      </c>
      <c r="G60" s="87" t="s">
        <v>32</v>
      </c>
      <c r="H60" s="63" t="s">
        <v>33</v>
      </c>
      <c r="I60" s="63" t="s">
        <v>34</v>
      </c>
      <c r="J60" s="87"/>
      <c r="K60" s="56" t="s">
        <v>379</v>
      </c>
      <c r="L60" s="106">
        <v>36231</v>
      </c>
      <c r="M60" s="107">
        <v>44927</v>
      </c>
      <c r="N60" s="847">
        <v>500000</v>
      </c>
      <c r="O60" s="847"/>
      <c r="P60" s="847"/>
      <c r="Q60" s="847"/>
      <c r="R60" s="847"/>
      <c r="S60" s="847"/>
      <c r="T60" s="847"/>
      <c r="U60" s="847"/>
      <c r="V60" s="847"/>
      <c r="W60" s="847"/>
      <c r="X60" s="846"/>
      <c r="Y60" s="846"/>
      <c r="Z60" s="846"/>
      <c r="AA60" s="846"/>
      <c r="AB60" s="846"/>
      <c r="AC60" s="846"/>
      <c r="AD60" s="846"/>
      <c r="AE60" s="846"/>
      <c r="AF60" s="846"/>
      <c r="AG60" s="846"/>
      <c r="AH60" s="846"/>
      <c r="AI60" s="846"/>
      <c r="AJ60" s="846"/>
      <c r="AK60" s="846"/>
      <c r="AL60" s="846"/>
      <c r="AM60" s="846"/>
      <c r="AN60" s="846"/>
      <c r="AO60" s="846"/>
      <c r="AP60" s="846"/>
      <c r="AQ60" s="846"/>
      <c r="AR60" s="846"/>
      <c r="AS60" s="846"/>
      <c r="AT60" s="846"/>
      <c r="AU60" s="846"/>
      <c r="AV60" s="846"/>
      <c r="AW60" s="846"/>
      <c r="AX60" s="846"/>
      <c r="AY60" s="846"/>
      <c r="AZ60" s="846"/>
      <c r="BA60" s="846"/>
      <c r="BB60" s="846"/>
      <c r="BC60" s="846"/>
      <c r="BD60" s="846"/>
      <c r="BE60" s="846"/>
      <c r="BF60" s="10" t="s">
        <v>36</v>
      </c>
      <c r="BG60" s="56" t="s">
        <v>1391</v>
      </c>
      <c r="BH60" s="56" t="str">
        <f t="shared" ca="1" si="0"/>
        <v xml:space="preserve">3 NĂM 7 THÁNG 18 NGÀY </v>
      </c>
      <c r="BI60" s="80">
        <v>385774419</v>
      </c>
      <c r="BJ60" s="33" t="str">
        <f>VLOOKUP(C60,Sheet5!$B$2:$G$253,6,0)</f>
        <v>095099006186</v>
      </c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75">
        <v>42105</v>
      </c>
      <c r="BW60" s="75"/>
      <c r="BX60" s="46" t="s">
        <v>232</v>
      </c>
      <c r="BY60" s="108" t="s">
        <v>1392</v>
      </c>
      <c r="BZ60" s="46" t="s">
        <v>1393</v>
      </c>
      <c r="CA60" s="46" t="s">
        <v>1394</v>
      </c>
      <c r="CB60" s="66" t="s">
        <v>1395</v>
      </c>
      <c r="CC60" s="625" t="s">
        <v>50</v>
      </c>
      <c r="CD60" s="46" t="s">
        <v>384</v>
      </c>
      <c r="CE60" s="56" t="s">
        <v>385</v>
      </c>
      <c r="CF60" s="36">
        <f t="shared" ca="1" si="1"/>
        <v>27</v>
      </c>
    </row>
    <row r="61" spans="1:84" s="36" customFormat="1">
      <c r="A61" s="25">
        <f>IF(C61=0,"",SUBTOTAL(3,C$3:C61))</f>
        <v>59</v>
      </c>
      <c r="B61" s="25">
        <v>3</v>
      </c>
      <c r="C61" s="86" t="s">
        <v>1421</v>
      </c>
      <c r="D61" s="87" t="s">
        <v>1416</v>
      </c>
      <c r="E61" s="774">
        <f>VLOOKUP(C61,'chuyển xếp 2024'!$C$5:$W$328,17,0)</f>
        <v>6579000</v>
      </c>
      <c r="F61" s="774">
        <f>VLOOKUP(C61,'chuyển xếp 2024'!$C$5:$W$328,19,0)</f>
        <v>0</v>
      </c>
      <c r="G61" s="87" t="s">
        <v>32</v>
      </c>
      <c r="H61" s="63" t="s">
        <v>33</v>
      </c>
      <c r="I61" s="63" t="s">
        <v>34</v>
      </c>
      <c r="J61" s="87"/>
      <c r="K61" s="56" t="s">
        <v>379</v>
      </c>
      <c r="L61" s="106">
        <v>30021</v>
      </c>
      <c r="M61" s="106">
        <v>44977</v>
      </c>
      <c r="N61" s="847">
        <v>500000</v>
      </c>
      <c r="O61" s="847"/>
      <c r="P61" s="847"/>
      <c r="Q61" s="847"/>
      <c r="R61" s="847"/>
      <c r="S61" s="847"/>
      <c r="T61" s="847"/>
      <c r="U61" s="847"/>
      <c r="V61" s="847"/>
      <c r="W61" s="847"/>
      <c r="X61" s="846"/>
      <c r="Y61" s="846"/>
      <c r="Z61" s="846"/>
      <c r="AA61" s="846"/>
      <c r="AB61" s="846"/>
      <c r="AC61" s="846"/>
      <c r="AD61" s="846"/>
      <c r="AE61" s="846"/>
      <c r="AF61" s="846"/>
      <c r="AG61" s="846"/>
      <c r="AH61" s="846"/>
      <c r="AI61" s="846"/>
      <c r="AJ61" s="846"/>
      <c r="AK61" s="846"/>
      <c r="AL61" s="846"/>
      <c r="AM61" s="846"/>
      <c r="AN61" s="846"/>
      <c r="AO61" s="846"/>
      <c r="AP61" s="846"/>
      <c r="AQ61" s="846"/>
      <c r="AR61" s="846"/>
      <c r="AS61" s="846"/>
      <c r="AT61" s="846"/>
      <c r="AU61" s="846"/>
      <c r="AV61" s="846"/>
      <c r="AW61" s="846"/>
      <c r="AX61" s="846"/>
      <c r="AY61" s="846"/>
      <c r="AZ61" s="846"/>
      <c r="BA61" s="846"/>
      <c r="BB61" s="846"/>
      <c r="BC61" s="846"/>
      <c r="BD61" s="846"/>
      <c r="BE61" s="846"/>
      <c r="BF61" s="10" t="s">
        <v>36</v>
      </c>
      <c r="BG61" s="56" t="s">
        <v>1415</v>
      </c>
      <c r="BH61" s="56" t="str">
        <f ca="1">DATEDIF(M61,TODAY(),"Y") &amp; " NĂM " &amp;DATEDIF(M61,TODAY(),"YM") &amp; " THÁNG " &amp; DATEDIF(M61,TODAY(), "MD") &amp; " NGÀY "</f>
        <v xml:space="preserve">3 NĂM 5 THÁNG 30 NGÀY </v>
      </c>
      <c r="BI61" s="80" t="s">
        <v>1422</v>
      </c>
      <c r="BJ61" s="33" t="str">
        <f>VLOOKUP(C61,Sheet5!$B$2:$G$253,6,0)</f>
        <v>084082000086</v>
      </c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75">
        <v>44705</v>
      </c>
      <c r="BW61" s="75"/>
      <c r="BX61" s="46" t="s">
        <v>232</v>
      </c>
      <c r="BY61" s="108" t="s">
        <v>1423</v>
      </c>
      <c r="BZ61" s="46" t="s">
        <v>1424</v>
      </c>
      <c r="CA61" s="46"/>
      <c r="CB61" s="66"/>
      <c r="CC61" s="625" t="s">
        <v>50</v>
      </c>
      <c r="CD61" s="46"/>
      <c r="CE61" s="56" t="s">
        <v>385</v>
      </c>
      <c r="CF61" s="36">
        <f t="shared" ca="1" si="1"/>
        <v>44</v>
      </c>
    </row>
    <row r="62" spans="1:84" s="36" customFormat="1">
      <c r="A62" s="25">
        <f>IF(C62=0,"",SUBTOTAL(3,C$3:C62))</f>
        <v>60</v>
      </c>
      <c r="B62" s="25">
        <v>4</v>
      </c>
      <c r="C62" s="86" t="s">
        <v>1567</v>
      </c>
      <c r="D62" s="87" t="s">
        <v>1564</v>
      </c>
      <c r="E62" s="774">
        <f>VLOOKUP(C62,'chuyển xếp 2024'!$C$5:$W$328,17,0)</f>
        <v>6579000</v>
      </c>
      <c r="F62" s="774">
        <f>VLOOKUP(C62,'chuyển xếp 2024'!$C$5:$W$328,19,0)</f>
        <v>0</v>
      </c>
      <c r="G62" s="87" t="s">
        <v>32</v>
      </c>
      <c r="H62" s="63" t="s">
        <v>33</v>
      </c>
      <c r="I62" s="63" t="s">
        <v>34</v>
      </c>
      <c r="J62" s="87"/>
      <c r="K62" s="56" t="s">
        <v>379</v>
      </c>
      <c r="L62" s="106">
        <v>36802</v>
      </c>
      <c r="M62" s="106">
        <v>45017</v>
      </c>
      <c r="N62" s="847">
        <v>500000</v>
      </c>
      <c r="O62" s="847"/>
      <c r="P62" s="847"/>
      <c r="Q62" s="847"/>
      <c r="R62" s="847"/>
      <c r="S62" s="847"/>
      <c r="T62" s="847"/>
      <c r="U62" s="847"/>
      <c r="V62" s="847"/>
      <c r="W62" s="847"/>
      <c r="X62" s="846"/>
      <c r="Y62" s="846"/>
      <c r="Z62" s="846"/>
      <c r="AA62" s="846"/>
      <c r="AB62" s="846"/>
      <c r="AC62" s="846"/>
      <c r="AD62" s="846"/>
      <c r="AE62" s="846"/>
      <c r="AF62" s="846"/>
      <c r="AG62" s="846"/>
      <c r="AH62" s="846"/>
      <c r="AI62" s="846"/>
      <c r="AJ62" s="846"/>
      <c r="AK62" s="846"/>
      <c r="AL62" s="846"/>
      <c r="AM62" s="846"/>
      <c r="AN62" s="846"/>
      <c r="AO62" s="846"/>
      <c r="AP62" s="846"/>
      <c r="AQ62" s="846"/>
      <c r="AR62" s="846"/>
      <c r="AS62" s="846"/>
      <c r="AT62" s="846"/>
      <c r="AU62" s="846"/>
      <c r="AV62" s="846"/>
      <c r="AW62" s="846"/>
      <c r="AX62" s="846"/>
      <c r="AY62" s="846"/>
      <c r="AZ62" s="846"/>
      <c r="BA62" s="846"/>
      <c r="BB62" s="846"/>
      <c r="BC62" s="846"/>
      <c r="BD62" s="846"/>
      <c r="BE62" s="846"/>
      <c r="BF62" s="10" t="s">
        <v>36</v>
      </c>
      <c r="BG62" s="56" t="s">
        <v>1722</v>
      </c>
      <c r="BH62" s="56" t="str">
        <f ca="1">DATEDIF(M62,TODAY(),"Y") &amp; " NĂM " &amp;DATEDIF(M62,TODAY(),"YM") &amp; " THÁNG " &amp; DATEDIF(M62,TODAY(), "MD") &amp; " NGÀY "</f>
        <v xml:space="preserve">3 NĂM 4 THÁNG 18 NGÀY </v>
      </c>
      <c r="BI62" s="80" t="s">
        <v>1565</v>
      </c>
      <c r="BJ62" s="33" t="str">
        <f>VLOOKUP(C62,Sheet5!$B$2:$G$253,6,0)</f>
        <v>087200003497</v>
      </c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75">
        <v>44420</v>
      </c>
      <c r="BW62" s="75"/>
      <c r="BX62" s="46" t="s">
        <v>232</v>
      </c>
      <c r="BY62" s="108" t="s">
        <v>111</v>
      </c>
      <c r="BZ62" s="46" t="s">
        <v>1724</v>
      </c>
      <c r="CA62" s="46"/>
      <c r="CB62" s="66" t="s">
        <v>1725</v>
      </c>
      <c r="CC62" s="625" t="s">
        <v>50</v>
      </c>
      <c r="CD62" s="46" t="s">
        <v>1726</v>
      </c>
      <c r="CE62" s="56"/>
      <c r="CF62" s="36">
        <f t="shared" ca="1" si="1"/>
        <v>25</v>
      </c>
    </row>
    <row r="63" spans="1:84" s="470" customFormat="1">
      <c r="A63" s="25">
        <f>IF(C63=0,"",SUBTOTAL(3,C$3:C63))</f>
        <v>61</v>
      </c>
      <c r="B63" s="25">
        <v>5</v>
      </c>
      <c r="C63" s="86" t="s">
        <v>2450</v>
      </c>
      <c r="D63" s="87" t="s">
        <v>2449</v>
      </c>
      <c r="E63" s="774">
        <f>VLOOKUP(C63,'chuyển xếp 2024'!$C$5:$W$328,17,0)</f>
        <v>6579000</v>
      </c>
      <c r="F63" s="774">
        <f>VLOOKUP(C63,'chuyển xếp 2024'!$C$5:$W$328,19,0)</f>
        <v>0</v>
      </c>
      <c r="G63" s="87" t="s">
        <v>32</v>
      </c>
      <c r="H63" s="63" t="s">
        <v>33</v>
      </c>
      <c r="I63" s="63" t="s">
        <v>34</v>
      </c>
      <c r="J63" s="87"/>
      <c r="K63" s="56" t="s">
        <v>379</v>
      </c>
      <c r="L63" s="106">
        <v>34221</v>
      </c>
      <c r="M63" s="106">
        <v>45413</v>
      </c>
      <c r="N63" s="839"/>
      <c r="O63" s="855">
        <v>300000</v>
      </c>
      <c r="P63" s="839"/>
      <c r="Q63" s="839"/>
      <c r="R63" s="839"/>
      <c r="S63" s="839"/>
      <c r="T63" s="839"/>
      <c r="U63" s="839"/>
      <c r="V63" s="839"/>
      <c r="W63" s="839"/>
      <c r="X63" s="840"/>
      <c r="Y63" s="840"/>
      <c r="Z63" s="840"/>
      <c r="AA63" s="840"/>
      <c r="AB63" s="840"/>
      <c r="AC63" s="840"/>
      <c r="AD63" s="840"/>
      <c r="AE63" s="840"/>
      <c r="AF63" s="840"/>
      <c r="AG63" s="840"/>
      <c r="AH63" s="840"/>
      <c r="AI63" s="840"/>
      <c r="AJ63" s="840"/>
      <c r="AK63" s="840"/>
      <c r="AL63" s="840"/>
      <c r="AM63" s="840"/>
      <c r="AN63" s="840"/>
      <c r="AO63" s="840"/>
      <c r="AP63" s="840"/>
      <c r="AQ63" s="840"/>
      <c r="AR63" s="840"/>
      <c r="AS63" s="840"/>
      <c r="AT63" s="840"/>
      <c r="AU63" s="840"/>
      <c r="AV63" s="840"/>
      <c r="AW63" s="840"/>
      <c r="AX63" s="840"/>
      <c r="AY63" s="840"/>
      <c r="AZ63" s="840"/>
      <c r="BA63" s="840"/>
      <c r="BB63" s="840"/>
      <c r="BC63" s="840"/>
      <c r="BD63" s="840"/>
      <c r="BE63" s="840"/>
      <c r="BF63" s="669" t="s">
        <v>117</v>
      </c>
      <c r="BG63" s="464" t="s">
        <v>2451</v>
      </c>
      <c r="BH63" s="464" t="str">
        <f ca="1">DATEDIF(M63,TODAY(),"Y") &amp; " NĂM " &amp;DATEDIF(M63,TODAY(),"YM") &amp; " THÁNG " &amp; DATEDIF(M63,TODAY(), "MD") &amp; " NGÀY "</f>
        <v xml:space="preserve">2 NĂM 3 THÁNG 18 NGÀY </v>
      </c>
      <c r="BI63" s="467" t="s">
        <v>2452</v>
      </c>
      <c r="BJ63" s="467" t="s">
        <v>2452</v>
      </c>
      <c r="BK63" s="467"/>
      <c r="BL63" s="467"/>
      <c r="BM63" s="467"/>
      <c r="BN63" s="467"/>
      <c r="BO63" s="467"/>
      <c r="BP63" s="467"/>
      <c r="BQ63" s="467"/>
      <c r="BR63" s="467"/>
      <c r="BS63" s="467"/>
      <c r="BT63" s="467"/>
      <c r="BU63" s="467"/>
      <c r="BV63" s="465">
        <v>44798</v>
      </c>
      <c r="BW63" s="465"/>
      <c r="BX63" s="469" t="s">
        <v>232</v>
      </c>
      <c r="BY63" s="468" t="s">
        <v>2671</v>
      </c>
      <c r="BZ63" s="469" t="s">
        <v>2674</v>
      </c>
      <c r="CA63" s="469"/>
      <c r="CB63" s="460"/>
      <c r="CC63" s="669"/>
      <c r="CD63" s="469"/>
      <c r="CE63" s="464"/>
      <c r="CF63" s="470">
        <f t="shared" ca="1" si="1"/>
        <v>32</v>
      </c>
    </row>
    <row r="64" spans="1:84" s="470" customFormat="1">
      <c r="A64" s="25">
        <f>IF(C64=0,"",SUBTOTAL(3,C$3:C64))</f>
        <v>62</v>
      </c>
      <c r="B64" s="25">
        <v>6</v>
      </c>
      <c r="C64" s="86" t="s">
        <v>2670</v>
      </c>
      <c r="D64" s="87" t="s">
        <v>2453</v>
      </c>
      <c r="E64" s="774">
        <v>6135000</v>
      </c>
      <c r="F64" s="774"/>
      <c r="G64" s="87" t="s">
        <v>32</v>
      </c>
      <c r="H64" s="63" t="s">
        <v>33</v>
      </c>
      <c r="I64" s="63" t="s">
        <v>34</v>
      </c>
      <c r="J64" s="87"/>
      <c r="K64" s="56" t="s">
        <v>379</v>
      </c>
      <c r="L64" s="106">
        <v>35054</v>
      </c>
      <c r="M64" s="106">
        <v>45536</v>
      </c>
      <c r="N64" s="839"/>
      <c r="O64" s="855">
        <v>300000</v>
      </c>
      <c r="P64" s="839"/>
      <c r="Q64" s="839"/>
      <c r="R64" s="839"/>
      <c r="S64" s="839"/>
      <c r="T64" s="839"/>
      <c r="U64" s="839"/>
      <c r="V64" s="839"/>
      <c r="W64" s="839"/>
      <c r="X64" s="840"/>
      <c r="Y64" s="840"/>
      <c r="Z64" s="840"/>
      <c r="AA64" s="840"/>
      <c r="AB64" s="840"/>
      <c r="AC64" s="840"/>
      <c r="AD64" s="840"/>
      <c r="AE64" s="840"/>
      <c r="AF64" s="840"/>
      <c r="AG64" s="840"/>
      <c r="AH64" s="840"/>
      <c r="AI64" s="840"/>
      <c r="AJ64" s="840"/>
      <c r="AK64" s="840"/>
      <c r="AL64" s="840"/>
      <c r="AM64" s="840"/>
      <c r="AN64" s="840"/>
      <c r="AO64" s="840"/>
      <c r="AP64" s="840"/>
      <c r="AQ64" s="840"/>
      <c r="AR64" s="840"/>
      <c r="AS64" s="840"/>
      <c r="AT64" s="840"/>
      <c r="AU64" s="840"/>
      <c r="AV64" s="840"/>
      <c r="AW64" s="840"/>
      <c r="AX64" s="840"/>
      <c r="AY64" s="840"/>
      <c r="AZ64" s="840"/>
      <c r="BA64" s="840"/>
      <c r="BB64" s="840"/>
      <c r="BC64" s="840"/>
      <c r="BD64" s="840"/>
      <c r="BE64" s="840"/>
      <c r="BF64" s="669" t="s">
        <v>117</v>
      </c>
      <c r="BG64" s="464" t="s">
        <v>2657</v>
      </c>
      <c r="BH64" s="464" t="str">
        <f ca="1">DATEDIF(M64,TODAY(),"Y") &amp; " NĂM " &amp;DATEDIF(M64,TODAY(),"YM") &amp; " THÁNG " &amp; DATEDIF(M64,TODAY(), "MD") &amp; " NGÀY "</f>
        <v xml:space="preserve">1 NĂM 11 THÁNG 18 NGÀY </v>
      </c>
      <c r="BI64" s="467" t="s">
        <v>2658</v>
      </c>
      <c r="BJ64" s="467" t="s">
        <v>2658</v>
      </c>
      <c r="BK64" s="467"/>
      <c r="BL64" s="467"/>
      <c r="BM64" s="467"/>
      <c r="BN64" s="467"/>
      <c r="BO64" s="467"/>
      <c r="BP64" s="467"/>
      <c r="BQ64" s="467"/>
      <c r="BR64" s="467"/>
      <c r="BS64" s="467"/>
      <c r="BT64" s="467"/>
      <c r="BU64" s="467"/>
      <c r="BV64" s="465">
        <v>44675</v>
      </c>
      <c r="BW64" s="465"/>
      <c r="BX64" s="469" t="s">
        <v>232</v>
      </c>
      <c r="BY64" s="468" t="s">
        <v>2672</v>
      </c>
      <c r="BZ64" s="469" t="s">
        <v>2673</v>
      </c>
      <c r="CA64" s="469"/>
      <c r="CB64" s="460"/>
      <c r="CC64" s="669"/>
      <c r="CD64" s="469"/>
      <c r="CE64" s="464"/>
      <c r="CF64" s="470">
        <f t="shared" ca="1" si="1"/>
        <v>30</v>
      </c>
    </row>
    <row r="65" spans="1:84" s="37" customFormat="1">
      <c r="A65" s="25">
        <f>IF(C65=0,"",SUBTOTAL(3,C$3:C65))</f>
        <v>63</v>
      </c>
      <c r="B65" s="25">
        <v>1</v>
      </c>
      <c r="C65" s="25" t="s">
        <v>388</v>
      </c>
      <c r="D65" s="63" t="s">
        <v>389</v>
      </c>
      <c r="E65" s="774">
        <f>VLOOKUP(C65,'chuyển xếp 2024'!$C$5:$W$328,17,0)</f>
        <v>7673000</v>
      </c>
      <c r="F65" s="774">
        <f>VLOOKUP(C65,'chuyển xếp 2024'!$C$5:$W$328,19,0)</f>
        <v>2365000</v>
      </c>
      <c r="G65" s="63" t="s">
        <v>32</v>
      </c>
      <c r="H65" s="63" t="s">
        <v>33</v>
      </c>
      <c r="I65" s="63" t="s">
        <v>34</v>
      </c>
      <c r="J65" s="63" t="s">
        <v>135</v>
      </c>
      <c r="K65" s="56" t="s">
        <v>390</v>
      </c>
      <c r="L65" s="106">
        <v>32053</v>
      </c>
      <c r="M65" s="107">
        <v>41071</v>
      </c>
      <c r="N65" s="847">
        <v>500000</v>
      </c>
      <c r="O65" s="847"/>
      <c r="P65" s="847"/>
      <c r="Q65" s="847"/>
      <c r="R65" s="847"/>
      <c r="S65" s="847"/>
      <c r="T65" s="847"/>
      <c r="U65" s="847"/>
      <c r="V65" s="847"/>
      <c r="W65" s="847"/>
      <c r="X65" s="846"/>
      <c r="Y65" s="846"/>
      <c r="Z65" s="846"/>
      <c r="AA65" s="846"/>
      <c r="AB65" s="846"/>
      <c r="AC65" s="846"/>
      <c r="AD65" s="846"/>
      <c r="AE65" s="846"/>
      <c r="AF65" s="846"/>
      <c r="AG65" s="846"/>
      <c r="AH65" s="846"/>
      <c r="AI65" s="846"/>
      <c r="AJ65" s="846"/>
      <c r="AK65" s="846"/>
      <c r="AL65" s="846"/>
      <c r="AM65" s="846"/>
      <c r="AN65" s="846"/>
      <c r="AO65" s="846"/>
      <c r="AP65" s="846"/>
      <c r="AQ65" s="846"/>
      <c r="AR65" s="846"/>
      <c r="AS65" s="846"/>
      <c r="AT65" s="846"/>
      <c r="AU65" s="846"/>
      <c r="AV65" s="846"/>
      <c r="AW65" s="846"/>
      <c r="AX65" s="846"/>
      <c r="AY65" s="846"/>
      <c r="AZ65" s="846"/>
      <c r="BA65" s="846"/>
      <c r="BB65" s="846"/>
      <c r="BC65" s="846"/>
      <c r="BD65" s="846"/>
      <c r="BE65" s="846"/>
      <c r="BF65" s="32" t="s">
        <v>36</v>
      </c>
      <c r="BG65" s="32" t="s">
        <v>391</v>
      </c>
      <c r="BH65" s="32" t="str">
        <f t="shared" ca="1" si="0"/>
        <v xml:space="preserve">14 NĂM 2 THÁNG 8 NGÀY </v>
      </c>
      <c r="BI65" s="33" t="s">
        <v>392</v>
      </c>
      <c r="BJ65" s="33" t="str">
        <f>VLOOKUP(C65,Sheet5!$B$2:$G$253,6,0)</f>
        <v>091087000155</v>
      </c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4"/>
      <c r="BW65" s="34"/>
      <c r="BX65" s="50" t="s">
        <v>232</v>
      </c>
      <c r="BY65" s="35" t="s">
        <v>393</v>
      </c>
      <c r="BZ65" s="48" t="s">
        <v>70</v>
      </c>
      <c r="CA65" s="48" t="s">
        <v>70</v>
      </c>
      <c r="CB65" s="49" t="s">
        <v>394</v>
      </c>
      <c r="CC65" s="32" t="s">
        <v>50</v>
      </c>
      <c r="CD65" s="32" t="s">
        <v>72</v>
      </c>
      <c r="CE65" s="32" t="s">
        <v>73</v>
      </c>
      <c r="CF65" s="36">
        <f t="shared" ca="1" si="1"/>
        <v>38</v>
      </c>
    </row>
    <row r="66" spans="1:84" s="45" customFormat="1">
      <c r="A66" s="25">
        <f>IF(C66=0,"",SUBTOTAL(3,C$3:C66))</f>
        <v>64</v>
      </c>
      <c r="B66" s="25">
        <f>B65+1</f>
        <v>2</v>
      </c>
      <c r="C66" s="25" t="s">
        <v>395</v>
      </c>
      <c r="D66" s="63" t="s">
        <v>396</v>
      </c>
      <c r="E66" s="774">
        <f>VLOOKUP(C66,'chuyển xếp 2024'!$C$5:$W$328,17,0)</f>
        <v>8287000</v>
      </c>
      <c r="F66" s="774">
        <f>VLOOKUP(C66,'chuyển xếp 2024'!$C$5:$W$328,19,0)</f>
        <v>1892000</v>
      </c>
      <c r="G66" s="63" t="s">
        <v>63</v>
      </c>
      <c r="H66" s="63" t="s">
        <v>33</v>
      </c>
      <c r="I66" s="63" t="s">
        <v>34</v>
      </c>
      <c r="J66" s="63" t="s">
        <v>64</v>
      </c>
      <c r="K66" s="56" t="s">
        <v>390</v>
      </c>
      <c r="L66" s="106">
        <v>30254</v>
      </c>
      <c r="M66" s="107">
        <v>38657</v>
      </c>
      <c r="N66" s="847">
        <v>500000</v>
      </c>
      <c r="O66" s="847"/>
      <c r="P66" s="847"/>
      <c r="Q66" s="847"/>
      <c r="R66" s="847"/>
      <c r="S66" s="847"/>
      <c r="T66" s="847"/>
      <c r="U66" s="847"/>
      <c r="V66" s="847"/>
      <c r="W66" s="847"/>
      <c r="X66" s="846"/>
      <c r="Y66" s="846"/>
      <c r="Z66" s="846"/>
      <c r="AA66" s="846"/>
      <c r="AB66" s="846"/>
      <c r="AC66" s="846"/>
      <c r="AD66" s="846"/>
      <c r="AE66" s="846"/>
      <c r="AF66" s="846"/>
      <c r="AG66" s="846"/>
      <c r="AH66" s="846"/>
      <c r="AI66" s="846"/>
      <c r="AJ66" s="846"/>
      <c r="AK66" s="846"/>
      <c r="AL66" s="846"/>
      <c r="AM66" s="846"/>
      <c r="AN66" s="846"/>
      <c r="AO66" s="846"/>
      <c r="AP66" s="846"/>
      <c r="AQ66" s="846"/>
      <c r="AR66" s="846"/>
      <c r="AS66" s="846"/>
      <c r="AT66" s="846"/>
      <c r="AU66" s="846"/>
      <c r="AV66" s="846"/>
      <c r="AW66" s="846"/>
      <c r="AX66" s="846"/>
      <c r="AY66" s="846"/>
      <c r="AZ66" s="846"/>
      <c r="BA66" s="846"/>
      <c r="BB66" s="846"/>
      <c r="BC66" s="846"/>
      <c r="BD66" s="846"/>
      <c r="BE66" s="846"/>
      <c r="BF66" s="10" t="s">
        <v>36</v>
      </c>
      <c r="BG66" s="10" t="s">
        <v>397</v>
      </c>
      <c r="BH66" s="10" t="str">
        <f t="shared" ca="1" si="0"/>
        <v xml:space="preserve">20 NĂM 9 THÁNG 18 NGÀY </v>
      </c>
      <c r="BI66" s="33" t="s">
        <v>398</v>
      </c>
      <c r="BJ66" s="33" t="str">
        <f>VLOOKUP(C66,Sheet5!$B$2:$G$253,6,0)</f>
        <v>092182003607</v>
      </c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43"/>
      <c r="BW66" s="43"/>
      <c r="BX66" s="50" t="s">
        <v>232</v>
      </c>
      <c r="BY66" s="44" t="s">
        <v>399</v>
      </c>
      <c r="BZ66" s="50" t="s">
        <v>400</v>
      </c>
      <c r="CA66" s="50" t="s">
        <v>400</v>
      </c>
      <c r="CB66" s="51" t="s">
        <v>401</v>
      </c>
      <c r="CC66" s="10" t="s">
        <v>50</v>
      </c>
      <c r="CD66" s="10" t="s">
        <v>72</v>
      </c>
      <c r="CE66" s="10" t="s">
        <v>73</v>
      </c>
      <c r="CF66" s="36">
        <f t="shared" ca="1" si="1"/>
        <v>43</v>
      </c>
    </row>
    <row r="67" spans="1:84" s="45" customFormat="1">
      <c r="A67" s="25">
        <f>IF(C67=0,"",SUBTOTAL(3,C$3:C67))</f>
        <v>65</v>
      </c>
      <c r="B67" s="25">
        <f t="shared" ref="B67:B76" si="2">B66+1</f>
        <v>3</v>
      </c>
      <c r="C67" s="25" t="s">
        <v>402</v>
      </c>
      <c r="D67" s="63" t="s">
        <v>403</v>
      </c>
      <c r="E67" s="774">
        <f>VLOOKUP(C67,'chuyển xếp 2024'!$C$5:$W$328,17,0)</f>
        <v>7929000</v>
      </c>
      <c r="F67" s="774">
        <f>VLOOKUP(C67,'chuyển xếp 2024'!$C$5:$W$328,19,0)</f>
        <v>0</v>
      </c>
      <c r="G67" s="63" t="s">
        <v>63</v>
      </c>
      <c r="H67" s="63" t="s">
        <v>33</v>
      </c>
      <c r="I67" s="63" t="s">
        <v>34</v>
      </c>
      <c r="J67" s="63"/>
      <c r="K67" s="56" t="s">
        <v>390</v>
      </c>
      <c r="L67" s="106">
        <v>25965</v>
      </c>
      <c r="M67" s="107">
        <v>34035</v>
      </c>
      <c r="N67" s="847">
        <v>500000</v>
      </c>
      <c r="O67" s="847"/>
      <c r="P67" s="847"/>
      <c r="Q67" s="847"/>
      <c r="R67" s="847"/>
      <c r="S67" s="847"/>
      <c r="T67" s="847"/>
      <c r="U67" s="847"/>
      <c r="V67" s="847"/>
      <c r="W67" s="847"/>
      <c r="X67" s="846"/>
      <c r="Y67" s="846"/>
      <c r="Z67" s="846"/>
      <c r="AA67" s="846"/>
      <c r="AB67" s="846"/>
      <c r="AC67" s="846"/>
      <c r="AD67" s="846"/>
      <c r="AE67" s="846"/>
      <c r="AF67" s="846"/>
      <c r="AG67" s="846"/>
      <c r="AH67" s="846"/>
      <c r="AI67" s="846"/>
      <c r="AJ67" s="846"/>
      <c r="AK67" s="846"/>
      <c r="AL67" s="846"/>
      <c r="AM67" s="846"/>
      <c r="AN67" s="846"/>
      <c r="AO67" s="846"/>
      <c r="AP67" s="846"/>
      <c r="AQ67" s="846"/>
      <c r="AR67" s="846"/>
      <c r="AS67" s="846"/>
      <c r="AT67" s="846"/>
      <c r="AU67" s="846"/>
      <c r="AV67" s="846"/>
      <c r="AW67" s="846"/>
      <c r="AX67" s="846"/>
      <c r="AY67" s="846"/>
      <c r="AZ67" s="846"/>
      <c r="BA67" s="846"/>
      <c r="BB67" s="846"/>
      <c r="BC67" s="846"/>
      <c r="BD67" s="846"/>
      <c r="BE67" s="846"/>
      <c r="BF67" s="10" t="s">
        <v>36</v>
      </c>
      <c r="BG67" s="10" t="s">
        <v>404</v>
      </c>
      <c r="BH67" s="10" t="str">
        <f t="shared" ca="1" si="0"/>
        <v xml:space="preserve">33 NĂM 5 THÁNG 12 NGÀY </v>
      </c>
      <c r="BI67" s="33" t="s">
        <v>405</v>
      </c>
      <c r="BJ67" s="33" t="str">
        <f>VLOOKUP(C67,Sheet5!$B$2:$G$253,6,0)</f>
        <v>092171003980</v>
      </c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43"/>
      <c r="BW67" s="43"/>
      <c r="BX67" s="50" t="s">
        <v>232</v>
      </c>
      <c r="BY67" s="44" t="s">
        <v>322</v>
      </c>
      <c r="BZ67" s="50" t="s">
        <v>406</v>
      </c>
      <c r="CA67" s="50" t="s">
        <v>406</v>
      </c>
      <c r="CB67" s="52" t="s">
        <v>407</v>
      </c>
      <c r="CC67" s="10" t="s">
        <v>93</v>
      </c>
      <c r="CD67" s="10" t="s">
        <v>408</v>
      </c>
      <c r="CE67" s="10" t="s">
        <v>60</v>
      </c>
      <c r="CF67" s="36">
        <f t="shared" ca="1" si="1"/>
        <v>55</v>
      </c>
    </row>
    <row r="68" spans="1:84" s="45" customFormat="1">
      <c r="A68" s="25">
        <f>IF(C68=0,"",SUBTOTAL(3,C$3:C68))</f>
        <v>66</v>
      </c>
      <c r="B68" s="25">
        <f t="shared" si="2"/>
        <v>4</v>
      </c>
      <c r="C68" s="25" t="s">
        <v>412</v>
      </c>
      <c r="D68" s="63" t="s">
        <v>413</v>
      </c>
      <c r="E68" s="774">
        <f>VLOOKUP(C68,'chuyển xếp 2024'!$C$5:$W$328,17,0)</f>
        <v>9666000</v>
      </c>
      <c r="F68" s="774">
        <f>VLOOKUP(C68,'chuyển xếp 2024'!$C$5:$W$328,19,0)</f>
        <v>0</v>
      </c>
      <c r="G68" s="63" t="s">
        <v>63</v>
      </c>
      <c r="H68" s="63" t="s">
        <v>33</v>
      </c>
      <c r="I68" s="63" t="s">
        <v>34</v>
      </c>
      <c r="J68" s="63"/>
      <c r="K68" s="56" t="s">
        <v>390</v>
      </c>
      <c r="L68" s="106">
        <v>27398</v>
      </c>
      <c r="M68" s="107">
        <v>36114</v>
      </c>
      <c r="N68" s="847">
        <v>500000</v>
      </c>
      <c r="O68" s="847"/>
      <c r="P68" s="847"/>
      <c r="Q68" s="847"/>
      <c r="R68" s="847"/>
      <c r="S68" s="847"/>
      <c r="T68" s="847"/>
      <c r="U68" s="847"/>
      <c r="V68" s="847"/>
      <c r="W68" s="847"/>
      <c r="X68" s="846"/>
      <c r="Y68" s="846"/>
      <c r="Z68" s="846"/>
      <c r="AA68" s="846"/>
      <c r="AB68" s="846"/>
      <c r="AC68" s="846"/>
      <c r="AD68" s="846"/>
      <c r="AE68" s="846"/>
      <c r="AF68" s="846"/>
      <c r="AG68" s="846"/>
      <c r="AH68" s="846"/>
      <c r="AI68" s="846"/>
      <c r="AJ68" s="846"/>
      <c r="AK68" s="846"/>
      <c r="AL68" s="846"/>
      <c r="AM68" s="846"/>
      <c r="AN68" s="846"/>
      <c r="AO68" s="846"/>
      <c r="AP68" s="846"/>
      <c r="AQ68" s="846"/>
      <c r="AR68" s="846"/>
      <c r="AS68" s="846"/>
      <c r="AT68" s="846"/>
      <c r="AU68" s="846"/>
      <c r="AV68" s="846"/>
      <c r="AW68" s="846"/>
      <c r="AX68" s="846"/>
      <c r="AY68" s="846"/>
      <c r="AZ68" s="846"/>
      <c r="BA68" s="846"/>
      <c r="BB68" s="846"/>
      <c r="BC68" s="846"/>
      <c r="BD68" s="846"/>
      <c r="BE68" s="846"/>
      <c r="BF68" s="10" t="s">
        <v>36</v>
      </c>
      <c r="BG68" s="10" t="s">
        <v>414</v>
      </c>
      <c r="BH68" s="10" t="str">
        <f t="shared" ca="1" si="0"/>
        <v xml:space="preserve">27 NĂM 9 THÁNG 4 NGÀY </v>
      </c>
      <c r="BI68" s="33" t="s">
        <v>415</v>
      </c>
      <c r="BJ68" s="33" t="str">
        <f>VLOOKUP(C68,Sheet5!$B$2:$G$253,6,0)</f>
        <v>045175000238</v>
      </c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43"/>
      <c r="BW68" s="43"/>
      <c r="BX68" s="50" t="s">
        <v>232</v>
      </c>
      <c r="BY68" s="44" t="s">
        <v>256</v>
      </c>
      <c r="BZ68" s="50" t="s">
        <v>416</v>
      </c>
      <c r="CA68" s="50" t="s">
        <v>416</v>
      </c>
      <c r="CB68" s="51" t="s">
        <v>417</v>
      </c>
      <c r="CC68" s="10" t="s">
        <v>50</v>
      </c>
      <c r="CD68" s="10" t="s">
        <v>418</v>
      </c>
      <c r="CE68" s="10" t="s">
        <v>60</v>
      </c>
      <c r="CF68" s="36">
        <f t="shared" ca="1" si="1"/>
        <v>51</v>
      </c>
    </row>
    <row r="69" spans="1:84" s="45" customFormat="1" ht="20.25" customHeight="1">
      <c r="A69" s="25">
        <f>IF(C69=0,"",SUBTOTAL(3,C$3:C69))</f>
        <v>67</v>
      </c>
      <c r="B69" s="25">
        <f t="shared" si="2"/>
        <v>5</v>
      </c>
      <c r="C69" s="25" t="s">
        <v>419</v>
      </c>
      <c r="D69" s="63" t="s">
        <v>420</v>
      </c>
      <c r="E69" s="774">
        <f>VLOOKUP(C69,'chuyển xếp 2024'!$C$5:$W$328,17,0)</f>
        <v>8287000</v>
      </c>
      <c r="F69" s="774">
        <f>VLOOKUP(C69,'chuyển xếp 2024'!$C$5:$W$328,19,0)</f>
        <v>0</v>
      </c>
      <c r="G69" s="63" t="s">
        <v>63</v>
      </c>
      <c r="H69" s="63" t="s">
        <v>33</v>
      </c>
      <c r="I69" s="63" t="s">
        <v>34</v>
      </c>
      <c r="J69" s="63"/>
      <c r="K69" s="56" t="s">
        <v>390</v>
      </c>
      <c r="L69" s="106">
        <v>29613</v>
      </c>
      <c r="M69" s="107">
        <v>38657</v>
      </c>
      <c r="N69" s="847">
        <v>500000</v>
      </c>
      <c r="O69" s="847"/>
      <c r="P69" s="847"/>
      <c r="Q69" s="847"/>
      <c r="R69" s="847"/>
      <c r="S69" s="847"/>
      <c r="T69" s="847"/>
      <c r="U69" s="847"/>
      <c r="V69" s="847"/>
      <c r="W69" s="847"/>
      <c r="X69" s="846"/>
      <c r="Y69" s="846"/>
      <c r="Z69" s="846"/>
      <c r="AA69" s="846"/>
      <c r="AB69" s="846"/>
      <c r="AC69" s="846"/>
      <c r="AD69" s="846"/>
      <c r="AE69" s="846"/>
      <c r="AF69" s="846"/>
      <c r="AG69" s="846"/>
      <c r="AH69" s="846"/>
      <c r="AI69" s="846"/>
      <c r="AJ69" s="846"/>
      <c r="AK69" s="846"/>
      <c r="AL69" s="846"/>
      <c r="AM69" s="846"/>
      <c r="AN69" s="846"/>
      <c r="AO69" s="846"/>
      <c r="AP69" s="846"/>
      <c r="AQ69" s="846"/>
      <c r="AR69" s="846"/>
      <c r="AS69" s="846"/>
      <c r="AT69" s="846"/>
      <c r="AU69" s="846"/>
      <c r="AV69" s="846"/>
      <c r="AW69" s="846"/>
      <c r="AX69" s="846"/>
      <c r="AY69" s="846"/>
      <c r="AZ69" s="846"/>
      <c r="BA69" s="846"/>
      <c r="BB69" s="846"/>
      <c r="BC69" s="846"/>
      <c r="BD69" s="846"/>
      <c r="BE69" s="846"/>
      <c r="BF69" s="10" t="s">
        <v>36</v>
      </c>
      <c r="BG69" s="10" t="s">
        <v>421</v>
      </c>
      <c r="BH69" s="10" t="str">
        <f t="shared" ca="1" si="0"/>
        <v xml:space="preserve">20 NĂM 9 THÁNG 18 NGÀY </v>
      </c>
      <c r="BI69" s="89" t="s">
        <v>422</v>
      </c>
      <c r="BJ69" s="33" t="str">
        <f>VLOOKUP(C69,Sheet5!$B$2:$G$253,6,0)</f>
        <v>042181000294</v>
      </c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43">
        <v>42843</v>
      </c>
      <c r="BW69" s="43"/>
      <c r="BX69" s="50" t="s">
        <v>232</v>
      </c>
      <c r="BY69" s="44" t="s">
        <v>423</v>
      </c>
      <c r="BZ69" s="50" t="s">
        <v>213</v>
      </c>
      <c r="CA69" s="50" t="s">
        <v>424</v>
      </c>
      <c r="CB69" s="51" t="s">
        <v>425</v>
      </c>
      <c r="CC69" s="10" t="s">
        <v>50</v>
      </c>
      <c r="CD69" s="10" t="s">
        <v>72</v>
      </c>
      <c r="CE69" s="10" t="s">
        <v>60</v>
      </c>
      <c r="CF69" s="36">
        <f t="shared" ca="1" si="1"/>
        <v>45</v>
      </c>
    </row>
    <row r="70" spans="1:84" s="45" customFormat="1">
      <c r="A70" s="25">
        <f>IF(C70=0,"",SUBTOTAL(3,C$3:C70))</f>
        <v>68</v>
      </c>
      <c r="B70" s="25">
        <f t="shared" si="2"/>
        <v>6</v>
      </c>
      <c r="C70" s="25" t="s">
        <v>426</v>
      </c>
      <c r="D70" s="63" t="s">
        <v>427</v>
      </c>
      <c r="E70" s="774">
        <f>VLOOKUP(C70,'chuyển xếp 2024'!$C$5:$W$328,17,0)</f>
        <v>7673000</v>
      </c>
      <c r="F70" s="774">
        <f>VLOOKUP(C70,'chuyển xếp 2024'!$C$5:$W$328,19,0)</f>
        <v>0</v>
      </c>
      <c r="G70" s="63" t="s">
        <v>63</v>
      </c>
      <c r="H70" s="63" t="s">
        <v>33</v>
      </c>
      <c r="I70" s="63" t="s">
        <v>34</v>
      </c>
      <c r="J70" s="63"/>
      <c r="K70" s="56" t="s">
        <v>390</v>
      </c>
      <c r="L70" s="106">
        <v>31248</v>
      </c>
      <c r="M70" s="107">
        <v>40315</v>
      </c>
      <c r="N70" s="847">
        <v>500000</v>
      </c>
      <c r="O70" s="847"/>
      <c r="P70" s="847"/>
      <c r="Q70" s="847"/>
      <c r="R70" s="847"/>
      <c r="S70" s="847"/>
      <c r="T70" s="847"/>
      <c r="U70" s="847"/>
      <c r="V70" s="847"/>
      <c r="W70" s="847"/>
      <c r="X70" s="846"/>
      <c r="Y70" s="846"/>
      <c r="Z70" s="846"/>
      <c r="AA70" s="846"/>
      <c r="AB70" s="846"/>
      <c r="AC70" s="846"/>
      <c r="AD70" s="846"/>
      <c r="AE70" s="846"/>
      <c r="AF70" s="846"/>
      <c r="AG70" s="846"/>
      <c r="AH70" s="846"/>
      <c r="AI70" s="846"/>
      <c r="AJ70" s="846"/>
      <c r="AK70" s="846"/>
      <c r="AL70" s="846"/>
      <c r="AM70" s="846"/>
      <c r="AN70" s="846"/>
      <c r="AO70" s="846"/>
      <c r="AP70" s="846"/>
      <c r="AQ70" s="846"/>
      <c r="AR70" s="846"/>
      <c r="AS70" s="846"/>
      <c r="AT70" s="846"/>
      <c r="AU70" s="846"/>
      <c r="AV70" s="846"/>
      <c r="AW70" s="846"/>
      <c r="AX70" s="846"/>
      <c r="AY70" s="846"/>
      <c r="AZ70" s="846"/>
      <c r="BA70" s="846"/>
      <c r="BB70" s="846"/>
      <c r="BC70" s="846"/>
      <c r="BD70" s="846"/>
      <c r="BE70" s="846"/>
      <c r="BF70" s="10" t="s">
        <v>36</v>
      </c>
      <c r="BG70" s="10" t="s">
        <v>428</v>
      </c>
      <c r="BH70" s="10" t="str">
        <f t="shared" ca="1" si="0"/>
        <v xml:space="preserve">16 NĂM 3 THÁNG 2 NGÀY </v>
      </c>
      <c r="BI70" s="33" t="s">
        <v>429</v>
      </c>
      <c r="BJ70" s="33" t="str">
        <f>VLOOKUP(C70,Sheet5!$B$2:$G$253,6,0)</f>
        <v>082185024771</v>
      </c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43"/>
      <c r="BW70" s="43"/>
      <c r="BX70" s="50" t="s">
        <v>232</v>
      </c>
      <c r="BY70" s="44" t="s">
        <v>430</v>
      </c>
      <c r="BZ70" s="50" t="s">
        <v>431</v>
      </c>
      <c r="CA70" s="50" t="s">
        <v>432</v>
      </c>
      <c r="CB70" s="51" t="s">
        <v>433</v>
      </c>
      <c r="CC70" s="10" t="s">
        <v>50</v>
      </c>
      <c r="CD70" s="10" t="s">
        <v>434</v>
      </c>
      <c r="CE70" s="10" t="s">
        <v>60</v>
      </c>
      <c r="CF70" s="36">
        <f t="shared" ca="1" si="1"/>
        <v>41</v>
      </c>
    </row>
    <row r="71" spans="1:84" s="45" customFormat="1">
      <c r="A71" s="25">
        <f>IF(C71=0,"",SUBTOTAL(3,C$3:C71))</f>
        <v>69</v>
      </c>
      <c r="B71" s="25">
        <f t="shared" si="2"/>
        <v>7</v>
      </c>
      <c r="C71" s="25" t="s">
        <v>435</v>
      </c>
      <c r="D71" s="63" t="s">
        <v>436</v>
      </c>
      <c r="E71" s="774">
        <f>VLOOKUP(C71,'chuyển xếp 2024'!$C$5:$W$328,17,0)</f>
        <v>7929000</v>
      </c>
      <c r="F71" s="774">
        <f>VLOOKUP(C71,'chuyển xếp 2024'!$C$5:$W$328,19,0)</f>
        <v>0</v>
      </c>
      <c r="G71" s="63" t="s">
        <v>63</v>
      </c>
      <c r="H71" s="63" t="s">
        <v>33</v>
      </c>
      <c r="I71" s="63" t="s">
        <v>34</v>
      </c>
      <c r="J71" s="63"/>
      <c r="K71" s="56" t="s">
        <v>390</v>
      </c>
      <c r="L71" s="106">
        <v>30126</v>
      </c>
      <c r="M71" s="107">
        <v>37803</v>
      </c>
      <c r="N71" s="847">
        <v>500000</v>
      </c>
      <c r="O71" s="847"/>
      <c r="P71" s="847"/>
      <c r="Q71" s="847"/>
      <c r="R71" s="847"/>
      <c r="S71" s="847"/>
      <c r="T71" s="847"/>
      <c r="U71" s="847"/>
      <c r="V71" s="847"/>
      <c r="W71" s="847"/>
      <c r="X71" s="846"/>
      <c r="Y71" s="846"/>
      <c r="Z71" s="846"/>
      <c r="AA71" s="846"/>
      <c r="AB71" s="846"/>
      <c r="AC71" s="846"/>
      <c r="AD71" s="846"/>
      <c r="AE71" s="846"/>
      <c r="AF71" s="846"/>
      <c r="AG71" s="846"/>
      <c r="AH71" s="846"/>
      <c r="AI71" s="846"/>
      <c r="AJ71" s="846"/>
      <c r="AK71" s="846"/>
      <c r="AL71" s="846"/>
      <c r="AM71" s="846"/>
      <c r="AN71" s="846"/>
      <c r="AO71" s="846"/>
      <c r="AP71" s="846"/>
      <c r="AQ71" s="846"/>
      <c r="AR71" s="846"/>
      <c r="AS71" s="846"/>
      <c r="AT71" s="846"/>
      <c r="AU71" s="846"/>
      <c r="AV71" s="846"/>
      <c r="AW71" s="846"/>
      <c r="AX71" s="846"/>
      <c r="AY71" s="846"/>
      <c r="AZ71" s="846"/>
      <c r="BA71" s="846"/>
      <c r="BB71" s="846"/>
      <c r="BC71" s="846"/>
      <c r="BD71" s="846"/>
      <c r="BE71" s="846"/>
      <c r="BF71" s="10" t="s">
        <v>36</v>
      </c>
      <c r="BG71" s="10" t="s">
        <v>437</v>
      </c>
      <c r="BH71" s="10" t="str">
        <f t="shared" ca="1" si="0"/>
        <v xml:space="preserve">23 NĂM 1 THÁNG 18 NGÀY </v>
      </c>
      <c r="BI71" s="33" t="s">
        <v>438</v>
      </c>
      <c r="BJ71" s="33" t="str">
        <f>VLOOKUP(C71,Sheet5!$B$2:$G$253,6,0)</f>
        <v>089182013259</v>
      </c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43"/>
      <c r="BW71" s="43"/>
      <c r="BX71" s="50" t="s">
        <v>232</v>
      </c>
      <c r="BY71" s="44" t="s">
        <v>439</v>
      </c>
      <c r="BZ71" s="50" t="s">
        <v>440</v>
      </c>
      <c r="CA71" s="50" t="s">
        <v>440</v>
      </c>
      <c r="CB71" s="51" t="s">
        <v>441</v>
      </c>
      <c r="CC71" s="10" t="s">
        <v>156</v>
      </c>
      <c r="CD71" s="10"/>
      <c r="CE71" s="10" t="s">
        <v>60</v>
      </c>
      <c r="CF71" s="36">
        <f t="shared" ca="1" si="1"/>
        <v>44</v>
      </c>
    </row>
    <row r="72" spans="1:84" s="45" customFormat="1">
      <c r="A72" s="25">
        <f>IF(C72=0,"",SUBTOTAL(3,C$3:C72))</f>
        <v>70</v>
      </c>
      <c r="B72" s="25">
        <f t="shared" si="2"/>
        <v>8</v>
      </c>
      <c r="C72" s="25" t="s">
        <v>442</v>
      </c>
      <c r="D72" s="63" t="s">
        <v>443</v>
      </c>
      <c r="E72" s="774">
        <f>VLOOKUP(C72,'chuyển xếp 2024'!$C$5:$W$328,17,0)</f>
        <v>7673000</v>
      </c>
      <c r="F72" s="774">
        <f>VLOOKUP(C72,'chuyển xếp 2024'!$C$5:$W$328,19,0)</f>
        <v>1892000</v>
      </c>
      <c r="G72" s="63" t="s">
        <v>32</v>
      </c>
      <c r="H72" s="63" t="s">
        <v>33</v>
      </c>
      <c r="I72" s="63" t="s">
        <v>34</v>
      </c>
      <c r="J72" s="63"/>
      <c r="K72" s="56" t="s">
        <v>390</v>
      </c>
      <c r="L72" s="106">
        <v>33604</v>
      </c>
      <c r="M72" s="107">
        <v>41913</v>
      </c>
      <c r="N72" s="847">
        <v>500000</v>
      </c>
      <c r="O72" s="847"/>
      <c r="P72" s="847"/>
      <c r="Q72" s="847"/>
      <c r="R72" s="847"/>
      <c r="S72" s="847"/>
      <c r="T72" s="847"/>
      <c r="U72" s="847"/>
      <c r="V72" s="847"/>
      <c r="W72" s="847"/>
      <c r="X72" s="846"/>
      <c r="Y72" s="846"/>
      <c r="Z72" s="846"/>
      <c r="AA72" s="846"/>
      <c r="AB72" s="846"/>
      <c r="AC72" s="846"/>
      <c r="AD72" s="846"/>
      <c r="AE72" s="846"/>
      <c r="AF72" s="846"/>
      <c r="AG72" s="846"/>
      <c r="AH72" s="846"/>
      <c r="AI72" s="846"/>
      <c r="AJ72" s="846"/>
      <c r="AK72" s="846"/>
      <c r="AL72" s="846"/>
      <c r="AM72" s="846"/>
      <c r="AN72" s="846"/>
      <c r="AO72" s="846"/>
      <c r="AP72" s="846"/>
      <c r="AQ72" s="846"/>
      <c r="AR72" s="846"/>
      <c r="AS72" s="846"/>
      <c r="AT72" s="846"/>
      <c r="AU72" s="846"/>
      <c r="AV72" s="846"/>
      <c r="AW72" s="846"/>
      <c r="AX72" s="846"/>
      <c r="AY72" s="846"/>
      <c r="AZ72" s="846"/>
      <c r="BA72" s="846"/>
      <c r="BB72" s="846"/>
      <c r="BC72" s="846"/>
      <c r="BD72" s="846"/>
      <c r="BE72" s="846"/>
      <c r="BF72" s="10" t="s">
        <v>36</v>
      </c>
      <c r="BG72" s="10" t="s">
        <v>444</v>
      </c>
      <c r="BH72" s="10" t="str">
        <f t="shared" ca="1" si="0"/>
        <v xml:space="preserve">11 NĂM 10 THÁNG 18 NGÀY </v>
      </c>
      <c r="BI72" s="33" t="s">
        <v>445</v>
      </c>
      <c r="BJ72" s="33" t="str">
        <f>VLOOKUP(C72,Sheet5!$B$2:$G$253,6,0)</f>
        <v>087092009654</v>
      </c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43"/>
      <c r="BW72" s="43"/>
      <c r="BX72" s="50" t="s">
        <v>232</v>
      </c>
      <c r="BY72" s="44" t="s">
        <v>446</v>
      </c>
      <c r="BZ72" s="50" t="s">
        <v>447</v>
      </c>
      <c r="CA72" s="50" t="s">
        <v>448</v>
      </c>
      <c r="CB72" s="51" t="s">
        <v>449</v>
      </c>
      <c r="CC72" s="10" t="s">
        <v>50</v>
      </c>
      <c r="CD72" s="10" t="s">
        <v>107</v>
      </c>
      <c r="CE72" s="10" t="s">
        <v>60</v>
      </c>
      <c r="CF72" s="36">
        <f t="shared" ca="1" si="1"/>
        <v>34</v>
      </c>
    </row>
    <row r="73" spans="1:84" s="45" customFormat="1">
      <c r="A73" s="25">
        <f>IF(C73=0,"",SUBTOTAL(3,C$3:C73))</f>
        <v>71</v>
      </c>
      <c r="B73" s="25">
        <f t="shared" si="2"/>
        <v>9</v>
      </c>
      <c r="C73" s="66" t="s">
        <v>450</v>
      </c>
      <c r="D73" s="67" t="s">
        <v>451</v>
      </c>
      <c r="E73" s="774">
        <f>VLOOKUP(C73,'chuyển xếp 2024'!$C$5:$W$328,17,0)</f>
        <v>7673000</v>
      </c>
      <c r="F73" s="774">
        <f>VLOOKUP(C73,'chuyển xếp 2024'!$C$5:$W$328,19,0)</f>
        <v>0</v>
      </c>
      <c r="G73" s="63" t="s">
        <v>63</v>
      </c>
      <c r="H73" s="63" t="s">
        <v>33</v>
      </c>
      <c r="I73" s="63" t="s">
        <v>34</v>
      </c>
      <c r="J73" s="63"/>
      <c r="K73" s="56" t="s">
        <v>390</v>
      </c>
      <c r="L73" s="106">
        <v>32903</v>
      </c>
      <c r="M73" s="107">
        <v>42583</v>
      </c>
      <c r="N73" s="847">
        <v>500000</v>
      </c>
      <c r="O73" s="847"/>
      <c r="P73" s="847"/>
      <c r="Q73" s="847"/>
      <c r="R73" s="847"/>
      <c r="S73" s="847"/>
      <c r="T73" s="847"/>
      <c r="U73" s="847"/>
      <c r="V73" s="847"/>
      <c r="W73" s="847"/>
      <c r="X73" s="846"/>
      <c r="Y73" s="846"/>
      <c r="Z73" s="846"/>
      <c r="AA73" s="846"/>
      <c r="AB73" s="846"/>
      <c r="AC73" s="846"/>
      <c r="AD73" s="846"/>
      <c r="AE73" s="846"/>
      <c r="AF73" s="846"/>
      <c r="AG73" s="846"/>
      <c r="AH73" s="846"/>
      <c r="AI73" s="846"/>
      <c r="AJ73" s="846"/>
      <c r="AK73" s="846"/>
      <c r="AL73" s="846"/>
      <c r="AM73" s="846"/>
      <c r="AN73" s="846"/>
      <c r="AO73" s="846"/>
      <c r="AP73" s="846"/>
      <c r="AQ73" s="846"/>
      <c r="AR73" s="846"/>
      <c r="AS73" s="846"/>
      <c r="AT73" s="846"/>
      <c r="AU73" s="846"/>
      <c r="AV73" s="846"/>
      <c r="AW73" s="846"/>
      <c r="AX73" s="846"/>
      <c r="AY73" s="846"/>
      <c r="AZ73" s="846"/>
      <c r="BA73" s="846"/>
      <c r="BB73" s="846"/>
      <c r="BC73" s="846"/>
      <c r="BD73" s="846"/>
      <c r="BE73" s="846"/>
      <c r="BF73" s="10" t="s">
        <v>36</v>
      </c>
      <c r="BG73" s="10" t="s">
        <v>452</v>
      </c>
      <c r="BH73" s="10" t="str">
        <f t="shared" ca="1" si="0"/>
        <v xml:space="preserve">10 NĂM 0 THÁNG 18 NGÀY </v>
      </c>
      <c r="BI73" s="33" t="s">
        <v>453</v>
      </c>
      <c r="BJ73" s="33" t="str">
        <f>VLOOKUP(C73,Sheet5!$B$2:$G$253,6,0)</f>
        <v>092190005881</v>
      </c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43"/>
      <c r="BW73" s="43"/>
      <c r="BX73" s="50" t="s">
        <v>232</v>
      </c>
      <c r="BY73" s="44" t="s">
        <v>454</v>
      </c>
      <c r="BZ73" s="50" t="s">
        <v>455</v>
      </c>
      <c r="CA73" s="50" t="s">
        <v>456</v>
      </c>
      <c r="CB73" s="51" t="s">
        <v>457</v>
      </c>
      <c r="CC73" s="10" t="s">
        <v>50</v>
      </c>
      <c r="CD73" s="10" t="s">
        <v>458</v>
      </c>
      <c r="CE73" s="10" t="s">
        <v>459</v>
      </c>
      <c r="CF73" s="36">
        <f t="shared" ca="1" si="1"/>
        <v>36</v>
      </c>
    </row>
    <row r="74" spans="1:84" s="45" customFormat="1">
      <c r="A74" s="25">
        <f>IF(C74=0,"",SUBTOTAL(3,C$3:C74))</f>
        <v>72</v>
      </c>
      <c r="B74" s="25">
        <f t="shared" si="2"/>
        <v>10</v>
      </c>
      <c r="C74" s="433" t="s">
        <v>460</v>
      </c>
      <c r="D74" s="67" t="s">
        <v>461</v>
      </c>
      <c r="E74" s="774">
        <f>VLOOKUP(C74,'chuyển xếp 2024'!$C$5:$W$328,17,0)</f>
        <v>6579000</v>
      </c>
      <c r="F74" s="774">
        <f>VLOOKUP(C74,'chuyển xếp 2024'!$C$5:$W$328,19,0)</f>
        <v>0</v>
      </c>
      <c r="G74" s="63" t="s">
        <v>32</v>
      </c>
      <c r="H74" s="63" t="s">
        <v>33</v>
      </c>
      <c r="I74" s="63" t="s">
        <v>34</v>
      </c>
      <c r="J74" s="63"/>
      <c r="K74" s="56" t="s">
        <v>390</v>
      </c>
      <c r="L74" s="75">
        <v>36750</v>
      </c>
      <c r="M74" s="107">
        <v>44785</v>
      </c>
      <c r="N74" s="847">
        <v>500000</v>
      </c>
      <c r="O74" s="847"/>
      <c r="P74" s="847"/>
      <c r="Q74" s="847"/>
      <c r="R74" s="847"/>
      <c r="S74" s="847"/>
      <c r="T74" s="847"/>
      <c r="U74" s="847"/>
      <c r="V74" s="847"/>
      <c r="W74" s="847"/>
      <c r="X74" s="846"/>
      <c r="Y74" s="846"/>
      <c r="Z74" s="846"/>
      <c r="AA74" s="846"/>
      <c r="AB74" s="846"/>
      <c r="AC74" s="846"/>
      <c r="AD74" s="846"/>
      <c r="AE74" s="846"/>
      <c r="AF74" s="846"/>
      <c r="AG74" s="846"/>
      <c r="AH74" s="846"/>
      <c r="AI74" s="846"/>
      <c r="AJ74" s="846"/>
      <c r="AK74" s="846"/>
      <c r="AL74" s="846"/>
      <c r="AM74" s="846"/>
      <c r="AN74" s="846"/>
      <c r="AO74" s="846"/>
      <c r="AP74" s="846"/>
      <c r="AQ74" s="846"/>
      <c r="AR74" s="846"/>
      <c r="AS74" s="846"/>
      <c r="AT74" s="846"/>
      <c r="AU74" s="846"/>
      <c r="AV74" s="846"/>
      <c r="AW74" s="846"/>
      <c r="AX74" s="846"/>
      <c r="AY74" s="846"/>
      <c r="AZ74" s="846"/>
      <c r="BA74" s="846"/>
      <c r="BB74" s="846"/>
      <c r="BC74" s="846"/>
      <c r="BD74" s="846"/>
      <c r="BE74" s="846"/>
      <c r="BF74" s="10" t="s">
        <v>36</v>
      </c>
      <c r="BG74" s="10" t="s">
        <v>462</v>
      </c>
      <c r="BH74" s="10" t="str">
        <f t="shared" ca="1" si="0"/>
        <v xml:space="preserve">4 NĂM 0 THÁNG 7 NGÀY </v>
      </c>
      <c r="BI74" s="60" t="s">
        <v>463</v>
      </c>
      <c r="BJ74" s="33" t="str">
        <f>VLOOKUP(C74,Sheet5!$B$2:$G$253,6,0)</f>
        <v>087200004261</v>
      </c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43">
        <v>44421</v>
      </c>
      <c r="BW74" s="43"/>
      <c r="BX74" s="50" t="s">
        <v>232</v>
      </c>
      <c r="BY74" s="44" t="s">
        <v>464</v>
      </c>
      <c r="BZ74" s="50" t="s">
        <v>465</v>
      </c>
      <c r="CA74" s="50"/>
      <c r="CB74" s="51" t="s">
        <v>466</v>
      </c>
      <c r="CC74" s="10" t="s">
        <v>50</v>
      </c>
      <c r="CD74" s="10" t="s">
        <v>123</v>
      </c>
      <c r="CE74" s="10" t="s">
        <v>459</v>
      </c>
      <c r="CF74" s="36">
        <f t="shared" ca="1" si="1"/>
        <v>26</v>
      </c>
    </row>
    <row r="75" spans="1:84" s="36" customFormat="1">
      <c r="A75" s="25">
        <f>IF(C75=0,"",SUBTOTAL(3,C$3:C75))</f>
        <v>73</v>
      </c>
      <c r="B75" s="25">
        <f t="shared" si="2"/>
        <v>11</v>
      </c>
      <c r="C75" s="66" t="s">
        <v>1733</v>
      </c>
      <c r="D75" s="458" t="s">
        <v>1579</v>
      </c>
      <c r="E75" s="774">
        <f>VLOOKUP(C75,'chuyển xếp 2024'!$C$5:$W$328,17,0)</f>
        <v>6579000</v>
      </c>
      <c r="F75" s="774">
        <f>VLOOKUP(C75,'chuyển xếp 2024'!$C$5:$W$328,19,0)</f>
        <v>0</v>
      </c>
      <c r="G75" s="63" t="s">
        <v>32</v>
      </c>
      <c r="H75" s="63" t="s">
        <v>33</v>
      </c>
      <c r="I75" s="63" t="s">
        <v>34</v>
      </c>
      <c r="J75" s="63"/>
      <c r="K75" s="56" t="s">
        <v>390</v>
      </c>
      <c r="L75" s="75">
        <v>35447</v>
      </c>
      <c r="M75" s="75">
        <v>45064</v>
      </c>
      <c r="N75" s="847">
        <v>500000</v>
      </c>
      <c r="O75" s="847"/>
      <c r="P75" s="847"/>
      <c r="Q75" s="847"/>
      <c r="R75" s="847"/>
      <c r="S75" s="847"/>
      <c r="T75" s="847"/>
      <c r="U75" s="847"/>
      <c r="V75" s="847"/>
      <c r="W75" s="847"/>
      <c r="X75" s="846"/>
      <c r="Y75" s="846"/>
      <c r="Z75" s="846"/>
      <c r="AA75" s="846"/>
      <c r="AB75" s="846"/>
      <c r="AC75" s="846"/>
      <c r="AD75" s="846"/>
      <c r="AE75" s="846"/>
      <c r="AF75" s="846"/>
      <c r="AG75" s="846"/>
      <c r="AH75" s="846"/>
      <c r="AI75" s="846"/>
      <c r="AJ75" s="846"/>
      <c r="AK75" s="846"/>
      <c r="AL75" s="846"/>
      <c r="AM75" s="846"/>
      <c r="AN75" s="846"/>
      <c r="AO75" s="846"/>
      <c r="AP75" s="846"/>
      <c r="AQ75" s="846"/>
      <c r="AR75" s="846"/>
      <c r="AS75" s="846"/>
      <c r="AT75" s="846"/>
      <c r="AU75" s="846"/>
      <c r="AV75" s="846"/>
      <c r="AW75" s="846"/>
      <c r="AX75" s="846"/>
      <c r="AY75" s="846"/>
      <c r="AZ75" s="846"/>
      <c r="BA75" s="846"/>
      <c r="BB75" s="846"/>
      <c r="BC75" s="846"/>
      <c r="BD75" s="846"/>
      <c r="BE75" s="846"/>
      <c r="BF75" s="10" t="s">
        <v>36</v>
      </c>
      <c r="BG75" s="107" t="s">
        <v>1734</v>
      </c>
      <c r="BH75" s="56" t="str">
        <f t="shared" ca="1" si="0"/>
        <v xml:space="preserve">3 NĂM 3 THÁNG 1 NGÀY </v>
      </c>
      <c r="BI75" s="74" t="s">
        <v>1740</v>
      </c>
      <c r="BJ75" s="33" t="s">
        <v>1740</v>
      </c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 t="s">
        <v>232</v>
      </c>
      <c r="BY75" s="46" t="s">
        <v>1741</v>
      </c>
      <c r="BZ75" s="46" t="s">
        <v>1741</v>
      </c>
      <c r="CA75" s="56" t="s">
        <v>50</v>
      </c>
      <c r="CB75" s="56"/>
      <c r="CC75" s="56" t="s">
        <v>50</v>
      </c>
      <c r="CD75" s="56" t="s">
        <v>123</v>
      </c>
      <c r="CE75" s="56" t="s">
        <v>459</v>
      </c>
      <c r="CF75" s="36">
        <f t="shared" ref="CF75:CF138" ca="1" si="3">DATEDIF(L75,TODAY(),"y")</f>
        <v>29</v>
      </c>
    </row>
    <row r="76" spans="1:84" s="470" customFormat="1">
      <c r="A76" s="25">
        <f>IF(C76=0,"",SUBTOTAL(3,C$3:C76))</f>
        <v>74</v>
      </c>
      <c r="B76" s="25">
        <f t="shared" si="2"/>
        <v>12</v>
      </c>
      <c r="C76" s="66" t="s">
        <v>2684</v>
      </c>
      <c r="D76" s="458" t="s">
        <v>2682</v>
      </c>
      <c r="E76" s="774">
        <v>6135000</v>
      </c>
      <c r="F76" s="774"/>
      <c r="G76" s="63" t="s">
        <v>63</v>
      </c>
      <c r="H76" s="63" t="s">
        <v>33</v>
      </c>
      <c r="I76" s="63" t="s">
        <v>34</v>
      </c>
      <c r="J76" s="63"/>
      <c r="K76" s="56" t="s">
        <v>390</v>
      </c>
      <c r="L76" s="75">
        <v>37274</v>
      </c>
      <c r="M76" s="75">
        <v>45567</v>
      </c>
      <c r="N76" s="837"/>
      <c r="O76" s="849">
        <v>300000</v>
      </c>
      <c r="P76" s="837"/>
      <c r="Q76" s="837"/>
      <c r="R76" s="837"/>
      <c r="S76" s="837"/>
      <c r="T76" s="837"/>
      <c r="U76" s="837"/>
      <c r="V76" s="837"/>
      <c r="W76" s="837"/>
      <c r="X76" s="843"/>
      <c r="Y76" s="843"/>
      <c r="Z76" s="843"/>
      <c r="AA76" s="843"/>
      <c r="AB76" s="843"/>
      <c r="AC76" s="843"/>
      <c r="AD76" s="843"/>
      <c r="AE76" s="843"/>
      <c r="AF76" s="843"/>
      <c r="AG76" s="843"/>
      <c r="AH76" s="843"/>
      <c r="AI76" s="843"/>
      <c r="AJ76" s="843"/>
      <c r="AK76" s="843"/>
      <c r="AL76" s="843"/>
      <c r="AM76" s="843"/>
      <c r="AN76" s="843"/>
      <c r="AO76" s="843"/>
      <c r="AP76" s="843"/>
      <c r="AQ76" s="843"/>
      <c r="AR76" s="843"/>
      <c r="AS76" s="843"/>
      <c r="AT76" s="843"/>
      <c r="AU76" s="843"/>
      <c r="AV76" s="843"/>
      <c r="AW76" s="843"/>
      <c r="AX76" s="843"/>
      <c r="AY76" s="843"/>
      <c r="AZ76" s="843"/>
      <c r="BA76" s="843"/>
      <c r="BB76" s="843"/>
      <c r="BC76" s="843"/>
      <c r="BD76" s="843"/>
      <c r="BE76" s="843"/>
      <c r="BF76" s="464" t="s">
        <v>117</v>
      </c>
      <c r="BG76" s="464" t="s">
        <v>2686</v>
      </c>
      <c r="BH76" s="464" t="str">
        <f t="shared" ca="1" si="0"/>
        <v xml:space="preserve">1 NĂM 10 THÁNG 17 NGÀY </v>
      </c>
      <c r="BI76" s="466" t="s">
        <v>2687</v>
      </c>
      <c r="BJ76" s="467" t="s">
        <v>2687</v>
      </c>
      <c r="BK76" s="468"/>
      <c r="BL76" s="468"/>
      <c r="BM76" s="468"/>
      <c r="BN76" s="468"/>
      <c r="BO76" s="468"/>
      <c r="BP76" s="468"/>
      <c r="BQ76" s="468"/>
      <c r="BR76" s="468"/>
      <c r="BS76" s="468"/>
      <c r="BT76" s="468"/>
      <c r="BU76" s="468"/>
      <c r="BV76" s="468" t="s">
        <v>2688</v>
      </c>
      <c r="BW76" s="468"/>
      <c r="BX76" s="468" t="s">
        <v>232</v>
      </c>
      <c r="BY76" s="469" t="s">
        <v>2689</v>
      </c>
      <c r="BZ76" s="469" t="s">
        <v>2690</v>
      </c>
      <c r="CA76" s="464" t="s">
        <v>50</v>
      </c>
      <c r="CB76" s="464"/>
      <c r="CC76" s="464" t="s">
        <v>50</v>
      </c>
      <c r="CD76" s="464" t="s">
        <v>123</v>
      </c>
      <c r="CE76" s="464" t="s">
        <v>459</v>
      </c>
      <c r="CF76" s="470">
        <f t="shared" ca="1" si="3"/>
        <v>24</v>
      </c>
    </row>
    <row r="77" spans="1:84" s="45" customFormat="1">
      <c r="A77" s="25">
        <f>IF(C77=0,"",SUBTOTAL(3,C$3:C77))</f>
        <v>75</v>
      </c>
      <c r="B77" s="25">
        <v>1</v>
      </c>
      <c r="C77" s="25" t="s">
        <v>471</v>
      </c>
      <c r="D77" s="63" t="s">
        <v>472</v>
      </c>
      <c r="E77" s="774">
        <f>VLOOKUP(C77,'chuyển xếp 2024'!$C$5:$W$328,17,0)</f>
        <v>6152000</v>
      </c>
      <c r="F77" s="774">
        <f>VLOOKUP(C77,'chuyển xếp 2024'!$C$5:$W$328,19,0)</f>
        <v>0</v>
      </c>
      <c r="G77" s="63" t="s">
        <v>32</v>
      </c>
      <c r="H77" s="63" t="s">
        <v>33</v>
      </c>
      <c r="I77" s="63" t="s">
        <v>34</v>
      </c>
      <c r="J77" s="63"/>
      <c r="K77" s="56" t="s">
        <v>470</v>
      </c>
      <c r="L77" s="106">
        <v>25851</v>
      </c>
      <c r="M77" s="107">
        <v>34391</v>
      </c>
      <c r="N77" s="847">
        <v>500000</v>
      </c>
      <c r="O77" s="847"/>
      <c r="P77" s="847"/>
      <c r="Q77" s="847"/>
      <c r="R77" s="847"/>
      <c r="S77" s="847"/>
      <c r="T77" s="847"/>
      <c r="U77" s="847"/>
      <c r="V77" s="847"/>
      <c r="W77" s="847"/>
      <c r="X77" s="846"/>
      <c r="Y77" s="846"/>
      <c r="Z77" s="846"/>
      <c r="AA77" s="846"/>
      <c r="AB77" s="846"/>
      <c r="AC77" s="846"/>
      <c r="AD77" s="846"/>
      <c r="AE77" s="846"/>
      <c r="AF77" s="846"/>
      <c r="AG77" s="846"/>
      <c r="AH77" s="846"/>
      <c r="AI77" s="846"/>
      <c r="AJ77" s="846"/>
      <c r="AK77" s="846"/>
      <c r="AL77" s="846"/>
      <c r="AM77" s="846"/>
      <c r="AN77" s="846"/>
      <c r="AO77" s="846"/>
      <c r="AP77" s="846"/>
      <c r="AQ77" s="846"/>
      <c r="AR77" s="846"/>
      <c r="AS77" s="846"/>
      <c r="AT77" s="846"/>
      <c r="AU77" s="846"/>
      <c r="AV77" s="846"/>
      <c r="AW77" s="846"/>
      <c r="AX77" s="846"/>
      <c r="AY77" s="846"/>
      <c r="AZ77" s="846"/>
      <c r="BA77" s="846"/>
      <c r="BB77" s="846"/>
      <c r="BC77" s="846"/>
      <c r="BD77" s="846"/>
      <c r="BE77" s="846"/>
      <c r="BF77" s="10" t="s">
        <v>36</v>
      </c>
      <c r="BG77" s="10" t="s">
        <v>473</v>
      </c>
      <c r="BH77" s="10" t="str">
        <f t="shared" ref="BH77:BH141" ca="1" si="4">DATEDIF(M77,TODAY(),"Y") &amp; " NĂM " &amp;DATEDIF(M77,TODAY(),"YM") &amp; " THÁNG " &amp; DATEDIF(M77,TODAY(), "MD") &amp; " NGÀY "</f>
        <v xml:space="preserve">32 NĂM 5 THÁNG 24 NGÀY </v>
      </c>
      <c r="BI77" s="54">
        <v>361219884</v>
      </c>
      <c r="BJ77" s="33" t="str">
        <f>VLOOKUP(C77,Sheet5!$B$2:$G$253,6,0)</f>
        <v>092070003195</v>
      </c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43">
        <v>38097</v>
      </c>
      <c r="BW77" s="43"/>
      <c r="BX77" s="50" t="s">
        <v>232</v>
      </c>
      <c r="BY77" s="44" t="s">
        <v>474</v>
      </c>
      <c r="BZ77" s="50" t="s">
        <v>475</v>
      </c>
      <c r="CA77" s="50" t="s">
        <v>475</v>
      </c>
      <c r="CB77" s="52"/>
      <c r="CC77" s="10" t="s">
        <v>156</v>
      </c>
      <c r="CD77" s="10"/>
      <c r="CE77" s="10" t="s">
        <v>476</v>
      </c>
      <c r="CF77" s="36">
        <f t="shared" ca="1" si="3"/>
        <v>55</v>
      </c>
    </row>
    <row r="78" spans="1:84" s="45" customFormat="1" ht="17.25" customHeight="1">
      <c r="A78" s="25">
        <f>IF(C78=0,"",SUBTOTAL(3,C$3:C78))</f>
        <v>76</v>
      </c>
      <c r="B78" s="338">
        <v>2</v>
      </c>
      <c r="C78" s="86" t="s">
        <v>496</v>
      </c>
      <c r="D78" s="87" t="s">
        <v>497</v>
      </c>
      <c r="E78" s="774">
        <f>VLOOKUP(C78,'chuyển xếp 2024'!$C$5:$W$328,17,0)</f>
        <v>6152000</v>
      </c>
      <c r="F78" s="774">
        <f>VLOOKUP(C78,'chuyển xếp 2024'!$C$5:$W$328,19,0)</f>
        <v>0</v>
      </c>
      <c r="G78" s="87" t="s">
        <v>32</v>
      </c>
      <c r="H78" s="63" t="s">
        <v>33</v>
      </c>
      <c r="I78" s="63" t="s">
        <v>498</v>
      </c>
      <c r="J78" s="87"/>
      <c r="K78" s="56" t="s">
        <v>470</v>
      </c>
      <c r="L78" s="106">
        <v>29469</v>
      </c>
      <c r="M78" s="107">
        <v>36434</v>
      </c>
      <c r="N78" s="847">
        <v>500000</v>
      </c>
      <c r="O78" s="847"/>
      <c r="P78" s="847"/>
      <c r="Q78" s="847"/>
      <c r="R78" s="847"/>
      <c r="S78" s="847"/>
      <c r="T78" s="847"/>
      <c r="U78" s="847"/>
      <c r="V78" s="847"/>
      <c r="W78" s="847"/>
      <c r="X78" s="846"/>
      <c r="Y78" s="846"/>
      <c r="Z78" s="846"/>
      <c r="AA78" s="846"/>
      <c r="AB78" s="846"/>
      <c r="AC78" s="846"/>
      <c r="AD78" s="846"/>
      <c r="AE78" s="846"/>
      <c r="AF78" s="846"/>
      <c r="AG78" s="846"/>
      <c r="AH78" s="846"/>
      <c r="AI78" s="846"/>
      <c r="AJ78" s="846"/>
      <c r="AK78" s="846"/>
      <c r="AL78" s="846"/>
      <c r="AM78" s="846"/>
      <c r="AN78" s="846"/>
      <c r="AO78" s="846"/>
      <c r="AP78" s="846"/>
      <c r="AQ78" s="846"/>
      <c r="AR78" s="846"/>
      <c r="AS78" s="846"/>
      <c r="AT78" s="846"/>
      <c r="AU78" s="846"/>
      <c r="AV78" s="846"/>
      <c r="AW78" s="846"/>
      <c r="AX78" s="846"/>
      <c r="AY78" s="846"/>
      <c r="AZ78" s="846"/>
      <c r="BA78" s="846"/>
      <c r="BB78" s="846"/>
      <c r="BC78" s="846"/>
      <c r="BD78" s="846"/>
      <c r="BE78" s="846"/>
      <c r="BF78" s="10" t="s">
        <v>36</v>
      </c>
      <c r="BG78" s="10" t="s">
        <v>499</v>
      </c>
      <c r="BH78" s="10" t="str">
        <f t="shared" ca="1" si="4"/>
        <v xml:space="preserve">26 NĂM 10 THÁNG 18 NGÀY </v>
      </c>
      <c r="BI78" s="54" t="s">
        <v>500</v>
      </c>
      <c r="BJ78" s="33" t="str">
        <f>VLOOKUP(C78,Sheet5!$B$2:$G$253,6,0)</f>
        <v>036080003347</v>
      </c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43">
        <v>42663</v>
      </c>
      <c r="BW78" s="43"/>
      <c r="BX78" s="50" t="s">
        <v>232</v>
      </c>
      <c r="BY78" s="44" t="s">
        <v>501</v>
      </c>
      <c r="BZ78" s="50" t="s">
        <v>502</v>
      </c>
      <c r="CA78" s="50" t="s">
        <v>502</v>
      </c>
      <c r="CB78" s="52"/>
      <c r="CC78" s="58" t="s">
        <v>156</v>
      </c>
      <c r="CD78" s="58"/>
      <c r="CE78" s="10" t="s">
        <v>503</v>
      </c>
      <c r="CF78" s="36">
        <f t="shared" ca="1" si="3"/>
        <v>45</v>
      </c>
    </row>
    <row r="79" spans="1:84" s="45" customFormat="1">
      <c r="A79" s="25">
        <f>IF(C79=0,"",SUBTOTAL(3,C$3:C79))</f>
        <v>77</v>
      </c>
      <c r="B79" s="95">
        <v>1</v>
      </c>
      <c r="C79" s="95" t="s">
        <v>504</v>
      </c>
      <c r="D79" s="96" t="s">
        <v>505</v>
      </c>
      <c r="E79" s="774">
        <f>VLOOKUP(C79,'chuyển xếp 2024'!$C$5:$W$328,17,0)</f>
        <v>7976000</v>
      </c>
      <c r="F79" s="774">
        <f>VLOOKUP(C79,'chuyển xếp 2024'!$C$5:$W$328,19,0)</f>
        <v>0</v>
      </c>
      <c r="G79" s="96" t="s">
        <v>32</v>
      </c>
      <c r="H79" s="63" t="s">
        <v>33</v>
      </c>
      <c r="I79" s="63" t="s">
        <v>134</v>
      </c>
      <c r="J79" s="96"/>
      <c r="K79" s="46" t="s">
        <v>506</v>
      </c>
      <c r="L79" s="106">
        <v>27459</v>
      </c>
      <c r="M79" s="107">
        <v>34509</v>
      </c>
      <c r="N79" s="847">
        <v>500000</v>
      </c>
      <c r="O79" s="847"/>
      <c r="P79" s="847"/>
      <c r="Q79" s="847"/>
      <c r="R79" s="847"/>
      <c r="S79" s="847"/>
      <c r="T79" s="847"/>
      <c r="U79" s="847"/>
      <c r="V79" s="847"/>
      <c r="W79" s="847"/>
      <c r="X79" s="846"/>
      <c r="Y79" s="846"/>
      <c r="Z79" s="846"/>
      <c r="AA79" s="846"/>
      <c r="AB79" s="846"/>
      <c r="AC79" s="846"/>
      <c r="AD79" s="846"/>
      <c r="AE79" s="846"/>
      <c r="AF79" s="846"/>
      <c r="AG79" s="846"/>
      <c r="AH79" s="846"/>
      <c r="AI79" s="846"/>
      <c r="AJ79" s="846"/>
      <c r="AK79" s="846"/>
      <c r="AL79" s="846"/>
      <c r="AM79" s="846"/>
      <c r="AN79" s="846"/>
      <c r="AO79" s="846"/>
      <c r="AP79" s="846"/>
      <c r="AQ79" s="846"/>
      <c r="AR79" s="846"/>
      <c r="AS79" s="846"/>
      <c r="AT79" s="846"/>
      <c r="AU79" s="846"/>
      <c r="AV79" s="846"/>
      <c r="AW79" s="846"/>
      <c r="AX79" s="846"/>
      <c r="AY79" s="846"/>
      <c r="AZ79" s="846"/>
      <c r="BA79" s="846"/>
      <c r="BB79" s="846"/>
      <c r="BC79" s="846"/>
      <c r="BD79" s="846"/>
      <c r="BE79" s="846"/>
      <c r="BF79" s="85" t="s">
        <v>36</v>
      </c>
      <c r="BG79" s="32" t="s">
        <v>507</v>
      </c>
      <c r="BH79" s="32" t="str">
        <f t="shared" ca="1" si="4"/>
        <v xml:space="preserve">32 NĂM 1 THÁNG 26 NGÀY </v>
      </c>
      <c r="BI79" s="79" t="s">
        <v>508</v>
      </c>
      <c r="BJ79" s="33" t="str">
        <f>VLOOKUP(C79,Sheet5!$B$2:$G$253,6,0)</f>
        <v>092075008999</v>
      </c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4">
        <v>44440</v>
      </c>
      <c r="BW79" s="34"/>
      <c r="BX79" s="50" t="s">
        <v>232</v>
      </c>
      <c r="BY79" s="35" t="s">
        <v>168</v>
      </c>
      <c r="BZ79" s="48" t="s">
        <v>509</v>
      </c>
      <c r="CA79" s="48" t="s">
        <v>509</v>
      </c>
      <c r="CB79" s="73"/>
      <c r="CC79" s="85" t="s">
        <v>156</v>
      </c>
      <c r="CD79" s="85"/>
      <c r="CE79" s="32" t="s">
        <v>510</v>
      </c>
      <c r="CF79" s="36">
        <f t="shared" ca="1" si="3"/>
        <v>51</v>
      </c>
    </row>
    <row r="80" spans="1:84" s="45" customFormat="1">
      <c r="A80" s="25">
        <f>IF(C80=0,"",SUBTOTAL(3,C$3:C80))</f>
        <v>78</v>
      </c>
      <c r="B80" s="95">
        <v>2</v>
      </c>
      <c r="C80" s="95" t="s">
        <v>511</v>
      </c>
      <c r="D80" s="96" t="s">
        <v>512</v>
      </c>
      <c r="E80" s="774">
        <f>VLOOKUP(C80,'chuyển xếp 2024'!$C$5:$W$328,17,0)</f>
        <v>7454000</v>
      </c>
      <c r="F80" s="774">
        <f>VLOOKUP(C80,'chuyển xếp 2024'!$C$5:$W$328,19,0)</f>
        <v>0</v>
      </c>
      <c r="G80" s="96" t="s">
        <v>32</v>
      </c>
      <c r="H80" s="63" t="s">
        <v>33</v>
      </c>
      <c r="I80" s="63" t="s">
        <v>34</v>
      </c>
      <c r="J80" s="96"/>
      <c r="K80" s="97" t="s">
        <v>513</v>
      </c>
      <c r="L80" s="106">
        <v>28665</v>
      </c>
      <c r="M80" s="107">
        <v>35432</v>
      </c>
      <c r="N80" s="847">
        <v>500000</v>
      </c>
      <c r="O80" s="847"/>
      <c r="P80" s="847"/>
      <c r="Q80" s="847"/>
      <c r="R80" s="847"/>
      <c r="S80" s="847"/>
      <c r="T80" s="847"/>
      <c r="U80" s="847"/>
      <c r="V80" s="847"/>
      <c r="W80" s="847"/>
      <c r="X80" s="846"/>
      <c r="Y80" s="846"/>
      <c r="Z80" s="846"/>
      <c r="AA80" s="846"/>
      <c r="AB80" s="846"/>
      <c r="AC80" s="846"/>
      <c r="AD80" s="846"/>
      <c r="AE80" s="846"/>
      <c r="AF80" s="846"/>
      <c r="AG80" s="846"/>
      <c r="AH80" s="846"/>
      <c r="AI80" s="846"/>
      <c r="AJ80" s="846"/>
      <c r="AK80" s="846"/>
      <c r="AL80" s="846"/>
      <c r="AM80" s="846"/>
      <c r="AN80" s="846"/>
      <c r="AO80" s="846"/>
      <c r="AP80" s="846"/>
      <c r="AQ80" s="846"/>
      <c r="AR80" s="846"/>
      <c r="AS80" s="846"/>
      <c r="AT80" s="846"/>
      <c r="AU80" s="846"/>
      <c r="AV80" s="846"/>
      <c r="AW80" s="846"/>
      <c r="AX80" s="846"/>
      <c r="AY80" s="846"/>
      <c r="AZ80" s="846"/>
      <c r="BA80" s="846"/>
      <c r="BB80" s="846"/>
      <c r="BC80" s="846"/>
      <c r="BD80" s="846"/>
      <c r="BE80" s="846"/>
      <c r="BF80" s="93" t="s">
        <v>36</v>
      </c>
      <c r="BG80" s="10" t="s">
        <v>514</v>
      </c>
      <c r="BH80" s="10" t="str">
        <f t="shared" ca="1" si="4"/>
        <v xml:space="preserve">29 NĂM 7 THÁNG 17 NGÀY </v>
      </c>
      <c r="BI80" s="33" t="s">
        <v>515</v>
      </c>
      <c r="BJ80" s="33" t="str">
        <f>VLOOKUP(C80,Sheet5!$B$2:$G$253,6,0)</f>
        <v>035078008434</v>
      </c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43">
        <v>44905</v>
      </c>
      <c r="BW80" s="43"/>
      <c r="BX80" s="50" t="s">
        <v>232</v>
      </c>
      <c r="BY80" s="44" t="s">
        <v>516</v>
      </c>
      <c r="BZ80" s="50" t="s">
        <v>517</v>
      </c>
      <c r="CA80" s="50"/>
      <c r="CB80" s="52"/>
      <c r="CC80" s="93" t="s">
        <v>156</v>
      </c>
      <c r="CD80" s="93"/>
      <c r="CE80" s="10" t="s">
        <v>518</v>
      </c>
      <c r="CF80" s="36">
        <f t="shared" ca="1" si="3"/>
        <v>48</v>
      </c>
    </row>
    <row r="81" spans="1:141" s="45" customFormat="1" ht="19.5" customHeight="1">
      <c r="A81" s="25">
        <f>IF(C81=0,"",SUBTOTAL(3,C$3:C81))</f>
        <v>79</v>
      </c>
      <c r="B81" s="95">
        <v>3</v>
      </c>
      <c r="C81" s="95" t="s">
        <v>519</v>
      </c>
      <c r="D81" s="96" t="s">
        <v>520</v>
      </c>
      <c r="E81" s="774">
        <f>VLOOKUP(C81,'chuyển xếp 2024'!$C$5:$W$328,17,0)</f>
        <v>7976000</v>
      </c>
      <c r="F81" s="774">
        <f>VLOOKUP(C81,'chuyển xếp 2024'!$C$5:$W$328,19,0)</f>
        <v>0</v>
      </c>
      <c r="G81" s="96" t="s">
        <v>32</v>
      </c>
      <c r="H81" s="63" t="s">
        <v>33</v>
      </c>
      <c r="I81" s="63" t="s">
        <v>34</v>
      </c>
      <c r="J81" s="96"/>
      <c r="K81" s="97" t="s">
        <v>513</v>
      </c>
      <c r="L81" s="106">
        <v>26216</v>
      </c>
      <c r="M81" s="107">
        <v>34274</v>
      </c>
      <c r="N81" s="847">
        <v>500000</v>
      </c>
      <c r="O81" s="847"/>
      <c r="P81" s="847"/>
      <c r="Q81" s="847"/>
      <c r="R81" s="847"/>
      <c r="S81" s="847"/>
      <c r="T81" s="847"/>
      <c r="U81" s="847"/>
      <c r="V81" s="847"/>
      <c r="W81" s="847"/>
      <c r="X81" s="846"/>
      <c r="Y81" s="846"/>
      <c r="Z81" s="846"/>
      <c r="AA81" s="846"/>
      <c r="AB81" s="846"/>
      <c r="AC81" s="846"/>
      <c r="AD81" s="846"/>
      <c r="AE81" s="846"/>
      <c r="AF81" s="846"/>
      <c r="AG81" s="846"/>
      <c r="AH81" s="846"/>
      <c r="AI81" s="846"/>
      <c r="AJ81" s="846"/>
      <c r="AK81" s="846"/>
      <c r="AL81" s="846"/>
      <c r="AM81" s="846"/>
      <c r="AN81" s="846"/>
      <c r="AO81" s="846"/>
      <c r="AP81" s="846"/>
      <c r="AQ81" s="846"/>
      <c r="AR81" s="846"/>
      <c r="AS81" s="846"/>
      <c r="AT81" s="846"/>
      <c r="AU81" s="846"/>
      <c r="AV81" s="846"/>
      <c r="AW81" s="846"/>
      <c r="AX81" s="846"/>
      <c r="AY81" s="846"/>
      <c r="AZ81" s="846"/>
      <c r="BA81" s="846"/>
      <c r="BB81" s="846"/>
      <c r="BC81" s="846"/>
      <c r="BD81" s="846"/>
      <c r="BE81" s="846"/>
      <c r="BF81" s="93" t="s">
        <v>36</v>
      </c>
      <c r="BG81" s="10" t="s">
        <v>521</v>
      </c>
      <c r="BH81" s="10" t="str">
        <f t="shared" ca="1" si="4"/>
        <v xml:space="preserve">32 NĂM 9 THÁNG 18 NGÀY </v>
      </c>
      <c r="BI81" s="54" t="s">
        <v>522</v>
      </c>
      <c r="BJ81" s="33" t="str">
        <f>VLOOKUP(C81,Sheet5!$B$2:$G$253,6,0)</f>
        <v>040071000082</v>
      </c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43">
        <v>42384</v>
      </c>
      <c r="BW81" s="43"/>
      <c r="BX81" s="50" t="s">
        <v>232</v>
      </c>
      <c r="BY81" s="44" t="s">
        <v>523</v>
      </c>
      <c r="BZ81" s="50" t="s">
        <v>524</v>
      </c>
      <c r="CA81" s="50"/>
      <c r="CB81" s="52"/>
      <c r="CC81" s="93" t="s">
        <v>156</v>
      </c>
      <c r="CD81" s="93"/>
      <c r="CE81" s="10" t="s">
        <v>518</v>
      </c>
      <c r="CF81" s="36">
        <f t="shared" ca="1" si="3"/>
        <v>54</v>
      </c>
    </row>
    <row r="82" spans="1:141" s="45" customFormat="1">
      <c r="A82" s="25">
        <f>IF(C82=0,"",SUBTOTAL(3,C$3:C82))</f>
        <v>80</v>
      </c>
      <c r="B82" s="95">
        <v>4</v>
      </c>
      <c r="C82" s="95" t="s">
        <v>525</v>
      </c>
      <c r="D82" s="96" t="s">
        <v>526</v>
      </c>
      <c r="E82" s="774">
        <f>VLOOKUP(C82,'chuyển xếp 2024'!$C$5:$W$328,17,0)</f>
        <v>7976000</v>
      </c>
      <c r="F82" s="774">
        <f>VLOOKUP(C82,'chuyển xếp 2024'!$C$5:$W$328,19,0)</f>
        <v>1892000</v>
      </c>
      <c r="G82" s="96" t="s">
        <v>32</v>
      </c>
      <c r="H82" s="63" t="s">
        <v>33</v>
      </c>
      <c r="I82" s="63" t="s">
        <v>34</v>
      </c>
      <c r="J82" s="96" t="s">
        <v>527</v>
      </c>
      <c r="K82" s="97" t="s">
        <v>513</v>
      </c>
      <c r="L82" s="106">
        <v>27885</v>
      </c>
      <c r="M82" s="107">
        <v>34589</v>
      </c>
      <c r="N82" s="847">
        <v>500000</v>
      </c>
      <c r="O82" s="847"/>
      <c r="P82" s="847"/>
      <c r="Q82" s="847"/>
      <c r="R82" s="847"/>
      <c r="S82" s="847"/>
      <c r="T82" s="847"/>
      <c r="U82" s="847"/>
      <c r="V82" s="847"/>
      <c r="W82" s="847"/>
      <c r="X82" s="846"/>
      <c r="Y82" s="846"/>
      <c r="Z82" s="846"/>
      <c r="AA82" s="846"/>
      <c r="AB82" s="846"/>
      <c r="AC82" s="846"/>
      <c r="AD82" s="846"/>
      <c r="AE82" s="846"/>
      <c r="AF82" s="846"/>
      <c r="AG82" s="846"/>
      <c r="AH82" s="846"/>
      <c r="AI82" s="846"/>
      <c r="AJ82" s="846"/>
      <c r="AK82" s="846"/>
      <c r="AL82" s="846"/>
      <c r="AM82" s="846"/>
      <c r="AN82" s="846"/>
      <c r="AO82" s="846"/>
      <c r="AP82" s="846"/>
      <c r="AQ82" s="846"/>
      <c r="AR82" s="846"/>
      <c r="AS82" s="846"/>
      <c r="AT82" s="846"/>
      <c r="AU82" s="846"/>
      <c r="AV82" s="846"/>
      <c r="AW82" s="846"/>
      <c r="AX82" s="846"/>
      <c r="AY82" s="846"/>
      <c r="AZ82" s="846"/>
      <c r="BA82" s="846"/>
      <c r="BB82" s="846"/>
      <c r="BC82" s="846"/>
      <c r="BD82" s="846"/>
      <c r="BE82" s="846"/>
      <c r="BF82" s="85" t="s">
        <v>36</v>
      </c>
      <c r="BG82" s="32" t="s">
        <v>528</v>
      </c>
      <c r="BH82" s="32" t="str">
        <f t="shared" ca="1" si="4"/>
        <v xml:space="preserve">31 NĂM 11 THÁNG 7 NGÀY </v>
      </c>
      <c r="BI82" s="94" t="s">
        <v>529</v>
      </c>
      <c r="BJ82" s="33" t="str">
        <f>VLOOKUP(C82,Sheet5!$B$2:$G$253,6,0)</f>
        <v>036076021714</v>
      </c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4"/>
      <c r="BW82" s="34"/>
      <c r="BX82" s="50" t="s">
        <v>232</v>
      </c>
      <c r="BY82" s="35" t="s">
        <v>530</v>
      </c>
      <c r="BZ82" s="48" t="s">
        <v>531</v>
      </c>
      <c r="CA82" s="48"/>
      <c r="CB82" s="73"/>
      <c r="CC82" s="85" t="s">
        <v>156</v>
      </c>
      <c r="CD82" s="85" t="s">
        <v>1721</v>
      </c>
      <c r="CE82" s="32" t="s">
        <v>510</v>
      </c>
      <c r="CF82" s="36">
        <f t="shared" ca="1" si="3"/>
        <v>50</v>
      </c>
    </row>
    <row r="83" spans="1:141" s="45" customFormat="1">
      <c r="A83" s="25">
        <f>IF(C83=0,"",SUBTOTAL(3,C$3:C83))</f>
        <v>81</v>
      </c>
      <c r="B83" s="95">
        <v>5</v>
      </c>
      <c r="C83" s="95" t="s">
        <v>532</v>
      </c>
      <c r="D83" s="96" t="s">
        <v>533</v>
      </c>
      <c r="E83" s="774">
        <f>VLOOKUP(C83,'chuyển xếp 2024'!$C$5:$W$328,17,0)</f>
        <v>7454000</v>
      </c>
      <c r="F83" s="774">
        <f>VLOOKUP(C83,'chuyển xếp 2024'!$C$5:$W$328,19,0)</f>
        <v>0</v>
      </c>
      <c r="G83" s="96" t="s">
        <v>32</v>
      </c>
      <c r="H83" s="63" t="s">
        <v>33</v>
      </c>
      <c r="I83" s="63" t="s">
        <v>34</v>
      </c>
      <c r="J83" s="96"/>
      <c r="K83" s="97" t="s">
        <v>513</v>
      </c>
      <c r="L83" s="106">
        <v>26781</v>
      </c>
      <c r="M83" s="107">
        <v>36161</v>
      </c>
      <c r="N83" s="847">
        <v>500000</v>
      </c>
      <c r="O83" s="847"/>
      <c r="P83" s="847"/>
      <c r="Q83" s="847"/>
      <c r="R83" s="847"/>
      <c r="S83" s="847"/>
      <c r="T83" s="847"/>
      <c r="U83" s="847"/>
      <c r="V83" s="847"/>
      <c r="W83" s="847"/>
      <c r="X83" s="846"/>
      <c r="Y83" s="846"/>
      <c r="Z83" s="846"/>
      <c r="AA83" s="846"/>
      <c r="AB83" s="846"/>
      <c r="AC83" s="846"/>
      <c r="AD83" s="846"/>
      <c r="AE83" s="846"/>
      <c r="AF83" s="846"/>
      <c r="AG83" s="846"/>
      <c r="AH83" s="846"/>
      <c r="AI83" s="846"/>
      <c r="AJ83" s="846"/>
      <c r="AK83" s="846"/>
      <c r="AL83" s="846"/>
      <c r="AM83" s="846"/>
      <c r="AN83" s="846"/>
      <c r="AO83" s="846"/>
      <c r="AP83" s="846"/>
      <c r="AQ83" s="846"/>
      <c r="AR83" s="846"/>
      <c r="AS83" s="846"/>
      <c r="AT83" s="846"/>
      <c r="AU83" s="846"/>
      <c r="AV83" s="846"/>
      <c r="AW83" s="846"/>
      <c r="AX83" s="846"/>
      <c r="AY83" s="846"/>
      <c r="AZ83" s="846"/>
      <c r="BA83" s="846"/>
      <c r="BB83" s="846"/>
      <c r="BC83" s="846"/>
      <c r="BD83" s="846"/>
      <c r="BE83" s="846"/>
      <c r="BF83" s="93" t="s">
        <v>36</v>
      </c>
      <c r="BG83" s="10" t="s">
        <v>534</v>
      </c>
      <c r="BH83" s="10" t="str">
        <f t="shared" ca="1" si="4"/>
        <v xml:space="preserve">27 NĂM 7 THÁNG 18 NGÀY </v>
      </c>
      <c r="BI83" s="33" t="s">
        <v>535</v>
      </c>
      <c r="BJ83" s="33" t="str">
        <f>VLOOKUP(C83,Sheet5!$B$2:$G$253,6,0)</f>
        <v>091073000022</v>
      </c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43"/>
      <c r="BW83" s="43"/>
      <c r="BX83" s="50" t="s">
        <v>232</v>
      </c>
      <c r="BY83" s="44" t="s">
        <v>536</v>
      </c>
      <c r="BZ83" s="50" t="s">
        <v>531</v>
      </c>
      <c r="CA83" s="50"/>
      <c r="CB83" s="52"/>
      <c r="CC83" s="93" t="s">
        <v>156</v>
      </c>
      <c r="CD83" s="93"/>
      <c r="CE83" s="10" t="s">
        <v>518</v>
      </c>
      <c r="CF83" s="36">
        <f t="shared" ca="1" si="3"/>
        <v>53</v>
      </c>
    </row>
    <row r="84" spans="1:141" s="45" customFormat="1">
      <c r="A84" s="25">
        <f>IF(C84=0,"",SUBTOTAL(3,C$3:C84))</f>
        <v>82</v>
      </c>
      <c r="B84" s="95">
        <v>6</v>
      </c>
      <c r="C84" s="95" t="s">
        <v>537</v>
      </c>
      <c r="D84" s="96" t="s">
        <v>538</v>
      </c>
      <c r="E84" s="774">
        <f>VLOOKUP(C84,'chuyển xếp 2024'!$C$5:$W$328,17,0)</f>
        <v>7454000</v>
      </c>
      <c r="F84" s="774">
        <f>VLOOKUP(C84,'chuyển xếp 2024'!$C$5:$W$328,19,0)</f>
        <v>1419000</v>
      </c>
      <c r="G84" s="96" t="s">
        <v>32</v>
      </c>
      <c r="H84" s="63" t="s">
        <v>33</v>
      </c>
      <c r="I84" s="63" t="s">
        <v>498</v>
      </c>
      <c r="J84" s="96"/>
      <c r="K84" s="97" t="s">
        <v>513</v>
      </c>
      <c r="L84" s="106">
        <v>27251</v>
      </c>
      <c r="M84" s="107">
        <v>36404</v>
      </c>
      <c r="N84" s="847">
        <v>500000</v>
      </c>
      <c r="O84" s="847"/>
      <c r="P84" s="847"/>
      <c r="Q84" s="847"/>
      <c r="R84" s="847"/>
      <c r="S84" s="847"/>
      <c r="T84" s="847"/>
      <c r="U84" s="847"/>
      <c r="V84" s="847"/>
      <c r="W84" s="847"/>
      <c r="X84" s="846"/>
      <c r="Y84" s="846"/>
      <c r="Z84" s="846"/>
      <c r="AA84" s="846"/>
      <c r="AB84" s="846"/>
      <c r="AC84" s="846"/>
      <c r="AD84" s="846"/>
      <c r="AE84" s="846"/>
      <c r="AF84" s="846"/>
      <c r="AG84" s="846"/>
      <c r="AH84" s="846"/>
      <c r="AI84" s="846"/>
      <c r="AJ84" s="846"/>
      <c r="AK84" s="846"/>
      <c r="AL84" s="846"/>
      <c r="AM84" s="846"/>
      <c r="AN84" s="846"/>
      <c r="AO84" s="846"/>
      <c r="AP84" s="846"/>
      <c r="AQ84" s="846"/>
      <c r="AR84" s="846"/>
      <c r="AS84" s="846"/>
      <c r="AT84" s="846"/>
      <c r="AU84" s="846"/>
      <c r="AV84" s="846"/>
      <c r="AW84" s="846"/>
      <c r="AX84" s="846"/>
      <c r="AY84" s="846"/>
      <c r="AZ84" s="846"/>
      <c r="BA84" s="846"/>
      <c r="BB84" s="846"/>
      <c r="BC84" s="846"/>
      <c r="BD84" s="846"/>
      <c r="BE84" s="846"/>
      <c r="BF84" s="93" t="s">
        <v>36</v>
      </c>
      <c r="BG84" s="10" t="s">
        <v>539</v>
      </c>
      <c r="BH84" s="10" t="str">
        <f t="shared" ca="1" si="4"/>
        <v xml:space="preserve">26 NĂM 11 THÁNG 18 NGÀY </v>
      </c>
      <c r="BI84" s="33" t="s">
        <v>540</v>
      </c>
      <c r="BJ84" s="33" t="str">
        <f>VLOOKUP(C84,Sheet5!$B$2:$G$253,6,0)</f>
        <v>040074000865</v>
      </c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43"/>
      <c r="BW84" s="43"/>
      <c r="BX84" s="50" t="s">
        <v>232</v>
      </c>
      <c r="BY84" s="44" t="s">
        <v>542</v>
      </c>
      <c r="BZ84" s="50" t="s">
        <v>543</v>
      </c>
      <c r="CA84" s="50"/>
      <c r="CB84" s="52"/>
      <c r="CC84" s="93" t="s">
        <v>93</v>
      </c>
      <c r="CD84" s="93" t="s">
        <v>544</v>
      </c>
      <c r="CE84" s="10" t="s">
        <v>518</v>
      </c>
      <c r="CF84" s="36">
        <f t="shared" ca="1" si="3"/>
        <v>52</v>
      </c>
    </row>
    <row r="85" spans="1:141" s="45" customFormat="1">
      <c r="A85" s="25">
        <f>IF(C85=0,"",SUBTOTAL(3,C$3:C85))</f>
        <v>83</v>
      </c>
      <c r="B85" s="95">
        <v>7</v>
      </c>
      <c r="C85" s="95" t="s">
        <v>545</v>
      </c>
      <c r="D85" s="96" t="s">
        <v>546</v>
      </c>
      <c r="E85" s="774">
        <f>VLOOKUP(C85,'chuyển xếp 2024'!$C$5:$W$328,17,0)</f>
        <v>6966000</v>
      </c>
      <c r="F85" s="774">
        <f>VLOOKUP(C85,'chuyển xếp 2024'!$C$5:$W$328,19,0)</f>
        <v>1419000</v>
      </c>
      <c r="G85" s="96" t="s">
        <v>32</v>
      </c>
      <c r="H85" s="63" t="s">
        <v>33</v>
      </c>
      <c r="I85" s="63" t="s">
        <v>34</v>
      </c>
      <c r="J85" s="96"/>
      <c r="K85" s="97" t="s">
        <v>513</v>
      </c>
      <c r="L85" s="106">
        <v>30177</v>
      </c>
      <c r="M85" s="107">
        <v>37987</v>
      </c>
      <c r="N85" s="847">
        <v>500000</v>
      </c>
      <c r="O85" s="847"/>
      <c r="P85" s="847"/>
      <c r="Q85" s="847"/>
      <c r="R85" s="847"/>
      <c r="S85" s="847"/>
      <c r="T85" s="847"/>
      <c r="U85" s="847"/>
      <c r="V85" s="847"/>
      <c r="W85" s="847"/>
      <c r="X85" s="846"/>
      <c r="Y85" s="846"/>
      <c r="Z85" s="846"/>
      <c r="AA85" s="846"/>
      <c r="AB85" s="846"/>
      <c r="AC85" s="846"/>
      <c r="AD85" s="846"/>
      <c r="AE85" s="846"/>
      <c r="AF85" s="846"/>
      <c r="AG85" s="846"/>
      <c r="AH85" s="846"/>
      <c r="AI85" s="846"/>
      <c r="AJ85" s="846"/>
      <c r="AK85" s="846"/>
      <c r="AL85" s="846"/>
      <c r="AM85" s="846"/>
      <c r="AN85" s="846"/>
      <c r="AO85" s="846"/>
      <c r="AP85" s="846"/>
      <c r="AQ85" s="846"/>
      <c r="AR85" s="846"/>
      <c r="AS85" s="846"/>
      <c r="AT85" s="846"/>
      <c r="AU85" s="846"/>
      <c r="AV85" s="846"/>
      <c r="AW85" s="846"/>
      <c r="AX85" s="846"/>
      <c r="AY85" s="846"/>
      <c r="AZ85" s="846"/>
      <c r="BA85" s="846"/>
      <c r="BB85" s="846"/>
      <c r="BC85" s="846"/>
      <c r="BD85" s="846"/>
      <c r="BE85" s="846"/>
      <c r="BF85" s="93" t="s">
        <v>36</v>
      </c>
      <c r="BG85" s="10" t="s">
        <v>547</v>
      </c>
      <c r="BH85" s="10" t="str">
        <f t="shared" ca="1" si="4"/>
        <v xml:space="preserve">22 NĂM 7 THÁNG 18 NGÀY </v>
      </c>
      <c r="BI85" s="33" t="s">
        <v>548</v>
      </c>
      <c r="BJ85" s="33" t="str">
        <f>VLOOKUP(C85,Sheet5!$B$2:$G$253,6,0)</f>
        <v>092082005430</v>
      </c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43"/>
      <c r="BW85" s="43"/>
      <c r="BX85" s="50" t="s">
        <v>232</v>
      </c>
      <c r="BY85" s="44" t="s">
        <v>168</v>
      </c>
      <c r="BZ85" s="50" t="s">
        <v>531</v>
      </c>
      <c r="CA85" s="50"/>
      <c r="CB85" s="52"/>
      <c r="CC85" s="93" t="s">
        <v>50</v>
      </c>
      <c r="CD85" s="93" t="s">
        <v>549</v>
      </c>
      <c r="CE85" s="10" t="s">
        <v>518</v>
      </c>
      <c r="CF85" s="36">
        <f t="shared" ca="1" si="3"/>
        <v>44</v>
      </c>
    </row>
    <row r="86" spans="1:141" s="45" customFormat="1">
      <c r="A86" s="25">
        <f>IF(C86=0,"",SUBTOTAL(3,C$3:C86))</f>
        <v>84</v>
      </c>
      <c r="B86" s="95">
        <v>8</v>
      </c>
      <c r="C86" s="95" t="s">
        <v>550</v>
      </c>
      <c r="D86" s="96" t="s">
        <v>551</v>
      </c>
      <c r="E86" s="774">
        <f>VLOOKUP(C86,'chuyển xếp 2024'!$C$5:$W$328,17,0)</f>
        <v>6966000</v>
      </c>
      <c r="F86" s="774">
        <f>VLOOKUP(C86,'chuyển xếp 2024'!$C$5:$W$328,19,0)</f>
        <v>0</v>
      </c>
      <c r="G86" s="96" t="s">
        <v>32</v>
      </c>
      <c r="H86" s="63" t="s">
        <v>33</v>
      </c>
      <c r="I86" s="63" t="s">
        <v>34</v>
      </c>
      <c r="J86" s="96"/>
      <c r="K86" s="97" t="s">
        <v>513</v>
      </c>
      <c r="L86" s="106">
        <v>29575</v>
      </c>
      <c r="M86" s="107">
        <v>39188</v>
      </c>
      <c r="N86" s="847">
        <v>500000</v>
      </c>
      <c r="O86" s="847"/>
      <c r="P86" s="847"/>
      <c r="Q86" s="847"/>
      <c r="R86" s="847"/>
      <c r="S86" s="847"/>
      <c r="T86" s="847"/>
      <c r="U86" s="847"/>
      <c r="V86" s="847"/>
      <c r="W86" s="847"/>
      <c r="X86" s="846"/>
      <c r="Y86" s="846"/>
      <c r="Z86" s="846"/>
      <c r="AA86" s="846"/>
      <c r="AB86" s="846"/>
      <c r="AC86" s="846"/>
      <c r="AD86" s="846"/>
      <c r="AE86" s="846"/>
      <c r="AF86" s="846"/>
      <c r="AG86" s="846"/>
      <c r="AH86" s="846"/>
      <c r="AI86" s="846"/>
      <c r="AJ86" s="846"/>
      <c r="AK86" s="846"/>
      <c r="AL86" s="846"/>
      <c r="AM86" s="846"/>
      <c r="AN86" s="846"/>
      <c r="AO86" s="846"/>
      <c r="AP86" s="846"/>
      <c r="AQ86" s="846"/>
      <c r="AR86" s="846"/>
      <c r="AS86" s="846"/>
      <c r="AT86" s="846"/>
      <c r="AU86" s="846"/>
      <c r="AV86" s="846"/>
      <c r="AW86" s="846"/>
      <c r="AX86" s="846"/>
      <c r="AY86" s="846"/>
      <c r="AZ86" s="846"/>
      <c r="BA86" s="846"/>
      <c r="BB86" s="846"/>
      <c r="BC86" s="846"/>
      <c r="BD86" s="846"/>
      <c r="BE86" s="846"/>
      <c r="BF86" s="93" t="s">
        <v>36</v>
      </c>
      <c r="BG86" s="10" t="s">
        <v>552</v>
      </c>
      <c r="BH86" s="10" t="str">
        <f t="shared" ca="1" si="4"/>
        <v xml:space="preserve">19 NĂM 4 THÁNG 3 NGÀY </v>
      </c>
      <c r="BI86" s="33" t="s">
        <v>553</v>
      </c>
      <c r="BJ86" s="33" t="str">
        <f>VLOOKUP(C86,Sheet5!$B$2:$G$253,6,0)</f>
        <v>042080000443</v>
      </c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43"/>
      <c r="BW86" s="43"/>
      <c r="BX86" s="50" t="s">
        <v>232</v>
      </c>
      <c r="BY86" s="44" t="s">
        <v>554</v>
      </c>
      <c r="BZ86" s="50" t="s">
        <v>531</v>
      </c>
      <c r="CA86" s="50"/>
      <c r="CB86" s="52"/>
      <c r="CC86" s="93" t="s">
        <v>50</v>
      </c>
      <c r="CD86" s="93" t="s">
        <v>555</v>
      </c>
      <c r="CE86" s="10" t="s">
        <v>518</v>
      </c>
      <c r="CF86" s="36">
        <f t="shared" ca="1" si="3"/>
        <v>45</v>
      </c>
    </row>
    <row r="87" spans="1:141" s="45" customFormat="1">
      <c r="A87" s="25">
        <f>IF(C87=0,"",SUBTOTAL(3,C$3:C87))</f>
        <v>85</v>
      </c>
      <c r="B87" s="95">
        <v>9</v>
      </c>
      <c r="C87" s="95" t="s">
        <v>556</v>
      </c>
      <c r="D87" s="97" t="s">
        <v>557</v>
      </c>
      <c r="E87" s="774" t="e">
        <f>VLOOKUP(C87,'chuyển xếp 2024'!$C$5:$W$328,17,0)</f>
        <v>#N/A</v>
      </c>
      <c r="F87" s="774" t="e">
        <f>VLOOKUP(C87,'chuyển xếp 2024'!$C$5:$W$328,19,0)</f>
        <v>#N/A</v>
      </c>
      <c r="G87" s="96" t="s">
        <v>32</v>
      </c>
      <c r="H87" s="63" t="s">
        <v>33</v>
      </c>
      <c r="I87" s="63" t="s">
        <v>34</v>
      </c>
      <c r="J87" s="96"/>
      <c r="K87" s="97" t="s">
        <v>513</v>
      </c>
      <c r="L87" s="106">
        <v>25708</v>
      </c>
      <c r="M87" s="107">
        <v>40483</v>
      </c>
      <c r="N87" s="847">
        <v>500000</v>
      </c>
      <c r="O87" s="847"/>
      <c r="P87" s="847"/>
      <c r="Q87" s="847"/>
      <c r="R87" s="847"/>
      <c r="S87" s="847"/>
      <c r="T87" s="847"/>
      <c r="U87" s="847"/>
      <c r="V87" s="847"/>
      <c r="W87" s="847"/>
      <c r="X87" s="846"/>
      <c r="Y87" s="846"/>
      <c r="Z87" s="846"/>
      <c r="AA87" s="846"/>
      <c r="AB87" s="846"/>
      <c r="AC87" s="846"/>
      <c r="AD87" s="846"/>
      <c r="AE87" s="846"/>
      <c r="AF87" s="846"/>
      <c r="AG87" s="846"/>
      <c r="AH87" s="846"/>
      <c r="AI87" s="846"/>
      <c r="AJ87" s="846"/>
      <c r="AK87" s="846"/>
      <c r="AL87" s="846"/>
      <c r="AM87" s="846"/>
      <c r="AN87" s="846"/>
      <c r="AO87" s="846"/>
      <c r="AP87" s="846"/>
      <c r="AQ87" s="846"/>
      <c r="AR87" s="846"/>
      <c r="AS87" s="846"/>
      <c r="AT87" s="846"/>
      <c r="AU87" s="846"/>
      <c r="AV87" s="846"/>
      <c r="AW87" s="846"/>
      <c r="AX87" s="846"/>
      <c r="AY87" s="846"/>
      <c r="AZ87" s="846"/>
      <c r="BA87" s="846"/>
      <c r="BB87" s="846"/>
      <c r="BC87" s="846"/>
      <c r="BD87" s="846"/>
      <c r="BE87" s="846"/>
      <c r="BF87" s="93" t="s">
        <v>36</v>
      </c>
      <c r="BG87" s="10" t="s">
        <v>558</v>
      </c>
      <c r="BH87" s="10" t="str">
        <f t="shared" ca="1" si="4"/>
        <v xml:space="preserve">15 NĂM 9 THÁNG 18 NGÀY </v>
      </c>
      <c r="BI87" s="33" t="s">
        <v>559</v>
      </c>
      <c r="BJ87" s="33" t="str">
        <f>VLOOKUP(C87,Sheet5!$B$2:$G$253,6,0)</f>
        <v>038070013518</v>
      </c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43"/>
      <c r="BW87" s="43"/>
      <c r="BX87" s="50" t="s">
        <v>232</v>
      </c>
      <c r="BY87" s="44" t="s">
        <v>560</v>
      </c>
      <c r="BZ87" s="50" t="s">
        <v>561</v>
      </c>
      <c r="CA87" s="50"/>
      <c r="CB87" s="52"/>
      <c r="CC87" s="93" t="s">
        <v>156</v>
      </c>
      <c r="CD87" s="93"/>
      <c r="CE87" s="10" t="s">
        <v>518</v>
      </c>
      <c r="CF87" s="36">
        <f t="shared" ca="1" si="3"/>
        <v>56</v>
      </c>
    </row>
    <row r="88" spans="1:141" s="45" customFormat="1">
      <c r="A88" s="25">
        <f>IF(C88=0,"",SUBTOTAL(3,C$3:C88))</f>
        <v>86</v>
      </c>
      <c r="B88" s="95">
        <v>10</v>
      </c>
      <c r="C88" s="95" t="s">
        <v>562</v>
      </c>
      <c r="D88" s="96" t="s">
        <v>563</v>
      </c>
      <c r="E88" s="774">
        <f>VLOOKUP(C88,'chuyển xếp 2024'!$C$5:$W$328,17,0)</f>
        <v>6510000</v>
      </c>
      <c r="F88" s="774">
        <f>VLOOKUP(C88,'chuyển xếp 2024'!$C$5:$W$328,19,0)</f>
        <v>0</v>
      </c>
      <c r="G88" s="96" t="s">
        <v>32</v>
      </c>
      <c r="H88" s="63" t="s">
        <v>33</v>
      </c>
      <c r="I88" s="63" t="s">
        <v>34</v>
      </c>
      <c r="J88" s="96"/>
      <c r="K88" s="97" t="s">
        <v>513</v>
      </c>
      <c r="L88" s="106">
        <v>28992</v>
      </c>
      <c r="M88" s="107">
        <v>41092</v>
      </c>
      <c r="N88" s="847">
        <v>500000</v>
      </c>
      <c r="O88" s="847"/>
      <c r="P88" s="847"/>
      <c r="Q88" s="847"/>
      <c r="R88" s="847"/>
      <c r="S88" s="847"/>
      <c r="T88" s="847"/>
      <c r="U88" s="847"/>
      <c r="V88" s="847"/>
      <c r="W88" s="847"/>
      <c r="X88" s="846"/>
      <c r="Y88" s="846"/>
      <c r="Z88" s="846"/>
      <c r="AA88" s="846"/>
      <c r="AB88" s="846"/>
      <c r="AC88" s="846"/>
      <c r="AD88" s="846"/>
      <c r="AE88" s="846"/>
      <c r="AF88" s="846"/>
      <c r="AG88" s="846"/>
      <c r="AH88" s="846"/>
      <c r="AI88" s="846"/>
      <c r="AJ88" s="846"/>
      <c r="AK88" s="846"/>
      <c r="AL88" s="846"/>
      <c r="AM88" s="846"/>
      <c r="AN88" s="846"/>
      <c r="AO88" s="846"/>
      <c r="AP88" s="846"/>
      <c r="AQ88" s="846"/>
      <c r="AR88" s="846"/>
      <c r="AS88" s="846"/>
      <c r="AT88" s="846"/>
      <c r="AU88" s="846"/>
      <c r="AV88" s="846"/>
      <c r="AW88" s="846"/>
      <c r="AX88" s="846"/>
      <c r="AY88" s="846"/>
      <c r="AZ88" s="846"/>
      <c r="BA88" s="846"/>
      <c r="BB88" s="846"/>
      <c r="BC88" s="846"/>
      <c r="BD88" s="846"/>
      <c r="BE88" s="846"/>
      <c r="BF88" s="93" t="s">
        <v>36</v>
      </c>
      <c r="BG88" s="10" t="s">
        <v>564</v>
      </c>
      <c r="BH88" s="10" t="str">
        <f t="shared" ca="1" si="4"/>
        <v xml:space="preserve">14 NĂM 1 THÁNG 17 NGÀY </v>
      </c>
      <c r="BI88" s="33" t="s">
        <v>565</v>
      </c>
      <c r="BJ88" s="33" t="str">
        <f>VLOOKUP(C88,Sheet5!$B$2:$G$253,6,0)</f>
        <v>037079000810</v>
      </c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43"/>
      <c r="BW88" s="43"/>
      <c r="BX88" s="50" t="s">
        <v>232</v>
      </c>
      <c r="BY88" s="44" t="s">
        <v>566</v>
      </c>
      <c r="BZ88" s="50" t="s">
        <v>567</v>
      </c>
      <c r="CA88" s="50"/>
      <c r="CB88" s="52"/>
      <c r="CC88" s="93" t="s">
        <v>156</v>
      </c>
      <c r="CD88" s="93"/>
      <c r="CE88" s="10" t="s">
        <v>518</v>
      </c>
      <c r="CF88" s="36">
        <f t="shared" ca="1" si="3"/>
        <v>47</v>
      </c>
    </row>
    <row r="89" spans="1:141" s="45" customFormat="1">
      <c r="A89" s="25">
        <f>IF(C89=0,"",SUBTOTAL(3,C$3:C89))</f>
        <v>87</v>
      </c>
      <c r="B89" s="95">
        <v>11</v>
      </c>
      <c r="C89" s="95" t="s">
        <v>568</v>
      </c>
      <c r="D89" s="96" t="s">
        <v>569</v>
      </c>
      <c r="E89" s="774">
        <f>VLOOKUP(C89,'chuyển xếp 2024'!$C$5:$W$328,17,0)</f>
        <v>6966000</v>
      </c>
      <c r="F89" s="774">
        <f>VLOOKUP(C89,'chuyển xếp 2024'!$C$5:$W$328,19,0)</f>
        <v>0</v>
      </c>
      <c r="G89" s="96" t="s">
        <v>32</v>
      </c>
      <c r="H89" s="63" t="s">
        <v>33</v>
      </c>
      <c r="I89" s="63" t="s">
        <v>34</v>
      </c>
      <c r="J89" s="96"/>
      <c r="K89" s="97" t="s">
        <v>513</v>
      </c>
      <c r="L89" s="106">
        <v>32311</v>
      </c>
      <c r="M89" s="107">
        <v>41339</v>
      </c>
      <c r="N89" s="847">
        <v>500000</v>
      </c>
      <c r="O89" s="847"/>
      <c r="P89" s="847"/>
      <c r="Q89" s="847"/>
      <c r="R89" s="847"/>
      <c r="S89" s="847"/>
      <c r="T89" s="847"/>
      <c r="U89" s="847"/>
      <c r="V89" s="847"/>
      <c r="W89" s="847"/>
      <c r="X89" s="846"/>
      <c r="Y89" s="846"/>
      <c r="Z89" s="846"/>
      <c r="AA89" s="846"/>
      <c r="AB89" s="846"/>
      <c r="AC89" s="846"/>
      <c r="AD89" s="846"/>
      <c r="AE89" s="846"/>
      <c r="AF89" s="846"/>
      <c r="AG89" s="846"/>
      <c r="AH89" s="846"/>
      <c r="AI89" s="846"/>
      <c r="AJ89" s="846"/>
      <c r="AK89" s="846"/>
      <c r="AL89" s="846"/>
      <c r="AM89" s="846"/>
      <c r="AN89" s="846"/>
      <c r="AO89" s="846"/>
      <c r="AP89" s="846"/>
      <c r="AQ89" s="846"/>
      <c r="AR89" s="846"/>
      <c r="AS89" s="846"/>
      <c r="AT89" s="846"/>
      <c r="AU89" s="846"/>
      <c r="AV89" s="846"/>
      <c r="AW89" s="846"/>
      <c r="AX89" s="846"/>
      <c r="AY89" s="846"/>
      <c r="AZ89" s="846"/>
      <c r="BA89" s="846"/>
      <c r="BB89" s="846"/>
      <c r="BC89" s="846"/>
      <c r="BD89" s="846"/>
      <c r="BE89" s="846"/>
      <c r="BF89" s="93" t="s">
        <v>36</v>
      </c>
      <c r="BG89" s="10" t="s">
        <v>570</v>
      </c>
      <c r="BH89" s="10" t="str">
        <f t="shared" ca="1" si="4"/>
        <v xml:space="preserve">13 NĂM 5 THÁNG 13 NGÀY </v>
      </c>
      <c r="BI89" s="33" t="s">
        <v>571</v>
      </c>
      <c r="BJ89" s="33" t="str">
        <f>VLOOKUP(C89,Sheet5!$B$2:$G$253,6,0)</f>
        <v>092088014526</v>
      </c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43"/>
      <c r="BW89" s="43"/>
      <c r="BX89" s="50" t="s">
        <v>232</v>
      </c>
      <c r="BY89" s="44" t="s">
        <v>486</v>
      </c>
      <c r="BZ89" s="50" t="s">
        <v>572</v>
      </c>
      <c r="CA89" s="50"/>
      <c r="CB89" s="52"/>
      <c r="CC89" s="93" t="s">
        <v>182</v>
      </c>
      <c r="CD89" s="93" t="s">
        <v>573</v>
      </c>
      <c r="CE89" s="10" t="s">
        <v>518</v>
      </c>
      <c r="CF89" s="36">
        <f t="shared" ca="1" si="3"/>
        <v>38</v>
      </c>
    </row>
    <row r="90" spans="1:141" s="430" customFormat="1">
      <c r="A90" s="25">
        <f>IF(C90=0,"",SUBTOTAL(3,C$3:C90))</f>
        <v>88</v>
      </c>
      <c r="B90" s="95">
        <v>12</v>
      </c>
      <c r="C90" s="95" t="s">
        <v>578</v>
      </c>
      <c r="D90" s="96" t="s">
        <v>579</v>
      </c>
      <c r="E90" s="774">
        <f>VLOOKUP(C90,'chuyển xếp 2024'!$C$5:$W$328,17,0)</f>
        <v>6634000</v>
      </c>
      <c r="F90" s="774">
        <f>VLOOKUP(C90,'chuyển xếp 2024'!$C$5:$W$328,19,0)</f>
        <v>0</v>
      </c>
      <c r="G90" s="96" t="s">
        <v>32</v>
      </c>
      <c r="H90" s="63" t="s">
        <v>33</v>
      </c>
      <c r="I90" s="63" t="s">
        <v>34</v>
      </c>
      <c r="J90" s="96"/>
      <c r="K90" s="46" t="s">
        <v>506</v>
      </c>
      <c r="L90" s="106">
        <v>24326</v>
      </c>
      <c r="M90" s="107">
        <v>38768</v>
      </c>
      <c r="N90" s="847">
        <v>500000</v>
      </c>
      <c r="O90" s="847"/>
      <c r="P90" s="847"/>
      <c r="Q90" s="847"/>
      <c r="R90" s="847"/>
      <c r="S90" s="847"/>
      <c r="T90" s="847"/>
      <c r="U90" s="847"/>
      <c r="V90" s="847"/>
      <c r="W90" s="847"/>
      <c r="X90" s="846"/>
      <c r="Y90" s="846"/>
      <c r="Z90" s="846"/>
      <c r="AA90" s="846"/>
      <c r="AB90" s="846"/>
      <c r="AC90" s="846"/>
      <c r="AD90" s="846"/>
      <c r="AE90" s="846"/>
      <c r="AF90" s="846"/>
      <c r="AG90" s="846"/>
      <c r="AH90" s="846"/>
      <c r="AI90" s="846"/>
      <c r="AJ90" s="846"/>
      <c r="AK90" s="846"/>
      <c r="AL90" s="846"/>
      <c r="AM90" s="846"/>
      <c r="AN90" s="846"/>
      <c r="AO90" s="846"/>
      <c r="AP90" s="846"/>
      <c r="AQ90" s="846"/>
      <c r="AR90" s="846"/>
      <c r="AS90" s="846"/>
      <c r="AT90" s="846"/>
      <c r="AU90" s="846"/>
      <c r="AV90" s="846"/>
      <c r="AW90" s="846"/>
      <c r="AX90" s="846"/>
      <c r="AY90" s="846"/>
      <c r="AZ90" s="846"/>
      <c r="BA90" s="846"/>
      <c r="BB90" s="846"/>
      <c r="BC90" s="846"/>
      <c r="BD90" s="846"/>
      <c r="BE90" s="846"/>
      <c r="BF90" s="426" t="s">
        <v>36</v>
      </c>
      <c r="BG90" s="427" t="s">
        <v>580</v>
      </c>
      <c r="BH90" s="427" t="str">
        <f t="shared" ca="1" si="4"/>
        <v xml:space="preserve">20 NĂM 5 THÁNG 30 NGÀY </v>
      </c>
      <c r="BI90" s="428" t="s">
        <v>581</v>
      </c>
      <c r="BJ90" s="428" t="str">
        <f>VLOOKUP(C90,Sheet5!$B$2:$G$253,6,0)</f>
        <v>036066001127</v>
      </c>
      <c r="BK90" s="428"/>
      <c r="BL90" s="428"/>
      <c r="BM90" s="428"/>
      <c r="BN90" s="428"/>
      <c r="BO90" s="428"/>
      <c r="BP90" s="428"/>
      <c r="BQ90" s="428"/>
      <c r="BR90" s="428"/>
      <c r="BS90" s="428"/>
      <c r="BT90" s="428"/>
      <c r="BU90" s="428"/>
      <c r="BV90" s="425"/>
      <c r="BW90" s="425"/>
      <c r="BX90" s="443" t="s">
        <v>232</v>
      </c>
      <c r="BY90" s="429" t="s">
        <v>582</v>
      </c>
      <c r="BZ90" s="443" t="s">
        <v>583</v>
      </c>
      <c r="CA90" s="443"/>
      <c r="CB90" s="422"/>
      <c r="CC90" s="426" t="s">
        <v>93</v>
      </c>
      <c r="CD90" s="426" t="s">
        <v>584</v>
      </c>
      <c r="CE90" s="427" t="s">
        <v>585</v>
      </c>
      <c r="CF90" s="644">
        <f t="shared" ca="1" si="3"/>
        <v>60</v>
      </c>
      <c r="CH90" s="430" t="s">
        <v>2447</v>
      </c>
      <c r="CI90" s="430">
        <v>1</v>
      </c>
      <c r="CJ90" s="430">
        <v>2</v>
      </c>
      <c r="CK90" s="430">
        <v>3</v>
      </c>
      <c r="CL90" s="430">
        <v>4</v>
      </c>
      <c r="CM90" s="430">
        <v>5</v>
      </c>
      <c r="CN90" s="430">
        <v>6</v>
      </c>
      <c r="CO90" s="430">
        <v>7</v>
      </c>
      <c r="CP90" s="430">
        <v>8</v>
      </c>
      <c r="CQ90" s="430">
        <v>9</v>
      </c>
      <c r="CR90" s="430">
        <v>10</v>
      </c>
      <c r="CS90" s="430">
        <v>11</v>
      </c>
      <c r="CT90" s="430">
        <v>12</v>
      </c>
      <c r="CU90" s="430">
        <v>13</v>
      </c>
      <c r="CV90" s="430">
        <v>14</v>
      </c>
      <c r="CW90" s="430">
        <v>15</v>
      </c>
      <c r="CX90" s="430">
        <v>16</v>
      </c>
      <c r="CY90" s="430">
        <v>17</v>
      </c>
      <c r="CZ90" s="430">
        <v>18</v>
      </c>
      <c r="DA90" s="430">
        <v>19</v>
      </c>
      <c r="DB90" s="430">
        <v>20</v>
      </c>
      <c r="DC90" s="430">
        <v>21</v>
      </c>
      <c r="DD90" s="430">
        <v>22</v>
      </c>
      <c r="DE90" s="430">
        <v>23</v>
      </c>
      <c r="DF90" s="430">
        <v>24</v>
      </c>
      <c r="DG90" s="430">
        <v>25</v>
      </c>
      <c r="DH90" s="430">
        <v>26</v>
      </c>
      <c r="DI90" s="430">
        <v>27</v>
      </c>
      <c r="DJ90" s="430">
        <v>28</v>
      </c>
      <c r="DK90" s="430">
        <v>29</v>
      </c>
      <c r="DL90" s="430">
        <v>30</v>
      </c>
      <c r="DM90" s="430">
        <v>31</v>
      </c>
      <c r="DN90" s="430">
        <v>32</v>
      </c>
      <c r="DO90" s="430">
        <v>33</v>
      </c>
      <c r="DP90" s="430">
        <v>34</v>
      </c>
      <c r="DQ90" s="430">
        <v>35</v>
      </c>
      <c r="DR90" s="430">
        <v>36</v>
      </c>
      <c r="DS90" s="430">
        <v>37</v>
      </c>
      <c r="DT90" s="430">
        <v>38</v>
      </c>
      <c r="DU90" s="430">
        <v>39</v>
      </c>
      <c r="DV90" s="430">
        <v>40</v>
      </c>
      <c r="DW90" s="430">
        <v>41</v>
      </c>
      <c r="DX90" s="430">
        <v>42</v>
      </c>
      <c r="DY90" s="430">
        <v>43</v>
      </c>
      <c r="DZ90" s="430">
        <v>44</v>
      </c>
      <c r="EA90" s="430">
        <v>45</v>
      </c>
      <c r="EB90" s="430">
        <v>46</v>
      </c>
      <c r="EC90" s="430">
        <v>47</v>
      </c>
      <c r="ED90" s="430">
        <v>48</v>
      </c>
      <c r="EE90" s="430">
        <v>49</v>
      </c>
      <c r="EF90" s="430">
        <v>50</v>
      </c>
      <c r="EG90" s="430">
        <v>51</v>
      </c>
      <c r="EH90" s="430">
        <v>52</v>
      </c>
      <c r="EI90" s="430">
        <v>53</v>
      </c>
      <c r="EJ90" s="430">
        <v>54</v>
      </c>
      <c r="EK90" s="430" t="s">
        <v>2448</v>
      </c>
    </row>
    <row r="91" spans="1:141" s="45" customFormat="1">
      <c r="A91" s="25">
        <f>IF(C91=0,"",SUBTOTAL(3,C$3:C91))</f>
        <v>89</v>
      </c>
      <c r="B91" s="95">
        <v>13</v>
      </c>
      <c r="C91" s="66" t="s">
        <v>586</v>
      </c>
      <c r="D91" s="67" t="s">
        <v>587</v>
      </c>
      <c r="E91" s="774">
        <f>VLOOKUP(C91,'chuyển xếp 2024'!$C$5:$W$328,17,0)</f>
        <v>6200000</v>
      </c>
      <c r="F91" s="774">
        <f>VLOOKUP(C91,'chuyển xếp 2024'!$C$5:$W$328,19,0)</f>
        <v>0</v>
      </c>
      <c r="G91" s="96" t="s">
        <v>32</v>
      </c>
      <c r="H91" s="63" t="s">
        <v>33</v>
      </c>
      <c r="I91" s="63" t="s">
        <v>34</v>
      </c>
      <c r="J91" s="96"/>
      <c r="K91" s="46" t="s">
        <v>506</v>
      </c>
      <c r="L91" s="106">
        <v>32241</v>
      </c>
      <c r="M91" s="107">
        <v>42125</v>
      </c>
      <c r="N91" s="847">
        <v>500000</v>
      </c>
      <c r="O91" s="847"/>
      <c r="P91" s="847"/>
      <c r="Q91" s="847"/>
      <c r="R91" s="847"/>
      <c r="S91" s="847"/>
      <c r="T91" s="847"/>
      <c r="U91" s="847"/>
      <c r="V91" s="847"/>
      <c r="W91" s="847"/>
      <c r="X91" s="846"/>
      <c r="Y91" s="846"/>
      <c r="Z91" s="846"/>
      <c r="AA91" s="846"/>
      <c r="AB91" s="846"/>
      <c r="AC91" s="846"/>
      <c r="AD91" s="846"/>
      <c r="AE91" s="846"/>
      <c r="AF91" s="846"/>
      <c r="AG91" s="846"/>
      <c r="AH91" s="846"/>
      <c r="AI91" s="846"/>
      <c r="AJ91" s="846"/>
      <c r="AK91" s="846"/>
      <c r="AL91" s="846"/>
      <c r="AM91" s="846"/>
      <c r="AN91" s="846"/>
      <c r="AO91" s="846"/>
      <c r="AP91" s="846"/>
      <c r="AQ91" s="846"/>
      <c r="AR91" s="846"/>
      <c r="AS91" s="846"/>
      <c r="AT91" s="846"/>
      <c r="AU91" s="846"/>
      <c r="AV91" s="846"/>
      <c r="AW91" s="846"/>
      <c r="AX91" s="846"/>
      <c r="AY91" s="846"/>
      <c r="AZ91" s="846"/>
      <c r="BA91" s="846"/>
      <c r="BB91" s="846"/>
      <c r="BC91" s="846"/>
      <c r="BD91" s="846"/>
      <c r="BE91" s="846"/>
      <c r="BF91" s="93" t="s">
        <v>36</v>
      </c>
      <c r="BG91" s="10" t="s">
        <v>588</v>
      </c>
      <c r="BH91" s="10" t="str">
        <f t="shared" ca="1" si="4"/>
        <v xml:space="preserve">11 NĂM 3 THÁNG 18 NGÀY </v>
      </c>
      <c r="BI91" s="33" t="s">
        <v>589</v>
      </c>
      <c r="BJ91" s="33" t="str">
        <f>VLOOKUP(C91,Sheet5!$B$2:$G$253,6,0)</f>
        <v>092088006085</v>
      </c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43"/>
      <c r="BW91" s="43"/>
      <c r="BX91" s="50" t="s">
        <v>232</v>
      </c>
      <c r="BY91" s="44" t="s">
        <v>168</v>
      </c>
      <c r="BZ91" s="50" t="s">
        <v>590</v>
      </c>
      <c r="CA91" s="50"/>
      <c r="CB91" s="52"/>
      <c r="CC91" s="93" t="s">
        <v>182</v>
      </c>
      <c r="CD91" s="93" t="s">
        <v>591</v>
      </c>
      <c r="CE91" s="10" t="s">
        <v>585</v>
      </c>
      <c r="CF91" s="36">
        <f t="shared" ca="1" si="3"/>
        <v>38</v>
      </c>
    </row>
    <row r="92" spans="1:141" s="45" customFormat="1">
      <c r="A92" s="25">
        <f>IF(C92=0,"",SUBTOTAL(3,C$3:C92))</f>
        <v>90</v>
      </c>
      <c r="B92" s="95">
        <v>14</v>
      </c>
      <c r="C92" s="69" t="s">
        <v>592</v>
      </c>
      <c r="D92" s="98" t="s">
        <v>593</v>
      </c>
      <c r="E92" s="774">
        <f>VLOOKUP(C92,'chuyển xếp 2024'!$C$5:$W$328,17,0)</f>
        <v>6084000</v>
      </c>
      <c r="F92" s="774">
        <f>VLOOKUP(C92,'chuyển xếp 2024'!$C$5:$W$328,19,0)</f>
        <v>0</v>
      </c>
      <c r="G92" s="67" t="s">
        <v>32</v>
      </c>
      <c r="H92" s="63" t="s">
        <v>33</v>
      </c>
      <c r="I92" s="63" t="s">
        <v>34</v>
      </c>
      <c r="J92" s="67"/>
      <c r="K92" s="46" t="s">
        <v>506</v>
      </c>
      <c r="L92" s="106">
        <v>29063</v>
      </c>
      <c r="M92" s="107">
        <v>40427</v>
      </c>
      <c r="N92" s="847">
        <v>500000</v>
      </c>
      <c r="O92" s="847"/>
      <c r="P92" s="847"/>
      <c r="Q92" s="847"/>
      <c r="R92" s="847"/>
      <c r="S92" s="847"/>
      <c r="T92" s="847"/>
      <c r="U92" s="847"/>
      <c r="V92" s="847"/>
      <c r="W92" s="847"/>
      <c r="X92" s="846"/>
      <c r="Y92" s="846"/>
      <c r="Z92" s="846"/>
      <c r="AA92" s="846"/>
      <c r="AB92" s="846"/>
      <c r="AC92" s="846"/>
      <c r="AD92" s="846"/>
      <c r="AE92" s="846"/>
      <c r="AF92" s="846"/>
      <c r="AG92" s="846"/>
      <c r="AH92" s="846"/>
      <c r="AI92" s="846"/>
      <c r="AJ92" s="846"/>
      <c r="AK92" s="846"/>
      <c r="AL92" s="846"/>
      <c r="AM92" s="846"/>
      <c r="AN92" s="846"/>
      <c r="AO92" s="846"/>
      <c r="AP92" s="846"/>
      <c r="AQ92" s="846"/>
      <c r="AR92" s="846"/>
      <c r="AS92" s="846"/>
      <c r="AT92" s="846"/>
      <c r="AU92" s="846"/>
      <c r="AV92" s="846"/>
      <c r="AW92" s="846"/>
      <c r="AX92" s="846"/>
      <c r="AY92" s="846"/>
      <c r="AZ92" s="846"/>
      <c r="BA92" s="846"/>
      <c r="BB92" s="846"/>
      <c r="BC92" s="846"/>
      <c r="BD92" s="846"/>
      <c r="BE92" s="846"/>
      <c r="BF92" s="53" t="s">
        <v>36</v>
      </c>
      <c r="BG92" s="10" t="s">
        <v>595</v>
      </c>
      <c r="BH92" s="10" t="str">
        <f t="shared" ca="1" si="4"/>
        <v xml:space="preserve">15 NĂM 11 THÁNG 13 NGÀY </v>
      </c>
      <c r="BI92" s="33" t="s">
        <v>596</v>
      </c>
      <c r="BJ92" s="33" t="str">
        <f>VLOOKUP(C92,Sheet5!$B$2:$G$253,6,0)</f>
        <v>092079008699</v>
      </c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43"/>
      <c r="BW92" s="43"/>
      <c r="BX92" s="50" t="s">
        <v>232</v>
      </c>
      <c r="BY92" s="44" t="s">
        <v>597</v>
      </c>
      <c r="BZ92" s="50" t="s">
        <v>598</v>
      </c>
      <c r="CA92" s="50"/>
      <c r="CB92" s="52"/>
      <c r="CC92" s="50" t="s">
        <v>156</v>
      </c>
      <c r="CD92" s="50"/>
      <c r="CE92" s="10" t="s">
        <v>518</v>
      </c>
      <c r="CF92" s="36">
        <f t="shared" ca="1" si="3"/>
        <v>47</v>
      </c>
    </row>
    <row r="93" spans="1:141" s="45" customFormat="1">
      <c r="A93" s="25">
        <f>IF(C93=0,"",SUBTOTAL(3,C$3:C93))</f>
        <v>91</v>
      </c>
      <c r="B93" s="95">
        <v>15</v>
      </c>
      <c r="C93" s="66" t="s">
        <v>599</v>
      </c>
      <c r="D93" s="67" t="s">
        <v>600</v>
      </c>
      <c r="E93" s="774">
        <f>VLOOKUP(C93,'chuyển xếp 2024'!$C$5:$W$328,17,0)</f>
        <v>6084000</v>
      </c>
      <c r="F93" s="774">
        <f>VLOOKUP(C93,'chuyển xếp 2024'!$C$5:$W$328,19,0)</f>
        <v>0</v>
      </c>
      <c r="G93" s="67" t="s">
        <v>32</v>
      </c>
      <c r="H93" s="63" t="s">
        <v>33</v>
      </c>
      <c r="I93" s="63" t="s">
        <v>34</v>
      </c>
      <c r="J93" s="67"/>
      <c r="K93" s="46" t="s">
        <v>506</v>
      </c>
      <c r="L93" s="107">
        <v>29305</v>
      </c>
      <c r="M93" s="75">
        <v>43817</v>
      </c>
      <c r="N93" s="847">
        <v>500000</v>
      </c>
      <c r="O93" s="847"/>
      <c r="P93" s="847"/>
      <c r="Q93" s="847"/>
      <c r="R93" s="847"/>
      <c r="S93" s="847"/>
      <c r="T93" s="847"/>
      <c r="U93" s="847"/>
      <c r="V93" s="847"/>
      <c r="W93" s="847"/>
      <c r="X93" s="846"/>
      <c r="Y93" s="846"/>
      <c r="Z93" s="846"/>
      <c r="AA93" s="846"/>
      <c r="AB93" s="846"/>
      <c r="AC93" s="846"/>
      <c r="AD93" s="846"/>
      <c r="AE93" s="846"/>
      <c r="AF93" s="846"/>
      <c r="AG93" s="846"/>
      <c r="AH93" s="846"/>
      <c r="AI93" s="846"/>
      <c r="AJ93" s="846"/>
      <c r="AK93" s="846"/>
      <c r="AL93" s="846"/>
      <c r="AM93" s="846"/>
      <c r="AN93" s="846"/>
      <c r="AO93" s="846"/>
      <c r="AP93" s="846"/>
      <c r="AQ93" s="846"/>
      <c r="AR93" s="846"/>
      <c r="AS93" s="846"/>
      <c r="AT93" s="846"/>
      <c r="AU93" s="846"/>
      <c r="AV93" s="846"/>
      <c r="AW93" s="846"/>
      <c r="AX93" s="846"/>
      <c r="AY93" s="846"/>
      <c r="AZ93" s="846"/>
      <c r="BA93" s="846"/>
      <c r="BB93" s="846"/>
      <c r="BC93" s="846"/>
      <c r="BD93" s="846"/>
      <c r="BE93" s="846"/>
      <c r="BF93" s="53" t="s">
        <v>36</v>
      </c>
      <c r="BG93" s="53" t="s">
        <v>601</v>
      </c>
      <c r="BH93" s="10" t="str">
        <f t="shared" ca="1" si="4"/>
        <v xml:space="preserve">6 NĂM 8 THÁNG 1 NGÀY </v>
      </c>
      <c r="BI93" s="33" t="s">
        <v>602</v>
      </c>
      <c r="BJ93" s="33" t="str">
        <f>VLOOKUP(C93,Sheet5!$B$2:$G$253,6,0)</f>
        <v>092080005871</v>
      </c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43"/>
      <c r="BW93" s="43"/>
      <c r="BX93" s="50" t="s">
        <v>232</v>
      </c>
      <c r="BY93" s="44" t="s">
        <v>92</v>
      </c>
      <c r="BZ93" s="50" t="s">
        <v>603</v>
      </c>
      <c r="CA93" s="50"/>
      <c r="CB93" s="52"/>
      <c r="CC93" s="50" t="s">
        <v>156</v>
      </c>
      <c r="CD93" s="50"/>
      <c r="CE93" s="10" t="s">
        <v>518</v>
      </c>
      <c r="CF93" s="36">
        <f t="shared" ca="1" si="3"/>
        <v>46</v>
      </c>
    </row>
    <row r="94" spans="1:141" s="45" customFormat="1">
      <c r="A94" s="25">
        <f>IF(C94=0,"",SUBTOTAL(3,C$3:C94))</f>
        <v>92</v>
      </c>
      <c r="B94" s="95">
        <v>16</v>
      </c>
      <c r="C94" s="66" t="s">
        <v>604</v>
      </c>
      <c r="D94" s="67" t="s">
        <v>605</v>
      </c>
      <c r="E94" s="774">
        <f>VLOOKUP(C94,'chuyển xếp 2024'!$C$5:$W$328,17,0)</f>
        <v>5415000</v>
      </c>
      <c r="F94" s="774">
        <f>VLOOKUP(C94,'chuyển xếp 2024'!$C$5:$W$328,19,0)</f>
        <v>0</v>
      </c>
      <c r="G94" s="67" t="s">
        <v>32</v>
      </c>
      <c r="H94" s="63" t="s">
        <v>33</v>
      </c>
      <c r="I94" s="63" t="s">
        <v>34</v>
      </c>
      <c r="J94" s="67"/>
      <c r="K94" s="46" t="s">
        <v>506</v>
      </c>
      <c r="L94" s="106">
        <v>32771</v>
      </c>
      <c r="M94" s="75">
        <v>43817</v>
      </c>
      <c r="N94" s="847">
        <v>500000</v>
      </c>
      <c r="O94" s="847"/>
      <c r="P94" s="847"/>
      <c r="Q94" s="847"/>
      <c r="R94" s="847"/>
      <c r="S94" s="847"/>
      <c r="T94" s="847"/>
      <c r="U94" s="847"/>
      <c r="V94" s="847"/>
      <c r="W94" s="847"/>
      <c r="X94" s="846"/>
      <c r="Y94" s="846"/>
      <c r="Z94" s="846"/>
      <c r="AA94" s="846"/>
      <c r="AB94" s="846"/>
      <c r="AC94" s="846"/>
      <c r="AD94" s="846"/>
      <c r="AE94" s="846"/>
      <c r="AF94" s="846"/>
      <c r="AG94" s="846"/>
      <c r="AH94" s="846"/>
      <c r="AI94" s="846"/>
      <c r="AJ94" s="846"/>
      <c r="AK94" s="846"/>
      <c r="AL94" s="846"/>
      <c r="AM94" s="846"/>
      <c r="AN94" s="846"/>
      <c r="AO94" s="846"/>
      <c r="AP94" s="846"/>
      <c r="AQ94" s="846"/>
      <c r="AR94" s="846"/>
      <c r="AS94" s="846"/>
      <c r="AT94" s="846"/>
      <c r="AU94" s="846"/>
      <c r="AV94" s="846"/>
      <c r="AW94" s="846"/>
      <c r="AX94" s="846"/>
      <c r="AY94" s="846"/>
      <c r="AZ94" s="846"/>
      <c r="BA94" s="846"/>
      <c r="BB94" s="846"/>
      <c r="BC94" s="846"/>
      <c r="BD94" s="846"/>
      <c r="BE94" s="846"/>
      <c r="BF94" s="53" t="s">
        <v>36</v>
      </c>
      <c r="BG94" s="53" t="s">
        <v>606</v>
      </c>
      <c r="BH94" s="10" t="str">
        <f t="shared" ca="1" si="4"/>
        <v xml:space="preserve">6 NĂM 8 THÁNG 1 NGÀY </v>
      </c>
      <c r="BI94" s="33" t="s">
        <v>607</v>
      </c>
      <c r="BJ94" s="33" t="str">
        <f>VLOOKUP(C94,Sheet5!$B$2:$G$253,6,0)</f>
        <v>092089006543</v>
      </c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43"/>
      <c r="BW94" s="43"/>
      <c r="BX94" s="50" t="s">
        <v>232</v>
      </c>
      <c r="BY94" s="44" t="s">
        <v>92</v>
      </c>
      <c r="BZ94" s="50" t="s">
        <v>608</v>
      </c>
      <c r="CA94" s="50"/>
      <c r="CB94" s="52"/>
      <c r="CC94" s="50" t="s">
        <v>156</v>
      </c>
      <c r="CD94" s="50"/>
      <c r="CE94" s="10" t="s">
        <v>518</v>
      </c>
      <c r="CF94" s="36">
        <f t="shared" ca="1" si="3"/>
        <v>36</v>
      </c>
    </row>
    <row r="95" spans="1:141" s="45" customFormat="1">
      <c r="A95" s="25">
        <f>IF(C95=0,"",SUBTOTAL(3,C$3:C95))</f>
        <v>93</v>
      </c>
      <c r="B95" s="95">
        <v>17</v>
      </c>
      <c r="C95" s="66" t="s">
        <v>609</v>
      </c>
      <c r="D95" s="67" t="s">
        <v>610</v>
      </c>
      <c r="E95" s="774">
        <f>VLOOKUP(C95,'chuyển xếp 2024'!$C$5:$W$328,17,0)</f>
        <v>5686000</v>
      </c>
      <c r="F95" s="774">
        <f>VLOOKUP(C95,'chuyển xếp 2024'!$C$5:$W$328,19,0)</f>
        <v>0</v>
      </c>
      <c r="G95" s="67" t="s">
        <v>32</v>
      </c>
      <c r="H95" s="63" t="s">
        <v>33</v>
      </c>
      <c r="I95" s="63" t="s">
        <v>34</v>
      </c>
      <c r="J95" s="67"/>
      <c r="K95" s="46" t="s">
        <v>513</v>
      </c>
      <c r="L95" s="106">
        <v>35280</v>
      </c>
      <c r="M95" s="75">
        <v>44768</v>
      </c>
      <c r="N95" s="847">
        <v>500000</v>
      </c>
      <c r="O95" s="847"/>
      <c r="P95" s="847"/>
      <c r="Q95" s="847"/>
      <c r="R95" s="847"/>
      <c r="S95" s="847"/>
      <c r="T95" s="847"/>
      <c r="U95" s="847"/>
      <c r="V95" s="847"/>
      <c r="W95" s="847"/>
      <c r="X95" s="846"/>
      <c r="Y95" s="846"/>
      <c r="Z95" s="846"/>
      <c r="AA95" s="846"/>
      <c r="AB95" s="846"/>
      <c r="AC95" s="846"/>
      <c r="AD95" s="846"/>
      <c r="AE95" s="846"/>
      <c r="AF95" s="846"/>
      <c r="AG95" s="846"/>
      <c r="AH95" s="846"/>
      <c r="AI95" s="846"/>
      <c r="AJ95" s="846"/>
      <c r="AK95" s="846"/>
      <c r="AL95" s="846"/>
      <c r="AM95" s="846"/>
      <c r="AN95" s="846"/>
      <c r="AO95" s="846"/>
      <c r="AP95" s="846"/>
      <c r="AQ95" s="846"/>
      <c r="AR95" s="846"/>
      <c r="AS95" s="846"/>
      <c r="AT95" s="846"/>
      <c r="AU95" s="846"/>
      <c r="AV95" s="846"/>
      <c r="AW95" s="846"/>
      <c r="AX95" s="846"/>
      <c r="AY95" s="846"/>
      <c r="AZ95" s="846"/>
      <c r="BA95" s="846"/>
      <c r="BB95" s="846"/>
      <c r="BC95" s="846"/>
      <c r="BD95" s="846"/>
      <c r="BE95" s="846"/>
      <c r="BF95" s="53" t="s">
        <v>36</v>
      </c>
      <c r="BG95" s="53" t="s">
        <v>611</v>
      </c>
      <c r="BH95" s="10" t="str">
        <f t="shared" ca="1" si="4"/>
        <v xml:space="preserve">4 NĂM 0 THÁNG 24 NGÀY </v>
      </c>
      <c r="BI95" s="60" t="s">
        <v>612</v>
      </c>
      <c r="BJ95" s="33" t="str">
        <f>VLOOKUP(C95,Sheet5!$B$2:$G$253,6,0)</f>
        <v>089096010155</v>
      </c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43">
        <v>42972</v>
      </c>
      <c r="BW95" s="43"/>
      <c r="BX95" s="50" t="s">
        <v>232</v>
      </c>
      <c r="BY95" s="44" t="s">
        <v>613</v>
      </c>
      <c r="BZ95" s="50" t="s">
        <v>614</v>
      </c>
      <c r="CA95" s="50"/>
      <c r="CB95" s="52" t="s">
        <v>615</v>
      </c>
      <c r="CC95" s="50" t="s">
        <v>156</v>
      </c>
      <c r="CD95" s="50"/>
      <c r="CE95" s="10" t="s">
        <v>518</v>
      </c>
      <c r="CF95" s="36">
        <f t="shared" ca="1" si="3"/>
        <v>30</v>
      </c>
    </row>
    <row r="96" spans="1:141" s="36" customFormat="1">
      <c r="A96" s="25">
        <f>IF(C96=0,"",SUBTOTAL(3,C$3:C96))</f>
        <v>94</v>
      </c>
      <c r="B96" s="95">
        <v>18</v>
      </c>
      <c r="C96" s="66" t="s">
        <v>1925</v>
      </c>
      <c r="D96" s="67" t="s">
        <v>1865</v>
      </c>
      <c r="E96" s="774">
        <f>VLOOKUP(C96,'chuyển xếp 2024'!$C$5:$W$328,17,0)</f>
        <v>5061000</v>
      </c>
      <c r="F96" s="774">
        <f>VLOOKUP(C96,'chuyển xếp 2024'!$C$5:$W$328,19,0)</f>
        <v>0</v>
      </c>
      <c r="G96" s="67" t="s">
        <v>32</v>
      </c>
      <c r="H96" s="63" t="s">
        <v>33</v>
      </c>
      <c r="I96" s="63" t="s">
        <v>34</v>
      </c>
      <c r="J96" s="67"/>
      <c r="K96" s="46" t="s">
        <v>513</v>
      </c>
      <c r="L96" s="106">
        <v>35677</v>
      </c>
      <c r="M96" s="75">
        <v>45170</v>
      </c>
      <c r="N96" s="847">
        <v>500000</v>
      </c>
      <c r="O96" s="847"/>
      <c r="P96" s="847"/>
      <c r="Q96" s="847"/>
      <c r="R96" s="847"/>
      <c r="S96" s="847"/>
      <c r="T96" s="847"/>
      <c r="U96" s="847"/>
      <c r="V96" s="847"/>
      <c r="W96" s="847"/>
      <c r="X96" s="846"/>
      <c r="Y96" s="846"/>
      <c r="Z96" s="846"/>
      <c r="AA96" s="846"/>
      <c r="AB96" s="846"/>
      <c r="AC96" s="846"/>
      <c r="AD96" s="846"/>
      <c r="AE96" s="846"/>
      <c r="AF96" s="846"/>
      <c r="AG96" s="846"/>
      <c r="AH96" s="846"/>
      <c r="AI96" s="846"/>
      <c r="AJ96" s="846"/>
      <c r="AK96" s="846"/>
      <c r="AL96" s="846"/>
      <c r="AM96" s="846"/>
      <c r="AN96" s="846"/>
      <c r="AO96" s="846"/>
      <c r="AP96" s="846"/>
      <c r="AQ96" s="846"/>
      <c r="AR96" s="846"/>
      <c r="AS96" s="846"/>
      <c r="AT96" s="846"/>
      <c r="AU96" s="846"/>
      <c r="AV96" s="846"/>
      <c r="AW96" s="846"/>
      <c r="AX96" s="846"/>
      <c r="AY96" s="846"/>
      <c r="AZ96" s="846"/>
      <c r="BA96" s="846"/>
      <c r="BB96" s="846"/>
      <c r="BC96" s="846"/>
      <c r="BD96" s="846"/>
      <c r="BE96" s="846"/>
      <c r="BF96" s="53" t="s">
        <v>36</v>
      </c>
      <c r="BG96" s="56" t="s">
        <v>1980</v>
      </c>
      <c r="BH96" s="56" t="str">
        <f t="shared" ca="1" si="4"/>
        <v xml:space="preserve">2 NĂM 11 THÁNG 18 NGÀY </v>
      </c>
      <c r="BI96" s="74" t="s">
        <v>1866</v>
      </c>
      <c r="BJ96" s="33" t="s">
        <v>1866</v>
      </c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75">
        <v>44847</v>
      </c>
      <c r="BW96" s="75"/>
      <c r="BX96" s="46" t="s">
        <v>232</v>
      </c>
      <c r="BY96" s="108" t="s">
        <v>1867</v>
      </c>
      <c r="BZ96" s="46" t="s">
        <v>1868</v>
      </c>
      <c r="CA96" s="46"/>
      <c r="CB96" s="66"/>
      <c r="CC96" s="46" t="s">
        <v>93</v>
      </c>
      <c r="CD96" s="46"/>
      <c r="CE96" s="56" t="s">
        <v>518</v>
      </c>
      <c r="CF96" s="36">
        <f t="shared" ca="1" si="3"/>
        <v>28</v>
      </c>
    </row>
    <row r="97" spans="1:84" s="36" customFormat="1">
      <c r="A97" s="25">
        <f>IF(C97=0,"",SUBTOTAL(3,C$3:C97))</f>
        <v>95</v>
      </c>
      <c r="B97" s="95">
        <v>19</v>
      </c>
      <c r="C97" s="66" t="s">
        <v>1926</v>
      </c>
      <c r="D97" s="67" t="s">
        <v>1869</v>
      </c>
      <c r="E97" s="774">
        <f>VLOOKUP(C97,'chuyển xếp 2024'!$C$5:$W$328,17,0)</f>
        <v>5314000</v>
      </c>
      <c r="F97" s="774">
        <f>VLOOKUP(C97,'chuyển xếp 2024'!$C$5:$W$328,19,0)</f>
        <v>0</v>
      </c>
      <c r="G97" s="67" t="s">
        <v>32</v>
      </c>
      <c r="H97" s="63" t="s">
        <v>33</v>
      </c>
      <c r="I97" s="63" t="s">
        <v>34</v>
      </c>
      <c r="J97" s="67"/>
      <c r="K97" s="46" t="s">
        <v>513</v>
      </c>
      <c r="L97" s="106">
        <v>28126</v>
      </c>
      <c r="M97" s="75">
        <v>45170</v>
      </c>
      <c r="N97" s="847">
        <v>500000</v>
      </c>
      <c r="O97" s="847"/>
      <c r="P97" s="847"/>
      <c r="Q97" s="847"/>
      <c r="R97" s="847"/>
      <c r="S97" s="847"/>
      <c r="T97" s="847"/>
      <c r="U97" s="847"/>
      <c r="V97" s="847"/>
      <c r="W97" s="847"/>
      <c r="X97" s="846"/>
      <c r="Y97" s="846"/>
      <c r="Z97" s="846"/>
      <c r="AA97" s="846"/>
      <c r="AB97" s="846"/>
      <c r="AC97" s="846"/>
      <c r="AD97" s="846"/>
      <c r="AE97" s="846"/>
      <c r="AF97" s="846"/>
      <c r="AG97" s="846"/>
      <c r="AH97" s="846"/>
      <c r="AI97" s="846"/>
      <c r="AJ97" s="846"/>
      <c r="AK97" s="846"/>
      <c r="AL97" s="846"/>
      <c r="AM97" s="846"/>
      <c r="AN97" s="846"/>
      <c r="AO97" s="846"/>
      <c r="AP97" s="846"/>
      <c r="AQ97" s="846"/>
      <c r="AR97" s="846"/>
      <c r="AS97" s="846"/>
      <c r="AT97" s="846"/>
      <c r="AU97" s="846"/>
      <c r="AV97" s="846"/>
      <c r="AW97" s="846"/>
      <c r="AX97" s="846"/>
      <c r="AY97" s="846"/>
      <c r="AZ97" s="846"/>
      <c r="BA97" s="846"/>
      <c r="BB97" s="846"/>
      <c r="BC97" s="846"/>
      <c r="BD97" s="846"/>
      <c r="BE97" s="846"/>
      <c r="BF97" s="53" t="s">
        <v>36</v>
      </c>
      <c r="BG97" s="56" t="s">
        <v>1981</v>
      </c>
      <c r="BH97" s="56" t="str">
        <f t="shared" ca="1" si="4"/>
        <v xml:space="preserve">2 NĂM 11 THÁNG 18 NGÀY </v>
      </c>
      <c r="BI97" s="523" t="s">
        <v>1870</v>
      </c>
      <c r="BJ97" s="33" t="s">
        <v>1870</v>
      </c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75">
        <v>44941</v>
      </c>
      <c r="BW97" s="75"/>
      <c r="BX97" s="46" t="s">
        <v>232</v>
      </c>
      <c r="BY97" s="108" t="s">
        <v>745</v>
      </c>
      <c r="BZ97" s="108" t="s">
        <v>1210</v>
      </c>
      <c r="CA97" s="46"/>
      <c r="CB97" s="66"/>
      <c r="CC97" s="46" t="s">
        <v>93</v>
      </c>
      <c r="CD97" s="46"/>
      <c r="CE97" s="56" t="s">
        <v>518</v>
      </c>
      <c r="CF97" s="36">
        <f t="shared" ca="1" si="3"/>
        <v>49</v>
      </c>
    </row>
    <row r="98" spans="1:84" s="36" customFormat="1">
      <c r="A98" s="25">
        <f>IF(C98=0,"",SUBTOTAL(3,C$3:C98))</f>
        <v>96</v>
      </c>
      <c r="B98" s="95">
        <v>20</v>
      </c>
      <c r="C98" s="66" t="s">
        <v>1927</v>
      </c>
      <c r="D98" s="67" t="s">
        <v>1597</v>
      </c>
      <c r="E98" s="774">
        <f>VLOOKUP(C98,'chuyển xếp 2024'!$C$5:$W$328,17,0)</f>
        <v>5314000</v>
      </c>
      <c r="F98" s="774">
        <f>VLOOKUP(C98,'chuyển xếp 2024'!$C$5:$W$328,19,0)</f>
        <v>0</v>
      </c>
      <c r="G98" s="67" t="s">
        <v>32</v>
      </c>
      <c r="H98" s="63" t="s">
        <v>33</v>
      </c>
      <c r="I98" s="63" t="s">
        <v>34</v>
      </c>
      <c r="J98" s="67"/>
      <c r="K98" s="46" t="s">
        <v>513</v>
      </c>
      <c r="L98" s="106">
        <v>31581</v>
      </c>
      <c r="M98" s="75">
        <v>45170</v>
      </c>
      <c r="N98" s="847">
        <v>500000</v>
      </c>
      <c r="O98" s="847"/>
      <c r="P98" s="847"/>
      <c r="Q98" s="847"/>
      <c r="R98" s="847"/>
      <c r="S98" s="847"/>
      <c r="T98" s="847"/>
      <c r="U98" s="847"/>
      <c r="V98" s="847"/>
      <c r="W98" s="847"/>
      <c r="X98" s="846"/>
      <c r="Y98" s="846"/>
      <c r="Z98" s="846"/>
      <c r="AA98" s="846"/>
      <c r="AB98" s="846"/>
      <c r="AC98" s="846"/>
      <c r="AD98" s="846"/>
      <c r="AE98" s="846"/>
      <c r="AF98" s="846"/>
      <c r="AG98" s="846"/>
      <c r="AH98" s="846"/>
      <c r="AI98" s="846"/>
      <c r="AJ98" s="846"/>
      <c r="AK98" s="846"/>
      <c r="AL98" s="846"/>
      <c r="AM98" s="846"/>
      <c r="AN98" s="846"/>
      <c r="AO98" s="846"/>
      <c r="AP98" s="846"/>
      <c r="AQ98" s="846"/>
      <c r="AR98" s="846"/>
      <c r="AS98" s="846"/>
      <c r="AT98" s="846"/>
      <c r="AU98" s="846"/>
      <c r="AV98" s="846"/>
      <c r="AW98" s="846"/>
      <c r="AX98" s="846"/>
      <c r="AY98" s="846"/>
      <c r="AZ98" s="846"/>
      <c r="BA98" s="846"/>
      <c r="BB98" s="846"/>
      <c r="BC98" s="846"/>
      <c r="BD98" s="846"/>
      <c r="BE98" s="846"/>
      <c r="BF98" s="53" t="s">
        <v>36</v>
      </c>
      <c r="BG98" s="56" t="s">
        <v>1979</v>
      </c>
      <c r="BH98" s="56" t="str">
        <f t="shared" ca="1" si="4"/>
        <v xml:space="preserve">2 NĂM 11 THÁNG 18 NGÀY </v>
      </c>
      <c r="BI98" s="74" t="s">
        <v>1871</v>
      </c>
      <c r="BJ98" s="33" t="s">
        <v>1871</v>
      </c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75">
        <v>44345</v>
      </c>
      <c r="BW98" s="75"/>
      <c r="BX98" s="46" t="s">
        <v>232</v>
      </c>
      <c r="BY98" s="108" t="s">
        <v>745</v>
      </c>
      <c r="BZ98" s="108" t="s">
        <v>1011</v>
      </c>
      <c r="CA98" s="46"/>
      <c r="CB98" s="66"/>
      <c r="CC98" s="46" t="s">
        <v>93</v>
      </c>
      <c r="CD98" s="46"/>
      <c r="CE98" s="56" t="s">
        <v>518</v>
      </c>
      <c r="CF98" s="36">
        <f t="shared" ca="1" si="3"/>
        <v>40</v>
      </c>
    </row>
    <row r="99" spans="1:84" s="491" customFormat="1">
      <c r="A99" s="25">
        <f>IF(C99=0,"",SUBTOTAL(3,C$3:C99))</f>
        <v>97</v>
      </c>
      <c r="B99" s="95">
        <v>21</v>
      </c>
      <c r="C99" s="66" t="s">
        <v>2290</v>
      </c>
      <c r="D99" s="67" t="s">
        <v>2291</v>
      </c>
      <c r="E99" s="774">
        <f>VLOOKUP(C99,'chuyển xếp 2024'!$C$5:$W$328,17,0)</f>
        <v>5314000</v>
      </c>
      <c r="F99" s="774">
        <f>VLOOKUP(C99,'chuyển xếp 2024'!$C$5:$W$328,19,0)</f>
        <v>0</v>
      </c>
      <c r="G99" s="67" t="s">
        <v>32</v>
      </c>
      <c r="H99" s="63" t="s">
        <v>33</v>
      </c>
      <c r="I99" s="63" t="s">
        <v>34</v>
      </c>
      <c r="J99" s="67"/>
      <c r="K99" s="46" t="s">
        <v>513</v>
      </c>
      <c r="L99" s="106">
        <v>31397</v>
      </c>
      <c r="M99" s="75">
        <v>45261</v>
      </c>
      <c r="N99" s="847">
        <v>500000</v>
      </c>
      <c r="O99" s="847"/>
      <c r="P99" s="847"/>
      <c r="Q99" s="847"/>
      <c r="R99" s="847"/>
      <c r="S99" s="847"/>
      <c r="T99" s="847"/>
      <c r="U99" s="847"/>
      <c r="V99" s="847"/>
      <c r="W99" s="847"/>
      <c r="X99" s="846"/>
      <c r="Y99" s="846"/>
      <c r="Z99" s="846"/>
      <c r="AA99" s="846"/>
      <c r="AB99" s="846"/>
      <c r="AC99" s="846"/>
      <c r="AD99" s="846"/>
      <c r="AE99" s="846"/>
      <c r="AF99" s="846"/>
      <c r="AG99" s="846"/>
      <c r="AH99" s="846"/>
      <c r="AI99" s="846"/>
      <c r="AJ99" s="846"/>
      <c r="AK99" s="846"/>
      <c r="AL99" s="846"/>
      <c r="AM99" s="846"/>
      <c r="AN99" s="846"/>
      <c r="AO99" s="846"/>
      <c r="AP99" s="846"/>
      <c r="AQ99" s="846"/>
      <c r="AR99" s="846"/>
      <c r="AS99" s="846"/>
      <c r="AT99" s="846"/>
      <c r="AU99" s="846"/>
      <c r="AV99" s="846"/>
      <c r="AW99" s="846"/>
      <c r="AX99" s="846"/>
      <c r="AY99" s="846"/>
      <c r="AZ99" s="846"/>
      <c r="BA99" s="846"/>
      <c r="BB99" s="846"/>
      <c r="BC99" s="846"/>
      <c r="BD99" s="846"/>
      <c r="BE99" s="846"/>
      <c r="BF99" s="53" t="s">
        <v>36</v>
      </c>
      <c r="BG99" s="484" t="s">
        <v>2292</v>
      </c>
      <c r="BH99" s="484" t="str">
        <f t="shared" ca="1" si="4"/>
        <v xml:space="preserve">2 NĂM 8 THÁNG 18 NGÀY </v>
      </c>
      <c r="BI99" s="528" t="s">
        <v>2293</v>
      </c>
      <c r="BJ99" s="33" t="s">
        <v>2293</v>
      </c>
      <c r="BK99" s="487"/>
      <c r="BL99" s="487"/>
      <c r="BM99" s="487"/>
      <c r="BN99" s="487"/>
      <c r="BO99" s="487"/>
      <c r="BP99" s="487"/>
      <c r="BQ99" s="487"/>
      <c r="BR99" s="487"/>
      <c r="BS99" s="487"/>
      <c r="BT99" s="487"/>
      <c r="BU99" s="487"/>
      <c r="BV99" s="488">
        <v>44853</v>
      </c>
      <c r="BW99" s="488"/>
      <c r="BX99" s="499" t="s">
        <v>232</v>
      </c>
      <c r="BY99" s="489" t="s">
        <v>2294</v>
      </c>
      <c r="BZ99" s="489" t="s">
        <v>2294</v>
      </c>
      <c r="CA99" s="499"/>
      <c r="CB99" s="480"/>
      <c r="CC99" s="46" t="s">
        <v>93</v>
      </c>
      <c r="CD99" s="499"/>
      <c r="CE99" s="56" t="s">
        <v>518</v>
      </c>
      <c r="CF99" s="491">
        <f t="shared" ca="1" si="3"/>
        <v>40</v>
      </c>
    </row>
    <row r="100" spans="1:84" s="430" customFormat="1">
      <c r="A100" s="25">
        <f>IF(C100=0,"",SUBTOTAL(3,C$3:C100))</f>
        <v>98</v>
      </c>
      <c r="B100" s="856">
        <v>1</v>
      </c>
      <c r="C100" s="103" t="s">
        <v>619</v>
      </c>
      <c r="D100" s="104" t="s">
        <v>620</v>
      </c>
      <c r="E100" s="774">
        <f>VLOOKUP(C100,'chuyển xếp 2024'!$C$5:$W$328,17,0)</f>
        <v>7873000</v>
      </c>
      <c r="F100" s="774">
        <f>VLOOKUP(C100,'chuyển xếp 2024'!$C$5:$W$328,19,0)</f>
        <v>1419000</v>
      </c>
      <c r="G100" s="104" t="s">
        <v>32</v>
      </c>
      <c r="H100" s="63" t="s">
        <v>33</v>
      </c>
      <c r="I100" s="63" t="s">
        <v>34</v>
      </c>
      <c r="J100" s="104" t="s">
        <v>469</v>
      </c>
      <c r="K100" s="46" t="s">
        <v>621</v>
      </c>
      <c r="L100" s="106">
        <v>24660</v>
      </c>
      <c r="M100" s="107">
        <v>32024</v>
      </c>
      <c r="N100" s="847">
        <v>500000</v>
      </c>
      <c r="O100" s="834"/>
      <c r="P100" s="834"/>
      <c r="Q100" s="834"/>
      <c r="R100" s="834"/>
      <c r="S100" s="834"/>
      <c r="T100" s="834"/>
      <c r="U100" s="834"/>
      <c r="V100" s="834"/>
      <c r="W100" s="834"/>
      <c r="X100" s="838"/>
      <c r="Y100" s="838"/>
      <c r="Z100" s="838"/>
      <c r="AA100" s="838"/>
      <c r="AB100" s="838"/>
      <c r="AC100" s="838"/>
      <c r="AD100" s="838"/>
      <c r="AE100" s="838"/>
      <c r="AF100" s="838"/>
      <c r="AG100" s="838"/>
      <c r="AH100" s="838"/>
      <c r="AI100" s="838"/>
      <c r="AJ100" s="838"/>
      <c r="AK100" s="838"/>
      <c r="AL100" s="838"/>
      <c r="AM100" s="838"/>
      <c r="AN100" s="838"/>
      <c r="AO100" s="838"/>
      <c r="AP100" s="838"/>
      <c r="AQ100" s="838"/>
      <c r="AR100" s="838"/>
      <c r="AS100" s="838"/>
      <c r="AT100" s="838"/>
      <c r="AU100" s="838"/>
      <c r="AV100" s="838"/>
      <c r="AW100" s="838"/>
      <c r="AX100" s="838"/>
      <c r="AY100" s="838"/>
      <c r="AZ100" s="838"/>
      <c r="BA100" s="838"/>
      <c r="BB100" s="838"/>
      <c r="BC100" s="838"/>
      <c r="BD100" s="838"/>
      <c r="BE100" s="838"/>
      <c r="BF100" s="426" t="s">
        <v>36</v>
      </c>
      <c r="BG100" s="427" t="s">
        <v>622</v>
      </c>
      <c r="BH100" s="427" t="str">
        <f t="shared" ca="1" si="4"/>
        <v xml:space="preserve">38 NĂM 11 THÁNG 15 NGÀY </v>
      </c>
      <c r="BI100" s="428" t="s">
        <v>623</v>
      </c>
      <c r="BJ100" s="428" t="str">
        <f>VLOOKUP(C100,Sheet5!$B$2:$G$253,6,0)</f>
        <v>045067001245</v>
      </c>
      <c r="BK100" s="428"/>
      <c r="BL100" s="428"/>
      <c r="BM100" s="428"/>
      <c r="BN100" s="428"/>
      <c r="BO100" s="428"/>
      <c r="BP100" s="428"/>
      <c r="BQ100" s="428"/>
      <c r="BR100" s="428"/>
      <c r="BS100" s="428"/>
      <c r="BT100" s="428"/>
      <c r="BU100" s="428"/>
      <c r="BV100" s="425"/>
      <c r="BW100" s="425"/>
      <c r="BX100" s="443" t="s">
        <v>232</v>
      </c>
      <c r="BY100" s="429" t="s">
        <v>382</v>
      </c>
      <c r="BZ100" s="443" t="s">
        <v>624</v>
      </c>
      <c r="CA100" s="443" t="s">
        <v>624</v>
      </c>
      <c r="CB100" s="422"/>
      <c r="CC100" s="426" t="s">
        <v>625</v>
      </c>
      <c r="CD100" s="426"/>
      <c r="CE100" s="427" t="s">
        <v>73</v>
      </c>
      <c r="CF100" s="644">
        <f t="shared" ca="1" si="3"/>
        <v>59</v>
      </c>
    </row>
    <row r="101" spans="1:84" s="45" customFormat="1">
      <c r="A101" s="25">
        <f>IF(C101=0,"",SUBTOTAL(3,C$3:C101))</f>
        <v>99</v>
      </c>
      <c r="B101" s="856">
        <v>2</v>
      </c>
      <c r="C101" s="103" t="s">
        <v>626</v>
      </c>
      <c r="D101" s="104" t="s">
        <v>627</v>
      </c>
      <c r="E101" s="774">
        <f>VLOOKUP(C101,'chuyển xếp 2024'!$C$5:$W$328,17,0)</f>
        <v>6906000</v>
      </c>
      <c r="F101" s="774">
        <f>VLOOKUP(C101,'chuyển xếp 2024'!$C$5:$W$328,19,0)</f>
        <v>0</v>
      </c>
      <c r="G101" s="104" t="s">
        <v>32</v>
      </c>
      <c r="H101" s="63" t="s">
        <v>33</v>
      </c>
      <c r="I101" s="63" t="s">
        <v>489</v>
      </c>
      <c r="J101" s="104"/>
      <c r="K101" s="46" t="s">
        <v>621</v>
      </c>
      <c r="L101" s="106">
        <v>28787</v>
      </c>
      <c r="M101" s="107">
        <v>38596</v>
      </c>
      <c r="N101" s="847">
        <v>500000</v>
      </c>
      <c r="O101" s="834"/>
      <c r="P101" s="834"/>
      <c r="Q101" s="834"/>
      <c r="R101" s="834"/>
      <c r="S101" s="834"/>
      <c r="T101" s="834"/>
      <c r="U101" s="834"/>
      <c r="V101" s="834"/>
      <c r="W101" s="834"/>
      <c r="X101" s="832"/>
      <c r="Y101" s="832"/>
      <c r="Z101" s="832"/>
      <c r="AA101" s="832"/>
      <c r="AB101" s="832"/>
      <c r="AC101" s="832"/>
      <c r="AD101" s="832"/>
      <c r="AE101" s="832"/>
      <c r="AF101" s="832"/>
      <c r="AG101" s="832"/>
      <c r="AH101" s="832"/>
      <c r="AI101" s="832"/>
      <c r="AJ101" s="832"/>
      <c r="AK101" s="832"/>
      <c r="AL101" s="832"/>
      <c r="AM101" s="832"/>
      <c r="AN101" s="832"/>
      <c r="AO101" s="832"/>
      <c r="AP101" s="832"/>
      <c r="AQ101" s="832"/>
      <c r="AR101" s="832"/>
      <c r="AS101" s="832"/>
      <c r="AT101" s="832"/>
      <c r="AU101" s="832"/>
      <c r="AV101" s="832"/>
      <c r="AW101" s="832"/>
      <c r="AX101" s="832"/>
      <c r="AY101" s="832"/>
      <c r="AZ101" s="832"/>
      <c r="BA101" s="832"/>
      <c r="BB101" s="832"/>
      <c r="BC101" s="832"/>
      <c r="BD101" s="832"/>
      <c r="BE101" s="832"/>
      <c r="BF101" s="93" t="s">
        <v>36</v>
      </c>
      <c r="BG101" s="10" t="s">
        <v>628</v>
      </c>
      <c r="BH101" s="10" t="str">
        <f t="shared" ca="1" si="4"/>
        <v xml:space="preserve">20 NĂM 11 THÁNG 18 NGÀY </v>
      </c>
      <c r="BI101" s="33" t="s">
        <v>629</v>
      </c>
      <c r="BJ101" s="33" t="str">
        <f>VLOOKUP(C101,Sheet5!$B$2:$G$253,6,0)</f>
        <v>024078000504</v>
      </c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43"/>
      <c r="BW101" s="43"/>
      <c r="BX101" s="50" t="s">
        <v>232</v>
      </c>
      <c r="BY101" s="44" t="s">
        <v>630</v>
      </c>
      <c r="BZ101" s="50" t="s">
        <v>631</v>
      </c>
      <c r="CA101" s="50" t="s">
        <v>631</v>
      </c>
      <c r="CB101" s="52"/>
      <c r="CC101" s="93" t="s">
        <v>625</v>
      </c>
      <c r="CD101" s="93"/>
      <c r="CE101" s="10" t="s">
        <v>632</v>
      </c>
      <c r="CF101" s="36">
        <f t="shared" ca="1" si="3"/>
        <v>47</v>
      </c>
    </row>
    <row r="102" spans="1:84" s="45" customFormat="1">
      <c r="A102" s="25">
        <f>IF(C102=0,"",SUBTOTAL(3,C$3:C102))</f>
        <v>100</v>
      </c>
      <c r="B102" s="856">
        <v>3</v>
      </c>
      <c r="C102" s="103" t="s">
        <v>633</v>
      </c>
      <c r="D102" s="104" t="s">
        <v>634</v>
      </c>
      <c r="E102" s="774">
        <f>VLOOKUP(C102,'chuyển xếp 2024'!$C$5:$W$328,17,0)</f>
        <v>7873000</v>
      </c>
      <c r="F102" s="774">
        <f>VLOOKUP(C102,'chuyển xếp 2024'!$C$5:$W$328,19,0)</f>
        <v>0</v>
      </c>
      <c r="G102" s="104" t="s">
        <v>32</v>
      </c>
      <c r="H102" s="63" t="s">
        <v>33</v>
      </c>
      <c r="I102" s="63" t="s">
        <v>34</v>
      </c>
      <c r="J102" s="104"/>
      <c r="K102" s="46" t="s">
        <v>621</v>
      </c>
      <c r="L102" s="106">
        <v>30395</v>
      </c>
      <c r="M102" s="107">
        <v>37803</v>
      </c>
      <c r="N102" s="847">
        <v>500000</v>
      </c>
      <c r="O102" s="834"/>
      <c r="P102" s="834"/>
      <c r="Q102" s="834"/>
      <c r="R102" s="834"/>
      <c r="S102" s="834"/>
      <c r="T102" s="834"/>
      <c r="U102" s="834"/>
      <c r="V102" s="834"/>
      <c r="W102" s="834"/>
      <c r="X102" s="832"/>
      <c r="Y102" s="832"/>
      <c r="Z102" s="832"/>
      <c r="AA102" s="832"/>
      <c r="AB102" s="832"/>
      <c r="AC102" s="832"/>
      <c r="AD102" s="832"/>
      <c r="AE102" s="832"/>
      <c r="AF102" s="832"/>
      <c r="AG102" s="832"/>
      <c r="AH102" s="832"/>
      <c r="AI102" s="832"/>
      <c r="AJ102" s="832"/>
      <c r="AK102" s="832"/>
      <c r="AL102" s="832"/>
      <c r="AM102" s="832"/>
      <c r="AN102" s="832"/>
      <c r="AO102" s="832"/>
      <c r="AP102" s="832"/>
      <c r="AQ102" s="832"/>
      <c r="AR102" s="832"/>
      <c r="AS102" s="832"/>
      <c r="AT102" s="832"/>
      <c r="AU102" s="832"/>
      <c r="AV102" s="832"/>
      <c r="AW102" s="832"/>
      <c r="AX102" s="832"/>
      <c r="AY102" s="832"/>
      <c r="AZ102" s="832"/>
      <c r="BA102" s="832"/>
      <c r="BB102" s="832"/>
      <c r="BC102" s="832"/>
      <c r="BD102" s="832"/>
      <c r="BE102" s="832"/>
      <c r="BF102" s="93" t="s">
        <v>36</v>
      </c>
      <c r="BG102" s="10" t="s">
        <v>635</v>
      </c>
      <c r="BH102" s="10" t="str">
        <f t="shared" ca="1" si="4"/>
        <v xml:space="preserve">23 NĂM 1 THÁNG 18 NGÀY </v>
      </c>
      <c r="BI102" s="54" t="s">
        <v>636</v>
      </c>
      <c r="BJ102" s="33" t="str">
        <f>VLOOKUP(C102,Sheet5!$B$2:$G$253,6,0)</f>
        <v>092083003624</v>
      </c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43">
        <v>42901</v>
      </c>
      <c r="BW102" s="43"/>
      <c r="BX102" s="50" t="s">
        <v>232</v>
      </c>
      <c r="BY102" s="44" t="s">
        <v>168</v>
      </c>
      <c r="BZ102" s="50" t="s">
        <v>637</v>
      </c>
      <c r="CA102" s="50" t="s">
        <v>637</v>
      </c>
      <c r="CB102" s="52"/>
      <c r="CC102" s="93" t="s">
        <v>625</v>
      </c>
      <c r="CD102" s="93"/>
      <c r="CE102" s="10" t="s">
        <v>632</v>
      </c>
      <c r="CF102" s="36">
        <f t="shared" ca="1" si="3"/>
        <v>43</v>
      </c>
    </row>
    <row r="103" spans="1:84" s="36" customFormat="1">
      <c r="A103" s="25">
        <f>IF(C103=0,"",SUBTOTAL(3,C$3:C103))</f>
        <v>101</v>
      </c>
      <c r="B103" s="856">
        <v>4</v>
      </c>
      <c r="C103" s="103" t="s">
        <v>638</v>
      </c>
      <c r="D103" s="104" t="s">
        <v>1739</v>
      </c>
      <c r="E103" s="774">
        <f>VLOOKUP(C103,'chuyển xếp 2024'!$C$5:$W$328,17,0)</f>
        <v>6906000</v>
      </c>
      <c r="F103" s="774">
        <f>VLOOKUP(C103,'chuyển xếp 2024'!$C$5:$W$328,19,0)</f>
        <v>0</v>
      </c>
      <c r="G103" s="104" t="s">
        <v>32</v>
      </c>
      <c r="H103" s="63" t="s">
        <v>33</v>
      </c>
      <c r="I103" s="63" t="s">
        <v>34</v>
      </c>
      <c r="J103" s="104"/>
      <c r="K103" s="46" t="s">
        <v>621</v>
      </c>
      <c r="L103" s="106">
        <v>29666</v>
      </c>
      <c r="M103" s="107">
        <v>39188</v>
      </c>
      <c r="N103" s="847">
        <v>500000</v>
      </c>
      <c r="O103" s="834"/>
      <c r="P103" s="834"/>
      <c r="Q103" s="834"/>
      <c r="R103" s="834"/>
      <c r="S103" s="834"/>
      <c r="T103" s="834"/>
      <c r="U103" s="834"/>
      <c r="V103" s="834"/>
      <c r="W103" s="834"/>
      <c r="X103" s="834"/>
      <c r="Y103" s="834"/>
      <c r="Z103" s="834"/>
      <c r="AA103" s="834"/>
      <c r="AB103" s="834"/>
      <c r="AC103" s="834"/>
      <c r="AD103" s="834"/>
      <c r="AE103" s="834"/>
      <c r="AF103" s="834"/>
      <c r="AG103" s="834"/>
      <c r="AH103" s="834"/>
      <c r="AI103" s="834"/>
      <c r="AJ103" s="834"/>
      <c r="AK103" s="834"/>
      <c r="AL103" s="834"/>
      <c r="AM103" s="834"/>
      <c r="AN103" s="834"/>
      <c r="AO103" s="834"/>
      <c r="AP103" s="834"/>
      <c r="AQ103" s="834"/>
      <c r="AR103" s="834"/>
      <c r="AS103" s="834"/>
      <c r="AT103" s="834"/>
      <c r="AU103" s="834"/>
      <c r="AV103" s="834"/>
      <c r="AW103" s="834"/>
      <c r="AX103" s="834"/>
      <c r="AY103" s="834"/>
      <c r="AZ103" s="834"/>
      <c r="BA103" s="834"/>
      <c r="BB103" s="834"/>
      <c r="BC103" s="834"/>
      <c r="BD103" s="834"/>
      <c r="BE103" s="834"/>
      <c r="BF103" s="97" t="s">
        <v>36</v>
      </c>
      <c r="BG103" s="56" t="s">
        <v>640</v>
      </c>
      <c r="BH103" s="56" t="str">
        <f t="shared" ca="1" si="4"/>
        <v xml:space="preserve">19 NĂM 4 THÁNG 3 NGÀY </v>
      </c>
      <c r="BI103" s="33" t="s">
        <v>641</v>
      </c>
      <c r="BJ103" s="33" t="str">
        <f>VLOOKUP(C103,Sheet5!$B$2:$G$253,6,0)</f>
        <v>089081008786</v>
      </c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75"/>
      <c r="BW103" s="75"/>
      <c r="BX103" s="50" t="s">
        <v>232</v>
      </c>
      <c r="BY103" s="108" t="s">
        <v>642</v>
      </c>
      <c r="BZ103" s="46" t="s">
        <v>643</v>
      </c>
      <c r="CA103" s="46" t="s">
        <v>643</v>
      </c>
      <c r="CB103" s="66"/>
      <c r="CC103" s="97" t="s">
        <v>625</v>
      </c>
      <c r="CD103" s="97"/>
      <c r="CE103" s="56" t="s">
        <v>632</v>
      </c>
      <c r="CF103" s="36">
        <f t="shared" ca="1" si="3"/>
        <v>45</v>
      </c>
    </row>
    <row r="104" spans="1:84" s="45" customFormat="1">
      <c r="A104" s="25">
        <f>IF(C104=0,"",SUBTOTAL(3,C$3:C104))</f>
        <v>102</v>
      </c>
      <c r="B104" s="856">
        <v>5</v>
      </c>
      <c r="C104" s="66" t="s">
        <v>649</v>
      </c>
      <c r="D104" s="67" t="s">
        <v>650</v>
      </c>
      <c r="E104" s="774">
        <f>VLOOKUP(C104,'chuyển xếp 2024'!$C$5:$W$328,17,0)</f>
        <v>6058000</v>
      </c>
      <c r="F104" s="774">
        <f>VLOOKUP(C104,'chuyển xếp 2024'!$C$5:$W$328,19,0)</f>
        <v>0</v>
      </c>
      <c r="G104" s="67" t="s">
        <v>32</v>
      </c>
      <c r="H104" s="63" t="s">
        <v>33</v>
      </c>
      <c r="I104" s="63" t="s">
        <v>34</v>
      </c>
      <c r="J104" s="108"/>
      <c r="K104" s="46" t="s">
        <v>621</v>
      </c>
      <c r="L104" s="106">
        <v>33444</v>
      </c>
      <c r="M104" s="107">
        <v>42614</v>
      </c>
      <c r="N104" s="847">
        <v>500000</v>
      </c>
      <c r="O104" s="834"/>
      <c r="P104" s="834"/>
      <c r="Q104" s="834"/>
      <c r="R104" s="834"/>
      <c r="S104" s="834"/>
      <c r="T104" s="834"/>
      <c r="U104" s="834"/>
      <c r="V104" s="834"/>
      <c r="W104" s="834"/>
      <c r="X104" s="832"/>
      <c r="Y104" s="832"/>
      <c r="Z104" s="832"/>
      <c r="AA104" s="832"/>
      <c r="AB104" s="832"/>
      <c r="AC104" s="832"/>
      <c r="AD104" s="832"/>
      <c r="AE104" s="832"/>
      <c r="AF104" s="832"/>
      <c r="AG104" s="832"/>
      <c r="AH104" s="832"/>
      <c r="AI104" s="832"/>
      <c r="AJ104" s="832"/>
      <c r="AK104" s="832"/>
      <c r="AL104" s="832"/>
      <c r="AM104" s="832"/>
      <c r="AN104" s="832"/>
      <c r="AO104" s="832"/>
      <c r="AP104" s="832"/>
      <c r="AQ104" s="832"/>
      <c r="AR104" s="832"/>
      <c r="AS104" s="832"/>
      <c r="AT104" s="832"/>
      <c r="AU104" s="832"/>
      <c r="AV104" s="832"/>
      <c r="AW104" s="832"/>
      <c r="AX104" s="832"/>
      <c r="AY104" s="832"/>
      <c r="AZ104" s="832"/>
      <c r="BA104" s="832"/>
      <c r="BB104" s="832"/>
      <c r="BC104" s="832"/>
      <c r="BD104" s="832"/>
      <c r="BE104" s="832"/>
      <c r="BF104" s="93" t="s">
        <v>36</v>
      </c>
      <c r="BG104" s="10" t="s">
        <v>651</v>
      </c>
      <c r="BH104" s="10" t="str">
        <f t="shared" ca="1" si="4"/>
        <v xml:space="preserve">9 NĂM 11 THÁNG 18 NGÀY </v>
      </c>
      <c r="BI104" s="33" t="s">
        <v>652</v>
      </c>
      <c r="BJ104" s="33" t="str">
        <f>VLOOKUP(C104,Sheet5!$B$2:$G$253,6,0)</f>
        <v>091091008572</v>
      </c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43"/>
      <c r="BW104" s="43"/>
      <c r="BX104" s="50" t="s">
        <v>232</v>
      </c>
      <c r="BY104" s="44" t="s">
        <v>653</v>
      </c>
      <c r="BZ104" s="50" t="s">
        <v>654</v>
      </c>
      <c r="CA104" s="50" t="s">
        <v>655</v>
      </c>
      <c r="CB104" s="52"/>
      <c r="CC104" s="50" t="s">
        <v>625</v>
      </c>
      <c r="CD104" s="50"/>
      <c r="CE104" s="10" t="s">
        <v>656</v>
      </c>
      <c r="CF104" s="36">
        <f t="shared" ca="1" si="3"/>
        <v>35</v>
      </c>
    </row>
    <row r="105" spans="1:84" s="430" customFormat="1">
      <c r="A105" s="25">
        <f>IF(C105=0,"",SUBTOTAL(3,C$3:C105))</f>
        <v>103</v>
      </c>
      <c r="B105" s="856">
        <v>6</v>
      </c>
      <c r="C105" s="66" t="s">
        <v>657</v>
      </c>
      <c r="D105" s="67" t="s">
        <v>658</v>
      </c>
      <c r="E105" s="774" t="e">
        <f>VLOOKUP(C105,'chuyển xếp 2024'!$C$5:$W$328,17,0)</f>
        <v>#N/A</v>
      </c>
      <c r="F105" s="774" t="e">
        <f>VLOOKUP(C105,'chuyển xếp 2024'!$C$5:$W$328,19,0)</f>
        <v>#N/A</v>
      </c>
      <c r="G105" s="67" t="s">
        <v>32</v>
      </c>
      <c r="H105" s="63" t="s">
        <v>33</v>
      </c>
      <c r="I105" s="63" t="s">
        <v>34</v>
      </c>
      <c r="J105" s="108"/>
      <c r="K105" s="46" t="s">
        <v>621</v>
      </c>
      <c r="L105" s="107">
        <v>26665</v>
      </c>
      <c r="M105" s="107">
        <v>44342</v>
      </c>
      <c r="N105" s="847">
        <v>500000</v>
      </c>
      <c r="O105" s="834"/>
      <c r="P105" s="834"/>
      <c r="Q105" s="834"/>
      <c r="R105" s="834"/>
      <c r="S105" s="834"/>
      <c r="T105" s="834"/>
      <c r="U105" s="834"/>
      <c r="V105" s="834"/>
      <c r="W105" s="834"/>
      <c r="X105" s="838"/>
      <c r="Y105" s="838"/>
      <c r="Z105" s="838"/>
      <c r="AA105" s="838"/>
      <c r="AB105" s="838"/>
      <c r="AC105" s="838"/>
      <c r="AD105" s="838"/>
      <c r="AE105" s="838"/>
      <c r="AF105" s="838"/>
      <c r="AG105" s="838"/>
      <c r="AH105" s="838"/>
      <c r="AI105" s="838"/>
      <c r="AJ105" s="838"/>
      <c r="AK105" s="838"/>
      <c r="AL105" s="838"/>
      <c r="AM105" s="838"/>
      <c r="AN105" s="838"/>
      <c r="AO105" s="838"/>
      <c r="AP105" s="838"/>
      <c r="AQ105" s="838"/>
      <c r="AR105" s="838"/>
      <c r="AS105" s="838"/>
      <c r="AT105" s="838"/>
      <c r="AU105" s="838"/>
      <c r="AV105" s="838"/>
      <c r="AW105" s="838"/>
      <c r="AX105" s="838"/>
      <c r="AY105" s="838"/>
      <c r="AZ105" s="838"/>
      <c r="BA105" s="838"/>
      <c r="BB105" s="838"/>
      <c r="BC105" s="838"/>
      <c r="BD105" s="838"/>
      <c r="BE105" s="838"/>
      <c r="BF105" s="93" t="s">
        <v>36</v>
      </c>
      <c r="BG105" s="427" t="s">
        <v>659</v>
      </c>
      <c r="BH105" s="427" t="str">
        <f t="shared" ca="1" si="4"/>
        <v xml:space="preserve">5 NĂM 2 THÁNG 24 NGÀY </v>
      </c>
      <c r="BI105" s="428" t="s">
        <v>660</v>
      </c>
      <c r="BJ105" s="428" t="str">
        <f>VLOOKUP(C105,Sheet5!$B$2:$G$253,6,0)</f>
        <v>093073001313</v>
      </c>
      <c r="BK105" s="428"/>
      <c r="BL105" s="428"/>
      <c r="BM105" s="428"/>
      <c r="BN105" s="428"/>
      <c r="BO105" s="428"/>
      <c r="BP105" s="428"/>
      <c r="BQ105" s="428"/>
      <c r="BR105" s="428"/>
      <c r="BS105" s="428"/>
      <c r="BT105" s="428"/>
      <c r="BU105" s="428"/>
      <c r="BV105" s="425"/>
      <c r="BW105" s="425"/>
      <c r="BX105" s="443" t="s">
        <v>232</v>
      </c>
      <c r="BY105" s="443" t="s">
        <v>661</v>
      </c>
      <c r="BZ105" s="443" t="s">
        <v>624</v>
      </c>
      <c r="CA105" s="443" t="s">
        <v>624</v>
      </c>
      <c r="CB105" s="422"/>
      <c r="CC105" s="443" t="s">
        <v>625</v>
      </c>
      <c r="CD105" s="443"/>
      <c r="CE105" s="427" t="s">
        <v>656</v>
      </c>
      <c r="CF105" s="430">
        <f t="shared" ca="1" si="3"/>
        <v>53</v>
      </c>
    </row>
    <row r="106" spans="1:84" s="470" customFormat="1">
      <c r="A106" s="25">
        <f>IF(C106=0,"",SUBTOTAL(3,C$3:C106))</f>
        <v>104</v>
      </c>
      <c r="B106" s="856">
        <v>7</v>
      </c>
      <c r="C106" s="66" t="s">
        <v>2455</v>
      </c>
      <c r="D106" s="67" t="s">
        <v>2454</v>
      </c>
      <c r="E106" s="774">
        <f>VLOOKUP(C106,'chuyển xếp 2024'!$C$5:$W$328,17,0)</f>
        <v>5061000</v>
      </c>
      <c r="F106" s="774">
        <f>VLOOKUP(C106,'chuyển xếp 2024'!$C$5:$W$328,19,0)</f>
        <v>0</v>
      </c>
      <c r="G106" s="67" t="s">
        <v>32</v>
      </c>
      <c r="H106" s="63" t="s">
        <v>33</v>
      </c>
      <c r="I106" s="63" t="s">
        <v>34</v>
      </c>
      <c r="J106" s="108"/>
      <c r="K106" s="46" t="s">
        <v>621</v>
      </c>
      <c r="L106" s="107">
        <v>28495</v>
      </c>
      <c r="M106" s="107">
        <v>45453</v>
      </c>
      <c r="N106" s="834"/>
      <c r="O106" s="847">
        <v>300000</v>
      </c>
      <c r="P106" s="834"/>
      <c r="Q106" s="834"/>
      <c r="R106" s="834"/>
      <c r="S106" s="834"/>
      <c r="T106" s="834"/>
      <c r="U106" s="834"/>
      <c r="V106" s="834"/>
      <c r="W106" s="834"/>
      <c r="X106" s="848"/>
      <c r="Y106" s="848"/>
      <c r="Z106" s="848"/>
      <c r="AA106" s="848"/>
      <c r="AB106" s="848"/>
      <c r="AC106" s="848"/>
      <c r="AD106" s="848"/>
      <c r="AE106" s="848"/>
      <c r="AF106" s="848"/>
      <c r="AG106" s="848"/>
      <c r="AH106" s="848"/>
      <c r="AI106" s="848"/>
      <c r="AJ106" s="848"/>
      <c r="AK106" s="848"/>
      <c r="AL106" s="848"/>
      <c r="AM106" s="848"/>
      <c r="AN106" s="848"/>
      <c r="AO106" s="848"/>
      <c r="AP106" s="848"/>
      <c r="AQ106" s="848"/>
      <c r="AR106" s="848"/>
      <c r="AS106" s="848"/>
      <c r="AT106" s="848"/>
      <c r="AU106" s="848"/>
      <c r="AV106" s="848"/>
      <c r="AW106" s="848"/>
      <c r="AX106" s="848"/>
      <c r="AY106" s="848"/>
      <c r="AZ106" s="848"/>
      <c r="BA106" s="848"/>
      <c r="BB106" s="848"/>
      <c r="BC106" s="848"/>
      <c r="BD106" s="848"/>
      <c r="BE106" s="848"/>
      <c r="BF106" s="498" t="s">
        <v>117</v>
      </c>
      <c r="BG106" s="464" t="s">
        <v>2456</v>
      </c>
      <c r="BH106" s="464" t="str">
        <f t="shared" ca="1" si="4"/>
        <v xml:space="preserve">2 NĂM 2 THÁNG 9 NGÀY </v>
      </c>
      <c r="BI106" s="467" t="s">
        <v>2457</v>
      </c>
      <c r="BJ106" s="467" t="s">
        <v>2457</v>
      </c>
      <c r="BK106" s="467"/>
      <c r="BL106" s="467"/>
      <c r="BM106" s="467"/>
      <c r="BN106" s="467"/>
      <c r="BO106" s="467"/>
      <c r="BP106" s="467"/>
      <c r="BQ106" s="467"/>
      <c r="BR106" s="467"/>
      <c r="BS106" s="467"/>
      <c r="BT106" s="467"/>
      <c r="BU106" s="467"/>
      <c r="BV106" s="465">
        <v>44421</v>
      </c>
      <c r="BW106" s="465"/>
      <c r="BX106" s="469" t="s">
        <v>232</v>
      </c>
      <c r="BY106" s="469" t="s">
        <v>2458</v>
      </c>
      <c r="BZ106" s="469" t="s">
        <v>2459</v>
      </c>
      <c r="CA106" s="469"/>
      <c r="CB106" s="460"/>
      <c r="CC106" s="469" t="s">
        <v>625</v>
      </c>
      <c r="CD106" s="469"/>
      <c r="CE106" s="464" t="s">
        <v>656</v>
      </c>
      <c r="CF106" s="470">
        <f t="shared" ca="1" si="3"/>
        <v>48</v>
      </c>
    </row>
    <row r="107" spans="1:84" s="491" customFormat="1">
      <c r="A107" s="25">
        <f>IF(C107=0,"",SUBTOTAL(3,C$3:C107))</f>
        <v>105</v>
      </c>
      <c r="B107" s="856">
        <v>8</v>
      </c>
      <c r="C107" s="66" t="s">
        <v>2679</v>
      </c>
      <c r="D107" s="67" t="s">
        <v>2675</v>
      </c>
      <c r="E107" s="774">
        <v>6281000</v>
      </c>
      <c r="F107" s="774"/>
      <c r="G107" s="67" t="s">
        <v>32</v>
      </c>
      <c r="H107" s="63" t="s">
        <v>33</v>
      </c>
      <c r="I107" s="63" t="s">
        <v>34</v>
      </c>
      <c r="J107" s="108"/>
      <c r="K107" s="46" t="s">
        <v>621</v>
      </c>
      <c r="L107" s="107">
        <v>28131</v>
      </c>
      <c r="M107" s="107">
        <v>37628</v>
      </c>
      <c r="N107" s="847">
        <v>500000</v>
      </c>
      <c r="O107" s="834"/>
      <c r="P107" s="834"/>
      <c r="Q107" s="834"/>
      <c r="R107" s="834"/>
      <c r="S107" s="834"/>
      <c r="T107" s="834"/>
      <c r="U107" s="834"/>
      <c r="V107" s="834"/>
      <c r="W107" s="834"/>
      <c r="X107" s="835"/>
      <c r="Y107" s="835"/>
      <c r="Z107" s="835"/>
      <c r="AA107" s="835"/>
      <c r="AB107" s="835"/>
      <c r="AC107" s="835"/>
      <c r="AD107" s="835"/>
      <c r="AE107" s="835"/>
      <c r="AF107" s="835"/>
      <c r="AG107" s="835"/>
      <c r="AH107" s="835"/>
      <c r="AI107" s="835"/>
      <c r="AJ107" s="835"/>
      <c r="AK107" s="835"/>
      <c r="AL107" s="835"/>
      <c r="AM107" s="835"/>
      <c r="AN107" s="835"/>
      <c r="AO107" s="835"/>
      <c r="AP107" s="835"/>
      <c r="AQ107" s="835"/>
      <c r="AR107" s="835"/>
      <c r="AS107" s="835"/>
      <c r="AT107" s="835"/>
      <c r="AU107" s="835"/>
      <c r="AV107" s="835"/>
      <c r="AW107" s="835"/>
      <c r="AX107" s="835"/>
      <c r="AY107" s="835"/>
      <c r="AZ107" s="835"/>
      <c r="BA107" s="835"/>
      <c r="BB107" s="835"/>
      <c r="BC107" s="835"/>
      <c r="BD107" s="835"/>
      <c r="BE107" s="835"/>
      <c r="BF107" s="53" t="s">
        <v>36</v>
      </c>
      <c r="BG107" s="484"/>
      <c r="BH107" s="484" t="str">
        <f t="shared" ca="1" si="4"/>
        <v xml:space="preserve">23 NĂM 7 THÁNG 12 NGÀY </v>
      </c>
      <c r="BI107" s="487" t="s">
        <v>2676</v>
      </c>
      <c r="BJ107" s="487" t="s">
        <v>2676</v>
      </c>
      <c r="BK107" s="487"/>
      <c r="BL107" s="487"/>
      <c r="BM107" s="487"/>
      <c r="BN107" s="487"/>
      <c r="BO107" s="487"/>
      <c r="BP107" s="487"/>
      <c r="BQ107" s="487"/>
      <c r="BR107" s="487"/>
      <c r="BS107" s="487"/>
      <c r="BT107" s="487"/>
      <c r="BU107" s="487"/>
      <c r="BV107" s="488"/>
      <c r="BW107" s="488"/>
      <c r="BX107" s="499" t="s">
        <v>232</v>
      </c>
      <c r="BY107" s="499" t="s">
        <v>2677</v>
      </c>
      <c r="BZ107" s="499" t="s">
        <v>2678</v>
      </c>
      <c r="CA107" s="499"/>
      <c r="CB107" s="480"/>
      <c r="CC107" s="499" t="s">
        <v>625</v>
      </c>
      <c r="CD107" s="499"/>
      <c r="CE107" s="484" t="s">
        <v>656</v>
      </c>
      <c r="CF107" s="36">
        <f t="shared" ca="1" si="3"/>
        <v>49</v>
      </c>
    </row>
    <row r="108" spans="1:84" s="37" customFormat="1">
      <c r="A108" s="25">
        <f>IF(C108=0,"",SUBTOTAL(3,C$3:C108))</f>
        <v>106</v>
      </c>
      <c r="B108" s="86">
        <v>1</v>
      </c>
      <c r="C108" s="86" t="s">
        <v>662</v>
      </c>
      <c r="D108" s="87" t="s">
        <v>663</v>
      </c>
      <c r="E108" s="774">
        <f>VLOOKUP(C108,'chuyển xếp 2024'!$C$5:$W$328,17,0)</f>
        <v>21850000</v>
      </c>
      <c r="F108" s="774">
        <f>VLOOKUP(C108,'chuyển xếp 2024'!$C$5:$W$328,19,0)</f>
        <v>0</v>
      </c>
      <c r="G108" s="87" t="s">
        <v>32</v>
      </c>
      <c r="H108" s="63" t="s">
        <v>33</v>
      </c>
      <c r="I108" s="63" t="s">
        <v>34</v>
      </c>
      <c r="J108" s="87" t="s">
        <v>664</v>
      </c>
      <c r="K108" s="46" t="s">
        <v>386</v>
      </c>
      <c r="L108" s="106">
        <v>29335</v>
      </c>
      <c r="M108" s="107">
        <v>39052</v>
      </c>
      <c r="N108" s="847">
        <v>500000</v>
      </c>
      <c r="O108" s="834"/>
      <c r="P108" s="834"/>
      <c r="Q108" s="834"/>
      <c r="R108" s="834"/>
      <c r="S108" s="834"/>
      <c r="T108" s="834"/>
      <c r="U108" s="834"/>
      <c r="V108" s="834"/>
      <c r="W108" s="834"/>
      <c r="X108" s="831"/>
      <c r="Y108" s="831"/>
      <c r="Z108" s="831"/>
      <c r="AA108" s="831"/>
      <c r="AB108" s="831"/>
      <c r="AC108" s="831"/>
      <c r="AD108" s="831"/>
      <c r="AE108" s="831"/>
      <c r="AF108" s="831"/>
      <c r="AG108" s="831"/>
      <c r="AH108" s="831"/>
      <c r="AI108" s="831"/>
      <c r="AJ108" s="831"/>
      <c r="AK108" s="831"/>
      <c r="AL108" s="831"/>
      <c r="AM108" s="831"/>
      <c r="AN108" s="831"/>
      <c r="AO108" s="831"/>
      <c r="AP108" s="831"/>
      <c r="AQ108" s="831"/>
      <c r="AR108" s="831"/>
      <c r="AS108" s="831"/>
      <c r="AT108" s="831"/>
      <c r="AU108" s="831"/>
      <c r="AV108" s="831"/>
      <c r="AW108" s="831"/>
      <c r="AX108" s="831"/>
      <c r="AY108" s="831"/>
      <c r="AZ108" s="831"/>
      <c r="BA108" s="831"/>
      <c r="BB108" s="831"/>
      <c r="BC108" s="831"/>
      <c r="BD108" s="831"/>
      <c r="BE108" s="831"/>
      <c r="BF108" s="111" t="s">
        <v>36</v>
      </c>
      <c r="BG108" s="32" t="s">
        <v>665</v>
      </c>
      <c r="BH108" s="32" t="str">
        <f t="shared" ca="1" si="4"/>
        <v xml:space="preserve">19 NĂM 8 THÁNG 18 NGÀY </v>
      </c>
      <c r="BI108" s="84">
        <v>212021584</v>
      </c>
      <c r="BJ108" s="33" t="str">
        <f>VLOOKUP(C108,Sheet5!$B$2:$G$253,6,0)</f>
        <v>051080007405</v>
      </c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4">
        <v>40938</v>
      </c>
      <c r="BW108" s="34"/>
      <c r="BX108" s="50" t="s">
        <v>232</v>
      </c>
      <c r="BY108" s="35" t="s">
        <v>666</v>
      </c>
      <c r="BZ108" s="48" t="s">
        <v>667</v>
      </c>
      <c r="CA108" s="48"/>
      <c r="CB108" s="73"/>
      <c r="CC108" s="111" t="s">
        <v>50</v>
      </c>
      <c r="CD108" s="111" t="s">
        <v>72</v>
      </c>
      <c r="CE108" s="32" t="s">
        <v>510</v>
      </c>
      <c r="CF108" s="36">
        <f t="shared" ca="1" si="3"/>
        <v>46</v>
      </c>
    </row>
    <row r="109" spans="1:84" s="45" customFormat="1">
      <c r="A109" s="25">
        <f>IF(C109=0,"",SUBTOTAL(3,C$3:C109))</f>
        <v>107</v>
      </c>
      <c r="B109" s="86">
        <v>2</v>
      </c>
      <c r="C109" s="69" t="s">
        <v>668</v>
      </c>
      <c r="D109" s="98" t="s">
        <v>669</v>
      </c>
      <c r="E109" s="774">
        <f>VLOOKUP(C109,'chuyển xếp 2024'!$C$5:$W$328,17,0)</f>
        <v>6885000</v>
      </c>
      <c r="F109" s="774">
        <f>VLOOKUP(C109,'chuyển xếp 2024'!$C$5:$W$328,19,0)</f>
        <v>1892000</v>
      </c>
      <c r="G109" s="67" t="s">
        <v>32</v>
      </c>
      <c r="H109" s="63" t="s">
        <v>33</v>
      </c>
      <c r="I109" s="63" t="s">
        <v>34</v>
      </c>
      <c r="J109" s="87" t="s">
        <v>670</v>
      </c>
      <c r="K109" s="46" t="s">
        <v>671</v>
      </c>
      <c r="L109" s="106">
        <v>29844</v>
      </c>
      <c r="M109" s="107">
        <v>38768</v>
      </c>
      <c r="N109" s="847">
        <v>500000</v>
      </c>
      <c r="O109" s="834"/>
      <c r="P109" s="834"/>
      <c r="Q109" s="834"/>
      <c r="R109" s="834"/>
      <c r="S109" s="834"/>
      <c r="T109" s="834"/>
      <c r="U109" s="834"/>
      <c r="V109" s="834"/>
      <c r="W109" s="834"/>
      <c r="X109" s="832"/>
      <c r="Y109" s="832"/>
      <c r="Z109" s="832"/>
      <c r="AA109" s="832"/>
      <c r="AB109" s="832"/>
      <c r="AC109" s="832"/>
      <c r="AD109" s="832"/>
      <c r="AE109" s="832"/>
      <c r="AF109" s="832"/>
      <c r="AG109" s="832"/>
      <c r="AH109" s="832"/>
      <c r="AI109" s="832"/>
      <c r="AJ109" s="832"/>
      <c r="AK109" s="832"/>
      <c r="AL109" s="832"/>
      <c r="AM109" s="832"/>
      <c r="AN109" s="832"/>
      <c r="AO109" s="832"/>
      <c r="AP109" s="832"/>
      <c r="AQ109" s="832"/>
      <c r="AR109" s="832"/>
      <c r="AS109" s="832"/>
      <c r="AT109" s="832"/>
      <c r="AU109" s="832"/>
      <c r="AV109" s="832"/>
      <c r="AW109" s="832"/>
      <c r="AX109" s="832"/>
      <c r="AY109" s="832"/>
      <c r="AZ109" s="832"/>
      <c r="BA109" s="832"/>
      <c r="BB109" s="832"/>
      <c r="BC109" s="832"/>
      <c r="BD109" s="832"/>
      <c r="BE109" s="832"/>
      <c r="BF109" s="53" t="s">
        <v>36</v>
      </c>
      <c r="BG109" s="10" t="s">
        <v>672</v>
      </c>
      <c r="BH109" s="10" t="str">
        <f t="shared" ca="1" si="4"/>
        <v xml:space="preserve">20 NĂM 5 THÁNG 30 NGÀY </v>
      </c>
      <c r="BI109" s="33" t="s">
        <v>673</v>
      </c>
      <c r="BJ109" s="33" t="str">
        <f>VLOOKUP(C109,Sheet5!$B$2:$G$253,6,0)</f>
        <v>092081007863</v>
      </c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61"/>
      <c r="BW109" s="61"/>
      <c r="BX109" s="50" t="s">
        <v>232</v>
      </c>
      <c r="BY109" s="44" t="s">
        <v>92</v>
      </c>
      <c r="BZ109" s="50" t="s">
        <v>674</v>
      </c>
      <c r="CA109" s="50"/>
      <c r="CB109" s="52"/>
      <c r="CC109" s="50" t="s">
        <v>182</v>
      </c>
      <c r="CD109" s="50" t="s">
        <v>675</v>
      </c>
      <c r="CE109" s="10" t="s">
        <v>676</v>
      </c>
      <c r="CF109" s="36">
        <f t="shared" ca="1" si="3"/>
        <v>44</v>
      </c>
    </row>
    <row r="110" spans="1:84" s="430" customFormat="1">
      <c r="A110" s="25">
        <f>IF(C110=0,"",SUBTOTAL(3,C$3:C110))</f>
        <v>108</v>
      </c>
      <c r="B110" s="86">
        <v>3</v>
      </c>
      <c r="C110" s="86" t="s">
        <v>677</v>
      </c>
      <c r="D110" s="87" t="s">
        <v>678</v>
      </c>
      <c r="E110" s="774">
        <f>VLOOKUP(C110,'chuyển xếp 2024'!$C$5:$W$328,17,0)</f>
        <v>7436000</v>
      </c>
      <c r="F110" s="774">
        <f>VLOOKUP(C110,'chuyển xếp 2024'!$C$5:$W$328,19,0)</f>
        <v>0</v>
      </c>
      <c r="G110" s="63" t="s">
        <v>63</v>
      </c>
      <c r="H110" s="63" t="s">
        <v>33</v>
      </c>
      <c r="I110" s="63" t="s">
        <v>34</v>
      </c>
      <c r="J110" s="87"/>
      <c r="K110" s="46" t="s">
        <v>386</v>
      </c>
      <c r="L110" s="106">
        <v>25578</v>
      </c>
      <c r="M110" s="107">
        <v>34426</v>
      </c>
      <c r="N110" s="847">
        <v>500000</v>
      </c>
      <c r="O110" s="834"/>
      <c r="P110" s="834"/>
      <c r="Q110" s="834"/>
      <c r="R110" s="834"/>
      <c r="S110" s="834"/>
      <c r="T110" s="834"/>
      <c r="U110" s="834"/>
      <c r="V110" s="834"/>
      <c r="W110" s="834"/>
      <c r="X110" s="838"/>
      <c r="Y110" s="838"/>
      <c r="Z110" s="838"/>
      <c r="AA110" s="838"/>
      <c r="AB110" s="838"/>
      <c r="AC110" s="838"/>
      <c r="AD110" s="838"/>
      <c r="AE110" s="838"/>
      <c r="AF110" s="838"/>
      <c r="AG110" s="838"/>
      <c r="AH110" s="838"/>
      <c r="AI110" s="838"/>
      <c r="AJ110" s="838"/>
      <c r="AK110" s="838"/>
      <c r="AL110" s="838"/>
      <c r="AM110" s="838"/>
      <c r="AN110" s="838"/>
      <c r="AO110" s="838"/>
      <c r="AP110" s="838"/>
      <c r="AQ110" s="838"/>
      <c r="AR110" s="838"/>
      <c r="AS110" s="838"/>
      <c r="AT110" s="838"/>
      <c r="AU110" s="838"/>
      <c r="AV110" s="838"/>
      <c r="AW110" s="838"/>
      <c r="AX110" s="838"/>
      <c r="AY110" s="838"/>
      <c r="AZ110" s="838"/>
      <c r="BA110" s="838"/>
      <c r="BB110" s="838"/>
      <c r="BC110" s="838"/>
      <c r="BD110" s="838"/>
      <c r="BE110" s="838"/>
      <c r="BF110" s="650" t="s">
        <v>36</v>
      </c>
      <c r="BG110" s="427" t="s">
        <v>679</v>
      </c>
      <c r="BH110" s="427" t="str">
        <f t="shared" ca="1" si="4"/>
        <v xml:space="preserve">32 NĂM 4 THÁNG 17 NGÀY </v>
      </c>
      <c r="BI110" s="771" t="s">
        <v>680</v>
      </c>
      <c r="BJ110" s="428" t="str">
        <f>VLOOKUP(C110,Sheet5!$B$2:$G$253,6,0)</f>
        <v>092170000894</v>
      </c>
      <c r="BK110" s="428"/>
      <c r="BL110" s="428"/>
      <c r="BM110" s="428"/>
      <c r="BN110" s="428"/>
      <c r="BO110" s="428"/>
      <c r="BP110" s="428"/>
      <c r="BQ110" s="428"/>
      <c r="BR110" s="428"/>
      <c r="BS110" s="428"/>
      <c r="BT110" s="428"/>
      <c r="BU110" s="428"/>
      <c r="BV110" s="425"/>
      <c r="BW110" s="425"/>
      <c r="BX110" s="443" t="s">
        <v>232</v>
      </c>
      <c r="BY110" s="429" t="s">
        <v>630</v>
      </c>
      <c r="BZ110" s="443" t="s">
        <v>312</v>
      </c>
      <c r="CA110" s="443"/>
      <c r="CB110" s="422"/>
      <c r="CC110" s="650" t="s">
        <v>156</v>
      </c>
      <c r="CD110" s="650"/>
      <c r="CE110" s="427" t="s">
        <v>387</v>
      </c>
      <c r="CF110" s="644">
        <f t="shared" ca="1" si="3"/>
        <v>56</v>
      </c>
    </row>
    <row r="111" spans="1:84" s="45" customFormat="1">
      <c r="A111" s="25">
        <f>IF(C111=0,"",SUBTOTAL(3,C$3:C111))</f>
        <v>109</v>
      </c>
      <c r="B111" s="86">
        <v>4</v>
      </c>
      <c r="C111" s="25" t="s">
        <v>681</v>
      </c>
      <c r="D111" s="63" t="s">
        <v>682</v>
      </c>
      <c r="E111" s="774">
        <f>VLOOKUP(C111,'chuyển xếp 2024'!$C$5:$W$328,17,0)</f>
        <v>7673000</v>
      </c>
      <c r="F111" s="774">
        <f>VLOOKUP(C111,'chuyển xếp 2024'!$C$5:$W$328,19,0)</f>
        <v>2365000</v>
      </c>
      <c r="G111" s="63" t="s">
        <v>32</v>
      </c>
      <c r="H111" s="63" t="s">
        <v>33</v>
      </c>
      <c r="I111" s="63" t="s">
        <v>34</v>
      </c>
      <c r="J111" s="87" t="s">
        <v>670</v>
      </c>
      <c r="K111" s="46" t="s">
        <v>386</v>
      </c>
      <c r="L111" s="106">
        <v>33824</v>
      </c>
      <c r="M111" s="107">
        <v>41913</v>
      </c>
      <c r="N111" s="847">
        <v>500000</v>
      </c>
      <c r="O111" s="834"/>
      <c r="P111" s="834"/>
      <c r="Q111" s="834"/>
      <c r="R111" s="834"/>
      <c r="S111" s="834"/>
      <c r="T111" s="834"/>
      <c r="U111" s="834"/>
      <c r="V111" s="834"/>
      <c r="W111" s="834"/>
      <c r="X111" s="832"/>
      <c r="Y111" s="832"/>
      <c r="Z111" s="832"/>
      <c r="AA111" s="832"/>
      <c r="AB111" s="832"/>
      <c r="AC111" s="832"/>
      <c r="AD111" s="832"/>
      <c r="AE111" s="832"/>
      <c r="AF111" s="832"/>
      <c r="AG111" s="832"/>
      <c r="AH111" s="832"/>
      <c r="AI111" s="832"/>
      <c r="AJ111" s="832"/>
      <c r="AK111" s="832"/>
      <c r="AL111" s="832"/>
      <c r="AM111" s="832"/>
      <c r="AN111" s="832"/>
      <c r="AO111" s="832"/>
      <c r="AP111" s="832"/>
      <c r="AQ111" s="832"/>
      <c r="AR111" s="832"/>
      <c r="AS111" s="832"/>
      <c r="AT111" s="832"/>
      <c r="AU111" s="832"/>
      <c r="AV111" s="832"/>
      <c r="AW111" s="832"/>
      <c r="AX111" s="832"/>
      <c r="AY111" s="832"/>
      <c r="AZ111" s="832"/>
      <c r="BA111" s="832"/>
      <c r="BB111" s="832"/>
      <c r="BC111" s="832"/>
      <c r="BD111" s="832"/>
      <c r="BE111" s="832"/>
      <c r="BF111" s="58" t="s">
        <v>36</v>
      </c>
      <c r="BG111" s="10" t="s">
        <v>683</v>
      </c>
      <c r="BH111" s="10" t="str">
        <f t="shared" ca="1" si="4"/>
        <v xml:space="preserve">11 NĂM 10 THÁNG 18 NGÀY </v>
      </c>
      <c r="BI111" s="33" t="s">
        <v>684</v>
      </c>
      <c r="BJ111" s="33" t="str">
        <f>VLOOKUP(C111,Sheet5!$B$2:$G$253,6,0)</f>
        <v>086092010101</v>
      </c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43"/>
      <c r="BW111" s="43"/>
      <c r="BX111" s="50" t="s">
        <v>232</v>
      </c>
      <c r="BY111" s="44" t="s">
        <v>685</v>
      </c>
      <c r="BZ111" s="50" t="s">
        <v>686</v>
      </c>
      <c r="CA111" s="50"/>
      <c r="CB111" s="52"/>
      <c r="CC111" s="10" t="s">
        <v>50</v>
      </c>
      <c r="CD111" s="10" t="s">
        <v>107</v>
      </c>
      <c r="CE111" s="10" t="s">
        <v>60</v>
      </c>
      <c r="CF111" s="36">
        <f t="shared" ca="1" si="3"/>
        <v>34</v>
      </c>
    </row>
    <row r="112" spans="1:84" s="62" customFormat="1" ht="21.75" customHeight="1">
      <c r="A112" s="25">
        <f>IF(C112=0,"",SUBTOTAL(3,C$3:C112))</f>
        <v>110</v>
      </c>
      <c r="B112" s="86">
        <v>5</v>
      </c>
      <c r="C112" s="25" t="s">
        <v>1117</v>
      </c>
      <c r="D112" s="46" t="s">
        <v>1118</v>
      </c>
      <c r="E112" s="774">
        <f>VLOOKUP(C112,'chuyển xếp 2024'!$C$5:$W$328,17,0)</f>
        <v>6579000</v>
      </c>
      <c r="F112" s="774">
        <f>VLOOKUP(C112,'chuyển xếp 2024'!$C$5:$W$328,19,0)</f>
        <v>0</v>
      </c>
      <c r="G112" s="46" t="s">
        <v>63</v>
      </c>
      <c r="H112" s="56" t="s">
        <v>33</v>
      </c>
      <c r="I112" s="56" t="s">
        <v>34</v>
      </c>
      <c r="J112" s="46"/>
      <c r="K112" s="46" t="s">
        <v>1119</v>
      </c>
      <c r="L112" s="57">
        <v>36135</v>
      </c>
      <c r="M112" s="75">
        <v>44347</v>
      </c>
      <c r="N112" s="847">
        <v>500000</v>
      </c>
      <c r="O112" s="837"/>
      <c r="P112" s="837"/>
      <c r="Q112" s="837"/>
      <c r="R112" s="837"/>
      <c r="S112" s="837"/>
      <c r="T112" s="837"/>
      <c r="U112" s="837"/>
      <c r="V112" s="837"/>
      <c r="W112" s="837"/>
      <c r="X112" s="833"/>
      <c r="Y112" s="833"/>
      <c r="Z112" s="833"/>
      <c r="AA112" s="833"/>
      <c r="AB112" s="833"/>
      <c r="AC112" s="833"/>
      <c r="AD112" s="833"/>
      <c r="AE112" s="833"/>
      <c r="AF112" s="833"/>
      <c r="AG112" s="833"/>
      <c r="AH112" s="833"/>
      <c r="AI112" s="833"/>
      <c r="AJ112" s="833"/>
      <c r="AK112" s="833"/>
      <c r="AL112" s="833"/>
      <c r="AM112" s="833"/>
      <c r="AN112" s="833"/>
      <c r="AO112" s="833"/>
      <c r="AP112" s="833"/>
      <c r="AQ112" s="833"/>
      <c r="AR112" s="833"/>
      <c r="AS112" s="833"/>
      <c r="AT112" s="833"/>
      <c r="AU112" s="833"/>
      <c r="AV112" s="833"/>
      <c r="AW112" s="833"/>
      <c r="AX112" s="833"/>
      <c r="AY112" s="833"/>
      <c r="AZ112" s="833"/>
      <c r="BA112" s="833"/>
      <c r="BB112" s="833"/>
      <c r="BC112" s="833"/>
      <c r="BD112" s="833"/>
      <c r="BE112" s="833"/>
      <c r="BF112" s="58" t="s">
        <v>36</v>
      </c>
      <c r="BG112" s="10" t="s">
        <v>1120</v>
      </c>
      <c r="BH112" s="59" t="str">
        <f t="shared" ca="1" si="4"/>
        <v xml:space="preserve">5 NĂM 2 THÁNG 19 NGÀY </v>
      </c>
      <c r="BI112" s="60" t="s">
        <v>1121</v>
      </c>
      <c r="BJ112" s="33" t="str">
        <f>VLOOKUP(C112,Sheet5!$B$2:$G$253,6,0)</f>
        <v>095198003363</v>
      </c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44">
        <v>42028</v>
      </c>
      <c r="BW112" s="44"/>
      <c r="BX112" s="50" t="s">
        <v>232</v>
      </c>
      <c r="BY112" s="44" t="s">
        <v>1122</v>
      </c>
      <c r="BZ112" s="50" t="s">
        <v>1123</v>
      </c>
      <c r="CA112" s="55" t="s">
        <v>1124</v>
      </c>
      <c r="CB112" s="61"/>
      <c r="CC112" s="44" t="s">
        <v>50</v>
      </c>
      <c r="CD112" s="44" t="s">
        <v>1125</v>
      </c>
      <c r="CE112" s="10" t="s">
        <v>1055</v>
      </c>
      <c r="CF112" s="36">
        <f ca="1">DATEDIF(L112,TODAY(),"y")</f>
        <v>27</v>
      </c>
    </row>
    <row r="113" spans="1:84" s="36" customFormat="1">
      <c r="A113" s="25">
        <f>IF(C113=0,"",SUBTOTAL(3,C$3:C113))</f>
        <v>111</v>
      </c>
      <c r="B113" s="86">
        <v>6</v>
      </c>
      <c r="C113" s="25" t="s">
        <v>1849</v>
      </c>
      <c r="D113" s="63" t="s">
        <v>1851</v>
      </c>
      <c r="E113" s="774">
        <f>VLOOKUP(C113,'chuyển xếp 2024'!$C$5:$W$328,17,0)</f>
        <v>6579000</v>
      </c>
      <c r="F113" s="774">
        <f>VLOOKUP(C113,'chuyển xếp 2024'!$C$5:$W$328,19,0)</f>
        <v>0</v>
      </c>
      <c r="G113" s="63" t="s">
        <v>63</v>
      </c>
      <c r="H113" s="63" t="s">
        <v>33</v>
      </c>
      <c r="I113" s="63" t="s">
        <v>34</v>
      </c>
      <c r="J113" s="63"/>
      <c r="K113" s="46" t="s">
        <v>386</v>
      </c>
      <c r="L113" s="106">
        <v>36528</v>
      </c>
      <c r="M113" s="107">
        <v>45150</v>
      </c>
      <c r="N113" s="847">
        <v>500000</v>
      </c>
      <c r="O113" s="834"/>
      <c r="P113" s="834"/>
      <c r="Q113" s="834"/>
      <c r="R113" s="834"/>
      <c r="S113" s="834"/>
      <c r="T113" s="834"/>
      <c r="U113" s="834"/>
      <c r="V113" s="834"/>
      <c r="W113" s="834"/>
      <c r="X113" s="834"/>
      <c r="Y113" s="834"/>
      <c r="Z113" s="834"/>
      <c r="AA113" s="834"/>
      <c r="AB113" s="834"/>
      <c r="AC113" s="834"/>
      <c r="AD113" s="834"/>
      <c r="AE113" s="834"/>
      <c r="AF113" s="834"/>
      <c r="AG113" s="834"/>
      <c r="AH113" s="834"/>
      <c r="AI113" s="834"/>
      <c r="AJ113" s="834"/>
      <c r="AK113" s="834"/>
      <c r="AL113" s="834"/>
      <c r="AM113" s="834"/>
      <c r="AN113" s="834"/>
      <c r="AO113" s="834"/>
      <c r="AP113" s="834"/>
      <c r="AQ113" s="834"/>
      <c r="AR113" s="834"/>
      <c r="AS113" s="834"/>
      <c r="AT113" s="834"/>
      <c r="AU113" s="834"/>
      <c r="AV113" s="834"/>
      <c r="AW113" s="834"/>
      <c r="AX113" s="834"/>
      <c r="AY113" s="834"/>
      <c r="AZ113" s="834"/>
      <c r="BA113" s="834"/>
      <c r="BB113" s="834"/>
      <c r="BC113" s="834"/>
      <c r="BD113" s="834"/>
      <c r="BE113" s="834"/>
      <c r="BF113" s="58" t="s">
        <v>36</v>
      </c>
      <c r="BG113" s="56" t="s">
        <v>1852</v>
      </c>
      <c r="BH113" s="56" t="str">
        <f t="shared" ca="1" si="4"/>
        <v xml:space="preserve">3 NĂM 0 THÁNG 7 NGÀY </v>
      </c>
      <c r="BI113" s="80" t="s">
        <v>1853</v>
      </c>
      <c r="BJ113" s="33" t="s">
        <v>1853</v>
      </c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75"/>
      <c r="BW113" s="75"/>
      <c r="BX113" s="46" t="s">
        <v>232</v>
      </c>
      <c r="BY113" s="108" t="s">
        <v>1854</v>
      </c>
      <c r="BZ113" s="46" t="s">
        <v>1855</v>
      </c>
      <c r="CA113" s="46"/>
      <c r="CB113" s="66"/>
      <c r="CC113" s="50" t="s">
        <v>182</v>
      </c>
      <c r="CD113" s="56" t="s">
        <v>100</v>
      </c>
      <c r="CE113" s="10" t="s">
        <v>1055</v>
      </c>
      <c r="CF113" s="36">
        <f t="shared" ca="1" si="3"/>
        <v>26</v>
      </c>
    </row>
    <row r="114" spans="1:84" s="470" customFormat="1">
      <c r="A114" s="25">
        <f>IF(C114=0,"",SUBTOTAL(3,C$3:C114))</f>
        <v>112</v>
      </c>
      <c r="B114" s="86">
        <v>7</v>
      </c>
      <c r="C114" s="25" t="s">
        <v>2683</v>
      </c>
      <c r="D114" s="67" t="s">
        <v>2680</v>
      </c>
      <c r="E114" s="774">
        <v>6135000</v>
      </c>
      <c r="F114" s="774"/>
      <c r="G114" s="63" t="s">
        <v>32</v>
      </c>
      <c r="H114" s="63" t="s">
        <v>33</v>
      </c>
      <c r="I114" s="63" t="s">
        <v>34</v>
      </c>
      <c r="J114" s="63"/>
      <c r="K114" s="46" t="s">
        <v>386</v>
      </c>
      <c r="L114" s="106">
        <v>37465</v>
      </c>
      <c r="M114" s="107">
        <v>45566</v>
      </c>
      <c r="N114" s="834"/>
      <c r="O114" s="847">
        <v>300000</v>
      </c>
      <c r="P114" s="834"/>
      <c r="Q114" s="834"/>
      <c r="R114" s="834"/>
      <c r="S114" s="834"/>
      <c r="T114" s="834"/>
      <c r="U114" s="834"/>
      <c r="V114" s="834"/>
      <c r="W114" s="834"/>
      <c r="X114" s="848"/>
      <c r="Y114" s="848"/>
      <c r="Z114" s="848"/>
      <c r="AA114" s="848"/>
      <c r="AB114" s="848"/>
      <c r="AC114" s="848"/>
      <c r="AD114" s="848"/>
      <c r="AE114" s="848"/>
      <c r="AF114" s="848"/>
      <c r="AG114" s="848"/>
      <c r="AH114" s="848"/>
      <c r="AI114" s="848"/>
      <c r="AJ114" s="848"/>
      <c r="AK114" s="848"/>
      <c r="AL114" s="848"/>
      <c r="AM114" s="848"/>
      <c r="AN114" s="848"/>
      <c r="AO114" s="848"/>
      <c r="AP114" s="848"/>
      <c r="AQ114" s="848"/>
      <c r="AR114" s="848"/>
      <c r="AS114" s="848"/>
      <c r="AT114" s="848"/>
      <c r="AU114" s="848"/>
      <c r="AV114" s="848"/>
      <c r="AW114" s="848"/>
      <c r="AX114" s="848"/>
      <c r="AY114" s="848"/>
      <c r="AZ114" s="848"/>
      <c r="BA114" s="848"/>
      <c r="BB114" s="848"/>
      <c r="BC114" s="848"/>
      <c r="BD114" s="848"/>
      <c r="BE114" s="848"/>
      <c r="BF114" s="498" t="s">
        <v>117</v>
      </c>
      <c r="BG114" s="464" t="s">
        <v>2681</v>
      </c>
      <c r="BH114" s="464" t="str">
        <f t="shared" ca="1" si="4"/>
        <v xml:space="preserve">1 NĂM 10 THÁNG 18 NGÀY </v>
      </c>
      <c r="BI114" s="467" t="s">
        <v>2691</v>
      </c>
      <c r="BJ114" s="467" t="s">
        <v>2692</v>
      </c>
      <c r="BK114" s="467"/>
      <c r="BL114" s="467"/>
      <c r="BM114" s="467"/>
      <c r="BN114" s="467"/>
      <c r="BO114" s="467"/>
      <c r="BP114" s="467"/>
      <c r="BQ114" s="467"/>
      <c r="BR114" s="467"/>
      <c r="BS114" s="467"/>
      <c r="BT114" s="467"/>
      <c r="BU114" s="467"/>
      <c r="BV114" s="465">
        <v>44205</v>
      </c>
      <c r="BW114" s="465"/>
      <c r="BX114" s="469" t="s">
        <v>232</v>
      </c>
      <c r="BY114" s="468" t="s">
        <v>2693</v>
      </c>
      <c r="BZ114" s="469" t="s">
        <v>2694</v>
      </c>
      <c r="CA114" s="469"/>
      <c r="CB114" s="460"/>
      <c r="CC114" s="468" t="s">
        <v>50</v>
      </c>
      <c r="CD114" s="464" t="s">
        <v>123</v>
      </c>
      <c r="CE114" s="464" t="s">
        <v>1055</v>
      </c>
      <c r="CF114" s="470">
        <f t="shared" ca="1" si="3"/>
        <v>24</v>
      </c>
    </row>
    <row r="115" spans="1:84" s="430" customFormat="1">
      <c r="A115" s="25">
        <f>IF(C115=0,"",SUBTOTAL(3,C$3:C115))</f>
        <v>113</v>
      </c>
      <c r="B115" s="86">
        <v>8</v>
      </c>
      <c r="C115" s="86" t="s">
        <v>692</v>
      </c>
      <c r="D115" s="87" t="s">
        <v>693</v>
      </c>
      <c r="E115" s="774">
        <f>VLOOKUP(C115,'chuyển xếp 2024'!$C$5:$W$328,17,0)</f>
        <v>6694000</v>
      </c>
      <c r="F115" s="774">
        <f>VLOOKUP(C115,'chuyển xếp 2024'!$C$5:$W$328,19,0)</f>
        <v>0</v>
      </c>
      <c r="G115" s="87" t="s">
        <v>32</v>
      </c>
      <c r="H115" s="63" t="s">
        <v>33</v>
      </c>
      <c r="I115" s="63" t="s">
        <v>34</v>
      </c>
      <c r="J115" s="87"/>
      <c r="K115" s="46" t="s">
        <v>671</v>
      </c>
      <c r="L115" s="106">
        <v>24400</v>
      </c>
      <c r="M115" s="107">
        <v>39188</v>
      </c>
      <c r="N115" s="847">
        <v>500000</v>
      </c>
      <c r="O115" s="834"/>
      <c r="P115" s="834"/>
      <c r="Q115" s="834"/>
      <c r="R115" s="834"/>
      <c r="S115" s="834"/>
      <c r="T115" s="834"/>
      <c r="U115" s="834"/>
      <c r="V115" s="834"/>
      <c r="W115" s="834"/>
      <c r="X115" s="838"/>
      <c r="Y115" s="838"/>
      <c r="Z115" s="838"/>
      <c r="AA115" s="838"/>
      <c r="AB115" s="838"/>
      <c r="AC115" s="838"/>
      <c r="AD115" s="838"/>
      <c r="AE115" s="838"/>
      <c r="AF115" s="838"/>
      <c r="AG115" s="838"/>
      <c r="AH115" s="838"/>
      <c r="AI115" s="838"/>
      <c r="AJ115" s="838"/>
      <c r="AK115" s="838"/>
      <c r="AL115" s="838"/>
      <c r="AM115" s="838"/>
      <c r="AN115" s="838"/>
      <c r="AO115" s="838"/>
      <c r="AP115" s="838"/>
      <c r="AQ115" s="838"/>
      <c r="AR115" s="838"/>
      <c r="AS115" s="838"/>
      <c r="AT115" s="838"/>
      <c r="AU115" s="838"/>
      <c r="AV115" s="838"/>
      <c r="AW115" s="838"/>
      <c r="AX115" s="838"/>
      <c r="AY115" s="838"/>
      <c r="AZ115" s="838"/>
      <c r="BA115" s="838"/>
      <c r="BB115" s="838"/>
      <c r="BC115" s="838"/>
      <c r="BD115" s="838"/>
      <c r="BE115" s="838"/>
      <c r="BF115" s="650" t="s">
        <v>36</v>
      </c>
      <c r="BG115" s="427" t="s">
        <v>694</v>
      </c>
      <c r="BH115" s="427" t="str">
        <f t="shared" ca="1" si="4"/>
        <v xml:space="preserve">19 NĂM 4 THÁNG 3 NGÀY </v>
      </c>
      <c r="BI115" s="428" t="s">
        <v>695</v>
      </c>
      <c r="BJ115" s="33" t="str">
        <f>VLOOKUP(C115,Sheet5!$B$2:$G$253,6,0)</f>
        <v>035066006365</v>
      </c>
      <c r="BK115" s="428"/>
      <c r="BL115" s="428"/>
      <c r="BM115" s="428"/>
      <c r="BN115" s="428"/>
      <c r="BO115" s="428"/>
      <c r="BP115" s="428"/>
      <c r="BQ115" s="428"/>
      <c r="BR115" s="428"/>
      <c r="BS115" s="428"/>
      <c r="BT115" s="428"/>
      <c r="BU115" s="428"/>
      <c r="BV115" s="425"/>
      <c r="BW115" s="425"/>
      <c r="BX115" s="443" t="s">
        <v>232</v>
      </c>
      <c r="BY115" s="429" t="s">
        <v>696</v>
      </c>
      <c r="BZ115" s="443" t="s">
        <v>697</v>
      </c>
      <c r="CA115" s="443"/>
      <c r="CB115" s="422"/>
      <c r="CC115" s="650" t="s">
        <v>156</v>
      </c>
      <c r="CD115" s="650"/>
      <c r="CE115" s="427" t="s">
        <v>503</v>
      </c>
      <c r="CF115" s="644">
        <f t="shared" ca="1" si="3"/>
        <v>59</v>
      </c>
    </row>
    <row r="116" spans="1:84" s="45" customFormat="1">
      <c r="A116" s="25">
        <f>IF(C116=0,"",SUBTOTAL(3,C$3:C116))</f>
        <v>114</v>
      </c>
      <c r="B116" s="86">
        <v>9</v>
      </c>
      <c r="C116" s="86" t="s">
        <v>698</v>
      </c>
      <c r="D116" s="87" t="s">
        <v>699</v>
      </c>
      <c r="E116" s="774">
        <f>VLOOKUP(C116,'chuyển xếp 2024'!$C$5:$W$328,17,0)</f>
        <v>6694000</v>
      </c>
      <c r="F116" s="774">
        <f>VLOOKUP(C116,'chuyển xếp 2024'!$C$5:$W$328,19,0)</f>
        <v>0</v>
      </c>
      <c r="G116" s="87" t="s">
        <v>32</v>
      </c>
      <c r="H116" s="63" t="s">
        <v>33</v>
      </c>
      <c r="I116" s="63" t="s">
        <v>700</v>
      </c>
      <c r="J116" s="87"/>
      <c r="K116" s="46" t="s">
        <v>671</v>
      </c>
      <c r="L116" s="106">
        <v>28810</v>
      </c>
      <c r="M116" s="107">
        <v>39188</v>
      </c>
      <c r="N116" s="847">
        <v>500000</v>
      </c>
      <c r="O116" s="834"/>
      <c r="P116" s="834"/>
      <c r="Q116" s="834"/>
      <c r="R116" s="834"/>
      <c r="S116" s="834"/>
      <c r="T116" s="834"/>
      <c r="U116" s="834"/>
      <c r="V116" s="834"/>
      <c r="W116" s="834"/>
      <c r="X116" s="832"/>
      <c r="Y116" s="832"/>
      <c r="Z116" s="832"/>
      <c r="AA116" s="832"/>
      <c r="AB116" s="832"/>
      <c r="AC116" s="832"/>
      <c r="AD116" s="832"/>
      <c r="AE116" s="832"/>
      <c r="AF116" s="832"/>
      <c r="AG116" s="832"/>
      <c r="AH116" s="832"/>
      <c r="AI116" s="832"/>
      <c r="AJ116" s="832"/>
      <c r="AK116" s="832"/>
      <c r="AL116" s="832"/>
      <c r="AM116" s="832"/>
      <c r="AN116" s="832"/>
      <c r="AO116" s="832"/>
      <c r="AP116" s="832"/>
      <c r="AQ116" s="832"/>
      <c r="AR116" s="832"/>
      <c r="AS116" s="832"/>
      <c r="AT116" s="832"/>
      <c r="AU116" s="832"/>
      <c r="AV116" s="832"/>
      <c r="AW116" s="832"/>
      <c r="AX116" s="832"/>
      <c r="AY116" s="832"/>
      <c r="AZ116" s="832"/>
      <c r="BA116" s="832"/>
      <c r="BB116" s="832"/>
      <c r="BC116" s="832"/>
      <c r="BD116" s="832"/>
      <c r="BE116" s="832"/>
      <c r="BF116" s="58" t="s">
        <v>36</v>
      </c>
      <c r="BG116" s="10" t="s">
        <v>701</v>
      </c>
      <c r="BH116" s="10" t="str">
        <f t="shared" ca="1" si="4"/>
        <v xml:space="preserve">19 NĂM 4 THÁNG 3 NGÀY </v>
      </c>
      <c r="BI116" s="114">
        <v>331742561</v>
      </c>
      <c r="BJ116" s="33" t="str">
        <f>VLOOKUP(C116,Sheet5!$B$2:$G$253,6,0)</f>
        <v>092078005854</v>
      </c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43">
        <v>40362</v>
      </c>
      <c r="BW116" s="43"/>
      <c r="BX116" s="50" t="s">
        <v>232</v>
      </c>
      <c r="BY116" s="44" t="s">
        <v>702</v>
      </c>
      <c r="BZ116" s="71" t="s">
        <v>703</v>
      </c>
      <c r="CA116" s="50"/>
      <c r="CB116" s="52"/>
      <c r="CC116" s="58" t="s">
        <v>156</v>
      </c>
      <c r="CD116" s="58"/>
      <c r="CE116" s="10" t="s">
        <v>503</v>
      </c>
      <c r="CF116" s="36">
        <f t="shared" ca="1" si="3"/>
        <v>47</v>
      </c>
    </row>
    <row r="117" spans="1:84" s="430" customFormat="1">
      <c r="A117" s="25">
        <f>IF(C117=0,"",SUBTOTAL(3,C$3:C117))</f>
        <v>115</v>
      </c>
      <c r="B117" s="86">
        <v>10</v>
      </c>
      <c r="C117" s="86" t="s">
        <v>704</v>
      </c>
      <c r="D117" s="87" t="s">
        <v>705</v>
      </c>
      <c r="E117" s="774">
        <f>VLOOKUP(C117,'chuyển xếp 2024'!$C$5:$W$328,17,0)</f>
        <v>6694000</v>
      </c>
      <c r="F117" s="774">
        <f>VLOOKUP(C117,'chuyển xếp 2024'!$C$5:$W$328,19,0)</f>
        <v>0</v>
      </c>
      <c r="G117" s="87" t="s">
        <v>32</v>
      </c>
      <c r="H117" s="63" t="s">
        <v>33</v>
      </c>
      <c r="I117" s="63" t="s">
        <v>34</v>
      </c>
      <c r="J117" s="87"/>
      <c r="K117" s="46" t="s">
        <v>671</v>
      </c>
      <c r="L117" s="106" t="s">
        <v>350</v>
      </c>
      <c r="M117" s="107">
        <v>39188</v>
      </c>
      <c r="N117" s="847">
        <v>500000</v>
      </c>
      <c r="O117" s="834"/>
      <c r="P117" s="834"/>
      <c r="Q117" s="834"/>
      <c r="R117" s="834"/>
      <c r="S117" s="834"/>
      <c r="T117" s="834"/>
      <c r="U117" s="834"/>
      <c r="V117" s="834"/>
      <c r="W117" s="834"/>
      <c r="X117" s="838"/>
      <c r="Y117" s="838"/>
      <c r="Z117" s="838"/>
      <c r="AA117" s="838"/>
      <c r="AB117" s="838"/>
      <c r="AC117" s="838"/>
      <c r="AD117" s="838"/>
      <c r="AE117" s="838"/>
      <c r="AF117" s="838"/>
      <c r="AG117" s="838"/>
      <c r="AH117" s="838"/>
      <c r="AI117" s="838"/>
      <c r="AJ117" s="838"/>
      <c r="AK117" s="838"/>
      <c r="AL117" s="838"/>
      <c r="AM117" s="838"/>
      <c r="AN117" s="838"/>
      <c r="AO117" s="838"/>
      <c r="AP117" s="838"/>
      <c r="AQ117" s="838"/>
      <c r="AR117" s="838"/>
      <c r="AS117" s="838"/>
      <c r="AT117" s="838"/>
      <c r="AU117" s="838"/>
      <c r="AV117" s="838"/>
      <c r="AW117" s="838"/>
      <c r="AX117" s="838"/>
      <c r="AY117" s="838"/>
      <c r="AZ117" s="838"/>
      <c r="BA117" s="838"/>
      <c r="BB117" s="838"/>
      <c r="BC117" s="838"/>
      <c r="BD117" s="838"/>
      <c r="BE117" s="838"/>
      <c r="BF117" s="650" t="s">
        <v>36</v>
      </c>
      <c r="BG117" s="427" t="s">
        <v>706</v>
      </c>
      <c r="BH117" s="427" t="str">
        <f t="shared" ca="1" si="4"/>
        <v xml:space="preserve">19 NĂM 4 THÁNG 3 NGÀY </v>
      </c>
      <c r="BI117" s="428" t="s">
        <v>707</v>
      </c>
      <c r="BJ117" s="428" t="str">
        <f>VLOOKUP(C117,Sheet5!$B$2:$G$253,6,0)</f>
        <v>092073002305</v>
      </c>
      <c r="BK117" s="428"/>
      <c r="BL117" s="428"/>
      <c r="BM117" s="428"/>
      <c r="BN117" s="428"/>
      <c r="BO117" s="428"/>
      <c r="BP117" s="428"/>
      <c r="BQ117" s="428"/>
      <c r="BR117" s="428"/>
      <c r="BS117" s="428"/>
      <c r="BT117" s="428"/>
      <c r="BU117" s="428"/>
      <c r="BV117" s="425"/>
      <c r="BW117" s="425"/>
      <c r="BX117" s="443" t="s">
        <v>232</v>
      </c>
      <c r="BY117" s="429" t="s">
        <v>708</v>
      </c>
      <c r="BZ117" s="443" t="s">
        <v>709</v>
      </c>
      <c r="CA117" s="443"/>
      <c r="CB117" s="422"/>
      <c r="CC117" s="650" t="s">
        <v>156</v>
      </c>
      <c r="CD117" s="650"/>
      <c r="CE117" s="427" t="s">
        <v>503</v>
      </c>
      <c r="CF117" s="644">
        <f t="shared" ca="1" si="3"/>
        <v>53</v>
      </c>
    </row>
    <row r="118" spans="1:84" s="45" customFormat="1">
      <c r="A118" s="25">
        <f>IF(C118=0,"",SUBTOTAL(3,C$3:C118))</f>
        <v>116</v>
      </c>
      <c r="B118" s="86">
        <v>11</v>
      </c>
      <c r="C118" s="86" t="s">
        <v>710</v>
      </c>
      <c r="D118" s="87" t="s">
        <v>711</v>
      </c>
      <c r="E118" s="774">
        <f>VLOOKUP(C118,'chuyển xếp 2024'!$C$5:$W$328,17,0)</f>
        <v>6694000</v>
      </c>
      <c r="F118" s="774">
        <f>VLOOKUP(C118,'chuyển xếp 2024'!$C$5:$W$328,19,0)</f>
        <v>0</v>
      </c>
      <c r="G118" s="63" t="s">
        <v>63</v>
      </c>
      <c r="H118" s="63" t="s">
        <v>33</v>
      </c>
      <c r="I118" s="63" t="s">
        <v>34</v>
      </c>
      <c r="J118" s="87"/>
      <c r="K118" s="46" t="s">
        <v>671</v>
      </c>
      <c r="L118" s="106">
        <v>28048</v>
      </c>
      <c r="M118" s="107">
        <v>39188</v>
      </c>
      <c r="N118" s="847">
        <v>500000</v>
      </c>
      <c r="O118" s="834"/>
      <c r="P118" s="834"/>
      <c r="Q118" s="834"/>
      <c r="R118" s="834"/>
      <c r="S118" s="834"/>
      <c r="T118" s="834"/>
      <c r="U118" s="834"/>
      <c r="V118" s="834"/>
      <c r="W118" s="834"/>
      <c r="X118" s="832"/>
      <c r="Y118" s="832"/>
      <c r="Z118" s="832"/>
      <c r="AA118" s="832"/>
      <c r="AB118" s="832"/>
      <c r="AC118" s="832"/>
      <c r="AD118" s="832"/>
      <c r="AE118" s="832"/>
      <c r="AF118" s="832"/>
      <c r="AG118" s="832"/>
      <c r="AH118" s="832"/>
      <c r="AI118" s="832"/>
      <c r="AJ118" s="832"/>
      <c r="AK118" s="832"/>
      <c r="AL118" s="832"/>
      <c r="AM118" s="832"/>
      <c r="AN118" s="832"/>
      <c r="AO118" s="832"/>
      <c r="AP118" s="832"/>
      <c r="AQ118" s="832"/>
      <c r="AR118" s="832"/>
      <c r="AS118" s="832"/>
      <c r="AT118" s="832"/>
      <c r="AU118" s="832"/>
      <c r="AV118" s="832"/>
      <c r="AW118" s="832"/>
      <c r="AX118" s="832"/>
      <c r="AY118" s="832"/>
      <c r="AZ118" s="832"/>
      <c r="BA118" s="832"/>
      <c r="BB118" s="832"/>
      <c r="BC118" s="832"/>
      <c r="BD118" s="832"/>
      <c r="BE118" s="832"/>
      <c r="BF118" s="58" t="s">
        <v>36</v>
      </c>
      <c r="BG118" s="10" t="s">
        <v>712</v>
      </c>
      <c r="BH118" s="10" t="str">
        <f t="shared" ca="1" si="4"/>
        <v xml:space="preserve">19 NĂM 4 THÁNG 3 NGÀY </v>
      </c>
      <c r="BI118" s="54" t="s">
        <v>713</v>
      </c>
      <c r="BJ118" s="33" t="str">
        <f>VLOOKUP(C118,Sheet5!$B$2:$G$253,6,0)</f>
        <v>092176001154</v>
      </c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43">
        <v>42668</v>
      </c>
      <c r="BW118" s="43"/>
      <c r="BX118" s="50" t="s">
        <v>232</v>
      </c>
      <c r="BY118" s="44" t="s">
        <v>708</v>
      </c>
      <c r="BZ118" s="50" t="s">
        <v>709</v>
      </c>
      <c r="CA118" s="50"/>
      <c r="CB118" s="52"/>
      <c r="CC118" s="58" t="s">
        <v>156</v>
      </c>
      <c r="CD118" s="58"/>
      <c r="CE118" s="10" t="s">
        <v>503</v>
      </c>
      <c r="CF118" s="36">
        <f t="shared" ca="1" si="3"/>
        <v>49</v>
      </c>
    </row>
    <row r="119" spans="1:84" s="45" customFormat="1">
      <c r="A119" s="25">
        <f>IF(C119=0,"",SUBTOTAL(3,C$3:C119))</f>
        <v>117</v>
      </c>
      <c r="B119" s="86">
        <v>12</v>
      </c>
      <c r="C119" s="86" t="s">
        <v>714</v>
      </c>
      <c r="D119" s="87" t="s">
        <v>715</v>
      </c>
      <c r="E119" s="774">
        <f>VLOOKUP(C119,'chuyển xếp 2024'!$C$5:$W$328,17,0)</f>
        <v>6694000</v>
      </c>
      <c r="F119" s="774">
        <f>VLOOKUP(C119,'chuyển xếp 2024'!$C$5:$W$328,19,0)</f>
        <v>0</v>
      </c>
      <c r="G119" s="63" t="s">
        <v>63</v>
      </c>
      <c r="H119" s="63" t="s">
        <v>33</v>
      </c>
      <c r="I119" s="63" t="s">
        <v>34</v>
      </c>
      <c r="J119" s="87"/>
      <c r="K119" s="46" t="s">
        <v>671</v>
      </c>
      <c r="L119" s="106">
        <v>28491</v>
      </c>
      <c r="M119" s="107">
        <v>39188</v>
      </c>
      <c r="N119" s="847">
        <v>500000</v>
      </c>
      <c r="O119" s="834"/>
      <c r="P119" s="834"/>
      <c r="Q119" s="834"/>
      <c r="R119" s="834"/>
      <c r="S119" s="834"/>
      <c r="T119" s="834"/>
      <c r="U119" s="834"/>
      <c r="V119" s="834"/>
      <c r="W119" s="834"/>
      <c r="X119" s="832"/>
      <c r="Y119" s="832"/>
      <c r="Z119" s="832"/>
      <c r="AA119" s="832"/>
      <c r="AB119" s="832"/>
      <c r="AC119" s="832"/>
      <c r="AD119" s="832"/>
      <c r="AE119" s="832"/>
      <c r="AF119" s="832"/>
      <c r="AG119" s="832"/>
      <c r="AH119" s="832"/>
      <c r="AI119" s="832"/>
      <c r="AJ119" s="832"/>
      <c r="AK119" s="832"/>
      <c r="AL119" s="832"/>
      <c r="AM119" s="832"/>
      <c r="AN119" s="832"/>
      <c r="AO119" s="832"/>
      <c r="AP119" s="832"/>
      <c r="AQ119" s="832"/>
      <c r="AR119" s="832"/>
      <c r="AS119" s="832"/>
      <c r="AT119" s="832"/>
      <c r="AU119" s="832"/>
      <c r="AV119" s="832"/>
      <c r="AW119" s="832"/>
      <c r="AX119" s="832"/>
      <c r="AY119" s="832"/>
      <c r="AZ119" s="832"/>
      <c r="BA119" s="832"/>
      <c r="BB119" s="832"/>
      <c r="BC119" s="832"/>
      <c r="BD119" s="832"/>
      <c r="BE119" s="832"/>
      <c r="BF119" s="58" t="s">
        <v>36</v>
      </c>
      <c r="BG119" s="10" t="s">
        <v>716</v>
      </c>
      <c r="BH119" s="10" t="str">
        <f t="shared" ca="1" si="4"/>
        <v xml:space="preserve">19 NĂM 4 THÁNG 3 NGÀY </v>
      </c>
      <c r="BI119" s="33" t="s">
        <v>717</v>
      </c>
      <c r="BJ119" s="33" t="str">
        <f>VLOOKUP(C119,Sheet5!$B$2:$G$253,6,0)</f>
        <v>094178003638</v>
      </c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43"/>
      <c r="BW119" s="43"/>
      <c r="BX119" s="50" t="s">
        <v>232</v>
      </c>
      <c r="BY119" s="44" t="s">
        <v>718</v>
      </c>
      <c r="BZ119" s="50" t="s">
        <v>719</v>
      </c>
      <c r="CA119" s="50"/>
      <c r="CB119" s="52"/>
      <c r="CC119" s="58" t="s">
        <v>156</v>
      </c>
      <c r="CD119" s="58"/>
      <c r="CE119" s="10" t="s">
        <v>503</v>
      </c>
      <c r="CF119" s="36">
        <f t="shared" ca="1" si="3"/>
        <v>48</v>
      </c>
    </row>
    <row r="120" spans="1:84" s="45" customFormat="1">
      <c r="A120" s="25">
        <f>IF(C120=0,"",SUBTOTAL(3,C$3:C120))</f>
        <v>118</v>
      </c>
      <c r="B120" s="86">
        <v>13</v>
      </c>
      <c r="C120" s="86" t="s">
        <v>720</v>
      </c>
      <c r="D120" s="87" t="s">
        <v>721</v>
      </c>
      <c r="E120" s="774">
        <f>VLOOKUP(C120,'chuyển xếp 2024'!$C$5:$W$328,17,0)</f>
        <v>6694000</v>
      </c>
      <c r="F120" s="774">
        <f>VLOOKUP(C120,'chuyển xếp 2024'!$C$5:$W$328,19,0)</f>
        <v>0</v>
      </c>
      <c r="G120" s="63" t="s">
        <v>63</v>
      </c>
      <c r="H120" s="63" t="s">
        <v>33</v>
      </c>
      <c r="I120" s="63" t="s">
        <v>34</v>
      </c>
      <c r="J120" s="87"/>
      <c r="K120" s="46" t="s">
        <v>671</v>
      </c>
      <c r="L120" s="106">
        <v>31400</v>
      </c>
      <c r="M120" s="107">
        <v>39188</v>
      </c>
      <c r="N120" s="847">
        <v>500000</v>
      </c>
      <c r="O120" s="834"/>
      <c r="P120" s="834"/>
      <c r="Q120" s="834"/>
      <c r="R120" s="834"/>
      <c r="S120" s="834"/>
      <c r="T120" s="834"/>
      <c r="U120" s="834"/>
      <c r="V120" s="834"/>
      <c r="W120" s="834"/>
      <c r="X120" s="832"/>
      <c r="Y120" s="832"/>
      <c r="Z120" s="832"/>
      <c r="AA120" s="832"/>
      <c r="AB120" s="832"/>
      <c r="AC120" s="832"/>
      <c r="AD120" s="832"/>
      <c r="AE120" s="832"/>
      <c r="AF120" s="832"/>
      <c r="AG120" s="832"/>
      <c r="AH120" s="832"/>
      <c r="AI120" s="832"/>
      <c r="AJ120" s="832"/>
      <c r="AK120" s="832"/>
      <c r="AL120" s="832"/>
      <c r="AM120" s="832"/>
      <c r="AN120" s="832"/>
      <c r="AO120" s="832"/>
      <c r="AP120" s="832"/>
      <c r="AQ120" s="832"/>
      <c r="AR120" s="832"/>
      <c r="AS120" s="832"/>
      <c r="AT120" s="832"/>
      <c r="AU120" s="832"/>
      <c r="AV120" s="832"/>
      <c r="AW120" s="832"/>
      <c r="AX120" s="832"/>
      <c r="AY120" s="832"/>
      <c r="AZ120" s="832"/>
      <c r="BA120" s="832"/>
      <c r="BB120" s="832"/>
      <c r="BC120" s="832"/>
      <c r="BD120" s="832"/>
      <c r="BE120" s="832"/>
      <c r="BF120" s="58" t="s">
        <v>36</v>
      </c>
      <c r="BG120" s="10" t="s">
        <v>722</v>
      </c>
      <c r="BH120" s="10" t="str">
        <f t="shared" ca="1" si="4"/>
        <v xml:space="preserve">19 NĂM 4 THÁNG 3 NGÀY </v>
      </c>
      <c r="BI120" s="54" t="s">
        <v>723</v>
      </c>
      <c r="BJ120" s="33" t="str">
        <f>VLOOKUP(C120,Sheet5!$B$2:$G$253,6,0)</f>
        <v>092185001179</v>
      </c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43">
        <v>42466</v>
      </c>
      <c r="BW120" s="43"/>
      <c r="BX120" s="50" t="s">
        <v>232</v>
      </c>
      <c r="BY120" s="44" t="s">
        <v>724</v>
      </c>
      <c r="BZ120" s="50" t="s">
        <v>725</v>
      </c>
      <c r="CA120" s="50"/>
      <c r="CB120" s="52"/>
      <c r="CC120" s="58" t="s">
        <v>156</v>
      </c>
      <c r="CD120" s="58"/>
      <c r="CE120" s="10" t="s">
        <v>503</v>
      </c>
      <c r="CF120" s="36">
        <f t="shared" ca="1" si="3"/>
        <v>40</v>
      </c>
    </row>
    <row r="121" spans="1:84" s="45" customFormat="1">
      <c r="A121" s="25">
        <f>IF(C121=0,"",SUBTOTAL(3,C$3:C121))</f>
        <v>119</v>
      </c>
      <c r="B121" s="86">
        <v>14</v>
      </c>
      <c r="C121" s="86" t="s">
        <v>726</v>
      </c>
      <c r="D121" s="87" t="s">
        <v>727</v>
      </c>
      <c r="E121" s="774">
        <f>VLOOKUP(C121,'chuyển xếp 2024'!$C$5:$W$328,17,0)</f>
        <v>6694000</v>
      </c>
      <c r="F121" s="774">
        <f>VLOOKUP(C121,'chuyển xếp 2024'!$C$5:$W$328,19,0)</f>
        <v>0</v>
      </c>
      <c r="G121" s="63" t="s">
        <v>63</v>
      </c>
      <c r="H121" s="63" t="s">
        <v>33</v>
      </c>
      <c r="I121" s="63" t="s">
        <v>134</v>
      </c>
      <c r="J121" s="87"/>
      <c r="K121" s="46" t="s">
        <v>671</v>
      </c>
      <c r="L121" s="106">
        <v>32012</v>
      </c>
      <c r="M121" s="107">
        <v>39188</v>
      </c>
      <c r="N121" s="847">
        <v>500000</v>
      </c>
      <c r="O121" s="834"/>
      <c r="P121" s="834"/>
      <c r="Q121" s="834"/>
      <c r="R121" s="834"/>
      <c r="S121" s="834"/>
      <c r="T121" s="834"/>
      <c r="U121" s="834"/>
      <c r="V121" s="834"/>
      <c r="W121" s="834"/>
      <c r="X121" s="832"/>
      <c r="Y121" s="832"/>
      <c r="Z121" s="832"/>
      <c r="AA121" s="832"/>
      <c r="AB121" s="832"/>
      <c r="AC121" s="832"/>
      <c r="AD121" s="832"/>
      <c r="AE121" s="832"/>
      <c r="AF121" s="832"/>
      <c r="AG121" s="832"/>
      <c r="AH121" s="832"/>
      <c r="AI121" s="832"/>
      <c r="AJ121" s="832"/>
      <c r="AK121" s="832"/>
      <c r="AL121" s="832"/>
      <c r="AM121" s="832"/>
      <c r="AN121" s="832"/>
      <c r="AO121" s="832"/>
      <c r="AP121" s="832"/>
      <c r="AQ121" s="832"/>
      <c r="AR121" s="832"/>
      <c r="AS121" s="832"/>
      <c r="AT121" s="832"/>
      <c r="AU121" s="832"/>
      <c r="AV121" s="832"/>
      <c r="AW121" s="832"/>
      <c r="AX121" s="832"/>
      <c r="AY121" s="832"/>
      <c r="AZ121" s="832"/>
      <c r="BA121" s="832"/>
      <c r="BB121" s="832"/>
      <c r="BC121" s="832"/>
      <c r="BD121" s="832"/>
      <c r="BE121" s="832"/>
      <c r="BF121" s="58" t="s">
        <v>36</v>
      </c>
      <c r="BG121" s="10" t="s">
        <v>728</v>
      </c>
      <c r="BH121" s="10" t="str">
        <f t="shared" ca="1" si="4"/>
        <v xml:space="preserve">19 NĂM 4 THÁNG 3 NGÀY </v>
      </c>
      <c r="BI121" s="60" t="s">
        <v>729</v>
      </c>
      <c r="BJ121" s="33" t="str">
        <f>VLOOKUP(C121,Sheet5!$B$2:$G$253,6,0)</f>
        <v>084187002652</v>
      </c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43">
        <v>44302</v>
      </c>
      <c r="BW121" s="43"/>
      <c r="BX121" s="50" t="s">
        <v>232</v>
      </c>
      <c r="BY121" s="44" t="s">
        <v>730</v>
      </c>
      <c r="BZ121" s="50" t="s">
        <v>731</v>
      </c>
      <c r="CA121" s="50"/>
      <c r="CB121" s="52"/>
      <c r="CC121" s="58" t="s">
        <v>156</v>
      </c>
      <c r="CD121" s="58"/>
      <c r="CE121" s="10" t="s">
        <v>503</v>
      </c>
      <c r="CF121" s="36">
        <f t="shared" ca="1" si="3"/>
        <v>38</v>
      </c>
    </row>
    <row r="122" spans="1:84" s="430" customFormat="1">
      <c r="A122" s="25">
        <f>IF(C122=0,"",SUBTOTAL(3,C$3:C122))</f>
        <v>120</v>
      </c>
      <c r="B122" s="86">
        <v>15</v>
      </c>
      <c r="C122" s="86" t="s">
        <v>735</v>
      </c>
      <c r="D122" s="87" t="s">
        <v>736</v>
      </c>
      <c r="E122" s="774">
        <f>VLOOKUP(C122,'chuyển xếp 2024'!$C$5:$W$328,17,0)</f>
        <v>6694000</v>
      </c>
      <c r="F122" s="774">
        <f>VLOOKUP(C122,'chuyển xếp 2024'!$C$5:$W$328,19,0)</f>
        <v>0</v>
      </c>
      <c r="G122" s="87" t="s">
        <v>32</v>
      </c>
      <c r="H122" s="63" t="s">
        <v>33</v>
      </c>
      <c r="I122" s="63" t="s">
        <v>34</v>
      </c>
      <c r="J122" s="87"/>
      <c r="K122" s="46" t="s">
        <v>671</v>
      </c>
      <c r="L122" s="106">
        <v>25861</v>
      </c>
      <c r="M122" s="107">
        <v>39522</v>
      </c>
      <c r="N122" s="847">
        <v>500000</v>
      </c>
      <c r="O122" s="834"/>
      <c r="P122" s="834"/>
      <c r="Q122" s="834"/>
      <c r="R122" s="834"/>
      <c r="S122" s="834"/>
      <c r="T122" s="834"/>
      <c r="U122" s="834"/>
      <c r="V122" s="834"/>
      <c r="W122" s="834"/>
      <c r="X122" s="838"/>
      <c r="Y122" s="838"/>
      <c r="Z122" s="838"/>
      <c r="AA122" s="838"/>
      <c r="AB122" s="838"/>
      <c r="AC122" s="838"/>
      <c r="AD122" s="838"/>
      <c r="AE122" s="838"/>
      <c r="AF122" s="838"/>
      <c r="AG122" s="838"/>
      <c r="AH122" s="838"/>
      <c r="AI122" s="838"/>
      <c r="AJ122" s="838"/>
      <c r="AK122" s="838"/>
      <c r="AL122" s="838"/>
      <c r="AM122" s="838"/>
      <c r="AN122" s="838"/>
      <c r="AO122" s="838"/>
      <c r="AP122" s="838"/>
      <c r="AQ122" s="838"/>
      <c r="AR122" s="838"/>
      <c r="AS122" s="838"/>
      <c r="AT122" s="838"/>
      <c r="AU122" s="838"/>
      <c r="AV122" s="838"/>
      <c r="AW122" s="838"/>
      <c r="AX122" s="838"/>
      <c r="AY122" s="838"/>
      <c r="AZ122" s="838"/>
      <c r="BA122" s="838"/>
      <c r="BB122" s="838"/>
      <c r="BC122" s="838"/>
      <c r="BD122" s="838"/>
      <c r="BE122" s="838"/>
      <c r="BF122" s="650" t="s">
        <v>36</v>
      </c>
      <c r="BG122" s="427" t="s">
        <v>737</v>
      </c>
      <c r="BH122" s="427" t="str">
        <f t="shared" ca="1" si="4"/>
        <v xml:space="preserve">18 NĂM 5 THÁNG 4 NGÀY </v>
      </c>
      <c r="BI122" s="428" t="s">
        <v>738</v>
      </c>
      <c r="BJ122" s="33" t="str">
        <f>VLOOKUP(C122,Sheet5!$B$2:$G$253,6,0)</f>
        <v>092070004502</v>
      </c>
      <c r="BK122" s="428"/>
      <c r="BL122" s="428"/>
      <c r="BM122" s="428"/>
      <c r="BN122" s="428"/>
      <c r="BO122" s="428"/>
      <c r="BP122" s="428"/>
      <c r="BQ122" s="428"/>
      <c r="BR122" s="428"/>
      <c r="BS122" s="428"/>
      <c r="BT122" s="428"/>
      <c r="BU122" s="428"/>
      <c r="BV122" s="425"/>
      <c r="BW122" s="425"/>
      <c r="BX122" s="443" t="s">
        <v>232</v>
      </c>
      <c r="BY122" s="429" t="s">
        <v>708</v>
      </c>
      <c r="BZ122" s="443" t="s">
        <v>739</v>
      </c>
      <c r="CA122" s="443"/>
      <c r="CB122" s="422"/>
      <c r="CC122" s="650" t="s">
        <v>156</v>
      </c>
      <c r="CD122" s="650"/>
      <c r="CE122" s="427" t="s">
        <v>503</v>
      </c>
      <c r="CF122" s="644">
        <f t="shared" ca="1" si="3"/>
        <v>55</v>
      </c>
    </row>
    <row r="123" spans="1:84" s="45" customFormat="1">
      <c r="A123" s="25">
        <f>IF(C123=0,"",SUBTOTAL(3,C$3:C123))</f>
        <v>121</v>
      </c>
      <c r="B123" s="86">
        <v>16</v>
      </c>
      <c r="C123" s="86" t="s">
        <v>746</v>
      </c>
      <c r="D123" s="87" t="s">
        <v>747</v>
      </c>
      <c r="E123" s="774" t="e">
        <f>VLOOKUP(C123,'chuyển xếp 2024'!$C$5:$W$328,17,0)</f>
        <v>#N/A</v>
      </c>
      <c r="F123" s="774" t="e">
        <f>VLOOKUP(C123,'chuyển xếp 2024'!$C$5:$W$328,19,0)</f>
        <v>#N/A</v>
      </c>
      <c r="G123" s="87" t="s">
        <v>32</v>
      </c>
      <c r="H123" s="63" t="s">
        <v>33</v>
      </c>
      <c r="I123" s="63" t="s">
        <v>34</v>
      </c>
      <c r="J123" s="87"/>
      <c r="K123" s="46" t="s">
        <v>671</v>
      </c>
      <c r="L123" s="106">
        <v>26426</v>
      </c>
      <c r="M123" s="107">
        <v>34134</v>
      </c>
      <c r="N123" s="847">
        <v>500000</v>
      </c>
      <c r="O123" s="834"/>
      <c r="P123" s="834"/>
      <c r="Q123" s="834"/>
      <c r="R123" s="834"/>
      <c r="S123" s="834"/>
      <c r="T123" s="834"/>
      <c r="U123" s="834"/>
      <c r="V123" s="834"/>
      <c r="W123" s="834"/>
      <c r="X123" s="832"/>
      <c r="Y123" s="832"/>
      <c r="Z123" s="832"/>
      <c r="AA123" s="832"/>
      <c r="AB123" s="832"/>
      <c r="AC123" s="832"/>
      <c r="AD123" s="832"/>
      <c r="AE123" s="832"/>
      <c r="AF123" s="832"/>
      <c r="AG123" s="832"/>
      <c r="AH123" s="832"/>
      <c r="AI123" s="832"/>
      <c r="AJ123" s="832"/>
      <c r="AK123" s="832"/>
      <c r="AL123" s="832"/>
      <c r="AM123" s="832"/>
      <c r="AN123" s="832"/>
      <c r="AO123" s="832"/>
      <c r="AP123" s="832"/>
      <c r="AQ123" s="832"/>
      <c r="AR123" s="832"/>
      <c r="AS123" s="832"/>
      <c r="AT123" s="832"/>
      <c r="AU123" s="832"/>
      <c r="AV123" s="832"/>
      <c r="AW123" s="832"/>
      <c r="AX123" s="832"/>
      <c r="AY123" s="832"/>
      <c r="AZ123" s="832"/>
      <c r="BA123" s="832"/>
      <c r="BB123" s="832"/>
      <c r="BC123" s="832"/>
      <c r="BD123" s="832"/>
      <c r="BE123" s="832"/>
      <c r="BF123" s="58" t="s">
        <v>36</v>
      </c>
      <c r="BG123" s="10" t="s">
        <v>748</v>
      </c>
      <c r="BH123" s="10" t="str">
        <f t="shared" ca="1" si="4"/>
        <v xml:space="preserve">33 NĂM 2 THÁNG 5 NGÀY </v>
      </c>
      <c r="BI123" s="54" t="s">
        <v>749</v>
      </c>
      <c r="BJ123" s="33" t="str">
        <f>VLOOKUP(C123,Sheet5!$B$2:$G$253,6,0)</f>
        <v>042072000125</v>
      </c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43">
        <v>44311</v>
      </c>
      <c r="BW123" s="43"/>
      <c r="BX123" s="50" t="s">
        <v>232</v>
      </c>
      <c r="BY123" s="44" t="s">
        <v>750</v>
      </c>
      <c r="BZ123" s="50" t="s">
        <v>751</v>
      </c>
      <c r="CA123" s="50"/>
      <c r="CB123" s="52"/>
      <c r="CC123" s="115" t="s">
        <v>156</v>
      </c>
      <c r="CD123" s="115"/>
      <c r="CE123" s="10" t="s">
        <v>503</v>
      </c>
      <c r="CF123" s="644">
        <f t="shared" ca="1" si="3"/>
        <v>54</v>
      </c>
    </row>
    <row r="124" spans="1:84" s="430" customFormat="1">
      <c r="A124" s="25">
        <f>IF(C124=0,"",SUBTOTAL(3,C$3:C124))</f>
        <v>122</v>
      </c>
      <c r="B124" s="86">
        <v>17</v>
      </c>
      <c r="C124" s="86" t="s">
        <v>752</v>
      </c>
      <c r="D124" s="87" t="s">
        <v>753</v>
      </c>
      <c r="E124" s="774" t="e">
        <f>VLOOKUP(C124,'chuyển xếp 2024'!$C$5:$W$328,17,0)</f>
        <v>#N/A</v>
      </c>
      <c r="F124" s="774" t="e">
        <f>VLOOKUP(C124,'chuyển xếp 2024'!$C$5:$W$328,19,0)</f>
        <v>#N/A</v>
      </c>
      <c r="G124" s="87" t="s">
        <v>32</v>
      </c>
      <c r="H124" s="63" t="s">
        <v>33</v>
      </c>
      <c r="I124" s="63" t="s">
        <v>34</v>
      </c>
      <c r="J124" s="87"/>
      <c r="K124" s="46" t="s">
        <v>671</v>
      </c>
      <c r="L124" s="106" t="s">
        <v>754</v>
      </c>
      <c r="M124" s="107">
        <v>35139</v>
      </c>
      <c r="N124" s="847">
        <v>500000</v>
      </c>
      <c r="O124" s="834"/>
      <c r="P124" s="834"/>
      <c r="Q124" s="834"/>
      <c r="R124" s="834"/>
      <c r="S124" s="834"/>
      <c r="T124" s="834"/>
      <c r="U124" s="834"/>
      <c r="V124" s="834"/>
      <c r="W124" s="834"/>
      <c r="X124" s="838"/>
      <c r="Y124" s="838"/>
      <c r="Z124" s="838"/>
      <c r="AA124" s="838"/>
      <c r="AB124" s="838"/>
      <c r="AC124" s="838"/>
      <c r="AD124" s="838"/>
      <c r="AE124" s="838"/>
      <c r="AF124" s="838"/>
      <c r="AG124" s="838"/>
      <c r="AH124" s="838"/>
      <c r="AI124" s="838"/>
      <c r="AJ124" s="838"/>
      <c r="AK124" s="838"/>
      <c r="AL124" s="838"/>
      <c r="AM124" s="838"/>
      <c r="AN124" s="838"/>
      <c r="AO124" s="838"/>
      <c r="AP124" s="838"/>
      <c r="AQ124" s="838"/>
      <c r="AR124" s="838"/>
      <c r="AS124" s="838"/>
      <c r="AT124" s="838"/>
      <c r="AU124" s="838"/>
      <c r="AV124" s="838"/>
      <c r="AW124" s="838"/>
      <c r="AX124" s="838"/>
      <c r="AY124" s="838"/>
      <c r="AZ124" s="838"/>
      <c r="BA124" s="838"/>
      <c r="BB124" s="838"/>
      <c r="BC124" s="838"/>
      <c r="BD124" s="838"/>
      <c r="BE124" s="838"/>
      <c r="BF124" s="650" t="s">
        <v>36</v>
      </c>
      <c r="BG124" s="427" t="s">
        <v>755</v>
      </c>
      <c r="BH124" s="427" t="str">
        <f t="shared" ca="1" si="4"/>
        <v xml:space="preserve">30 NĂM 5 THÁNG 4 NGÀY </v>
      </c>
      <c r="BI124" s="651">
        <v>361283892</v>
      </c>
      <c r="BJ124" s="33" t="str">
        <f>VLOOKUP(C124,Sheet5!$B$2:$G$253,6,0)</f>
        <v>092070002699</v>
      </c>
      <c r="BK124" s="428"/>
      <c r="BL124" s="428"/>
      <c r="BM124" s="428"/>
      <c r="BN124" s="428"/>
      <c r="BO124" s="428"/>
      <c r="BP124" s="428"/>
      <c r="BQ124" s="428"/>
      <c r="BR124" s="428"/>
      <c r="BS124" s="428"/>
      <c r="BT124" s="428"/>
      <c r="BU124" s="428"/>
      <c r="BV124" s="425">
        <v>31525</v>
      </c>
      <c r="BW124" s="425"/>
      <c r="BX124" s="443" t="s">
        <v>232</v>
      </c>
      <c r="BY124" s="429" t="s">
        <v>745</v>
      </c>
      <c r="BZ124" s="443" t="s">
        <v>756</v>
      </c>
      <c r="CA124" s="443"/>
      <c r="CB124" s="422"/>
      <c r="CC124" s="652" t="s">
        <v>156</v>
      </c>
      <c r="CD124" s="652"/>
      <c r="CE124" s="427" t="s">
        <v>503</v>
      </c>
      <c r="CF124" s="644">
        <f t="shared" ca="1" si="3"/>
        <v>56</v>
      </c>
    </row>
    <row r="125" spans="1:84" s="430" customFormat="1">
      <c r="A125" s="25">
        <f>IF(C125=0,"",SUBTOTAL(3,C$3:C125))</f>
        <v>123</v>
      </c>
      <c r="B125" s="86">
        <v>18</v>
      </c>
      <c r="C125" s="86" t="s">
        <v>757</v>
      </c>
      <c r="D125" s="87" t="s">
        <v>758</v>
      </c>
      <c r="E125" s="774">
        <f>VLOOKUP(C125,'chuyển xếp 2024'!$C$5:$W$328,17,0)</f>
        <v>7230000</v>
      </c>
      <c r="F125" s="774">
        <f>VLOOKUP(C125,'chuyển xếp 2024'!$C$5:$W$328,19,0)</f>
        <v>0</v>
      </c>
      <c r="G125" s="87" t="s">
        <v>32</v>
      </c>
      <c r="H125" s="63" t="s">
        <v>33</v>
      </c>
      <c r="I125" s="63" t="s">
        <v>34</v>
      </c>
      <c r="J125" s="87"/>
      <c r="K125" s="46" t="s">
        <v>671</v>
      </c>
      <c r="L125" s="106">
        <v>25856</v>
      </c>
      <c r="M125" s="107">
        <v>35475</v>
      </c>
      <c r="N125" s="847">
        <v>500000</v>
      </c>
      <c r="O125" s="834"/>
      <c r="P125" s="834"/>
      <c r="Q125" s="834"/>
      <c r="R125" s="834"/>
      <c r="S125" s="834"/>
      <c r="T125" s="834"/>
      <c r="U125" s="834"/>
      <c r="V125" s="834"/>
      <c r="W125" s="834"/>
      <c r="X125" s="838"/>
      <c r="Y125" s="838"/>
      <c r="Z125" s="838"/>
      <c r="AA125" s="838"/>
      <c r="AB125" s="838"/>
      <c r="AC125" s="838"/>
      <c r="AD125" s="838"/>
      <c r="AE125" s="838"/>
      <c r="AF125" s="838"/>
      <c r="AG125" s="838"/>
      <c r="AH125" s="838"/>
      <c r="AI125" s="838"/>
      <c r="AJ125" s="838"/>
      <c r="AK125" s="838"/>
      <c r="AL125" s="838"/>
      <c r="AM125" s="838"/>
      <c r="AN125" s="838"/>
      <c r="AO125" s="838"/>
      <c r="AP125" s="838"/>
      <c r="AQ125" s="838"/>
      <c r="AR125" s="838"/>
      <c r="AS125" s="838"/>
      <c r="AT125" s="838"/>
      <c r="AU125" s="838"/>
      <c r="AV125" s="838"/>
      <c r="AW125" s="838"/>
      <c r="AX125" s="838"/>
      <c r="AY125" s="838"/>
      <c r="AZ125" s="838"/>
      <c r="BA125" s="838"/>
      <c r="BB125" s="838"/>
      <c r="BC125" s="838"/>
      <c r="BD125" s="838"/>
      <c r="BE125" s="838"/>
      <c r="BF125" s="650" t="s">
        <v>36</v>
      </c>
      <c r="BG125" s="427" t="s">
        <v>759</v>
      </c>
      <c r="BH125" s="427" t="str">
        <f t="shared" ca="1" si="4"/>
        <v xml:space="preserve">29 NĂM 6 THÁNG 5 NGÀY </v>
      </c>
      <c r="BI125" s="442" t="s">
        <v>760</v>
      </c>
      <c r="BJ125" s="428" t="str">
        <f>VLOOKUP(C125,Sheet5!$B$2:$G$253,6,0)</f>
        <v>092070001186</v>
      </c>
      <c r="BK125" s="428"/>
      <c r="BL125" s="428"/>
      <c r="BM125" s="428"/>
      <c r="BN125" s="428"/>
      <c r="BO125" s="428"/>
      <c r="BP125" s="428"/>
      <c r="BQ125" s="428"/>
      <c r="BR125" s="428"/>
      <c r="BS125" s="428"/>
      <c r="BT125" s="428"/>
      <c r="BU125" s="428"/>
      <c r="BV125" s="425">
        <v>37117</v>
      </c>
      <c r="BW125" s="425"/>
      <c r="BX125" s="443" t="s">
        <v>232</v>
      </c>
      <c r="BY125" s="429" t="s">
        <v>724</v>
      </c>
      <c r="BZ125" s="443" t="s">
        <v>761</v>
      </c>
      <c r="CA125" s="443"/>
      <c r="CB125" s="422"/>
      <c r="CC125" s="652" t="s">
        <v>156</v>
      </c>
      <c r="CD125" s="652"/>
      <c r="CE125" s="427" t="s">
        <v>503</v>
      </c>
      <c r="CF125" s="644">
        <f t="shared" ca="1" si="3"/>
        <v>55</v>
      </c>
    </row>
    <row r="126" spans="1:84" s="45" customFormat="1">
      <c r="A126" s="25">
        <f>IF(C126=0,"",SUBTOTAL(3,C$3:C126))</f>
        <v>124</v>
      </c>
      <c r="B126" s="86">
        <v>19</v>
      </c>
      <c r="C126" s="86" t="s">
        <v>762</v>
      </c>
      <c r="D126" s="87" t="s">
        <v>763</v>
      </c>
      <c r="E126" s="774">
        <f>VLOOKUP(C126,'chuyển xếp 2024'!$C$5:$W$328,17,0)</f>
        <v>6198000</v>
      </c>
      <c r="F126" s="774">
        <f>VLOOKUP(C126,'chuyển xếp 2024'!$C$5:$W$328,19,0)</f>
        <v>0</v>
      </c>
      <c r="G126" s="87" t="s">
        <v>32</v>
      </c>
      <c r="H126" s="63" t="s">
        <v>33</v>
      </c>
      <c r="I126" s="63" t="s">
        <v>34</v>
      </c>
      <c r="J126" s="87"/>
      <c r="K126" s="46" t="s">
        <v>671</v>
      </c>
      <c r="L126" s="106">
        <v>31778</v>
      </c>
      <c r="M126" s="107">
        <v>40686</v>
      </c>
      <c r="N126" s="847">
        <v>500000</v>
      </c>
      <c r="O126" s="834"/>
      <c r="P126" s="834"/>
      <c r="Q126" s="834"/>
      <c r="R126" s="834"/>
      <c r="S126" s="834"/>
      <c r="T126" s="834"/>
      <c r="U126" s="834"/>
      <c r="V126" s="834"/>
      <c r="W126" s="834"/>
      <c r="X126" s="832"/>
      <c r="Y126" s="832"/>
      <c r="Z126" s="832"/>
      <c r="AA126" s="832"/>
      <c r="AB126" s="832"/>
      <c r="AC126" s="832"/>
      <c r="AD126" s="832"/>
      <c r="AE126" s="832"/>
      <c r="AF126" s="832"/>
      <c r="AG126" s="832"/>
      <c r="AH126" s="832"/>
      <c r="AI126" s="832"/>
      <c r="AJ126" s="832"/>
      <c r="AK126" s="832"/>
      <c r="AL126" s="832"/>
      <c r="AM126" s="832"/>
      <c r="AN126" s="832"/>
      <c r="AO126" s="832"/>
      <c r="AP126" s="832"/>
      <c r="AQ126" s="832"/>
      <c r="AR126" s="832"/>
      <c r="AS126" s="832"/>
      <c r="AT126" s="832"/>
      <c r="AU126" s="832"/>
      <c r="AV126" s="832"/>
      <c r="AW126" s="832"/>
      <c r="AX126" s="832"/>
      <c r="AY126" s="832"/>
      <c r="AZ126" s="832"/>
      <c r="BA126" s="832"/>
      <c r="BB126" s="832"/>
      <c r="BC126" s="832"/>
      <c r="BD126" s="832"/>
      <c r="BE126" s="832"/>
      <c r="BF126" s="58" t="s">
        <v>36</v>
      </c>
      <c r="BG126" s="10" t="s">
        <v>764</v>
      </c>
      <c r="BH126" s="10" t="str">
        <f t="shared" ca="1" si="4"/>
        <v xml:space="preserve">15 NĂM 2 THÁNG 27 NGÀY </v>
      </c>
      <c r="BI126" s="33" t="s">
        <v>765</v>
      </c>
      <c r="BJ126" s="33" t="str">
        <f>VLOOKUP(C126,Sheet5!$B$2:$G$253,6,0)</f>
        <v>089087004314</v>
      </c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43"/>
      <c r="BW126" s="43"/>
      <c r="BX126" s="50" t="s">
        <v>232</v>
      </c>
      <c r="BY126" s="44" t="s">
        <v>766</v>
      </c>
      <c r="BZ126" s="71" t="s">
        <v>767</v>
      </c>
      <c r="CA126" s="50"/>
      <c r="CB126" s="52"/>
      <c r="CC126" s="115" t="s">
        <v>93</v>
      </c>
      <c r="CD126" s="50" t="s">
        <v>768</v>
      </c>
      <c r="CE126" s="10" t="s">
        <v>387</v>
      </c>
      <c r="CF126" s="36">
        <f t="shared" ca="1" si="3"/>
        <v>39</v>
      </c>
    </row>
    <row r="127" spans="1:84" s="430" customFormat="1">
      <c r="A127" s="25">
        <f>IF(C127=0,"",SUBTOTAL(3,C$3:C127))</f>
        <v>125</v>
      </c>
      <c r="B127" s="86">
        <v>20</v>
      </c>
      <c r="C127" s="86" t="s">
        <v>773</v>
      </c>
      <c r="D127" s="87" t="s">
        <v>774</v>
      </c>
      <c r="E127" s="774">
        <f>VLOOKUP(C127,'chuyển xếp 2024'!$C$5:$W$328,17,0)</f>
        <v>7808000</v>
      </c>
      <c r="F127" s="774">
        <f>VLOOKUP(C127,'chuyển xếp 2024'!$C$5:$W$328,19,0)</f>
        <v>0</v>
      </c>
      <c r="G127" s="87" t="s">
        <v>32</v>
      </c>
      <c r="H127" s="63" t="s">
        <v>33</v>
      </c>
      <c r="I127" s="63" t="s">
        <v>34</v>
      </c>
      <c r="J127" s="87"/>
      <c r="K127" s="46" t="s">
        <v>671</v>
      </c>
      <c r="L127" s="106">
        <v>26331</v>
      </c>
      <c r="M127" s="107">
        <v>33739</v>
      </c>
      <c r="N127" s="847">
        <v>500000</v>
      </c>
      <c r="O127" s="834"/>
      <c r="P127" s="834"/>
      <c r="Q127" s="834"/>
      <c r="R127" s="834"/>
      <c r="S127" s="834"/>
      <c r="T127" s="834"/>
      <c r="U127" s="834"/>
      <c r="V127" s="834"/>
      <c r="W127" s="834"/>
      <c r="X127" s="838"/>
      <c r="Y127" s="838"/>
      <c r="Z127" s="838"/>
      <c r="AA127" s="838"/>
      <c r="AB127" s="838"/>
      <c r="AC127" s="838"/>
      <c r="AD127" s="838"/>
      <c r="AE127" s="838"/>
      <c r="AF127" s="838"/>
      <c r="AG127" s="838"/>
      <c r="AH127" s="838"/>
      <c r="AI127" s="838"/>
      <c r="AJ127" s="838"/>
      <c r="AK127" s="838"/>
      <c r="AL127" s="838"/>
      <c r="AM127" s="838"/>
      <c r="AN127" s="838"/>
      <c r="AO127" s="838"/>
      <c r="AP127" s="838"/>
      <c r="AQ127" s="838"/>
      <c r="AR127" s="838"/>
      <c r="AS127" s="838"/>
      <c r="AT127" s="838"/>
      <c r="AU127" s="838"/>
      <c r="AV127" s="838"/>
      <c r="AW127" s="838"/>
      <c r="AX127" s="838"/>
      <c r="AY127" s="838"/>
      <c r="AZ127" s="838"/>
      <c r="BA127" s="838"/>
      <c r="BB127" s="838"/>
      <c r="BC127" s="838"/>
      <c r="BD127" s="838"/>
      <c r="BE127" s="838"/>
      <c r="BF127" s="650" t="s">
        <v>36</v>
      </c>
      <c r="BG127" s="427" t="s">
        <v>775</v>
      </c>
      <c r="BH127" s="427" t="str">
        <f t="shared" ca="1" si="4"/>
        <v xml:space="preserve">34 NĂM 3 THÁNG 4 NGÀY </v>
      </c>
      <c r="BI127" s="428" t="s">
        <v>776</v>
      </c>
      <c r="BJ127" s="428" t="str">
        <f>VLOOKUP(C127,Sheet5!$B$2:$G$253,6,0)</f>
        <v>036072002757</v>
      </c>
      <c r="BK127" s="428"/>
      <c r="BL127" s="428"/>
      <c r="BM127" s="428"/>
      <c r="BN127" s="428"/>
      <c r="BO127" s="428"/>
      <c r="BP127" s="428"/>
      <c r="BQ127" s="428"/>
      <c r="BR127" s="428"/>
      <c r="BS127" s="428"/>
      <c r="BT127" s="428"/>
      <c r="BU127" s="428"/>
      <c r="BV127" s="425"/>
      <c r="BW127" s="425"/>
      <c r="BX127" s="443" t="s">
        <v>232</v>
      </c>
      <c r="BY127" s="429" t="s">
        <v>501</v>
      </c>
      <c r="BZ127" s="443" t="s">
        <v>777</v>
      </c>
      <c r="CA127" s="443"/>
      <c r="CB127" s="422"/>
      <c r="CC127" s="652" t="s">
        <v>156</v>
      </c>
      <c r="CD127" s="652"/>
      <c r="CE127" s="427" t="s">
        <v>503</v>
      </c>
      <c r="CF127" s="430">
        <f t="shared" ca="1" si="3"/>
        <v>54</v>
      </c>
    </row>
    <row r="128" spans="1:84" s="45" customFormat="1">
      <c r="A128" s="25">
        <f>IF(C128=0,"",SUBTOTAL(3,C$3:C128))</f>
        <v>126</v>
      </c>
      <c r="B128" s="86">
        <v>21</v>
      </c>
      <c r="C128" s="86" t="s">
        <v>779</v>
      </c>
      <c r="D128" s="87" t="s">
        <v>780</v>
      </c>
      <c r="E128" s="774">
        <f>VLOOKUP(C128,'chuyển xếp 2024'!$C$5:$W$328,17,0)</f>
        <v>5739000</v>
      </c>
      <c r="F128" s="774">
        <f>VLOOKUP(C128,'chuyển xếp 2024'!$C$5:$W$328,19,0)</f>
        <v>0</v>
      </c>
      <c r="G128" s="87" t="s">
        <v>32</v>
      </c>
      <c r="H128" s="63" t="s">
        <v>33</v>
      </c>
      <c r="I128" s="63" t="s">
        <v>34</v>
      </c>
      <c r="J128" s="87"/>
      <c r="K128" s="46" t="s">
        <v>671</v>
      </c>
      <c r="L128" s="106">
        <v>34301</v>
      </c>
      <c r="M128" s="107">
        <v>41722</v>
      </c>
      <c r="N128" s="847">
        <v>500000</v>
      </c>
      <c r="O128" s="834"/>
      <c r="P128" s="834"/>
      <c r="Q128" s="834"/>
      <c r="R128" s="834"/>
      <c r="S128" s="834"/>
      <c r="T128" s="834"/>
      <c r="U128" s="834"/>
      <c r="V128" s="834"/>
      <c r="W128" s="834"/>
      <c r="X128" s="832"/>
      <c r="Y128" s="832"/>
      <c r="Z128" s="832"/>
      <c r="AA128" s="832"/>
      <c r="AB128" s="832"/>
      <c r="AC128" s="832"/>
      <c r="AD128" s="832"/>
      <c r="AE128" s="832"/>
      <c r="AF128" s="832"/>
      <c r="AG128" s="832"/>
      <c r="AH128" s="832"/>
      <c r="AI128" s="832"/>
      <c r="AJ128" s="832"/>
      <c r="AK128" s="832"/>
      <c r="AL128" s="832"/>
      <c r="AM128" s="832"/>
      <c r="AN128" s="832"/>
      <c r="AO128" s="832"/>
      <c r="AP128" s="832"/>
      <c r="AQ128" s="832"/>
      <c r="AR128" s="832"/>
      <c r="AS128" s="832"/>
      <c r="AT128" s="832"/>
      <c r="AU128" s="832"/>
      <c r="AV128" s="832"/>
      <c r="AW128" s="832"/>
      <c r="AX128" s="832"/>
      <c r="AY128" s="832"/>
      <c r="AZ128" s="832"/>
      <c r="BA128" s="832"/>
      <c r="BB128" s="832"/>
      <c r="BC128" s="832"/>
      <c r="BD128" s="832"/>
      <c r="BE128" s="832"/>
      <c r="BF128" s="58" t="s">
        <v>36</v>
      </c>
      <c r="BG128" s="10" t="s">
        <v>781</v>
      </c>
      <c r="BH128" s="10" t="str">
        <f t="shared" ca="1" si="4"/>
        <v xml:space="preserve">12 NĂM 4 THÁNG 26 NGÀY </v>
      </c>
      <c r="BI128" s="54" t="s">
        <v>782</v>
      </c>
      <c r="BJ128" s="33" t="str">
        <f>VLOOKUP(C128,Sheet5!$B$2:$G$253,6,0)</f>
        <v>092093006062</v>
      </c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43"/>
      <c r="BW128" s="43"/>
      <c r="BX128" s="50" t="s">
        <v>232</v>
      </c>
      <c r="BY128" s="44" t="s">
        <v>708</v>
      </c>
      <c r="BZ128" s="50" t="s">
        <v>783</v>
      </c>
      <c r="CA128" s="50"/>
      <c r="CB128" s="52"/>
      <c r="CC128" s="115" t="s">
        <v>156</v>
      </c>
      <c r="CD128" s="115"/>
      <c r="CE128" s="10" t="s">
        <v>387</v>
      </c>
      <c r="CF128" s="36">
        <f t="shared" ca="1" si="3"/>
        <v>32</v>
      </c>
    </row>
    <row r="129" spans="1:84" s="45" customFormat="1">
      <c r="A129" s="25">
        <f>IF(C129=0,"",SUBTOTAL(3,C$3:C129))</f>
        <v>127</v>
      </c>
      <c r="B129" s="86">
        <v>22</v>
      </c>
      <c r="C129" s="86" t="s">
        <v>784</v>
      </c>
      <c r="D129" s="87" t="s">
        <v>785</v>
      </c>
      <c r="E129" s="774">
        <f>VLOOKUP(C129,'chuyển xếp 2024'!$C$5:$W$328,17,0)</f>
        <v>5739000</v>
      </c>
      <c r="F129" s="774">
        <f>VLOOKUP(C129,'chuyển xếp 2024'!$C$5:$W$328,19,0)</f>
        <v>0</v>
      </c>
      <c r="G129" s="87" t="s">
        <v>32</v>
      </c>
      <c r="H129" s="63" t="s">
        <v>33</v>
      </c>
      <c r="I129" s="63" t="s">
        <v>34</v>
      </c>
      <c r="J129" s="87"/>
      <c r="K129" s="46" t="s">
        <v>671</v>
      </c>
      <c r="L129" s="106">
        <v>31736</v>
      </c>
      <c r="M129" s="107">
        <v>42095</v>
      </c>
      <c r="N129" s="847">
        <v>500000</v>
      </c>
      <c r="O129" s="834"/>
      <c r="P129" s="834"/>
      <c r="Q129" s="834"/>
      <c r="R129" s="834"/>
      <c r="S129" s="834"/>
      <c r="T129" s="834"/>
      <c r="U129" s="834"/>
      <c r="V129" s="834"/>
      <c r="W129" s="834"/>
      <c r="X129" s="832"/>
      <c r="Y129" s="832"/>
      <c r="Z129" s="832"/>
      <c r="AA129" s="832"/>
      <c r="AB129" s="832"/>
      <c r="AC129" s="832"/>
      <c r="AD129" s="832"/>
      <c r="AE129" s="832"/>
      <c r="AF129" s="832"/>
      <c r="AG129" s="832"/>
      <c r="AH129" s="832"/>
      <c r="AI129" s="832"/>
      <c r="AJ129" s="832"/>
      <c r="AK129" s="832"/>
      <c r="AL129" s="832"/>
      <c r="AM129" s="832"/>
      <c r="AN129" s="832"/>
      <c r="AO129" s="832"/>
      <c r="AP129" s="832"/>
      <c r="AQ129" s="832"/>
      <c r="AR129" s="832"/>
      <c r="AS129" s="832"/>
      <c r="AT129" s="832"/>
      <c r="AU129" s="832"/>
      <c r="AV129" s="832"/>
      <c r="AW129" s="832"/>
      <c r="AX129" s="832"/>
      <c r="AY129" s="832"/>
      <c r="AZ129" s="832"/>
      <c r="BA129" s="832"/>
      <c r="BB129" s="832"/>
      <c r="BC129" s="832"/>
      <c r="BD129" s="832"/>
      <c r="BE129" s="832"/>
      <c r="BF129" s="58" t="s">
        <v>36</v>
      </c>
      <c r="BG129" s="10" t="s">
        <v>787</v>
      </c>
      <c r="BH129" s="10" t="str">
        <f t="shared" ca="1" si="4"/>
        <v xml:space="preserve">11 NĂM 4 THÁNG 18 NGÀY </v>
      </c>
      <c r="BI129" s="33" t="s">
        <v>788</v>
      </c>
      <c r="BJ129" s="33" t="str">
        <f>VLOOKUP(C129,Sheet5!$B$2:$G$253,6,0)</f>
        <v>086086000524</v>
      </c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43"/>
      <c r="BW129" s="43"/>
      <c r="BX129" s="50" t="s">
        <v>232</v>
      </c>
      <c r="BY129" s="44" t="s">
        <v>789</v>
      </c>
      <c r="BZ129" s="71" t="s">
        <v>790</v>
      </c>
      <c r="CA129" s="50"/>
      <c r="CB129" s="52"/>
      <c r="CC129" s="115" t="s">
        <v>156</v>
      </c>
      <c r="CD129" s="115"/>
      <c r="CE129" s="10" t="s">
        <v>387</v>
      </c>
      <c r="CF129" s="36">
        <f t="shared" ca="1" si="3"/>
        <v>39</v>
      </c>
    </row>
    <row r="130" spans="1:84" s="45" customFormat="1">
      <c r="A130" s="25">
        <f>IF(C130=0,"",SUBTOTAL(3,C$3:C130))</f>
        <v>128</v>
      </c>
      <c r="B130" s="86">
        <v>23</v>
      </c>
      <c r="C130" s="69" t="s">
        <v>791</v>
      </c>
      <c r="D130" s="98" t="s">
        <v>792</v>
      </c>
      <c r="E130" s="774">
        <f>VLOOKUP(C130,'chuyển xếp 2024'!$C$5:$W$328,17,0)</f>
        <v>7230000</v>
      </c>
      <c r="F130" s="774">
        <f>VLOOKUP(C130,'chuyển xếp 2024'!$C$5:$W$328,19,0)</f>
        <v>0</v>
      </c>
      <c r="G130" s="63" t="s">
        <v>63</v>
      </c>
      <c r="H130" s="63" t="s">
        <v>33</v>
      </c>
      <c r="I130" s="63" t="s">
        <v>700</v>
      </c>
      <c r="J130" s="67"/>
      <c r="K130" s="46" t="s">
        <v>671</v>
      </c>
      <c r="L130" s="106">
        <v>28715</v>
      </c>
      <c r="M130" s="107">
        <v>35977</v>
      </c>
      <c r="N130" s="847">
        <v>500000</v>
      </c>
      <c r="O130" s="834"/>
      <c r="P130" s="834"/>
      <c r="Q130" s="834"/>
      <c r="R130" s="834"/>
      <c r="S130" s="834"/>
      <c r="T130" s="834"/>
      <c r="U130" s="834"/>
      <c r="V130" s="834"/>
      <c r="W130" s="834"/>
      <c r="X130" s="832"/>
      <c r="Y130" s="832"/>
      <c r="Z130" s="832"/>
      <c r="AA130" s="832"/>
      <c r="AB130" s="832"/>
      <c r="AC130" s="832"/>
      <c r="AD130" s="832"/>
      <c r="AE130" s="832"/>
      <c r="AF130" s="832"/>
      <c r="AG130" s="832"/>
      <c r="AH130" s="832"/>
      <c r="AI130" s="832"/>
      <c r="AJ130" s="832"/>
      <c r="AK130" s="832"/>
      <c r="AL130" s="832"/>
      <c r="AM130" s="832"/>
      <c r="AN130" s="832"/>
      <c r="AO130" s="832"/>
      <c r="AP130" s="832"/>
      <c r="AQ130" s="832"/>
      <c r="AR130" s="832"/>
      <c r="AS130" s="832"/>
      <c r="AT130" s="832"/>
      <c r="AU130" s="832"/>
      <c r="AV130" s="832"/>
      <c r="AW130" s="832"/>
      <c r="AX130" s="832"/>
      <c r="AY130" s="832"/>
      <c r="AZ130" s="832"/>
      <c r="BA130" s="832"/>
      <c r="BB130" s="832"/>
      <c r="BC130" s="832"/>
      <c r="BD130" s="832"/>
      <c r="BE130" s="832"/>
      <c r="BF130" s="58" t="s">
        <v>36</v>
      </c>
      <c r="BG130" s="10" t="s">
        <v>793</v>
      </c>
      <c r="BH130" s="10" t="str">
        <f t="shared" ca="1" si="4"/>
        <v xml:space="preserve">28 NĂM 1 THÁNG 18 NGÀY </v>
      </c>
      <c r="BI130" s="113" t="s">
        <v>794</v>
      </c>
      <c r="BJ130" s="33" t="str">
        <f>VLOOKUP(C130,Sheet5!$B$2:$G$253,6,0)</f>
        <v>092178003861</v>
      </c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43"/>
      <c r="BW130" s="43"/>
      <c r="BX130" s="50" t="s">
        <v>232</v>
      </c>
      <c r="BY130" s="44" t="s">
        <v>724</v>
      </c>
      <c r="BZ130" s="50" t="s">
        <v>795</v>
      </c>
      <c r="CA130" s="50"/>
      <c r="CB130" s="52"/>
      <c r="CC130" s="50" t="s">
        <v>156</v>
      </c>
      <c r="CD130" s="50"/>
      <c r="CE130" s="10" t="s">
        <v>503</v>
      </c>
      <c r="CF130" s="36">
        <f t="shared" ca="1" si="3"/>
        <v>48</v>
      </c>
    </row>
    <row r="131" spans="1:84" s="45" customFormat="1">
      <c r="A131" s="25">
        <f>IF(C131=0,"",SUBTOTAL(3,C$3:C131))</f>
        <v>129</v>
      </c>
      <c r="B131" s="86">
        <v>24</v>
      </c>
      <c r="C131" s="69" t="s">
        <v>796</v>
      </c>
      <c r="D131" s="98" t="s">
        <v>797</v>
      </c>
      <c r="E131" s="774">
        <f>VLOOKUP(C131,'chuyển xếp 2024'!$C$5:$W$328,17,0)</f>
        <v>6694000</v>
      </c>
      <c r="F131" s="774">
        <f>VLOOKUP(C131,'chuyển xếp 2024'!$C$5:$W$328,19,0)</f>
        <v>0</v>
      </c>
      <c r="G131" s="63" t="s">
        <v>63</v>
      </c>
      <c r="H131" s="63" t="s">
        <v>33</v>
      </c>
      <c r="I131" s="63" t="s">
        <v>34</v>
      </c>
      <c r="J131" s="67"/>
      <c r="K131" s="46" t="s">
        <v>671</v>
      </c>
      <c r="L131" s="106">
        <v>28830</v>
      </c>
      <c r="M131" s="107">
        <v>39531</v>
      </c>
      <c r="N131" s="847">
        <v>500000</v>
      </c>
      <c r="O131" s="834"/>
      <c r="P131" s="834"/>
      <c r="Q131" s="834"/>
      <c r="R131" s="834"/>
      <c r="S131" s="834"/>
      <c r="T131" s="834"/>
      <c r="U131" s="834"/>
      <c r="V131" s="834"/>
      <c r="W131" s="834"/>
      <c r="X131" s="832"/>
      <c r="Y131" s="832"/>
      <c r="Z131" s="832"/>
      <c r="AA131" s="832"/>
      <c r="AB131" s="832"/>
      <c r="AC131" s="832"/>
      <c r="AD131" s="832"/>
      <c r="AE131" s="832"/>
      <c r="AF131" s="832"/>
      <c r="AG131" s="832"/>
      <c r="AH131" s="832"/>
      <c r="AI131" s="832"/>
      <c r="AJ131" s="832"/>
      <c r="AK131" s="832"/>
      <c r="AL131" s="832"/>
      <c r="AM131" s="832"/>
      <c r="AN131" s="832"/>
      <c r="AO131" s="832"/>
      <c r="AP131" s="832"/>
      <c r="AQ131" s="832"/>
      <c r="AR131" s="832"/>
      <c r="AS131" s="832"/>
      <c r="AT131" s="832"/>
      <c r="AU131" s="832"/>
      <c r="AV131" s="832"/>
      <c r="AW131" s="832"/>
      <c r="AX131" s="832"/>
      <c r="AY131" s="832"/>
      <c r="AZ131" s="832"/>
      <c r="BA131" s="832"/>
      <c r="BB131" s="832"/>
      <c r="BC131" s="832"/>
      <c r="BD131" s="832"/>
      <c r="BE131" s="832"/>
      <c r="BF131" s="58" t="s">
        <v>36</v>
      </c>
      <c r="BG131" s="10" t="s">
        <v>798</v>
      </c>
      <c r="BH131" s="10" t="str">
        <f t="shared" ca="1" si="4"/>
        <v xml:space="preserve">18 NĂM 4 THÁNG 26 NGÀY </v>
      </c>
      <c r="BI131" s="33" t="s">
        <v>799</v>
      </c>
      <c r="BJ131" s="33" t="str">
        <f>VLOOKUP(C131,Sheet5!$B$2:$G$253,6,0)</f>
        <v>092178003635</v>
      </c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43"/>
      <c r="BW131" s="43"/>
      <c r="BX131" s="50" t="s">
        <v>232</v>
      </c>
      <c r="BY131" s="44" t="s">
        <v>800</v>
      </c>
      <c r="BZ131" s="50" t="s">
        <v>801</v>
      </c>
      <c r="CA131" s="50"/>
      <c r="CB131" s="52"/>
      <c r="CC131" s="50" t="s">
        <v>156</v>
      </c>
      <c r="CD131" s="50"/>
      <c r="CE131" s="10" t="s">
        <v>503</v>
      </c>
      <c r="CF131" s="36">
        <f t="shared" ca="1" si="3"/>
        <v>47</v>
      </c>
    </row>
    <row r="132" spans="1:84" s="45" customFormat="1">
      <c r="A132" s="25">
        <f>IF(C132=0,"",SUBTOTAL(3,C$3:C132))</f>
        <v>130</v>
      </c>
      <c r="B132" s="86">
        <v>25</v>
      </c>
      <c r="C132" s="69" t="s">
        <v>802</v>
      </c>
      <c r="D132" s="98" t="s">
        <v>803</v>
      </c>
      <c r="E132" s="774">
        <f>VLOOKUP(C132,'chuyển xếp 2024'!$C$5:$W$328,17,0)</f>
        <v>7230000</v>
      </c>
      <c r="F132" s="774">
        <f>VLOOKUP(C132,'chuyển xếp 2024'!$C$5:$W$328,19,0)</f>
        <v>0</v>
      </c>
      <c r="G132" s="67" t="s">
        <v>32</v>
      </c>
      <c r="H132" s="63" t="s">
        <v>33</v>
      </c>
      <c r="I132" s="63" t="s">
        <v>34</v>
      </c>
      <c r="J132" s="67"/>
      <c r="K132" s="46" t="s">
        <v>671</v>
      </c>
      <c r="L132" s="106">
        <v>28382</v>
      </c>
      <c r="M132" s="107">
        <v>36071</v>
      </c>
      <c r="N132" s="847">
        <v>500000</v>
      </c>
      <c r="O132" s="834"/>
      <c r="P132" s="834"/>
      <c r="Q132" s="834"/>
      <c r="R132" s="834"/>
      <c r="S132" s="834"/>
      <c r="T132" s="834"/>
      <c r="U132" s="834"/>
      <c r="V132" s="834"/>
      <c r="W132" s="834"/>
      <c r="X132" s="832"/>
      <c r="Y132" s="832"/>
      <c r="Z132" s="832"/>
      <c r="AA132" s="832"/>
      <c r="AB132" s="832"/>
      <c r="AC132" s="832"/>
      <c r="AD132" s="832"/>
      <c r="AE132" s="832"/>
      <c r="AF132" s="832"/>
      <c r="AG132" s="832"/>
      <c r="AH132" s="832"/>
      <c r="AI132" s="832"/>
      <c r="AJ132" s="832"/>
      <c r="AK132" s="832"/>
      <c r="AL132" s="832"/>
      <c r="AM132" s="832"/>
      <c r="AN132" s="832"/>
      <c r="AO132" s="832"/>
      <c r="AP132" s="832"/>
      <c r="AQ132" s="832"/>
      <c r="AR132" s="832"/>
      <c r="AS132" s="832"/>
      <c r="AT132" s="832"/>
      <c r="AU132" s="832"/>
      <c r="AV132" s="832"/>
      <c r="AW132" s="832"/>
      <c r="AX132" s="832"/>
      <c r="AY132" s="832"/>
      <c r="AZ132" s="832"/>
      <c r="BA132" s="832"/>
      <c r="BB132" s="832"/>
      <c r="BC132" s="832"/>
      <c r="BD132" s="832"/>
      <c r="BE132" s="832"/>
      <c r="BF132" s="58" t="s">
        <v>36</v>
      </c>
      <c r="BG132" s="10" t="s">
        <v>804</v>
      </c>
      <c r="BH132" s="10" t="str">
        <f t="shared" ca="1" si="4"/>
        <v xml:space="preserve">27 NĂM 10 THÁNG 16 NGÀY </v>
      </c>
      <c r="BI132" s="33" t="s">
        <v>805</v>
      </c>
      <c r="BJ132" s="33" t="str">
        <f>VLOOKUP(C132,Sheet5!$B$2:$G$253,6,0)</f>
        <v>051077000391</v>
      </c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43"/>
      <c r="BW132" s="43"/>
      <c r="BX132" s="50" t="s">
        <v>232</v>
      </c>
      <c r="BY132" s="44" t="s">
        <v>806</v>
      </c>
      <c r="BZ132" s="50" t="s">
        <v>807</v>
      </c>
      <c r="CA132" s="50"/>
      <c r="CB132" s="52"/>
      <c r="CC132" s="50" t="s">
        <v>156</v>
      </c>
      <c r="CD132" s="50"/>
      <c r="CE132" s="10" t="s">
        <v>503</v>
      </c>
      <c r="CF132" s="36">
        <f t="shared" ca="1" si="3"/>
        <v>48</v>
      </c>
    </row>
    <row r="133" spans="1:84" s="45" customFormat="1">
      <c r="A133" s="25">
        <f>IF(C133=0,"",SUBTOTAL(3,C$3:C133))</f>
        <v>131</v>
      </c>
      <c r="B133" s="86">
        <v>26</v>
      </c>
      <c r="C133" s="69" t="s">
        <v>808</v>
      </c>
      <c r="D133" s="98" t="s">
        <v>809</v>
      </c>
      <c r="E133" s="774">
        <f>VLOOKUP(C133,'chuyển xếp 2024'!$C$5:$W$328,17,0)</f>
        <v>6694000</v>
      </c>
      <c r="F133" s="774">
        <f>VLOOKUP(C133,'chuyển xếp 2024'!$C$5:$W$328,19,0)</f>
        <v>0</v>
      </c>
      <c r="G133" s="67" t="s">
        <v>32</v>
      </c>
      <c r="H133" s="63" t="s">
        <v>33</v>
      </c>
      <c r="I133" s="63" t="s">
        <v>34</v>
      </c>
      <c r="J133" s="67"/>
      <c r="K133" s="46" t="s">
        <v>671</v>
      </c>
      <c r="L133" s="106">
        <v>29935</v>
      </c>
      <c r="M133" s="107">
        <v>38768</v>
      </c>
      <c r="N133" s="847">
        <v>500000</v>
      </c>
      <c r="O133" s="834"/>
      <c r="P133" s="834"/>
      <c r="Q133" s="834"/>
      <c r="R133" s="834"/>
      <c r="S133" s="834"/>
      <c r="T133" s="834"/>
      <c r="U133" s="834"/>
      <c r="V133" s="834"/>
      <c r="W133" s="834"/>
      <c r="X133" s="832"/>
      <c r="Y133" s="832"/>
      <c r="Z133" s="832"/>
      <c r="AA133" s="832"/>
      <c r="AB133" s="832"/>
      <c r="AC133" s="832"/>
      <c r="AD133" s="832"/>
      <c r="AE133" s="832"/>
      <c r="AF133" s="832"/>
      <c r="AG133" s="832"/>
      <c r="AH133" s="832"/>
      <c r="AI133" s="832"/>
      <c r="AJ133" s="832"/>
      <c r="AK133" s="832"/>
      <c r="AL133" s="832"/>
      <c r="AM133" s="832"/>
      <c r="AN133" s="832"/>
      <c r="AO133" s="832"/>
      <c r="AP133" s="832"/>
      <c r="AQ133" s="832"/>
      <c r="AR133" s="832"/>
      <c r="AS133" s="832"/>
      <c r="AT133" s="832"/>
      <c r="AU133" s="832"/>
      <c r="AV133" s="832"/>
      <c r="AW133" s="832"/>
      <c r="AX133" s="832"/>
      <c r="AY133" s="832"/>
      <c r="AZ133" s="832"/>
      <c r="BA133" s="832"/>
      <c r="BB133" s="832"/>
      <c r="BC133" s="832"/>
      <c r="BD133" s="832"/>
      <c r="BE133" s="832"/>
      <c r="BF133" s="58" t="s">
        <v>36</v>
      </c>
      <c r="BG133" s="10" t="s">
        <v>810</v>
      </c>
      <c r="BH133" s="10" t="str">
        <f t="shared" ca="1" si="4"/>
        <v xml:space="preserve">20 NĂM 5 THÁNG 30 NGÀY </v>
      </c>
      <c r="BI133" s="113" t="s">
        <v>811</v>
      </c>
      <c r="BJ133" s="33" t="str">
        <f>VLOOKUP(C133,Sheet5!$B$2:$G$253,6,0)</f>
        <v>092081002189</v>
      </c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43"/>
      <c r="BW133" s="43"/>
      <c r="BX133" s="50" t="s">
        <v>232</v>
      </c>
      <c r="BY133" s="44" t="s">
        <v>812</v>
      </c>
      <c r="BZ133" s="50" t="s">
        <v>813</v>
      </c>
      <c r="CA133" s="50"/>
      <c r="CB133" s="52"/>
      <c r="CC133" s="50" t="s">
        <v>156</v>
      </c>
      <c r="CD133" s="50"/>
      <c r="CE133" s="10" t="s">
        <v>503</v>
      </c>
      <c r="CF133" s="36">
        <f t="shared" ca="1" si="3"/>
        <v>44</v>
      </c>
    </row>
    <row r="134" spans="1:84" s="45" customFormat="1">
      <c r="A134" s="25">
        <f>IF(C134=0,"",SUBTOTAL(3,C$3:C134))</f>
        <v>132</v>
      </c>
      <c r="B134" s="86">
        <v>27</v>
      </c>
      <c r="C134" s="69" t="s">
        <v>814</v>
      </c>
      <c r="D134" s="98" t="s">
        <v>815</v>
      </c>
      <c r="E134" s="774">
        <f>VLOOKUP(C134,'chuyển xếp 2024'!$C$5:$W$328,17,0)</f>
        <v>6694000</v>
      </c>
      <c r="F134" s="774">
        <f>VLOOKUP(C134,'chuyển xếp 2024'!$C$5:$W$328,19,0)</f>
        <v>0</v>
      </c>
      <c r="G134" s="67" t="s">
        <v>32</v>
      </c>
      <c r="H134" s="63" t="s">
        <v>33</v>
      </c>
      <c r="I134" s="63" t="s">
        <v>34</v>
      </c>
      <c r="J134" s="67"/>
      <c r="K134" s="46" t="s">
        <v>671</v>
      </c>
      <c r="L134" s="106">
        <v>29835</v>
      </c>
      <c r="M134" s="107">
        <v>39188</v>
      </c>
      <c r="N134" s="847">
        <v>500000</v>
      </c>
      <c r="O134" s="834"/>
      <c r="P134" s="834"/>
      <c r="Q134" s="834"/>
      <c r="R134" s="834"/>
      <c r="S134" s="834"/>
      <c r="T134" s="834"/>
      <c r="U134" s="834"/>
      <c r="V134" s="834"/>
      <c r="W134" s="834"/>
      <c r="X134" s="832"/>
      <c r="Y134" s="832"/>
      <c r="Z134" s="832"/>
      <c r="AA134" s="832"/>
      <c r="AB134" s="832"/>
      <c r="AC134" s="832"/>
      <c r="AD134" s="832"/>
      <c r="AE134" s="832"/>
      <c r="AF134" s="832"/>
      <c r="AG134" s="832"/>
      <c r="AH134" s="832"/>
      <c r="AI134" s="832"/>
      <c r="AJ134" s="832"/>
      <c r="AK134" s="832"/>
      <c r="AL134" s="832"/>
      <c r="AM134" s="832"/>
      <c r="AN134" s="832"/>
      <c r="AO134" s="832"/>
      <c r="AP134" s="832"/>
      <c r="AQ134" s="832"/>
      <c r="AR134" s="832"/>
      <c r="AS134" s="832"/>
      <c r="AT134" s="832"/>
      <c r="AU134" s="832"/>
      <c r="AV134" s="832"/>
      <c r="AW134" s="832"/>
      <c r="AX134" s="832"/>
      <c r="AY134" s="832"/>
      <c r="AZ134" s="832"/>
      <c r="BA134" s="832"/>
      <c r="BB134" s="832"/>
      <c r="BC134" s="832"/>
      <c r="BD134" s="832"/>
      <c r="BE134" s="832"/>
      <c r="BF134" s="58" t="s">
        <v>36</v>
      </c>
      <c r="BG134" s="10" t="s">
        <v>816</v>
      </c>
      <c r="BH134" s="10" t="str">
        <f t="shared" ca="1" si="4"/>
        <v xml:space="preserve">19 NĂM 4 THÁNG 3 NGÀY </v>
      </c>
      <c r="BI134" s="33" t="s">
        <v>817</v>
      </c>
      <c r="BJ134" s="33" t="str">
        <f>VLOOKUP(C134,Sheet5!$B$2:$G$253,6,0)</f>
        <v>086081006425</v>
      </c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43"/>
      <c r="BW134" s="43"/>
      <c r="BX134" s="50" t="s">
        <v>232</v>
      </c>
      <c r="BY134" s="44" t="s">
        <v>818</v>
      </c>
      <c r="BZ134" s="71" t="s">
        <v>819</v>
      </c>
      <c r="CA134" s="50"/>
      <c r="CB134" s="52"/>
      <c r="CC134" s="50" t="s">
        <v>156</v>
      </c>
      <c r="CD134" s="50"/>
      <c r="CE134" s="10" t="s">
        <v>503</v>
      </c>
      <c r="CF134" s="36">
        <f t="shared" ca="1" si="3"/>
        <v>44</v>
      </c>
    </row>
    <row r="135" spans="1:84" s="45" customFormat="1">
      <c r="A135" s="25">
        <f>IF(C135=0,"",SUBTOTAL(3,C$3:C135))</f>
        <v>133</v>
      </c>
      <c r="B135" s="86">
        <v>28</v>
      </c>
      <c r="C135" s="69" t="s">
        <v>820</v>
      </c>
      <c r="D135" s="116" t="s">
        <v>821</v>
      </c>
      <c r="E135" s="774">
        <f>VLOOKUP(C135,'chuyển xếp 2024'!$C$5:$W$328,17,0)</f>
        <v>6694000</v>
      </c>
      <c r="F135" s="774">
        <f>VLOOKUP(C135,'chuyển xếp 2024'!$C$5:$W$328,19,0)</f>
        <v>0</v>
      </c>
      <c r="G135" s="63" t="s">
        <v>63</v>
      </c>
      <c r="H135" s="63" t="s">
        <v>33</v>
      </c>
      <c r="I135" s="63" t="s">
        <v>34</v>
      </c>
      <c r="J135" s="67"/>
      <c r="K135" s="46" t="s">
        <v>671</v>
      </c>
      <c r="L135" s="106">
        <v>28863</v>
      </c>
      <c r="M135" s="107">
        <v>39188</v>
      </c>
      <c r="N135" s="847">
        <v>500000</v>
      </c>
      <c r="O135" s="834"/>
      <c r="P135" s="834"/>
      <c r="Q135" s="834"/>
      <c r="R135" s="834"/>
      <c r="S135" s="834"/>
      <c r="T135" s="834"/>
      <c r="U135" s="834"/>
      <c r="V135" s="834"/>
      <c r="W135" s="834"/>
      <c r="X135" s="832"/>
      <c r="Y135" s="832"/>
      <c r="Z135" s="832"/>
      <c r="AA135" s="832"/>
      <c r="AB135" s="832"/>
      <c r="AC135" s="832"/>
      <c r="AD135" s="832"/>
      <c r="AE135" s="832"/>
      <c r="AF135" s="832"/>
      <c r="AG135" s="832"/>
      <c r="AH135" s="832"/>
      <c r="AI135" s="832"/>
      <c r="AJ135" s="832"/>
      <c r="AK135" s="832"/>
      <c r="AL135" s="832"/>
      <c r="AM135" s="832"/>
      <c r="AN135" s="832"/>
      <c r="AO135" s="832"/>
      <c r="AP135" s="832"/>
      <c r="AQ135" s="832"/>
      <c r="AR135" s="832"/>
      <c r="AS135" s="832"/>
      <c r="AT135" s="832"/>
      <c r="AU135" s="832"/>
      <c r="AV135" s="832"/>
      <c r="AW135" s="832"/>
      <c r="AX135" s="832"/>
      <c r="AY135" s="832"/>
      <c r="AZ135" s="832"/>
      <c r="BA135" s="832"/>
      <c r="BB135" s="832"/>
      <c r="BC135" s="832"/>
      <c r="BD135" s="832"/>
      <c r="BE135" s="832"/>
      <c r="BF135" s="58" t="s">
        <v>36</v>
      </c>
      <c r="BG135" s="10" t="s">
        <v>822</v>
      </c>
      <c r="BH135" s="10" t="str">
        <f t="shared" ca="1" si="4"/>
        <v xml:space="preserve">19 NĂM 4 THÁNG 3 NGÀY </v>
      </c>
      <c r="BI135" s="33" t="s">
        <v>823</v>
      </c>
      <c r="BJ135" s="33" t="str">
        <f>VLOOKUP(C135,Sheet5!$B$2:$G$253,6,0)</f>
        <v>092179014959</v>
      </c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43"/>
      <c r="BW135" s="43"/>
      <c r="BX135" s="50" t="s">
        <v>232</v>
      </c>
      <c r="BY135" s="44" t="s">
        <v>824</v>
      </c>
      <c r="BZ135" s="50" t="s">
        <v>825</v>
      </c>
      <c r="CA135" s="50"/>
      <c r="CB135" s="52"/>
      <c r="CC135" s="50" t="s">
        <v>156</v>
      </c>
      <c r="CD135" s="50"/>
      <c r="CE135" s="10" t="s">
        <v>503</v>
      </c>
      <c r="CF135" s="36">
        <f t="shared" ca="1" si="3"/>
        <v>47</v>
      </c>
    </row>
    <row r="136" spans="1:84" s="45" customFormat="1">
      <c r="A136" s="25">
        <f>IF(C136=0,"",SUBTOTAL(3,C$3:C136))</f>
        <v>134</v>
      </c>
      <c r="B136" s="86">
        <v>29</v>
      </c>
      <c r="C136" s="69" t="s">
        <v>826</v>
      </c>
      <c r="D136" s="98" t="s">
        <v>827</v>
      </c>
      <c r="E136" s="774">
        <f>VLOOKUP(C136,'chuyển xếp 2024'!$C$5:$W$328,17,0)</f>
        <v>6198000</v>
      </c>
      <c r="F136" s="774">
        <f>VLOOKUP(C136,'chuyển xếp 2024'!$C$5:$W$328,19,0)</f>
        <v>0</v>
      </c>
      <c r="G136" s="67" t="s">
        <v>32</v>
      </c>
      <c r="H136" s="63" t="s">
        <v>828</v>
      </c>
      <c r="I136" s="63" t="s">
        <v>134</v>
      </c>
      <c r="J136" s="67"/>
      <c r="K136" s="46" t="s">
        <v>671</v>
      </c>
      <c r="L136" s="106">
        <v>27708</v>
      </c>
      <c r="M136" s="107">
        <v>39923</v>
      </c>
      <c r="N136" s="847">
        <v>500000</v>
      </c>
      <c r="O136" s="834"/>
      <c r="P136" s="834"/>
      <c r="Q136" s="834"/>
      <c r="R136" s="834"/>
      <c r="S136" s="834"/>
      <c r="T136" s="834"/>
      <c r="U136" s="834"/>
      <c r="V136" s="834"/>
      <c r="W136" s="834"/>
      <c r="X136" s="832"/>
      <c r="Y136" s="832"/>
      <c r="Z136" s="832"/>
      <c r="AA136" s="832"/>
      <c r="AB136" s="832"/>
      <c r="AC136" s="832"/>
      <c r="AD136" s="832"/>
      <c r="AE136" s="832"/>
      <c r="AF136" s="832"/>
      <c r="AG136" s="832"/>
      <c r="AH136" s="832"/>
      <c r="AI136" s="832"/>
      <c r="AJ136" s="832"/>
      <c r="AK136" s="832"/>
      <c r="AL136" s="832"/>
      <c r="AM136" s="832"/>
      <c r="AN136" s="832"/>
      <c r="AO136" s="832"/>
      <c r="AP136" s="832"/>
      <c r="AQ136" s="832"/>
      <c r="AR136" s="832"/>
      <c r="AS136" s="832"/>
      <c r="AT136" s="832"/>
      <c r="AU136" s="832"/>
      <c r="AV136" s="832"/>
      <c r="AW136" s="832"/>
      <c r="AX136" s="832"/>
      <c r="AY136" s="832"/>
      <c r="AZ136" s="832"/>
      <c r="BA136" s="832"/>
      <c r="BB136" s="832"/>
      <c r="BC136" s="832"/>
      <c r="BD136" s="832"/>
      <c r="BE136" s="832"/>
      <c r="BF136" s="58" t="s">
        <v>36</v>
      </c>
      <c r="BG136" s="10" t="s">
        <v>829</v>
      </c>
      <c r="BH136" s="10" t="str">
        <f t="shared" ca="1" si="4"/>
        <v xml:space="preserve">17 NĂM 3 THÁNG 30 NGÀY </v>
      </c>
      <c r="BI136" s="33" t="s">
        <v>830</v>
      </c>
      <c r="BJ136" s="33" t="str">
        <f>VLOOKUP(C136,Sheet5!$B$2:$G$253,6,0)</f>
        <v>092075005983</v>
      </c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43"/>
      <c r="BW136" s="43"/>
      <c r="BX136" s="50" t="s">
        <v>232</v>
      </c>
      <c r="BY136" s="44" t="s">
        <v>831</v>
      </c>
      <c r="BZ136" s="50" t="s">
        <v>832</v>
      </c>
      <c r="CA136" s="50"/>
      <c r="CB136" s="52"/>
      <c r="CC136" s="50" t="s">
        <v>156</v>
      </c>
      <c r="CD136" s="50"/>
      <c r="CE136" s="10" t="s">
        <v>387</v>
      </c>
      <c r="CF136" s="36">
        <f t="shared" ca="1" si="3"/>
        <v>50</v>
      </c>
    </row>
    <row r="137" spans="1:84" s="45" customFormat="1">
      <c r="A137" s="25">
        <f>IF(C137=0,"",SUBTOTAL(3,C$3:C137))</f>
        <v>135</v>
      </c>
      <c r="B137" s="86">
        <v>30</v>
      </c>
      <c r="C137" s="69" t="s">
        <v>833</v>
      </c>
      <c r="D137" s="98" t="s">
        <v>834</v>
      </c>
      <c r="E137" s="774" t="e">
        <f>VLOOKUP(C137,'chuyển xếp 2024'!$C$5:$W$328,17,0)</f>
        <v>#N/A</v>
      </c>
      <c r="F137" s="774" t="e">
        <f>VLOOKUP(C137,'chuyển xếp 2024'!$C$5:$W$328,19,0)</f>
        <v>#N/A</v>
      </c>
      <c r="G137" s="67" t="s">
        <v>32</v>
      </c>
      <c r="H137" s="63" t="s">
        <v>33</v>
      </c>
      <c r="I137" s="63" t="s">
        <v>34</v>
      </c>
      <c r="J137" s="67"/>
      <c r="K137" s="46" t="s">
        <v>671</v>
      </c>
      <c r="L137" s="107">
        <v>28309</v>
      </c>
      <c r="M137" s="107">
        <v>40686</v>
      </c>
      <c r="N137" s="847">
        <v>500000</v>
      </c>
      <c r="O137" s="834"/>
      <c r="P137" s="834"/>
      <c r="Q137" s="834"/>
      <c r="R137" s="834"/>
      <c r="S137" s="834"/>
      <c r="T137" s="834"/>
      <c r="U137" s="834"/>
      <c r="V137" s="834"/>
      <c r="W137" s="834"/>
      <c r="X137" s="832"/>
      <c r="Y137" s="832"/>
      <c r="Z137" s="832"/>
      <c r="AA137" s="832"/>
      <c r="AB137" s="832"/>
      <c r="AC137" s="832"/>
      <c r="AD137" s="832"/>
      <c r="AE137" s="832"/>
      <c r="AF137" s="832"/>
      <c r="AG137" s="832"/>
      <c r="AH137" s="832"/>
      <c r="AI137" s="832"/>
      <c r="AJ137" s="832"/>
      <c r="AK137" s="832"/>
      <c r="AL137" s="832"/>
      <c r="AM137" s="832"/>
      <c r="AN137" s="832"/>
      <c r="AO137" s="832"/>
      <c r="AP137" s="832"/>
      <c r="AQ137" s="832"/>
      <c r="AR137" s="832"/>
      <c r="AS137" s="832"/>
      <c r="AT137" s="832"/>
      <c r="AU137" s="832"/>
      <c r="AV137" s="832"/>
      <c r="AW137" s="832"/>
      <c r="AX137" s="832"/>
      <c r="AY137" s="832"/>
      <c r="AZ137" s="832"/>
      <c r="BA137" s="832"/>
      <c r="BB137" s="832"/>
      <c r="BC137" s="832"/>
      <c r="BD137" s="832"/>
      <c r="BE137" s="832"/>
      <c r="BF137" s="58" t="s">
        <v>36</v>
      </c>
      <c r="BG137" s="10" t="s">
        <v>836</v>
      </c>
      <c r="BH137" s="10" t="str">
        <f t="shared" ca="1" si="4"/>
        <v xml:space="preserve">15 NĂM 2 THÁNG 27 NGÀY </v>
      </c>
      <c r="BI137" s="33" t="s">
        <v>837</v>
      </c>
      <c r="BJ137" s="33" t="str">
        <f>VLOOKUP(C137,Sheet5!$B$2:$G$253,6,0)</f>
        <v>092077001734</v>
      </c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43"/>
      <c r="BW137" s="43"/>
      <c r="BX137" s="50" t="s">
        <v>232</v>
      </c>
      <c r="BY137" s="44" t="s">
        <v>838</v>
      </c>
      <c r="BZ137" s="50" t="s">
        <v>839</v>
      </c>
      <c r="CA137" s="50"/>
      <c r="CB137" s="52"/>
      <c r="CC137" s="50" t="s">
        <v>156</v>
      </c>
      <c r="CD137" s="50"/>
      <c r="CE137" s="10" t="s">
        <v>387</v>
      </c>
      <c r="CF137" s="36">
        <f t="shared" ca="1" si="3"/>
        <v>49</v>
      </c>
    </row>
    <row r="138" spans="1:84" s="45" customFormat="1">
      <c r="A138" s="25">
        <f>IF(C138=0,"",SUBTOTAL(3,C$3:C138))</f>
        <v>136</v>
      </c>
      <c r="B138" s="86">
        <v>31</v>
      </c>
      <c r="C138" s="69" t="s">
        <v>843</v>
      </c>
      <c r="D138" s="98" t="s">
        <v>844</v>
      </c>
      <c r="E138" s="774">
        <f>VLOOKUP(C138,'chuyển xếp 2024'!$C$5:$W$328,17,0)</f>
        <v>5739000</v>
      </c>
      <c r="F138" s="774">
        <f>VLOOKUP(C138,'chuyển xếp 2024'!$C$5:$W$328,19,0)</f>
        <v>0</v>
      </c>
      <c r="G138" s="67" t="s">
        <v>32</v>
      </c>
      <c r="H138" s="63" t="s">
        <v>33</v>
      </c>
      <c r="I138" s="63" t="s">
        <v>34</v>
      </c>
      <c r="J138" s="67"/>
      <c r="K138" s="46" t="s">
        <v>671</v>
      </c>
      <c r="L138" s="106">
        <v>33009</v>
      </c>
      <c r="M138" s="107">
        <v>41061</v>
      </c>
      <c r="N138" s="847">
        <v>500000</v>
      </c>
      <c r="O138" s="834"/>
      <c r="P138" s="834"/>
      <c r="Q138" s="834"/>
      <c r="R138" s="834"/>
      <c r="S138" s="834"/>
      <c r="T138" s="834"/>
      <c r="U138" s="834"/>
      <c r="V138" s="834"/>
      <c r="W138" s="834"/>
      <c r="X138" s="832"/>
      <c r="Y138" s="832"/>
      <c r="Z138" s="832"/>
      <c r="AA138" s="832"/>
      <c r="AB138" s="832"/>
      <c r="AC138" s="832"/>
      <c r="AD138" s="832"/>
      <c r="AE138" s="832"/>
      <c r="AF138" s="832"/>
      <c r="AG138" s="832"/>
      <c r="AH138" s="832"/>
      <c r="AI138" s="832"/>
      <c r="AJ138" s="832"/>
      <c r="AK138" s="832"/>
      <c r="AL138" s="832"/>
      <c r="AM138" s="832"/>
      <c r="AN138" s="832"/>
      <c r="AO138" s="832"/>
      <c r="AP138" s="832"/>
      <c r="AQ138" s="832"/>
      <c r="AR138" s="832"/>
      <c r="AS138" s="832"/>
      <c r="AT138" s="832"/>
      <c r="AU138" s="832"/>
      <c r="AV138" s="832"/>
      <c r="AW138" s="832"/>
      <c r="AX138" s="832"/>
      <c r="AY138" s="832"/>
      <c r="AZ138" s="832"/>
      <c r="BA138" s="832"/>
      <c r="BB138" s="832"/>
      <c r="BC138" s="832"/>
      <c r="BD138" s="832"/>
      <c r="BE138" s="832"/>
      <c r="BF138" s="58" t="s">
        <v>36</v>
      </c>
      <c r="BG138" s="10" t="s">
        <v>845</v>
      </c>
      <c r="BH138" s="10" t="str">
        <f t="shared" ca="1" si="4"/>
        <v xml:space="preserve">14 NĂM 2 THÁNG 18 NGÀY </v>
      </c>
      <c r="BI138" s="60" t="s">
        <v>846</v>
      </c>
      <c r="BJ138" s="33" t="str">
        <f>VLOOKUP(C138,Sheet5!$B$2:$G$253,6,0)</f>
        <v>025090010697</v>
      </c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117">
        <v>44621</v>
      </c>
      <c r="BW138" s="117"/>
      <c r="BX138" s="50" t="s">
        <v>232</v>
      </c>
      <c r="BY138" s="44" t="s">
        <v>847</v>
      </c>
      <c r="BZ138" s="71" t="s">
        <v>848</v>
      </c>
      <c r="CA138" s="50"/>
      <c r="CB138" s="52"/>
      <c r="CC138" s="50" t="s">
        <v>93</v>
      </c>
      <c r="CD138" s="50" t="s">
        <v>768</v>
      </c>
      <c r="CE138" s="10" t="s">
        <v>387</v>
      </c>
      <c r="CF138" s="36">
        <f t="shared" ca="1" si="3"/>
        <v>36</v>
      </c>
    </row>
    <row r="139" spans="1:84" s="45" customFormat="1">
      <c r="A139" s="25">
        <f>IF(C139=0,"",SUBTOTAL(3,C$3:C139))</f>
        <v>137</v>
      </c>
      <c r="B139" s="86">
        <v>32</v>
      </c>
      <c r="C139" s="69" t="s">
        <v>849</v>
      </c>
      <c r="D139" s="98" t="s">
        <v>850</v>
      </c>
      <c r="E139" s="774">
        <f>VLOOKUP(C139,'chuyển xếp 2024'!$C$5:$W$328,17,0)</f>
        <v>5739000</v>
      </c>
      <c r="F139" s="774">
        <f>VLOOKUP(C139,'chuyển xếp 2024'!$C$5:$W$328,19,0)</f>
        <v>0</v>
      </c>
      <c r="G139" s="67" t="s">
        <v>32</v>
      </c>
      <c r="H139" s="63" t="s">
        <v>33</v>
      </c>
      <c r="I139" s="63" t="s">
        <v>34</v>
      </c>
      <c r="J139" s="67"/>
      <c r="K139" s="46" t="s">
        <v>671</v>
      </c>
      <c r="L139" s="106">
        <v>32174</v>
      </c>
      <c r="M139" s="107">
        <v>41061</v>
      </c>
      <c r="N139" s="847">
        <v>500000</v>
      </c>
      <c r="O139" s="834"/>
      <c r="P139" s="834"/>
      <c r="Q139" s="834"/>
      <c r="R139" s="834"/>
      <c r="S139" s="834"/>
      <c r="T139" s="834"/>
      <c r="U139" s="834"/>
      <c r="V139" s="834"/>
      <c r="W139" s="834"/>
      <c r="X139" s="832"/>
      <c r="Y139" s="832"/>
      <c r="Z139" s="832"/>
      <c r="AA139" s="832"/>
      <c r="AB139" s="832"/>
      <c r="AC139" s="832"/>
      <c r="AD139" s="832"/>
      <c r="AE139" s="832"/>
      <c r="AF139" s="832"/>
      <c r="AG139" s="832"/>
      <c r="AH139" s="832"/>
      <c r="AI139" s="832"/>
      <c r="AJ139" s="832"/>
      <c r="AK139" s="832"/>
      <c r="AL139" s="832"/>
      <c r="AM139" s="832"/>
      <c r="AN139" s="832"/>
      <c r="AO139" s="832"/>
      <c r="AP139" s="832"/>
      <c r="AQ139" s="832"/>
      <c r="AR139" s="832"/>
      <c r="AS139" s="832"/>
      <c r="AT139" s="832"/>
      <c r="AU139" s="832"/>
      <c r="AV139" s="832"/>
      <c r="AW139" s="832"/>
      <c r="AX139" s="832"/>
      <c r="AY139" s="832"/>
      <c r="AZ139" s="832"/>
      <c r="BA139" s="832"/>
      <c r="BB139" s="832"/>
      <c r="BC139" s="832"/>
      <c r="BD139" s="832"/>
      <c r="BE139" s="832"/>
      <c r="BF139" s="58" t="s">
        <v>36</v>
      </c>
      <c r="BG139" s="10" t="s">
        <v>851</v>
      </c>
      <c r="BH139" s="10" t="str">
        <f t="shared" ca="1" si="4"/>
        <v xml:space="preserve">14 NĂM 2 THÁNG 18 NGÀY </v>
      </c>
      <c r="BI139" s="113" t="s">
        <v>852</v>
      </c>
      <c r="BJ139" s="33" t="str">
        <f>VLOOKUP(C139,Sheet5!$B$2:$G$253,6,0)</f>
        <v>092088007089</v>
      </c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43"/>
      <c r="BW139" s="43"/>
      <c r="BX139" s="50" t="s">
        <v>232</v>
      </c>
      <c r="BY139" s="44" t="s">
        <v>724</v>
      </c>
      <c r="BZ139" s="50" t="s">
        <v>853</v>
      </c>
      <c r="CA139" s="50"/>
      <c r="CB139" s="52"/>
      <c r="CC139" s="50" t="s">
        <v>156</v>
      </c>
      <c r="CD139" s="50"/>
      <c r="CE139" s="10" t="s">
        <v>387</v>
      </c>
      <c r="CF139" s="36">
        <f t="shared" ref="CF139:CF202" ca="1" si="5">DATEDIF(L139,TODAY(),"y")</f>
        <v>38</v>
      </c>
    </row>
    <row r="140" spans="1:84" s="430" customFormat="1">
      <c r="A140" s="25">
        <f>IF(C140=0,"",SUBTOTAL(3,C$3:C140))</f>
        <v>138</v>
      </c>
      <c r="B140" s="86">
        <v>33</v>
      </c>
      <c r="C140" s="857" t="s">
        <v>854</v>
      </c>
      <c r="D140" s="790" t="s">
        <v>855</v>
      </c>
      <c r="E140" s="774">
        <f>VLOOKUP(C140,'chuyển xếp 2024'!$C$5:$W$328,17,0)</f>
        <v>6694000</v>
      </c>
      <c r="F140" s="774">
        <f>VLOOKUP(C140,'chuyển xếp 2024'!$C$5:$W$328,19,0)</f>
        <v>0</v>
      </c>
      <c r="G140" s="329" t="s">
        <v>32</v>
      </c>
      <c r="H140" s="552" t="s">
        <v>33</v>
      </c>
      <c r="I140" s="552" t="s">
        <v>34</v>
      </c>
      <c r="J140" s="329"/>
      <c r="K140" s="858" t="s">
        <v>671</v>
      </c>
      <c r="L140" s="859">
        <v>25606</v>
      </c>
      <c r="M140" s="860">
        <v>35065</v>
      </c>
      <c r="N140" s="847">
        <v>500000</v>
      </c>
      <c r="O140" s="861"/>
      <c r="P140" s="861"/>
      <c r="Q140" s="861"/>
      <c r="R140" s="861"/>
      <c r="S140" s="861"/>
      <c r="T140" s="861"/>
      <c r="U140" s="861"/>
      <c r="V140" s="861"/>
      <c r="W140" s="861"/>
      <c r="X140" s="842"/>
      <c r="Y140" s="842"/>
      <c r="Z140" s="842"/>
      <c r="AA140" s="842"/>
      <c r="AB140" s="842"/>
      <c r="AC140" s="842"/>
      <c r="AD140" s="842"/>
      <c r="AE140" s="842"/>
      <c r="AF140" s="842"/>
      <c r="AG140" s="842"/>
      <c r="AH140" s="842"/>
      <c r="AI140" s="842"/>
      <c r="AJ140" s="842"/>
      <c r="AK140" s="842"/>
      <c r="AL140" s="842"/>
      <c r="AM140" s="842"/>
      <c r="AN140" s="842"/>
      <c r="AO140" s="842"/>
      <c r="AP140" s="842"/>
      <c r="AQ140" s="842"/>
      <c r="AR140" s="842"/>
      <c r="AS140" s="842"/>
      <c r="AT140" s="842"/>
      <c r="AU140" s="842"/>
      <c r="AV140" s="842"/>
      <c r="AW140" s="842"/>
      <c r="AX140" s="842"/>
      <c r="AY140" s="842"/>
      <c r="AZ140" s="842"/>
      <c r="BA140" s="842"/>
      <c r="BB140" s="842"/>
      <c r="BC140" s="842"/>
      <c r="BD140" s="842"/>
      <c r="BE140" s="842"/>
      <c r="BF140" s="659" t="s">
        <v>36</v>
      </c>
      <c r="BG140" s="660" t="s">
        <v>856</v>
      </c>
      <c r="BH140" s="660" t="str">
        <f t="shared" ca="1" si="4"/>
        <v xml:space="preserve">30 NĂM 7 THÁNG 18 NGÀY </v>
      </c>
      <c r="BI140" s="661" t="s">
        <v>857</v>
      </c>
      <c r="BJ140" s="33" t="str">
        <f>VLOOKUP(C140,Sheet5!$B$2:$G$253,6,0)</f>
        <v>036070008043</v>
      </c>
      <c r="BK140" s="662"/>
      <c r="BL140" s="662"/>
      <c r="BM140" s="662"/>
      <c r="BN140" s="662"/>
      <c r="BO140" s="662"/>
      <c r="BP140" s="662"/>
      <c r="BQ140" s="662"/>
      <c r="BR140" s="662"/>
      <c r="BS140" s="662"/>
      <c r="BT140" s="662"/>
      <c r="BU140" s="662"/>
      <c r="BV140" s="663">
        <v>38600</v>
      </c>
      <c r="BW140" s="663"/>
      <c r="BX140" s="656" t="s">
        <v>232</v>
      </c>
      <c r="BY140" s="664" t="s">
        <v>858</v>
      </c>
      <c r="BZ140" s="656" t="s">
        <v>859</v>
      </c>
      <c r="CA140" s="656"/>
      <c r="CB140" s="645"/>
      <c r="CC140" s="656" t="s">
        <v>156</v>
      </c>
      <c r="CD140" s="656"/>
      <c r="CE140" s="660" t="s">
        <v>503</v>
      </c>
      <c r="CF140" s="644">
        <f t="shared" ca="1" si="5"/>
        <v>56</v>
      </c>
    </row>
    <row r="141" spans="1:84" s="45" customFormat="1">
      <c r="A141" s="25">
        <f>IF(C141=0,"",SUBTOTAL(3,C$3:C141))</f>
        <v>139</v>
      </c>
      <c r="B141" s="86">
        <v>34</v>
      </c>
      <c r="C141" s="69" t="s">
        <v>860</v>
      </c>
      <c r="D141" s="98" t="s">
        <v>861</v>
      </c>
      <c r="E141" s="774">
        <f>VLOOKUP(C141,'chuyển xếp 2024'!$C$5:$W$328,17,0)</f>
        <v>5739000</v>
      </c>
      <c r="F141" s="774">
        <f>VLOOKUP(C141,'chuyển xếp 2024'!$C$5:$W$328,19,0)</f>
        <v>0</v>
      </c>
      <c r="G141" s="67" t="s">
        <v>32</v>
      </c>
      <c r="H141" s="63" t="s">
        <v>33</v>
      </c>
      <c r="I141" s="63" t="s">
        <v>700</v>
      </c>
      <c r="J141" s="67"/>
      <c r="K141" s="46" t="s">
        <v>671</v>
      </c>
      <c r="L141" s="106">
        <v>31477</v>
      </c>
      <c r="M141" s="107">
        <v>41366</v>
      </c>
      <c r="N141" s="847">
        <v>500000</v>
      </c>
      <c r="O141" s="834"/>
      <c r="P141" s="834"/>
      <c r="Q141" s="834"/>
      <c r="R141" s="834"/>
      <c r="S141" s="834"/>
      <c r="T141" s="834"/>
      <c r="U141" s="834"/>
      <c r="V141" s="834"/>
      <c r="W141" s="834"/>
      <c r="X141" s="832"/>
      <c r="Y141" s="832"/>
      <c r="Z141" s="832"/>
      <c r="AA141" s="832"/>
      <c r="AB141" s="832"/>
      <c r="AC141" s="832"/>
      <c r="AD141" s="832"/>
      <c r="AE141" s="832"/>
      <c r="AF141" s="832"/>
      <c r="AG141" s="832"/>
      <c r="AH141" s="832"/>
      <c r="AI141" s="832"/>
      <c r="AJ141" s="832"/>
      <c r="AK141" s="832"/>
      <c r="AL141" s="832"/>
      <c r="AM141" s="832"/>
      <c r="AN141" s="832"/>
      <c r="AO141" s="832"/>
      <c r="AP141" s="832"/>
      <c r="AQ141" s="832"/>
      <c r="AR141" s="832"/>
      <c r="AS141" s="832"/>
      <c r="AT141" s="832"/>
      <c r="AU141" s="832"/>
      <c r="AV141" s="832"/>
      <c r="AW141" s="832"/>
      <c r="AX141" s="832"/>
      <c r="AY141" s="832"/>
      <c r="AZ141" s="832"/>
      <c r="BA141" s="832"/>
      <c r="BB141" s="832"/>
      <c r="BC141" s="832"/>
      <c r="BD141" s="832"/>
      <c r="BE141" s="832"/>
      <c r="BF141" s="58" t="s">
        <v>36</v>
      </c>
      <c r="BG141" s="10" t="s">
        <v>862</v>
      </c>
      <c r="BH141" s="10" t="str">
        <f t="shared" ca="1" si="4"/>
        <v xml:space="preserve">13 NĂM 4 THÁNG 17 NGÀY </v>
      </c>
      <c r="BI141" s="113" t="s">
        <v>863</v>
      </c>
      <c r="BJ141" s="33" t="str">
        <f>VLOOKUP(C141,Sheet5!$B$2:$G$253,6,0)</f>
        <v>092086001143</v>
      </c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43">
        <v>40133</v>
      </c>
      <c r="BW141" s="43"/>
      <c r="BX141" s="50" t="s">
        <v>232</v>
      </c>
      <c r="BY141" s="44" t="s">
        <v>831</v>
      </c>
      <c r="BZ141" s="50" t="s">
        <v>864</v>
      </c>
      <c r="CA141" s="50"/>
      <c r="CB141" s="52"/>
      <c r="CC141" s="50" t="s">
        <v>156</v>
      </c>
      <c r="CD141" s="50"/>
      <c r="CE141" s="10" t="s">
        <v>387</v>
      </c>
      <c r="CF141" s="36">
        <f t="shared" ca="1" si="5"/>
        <v>40</v>
      </c>
    </row>
    <row r="142" spans="1:84" s="45" customFormat="1">
      <c r="A142" s="25">
        <f>IF(C142=0,"",SUBTOTAL(3,C$3:C142))</f>
        <v>140</v>
      </c>
      <c r="B142" s="86">
        <v>35</v>
      </c>
      <c r="C142" s="69" t="s">
        <v>865</v>
      </c>
      <c r="D142" s="98" t="s">
        <v>866</v>
      </c>
      <c r="E142" s="774">
        <f>VLOOKUP(C142,'chuyển xếp 2024'!$C$5:$W$328,17,0)</f>
        <v>6694000</v>
      </c>
      <c r="F142" s="774">
        <f>VLOOKUP(C142,'chuyển xếp 2024'!$C$5:$W$328,19,0)</f>
        <v>0</v>
      </c>
      <c r="G142" s="67" t="s">
        <v>32</v>
      </c>
      <c r="H142" s="63" t="s">
        <v>33</v>
      </c>
      <c r="I142" s="63" t="s">
        <v>34</v>
      </c>
      <c r="J142" s="67"/>
      <c r="K142" s="46" t="s">
        <v>671</v>
      </c>
      <c r="L142" s="106">
        <v>28053</v>
      </c>
      <c r="M142" s="107">
        <v>39188</v>
      </c>
      <c r="N142" s="847">
        <v>500000</v>
      </c>
      <c r="O142" s="834"/>
      <c r="P142" s="834"/>
      <c r="Q142" s="834"/>
      <c r="R142" s="834"/>
      <c r="S142" s="834"/>
      <c r="T142" s="834"/>
      <c r="U142" s="834"/>
      <c r="V142" s="834"/>
      <c r="W142" s="834"/>
      <c r="X142" s="832"/>
      <c r="Y142" s="832"/>
      <c r="Z142" s="832"/>
      <c r="AA142" s="832"/>
      <c r="AB142" s="832"/>
      <c r="AC142" s="832"/>
      <c r="AD142" s="832"/>
      <c r="AE142" s="832"/>
      <c r="AF142" s="832"/>
      <c r="AG142" s="832"/>
      <c r="AH142" s="832"/>
      <c r="AI142" s="832"/>
      <c r="AJ142" s="832"/>
      <c r="AK142" s="832"/>
      <c r="AL142" s="832"/>
      <c r="AM142" s="832"/>
      <c r="AN142" s="832"/>
      <c r="AO142" s="832"/>
      <c r="AP142" s="832"/>
      <c r="AQ142" s="832"/>
      <c r="AR142" s="832"/>
      <c r="AS142" s="832"/>
      <c r="AT142" s="832"/>
      <c r="AU142" s="832"/>
      <c r="AV142" s="832"/>
      <c r="AW142" s="832"/>
      <c r="AX142" s="832"/>
      <c r="AY142" s="832"/>
      <c r="AZ142" s="832"/>
      <c r="BA142" s="832"/>
      <c r="BB142" s="832"/>
      <c r="BC142" s="832"/>
      <c r="BD142" s="832"/>
      <c r="BE142" s="832"/>
      <c r="BF142" s="58" t="s">
        <v>36</v>
      </c>
      <c r="BG142" s="10" t="s">
        <v>867</v>
      </c>
      <c r="BH142" s="10" t="str">
        <f t="shared" ref="BH142:BH205" ca="1" si="6">DATEDIF(M142,TODAY(),"Y") &amp; " NĂM " &amp;DATEDIF(M142,TODAY(),"YM") &amp; " THÁNG " &amp; DATEDIF(M142,TODAY(), "MD") &amp; " NGÀY "</f>
        <v xml:space="preserve">19 NĂM 4 THÁNG 3 NGÀY </v>
      </c>
      <c r="BI142" s="113" t="s">
        <v>868</v>
      </c>
      <c r="BJ142" s="33" t="str">
        <f>VLOOKUP(C142,Sheet5!$B$2:$G$253,6,0)</f>
        <v>092076000078</v>
      </c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43"/>
      <c r="BW142" s="43"/>
      <c r="BX142" s="50" t="s">
        <v>232</v>
      </c>
      <c r="BY142" s="44" t="s">
        <v>724</v>
      </c>
      <c r="BZ142" s="50" t="s">
        <v>869</v>
      </c>
      <c r="CA142" s="50"/>
      <c r="CB142" s="52"/>
      <c r="CC142" s="50" t="s">
        <v>156</v>
      </c>
      <c r="CD142" s="50"/>
      <c r="CE142" s="10" t="s">
        <v>870</v>
      </c>
      <c r="CF142" s="36">
        <f t="shared" ca="1" si="5"/>
        <v>49</v>
      </c>
    </row>
    <row r="143" spans="1:84" s="45" customFormat="1">
      <c r="A143" s="25">
        <f>IF(C143=0,"",SUBTOTAL(3,C$3:C143))</f>
        <v>141</v>
      </c>
      <c r="B143" s="86">
        <v>36</v>
      </c>
      <c r="C143" s="66" t="s">
        <v>880</v>
      </c>
      <c r="D143" s="67" t="s">
        <v>881</v>
      </c>
      <c r="E143" s="774" t="e">
        <f>VLOOKUP(C143,'chuyển xếp 2024'!$C$5:$W$328,17,0)</f>
        <v>#N/A</v>
      </c>
      <c r="F143" s="774" t="e">
        <f>VLOOKUP(C143,'chuyển xếp 2024'!$C$5:$W$328,19,0)</f>
        <v>#N/A</v>
      </c>
      <c r="G143" s="67" t="s">
        <v>32</v>
      </c>
      <c r="H143" s="63" t="s">
        <v>33</v>
      </c>
      <c r="I143" s="63" t="s">
        <v>34</v>
      </c>
      <c r="J143" s="67"/>
      <c r="K143" s="46" t="s">
        <v>671</v>
      </c>
      <c r="L143" s="106">
        <v>31323</v>
      </c>
      <c r="M143" s="107">
        <v>42552</v>
      </c>
      <c r="N143" s="847">
        <v>500000</v>
      </c>
      <c r="O143" s="834"/>
      <c r="P143" s="834"/>
      <c r="Q143" s="834"/>
      <c r="R143" s="834"/>
      <c r="S143" s="834"/>
      <c r="T143" s="834"/>
      <c r="U143" s="834"/>
      <c r="V143" s="834"/>
      <c r="W143" s="834"/>
      <c r="X143" s="832"/>
      <c r="Y143" s="832"/>
      <c r="Z143" s="832"/>
      <c r="AA143" s="832"/>
      <c r="AB143" s="832"/>
      <c r="AC143" s="832"/>
      <c r="AD143" s="832"/>
      <c r="AE143" s="832"/>
      <c r="AF143" s="832"/>
      <c r="AG143" s="832"/>
      <c r="AH143" s="832"/>
      <c r="AI143" s="832"/>
      <c r="AJ143" s="832"/>
      <c r="AK143" s="832"/>
      <c r="AL143" s="832"/>
      <c r="AM143" s="832"/>
      <c r="AN143" s="832"/>
      <c r="AO143" s="832"/>
      <c r="AP143" s="832"/>
      <c r="AQ143" s="832"/>
      <c r="AR143" s="832"/>
      <c r="AS143" s="832"/>
      <c r="AT143" s="832"/>
      <c r="AU143" s="832"/>
      <c r="AV143" s="832"/>
      <c r="AW143" s="832"/>
      <c r="AX143" s="832"/>
      <c r="AY143" s="832"/>
      <c r="AZ143" s="832"/>
      <c r="BA143" s="832"/>
      <c r="BB143" s="832"/>
      <c r="BC143" s="832"/>
      <c r="BD143" s="832"/>
      <c r="BE143" s="832"/>
      <c r="BF143" s="58" t="s">
        <v>36</v>
      </c>
      <c r="BG143" s="10" t="s">
        <v>882</v>
      </c>
      <c r="BH143" s="10" t="str">
        <f t="shared" ca="1" si="6"/>
        <v xml:space="preserve">10 NĂM 1 THÁNG 18 NGÀY </v>
      </c>
      <c r="BI143" s="33" t="s">
        <v>883</v>
      </c>
      <c r="BJ143" s="33" t="str">
        <f>VLOOKUP(C143,Sheet5!$B$2:$G$253,6,0)</f>
        <v>056085009561</v>
      </c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43"/>
      <c r="BW143" s="43"/>
      <c r="BX143" s="50" t="s">
        <v>232</v>
      </c>
      <c r="BY143" s="44" t="s">
        <v>884</v>
      </c>
      <c r="BZ143" s="71" t="s">
        <v>885</v>
      </c>
      <c r="CA143" s="50"/>
      <c r="CB143" s="52"/>
      <c r="CC143" s="50" t="s">
        <v>156</v>
      </c>
      <c r="CD143" s="50"/>
      <c r="CE143" s="10" t="s">
        <v>886</v>
      </c>
      <c r="CF143" s="36">
        <f t="shared" ca="1" si="5"/>
        <v>40</v>
      </c>
    </row>
    <row r="144" spans="1:84" s="45" customFormat="1">
      <c r="A144" s="25">
        <f>IF(C144=0,"",SUBTOTAL(3,C$3:C144))</f>
        <v>142</v>
      </c>
      <c r="B144" s="86">
        <v>37</v>
      </c>
      <c r="C144" s="66" t="s">
        <v>887</v>
      </c>
      <c r="D144" s="67" t="s">
        <v>888</v>
      </c>
      <c r="E144" s="774">
        <f>VLOOKUP(C144,'chuyển xếp 2024'!$C$5:$W$328,17,0)</f>
        <v>5739000</v>
      </c>
      <c r="F144" s="774">
        <f>VLOOKUP(C144,'chuyển xếp 2024'!$C$5:$W$328,19,0)</f>
        <v>0</v>
      </c>
      <c r="G144" s="67" t="s">
        <v>32</v>
      </c>
      <c r="H144" s="63" t="s">
        <v>33</v>
      </c>
      <c r="I144" s="63" t="s">
        <v>489</v>
      </c>
      <c r="J144" s="67"/>
      <c r="K144" s="46" t="s">
        <v>671</v>
      </c>
      <c r="L144" s="106">
        <v>31678</v>
      </c>
      <c r="M144" s="107">
        <v>42552</v>
      </c>
      <c r="N144" s="847">
        <v>500000</v>
      </c>
      <c r="O144" s="834"/>
      <c r="P144" s="834"/>
      <c r="Q144" s="834"/>
      <c r="R144" s="834"/>
      <c r="S144" s="834"/>
      <c r="T144" s="834"/>
      <c r="U144" s="834"/>
      <c r="V144" s="834"/>
      <c r="W144" s="834"/>
      <c r="X144" s="832"/>
      <c r="Y144" s="832"/>
      <c r="Z144" s="832"/>
      <c r="AA144" s="832"/>
      <c r="AB144" s="832"/>
      <c r="AC144" s="832"/>
      <c r="AD144" s="832"/>
      <c r="AE144" s="832"/>
      <c r="AF144" s="832"/>
      <c r="AG144" s="832"/>
      <c r="AH144" s="832"/>
      <c r="AI144" s="832"/>
      <c r="AJ144" s="832"/>
      <c r="AK144" s="832"/>
      <c r="AL144" s="832"/>
      <c r="AM144" s="832"/>
      <c r="AN144" s="832"/>
      <c r="AO144" s="832"/>
      <c r="AP144" s="832"/>
      <c r="AQ144" s="832"/>
      <c r="AR144" s="832"/>
      <c r="AS144" s="832"/>
      <c r="AT144" s="832"/>
      <c r="AU144" s="832"/>
      <c r="AV144" s="832"/>
      <c r="AW144" s="832"/>
      <c r="AX144" s="832"/>
      <c r="AY144" s="832"/>
      <c r="AZ144" s="832"/>
      <c r="BA144" s="832"/>
      <c r="BB144" s="832"/>
      <c r="BC144" s="832"/>
      <c r="BD144" s="832"/>
      <c r="BE144" s="832"/>
      <c r="BF144" s="58" t="s">
        <v>36</v>
      </c>
      <c r="BG144" s="10" t="s">
        <v>889</v>
      </c>
      <c r="BH144" s="10" t="str">
        <f t="shared" ca="1" si="6"/>
        <v xml:space="preserve">10 NĂM 1 THÁNG 18 NGÀY </v>
      </c>
      <c r="BI144" s="113" t="s">
        <v>890</v>
      </c>
      <c r="BJ144" s="33" t="str">
        <f>VLOOKUP(C144,Sheet5!$B$2:$G$253,6,0)</f>
        <v>092086009857</v>
      </c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43"/>
      <c r="BW144" s="43"/>
      <c r="BX144" s="50" t="s">
        <v>232</v>
      </c>
      <c r="BY144" s="44" t="s">
        <v>838</v>
      </c>
      <c r="BZ144" s="50" t="s">
        <v>839</v>
      </c>
      <c r="CA144" s="50"/>
      <c r="CB144" s="52"/>
      <c r="CC144" s="50" t="s">
        <v>156</v>
      </c>
      <c r="CD144" s="50"/>
      <c r="CE144" s="10" t="s">
        <v>886</v>
      </c>
      <c r="CF144" s="36">
        <f t="shared" ca="1" si="5"/>
        <v>39</v>
      </c>
    </row>
    <row r="145" spans="1:84" s="45" customFormat="1">
      <c r="A145" s="25">
        <f>IF(C145=0,"",SUBTOTAL(3,C$3:C145))</f>
        <v>143</v>
      </c>
      <c r="B145" s="86">
        <v>38</v>
      </c>
      <c r="C145" s="66" t="s">
        <v>894</v>
      </c>
      <c r="D145" s="67" t="s">
        <v>895</v>
      </c>
      <c r="E145" s="774">
        <f>VLOOKUP(C145,'chuyển xếp 2024'!$C$5:$W$328,17,0)</f>
        <v>5739000</v>
      </c>
      <c r="F145" s="774">
        <f>VLOOKUP(C145,'chuyển xếp 2024'!$C$5:$W$328,19,0)</f>
        <v>0</v>
      </c>
      <c r="G145" s="67" t="s">
        <v>32</v>
      </c>
      <c r="H145" s="63" t="s">
        <v>33</v>
      </c>
      <c r="I145" s="63" t="s">
        <v>34</v>
      </c>
      <c r="J145" s="67"/>
      <c r="K145" s="46" t="s">
        <v>671</v>
      </c>
      <c r="L145" s="57">
        <v>29221</v>
      </c>
      <c r="M145" s="107">
        <v>42795</v>
      </c>
      <c r="N145" s="847">
        <v>500000</v>
      </c>
      <c r="O145" s="834"/>
      <c r="P145" s="834"/>
      <c r="Q145" s="834"/>
      <c r="R145" s="834"/>
      <c r="S145" s="834"/>
      <c r="T145" s="834"/>
      <c r="U145" s="834"/>
      <c r="V145" s="834"/>
      <c r="W145" s="834"/>
      <c r="X145" s="832"/>
      <c r="Y145" s="832"/>
      <c r="Z145" s="832"/>
      <c r="AA145" s="832"/>
      <c r="AB145" s="832"/>
      <c r="AC145" s="832"/>
      <c r="AD145" s="832"/>
      <c r="AE145" s="832"/>
      <c r="AF145" s="832"/>
      <c r="AG145" s="832"/>
      <c r="AH145" s="832"/>
      <c r="AI145" s="832"/>
      <c r="AJ145" s="832"/>
      <c r="AK145" s="832"/>
      <c r="AL145" s="832"/>
      <c r="AM145" s="832"/>
      <c r="AN145" s="832"/>
      <c r="AO145" s="832"/>
      <c r="AP145" s="832"/>
      <c r="AQ145" s="832"/>
      <c r="AR145" s="832"/>
      <c r="AS145" s="832"/>
      <c r="AT145" s="832"/>
      <c r="AU145" s="832"/>
      <c r="AV145" s="832"/>
      <c r="AW145" s="832"/>
      <c r="AX145" s="832"/>
      <c r="AY145" s="832"/>
      <c r="AZ145" s="832"/>
      <c r="BA145" s="832"/>
      <c r="BB145" s="832"/>
      <c r="BC145" s="832"/>
      <c r="BD145" s="832"/>
      <c r="BE145" s="832"/>
      <c r="BF145" s="58" t="s">
        <v>36</v>
      </c>
      <c r="BG145" s="10" t="s">
        <v>896</v>
      </c>
      <c r="BH145" s="10" t="str">
        <f t="shared" ca="1" si="6"/>
        <v xml:space="preserve">9 NĂM 5 THÁNG 18 NGÀY </v>
      </c>
      <c r="BI145" s="114" t="s">
        <v>897</v>
      </c>
      <c r="BJ145" s="33" t="str">
        <f>VLOOKUP(C145,Sheet5!$B$2:$G$253,6,0)</f>
        <v>092080004589</v>
      </c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43">
        <v>41928</v>
      </c>
      <c r="BW145" s="43"/>
      <c r="BX145" s="50" t="s">
        <v>232</v>
      </c>
      <c r="BY145" s="44" t="s">
        <v>898</v>
      </c>
      <c r="BZ145" s="50" t="s">
        <v>899</v>
      </c>
      <c r="CA145" s="50"/>
      <c r="CB145" s="52"/>
      <c r="CC145" s="50" t="s">
        <v>156</v>
      </c>
      <c r="CD145" s="50"/>
      <c r="CE145" s="10" t="s">
        <v>886</v>
      </c>
      <c r="CF145" s="36">
        <f t="shared" ca="1" si="5"/>
        <v>46</v>
      </c>
    </row>
    <row r="146" spans="1:84" s="45" customFormat="1">
      <c r="A146" s="25">
        <f>IF(C146=0,"",SUBTOTAL(3,C$3:C146))</f>
        <v>144</v>
      </c>
      <c r="B146" s="86">
        <v>39</v>
      </c>
      <c r="C146" s="66" t="s">
        <v>903</v>
      </c>
      <c r="D146" s="67" t="s">
        <v>904</v>
      </c>
      <c r="E146" s="774">
        <f>VLOOKUP(C146,'chuyển xếp 2024'!$C$5:$W$328,17,0)</f>
        <v>5739000</v>
      </c>
      <c r="F146" s="774">
        <f>VLOOKUP(C146,'chuyển xếp 2024'!$C$5:$W$328,19,0)</f>
        <v>0</v>
      </c>
      <c r="G146" s="63" t="s">
        <v>63</v>
      </c>
      <c r="H146" s="63" t="s">
        <v>33</v>
      </c>
      <c r="I146" s="63" t="s">
        <v>34</v>
      </c>
      <c r="J146" s="118"/>
      <c r="K146" s="46" t="s">
        <v>671</v>
      </c>
      <c r="L146" s="75">
        <v>30682</v>
      </c>
      <c r="M146" s="107">
        <v>42857</v>
      </c>
      <c r="N146" s="847">
        <v>500000</v>
      </c>
      <c r="O146" s="834"/>
      <c r="P146" s="834"/>
      <c r="Q146" s="834"/>
      <c r="R146" s="834"/>
      <c r="S146" s="834"/>
      <c r="T146" s="834"/>
      <c r="U146" s="834"/>
      <c r="V146" s="834"/>
      <c r="W146" s="834"/>
      <c r="X146" s="832"/>
      <c r="Y146" s="832"/>
      <c r="Z146" s="832"/>
      <c r="AA146" s="832"/>
      <c r="AB146" s="832"/>
      <c r="AC146" s="832"/>
      <c r="AD146" s="832"/>
      <c r="AE146" s="832"/>
      <c r="AF146" s="832"/>
      <c r="AG146" s="832"/>
      <c r="AH146" s="832"/>
      <c r="AI146" s="832"/>
      <c r="AJ146" s="832"/>
      <c r="AK146" s="832"/>
      <c r="AL146" s="832"/>
      <c r="AM146" s="832"/>
      <c r="AN146" s="832"/>
      <c r="AO146" s="832"/>
      <c r="AP146" s="832"/>
      <c r="AQ146" s="832"/>
      <c r="AR146" s="832"/>
      <c r="AS146" s="832"/>
      <c r="AT146" s="832"/>
      <c r="AU146" s="832"/>
      <c r="AV146" s="832"/>
      <c r="AW146" s="832"/>
      <c r="AX146" s="832"/>
      <c r="AY146" s="832"/>
      <c r="AZ146" s="832"/>
      <c r="BA146" s="832"/>
      <c r="BB146" s="832"/>
      <c r="BC146" s="832"/>
      <c r="BD146" s="832"/>
      <c r="BE146" s="832"/>
      <c r="BF146" s="58" t="s">
        <v>36</v>
      </c>
      <c r="BG146" s="10" t="s">
        <v>905</v>
      </c>
      <c r="BH146" s="10" t="str">
        <f t="shared" ca="1" si="6"/>
        <v xml:space="preserve">9 NĂM 3 THÁNG 17 NGÀY </v>
      </c>
      <c r="BI146" s="114" t="s">
        <v>906</v>
      </c>
      <c r="BJ146" s="33" t="str">
        <f>VLOOKUP(C146,Sheet5!$B$2:$G$253,6,0)</f>
        <v>092184005012</v>
      </c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43">
        <v>41694</v>
      </c>
      <c r="BW146" s="43"/>
      <c r="BX146" s="50" t="s">
        <v>232</v>
      </c>
      <c r="BY146" s="44" t="s">
        <v>907</v>
      </c>
      <c r="BZ146" s="50" t="s">
        <v>899</v>
      </c>
      <c r="CA146" s="50"/>
      <c r="CB146" s="52"/>
      <c r="CC146" s="50" t="s">
        <v>156</v>
      </c>
      <c r="CD146" s="50"/>
      <c r="CE146" s="10" t="s">
        <v>908</v>
      </c>
      <c r="CF146" s="36">
        <f t="shared" ca="1" si="5"/>
        <v>42</v>
      </c>
    </row>
    <row r="147" spans="1:84" s="45" customFormat="1" ht="19.5" customHeight="1">
      <c r="A147" s="25">
        <f>IF(C147=0,"",SUBTOTAL(3,C$3:C147))</f>
        <v>145</v>
      </c>
      <c r="B147" s="86">
        <v>40</v>
      </c>
      <c r="C147" s="66" t="s">
        <v>909</v>
      </c>
      <c r="D147" s="67" t="s">
        <v>910</v>
      </c>
      <c r="E147" s="774">
        <f>VLOOKUP(C147,'chuyển xếp 2024'!$C$5:$W$328,17,0)</f>
        <v>5739000</v>
      </c>
      <c r="F147" s="774">
        <f>VLOOKUP(C147,'chuyển xếp 2024'!$C$5:$W$328,19,0)</f>
        <v>0</v>
      </c>
      <c r="G147" s="63" t="s">
        <v>63</v>
      </c>
      <c r="H147" s="63" t="s">
        <v>33</v>
      </c>
      <c r="I147" s="63" t="s">
        <v>34</v>
      </c>
      <c r="J147" s="118"/>
      <c r="K147" s="46" t="s">
        <v>671</v>
      </c>
      <c r="L147" s="75">
        <v>35110</v>
      </c>
      <c r="M147" s="107">
        <v>42857</v>
      </c>
      <c r="N147" s="847">
        <v>500000</v>
      </c>
      <c r="O147" s="834"/>
      <c r="P147" s="834"/>
      <c r="Q147" s="834"/>
      <c r="R147" s="834"/>
      <c r="S147" s="834"/>
      <c r="T147" s="834"/>
      <c r="U147" s="834"/>
      <c r="V147" s="834"/>
      <c r="W147" s="834"/>
      <c r="X147" s="832"/>
      <c r="Y147" s="832"/>
      <c r="Z147" s="832"/>
      <c r="AA147" s="832"/>
      <c r="AB147" s="832"/>
      <c r="AC147" s="832"/>
      <c r="AD147" s="832"/>
      <c r="AE147" s="832"/>
      <c r="AF147" s="832"/>
      <c r="AG147" s="832"/>
      <c r="AH147" s="832"/>
      <c r="AI147" s="832"/>
      <c r="AJ147" s="832"/>
      <c r="AK147" s="832"/>
      <c r="AL147" s="832"/>
      <c r="AM147" s="832"/>
      <c r="AN147" s="832"/>
      <c r="AO147" s="832"/>
      <c r="AP147" s="832"/>
      <c r="AQ147" s="832"/>
      <c r="AR147" s="832"/>
      <c r="AS147" s="832"/>
      <c r="AT147" s="832"/>
      <c r="AU147" s="832"/>
      <c r="AV147" s="832"/>
      <c r="AW147" s="832"/>
      <c r="AX147" s="832"/>
      <c r="AY147" s="832"/>
      <c r="AZ147" s="832"/>
      <c r="BA147" s="832"/>
      <c r="BB147" s="832"/>
      <c r="BC147" s="832"/>
      <c r="BD147" s="832"/>
      <c r="BE147" s="832"/>
      <c r="BF147" s="58" t="s">
        <v>36</v>
      </c>
      <c r="BG147" s="10" t="s">
        <v>912</v>
      </c>
      <c r="BH147" s="10" t="str">
        <f t="shared" ca="1" si="6"/>
        <v xml:space="preserve">9 NĂM 3 THÁNG 17 NGÀY </v>
      </c>
      <c r="BI147" s="54" t="s">
        <v>913</v>
      </c>
      <c r="BJ147" s="33" t="str">
        <f>VLOOKUP(C147,Sheet5!$B$2:$G$253,6,0)</f>
        <v>091196000015</v>
      </c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43">
        <v>42339</v>
      </c>
      <c r="BW147" s="43"/>
      <c r="BX147" s="50" t="s">
        <v>232</v>
      </c>
      <c r="BY147" s="44" t="s">
        <v>914</v>
      </c>
      <c r="BZ147" s="71" t="s">
        <v>915</v>
      </c>
      <c r="CA147" s="50"/>
      <c r="CB147" s="52"/>
      <c r="CC147" s="50" t="s">
        <v>156</v>
      </c>
      <c r="CD147" s="50"/>
      <c r="CE147" s="10" t="s">
        <v>908</v>
      </c>
      <c r="CF147" s="36">
        <f t="shared" ca="1" si="5"/>
        <v>30</v>
      </c>
    </row>
    <row r="148" spans="1:84" s="45" customFormat="1">
      <c r="A148" s="25">
        <f>IF(C148=0,"",SUBTOTAL(3,C$3:C148))</f>
        <v>146</v>
      </c>
      <c r="B148" s="86">
        <v>41</v>
      </c>
      <c r="C148" s="66" t="s">
        <v>916</v>
      </c>
      <c r="D148" s="67" t="s">
        <v>917</v>
      </c>
      <c r="E148" s="774">
        <f>VLOOKUP(C148,'chuyển xếp 2024'!$C$5:$W$328,17,0)</f>
        <v>5739000</v>
      </c>
      <c r="F148" s="774">
        <f>VLOOKUP(C148,'chuyển xếp 2024'!$C$5:$W$328,19,0)</f>
        <v>0</v>
      </c>
      <c r="G148" s="67" t="s">
        <v>32</v>
      </c>
      <c r="H148" s="63" t="s">
        <v>33</v>
      </c>
      <c r="I148" s="63" t="s">
        <v>34</v>
      </c>
      <c r="J148" s="118"/>
      <c r="K148" s="46" t="s">
        <v>671</v>
      </c>
      <c r="L148" s="75">
        <v>30414</v>
      </c>
      <c r="M148" s="107">
        <v>43040</v>
      </c>
      <c r="N148" s="847">
        <v>500000</v>
      </c>
      <c r="O148" s="834"/>
      <c r="P148" s="834"/>
      <c r="Q148" s="834"/>
      <c r="R148" s="834"/>
      <c r="S148" s="834"/>
      <c r="T148" s="834"/>
      <c r="U148" s="834"/>
      <c r="V148" s="834"/>
      <c r="W148" s="834"/>
      <c r="X148" s="832"/>
      <c r="Y148" s="832"/>
      <c r="Z148" s="832"/>
      <c r="AA148" s="832"/>
      <c r="AB148" s="832"/>
      <c r="AC148" s="832"/>
      <c r="AD148" s="832"/>
      <c r="AE148" s="832"/>
      <c r="AF148" s="832"/>
      <c r="AG148" s="832"/>
      <c r="AH148" s="832"/>
      <c r="AI148" s="832"/>
      <c r="AJ148" s="832"/>
      <c r="AK148" s="832"/>
      <c r="AL148" s="832"/>
      <c r="AM148" s="832"/>
      <c r="AN148" s="832"/>
      <c r="AO148" s="832"/>
      <c r="AP148" s="832"/>
      <c r="AQ148" s="832"/>
      <c r="AR148" s="832"/>
      <c r="AS148" s="832"/>
      <c r="AT148" s="832"/>
      <c r="AU148" s="832"/>
      <c r="AV148" s="832"/>
      <c r="AW148" s="832"/>
      <c r="AX148" s="832"/>
      <c r="AY148" s="832"/>
      <c r="AZ148" s="832"/>
      <c r="BA148" s="832"/>
      <c r="BB148" s="832"/>
      <c r="BC148" s="832"/>
      <c r="BD148" s="832"/>
      <c r="BE148" s="832"/>
      <c r="BF148" s="58" t="s">
        <v>36</v>
      </c>
      <c r="BG148" s="10" t="s">
        <v>918</v>
      </c>
      <c r="BH148" s="10" t="str">
        <f t="shared" ca="1" si="6"/>
        <v xml:space="preserve">8 NĂM 9 THÁNG 18 NGÀY </v>
      </c>
      <c r="BI148" s="33" t="s">
        <v>919</v>
      </c>
      <c r="BJ148" s="33" t="str">
        <f>VLOOKUP(C148,Sheet5!$B$2:$G$253,6,0)</f>
        <v>086083010078</v>
      </c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43"/>
      <c r="BW148" s="43"/>
      <c r="BX148" s="50" t="s">
        <v>232</v>
      </c>
      <c r="BY148" s="44" t="s">
        <v>920</v>
      </c>
      <c r="BZ148" s="50" t="s">
        <v>921</v>
      </c>
      <c r="CA148" s="50"/>
      <c r="CB148" s="52"/>
      <c r="CC148" s="50" t="s">
        <v>156</v>
      </c>
      <c r="CD148" s="50"/>
      <c r="CE148" s="10" t="s">
        <v>908</v>
      </c>
      <c r="CF148" s="36">
        <f t="shared" ca="1" si="5"/>
        <v>43</v>
      </c>
    </row>
    <row r="149" spans="1:84" s="45" customFormat="1" ht="21" customHeight="1">
      <c r="A149" s="25">
        <f>IF(C149=0,"",SUBTOTAL(3,C$3:C149))</f>
        <v>147</v>
      </c>
      <c r="B149" s="86">
        <v>42</v>
      </c>
      <c r="C149" s="66" t="s">
        <v>922</v>
      </c>
      <c r="D149" s="67" t="s">
        <v>923</v>
      </c>
      <c r="E149" s="774">
        <f>VLOOKUP(C149,'chuyển xếp 2024'!$C$5:$W$328,17,0)</f>
        <v>5739000</v>
      </c>
      <c r="F149" s="774">
        <f>VLOOKUP(C149,'chuyển xếp 2024'!$C$5:$W$328,19,0)</f>
        <v>0</v>
      </c>
      <c r="G149" s="67" t="s">
        <v>32</v>
      </c>
      <c r="H149" s="63" t="s">
        <v>33</v>
      </c>
      <c r="I149" s="63" t="s">
        <v>34</v>
      </c>
      <c r="J149" s="118"/>
      <c r="K149" s="46" t="s">
        <v>671</v>
      </c>
      <c r="L149" s="75">
        <v>32289</v>
      </c>
      <c r="M149" s="107">
        <v>43040</v>
      </c>
      <c r="N149" s="847">
        <v>500000</v>
      </c>
      <c r="O149" s="834"/>
      <c r="P149" s="834"/>
      <c r="Q149" s="834"/>
      <c r="R149" s="834"/>
      <c r="S149" s="834"/>
      <c r="T149" s="834"/>
      <c r="U149" s="834"/>
      <c r="V149" s="834"/>
      <c r="W149" s="834"/>
      <c r="X149" s="832"/>
      <c r="Y149" s="832"/>
      <c r="Z149" s="832"/>
      <c r="AA149" s="832"/>
      <c r="AB149" s="832"/>
      <c r="AC149" s="832"/>
      <c r="AD149" s="832"/>
      <c r="AE149" s="832"/>
      <c r="AF149" s="832"/>
      <c r="AG149" s="832"/>
      <c r="AH149" s="832"/>
      <c r="AI149" s="832"/>
      <c r="AJ149" s="832"/>
      <c r="AK149" s="832"/>
      <c r="AL149" s="832"/>
      <c r="AM149" s="832"/>
      <c r="AN149" s="832"/>
      <c r="AO149" s="832"/>
      <c r="AP149" s="832"/>
      <c r="AQ149" s="832"/>
      <c r="AR149" s="832"/>
      <c r="AS149" s="832"/>
      <c r="AT149" s="832"/>
      <c r="AU149" s="832"/>
      <c r="AV149" s="832"/>
      <c r="AW149" s="832"/>
      <c r="AX149" s="832"/>
      <c r="AY149" s="832"/>
      <c r="AZ149" s="832"/>
      <c r="BA149" s="832"/>
      <c r="BB149" s="832"/>
      <c r="BC149" s="832"/>
      <c r="BD149" s="832"/>
      <c r="BE149" s="832"/>
      <c r="BF149" s="58" t="s">
        <v>36</v>
      </c>
      <c r="BG149" s="10" t="s">
        <v>924</v>
      </c>
      <c r="BH149" s="10" t="str">
        <f t="shared" ca="1" si="6"/>
        <v xml:space="preserve">8 NĂM 9 THÁNG 18 NGÀY </v>
      </c>
      <c r="BI149" s="54" t="s">
        <v>925</v>
      </c>
      <c r="BJ149" s="33" t="str">
        <f>VLOOKUP(C149,Sheet5!$B$2:$G$253,6,0)</f>
        <v>092088003692</v>
      </c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43">
        <v>43129</v>
      </c>
      <c r="BW149" s="43"/>
      <c r="BX149" s="50" t="s">
        <v>232</v>
      </c>
      <c r="BY149" s="44" t="s">
        <v>742</v>
      </c>
      <c r="BZ149" s="50" t="s">
        <v>926</v>
      </c>
      <c r="CA149" s="50"/>
      <c r="CB149" s="52"/>
      <c r="CC149" s="50" t="s">
        <v>156</v>
      </c>
      <c r="CD149" s="50"/>
      <c r="CE149" s="10" t="s">
        <v>908</v>
      </c>
      <c r="CF149" s="36">
        <f t="shared" ca="1" si="5"/>
        <v>38</v>
      </c>
    </row>
    <row r="150" spans="1:84" s="45" customFormat="1">
      <c r="A150" s="25">
        <f>IF(C150=0,"",SUBTOTAL(3,C$3:C150))</f>
        <v>148</v>
      </c>
      <c r="B150" s="86">
        <v>43</v>
      </c>
      <c r="C150" s="66" t="s">
        <v>927</v>
      </c>
      <c r="D150" s="67" t="s">
        <v>928</v>
      </c>
      <c r="E150" s="774">
        <f>VLOOKUP(C150,'chuyển xếp 2024'!$C$5:$W$328,17,0)</f>
        <v>5739000</v>
      </c>
      <c r="F150" s="774">
        <f>VLOOKUP(C150,'chuyển xếp 2024'!$C$5:$W$328,19,0)</f>
        <v>0</v>
      </c>
      <c r="G150" s="67" t="s">
        <v>32</v>
      </c>
      <c r="H150" s="63" t="s">
        <v>33</v>
      </c>
      <c r="I150" s="63" t="s">
        <v>34</v>
      </c>
      <c r="J150" s="118"/>
      <c r="K150" s="46" t="s">
        <v>671</v>
      </c>
      <c r="L150" s="75">
        <v>29952</v>
      </c>
      <c r="M150" s="107">
        <v>43040</v>
      </c>
      <c r="N150" s="847">
        <v>500000</v>
      </c>
      <c r="O150" s="834"/>
      <c r="P150" s="834"/>
      <c r="Q150" s="834"/>
      <c r="R150" s="834"/>
      <c r="S150" s="834"/>
      <c r="T150" s="834"/>
      <c r="U150" s="834"/>
      <c r="V150" s="834"/>
      <c r="W150" s="834"/>
      <c r="X150" s="832"/>
      <c r="Y150" s="832"/>
      <c r="Z150" s="832"/>
      <c r="AA150" s="832"/>
      <c r="AB150" s="832"/>
      <c r="AC150" s="832"/>
      <c r="AD150" s="832"/>
      <c r="AE150" s="832"/>
      <c r="AF150" s="832"/>
      <c r="AG150" s="832"/>
      <c r="AH150" s="832"/>
      <c r="AI150" s="832"/>
      <c r="AJ150" s="832"/>
      <c r="AK150" s="832"/>
      <c r="AL150" s="832"/>
      <c r="AM150" s="832"/>
      <c r="AN150" s="832"/>
      <c r="AO150" s="832"/>
      <c r="AP150" s="832"/>
      <c r="AQ150" s="832"/>
      <c r="AR150" s="832"/>
      <c r="AS150" s="832"/>
      <c r="AT150" s="832"/>
      <c r="AU150" s="832"/>
      <c r="AV150" s="832"/>
      <c r="AW150" s="832"/>
      <c r="AX150" s="832"/>
      <c r="AY150" s="832"/>
      <c r="AZ150" s="832"/>
      <c r="BA150" s="832"/>
      <c r="BB150" s="832"/>
      <c r="BC150" s="832"/>
      <c r="BD150" s="832"/>
      <c r="BE150" s="832"/>
      <c r="BF150" s="58" t="s">
        <v>36</v>
      </c>
      <c r="BG150" s="10" t="s">
        <v>929</v>
      </c>
      <c r="BH150" s="10" t="str">
        <f t="shared" ca="1" si="6"/>
        <v xml:space="preserve">8 NĂM 9 THÁNG 18 NGÀY </v>
      </c>
      <c r="BI150" s="113" t="s">
        <v>930</v>
      </c>
      <c r="BJ150" s="33" t="str">
        <f>VLOOKUP(C150,Sheet5!$B$2:$G$253,6,0)</f>
        <v>092082005535</v>
      </c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43"/>
      <c r="BW150" s="43"/>
      <c r="BX150" s="50" t="s">
        <v>232</v>
      </c>
      <c r="BY150" s="44" t="s">
        <v>898</v>
      </c>
      <c r="BZ150" s="50" t="s">
        <v>899</v>
      </c>
      <c r="CA150" s="50"/>
      <c r="CB150" s="52"/>
      <c r="CC150" s="50" t="s">
        <v>156</v>
      </c>
      <c r="CD150" s="50"/>
      <c r="CE150" s="10" t="s">
        <v>908</v>
      </c>
      <c r="CF150" s="36">
        <f t="shared" ca="1" si="5"/>
        <v>44</v>
      </c>
    </row>
    <row r="151" spans="1:84" s="45" customFormat="1">
      <c r="A151" s="25">
        <f>IF(C151=0,"",SUBTOTAL(3,C$3:C151))</f>
        <v>149</v>
      </c>
      <c r="B151" s="86">
        <v>44</v>
      </c>
      <c r="C151" s="66" t="s">
        <v>931</v>
      </c>
      <c r="D151" s="67" t="s">
        <v>932</v>
      </c>
      <c r="E151" s="774">
        <f>VLOOKUP(C151,'chuyển xếp 2024'!$C$5:$W$328,17,0)</f>
        <v>5739000</v>
      </c>
      <c r="F151" s="774">
        <f>VLOOKUP(C151,'chuyển xếp 2024'!$C$5:$W$328,19,0)</f>
        <v>0</v>
      </c>
      <c r="G151" s="67" t="s">
        <v>32</v>
      </c>
      <c r="H151" s="63" t="s">
        <v>33</v>
      </c>
      <c r="I151" s="63" t="s">
        <v>34</v>
      </c>
      <c r="J151" s="67"/>
      <c r="K151" s="46" t="s">
        <v>671</v>
      </c>
      <c r="L151" s="75">
        <v>32509</v>
      </c>
      <c r="M151" s="107">
        <v>43191</v>
      </c>
      <c r="N151" s="847">
        <v>500000</v>
      </c>
      <c r="O151" s="834"/>
      <c r="P151" s="834"/>
      <c r="Q151" s="834"/>
      <c r="R151" s="834"/>
      <c r="S151" s="834"/>
      <c r="T151" s="834"/>
      <c r="U151" s="834"/>
      <c r="V151" s="834"/>
      <c r="W151" s="834"/>
      <c r="X151" s="832"/>
      <c r="Y151" s="832"/>
      <c r="Z151" s="832"/>
      <c r="AA151" s="832"/>
      <c r="AB151" s="832"/>
      <c r="AC151" s="832"/>
      <c r="AD151" s="832"/>
      <c r="AE151" s="832"/>
      <c r="AF151" s="832"/>
      <c r="AG151" s="832"/>
      <c r="AH151" s="832"/>
      <c r="AI151" s="832"/>
      <c r="AJ151" s="832"/>
      <c r="AK151" s="832"/>
      <c r="AL151" s="832"/>
      <c r="AM151" s="832"/>
      <c r="AN151" s="832"/>
      <c r="AO151" s="832"/>
      <c r="AP151" s="832"/>
      <c r="AQ151" s="832"/>
      <c r="AR151" s="832"/>
      <c r="AS151" s="832"/>
      <c r="AT151" s="832"/>
      <c r="AU151" s="832"/>
      <c r="AV151" s="832"/>
      <c r="AW151" s="832"/>
      <c r="AX151" s="832"/>
      <c r="AY151" s="832"/>
      <c r="AZ151" s="832"/>
      <c r="BA151" s="832"/>
      <c r="BB151" s="832"/>
      <c r="BC151" s="832"/>
      <c r="BD151" s="832"/>
      <c r="BE151" s="832"/>
      <c r="BF151" s="53" t="s">
        <v>933</v>
      </c>
      <c r="BG151" s="10" t="s">
        <v>2510</v>
      </c>
      <c r="BH151" s="10" t="str">
        <f t="shared" ca="1" si="6"/>
        <v xml:space="preserve">8 NĂM 4 THÁNG 18 NGÀY </v>
      </c>
      <c r="BI151" s="54" t="s">
        <v>934</v>
      </c>
      <c r="BJ151" s="33" t="str">
        <f>VLOOKUP(C151,Sheet5!$B$2:$G$253,6,0)</f>
        <v>087089001910</v>
      </c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43">
        <v>40449</v>
      </c>
      <c r="BW151" s="43"/>
      <c r="BX151" s="50" t="s">
        <v>232</v>
      </c>
      <c r="BY151" s="44" t="s">
        <v>935</v>
      </c>
      <c r="BZ151" s="71" t="s">
        <v>936</v>
      </c>
      <c r="CA151" s="50"/>
      <c r="CB151" s="52"/>
      <c r="CC151" s="68" t="s">
        <v>156</v>
      </c>
      <c r="CD151" s="68"/>
      <c r="CE151" s="10" t="s">
        <v>908</v>
      </c>
      <c r="CF151" s="36">
        <f t="shared" ca="1" si="5"/>
        <v>37</v>
      </c>
    </row>
    <row r="152" spans="1:84" s="45" customFormat="1">
      <c r="A152" s="25">
        <f>IF(C152=0,"",SUBTOTAL(3,C$3:C152))</f>
        <v>150</v>
      </c>
      <c r="B152" s="86">
        <v>45</v>
      </c>
      <c r="C152" s="69" t="s">
        <v>937</v>
      </c>
      <c r="D152" s="98" t="s">
        <v>938</v>
      </c>
      <c r="E152" s="774" t="e">
        <f>VLOOKUP(C152,'chuyển xếp 2024'!$C$5:$W$328,17,0)</f>
        <v>#N/A</v>
      </c>
      <c r="F152" s="774" t="e">
        <f>VLOOKUP(C152,'chuyển xếp 2024'!$C$5:$W$328,19,0)</f>
        <v>#N/A</v>
      </c>
      <c r="G152" s="63" t="s">
        <v>63</v>
      </c>
      <c r="H152" s="63" t="s">
        <v>33</v>
      </c>
      <c r="I152" s="63" t="s">
        <v>34</v>
      </c>
      <c r="J152" s="67"/>
      <c r="K152" s="46" t="s">
        <v>671</v>
      </c>
      <c r="L152" s="106">
        <v>27756</v>
      </c>
      <c r="M152" s="107">
        <v>34426</v>
      </c>
      <c r="N152" s="847">
        <v>500000</v>
      </c>
      <c r="O152" s="834"/>
      <c r="P152" s="834"/>
      <c r="Q152" s="834"/>
      <c r="R152" s="834"/>
      <c r="S152" s="834"/>
      <c r="T152" s="834"/>
      <c r="U152" s="834"/>
      <c r="V152" s="834"/>
      <c r="W152" s="834"/>
      <c r="X152" s="832"/>
      <c r="Y152" s="832"/>
      <c r="Z152" s="832"/>
      <c r="AA152" s="832"/>
      <c r="AB152" s="832"/>
      <c r="AC152" s="832"/>
      <c r="AD152" s="832"/>
      <c r="AE152" s="832"/>
      <c r="AF152" s="832"/>
      <c r="AG152" s="832"/>
      <c r="AH152" s="832"/>
      <c r="AI152" s="832"/>
      <c r="AJ152" s="832"/>
      <c r="AK152" s="832"/>
      <c r="AL152" s="832"/>
      <c r="AM152" s="832"/>
      <c r="AN152" s="832"/>
      <c r="AO152" s="832"/>
      <c r="AP152" s="832"/>
      <c r="AQ152" s="832"/>
      <c r="AR152" s="832"/>
      <c r="AS152" s="832"/>
      <c r="AT152" s="832"/>
      <c r="AU152" s="832"/>
      <c r="AV152" s="832"/>
      <c r="AW152" s="832"/>
      <c r="AX152" s="832"/>
      <c r="AY152" s="832"/>
      <c r="AZ152" s="832"/>
      <c r="BA152" s="832"/>
      <c r="BB152" s="832"/>
      <c r="BC152" s="832"/>
      <c r="BD152" s="832"/>
      <c r="BE152" s="832"/>
      <c r="BF152" s="53" t="s">
        <v>36</v>
      </c>
      <c r="BG152" s="10" t="s">
        <v>939</v>
      </c>
      <c r="BH152" s="10" t="str">
        <f t="shared" ca="1" si="6"/>
        <v xml:space="preserve">32 NĂM 4 THÁNG 17 NGÀY </v>
      </c>
      <c r="BI152" s="54">
        <v>361677676</v>
      </c>
      <c r="BJ152" s="33" t="str">
        <f>VLOOKUP(C152,Sheet5!$B$2:$G$253,6,0)</f>
        <v>092175002834</v>
      </c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43">
        <v>38164</v>
      </c>
      <c r="BW152" s="43"/>
      <c r="BX152" s="50" t="s">
        <v>232</v>
      </c>
      <c r="BY152" s="44" t="s">
        <v>724</v>
      </c>
      <c r="BZ152" s="50" t="s">
        <v>940</v>
      </c>
      <c r="CA152" s="50"/>
      <c r="CB152" s="52"/>
      <c r="CC152" s="50" t="s">
        <v>156</v>
      </c>
      <c r="CD152" s="50"/>
      <c r="CE152" s="10" t="s">
        <v>870</v>
      </c>
      <c r="CF152" s="36">
        <f t="shared" ca="1" si="5"/>
        <v>50</v>
      </c>
    </row>
    <row r="153" spans="1:84" s="45" customFormat="1">
      <c r="A153" s="25">
        <f>IF(C153=0,"",SUBTOTAL(3,C$3:C153))</f>
        <v>151</v>
      </c>
      <c r="B153" s="86">
        <v>46</v>
      </c>
      <c r="C153" s="69" t="s">
        <v>941</v>
      </c>
      <c r="D153" s="98" t="s">
        <v>942</v>
      </c>
      <c r="E153" s="774">
        <f>VLOOKUP(C153,'chuyển xếp 2024'!$C$5:$W$328,17,0)</f>
        <v>6694000</v>
      </c>
      <c r="F153" s="774">
        <f>VLOOKUP(C153,'chuyển xếp 2024'!$C$5:$W$328,19,0)</f>
        <v>0</v>
      </c>
      <c r="G153" s="63" t="s">
        <v>63</v>
      </c>
      <c r="H153" s="63" t="s">
        <v>33</v>
      </c>
      <c r="I153" s="63" t="s">
        <v>34</v>
      </c>
      <c r="J153" s="67"/>
      <c r="K153" s="46" t="s">
        <v>671</v>
      </c>
      <c r="L153" s="106">
        <v>27885</v>
      </c>
      <c r="M153" s="107">
        <v>37803</v>
      </c>
      <c r="N153" s="847">
        <v>500000</v>
      </c>
      <c r="O153" s="834"/>
      <c r="P153" s="834"/>
      <c r="Q153" s="834"/>
      <c r="R153" s="834"/>
      <c r="S153" s="834"/>
      <c r="T153" s="834"/>
      <c r="U153" s="834"/>
      <c r="V153" s="834"/>
      <c r="W153" s="834"/>
      <c r="X153" s="832"/>
      <c r="Y153" s="832"/>
      <c r="Z153" s="832"/>
      <c r="AA153" s="832"/>
      <c r="AB153" s="832"/>
      <c r="AC153" s="832"/>
      <c r="AD153" s="832"/>
      <c r="AE153" s="832"/>
      <c r="AF153" s="832"/>
      <c r="AG153" s="832"/>
      <c r="AH153" s="832"/>
      <c r="AI153" s="832"/>
      <c r="AJ153" s="832"/>
      <c r="AK153" s="832"/>
      <c r="AL153" s="832"/>
      <c r="AM153" s="832"/>
      <c r="AN153" s="832"/>
      <c r="AO153" s="832"/>
      <c r="AP153" s="832"/>
      <c r="AQ153" s="832"/>
      <c r="AR153" s="832"/>
      <c r="AS153" s="832"/>
      <c r="AT153" s="832"/>
      <c r="AU153" s="832"/>
      <c r="AV153" s="832"/>
      <c r="AW153" s="832"/>
      <c r="AX153" s="832"/>
      <c r="AY153" s="832"/>
      <c r="AZ153" s="832"/>
      <c r="BA153" s="832"/>
      <c r="BB153" s="832"/>
      <c r="BC153" s="832"/>
      <c r="BD153" s="832"/>
      <c r="BE153" s="832"/>
      <c r="BF153" s="53" t="s">
        <v>36</v>
      </c>
      <c r="BG153" s="10" t="s">
        <v>943</v>
      </c>
      <c r="BH153" s="10" t="str">
        <f t="shared" ca="1" si="6"/>
        <v xml:space="preserve">23 NĂM 1 THÁNG 18 NGÀY </v>
      </c>
      <c r="BI153" s="54">
        <v>183130486</v>
      </c>
      <c r="BJ153" s="33" t="str">
        <f>VLOOKUP(C153,Sheet5!$B$2:$G$253,6,0)</f>
        <v>042176011592</v>
      </c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43">
        <v>35338</v>
      </c>
      <c r="BW153" s="43"/>
      <c r="BX153" s="50" t="s">
        <v>232</v>
      </c>
      <c r="BY153" s="44" t="s">
        <v>750</v>
      </c>
      <c r="BZ153" s="50" t="s">
        <v>944</v>
      </c>
      <c r="CA153" s="50"/>
      <c r="CB153" s="52"/>
      <c r="CC153" s="50" t="s">
        <v>156</v>
      </c>
      <c r="CD153" s="50"/>
      <c r="CE153" s="10" t="s">
        <v>870</v>
      </c>
      <c r="CF153" s="36">
        <f t="shared" ca="1" si="5"/>
        <v>50</v>
      </c>
    </row>
    <row r="154" spans="1:84" s="45" customFormat="1">
      <c r="A154" s="25">
        <f>IF(C154=0,"",SUBTOTAL(3,C$3:C154))</f>
        <v>152</v>
      </c>
      <c r="B154" s="86">
        <v>47</v>
      </c>
      <c r="C154" s="69" t="s">
        <v>945</v>
      </c>
      <c r="D154" s="98" t="s">
        <v>946</v>
      </c>
      <c r="E154" s="774">
        <f>VLOOKUP(C154,'chuyển xếp 2024'!$C$5:$W$328,17,0)</f>
        <v>6694000</v>
      </c>
      <c r="F154" s="774">
        <f>VLOOKUP(C154,'chuyển xếp 2024'!$C$5:$W$328,19,0)</f>
        <v>0</v>
      </c>
      <c r="G154" s="63" t="s">
        <v>63</v>
      </c>
      <c r="H154" s="63" t="s">
        <v>33</v>
      </c>
      <c r="I154" s="63" t="s">
        <v>34</v>
      </c>
      <c r="J154" s="67"/>
      <c r="K154" s="46" t="s">
        <v>671</v>
      </c>
      <c r="L154" s="106">
        <v>28495</v>
      </c>
      <c r="M154" s="107">
        <v>38768</v>
      </c>
      <c r="N154" s="847">
        <v>500000</v>
      </c>
      <c r="O154" s="834"/>
      <c r="P154" s="834"/>
      <c r="Q154" s="834"/>
      <c r="R154" s="834"/>
      <c r="S154" s="834"/>
      <c r="T154" s="834"/>
      <c r="U154" s="834"/>
      <c r="V154" s="834"/>
      <c r="W154" s="834"/>
      <c r="X154" s="832"/>
      <c r="Y154" s="832"/>
      <c r="Z154" s="832"/>
      <c r="AA154" s="832"/>
      <c r="AB154" s="832"/>
      <c r="AC154" s="832"/>
      <c r="AD154" s="832"/>
      <c r="AE154" s="832"/>
      <c r="AF154" s="832"/>
      <c r="AG154" s="832"/>
      <c r="AH154" s="832"/>
      <c r="AI154" s="832"/>
      <c r="AJ154" s="832"/>
      <c r="AK154" s="832"/>
      <c r="AL154" s="832"/>
      <c r="AM154" s="832"/>
      <c r="AN154" s="832"/>
      <c r="AO154" s="832"/>
      <c r="AP154" s="832"/>
      <c r="AQ154" s="832"/>
      <c r="AR154" s="832"/>
      <c r="AS154" s="832"/>
      <c r="AT154" s="832"/>
      <c r="AU154" s="832"/>
      <c r="AV154" s="832"/>
      <c r="AW154" s="832"/>
      <c r="AX154" s="832"/>
      <c r="AY154" s="832"/>
      <c r="AZ154" s="832"/>
      <c r="BA154" s="832"/>
      <c r="BB154" s="832"/>
      <c r="BC154" s="832"/>
      <c r="BD154" s="832"/>
      <c r="BE154" s="832"/>
      <c r="BF154" s="53" t="s">
        <v>36</v>
      </c>
      <c r="BG154" s="10" t="s">
        <v>947</v>
      </c>
      <c r="BH154" s="10" t="str">
        <f t="shared" ca="1" si="6"/>
        <v xml:space="preserve">20 NĂM 5 THÁNG 30 NGÀY </v>
      </c>
      <c r="BI154" s="54">
        <v>183134107</v>
      </c>
      <c r="BJ154" s="33" t="str">
        <f>VLOOKUP(C154,Sheet5!$B$2:$G$253,6,0)</f>
        <v>042178000304</v>
      </c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43">
        <v>35071</v>
      </c>
      <c r="BW154" s="43"/>
      <c r="BX154" s="50" t="s">
        <v>232</v>
      </c>
      <c r="BY154" s="44" t="s">
        <v>948</v>
      </c>
      <c r="BZ154" s="50" t="s">
        <v>949</v>
      </c>
      <c r="CA154" s="50"/>
      <c r="CB154" s="52"/>
      <c r="CC154" s="50" t="s">
        <v>156</v>
      </c>
      <c r="CD154" s="50"/>
      <c r="CE154" s="10" t="s">
        <v>870</v>
      </c>
      <c r="CF154" s="36">
        <f t="shared" ca="1" si="5"/>
        <v>48</v>
      </c>
    </row>
    <row r="155" spans="1:84" s="45" customFormat="1">
      <c r="A155" s="25">
        <f>IF(C155=0,"",SUBTOTAL(3,C$3:C155))</f>
        <v>153</v>
      </c>
      <c r="B155" s="86">
        <v>48</v>
      </c>
      <c r="C155" s="69" t="s">
        <v>950</v>
      </c>
      <c r="D155" s="98" t="s">
        <v>951</v>
      </c>
      <c r="E155" s="774">
        <f>VLOOKUP(C155,'chuyển xếp 2024'!$C$5:$W$328,17,0)</f>
        <v>6694000</v>
      </c>
      <c r="F155" s="774">
        <f>VLOOKUP(C155,'chuyển xếp 2024'!$C$5:$W$328,19,0)</f>
        <v>0</v>
      </c>
      <c r="G155" s="63" t="s">
        <v>63</v>
      </c>
      <c r="H155" s="63" t="s">
        <v>33</v>
      </c>
      <c r="I155" s="63" t="s">
        <v>134</v>
      </c>
      <c r="J155" s="67"/>
      <c r="K155" s="46" t="s">
        <v>671</v>
      </c>
      <c r="L155" s="106">
        <v>28126</v>
      </c>
      <c r="M155" s="107">
        <v>40118</v>
      </c>
      <c r="N155" s="847">
        <v>500000</v>
      </c>
      <c r="O155" s="834"/>
      <c r="P155" s="834"/>
      <c r="Q155" s="834"/>
      <c r="R155" s="834"/>
      <c r="S155" s="834"/>
      <c r="T155" s="834"/>
      <c r="U155" s="834"/>
      <c r="V155" s="834"/>
      <c r="W155" s="834"/>
      <c r="X155" s="832"/>
      <c r="Y155" s="832"/>
      <c r="Z155" s="832"/>
      <c r="AA155" s="832"/>
      <c r="AB155" s="832"/>
      <c r="AC155" s="832"/>
      <c r="AD155" s="832"/>
      <c r="AE155" s="832"/>
      <c r="AF155" s="832"/>
      <c r="AG155" s="832"/>
      <c r="AH155" s="832"/>
      <c r="AI155" s="832"/>
      <c r="AJ155" s="832"/>
      <c r="AK155" s="832"/>
      <c r="AL155" s="832"/>
      <c r="AM155" s="832"/>
      <c r="AN155" s="832"/>
      <c r="AO155" s="832"/>
      <c r="AP155" s="832"/>
      <c r="AQ155" s="832"/>
      <c r="AR155" s="832"/>
      <c r="AS155" s="832"/>
      <c r="AT155" s="832"/>
      <c r="AU155" s="832"/>
      <c r="AV155" s="832"/>
      <c r="AW155" s="832"/>
      <c r="AX155" s="832"/>
      <c r="AY155" s="832"/>
      <c r="AZ155" s="832"/>
      <c r="BA155" s="832"/>
      <c r="BB155" s="832"/>
      <c r="BC155" s="832"/>
      <c r="BD155" s="832"/>
      <c r="BE155" s="832"/>
      <c r="BF155" s="53" t="s">
        <v>36</v>
      </c>
      <c r="BG155" s="10" t="s">
        <v>952</v>
      </c>
      <c r="BH155" s="10" t="str">
        <f t="shared" ca="1" si="6"/>
        <v xml:space="preserve">16 NĂM 9 THÁNG 18 NGÀY </v>
      </c>
      <c r="BI155" s="54">
        <v>361697892</v>
      </c>
      <c r="BJ155" s="33" t="str">
        <f>VLOOKUP(C155,Sheet5!$B$2:$G$253,6,0)</f>
        <v>092177011505</v>
      </c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43">
        <v>38687</v>
      </c>
      <c r="BW155" s="43"/>
      <c r="BX155" s="50" t="s">
        <v>232</v>
      </c>
      <c r="BY155" s="44" t="s">
        <v>708</v>
      </c>
      <c r="BZ155" s="50" t="s">
        <v>953</v>
      </c>
      <c r="CA155" s="50"/>
      <c r="CB155" s="52"/>
      <c r="CC155" s="50" t="s">
        <v>156</v>
      </c>
      <c r="CD155" s="50"/>
      <c r="CE155" s="10" t="s">
        <v>870</v>
      </c>
      <c r="CF155" s="36">
        <f t="shared" ca="1" si="5"/>
        <v>49</v>
      </c>
    </row>
    <row r="156" spans="1:84" s="45" customFormat="1">
      <c r="A156" s="25">
        <f>IF(C156=0,"",SUBTOTAL(3,C$3:C156))</f>
        <v>154</v>
      </c>
      <c r="B156" s="86">
        <v>49</v>
      </c>
      <c r="C156" s="69" t="s">
        <v>954</v>
      </c>
      <c r="D156" s="98" t="s">
        <v>955</v>
      </c>
      <c r="E156" s="774">
        <f>VLOOKUP(C156,'chuyển xếp 2024'!$C$5:$W$328,17,0)</f>
        <v>7230000</v>
      </c>
      <c r="F156" s="774">
        <f>VLOOKUP(C156,'chuyển xếp 2024'!$C$5:$W$328,19,0)</f>
        <v>0</v>
      </c>
      <c r="G156" s="67" t="s">
        <v>32</v>
      </c>
      <c r="H156" s="63" t="s">
        <v>33</v>
      </c>
      <c r="I156" s="63" t="s">
        <v>34</v>
      </c>
      <c r="J156" s="67"/>
      <c r="K156" s="46" t="s">
        <v>671</v>
      </c>
      <c r="L156" s="106">
        <v>27395</v>
      </c>
      <c r="M156" s="107">
        <v>34516</v>
      </c>
      <c r="N156" s="847">
        <v>500000</v>
      </c>
      <c r="O156" s="834"/>
      <c r="P156" s="834"/>
      <c r="Q156" s="834"/>
      <c r="R156" s="834"/>
      <c r="S156" s="834"/>
      <c r="T156" s="834"/>
      <c r="U156" s="834"/>
      <c r="V156" s="834"/>
      <c r="W156" s="834"/>
      <c r="X156" s="832"/>
      <c r="Y156" s="832"/>
      <c r="Z156" s="832"/>
      <c r="AA156" s="832"/>
      <c r="AB156" s="832"/>
      <c r="AC156" s="832"/>
      <c r="AD156" s="832"/>
      <c r="AE156" s="832"/>
      <c r="AF156" s="832"/>
      <c r="AG156" s="832"/>
      <c r="AH156" s="832"/>
      <c r="AI156" s="832"/>
      <c r="AJ156" s="832"/>
      <c r="AK156" s="832"/>
      <c r="AL156" s="832"/>
      <c r="AM156" s="832"/>
      <c r="AN156" s="832"/>
      <c r="AO156" s="832"/>
      <c r="AP156" s="832"/>
      <c r="AQ156" s="832"/>
      <c r="AR156" s="832"/>
      <c r="AS156" s="832"/>
      <c r="AT156" s="832"/>
      <c r="AU156" s="832"/>
      <c r="AV156" s="832"/>
      <c r="AW156" s="832"/>
      <c r="AX156" s="832"/>
      <c r="AY156" s="832"/>
      <c r="AZ156" s="832"/>
      <c r="BA156" s="832"/>
      <c r="BB156" s="832"/>
      <c r="BC156" s="832"/>
      <c r="BD156" s="832"/>
      <c r="BE156" s="832"/>
      <c r="BF156" s="53" t="s">
        <v>36</v>
      </c>
      <c r="BG156" s="10" t="s">
        <v>956</v>
      </c>
      <c r="BH156" s="10" t="str">
        <f t="shared" ca="1" si="6"/>
        <v xml:space="preserve">32 NĂM 1 THÁNG 18 NGÀY </v>
      </c>
      <c r="BI156" s="54">
        <v>361534646</v>
      </c>
      <c r="BJ156" s="33" t="str">
        <f>VLOOKUP(C156,Sheet5!$B$2:$G$253,6,0)</f>
        <v>093075006597</v>
      </c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43">
        <v>40828</v>
      </c>
      <c r="BW156" s="43"/>
      <c r="BX156" s="50" t="s">
        <v>232</v>
      </c>
      <c r="BY156" s="44" t="s">
        <v>957</v>
      </c>
      <c r="BZ156" s="50" t="s">
        <v>958</v>
      </c>
      <c r="CA156" s="50"/>
      <c r="CB156" s="52"/>
      <c r="CC156" s="50" t="s">
        <v>156</v>
      </c>
      <c r="CD156" s="50"/>
      <c r="CE156" s="10" t="s">
        <v>870</v>
      </c>
      <c r="CF156" s="36">
        <f t="shared" ca="1" si="5"/>
        <v>51</v>
      </c>
    </row>
    <row r="157" spans="1:84" s="45" customFormat="1">
      <c r="A157" s="25">
        <f>IF(C157=0,"",SUBTOTAL(3,C$3:C157))</f>
        <v>155</v>
      </c>
      <c r="B157" s="86">
        <v>50</v>
      </c>
      <c r="C157" s="69" t="s">
        <v>963</v>
      </c>
      <c r="D157" s="98" t="s">
        <v>964</v>
      </c>
      <c r="E157" s="774">
        <f>VLOOKUP(C157,'chuyển xếp 2024'!$C$5:$W$328,17,0)</f>
        <v>6694000</v>
      </c>
      <c r="F157" s="774">
        <f>VLOOKUP(C157,'chuyển xếp 2024'!$C$5:$W$328,19,0)</f>
        <v>0</v>
      </c>
      <c r="G157" s="63" t="s">
        <v>63</v>
      </c>
      <c r="H157" s="63" t="s">
        <v>33</v>
      </c>
      <c r="I157" s="63" t="s">
        <v>34</v>
      </c>
      <c r="J157" s="67"/>
      <c r="K157" s="46" t="s">
        <v>671</v>
      </c>
      <c r="L157" s="106">
        <v>29299</v>
      </c>
      <c r="M157" s="107">
        <v>39188</v>
      </c>
      <c r="N157" s="847">
        <v>500000</v>
      </c>
      <c r="O157" s="834"/>
      <c r="P157" s="834"/>
      <c r="Q157" s="834"/>
      <c r="R157" s="834"/>
      <c r="S157" s="834"/>
      <c r="T157" s="834"/>
      <c r="U157" s="834"/>
      <c r="V157" s="834"/>
      <c r="W157" s="834"/>
      <c r="X157" s="832"/>
      <c r="Y157" s="832"/>
      <c r="Z157" s="832"/>
      <c r="AA157" s="832"/>
      <c r="AB157" s="832"/>
      <c r="AC157" s="832"/>
      <c r="AD157" s="832"/>
      <c r="AE157" s="832"/>
      <c r="AF157" s="832"/>
      <c r="AG157" s="832"/>
      <c r="AH157" s="832"/>
      <c r="AI157" s="832"/>
      <c r="AJ157" s="832"/>
      <c r="AK157" s="832"/>
      <c r="AL157" s="832"/>
      <c r="AM157" s="832"/>
      <c r="AN157" s="832"/>
      <c r="AO157" s="832"/>
      <c r="AP157" s="832"/>
      <c r="AQ157" s="832"/>
      <c r="AR157" s="832"/>
      <c r="AS157" s="832"/>
      <c r="AT157" s="832"/>
      <c r="AU157" s="832"/>
      <c r="AV157" s="832"/>
      <c r="AW157" s="832"/>
      <c r="AX157" s="832"/>
      <c r="AY157" s="832"/>
      <c r="AZ157" s="832"/>
      <c r="BA157" s="832"/>
      <c r="BB157" s="832"/>
      <c r="BC157" s="832"/>
      <c r="BD157" s="832"/>
      <c r="BE157" s="832"/>
      <c r="BF157" s="53" t="s">
        <v>36</v>
      </c>
      <c r="BG157" s="10" t="s">
        <v>965</v>
      </c>
      <c r="BH157" s="10" t="str">
        <f t="shared" ca="1" si="6"/>
        <v xml:space="preserve">19 NĂM 4 THÁNG 3 NGÀY </v>
      </c>
      <c r="BI157" s="54">
        <v>331283292</v>
      </c>
      <c r="BJ157" s="33" t="str">
        <f>VLOOKUP(C157,Sheet5!$B$2:$G$253,6,0)</f>
        <v>086180000012</v>
      </c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43">
        <v>35604</v>
      </c>
      <c r="BW157" s="43"/>
      <c r="BX157" s="50" t="s">
        <v>232</v>
      </c>
      <c r="BY157" s="44" t="s">
        <v>966</v>
      </c>
      <c r="BZ157" s="50" t="s">
        <v>962</v>
      </c>
      <c r="CA157" s="50"/>
      <c r="CB157" s="52"/>
      <c r="CC157" s="50" t="s">
        <v>156</v>
      </c>
      <c r="CD157" s="50"/>
      <c r="CE157" s="10" t="s">
        <v>870</v>
      </c>
      <c r="CF157" s="36">
        <f t="shared" ca="1" si="5"/>
        <v>46</v>
      </c>
    </row>
    <row r="158" spans="1:84" s="45" customFormat="1">
      <c r="A158" s="25">
        <f>IF(C158=0,"",SUBTOTAL(3,C$3:C158))</f>
        <v>156</v>
      </c>
      <c r="B158" s="86">
        <v>51</v>
      </c>
      <c r="C158" s="69" t="s">
        <v>968</v>
      </c>
      <c r="D158" s="98" t="s">
        <v>969</v>
      </c>
      <c r="E158" s="774">
        <f>VLOOKUP(C158,'chuyển xếp 2024'!$C$5:$W$328,17,0)</f>
        <v>6694000</v>
      </c>
      <c r="F158" s="774">
        <f>VLOOKUP(C158,'chuyển xếp 2024'!$C$5:$W$328,19,0)</f>
        <v>0</v>
      </c>
      <c r="G158" s="67" t="s">
        <v>32</v>
      </c>
      <c r="H158" s="63" t="s">
        <v>33</v>
      </c>
      <c r="I158" s="63" t="s">
        <v>34</v>
      </c>
      <c r="J158" s="67"/>
      <c r="K158" s="46" t="s">
        <v>671</v>
      </c>
      <c r="L158" s="106">
        <v>29192</v>
      </c>
      <c r="M158" s="107">
        <v>39188</v>
      </c>
      <c r="N158" s="847">
        <v>500000</v>
      </c>
      <c r="O158" s="834"/>
      <c r="P158" s="834"/>
      <c r="Q158" s="834"/>
      <c r="R158" s="834"/>
      <c r="S158" s="834"/>
      <c r="T158" s="834"/>
      <c r="U158" s="834"/>
      <c r="V158" s="834"/>
      <c r="W158" s="834"/>
      <c r="X158" s="832"/>
      <c r="Y158" s="832"/>
      <c r="Z158" s="832"/>
      <c r="AA158" s="832"/>
      <c r="AB158" s="832"/>
      <c r="AC158" s="832"/>
      <c r="AD158" s="832"/>
      <c r="AE158" s="832"/>
      <c r="AF158" s="832"/>
      <c r="AG158" s="832"/>
      <c r="AH158" s="832"/>
      <c r="AI158" s="832"/>
      <c r="AJ158" s="832"/>
      <c r="AK158" s="832"/>
      <c r="AL158" s="832"/>
      <c r="AM158" s="832"/>
      <c r="AN158" s="832"/>
      <c r="AO158" s="832"/>
      <c r="AP158" s="832"/>
      <c r="AQ158" s="832"/>
      <c r="AR158" s="832"/>
      <c r="AS158" s="832"/>
      <c r="AT158" s="832"/>
      <c r="AU158" s="832"/>
      <c r="AV158" s="832"/>
      <c r="AW158" s="832"/>
      <c r="AX158" s="832"/>
      <c r="AY158" s="832"/>
      <c r="AZ158" s="832"/>
      <c r="BA158" s="832"/>
      <c r="BB158" s="832"/>
      <c r="BC158" s="832"/>
      <c r="BD158" s="832"/>
      <c r="BE158" s="832"/>
      <c r="BF158" s="53" t="s">
        <v>36</v>
      </c>
      <c r="BG158" s="10" t="s">
        <v>970</v>
      </c>
      <c r="BH158" s="10" t="str">
        <f t="shared" ca="1" si="6"/>
        <v xml:space="preserve">19 NĂM 4 THÁNG 3 NGÀY </v>
      </c>
      <c r="BI158" s="54">
        <v>361738776</v>
      </c>
      <c r="BJ158" s="33" t="str">
        <f>VLOOKUP(C158,Sheet5!$B$2:$G$253,6,0)</f>
        <v>092079007931</v>
      </c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43">
        <v>39057</v>
      </c>
      <c r="BW158" s="43"/>
      <c r="BX158" s="50" t="s">
        <v>232</v>
      </c>
      <c r="BY158" s="44" t="s">
        <v>812</v>
      </c>
      <c r="BZ158" s="50" t="s">
        <v>971</v>
      </c>
      <c r="CA158" s="50"/>
      <c r="CB158" s="52"/>
      <c r="CC158" s="50" t="s">
        <v>156</v>
      </c>
      <c r="CD158" s="50"/>
      <c r="CE158" s="10" t="s">
        <v>870</v>
      </c>
      <c r="CF158" s="36">
        <f t="shared" ca="1" si="5"/>
        <v>46</v>
      </c>
    </row>
    <row r="159" spans="1:84" s="45" customFormat="1">
      <c r="A159" s="25">
        <f>IF(C159=0,"",SUBTOTAL(3,C$3:C159))</f>
        <v>157</v>
      </c>
      <c r="B159" s="86">
        <v>52</v>
      </c>
      <c r="C159" s="69" t="s">
        <v>972</v>
      </c>
      <c r="D159" s="98" t="s">
        <v>973</v>
      </c>
      <c r="E159" s="774">
        <f>VLOOKUP(C159,'chuyển xếp 2024'!$C$5:$W$328,17,0)</f>
        <v>6694000</v>
      </c>
      <c r="F159" s="774">
        <f>VLOOKUP(C159,'chuyển xếp 2024'!$C$5:$W$328,19,0)</f>
        <v>0</v>
      </c>
      <c r="G159" s="67" t="s">
        <v>32</v>
      </c>
      <c r="H159" s="63" t="s">
        <v>33</v>
      </c>
      <c r="I159" s="63" t="s">
        <v>34</v>
      </c>
      <c r="J159" s="67"/>
      <c r="K159" s="46" t="s">
        <v>671</v>
      </c>
      <c r="L159" s="106">
        <v>29641</v>
      </c>
      <c r="M159" s="107">
        <v>39188</v>
      </c>
      <c r="N159" s="847">
        <v>500000</v>
      </c>
      <c r="O159" s="834"/>
      <c r="P159" s="834"/>
      <c r="Q159" s="834"/>
      <c r="R159" s="834"/>
      <c r="S159" s="834"/>
      <c r="T159" s="834"/>
      <c r="U159" s="834"/>
      <c r="V159" s="834"/>
      <c r="W159" s="834"/>
      <c r="X159" s="832"/>
      <c r="Y159" s="832"/>
      <c r="Z159" s="832"/>
      <c r="AA159" s="832"/>
      <c r="AB159" s="832"/>
      <c r="AC159" s="832"/>
      <c r="AD159" s="832"/>
      <c r="AE159" s="832"/>
      <c r="AF159" s="832"/>
      <c r="AG159" s="832"/>
      <c r="AH159" s="832"/>
      <c r="AI159" s="832"/>
      <c r="AJ159" s="832"/>
      <c r="AK159" s="832"/>
      <c r="AL159" s="832"/>
      <c r="AM159" s="832"/>
      <c r="AN159" s="832"/>
      <c r="AO159" s="832"/>
      <c r="AP159" s="832"/>
      <c r="AQ159" s="832"/>
      <c r="AR159" s="832"/>
      <c r="AS159" s="832"/>
      <c r="AT159" s="832"/>
      <c r="AU159" s="832"/>
      <c r="AV159" s="832"/>
      <c r="AW159" s="832"/>
      <c r="AX159" s="832"/>
      <c r="AY159" s="832"/>
      <c r="AZ159" s="832"/>
      <c r="BA159" s="832"/>
      <c r="BB159" s="832"/>
      <c r="BC159" s="832"/>
      <c r="BD159" s="832"/>
      <c r="BE159" s="832"/>
      <c r="BF159" s="53" t="s">
        <v>36</v>
      </c>
      <c r="BG159" s="10" t="s">
        <v>974</v>
      </c>
      <c r="BH159" s="10" t="str">
        <f t="shared" ca="1" si="6"/>
        <v xml:space="preserve">19 NĂM 4 THÁNG 3 NGÀY </v>
      </c>
      <c r="BI159" s="54">
        <v>362062822</v>
      </c>
      <c r="BJ159" s="33" t="str">
        <f>VLOOKUP(C159,Sheet5!$B$2:$G$253,6,0)</f>
        <v>092081015650</v>
      </c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43">
        <v>37201</v>
      </c>
      <c r="BW159" s="43"/>
      <c r="BX159" s="50" t="s">
        <v>232</v>
      </c>
      <c r="BY159" s="44" t="s">
        <v>724</v>
      </c>
      <c r="BZ159" s="50" t="s">
        <v>975</v>
      </c>
      <c r="CA159" s="50"/>
      <c r="CB159" s="52"/>
      <c r="CC159" s="50" t="s">
        <v>156</v>
      </c>
      <c r="CD159" s="50"/>
      <c r="CE159" s="10" t="s">
        <v>870</v>
      </c>
      <c r="CF159" s="36">
        <f t="shared" ca="1" si="5"/>
        <v>45</v>
      </c>
    </row>
    <row r="160" spans="1:84" s="430" customFormat="1">
      <c r="A160" s="25">
        <f>IF(C160=0,"",SUBTOTAL(3,C$3:C160))</f>
        <v>158</v>
      </c>
      <c r="B160" s="86">
        <v>53</v>
      </c>
      <c r="C160" s="69" t="s">
        <v>976</v>
      </c>
      <c r="D160" s="98" t="s">
        <v>977</v>
      </c>
      <c r="E160" s="774">
        <f>VLOOKUP(C160,'chuyển xếp 2024'!$C$5:$W$328,17,0)</f>
        <v>6694000</v>
      </c>
      <c r="F160" s="774">
        <f>VLOOKUP(C160,'chuyển xếp 2024'!$C$5:$W$328,19,0)</f>
        <v>0</v>
      </c>
      <c r="G160" s="67" t="s">
        <v>32</v>
      </c>
      <c r="H160" s="63" t="s">
        <v>33</v>
      </c>
      <c r="I160" s="63" t="s">
        <v>978</v>
      </c>
      <c r="J160" s="67"/>
      <c r="K160" s="46" t="s">
        <v>671</v>
      </c>
      <c r="L160" s="106" t="s">
        <v>350</v>
      </c>
      <c r="M160" s="107">
        <v>39539</v>
      </c>
      <c r="N160" s="847">
        <v>500000</v>
      </c>
      <c r="O160" s="834"/>
      <c r="P160" s="834"/>
      <c r="Q160" s="834"/>
      <c r="R160" s="834"/>
      <c r="S160" s="834"/>
      <c r="T160" s="834"/>
      <c r="U160" s="834"/>
      <c r="V160" s="834"/>
      <c r="W160" s="834"/>
      <c r="X160" s="838"/>
      <c r="Y160" s="838"/>
      <c r="Z160" s="838"/>
      <c r="AA160" s="838"/>
      <c r="AB160" s="838"/>
      <c r="AC160" s="838"/>
      <c r="AD160" s="838"/>
      <c r="AE160" s="838"/>
      <c r="AF160" s="838"/>
      <c r="AG160" s="838"/>
      <c r="AH160" s="838"/>
      <c r="AI160" s="838"/>
      <c r="AJ160" s="838"/>
      <c r="AK160" s="838"/>
      <c r="AL160" s="838"/>
      <c r="AM160" s="838"/>
      <c r="AN160" s="838"/>
      <c r="AO160" s="838"/>
      <c r="AP160" s="838"/>
      <c r="AQ160" s="838"/>
      <c r="AR160" s="838"/>
      <c r="AS160" s="838"/>
      <c r="AT160" s="838"/>
      <c r="AU160" s="838"/>
      <c r="AV160" s="838"/>
      <c r="AW160" s="838"/>
      <c r="AX160" s="838"/>
      <c r="AY160" s="838"/>
      <c r="AZ160" s="838"/>
      <c r="BA160" s="838"/>
      <c r="BB160" s="838"/>
      <c r="BC160" s="838"/>
      <c r="BD160" s="838"/>
      <c r="BE160" s="838"/>
      <c r="BF160" s="423" t="s">
        <v>36</v>
      </c>
      <c r="BG160" s="427" t="s">
        <v>979</v>
      </c>
      <c r="BH160" s="427" t="str">
        <f t="shared" ca="1" si="6"/>
        <v xml:space="preserve">18 NĂM 4 THÁNG 18 NGÀY </v>
      </c>
      <c r="BI160" s="445">
        <v>361493409</v>
      </c>
      <c r="BJ160" s="428" t="str">
        <f>VLOOKUP(C160,Sheet5!$B$2:$G$253,6,0)</f>
        <v>092073001045</v>
      </c>
      <c r="BK160" s="428"/>
      <c r="BL160" s="428"/>
      <c r="BM160" s="428"/>
      <c r="BN160" s="428"/>
      <c r="BO160" s="428"/>
      <c r="BP160" s="428"/>
      <c r="BQ160" s="428"/>
      <c r="BR160" s="428"/>
      <c r="BS160" s="428"/>
      <c r="BT160" s="428"/>
      <c r="BU160" s="428"/>
      <c r="BV160" s="425">
        <v>32868</v>
      </c>
      <c r="BW160" s="425"/>
      <c r="BX160" s="443" t="s">
        <v>232</v>
      </c>
      <c r="BY160" s="429" t="s">
        <v>831</v>
      </c>
      <c r="BZ160" s="443" t="s">
        <v>980</v>
      </c>
      <c r="CA160" s="443"/>
      <c r="CB160" s="422"/>
      <c r="CC160" s="443" t="s">
        <v>156</v>
      </c>
      <c r="CD160" s="443"/>
      <c r="CE160" s="427" t="s">
        <v>676</v>
      </c>
      <c r="CF160" s="644">
        <f t="shared" ca="1" si="5"/>
        <v>53</v>
      </c>
    </row>
    <row r="161" spans="1:84" s="45" customFormat="1">
      <c r="A161" s="25">
        <f>IF(C161=0,"",SUBTOTAL(3,C$3:C161))</f>
        <v>159</v>
      </c>
      <c r="B161" s="86">
        <v>54</v>
      </c>
      <c r="C161" s="69" t="s">
        <v>984</v>
      </c>
      <c r="D161" s="98" t="s">
        <v>985</v>
      </c>
      <c r="E161" s="774" t="e">
        <f>VLOOKUP(C161,'chuyển xếp 2024'!$C$5:$W$328,17,0)</f>
        <v>#N/A</v>
      </c>
      <c r="F161" s="774" t="e">
        <f>VLOOKUP(C161,'chuyển xếp 2024'!$C$5:$W$328,19,0)</f>
        <v>#N/A</v>
      </c>
      <c r="G161" s="67" t="s">
        <v>32</v>
      </c>
      <c r="H161" s="63" t="s">
        <v>33</v>
      </c>
      <c r="I161" s="63" t="s">
        <v>34</v>
      </c>
      <c r="J161" s="67"/>
      <c r="K161" s="46" t="s">
        <v>671</v>
      </c>
      <c r="L161" s="106" t="s">
        <v>771</v>
      </c>
      <c r="M161" s="107">
        <v>39923</v>
      </c>
      <c r="N161" s="847">
        <v>500000</v>
      </c>
      <c r="O161" s="834"/>
      <c r="P161" s="834"/>
      <c r="Q161" s="834"/>
      <c r="R161" s="834"/>
      <c r="S161" s="834"/>
      <c r="T161" s="834"/>
      <c r="U161" s="834"/>
      <c r="V161" s="834"/>
      <c r="W161" s="834"/>
      <c r="X161" s="832"/>
      <c r="Y161" s="832"/>
      <c r="Z161" s="832"/>
      <c r="AA161" s="832"/>
      <c r="AB161" s="832"/>
      <c r="AC161" s="832"/>
      <c r="AD161" s="832"/>
      <c r="AE161" s="832"/>
      <c r="AF161" s="832"/>
      <c r="AG161" s="832"/>
      <c r="AH161" s="832"/>
      <c r="AI161" s="832"/>
      <c r="AJ161" s="832"/>
      <c r="AK161" s="832"/>
      <c r="AL161" s="832"/>
      <c r="AM161" s="832"/>
      <c r="AN161" s="832"/>
      <c r="AO161" s="832"/>
      <c r="AP161" s="832"/>
      <c r="AQ161" s="832"/>
      <c r="AR161" s="832"/>
      <c r="AS161" s="832"/>
      <c r="AT161" s="832"/>
      <c r="AU161" s="832"/>
      <c r="AV161" s="832"/>
      <c r="AW161" s="832"/>
      <c r="AX161" s="832"/>
      <c r="AY161" s="832"/>
      <c r="AZ161" s="832"/>
      <c r="BA161" s="832"/>
      <c r="BB161" s="832"/>
      <c r="BC161" s="832"/>
      <c r="BD161" s="832"/>
      <c r="BE161" s="832"/>
      <c r="BF161" s="53" t="s">
        <v>36</v>
      </c>
      <c r="BG161" s="10" t="s">
        <v>986</v>
      </c>
      <c r="BH161" s="10" t="str">
        <f t="shared" ca="1" si="6"/>
        <v xml:space="preserve">17 NĂM 3 THÁNG 30 NGÀY </v>
      </c>
      <c r="BI161" s="54">
        <v>362182659</v>
      </c>
      <c r="BJ161" s="33" t="str">
        <f>VLOOKUP(C161,Sheet5!$B$2:$G$253,6,0)</f>
        <v>092079004896</v>
      </c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43">
        <v>39686</v>
      </c>
      <c r="BW161" s="43"/>
      <c r="BX161" s="50" t="s">
        <v>232</v>
      </c>
      <c r="BY161" s="44" t="s">
        <v>708</v>
      </c>
      <c r="BZ161" s="50" t="s">
        <v>987</v>
      </c>
      <c r="CA161" s="50"/>
      <c r="CB161" s="52"/>
      <c r="CC161" s="50" t="s">
        <v>156</v>
      </c>
      <c r="CD161" s="50"/>
      <c r="CE161" s="10" t="s">
        <v>203</v>
      </c>
      <c r="CF161" s="36">
        <f t="shared" ca="1" si="5"/>
        <v>47</v>
      </c>
    </row>
    <row r="162" spans="1:84" s="45" customFormat="1">
      <c r="A162" s="25">
        <f>IF(C162=0,"",SUBTOTAL(3,C$3:C162))</f>
        <v>160</v>
      </c>
      <c r="B162" s="86">
        <v>55</v>
      </c>
      <c r="C162" s="69" t="s">
        <v>990</v>
      </c>
      <c r="D162" s="98" t="s">
        <v>991</v>
      </c>
      <c r="E162" s="774">
        <f>VLOOKUP(C162,'chuyển xếp 2024'!$C$5:$W$328,17,0)</f>
        <v>5739000</v>
      </c>
      <c r="F162" s="774">
        <f>VLOOKUP(C162,'chuyển xếp 2024'!$C$5:$W$328,19,0)</f>
        <v>0</v>
      </c>
      <c r="G162" s="67" t="s">
        <v>32</v>
      </c>
      <c r="H162" s="63" t="s">
        <v>33</v>
      </c>
      <c r="I162" s="63" t="s">
        <v>700</v>
      </c>
      <c r="J162" s="67"/>
      <c r="K162" s="46" t="s">
        <v>671</v>
      </c>
      <c r="L162" s="106">
        <v>28406</v>
      </c>
      <c r="M162" s="107">
        <v>40087</v>
      </c>
      <c r="N162" s="847">
        <v>500000</v>
      </c>
      <c r="O162" s="834"/>
      <c r="P162" s="834"/>
      <c r="Q162" s="834"/>
      <c r="R162" s="834"/>
      <c r="S162" s="834"/>
      <c r="T162" s="834"/>
      <c r="U162" s="834"/>
      <c r="V162" s="834"/>
      <c r="W162" s="834"/>
      <c r="X162" s="832"/>
      <c r="Y162" s="832"/>
      <c r="Z162" s="832"/>
      <c r="AA162" s="832"/>
      <c r="AB162" s="832"/>
      <c r="AC162" s="832"/>
      <c r="AD162" s="832"/>
      <c r="AE162" s="832"/>
      <c r="AF162" s="832"/>
      <c r="AG162" s="832"/>
      <c r="AH162" s="832"/>
      <c r="AI162" s="832"/>
      <c r="AJ162" s="832"/>
      <c r="AK162" s="832"/>
      <c r="AL162" s="832"/>
      <c r="AM162" s="832"/>
      <c r="AN162" s="832"/>
      <c r="AO162" s="832"/>
      <c r="AP162" s="832"/>
      <c r="AQ162" s="832"/>
      <c r="AR162" s="832"/>
      <c r="AS162" s="832"/>
      <c r="AT162" s="832"/>
      <c r="AU162" s="832"/>
      <c r="AV162" s="832"/>
      <c r="AW162" s="832"/>
      <c r="AX162" s="832"/>
      <c r="AY162" s="832"/>
      <c r="AZ162" s="832"/>
      <c r="BA162" s="832"/>
      <c r="BB162" s="832"/>
      <c r="BC162" s="832"/>
      <c r="BD162" s="832"/>
      <c r="BE162" s="832"/>
      <c r="BF162" s="53" t="s">
        <v>36</v>
      </c>
      <c r="BG162" s="10" t="s">
        <v>992</v>
      </c>
      <c r="BH162" s="10" t="str">
        <f t="shared" ca="1" si="6"/>
        <v xml:space="preserve">16 NĂM 10 THÁNG 18 NGÀY </v>
      </c>
      <c r="BI162" s="54">
        <v>362122597</v>
      </c>
      <c r="BJ162" s="33" t="str">
        <f>VLOOKUP(C162,Sheet5!$B$2:$G$253,6,0)</f>
        <v>092077002679</v>
      </c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43">
        <v>37371</v>
      </c>
      <c r="BW162" s="43"/>
      <c r="BX162" s="50" t="s">
        <v>232</v>
      </c>
      <c r="BY162" s="44" t="s">
        <v>724</v>
      </c>
      <c r="BZ162" s="50" t="s">
        <v>993</v>
      </c>
      <c r="CA162" s="50"/>
      <c r="CB162" s="52"/>
      <c r="CC162" s="50" t="s">
        <v>156</v>
      </c>
      <c r="CD162" s="50"/>
      <c r="CE162" s="10" t="s">
        <v>203</v>
      </c>
      <c r="CF162" s="36">
        <f t="shared" ca="1" si="5"/>
        <v>48</v>
      </c>
    </row>
    <row r="163" spans="1:84" s="45" customFormat="1">
      <c r="A163" s="25">
        <f>IF(C163=0,"",SUBTOTAL(3,C$3:C163))</f>
        <v>161</v>
      </c>
      <c r="B163" s="86">
        <v>56</v>
      </c>
      <c r="C163" s="69" t="s">
        <v>999</v>
      </c>
      <c r="D163" s="98" t="s">
        <v>1000</v>
      </c>
      <c r="E163" s="774">
        <f>VLOOKUP(C163,'chuyển xếp 2024'!$C$5:$W$328,17,0)</f>
        <v>5739000</v>
      </c>
      <c r="F163" s="774">
        <f>VLOOKUP(C163,'chuyển xếp 2024'!$C$5:$W$328,19,0)</f>
        <v>0</v>
      </c>
      <c r="G163" s="67" t="s">
        <v>32</v>
      </c>
      <c r="H163" s="63" t="s">
        <v>33</v>
      </c>
      <c r="I163" s="63" t="s">
        <v>34</v>
      </c>
      <c r="J163" s="67"/>
      <c r="K163" s="46" t="s">
        <v>671</v>
      </c>
      <c r="L163" s="106" t="s">
        <v>1001</v>
      </c>
      <c r="M163" s="107">
        <v>41366</v>
      </c>
      <c r="N163" s="847">
        <v>500000</v>
      </c>
      <c r="O163" s="834"/>
      <c r="P163" s="834"/>
      <c r="Q163" s="834"/>
      <c r="R163" s="834"/>
      <c r="S163" s="834"/>
      <c r="T163" s="834"/>
      <c r="U163" s="834"/>
      <c r="V163" s="834"/>
      <c r="W163" s="834"/>
      <c r="X163" s="832"/>
      <c r="Y163" s="832"/>
      <c r="Z163" s="832"/>
      <c r="AA163" s="832"/>
      <c r="AB163" s="832"/>
      <c r="AC163" s="832"/>
      <c r="AD163" s="832"/>
      <c r="AE163" s="832"/>
      <c r="AF163" s="832"/>
      <c r="AG163" s="832"/>
      <c r="AH163" s="832"/>
      <c r="AI163" s="832"/>
      <c r="AJ163" s="832"/>
      <c r="AK163" s="832"/>
      <c r="AL163" s="832"/>
      <c r="AM163" s="832"/>
      <c r="AN163" s="832"/>
      <c r="AO163" s="832"/>
      <c r="AP163" s="832"/>
      <c r="AQ163" s="832"/>
      <c r="AR163" s="832"/>
      <c r="AS163" s="832"/>
      <c r="AT163" s="832"/>
      <c r="AU163" s="832"/>
      <c r="AV163" s="832"/>
      <c r="AW163" s="832"/>
      <c r="AX163" s="832"/>
      <c r="AY163" s="832"/>
      <c r="AZ163" s="832"/>
      <c r="BA163" s="832"/>
      <c r="BB163" s="832"/>
      <c r="BC163" s="832"/>
      <c r="BD163" s="832"/>
      <c r="BE163" s="832"/>
      <c r="BF163" s="53" t="s">
        <v>36</v>
      </c>
      <c r="BG163" s="10" t="s">
        <v>1002</v>
      </c>
      <c r="BH163" s="10" t="str">
        <f t="shared" ca="1" si="6"/>
        <v xml:space="preserve">13 NĂM 4 THÁNG 17 NGÀY </v>
      </c>
      <c r="BI163" s="54">
        <v>361625247</v>
      </c>
      <c r="BJ163" s="33" t="str">
        <f>VLOOKUP(C163,Sheet5!$B$2:$G$253,6,0)</f>
        <v>092077002034</v>
      </c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43">
        <v>40388</v>
      </c>
      <c r="BW163" s="43"/>
      <c r="BX163" s="50" t="s">
        <v>232</v>
      </c>
      <c r="BY163" s="44" t="s">
        <v>708</v>
      </c>
      <c r="BZ163" s="50" t="s">
        <v>987</v>
      </c>
      <c r="CA163" s="50"/>
      <c r="CB163" s="52"/>
      <c r="CC163" s="50" t="s">
        <v>156</v>
      </c>
      <c r="CD163" s="50"/>
      <c r="CE163" s="10" t="s">
        <v>203</v>
      </c>
      <c r="CF163" s="36">
        <f t="shared" ca="1" si="5"/>
        <v>49</v>
      </c>
    </row>
    <row r="164" spans="1:84" s="45" customFormat="1" ht="17.25" customHeight="1">
      <c r="A164" s="25">
        <f>IF(C164=0,"",SUBTOTAL(3,C$3:C164))</f>
        <v>162</v>
      </c>
      <c r="B164" s="86">
        <v>57</v>
      </c>
      <c r="C164" s="69" t="s">
        <v>1003</v>
      </c>
      <c r="D164" s="98" t="s">
        <v>1004</v>
      </c>
      <c r="E164" s="774">
        <f>VLOOKUP(C164,'chuyển xếp 2024'!$C$5:$W$328,17,0)</f>
        <v>5739000</v>
      </c>
      <c r="F164" s="774">
        <f>VLOOKUP(C164,'chuyển xếp 2024'!$C$5:$W$328,19,0)</f>
        <v>0</v>
      </c>
      <c r="G164" s="67" t="s">
        <v>32</v>
      </c>
      <c r="H164" s="63" t="s">
        <v>33</v>
      </c>
      <c r="I164" s="63" t="s">
        <v>34</v>
      </c>
      <c r="J164" s="67"/>
      <c r="K164" s="46" t="s">
        <v>671</v>
      </c>
      <c r="L164" s="106">
        <v>32501</v>
      </c>
      <c r="M164" s="107">
        <v>41366</v>
      </c>
      <c r="N164" s="847">
        <v>500000</v>
      </c>
      <c r="O164" s="834"/>
      <c r="P164" s="834"/>
      <c r="Q164" s="834"/>
      <c r="R164" s="834"/>
      <c r="S164" s="834"/>
      <c r="T164" s="834"/>
      <c r="U164" s="834"/>
      <c r="V164" s="834"/>
      <c r="W164" s="834"/>
      <c r="X164" s="832"/>
      <c r="Y164" s="832"/>
      <c r="Z164" s="832"/>
      <c r="AA164" s="832"/>
      <c r="AB164" s="832"/>
      <c r="AC164" s="832"/>
      <c r="AD164" s="832"/>
      <c r="AE164" s="832"/>
      <c r="AF164" s="832"/>
      <c r="AG164" s="832"/>
      <c r="AH164" s="832"/>
      <c r="AI164" s="832"/>
      <c r="AJ164" s="832"/>
      <c r="AK164" s="832"/>
      <c r="AL164" s="832"/>
      <c r="AM164" s="832"/>
      <c r="AN164" s="832"/>
      <c r="AO164" s="832"/>
      <c r="AP164" s="832"/>
      <c r="AQ164" s="832"/>
      <c r="AR164" s="832"/>
      <c r="AS164" s="832"/>
      <c r="AT164" s="832"/>
      <c r="AU164" s="832"/>
      <c r="AV164" s="832"/>
      <c r="AW164" s="832"/>
      <c r="AX164" s="832"/>
      <c r="AY164" s="832"/>
      <c r="AZ164" s="832"/>
      <c r="BA164" s="832"/>
      <c r="BB164" s="832"/>
      <c r="BC164" s="832"/>
      <c r="BD164" s="832"/>
      <c r="BE164" s="832"/>
      <c r="BF164" s="53" t="s">
        <v>36</v>
      </c>
      <c r="BG164" s="10" t="s">
        <v>1005</v>
      </c>
      <c r="BH164" s="10" t="str">
        <f t="shared" ca="1" si="6"/>
        <v xml:space="preserve">13 NĂM 4 THÁNG 17 NGÀY </v>
      </c>
      <c r="BI164" s="54" t="s">
        <v>1006</v>
      </c>
      <c r="BJ164" s="33" t="str">
        <f>VLOOKUP(C164,Sheet5!$B$2:$G$253,6,0)</f>
        <v>092088000530</v>
      </c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43">
        <v>42263</v>
      </c>
      <c r="BW164" s="43"/>
      <c r="BX164" s="50" t="s">
        <v>232</v>
      </c>
      <c r="BY164" s="44" t="s">
        <v>838</v>
      </c>
      <c r="BZ164" s="50" t="s">
        <v>1007</v>
      </c>
      <c r="CA164" s="50"/>
      <c r="CB164" s="52"/>
      <c r="CC164" s="50" t="s">
        <v>93</v>
      </c>
      <c r="CD164" s="50" t="s">
        <v>768</v>
      </c>
      <c r="CE164" s="10" t="s">
        <v>203</v>
      </c>
      <c r="CF164" s="36">
        <f t="shared" ca="1" si="5"/>
        <v>37</v>
      </c>
    </row>
    <row r="165" spans="1:84" s="45" customFormat="1">
      <c r="A165" s="25">
        <f>IF(C165=0,"",SUBTOTAL(3,C$3:C165))</f>
        <v>163</v>
      </c>
      <c r="B165" s="86">
        <v>58</v>
      </c>
      <c r="C165" s="69" t="s">
        <v>1008</v>
      </c>
      <c r="D165" s="98" t="s">
        <v>1009</v>
      </c>
      <c r="E165" s="774">
        <f>VLOOKUP(C165,'chuyển xếp 2024'!$C$5:$W$328,17,0)</f>
        <v>5739000</v>
      </c>
      <c r="F165" s="774">
        <f>VLOOKUP(C165,'chuyển xếp 2024'!$C$5:$W$328,19,0)</f>
        <v>0</v>
      </c>
      <c r="G165" s="67" t="s">
        <v>32</v>
      </c>
      <c r="H165" s="63" t="s">
        <v>33</v>
      </c>
      <c r="I165" s="63" t="s">
        <v>34</v>
      </c>
      <c r="J165" s="67"/>
      <c r="K165" s="46" t="s">
        <v>671</v>
      </c>
      <c r="L165" s="106" t="s">
        <v>771</v>
      </c>
      <c r="M165" s="107">
        <v>41366</v>
      </c>
      <c r="N165" s="847">
        <v>500000</v>
      </c>
      <c r="O165" s="834"/>
      <c r="P165" s="834"/>
      <c r="Q165" s="834"/>
      <c r="R165" s="834"/>
      <c r="S165" s="834"/>
      <c r="T165" s="834"/>
      <c r="U165" s="834"/>
      <c r="V165" s="834"/>
      <c r="W165" s="834"/>
      <c r="X165" s="832"/>
      <c r="Y165" s="832"/>
      <c r="Z165" s="832"/>
      <c r="AA165" s="832"/>
      <c r="AB165" s="832"/>
      <c r="AC165" s="832"/>
      <c r="AD165" s="832"/>
      <c r="AE165" s="832"/>
      <c r="AF165" s="832"/>
      <c r="AG165" s="832"/>
      <c r="AH165" s="832"/>
      <c r="AI165" s="832"/>
      <c r="AJ165" s="832"/>
      <c r="AK165" s="832"/>
      <c r="AL165" s="832"/>
      <c r="AM165" s="832"/>
      <c r="AN165" s="832"/>
      <c r="AO165" s="832"/>
      <c r="AP165" s="832"/>
      <c r="AQ165" s="832"/>
      <c r="AR165" s="832"/>
      <c r="AS165" s="832"/>
      <c r="AT165" s="832"/>
      <c r="AU165" s="832"/>
      <c r="AV165" s="832"/>
      <c r="AW165" s="832"/>
      <c r="AX165" s="832"/>
      <c r="AY165" s="832"/>
      <c r="AZ165" s="832"/>
      <c r="BA165" s="832"/>
      <c r="BB165" s="832"/>
      <c r="BC165" s="832"/>
      <c r="BD165" s="832"/>
      <c r="BE165" s="832"/>
      <c r="BF165" s="53" t="s">
        <v>36</v>
      </c>
      <c r="BG165" s="10" t="s">
        <v>1010</v>
      </c>
      <c r="BH165" s="10" t="str">
        <f t="shared" ca="1" si="6"/>
        <v xml:space="preserve">13 NĂM 4 THÁNG 17 NGÀY </v>
      </c>
      <c r="BI165" s="54">
        <v>362397913</v>
      </c>
      <c r="BJ165" s="33" t="str">
        <f>VLOOKUP(C165,Sheet5!$B$2:$G$253,6,0)</f>
        <v>092079009739</v>
      </c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43">
        <v>40285</v>
      </c>
      <c r="BW165" s="43"/>
      <c r="BX165" s="50" t="s">
        <v>232</v>
      </c>
      <c r="BY165" s="44" t="s">
        <v>745</v>
      </c>
      <c r="BZ165" s="50" t="s">
        <v>1011</v>
      </c>
      <c r="CA165" s="50"/>
      <c r="CB165" s="52"/>
      <c r="CC165" s="50" t="s">
        <v>156</v>
      </c>
      <c r="CD165" s="50"/>
      <c r="CE165" s="10" t="s">
        <v>203</v>
      </c>
      <c r="CF165" s="36">
        <f t="shared" ca="1" si="5"/>
        <v>47</v>
      </c>
    </row>
    <row r="166" spans="1:84" s="45" customFormat="1">
      <c r="A166" s="25">
        <f>IF(C166=0,"",SUBTOTAL(3,C$3:C166))</f>
        <v>164</v>
      </c>
      <c r="B166" s="86">
        <v>59</v>
      </c>
      <c r="C166" s="66" t="s">
        <v>1014</v>
      </c>
      <c r="D166" s="67" t="s">
        <v>1015</v>
      </c>
      <c r="E166" s="774">
        <f>VLOOKUP(C166,'chuyển xếp 2024'!$C$5:$W$328,17,0)</f>
        <v>5739000</v>
      </c>
      <c r="F166" s="774">
        <f>VLOOKUP(C166,'chuyển xếp 2024'!$C$5:$W$328,19,0)</f>
        <v>0</v>
      </c>
      <c r="G166" s="67" t="s">
        <v>32</v>
      </c>
      <c r="H166" s="63" t="s">
        <v>33</v>
      </c>
      <c r="I166" s="63" t="s">
        <v>34</v>
      </c>
      <c r="J166" s="67"/>
      <c r="K166" s="46" t="s">
        <v>671</v>
      </c>
      <c r="L166" s="106">
        <v>29375</v>
      </c>
      <c r="M166" s="107">
        <v>41761</v>
      </c>
      <c r="N166" s="847">
        <v>500000</v>
      </c>
      <c r="O166" s="834"/>
      <c r="P166" s="834"/>
      <c r="Q166" s="834"/>
      <c r="R166" s="834"/>
      <c r="S166" s="834"/>
      <c r="T166" s="834"/>
      <c r="U166" s="834"/>
      <c r="V166" s="834"/>
      <c r="W166" s="834"/>
      <c r="X166" s="832"/>
      <c r="Y166" s="832"/>
      <c r="Z166" s="832"/>
      <c r="AA166" s="832"/>
      <c r="AB166" s="832"/>
      <c r="AC166" s="832"/>
      <c r="AD166" s="832"/>
      <c r="AE166" s="832"/>
      <c r="AF166" s="832"/>
      <c r="AG166" s="832"/>
      <c r="AH166" s="832"/>
      <c r="AI166" s="832"/>
      <c r="AJ166" s="832"/>
      <c r="AK166" s="832"/>
      <c r="AL166" s="832"/>
      <c r="AM166" s="832"/>
      <c r="AN166" s="832"/>
      <c r="AO166" s="832"/>
      <c r="AP166" s="832"/>
      <c r="AQ166" s="832"/>
      <c r="AR166" s="832"/>
      <c r="AS166" s="832"/>
      <c r="AT166" s="832"/>
      <c r="AU166" s="832"/>
      <c r="AV166" s="832"/>
      <c r="AW166" s="832"/>
      <c r="AX166" s="832"/>
      <c r="AY166" s="832"/>
      <c r="AZ166" s="832"/>
      <c r="BA166" s="832"/>
      <c r="BB166" s="832"/>
      <c r="BC166" s="832"/>
      <c r="BD166" s="832"/>
      <c r="BE166" s="832"/>
      <c r="BF166" s="53" t="s">
        <v>36</v>
      </c>
      <c r="BG166" s="10" t="s">
        <v>1016</v>
      </c>
      <c r="BH166" s="10" t="str">
        <f t="shared" ca="1" si="6"/>
        <v xml:space="preserve">12 NĂM 3 THÁNG 17 NGÀY </v>
      </c>
      <c r="BI166" s="54">
        <v>361854255</v>
      </c>
      <c r="BJ166" s="33" t="str">
        <f>VLOOKUP(C166,Sheet5!$B$2:$G$253,6,0)</f>
        <v>092080006215</v>
      </c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43">
        <v>35773</v>
      </c>
      <c r="BW166" s="43"/>
      <c r="BX166" s="50" t="s">
        <v>232</v>
      </c>
      <c r="BY166" s="44" t="s">
        <v>708</v>
      </c>
      <c r="BZ166" s="50" t="s">
        <v>709</v>
      </c>
      <c r="CA166" s="50"/>
      <c r="CB166" s="52"/>
      <c r="CC166" s="50" t="s">
        <v>156</v>
      </c>
      <c r="CD166" s="50"/>
      <c r="CE166" s="10" t="s">
        <v>203</v>
      </c>
      <c r="CF166" s="36">
        <f t="shared" ca="1" si="5"/>
        <v>46</v>
      </c>
    </row>
    <row r="167" spans="1:84" s="45" customFormat="1">
      <c r="A167" s="25">
        <f>IF(C167=0,"",SUBTOTAL(3,C$3:C167))</f>
        <v>165</v>
      </c>
      <c r="B167" s="86">
        <v>60</v>
      </c>
      <c r="C167" s="66" t="s">
        <v>1017</v>
      </c>
      <c r="D167" s="67" t="s">
        <v>1018</v>
      </c>
      <c r="E167" s="774">
        <f>VLOOKUP(C167,'chuyển xếp 2024'!$C$5:$W$328,17,0)</f>
        <v>5739000</v>
      </c>
      <c r="F167" s="774">
        <f>VLOOKUP(C167,'chuyển xếp 2024'!$C$5:$W$328,19,0)</f>
        <v>0</v>
      </c>
      <c r="G167" s="67" t="s">
        <v>32</v>
      </c>
      <c r="H167" s="63" t="s">
        <v>33</v>
      </c>
      <c r="I167" s="63" t="s">
        <v>34</v>
      </c>
      <c r="J167" s="67"/>
      <c r="K167" s="46" t="s">
        <v>671</v>
      </c>
      <c r="L167" s="106">
        <v>30869</v>
      </c>
      <c r="M167" s="107">
        <v>41761</v>
      </c>
      <c r="N167" s="847">
        <v>500000</v>
      </c>
      <c r="O167" s="834"/>
      <c r="P167" s="834"/>
      <c r="Q167" s="834"/>
      <c r="R167" s="834"/>
      <c r="S167" s="834"/>
      <c r="T167" s="834"/>
      <c r="U167" s="834"/>
      <c r="V167" s="834"/>
      <c r="W167" s="834"/>
      <c r="X167" s="832"/>
      <c r="Y167" s="832"/>
      <c r="Z167" s="832"/>
      <c r="AA167" s="832"/>
      <c r="AB167" s="832"/>
      <c r="AC167" s="832"/>
      <c r="AD167" s="832"/>
      <c r="AE167" s="832"/>
      <c r="AF167" s="832"/>
      <c r="AG167" s="832"/>
      <c r="AH167" s="832"/>
      <c r="AI167" s="832"/>
      <c r="AJ167" s="832"/>
      <c r="AK167" s="832"/>
      <c r="AL167" s="832"/>
      <c r="AM167" s="832"/>
      <c r="AN167" s="832"/>
      <c r="AO167" s="832"/>
      <c r="AP167" s="832"/>
      <c r="AQ167" s="832"/>
      <c r="AR167" s="832"/>
      <c r="AS167" s="832"/>
      <c r="AT167" s="832"/>
      <c r="AU167" s="832"/>
      <c r="AV167" s="832"/>
      <c r="AW167" s="832"/>
      <c r="AX167" s="832"/>
      <c r="AY167" s="832"/>
      <c r="AZ167" s="832"/>
      <c r="BA167" s="832"/>
      <c r="BB167" s="832"/>
      <c r="BC167" s="832"/>
      <c r="BD167" s="832"/>
      <c r="BE167" s="832"/>
      <c r="BF167" s="53" t="s">
        <v>36</v>
      </c>
      <c r="BG167" s="10" t="s">
        <v>1019</v>
      </c>
      <c r="BH167" s="10" t="str">
        <f t="shared" ca="1" si="6"/>
        <v xml:space="preserve">12 NĂM 3 THÁNG 17 NGÀY </v>
      </c>
      <c r="BI167" s="54">
        <v>361990109</v>
      </c>
      <c r="BJ167" s="33" t="str">
        <f>VLOOKUP(C167,Sheet5!$B$2:$G$253,6,0)</f>
        <v>092084012862</v>
      </c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43">
        <v>41533</v>
      </c>
      <c r="BW167" s="43"/>
      <c r="BX167" s="50" t="s">
        <v>232</v>
      </c>
      <c r="BY167" s="44" t="s">
        <v>1020</v>
      </c>
      <c r="BZ167" s="50" t="s">
        <v>1021</v>
      </c>
      <c r="CA167" s="50"/>
      <c r="CB167" s="52"/>
      <c r="CC167" s="50" t="s">
        <v>156</v>
      </c>
      <c r="CD167" s="50"/>
      <c r="CE167" s="10" t="s">
        <v>203</v>
      </c>
      <c r="CF167" s="36">
        <f t="shared" ca="1" si="5"/>
        <v>42</v>
      </c>
    </row>
    <row r="168" spans="1:84" s="430" customFormat="1">
      <c r="A168" s="25">
        <f>IF(C168=0,"",SUBTOTAL(3,C$3:C168))</f>
        <v>166</v>
      </c>
      <c r="B168" s="86">
        <v>61</v>
      </c>
      <c r="C168" s="66" t="s">
        <v>1022</v>
      </c>
      <c r="D168" s="67" t="s">
        <v>1023</v>
      </c>
      <c r="E168" s="774">
        <f>VLOOKUP(C168,'chuyển xếp 2024'!$C$5:$W$328,17,0)</f>
        <v>5739000</v>
      </c>
      <c r="F168" s="774">
        <f>VLOOKUP(C168,'chuyển xếp 2024'!$C$5:$W$328,19,0)</f>
        <v>0</v>
      </c>
      <c r="G168" s="67" t="s">
        <v>32</v>
      </c>
      <c r="H168" s="63" t="s">
        <v>33</v>
      </c>
      <c r="I168" s="63" t="s">
        <v>34</v>
      </c>
      <c r="J168" s="67"/>
      <c r="K168" s="46" t="s">
        <v>671</v>
      </c>
      <c r="L168" s="106" t="s">
        <v>1024</v>
      </c>
      <c r="M168" s="107">
        <v>41761</v>
      </c>
      <c r="N168" s="847">
        <v>500000</v>
      </c>
      <c r="O168" s="834"/>
      <c r="P168" s="834"/>
      <c r="Q168" s="834"/>
      <c r="R168" s="834"/>
      <c r="S168" s="834"/>
      <c r="T168" s="834"/>
      <c r="U168" s="834"/>
      <c r="V168" s="834"/>
      <c r="W168" s="834"/>
      <c r="X168" s="838"/>
      <c r="Y168" s="838"/>
      <c r="Z168" s="838"/>
      <c r="AA168" s="838"/>
      <c r="AB168" s="838"/>
      <c r="AC168" s="838"/>
      <c r="AD168" s="838"/>
      <c r="AE168" s="838"/>
      <c r="AF168" s="838"/>
      <c r="AG168" s="838"/>
      <c r="AH168" s="838"/>
      <c r="AI168" s="838"/>
      <c r="AJ168" s="838"/>
      <c r="AK168" s="838"/>
      <c r="AL168" s="838"/>
      <c r="AM168" s="838"/>
      <c r="AN168" s="838"/>
      <c r="AO168" s="838"/>
      <c r="AP168" s="838"/>
      <c r="AQ168" s="838"/>
      <c r="AR168" s="838"/>
      <c r="AS168" s="838"/>
      <c r="AT168" s="838"/>
      <c r="AU168" s="838"/>
      <c r="AV168" s="838"/>
      <c r="AW168" s="838"/>
      <c r="AX168" s="838"/>
      <c r="AY168" s="838"/>
      <c r="AZ168" s="838"/>
      <c r="BA168" s="838"/>
      <c r="BB168" s="838"/>
      <c r="BC168" s="838"/>
      <c r="BD168" s="838"/>
      <c r="BE168" s="838"/>
      <c r="BF168" s="423" t="s">
        <v>36</v>
      </c>
      <c r="BG168" s="427" t="s">
        <v>1025</v>
      </c>
      <c r="BH168" s="427" t="str">
        <f t="shared" ca="1" si="6"/>
        <v xml:space="preserve">12 NĂM 3 THÁNG 17 NGÀY </v>
      </c>
      <c r="BI168" s="445">
        <v>361370147</v>
      </c>
      <c r="BJ168" s="428" t="str">
        <f>VLOOKUP(C168,Sheet5!$B$2:$G$253,6,0)</f>
        <v>092072003728</v>
      </c>
      <c r="BK168" s="428"/>
      <c r="BL168" s="428"/>
      <c r="BM168" s="428"/>
      <c r="BN168" s="428"/>
      <c r="BO168" s="428"/>
      <c r="BP168" s="428"/>
      <c r="BQ168" s="428"/>
      <c r="BR168" s="428"/>
      <c r="BS168" s="428"/>
      <c r="BT168" s="428"/>
      <c r="BU168" s="428"/>
      <c r="BV168" s="425">
        <v>38086</v>
      </c>
      <c r="BW168" s="425"/>
      <c r="BX168" s="443" t="s">
        <v>232</v>
      </c>
      <c r="BY168" s="429" t="s">
        <v>724</v>
      </c>
      <c r="BZ168" s="443" t="s">
        <v>1026</v>
      </c>
      <c r="CA168" s="443"/>
      <c r="CB168" s="422"/>
      <c r="CC168" s="443" t="s">
        <v>156</v>
      </c>
      <c r="CD168" s="443"/>
      <c r="CE168" s="427" t="s">
        <v>203</v>
      </c>
      <c r="CF168" s="430">
        <f t="shared" ca="1" si="5"/>
        <v>54</v>
      </c>
    </row>
    <row r="169" spans="1:84" s="45" customFormat="1">
      <c r="A169" s="25">
        <f>IF(C169=0,"",SUBTOTAL(3,C$3:C169))</f>
        <v>167</v>
      </c>
      <c r="B169" s="86">
        <v>62</v>
      </c>
      <c r="C169" s="66" t="s">
        <v>1027</v>
      </c>
      <c r="D169" s="67" t="s">
        <v>1028</v>
      </c>
      <c r="E169" s="774">
        <f>VLOOKUP(C169,'chuyển xếp 2024'!$C$5:$W$328,17,0)</f>
        <v>5739000</v>
      </c>
      <c r="F169" s="774">
        <f>VLOOKUP(C169,'chuyển xếp 2024'!$C$5:$W$328,19,0)</f>
        <v>0</v>
      </c>
      <c r="G169" s="67" t="s">
        <v>32</v>
      </c>
      <c r="H169" s="63" t="s">
        <v>33</v>
      </c>
      <c r="I169" s="63" t="s">
        <v>34</v>
      </c>
      <c r="J169" s="67"/>
      <c r="K169" s="46" t="s">
        <v>671</v>
      </c>
      <c r="L169" s="106" t="s">
        <v>771</v>
      </c>
      <c r="M169" s="107">
        <v>41761</v>
      </c>
      <c r="N169" s="847">
        <v>500000</v>
      </c>
      <c r="O169" s="834"/>
      <c r="P169" s="834"/>
      <c r="Q169" s="834"/>
      <c r="R169" s="834"/>
      <c r="S169" s="834"/>
      <c r="T169" s="834"/>
      <c r="U169" s="834"/>
      <c r="V169" s="834"/>
      <c r="W169" s="834"/>
      <c r="X169" s="832"/>
      <c r="Y169" s="832"/>
      <c r="Z169" s="832"/>
      <c r="AA169" s="832"/>
      <c r="AB169" s="832"/>
      <c r="AC169" s="832"/>
      <c r="AD169" s="832"/>
      <c r="AE169" s="832"/>
      <c r="AF169" s="832"/>
      <c r="AG169" s="832"/>
      <c r="AH169" s="832"/>
      <c r="AI169" s="832"/>
      <c r="AJ169" s="832"/>
      <c r="AK169" s="832"/>
      <c r="AL169" s="832"/>
      <c r="AM169" s="832"/>
      <c r="AN169" s="832"/>
      <c r="AO169" s="832"/>
      <c r="AP169" s="832"/>
      <c r="AQ169" s="832"/>
      <c r="AR169" s="832"/>
      <c r="AS169" s="832"/>
      <c r="AT169" s="832"/>
      <c r="AU169" s="832"/>
      <c r="AV169" s="832"/>
      <c r="AW169" s="832"/>
      <c r="AX169" s="832"/>
      <c r="AY169" s="832"/>
      <c r="AZ169" s="832"/>
      <c r="BA169" s="832"/>
      <c r="BB169" s="832"/>
      <c r="BC169" s="832"/>
      <c r="BD169" s="832"/>
      <c r="BE169" s="832"/>
      <c r="BF169" s="53" t="s">
        <v>36</v>
      </c>
      <c r="BG169" s="10" t="s">
        <v>1029</v>
      </c>
      <c r="BH169" s="10" t="str">
        <f t="shared" ca="1" si="6"/>
        <v xml:space="preserve">12 NĂM 3 THÁNG 17 NGÀY </v>
      </c>
      <c r="BI169" s="54">
        <v>361772594</v>
      </c>
      <c r="BJ169" s="33" t="str">
        <f>VLOOKUP(C169,Sheet5!$B$2:$G$253,6,0)</f>
        <v>092079003980</v>
      </c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43">
        <v>39517</v>
      </c>
      <c r="BW169" s="43"/>
      <c r="BX169" s="50" t="s">
        <v>232</v>
      </c>
      <c r="BY169" s="44" t="s">
        <v>898</v>
      </c>
      <c r="BZ169" s="50" t="s">
        <v>1030</v>
      </c>
      <c r="CA169" s="50"/>
      <c r="CB169" s="52"/>
      <c r="CC169" s="50" t="s">
        <v>156</v>
      </c>
      <c r="CD169" s="50"/>
      <c r="CE169" s="10" t="s">
        <v>203</v>
      </c>
      <c r="CF169" s="36">
        <f t="shared" ca="1" si="5"/>
        <v>47</v>
      </c>
    </row>
    <row r="170" spans="1:84" s="45" customFormat="1">
      <c r="A170" s="25">
        <f>IF(C170=0,"",SUBTOTAL(3,C$3:C170))</f>
        <v>168</v>
      </c>
      <c r="B170" s="86">
        <v>63</v>
      </c>
      <c r="C170" s="66" t="s">
        <v>1031</v>
      </c>
      <c r="D170" s="67" t="s">
        <v>1032</v>
      </c>
      <c r="E170" s="774">
        <f>VLOOKUP(C170,'chuyển xếp 2024'!$C$5:$W$328,17,0)</f>
        <v>5739000</v>
      </c>
      <c r="F170" s="774">
        <f>VLOOKUP(C170,'chuyển xếp 2024'!$C$5:$W$328,19,0)</f>
        <v>0</v>
      </c>
      <c r="G170" s="67" t="s">
        <v>32</v>
      </c>
      <c r="H170" s="63" t="s">
        <v>33</v>
      </c>
      <c r="I170" s="63" t="s">
        <v>34</v>
      </c>
      <c r="J170" s="67"/>
      <c r="K170" s="46" t="s">
        <v>671</v>
      </c>
      <c r="L170" s="106">
        <v>28011</v>
      </c>
      <c r="M170" s="107">
        <v>41761</v>
      </c>
      <c r="N170" s="847">
        <v>500000</v>
      </c>
      <c r="O170" s="834"/>
      <c r="P170" s="834"/>
      <c r="Q170" s="834"/>
      <c r="R170" s="834"/>
      <c r="S170" s="834"/>
      <c r="T170" s="834"/>
      <c r="U170" s="834"/>
      <c r="V170" s="834"/>
      <c r="W170" s="834"/>
      <c r="X170" s="832"/>
      <c r="Y170" s="832"/>
      <c r="Z170" s="832"/>
      <c r="AA170" s="832"/>
      <c r="AB170" s="832"/>
      <c r="AC170" s="832"/>
      <c r="AD170" s="832"/>
      <c r="AE170" s="832"/>
      <c r="AF170" s="832"/>
      <c r="AG170" s="832"/>
      <c r="AH170" s="832"/>
      <c r="AI170" s="832"/>
      <c r="AJ170" s="832"/>
      <c r="AK170" s="832"/>
      <c r="AL170" s="832"/>
      <c r="AM170" s="832"/>
      <c r="AN170" s="832"/>
      <c r="AO170" s="832"/>
      <c r="AP170" s="832"/>
      <c r="AQ170" s="832"/>
      <c r="AR170" s="832"/>
      <c r="AS170" s="832"/>
      <c r="AT170" s="832"/>
      <c r="AU170" s="832"/>
      <c r="AV170" s="832"/>
      <c r="AW170" s="832"/>
      <c r="AX170" s="832"/>
      <c r="AY170" s="832"/>
      <c r="AZ170" s="832"/>
      <c r="BA170" s="832"/>
      <c r="BB170" s="832"/>
      <c r="BC170" s="832"/>
      <c r="BD170" s="832"/>
      <c r="BE170" s="832"/>
      <c r="BF170" s="53" t="s">
        <v>36</v>
      </c>
      <c r="BG170" s="10" t="s">
        <v>1033</v>
      </c>
      <c r="BH170" s="10" t="str">
        <f t="shared" ca="1" si="6"/>
        <v xml:space="preserve">12 NĂM 3 THÁNG 17 NGÀY </v>
      </c>
      <c r="BI170" s="54">
        <v>362525295</v>
      </c>
      <c r="BJ170" s="33" t="str">
        <f>VLOOKUP(C170,Sheet5!$B$2:$G$253,6,0)</f>
        <v>049076017643</v>
      </c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43">
        <v>41799</v>
      </c>
      <c r="BW170" s="43"/>
      <c r="BX170" s="50" t="s">
        <v>232</v>
      </c>
      <c r="BY170" s="44" t="s">
        <v>1034</v>
      </c>
      <c r="BZ170" s="50" t="s">
        <v>1035</v>
      </c>
      <c r="CA170" s="50"/>
      <c r="CB170" s="52"/>
      <c r="CC170" s="50" t="s">
        <v>156</v>
      </c>
      <c r="CD170" s="50"/>
      <c r="CE170" s="10" t="s">
        <v>203</v>
      </c>
      <c r="CF170" s="36">
        <f t="shared" ca="1" si="5"/>
        <v>49</v>
      </c>
    </row>
    <row r="171" spans="1:84" s="45" customFormat="1">
      <c r="A171" s="25">
        <f>IF(C171=0,"",SUBTOTAL(3,C$3:C171))</f>
        <v>169</v>
      </c>
      <c r="B171" s="86">
        <v>64</v>
      </c>
      <c r="C171" s="119" t="s">
        <v>1036</v>
      </c>
      <c r="D171" s="120" t="s">
        <v>1037</v>
      </c>
      <c r="E171" s="774">
        <f>VLOOKUP(C171,'chuyển xếp 2024'!$C$5:$W$328,17,0)</f>
        <v>5739000</v>
      </c>
      <c r="F171" s="774">
        <f>VLOOKUP(C171,'chuyển xếp 2024'!$C$5:$W$328,19,0)</f>
        <v>0</v>
      </c>
      <c r="G171" s="63" t="s">
        <v>63</v>
      </c>
      <c r="H171" s="63" t="s">
        <v>33</v>
      </c>
      <c r="I171" s="63" t="s">
        <v>34</v>
      </c>
      <c r="J171" s="67"/>
      <c r="K171" s="46" t="s">
        <v>671</v>
      </c>
      <c r="L171" s="106">
        <v>29225</v>
      </c>
      <c r="M171" s="107">
        <v>40427</v>
      </c>
      <c r="N171" s="847">
        <v>500000</v>
      </c>
      <c r="O171" s="834"/>
      <c r="P171" s="834"/>
      <c r="Q171" s="834"/>
      <c r="R171" s="834"/>
      <c r="S171" s="834"/>
      <c r="T171" s="834"/>
      <c r="U171" s="834"/>
      <c r="V171" s="834"/>
      <c r="W171" s="834"/>
      <c r="X171" s="832"/>
      <c r="Y171" s="832"/>
      <c r="Z171" s="832"/>
      <c r="AA171" s="832"/>
      <c r="AB171" s="832"/>
      <c r="AC171" s="832"/>
      <c r="AD171" s="832"/>
      <c r="AE171" s="832"/>
      <c r="AF171" s="832"/>
      <c r="AG171" s="832"/>
      <c r="AH171" s="832"/>
      <c r="AI171" s="832"/>
      <c r="AJ171" s="832"/>
      <c r="AK171" s="832"/>
      <c r="AL171" s="832"/>
      <c r="AM171" s="832"/>
      <c r="AN171" s="832"/>
      <c r="AO171" s="832"/>
      <c r="AP171" s="832"/>
      <c r="AQ171" s="832"/>
      <c r="AR171" s="832"/>
      <c r="AS171" s="832"/>
      <c r="AT171" s="832"/>
      <c r="AU171" s="832"/>
      <c r="AV171" s="832"/>
      <c r="AW171" s="832"/>
      <c r="AX171" s="832"/>
      <c r="AY171" s="832"/>
      <c r="AZ171" s="832"/>
      <c r="BA171" s="832"/>
      <c r="BB171" s="832"/>
      <c r="BC171" s="832"/>
      <c r="BD171" s="832"/>
      <c r="BE171" s="832"/>
      <c r="BF171" s="53" t="s">
        <v>36</v>
      </c>
      <c r="BG171" s="10" t="s">
        <v>1038</v>
      </c>
      <c r="BH171" s="10" t="str">
        <f t="shared" ca="1" si="6"/>
        <v xml:space="preserve">15 NĂM 11 THÁNG 13 NGÀY </v>
      </c>
      <c r="BI171" s="54">
        <v>172605493</v>
      </c>
      <c r="BJ171" s="33" t="str">
        <f>VLOOKUP(C171,Sheet5!$B$2:$G$253,6,0)</f>
        <v>038180008311</v>
      </c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43">
        <v>37151</v>
      </c>
      <c r="BW171" s="43"/>
      <c r="BX171" s="50" t="s">
        <v>232</v>
      </c>
      <c r="BY171" s="44" t="s">
        <v>560</v>
      </c>
      <c r="BZ171" s="71" t="s">
        <v>1039</v>
      </c>
      <c r="CA171" s="50"/>
      <c r="CB171" s="52"/>
      <c r="CC171" s="50" t="s">
        <v>156</v>
      </c>
      <c r="CD171" s="50"/>
      <c r="CE171" s="10" t="s">
        <v>203</v>
      </c>
      <c r="CF171" s="36">
        <f t="shared" ca="1" si="5"/>
        <v>46</v>
      </c>
    </row>
    <row r="172" spans="1:84" s="45" customFormat="1">
      <c r="A172" s="25">
        <f>IF(C172=0,"",SUBTOTAL(3,C$3:C172))</f>
        <v>170</v>
      </c>
      <c r="B172" s="86">
        <v>65</v>
      </c>
      <c r="C172" s="66" t="s">
        <v>1040</v>
      </c>
      <c r="D172" s="67" t="s">
        <v>1041</v>
      </c>
      <c r="E172" s="774">
        <f>VLOOKUP(C172,'chuyển xếp 2024'!$C$5:$W$328,17,0)</f>
        <v>5739000</v>
      </c>
      <c r="F172" s="774">
        <f>VLOOKUP(C172,'chuyển xếp 2024'!$C$5:$W$328,19,0)</f>
        <v>0</v>
      </c>
      <c r="G172" s="67" t="s">
        <v>32</v>
      </c>
      <c r="H172" s="63" t="s">
        <v>33</v>
      </c>
      <c r="I172" s="63" t="s">
        <v>34</v>
      </c>
      <c r="J172" s="67"/>
      <c r="K172" s="46" t="s">
        <v>671</v>
      </c>
      <c r="L172" s="106">
        <v>33672</v>
      </c>
      <c r="M172" s="107">
        <v>42125</v>
      </c>
      <c r="N172" s="847">
        <v>500000</v>
      </c>
      <c r="O172" s="834"/>
      <c r="P172" s="834"/>
      <c r="Q172" s="834"/>
      <c r="R172" s="834"/>
      <c r="S172" s="834"/>
      <c r="T172" s="834"/>
      <c r="U172" s="834"/>
      <c r="V172" s="834"/>
      <c r="W172" s="834"/>
      <c r="X172" s="832"/>
      <c r="Y172" s="832"/>
      <c r="Z172" s="832"/>
      <c r="AA172" s="832"/>
      <c r="AB172" s="832"/>
      <c r="AC172" s="832"/>
      <c r="AD172" s="832"/>
      <c r="AE172" s="832"/>
      <c r="AF172" s="832"/>
      <c r="AG172" s="832"/>
      <c r="AH172" s="832"/>
      <c r="AI172" s="832"/>
      <c r="AJ172" s="832"/>
      <c r="AK172" s="832"/>
      <c r="AL172" s="832"/>
      <c r="AM172" s="832"/>
      <c r="AN172" s="832"/>
      <c r="AO172" s="832"/>
      <c r="AP172" s="832"/>
      <c r="AQ172" s="832"/>
      <c r="AR172" s="832"/>
      <c r="AS172" s="832"/>
      <c r="AT172" s="832"/>
      <c r="AU172" s="832"/>
      <c r="AV172" s="832"/>
      <c r="AW172" s="832"/>
      <c r="AX172" s="832"/>
      <c r="AY172" s="832"/>
      <c r="AZ172" s="832"/>
      <c r="BA172" s="832"/>
      <c r="BB172" s="832"/>
      <c r="BC172" s="832"/>
      <c r="BD172" s="832"/>
      <c r="BE172" s="832"/>
      <c r="BF172" s="53" t="s">
        <v>36</v>
      </c>
      <c r="BG172" s="10" t="s">
        <v>1042</v>
      </c>
      <c r="BH172" s="10" t="str">
        <f t="shared" ca="1" si="6"/>
        <v xml:space="preserve">11 NĂM 3 THÁNG 18 NGÀY </v>
      </c>
      <c r="BI172" s="60" t="s">
        <v>1043</v>
      </c>
      <c r="BJ172" s="33" t="str">
        <f>VLOOKUP(C172,Sheet5!$B$2:$G$253,6,0)</f>
        <v>092092010075</v>
      </c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43"/>
      <c r="BW172" s="43"/>
      <c r="BX172" s="50" t="s">
        <v>232</v>
      </c>
      <c r="BY172" s="44" t="s">
        <v>745</v>
      </c>
      <c r="BZ172" s="50" t="s">
        <v>1044</v>
      </c>
      <c r="CA172" s="50"/>
      <c r="CB172" s="52"/>
      <c r="CC172" s="50" t="s">
        <v>156</v>
      </c>
      <c r="CD172" s="50"/>
      <c r="CE172" s="10" t="s">
        <v>203</v>
      </c>
      <c r="CF172" s="36">
        <f t="shared" ca="1" si="5"/>
        <v>34</v>
      </c>
    </row>
    <row r="173" spans="1:84" s="430" customFormat="1">
      <c r="A173" s="25">
        <f>IF(C173=0,"",SUBTOTAL(3,C$3:C173))</f>
        <v>171</v>
      </c>
      <c r="B173" s="86">
        <v>66</v>
      </c>
      <c r="C173" s="66" t="s">
        <v>1047</v>
      </c>
      <c r="D173" s="67" t="s">
        <v>1048</v>
      </c>
      <c r="E173" s="774">
        <f>VLOOKUP(C173,'chuyển xếp 2024'!$C$5:$W$328,17,0)</f>
        <v>5739000</v>
      </c>
      <c r="F173" s="774">
        <f>VLOOKUP(C173,'chuyển xếp 2024'!$C$5:$W$328,19,0)</f>
        <v>0</v>
      </c>
      <c r="G173" s="67" t="s">
        <v>32</v>
      </c>
      <c r="H173" s="63" t="s">
        <v>33</v>
      </c>
      <c r="I173" s="63" t="s">
        <v>34</v>
      </c>
      <c r="J173" s="67"/>
      <c r="K173" s="46" t="s">
        <v>671</v>
      </c>
      <c r="L173" s="106">
        <v>26299</v>
      </c>
      <c r="M173" s="107">
        <v>42186</v>
      </c>
      <c r="N173" s="847">
        <v>500000</v>
      </c>
      <c r="O173" s="834"/>
      <c r="P173" s="834"/>
      <c r="Q173" s="834"/>
      <c r="R173" s="834"/>
      <c r="S173" s="834"/>
      <c r="T173" s="834"/>
      <c r="U173" s="834"/>
      <c r="V173" s="834"/>
      <c r="W173" s="834"/>
      <c r="X173" s="838"/>
      <c r="Y173" s="838"/>
      <c r="Z173" s="838"/>
      <c r="AA173" s="838"/>
      <c r="AB173" s="838"/>
      <c r="AC173" s="838"/>
      <c r="AD173" s="838"/>
      <c r="AE173" s="838"/>
      <c r="AF173" s="838"/>
      <c r="AG173" s="838"/>
      <c r="AH173" s="838"/>
      <c r="AI173" s="838"/>
      <c r="AJ173" s="838"/>
      <c r="AK173" s="838"/>
      <c r="AL173" s="838"/>
      <c r="AM173" s="838"/>
      <c r="AN173" s="838"/>
      <c r="AO173" s="838"/>
      <c r="AP173" s="838"/>
      <c r="AQ173" s="838"/>
      <c r="AR173" s="838"/>
      <c r="AS173" s="838"/>
      <c r="AT173" s="838"/>
      <c r="AU173" s="838"/>
      <c r="AV173" s="838"/>
      <c r="AW173" s="838"/>
      <c r="AX173" s="838"/>
      <c r="AY173" s="838"/>
      <c r="AZ173" s="838"/>
      <c r="BA173" s="838"/>
      <c r="BB173" s="838"/>
      <c r="BC173" s="838"/>
      <c r="BD173" s="838"/>
      <c r="BE173" s="838"/>
      <c r="BF173" s="423" t="s">
        <v>36</v>
      </c>
      <c r="BG173" s="427" t="s">
        <v>1049</v>
      </c>
      <c r="BH173" s="427" t="str">
        <f t="shared" ca="1" si="6"/>
        <v xml:space="preserve">11 NĂM 1 THÁNG 18 NGÀY </v>
      </c>
      <c r="BI173" s="445">
        <v>370690591</v>
      </c>
      <c r="BJ173" s="428" t="str">
        <f>VLOOKUP(C173,Sheet5!$B$2:$G$253,6,0)</f>
        <v>091072002468</v>
      </c>
      <c r="BK173" s="428"/>
      <c r="BL173" s="428"/>
      <c r="BM173" s="428"/>
      <c r="BN173" s="428"/>
      <c r="BO173" s="428"/>
      <c r="BP173" s="428"/>
      <c r="BQ173" s="428"/>
      <c r="BR173" s="428"/>
      <c r="BS173" s="428"/>
      <c r="BT173" s="428"/>
      <c r="BU173" s="428"/>
      <c r="BV173" s="425">
        <v>40616</v>
      </c>
      <c r="BW173" s="425"/>
      <c r="BX173" s="443" t="s">
        <v>232</v>
      </c>
      <c r="BY173" s="429" t="s">
        <v>1050</v>
      </c>
      <c r="BZ173" s="443" t="s">
        <v>1051</v>
      </c>
      <c r="CA173" s="443"/>
      <c r="CB173" s="422"/>
      <c r="CC173" s="443" t="s">
        <v>156</v>
      </c>
      <c r="CD173" s="443"/>
      <c r="CE173" s="427" t="s">
        <v>203</v>
      </c>
      <c r="CF173" s="644">
        <f t="shared" ca="1" si="5"/>
        <v>54</v>
      </c>
    </row>
    <row r="174" spans="1:84" s="45" customFormat="1" ht="18.75" customHeight="1">
      <c r="A174" s="25">
        <f>IF(C174=0,"",SUBTOTAL(3,C$3:C174))</f>
        <v>172</v>
      </c>
      <c r="B174" s="86">
        <v>67</v>
      </c>
      <c r="C174" s="69" t="s">
        <v>1060</v>
      </c>
      <c r="D174" s="98" t="s">
        <v>1061</v>
      </c>
      <c r="E174" s="774">
        <f>VLOOKUP(C174,'chuyển xếp 2024'!$C$5:$W$328,17,0)</f>
        <v>6694000</v>
      </c>
      <c r="F174" s="774">
        <f>VLOOKUP(C174,'chuyển xếp 2024'!$C$5:$W$328,19,0)</f>
        <v>0</v>
      </c>
      <c r="G174" s="67" t="s">
        <v>32</v>
      </c>
      <c r="H174" s="63" t="s">
        <v>33</v>
      </c>
      <c r="I174" s="63" t="s">
        <v>34</v>
      </c>
      <c r="J174" s="67"/>
      <c r="K174" s="46" t="s">
        <v>671</v>
      </c>
      <c r="L174" s="106">
        <v>28969</v>
      </c>
      <c r="M174" s="107">
        <v>39522</v>
      </c>
      <c r="N174" s="847">
        <v>500000</v>
      </c>
      <c r="O174" s="834"/>
      <c r="P174" s="834"/>
      <c r="Q174" s="834"/>
      <c r="R174" s="834"/>
      <c r="S174" s="834"/>
      <c r="T174" s="834"/>
      <c r="U174" s="834"/>
      <c r="V174" s="834"/>
      <c r="W174" s="834"/>
      <c r="X174" s="832"/>
      <c r="Y174" s="832"/>
      <c r="Z174" s="832"/>
      <c r="AA174" s="832"/>
      <c r="AB174" s="832"/>
      <c r="AC174" s="832"/>
      <c r="AD174" s="832"/>
      <c r="AE174" s="832"/>
      <c r="AF174" s="832"/>
      <c r="AG174" s="832"/>
      <c r="AH174" s="832"/>
      <c r="AI174" s="832"/>
      <c r="AJ174" s="832"/>
      <c r="AK174" s="832"/>
      <c r="AL174" s="832"/>
      <c r="AM174" s="832"/>
      <c r="AN174" s="832"/>
      <c r="AO174" s="832"/>
      <c r="AP174" s="832"/>
      <c r="AQ174" s="832"/>
      <c r="AR174" s="832"/>
      <c r="AS174" s="832"/>
      <c r="AT174" s="832"/>
      <c r="AU174" s="832"/>
      <c r="AV174" s="832"/>
      <c r="AW174" s="832"/>
      <c r="AX174" s="832"/>
      <c r="AY174" s="832"/>
      <c r="AZ174" s="832"/>
      <c r="BA174" s="832"/>
      <c r="BB174" s="832"/>
      <c r="BC174" s="832"/>
      <c r="BD174" s="832"/>
      <c r="BE174" s="832"/>
      <c r="BF174" s="93" t="s">
        <v>36</v>
      </c>
      <c r="BG174" s="10" t="s">
        <v>1062</v>
      </c>
      <c r="BH174" s="10" t="str">
        <f t="shared" ca="1" si="6"/>
        <v xml:space="preserve">18 NĂM 5 THÁNG 4 NGÀY </v>
      </c>
      <c r="BI174" s="54" t="s">
        <v>1063</v>
      </c>
      <c r="BJ174" s="33" t="str">
        <f>VLOOKUP(C174,Sheet5!$B$2:$G$253,6,0)</f>
        <v>045079000007</v>
      </c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43">
        <v>42160</v>
      </c>
      <c r="BW174" s="43"/>
      <c r="BX174" s="50" t="s">
        <v>232</v>
      </c>
      <c r="BY174" s="44" t="s">
        <v>1064</v>
      </c>
      <c r="BZ174" s="50" t="s">
        <v>1065</v>
      </c>
      <c r="CA174" s="50"/>
      <c r="CB174" s="52"/>
      <c r="CC174" s="93" t="s">
        <v>156</v>
      </c>
      <c r="CD174" s="93"/>
      <c r="CE174" s="10" t="s">
        <v>1055</v>
      </c>
      <c r="CF174" s="36">
        <f t="shared" ca="1" si="5"/>
        <v>47</v>
      </c>
    </row>
    <row r="175" spans="1:84" s="45" customFormat="1">
      <c r="A175" s="25">
        <f>IF(C175=0,"",SUBTOTAL(3,C$3:C175))</f>
        <v>173</v>
      </c>
      <c r="B175" s="86">
        <v>68</v>
      </c>
      <c r="C175" s="66" t="s">
        <v>1066</v>
      </c>
      <c r="D175" s="67" t="s">
        <v>1067</v>
      </c>
      <c r="E175" s="774">
        <f>VLOOKUP(C175,'chuyển xếp 2024'!$C$5:$W$328,17,0)</f>
        <v>5739000</v>
      </c>
      <c r="F175" s="774">
        <f>VLOOKUP(C175,'chuyển xếp 2024'!$C$5:$W$328,19,0)</f>
        <v>0</v>
      </c>
      <c r="G175" s="63" t="s">
        <v>63</v>
      </c>
      <c r="H175" s="63" t="s">
        <v>33</v>
      </c>
      <c r="I175" s="63" t="s">
        <v>34</v>
      </c>
      <c r="J175" s="67"/>
      <c r="K175" s="46" t="s">
        <v>671</v>
      </c>
      <c r="L175" s="75">
        <v>28578</v>
      </c>
      <c r="M175" s="75">
        <v>43647</v>
      </c>
      <c r="N175" s="847">
        <v>500000</v>
      </c>
      <c r="O175" s="837"/>
      <c r="P175" s="837"/>
      <c r="Q175" s="837"/>
      <c r="R175" s="837"/>
      <c r="S175" s="837"/>
      <c r="T175" s="837"/>
      <c r="U175" s="837"/>
      <c r="V175" s="837"/>
      <c r="W175" s="837"/>
      <c r="X175" s="833"/>
      <c r="Y175" s="833"/>
      <c r="Z175" s="833"/>
      <c r="AA175" s="833"/>
      <c r="AB175" s="833"/>
      <c r="AC175" s="833"/>
      <c r="AD175" s="833"/>
      <c r="AE175" s="833"/>
      <c r="AF175" s="833"/>
      <c r="AG175" s="833"/>
      <c r="AH175" s="833"/>
      <c r="AI175" s="833"/>
      <c r="AJ175" s="833"/>
      <c r="AK175" s="833"/>
      <c r="AL175" s="833"/>
      <c r="AM175" s="833"/>
      <c r="AN175" s="833"/>
      <c r="AO175" s="833"/>
      <c r="AP175" s="833"/>
      <c r="AQ175" s="833"/>
      <c r="AR175" s="833"/>
      <c r="AS175" s="833"/>
      <c r="AT175" s="833"/>
      <c r="AU175" s="833"/>
      <c r="AV175" s="833"/>
      <c r="AW175" s="833"/>
      <c r="AX175" s="833"/>
      <c r="AY175" s="833"/>
      <c r="AZ175" s="833"/>
      <c r="BA175" s="833"/>
      <c r="BB175" s="833"/>
      <c r="BC175" s="833"/>
      <c r="BD175" s="833"/>
      <c r="BE175" s="833"/>
      <c r="BF175" s="93" t="s">
        <v>36</v>
      </c>
      <c r="BG175" s="53" t="s">
        <v>1068</v>
      </c>
      <c r="BH175" s="10" t="str">
        <f t="shared" ca="1" si="6"/>
        <v xml:space="preserve">7 NĂM 1 THÁNG 18 NGÀY </v>
      </c>
      <c r="BI175" s="54" t="s">
        <v>1069</v>
      </c>
      <c r="BJ175" s="33" t="str">
        <f>VLOOKUP(C175,Sheet5!$B$2:$G$253,6,0)</f>
        <v>092178012261</v>
      </c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43">
        <v>40906</v>
      </c>
      <c r="BW175" s="43"/>
      <c r="BX175" s="50" t="s">
        <v>232</v>
      </c>
      <c r="BY175" s="44" t="s">
        <v>1070</v>
      </c>
      <c r="BZ175" s="50" t="s">
        <v>1070</v>
      </c>
      <c r="CA175" s="50"/>
      <c r="CB175" s="52"/>
      <c r="CC175" s="93" t="s">
        <v>156</v>
      </c>
      <c r="CD175" s="93"/>
      <c r="CE175" s="10" t="s">
        <v>1055</v>
      </c>
      <c r="CF175" s="36">
        <f t="shared" ca="1" si="5"/>
        <v>48</v>
      </c>
    </row>
    <row r="176" spans="1:84" s="45" customFormat="1" ht="20.25" customHeight="1">
      <c r="A176" s="25">
        <f>IF(C176=0,"",SUBTOTAL(3,C$3:C176))</f>
        <v>174</v>
      </c>
      <c r="B176" s="86">
        <v>69</v>
      </c>
      <c r="C176" s="66" t="s">
        <v>1071</v>
      </c>
      <c r="D176" s="67" t="s">
        <v>1072</v>
      </c>
      <c r="E176" s="774">
        <f>VLOOKUP(C176,'chuyển xếp 2024'!$C$5:$W$328,17,0)</f>
        <v>5739000</v>
      </c>
      <c r="F176" s="774">
        <f>VLOOKUP(C176,'chuyển xếp 2024'!$C$5:$W$328,19,0)</f>
        <v>0</v>
      </c>
      <c r="G176" s="63" t="s">
        <v>63</v>
      </c>
      <c r="H176" s="63" t="s">
        <v>33</v>
      </c>
      <c r="I176" s="63" t="s">
        <v>34</v>
      </c>
      <c r="J176" s="67"/>
      <c r="K176" s="46" t="s">
        <v>671</v>
      </c>
      <c r="L176" s="75">
        <v>28126</v>
      </c>
      <c r="M176" s="75">
        <v>43647</v>
      </c>
      <c r="N176" s="847">
        <v>500000</v>
      </c>
      <c r="O176" s="837"/>
      <c r="P176" s="837"/>
      <c r="Q176" s="837"/>
      <c r="R176" s="837"/>
      <c r="S176" s="837"/>
      <c r="T176" s="837"/>
      <c r="U176" s="837"/>
      <c r="V176" s="837"/>
      <c r="W176" s="837"/>
      <c r="X176" s="833"/>
      <c r="Y176" s="833"/>
      <c r="Z176" s="833"/>
      <c r="AA176" s="833"/>
      <c r="AB176" s="833"/>
      <c r="AC176" s="833"/>
      <c r="AD176" s="833"/>
      <c r="AE176" s="833"/>
      <c r="AF176" s="833"/>
      <c r="AG176" s="833"/>
      <c r="AH176" s="833"/>
      <c r="AI176" s="833"/>
      <c r="AJ176" s="833"/>
      <c r="AK176" s="833"/>
      <c r="AL176" s="833"/>
      <c r="AM176" s="833"/>
      <c r="AN176" s="833"/>
      <c r="AO176" s="833"/>
      <c r="AP176" s="833"/>
      <c r="AQ176" s="833"/>
      <c r="AR176" s="833"/>
      <c r="AS176" s="833"/>
      <c r="AT176" s="833"/>
      <c r="AU176" s="833"/>
      <c r="AV176" s="833"/>
      <c r="AW176" s="833"/>
      <c r="AX176" s="833"/>
      <c r="AY176" s="833"/>
      <c r="AZ176" s="833"/>
      <c r="BA176" s="833"/>
      <c r="BB176" s="833"/>
      <c r="BC176" s="833"/>
      <c r="BD176" s="833"/>
      <c r="BE176" s="833"/>
      <c r="BF176" s="93" t="s">
        <v>36</v>
      </c>
      <c r="BG176" s="53" t="s">
        <v>1073</v>
      </c>
      <c r="BH176" s="10" t="str">
        <f t="shared" ca="1" si="6"/>
        <v xml:space="preserve">7 NĂM 1 THÁNG 18 NGÀY </v>
      </c>
      <c r="BI176" s="54" t="s">
        <v>1074</v>
      </c>
      <c r="BJ176" s="33" t="str">
        <f>VLOOKUP(C176,Sheet5!$B$2:$G$253,6,0)</f>
        <v>092177002007</v>
      </c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43">
        <v>42886</v>
      </c>
      <c r="BW176" s="43"/>
      <c r="BX176" s="50" t="s">
        <v>232</v>
      </c>
      <c r="BY176" s="44" t="s">
        <v>1075</v>
      </c>
      <c r="BZ176" s="50" t="s">
        <v>1076</v>
      </c>
      <c r="CA176" s="50"/>
      <c r="CB176" s="52"/>
      <c r="CC176" s="93" t="s">
        <v>156</v>
      </c>
      <c r="CD176" s="93"/>
      <c r="CE176" s="10" t="s">
        <v>1055</v>
      </c>
      <c r="CF176" s="36">
        <f t="shared" ca="1" si="5"/>
        <v>49</v>
      </c>
    </row>
    <row r="177" spans="1:84" s="45" customFormat="1">
      <c r="A177" s="25">
        <f>IF(C177=0,"",SUBTOTAL(3,C$3:C177))</f>
        <v>175</v>
      </c>
      <c r="B177" s="86">
        <v>70</v>
      </c>
      <c r="C177" s="66" t="s">
        <v>1077</v>
      </c>
      <c r="D177" s="67" t="s">
        <v>1078</v>
      </c>
      <c r="E177" s="774">
        <f>VLOOKUP(C177,'chuyển xếp 2024'!$C$5:$W$328,17,0)</f>
        <v>5739000</v>
      </c>
      <c r="F177" s="774">
        <f>VLOOKUP(C177,'chuyển xếp 2024'!$C$5:$W$328,19,0)</f>
        <v>0</v>
      </c>
      <c r="G177" s="63" t="s">
        <v>63</v>
      </c>
      <c r="H177" s="63" t="s">
        <v>33</v>
      </c>
      <c r="I177" s="63" t="s">
        <v>34</v>
      </c>
      <c r="J177" s="67"/>
      <c r="K177" s="46" t="s">
        <v>671</v>
      </c>
      <c r="L177" s="75">
        <v>27760</v>
      </c>
      <c r="M177" s="75">
        <v>43647</v>
      </c>
      <c r="N177" s="847">
        <v>500000</v>
      </c>
      <c r="O177" s="837"/>
      <c r="P177" s="837"/>
      <c r="Q177" s="837"/>
      <c r="R177" s="837"/>
      <c r="S177" s="837"/>
      <c r="T177" s="837"/>
      <c r="U177" s="837"/>
      <c r="V177" s="837"/>
      <c r="W177" s="837"/>
      <c r="X177" s="833"/>
      <c r="Y177" s="833"/>
      <c r="Z177" s="833"/>
      <c r="AA177" s="833"/>
      <c r="AB177" s="833"/>
      <c r="AC177" s="833"/>
      <c r="AD177" s="833"/>
      <c r="AE177" s="833"/>
      <c r="AF177" s="833"/>
      <c r="AG177" s="833"/>
      <c r="AH177" s="833"/>
      <c r="AI177" s="833"/>
      <c r="AJ177" s="833"/>
      <c r="AK177" s="833"/>
      <c r="AL177" s="833"/>
      <c r="AM177" s="833"/>
      <c r="AN177" s="833"/>
      <c r="AO177" s="833"/>
      <c r="AP177" s="833"/>
      <c r="AQ177" s="833"/>
      <c r="AR177" s="833"/>
      <c r="AS177" s="833"/>
      <c r="AT177" s="833"/>
      <c r="AU177" s="833"/>
      <c r="AV177" s="833"/>
      <c r="AW177" s="833"/>
      <c r="AX177" s="833"/>
      <c r="AY177" s="833"/>
      <c r="AZ177" s="833"/>
      <c r="BA177" s="833"/>
      <c r="BB177" s="833"/>
      <c r="BC177" s="833"/>
      <c r="BD177" s="833"/>
      <c r="BE177" s="833"/>
      <c r="BF177" s="93" t="s">
        <v>36</v>
      </c>
      <c r="BG177" s="53" t="s">
        <v>1079</v>
      </c>
      <c r="BH177" s="10" t="str">
        <f t="shared" ca="1" si="6"/>
        <v xml:space="preserve">7 NĂM 1 THÁNG 18 NGÀY </v>
      </c>
      <c r="BI177" s="50">
        <v>92176003054</v>
      </c>
      <c r="BJ177" s="33" t="str">
        <f>VLOOKUP(C177,Sheet5!$B$2:$G$253,6,0)</f>
        <v>092176003054</v>
      </c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43">
        <v>43458</v>
      </c>
      <c r="BW177" s="43"/>
      <c r="BX177" s="50" t="s">
        <v>232</v>
      </c>
      <c r="BY177" s="44" t="s">
        <v>1080</v>
      </c>
      <c r="BZ177" s="50" t="s">
        <v>1081</v>
      </c>
      <c r="CA177" s="50"/>
      <c r="CB177" s="52"/>
      <c r="CC177" s="93" t="s">
        <v>156</v>
      </c>
      <c r="CD177" s="93"/>
      <c r="CE177" s="10" t="s">
        <v>1055</v>
      </c>
      <c r="CF177" s="36">
        <f t="shared" ca="1" si="5"/>
        <v>50</v>
      </c>
    </row>
    <row r="178" spans="1:84" s="45" customFormat="1">
      <c r="A178" s="25">
        <f>IF(C178=0,"",SUBTOTAL(3,C$3:C178))</f>
        <v>176</v>
      </c>
      <c r="B178" s="86">
        <v>71</v>
      </c>
      <c r="C178" s="66" t="s">
        <v>1082</v>
      </c>
      <c r="D178" s="67" t="s">
        <v>1083</v>
      </c>
      <c r="E178" s="774" t="e">
        <f>VLOOKUP(C178,'chuyển xếp 2024'!$C$5:$W$328,17,0)</f>
        <v>#N/A</v>
      </c>
      <c r="F178" s="774" t="e">
        <f>VLOOKUP(C178,'chuyển xếp 2024'!$C$5:$W$328,19,0)</f>
        <v>#N/A</v>
      </c>
      <c r="G178" s="67" t="s">
        <v>32</v>
      </c>
      <c r="H178" s="63" t="s">
        <v>33</v>
      </c>
      <c r="I178" s="63" t="s">
        <v>34</v>
      </c>
      <c r="J178" s="67"/>
      <c r="K178" s="46" t="s">
        <v>671</v>
      </c>
      <c r="L178" s="75">
        <v>32243</v>
      </c>
      <c r="M178" s="75">
        <v>43647</v>
      </c>
      <c r="N178" s="847">
        <v>500000</v>
      </c>
      <c r="O178" s="837"/>
      <c r="P178" s="837"/>
      <c r="Q178" s="837"/>
      <c r="R178" s="837"/>
      <c r="S178" s="837"/>
      <c r="T178" s="837"/>
      <c r="U178" s="837"/>
      <c r="V178" s="837"/>
      <c r="W178" s="837"/>
      <c r="X178" s="833"/>
      <c r="Y178" s="833"/>
      <c r="Z178" s="833"/>
      <c r="AA178" s="833"/>
      <c r="AB178" s="833"/>
      <c r="AC178" s="833"/>
      <c r="AD178" s="833"/>
      <c r="AE178" s="833"/>
      <c r="AF178" s="833"/>
      <c r="AG178" s="833"/>
      <c r="AH178" s="833"/>
      <c r="AI178" s="833"/>
      <c r="AJ178" s="833"/>
      <c r="AK178" s="833"/>
      <c r="AL178" s="833"/>
      <c r="AM178" s="833"/>
      <c r="AN178" s="833"/>
      <c r="AO178" s="833"/>
      <c r="AP178" s="833"/>
      <c r="AQ178" s="833"/>
      <c r="AR178" s="833"/>
      <c r="AS178" s="833"/>
      <c r="AT178" s="833"/>
      <c r="AU178" s="833"/>
      <c r="AV178" s="833"/>
      <c r="AW178" s="833"/>
      <c r="AX178" s="833"/>
      <c r="AY178" s="833"/>
      <c r="AZ178" s="833"/>
      <c r="BA178" s="833"/>
      <c r="BB178" s="833"/>
      <c r="BC178" s="833"/>
      <c r="BD178" s="833"/>
      <c r="BE178" s="833"/>
      <c r="BF178" s="93" t="s">
        <v>36</v>
      </c>
      <c r="BG178" s="53" t="s">
        <v>1084</v>
      </c>
      <c r="BH178" s="10" t="str">
        <f t="shared" ca="1" si="6"/>
        <v xml:space="preserve">7 NĂM 1 THÁNG 18 NGÀY </v>
      </c>
      <c r="BI178" s="50">
        <v>363613274</v>
      </c>
      <c r="BJ178" s="33" t="str">
        <f>VLOOKUP(C178,Sheet5!$B$2:$G$253,6,0)</f>
        <v>093088002247</v>
      </c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43">
        <v>41564</v>
      </c>
      <c r="BW178" s="43"/>
      <c r="BX178" s="50" t="s">
        <v>232</v>
      </c>
      <c r="BY178" s="44" t="s">
        <v>1085</v>
      </c>
      <c r="BZ178" s="50" t="s">
        <v>1086</v>
      </c>
      <c r="CA178" s="50"/>
      <c r="CB178" s="52"/>
      <c r="CC178" s="93" t="s">
        <v>156</v>
      </c>
      <c r="CD178" s="93"/>
      <c r="CE178" s="10" t="s">
        <v>1055</v>
      </c>
      <c r="CF178" s="36">
        <f t="shared" ca="1" si="5"/>
        <v>38</v>
      </c>
    </row>
    <row r="179" spans="1:84" s="45" customFormat="1">
      <c r="A179" s="25">
        <f>IF(C179=0,"",SUBTOTAL(3,C$3:C179))</f>
        <v>177</v>
      </c>
      <c r="B179" s="86">
        <v>72</v>
      </c>
      <c r="C179" s="66" t="s">
        <v>1087</v>
      </c>
      <c r="D179" s="67" t="s">
        <v>1088</v>
      </c>
      <c r="E179" s="774">
        <f>VLOOKUP(C179,'chuyển xếp 2024'!$C$5:$W$328,17,0)</f>
        <v>5739000</v>
      </c>
      <c r="F179" s="774">
        <f>VLOOKUP(C179,'chuyển xếp 2024'!$C$5:$W$328,19,0)</f>
        <v>0</v>
      </c>
      <c r="G179" s="67" t="s">
        <v>32</v>
      </c>
      <c r="H179" s="63" t="s">
        <v>33</v>
      </c>
      <c r="I179" s="63" t="s">
        <v>34</v>
      </c>
      <c r="J179" s="67"/>
      <c r="K179" s="46" t="s">
        <v>671</v>
      </c>
      <c r="L179" s="75">
        <v>29484</v>
      </c>
      <c r="M179" s="75">
        <v>43647</v>
      </c>
      <c r="N179" s="847">
        <v>500000</v>
      </c>
      <c r="O179" s="837"/>
      <c r="P179" s="837"/>
      <c r="Q179" s="837"/>
      <c r="R179" s="837"/>
      <c r="S179" s="837"/>
      <c r="T179" s="837"/>
      <c r="U179" s="837"/>
      <c r="V179" s="837"/>
      <c r="W179" s="837"/>
      <c r="X179" s="833"/>
      <c r="Y179" s="833"/>
      <c r="Z179" s="833"/>
      <c r="AA179" s="833"/>
      <c r="AB179" s="833"/>
      <c r="AC179" s="833"/>
      <c r="AD179" s="833"/>
      <c r="AE179" s="833"/>
      <c r="AF179" s="833"/>
      <c r="AG179" s="833"/>
      <c r="AH179" s="833"/>
      <c r="AI179" s="833"/>
      <c r="AJ179" s="833"/>
      <c r="AK179" s="833"/>
      <c r="AL179" s="833"/>
      <c r="AM179" s="833"/>
      <c r="AN179" s="833"/>
      <c r="AO179" s="833"/>
      <c r="AP179" s="833"/>
      <c r="AQ179" s="833"/>
      <c r="AR179" s="833"/>
      <c r="AS179" s="833"/>
      <c r="AT179" s="833"/>
      <c r="AU179" s="833"/>
      <c r="AV179" s="833"/>
      <c r="AW179" s="833"/>
      <c r="AX179" s="833"/>
      <c r="AY179" s="833"/>
      <c r="AZ179" s="833"/>
      <c r="BA179" s="833"/>
      <c r="BB179" s="833"/>
      <c r="BC179" s="833"/>
      <c r="BD179" s="833"/>
      <c r="BE179" s="833"/>
      <c r="BF179" s="93" t="s">
        <v>36</v>
      </c>
      <c r="BG179" s="53" t="s">
        <v>1089</v>
      </c>
      <c r="BH179" s="10" t="str">
        <f t="shared" ca="1" si="6"/>
        <v xml:space="preserve">7 NĂM 1 THÁNG 18 NGÀY </v>
      </c>
      <c r="BI179" s="50">
        <v>362040377</v>
      </c>
      <c r="BJ179" s="33" t="str">
        <f>VLOOKUP(C179,Sheet5!$B$2:$G$253,6,0)</f>
        <v>092080005321</v>
      </c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43">
        <v>37060</v>
      </c>
      <c r="BW179" s="43"/>
      <c r="BX179" s="50" t="s">
        <v>232</v>
      </c>
      <c r="BY179" s="44" t="s">
        <v>1090</v>
      </c>
      <c r="BZ179" s="50" t="s">
        <v>1091</v>
      </c>
      <c r="CA179" s="50"/>
      <c r="CB179" s="52"/>
      <c r="CC179" s="93" t="s">
        <v>156</v>
      </c>
      <c r="CD179" s="93"/>
      <c r="CE179" s="10" t="s">
        <v>1055</v>
      </c>
      <c r="CF179" s="36">
        <f t="shared" ca="1" si="5"/>
        <v>45</v>
      </c>
    </row>
    <row r="180" spans="1:84" s="45" customFormat="1">
      <c r="A180" s="25">
        <f>IF(C180=0,"",SUBTOTAL(3,C$3:C180))</f>
        <v>178</v>
      </c>
      <c r="B180" s="86">
        <v>73</v>
      </c>
      <c r="C180" s="66" t="s">
        <v>1092</v>
      </c>
      <c r="D180" s="67" t="s">
        <v>1093</v>
      </c>
      <c r="E180" s="774">
        <f>VLOOKUP(C180,'chuyển xếp 2024'!$C$5:$W$328,17,0)</f>
        <v>5739000</v>
      </c>
      <c r="F180" s="774">
        <f>VLOOKUP(C180,'chuyển xếp 2024'!$C$5:$W$328,19,0)</f>
        <v>0</v>
      </c>
      <c r="G180" s="67" t="s">
        <v>32</v>
      </c>
      <c r="H180" s="63" t="s">
        <v>33</v>
      </c>
      <c r="I180" s="63" t="s">
        <v>34</v>
      </c>
      <c r="J180" s="67"/>
      <c r="K180" s="67" t="s">
        <v>671</v>
      </c>
      <c r="L180" s="75">
        <v>30317</v>
      </c>
      <c r="M180" s="75">
        <v>43647</v>
      </c>
      <c r="N180" s="847">
        <v>500000</v>
      </c>
      <c r="O180" s="837"/>
      <c r="P180" s="837"/>
      <c r="Q180" s="837"/>
      <c r="R180" s="837"/>
      <c r="S180" s="837"/>
      <c r="T180" s="837"/>
      <c r="U180" s="837"/>
      <c r="V180" s="837"/>
      <c r="W180" s="837"/>
      <c r="X180" s="833"/>
      <c r="Y180" s="833"/>
      <c r="Z180" s="833"/>
      <c r="AA180" s="833"/>
      <c r="AB180" s="833"/>
      <c r="AC180" s="833"/>
      <c r="AD180" s="833"/>
      <c r="AE180" s="833"/>
      <c r="AF180" s="833"/>
      <c r="AG180" s="833"/>
      <c r="AH180" s="833"/>
      <c r="AI180" s="833"/>
      <c r="AJ180" s="833"/>
      <c r="AK180" s="833"/>
      <c r="AL180" s="833"/>
      <c r="AM180" s="833"/>
      <c r="AN180" s="833"/>
      <c r="AO180" s="833"/>
      <c r="AP180" s="833"/>
      <c r="AQ180" s="833"/>
      <c r="AR180" s="833"/>
      <c r="AS180" s="833"/>
      <c r="AT180" s="833"/>
      <c r="AU180" s="833"/>
      <c r="AV180" s="833"/>
      <c r="AW180" s="833"/>
      <c r="AX180" s="833"/>
      <c r="AY180" s="833"/>
      <c r="AZ180" s="833"/>
      <c r="BA180" s="833"/>
      <c r="BB180" s="833"/>
      <c r="BC180" s="833"/>
      <c r="BD180" s="833"/>
      <c r="BE180" s="833"/>
      <c r="BF180" s="93" t="s">
        <v>36</v>
      </c>
      <c r="BG180" s="53" t="s">
        <v>1094</v>
      </c>
      <c r="BH180" s="10" t="str">
        <f t="shared" ca="1" si="6"/>
        <v xml:space="preserve">7 NĂM 1 THÁNG 18 NGÀY </v>
      </c>
      <c r="BI180" s="50">
        <v>364001906</v>
      </c>
      <c r="BJ180" s="33" t="str">
        <f>VLOOKUP(C180,Sheet5!$B$2:$G$253,6,0)</f>
        <v>093080006477</v>
      </c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43">
        <v>42087</v>
      </c>
      <c r="BW180" s="43"/>
      <c r="BX180" s="50" t="s">
        <v>232</v>
      </c>
      <c r="BY180" s="44" t="s">
        <v>1095</v>
      </c>
      <c r="BZ180" s="71" t="s">
        <v>1096</v>
      </c>
      <c r="CA180" s="50"/>
      <c r="CB180" s="52"/>
      <c r="CC180" s="93" t="s">
        <v>156</v>
      </c>
      <c r="CD180" s="93"/>
      <c r="CE180" s="10" t="s">
        <v>1055</v>
      </c>
      <c r="CF180" s="36">
        <f t="shared" ca="1" si="5"/>
        <v>43</v>
      </c>
    </row>
    <row r="181" spans="1:84" s="36" customFormat="1">
      <c r="A181" s="25">
        <f>IF(C181=0,"",SUBTOTAL(3,C$3:C181))</f>
        <v>179</v>
      </c>
      <c r="B181" s="86">
        <v>74</v>
      </c>
      <c r="C181" s="66" t="s">
        <v>1099</v>
      </c>
      <c r="D181" s="67" t="s">
        <v>1100</v>
      </c>
      <c r="E181" s="774">
        <f>VLOOKUP(C181,'chuyển xếp 2024'!$C$5:$W$328,17,0)</f>
        <v>5739000</v>
      </c>
      <c r="F181" s="774">
        <f>VLOOKUP(C181,'chuyển xếp 2024'!$C$5:$W$328,19,0)</f>
        <v>0</v>
      </c>
      <c r="G181" s="67" t="s">
        <v>32</v>
      </c>
      <c r="H181" s="63" t="s">
        <v>33</v>
      </c>
      <c r="I181" s="63" t="s">
        <v>34</v>
      </c>
      <c r="J181" s="67"/>
      <c r="K181" s="67" t="s">
        <v>671</v>
      </c>
      <c r="L181" s="75">
        <v>26764</v>
      </c>
      <c r="M181" s="75">
        <v>43647</v>
      </c>
      <c r="N181" s="847">
        <v>500000</v>
      </c>
      <c r="O181" s="837"/>
      <c r="P181" s="837"/>
      <c r="Q181" s="837"/>
      <c r="R181" s="837"/>
      <c r="S181" s="837"/>
      <c r="T181" s="837"/>
      <c r="U181" s="837"/>
      <c r="V181" s="837"/>
      <c r="W181" s="837"/>
      <c r="X181" s="837"/>
      <c r="Y181" s="837"/>
      <c r="Z181" s="837"/>
      <c r="AA181" s="837"/>
      <c r="AB181" s="837"/>
      <c r="AC181" s="837"/>
      <c r="AD181" s="837"/>
      <c r="AE181" s="837"/>
      <c r="AF181" s="837"/>
      <c r="AG181" s="837"/>
      <c r="AH181" s="837"/>
      <c r="AI181" s="837"/>
      <c r="AJ181" s="837"/>
      <c r="AK181" s="837"/>
      <c r="AL181" s="837"/>
      <c r="AM181" s="837"/>
      <c r="AN181" s="837"/>
      <c r="AO181" s="837"/>
      <c r="AP181" s="837"/>
      <c r="AQ181" s="837"/>
      <c r="AR181" s="837"/>
      <c r="AS181" s="837"/>
      <c r="AT181" s="837"/>
      <c r="AU181" s="837"/>
      <c r="AV181" s="837"/>
      <c r="AW181" s="837"/>
      <c r="AX181" s="837"/>
      <c r="AY181" s="837"/>
      <c r="AZ181" s="837"/>
      <c r="BA181" s="837"/>
      <c r="BB181" s="837"/>
      <c r="BC181" s="837"/>
      <c r="BD181" s="837"/>
      <c r="BE181" s="837"/>
      <c r="BF181" s="93" t="s">
        <v>36</v>
      </c>
      <c r="BG181" s="67" t="s">
        <v>1101</v>
      </c>
      <c r="BH181" s="56" t="str">
        <f t="shared" ca="1" si="6"/>
        <v xml:space="preserve">7 NĂM 1 THÁNG 18 NGÀY </v>
      </c>
      <c r="BI181" s="46">
        <v>92176003054</v>
      </c>
      <c r="BJ181" s="80" t="str">
        <f>VLOOKUP(C181,Sheet5!$B$2:$G$253,6,0)</f>
        <v>093073006649</v>
      </c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75">
        <v>43458</v>
      </c>
      <c r="BW181" s="75"/>
      <c r="BX181" s="46" t="s">
        <v>232</v>
      </c>
      <c r="BY181" s="108" t="s">
        <v>1102</v>
      </c>
      <c r="BZ181" s="46" t="s">
        <v>1103</v>
      </c>
      <c r="CA181" s="46"/>
      <c r="CB181" s="66"/>
      <c r="CC181" s="97" t="s">
        <v>156</v>
      </c>
      <c r="CD181" s="97"/>
      <c r="CE181" s="56" t="s">
        <v>1055</v>
      </c>
      <c r="CF181" s="36">
        <f t="shared" ca="1" si="5"/>
        <v>53</v>
      </c>
    </row>
    <row r="182" spans="1:84" s="62" customFormat="1">
      <c r="A182" s="25">
        <f>IF(C182=0,"",SUBTOTAL(3,C$3:C182))</f>
        <v>180</v>
      </c>
      <c r="B182" s="86">
        <v>75</v>
      </c>
      <c r="C182" s="66" t="s">
        <v>1104</v>
      </c>
      <c r="D182" s="46" t="s">
        <v>1105</v>
      </c>
      <c r="E182" s="774">
        <f>VLOOKUP(C182,'chuyển xếp 2024'!$C$5:$W$328,17,0)</f>
        <v>5314000</v>
      </c>
      <c r="F182" s="774">
        <f>VLOOKUP(C182,'chuyển xếp 2024'!$C$5:$W$328,19,0)</f>
        <v>0</v>
      </c>
      <c r="G182" s="63" t="s">
        <v>63</v>
      </c>
      <c r="H182" s="56" t="s">
        <v>33</v>
      </c>
      <c r="I182" s="56" t="s">
        <v>34</v>
      </c>
      <c r="J182" s="46"/>
      <c r="K182" s="46" t="s">
        <v>671</v>
      </c>
      <c r="L182" s="75">
        <v>29600</v>
      </c>
      <c r="M182" s="75">
        <v>43892</v>
      </c>
      <c r="N182" s="847">
        <v>500000</v>
      </c>
      <c r="O182" s="837"/>
      <c r="P182" s="837"/>
      <c r="Q182" s="837"/>
      <c r="R182" s="837"/>
      <c r="S182" s="837"/>
      <c r="T182" s="837"/>
      <c r="U182" s="837"/>
      <c r="V182" s="837"/>
      <c r="W182" s="837"/>
      <c r="X182" s="837"/>
      <c r="Y182" s="837"/>
      <c r="Z182" s="837"/>
      <c r="AA182" s="837"/>
      <c r="AB182" s="837"/>
      <c r="AC182" s="837"/>
      <c r="AD182" s="837"/>
      <c r="AE182" s="837"/>
      <c r="AF182" s="837"/>
      <c r="AG182" s="837"/>
      <c r="AH182" s="837"/>
      <c r="AI182" s="837"/>
      <c r="AJ182" s="837"/>
      <c r="AK182" s="837"/>
      <c r="AL182" s="837"/>
      <c r="AM182" s="837"/>
      <c r="AN182" s="837"/>
      <c r="AO182" s="837"/>
      <c r="AP182" s="837"/>
      <c r="AQ182" s="837"/>
      <c r="AR182" s="837"/>
      <c r="AS182" s="837"/>
      <c r="AT182" s="837"/>
      <c r="AU182" s="837"/>
      <c r="AV182" s="837"/>
      <c r="AW182" s="837"/>
      <c r="AX182" s="837"/>
      <c r="AY182" s="837"/>
      <c r="AZ182" s="837"/>
      <c r="BA182" s="837"/>
      <c r="BB182" s="837"/>
      <c r="BC182" s="837"/>
      <c r="BD182" s="837"/>
      <c r="BE182" s="837"/>
      <c r="BF182" s="93" t="s">
        <v>36</v>
      </c>
      <c r="BG182" s="50" t="s">
        <v>1106</v>
      </c>
      <c r="BH182" s="10" t="str">
        <f t="shared" ca="1" si="6"/>
        <v xml:space="preserve">6 NĂM 5 THÁNG 17 NGÀY </v>
      </c>
      <c r="BI182" s="54" t="s">
        <v>1107</v>
      </c>
      <c r="BJ182" s="33" t="str">
        <f>VLOOKUP(C182,Sheet5!$B$2:$G$253,6,0)</f>
        <v>092181010807</v>
      </c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43">
        <v>39573</v>
      </c>
      <c r="BW182" s="43"/>
      <c r="BX182" s="50" t="s">
        <v>232</v>
      </c>
      <c r="BY182" s="44" t="s">
        <v>1108</v>
      </c>
      <c r="BZ182" s="50" t="s">
        <v>1109</v>
      </c>
      <c r="CA182" s="50"/>
      <c r="CB182" s="52"/>
      <c r="CC182" s="50" t="s">
        <v>156</v>
      </c>
      <c r="CD182" s="50"/>
      <c r="CE182" s="10" t="s">
        <v>1055</v>
      </c>
      <c r="CF182" s="36">
        <f t="shared" ca="1" si="5"/>
        <v>45</v>
      </c>
    </row>
    <row r="183" spans="1:84" s="62" customFormat="1">
      <c r="A183" s="25">
        <f>IF(C183=0,"",SUBTOTAL(3,C$3:C183))</f>
        <v>181</v>
      </c>
      <c r="B183" s="86">
        <v>76</v>
      </c>
      <c r="C183" s="66" t="s">
        <v>1110</v>
      </c>
      <c r="D183" s="46" t="s">
        <v>1111</v>
      </c>
      <c r="E183" s="774">
        <f>VLOOKUP(C183,'chuyển xếp 2024'!$C$5:$W$328,17,0)</f>
        <v>5314000</v>
      </c>
      <c r="F183" s="774">
        <f>VLOOKUP(C183,'chuyển xếp 2024'!$C$5:$W$328,19,0)</f>
        <v>0</v>
      </c>
      <c r="G183" s="46" t="s">
        <v>32</v>
      </c>
      <c r="H183" s="56" t="s">
        <v>33</v>
      </c>
      <c r="I183" s="56" t="s">
        <v>34</v>
      </c>
      <c r="J183" s="46"/>
      <c r="K183" s="46" t="s">
        <v>671</v>
      </c>
      <c r="L183" s="57">
        <v>27395</v>
      </c>
      <c r="M183" s="75">
        <v>43892</v>
      </c>
      <c r="N183" s="847">
        <v>500000</v>
      </c>
      <c r="O183" s="837"/>
      <c r="P183" s="837"/>
      <c r="Q183" s="837"/>
      <c r="R183" s="837"/>
      <c r="S183" s="837"/>
      <c r="T183" s="837"/>
      <c r="U183" s="837"/>
      <c r="V183" s="837"/>
      <c r="W183" s="837"/>
      <c r="X183" s="837"/>
      <c r="Y183" s="837"/>
      <c r="Z183" s="837"/>
      <c r="AA183" s="837"/>
      <c r="AB183" s="837"/>
      <c r="AC183" s="837"/>
      <c r="AD183" s="837"/>
      <c r="AE183" s="837"/>
      <c r="AF183" s="837"/>
      <c r="AG183" s="837"/>
      <c r="AH183" s="837"/>
      <c r="AI183" s="837"/>
      <c r="AJ183" s="837"/>
      <c r="AK183" s="837"/>
      <c r="AL183" s="837"/>
      <c r="AM183" s="837"/>
      <c r="AN183" s="837"/>
      <c r="AO183" s="837"/>
      <c r="AP183" s="837"/>
      <c r="AQ183" s="837"/>
      <c r="AR183" s="837"/>
      <c r="AS183" s="837"/>
      <c r="AT183" s="837"/>
      <c r="AU183" s="837"/>
      <c r="AV183" s="837"/>
      <c r="AW183" s="837"/>
      <c r="AX183" s="837"/>
      <c r="AY183" s="837"/>
      <c r="AZ183" s="837"/>
      <c r="BA183" s="837"/>
      <c r="BB183" s="837"/>
      <c r="BC183" s="837"/>
      <c r="BD183" s="837"/>
      <c r="BE183" s="837"/>
      <c r="BF183" s="93" t="s">
        <v>36</v>
      </c>
      <c r="BG183" s="50" t="s">
        <v>1113</v>
      </c>
      <c r="BH183" s="59" t="str">
        <f t="shared" ca="1" si="6"/>
        <v xml:space="preserve">6 NĂM 5 THÁNG 17 NGÀY </v>
      </c>
      <c r="BI183" s="54" t="s">
        <v>1114</v>
      </c>
      <c r="BJ183" s="33" t="str">
        <f>VLOOKUP(C183,Sheet5!$B$2:$G$253,6,0)</f>
        <v>092075010530</v>
      </c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44">
        <v>41303</v>
      </c>
      <c r="BW183" s="44"/>
      <c r="BX183" s="50" t="s">
        <v>232</v>
      </c>
      <c r="BY183" s="44" t="s">
        <v>1115</v>
      </c>
      <c r="BZ183" s="44" t="s">
        <v>1116</v>
      </c>
      <c r="CA183" s="121"/>
      <c r="CB183" s="122"/>
      <c r="CC183" s="123" t="s">
        <v>156</v>
      </c>
      <c r="CD183" s="124"/>
      <c r="CE183" s="10" t="s">
        <v>1055</v>
      </c>
      <c r="CF183" s="36">
        <f t="shared" ca="1" si="5"/>
        <v>51</v>
      </c>
    </row>
    <row r="184" spans="1:84" s="62" customFormat="1">
      <c r="A184" s="25">
        <f>IF(C184=0,"",SUBTOTAL(3,C$3:C184))</f>
        <v>182</v>
      </c>
      <c r="B184" s="86">
        <v>77</v>
      </c>
      <c r="C184" s="66" t="s">
        <v>1131</v>
      </c>
      <c r="D184" s="46" t="s">
        <v>1132</v>
      </c>
      <c r="E184" s="774">
        <f>VLOOKUP(C184,'chuyển xếp 2024'!$C$5:$W$328,17,0)</f>
        <v>5314000</v>
      </c>
      <c r="F184" s="774">
        <f>VLOOKUP(C184,'chuyển xếp 2024'!$C$5:$W$328,19,0)</f>
        <v>0</v>
      </c>
      <c r="G184" s="46" t="s">
        <v>63</v>
      </c>
      <c r="H184" s="56" t="s">
        <v>33</v>
      </c>
      <c r="I184" s="56" t="s">
        <v>34</v>
      </c>
      <c r="J184" s="46"/>
      <c r="K184" s="46" t="s">
        <v>671</v>
      </c>
      <c r="L184" s="57">
        <v>36727</v>
      </c>
      <c r="M184" s="75">
        <v>44641</v>
      </c>
      <c r="N184" s="847">
        <v>500000</v>
      </c>
      <c r="O184" s="837"/>
      <c r="P184" s="837"/>
      <c r="Q184" s="837"/>
      <c r="R184" s="837"/>
      <c r="S184" s="837"/>
      <c r="T184" s="837"/>
      <c r="U184" s="837"/>
      <c r="V184" s="837"/>
      <c r="W184" s="837"/>
      <c r="X184" s="833"/>
      <c r="Y184" s="833"/>
      <c r="Z184" s="833"/>
      <c r="AA184" s="833"/>
      <c r="AB184" s="833"/>
      <c r="AC184" s="833"/>
      <c r="AD184" s="833"/>
      <c r="AE184" s="833"/>
      <c r="AF184" s="833"/>
      <c r="AG184" s="833"/>
      <c r="AH184" s="833"/>
      <c r="AI184" s="833"/>
      <c r="AJ184" s="833"/>
      <c r="AK184" s="833"/>
      <c r="AL184" s="833"/>
      <c r="AM184" s="833"/>
      <c r="AN184" s="833"/>
      <c r="AO184" s="833"/>
      <c r="AP184" s="833"/>
      <c r="AQ184" s="833"/>
      <c r="AR184" s="833"/>
      <c r="AS184" s="833"/>
      <c r="AT184" s="833"/>
      <c r="AU184" s="833"/>
      <c r="AV184" s="833"/>
      <c r="AW184" s="833"/>
      <c r="AX184" s="833"/>
      <c r="AY184" s="833"/>
      <c r="AZ184" s="833"/>
      <c r="BA184" s="833"/>
      <c r="BB184" s="833"/>
      <c r="BC184" s="833"/>
      <c r="BD184" s="833"/>
      <c r="BE184" s="833"/>
      <c r="BF184" s="93" t="s">
        <v>36</v>
      </c>
      <c r="BG184" s="10" t="s">
        <v>1133</v>
      </c>
      <c r="BH184" s="59" t="str">
        <f t="shared" ca="1" si="6"/>
        <v xml:space="preserve">4 NĂM 4 THÁNG 29 NGÀY </v>
      </c>
      <c r="BI184" s="60" t="s">
        <v>1134</v>
      </c>
      <c r="BJ184" s="33" t="str">
        <f>VLOOKUP(C184,Sheet5!$B$2:$G$253,6,0)</f>
        <v>092300001623</v>
      </c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44">
        <v>44421</v>
      </c>
      <c r="BW184" s="44"/>
      <c r="BX184" s="50" t="s">
        <v>232</v>
      </c>
      <c r="BY184" s="55" t="s">
        <v>2660</v>
      </c>
      <c r="BZ184" s="55" t="s">
        <v>1135</v>
      </c>
      <c r="CA184" s="55"/>
      <c r="CB184" s="61" t="s">
        <v>1136</v>
      </c>
      <c r="CC184" s="44" t="s">
        <v>156</v>
      </c>
      <c r="CD184" s="44"/>
      <c r="CE184" s="10" t="s">
        <v>1055</v>
      </c>
      <c r="CF184" s="36">
        <f t="shared" ca="1" si="5"/>
        <v>26</v>
      </c>
    </row>
    <row r="185" spans="1:84" s="62" customFormat="1">
      <c r="A185" s="25">
        <f>IF(C185=0,"",SUBTOTAL(3,C$3:C185))</f>
        <v>183</v>
      </c>
      <c r="B185" s="86">
        <v>78</v>
      </c>
      <c r="C185" s="66" t="s">
        <v>1140</v>
      </c>
      <c r="D185" s="46" t="s">
        <v>1141</v>
      </c>
      <c r="E185" s="774">
        <f>VLOOKUP(C185,'chuyển xếp 2024'!$C$5:$W$328,17,0)</f>
        <v>5314000</v>
      </c>
      <c r="F185" s="774">
        <f>VLOOKUP(C185,'chuyển xếp 2024'!$C$5:$W$328,19,0)</f>
        <v>0</v>
      </c>
      <c r="G185" s="46" t="s">
        <v>63</v>
      </c>
      <c r="H185" s="56" t="s">
        <v>33</v>
      </c>
      <c r="I185" s="56" t="s">
        <v>34</v>
      </c>
      <c r="J185" s="46"/>
      <c r="K185" s="46" t="s">
        <v>671</v>
      </c>
      <c r="L185" s="57">
        <v>31613</v>
      </c>
      <c r="M185" s="75">
        <v>44641</v>
      </c>
      <c r="N185" s="847">
        <v>500000</v>
      </c>
      <c r="O185" s="837"/>
      <c r="P185" s="837"/>
      <c r="Q185" s="837"/>
      <c r="R185" s="837"/>
      <c r="S185" s="837"/>
      <c r="T185" s="837"/>
      <c r="U185" s="837"/>
      <c r="V185" s="837"/>
      <c r="W185" s="837"/>
      <c r="X185" s="833"/>
      <c r="Y185" s="833"/>
      <c r="Z185" s="833"/>
      <c r="AA185" s="833"/>
      <c r="AB185" s="833"/>
      <c r="AC185" s="833"/>
      <c r="AD185" s="833"/>
      <c r="AE185" s="833"/>
      <c r="AF185" s="833"/>
      <c r="AG185" s="833"/>
      <c r="AH185" s="833"/>
      <c r="AI185" s="833"/>
      <c r="AJ185" s="833"/>
      <c r="AK185" s="833"/>
      <c r="AL185" s="833"/>
      <c r="AM185" s="833"/>
      <c r="AN185" s="833"/>
      <c r="AO185" s="833"/>
      <c r="AP185" s="833"/>
      <c r="AQ185" s="833"/>
      <c r="AR185" s="833"/>
      <c r="AS185" s="833"/>
      <c r="AT185" s="833"/>
      <c r="AU185" s="833"/>
      <c r="AV185" s="833"/>
      <c r="AW185" s="833"/>
      <c r="AX185" s="833"/>
      <c r="AY185" s="833"/>
      <c r="AZ185" s="833"/>
      <c r="BA185" s="833"/>
      <c r="BB185" s="833"/>
      <c r="BC185" s="833"/>
      <c r="BD185" s="833"/>
      <c r="BE185" s="833"/>
      <c r="BF185" s="93" t="s">
        <v>36</v>
      </c>
      <c r="BG185" s="10" t="s">
        <v>1142</v>
      </c>
      <c r="BH185" s="59" t="str">
        <f t="shared" ca="1" si="6"/>
        <v xml:space="preserve">4 NĂM 4 THÁNG 29 NGÀY </v>
      </c>
      <c r="BI185" s="60" t="s">
        <v>1143</v>
      </c>
      <c r="BJ185" s="33" t="str">
        <f>VLOOKUP(C185,Sheet5!$B$2:$G$253,6,0)</f>
        <v>092186002170</v>
      </c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44">
        <v>42850</v>
      </c>
      <c r="BW185" s="44"/>
      <c r="BX185" s="50" t="s">
        <v>232</v>
      </c>
      <c r="BY185" s="55" t="s">
        <v>2661</v>
      </c>
      <c r="BZ185" s="55" t="s">
        <v>1144</v>
      </c>
      <c r="CA185" s="55"/>
      <c r="CB185" s="61" t="s">
        <v>1145</v>
      </c>
      <c r="CC185" s="44" t="s">
        <v>156</v>
      </c>
      <c r="CD185" s="44"/>
      <c r="CE185" s="10" t="s">
        <v>1055</v>
      </c>
      <c r="CF185" s="36">
        <f t="shared" ca="1" si="5"/>
        <v>40</v>
      </c>
    </row>
    <row r="186" spans="1:84" s="62" customFormat="1">
      <c r="A186" s="25">
        <f>IF(C186=0,"",SUBTOTAL(3,C$3:C186))</f>
        <v>184</v>
      </c>
      <c r="B186" s="86">
        <v>79</v>
      </c>
      <c r="C186" s="66" t="s">
        <v>1149</v>
      </c>
      <c r="D186" s="46" t="s">
        <v>1150</v>
      </c>
      <c r="E186" s="774">
        <f>VLOOKUP(C186,'chuyển xếp 2024'!$C$5:$W$328,17,0)</f>
        <v>5314000</v>
      </c>
      <c r="F186" s="774">
        <f>VLOOKUP(C186,'chuyển xếp 2024'!$C$5:$W$328,19,0)</f>
        <v>0</v>
      </c>
      <c r="G186" s="46" t="s">
        <v>32</v>
      </c>
      <c r="H186" s="56" t="s">
        <v>33</v>
      </c>
      <c r="I186" s="56" t="s">
        <v>34</v>
      </c>
      <c r="J186" s="46"/>
      <c r="K186" s="46" t="s">
        <v>671</v>
      </c>
      <c r="L186" s="57">
        <v>28856</v>
      </c>
      <c r="M186" s="75">
        <v>44641</v>
      </c>
      <c r="N186" s="847">
        <v>500000</v>
      </c>
      <c r="O186" s="837"/>
      <c r="P186" s="837"/>
      <c r="Q186" s="837"/>
      <c r="R186" s="837"/>
      <c r="S186" s="837"/>
      <c r="T186" s="837"/>
      <c r="U186" s="837"/>
      <c r="V186" s="837"/>
      <c r="W186" s="837"/>
      <c r="X186" s="833"/>
      <c r="Y186" s="833"/>
      <c r="Z186" s="833"/>
      <c r="AA186" s="833"/>
      <c r="AB186" s="833"/>
      <c r="AC186" s="833"/>
      <c r="AD186" s="833"/>
      <c r="AE186" s="833"/>
      <c r="AF186" s="833"/>
      <c r="AG186" s="833"/>
      <c r="AH186" s="833"/>
      <c r="AI186" s="833"/>
      <c r="AJ186" s="833"/>
      <c r="AK186" s="833"/>
      <c r="AL186" s="833"/>
      <c r="AM186" s="833"/>
      <c r="AN186" s="833"/>
      <c r="AO186" s="833"/>
      <c r="AP186" s="833"/>
      <c r="AQ186" s="833"/>
      <c r="AR186" s="833"/>
      <c r="AS186" s="833"/>
      <c r="AT186" s="833"/>
      <c r="AU186" s="833"/>
      <c r="AV186" s="833"/>
      <c r="AW186" s="833"/>
      <c r="AX186" s="833"/>
      <c r="AY186" s="833"/>
      <c r="AZ186" s="833"/>
      <c r="BA186" s="833"/>
      <c r="BB186" s="833"/>
      <c r="BC186" s="833"/>
      <c r="BD186" s="833"/>
      <c r="BE186" s="833"/>
      <c r="BF186" s="93" t="s">
        <v>36</v>
      </c>
      <c r="BG186" s="10" t="s">
        <v>1151</v>
      </c>
      <c r="BH186" s="59" t="str">
        <f t="shared" ca="1" si="6"/>
        <v xml:space="preserve">4 NĂM 4 THÁNG 29 NGÀY </v>
      </c>
      <c r="BI186" s="60" t="s">
        <v>1152</v>
      </c>
      <c r="BJ186" s="33" t="str">
        <f>VLOOKUP(C186,Sheet5!$B$2:$G$253,6,0)</f>
        <v>092079005165</v>
      </c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44">
        <v>44417</v>
      </c>
      <c r="BW186" s="44"/>
      <c r="BX186" s="50" t="s">
        <v>232</v>
      </c>
      <c r="BY186" s="55" t="s">
        <v>2662</v>
      </c>
      <c r="BZ186" s="55" t="s">
        <v>1153</v>
      </c>
      <c r="CA186" s="55"/>
      <c r="CB186" s="61" t="s">
        <v>1154</v>
      </c>
      <c r="CC186" s="44" t="s">
        <v>156</v>
      </c>
      <c r="CD186" s="44"/>
      <c r="CE186" s="10" t="s">
        <v>1055</v>
      </c>
      <c r="CF186" s="36">
        <f t="shared" ca="1" si="5"/>
        <v>47</v>
      </c>
    </row>
    <row r="187" spans="1:84" s="62" customFormat="1">
      <c r="A187" s="25">
        <f>IF(C187=0,"",SUBTOTAL(3,C$3:C187))</f>
        <v>185</v>
      </c>
      <c r="B187" s="86">
        <v>80</v>
      </c>
      <c r="C187" s="66" t="s">
        <v>1155</v>
      </c>
      <c r="D187" s="46" t="s">
        <v>1156</v>
      </c>
      <c r="E187" s="774">
        <f>VLOOKUP(C187,'chuyển xếp 2024'!$C$5:$W$328,17,0)</f>
        <v>5314000</v>
      </c>
      <c r="F187" s="774">
        <f>VLOOKUP(C187,'chuyển xếp 2024'!$C$5:$W$328,19,0)</f>
        <v>0</v>
      </c>
      <c r="G187" s="46" t="s">
        <v>32</v>
      </c>
      <c r="H187" s="56" t="s">
        <v>33</v>
      </c>
      <c r="I187" s="56" t="s">
        <v>34</v>
      </c>
      <c r="J187" s="46"/>
      <c r="K187" s="46" t="s">
        <v>671</v>
      </c>
      <c r="L187" s="57">
        <v>34806</v>
      </c>
      <c r="M187" s="75">
        <v>44641</v>
      </c>
      <c r="N187" s="847">
        <v>500000</v>
      </c>
      <c r="O187" s="837"/>
      <c r="P187" s="837"/>
      <c r="Q187" s="837"/>
      <c r="R187" s="837"/>
      <c r="S187" s="837"/>
      <c r="T187" s="837"/>
      <c r="U187" s="837"/>
      <c r="V187" s="837"/>
      <c r="W187" s="837"/>
      <c r="X187" s="833"/>
      <c r="Y187" s="833"/>
      <c r="Z187" s="833"/>
      <c r="AA187" s="833"/>
      <c r="AB187" s="833"/>
      <c r="AC187" s="833"/>
      <c r="AD187" s="833"/>
      <c r="AE187" s="833"/>
      <c r="AF187" s="833"/>
      <c r="AG187" s="833"/>
      <c r="AH187" s="833"/>
      <c r="AI187" s="833"/>
      <c r="AJ187" s="833"/>
      <c r="AK187" s="833"/>
      <c r="AL187" s="833"/>
      <c r="AM187" s="833"/>
      <c r="AN187" s="833"/>
      <c r="AO187" s="833"/>
      <c r="AP187" s="833"/>
      <c r="AQ187" s="833"/>
      <c r="AR187" s="833"/>
      <c r="AS187" s="833"/>
      <c r="AT187" s="833"/>
      <c r="AU187" s="833"/>
      <c r="AV187" s="833"/>
      <c r="AW187" s="833"/>
      <c r="AX187" s="833"/>
      <c r="AY187" s="833"/>
      <c r="AZ187" s="833"/>
      <c r="BA187" s="833"/>
      <c r="BB187" s="833"/>
      <c r="BC187" s="833"/>
      <c r="BD187" s="833"/>
      <c r="BE187" s="833"/>
      <c r="BF187" s="93" t="s">
        <v>36</v>
      </c>
      <c r="BG187" s="10" t="s">
        <v>1157</v>
      </c>
      <c r="BH187" s="59" t="str">
        <f t="shared" ca="1" si="6"/>
        <v xml:space="preserve">4 NĂM 4 THÁNG 29 NGÀY </v>
      </c>
      <c r="BI187" s="60" t="s">
        <v>1158</v>
      </c>
      <c r="BJ187" s="33" t="str">
        <f>VLOOKUP(C187,Sheet5!$B$2:$G$253,6,0)</f>
        <v>092095001414</v>
      </c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44">
        <v>42678</v>
      </c>
      <c r="BW187" s="44"/>
      <c r="BX187" s="50" t="s">
        <v>232</v>
      </c>
      <c r="BY187" s="55" t="s">
        <v>2663</v>
      </c>
      <c r="BZ187" s="55" t="s">
        <v>1159</v>
      </c>
      <c r="CA187" s="55"/>
      <c r="CB187" s="61" t="s">
        <v>1160</v>
      </c>
      <c r="CC187" s="44" t="s">
        <v>156</v>
      </c>
      <c r="CD187" s="44"/>
      <c r="CE187" s="10" t="s">
        <v>1055</v>
      </c>
      <c r="CF187" s="36">
        <f t="shared" ca="1" si="5"/>
        <v>31</v>
      </c>
    </row>
    <row r="188" spans="1:84" s="62" customFormat="1">
      <c r="A188" s="25">
        <f>IF(C188=0,"",SUBTOTAL(3,C$3:C188))</f>
        <v>186</v>
      </c>
      <c r="B188" s="86">
        <v>81</v>
      </c>
      <c r="C188" s="66" t="s">
        <v>1161</v>
      </c>
      <c r="D188" s="46" t="s">
        <v>1162</v>
      </c>
      <c r="E188" s="774">
        <f>VLOOKUP(C188,'chuyển xếp 2024'!$C$5:$W$328,17,0)</f>
        <v>5314000</v>
      </c>
      <c r="F188" s="774">
        <f>VLOOKUP(C188,'chuyển xếp 2024'!$C$5:$W$328,19,0)</f>
        <v>0</v>
      </c>
      <c r="G188" s="46" t="s">
        <v>32</v>
      </c>
      <c r="H188" s="56" t="s">
        <v>33</v>
      </c>
      <c r="I188" s="56" t="s">
        <v>34</v>
      </c>
      <c r="J188" s="46"/>
      <c r="K188" s="46" t="s">
        <v>671</v>
      </c>
      <c r="L188" s="57">
        <v>32429</v>
      </c>
      <c r="M188" s="75">
        <v>44641</v>
      </c>
      <c r="N188" s="847">
        <v>500000</v>
      </c>
      <c r="O188" s="837"/>
      <c r="P188" s="837"/>
      <c r="Q188" s="837"/>
      <c r="R188" s="837"/>
      <c r="S188" s="837"/>
      <c r="T188" s="837"/>
      <c r="U188" s="837"/>
      <c r="V188" s="837"/>
      <c r="W188" s="837"/>
      <c r="X188" s="833"/>
      <c r="Y188" s="833"/>
      <c r="Z188" s="833"/>
      <c r="AA188" s="833"/>
      <c r="AB188" s="833"/>
      <c r="AC188" s="833"/>
      <c r="AD188" s="833"/>
      <c r="AE188" s="833"/>
      <c r="AF188" s="833"/>
      <c r="AG188" s="833"/>
      <c r="AH188" s="833"/>
      <c r="AI188" s="833"/>
      <c r="AJ188" s="833"/>
      <c r="AK188" s="833"/>
      <c r="AL188" s="833"/>
      <c r="AM188" s="833"/>
      <c r="AN188" s="833"/>
      <c r="AO188" s="833"/>
      <c r="AP188" s="833"/>
      <c r="AQ188" s="833"/>
      <c r="AR188" s="833"/>
      <c r="AS188" s="833"/>
      <c r="AT188" s="833"/>
      <c r="AU188" s="833"/>
      <c r="AV188" s="833"/>
      <c r="AW188" s="833"/>
      <c r="AX188" s="833"/>
      <c r="AY188" s="833"/>
      <c r="AZ188" s="833"/>
      <c r="BA188" s="833"/>
      <c r="BB188" s="833"/>
      <c r="BC188" s="833"/>
      <c r="BD188" s="833"/>
      <c r="BE188" s="833"/>
      <c r="BF188" s="93" t="s">
        <v>36</v>
      </c>
      <c r="BG188" s="10" t="s">
        <v>1163</v>
      </c>
      <c r="BH188" s="59" t="str">
        <f t="shared" ca="1" si="6"/>
        <v xml:space="preserve">4 NĂM 4 THÁNG 29 NGÀY </v>
      </c>
      <c r="BI188" s="60" t="s">
        <v>1164</v>
      </c>
      <c r="BJ188" s="33" t="str">
        <f>VLOOKUP(C188,Sheet5!$B$2:$G$253,6,0)</f>
        <v>092088012980</v>
      </c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44">
        <v>44518</v>
      </c>
      <c r="BW188" s="44"/>
      <c r="BX188" s="50" t="s">
        <v>232</v>
      </c>
      <c r="BY188" s="55" t="s">
        <v>2661</v>
      </c>
      <c r="BZ188" s="55" t="s">
        <v>1144</v>
      </c>
      <c r="CA188" s="55"/>
      <c r="CB188" s="61" t="s">
        <v>1165</v>
      </c>
      <c r="CC188" s="44" t="s">
        <v>156</v>
      </c>
      <c r="CD188" s="44"/>
      <c r="CE188" s="10" t="s">
        <v>1055</v>
      </c>
      <c r="CF188" s="36">
        <f t="shared" ca="1" si="5"/>
        <v>37</v>
      </c>
    </row>
    <row r="189" spans="1:84" s="624" customFormat="1">
      <c r="A189" s="25">
        <f>IF(C189=0,"",SUBTOTAL(3,C$3:C189))</f>
        <v>187</v>
      </c>
      <c r="B189" s="86">
        <v>82</v>
      </c>
      <c r="C189" s="369" t="s">
        <v>1173</v>
      </c>
      <c r="D189" s="370" t="s">
        <v>1174</v>
      </c>
      <c r="E189" s="774">
        <f>VLOOKUP(C189,'chuyển xếp 2024'!$C$5:$W$328,17,0)</f>
        <v>5314000</v>
      </c>
      <c r="F189" s="774">
        <f>VLOOKUP(C189,'chuyển xếp 2024'!$C$5:$W$328,19,0)</f>
        <v>0</v>
      </c>
      <c r="G189" s="46" t="s">
        <v>32</v>
      </c>
      <c r="H189" s="56" t="s">
        <v>33</v>
      </c>
      <c r="I189" s="56" t="s">
        <v>34</v>
      </c>
      <c r="J189" s="46"/>
      <c r="K189" s="46" t="s">
        <v>671</v>
      </c>
      <c r="L189" s="57">
        <v>27284</v>
      </c>
      <c r="M189" s="75">
        <v>44768</v>
      </c>
      <c r="N189" s="847">
        <v>500000</v>
      </c>
      <c r="O189" s="837"/>
      <c r="P189" s="837"/>
      <c r="Q189" s="837"/>
      <c r="R189" s="837"/>
      <c r="S189" s="837"/>
      <c r="T189" s="837"/>
      <c r="U189" s="837"/>
      <c r="V189" s="837"/>
      <c r="W189" s="837"/>
      <c r="X189" s="837"/>
      <c r="Y189" s="837"/>
      <c r="Z189" s="837"/>
      <c r="AA189" s="837"/>
      <c r="AB189" s="837"/>
      <c r="AC189" s="837"/>
      <c r="AD189" s="837"/>
      <c r="AE189" s="837"/>
      <c r="AF189" s="837"/>
      <c r="AG189" s="837"/>
      <c r="AH189" s="837"/>
      <c r="AI189" s="837"/>
      <c r="AJ189" s="837"/>
      <c r="AK189" s="837"/>
      <c r="AL189" s="837"/>
      <c r="AM189" s="837"/>
      <c r="AN189" s="837"/>
      <c r="AO189" s="837"/>
      <c r="AP189" s="837"/>
      <c r="AQ189" s="837"/>
      <c r="AR189" s="837"/>
      <c r="AS189" s="837"/>
      <c r="AT189" s="837"/>
      <c r="AU189" s="837"/>
      <c r="AV189" s="837"/>
      <c r="AW189" s="837"/>
      <c r="AX189" s="837"/>
      <c r="AY189" s="837"/>
      <c r="AZ189" s="837"/>
      <c r="BA189" s="837"/>
      <c r="BB189" s="837"/>
      <c r="BC189" s="837"/>
      <c r="BD189" s="837"/>
      <c r="BE189" s="837"/>
      <c r="BF189" s="93" t="s">
        <v>36</v>
      </c>
      <c r="BG189" s="56" t="s">
        <v>1176</v>
      </c>
      <c r="BH189" s="626" t="str">
        <f t="shared" ca="1" si="6"/>
        <v xml:space="preserve">4 NĂM 0 THÁNG 24 NGÀY </v>
      </c>
      <c r="BI189" s="74" t="s">
        <v>1177</v>
      </c>
      <c r="BJ189" s="80" t="str">
        <f>VLOOKUP(C189,Sheet5!$B$2:$G$253,6,0)</f>
        <v>092074004968</v>
      </c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108">
        <v>41009</v>
      </c>
      <c r="BW189" s="108"/>
      <c r="BX189" s="46" t="s">
        <v>232</v>
      </c>
      <c r="BY189" s="108" t="s">
        <v>1178</v>
      </c>
      <c r="BZ189" s="627" t="s">
        <v>1179</v>
      </c>
      <c r="CA189" s="627"/>
      <c r="CB189" s="628" t="s">
        <v>1180</v>
      </c>
      <c r="CC189" s="108" t="s">
        <v>156</v>
      </c>
      <c r="CD189" s="108"/>
      <c r="CE189" s="56" t="s">
        <v>1055</v>
      </c>
      <c r="CF189" s="36">
        <f t="shared" ca="1" si="5"/>
        <v>51</v>
      </c>
    </row>
    <row r="190" spans="1:84" s="62" customFormat="1">
      <c r="A190" s="25">
        <f>IF(C190=0,"",SUBTOTAL(3,C$3:C190))</f>
        <v>188</v>
      </c>
      <c r="B190" s="86">
        <v>83</v>
      </c>
      <c r="C190" s="369" t="s">
        <v>1181</v>
      </c>
      <c r="D190" s="370" t="s">
        <v>1182</v>
      </c>
      <c r="E190" s="774">
        <f>VLOOKUP(C190,'chuyển xếp 2024'!$C$5:$W$328,17,0)</f>
        <v>5314000</v>
      </c>
      <c r="F190" s="774">
        <f>VLOOKUP(C190,'chuyển xếp 2024'!$C$5:$W$328,19,0)</f>
        <v>0</v>
      </c>
      <c r="G190" s="46" t="s">
        <v>32</v>
      </c>
      <c r="H190" s="56" t="s">
        <v>33</v>
      </c>
      <c r="I190" s="56" t="s">
        <v>34</v>
      </c>
      <c r="J190" s="46"/>
      <c r="K190" s="46" t="s">
        <v>671</v>
      </c>
      <c r="L190" s="57">
        <v>29260</v>
      </c>
      <c r="M190" s="75">
        <v>44768</v>
      </c>
      <c r="N190" s="847">
        <v>500000</v>
      </c>
      <c r="O190" s="837"/>
      <c r="P190" s="837"/>
      <c r="Q190" s="837"/>
      <c r="R190" s="837"/>
      <c r="S190" s="837"/>
      <c r="T190" s="837"/>
      <c r="U190" s="837"/>
      <c r="V190" s="837"/>
      <c r="W190" s="837"/>
      <c r="X190" s="833"/>
      <c r="Y190" s="833"/>
      <c r="Z190" s="833"/>
      <c r="AA190" s="833"/>
      <c r="AB190" s="833"/>
      <c r="AC190" s="833"/>
      <c r="AD190" s="833"/>
      <c r="AE190" s="833"/>
      <c r="AF190" s="833"/>
      <c r="AG190" s="833"/>
      <c r="AH190" s="833"/>
      <c r="AI190" s="833"/>
      <c r="AJ190" s="833"/>
      <c r="AK190" s="833"/>
      <c r="AL190" s="833"/>
      <c r="AM190" s="833"/>
      <c r="AN190" s="833"/>
      <c r="AO190" s="833"/>
      <c r="AP190" s="833"/>
      <c r="AQ190" s="833"/>
      <c r="AR190" s="833"/>
      <c r="AS190" s="833"/>
      <c r="AT190" s="833"/>
      <c r="AU190" s="833"/>
      <c r="AV190" s="833"/>
      <c r="AW190" s="833"/>
      <c r="AX190" s="833"/>
      <c r="AY190" s="833"/>
      <c r="AZ190" s="833"/>
      <c r="BA190" s="833"/>
      <c r="BB190" s="833"/>
      <c r="BC190" s="833"/>
      <c r="BD190" s="833"/>
      <c r="BE190" s="833"/>
      <c r="BF190" s="93" t="s">
        <v>36</v>
      </c>
      <c r="BG190" s="10" t="s">
        <v>1183</v>
      </c>
      <c r="BH190" s="59" t="str">
        <f t="shared" ca="1" si="6"/>
        <v xml:space="preserve">4 NĂM 0 THÁNG 24 NGÀY </v>
      </c>
      <c r="BI190" s="60" t="s">
        <v>1184</v>
      </c>
      <c r="BJ190" s="33" t="str">
        <f>VLOOKUP(C190,Sheet5!$B$2:$G$253,6,0)</f>
        <v>092080002005</v>
      </c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44">
        <v>44317</v>
      </c>
      <c r="BW190" s="44"/>
      <c r="BX190" s="50" t="s">
        <v>232</v>
      </c>
      <c r="BY190" s="44" t="s">
        <v>1178</v>
      </c>
      <c r="BZ190" s="55" t="s">
        <v>953</v>
      </c>
      <c r="CA190" s="55"/>
      <c r="CB190" s="61" t="s">
        <v>1185</v>
      </c>
      <c r="CC190" s="44" t="s">
        <v>156</v>
      </c>
      <c r="CD190" s="44"/>
      <c r="CE190" s="10" t="s">
        <v>1055</v>
      </c>
      <c r="CF190" s="36">
        <f t="shared" ca="1" si="5"/>
        <v>46</v>
      </c>
    </row>
    <row r="191" spans="1:84" s="62" customFormat="1">
      <c r="A191" s="25">
        <f>IF(C191=0,"",SUBTOTAL(3,C$3:C191))</f>
        <v>189</v>
      </c>
      <c r="B191" s="86">
        <v>84</v>
      </c>
      <c r="C191" s="369" t="s">
        <v>1186</v>
      </c>
      <c r="D191" s="370" t="s">
        <v>1187</v>
      </c>
      <c r="E191" s="774" t="e">
        <f>VLOOKUP(C191,'chuyển xếp 2024'!$C$5:$W$328,17,0)</f>
        <v>#N/A</v>
      </c>
      <c r="F191" s="774" t="e">
        <f>VLOOKUP(C191,'chuyển xếp 2024'!$C$5:$W$328,19,0)</f>
        <v>#N/A</v>
      </c>
      <c r="G191" s="46" t="s">
        <v>32</v>
      </c>
      <c r="H191" s="56" t="s">
        <v>33</v>
      </c>
      <c r="I191" s="56" t="s">
        <v>34</v>
      </c>
      <c r="J191" s="46"/>
      <c r="K191" s="46" t="s">
        <v>671</v>
      </c>
      <c r="L191" s="57">
        <v>37860</v>
      </c>
      <c r="M191" s="75">
        <v>44768</v>
      </c>
      <c r="N191" s="847">
        <v>500000</v>
      </c>
      <c r="O191" s="837"/>
      <c r="P191" s="837"/>
      <c r="Q191" s="837"/>
      <c r="R191" s="837"/>
      <c r="S191" s="837"/>
      <c r="T191" s="837"/>
      <c r="U191" s="837"/>
      <c r="V191" s="837"/>
      <c r="W191" s="837"/>
      <c r="X191" s="833"/>
      <c r="Y191" s="833"/>
      <c r="Z191" s="833"/>
      <c r="AA191" s="833"/>
      <c r="AB191" s="833"/>
      <c r="AC191" s="833"/>
      <c r="AD191" s="833"/>
      <c r="AE191" s="833"/>
      <c r="AF191" s="833"/>
      <c r="AG191" s="833"/>
      <c r="AH191" s="833"/>
      <c r="AI191" s="833"/>
      <c r="AJ191" s="833"/>
      <c r="AK191" s="833"/>
      <c r="AL191" s="833"/>
      <c r="AM191" s="833"/>
      <c r="AN191" s="833"/>
      <c r="AO191" s="833"/>
      <c r="AP191" s="833"/>
      <c r="AQ191" s="833"/>
      <c r="AR191" s="833"/>
      <c r="AS191" s="833"/>
      <c r="AT191" s="833"/>
      <c r="AU191" s="833"/>
      <c r="AV191" s="833"/>
      <c r="AW191" s="833"/>
      <c r="AX191" s="833"/>
      <c r="AY191" s="833"/>
      <c r="AZ191" s="833"/>
      <c r="BA191" s="833"/>
      <c r="BB191" s="833"/>
      <c r="BC191" s="833"/>
      <c r="BD191" s="833"/>
      <c r="BE191" s="833"/>
      <c r="BF191" s="93" t="s">
        <v>36</v>
      </c>
      <c r="BG191" s="10" t="s">
        <v>1188</v>
      </c>
      <c r="BH191" s="59" t="str">
        <f t="shared" ca="1" si="6"/>
        <v xml:space="preserve">4 NĂM 0 THÁNG 24 NGÀY </v>
      </c>
      <c r="BI191" s="60" t="s">
        <v>1189</v>
      </c>
      <c r="BJ191" s="33" t="str">
        <f>VLOOKUP(C191,Sheet5!$B$2:$G$253,6,0)</f>
        <v>092203006697</v>
      </c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44">
        <v>44315</v>
      </c>
      <c r="BW191" s="44"/>
      <c r="BX191" s="50" t="s">
        <v>232</v>
      </c>
      <c r="BY191" s="44" t="s">
        <v>1190</v>
      </c>
      <c r="BZ191" s="55" t="s">
        <v>1191</v>
      </c>
      <c r="CA191" s="55"/>
      <c r="CB191" s="61" t="s">
        <v>1192</v>
      </c>
      <c r="CC191" s="44" t="s">
        <v>156</v>
      </c>
      <c r="CD191" s="44"/>
      <c r="CE191" s="10" t="s">
        <v>1055</v>
      </c>
      <c r="CF191" s="36">
        <f t="shared" ca="1" si="5"/>
        <v>22</v>
      </c>
    </row>
    <row r="192" spans="1:84" s="62" customFormat="1">
      <c r="A192" s="25">
        <f>IF(C192=0,"",SUBTOTAL(3,C$3:C192))</f>
        <v>190</v>
      </c>
      <c r="B192" s="86">
        <v>85</v>
      </c>
      <c r="C192" s="369" t="s">
        <v>1193</v>
      </c>
      <c r="D192" s="370" t="s">
        <v>1194</v>
      </c>
      <c r="E192" s="774">
        <f>VLOOKUP(C192,'chuyển xếp 2024'!$C$5:$W$328,17,0)</f>
        <v>5314000</v>
      </c>
      <c r="F192" s="774">
        <f>VLOOKUP(C192,'chuyển xếp 2024'!$C$5:$W$328,19,0)</f>
        <v>0</v>
      </c>
      <c r="G192" s="46" t="s">
        <v>32</v>
      </c>
      <c r="H192" s="56" t="s">
        <v>33</v>
      </c>
      <c r="I192" s="56" t="s">
        <v>34</v>
      </c>
      <c r="J192" s="46"/>
      <c r="K192" s="46" t="s">
        <v>671</v>
      </c>
      <c r="L192" s="57">
        <v>36768</v>
      </c>
      <c r="M192" s="75">
        <v>44776</v>
      </c>
      <c r="N192" s="847">
        <v>500000</v>
      </c>
      <c r="O192" s="837"/>
      <c r="P192" s="837"/>
      <c r="Q192" s="837"/>
      <c r="R192" s="837"/>
      <c r="S192" s="837"/>
      <c r="T192" s="837"/>
      <c r="U192" s="837"/>
      <c r="V192" s="837"/>
      <c r="W192" s="837"/>
      <c r="X192" s="833"/>
      <c r="Y192" s="833"/>
      <c r="Z192" s="833"/>
      <c r="AA192" s="833"/>
      <c r="AB192" s="833"/>
      <c r="AC192" s="833"/>
      <c r="AD192" s="833"/>
      <c r="AE192" s="833"/>
      <c r="AF192" s="833"/>
      <c r="AG192" s="833"/>
      <c r="AH192" s="833"/>
      <c r="AI192" s="833"/>
      <c r="AJ192" s="833"/>
      <c r="AK192" s="833"/>
      <c r="AL192" s="833"/>
      <c r="AM192" s="833"/>
      <c r="AN192" s="833"/>
      <c r="AO192" s="833"/>
      <c r="AP192" s="833"/>
      <c r="AQ192" s="833"/>
      <c r="AR192" s="833"/>
      <c r="AS192" s="833"/>
      <c r="AT192" s="833"/>
      <c r="AU192" s="833"/>
      <c r="AV192" s="833"/>
      <c r="AW192" s="833"/>
      <c r="AX192" s="833"/>
      <c r="AY192" s="833"/>
      <c r="AZ192" s="833"/>
      <c r="BA192" s="833"/>
      <c r="BB192" s="833"/>
      <c r="BC192" s="833"/>
      <c r="BD192" s="833"/>
      <c r="BE192" s="833"/>
      <c r="BF192" s="93" t="s">
        <v>36</v>
      </c>
      <c r="BG192" s="10" t="s">
        <v>1195</v>
      </c>
      <c r="BH192" s="59" t="str">
        <f t="shared" ca="1" si="6"/>
        <v xml:space="preserve">4 NĂM 0 THÁNG 16 NGÀY </v>
      </c>
      <c r="BI192" s="60" t="s">
        <v>1196</v>
      </c>
      <c r="BJ192" s="33" t="str">
        <f>VLOOKUP(C192,Sheet5!$B$2:$G$253,6,0)</f>
        <v>087200014852</v>
      </c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44">
        <v>44326</v>
      </c>
      <c r="BW192" s="44"/>
      <c r="BX192" s="50" t="s">
        <v>232</v>
      </c>
      <c r="BY192" s="44" t="s">
        <v>1197</v>
      </c>
      <c r="BZ192" s="55" t="s">
        <v>1198</v>
      </c>
      <c r="CA192" s="55"/>
      <c r="CB192" s="61" t="s">
        <v>1199</v>
      </c>
      <c r="CC192" s="44" t="s">
        <v>156</v>
      </c>
      <c r="CD192" s="44"/>
      <c r="CE192" s="10" t="s">
        <v>1055</v>
      </c>
      <c r="CF192" s="36">
        <f t="shared" ca="1" si="5"/>
        <v>25</v>
      </c>
    </row>
    <row r="193" spans="1:84" s="624" customFormat="1">
      <c r="A193" s="25">
        <f>IF(C193=0,"",SUBTOTAL(3,C$3:C193))</f>
        <v>191</v>
      </c>
      <c r="B193" s="86">
        <v>86</v>
      </c>
      <c r="C193" s="369" t="s">
        <v>1481</v>
      </c>
      <c r="D193" s="370" t="s">
        <v>1398</v>
      </c>
      <c r="E193" s="774" t="e">
        <f>VLOOKUP(C193,'chuyển xếp 2024'!$C$5:$W$328,17,0)</f>
        <v>#N/A</v>
      </c>
      <c r="F193" s="774" t="e">
        <f>VLOOKUP(C193,'chuyển xếp 2024'!$C$5:$W$328,19,0)</f>
        <v>#N/A</v>
      </c>
      <c r="G193" s="46" t="s">
        <v>32</v>
      </c>
      <c r="H193" s="56" t="s">
        <v>33</v>
      </c>
      <c r="I193" s="56" t="s">
        <v>34</v>
      </c>
      <c r="J193" s="46"/>
      <c r="K193" s="46" t="s">
        <v>671</v>
      </c>
      <c r="L193" s="107">
        <v>37136</v>
      </c>
      <c r="M193" s="75">
        <v>44973</v>
      </c>
      <c r="N193" s="847">
        <v>500000</v>
      </c>
      <c r="O193" s="837"/>
      <c r="P193" s="837"/>
      <c r="Q193" s="837"/>
      <c r="R193" s="837"/>
      <c r="S193" s="837"/>
      <c r="T193" s="837"/>
      <c r="U193" s="837"/>
      <c r="V193" s="837"/>
      <c r="W193" s="837"/>
      <c r="X193" s="837"/>
      <c r="Y193" s="837"/>
      <c r="Z193" s="837"/>
      <c r="AA193" s="837"/>
      <c r="AB193" s="837"/>
      <c r="AC193" s="837"/>
      <c r="AD193" s="837"/>
      <c r="AE193" s="837"/>
      <c r="AF193" s="837"/>
      <c r="AG193" s="837"/>
      <c r="AH193" s="837"/>
      <c r="AI193" s="837"/>
      <c r="AJ193" s="837"/>
      <c r="AK193" s="837"/>
      <c r="AL193" s="837"/>
      <c r="AM193" s="837"/>
      <c r="AN193" s="837"/>
      <c r="AO193" s="837"/>
      <c r="AP193" s="837"/>
      <c r="AQ193" s="837"/>
      <c r="AR193" s="837"/>
      <c r="AS193" s="837"/>
      <c r="AT193" s="837"/>
      <c r="AU193" s="837"/>
      <c r="AV193" s="837"/>
      <c r="AW193" s="837"/>
      <c r="AX193" s="837"/>
      <c r="AY193" s="837"/>
      <c r="AZ193" s="837"/>
      <c r="BA193" s="837"/>
      <c r="BB193" s="837"/>
      <c r="BC193" s="837"/>
      <c r="BD193" s="837"/>
      <c r="BE193" s="837"/>
      <c r="BF193" s="93" t="s">
        <v>36</v>
      </c>
      <c r="BG193" s="56" t="s">
        <v>1399</v>
      </c>
      <c r="BH193" s="626" t="str">
        <f t="shared" ca="1" si="6"/>
        <v xml:space="preserve">3 NĂM 6 THÁNG 3 NGÀY </v>
      </c>
      <c r="BI193" s="74" t="s">
        <v>1425</v>
      </c>
      <c r="BJ193" s="33" t="str">
        <f>VLOOKUP(C193,Sheet5!$B$2:$G$253,6,0)</f>
        <v>092201005238</v>
      </c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108" t="s">
        <v>1426</v>
      </c>
      <c r="BW193" s="108"/>
      <c r="BX193" s="46" t="s">
        <v>232</v>
      </c>
      <c r="BY193" s="108" t="s">
        <v>1178</v>
      </c>
      <c r="BZ193" s="627" t="s">
        <v>731</v>
      </c>
      <c r="CA193" s="627"/>
      <c r="CB193" s="628" t="s">
        <v>1427</v>
      </c>
      <c r="CC193" s="108" t="s">
        <v>156</v>
      </c>
      <c r="CD193" s="108"/>
      <c r="CE193" s="56" t="s">
        <v>1055</v>
      </c>
      <c r="CF193" s="36">
        <f t="shared" ca="1" si="5"/>
        <v>24</v>
      </c>
    </row>
    <row r="194" spans="1:84" s="624" customFormat="1">
      <c r="A194" s="25">
        <f>IF(C194=0,"",SUBTOTAL(3,C$3:C194))</f>
        <v>192</v>
      </c>
      <c r="B194" s="86">
        <v>87</v>
      </c>
      <c r="C194" s="369" t="s">
        <v>1482</v>
      </c>
      <c r="D194" s="370" t="s">
        <v>1400</v>
      </c>
      <c r="E194" s="774">
        <f>VLOOKUP(C194,'chuyển xếp 2024'!$C$5:$W$328,17,0)</f>
        <v>5061000</v>
      </c>
      <c r="F194" s="774">
        <f>VLOOKUP(C194,'chuyển xếp 2024'!$C$5:$W$328,19,0)</f>
        <v>0</v>
      </c>
      <c r="G194" s="46" t="s">
        <v>32</v>
      </c>
      <c r="H194" s="56" t="s">
        <v>33</v>
      </c>
      <c r="I194" s="56" t="s">
        <v>34</v>
      </c>
      <c r="J194" s="46"/>
      <c r="K194" s="46" t="s">
        <v>671</v>
      </c>
      <c r="L194" s="107">
        <v>30912</v>
      </c>
      <c r="M194" s="75">
        <v>44973</v>
      </c>
      <c r="N194" s="847">
        <v>500000</v>
      </c>
      <c r="O194" s="837"/>
      <c r="P194" s="837"/>
      <c r="Q194" s="837"/>
      <c r="R194" s="837"/>
      <c r="S194" s="837"/>
      <c r="T194" s="837"/>
      <c r="U194" s="837"/>
      <c r="V194" s="837"/>
      <c r="W194" s="837"/>
      <c r="X194" s="837"/>
      <c r="Y194" s="837"/>
      <c r="Z194" s="837"/>
      <c r="AA194" s="837"/>
      <c r="AB194" s="837"/>
      <c r="AC194" s="837"/>
      <c r="AD194" s="837"/>
      <c r="AE194" s="837"/>
      <c r="AF194" s="837"/>
      <c r="AG194" s="837"/>
      <c r="AH194" s="837"/>
      <c r="AI194" s="837"/>
      <c r="AJ194" s="837"/>
      <c r="AK194" s="837"/>
      <c r="AL194" s="837"/>
      <c r="AM194" s="837"/>
      <c r="AN194" s="837"/>
      <c r="AO194" s="837"/>
      <c r="AP194" s="837"/>
      <c r="AQ194" s="837"/>
      <c r="AR194" s="837"/>
      <c r="AS194" s="837"/>
      <c r="AT194" s="837"/>
      <c r="AU194" s="837"/>
      <c r="AV194" s="837"/>
      <c r="AW194" s="837"/>
      <c r="AX194" s="837"/>
      <c r="AY194" s="837"/>
      <c r="AZ194" s="837"/>
      <c r="BA194" s="837"/>
      <c r="BB194" s="837"/>
      <c r="BC194" s="837"/>
      <c r="BD194" s="837"/>
      <c r="BE194" s="837"/>
      <c r="BF194" s="93" t="s">
        <v>36</v>
      </c>
      <c r="BG194" s="56" t="s">
        <v>1401</v>
      </c>
      <c r="BH194" s="626" t="str">
        <f t="shared" ca="1" si="6"/>
        <v xml:space="preserve">3 NĂM 6 THÁNG 3 NGÀY </v>
      </c>
      <c r="BI194" s="74" t="s">
        <v>1428</v>
      </c>
      <c r="BJ194" s="33" t="str">
        <f>VLOOKUP(C194,Sheet5!$B$2:$G$253,6,0)</f>
        <v>082084027185</v>
      </c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108" t="s">
        <v>1429</v>
      </c>
      <c r="BW194" s="108"/>
      <c r="BX194" s="46" t="s">
        <v>232</v>
      </c>
      <c r="BY194" s="108" t="s">
        <v>1430</v>
      </c>
      <c r="BZ194" s="627" t="s">
        <v>1431</v>
      </c>
      <c r="CA194" s="627" t="s">
        <v>1432</v>
      </c>
      <c r="CB194" s="628" t="s">
        <v>1433</v>
      </c>
      <c r="CC194" s="108" t="s">
        <v>156</v>
      </c>
      <c r="CD194" s="108"/>
      <c r="CE194" s="56" t="s">
        <v>1055</v>
      </c>
      <c r="CF194" s="36">
        <f t="shared" ca="1" si="5"/>
        <v>42</v>
      </c>
    </row>
    <row r="195" spans="1:84" s="624" customFormat="1">
      <c r="A195" s="25">
        <f>IF(C195=0,"",SUBTOTAL(3,C$3:C195))</f>
        <v>193</v>
      </c>
      <c r="B195" s="86">
        <v>88</v>
      </c>
      <c r="C195" s="369" t="s">
        <v>1486</v>
      </c>
      <c r="D195" s="370" t="s">
        <v>1405</v>
      </c>
      <c r="E195" s="774">
        <f>VLOOKUP(C195,'chuyển xếp 2024'!$C$5:$W$328,17,0)</f>
        <v>5061000</v>
      </c>
      <c r="F195" s="774">
        <f>VLOOKUP(C195,'chuyển xếp 2024'!$C$5:$W$328,19,0)</f>
        <v>0</v>
      </c>
      <c r="G195" s="46" t="s">
        <v>32</v>
      </c>
      <c r="H195" s="56" t="s">
        <v>33</v>
      </c>
      <c r="I195" s="56" t="s">
        <v>34</v>
      </c>
      <c r="J195" s="46"/>
      <c r="K195" s="46" t="s">
        <v>671</v>
      </c>
      <c r="L195" s="107">
        <v>27395</v>
      </c>
      <c r="M195" s="75">
        <v>44973</v>
      </c>
      <c r="N195" s="847">
        <v>500000</v>
      </c>
      <c r="O195" s="837"/>
      <c r="P195" s="837"/>
      <c r="Q195" s="837"/>
      <c r="R195" s="837"/>
      <c r="S195" s="837"/>
      <c r="T195" s="837"/>
      <c r="U195" s="837"/>
      <c r="V195" s="837"/>
      <c r="W195" s="837"/>
      <c r="X195" s="837"/>
      <c r="Y195" s="837"/>
      <c r="Z195" s="837"/>
      <c r="AA195" s="837"/>
      <c r="AB195" s="837"/>
      <c r="AC195" s="837"/>
      <c r="AD195" s="837"/>
      <c r="AE195" s="837"/>
      <c r="AF195" s="837"/>
      <c r="AG195" s="837"/>
      <c r="AH195" s="837"/>
      <c r="AI195" s="837"/>
      <c r="AJ195" s="837"/>
      <c r="AK195" s="837"/>
      <c r="AL195" s="837"/>
      <c r="AM195" s="837"/>
      <c r="AN195" s="837"/>
      <c r="AO195" s="837"/>
      <c r="AP195" s="837"/>
      <c r="AQ195" s="837"/>
      <c r="AR195" s="837"/>
      <c r="AS195" s="837"/>
      <c r="AT195" s="837"/>
      <c r="AU195" s="837"/>
      <c r="AV195" s="837"/>
      <c r="AW195" s="837"/>
      <c r="AX195" s="837"/>
      <c r="AY195" s="837"/>
      <c r="AZ195" s="837"/>
      <c r="BA195" s="837"/>
      <c r="BB195" s="837"/>
      <c r="BC195" s="837"/>
      <c r="BD195" s="837"/>
      <c r="BE195" s="837"/>
      <c r="BF195" s="93" t="s">
        <v>36</v>
      </c>
      <c r="BG195" s="56" t="s">
        <v>1406</v>
      </c>
      <c r="BH195" s="626" t="str">
        <f t="shared" ca="1" si="6"/>
        <v xml:space="preserve">3 NĂM 6 THÁNG 3 NGÀY </v>
      </c>
      <c r="BI195" s="74" t="s">
        <v>1437</v>
      </c>
      <c r="BJ195" s="33" t="str">
        <f>VLOOKUP(C195,Sheet5!$B$2:$G$253,6,0)</f>
        <v>092075008278</v>
      </c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108">
        <v>44447</v>
      </c>
      <c r="BW195" s="108"/>
      <c r="BX195" s="46" t="s">
        <v>232</v>
      </c>
      <c r="BY195" s="108" t="s">
        <v>1178</v>
      </c>
      <c r="BZ195" s="627" t="s">
        <v>1179</v>
      </c>
      <c r="CA195" s="627"/>
      <c r="CB195" s="628"/>
      <c r="CC195" s="108" t="s">
        <v>156</v>
      </c>
      <c r="CD195" s="108"/>
      <c r="CE195" s="56" t="s">
        <v>1055</v>
      </c>
      <c r="CF195" s="36">
        <f t="shared" ca="1" si="5"/>
        <v>51</v>
      </c>
    </row>
    <row r="196" spans="1:84" s="624" customFormat="1">
      <c r="A196" s="25">
        <f>IF(C196=0,"",SUBTOTAL(3,C$3:C196))</f>
        <v>194</v>
      </c>
      <c r="B196" s="86">
        <v>89</v>
      </c>
      <c r="C196" s="369" t="s">
        <v>1487</v>
      </c>
      <c r="D196" s="370" t="s">
        <v>1407</v>
      </c>
      <c r="E196" s="774" t="e">
        <f>VLOOKUP(C196,'chuyển xếp 2024'!$C$5:$W$328,17,0)</f>
        <v>#N/A</v>
      </c>
      <c r="F196" s="774" t="e">
        <f>VLOOKUP(C196,'chuyển xếp 2024'!$C$5:$W$328,19,0)</f>
        <v>#N/A</v>
      </c>
      <c r="G196" s="46" t="s">
        <v>32</v>
      </c>
      <c r="H196" s="56" t="s">
        <v>33</v>
      </c>
      <c r="I196" s="56" t="s">
        <v>34</v>
      </c>
      <c r="J196" s="46"/>
      <c r="K196" s="46" t="s">
        <v>671</v>
      </c>
      <c r="L196" s="107">
        <v>37258</v>
      </c>
      <c r="M196" s="75">
        <v>44973</v>
      </c>
      <c r="N196" s="847">
        <v>500000</v>
      </c>
      <c r="O196" s="837"/>
      <c r="P196" s="837"/>
      <c r="Q196" s="837"/>
      <c r="R196" s="837"/>
      <c r="S196" s="837"/>
      <c r="T196" s="837"/>
      <c r="U196" s="837"/>
      <c r="V196" s="837"/>
      <c r="W196" s="837"/>
      <c r="X196" s="837"/>
      <c r="Y196" s="837"/>
      <c r="Z196" s="837"/>
      <c r="AA196" s="837"/>
      <c r="AB196" s="837"/>
      <c r="AC196" s="837"/>
      <c r="AD196" s="837"/>
      <c r="AE196" s="837"/>
      <c r="AF196" s="837"/>
      <c r="AG196" s="837"/>
      <c r="AH196" s="837"/>
      <c r="AI196" s="837"/>
      <c r="AJ196" s="837"/>
      <c r="AK196" s="837"/>
      <c r="AL196" s="837"/>
      <c r="AM196" s="837"/>
      <c r="AN196" s="837"/>
      <c r="AO196" s="837"/>
      <c r="AP196" s="837"/>
      <c r="AQ196" s="837"/>
      <c r="AR196" s="837"/>
      <c r="AS196" s="837"/>
      <c r="AT196" s="837"/>
      <c r="AU196" s="837"/>
      <c r="AV196" s="837"/>
      <c r="AW196" s="837"/>
      <c r="AX196" s="837"/>
      <c r="AY196" s="837"/>
      <c r="AZ196" s="837"/>
      <c r="BA196" s="837"/>
      <c r="BB196" s="837"/>
      <c r="BC196" s="837"/>
      <c r="BD196" s="837"/>
      <c r="BE196" s="837"/>
      <c r="BF196" s="93" t="s">
        <v>36</v>
      </c>
      <c r="BG196" s="56" t="s">
        <v>1408</v>
      </c>
      <c r="BH196" s="626" t="str">
        <f t="shared" ca="1" si="6"/>
        <v xml:space="preserve">3 NĂM 6 THÁNG 3 NGÀY </v>
      </c>
      <c r="BI196" s="74" t="s">
        <v>1438</v>
      </c>
      <c r="BJ196" s="33" t="str">
        <f>VLOOKUP(C196,Sheet5!$B$2:$G$253,6,0)</f>
        <v>086202000734</v>
      </c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108">
        <v>44663</v>
      </c>
      <c r="BW196" s="108"/>
      <c r="BX196" s="46" t="s">
        <v>232</v>
      </c>
      <c r="BY196" s="108" t="s">
        <v>1439</v>
      </c>
      <c r="BZ196" s="627" t="s">
        <v>1440</v>
      </c>
      <c r="CA196" s="627"/>
      <c r="CB196" s="628"/>
      <c r="CC196" s="108" t="s">
        <v>156</v>
      </c>
      <c r="CD196" s="108"/>
      <c r="CE196" s="56" t="s">
        <v>1055</v>
      </c>
      <c r="CF196" s="36">
        <f t="shared" ca="1" si="5"/>
        <v>24</v>
      </c>
    </row>
    <row r="197" spans="1:84" s="624" customFormat="1">
      <c r="A197" s="25">
        <f>IF(C197=0,"",SUBTOTAL(3,C$3:C197))</f>
        <v>195</v>
      </c>
      <c r="B197" s="86">
        <v>90</v>
      </c>
      <c r="C197" s="369" t="s">
        <v>1489</v>
      </c>
      <c r="D197" s="370" t="s">
        <v>1410</v>
      </c>
      <c r="E197" s="774">
        <f>VLOOKUP(C197,'chuyển xếp 2024'!$C$5:$W$328,17,0)</f>
        <v>5061000</v>
      </c>
      <c r="F197" s="774">
        <f>VLOOKUP(C197,'chuyển xếp 2024'!$C$5:$W$328,19,0)</f>
        <v>0</v>
      </c>
      <c r="G197" s="46" t="s">
        <v>32</v>
      </c>
      <c r="H197" s="56" t="s">
        <v>33</v>
      </c>
      <c r="I197" s="56" t="s">
        <v>34</v>
      </c>
      <c r="J197" s="46"/>
      <c r="K197" s="46" t="s">
        <v>671</v>
      </c>
      <c r="L197" s="107">
        <v>29221</v>
      </c>
      <c r="M197" s="75">
        <v>44973</v>
      </c>
      <c r="N197" s="847">
        <v>500000</v>
      </c>
      <c r="O197" s="837"/>
      <c r="P197" s="837"/>
      <c r="Q197" s="837"/>
      <c r="R197" s="837"/>
      <c r="S197" s="837"/>
      <c r="T197" s="837"/>
      <c r="U197" s="837"/>
      <c r="V197" s="837"/>
      <c r="W197" s="837"/>
      <c r="X197" s="837"/>
      <c r="Y197" s="837"/>
      <c r="Z197" s="837"/>
      <c r="AA197" s="837"/>
      <c r="AB197" s="837"/>
      <c r="AC197" s="837"/>
      <c r="AD197" s="837"/>
      <c r="AE197" s="837"/>
      <c r="AF197" s="837"/>
      <c r="AG197" s="837"/>
      <c r="AH197" s="837"/>
      <c r="AI197" s="837"/>
      <c r="AJ197" s="837"/>
      <c r="AK197" s="837"/>
      <c r="AL197" s="837"/>
      <c r="AM197" s="837"/>
      <c r="AN197" s="837"/>
      <c r="AO197" s="837"/>
      <c r="AP197" s="837"/>
      <c r="AQ197" s="837"/>
      <c r="AR197" s="837"/>
      <c r="AS197" s="837"/>
      <c r="AT197" s="837"/>
      <c r="AU197" s="837"/>
      <c r="AV197" s="837"/>
      <c r="AW197" s="837"/>
      <c r="AX197" s="837"/>
      <c r="AY197" s="837"/>
      <c r="AZ197" s="837"/>
      <c r="BA197" s="837"/>
      <c r="BB197" s="837"/>
      <c r="BC197" s="837"/>
      <c r="BD197" s="837"/>
      <c r="BE197" s="837"/>
      <c r="BF197" s="93" t="s">
        <v>36</v>
      </c>
      <c r="BG197" s="56" t="s">
        <v>1411</v>
      </c>
      <c r="BH197" s="626" t="str">
        <f t="shared" ca="1" si="6"/>
        <v xml:space="preserve">3 NĂM 6 THÁNG 3 NGÀY </v>
      </c>
      <c r="BI197" s="74" t="s">
        <v>1442</v>
      </c>
      <c r="BJ197" s="33" t="str">
        <f>VLOOKUP(C197,Sheet5!$B$2:$G$253,6,0)</f>
        <v>092080005824</v>
      </c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108">
        <v>44422</v>
      </c>
      <c r="BW197" s="108"/>
      <c r="BX197" s="46" t="s">
        <v>232</v>
      </c>
      <c r="BY197" s="108" t="s">
        <v>1443</v>
      </c>
      <c r="BZ197" s="627" t="s">
        <v>1444</v>
      </c>
      <c r="CA197" s="627"/>
      <c r="CB197" s="628"/>
      <c r="CC197" s="108" t="s">
        <v>156</v>
      </c>
      <c r="CD197" s="108"/>
      <c r="CE197" s="56" t="s">
        <v>1055</v>
      </c>
      <c r="CF197" s="36">
        <f t="shared" ca="1" si="5"/>
        <v>46</v>
      </c>
    </row>
    <row r="198" spans="1:84" s="624" customFormat="1">
      <c r="A198" s="25">
        <f>IF(C198=0,"",SUBTOTAL(3,C$3:C198))</f>
        <v>196</v>
      </c>
      <c r="B198" s="86">
        <v>91</v>
      </c>
      <c r="C198" s="369" t="s">
        <v>1490</v>
      </c>
      <c r="D198" s="370" t="s">
        <v>1412</v>
      </c>
      <c r="E198" s="774">
        <f>VLOOKUP(C198,'chuyển xếp 2024'!$C$5:$W$328,17,0)</f>
        <v>5061000</v>
      </c>
      <c r="F198" s="774">
        <f>VLOOKUP(C198,'chuyển xếp 2024'!$C$5:$W$328,19,0)</f>
        <v>0</v>
      </c>
      <c r="G198" s="46" t="s">
        <v>32</v>
      </c>
      <c r="H198" s="56" t="s">
        <v>33</v>
      </c>
      <c r="I198" s="56" t="s">
        <v>34</v>
      </c>
      <c r="J198" s="46"/>
      <c r="K198" s="46" t="s">
        <v>671</v>
      </c>
      <c r="L198" s="107">
        <v>31652</v>
      </c>
      <c r="M198" s="75">
        <v>44973</v>
      </c>
      <c r="N198" s="847">
        <v>500000</v>
      </c>
      <c r="O198" s="837"/>
      <c r="P198" s="837"/>
      <c r="Q198" s="837"/>
      <c r="R198" s="837"/>
      <c r="S198" s="837"/>
      <c r="T198" s="837"/>
      <c r="U198" s="837"/>
      <c r="V198" s="837"/>
      <c r="W198" s="837"/>
      <c r="X198" s="837"/>
      <c r="Y198" s="837"/>
      <c r="Z198" s="837"/>
      <c r="AA198" s="837"/>
      <c r="AB198" s="837"/>
      <c r="AC198" s="837"/>
      <c r="AD198" s="837"/>
      <c r="AE198" s="837"/>
      <c r="AF198" s="837"/>
      <c r="AG198" s="837"/>
      <c r="AH198" s="837"/>
      <c r="AI198" s="837"/>
      <c r="AJ198" s="837"/>
      <c r="AK198" s="837"/>
      <c r="AL198" s="837"/>
      <c r="AM198" s="837"/>
      <c r="AN198" s="837"/>
      <c r="AO198" s="837"/>
      <c r="AP198" s="837"/>
      <c r="AQ198" s="837"/>
      <c r="AR198" s="837"/>
      <c r="AS198" s="837"/>
      <c r="AT198" s="837"/>
      <c r="AU198" s="837"/>
      <c r="AV198" s="837"/>
      <c r="AW198" s="837"/>
      <c r="AX198" s="837"/>
      <c r="AY198" s="837"/>
      <c r="AZ198" s="837"/>
      <c r="BA198" s="837"/>
      <c r="BB198" s="837"/>
      <c r="BC198" s="837"/>
      <c r="BD198" s="837"/>
      <c r="BE198" s="837"/>
      <c r="BF198" s="93" t="s">
        <v>36</v>
      </c>
      <c r="BG198" s="56" t="s">
        <v>1413</v>
      </c>
      <c r="BH198" s="626" t="str">
        <f t="shared" ca="1" si="6"/>
        <v xml:space="preserve">3 NĂM 6 THÁNG 3 NGÀY </v>
      </c>
      <c r="BI198" s="74" t="s">
        <v>1445</v>
      </c>
      <c r="BJ198" s="33" t="str">
        <f>VLOOKUP(C198,Sheet5!$B$2:$G$253,6,0)</f>
        <v>092086005960</v>
      </c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108">
        <v>44477</v>
      </c>
      <c r="BW198" s="108"/>
      <c r="BX198" s="46" t="s">
        <v>232</v>
      </c>
      <c r="BY198" s="108" t="s">
        <v>1446</v>
      </c>
      <c r="BZ198" s="627" t="s">
        <v>1447</v>
      </c>
      <c r="CA198" s="627"/>
      <c r="CB198" s="628"/>
      <c r="CC198" s="108" t="s">
        <v>156</v>
      </c>
      <c r="CD198" s="108"/>
      <c r="CE198" s="56" t="s">
        <v>1055</v>
      </c>
      <c r="CF198" s="36">
        <f t="shared" ca="1" si="5"/>
        <v>39</v>
      </c>
    </row>
    <row r="199" spans="1:84" s="624" customFormat="1">
      <c r="A199" s="25">
        <f>IF(C199=0,"",SUBTOTAL(3,C$3:C199))</f>
        <v>197</v>
      </c>
      <c r="B199" s="86">
        <v>92</v>
      </c>
      <c r="C199" s="369" t="s">
        <v>1494</v>
      </c>
      <c r="D199" s="370" t="s">
        <v>1420</v>
      </c>
      <c r="E199" s="774">
        <f>VLOOKUP(C199,'chuyển xếp 2024'!$C$5:$W$328,17,0)</f>
        <v>5061000</v>
      </c>
      <c r="F199" s="774">
        <f>VLOOKUP(C199,'chuyển xếp 2024'!$C$5:$W$328,19,0)</f>
        <v>0</v>
      </c>
      <c r="G199" s="46" t="s">
        <v>32</v>
      </c>
      <c r="H199" s="56" t="s">
        <v>33</v>
      </c>
      <c r="I199" s="56" t="s">
        <v>34</v>
      </c>
      <c r="J199" s="46"/>
      <c r="K199" s="46" t="s">
        <v>671</v>
      </c>
      <c r="L199" s="234">
        <v>30665</v>
      </c>
      <c r="M199" s="75">
        <v>44980</v>
      </c>
      <c r="N199" s="847">
        <v>500000</v>
      </c>
      <c r="O199" s="837"/>
      <c r="P199" s="837"/>
      <c r="Q199" s="837"/>
      <c r="R199" s="837"/>
      <c r="S199" s="837"/>
      <c r="T199" s="837"/>
      <c r="U199" s="837"/>
      <c r="V199" s="837"/>
      <c r="W199" s="837"/>
      <c r="X199" s="837"/>
      <c r="Y199" s="837"/>
      <c r="Z199" s="837"/>
      <c r="AA199" s="837"/>
      <c r="AB199" s="837"/>
      <c r="AC199" s="837"/>
      <c r="AD199" s="837"/>
      <c r="AE199" s="837"/>
      <c r="AF199" s="837"/>
      <c r="AG199" s="837"/>
      <c r="AH199" s="837"/>
      <c r="AI199" s="837"/>
      <c r="AJ199" s="837"/>
      <c r="AK199" s="837"/>
      <c r="AL199" s="837"/>
      <c r="AM199" s="837"/>
      <c r="AN199" s="837"/>
      <c r="AO199" s="837"/>
      <c r="AP199" s="837"/>
      <c r="AQ199" s="837"/>
      <c r="AR199" s="837"/>
      <c r="AS199" s="837"/>
      <c r="AT199" s="837"/>
      <c r="AU199" s="837"/>
      <c r="AV199" s="837"/>
      <c r="AW199" s="837"/>
      <c r="AX199" s="837"/>
      <c r="AY199" s="837"/>
      <c r="AZ199" s="837"/>
      <c r="BA199" s="837"/>
      <c r="BB199" s="837"/>
      <c r="BC199" s="837"/>
      <c r="BD199" s="837"/>
      <c r="BE199" s="837"/>
      <c r="BF199" s="93" t="s">
        <v>36</v>
      </c>
      <c r="BG199" s="56" t="s">
        <v>1418</v>
      </c>
      <c r="BH199" s="626" t="str">
        <f t="shared" ca="1" si="6"/>
        <v xml:space="preserve">3 NĂM 5 THÁNG 27 NGÀY </v>
      </c>
      <c r="BI199" s="74" t="s">
        <v>1452</v>
      </c>
      <c r="BJ199" s="33" t="str">
        <f>VLOOKUP(C199,Sheet5!$B$2:$G$253,6,0)</f>
        <v>092083012314</v>
      </c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108">
        <v>44447</v>
      </c>
      <c r="BW199" s="108"/>
      <c r="BX199" s="46" t="s">
        <v>232</v>
      </c>
      <c r="BY199" s="108" t="s">
        <v>1453</v>
      </c>
      <c r="BZ199" s="627" t="s">
        <v>1011</v>
      </c>
      <c r="CA199" s="627"/>
      <c r="CB199" s="628" t="s">
        <v>1454</v>
      </c>
      <c r="CC199" s="108" t="s">
        <v>156</v>
      </c>
      <c r="CD199" s="108"/>
      <c r="CE199" s="56" t="s">
        <v>1055</v>
      </c>
      <c r="CF199" s="36">
        <f t="shared" ca="1" si="5"/>
        <v>42</v>
      </c>
    </row>
    <row r="200" spans="1:84" s="624" customFormat="1">
      <c r="A200" s="25">
        <f>IF(C200=0,"",SUBTOTAL(3,C$3:C200))</f>
        <v>198</v>
      </c>
      <c r="B200" s="86">
        <v>93</v>
      </c>
      <c r="C200" s="369" t="s">
        <v>1928</v>
      </c>
      <c r="D200" s="370" t="s">
        <v>1873</v>
      </c>
      <c r="E200" s="774">
        <f>VLOOKUP(C200,'chuyển xếp 2024'!$C$5:$W$328,17,0)</f>
        <v>5061000</v>
      </c>
      <c r="F200" s="774">
        <f>VLOOKUP(C200,'chuyển xếp 2024'!$C$5:$W$328,19,0)</f>
        <v>0</v>
      </c>
      <c r="G200" s="46" t="s">
        <v>1872</v>
      </c>
      <c r="H200" s="56" t="s">
        <v>33</v>
      </c>
      <c r="I200" s="56" t="s">
        <v>34</v>
      </c>
      <c r="J200" s="46"/>
      <c r="K200" s="46" t="s">
        <v>671</v>
      </c>
      <c r="L200" s="234">
        <v>33407</v>
      </c>
      <c r="M200" s="75">
        <v>45170</v>
      </c>
      <c r="N200" s="847">
        <v>500000</v>
      </c>
      <c r="O200" s="837"/>
      <c r="P200" s="837"/>
      <c r="Q200" s="837"/>
      <c r="R200" s="837"/>
      <c r="S200" s="837"/>
      <c r="T200" s="837"/>
      <c r="U200" s="837"/>
      <c r="V200" s="837"/>
      <c r="W200" s="837"/>
      <c r="X200" s="837"/>
      <c r="Y200" s="837"/>
      <c r="Z200" s="837"/>
      <c r="AA200" s="837"/>
      <c r="AB200" s="837"/>
      <c r="AC200" s="837"/>
      <c r="AD200" s="837"/>
      <c r="AE200" s="837"/>
      <c r="AF200" s="837"/>
      <c r="AG200" s="837"/>
      <c r="AH200" s="837"/>
      <c r="AI200" s="837"/>
      <c r="AJ200" s="837"/>
      <c r="AK200" s="837"/>
      <c r="AL200" s="837"/>
      <c r="AM200" s="837"/>
      <c r="AN200" s="837"/>
      <c r="AO200" s="837"/>
      <c r="AP200" s="837"/>
      <c r="AQ200" s="837"/>
      <c r="AR200" s="837"/>
      <c r="AS200" s="837"/>
      <c r="AT200" s="837"/>
      <c r="AU200" s="837"/>
      <c r="AV200" s="837"/>
      <c r="AW200" s="837"/>
      <c r="AX200" s="837"/>
      <c r="AY200" s="837"/>
      <c r="AZ200" s="837"/>
      <c r="BA200" s="837"/>
      <c r="BB200" s="837"/>
      <c r="BC200" s="837"/>
      <c r="BD200" s="837"/>
      <c r="BE200" s="837"/>
      <c r="BF200" s="93" t="s">
        <v>36</v>
      </c>
      <c r="BG200" s="56" t="s">
        <v>1982</v>
      </c>
      <c r="BH200" s="626" t="str">
        <f t="shared" ca="1" si="6"/>
        <v xml:space="preserve">2 NĂM 11 THÁNG 18 NGÀY </v>
      </c>
      <c r="BI200" s="74" t="s">
        <v>1874</v>
      </c>
      <c r="BJ200" s="33" t="s">
        <v>1874</v>
      </c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108">
        <v>44270</v>
      </c>
      <c r="BW200" s="108"/>
      <c r="BX200" s="46" t="s">
        <v>232</v>
      </c>
      <c r="BY200" s="108" t="s">
        <v>1875</v>
      </c>
      <c r="BZ200" s="627" t="s">
        <v>1876</v>
      </c>
      <c r="CA200" s="627"/>
      <c r="CB200" s="628"/>
      <c r="CC200" s="108" t="s">
        <v>156</v>
      </c>
      <c r="CD200" s="108"/>
      <c r="CE200" s="56" t="s">
        <v>1055</v>
      </c>
      <c r="CF200" s="36">
        <f t="shared" ca="1" si="5"/>
        <v>35</v>
      </c>
    </row>
    <row r="201" spans="1:84" s="624" customFormat="1">
      <c r="A201" s="25">
        <f>IF(C201=0,"",SUBTOTAL(3,C$3:C201))</f>
        <v>199</v>
      </c>
      <c r="B201" s="86">
        <v>94</v>
      </c>
      <c r="C201" s="369" t="s">
        <v>1929</v>
      </c>
      <c r="D201" s="370" t="s">
        <v>1715</v>
      </c>
      <c r="E201" s="774">
        <f>VLOOKUP(C201,'chuyển xếp 2024'!$C$5:$W$328,17,0)</f>
        <v>5061000</v>
      </c>
      <c r="F201" s="774">
        <f>VLOOKUP(C201,'chuyển xếp 2024'!$C$5:$W$328,19,0)</f>
        <v>0</v>
      </c>
      <c r="G201" s="46" t="s">
        <v>1872</v>
      </c>
      <c r="H201" s="56" t="s">
        <v>33</v>
      </c>
      <c r="I201" s="56" t="s">
        <v>34</v>
      </c>
      <c r="J201" s="46"/>
      <c r="K201" s="46" t="s">
        <v>671</v>
      </c>
      <c r="L201" s="234">
        <v>36823</v>
      </c>
      <c r="M201" s="75">
        <v>45170</v>
      </c>
      <c r="N201" s="847">
        <v>500000</v>
      </c>
      <c r="O201" s="837"/>
      <c r="P201" s="837"/>
      <c r="Q201" s="837"/>
      <c r="R201" s="837"/>
      <c r="S201" s="837"/>
      <c r="T201" s="837"/>
      <c r="U201" s="837"/>
      <c r="V201" s="837"/>
      <c r="W201" s="837"/>
      <c r="X201" s="837"/>
      <c r="Y201" s="837"/>
      <c r="Z201" s="837"/>
      <c r="AA201" s="837"/>
      <c r="AB201" s="837"/>
      <c r="AC201" s="837"/>
      <c r="AD201" s="837"/>
      <c r="AE201" s="837"/>
      <c r="AF201" s="837"/>
      <c r="AG201" s="837"/>
      <c r="AH201" s="837"/>
      <c r="AI201" s="837"/>
      <c r="AJ201" s="837"/>
      <c r="AK201" s="837"/>
      <c r="AL201" s="837"/>
      <c r="AM201" s="837"/>
      <c r="AN201" s="837"/>
      <c r="AO201" s="837"/>
      <c r="AP201" s="837"/>
      <c r="AQ201" s="837"/>
      <c r="AR201" s="837"/>
      <c r="AS201" s="837"/>
      <c r="AT201" s="837"/>
      <c r="AU201" s="837"/>
      <c r="AV201" s="837"/>
      <c r="AW201" s="837"/>
      <c r="AX201" s="837"/>
      <c r="AY201" s="837"/>
      <c r="AZ201" s="837"/>
      <c r="BA201" s="837"/>
      <c r="BB201" s="837"/>
      <c r="BC201" s="837"/>
      <c r="BD201" s="837"/>
      <c r="BE201" s="837"/>
      <c r="BF201" s="93" t="s">
        <v>36</v>
      </c>
      <c r="BG201" s="56" t="s">
        <v>1983</v>
      </c>
      <c r="BH201" s="626" t="str">
        <f t="shared" ca="1" si="6"/>
        <v xml:space="preserve">2 NĂM 11 THÁNG 18 NGÀY </v>
      </c>
      <c r="BI201" s="74" t="s">
        <v>1877</v>
      </c>
      <c r="BJ201" s="33" t="s">
        <v>1877</v>
      </c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108">
        <v>44866</v>
      </c>
      <c r="BW201" s="108"/>
      <c r="BX201" s="46" t="s">
        <v>232</v>
      </c>
      <c r="BY201" s="108" t="s">
        <v>1878</v>
      </c>
      <c r="BZ201" s="627" t="s">
        <v>1879</v>
      </c>
      <c r="CA201" s="627"/>
      <c r="CB201" s="628"/>
      <c r="CC201" s="108" t="s">
        <v>156</v>
      </c>
      <c r="CD201" s="108"/>
      <c r="CE201" s="56" t="s">
        <v>1055</v>
      </c>
      <c r="CF201" s="36">
        <f t="shared" ca="1" si="5"/>
        <v>25</v>
      </c>
    </row>
    <row r="202" spans="1:84" s="624" customFormat="1">
      <c r="A202" s="25">
        <f>IF(C202=0,"",SUBTOTAL(3,C$3:C202))</f>
        <v>200</v>
      </c>
      <c r="B202" s="86">
        <v>95</v>
      </c>
      <c r="C202" s="369" t="s">
        <v>1932</v>
      </c>
      <c r="D202" s="370" t="s">
        <v>1881</v>
      </c>
      <c r="E202" s="774" t="e">
        <f>VLOOKUP(C202,'chuyển xếp 2024'!$C$5:$W$328,17,0)</f>
        <v>#N/A</v>
      </c>
      <c r="F202" s="774" t="e">
        <f>VLOOKUP(C202,'chuyển xếp 2024'!$C$5:$W$328,19,0)</f>
        <v>#N/A</v>
      </c>
      <c r="G202" s="46" t="s">
        <v>1872</v>
      </c>
      <c r="H202" s="56" t="s">
        <v>33</v>
      </c>
      <c r="I202" s="56" t="s">
        <v>34</v>
      </c>
      <c r="J202" s="46"/>
      <c r="K202" s="46" t="s">
        <v>671</v>
      </c>
      <c r="L202" s="234">
        <v>36627</v>
      </c>
      <c r="M202" s="75">
        <v>45170</v>
      </c>
      <c r="N202" s="847">
        <v>500000</v>
      </c>
      <c r="O202" s="837"/>
      <c r="P202" s="837"/>
      <c r="Q202" s="837"/>
      <c r="R202" s="837"/>
      <c r="S202" s="837"/>
      <c r="T202" s="837"/>
      <c r="U202" s="837"/>
      <c r="V202" s="837"/>
      <c r="W202" s="837"/>
      <c r="X202" s="837"/>
      <c r="Y202" s="837"/>
      <c r="Z202" s="837"/>
      <c r="AA202" s="837"/>
      <c r="AB202" s="837"/>
      <c r="AC202" s="837"/>
      <c r="AD202" s="837"/>
      <c r="AE202" s="837"/>
      <c r="AF202" s="837"/>
      <c r="AG202" s="837"/>
      <c r="AH202" s="837"/>
      <c r="AI202" s="837"/>
      <c r="AJ202" s="837"/>
      <c r="AK202" s="837"/>
      <c r="AL202" s="837"/>
      <c r="AM202" s="837"/>
      <c r="AN202" s="837"/>
      <c r="AO202" s="837"/>
      <c r="AP202" s="837"/>
      <c r="AQ202" s="837"/>
      <c r="AR202" s="837"/>
      <c r="AS202" s="837"/>
      <c r="AT202" s="837"/>
      <c r="AU202" s="837"/>
      <c r="AV202" s="837"/>
      <c r="AW202" s="837"/>
      <c r="AX202" s="837"/>
      <c r="AY202" s="837"/>
      <c r="AZ202" s="837"/>
      <c r="BA202" s="837"/>
      <c r="BB202" s="837"/>
      <c r="BC202" s="837"/>
      <c r="BD202" s="837"/>
      <c r="BE202" s="837"/>
      <c r="BF202" s="93" t="s">
        <v>36</v>
      </c>
      <c r="BG202" s="56" t="s">
        <v>1984</v>
      </c>
      <c r="BH202" s="626" t="str">
        <f t="shared" ca="1" si="6"/>
        <v xml:space="preserve">2 NĂM 11 THÁNG 18 NGÀY </v>
      </c>
      <c r="BI202" s="74" t="s">
        <v>1882</v>
      </c>
      <c r="BJ202" s="33" t="s">
        <v>1882</v>
      </c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108">
        <v>44989</v>
      </c>
      <c r="BW202" s="108"/>
      <c r="BX202" s="46" t="s">
        <v>232</v>
      </c>
      <c r="BY202" s="108" t="s">
        <v>1883</v>
      </c>
      <c r="BZ202" s="627" t="s">
        <v>731</v>
      </c>
      <c r="CA202" s="627"/>
      <c r="CB202" s="628"/>
      <c r="CC202" s="108" t="s">
        <v>156</v>
      </c>
      <c r="CD202" s="108"/>
      <c r="CE202" s="56" t="s">
        <v>1055</v>
      </c>
      <c r="CF202" s="36">
        <f t="shared" ca="1" si="5"/>
        <v>26</v>
      </c>
    </row>
    <row r="203" spans="1:84" s="624" customFormat="1">
      <c r="A203" s="25">
        <f>IF(C203=0,"",SUBTOTAL(3,C$3:C203))</f>
        <v>201</v>
      </c>
      <c r="B203" s="86">
        <v>96</v>
      </c>
      <c r="C203" s="369" t="s">
        <v>1933</v>
      </c>
      <c r="D203" s="370" t="s">
        <v>1624</v>
      </c>
      <c r="E203" s="774">
        <f>VLOOKUP(C203,'chuyển xếp 2024'!$C$5:$W$328,17,0)</f>
        <v>5061000</v>
      </c>
      <c r="F203" s="774">
        <f>VLOOKUP(C203,'chuyển xếp 2024'!$C$5:$W$328,19,0)</f>
        <v>0</v>
      </c>
      <c r="G203" s="46" t="s">
        <v>1872</v>
      </c>
      <c r="H203" s="56" t="s">
        <v>33</v>
      </c>
      <c r="I203" s="56" t="s">
        <v>34</v>
      </c>
      <c r="J203" s="46"/>
      <c r="K203" s="46" t="s">
        <v>671</v>
      </c>
      <c r="L203" s="234">
        <v>30885</v>
      </c>
      <c r="M203" s="75">
        <v>45170</v>
      </c>
      <c r="N203" s="847">
        <v>500000</v>
      </c>
      <c r="O203" s="837"/>
      <c r="P203" s="837"/>
      <c r="Q203" s="837"/>
      <c r="R203" s="837"/>
      <c r="S203" s="837"/>
      <c r="T203" s="837"/>
      <c r="U203" s="837"/>
      <c r="V203" s="837"/>
      <c r="W203" s="837"/>
      <c r="X203" s="837"/>
      <c r="Y203" s="837"/>
      <c r="Z203" s="837"/>
      <c r="AA203" s="837"/>
      <c r="AB203" s="837"/>
      <c r="AC203" s="837"/>
      <c r="AD203" s="837"/>
      <c r="AE203" s="837"/>
      <c r="AF203" s="837"/>
      <c r="AG203" s="837"/>
      <c r="AH203" s="837"/>
      <c r="AI203" s="837"/>
      <c r="AJ203" s="837"/>
      <c r="AK203" s="837"/>
      <c r="AL203" s="837"/>
      <c r="AM203" s="837"/>
      <c r="AN203" s="837"/>
      <c r="AO203" s="837"/>
      <c r="AP203" s="837"/>
      <c r="AQ203" s="837"/>
      <c r="AR203" s="837"/>
      <c r="AS203" s="837"/>
      <c r="AT203" s="837"/>
      <c r="AU203" s="837"/>
      <c r="AV203" s="837"/>
      <c r="AW203" s="837"/>
      <c r="AX203" s="837"/>
      <c r="AY203" s="837"/>
      <c r="AZ203" s="837"/>
      <c r="BA203" s="837"/>
      <c r="BB203" s="837"/>
      <c r="BC203" s="837"/>
      <c r="BD203" s="837"/>
      <c r="BE203" s="837"/>
      <c r="BF203" s="93" t="s">
        <v>36</v>
      </c>
      <c r="BG203" s="56" t="s">
        <v>1985</v>
      </c>
      <c r="BH203" s="626" t="str">
        <f t="shared" ca="1" si="6"/>
        <v xml:space="preserve">2 NĂM 11 THÁNG 18 NGÀY </v>
      </c>
      <c r="BI203" s="74" t="s">
        <v>1884</v>
      </c>
      <c r="BJ203" s="33" t="s">
        <v>1884</v>
      </c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108">
        <v>44326</v>
      </c>
      <c r="BW203" s="108"/>
      <c r="BX203" s="46" t="s">
        <v>232</v>
      </c>
      <c r="BY203" s="108" t="s">
        <v>1451</v>
      </c>
      <c r="BZ203" s="627" t="s">
        <v>756</v>
      </c>
      <c r="CA203" s="627"/>
      <c r="CB203" s="628"/>
      <c r="CC203" s="108" t="s">
        <v>156</v>
      </c>
      <c r="CD203" s="108"/>
      <c r="CE203" s="56" t="s">
        <v>1055</v>
      </c>
      <c r="CF203" s="36">
        <f t="shared" ref="CF203:CF253" ca="1" si="7">DATEDIF(L203,TODAY(),"y")</f>
        <v>42</v>
      </c>
    </row>
    <row r="204" spans="1:84" s="624" customFormat="1">
      <c r="A204" s="25">
        <f>IF(C204=0,"",SUBTOTAL(3,C$3:C204))</f>
        <v>202</v>
      </c>
      <c r="B204" s="86">
        <v>97</v>
      </c>
      <c r="C204" s="369" t="s">
        <v>1934</v>
      </c>
      <c r="D204" s="370" t="s">
        <v>1885</v>
      </c>
      <c r="E204" s="774">
        <f>VLOOKUP(C204,'chuyển xếp 2024'!$C$5:$W$328,17,0)</f>
        <v>5061000</v>
      </c>
      <c r="F204" s="774">
        <f>VLOOKUP(C204,'chuyển xếp 2024'!$C$5:$W$328,19,0)</f>
        <v>0</v>
      </c>
      <c r="G204" s="46" t="s">
        <v>1872</v>
      </c>
      <c r="H204" s="56" t="s">
        <v>33</v>
      </c>
      <c r="I204" s="56" t="s">
        <v>34</v>
      </c>
      <c r="J204" s="46"/>
      <c r="K204" s="46" t="s">
        <v>671</v>
      </c>
      <c r="L204" s="234">
        <v>34485</v>
      </c>
      <c r="M204" s="75">
        <v>45170</v>
      </c>
      <c r="N204" s="847">
        <v>500000</v>
      </c>
      <c r="O204" s="837"/>
      <c r="P204" s="837"/>
      <c r="Q204" s="837"/>
      <c r="R204" s="837"/>
      <c r="S204" s="837"/>
      <c r="T204" s="837"/>
      <c r="U204" s="837"/>
      <c r="V204" s="837"/>
      <c r="W204" s="837"/>
      <c r="X204" s="837"/>
      <c r="Y204" s="837"/>
      <c r="Z204" s="837"/>
      <c r="AA204" s="837"/>
      <c r="AB204" s="837"/>
      <c r="AC204" s="837"/>
      <c r="AD204" s="837"/>
      <c r="AE204" s="837"/>
      <c r="AF204" s="837"/>
      <c r="AG204" s="837"/>
      <c r="AH204" s="837"/>
      <c r="AI204" s="837"/>
      <c r="AJ204" s="837"/>
      <c r="AK204" s="837"/>
      <c r="AL204" s="837"/>
      <c r="AM204" s="837"/>
      <c r="AN204" s="837"/>
      <c r="AO204" s="837"/>
      <c r="AP204" s="837"/>
      <c r="AQ204" s="837"/>
      <c r="AR204" s="837"/>
      <c r="AS204" s="837"/>
      <c r="AT204" s="837"/>
      <c r="AU204" s="837"/>
      <c r="AV204" s="837"/>
      <c r="AW204" s="837"/>
      <c r="AX204" s="837"/>
      <c r="AY204" s="837"/>
      <c r="AZ204" s="837"/>
      <c r="BA204" s="837"/>
      <c r="BB204" s="837"/>
      <c r="BC204" s="837"/>
      <c r="BD204" s="837"/>
      <c r="BE204" s="837"/>
      <c r="BF204" s="93" t="s">
        <v>36</v>
      </c>
      <c r="BG204" s="56" t="s">
        <v>1986</v>
      </c>
      <c r="BH204" s="626" t="str">
        <f t="shared" ca="1" si="6"/>
        <v xml:space="preserve">2 NĂM 11 THÁNG 18 NGÀY </v>
      </c>
      <c r="BI204" s="74" t="s">
        <v>1886</v>
      </c>
      <c r="BJ204" s="33" t="s">
        <v>1886</v>
      </c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108">
        <v>44428</v>
      </c>
      <c r="BW204" s="108"/>
      <c r="BX204" s="46" t="s">
        <v>232</v>
      </c>
      <c r="BY204" s="108" t="s">
        <v>1883</v>
      </c>
      <c r="BZ204" s="627" t="s">
        <v>1887</v>
      </c>
      <c r="CA204" s="627"/>
      <c r="CB204" s="628"/>
      <c r="CC204" s="108" t="s">
        <v>156</v>
      </c>
      <c r="CD204" s="108"/>
      <c r="CE204" s="56" t="s">
        <v>1055</v>
      </c>
      <c r="CF204" s="36">
        <f t="shared" ca="1" si="7"/>
        <v>32</v>
      </c>
    </row>
    <row r="205" spans="1:84" s="624" customFormat="1">
      <c r="A205" s="25">
        <f>IF(C205=0,"",SUBTOTAL(3,C$3:C205))</f>
        <v>203</v>
      </c>
      <c r="B205" s="86">
        <v>98</v>
      </c>
      <c r="C205" s="369" t="s">
        <v>1935</v>
      </c>
      <c r="D205" s="370" t="s">
        <v>1709</v>
      </c>
      <c r="E205" s="774">
        <f>VLOOKUP(C205,'chuyển xếp 2024'!$C$5:$W$328,17,0)</f>
        <v>5061000</v>
      </c>
      <c r="F205" s="774">
        <f>VLOOKUP(C205,'chuyển xếp 2024'!$C$5:$W$328,19,0)</f>
        <v>0</v>
      </c>
      <c r="G205" s="46" t="s">
        <v>1872</v>
      </c>
      <c r="H205" s="56" t="s">
        <v>33</v>
      </c>
      <c r="I205" s="56" t="s">
        <v>34</v>
      </c>
      <c r="J205" s="46"/>
      <c r="K205" s="46" t="s">
        <v>671</v>
      </c>
      <c r="L205" s="234">
        <v>33236</v>
      </c>
      <c r="M205" s="75">
        <v>45170</v>
      </c>
      <c r="N205" s="847">
        <v>500000</v>
      </c>
      <c r="O205" s="837"/>
      <c r="P205" s="837"/>
      <c r="Q205" s="837"/>
      <c r="R205" s="837"/>
      <c r="S205" s="837"/>
      <c r="T205" s="837"/>
      <c r="U205" s="837"/>
      <c r="V205" s="837"/>
      <c r="W205" s="837"/>
      <c r="X205" s="837"/>
      <c r="Y205" s="837"/>
      <c r="Z205" s="837"/>
      <c r="AA205" s="837"/>
      <c r="AB205" s="837"/>
      <c r="AC205" s="837"/>
      <c r="AD205" s="837"/>
      <c r="AE205" s="837"/>
      <c r="AF205" s="837"/>
      <c r="AG205" s="837"/>
      <c r="AH205" s="837"/>
      <c r="AI205" s="837"/>
      <c r="AJ205" s="837"/>
      <c r="AK205" s="837"/>
      <c r="AL205" s="837"/>
      <c r="AM205" s="837"/>
      <c r="AN205" s="837"/>
      <c r="AO205" s="837"/>
      <c r="AP205" s="837"/>
      <c r="AQ205" s="837"/>
      <c r="AR205" s="837"/>
      <c r="AS205" s="837"/>
      <c r="AT205" s="837"/>
      <c r="AU205" s="837"/>
      <c r="AV205" s="837"/>
      <c r="AW205" s="837"/>
      <c r="AX205" s="837"/>
      <c r="AY205" s="837"/>
      <c r="AZ205" s="837"/>
      <c r="BA205" s="837"/>
      <c r="BB205" s="837"/>
      <c r="BC205" s="837"/>
      <c r="BD205" s="837"/>
      <c r="BE205" s="837"/>
      <c r="BF205" s="93" t="s">
        <v>36</v>
      </c>
      <c r="BG205" s="56" t="s">
        <v>1987</v>
      </c>
      <c r="BH205" s="626" t="str">
        <f t="shared" ca="1" si="6"/>
        <v xml:space="preserve">2 NĂM 11 THÁNG 18 NGÀY </v>
      </c>
      <c r="BI205" s="74" t="s">
        <v>1888</v>
      </c>
      <c r="BJ205" s="33" t="s">
        <v>1888</v>
      </c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108">
        <v>44522</v>
      </c>
      <c r="BW205" s="108"/>
      <c r="BX205" s="46" t="s">
        <v>232</v>
      </c>
      <c r="BY205" s="108" t="s">
        <v>1883</v>
      </c>
      <c r="BZ205" s="627" t="s">
        <v>953</v>
      </c>
      <c r="CA205" s="627"/>
      <c r="CB205" s="628"/>
      <c r="CC205" s="108" t="s">
        <v>156</v>
      </c>
      <c r="CD205" s="108"/>
      <c r="CE205" s="56" t="s">
        <v>1055</v>
      </c>
      <c r="CF205" s="36">
        <f t="shared" ca="1" si="7"/>
        <v>35</v>
      </c>
    </row>
    <row r="206" spans="1:84" s="624" customFormat="1">
      <c r="A206" s="25">
        <f>IF(C206=0,"",SUBTOTAL(3,C$3:C206))</f>
        <v>204</v>
      </c>
      <c r="B206" s="86">
        <v>99</v>
      </c>
      <c r="C206" s="369" t="s">
        <v>1936</v>
      </c>
      <c r="D206" s="370" t="s">
        <v>1889</v>
      </c>
      <c r="E206" s="774" t="e">
        <f>VLOOKUP(C206,'chuyển xếp 2024'!$C$5:$W$328,17,0)</f>
        <v>#N/A</v>
      </c>
      <c r="F206" s="774" t="e">
        <f>VLOOKUP(C206,'chuyển xếp 2024'!$C$5:$W$328,19,0)</f>
        <v>#N/A</v>
      </c>
      <c r="G206" s="46" t="s">
        <v>1872</v>
      </c>
      <c r="H206" s="56" t="s">
        <v>33</v>
      </c>
      <c r="I206" s="56" t="s">
        <v>34</v>
      </c>
      <c r="J206" s="46"/>
      <c r="K206" s="46" t="s">
        <v>671</v>
      </c>
      <c r="L206" s="234">
        <v>37577</v>
      </c>
      <c r="M206" s="75">
        <v>45170</v>
      </c>
      <c r="N206" s="847">
        <v>500000</v>
      </c>
      <c r="O206" s="837"/>
      <c r="P206" s="837"/>
      <c r="Q206" s="837"/>
      <c r="R206" s="837"/>
      <c r="S206" s="837"/>
      <c r="T206" s="837"/>
      <c r="U206" s="837"/>
      <c r="V206" s="837"/>
      <c r="W206" s="837"/>
      <c r="X206" s="837"/>
      <c r="Y206" s="837"/>
      <c r="Z206" s="837"/>
      <c r="AA206" s="837"/>
      <c r="AB206" s="837"/>
      <c r="AC206" s="837"/>
      <c r="AD206" s="837"/>
      <c r="AE206" s="837"/>
      <c r="AF206" s="837"/>
      <c r="AG206" s="837"/>
      <c r="AH206" s="837"/>
      <c r="AI206" s="837"/>
      <c r="AJ206" s="837"/>
      <c r="AK206" s="837"/>
      <c r="AL206" s="837"/>
      <c r="AM206" s="837"/>
      <c r="AN206" s="837"/>
      <c r="AO206" s="837"/>
      <c r="AP206" s="837"/>
      <c r="AQ206" s="837"/>
      <c r="AR206" s="837"/>
      <c r="AS206" s="837"/>
      <c r="AT206" s="837"/>
      <c r="AU206" s="837"/>
      <c r="AV206" s="837"/>
      <c r="AW206" s="837"/>
      <c r="AX206" s="837"/>
      <c r="AY206" s="837"/>
      <c r="AZ206" s="837"/>
      <c r="BA206" s="837"/>
      <c r="BB206" s="837"/>
      <c r="BC206" s="837"/>
      <c r="BD206" s="837"/>
      <c r="BE206" s="837"/>
      <c r="BF206" s="93" t="s">
        <v>36</v>
      </c>
      <c r="BG206" s="56" t="s">
        <v>1988</v>
      </c>
      <c r="BH206" s="626" t="str">
        <f t="shared" ref="BH206:BH220" ca="1" si="8">DATEDIF(M206,TODAY(),"Y") &amp; " NĂM " &amp;DATEDIF(M206,TODAY(),"YM") &amp; " THÁNG " &amp; DATEDIF(M206,TODAY(), "MD") &amp; " NGÀY "</f>
        <v xml:space="preserve">2 NĂM 11 THÁNG 18 NGÀY </v>
      </c>
      <c r="BI206" s="74" t="s">
        <v>1890</v>
      </c>
      <c r="BJ206" s="33" t="s">
        <v>1890</v>
      </c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108">
        <v>44379</v>
      </c>
      <c r="BW206" s="108"/>
      <c r="BX206" s="46" t="s">
        <v>232</v>
      </c>
      <c r="BY206" s="108" t="s">
        <v>1891</v>
      </c>
      <c r="BZ206" s="627" t="s">
        <v>1892</v>
      </c>
      <c r="CA206" s="627"/>
      <c r="CB206" s="628"/>
      <c r="CC206" s="108" t="s">
        <v>156</v>
      </c>
      <c r="CD206" s="108"/>
      <c r="CE206" s="56" t="s">
        <v>1055</v>
      </c>
      <c r="CF206" s="36">
        <f t="shared" ca="1" si="7"/>
        <v>23</v>
      </c>
    </row>
    <row r="207" spans="1:84" s="624" customFormat="1">
      <c r="A207" s="25">
        <f>IF(C207=0,"",SUBTOTAL(3,C$3:C207))</f>
        <v>205</v>
      </c>
      <c r="B207" s="86">
        <v>100</v>
      </c>
      <c r="C207" s="369" t="s">
        <v>1937</v>
      </c>
      <c r="D207" s="370" t="s">
        <v>1893</v>
      </c>
      <c r="E207" s="774" t="e">
        <f>VLOOKUP(C207,'chuyển xếp 2024'!$C$5:$W$328,17,0)</f>
        <v>#N/A</v>
      </c>
      <c r="F207" s="774" t="e">
        <f>VLOOKUP(C207,'chuyển xếp 2024'!$C$5:$W$328,19,0)</f>
        <v>#N/A</v>
      </c>
      <c r="G207" s="46" t="s">
        <v>1872</v>
      </c>
      <c r="H207" s="56" t="s">
        <v>33</v>
      </c>
      <c r="I207" s="56" t="s">
        <v>34</v>
      </c>
      <c r="J207" s="46"/>
      <c r="K207" s="46" t="s">
        <v>671</v>
      </c>
      <c r="L207" s="234">
        <v>34517</v>
      </c>
      <c r="M207" s="75">
        <v>45170</v>
      </c>
      <c r="N207" s="847">
        <v>500000</v>
      </c>
      <c r="O207" s="837"/>
      <c r="P207" s="837"/>
      <c r="Q207" s="837"/>
      <c r="R207" s="837"/>
      <c r="S207" s="837"/>
      <c r="T207" s="837"/>
      <c r="U207" s="837"/>
      <c r="V207" s="837"/>
      <c r="W207" s="837"/>
      <c r="X207" s="837"/>
      <c r="Y207" s="837"/>
      <c r="Z207" s="837"/>
      <c r="AA207" s="837"/>
      <c r="AB207" s="837"/>
      <c r="AC207" s="837"/>
      <c r="AD207" s="837"/>
      <c r="AE207" s="837"/>
      <c r="AF207" s="837"/>
      <c r="AG207" s="837"/>
      <c r="AH207" s="837"/>
      <c r="AI207" s="837"/>
      <c r="AJ207" s="837"/>
      <c r="AK207" s="837"/>
      <c r="AL207" s="837"/>
      <c r="AM207" s="837"/>
      <c r="AN207" s="837"/>
      <c r="AO207" s="837"/>
      <c r="AP207" s="837"/>
      <c r="AQ207" s="837"/>
      <c r="AR207" s="837"/>
      <c r="AS207" s="837"/>
      <c r="AT207" s="837"/>
      <c r="AU207" s="837"/>
      <c r="AV207" s="837"/>
      <c r="AW207" s="837"/>
      <c r="AX207" s="837"/>
      <c r="AY207" s="837"/>
      <c r="AZ207" s="837"/>
      <c r="BA207" s="837"/>
      <c r="BB207" s="837"/>
      <c r="BC207" s="837"/>
      <c r="BD207" s="837"/>
      <c r="BE207" s="837"/>
      <c r="BF207" s="93" t="s">
        <v>36</v>
      </c>
      <c r="BG207" s="56" t="s">
        <v>1989</v>
      </c>
      <c r="BH207" s="626" t="str">
        <f t="shared" ca="1" si="8"/>
        <v xml:space="preserve">2 NĂM 11 THÁNG 18 NGÀY </v>
      </c>
      <c r="BI207" s="74" t="s">
        <v>1894</v>
      </c>
      <c r="BJ207" s="33" t="s">
        <v>1894</v>
      </c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108">
        <v>44417</v>
      </c>
      <c r="BW207" s="108"/>
      <c r="BX207" s="46" t="s">
        <v>232</v>
      </c>
      <c r="BY207" s="108" t="s">
        <v>1891</v>
      </c>
      <c r="BZ207" s="627" t="s">
        <v>1892</v>
      </c>
      <c r="CA207" s="627"/>
      <c r="CB207" s="628"/>
      <c r="CC207" s="108" t="s">
        <v>156</v>
      </c>
      <c r="CD207" s="108"/>
      <c r="CE207" s="56" t="s">
        <v>1055</v>
      </c>
      <c r="CF207" s="36">
        <f t="shared" ca="1" si="7"/>
        <v>32</v>
      </c>
    </row>
    <row r="208" spans="1:84" s="624" customFormat="1">
      <c r="A208" s="25">
        <f>IF(C208=0,"",SUBTOTAL(3,C$3:C208))</f>
        <v>206</v>
      </c>
      <c r="B208" s="86">
        <v>101</v>
      </c>
      <c r="C208" s="369" t="s">
        <v>1938</v>
      </c>
      <c r="D208" s="370" t="s">
        <v>1646</v>
      </c>
      <c r="E208" s="774">
        <f>VLOOKUP(C208,'chuyển xếp 2024'!$C$5:$W$328,17,0)</f>
        <v>5061000</v>
      </c>
      <c r="F208" s="774">
        <f>VLOOKUP(C208,'chuyển xếp 2024'!$C$5:$W$328,19,0)</f>
        <v>0</v>
      </c>
      <c r="G208" s="46" t="s">
        <v>1872</v>
      </c>
      <c r="H208" s="56" t="s">
        <v>33</v>
      </c>
      <c r="I208" s="56" t="s">
        <v>34</v>
      </c>
      <c r="J208" s="46"/>
      <c r="K208" s="46" t="s">
        <v>671</v>
      </c>
      <c r="L208" s="234">
        <v>29426</v>
      </c>
      <c r="M208" s="75">
        <v>45170</v>
      </c>
      <c r="N208" s="847">
        <v>500000</v>
      </c>
      <c r="O208" s="837"/>
      <c r="P208" s="837"/>
      <c r="Q208" s="837"/>
      <c r="R208" s="837"/>
      <c r="S208" s="837"/>
      <c r="T208" s="837"/>
      <c r="U208" s="837"/>
      <c r="V208" s="837"/>
      <c r="W208" s="837"/>
      <c r="X208" s="837"/>
      <c r="Y208" s="837"/>
      <c r="Z208" s="837"/>
      <c r="AA208" s="837"/>
      <c r="AB208" s="837"/>
      <c r="AC208" s="837"/>
      <c r="AD208" s="837"/>
      <c r="AE208" s="837"/>
      <c r="AF208" s="837"/>
      <c r="AG208" s="837"/>
      <c r="AH208" s="837"/>
      <c r="AI208" s="837"/>
      <c r="AJ208" s="837"/>
      <c r="AK208" s="837"/>
      <c r="AL208" s="837"/>
      <c r="AM208" s="837"/>
      <c r="AN208" s="837"/>
      <c r="AO208" s="837"/>
      <c r="AP208" s="837"/>
      <c r="AQ208" s="837"/>
      <c r="AR208" s="837"/>
      <c r="AS208" s="837"/>
      <c r="AT208" s="837"/>
      <c r="AU208" s="837"/>
      <c r="AV208" s="837"/>
      <c r="AW208" s="837"/>
      <c r="AX208" s="837"/>
      <c r="AY208" s="837"/>
      <c r="AZ208" s="837"/>
      <c r="BA208" s="837"/>
      <c r="BB208" s="837"/>
      <c r="BC208" s="837"/>
      <c r="BD208" s="837"/>
      <c r="BE208" s="837"/>
      <c r="BF208" s="93" t="s">
        <v>36</v>
      </c>
      <c r="BG208" s="56" t="s">
        <v>1990</v>
      </c>
      <c r="BH208" s="626" t="str">
        <f t="shared" ca="1" si="8"/>
        <v xml:space="preserve">2 NĂM 11 THÁNG 18 NGÀY </v>
      </c>
      <c r="BI208" s="74" t="s">
        <v>1895</v>
      </c>
      <c r="BJ208" s="33" t="s">
        <v>1895</v>
      </c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108">
        <v>44326</v>
      </c>
      <c r="BW208" s="108"/>
      <c r="BX208" s="46" t="s">
        <v>232</v>
      </c>
      <c r="BY208" s="108" t="s">
        <v>1896</v>
      </c>
      <c r="BZ208" s="627" t="s">
        <v>1897</v>
      </c>
      <c r="CA208" s="627"/>
      <c r="CB208" s="628"/>
      <c r="CC208" s="108" t="s">
        <v>156</v>
      </c>
      <c r="CD208" s="108"/>
      <c r="CE208" s="56" t="s">
        <v>1055</v>
      </c>
      <c r="CF208" s="36">
        <f t="shared" ca="1" si="7"/>
        <v>46</v>
      </c>
    </row>
    <row r="209" spans="1:84" s="624" customFormat="1">
      <c r="A209" s="25">
        <f>IF(C209=0,"",SUBTOTAL(3,C$3:C209))</f>
        <v>207</v>
      </c>
      <c r="B209" s="86">
        <v>102</v>
      </c>
      <c r="C209" s="369" t="s">
        <v>1939</v>
      </c>
      <c r="D209" s="370" t="s">
        <v>1207</v>
      </c>
      <c r="E209" s="774">
        <f>VLOOKUP(C209,'chuyển xếp 2024'!$C$5:$W$328,17,0)</f>
        <v>5061000</v>
      </c>
      <c r="F209" s="774">
        <f>VLOOKUP(C209,'chuyển xếp 2024'!$C$5:$W$328,19,0)</f>
        <v>0</v>
      </c>
      <c r="G209" s="46" t="s">
        <v>1872</v>
      </c>
      <c r="H209" s="56" t="s">
        <v>33</v>
      </c>
      <c r="I209" s="56" t="s">
        <v>34</v>
      </c>
      <c r="J209" s="46"/>
      <c r="K209" s="46" t="s">
        <v>671</v>
      </c>
      <c r="L209" s="234">
        <v>35591</v>
      </c>
      <c r="M209" s="75">
        <v>45170</v>
      </c>
      <c r="N209" s="847">
        <v>500000</v>
      </c>
      <c r="O209" s="837"/>
      <c r="P209" s="837"/>
      <c r="Q209" s="837"/>
      <c r="R209" s="837"/>
      <c r="S209" s="837"/>
      <c r="T209" s="837"/>
      <c r="U209" s="837"/>
      <c r="V209" s="837"/>
      <c r="W209" s="837"/>
      <c r="X209" s="837"/>
      <c r="Y209" s="837"/>
      <c r="Z209" s="837"/>
      <c r="AA209" s="837"/>
      <c r="AB209" s="837"/>
      <c r="AC209" s="837"/>
      <c r="AD209" s="837"/>
      <c r="AE209" s="837"/>
      <c r="AF209" s="837"/>
      <c r="AG209" s="837"/>
      <c r="AH209" s="837"/>
      <c r="AI209" s="837"/>
      <c r="AJ209" s="837"/>
      <c r="AK209" s="837"/>
      <c r="AL209" s="837"/>
      <c r="AM209" s="837"/>
      <c r="AN209" s="837"/>
      <c r="AO209" s="837"/>
      <c r="AP209" s="837"/>
      <c r="AQ209" s="837"/>
      <c r="AR209" s="837"/>
      <c r="AS209" s="837"/>
      <c r="AT209" s="837"/>
      <c r="AU209" s="837"/>
      <c r="AV209" s="837"/>
      <c r="AW209" s="837"/>
      <c r="AX209" s="837"/>
      <c r="AY209" s="837"/>
      <c r="AZ209" s="837"/>
      <c r="BA209" s="837"/>
      <c r="BB209" s="837"/>
      <c r="BC209" s="837"/>
      <c r="BD209" s="837"/>
      <c r="BE209" s="837"/>
      <c r="BF209" s="93" t="s">
        <v>36</v>
      </c>
      <c r="BG209" s="56" t="s">
        <v>1991</v>
      </c>
      <c r="BH209" s="626" t="str">
        <f t="shared" ca="1" si="8"/>
        <v xml:space="preserve">2 NĂM 11 THÁNG 18 NGÀY </v>
      </c>
      <c r="BI209" s="74" t="s">
        <v>1898</v>
      </c>
      <c r="BJ209" s="33" t="s">
        <v>1898</v>
      </c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108">
        <v>44765</v>
      </c>
      <c r="BW209" s="108"/>
      <c r="BX209" s="46" t="s">
        <v>232</v>
      </c>
      <c r="BY209" s="108" t="s">
        <v>1899</v>
      </c>
      <c r="BZ209" s="627" t="s">
        <v>1900</v>
      </c>
      <c r="CA209" s="627"/>
      <c r="CB209" s="628"/>
      <c r="CC209" s="108" t="s">
        <v>156</v>
      </c>
      <c r="CD209" s="108"/>
      <c r="CE209" s="56" t="s">
        <v>1055</v>
      </c>
      <c r="CF209" s="36">
        <f t="shared" ca="1" si="7"/>
        <v>29</v>
      </c>
    </row>
    <row r="210" spans="1:84" s="624" customFormat="1">
      <c r="A210" s="25">
        <f>IF(C210=0,"",SUBTOTAL(3,C$3:C210))</f>
        <v>208</v>
      </c>
      <c r="B210" s="86">
        <v>103</v>
      </c>
      <c r="C210" s="369" t="s">
        <v>1940</v>
      </c>
      <c r="D210" s="370" t="s">
        <v>1685</v>
      </c>
      <c r="E210" s="774">
        <f>VLOOKUP(C210,'chuyển xếp 2024'!$C$5:$W$328,17,0)</f>
        <v>5061000</v>
      </c>
      <c r="F210" s="774">
        <f>VLOOKUP(C210,'chuyển xếp 2024'!$C$5:$W$328,19,0)</f>
        <v>0</v>
      </c>
      <c r="G210" s="46" t="s">
        <v>1872</v>
      </c>
      <c r="H210" s="56" t="s">
        <v>33</v>
      </c>
      <c r="I210" s="56" t="s">
        <v>34</v>
      </c>
      <c r="J210" s="46"/>
      <c r="K210" s="46" t="s">
        <v>671</v>
      </c>
      <c r="L210" s="234">
        <v>31413</v>
      </c>
      <c r="M210" s="75">
        <v>45170</v>
      </c>
      <c r="N210" s="847">
        <v>500000</v>
      </c>
      <c r="O210" s="837"/>
      <c r="P210" s="837"/>
      <c r="Q210" s="837"/>
      <c r="R210" s="837"/>
      <c r="S210" s="837"/>
      <c r="T210" s="837"/>
      <c r="U210" s="837"/>
      <c r="V210" s="837"/>
      <c r="W210" s="837"/>
      <c r="X210" s="837"/>
      <c r="Y210" s="837"/>
      <c r="Z210" s="837"/>
      <c r="AA210" s="837"/>
      <c r="AB210" s="837"/>
      <c r="AC210" s="837"/>
      <c r="AD210" s="837"/>
      <c r="AE210" s="837"/>
      <c r="AF210" s="837"/>
      <c r="AG210" s="837"/>
      <c r="AH210" s="837"/>
      <c r="AI210" s="837"/>
      <c r="AJ210" s="837"/>
      <c r="AK210" s="837"/>
      <c r="AL210" s="837"/>
      <c r="AM210" s="837"/>
      <c r="AN210" s="837"/>
      <c r="AO210" s="837"/>
      <c r="AP210" s="837"/>
      <c r="AQ210" s="837"/>
      <c r="AR210" s="837"/>
      <c r="AS210" s="837"/>
      <c r="AT210" s="837"/>
      <c r="AU210" s="837"/>
      <c r="AV210" s="837"/>
      <c r="AW210" s="837"/>
      <c r="AX210" s="837"/>
      <c r="AY210" s="837"/>
      <c r="AZ210" s="837"/>
      <c r="BA210" s="837"/>
      <c r="BB210" s="837"/>
      <c r="BC210" s="837"/>
      <c r="BD210" s="837"/>
      <c r="BE210" s="837"/>
      <c r="BF210" s="93" t="s">
        <v>36</v>
      </c>
      <c r="BG210" s="56" t="s">
        <v>1992</v>
      </c>
      <c r="BH210" s="626" t="str">
        <f t="shared" ca="1" si="8"/>
        <v xml:space="preserve">2 NĂM 11 THÁNG 18 NGÀY </v>
      </c>
      <c r="BI210" s="74" t="s">
        <v>1901</v>
      </c>
      <c r="BJ210" s="33" t="s">
        <v>1901</v>
      </c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108">
        <v>44822</v>
      </c>
      <c r="BW210" s="108"/>
      <c r="BX210" s="46" t="s">
        <v>232</v>
      </c>
      <c r="BY210" s="108" t="s">
        <v>1902</v>
      </c>
      <c r="BZ210" s="627" t="s">
        <v>1903</v>
      </c>
      <c r="CA210" s="627"/>
      <c r="CB210" s="628"/>
      <c r="CC210" s="108" t="s">
        <v>156</v>
      </c>
      <c r="CD210" s="108"/>
      <c r="CE210" s="56" t="s">
        <v>1055</v>
      </c>
      <c r="CF210" s="36">
        <f t="shared" ca="1" si="7"/>
        <v>40</v>
      </c>
    </row>
    <row r="211" spans="1:84" s="624" customFormat="1">
      <c r="A211" s="25">
        <f>IF(C211=0,"",SUBTOTAL(3,C$3:C211))</f>
        <v>209</v>
      </c>
      <c r="B211" s="86">
        <v>104</v>
      </c>
      <c r="C211" s="369" t="s">
        <v>1942</v>
      </c>
      <c r="D211" s="370" t="s">
        <v>1904</v>
      </c>
      <c r="E211" s="774">
        <f>VLOOKUP(C211,'chuyển xếp 2024'!$C$5:$W$328,17,0)</f>
        <v>5061000</v>
      </c>
      <c r="F211" s="774">
        <f>VLOOKUP(C211,'chuyển xếp 2024'!$C$5:$W$328,19,0)</f>
        <v>0</v>
      </c>
      <c r="G211" s="46" t="s">
        <v>1872</v>
      </c>
      <c r="H211" s="56" t="s">
        <v>33</v>
      </c>
      <c r="I211" s="56" t="s">
        <v>34</v>
      </c>
      <c r="J211" s="46"/>
      <c r="K211" s="46" t="s">
        <v>671</v>
      </c>
      <c r="L211" s="234">
        <v>36874</v>
      </c>
      <c r="M211" s="75">
        <v>45170</v>
      </c>
      <c r="N211" s="847">
        <v>500000</v>
      </c>
      <c r="O211" s="837"/>
      <c r="P211" s="837"/>
      <c r="Q211" s="837"/>
      <c r="R211" s="837"/>
      <c r="S211" s="837"/>
      <c r="T211" s="837"/>
      <c r="U211" s="837"/>
      <c r="V211" s="837"/>
      <c r="W211" s="837"/>
      <c r="X211" s="837"/>
      <c r="Y211" s="837"/>
      <c r="Z211" s="837"/>
      <c r="AA211" s="837"/>
      <c r="AB211" s="837"/>
      <c r="AC211" s="837"/>
      <c r="AD211" s="837"/>
      <c r="AE211" s="837"/>
      <c r="AF211" s="837"/>
      <c r="AG211" s="837"/>
      <c r="AH211" s="837"/>
      <c r="AI211" s="837"/>
      <c r="AJ211" s="837"/>
      <c r="AK211" s="837"/>
      <c r="AL211" s="837"/>
      <c r="AM211" s="837"/>
      <c r="AN211" s="837"/>
      <c r="AO211" s="837"/>
      <c r="AP211" s="837"/>
      <c r="AQ211" s="837"/>
      <c r="AR211" s="837"/>
      <c r="AS211" s="837"/>
      <c r="AT211" s="837"/>
      <c r="AU211" s="837"/>
      <c r="AV211" s="837"/>
      <c r="AW211" s="837"/>
      <c r="AX211" s="837"/>
      <c r="AY211" s="837"/>
      <c r="AZ211" s="837"/>
      <c r="BA211" s="837"/>
      <c r="BB211" s="837"/>
      <c r="BC211" s="837"/>
      <c r="BD211" s="837"/>
      <c r="BE211" s="837"/>
      <c r="BF211" s="93" t="s">
        <v>36</v>
      </c>
      <c r="BG211" s="56" t="s">
        <v>1993</v>
      </c>
      <c r="BH211" s="626" t="str">
        <f t="shared" ca="1" si="8"/>
        <v xml:space="preserve">2 NĂM 11 THÁNG 18 NGÀY </v>
      </c>
      <c r="BI211" s="74" t="s">
        <v>1905</v>
      </c>
      <c r="BJ211" s="33" t="s">
        <v>1905</v>
      </c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108">
        <v>44605</v>
      </c>
      <c r="BW211" s="108"/>
      <c r="BX211" s="46" t="s">
        <v>232</v>
      </c>
      <c r="BY211" s="108" t="s">
        <v>1906</v>
      </c>
      <c r="BZ211" s="627" t="s">
        <v>1907</v>
      </c>
      <c r="CA211" s="627"/>
      <c r="CB211" s="628"/>
      <c r="CC211" s="108" t="s">
        <v>156</v>
      </c>
      <c r="CD211" s="108"/>
      <c r="CE211" s="56" t="s">
        <v>1055</v>
      </c>
      <c r="CF211" s="36">
        <f t="shared" ca="1" si="7"/>
        <v>25</v>
      </c>
    </row>
    <row r="212" spans="1:84" s="624" customFormat="1">
      <c r="A212" s="25">
        <f>IF(C212=0,"",SUBTOTAL(3,C$3:C212))</f>
        <v>210</v>
      </c>
      <c r="B212" s="86">
        <v>105</v>
      </c>
      <c r="C212" s="369" t="s">
        <v>1943</v>
      </c>
      <c r="D212" s="370" t="s">
        <v>1908</v>
      </c>
      <c r="E212" s="774">
        <f>VLOOKUP(C212,'chuyển xếp 2024'!$C$5:$W$328,17,0)</f>
        <v>5061000</v>
      </c>
      <c r="F212" s="774">
        <f>VLOOKUP(C212,'chuyển xếp 2024'!$C$5:$W$328,19,0)</f>
        <v>0</v>
      </c>
      <c r="G212" s="46" t="s">
        <v>1872</v>
      </c>
      <c r="H212" s="56" t="s">
        <v>33</v>
      </c>
      <c r="I212" s="56" t="s">
        <v>34</v>
      </c>
      <c r="J212" s="46"/>
      <c r="K212" s="46" t="s">
        <v>671</v>
      </c>
      <c r="L212" s="234">
        <v>36601</v>
      </c>
      <c r="M212" s="75">
        <v>45170</v>
      </c>
      <c r="N212" s="847">
        <v>500000</v>
      </c>
      <c r="O212" s="837"/>
      <c r="P212" s="837"/>
      <c r="Q212" s="837"/>
      <c r="R212" s="837"/>
      <c r="S212" s="837"/>
      <c r="T212" s="837"/>
      <c r="U212" s="837"/>
      <c r="V212" s="837"/>
      <c r="W212" s="837"/>
      <c r="X212" s="837"/>
      <c r="Y212" s="837"/>
      <c r="Z212" s="837"/>
      <c r="AA212" s="837"/>
      <c r="AB212" s="837"/>
      <c r="AC212" s="837"/>
      <c r="AD212" s="837"/>
      <c r="AE212" s="837"/>
      <c r="AF212" s="837"/>
      <c r="AG212" s="837"/>
      <c r="AH212" s="837"/>
      <c r="AI212" s="837"/>
      <c r="AJ212" s="837"/>
      <c r="AK212" s="837"/>
      <c r="AL212" s="837"/>
      <c r="AM212" s="837"/>
      <c r="AN212" s="837"/>
      <c r="AO212" s="837"/>
      <c r="AP212" s="837"/>
      <c r="AQ212" s="837"/>
      <c r="AR212" s="837"/>
      <c r="AS212" s="837"/>
      <c r="AT212" s="837"/>
      <c r="AU212" s="837"/>
      <c r="AV212" s="837"/>
      <c r="AW212" s="837"/>
      <c r="AX212" s="837"/>
      <c r="AY212" s="837"/>
      <c r="AZ212" s="837"/>
      <c r="BA212" s="837"/>
      <c r="BB212" s="837"/>
      <c r="BC212" s="837"/>
      <c r="BD212" s="837"/>
      <c r="BE212" s="837"/>
      <c r="BF212" s="93" t="s">
        <v>36</v>
      </c>
      <c r="BG212" s="56" t="s">
        <v>1962</v>
      </c>
      <c r="BH212" s="626" t="str">
        <f t="shared" ca="1" si="8"/>
        <v xml:space="preserve">2 NĂM 11 THÁNG 18 NGÀY </v>
      </c>
      <c r="BI212" s="74" t="s">
        <v>1909</v>
      </c>
      <c r="BJ212" s="33" t="s">
        <v>1909</v>
      </c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108">
        <v>44439</v>
      </c>
      <c r="BW212" s="108"/>
      <c r="BX212" s="46" t="s">
        <v>232</v>
      </c>
      <c r="BY212" s="108" t="s">
        <v>1896</v>
      </c>
      <c r="BZ212" s="627" t="s">
        <v>1897</v>
      </c>
      <c r="CA212" s="627"/>
      <c r="CB212" s="628"/>
      <c r="CC212" s="108" t="s">
        <v>156</v>
      </c>
      <c r="CD212" s="108"/>
      <c r="CE212" s="56" t="s">
        <v>1055</v>
      </c>
      <c r="CF212" s="36">
        <f t="shared" ca="1" si="7"/>
        <v>26</v>
      </c>
    </row>
    <row r="213" spans="1:84" s="624" customFormat="1">
      <c r="A213" s="25">
        <f>IF(C213=0,"",SUBTOTAL(3,C$3:C213))</f>
        <v>211</v>
      </c>
      <c r="B213" s="86">
        <v>106</v>
      </c>
      <c r="C213" s="369" t="s">
        <v>1944</v>
      </c>
      <c r="D213" s="370" t="s">
        <v>1719</v>
      </c>
      <c r="E213" s="774">
        <f>VLOOKUP(C213,'chuyển xếp 2024'!$C$5:$W$328,17,0)</f>
        <v>5061000</v>
      </c>
      <c r="F213" s="774">
        <f>VLOOKUP(C213,'chuyển xếp 2024'!$C$5:$W$328,19,0)</f>
        <v>0</v>
      </c>
      <c r="G213" s="46" t="s">
        <v>1872</v>
      </c>
      <c r="H213" s="56" t="s">
        <v>33</v>
      </c>
      <c r="I213" s="56" t="s">
        <v>34</v>
      </c>
      <c r="J213" s="46"/>
      <c r="K213" s="46" t="s">
        <v>671</v>
      </c>
      <c r="L213" s="234">
        <v>31895</v>
      </c>
      <c r="M213" s="75">
        <v>45170</v>
      </c>
      <c r="N213" s="847">
        <v>500000</v>
      </c>
      <c r="O213" s="837"/>
      <c r="P213" s="837"/>
      <c r="Q213" s="837"/>
      <c r="R213" s="837"/>
      <c r="S213" s="837"/>
      <c r="T213" s="837"/>
      <c r="U213" s="837"/>
      <c r="V213" s="837"/>
      <c r="W213" s="837"/>
      <c r="X213" s="837"/>
      <c r="Y213" s="837"/>
      <c r="Z213" s="837"/>
      <c r="AA213" s="837"/>
      <c r="AB213" s="837"/>
      <c r="AC213" s="837"/>
      <c r="AD213" s="837"/>
      <c r="AE213" s="837"/>
      <c r="AF213" s="837"/>
      <c r="AG213" s="837"/>
      <c r="AH213" s="837"/>
      <c r="AI213" s="837"/>
      <c r="AJ213" s="837"/>
      <c r="AK213" s="837"/>
      <c r="AL213" s="837"/>
      <c r="AM213" s="837"/>
      <c r="AN213" s="837"/>
      <c r="AO213" s="837"/>
      <c r="AP213" s="837"/>
      <c r="AQ213" s="837"/>
      <c r="AR213" s="837"/>
      <c r="AS213" s="837"/>
      <c r="AT213" s="837"/>
      <c r="AU213" s="837"/>
      <c r="AV213" s="837"/>
      <c r="AW213" s="837"/>
      <c r="AX213" s="837"/>
      <c r="AY213" s="837"/>
      <c r="AZ213" s="837"/>
      <c r="BA213" s="837"/>
      <c r="BB213" s="837"/>
      <c r="BC213" s="837"/>
      <c r="BD213" s="837"/>
      <c r="BE213" s="837"/>
      <c r="BF213" s="93" t="s">
        <v>36</v>
      </c>
      <c r="BG213" s="56" t="s">
        <v>1994</v>
      </c>
      <c r="BH213" s="626" t="str">
        <f t="shared" ca="1" si="8"/>
        <v xml:space="preserve">2 NĂM 11 THÁNG 18 NGÀY </v>
      </c>
      <c r="BI213" s="74" t="s">
        <v>1910</v>
      </c>
      <c r="BJ213" s="33" t="s">
        <v>1910</v>
      </c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108">
        <v>44326</v>
      </c>
      <c r="BW213" s="108"/>
      <c r="BX213" s="46" t="s">
        <v>232</v>
      </c>
      <c r="BY213" s="108" t="s">
        <v>1878</v>
      </c>
      <c r="BZ213" s="627" t="s">
        <v>1911</v>
      </c>
      <c r="CA213" s="627"/>
      <c r="CB213" s="628"/>
      <c r="CC213" s="108" t="s">
        <v>156</v>
      </c>
      <c r="CD213" s="108"/>
      <c r="CE213" s="56" t="s">
        <v>1055</v>
      </c>
      <c r="CF213" s="36">
        <f t="shared" ca="1" si="7"/>
        <v>39</v>
      </c>
    </row>
    <row r="214" spans="1:84" s="624" customFormat="1">
      <c r="A214" s="25">
        <f>IF(C214=0,"",SUBTOTAL(3,C$3:C214))</f>
        <v>212</v>
      </c>
      <c r="B214" s="86">
        <v>107</v>
      </c>
      <c r="C214" s="369" t="s">
        <v>1945</v>
      </c>
      <c r="D214" s="370" t="s">
        <v>1912</v>
      </c>
      <c r="E214" s="774">
        <f>VLOOKUP(C214,'chuyển xếp 2024'!$C$5:$W$328,17,0)</f>
        <v>5061000</v>
      </c>
      <c r="F214" s="774">
        <f>VLOOKUP(C214,'chuyển xếp 2024'!$C$5:$W$328,19,0)</f>
        <v>0</v>
      </c>
      <c r="G214" s="63" t="s">
        <v>63</v>
      </c>
      <c r="H214" s="56" t="s">
        <v>33</v>
      </c>
      <c r="I214" s="56" t="s">
        <v>34</v>
      </c>
      <c r="J214" s="46"/>
      <c r="K214" s="46" t="s">
        <v>671</v>
      </c>
      <c r="L214" s="234">
        <v>38233</v>
      </c>
      <c r="M214" s="75">
        <v>45170</v>
      </c>
      <c r="N214" s="847">
        <v>500000</v>
      </c>
      <c r="O214" s="837"/>
      <c r="P214" s="837"/>
      <c r="Q214" s="837"/>
      <c r="R214" s="837"/>
      <c r="S214" s="837"/>
      <c r="T214" s="837"/>
      <c r="U214" s="837"/>
      <c r="V214" s="837"/>
      <c r="W214" s="837"/>
      <c r="X214" s="837"/>
      <c r="Y214" s="837"/>
      <c r="Z214" s="837"/>
      <c r="AA214" s="837"/>
      <c r="AB214" s="837"/>
      <c r="AC214" s="837"/>
      <c r="AD214" s="837"/>
      <c r="AE214" s="837"/>
      <c r="AF214" s="837"/>
      <c r="AG214" s="837"/>
      <c r="AH214" s="837"/>
      <c r="AI214" s="837"/>
      <c r="AJ214" s="837"/>
      <c r="AK214" s="837"/>
      <c r="AL214" s="837"/>
      <c r="AM214" s="837"/>
      <c r="AN214" s="837"/>
      <c r="AO214" s="837"/>
      <c r="AP214" s="837"/>
      <c r="AQ214" s="837"/>
      <c r="AR214" s="837"/>
      <c r="AS214" s="837"/>
      <c r="AT214" s="837"/>
      <c r="AU214" s="837"/>
      <c r="AV214" s="837"/>
      <c r="AW214" s="837"/>
      <c r="AX214" s="837"/>
      <c r="AY214" s="837"/>
      <c r="AZ214" s="837"/>
      <c r="BA214" s="837"/>
      <c r="BB214" s="837"/>
      <c r="BC214" s="837"/>
      <c r="BD214" s="837"/>
      <c r="BE214" s="837"/>
      <c r="BF214" s="93" t="s">
        <v>36</v>
      </c>
      <c r="BG214" s="56" t="s">
        <v>1995</v>
      </c>
      <c r="BH214" s="626" t="str">
        <f t="shared" ca="1" si="8"/>
        <v xml:space="preserve">2 NĂM 11 THÁNG 18 NGÀY </v>
      </c>
      <c r="BI214" s="74" t="s">
        <v>1913</v>
      </c>
      <c r="BJ214" s="33" t="s">
        <v>1913</v>
      </c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108">
        <v>44422</v>
      </c>
      <c r="BW214" s="108"/>
      <c r="BX214" s="46" t="s">
        <v>232</v>
      </c>
      <c r="BY214" s="108" t="s">
        <v>1914</v>
      </c>
      <c r="BZ214" s="627" t="s">
        <v>1135</v>
      </c>
      <c r="CA214" s="627"/>
      <c r="CB214" s="628"/>
      <c r="CC214" s="108" t="s">
        <v>156</v>
      </c>
      <c r="CD214" s="108"/>
      <c r="CE214" s="56" t="s">
        <v>1055</v>
      </c>
      <c r="CF214" s="36">
        <f t="shared" ca="1" si="7"/>
        <v>21</v>
      </c>
    </row>
    <row r="215" spans="1:84" s="624" customFormat="1">
      <c r="A215" s="25">
        <f>IF(C215=0,"",SUBTOTAL(3,C$3:C215))</f>
        <v>213</v>
      </c>
      <c r="B215" s="86">
        <v>108</v>
      </c>
      <c r="C215" s="369" t="s">
        <v>1946</v>
      </c>
      <c r="D215" s="370" t="s">
        <v>1915</v>
      </c>
      <c r="E215" s="774">
        <f>VLOOKUP(C215,'chuyển xếp 2024'!$C$5:$W$328,17,0)</f>
        <v>5061000</v>
      </c>
      <c r="F215" s="774">
        <f>VLOOKUP(C215,'chuyển xếp 2024'!$C$5:$W$328,19,0)</f>
        <v>0</v>
      </c>
      <c r="G215" s="63" t="s">
        <v>63</v>
      </c>
      <c r="H215" s="56" t="s">
        <v>33</v>
      </c>
      <c r="I215" s="56" t="s">
        <v>34</v>
      </c>
      <c r="J215" s="46"/>
      <c r="K215" s="46" t="s">
        <v>671</v>
      </c>
      <c r="L215" s="234">
        <v>32092</v>
      </c>
      <c r="M215" s="75">
        <v>45170</v>
      </c>
      <c r="N215" s="847">
        <v>500000</v>
      </c>
      <c r="O215" s="837"/>
      <c r="P215" s="837"/>
      <c r="Q215" s="837"/>
      <c r="R215" s="837"/>
      <c r="S215" s="837"/>
      <c r="T215" s="837"/>
      <c r="U215" s="837"/>
      <c r="V215" s="837"/>
      <c r="W215" s="837"/>
      <c r="X215" s="837"/>
      <c r="Y215" s="837"/>
      <c r="Z215" s="837"/>
      <c r="AA215" s="837"/>
      <c r="AB215" s="837"/>
      <c r="AC215" s="837"/>
      <c r="AD215" s="837"/>
      <c r="AE215" s="837"/>
      <c r="AF215" s="837"/>
      <c r="AG215" s="837"/>
      <c r="AH215" s="837"/>
      <c r="AI215" s="837"/>
      <c r="AJ215" s="837"/>
      <c r="AK215" s="837"/>
      <c r="AL215" s="837"/>
      <c r="AM215" s="837"/>
      <c r="AN215" s="837"/>
      <c r="AO215" s="837"/>
      <c r="AP215" s="837"/>
      <c r="AQ215" s="837"/>
      <c r="AR215" s="837"/>
      <c r="AS215" s="837"/>
      <c r="AT215" s="837"/>
      <c r="AU215" s="837"/>
      <c r="AV215" s="837"/>
      <c r="AW215" s="837"/>
      <c r="AX215" s="837"/>
      <c r="AY215" s="837"/>
      <c r="AZ215" s="837"/>
      <c r="BA215" s="837"/>
      <c r="BB215" s="837"/>
      <c r="BC215" s="837"/>
      <c r="BD215" s="837"/>
      <c r="BE215" s="837"/>
      <c r="BF215" s="93" t="s">
        <v>36</v>
      </c>
      <c r="BG215" s="56" t="s">
        <v>1996</v>
      </c>
      <c r="BH215" s="626" t="str">
        <f t="shared" ca="1" si="8"/>
        <v xml:space="preserve">2 NĂM 11 THÁNG 18 NGÀY </v>
      </c>
      <c r="BI215" s="74" t="s">
        <v>1916</v>
      </c>
      <c r="BJ215" s="33" t="s">
        <v>1916</v>
      </c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108">
        <v>44418</v>
      </c>
      <c r="BW215" s="108"/>
      <c r="BX215" s="46" t="s">
        <v>232</v>
      </c>
      <c r="BY215" s="108" t="s">
        <v>1883</v>
      </c>
      <c r="BZ215" s="627" t="s">
        <v>1179</v>
      </c>
      <c r="CA215" s="627"/>
      <c r="CB215" s="628"/>
      <c r="CC215" s="108" t="s">
        <v>156</v>
      </c>
      <c r="CD215" s="108"/>
      <c r="CE215" s="56" t="s">
        <v>1055</v>
      </c>
      <c r="CF215" s="36">
        <f t="shared" ca="1" si="7"/>
        <v>38</v>
      </c>
    </row>
    <row r="216" spans="1:84" s="624" customFormat="1">
      <c r="A216" s="25">
        <f>IF(C216=0,"",SUBTOTAL(3,C$3:C216))</f>
        <v>214</v>
      </c>
      <c r="B216" s="86">
        <v>109</v>
      </c>
      <c r="C216" s="369" t="s">
        <v>1948</v>
      </c>
      <c r="D216" s="370" t="s">
        <v>1918</v>
      </c>
      <c r="E216" s="774">
        <f>VLOOKUP(C216,'chuyển xếp 2024'!$C$5:$W$328,17,0)</f>
        <v>5061000</v>
      </c>
      <c r="F216" s="774">
        <f>VLOOKUP(C216,'chuyển xếp 2024'!$C$5:$W$328,19,0)</f>
        <v>0</v>
      </c>
      <c r="G216" s="46" t="s">
        <v>1872</v>
      </c>
      <c r="H216" s="56" t="s">
        <v>33</v>
      </c>
      <c r="I216" s="56" t="s">
        <v>34</v>
      </c>
      <c r="J216" s="46"/>
      <c r="K216" s="46" t="s">
        <v>671</v>
      </c>
      <c r="L216" s="234">
        <v>26299</v>
      </c>
      <c r="M216" s="75">
        <v>45170</v>
      </c>
      <c r="N216" s="847">
        <v>500000</v>
      </c>
      <c r="O216" s="837"/>
      <c r="P216" s="837"/>
      <c r="Q216" s="837"/>
      <c r="R216" s="837"/>
      <c r="S216" s="837"/>
      <c r="T216" s="837"/>
      <c r="U216" s="837"/>
      <c r="V216" s="837"/>
      <c r="W216" s="837"/>
      <c r="X216" s="837"/>
      <c r="Y216" s="837"/>
      <c r="Z216" s="837"/>
      <c r="AA216" s="837"/>
      <c r="AB216" s="837"/>
      <c r="AC216" s="837"/>
      <c r="AD216" s="837"/>
      <c r="AE216" s="837"/>
      <c r="AF216" s="837"/>
      <c r="AG216" s="837"/>
      <c r="AH216" s="837"/>
      <c r="AI216" s="837"/>
      <c r="AJ216" s="837"/>
      <c r="AK216" s="837"/>
      <c r="AL216" s="837"/>
      <c r="AM216" s="837"/>
      <c r="AN216" s="837"/>
      <c r="AO216" s="837"/>
      <c r="AP216" s="837"/>
      <c r="AQ216" s="837"/>
      <c r="AR216" s="837"/>
      <c r="AS216" s="837"/>
      <c r="AT216" s="837"/>
      <c r="AU216" s="837"/>
      <c r="AV216" s="837"/>
      <c r="AW216" s="837"/>
      <c r="AX216" s="837"/>
      <c r="AY216" s="837"/>
      <c r="AZ216" s="837"/>
      <c r="BA216" s="837"/>
      <c r="BB216" s="837"/>
      <c r="BC216" s="837"/>
      <c r="BD216" s="837"/>
      <c r="BE216" s="837"/>
      <c r="BF216" s="93" t="s">
        <v>36</v>
      </c>
      <c r="BG216" s="56" t="s">
        <v>1997</v>
      </c>
      <c r="BH216" s="626" t="str">
        <f t="shared" ca="1" si="8"/>
        <v xml:space="preserve">2 NĂM 11 THÁNG 18 NGÀY </v>
      </c>
      <c r="BI216" s="74" t="s">
        <v>1919</v>
      </c>
      <c r="BJ216" s="80" t="s">
        <v>1919</v>
      </c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108">
        <v>44825</v>
      </c>
      <c r="BW216" s="108"/>
      <c r="BX216" s="46" t="s">
        <v>232</v>
      </c>
      <c r="BY216" s="108" t="s">
        <v>1920</v>
      </c>
      <c r="BZ216" s="627" t="s">
        <v>1921</v>
      </c>
      <c r="CA216" s="627"/>
      <c r="CB216" s="628"/>
      <c r="CC216" s="108" t="s">
        <v>156</v>
      </c>
      <c r="CD216" s="108"/>
      <c r="CE216" s="56" t="s">
        <v>1055</v>
      </c>
      <c r="CF216" s="36">
        <f t="shared" ca="1" si="7"/>
        <v>54</v>
      </c>
    </row>
    <row r="217" spans="1:84" s="624" customFormat="1">
      <c r="A217" s="25">
        <f>IF(C217=0,"",SUBTOTAL(3,C$3:C217))</f>
        <v>215</v>
      </c>
      <c r="B217" s="86">
        <v>110</v>
      </c>
      <c r="C217" s="369" t="s">
        <v>1949</v>
      </c>
      <c r="D217" s="370" t="s">
        <v>1630</v>
      </c>
      <c r="E217" s="774">
        <f>VLOOKUP(C217,'chuyển xếp 2024'!$C$5:$W$328,17,0)</f>
        <v>5061000</v>
      </c>
      <c r="F217" s="774">
        <f>VLOOKUP(C217,'chuyển xếp 2024'!$C$5:$W$328,19,0)</f>
        <v>0</v>
      </c>
      <c r="G217" s="46" t="s">
        <v>1872</v>
      </c>
      <c r="H217" s="56" t="s">
        <v>33</v>
      </c>
      <c r="I217" s="56" t="s">
        <v>34</v>
      </c>
      <c r="J217" s="46"/>
      <c r="K217" s="46" t="s">
        <v>671</v>
      </c>
      <c r="L217" s="234">
        <v>30736</v>
      </c>
      <c r="M217" s="75">
        <v>45170</v>
      </c>
      <c r="N217" s="847">
        <v>500000</v>
      </c>
      <c r="O217" s="837"/>
      <c r="P217" s="837"/>
      <c r="Q217" s="837"/>
      <c r="R217" s="837"/>
      <c r="S217" s="837"/>
      <c r="T217" s="837"/>
      <c r="U217" s="837"/>
      <c r="V217" s="837"/>
      <c r="W217" s="837"/>
      <c r="X217" s="837"/>
      <c r="Y217" s="837"/>
      <c r="Z217" s="837"/>
      <c r="AA217" s="837"/>
      <c r="AB217" s="837"/>
      <c r="AC217" s="837"/>
      <c r="AD217" s="837"/>
      <c r="AE217" s="837"/>
      <c r="AF217" s="837"/>
      <c r="AG217" s="837"/>
      <c r="AH217" s="837"/>
      <c r="AI217" s="837"/>
      <c r="AJ217" s="837"/>
      <c r="AK217" s="837"/>
      <c r="AL217" s="837"/>
      <c r="AM217" s="837"/>
      <c r="AN217" s="837"/>
      <c r="AO217" s="837"/>
      <c r="AP217" s="837"/>
      <c r="AQ217" s="837"/>
      <c r="AR217" s="837"/>
      <c r="AS217" s="837"/>
      <c r="AT217" s="837"/>
      <c r="AU217" s="837"/>
      <c r="AV217" s="837"/>
      <c r="AW217" s="837"/>
      <c r="AX217" s="837"/>
      <c r="AY217" s="837"/>
      <c r="AZ217" s="837"/>
      <c r="BA217" s="837"/>
      <c r="BB217" s="837"/>
      <c r="BC217" s="837"/>
      <c r="BD217" s="837"/>
      <c r="BE217" s="837"/>
      <c r="BF217" s="93" t="s">
        <v>36</v>
      </c>
      <c r="BG217" s="56" t="s">
        <v>1998</v>
      </c>
      <c r="BH217" s="626" t="str">
        <f t="shared" ca="1" si="8"/>
        <v xml:space="preserve">2 NĂM 11 THÁNG 18 NGÀY </v>
      </c>
      <c r="BI217" s="74" t="s">
        <v>1922</v>
      </c>
      <c r="BJ217" s="33" t="s">
        <v>1922</v>
      </c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108">
        <v>44440</v>
      </c>
      <c r="BW217" s="108"/>
      <c r="BX217" s="46" t="s">
        <v>232</v>
      </c>
      <c r="BY217" s="108" t="s">
        <v>1923</v>
      </c>
      <c r="BZ217" s="627" t="s">
        <v>1924</v>
      </c>
      <c r="CA217" s="627"/>
      <c r="CB217" s="628"/>
      <c r="CC217" s="108" t="s">
        <v>156</v>
      </c>
      <c r="CD217" s="108"/>
      <c r="CE217" s="56" t="s">
        <v>1055</v>
      </c>
      <c r="CF217" s="36">
        <f t="shared" ca="1" si="7"/>
        <v>42</v>
      </c>
    </row>
    <row r="218" spans="1:84" s="624" customFormat="1">
      <c r="A218" s="25">
        <f>IF(C218=0,"",SUBTOTAL(3,C$3:C218))</f>
        <v>216</v>
      </c>
      <c r="B218" s="86">
        <v>111</v>
      </c>
      <c r="C218" s="369" t="s">
        <v>1960</v>
      </c>
      <c r="D218" s="370" t="s">
        <v>1954</v>
      </c>
      <c r="E218" s="774">
        <f>VLOOKUP(C218,'chuyển xếp 2024'!$C$5:$W$328,17,0)</f>
        <v>5061000</v>
      </c>
      <c r="F218" s="774">
        <f>VLOOKUP(C218,'chuyển xếp 2024'!$C$5:$W$328,19,0)</f>
        <v>0</v>
      </c>
      <c r="G218" s="46" t="s">
        <v>1872</v>
      </c>
      <c r="H218" s="56" t="s">
        <v>33</v>
      </c>
      <c r="I218" s="56" t="s">
        <v>34</v>
      </c>
      <c r="J218" s="46"/>
      <c r="K218" s="46" t="s">
        <v>671</v>
      </c>
      <c r="L218" s="234">
        <v>36778</v>
      </c>
      <c r="M218" s="75">
        <v>45261</v>
      </c>
      <c r="N218" s="847">
        <v>500000</v>
      </c>
      <c r="O218" s="837"/>
      <c r="P218" s="837"/>
      <c r="Q218" s="837"/>
      <c r="R218" s="837"/>
      <c r="S218" s="837"/>
      <c r="T218" s="837"/>
      <c r="U218" s="837"/>
      <c r="V218" s="837"/>
      <c r="W218" s="837"/>
      <c r="X218" s="837"/>
      <c r="Y218" s="837"/>
      <c r="Z218" s="837"/>
      <c r="AA218" s="837"/>
      <c r="AB218" s="837"/>
      <c r="AC218" s="837"/>
      <c r="AD218" s="837"/>
      <c r="AE218" s="837"/>
      <c r="AF218" s="837"/>
      <c r="AG218" s="837"/>
      <c r="AH218" s="837"/>
      <c r="AI218" s="837"/>
      <c r="AJ218" s="837"/>
      <c r="AK218" s="837"/>
      <c r="AL218" s="837"/>
      <c r="AM218" s="837"/>
      <c r="AN218" s="837"/>
      <c r="AO218" s="837"/>
      <c r="AP218" s="837"/>
      <c r="AQ218" s="837"/>
      <c r="AR218" s="837"/>
      <c r="AS218" s="837"/>
      <c r="AT218" s="837"/>
      <c r="AU218" s="837"/>
      <c r="AV218" s="837"/>
      <c r="AW218" s="837"/>
      <c r="AX218" s="837"/>
      <c r="AY218" s="837"/>
      <c r="AZ218" s="837"/>
      <c r="BA218" s="837"/>
      <c r="BB218" s="837"/>
      <c r="BC218" s="837"/>
      <c r="BD218" s="837"/>
      <c r="BE218" s="837"/>
      <c r="BF218" s="93" t="s">
        <v>36</v>
      </c>
      <c r="BG218" s="56" t="s">
        <v>2003</v>
      </c>
      <c r="BH218" s="626" t="str">
        <f t="shared" ca="1" si="8"/>
        <v xml:space="preserve">2 NĂM 8 THÁNG 18 NGÀY </v>
      </c>
      <c r="BI218" s="74" t="s">
        <v>2005</v>
      </c>
      <c r="BJ218" s="33" t="s">
        <v>2005</v>
      </c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108">
        <v>44419</v>
      </c>
      <c r="BW218" s="108"/>
      <c r="BX218" s="46" t="s">
        <v>232</v>
      </c>
      <c r="BY218" s="108" t="s">
        <v>2007</v>
      </c>
      <c r="BZ218" s="627" t="s">
        <v>2008</v>
      </c>
      <c r="CA218" s="627"/>
      <c r="CB218" s="628"/>
      <c r="CC218" s="108" t="s">
        <v>156</v>
      </c>
      <c r="CD218" s="108"/>
      <c r="CE218" s="56" t="s">
        <v>1055</v>
      </c>
      <c r="CF218" s="36">
        <f t="shared" ca="1" si="7"/>
        <v>25</v>
      </c>
    </row>
    <row r="219" spans="1:84" s="624" customFormat="1">
      <c r="A219" s="25">
        <f>IF(C219=0,"",SUBTOTAL(3,C$3:C219))</f>
        <v>217</v>
      </c>
      <c r="B219" s="86">
        <v>112</v>
      </c>
      <c r="C219" s="369" t="s">
        <v>1961</v>
      </c>
      <c r="D219" s="370" t="s">
        <v>1656</v>
      </c>
      <c r="E219" s="774">
        <f>VLOOKUP(C219,'chuyển xếp 2024'!$C$5:$W$328,17,0)</f>
        <v>5061000</v>
      </c>
      <c r="F219" s="774">
        <f>VLOOKUP(C219,'chuyển xếp 2024'!$C$5:$W$328,19,0)</f>
        <v>0</v>
      </c>
      <c r="G219" s="46" t="s">
        <v>1872</v>
      </c>
      <c r="H219" s="56" t="s">
        <v>33</v>
      </c>
      <c r="I219" s="56" t="s">
        <v>34</v>
      </c>
      <c r="J219" s="46"/>
      <c r="K219" s="46" t="s">
        <v>671</v>
      </c>
      <c r="L219" s="234">
        <v>28126</v>
      </c>
      <c r="M219" s="75">
        <v>45261</v>
      </c>
      <c r="N219" s="847">
        <v>500000</v>
      </c>
      <c r="O219" s="837"/>
      <c r="P219" s="837"/>
      <c r="Q219" s="837"/>
      <c r="R219" s="837"/>
      <c r="S219" s="837"/>
      <c r="T219" s="837"/>
      <c r="U219" s="837"/>
      <c r="V219" s="837"/>
      <c r="W219" s="837"/>
      <c r="X219" s="837"/>
      <c r="Y219" s="837"/>
      <c r="Z219" s="837"/>
      <c r="AA219" s="837"/>
      <c r="AB219" s="837"/>
      <c r="AC219" s="837"/>
      <c r="AD219" s="837"/>
      <c r="AE219" s="837"/>
      <c r="AF219" s="837"/>
      <c r="AG219" s="837"/>
      <c r="AH219" s="837"/>
      <c r="AI219" s="837"/>
      <c r="AJ219" s="837"/>
      <c r="AK219" s="837"/>
      <c r="AL219" s="837"/>
      <c r="AM219" s="837"/>
      <c r="AN219" s="837"/>
      <c r="AO219" s="837"/>
      <c r="AP219" s="837"/>
      <c r="AQ219" s="837"/>
      <c r="AR219" s="837"/>
      <c r="AS219" s="837"/>
      <c r="AT219" s="837"/>
      <c r="AU219" s="837"/>
      <c r="AV219" s="837"/>
      <c r="AW219" s="837"/>
      <c r="AX219" s="837"/>
      <c r="AY219" s="837"/>
      <c r="AZ219" s="837"/>
      <c r="BA219" s="837"/>
      <c r="BB219" s="837"/>
      <c r="BC219" s="837"/>
      <c r="BD219" s="837"/>
      <c r="BE219" s="837"/>
      <c r="BF219" s="93" t="s">
        <v>36</v>
      </c>
      <c r="BG219" s="56" t="s">
        <v>2004</v>
      </c>
      <c r="BH219" s="626" t="str">
        <f t="shared" ca="1" si="8"/>
        <v xml:space="preserve">2 NĂM 8 THÁNG 18 NGÀY </v>
      </c>
      <c r="BI219" s="74" t="s">
        <v>2006</v>
      </c>
      <c r="BJ219" s="33" t="s">
        <v>2006</v>
      </c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108">
        <v>44326</v>
      </c>
      <c r="BW219" s="108"/>
      <c r="BX219" s="46" t="s">
        <v>232</v>
      </c>
      <c r="BY219" s="108" t="s">
        <v>2009</v>
      </c>
      <c r="BZ219" s="627" t="s">
        <v>2010</v>
      </c>
      <c r="CA219" s="627"/>
      <c r="CB219" s="628"/>
      <c r="CC219" s="108" t="s">
        <v>156</v>
      </c>
      <c r="CD219" s="108"/>
      <c r="CE219" s="56" t="s">
        <v>1055</v>
      </c>
      <c r="CF219" s="36">
        <f t="shared" ca="1" si="7"/>
        <v>49</v>
      </c>
    </row>
    <row r="220" spans="1:84" s="518" customFormat="1">
      <c r="A220" s="25">
        <f>IF(C220=0,"",SUBTOTAL(3,C$3:C220))</f>
        <v>218</v>
      </c>
      <c r="B220" s="86">
        <v>113</v>
      </c>
      <c r="C220" s="369" t="s">
        <v>2301</v>
      </c>
      <c r="D220" s="370" t="s">
        <v>2295</v>
      </c>
      <c r="E220" s="774">
        <f>VLOOKUP(C220,'chuyển xếp 2024'!$C$5:$W$328,17,0)</f>
        <v>4730000</v>
      </c>
      <c r="F220" s="774">
        <f>VLOOKUP(C220,'chuyển xếp 2024'!$C$5:$W$328,19,0)</f>
        <v>0</v>
      </c>
      <c r="G220" s="46" t="s">
        <v>1872</v>
      </c>
      <c r="H220" s="56" t="s">
        <v>33</v>
      </c>
      <c r="I220" s="56" t="s">
        <v>34</v>
      </c>
      <c r="J220" s="46"/>
      <c r="K220" s="46" t="s">
        <v>671</v>
      </c>
      <c r="L220" s="234">
        <v>29484</v>
      </c>
      <c r="M220" s="75">
        <v>45364</v>
      </c>
      <c r="N220" s="847">
        <v>500000</v>
      </c>
      <c r="O220" s="837"/>
      <c r="P220" s="837"/>
      <c r="Q220" s="837"/>
      <c r="R220" s="837"/>
      <c r="S220" s="837"/>
      <c r="T220" s="837"/>
      <c r="U220" s="837"/>
      <c r="V220" s="837"/>
      <c r="W220" s="837"/>
      <c r="X220" s="843"/>
      <c r="Y220" s="843"/>
      <c r="Z220" s="843"/>
      <c r="AA220" s="843"/>
      <c r="AB220" s="843"/>
      <c r="AC220" s="843"/>
      <c r="AD220" s="843"/>
      <c r="AE220" s="843"/>
      <c r="AF220" s="843"/>
      <c r="AG220" s="843"/>
      <c r="AH220" s="843"/>
      <c r="AI220" s="843"/>
      <c r="AJ220" s="843"/>
      <c r="AK220" s="843"/>
      <c r="AL220" s="843"/>
      <c r="AM220" s="843"/>
      <c r="AN220" s="843"/>
      <c r="AO220" s="843"/>
      <c r="AP220" s="843"/>
      <c r="AQ220" s="843"/>
      <c r="AR220" s="843"/>
      <c r="AS220" s="843"/>
      <c r="AT220" s="843"/>
      <c r="AU220" s="843"/>
      <c r="AV220" s="843"/>
      <c r="AW220" s="843"/>
      <c r="AX220" s="843"/>
      <c r="AY220" s="843"/>
      <c r="AZ220" s="843"/>
      <c r="BA220" s="843"/>
      <c r="BB220" s="843"/>
      <c r="BC220" s="843"/>
      <c r="BD220" s="843"/>
      <c r="BE220" s="843"/>
      <c r="BF220" s="669" t="s">
        <v>117</v>
      </c>
      <c r="BG220" s="464" t="s">
        <v>2300</v>
      </c>
      <c r="BH220" s="825" t="str">
        <f t="shared" ca="1" si="8"/>
        <v xml:space="preserve">2 NĂM 5 THÁNG 6 NGÀY </v>
      </c>
      <c r="BI220" s="513" t="s">
        <v>2296</v>
      </c>
      <c r="BJ220" s="467" t="s">
        <v>2296</v>
      </c>
      <c r="BK220" s="467"/>
      <c r="BL220" s="467"/>
      <c r="BM220" s="467"/>
      <c r="BN220" s="467"/>
      <c r="BO220" s="467"/>
      <c r="BP220" s="467"/>
      <c r="BQ220" s="467"/>
      <c r="BR220" s="467"/>
      <c r="BS220" s="467"/>
      <c r="BT220" s="467"/>
      <c r="BU220" s="467"/>
      <c r="BV220" s="468">
        <v>44417</v>
      </c>
      <c r="BW220" s="468"/>
      <c r="BX220" s="469" t="s">
        <v>232</v>
      </c>
      <c r="BY220" s="468" t="s">
        <v>2297</v>
      </c>
      <c r="BZ220" s="468" t="s">
        <v>2298</v>
      </c>
      <c r="CA220" s="826"/>
      <c r="CB220" s="827"/>
      <c r="CC220" s="468" t="s">
        <v>156</v>
      </c>
      <c r="CD220" s="468"/>
      <c r="CE220" s="464" t="s">
        <v>1055</v>
      </c>
      <c r="CF220" s="470">
        <f t="shared" ca="1" si="7"/>
        <v>45</v>
      </c>
    </row>
    <row r="221" spans="1:84" s="518" customFormat="1">
      <c r="A221" s="25">
        <f>IF(C221=0,"",SUBTOTAL(3,C$3:C221))</f>
        <v>219</v>
      </c>
      <c r="B221" s="86">
        <v>114</v>
      </c>
      <c r="C221" s="369" t="s">
        <v>2315</v>
      </c>
      <c r="D221" s="370" t="s">
        <v>2303</v>
      </c>
      <c r="E221" s="774">
        <f>VLOOKUP(C221,'chuyển xếp 2024'!$C$5:$W$328,17,0)</f>
        <v>4730000</v>
      </c>
      <c r="F221" s="774">
        <f>VLOOKUP(C221,'chuyển xếp 2024'!$C$5:$W$328,19,0)</f>
        <v>0</v>
      </c>
      <c r="G221" s="46" t="s">
        <v>1872</v>
      </c>
      <c r="H221" s="56" t="s">
        <v>33</v>
      </c>
      <c r="I221" s="56" t="s">
        <v>34</v>
      </c>
      <c r="J221" s="46"/>
      <c r="K221" s="46" t="s">
        <v>671</v>
      </c>
      <c r="L221" s="234">
        <v>27030</v>
      </c>
      <c r="M221" s="75">
        <v>45364</v>
      </c>
      <c r="N221" s="847">
        <v>500000</v>
      </c>
      <c r="O221" s="837"/>
      <c r="P221" s="837"/>
      <c r="Q221" s="837"/>
      <c r="R221" s="837"/>
      <c r="S221" s="837"/>
      <c r="T221" s="837"/>
      <c r="U221" s="837"/>
      <c r="V221" s="837"/>
      <c r="W221" s="837"/>
      <c r="X221" s="843"/>
      <c r="Y221" s="843"/>
      <c r="Z221" s="843"/>
      <c r="AA221" s="843"/>
      <c r="AB221" s="843"/>
      <c r="AC221" s="843"/>
      <c r="AD221" s="843"/>
      <c r="AE221" s="843"/>
      <c r="AF221" s="843"/>
      <c r="AG221" s="843"/>
      <c r="AH221" s="843"/>
      <c r="AI221" s="843"/>
      <c r="AJ221" s="843"/>
      <c r="AK221" s="843"/>
      <c r="AL221" s="843"/>
      <c r="AM221" s="843"/>
      <c r="AN221" s="843"/>
      <c r="AO221" s="843"/>
      <c r="AP221" s="843"/>
      <c r="AQ221" s="843"/>
      <c r="AR221" s="843"/>
      <c r="AS221" s="843"/>
      <c r="AT221" s="843"/>
      <c r="AU221" s="843"/>
      <c r="AV221" s="843"/>
      <c r="AW221" s="843"/>
      <c r="AX221" s="843"/>
      <c r="AY221" s="843"/>
      <c r="AZ221" s="843"/>
      <c r="BA221" s="843"/>
      <c r="BB221" s="843"/>
      <c r="BC221" s="843"/>
      <c r="BD221" s="843"/>
      <c r="BE221" s="843"/>
      <c r="BF221" s="669" t="s">
        <v>117</v>
      </c>
      <c r="BG221" s="464" t="s">
        <v>2304</v>
      </c>
      <c r="BH221" s="825" t="str">
        <f ca="1">DATEDIF(M221,TODAY(),"Y") &amp; " NĂM " &amp;DATEDIF(M221,TODAY(),"YM") &amp; " THÁNG " &amp; DATEDIF(M221,TODAY(), "MD") &amp; " NGÀY "</f>
        <v xml:space="preserve">2 NĂM 5 THÁNG 6 NGÀY </v>
      </c>
      <c r="BI221" s="513" t="s">
        <v>2311</v>
      </c>
      <c r="BJ221" s="467" t="s">
        <v>2311</v>
      </c>
      <c r="BK221" s="467"/>
      <c r="BL221" s="467"/>
      <c r="BM221" s="467"/>
      <c r="BN221" s="467"/>
      <c r="BO221" s="467"/>
      <c r="BP221" s="467"/>
      <c r="BQ221" s="467"/>
      <c r="BR221" s="467"/>
      <c r="BS221" s="467"/>
      <c r="BT221" s="467"/>
      <c r="BU221" s="467"/>
      <c r="BV221" s="468">
        <v>44550</v>
      </c>
      <c r="BW221" s="468"/>
      <c r="BX221" s="469" t="s">
        <v>232</v>
      </c>
      <c r="BY221" s="468" t="s">
        <v>2312</v>
      </c>
      <c r="BZ221" s="468" t="s">
        <v>2313</v>
      </c>
      <c r="CA221" s="826"/>
      <c r="CB221" s="827"/>
      <c r="CC221" s="468" t="s">
        <v>156</v>
      </c>
      <c r="CD221" s="468"/>
      <c r="CE221" s="464" t="s">
        <v>1055</v>
      </c>
      <c r="CF221" s="470">
        <f t="shared" ca="1" si="7"/>
        <v>52</v>
      </c>
    </row>
    <row r="222" spans="1:84" s="518" customFormat="1">
      <c r="A222" s="25">
        <f>IF(C222=0,"",SUBTOTAL(3,C$3:C222))</f>
        <v>220</v>
      </c>
      <c r="B222" s="86">
        <v>115</v>
      </c>
      <c r="C222" s="369" t="s">
        <v>2317</v>
      </c>
      <c r="D222" s="370" t="s">
        <v>2328</v>
      </c>
      <c r="E222" s="774">
        <f>VLOOKUP(C222,'chuyển xếp 2024'!$C$5:$W$328,17,0)</f>
        <v>4730000</v>
      </c>
      <c r="F222" s="774">
        <f>VLOOKUP(C222,'chuyển xếp 2024'!$C$5:$W$328,19,0)</f>
        <v>0</v>
      </c>
      <c r="G222" s="46" t="s">
        <v>1872</v>
      </c>
      <c r="H222" s="56" t="s">
        <v>33</v>
      </c>
      <c r="I222" s="56" t="s">
        <v>34</v>
      </c>
      <c r="J222" s="46"/>
      <c r="K222" s="46" t="s">
        <v>671</v>
      </c>
      <c r="L222" s="234">
        <v>32973</v>
      </c>
      <c r="M222" s="75">
        <v>45364</v>
      </c>
      <c r="N222" s="847">
        <v>500000</v>
      </c>
      <c r="O222" s="837"/>
      <c r="P222" s="837"/>
      <c r="Q222" s="837"/>
      <c r="R222" s="837"/>
      <c r="S222" s="837"/>
      <c r="T222" s="837"/>
      <c r="U222" s="837"/>
      <c r="V222" s="837"/>
      <c r="W222" s="837"/>
      <c r="X222" s="843"/>
      <c r="Y222" s="843"/>
      <c r="Z222" s="843"/>
      <c r="AA222" s="843"/>
      <c r="AB222" s="843"/>
      <c r="AC222" s="843"/>
      <c r="AD222" s="843"/>
      <c r="AE222" s="843"/>
      <c r="AF222" s="843"/>
      <c r="AG222" s="843"/>
      <c r="AH222" s="843"/>
      <c r="AI222" s="843"/>
      <c r="AJ222" s="843"/>
      <c r="AK222" s="843"/>
      <c r="AL222" s="843"/>
      <c r="AM222" s="843"/>
      <c r="AN222" s="843"/>
      <c r="AO222" s="843"/>
      <c r="AP222" s="843"/>
      <c r="AQ222" s="843"/>
      <c r="AR222" s="843"/>
      <c r="AS222" s="843"/>
      <c r="AT222" s="843"/>
      <c r="AU222" s="843"/>
      <c r="AV222" s="843"/>
      <c r="AW222" s="843"/>
      <c r="AX222" s="843"/>
      <c r="AY222" s="843"/>
      <c r="AZ222" s="843"/>
      <c r="BA222" s="843"/>
      <c r="BB222" s="843"/>
      <c r="BC222" s="843"/>
      <c r="BD222" s="843"/>
      <c r="BE222" s="843"/>
      <c r="BF222" s="669" t="s">
        <v>117</v>
      </c>
      <c r="BG222" s="464" t="s">
        <v>2305</v>
      </c>
      <c r="BH222" s="825" t="str">
        <f t="shared" ref="BH222:BH253" ca="1" si="9">DATEDIF(M222,TODAY(),"Y") &amp; " NĂM " &amp;DATEDIF(M222,TODAY(),"YM") &amp; " THÁNG " &amp; DATEDIF(M222,TODAY(), "MD") &amp; " NGÀY "</f>
        <v xml:space="preserve">2 NĂM 5 THÁNG 6 NGÀY </v>
      </c>
      <c r="BI222" s="513" t="s">
        <v>2329</v>
      </c>
      <c r="BJ222" s="467" t="s">
        <v>2329</v>
      </c>
      <c r="BK222" s="467"/>
      <c r="BL222" s="467"/>
      <c r="BM222" s="467"/>
      <c r="BN222" s="467"/>
      <c r="BO222" s="467"/>
      <c r="BP222" s="467"/>
      <c r="BQ222" s="467"/>
      <c r="BR222" s="467"/>
      <c r="BS222" s="467"/>
      <c r="BT222" s="467"/>
      <c r="BU222" s="467"/>
      <c r="BV222" s="468">
        <v>44844</v>
      </c>
      <c r="BW222" s="468"/>
      <c r="BX222" s="469" t="s">
        <v>232</v>
      </c>
      <c r="BY222" s="468" t="s">
        <v>2330</v>
      </c>
      <c r="BZ222" s="468" t="s">
        <v>2331</v>
      </c>
      <c r="CA222" s="826"/>
      <c r="CB222" s="827"/>
      <c r="CC222" s="468" t="s">
        <v>156</v>
      </c>
      <c r="CD222" s="468"/>
      <c r="CE222" s="464" t="s">
        <v>1055</v>
      </c>
      <c r="CF222" s="470">
        <f t="shared" ca="1" si="7"/>
        <v>36</v>
      </c>
    </row>
    <row r="223" spans="1:84" s="518" customFormat="1">
      <c r="A223" s="25">
        <f>IF(C223=0,"",SUBTOTAL(3,C$3:C223))</f>
        <v>221</v>
      </c>
      <c r="B223" s="86">
        <v>116</v>
      </c>
      <c r="C223" s="369" t="s">
        <v>2318</v>
      </c>
      <c r="D223" s="370" t="s">
        <v>2333</v>
      </c>
      <c r="E223" s="774">
        <f>VLOOKUP(C223,'chuyển xếp 2024'!$C$5:$W$328,17,0)</f>
        <v>4730000</v>
      </c>
      <c r="F223" s="774">
        <f>VLOOKUP(C223,'chuyển xếp 2024'!$C$5:$W$328,19,0)</f>
        <v>0</v>
      </c>
      <c r="G223" s="63" t="s">
        <v>63</v>
      </c>
      <c r="H223" s="56" t="s">
        <v>33</v>
      </c>
      <c r="I223" s="56" t="s">
        <v>34</v>
      </c>
      <c r="J223" s="46"/>
      <c r="K223" s="46" t="s">
        <v>671</v>
      </c>
      <c r="L223" s="234">
        <v>31048</v>
      </c>
      <c r="M223" s="75">
        <v>45364</v>
      </c>
      <c r="N223" s="847">
        <v>500000</v>
      </c>
      <c r="O223" s="837"/>
      <c r="P223" s="837"/>
      <c r="Q223" s="837"/>
      <c r="R223" s="837"/>
      <c r="S223" s="837"/>
      <c r="T223" s="837"/>
      <c r="U223" s="837"/>
      <c r="V223" s="837"/>
      <c r="W223" s="837"/>
      <c r="X223" s="843"/>
      <c r="Y223" s="843"/>
      <c r="Z223" s="843"/>
      <c r="AA223" s="843"/>
      <c r="AB223" s="843"/>
      <c r="AC223" s="843"/>
      <c r="AD223" s="843"/>
      <c r="AE223" s="843"/>
      <c r="AF223" s="843"/>
      <c r="AG223" s="843"/>
      <c r="AH223" s="843"/>
      <c r="AI223" s="843"/>
      <c r="AJ223" s="843"/>
      <c r="AK223" s="843"/>
      <c r="AL223" s="843"/>
      <c r="AM223" s="843"/>
      <c r="AN223" s="843"/>
      <c r="AO223" s="843"/>
      <c r="AP223" s="843"/>
      <c r="AQ223" s="843"/>
      <c r="AR223" s="843"/>
      <c r="AS223" s="843"/>
      <c r="AT223" s="843"/>
      <c r="AU223" s="843"/>
      <c r="AV223" s="843"/>
      <c r="AW223" s="843"/>
      <c r="AX223" s="843"/>
      <c r="AY223" s="843"/>
      <c r="AZ223" s="843"/>
      <c r="BA223" s="843"/>
      <c r="BB223" s="843"/>
      <c r="BC223" s="843"/>
      <c r="BD223" s="843"/>
      <c r="BE223" s="843"/>
      <c r="BF223" s="669" t="s">
        <v>117</v>
      </c>
      <c r="BG223" s="464" t="s">
        <v>2306</v>
      </c>
      <c r="BH223" s="825" t="str">
        <f t="shared" ca="1" si="9"/>
        <v xml:space="preserve">2 NĂM 5 THÁNG 6 NGÀY </v>
      </c>
      <c r="BI223" s="513" t="s">
        <v>2334</v>
      </c>
      <c r="BJ223" s="467" t="s">
        <v>2334</v>
      </c>
      <c r="BK223" s="467"/>
      <c r="BL223" s="467"/>
      <c r="BM223" s="467"/>
      <c r="BN223" s="467"/>
      <c r="BO223" s="467"/>
      <c r="BP223" s="467"/>
      <c r="BQ223" s="467"/>
      <c r="BR223" s="467"/>
      <c r="BS223" s="467"/>
      <c r="BT223" s="467"/>
      <c r="BU223" s="467"/>
      <c r="BV223" s="468">
        <v>44417</v>
      </c>
      <c r="BW223" s="468"/>
      <c r="BX223" s="469" t="s">
        <v>232</v>
      </c>
      <c r="BY223" s="468" t="s">
        <v>2335</v>
      </c>
      <c r="BZ223" s="468" t="s">
        <v>2336</v>
      </c>
      <c r="CA223" s="826"/>
      <c r="CB223" s="827"/>
      <c r="CC223" s="468" t="s">
        <v>156</v>
      </c>
      <c r="CD223" s="468"/>
      <c r="CE223" s="464" t="s">
        <v>1055</v>
      </c>
      <c r="CF223" s="470">
        <f t="shared" ca="1" si="7"/>
        <v>41</v>
      </c>
    </row>
    <row r="224" spans="1:84" s="518" customFormat="1">
      <c r="A224" s="25">
        <f>IF(C224=0,"",SUBTOTAL(3,C$3:C224))</f>
        <v>222</v>
      </c>
      <c r="B224" s="86">
        <v>117</v>
      </c>
      <c r="C224" s="369" t="s">
        <v>2319</v>
      </c>
      <c r="D224" s="370" t="s">
        <v>2337</v>
      </c>
      <c r="E224" s="774" t="e">
        <f>VLOOKUP(C224,'chuyển xếp 2024'!$C$5:$W$328,17,0)</f>
        <v>#N/A</v>
      </c>
      <c r="F224" s="774" t="e">
        <f>VLOOKUP(C224,'chuyển xếp 2024'!$C$5:$W$328,19,0)</f>
        <v>#N/A</v>
      </c>
      <c r="G224" s="46" t="s">
        <v>1872</v>
      </c>
      <c r="H224" s="56" t="s">
        <v>33</v>
      </c>
      <c r="I224" s="56" t="s">
        <v>34</v>
      </c>
      <c r="J224" s="46"/>
      <c r="K224" s="46" t="s">
        <v>671</v>
      </c>
      <c r="L224" s="234">
        <v>30317</v>
      </c>
      <c r="M224" s="75">
        <v>45364</v>
      </c>
      <c r="N224" s="847">
        <v>500000</v>
      </c>
      <c r="O224" s="837"/>
      <c r="P224" s="837"/>
      <c r="Q224" s="837"/>
      <c r="R224" s="837"/>
      <c r="S224" s="837"/>
      <c r="T224" s="837"/>
      <c r="U224" s="837"/>
      <c r="V224" s="837"/>
      <c r="W224" s="837"/>
      <c r="X224" s="843"/>
      <c r="Y224" s="843"/>
      <c r="Z224" s="843"/>
      <c r="AA224" s="843"/>
      <c r="AB224" s="843"/>
      <c r="AC224" s="843"/>
      <c r="AD224" s="843"/>
      <c r="AE224" s="843"/>
      <c r="AF224" s="843"/>
      <c r="AG224" s="843"/>
      <c r="AH224" s="843"/>
      <c r="AI224" s="843"/>
      <c r="AJ224" s="843"/>
      <c r="AK224" s="843"/>
      <c r="AL224" s="843"/>
      <c r="AM224" s="843"/>
      <c r="AN224" s="843"/>
      <c r="AO224" s="843"/>
      <c r="AP224" s="843"/>
      <c r="AQ224" s="843"/>
      <c r="AR224" s="843"/>
      <c r="AS224" s="843"/>
      <c r="AT224" s="843"/>
      <c r="AU224" s="843"/>
      <c r="AV224" s="843"/>
      <c r="AW224" s="843"/>
      <c r="AX224" s="843"/>
      <c r="AY224" s="843"/>
      <c r="AZ224" s="843"/>
      <c r="BA224" s="843"/>
      <c r="BB224" s="843"/>
      <c r="BC224" s="843"/>
      <c r="BD224" s="843"/>
      <c r="BE224" s="843"/>
      <c r="BF224" s="669" t="s">
        <v>117</v>
      </c>
      <c r="BG224" s="464" t="s">
        <v>2307</v>
      </c>
      <c r="BH224" s="825" t="str">
        <f t="shared" ca="1" si="9"/>
        <v xml:space="preserve">2 NĂM 5 THÁNG 6 NGÀY </v>
      </c>
      <c r="BI224" s="513" t="s">
        <v>2338</v>
      </c>
      <c r="BJ224" s="467" t="s">
        <v>2338</v>
      </c>
      <c r="BK224" s="467"/>
      <c r="BL224" s="467"/>
      <c r="BM224" s="467"/>
      <c r="BN224" s="467"/>
      <c r="BO224" s="467"/>
      <c r="BP224" s="467"/>
      <c r="BQ224" s="467"/>
      <c r="BR224" s="467"/>
      <c r="BS224" s="467"/>
      <c r="BT224" s="467"/>
      <c r="BU224" s="467"/>
      <c r="BV224" s="468">
        <v>44440</v>
      </c>
      <c r="BW224" s="468"/>
      <c r="BX224" s="469" t="s">
        <v>232</v>
      </c>
      <c r="BY224" s="468" t="s">
        <v>2332</v>
      </c>
      <c r="BZ224" s="468" t="s">
        <v>2339</v>
      </c>
      <c r="CA224" s="826"/>
      <c r="CB224" s="827"/>
      <c r="CC224" s="468" t="s">
        <v>156</v>
      </c>
      <c r="CD224" s="468"/>
      <c r="CE224" s="464" t="s">
        <v>1055</v>
      </c>
      <c r="CF224" s="470">
        <f t="shared" ca="1" si="7"/>
        <v>43</v>
      </c>
    </row>
    <row r="225" spans="1:84" s="518" customFormat="1">
      <c r="A225" s="25">
        <f>IF(C225=0,"",SUBTOTAL(3,C$3:C225))</f>
        <v>223</v>
      </c>
      <c r="B225" s="86">
        <v>118</v>
      </c>
      <c r="C225" s="369" t="s">
        <v>2320</v>
      </c>
      <c r="D225" s="370" t="s">
        <v>2340</v>
      </c>
      <c r="E225" s="774">
        <f>VLOOKUP(C225,'chuyển xếp 2024'!$C$5:$W$328,17,0)</f>
        <v>4730000</v>
      </c>
      <c r="F225" s="774">
        <f>VLOOKUP(C225,'chuyển xếp 2024'!$C$5:$W$328,19,0)</f>
        <v>0</v>
      </c>
      <c r="G225" s="46" t="s">
        <v>1872</v>
      </c>
      <c r="H225" s="56" t="s">
        <v>33</v>
      </c>
      <c r="I225" s="56" t="s">
        <v>34</v>
      </c>
      <c r="J225" s="46"/>
      <c r="K225" s="46" t="s">
        <v>671</v>
      </c>
      <c r="L225" s="234">
        <v>29168</v>
      </c>
      <c r="M225" s="75">
        <v>45364</v>
      </c>
      <c r="N225" s="847">
        <v>500000</v>
      </c>
      <c r="O225" s="837"/>
      <c r="P225" s="837"/>
      <c r="Q225" s="837"/>
      <c r="R225" s="837"/>
      <c r="S225" s="837"/>
      <c r="T225" s="837"/>
      <c r="U225" s="837"/>
      <c r="V225" s="837"/>
      <c r="W225" s="837"/>
      <c r="X225" s="843"/>
      <c r="Y225" s="843"/>
      <c r="Z225" s="843"/>
      <c r="AA225" s="843"/>
      <c r="AB225" s="843"/>
      <c r="AC225" s="843"/>
      <c r="AD225" s="843"/>
      <c r="AE225" s="843"/>
      <c r="AF225" s="843"/>
      <c r="AG225" s="843"/>
      <c r="AH225" s="843"/>
      <c r="AI225" s="843"/>
      <c r="AJ225" s="843"/>
      <c r="AK225" s="843"/>
      <c r="AL225" s="843"/>
      <c r="AM225" s="843"/>
      <c r="AN225" s="843"/>
      <c r="AO225" s="843"/>
      <c r="AP225" s="843"/>
      <c r="AQ225" s="843"/>
      <c r="AR225" s="843"/>
      <c r="AS225" s="843"/>
      <c r="AT225" s="843"/>
      <c r="AU225" s="843"/>
      <c r="AV225" s="843"/>
      <c r="AW225" s="843"/>
      <c r="AX225" s="843"/>
      <c r="AY225" s="843"/>
      <c r="AZ225" s="843"/>
      <c r="BA225" s="843"/>
      <c r="BB225" s="843"/>
      <c r="BC225" s="843"/>
      <c r="BD225" s="843"/>
      <c r="BE225" s="843"/>
      <c r="BF225" s="669" t="s">
        <v>117</v>
      </c>
      <c r="BG225" s="464" t="s">
        <v>2308</v>
      </c>
      <c r="BH225" s="825" t="str">
        <f t="shared" ca="1" si="9"/>
        <v xml:space="preserve">2 NĂM 5 THÁNG 6 NGÀY </v>
      </c>
      <c r="BI225" s="513" t="s">
        <v>2341</v>
      </c>
      <c r="BJ225" s="467" t="s">
        <v>2341</v>
      </c>
      <c r="BK225" s="467"/>
      <c r="BL225" s="467"/>
      <c r="BM225" s="467"/>
      <c r="BN225" s="467"/>
      <c r="BO225" s="467"/>
      <c r="BP225" s="467"/>
      <c r="BQ225" s="467"/>
      <c r="BR225" s="467"/>
      <c r="BS225" s="467"/>
      <c r="BT225" s="467"/>
      <c r="BU225" s="467"/>
      <c r="BV225" s="468">
        <v>44745</v>
      </c>
      <c r="BW225" s="468"/>
      <c r="BX225" s="469" t="s">
        <v>232</v>
      </c>
      <c r="BY225" s="468" t="s">
        <v>1896</v>
      </c>
      <c r="BZ225" s="468" t="s">
        <v>2342</v>
      </c>
      <c r="CA225" s="826"/>
      <c r="CB225" s="827"/>
      <c r="CC225" s="468" t="s">
        <v>156</v>
      </c>
      <c r="CD225" s="468"/>
      <c r="CE225" s="464" t="s">
        <v>1055</v>
      </c>
      <c r="CF225" s="470">
        <f t="shared" ca="1" si="7"/>
        <v>46</v>
      </c>
    </row>
    <row r="226" spans="1:84" s="518" customFormat="1">
      <c r="A226" s="25">
        <f>IF(C226=0,"",SUBTOTAL(3,C$3:C226))</f>
        <v>224</v>
      </c>
      <c r="B226" s="86">
        <v>119</v>
      </c>
      <c r="C226" s="369" t="s">
        <v>2322</v>
      </c>
      <c r="D226" s="370" t="s">
        <v>2345</v>
      </c>
      <c r="E226" s="774">
        <f>VLOOKUP(C226,'chuyển xếp 2024'!$C$5:$W$328,17,0)</f>
        <v>4730000</v>
      </c>
      <c r="F226" s="774">
        <f>VLOOKUP(C226,'chuyển xếp 2024'!$C$5:$W$328,19,0)</f>
        <v>0</v>
      </c>
      <c r="G226" s="46" t="s">
        <v>1872</v>
      </c>
      <c r="H226" s="56" t="s">
        <v>33</v>
      </c>
      <c r="I226" s="56" t="s">
        <v>34</v>
      </c>
      <c r="J226" s="46"/>
      <c r="K226" s="46" t="s">
        <v>671</v>
      </c>
      <c r="L226" s="234">
        <v>31413</v>
      </c>
      <c r="M226" s="75">
        <v>45364</v>
      </c>
      <c r="N226" s="847">
        <v>500000</v>
      </c>
      <c r="O226" s="837"/>
      <c r="P226" s="837"/>
      <c r="Q226" s="837"/>
      <c r="R226" s="837"/>
      <c r="S226" s="837"/>
      <c r="T226" s="837"/>
      <c r="U226" s="837"/>
      <c r="V226" s="837"/>
      <c r="W226" s="837"/>
      <c r="X226" s="843"/>
      <c r="Y226" s="843"/>
      <c r="Z226" s="843"/>
      <c r="AA226" s="843"/>
      <c r="AB226" s="843"/>
      <c r="AC226" s="843"/>
      <c r="AD226" s="843"/>
      <c r="AE226" s="843"/>
      <c r="AF226" s="843"/>
      <c r="AG226" s="843"/>
      <c r="AH226" s="843"/>
      <c r="AI226" s="843"/>
      <c r="AJ226" s="843"/>
      <c r="AK226" s="843"/>
      <c r="AL226" s="843"/>
      <c r="AM226" s="843"/>
      <c r="AN226" s="843"/>
      <c r="AO226" s="843"/>
      <c r="AP226" s="843"/>
      <c r="AQ226" s="843"/>
      <c r="AR226" s="843"/>
      <c r="AS226" s="843"/>
      <c r="AT226" s="843"/>
      <c r="AU226" s="843"/>
      <c r="AV226" s="843"/>
      <c r="AW226" s="843"/>
      <c r="AX226" s="843"/>
      <c r="AY226" s="843"/>
      <c r="AZ226" s="843"/>
      <c r="BA226" s="843"/>
      <c r="BB226" s="843"/>
      <c r="BC226" s="843"/>
      <c r="BD226" s="843"/>
      <c r="BE226" s="843"/>
      <c r="BF226" s="669" t="s">
        <v>117</v>
      </c>
      <c r="BG226" s="464" t="s">
        <v>2309</v>
      </c>
      <c r="BH226" s="825" t="str">
        <f t="shared" ca="1" si="9"/>
        <v xml:space="preserve">2 NĂM 5 THÁNG 6 NGÀY </v>
      </c>
      <c r="BI226" s="513" t="s">
        <v>2346</v>
      </c>
      <c r="BJ226" s="467" t="s">
        <v>2346</v>
      </c>
      <c r="BK226" s="467"/>
      <c r="BL226" s="467"/>
      <c r="BM226" s="467"/>
      <c r="BN226" s="467"/>
      <c r="BO226" s="467"/>
      <c r="BP226" s="467"/>
      <c r="BQ226" s="467"/>
      <c r="BR226" s="467"/>
      <c r="BS226" s="467"/>
      <c r="BT226" s="467"/>
      <c r="BU226" s="467"/>
      <c r="BV226" s="468">
        <v>44434</v>
      </c>
      <c r="BW226" s="468"/>
      <c r="BX226" s="469" t="s">
        <v>232</v>
      </c>
      <c r="BY226" s="468" t="s">
        <v>2347</v>
      </c>
      <c r="BZ226" s="468" t="s">
        <v>2348</v>
      </c>
      <c r="CA226" s="826"/>
      <c r="CB226" s="827"/>
      <c r="CC226" s="468" t="s">
        <v>156</v>
      </c>
      <c r="CD226" s="468"/>
      <c r="CE226" s="464" t="s">
        <v>1055</v>
      </c>
      <c r="CF226" s="470">
        <f t="shared" ca="1" si="7"/>
        <v>40</v>
      </c>
    </row>
    <row r="227" spans="1:84" s="518" customFormat="1">
      <c r="A227" s="25">
        <f>IF(C227=0,"",SUBTOTAL(3,C$3:C227))</f>
        <v>225</v>
      </c>
      <c r="B227" s="86">
        <v>120</v>
      </c>
      <c r="C227" s="369" t="s">
        <v>2323</v>
      </c>
      <c r="D227" s="370" t="s">
        <v>2349</v>
      </c>
      <c r="E227" s="774">
        <f>VLOOKUP(C227,'chuyển xếp 2024'!$C$5:$W$328,17,0)</f>
        <v>4730000</v>
      </c>
      <c r="F227" s="774">
        <f>VLOOKUP(C227,'chuyển xếp 2024'!$C$5:$W$328,19,0)</f>
        <v>0</v>
      </c>
      <c r="G227" s="46" t="s">
        <v>1872</v>
      </c>
      <c r="H227" s="56" t="s">
        <v>33</v>
      </c>
      <c r="I227" s="56" t="s">
        <v>34</v>
      </c>
      <c r="J227" s="46"/>
      <c r="K227" s="46" t="s">
        <v>671</v>
      </c>
      <c r="L227" s="234">
        <v>29221</v>
      </c>
      <c r="M227" s="75">
        <v>45364</v>
      </c>
      <c r="N227" s="847">
        <v>500000</v>
      </c>
      <c r="O227" s="837"/>
      <c r="P227" s="837"/>
      <c r="Q227" s="837"/>
      <c r="R227" s="837"/>
      <c r="S227" s="837"/>
      <c r="T227" s="837"/>
      <c r="U227" s="837"/>
      <c r="V227" s="837"/>
      <c r="W227" s="837"/>
      <c r="X227" s="843"/>
      <c r="Y227" s="843"/>
      <c r="Z227" s="843"/>
      <c r="AA227" s="843"/>
      <c r="AB227" s="843"/>
      <c r="AC227" s="843"/>
      <c r="AD227" s="843"/>
      <c r="AE227" s="843"/>
      <c r="AF227" s="843"/>
      <c r="AG227" s="843"/>
      <c r="AH227" s="843"/>
      <c r="AI227" s="843"/>
      <c r="AJ227" s="843"/>
      <c r="AK227" s="843"/>
      <c r="AL227" s="843"/>
      <c r="AM227" s="843"/>
      <c r="AN227" s="843"/>
      <c r="AO227" s="843"/>
      <c r="AP227" s="843"/>
      <c r="AQ227" s="843"/>
      <c r="AR227" s="843"/>
      <c r="AS227" s="843"/>
      <c r="AT227" s="843"/>
      <c r="AU227" s="843"/>
      <c r="AV227" s="843"/>
      <c r="AW227" s="843"/>
      <c r="AX227" s="843"/>
      <c r="AY227" s="843"/>
      <c r="AZ227" s="843"/>
      <c r="BA227" s="843"/>
      <c r="BB227" s="843"/>
      <c r="BC227" s="843"/>
      <c r="BD227" s="843"/>
      <c r="BE227" s="843"/>
      <c r="BF227" s="669" t="s">
        <v>117</v>
      </c>
      <c r="BG227" s="464" t="s">
        <v>2310</v>
      </c>
      <c r="BH227" s="825" t="str">
        <f t="shared" ca="1" si="9"/>
        <v xml:space="preserve">2 NĂM 5 THÁNG 6 NGÀY </v>
      </c>
      <c r="BI227" s="513" t="s">
        <v>2350</v>
      </c>
      <c r="BJ227" s="467" t="s">
        <v>2350</v>
      </c>
      <c r="BK227" s="467"/>
      <c r="BL227" s="467"/>
      <c r="BM227" s="467"/>
      <c r="BN227" s="467"/>
      <c r="BO227" s="467"/>
      <c r="BP227" s="467"/>
      <c r="BQ227" s="467"/>
      <c r="BR227" s="467"/>
      <c r="BS227" s="467"/>
      <c r="BT227" s="467"/>
      <c r="BU227" s="467"/>
      <c r="BV227" s="468">
        <v>44417</v>
      </c>
      <c r="BW227" s="468"/>
      <c r="BX227" s="469" t="s">
        <v>232</v>
      </c>
      <c r="BY227" s="468" t="s">
        <v>2335</v>
      </c>
      <c r="BZ227" s="468" t="s">
        <v>2336</v>
      </c>
      <c r="CA227" s="826"/>
      <c r="CB227" s="827"/>
      <c r="CC227" s="468" t="s">
        <v>156</v>
      </c>
      <c r="CD227" s="468"/>
      <c r="CE227" s="464" t="s">
        <v>1055</v>
      </c>
      <c r="CF227" s="470">
        <f t="shared" ca="1" si="7"/>
        <v>46</v>
      </c>
    </row>
    <row r="228" spans="1:84" s="518" customFormat="1">
      <c r="A228" s="25">
        <f>IF(C228=0,"",SUBTOTAL(3,C$3:C228))</f>
        <v>226</v>
      </c>
      <c r="B228" s="86">
        <v>121</v>
      </c>
      <c r="C228" s="369" t="s">
        <v>2324</v>
      </c>
      <c r="D228" s="370" t="s">
        <v>2352</v>
      </c>
      <c r="E228" s="774">
        <f>VLOOKUP(C228,'chuyển xếp 2024'!$C$5:$W$328,17,0)</f>
        <v>4730000</v>
      </c>
      <c r="F228" s="774">
        <f>VLOOKUP(C228,'chuyển xếp 2024'!$C$5:$W$328,19,0)</f>
        <v>0</v>
      </c>
      <c r="G228" s="63" t="s">
        <v>63</v>
      </c>
      <c r="H228" s="56" t="s">
        <v>33</v>
      </c>
      <c r="I228" s="56" t="s">
        <v>34</v>
      </c>
      <c r="J228" s="46"/>
      <c r="K228" s="46" t="s">
        <v>671</v>
      </c>
      <c r="L228" s="234">
        <v>34316</v>
      </c>
      <c r="M228" s="75">
        <v>45364</v>
      </c>
      <c r="N228" s="847">
        <v>500000</v>
      </c>
      <c r="O228" s="837"/>
      <c r="P228" s="837"/>
      <c r="Q228" s="837"/>
      <c r="R228" s="837"/>
      <c r="S228" s="837"/>
      <c r="T228" s="837"/>
      <c r="U228" s="837"/>
      <c r="V228" s="837"/>
      <c r="W228" s="837"/>
      <c r="X228" s="843"/>
      <c r="Y228" s="843"/>
      <c r="Z228" s="843"/>
      <c r="AA228" s="843"/>
      <c r="AB228" s="843"/>
      <c r="AC228" s="843"/>
      <c r="AD228" s="843"/>
      <c r="AE228" s="843"/>
      <c r="AF228" s="843"/>
      <c r="AG228" s="843"/>
      <c r="AH228" s="843"/>
      <c r="AI228" s="843"/>
      <c r="AJ228" s="843"/>
      <c r="AK228" s="843"/>
      <c r="AL228" s="843"/>
      <c r="AM228" s="843"/>
      <c r="AN228" s="843"/>
      <c r="AO228" s="843"/>
      <c r="AP228" s="843"/>
      <c r="AQ228" s="843"/>
      <c r="AR228" s="843"/>
      <c r="AS228" s="843"/>
      <c r="AT228" s="843"/>
      <c r="AU228" s="843"/>
      <c r="AV228" s="843"/>
      <c r="AW228" s="843"/>
      <c r="AX228" s="843"/>
      <c r="AY228" s="843"/>
      <c r="AZ228" s="843"/>
      <c r="BA228" s="843"/>
      <c r="BB228" s="843"/>
      <c r="BC228" s="843"/>
      <c r="BD228" s="843"/>
      <c r="BE228" s="843"/>
      <c r="BF228" s="669" t="s">
        <v>117</v>
      </c>
      <c r="BG228" s="464" t="s">
        <v>2353</v>
      </c>
      <c r="BH228" s="825" t="str">
        <f t="shared" ca="1" si="9"/>
        <v xml:space="preserve">2 NĂM 5 THÁNG 6 NGÀY </v>
      </c>
      <c r="BI228" s="513" t="s">
        <v>2371</v>
      </c>
      <c r="BJ228" s="467" t="s">
        <v>2371</v>
      </c>
      <c r="BK228" s="467"/>
      <c r="BL228" s="467"/>
      <c r="BM228" s="467"/>
      <c r="BN228" s="467"/>
      <c r="BO228" s="467"/>
      <c r="BP228" s="467"/>
      <c r="BQ228" s="467"/>
      <c r="BR228" s="467"/>
      <c r="BS228" s="467"/>
      <c r="BT228" s="467"/>
      <c r="BU228" s="467"/>
      <c r="BV228" s="468">
        <v>44421</v>
      </c>
      <c r="BW228" s="468"/>
      <c r="BX228" s="469" t="s">
        <v>232</v>
      </c>
      <c r="BY228" s="468" t="s">
        <v>2372</v>
      </c>
      <c r="BZ228" s="468" t="s">
        <v>2373</v>
      </c>
      <c r="CA228" s="826"/>
      <c r="CB228" s="827"/>
      <c r="CC228" s="468" t="s">
        <v>156</v>
      </c>
      <c r="CD228" s="468"/>
      <c r="CE228" s="464" t="s">
        <v>1055</v>
      </c>
      <c r="CF228" s="470">
        <f t="shared" ca="1" si="7"/>
        <v>32</v>
      </c>
    </row>
    <row r="229" spans="1:84" s="518" customFormat="1">
      <c r="A229" s="25">
        <f>IF(C229=0,"",SUBTOTAL(3,C$3:C229))</f>
        <v>227</v>
      </c>
      <c r="B229" s="86">
        <v>122</v>
      </c>
      <c r="C229" s="369" t="s">
        <v>2325</v>
      </c>
      <c r="D229" s="370" t="s">
        <v>2374</v>
      </c>
      <c r="E229" s="774">
        <f>VLOOKUP(C229,'chuyển xếp 2024'!$C$5:$W$328,17,0)</f>
        <v>4730000</v>
      </c>
      <c r="F229" s="774">
        <f>VLOOKUP(C229,'chuyển xếp 2024'!$C$5:$W$328,19,0)</f>
        <v>0</v>
      </c>
      <c r="G229" s="46" t="s">
        <v>1872</v>
      </c>
      <c r="H229" s="56" t="s">
        <v>33</v>
      </c>
      <c r="I229" s="56" t="s">
        <v>34</v>
      </c>
      <c r="J229" s="46"/>
      <c r="K229" s="46" t="s">
        <v>671</v>
      </c>
      <c r="L229" s="234">
        <v>35997</v>
      </c>
      <c r="M229" s="75">
        <v>45364</v>
      </c>
      <c r="N229" s="847">
        <v>500000</v>
      </c>
      <c r="O229" s="837"/>
      <c r="P229" s="837"/>
      <c r="Q229" s="837"/>
      <c r="R229" s="837"/>
      <c r="S229" s="837"/>
      <c r="T229" s="837"/>
      <c r="U229" s="837"/>
      <c r="V229" s="837"/>
      <c r="W229" s="837"/>
      <c r="X229" s="843"/>
      <c r="Y229" s="843"/>
      <c r="Z229" s="843"/>
      <c r="AA229" s="843"/>
      <c r="AB229" s="843"/>
      <c r="AC229" s="843"/>
      <c r="AD229" s="843"/>
      <c r="AE229" s="843"/>
      <c r="AF229" s="843"/>
      <c r="AG229" s="843"/>
      <c r="AH229" s="843"/>
      <c r="AI229" s="843"/>
      <c r="AJ229" s="843"/>
      <c r="AK229" s="843"/>
      <c r="AL229" s="843"/>
      <c r="AM229" s="843"/>
      <c r="AN229" s="843"/>
      <c r="AO229" s="843"/>
      <c r="AP229" s="843"/>
      <c r="AQ229" s="843"/>
      <c r="AR229" s="843"/>
      <c r="AS229" s="843"/>
      <c r="AT229" s="843"/>
      <c r="AU229" s="843"/>
      <c r="AV229" s="843"/>
      <c r="AW229" s="843"/>
      <c r="AX229" s="843"/>
      <c r="AY229" s="843"/>
      <c r="AZ229" s="843"/>
      <c r="BA229" s="843"/>
      <c r="BB229" s="843"/>
      <c r="BC229" s="843"/>
      <c r="BD229" s="843"/>
      <c r="BE229" s="843"/>
      <c r="BF229" s="669" t="s">
        <v>117</v>
      </c>
      <c r="BG229" s="464" t="s">
        <v>2354</v>
      </c>
      <c r="BH229" s="825" t="str">
        <f t="shared" ca="1" si="9"/>
        <v xml:space="preserve">2 NĂM 5 THÁNG 6 NGÀY </v>
      </c>
      <c r="BI229" s="513" t="s">
        <v>2375</v>
      </c>
      <c r="BJ229" s="467" t="s">
        <v>2375</v>
      </c>
      <c r="BK229" s="467"/>
      <c r="BL229" s="467"/>
      <c r="BM229" s="467"/>
      <c r="BN229" s="467"/>
      <c r="BO229" s="467"/>
      <c r="BP229" s="467"/>
      <c r="BQ229" s="467"/>
      <c r="BR229" s="467"/>
      <c r="BS229" s="467"/>
      <c r="BT229" s="467"/>
      <c r="BU229" s="467"/>
      <c r="BV229" s="468">
        <v>44879</v>
      </c>
      <c r="BW229" s="468"/>
      <c r="BX229" s="469" t="s">
        <v>232</v>
      </c>
      <c r="BY229" s="468" t="s">
        <v>2376</v>
      </c>
      <c r="BZ229" s="468" t="s">
        <v>2377</v>
      </c>
      <c r="CA229" s="826"/>
      <c r="CB229" s="827"/>
      <c r="CC229" s="468" t="s">
        <v>156</v>
      </c>
      <c r="CD229" s="468"/>
      <c r="CE229" s="464" t="s">
        <v>1055</v>
      </c>
      <c r="CF229" s="470">
        <f t="shared" ca="1" si="7"/>
        <v>28</v>
      </c>
    </row>
    <row r="230" spans="1:84" s="518" customFormat="1">
      <c r="A230" s="25">
        <f>IF(C230=0,"",SUBTOTAL(3,C$3:C230))</f>
        <v>228</v>
      </c>
      <c r="B230" s="86">
        <v>123</v>
      </c>
      <c r="C230" s="369" t="s">
        <v>2326</v>
      </c>
      <c r="D230" s="370" t="s">
        <v>2378</v>
      </c>
      <c r="E230" s="774" t="e">
        <f>VLOOKUP(C230,'chuyển xếp 2024'!$C$5:$W$328,17,0)</f>
        <v>#N/A</v>
      </c>
      <c r="F230" s="774" t="e">
        <f>VLOOKUP(C230,'chuyển xếp 2024'!$C$5:$W$328,19,0)</f>
        <v>#N/A</v>
      </c>
      <c r="G230" s="46" t="s">
        <v>1872</v>
      </c>
      <c r="H230" s="56" t="s">
        <v>33</v>
      </c>
      <c r="I230" s="56" t="s">
        <v>34</v>
      </c>
      <c r="J230" s="46"/>
      <c r="K230" s="46" t="s">
        <v>671</v>
      </c>
      <c r="L230" s="234">
        <v>36808</v>
      </c>
      <c r="M230" s="75">
        <v>45364</v>
      </c>
      <c r="N230" s="847">
        <v>500000</v>
      </c>
      <c r="O230" s="837"/>
      <c r="P230" s="837"/>
      <c r="Q230" s="837"/>
      <c r="R230" s="837"/>
      <c r="S230" s="837"/>
      <c r="T230" s="837"/>
      <c r="U230" s="837"/>
      <c r="V230" s="837"/>
      <c r="W230" s="837"/>
      <c r="X230" s="843"/>
      <c r="Y230" s="843"/>
      <c r="Z230" s="843"/>
      <c r="AA230" s="843"/>
      <c r="AB230" s="843"/>
      <c r="AC230" s="843"/>
      <c r="AD230" s="843"/>
      <c r="AE230" s="843"/>
      <c r="AF230" s="843"/>
      <c r="AG230" s="843"/>
      <c r="AH230" s="843"/>
      <c r="AI230" s="843"/>
      <c r="AJ230" s="843"/>
      <c r="AK230" s="843"/>
      <c r="AL230" s="843"/>
      <c r="AM230" s="843"/>
      <c r="AN230" s="843"/>
      <c r="AO230" s="843"/>
      <c r="AP230" s="843"/>
      <c r="AQ230" s="843"/>
      <c r="AR230" s="843"/>
      <c r="AS230" s="843"/>
      <c r="AT230" s="843"/>
      <c r="AU230" s="843"/>
      <c r="AV230" s="843"/>
      <c r="AW230" s="843"/>
      <c r="AX230" s="843"/>
      <c r="AY230" s="843"/>
      <c r="AZ230" s="843"/>
      <c r="BA230" s="843"/>
      <c r="BB230" s="843"/>
      <c r="BC230" s="843"/>
      <c r="BD230" s="843"/>
      <c r="BE230" s="843"/>
      <c r="BF230" s="669" t="s">
        <v>117</v>
      </c>
      <c r="BG230" s="464" t="s">
        <v>2355</v>
      </c>
      <c r="BH230" s="825" t="str">
        <f t="shared" ca="1" si="9"/>
        <v xml:space="preserve">2 NĂM 5 THÁNG 6 NGÀY </v>
      </c>
      <c r="BI230" s="513" t="s">
        <v>2379</v>
      </c>
      <c r="BJ230" s="467" t="s">
        <v>2379</v>
      </c>
      <c r="BK230" s="467"/>
      <c r="BL230" s="467"/>
      <c r="BM230" s="467"/>
      <c r="BN230" s="467"/>
      <c r="BO230" s="467"/>
      <c r="BP230" s="467"/>
      <c r="BQ230" s="467"/>
      <c r="BR230" s="467"/>
      <c r="BS230" s="467"/>
      <c r="BT230" s="467"/>
      <c r="BU230" s="467"/>
      <c r="BV230" s="468">
        <v>44580</v>
      </c>
      <c r="BW230" s="468"/>
      <c r="BX230" s="469" t="s">
        <v>232</v>
      </c>
      <c r="BY230" s="468" t="s">
        <v>1896</v>
      </c>
      <c r="BZ230" s="468" t="s">
        <v>2380</v>
      </c>
      <c r="CA230" s="826"/>
      <c r="CB230" s="827"/>
      <c r="CC230" s="468" t="s">
        <v>156</v>
      </c>
      <c r="CD230" s="468"/>
      <c r="CE230" s="464" t="s">
        <v>1055</v>
      </c>
      <c r="CF230" s="470">
        <f t="shared" ca="1" si="7"/>
        <v>25</v>
      </c>
    </row>
    <row r="231" spans="1:84" s="518" customFormat="1">
      <c r="A231" s="25">
        <f>IF(C231=0,"",SUBTOTAL(3,C$3:C231))</f>
        <v>229</v>
      </c>
      <c r="B231" s="86">
        <v>124</v>
      </c>
      <c r="C231" s="369" t="s">
        <v>2381</v>
      </c>
      <c r="D231" s="370" t="s">
        <v>1363</v>
      </c>
      <c r="E231" s="774">
        <f>VLOOKUP(C231,'chuyển xếp 2024'!$C$5:$W$328,17,0)</f>
        <v>4730000</v>
      </c>
      <c r="F231" s="774">
        <f>VLOOKUP(C231,'chuyển xếp 2024'!$C$5:$W$328,19,0)</f>
        <v>0</v>
      </c>
      <c r="G231" s="46" t="s">
        <v>1872</v>
      </c>
      <c r="H231" s="56" t="s">
        <v>33</v>
      </c>
      <c r="I231" s="56" t="s">
        <v>34</v>
      </c>
      <c r="J231" s="46"/>
      <c r="K231" s="46" t="s">
        <v>671</v>
      </c>
      <c r="L231" s="234">
        <v>30244</v>
      </c>
      <c r="M231" s="75">
        <v>45364</v>
      </c>
      <c r="N231" s="847">
        <v>500000</v>
      </c>
      <c r="O231" s="837"/>
      <c r="P231" s="837"/>
      <c r="Q231" s="837"/>
      <c r="R231" s="837"/>
      <c r="S231" s="837"/>
      <c r="T231" s="837"/>
      <c r="U231" s="837"/>
      <c r="V231" s="837"/>
      <c r="W231" s="837"/>
      <c r="X231" s="843"/>
      <c r="Y231" s="843"/>
      <c r="Z231" s="843"/>
      <c r="AA231" s="843"/>
      <c r="AB231" s="843"/>
      <c r="AC231" s="843"/>
      <c r="AD231" s="843"/>
      <c r="AE231" s="843"/>
      <c r="AF231" s="843"/>
      <c r="AG231" s="843"/>
      <c r="AH231" s="843"/>
      <c r="AI231" s="843"/>
      <c r="AJ231" s="843"/>
      <c r="AK231" s="843"/>
      <c r="AL231" s="843"/>
      <c r="AM231" s="843"/>
      <c r="AN231" s="843"/>
      <c r="AO231" s="843"/>
      <c r="AP231" s="843"/>
      <c r="AQ231" s="843"/>
      <c r="AR231" s="843"/>
      <c r="AS231" s="843"/>
      <c r="AT231" s="843"/>
      <c r="AU231" s="843"/>
      <c r="AV231" s="843"/>
      <c r="AW231" s="843"/>
      <c r="AX231" s="843"/>
      <c r="AY231" s="843"/>
      <c r="AZ231" s="843"/>
      <c r="BA231" s="843"/>
      <c r="BB231" s="843"/>
      <c r="BC231" s="843"/>
      <c r="BD231" s="843"/>
      <c r="BE231" s="843"/>
      <c r="BF231" s="669" t="s">
        <v>117</v>
      </c>
      <c r="BG231" s="464" t="s">
        <v>2356</v>
      </c>
      <c r="BH231" s="825" t="str">
        <f t="shared" ca="1" si="9"/>
        <v xml:space="preserve">2 NĂM 5 THÁNG 6 NGÀY </v>
      </c>
      <c r="BI231" s="513" t="s">
        <v>2399</v>
      </c>
      <c r="BJ231" s="467" t="s">
        <v>2399</v>
      </c>
      <c r="BK231" s="467"/>
      <c r="BL231" s="467"/>
      <c r="BM231" s="467"/>
      <c r="BN231" s="467"/>
      <c r="BO231" s="467"/>
      <c r="BP231" s="467"/>
      <c r="BQ231" s="467"/>
      <c r="BR231" s="467"/>
      <c r="BS231" s="467"/>
      <c r="BT231" s="467"/>
      <c r="BU231" s="467"/>
      <c r="BV231" s="468">
        <v>44816</v>
      </c>
      <c r="BW231" s="468"/>
      <c r="BX231" s="469" t="s">
        <v>232</v>
      </c>
      <c r="BY231" s="468" t="s">
        <v>2400</v>
      </c>
      <c r="BZ231" s="468" t="s">
        <v>2401</v>
      </c>
      <c r="CA231" s="826"/>
      <c r="CB231" s="827"/>
      <c r="CC231" s="468" t="s">
        <v>156</v>
      </c>
      <c r="CD231" s="468"/>
      <c r="CE231" s="464" t="s">
        <v>1055</v>
      </c>
      <c r="CF231" s="470">
        <f t="shared" ca="1" si="7"/>
        <v>43</v>
      </c>
    </row>
    <row r="232" spans="1:84" s="518" customFormat="1">
      <c r="A232" s="25">
        <f>IF(C232=0,"",SUBTOTAL(3,C$3:C232))</f>
        <v>230</v>
      </c>
      <c r="B232" s="86">
        <v>125</v>
      </c>
      <c r="C232" s="369" t="s">
        <v>2382</v>
      </c>
      <c r="D232" s="370" t="s">
        <v>2402</v>
      </c>
      <c r="E232" s="774" t="e">
        <f>VLOOKUP(C232,'chuyển xếp 2024'!$C$5:$W$328,17,0)</f>
        <v>#N/A</v>
      </c>
      <c r="F232" s="774" t="e">
        <f>VLOOKUP(C232,'chuyển xếp 2024'!$C$5:$W$328,19,0)</f>
        <v>#N/A</v>
      </c>
      <c r="G232" s="46" t="s">
        <v>1872</v>
      </c>
      <c r="H232" s="56" t="s">
        <v>33</v>
      </c>
      <c r="I232" s="56" t="s">
        <v>34</v>
      </c>
      <c r="J232" s="46"/>
      <c r="K232" s="46" t="s">
        <v>671</v>
      </c>
      <c r="L232" s="234">
        <v>33223</v>
      </c>
      <c r="M232" s="75">
        <v>45364</v>
      </c>
      <c r="N232" s="847">
        <v>500000</v>
      </c>
      <c r="O232" s="837"/>
      <c r="P232" s="837"/>
      <c r="Q232" s="837"/>
      <c r="R232" s="837"/>
      <c r="S232" s="837"/>
      <c r="T232" s="837"/>
      <c r="U232" s="837"/>
      <c r="V232" s="837"/>
      <c r="W232" s="837"/>
      <c r="X232" s="843"/>
      <c r="Y232" s="843"/>
      <c r="Z232" s="843"/>
      <c r="AA232" s="843"/>
      <c r="AB232" s="843"/>
      <c r="AC232" s="843"/>
      <c r="AD232" s="843"/>
      <c r="AE232" s="843"/>
      <c r="AF232" s="843"/>
      <c r="AG232" s="843"/>
      <c r="AH232" s="843"/>
      <c r="AI232" s="843"/>
      <c r="AJ232" s="843"/>
      <c r="AK232" s="843"/>
      <c r="AL232" s="843"/>
      <c r="AM232" s="843"/>
      <c r="AN232" s="843"/>
      <c r="AO232" s="843"/>
      <c r="AP232" s="843"/>
      <c r="AQ232" s="843"/>
      <c r="AR232" s="843"/>
      <c r="AS232" s="843"/>
      <c r="AT232" s="843"/>
      <c r="AU232" s="843"/>
      <c r="AV232" s="843"/>
      <c r="AW232" s="843"/>
      <c r="AX232" s="843"/>
      <c r="AY232" s="843"/>
      <c r="AZ232" s="843"/>
      <c r="BA232" s="843"/>
      <c r="BB232" s="843"/>
      <c r="BC232" s="843"/>
      <c r="BD232" s="843"/>
      <c r="BE232" s="843"/>
      <c r="BF232" s="669" t="s">
        <v>117</v>
      </c>
      <c r="BG232" s="464" t="s">
        <v>2357</v>
      </c>
      <c r="BH232" s="825" t="str">
        <f t="shared" ca="1" si="9"/>
        <v xml:space="preserve">2 NĂM 5 THÁNG 6 NGÀY </v>
      </c>
      <c r="BI232" s="513" t="s">
        <v>2403</v>
      </c>
      <c r="BJ232" s="467" t="s">
        <v>2403</v>
      </c>
      <c r="BK232" s="467"/>
      <c r="BL232" s="467"/>
      <c r="BM232" s="467"/>
      <c r="BN232" s="467"/>
      <c r="BO232" s="467"/>
      <c r="BP232" s="467"/>
      <c r="BQ232" s="467"/>
      <c r="BR232" s="467"/>
      <c r="BS232" s="467"/>
      <c r="BT232" s="467"/>
      <c r="BU232" s="467"/>
      <c r="BV232" s="468">
        <v>45069</v>
      </c>
      <c r="BW232" s="468"/>
      <c r="BX232" s="469" t="s">
        <v>232</v>
      </c>
      <c r="BY232" s="468" t="s">
        <v>1854</v>
      </c>
      <c r="BZ232" s="468" t="s">
        <v>2404</v>
      </c>
      <c r="CA232" s="826"/>
      <c r="CB232" s="827"/>
      <c r="CC232" s="468" t="s">
        <v>156</v>
      </c>
      <c r="CD232" s="468"/>
      <c r="CE232" s="464" t="s">
        <v>1055</v>
      </c>
      <c r="CF232" s="470">
        <f t="shared" ca="1" si="7"/>
        <v>35</v>
      </c>
    </row>
    <row r="233" spans="1:84" s="518" customFormat="1">
      <c r="A233" s="25">
        <f>IF(C233=0,"",SUBTOTAL(3,C$3:C233))</f>
        <v>231</v>
      </c>
      <c r="B233" s="86">
        <v>126</v>
      </c>
      <c r="C233" s="369" t="s">
        <v>2383</v>
      </c>
      <c r="D233" s="370" t="s">
        <v>2405</v>
      </c>
      <c r="E233" s="774" t="e">
        <f>VLOOKUP(C233,'chuyển xếp 2024'!$C$5:$W$328,17,0)</f>
        <v>#N/A</v>
      </c>
      <c r="F233" s="774" t="e">
        <f>VLOOKUP(C233,'chuyển xếp 2024'!$C$5:$W$328,19,0)</f>
        <v>#N/A</v>
      </c>
      <c r="G233" s="46" t="s">
        <v>1872</v>
      </c>
      <c r="H233" s="56" t="s">
        <v>33</v>
      </c>
      <c r="I233" s="56" t="s">
        <v>34</v>
      </c>
      <c r="J233" s="46"/>
      <c r="K233" s="46" t="s">
        <v>671</v>
      </c>
      <c r="L233" s="234">
        <v>37911</v>
      </c>
      <c r="M233" s="75">
        <v>45364</v>
      </c>
      <c r="N233" s="847">
        <v>500000</v>
      </c>
      <c r="O233" s="837"/>
      <c r="P233" s="837"/>
      <c r="Q233" s="837"/>
      <c r="R233" s="837"/>
      <c r="S233" s="837"/>
      <c r="T233" s="837"/>
      <c r="U233" s="837"/>
      <c r="V233" s="837"/>
      <c r="W233" s="837"/>
      <c r="X233" s="843"/>
      <c r="Y233" s="843"/>
      <c r="Z233" s="843"/>
      <c r="AA233" s="843"/>
      <c r="AB233" s="843"/>
      <c r="AC233" s="843"/>
      <c r="AD233" s="843"/>
      <c r="AE233" s="843"/>
      <c r="AF233" s="843"/>
      <c r="AG233" s="843"/>
      <c r="AH233" s="843"/>
      <c r="AI233" s="843"/>
      <c r="AJ233" s="843"/>
      <c r="AK233" s="843"/>
      <c r="AL233" s="843"/>
      <c r="AM233" s="843"/>
      <c r="AN233" s="843"/>
      <c r="AO233" s="843"/>
      <c r="AP233" s="843"/>
      <c r="AQ233" s="843"/>
      <c r="AR233" s="843"/>
      <c r="AS233" s="843"/>
      <c r="AT233" s="843"/>
      <c r="AU233" s="843"/>
      <c r="AV233" s="843"/>
      <c r="AW233" s="843"/>
      <c r="AX233" s="843"/>
      <c r="AY233" s="843"/>
      <c r="AZ233" s="843"/>
      <c r="BA233" s="843"/>
      <c r="BB233" s="843"/>
      <c r="BC233" s="843"/>
      <c r="BD233" s="843"/>
      <c r="BE233" s="843"/>
      <c r="BF233" s="669" t="s">
        <v>117</v>
      </c>
      <c r="BG233" s="464" t="s">
        <v>2358</v>
      </c>
      <c r="BH233" s="825" t="str">
        <f t="shared" ca="1" si="9"/>
        <v xml:space="preserve">2 NĂM 5 THÁNG 6 NGÀY </v>
      </c>
      <c r="BI233" s="513" t="s">
        <v>2406</v>
      </c>
      <c r="BJ233" s="467" t="s">
        <v>2406</v>
      </c>
      <c r="BK233" s="467"/>
      <c r="BL233" s="467"/>
      <c r="BM233" s="467"/>
      <c r="BN233" s="467"/>
      <c r="BO233" s="467"/>
      <c r="BP233" s="467"/>
      <c r="BQ233" s="467"/>
      <c r="BR233" s="467"/>
      <c r="BS233" s="467"/>
      <c r="BT233" s="467"/>
      <c r="BU233" s="467"/>
      <c r="BV233" s="468">
        <v>44311</v>
      </c>
      <c r="BW233" s="468"/>
      <c r="BX233" s="469" t="s">
        <v>232</v>
      </c>
      <c r="BY233" s="468" t="s">
        <v>2343</v>
      </c>
      <c r="BZ233" s="468" t="s">
        <v>2407</v>
      </c>
      <c r="CA233" s="826"/>
      <c r="CB233" s="827"/>
      <c r="CC233" s="468" t="s">
        <v>156</v>
      </c>
      <c r="CD233" s="468"/>
      <c r="CE233" s="464" t="s">
        <v>1055</v>
      </c>
      <c r="CF233" s="470">
        <f t="shared" ca="1" si="7"/>
        <v>22</v>
      </c>
    </row>
    <row r="234" spans="1:84" s="518" customFormat="1">
      <c r="A234" s="25">
        <f>IF(C234=0,"",SUBTOTAL(3,C$3:C234))</f>
        <v>232</v>
      </c>
      <c r="B234" s="86">
        <v>127</v>
      </c>
      <c r="C234" s="369" t="s">
        <v>2384</v>
      </c>
      <c r="D234" s="370" t="s">
        <v>1678</v>
      </c>
      <c r="E234" s="774">
        <f>VLOOKUP(C234,'chuyển xếp 2024'!$C$5:$W$328,17,0)</f>
        <v>4730000</v>
      </c>
      <c r="F234" s="774">
        <f>VLOOKUP(C234,'chuyển xếp 2024'!$C$5:$W$328,19,0)</f>
        <v>0</v>
      </c>
      <c r="G234" s="46" t="s">
        <v>1872</v>
      </c>
      <c r="H234" s="56" t="s">
        <v>33</v>
      </c>
      <c r="I234" s="56" t="s">
        <v>34</v>
      </c>
      <c r="J234" s="46"/>
      <c r="K234" s="46" t="s">
        <v>671</v>
      </c>
      <c r="L234" s="234">
        <v>30799</v>
      </c>
      <c r="M234" s="75">
        <v>45364</v>
      </c>
      <c r="N234" s="847">
        <v>500000</v>
      </c>
      <c r="O234" s="837"/>
      <c r="P234" s="837"/>
      <c r="Q234" s="837"/>
      <c r="R234" s="837"/>
      <c r="S234" s="837"/>
      <c r="T234" s="837"/>
      <c r="U234" s="837"/>
      <c r="V234" s="837"/>
      <c r="W234" s="837"/>
      <c r="X234" s="843"/>
      <c r="Y234" s="843"/>
      <c r="Z234" s="843"/>
      <c r="AA234" s="843"/>
      <c r="AB234" s="843"/>
      <c r="AC234" s="843"/>
      <c r="AD234" s="843"/>
      <c r="AE234" s="843"/>
      <c r="AF234" s="843"/>
      <c r="AG234" s="843"/>
      <c r="AH234" s="843"/>
      <c r="AI234" s="843"/>
      <c r="AJ234" s="843"/>
      <c r="AK234" s="843"/>
      <c r="AL234" s="843"/>
      <c r="AM234" s="843"/>
      <c r="AN234" s="843"/>
      <c r="AO234" s="843"/>
      <c r="AP234" s="843"/>
      <c r="AQ234" s="843"/>
      <c r="AR234" s="843"/>
      <c r="AS234" s="843"/>
      <c r="AT234" s="843"/>
      <c r="AU234" s="843"/>
      <c r="AV234" s="843"/>
      <c r="AW234" s="843"/>
      <c r="AX234" s="843"/>
      <c r="AY234" s="843"/>
      <c r="AZ234" s="843"/>
      <c r="BA234" s="843"/>
      <c r="BB234" s="843"/>
      <c r="BC234" s="843"/>
      <c r="BD234" s="843"/>
      <c r="BE234" s="843"/>
      <c r="BF234" s="669" t="s">
        <v>117</v>
      </c>
      <c r="BG234" s="464" t="s">
        <v>2359</v>
      </c>
      <c r="BH234" s="825" t="str">
        <f t="shared" ca="1" si="9"/>
        <v xml:space="preserve">2 NĂM 5 THÁNG 6 NGÀY </v>
      </c>
      <c r="BI234" s="513" t="s">
        <v>2408</v>
      </c>
      <c r="BJ234" s="467" t="s">
        <v>2408</v>
      </c>
      <c r="BK234" s="467"/>
      <c r="BL234" s="467"/>
      <c r="BM234" s="467"/>
      <c r="BN234" s="467"/>
      <c r="BO234" s="467"/>
      <c r="BP234" s="467"/>
      <c r="BQ234" s="467"/>
      <c r="BR234" s="467"/>
      <c r="BS234" s="467"/>
      <c r="BT234" s="467"/>
      <c r="BU234" s="467"/>
      <c r="BV234" s="468">
        <v>44326</v>
      </c>
      <c r="BW234" s="468"/>
      <c r="BX234" s="469" t="s">
        <v>232</v>
      </c>
      <c r="BY234" s="468" t="s">
        <v>2409</v>
      </c>
      <c r="BZ234" s="468" t="s">
        <v>2410</v>
      </c>
      <c r="CA234" s="826"/>
      <c r="CB234" s="827"/>
      <c r="CC234" s="468" t="s">
        <v>156</v>
      </c>
      <c r="CD234" s="468"/>
      <c r="CE234" s="464" t="s">
        <v>1055</v>
      </c>
      <c r="CF234" s="470">
        <f t="shared" ca="1" si="7"/>
        <v>42</v>
      </c>
    </row>
    <row r="235" spans="1:84" s="518" customFormat="1">
      <c r="A235" s="25">
        <f>IF(C235=0,"",SUBTOTAL(3,C$3:C235))</f>
        <v>233</v>
      </c>
      <c r="B235" s="86">
        <v>128</v>
      </c>
      <c r="C235" s="369" t="s">
        <v>2385</v>
      </c>
      <c r="D235" s="370" t="s">
        <v>2411</v>
      </c>
      <c r="E235" s="774" t="e">
        <f>VLOOKUP(C235,'chuyển xếp 2024'!$C$5:$W$328,17,0)</f>
        <v>#N/A</v>
      </c>
      <c r="F235" s="774" t="e">
        <f>VLOOKUP(C235,'chuyển xếp 2024'!$C$5:$W$328,19,0)</f>
        <v>#N/A</v>
      </c>
      <c r="G235" s="46" t="s">
        <v>1872</v>
      </c>
      <c r="H235" s="56" t="s">
        <v>33</v>
      </c>
      <c r="I235" s="56" t="s">
        <v>34</v>
      </c>
      <c r="J235" s="46"/>
      <c r="K235" s="46" t="s">
        <v>671</v>
      </c>
      <c r="L235" s="234">
        <v>36249</v>
      </c>
      <c r="M235" s="75">
        <v>45364</v>
      </c>
      <c r="N235" s="847">
        <v>500000</v>
      </c>
      <c r="O235" s="837"/>
      <c r="P235" s="837"/>
      <c r="Q235" s="837"/>
      <c r="R235" s="837"/>
      <c r="S235" s="837"/>
      <c r="T235" s="837"/>
      <c r="U235" s="837"/>
      <c r="V235" s="837"/>
      <c r="W235" s="837"/>
      <c r="X235" s="843"/>
      <c r="Y235" s="843"/>
      <c r="Z235" s="843"/>
      <c r="AA235" s="843"/>
      <c r="AB235" s="843"/>
      <c r="AC235" s="843"/>
      <c r="AD235" s="843"/>
      <c r="AE235" s="843"/>
      <c r="AF235" s="843"/>
      <c r="AG235" s="843"/>
      <c r="AH235" s="843"/>
      <c r="AI235" s="843"/>
      <c r="AJ235" s="843"/>
      <c r="AK235" s="843"/>
      <c r="AL235" s="843"/>
      <c r="AM235" s="843"/>
      <c r="AN235" s="843"/>
      <c r="AO235" s="843"/>
      <c r="AP235" s="843"/>
      <c r="AQ235" s="843"/>
      <c r="AR235" s="843"/>
      <c r="AS235" s="843"/>
      <c r="AT235" s="843"/>
      <c r="AU235" s="843"/>
      <c r="AV235" s="843"/>
      <c r="AW235" s="843"/>
      <c r="AX235" s="843"/>
      <c r="AY235" s="843"/>
      <c r="AZ235" s="843"/>
      <c r="BA235" s="843"/>
      <c r="BB235" s="843"/>
      <c r="BC235" s="843"/>
      <c r="BD235" s="843"/>
      <c r="BE235" s="843"/>
      <c r="BF235" s="669" t="s">
        <v>117</v>
      </c>
      <c r="BG235" s="464" t="s">
        <v>2360</v>
      </c>
      <c r="BH235" s="825" t="str">
        <f t="shared" ca="1" si="9"/>
        <v xml:space="preserve">2 NĂM 5 THÁNG 6 NGÀY </v>
      </c>
      <c r="BI235" s="513" t="s">
        <v>2412</v>
      </c>
      <c r="BJ235" s="467" t="s">
        <v>2412</v>
      </c>
      <c r="BK235" s="467"/>
      <c r="BL235" s="467"/>
      <c r="BM235" s="467"/>
      <c r="BN235" s="467"/>
      <c r="BO235" s="467"/>
      <c r="BP235" s="467"/>
      <c r="BQ235" s="467"/>
      <c r="BR235" s="467"/>
      <c r="BS235" s="467"/>
      <c r="BT235" s="467"/>
      <c r="BU235" s="467"/>
      <c r="BV235" s="468">
        <v>44421</v>
      </c>
      <c r="BW235" s="468"/>
      <c r="BX235" s="469" t="s">
        <v>232</v>
      </c>
      <c r="BY235" s="468" t="s">
        <v>1969</v>
      </c>
      <c r="BZ235" s="468" t="s">
        <v>2413</v>
      </c>
      <c r="CA235" s="826"/>
      <c r="CB235" s="827"/>
      <c r="CC235" s="468" t="s">
        <v>156</v>
      </c>
      <c r="CD235" s="468"/>
      <c r="CE235" s="464" t="s">
        <v>1055</v>
      </c>
      <c r="CF235" s="470">
        <f t="shared" ca="1" si="7"/>
        <v>27</v>
      </c>
    </row>
    <row r="236" spans="1:84" s="518" customFormat="1">
      <c r="A236" s="25">
        <f>IF(C236=0,"",SUBTOTAL(3,C$3:C236))</f>
        <v>234</v>
      </c>
      <c r="B236" s="86">
        <v>129</v>
      </c>
      <c r="C236" s="369" t="s">
        <v>2386</v>
      </c>
      <c r="D236" s="370" t="s">
        <v>2414</v>
      </c>
      <c r="E236" s="774" t="e">
        <f>VLOOKUP(C236,'chuyển xếp 2024'!$C$5:$W$328,17,0)</f>
        <v>#N/A</v>
      </c>
      <c r="F236" s="774" t="e">
        <f>VLOOKUP(C236,'chuyển xếp 2024'!$C$5:$W$328,19,0)</f>
        <v>#N/A</v>
      </c>
      <c r="G236" s="46" t="s">
        <v>1872</v>
      </c>
      <c r="H236" s="56" t="s">
        <v>33</v>
      </c>
      <c r="I236" s="56" t="s">
        <v>34</v>
      </c>
      <c r="J236" s="46"/>
      <c r="K236" s="46" t="s">
        <v>671</v>
      </c>
      <c r="L236" s="234">
        <v>30928</v>
      </c>
      <c r="M236" s="75">
        <v>45364</v>
      </c>
      <c r="N236" s="847">
        <v>500000</v>
      </c>
      <c r="O236" s="837"/>
      <c r="P236" s="837"/>
      <c r="Q236" s="837"/>
      <c r="R236" s="837"/>
      <c r="S236" s="837"/>
      <c r="T236" s="837"/>
      <c r="U236" s="837"/>
      <c r="V236" s="837"/>
      <c r="W236" s="837"/>
      <c r="X236" s="843"/>
      <c r="Y236" s="843"/>
      <c r="Z236" s="843"/>
      <c r="AA236" s="843"/>
      <c r="AB236" s="843"/>
      <c r="AC236" s="843"/>
      <c r="AD236" s="843"/>
      <c r="AE236" s="843"/>
      <c r="AF236" s="843"/>
      <c r="AG236" s="843"/>
      <c r="AH236" s="843"/>
      <c r="AI236" s="843"/>
      <c r="AJ236" s="843"/>
      <c r="AK236" s="843"/>
      <c r="AL236" s="843"/>
      <c r="AM236" s="843"/>
      <c r="AN236" s="843"/>
      <c r="AO236" s="843"/>
      <c r="AP236" s="843"/>
      <c r="AQ236" s="843"/>
      <c r="AR236" s="843"/>
      <c r="AS236" s="843"/>
      <c r="AT236" s="843"/>
      <c r="AU236" s="843"/>
      <c r="AV236" s="843"/>
      <c r="AW236" s="843"/>
      <c r="AX236" s="843"/>
      <c r="AY236" s="843"/>
      <c r="AZ236" s="843"/>
      <c r="BA236" s="843"/>
      <c r="BB236" s="843"/>
      <c r="BC236" s="843"/>
      <c r="BD236" s="843"/>
      <c r="BE236" s="843"/>
      <c r="BF236" s="669" t="s">
        <v>117</v>
      </c>
      <c r="BG236" s="464" t="s">
        <v>2361</v>
      </c>
      <c r="BH236" s="825" t="str">
        <f t="shared" ca="1" si="9"/>
        <v xml:space="preserve">2 NĂM 5 THÁNG 6 NGÀY </v>
      </c>
      <c r="BI236" s="513" t="s">
        <v>2415</v>
      </c>
      <c r="BJ236" s="467" t="s">
        <v>2415</v>
      </c>
      <c r="BK236" s="467"/>
      <c r="BL236" s="467"/>
      <c r="BM236" s="467"/>
      <c r="BN236" s="467"/>
      <c r="BO236" s="467"/>
      <c r="BP236" s="467"/>
      <c r="BQ236" s="467"/>
      <c r="BR236" s="467"/>
      <c r="BS236" s="467"/>
      <c r="BT236" s="467"/>
      <c r="BU236" s="467"/>
      <c r="BV236" s="468">
        <v>44326</v>
      </c>
      <c r="BW236" s="468"/>
      <c r="BX236" s="469" t="s">
        <v>232</v>
      </c>
      <c r="BY236" s="468" t="s">
        <v>2416</v>
      </c>
      <c r="BZ236" s="468" t="s">
        <v>2417</v>
      </c>
      <c r="CA236" s="826"/>
      <c r="CB236" s="827"/>
      <c r="CC236" s="468" t="s">
        <v>156</v>
      </c>
      <c r="CD236" s="468"/>
      <c r="CE236" s="464" t="s">
        <v>1055</v>
      </c>
      <c r="CF236" s="470">
        <f t="shared" ca="1" si="7"/>
        <v>41</v>
      </c>
    </row>
    <row r="237" spans="1:84" s="518" customFormat="1">
      <c r="A237" s="25">
        <f>IF(C237=0,"",SUBTOTAL(3,C$3:C237))</f>
        <v>235</v>
      </c>
      <c r="B237" s="86">
        <v>130</v>
      </c>
      <c r="C237" s="369" t="s">
        <v>2387</v>
      </c>
      <c r="D237" s="370" t="s">
        <v>2418</v>
      </c>
      <c r="E237" s="774">
        <f>VLOOKUP(C237,'chuyển xếp 2024'!$C$5:$W$328,17,0)</f>
        <v>4730000</v>
      </c>
      <c r="F237" s="774">
        <f>VLOOKUP(C237,'chuyển xếp 2024'!$C$5:$W$328,19,0)</f>
        <v>0</v>
      </c>
      <c r="G237" s="46" t="s">
        <v>1872</v>
      </c>
      <c r="H237" s="56" t="s">
        <v>33</v>
      </c>
      <c r="I237" s="56" t="s">
        <v>34</v>
      </c>
      <c r="J237" s="46"/>
      <c r="K237" s="46" t="s">
        <v>671</v>
      </c>
      <c r="L237" s="234">
        <v>28564</v>
      </c>
      <c r="M237" s="75">
        <v>45364</v>
      </c>
      <c r="N237" s="847">
        <v>500000</v>
      </c>
      <c r="O237" s="837"/>
      <c r="P237" s="837"/>
      <c r="Q237" s="837"/>
      <c r="R237" s="837"/>
      <c r="S237" s="837"/>
      <c r="T237" s="837"/>
      <c r="U237" s="837"/>
      <c r="V237" s="837"/>
      <c r="W237" s="837"/>
      <c r="X237" s="843"/>
      <c r="Y237" s="843"/>
      <c r="Z237" s="843"/>
      <c r="AA237" s="843"/>
      <c r="AB237" s="843"/>
      <c r="AC237" s="843"/>
      <c r="AD237" s="843"/>
      <c r="AE237" s="843"/>
      <c r="AF237" s="843"/>
      <c r="AG237" s="843"/>
      <c r="AH237" s="843"/>
      <c r="AI237" s="843"/>
      <c r="AJ237" s="843"/>
      <c r="AK237" s="843"/>
      <c r="AL237" s="843"/>
      <c r="AM237" s="843"/>
      <c r="AN237" s="843"/>
      <c r="AO237" s="843"/>
      <c r="AP237" s="843"/>
      <c r="AQ237" s="843"/>
      <c r="AR237" s="843"/>
      <c r="AS237" s="843"/>
      <c r="AT237" s="843"/>
      <c r="AU237" s="843"/>
      <c r="AV237" s="843"/>
      <c r="AW237" s="843"/>
      <c r="AX237" s="843"/>
      <c r="AY237" s="843"/>
      <c r="AZ237" s="843"/>
      <c r="BA237" s="843"/>
      <c r="BB237" s="843"/>
      <c r="BC237" s="843"/>
      <c r="BD237" s="843"/>
      <c r="BE237" s="843"/>
      <c r="BF237" s="669" t="s">
        <v>117</v>
      </c>
      <c r="BG237" s="464" t="s">
        <v>2362</v>
      </c>
      <c r="BH237" s="825" t="str">
        <f t="shared" ca="1" si="9"/>
        <v xml:space="preserve">2 NĂM 5 THÁNG 6 NGÀY </v>
      </c>
      <c r="BI237" s="513" t="s">
        <v>2419</v>
      </c>
      <c r="BJ237" s="467" t="s">
        <v>2419</v>
      </c>
      <c r="BK237" s="467"/>
      <c r="BL237" s="467"/>
      <c r="BM237" s="467"/>
      <c r="BN237" s="467"/>
      <c r="BO237" s="467"/>
      <c r="BP237" s="467"/>
      <c r="BQ237" s="467"/>
      <c r="BR237" s="467"/>
      <c r="BS237" s="467"/>
      <c r="BT237" s="467"/>
      <c r="BU237" s="467"/>
      <c r="BV237" s="468">
        <v>44428</v>
      </c>
      <c r="BW237" s="468"/>
      <c r="BX237" s="469" t="s">
        <v>232</v>
      </c>
      <c r="BY237" s="468" t="s">
        <v>2332</v>
      </c>
      <c r="BZ237" s="468" t="s">
        <v>2420</v>
      </c>
      <c r="CA237" s="826"/>
      <c r="CB237" s="827"/>
      <c r="CC237" s="468" t="s">
        <v>156</v>
      </c>
      <c r="CD237" s="468"/>
      <c r="CE237" s="464" t="s">
        <v>1055</v>
      </c>
      <c r="CF237" s="470">
        <f t="shared" ca="1" si="7"/>
        <v>48</v>
      </c>
    </row>
    <row r="238" spans="1:84" s="518" customFormat="1">
      <c r="A238" s="25">
        <f>IF(C238=0,"",SUBTOTAL(3,C$3:C238))</f>
        <v>236</v>
      </c>
      <c r="B238" s="86">
        <v>131</v>
      </c>
      <c r="C238" s="369" t="s">
        <v>2389</v>
      </c>
      <c r="D238" s="370" t="s">
        <v>2422</v>
      </c>
      <c r="E238" s="774" t="e">
        <f>VLOOKUP(C238,'chuyển xếp 2024'!$C$5:$W$328,17,0)</f>
        <v>#N/A</v>
      </c>
      <c r="F238" s="774" t="e">
        <f>VLOOKUP(C238,'chuyển xếp 2024'!$C$5:$W$328,19,0)</f>
        <v>#N/A</v>
      </c>
      <c r="G238" s="46" t="s">
        <v>1872</v>
      </c>
      <c r="H238" s="56" t="s">
        <v>33</v>
      </c>
      <c r="I238" s="56" t="s">
        <v>34</v>
      </c>
      <c r="J238" s="46"/>
      <c r="K238" s="46" t="s">
        <v>671</v>
      </c>
      <c r="L238" s="234">
        <v>28491</v>
      </c>
      <c r="M238" s="75">
        <v>45364</v>
      </c>
      <c r="N238" s="847">
        <v>500000</v>
      </c>
      <c r="O238" s="837"/>
      <c r="P238" s="837"/>
      <c r="Q238" s="837"/>
      <c r="R238" s="837"/>
      <c r="S238" s="837"/>
      <c r="T238" s="837"/>
      <c r="U238" s="837"/>
      <c r="V238" s="837"/>
      <c r="W238" s="837"/>
      <c r="X238" s="843"/>
      <c r="Y238" s="843"/>
      <c r="Z238" s="843"/>
      <c r="AA238" s="843"/>
      <c r="AB238" s="843"/>
      <c r="AC238" s="843"/>
      <c r="AD238" s="843"/>
      <c r="AE238" s="843"/>
      <c r="AF238" s="843"/>
      <c r="AG238" s="843"/>
      <c r="AH238" s="843"/>
      <c r="AI238" s="843"/>
      <c r="AJ238" s="843"/>
      <c r="AK238" s="843"/>
      <c r="AL238" s="843"/>
      <c r="AM238" s="843"/>
      <c r="AN238" s="843"/>
      <c r="AO238" s="843"/>
      <c r="AP238" s="843"/>
      <c r="AQ238" s="843"/>
      <c r="AR238" s="843"/>
      <c r="AS238" s="843"/>
      <c r="AT238" s="843"/>
      <c r="AU238" s="843"/>
      <c r="AV238" s="843"/>
      <c r="AW238" s="843"/>
      <c r="AX238" s="843"/>
      <c r="AY238" s="843"/>
      <c r="AZ238" s="843"/>
      <c r="BA238" s="843"/>
      <c r="BB238" s="843"/>
      <c r="BC238" s="843"/>
      <c r="BD238" s="843"/>
      <c r="BE238" s="843"/>
      <c r="BF238" s="669" t="s">
        <v>117</v>
      </c>
      <c r="BG238" s="464" t="s">
        <v>2363</v>
      </c>
      <c r="BH238" s="825" t="str">
        <f t="shared" ca="1" si="9"/>
        <v xml:space="preserve">2 NĂM 5 THÁNG 6 NGÀY </v>
      </c>
      <c r="BI238" s="513" t="s">
        <v>2423</v>
      </c>
      <c r="BJ238" s="467" t="s">
        <v>2423</v>
      </c>
      <c r="BK238" s="467"/>
      <c r="BL238" s="467"/>
      <c r="BM238" s="467"/>
      <c r="BN238" s="467"/>
      <c r="BO238" s="467"/>
      <c r="BP238" s="467"/>
      <c r="BQ238" s="467"/>
      <c r="BR238" s="467"/>
      <c r="BS238" s="467"/>
      <c r="BT238" s="467"/>
      <c r="BU238" s="467"/>
      <c r="BV238" s="468">
        <v>44696</v>
      </c>
      <c r="BW238" s="468"/>
      <c r="BX238" s="469" t="s">
        <v>232</v>
      </c>
      <c r="BY238" s="468" t="s">
        <v>2424</v>
      </c>
      <c r="BZ238" s="468" t="s">
        <v>2425</v>
      </c>
      <c r="CA238" s="826"/>
      <c r="CB238" s="827"/>
      <c r="CC238" s="468" t="s">
        <v>156</v>
      </c>
      <c r="CD238" s="468"/>
      <c r="CE238" s="464" t="s">
        <v>1055</v>
      </c>
      <c r="CF238" s="470">
        <f t="shared" ca="1" si="7"/>
        <v>48</v>
      </c>
    </row>
    <row r="239" spans="1:84" s="518" customFormat="1">
      <c r="A239" s="25">
        <f>IF(C239=0,"",SUBTOTAL(3,C$3:C239))</f>
        <v>237</v>
      </c>
      <c r="B239" s="86">
        <v>132</v>
      </c>
      <c r="C239" s="369" t="s">
        <v>2390</v>
      </c>
      <c r="D239" s="370" t="s">
        <v>1739</v>
      </c>
      <c r="E239" s="774">
        <f>VLOOKUP(C239,'chuyển xếp 2024'!$C$5:$W$328,17,0)</f>
        <v>4730000</v>
      </c>
      <c r="F239" s="774">
        <f>VLOOKUP(C239,'chuyển xếp 2024'!$C$5:$W$328,19,0)</f>
        <v>0</v>
      </c>
      <c r="G239" s="46" t="s">
        <v>1872</v>
      </c>
      <c r="H239" s="56" t="s">
        <v>33</v>
      </c>
      <c r="I239" s="56" t="s">
        <v>34</v>
      </c>
      <c r="J239" s="46"/>
      <c r="K239" s="46" t="s">
        <v>671</v>
      </c>
      <c r="L239" s="234">
        <v>28691</v>
      </c>
      <c r="M239" s="75">
        <v>45364</v>
      </c>
      <c r="N239" s="847">
        <v>500000</v>
      </c>
      <c r="O239" s="837"/>
      <c r="P239" s="837"/>
      <c r="Q239" s="837"/>
      <c r="R239" s="837"/>
      <c r="S239" s="837"/>
      <c r="T239" s="837"/>
      <c r="U239" s="837"/>
      <c r="V239" s="837"/>
      <c r="W239" s="837"/>
      <c r="X239" s="843"/>
      <c r="Y239" s="843"/>
      <c r="Z239" s="843"/>
      <c r="AA239" s="843"/>
      <c r="AB239" s="843"/>
      <c r="AC239" s="843"/>
      <c r="AD239" s="843"/>
      <c r="AE239" s="843"/>
      <c r="AF239" s="843"/>
      <c r="AG239" s="843"/>
      <c r="AH239" s="843"/>
      <c r="AI239" s="843"/>
      <c r="AJ239" s="843"/>
      <c r="AK239" s="843"/>
      <c r="AL239" s="843"/>
      <c r="AM239" s="843"/>
      <c r="AN239" s="843"/>
      <c r="AO239" s="843"/>
      <c r="AP239" s="843"/>
      <c r="AQ239" s="843"/>
      <c r="AR239" s="843"/>
      <c r="AS239" s="843"/>
      <c r="AT239" s="843"/>
      <c r="AU239" s="843"/>
      <c r="AV239" s="843"/>
      <c r="AW239" s="843"/>
      <c r="AX239" s="843"/>
      <c r="AY239" s="843"/>
      <c r="AZ239" s="843"/>
      <c r="BA239" s="843"/>
      <c r="BB239" s="843"/>
      <c r="BC239" s="843"/>
      <c r="BD239" s="843"/>
      <c r="BE239" s="843"/>
      <c r="BF239" s="669" t="s">
        <v>117</v>
      </c>
      <c r="BG239" s="464" t="s">
        <v>2364</v>
      </c>
      <c r="BH239" s="825" t="str">
        <f t="shared" ca="1" si="9"/>
        <v xml:space="preserve">2 NĂM 5 THÁNG 6 NGÀY </v>
      </c>
      <c r="BI239" s="513" t="s">
        <v>2426</v>
      </c>
      <c r="BJ239" s="467" t="s">
        <v>2426</v>
      </c>
      <c r="BK239" s="467"/>
      <c r="BL239" s="467"/>
      <c r="BM239" s="467"/>
      <c r="BN239" s="467"/>
      <c r="BO239" s="467"/>
      <c r="BP239" s="467"/>
      <c r="BQ239" s="467"/>
      <c r="BR239" s="467"/>
      <c r="BS239" s="467"/>
      <c r="BT239" s="467"/>
      <c r="BU239" s="467"/>
      <c r="BV239" s="468">
        <v>45149</v>
      </c>
      <c r="BW239" s="468"/>
      <c r="BX239" s="469" t="s">
        <v>232</v>
      </c>
      <c r="BY239" s="468" t="s">
        <v>1854</v>
      </c>
      <c r="BZ239" s="468" t="s">
        <v>2427</v>
      </c>
      <c r="CA239" s="826"/>
      <c r="CB239" s="827"/>
      <c r="CC239" s="468" t="s">
        <v>156</v>
      </c>
      <c r="CD239" s="468"/>
      <c r="CE239" s="464" t="s">
        <v>1055</v>
      </c>
      <c r="CF239" s="470">
        <f t="shared" ca="1" si="7"/>
        <v>48</v>
      </c>
    </row>
    <row r="240" spans="1:84" s="518" customFormat="1">
      <c r="A240" s="25">
        <f>IF(C240=0,"",SUBTOTAL(3,C$3:C240))</f>
        <v>238</v>
      </c>
      <c r="B240" s="86">
        <v>133</v>
      </c>
      <c r="C240" s="369" t="s">
        <v>2391</v>
      </c>
      <c r="D240" s="370" t="s">
        <v>1708</v>
      </c>
      <c r="E240" s="774">
        <f>VLOOKUP(C240,'chuyển xếp 2024'!$C$5:$W$328,17,0)</f>
        <v>4730000</v>
      </c>
      <c r="F240" s="774">
        <f>VLOOKUP(C240,'chuyển xếp 2024'!$C$5:$W$328,19,0)</f>
        <v>0</v>
      </c>
      <c r="G240" s="46" t="s">
        <v>1872</v>
      </c>
      <c r="H240" s="56" t="s">
        <v>33</v>
      </c>
      <c r="I240" s="56" t="s">
        <v>34</v>
      </c>
      <c r="J240" s="46"/>
      <c r="K240" s="46" t="s">
        <v>671</v>
      </c>
      <c r="L240" s="234">
        <v>29741</v>
      </c>
      <c r="M240" s="75">
        <v>45364</v>
      </c>
      <c r="N240" s="847">
        <v>500000</v>
      </c>
      <c r="O240" s="837"/>
      <c r="P240" s="837"/>
      <c r="Q240" s="837"/>
      <c r="R240" s="837"/>
      <c r="S240" s="837"/>
      <c r="T240" s="837"/>
      <c r="U240" s="837"/>
      <c r="V240" s="837"/>
      <c r="W240" s="837"/>
      <c r="X240" s="843"/>
      <c r="Y240" s="843"/>
      <c r="Z240" s="843"/>
      <c r="AA240" s="843"/>
      <c r="AB240" s="843"/>
      <c r="AC240" s="843"/>
      <c r="AD240" s="843"/>
      <c r="AE240" s="843"/>
      <c r="AF240" s="843"/>
      <c r="AG240" s="843"/>
      <c r="AH240" s="843"/>
      <c r="AI240" s="843"/>
      <c r="AJ240" s="843"/>
      <c r="AK240" s="843"/>
      <c r="AL240" s="843"/>
      <c r="AM240" s="843"/>
      <c r="AN240" s="843"/>
      <c r="AO240" s="843"/>
      <c r="AP240" s="843"/>
      <c r="AQ240" s="843"/>
      <c r="AR240" s="843"/>
      <c r="AS240" s="843"/>
      <c r="AT240" s="843"/>
      <c r="AU240" s="843"/>
      <c r="AV240" s="843"/>
      <c r="AW240" s="843"/>
      <c r="AX240" s="843"/>
      <c r="AY240" s="843"/>
      <c r="AZ240" s="843"/>
      <c r="BA240" s="843"/>
      <c r="BB240" s="843"/>
      <c r="BC240" s="843"/>
      <c r="BD240" s="843"/>
      <c r="BE240" s="843"/>
      <c r="BF240" s="669" t="s">
        <v>117</v>
      </c>
      <c r="BG240" s="464" t="s">
        <v>2365</v>
      </c>
      <c r="BH240" s="825" t="str">
        <f t="shared" ca="1" si="9"/>
        <v xml:space="preserve">2 NĂM 5 THÁNG 6 NGÀY </v>
      </c>
      <c r="BI240" s="513" t="s">
        <v>2428</v>
      </c>
      <c r="BJ240" s="467" t="s">
        <v>2428</v>
      </c>
      <c r="BK240" s="467"/>
      <c r="BL240" s="467"/>
      <c r="BM240" s="467"/>
      <c r="BN240" s="467"/>
      <c r="BO240" s="467"/>
      <c r="BP240" s="467"/>
      <c r="BQ240" s="467"/>
      <c r="BR240" s="467"/>
      <c r="BS240" s="467"/>
      <c r="BT240" s="467"/>
      <c r="BU240" s="467"/>
      <c r="BV240" s="468">
        <v>44417</v>
      </c>
      <c r="BW240" s="468"/>
      <c r="BX240" s="469" t="s">
        <v>232</v>
      </c>
      <c r="BY240" s="468" t="s">
        <v>2297</v>
      </c>
      <c r="BZ240" s="468" t="s">
        <v>2429</v>
      </c>
      <c r="CA240" s="826"/>
      <c r="CB240" s="827"/>
      <c r="CC240" s="468" t="s">
        <v>156</v>
      </c>
      <c r="CD240" s="468"/>
      <c r="CE240" s="464" t="s">
        <v>1055</v>
      </c>
      <c r="CF240" s="470">
        <f t="shared" ca="1" si="7"/>
        <v>45</v>
      </c>
    </row>
    <row r="241" spans="1:84" s="518" customFormat="1">
      <c r="A241" s="25">
        <f>IF(C241=0,"",SUBTOTAL(3,C$3:C241))</f>
        <v>239</v>
      </c>
      <c r="B241" s="86">
        <v>134</v>
      </c>
      <c r="C241" s="369" t="s">
        <v>2392</v>
      </c>
      <c r="D241" s="370" t="s">
        <v>2430</v>
      </c>
      <c r="E241" s="774">
        <f>VLOOKUP(C241,'chuyển xếp 2024'!$C$5:$W$328,17,0)</f>
        <v>4730000</v>
      </c>
      <c r="F241" s="774">
        <f>VLOOKUP(C241,'chuyển xếp 2024'!$C$5:$W$328,19,0)</f>
        <v>0</v>
      </c>
      <c r="G241" s="46" t="s">
        <v>1872</v>
      </c>
      <c r="H241" s="56" t="s">
        <v>33</v>
      </c>
      <c r="I241" s="56" t="s">
        <v>34</v>
      </c>
      <c r="J241" s="46"/>
      <c r="K241" s="46" t="s">
        <v>671</v>
      </c>
      <c r="L241" s="234">
        <v>38209</v>
      </c>
      <c r="M241" s="75">
        <v>45364</v>
      </c>
      <c r="N241" s="847">
        <v>500000</v>
      </c>
      <c r="O241" s="837"/>
      <c r="P241" s="837"/>
      <c r="Q241" s="837"/>
      <c r="R241" s="837"/>
      <c r="S241" s="837"/>
      <c r="T241" s="837"/>
      <c r="U241" s="837"/>
      <c r="V241" s="837"/>
      <c r="W241" s="837"/>
      <c r="X241" s="843"/>
      <c r="Y241" s="843"/>
      <c r="Z241" s="843"/>
      <c r="AA241" s="843"/>
      <c r="AB241" s="843"/>
      <c r="AC241" s="843"/>
      <c r="AD241" s="843"/>
      <c r="AE241" s="843"/>
      <c r="AF241" s="843"/>
      <c r="AG241" s="843"/>
      <c r="AH241" s="843"/>
      <c r="AI241" s="843"/>
      <c r="AJ241" s="843"/>
      <c r="AK241" s="843"/>
      <c r="AL241" s="843"/>
      <c r="AM241" s="843"/>
      <c r="AN241" s="843"/>
      <c r="AO241" s="843"/>
      <c r="AP241" s="843"/>
      <c r="AQ241" s="843"/>
      <c r="AR241" s="843"/>
      <c r="AS241" s="843"/>
      <c r="AT241" s="843"/>
      <c r="AU241" s="843"/>
      <c r="AV241" s="843"/>
      <c r="AW241" s="843"/>
      <c r="AX241" s="843"/>
      <c r="AY241" s="843"/>
      <c r="AZ241" s="843"/>
      <c r="BA241" s="843"/>
      <c r="BB241" s="843"/>
      <c r="BC241" s="843"/>
      <c r="BD241" s="843"/>
      <c r="BE241" s="843"/>
      <c r="BF241" s="669" t="s">
        <v>117</v>
      </c>
      <c r="BG241" s="464" t="s">
        <v>2366</v>
      </c>
      <c r="BH241" s="825" t="str">
        <f t="shared" ca="1" si="9"/>
        <v xml:space="preserve">2 NĂM 5 THÁNG 6 NGÀY </v>
      </c>
      <c r="BI241" s="513" t="s">
        <v>2431</v>
      </c>
      <c r="BJ241" s="467" t="s">
        <v>2431</v>
      </c>
      <c r="BK241" s="467"/>
      <c r="BL241" s="467"/>
      <c r="BM241" s="467"/>
      <c r="BN241" s="467"/>
      <c r="BO241" s="467"/>
      <c r="BP241" s="467"/>
      <c r="BQ241" s="467"/>
      <c r="BR241" s="467"/>
      <c r="BS241" s="467"/>
      <c r="BT241" s="467"/>
      <c r="BU241" s="467"/>
      <c r="BV241" s="468">
        <v>44801</v>
      </c>
      <c r="BW241" s="468"/>
      <c r="BX241" s="469" t="s">
        <v>232</v>
      </c>
      <c r="BY241" s="468" t="s">
        <v>2432</v>
      </c>
      <c r="BZ241" s="468" t="s">
        <v>2433</v>
      </c>
      <c r="CA241" s="826"/>
      <c r="CB241" s="827"/>
      <c r="CC241" s="468" t="s">
        <v>156</v>
      </c>
      <c r="CD241" s="468"/>
      <c r="CE241" s="464" t="s">
        <v>1055</v>
      </c>
      <c r="CF241" s="470">
        <f t="shared" ca="1" si="7"/>
        <v>22</v>
      </c>
    </row>
    <row r="242" spans="1:84" s="518" customFormat="1">
      <c r="A242" s="25">
        <f>IF(C242=0,"",SUBTOTAL(3,C$3:C242))</f>
        <v>240</v>
      </c>
      <c r="B242" s="86">
        <v>135</v>
      </c>
      <c r="C242" s="369" t="s">
        <v>2393</v>
      </c>
      <c r="D242" s="370" t="s">
        <v>2434</v>
      </c>
      <c r="E242" s="774">
        <f>VLOOKUP(C242,'chuyển xếp 2024'!$C$5:$W$328,17,0)</f>
        <v>4730000</v>
      </c>
      <c r="F242" s="774">
        <f>VLOOKUP(C242,'chuyển xếp 2024'!$C$5:$W$328,19,0)</f>
        <v>0</v>
      </c>
      <c r="G242" s="46" t="s">
        <v>1872</v>
      </c>
      <c r="H242" s="56" t="s">
        <v>33</v>
      </c>
      <c r="I242" s="56" t="s">
        <v>34</v>
      </c>
      <c r="J242" s="46"/>
      <c r="K242" s="46" t="s">
        <v>671</v>
      </c>
      <c r="L242" s="234">
        <v>29950</v>
      </c>
      <c r="M242" s="75">
        <v>45364</v>
      </c>
      <c r="N242" s="847">
        <v>500000</v>
      </c>
      <c r="O242" s="837"/>
      <c r="P242" s="837"/>
      <c r="Q242" s="837"/>
      <c r="R242" s="837"/>
      <c r="S242" s="837"/>
      <c r="T242" s="837"/>
      <c r="U242" s="837"/>
      <c r="V242" s="837"/>
      <c r="W242" s="837"/>
      <c r="X242" s="843"/>
      <c r="Y242" s="843"/>
      <c r="Z242" s="843"/>
      <c r="AA242" s="843"/>
      <c r="AB242" s="843"/>
      <c r="AC242" s="843"/>
      <c r="AD242" s="843"/>
      <c r="AE242" s="843"/>
      <c r="AF242" s="843"/>
      <c r="AG242" s="843"/>
      <c r="AH242" s="843"/>
      <c r="AI242" s="843"/>
      <c r="AJ242" s="843"/>
      <c r="AK242" s="843"/>
      <c r="AL242" s="843"/>
      <c r="AM242" s="843"/>
      <c r="AN242" s="843"/>
      <c r="AO242" s="843"/>
      <c r="AP242" s="843"/>
      <c r="AQ242" s="843"/>
      <c r="AR242" s="843"/>
      <c r="AS242" s="843"/>
      <c r="AT242" s="843"/>
      <c r="AU242" s="843"/>
      <c r="AV242" s="843"/>
      <c r="AW242" s="843"/>
      <c r="AX242" s="843"/>
      <c r="AY242" s="843"/>
      <c r="AZ242" s="843"/>
      <c r="BA242" s="843"/>
      <c r="BB242" s="843"/>
      <c r="BC242" s="843"/>
      <c r="BD242" s="843"/>
      <c r="BE242" s="843"/>
      <c r="BF242" s="669" t="s">
        <v>117</v>
      </c>
      <c r="BG242" s="464" t="s">
        <v>2367</v>
      </c>
      <c r="BH242" s="825" t="str">
        <f t="shared" ca="1" si="9"/>
        <v xml:space="preserve">2 NĂM 5 THÁNG 6 NGÀY </v>
      </c>
      <c r="BI242" s="513" t="s">
        <v>2435</v>
      </c>
      <c r="BJ242" s="467" t="s">
        <v>2435</v>
      </c>
      <c r="BK242" s="467"/>
      <c r="BL242" s="467"/>
      <c r="BM242" s="467"/>
      <c r="BN242" s="467"/>
      <c r="BO242" s="467"/>
      <c r="BP242" s="467"/>
      <c r="BQ242" s="467"/>
      <c r="BR242" s="467"/>
      <c r="BS242" s="467"/>
      <c r="BT242" s="467"/>
      <c r="BU242" s="467"/>
      <c r="BV242" s="468">
        <v>44801</v>
      </c>
      <c r="BW242" s="468"/>
      <c r="BX242" s="469" t="s">
        <v>232</v>
      </c>
      <c r="BY242" s="468" t="s">
        <v>2432</v>
      </c>
      <c r="BZ242" s="468" t="s">
        <v>2433</v>
      </c>
      <c r="CA242" s="826"/>
      <c r="CB242" s="827"/>
      <c r="CC242" s="468" t="s">
        <v>156</v>
      </c>
      <c r="CD242" s="468"/>
      <c r="CE242" s="464" t="s">
        <v>1055</v>
      </c>
      <c r="CF242" s="470">
        <f t="shared" ca="1" si="7"/>
        <v>44</v>
      </c>
    </row>
    <row r="243" spans="1:84" s="518" customFormat="1">
      <c r="A243" s="25">
        <f>IF(C243=0,"",SUBTOTAL(3,C$3:C243))</f>
        <v>241</v>
      </c>
      <c r="B243" s="86">
        <v>136</v>
      </c>
      <c r="C243" s="369" t="s">
        <v>2395</v>
      </c>
      <c r="D243" s="370" t="s">
        <v>2437</v>
      </c>
      <c r="E243" s="774">
        <f>VLOOKUP(C243,'chuyển xếp 2024'!$C$5:$W$328,17,0)</f>
        <v>4730000</v>
      </c>
      <c r="F243" s="774">
        <f>VLOOKUP(C243,'chuyển xếp 2024'!$C$5:$W$328,19,0)</f>
        <v>0</v>
      </c>
      <c r="G243" s="46" t="s">
        <v>1872</v>
      </c>
      <c r="H243" s="56" t="s">
        <v>33</v>
      </c>
      <c r="I243" s="56" t="s">
        <v>34</v>
      </c>
      <c r="J243" s="46"/>
      <c r="K243" s="46" t="s">
        <v>671</v>
      </c>
      <c r="L243" s="234">
        <v>32153</v>
      </c>
      <c r="M243" s="75">
        <v>45364</v>
      </c>
      <c r="N243" s="847">
        <v>500000</v>
      </c>
      <c r="O243" s="837"/>
      <c r="P243" s="837"/>
      <c r="Q243" s="837"/>
      <c r="R243" s="837"/>
      <c r="S243" s="837"/>
      <c r="T243" s="837"/>
      <c r="U243" s="837"/>
      <c r="V243" s="837"/>
      <c r="W243" s="837"/>
      <c r="X243" s="843"/>
      <c r="Y243" s="843"/>
      <c r="Z243" s="843"/>
      <c r="AA243" s="843"/>
      <c r="AB243" s="843"/>
      <c r="AC243" s="843"/>
      <c r="AD243" s="843"/>
      <c r="AE243" s="843"/>
      <c r="AF243" s="843"/>
      <c r="AG243" s="843"/>
      <c r="AH243" s="843"/>
      <c r="AI243" s="843"/>
      <c r="AJ243" s="843"/>
      <c r="AK243" s="843"/>
      <c r="AL243" s="843"/>
      <c r="AM243" s="843"/>
      <c r="AN243" s="843"/>
      <c r="AO243" s="843"/>
      <c r="AP243" s="843"/>
      <c r="AQ243" s="843"/>
      <c r="AR243" s="843"/>
      <c r="AS243" s="843"/>
      <c r="AT243" s="843"/>
      <c r="AU243" s="843"/>
      <c r="AV243" s="843"/>
      <c r="AW243" s="843"/>
      <c r="AX243" s="843"/>
      <c r="AY243" s="843"/>
      <c r="AZ243" s="843"/>
      <c r="BA243" s="843"/>
      <c r="BB243" s="843"/>
      <c r="BC243" s="843"/>
      <c r="BD243" s="843"/>
      <c r="BE243" s="843"/>
      <c r="BF243" s="669" t="s">
        <v>117</v>
      </c>
      <c r="BG243" s="464" t="s">
        <v>2368</v>
      </c>
      <c r="BH243" s="825" t="str">
        <f t="shared" ca="1" si="9"/>
        <v xml:space="preserve">2 NĂM 5 THÁNG 6 NGÀY </v>
      </c>
      <c r="BI243" s="513" t="s">
        <v>2438</v>
      </c>
      <c r="BJ243" s="467" t="s">
        <v>2438</v>
      </c>
      <c r="BK243" s="467"/>
      <c r="BL243" s="467"/>
      <c r="BM243" s="467"/>
      <c r="BN243" s="467"/>
      <c r="BO243" s="467"/>
      <c r="BP243" s="467"/>
      <c r="BQ243" s="467"/>
      <c r="BR243" s="467"/>
      <c r="BS243" s="467"/>
      <c r="BT243" s="467"/>
      <c r="BU243" s="467"/>
      <c r="BV243" s="468">
        <v>44317</v>
      </c>
      <c r="BW243" s="468"/>
      <c r="BX243" s="469" t="s">
        <v>232</v>
      </c>
      <c r="BY243" s="468" t="s">
        <v>2332</v>
      </c>
      <c r="BZ243" s="468" t="s">
        <v>2439</v>
      </c>
      <c r="CA243" s="826"/>
      <c r="CB243" s="827"/>
      <c r="CC243" s="468" t="s">
        <v>156</v>
      </c>
      <c r="CD243" s="468"/>
      <c r="CE243" s="464" t="s">
        <v>1055</v>
      </c>
      <c r="CF243" s="470">
        <f t="shared" ca="1" si="7"/>
        <v>38</v>
      </c>
    </row>
    <row r="244" spans="1:84" s="518" customFormat="1">
      <c r="A244" s="25">
        <f>IF(C244=0,"",SUBTOTAL(3,C$3:C244))</f>
        <v>242</v>
      </c>
      <c r="B244" s="86">
        <v>137</v>
      </c>
      <c r="C244" s="369" t="s">
        <v>2396</v>
      </c>
      <c r="D244" s="370" t="s">
        <v>2440</v>
      </c>
      <c r="E244" s="774" t="e">
        <f>VLOOKUP(C244,'chuyển xếp 2024'!$C$5:$W$328,17,0)</f>
        <v>#N/A</v>
      </c>
      <c r="F244" s="774" t="e">
        <f>VLOOKUP(C244,'chuyển xếp 2024'!$C$5:$W$328,19,0)</f>
        <v>#N/A</v>
      </c>
      <c r="G244" s="63" t="s">
        <v>63</v>
      </c>
      <c r="H244" s="56" t="s">
        <v>33</v>
      </c>
      <c r="I244" s="56" t="s">
        <v>34</v>
      </c>
      <c r="J244" s="46"/>
      <c r="K244" s="46" t="s">
        <v>671</v>
      </c>
      <c r="L244" s="234">
        <v>38156</v>
      </c>
      <c r="M244" s="75">
        <v>45364</v>
      </c>
      <c r="N244" s="847">
        <v>500000</v>
      </c>
      <c r="O244" s="837"/>
      <c r="P244" s="837"/>
      <c r="Q244" s="837"/>
      <c r="R244" s="837"/>
      <c r="S244" s="837"/>
      <c r="T244" s="837"/>
      <c r="U244" s="837"/>
      <c r="V244" s="837"/>
      <c r="W244" s="837"/>
      <c r="X244" s="843"/>
      <c r="Y244" s="843"/>
      <c r="Z244" s="843"/>
      <c r="AA244" s="843"/>
      <c r="AB244" s="843"/>
      <c r="AC244" s="843"/>
      <c r="AD244" s="843"/>
      <c r="AE244" s="843"/>
      <c r="AF244" s="843"/>
      <c r="AG244" s="843"/>
      <c r="AH244" s="843"/>
      <c r="AI244" s="843"/>
      <c r="AJ244" s="843"/>
      <c r="AK244" s="843"/>
      <c r="AL244" s="843"/>
      <c r="AM244" s="843"/>
      <c r="AN244" s="843"/>
      <c r="AO244" s="843"/>
      <c r="AP244" s="843"/>
      <c r="AQ244" s="843"/>
      <c r="AR244" s="843"/>
      <c r="AS244" s="843"/>
      <c r="AT244" s="843"/>
      <c r="AU244" s="843"/>
      <c r="AV244" s="843"/>
      <c r="AW244" s="843"/>
      <c r="AX244" s="843"/>
      <c r="AY244" s="843"/>
      <c r="AZ244" s="843"/>
      <c r="BA244" s="843"/>
      <c r="BB244" s="843"/>
      <c r="BC244" s="843"/>
      <c r="BD244" s="843"/>
      <c r="BE244" s="843"/>
      <c r="BF244" s="669" t="s">
        <v>117</v>
      </c>
      <c r="BG244" s="464" t="s">
        <v>2369</v>
      </c>
      <c r="BH244" s="825" t="str">
        <f t="shared" ca="1" si="9"/>
        <v xml:space="preserve">2 NĂM 5 THÁNG 6 NGÀY </v>
      </c>
      <c r="BI244" s="513" t="s">
        <v>2441</v>
      </c>
      <c r="BJ244" s="467" t="s">
        <v>2441</v>
      </c>
      <c r="BK244" s="467"/>
      <c r="BL244" s="467"/>
      <c r="BM244" s="467"/>
      <c r="BN244" s="467"/>
      <c r="BO244" s="467"/>
      <c r="BP244" s="467"/>
      <c r="BQ244" s="467"/>
      <c r="BR244" s="467"/>
      <c r="BS244" s="467"/>
      <c r="BT244" s="467"/>
      <c r="BU244" s="467"/>
      <c r="BV244" s="468">
        <v>44311</v>
      </c>
      <c r="BW244" s="468"/>
      <c r="BX244" s="469" t="s">
        <v>232</v>
      </c>
      <c r="BY244" s="468" t="s">
        <v>2442</v>
      </c>
      <c r="BZ244" s="468" t="s">
        <v>2443</v>
      </c>
      <c r="CA244" s="826"/>
      <c r="CB244" s="827"/>
      <c r="CC244" s="468" t="s">
        <v>156</v>
      </c>
      <c r="CD244" s="468"/>
      <c r="CE244" s="464" t="s">
        <v>1055</v>
      </c>
      <c r="CF244" s="470">
        <f t="shared" ca="1" si="7"/>
        <v>22</v>
      </c>
    </row>
    <row r="245" spans="1:84" s="518" customFormat="1">
      <c r="A245" s="25">
        <f>IF(C245=0,"",SUBTOTAL(3,C$3:C245))</f>
        <v>243</v>
      </c>
      <c r="B245" s="86">
        <v>138</v>
      </c>
      <c r="C245" s="369" t="s">
        <v>2397</v>
      </c>
      <c r="D245" s="370" t="s">
        <v>2444</v>
      </c>
      <c r="E245" s="774" t="e">
        <f>VLOOKUP(C245,'chuyển xếp 2024'!$C$5:$W$328,17,0)</f>
        <v>#N/A</v>
      </c>
      <c r="F245" s="774" t="e">
        <f>VLOOKUP(C245,'chuyển xếp 2024'!$C$5:$W$328,19,0)</f>
        <v>#N/A</v>
      </c>
      <c r="G245" s="96" t="s">
        <v>32</v>
      </c>
      <c r="H245" s="56" t="s">
        <v>33</v>
      </c>
      <c r="I245" s="56" t="s">
        <v>34</v>
      </c>
      <c r="J245" s="46"/>
      <c r="K245" s="46" t="s">
        <v>671</v>
      </c>
      <c r="L245" s="234">
        <v>29575</v>
      </c>
      <c r="M245" s="75">
        <v>45364</v>
      </c>
      <c r="N245" s="847">
        <v>500000</v>
      </c>
      <c r="O245" s="837"/>
      <c r="P245" s="837"/>
      <c r="Q245" s="837"/>
      <c r="R245" s="837"/>
      <c r="S245" s="837"/>
      <c r="T245" s="837"/>
      <c r="U245" s="837"/>
      <c r="V245" s="837"/>
      <c r="W245" s="837"/>
      <c r="X245" s="843"/>
      <c r="Y245" s="843"/>
      <c r="Z245" s="843"/>
      <c r="AA245" s="843"/>
      <c r="AB245" s="843"/>
      <c r="AC245" s="843"/>
      <c r="AD245" s="843"/>
      <c r="AE245" s="843"/>
      <c r="AF245" s="843"/>
      <c r="AG245" s="843"/>
      <c r="AH245" s="843"/>
      <c r="AI245" s="843"/>
      <c r="AJ245" s="843"/>
      <c r="AK245" s="843"/>
      <c r="AL245" s="843"/>
      <c r="AM245" s="843"/>
      <c r="AN245" s="843"/>
      <c r="AO245" s="843"/>
      <c r="AP245" s="843"/>
      <c r="AQ245" s="843"/>
      <c r="AR245" s="843"/>
      <c r="AS245" s="843"/>
      <c r="AT245" s="843"/>
      <c r="AU245" s="843"/>
      <c r="AV245" s="843"/>
      <c r="AW245" s="843"/>
      <c r="AX245" s="843"/>
      <c r="AY245" s="843"/>
      <c r="AZ245" s="843"/>
      <c r="BA245" s="843"/>
      <c r="BB245" s="843"/>
      <c r="BC245" s="843"/>
      <c r="BD245" s="843"/>
      <c r="BE245" s="843"/>
      <c r="BF245" s="669" t="s">
        <v>117</v>
      </c>
      <c r="BG245" s="464" t="s">
        <v>2370</v>
      </c>
      <c r="BH245" s="825" t="str">
        <f t="shared" ca="1" si="9"/>
        <v xml:space="preserve">2 NĂM 5 THÁNG 6 NGÀY </v>
      </c>
      <c r="BI245" s="513" t="s">
        <v>2445</v>
      </c>
      <c r="BJ245" s="467" t="s">
        <v>2445</v>
      </c>
      <c r="BK245" s="467"/>
      <c r="BL245" s="467"/>
      <c r="BM245" s="467"/>
      <c r="BN245" s="467"/>
      <c r="BO245" s="467"/>
      <c r="BP245" s="467"/>
      <c r="BQ245" s="467"/>
      <c r="BR245" s="467"/>
      <c r="BS245" s="467"/>
      <c r="BT245" s="467"/>
      <c r="BU245" s="467"/>
      <c r="BV245" s="468">
        <v>44326</v>
      </c>
      <c r="BW245" s="468"/>
      <c r="BX245" s="469" t="s">
        <v>232</v>
      </c>
      <c r="BY245" s="468" t="s">
        <v>2332</v>
      </c>
      <c r="BZ245" s="468" t="s">
        <v>2446</v>
      </c>
      <c r="CA245" s="826"/>
      <c r="CB245" s="827"/>
      <c r="CC245" s="468" t="s">
        <v>156</v>
      </c>
      <c r="CD245" s="468"/>
      <c r="CE245" s="464" t="s">
        <v>1055</v>
      </c>
      <c r="CF245" s="470">
        <f t="shared" ca="1" si="7"/>
        <v>45</v>
      </c>
    </row>
    <row r="246" spans="1:84" s="624" customFormat="1">
      <c r="A246" s="25">
        <f>IF(C246=0,"",SUBTOTAL(3,C$3:C246))</f>
        <v>244</v>
      </c>
      <c r="B246" s="86">
        <v>139</v>
      </c>
      <c r="C246" s="369" t="s">
        <v>2467</v>
      </c>
      <c r="D246" s="370" t="s">
        <v>2468</v>
      </c>
      <c r="E246" s="774">
        <f>VLOOKUP(C246,'chuyển xếp 2024'!$C$5:$W$328,17,0)</f>
        <v>4730000</v>
      </c>
      <c r="F246" s="774">
        <f>VLOOKUP(C246,'chuyển xếp 2024'!$C$5:$W$328,19,0)</f>
        <v>0</v>
      </c>
      <c r="G246" s="96" t="s">
        <v>32</v>
      </c>
      <c r="H246" s="56" t="s">
        <v>33</v>
      </c>
      <c r="I246" s="56" t="s">
        <v>34</v>
      </c>
      <c r="J246" s="46"/>
      <c r="K246" s="46" t="s">
        <v>671</v>
      </c>
      <c r="L246" s="234">
        <v>32031</v>
      </c>
      <c r="M246" s="75">
        <v>45461</v>
      </c>
      <c r="N246" s="837"/>
      <c r="O246" s="849">
        <v>300000</v>
      </c>
      <c r="P246" s="837"/>
      <c r="Q246" s="837"/>
      <c r="R246" s="837"/>
      <c r="S246" s="837"/>
      <c r="T246" s="837"/>
      <c r="U246" s="837"/>
      <c r="V246" s="837"/>
      <c r="W246" s="837"/>
      <c r="X246" s="837"/>
      <c r="Y246" s="837"/>
      <c r="Z246" s="837"/>
      <c r="AA246" s="837"/>
      <c r="AB246" s="837"/>
      <c r="AC246" s="837"/>
      <c r="AD246" s="837"/>
      <c r="AE246" s="837"/>
      <c r="AF246" s="837"/>
      <c r="AG246" s="837"/>
      <c r="AH246" s="837"/>
      <c r="AI246" s="837"/>
      <c r="AJ246" s="837"/>
      <c r="AK246" s="837"/>
      <c r="AL246" s="837"/>
      <c r="AM246" s="837"/>
      <c r="AN246" s="837"/>
      <c r="AO246" s="837"/>
      <c r="AP246" s="837"/>
      <c r="AQ246" s="837"/>
      <c r="AR246" s="837"/>
      <c r="AS246" s="837"/>
      <c r="AT246" s="837"/>
      <c r="AU246" s="837"/>
      <c r="AV246" s="837"/>
      <c r="AW246" s="837"/>
      <c r="AX246" s="837"/>
      <c r="AY246" s="837"/>
      <c r="AZ246" s="837"/>
      <c r="BA246" s="837"/>
      <c r="BB246" s="837"/>
      <c r="BC246" s="837"/>
      <c r="BD246" s="837"/>
      <c r="BE246" s="837"/>
      <c r="BF246" s="625" t="s">
        <v>117</v>
      </c>
      <c r="BG246" s="9" t="s">
        <v>2482</v>
      </c>
      <c r="BH246" s="626" t="str">
        <f t="shared" ca="1" si="9"/>
        <v xml:space="preserve">2 NĂM 2 THÁNG 1 NGÀY </v>
      </c>
      <c r="BI246" s="74" t="s">
        <v>2491</v>
      </c>
      <c r="BJ246" s="74" t="s">
        <v>2491</v>
      </c>
      <c r="BK246" s="80"/>
      <c r="BL246" s="80"/>
      <c r="BM246" s="80"/>
      <c r="BN246" s="80"/>
      <c r="BO246" s="80"/>
      <c r="BP246" s="80"/>
      <c r="BQ246" s="80"/>
      <c r="BR246" s="80"/>
      <c r="BS246" s="80"/>
      <c r="BT246" s="80"/>
      <c r="BU246" s="80"/>
      <c r="BV246" s="108">
        <v>44439</v>
      </c>
      <c r="BW246" s="108"/>
      <c r="BX246" s="46" t="s">
        <v>232</v>
      </c>
      <c r="BY246" s="108" t="s">
        <v>2343</v>
      </c>
      <c r="BZ246" s="108" t="s">
        <v>2492</v>
      </c>
      <c r="CA246" s="627"/>
      <c r="CB246" s="628"/>
      <c r="CC246" s="108" t="s">
        <v>156</v>
      </c>
      <c r="CD246" s="108"/>
      <c r="CE246" s="56" t="s">
        <v>1055</v>
      </c>
      <c r="CF246" s="36">
        <f t="shared" ca="1" si="7"/>
        <v>38</v>
      </c>
    </row>
    <row r="247" spans="1:84" s="624" customFormat="1">
      <c r="A247" s="25">
        <f>IF(C247=0,"",SUBTOTAL(3,C$3:C247))</f>
        <v>245</v>
      </c>
      <c r="B247" s="86">
        <v>140</v>
      </c>
      <c r="C247" s="369" t="s">
        <v>2469</v>
      </c>
      <c r="D247" s="370" t="s">
        <v>2490</v>
      </c>
      <c r="E247" s="774">
        <f>VLOOKUP(C247,'chuyển xếp 2024'!$C$5:$W$328,17,0)</f>
        <v>4730000</v>
      </c>
      <c r="F247" s="774">
        <f>VLOOKUP(C247,'chuyển xếp 2024'!$C$5:$W$328,19,0)</f>
        <v>0</v>
      </c>
      <c r="G247" s="96" t="s">
        <v>32</v>
      </c>
      <c r="H247" s="56" t="s">
        <v>33</v>
      </c>
      <c r="I247" s="56" t="s">
        <v>34</v>
      </c>
      <c r="J247" s="46"/>
      <c r="K247" s="46" t="s">
        <v>671</v>
      </c>
      <c r="L247" s="234">
        <v>32053</v>
      </c>
      <c r="M247" s="75">
        <v>45461</v>
      </c>
      <c r="N247" s="837"/>
      <c r="O247" s="849">
        <v>300000</v>
      </c>
      <c r="P247" s="837"/>
      <c r="Q247" s="837"/>
      <c r="R247" s="837"/>
      <c r="S247" s="837"/>
      <c r="T247" s="837"/>
      <c r="U247" s="837"/>
      <c r="V247" s="837"/>
      <c r="W247" s="837"/>
      <c r="X247" s="837"/>
      <c r="Y247" s="837"/>
      <c r="Z247" s="837"/>
      <c r="AA247" s="837"/>
      <c r="AB247" s="837"/>
      <c r="AC247" s="837"/>
      <c r="AD247" s="837"/>
      <c r="AE247" s="837"/>
      <c r="AF247" s="837"/>
      <c r="AG247" s="837"/>
      <c r="AH247" s="837"/>
      <c r="AI247" s="837"/>
      <c r="AJ247" s="837"/>
      <c r="AK247" s="837"/>
      <c r="AL247" s="837"/>
      <c r="AM247" s="837"/>
      <c r="AN247" s="837"/>
      <c r="AO247" s="837"/>
      <c r="AP247" s="837"/>
      <c r="AQ247" s="837"/>
      <c r="AR247" s="837"/>
      <c r="AS247" s="837"/>
      <c r="AT247" s="837"/>
      <c r="AU247" s="837"/>
      <c r="AV247" s="837"/>
      <c r="AW247" s="837"/>
      <c r="AX247" s="837"/>
      <c r="AY247" s="837"/>
      <c r="AZ247" s="837"/>
      <c r="BA247" s="837"/>
      <c r="BB247" s="837"/>
      <c r="BC247" s="837"/>
      <c r="BD247" s="837"/>
      <c r="BE247" s="837"/>
      <c r="BF247" s="625" t="s">
        <v>117</v>
      </c>
      <c r="BG247" s="9" t="s">
        <v>2483</v>
      </c>
      <c r="BH247" s="626" t="str">
        <f t="shared" ca="1" si="9"/>
        <v xml:space="preserve">2 NĂM 2 THÁNG 1 NGÀY </v>
      </c>
      <c r="BI247" s="523" t="s">
        <v>2498</v>
      </c>
      <c r="BJ247" s="523" t="s">
        <v>2498</v>
      </c>
      <c r="BK247" s="80"/>
      <c r="BL247" s="80"/>
      <c r="BM247" s="80"/>
      <c r="BN247" s="80"/>
      <c r="BO247" s="80"/>
      <c r="BP247" s="80"/>
      <c r="BQ247" s="80"/>
      <c r="BR247" s="80"/>
      <c r="BS247" s="80"/>
      <c r="BT247" s="80"/>
      <c r="BU247" s="80"/>
      <c r="BV247" s="108">
        <v>44644</v>
      </c>
      <c r="BW247" s="108"/>
      <c r="BX247" s="46" t="s">
        <v>232</v>
      </c>
      <c r="BY247" s="108" t="s">
        <v>2312</v>
      </c>
      <c r="BZ247" s="108" t="s">
        <v>2499</v>
      </c>
      <c r="CA247" s="627"/>
      <c r="CB247" s="628"/>
      <c r="CC247" s="108" t="s">
        <v>156</v>
      </c>
      <c r="CD247" s="108"/>
      <c r="CE247" s="56" t="s">
        <v>1055</v>
      </c>
      <c r="CF247" s="36">
        <f t="shared" ca="1" si="7"/>
        <v>38</v>
      </c>
    </row>
    <row r="248" spans="1:84" s="624" customFormat="1">
      <c r="A248" s="25">
        <f>IF(C248=0,"",SUBTOTAL(3,C$3:C248))</f>
        <v>246</v>
      </c>
      <c r="B248" s="86">
        <v>141</v>
      </c>
      <c r="C248" s="369" t="s">
        <v>2470</v>
      </c>
      <c r="D248" s="370" t="s">
        <v>2471</v>
      </c>
      <c r="E248" s="774">
        <f>VLOOKUP(C248,'chuyển xếp 2024'!$C$5:$W$328,17,0)</f>
        <v>4730000</v>
      </c>
      <c r="F248" s="774">
        <f>VLOOKUP(C248,'chuyển xếp 2024'!$C$5:$W$328,19,0)</f>
        <v>0</v>
      </c>
      <c r="G248" s="63" t="s">
        <v>63</v>
      </c>
      <c r="H248" s="56" t="s">
        <v>33</v>
      </c>
      <c r="I248" s="56" t="s">
        <v>34</v>
      </c>
      <c r="J248" s="46"/>
      <c r="K248" s="46" t="s">
        <v>671</v>
      </c>
      <c r="L248" s="234">
        <v>31133</v>
      </c>
      <c r="M248" s="75">
        <v>45461</v>
      </c>
      <c r="N248" s="837"/>
      <c r="O248" s="849">
        <v>300000</v>
      </c>
      <c r="P248" s="837"/>
      <c r="Q248" s="837"/>
      <c r="R248" s="837"/>
      <c r="S248" s="837"/>
      <c r="T248" s="837"/>
      <c r="U248" s="837"/>
      <c r="V248" s="837"/>
      <c r="W248" s="837"/>
      <c r="X248" s="837"/>
      <c r="Y248" s="837"/>
      <c r="Z248" s="837"/>
      <c r="AA248" s="837"/>
      <c r="AB248" s="837"/>
      <c r="AC248" s="837"/>
      <c r="AD248" s="837"/>
      <c r="AE248" s="837"/>
      <c r="AF248" s="837"/>
      <c r="AG248" s="837"/>
      <c r="AH248" s="837"/>
      <c r="AI248" s="837"/>
      <c r="AJ248" s="837"/>
      <c r="AK248" s="837"/>
      <c r="AL248" s="837"/>
      <c r="AM248" s="837"/>
      <c r="AN248" s="837"/>
      <c r="AO248" s="837"/>
      <c r="AP248" s="837"/>
      <c r="AQ248" s="837"/>
      <c r="AR248" s="837"/>
      <c r="AS248" s="837"/>
      <c r="AT248" s="837"/>
      <c r="AU248" s="837"/>
      <c r="AV248" s="837"/>
      <c r="AW248" s="837"/>
      <c r="AX248" s="837"/>
      <c r="AY248" s="837"/>
      <c r="AZ248" s="837"/>
      <c r="BA248" s="837"/>
      <c r="BB248" s="837"/>
      <c r="BC248" s="837"/>
      <c r="BD248" s="837"/>
      <c r="BE248" s="837"/>
      <c r="BF248" s="625" t="s">
        <v>117</v>
      </c>
      <c r="BG248" s="9" t="s">
        <v>2484</v>
      </c>
      <c r="BH248" s="626" t="str">
        <f t="shared" ca="1" si="9"/>
        <v xml:space="preserve">2 NĂM 2 THÁNG 1 NGÀY </v>
      </c>
      <c r="BI248" s="74" t="s">
        <v>2501</v>
      </c>
      <c r="BJ248" s="74" t="s">
        <v>2501</v>
      </c>
      <c r="BK248" s="80"/>
      <c r="BL248" s="80"/>
      <c r="BM248" s="80"/>
      <c r="BN248" s="80"/>
      <c r="BO248" s="80"/>
      <c r="BP248" s="80"/>
      <c r="BQ248" s="80"/>
      <c r="BR248" s="80"/>
      <c r="BS248" s="80"/>
      <c r="BT248" s="80"/>
      <c r="BU248" s="80"/>
      <c r="BV248" s="108">
        <v>44421</v>
      </c>
      <c r="BW248" s="108"/>
      <c r="BX248" s="46" t="s">
        <v>232</v>
      </c>
      <c r="BY248" s="108" t="s">
        <v>2502</v>
      </c>
      <c r="BZ248" s="108" t="s">
        <v>2503</v>
      </c>
      <c r="CA248" s="627"/>
      <c r="CB248" s="628"/>
      <c r="CC248" s="108" t="s">
        <v>50</v>
      </c>
      <c r="CD248" s="108" t="s">
        <v>2504</v>
      </c>
      <c r="CE248" s="56" t="s">
        <v>1055</v>
      </c>
      <c r="CF248" s="36">
        <f t="shared" ca="1" si="7"/>
        <v>41</v>
      </c>
    </row>
    <row r="249" spans="1:84" s="624" customFormat="1">
      <c r="A249" s="25">
        <f>IF(C249=0,"",SUBTOTAL(3,C$3:C249))</f>
        <v>247</v>
      </c>
      <c r="B249" s="86">
        <v>142</v>
      </c>
      <c r="C249" s="369" t="s">
        <v>2474</v>
      </c>
      <c r="D249" s="370" t="s">
        <v>1660</v>
      </c>
      <c r="E249" s="774">
        <f>VLOOKUP(C249,'chuyển xếp 2024'!$C$5:$W$328,17,0)</f>
        <v>4730000</v>
      </c>
      <c r="F249" s="774">
        <f>VLOOKUP(C249,'chuyển xếp 2024'!$C$5:$W$328,19,0)</f>
        <v>0</v>
      </c>
      <c r="G249" s="63" t="s">
        <v>63</v>
      </c>
      <c r="H249" s="56" t="s">
        <v>33</v>
      </c>
      <c r="I249" s="56" t="s">
        <v>34</v>
      </c>
      <c r="J249" s="46"/>
      <c r="K249" s="46" t="s">
        <v>671</v>
      </c>
      <c r="L249" s="234">
        <v>37905</v>
      </c>
      <c r="M249" s="75">
        <v>45461</v>
      </c>
      <c r="N249" s="837"/>
      <c r="O249" s="849">
        <v>300000</v>
      </c>
      <c r="P249" s="837"/>
      <c r="Q249" s="837"/>
      <c r="R249" s="837"/>
      <c r="S249" s="837"/>
      <c r="T249" s="837"/>
      <c r="U249" s="837"/>
      <c r="V249" s="837"/>
      <c r="W249" s="837"/>
      <c r="X249" s="837"/>
      <c r="Y249" s="837"/>
      <c r="Z249" s="837"/>
      <c r="AA249" s="837"/>
      <c r="AB249" s="837"/>
      <c r="AC249" s="837"/>
      <c r="AD249" s="837"/>
      <c r="AE249" s="837"/>
      <c r="AF249" s="837"/>
      <c r="AG249" s="837"/>
      <c r="AH249" s="837"/>
      <c r="AI249" s="837"/>
      <c r="AJ249" s="837"/>
      <c r="AK249" s="837"/>
      <c r="AL249" s="837"/>
      <c r="AM249" s="837"/>
      <c r="AN249" s="837"/>
      <c r="AO249" s="837"/>
      <c r="AP249" s="837"/>
      <c r="AQ249" s="837"/>
      <c r="AR249" s="837"/>
      <c r="AS249" s="837"/>
      <c r="AT249" s="837"/>
      <c r="AU249" s="837"/>
      <c r="AV249" s="837"/>
      <c r="AW249" s="837"/>
      <c r="AX249" s="837"/>
      <c r="AY249" s="837"/>
      <c r="AZ249" s="837"/>
      <c r="BA249" s="837"/>
      <c r="BB249" s="837"/>
      <c r="BC249" s="837"/>
      <c r="BD249" s="837"/>
      <c r="BE249" s="837"/>
      <c r="BF249" s="625" t="s">
        <v>117</v>
      </c>
      <c r="BG249" s="9" t="s">
        <v>2485</v>
      </c>
      <c r="BH249" s="626" t="str">
        <f t="shared" ca="1" si="9"/>
        <v xml:space="preserve">2 NĂM 2 THÁNG 1 NGÀY </v>
      </c>
      <c r="BI249" s="74" t="s">
        <v>2493</v>
      </c>
      <c r="BJ249" s="74" t="s">
        <v>2493</v>
      </c>
      <c r="BK249" s="80"/>
      <c r="BL249" s="80"/>
      <c r="BM249" s="80"/>
      <c r="BN249" s="80"/>
      <c r="BO249" s="80"/>
      <c r="BP249" s="80"/>
      <c r="BQ249" s="80"/>
      <c r="BR249" s="80"/>
      <c r="BS249" s="80"/>
      <c r="BT249" s="80"/>
      <c r="BU249" s="80"/>
      <c r="BV249" s="108">
        <v>44290</v>
      </c>
      <c r="BW249" s="108"/>
      <c r="BX249" s="46" t="s">
        <v>232</v>
      </c>
      <c r="BY249" s="764" t="s">
        <v>2664</v>
      </c>
      <c r="BZ249" s="764" t="s">
        <v>2665</v>
      </c>
      <c r="CA249" s="627"/>
      <c r="CB249" s="628"/>
      <c r="CC249" s="108" t="s">
        <v>156</v>
      </c>
      <c r="CD249" s="108"/>
      <c r="CE249" s="56" t="s">
        <v>1055</v>
      </c>
      <c r="CF249" s="36">
        <f t="shared" ca="1" si="7"/>
        <v>22</v>
      </c>
    </row>
    <row r="250" spans="1:84" s="624" customFormat="1">
      <c r="A250" s="25">
        <f>IF(C250=0,"",SUBTOTAL(3,C$3:C250))</f>
        <v>248</v>
      </c>
      <c r="B250" s="86">
        <v>143</v>
      </c>
      <c r="C250" s="369" t="s">
        <v>2475</v>
      </c>
      <c r="D250" s="370" t="s">
        <v>1672</v>
      </c>
      <c r="E250" s="774">
        <f>VLOOKUP(C250,'chuyển xếp 2024'!$C$5:$W$328,17,0)</f>
        <v>4730000</v>
      </c>
      <c r="F250" s="774">
        <f>VLOOKUP(C250,'chuyển xếp 2024'!$C$5:$W$328,19,0)</f>
        <v>0</v>
      </c>
      <c r="G250" s="96" t="s">
        <v>32</v>
      </c>
      <c r="H250" s="56" t="s">
        <v>33</v>
      </c>
      <c r="I250" s="56" t="s">
        <v>34</v>
      </c>
      <c r="J250" s="46"/>
      <c r="K250" s="46" t="s">
        <v>671</v>
      </c>
      <c r="L250" s="234">
        <v>32143</v>
      </c>
      <c r="M250" s="75">
        <v>45461</v>
      </c>
      <c r="N250" s="837"/>
      <c r="O250" s="849">
        <v>300000</v>
      </c>
      <c r="P250" s="837"/>
      <c r="Q250" s="837"/>
      <c r="R250" s="837"/>
      <c r="S250" s="837"/>
      <c r="T250" s="837"/>
      <c r="U250" s="837"/>
      <c r="V250" s="837"/>
      <c r="W250" s="837"/>
      <c r="X250" s="837"/>
      <c r="Y250" s="837"/>
      <c r="Z250" s="837"/>
      <c r="AA250" s="837"/>
      <c r="AB250" s="837"/>
      <c r="AC250" s="837"/>
      <c r="AD250" s="837"/>
      <c r="AE250" s="837"/>
      <c r="AF250" s="837"/>
      <c r="AG250" s="837"/>
      <c r="AH250" s="837"/>
      <c r="AI250" s="837"/>
      <c r="AJ250" s="837"/>
      <c r="AK250" s="837"/>
      <c r="AL250" s="837"/>
      <c r="AM250" s="837"/>
      <c r="AN250" s="837"/>
      <c r="AO250" s="837"/>
      <c r="AP250" s="837"/>
      <c r="AQ250" s="837"/>
      <c r="AR250" s="837"/>
      <c r="AS250" s="837"/>
      <c r="AT250" s="837"/>
      <c r="AU250" s="837"/>
      <c r="AV250" s="837"/>
      <c r="AW250" s="837"/>
      <c r="AX250" s="837"/>
      <c r="AY250" s="837"/>
      <c r="AZ250" s="837"/>
      <c r="BA250" s="837"/>
      <c r="BB250" s="837"/>
      <c r="BC250" s="837"/>
      <c r="BD250" s="837"/>
      <c r="BE250" s="837"/>
      <c r="BF250" s="625" t="s">
        <v>117</v>
      </c>
      <c r="BG250" s="9" t="s">
        <v>2486</v>
      </c>
      <c r="BH250" s="626" t="str">
        <f t="shared" ca="1" si="9"/>
        <v xml:space="preserve">2 NĂM 2 THÁNG 1 NGÀY </v>
      </c>
      <c r="BI250" s="74" t="s">
        <v>2494</v>
      </c>
      <c r="BJ250" s="74" t="s">
        <v>2494</v>
      </c>
      <c r="BK250" s="80"/>
      <c r="BL250" s="80"/>
      <c r="BM250" s="80"/>
      <c r="BN250" s="80"/>
      <c r="BO250" s="80"/>
      <c r="BP250" s="80"/>
      <c r="BQ250" s="80"/>
      <c r="BR250" s="80"/>
      <c r="BS250" s="80"/>
      <c r="BT250" s="80"/>
      <c r="BU250" s="80"/>
      <c r="BV250" s="108">
        <v>44311</v>
      </c>
      <c r="BW250" s="108"/>
      <c r="BX250" s="46" t="s">
        <v>232</v>
      </c>
      <c r="BY250" s="764" t="s">
        <v>2666</v>
      </c>
      <c r="BZ250" s="764" t="s">
        <v>2667</v>
      </c>
      <c r="CA250" s="627"/>
      <c r="CB250" s="628"/>
      <c r="CC250" s="108" t="s">
        <v>156</v>
      </c>
      <c r="CD250" s="108"/>
      <c r="CE250" s="56" t="s">
        <v>1055</v>
      </c>
      <c r="CF250" s="36">
        <f t="shared" ca="1" si="7"/>
        <v>38</v>
      </c>
    </row>
    <row r="251" spans="1:84" s="624" customFormat="1">
      <c r="A251" s="25">
        <f>IF(C251=0,"",SUBTOTAL(3,C$3:C251))</f>
        <v>249</v>
      </c>
      <c r="B251" s="86">
        <v>144</v>
      </c>
      <c r="C251" s="369" t="s">
        <v>2476</v>
      </c>
      <c r="D251" s="370" t="s">
        <v>2478</v>
      </c>
      <c r="E251" s="774">
        <f>VLOOKUP(C251,'chuyển xếp 2024'!$C$5:$W$328,17,0)</f>
        <v>4730000</v>
      </c>
      <c r="F251" s="774">
        <f>VLOOKUP(C251,'chuyển xếp 2024'!$C$5:$W$328,19,0)</f>
        <v>0</v>
      </c>
      <c r="G251" s="96" t="s">
        <v>32</v>
      </c>
      <c r="H251" s="56" t="s">
        <v>33</v>
      </c>
      <c r="I251" s="56" t="s">
        <v>34</v>
      </c>
      <c r="J251" s="46"/>
      <c r="K251" s="46" t="s">
        <v>671</v>
      </c>
      <c r="L251" s="234">
        <v>29952</v>
      </c>
      <c r="M251" s="75">
        <v>45461</v>
      </c>
      <c r="N251" s="837"/>
      <c r="O251" s="849">
        <v>300000</v>
      </c>
      <c r="P251" s="837"/>
      <c r="Q251" s="837"/>
      <c r="R251" s="837"/>
      <c r="S251" s="837"/>
      <c r="T251" s="837"/>
      <c r="U251" s="837"/>
      <c r="V251" s="837"/>
      <c r="W251" s="837"/>
      <c r="X251" s="837"/>
      <c r="Y251" s="837"/>
      <c r="Z251" s="837"/>
      <c r="AA251" s="837"/>
      <c r="AB251" s="837"/>
      <c r="AC251" s="837"/>
      <c r="AD251" s="837"/>
      <c r="AE251" s="837"/>
      <c r="AF251" s="837"/>
      <c r="AG251" s="837"/>
      <c r="AH251" s="837"/>
      <c r="AI251" s="837"/>
      <c r="AJ251" s="837"/>
      <c r="AK251" s="837"/>
      <c r="AL251" s="837"/>
      <c r="AM251" s="837"/>
      <c r="AN251" s="837"/>
      <c r="AO251" s="837"/>
      <c r="AP251" s="837"/>
      <c r="AQ251" s="837"/>
      <c r="AR251" s="837"/>
      <c r="AS251" s="837"/>
      <c r="AT251" s="837"/>
      <c r="AU251" s="837"/>
      <c r="AV251" s="837"/>
      <c r="AW251" s="837"/>
      <c r="AX251" s="837"/>
      <c r="AY251" s="837"/>
      <c r="AZ251" s="837"/>
      <c r="BA251" s="837"/>
      <c r="BB251" s="837"/>
      <c r="BC251" s="837"/>
      <c r="BD251" s="837"/>
      <c r="BE251" s="837"/>
      <c r="BF251" s="625" t="s">
        <v>117</v>
      </c>
      <c r="BG251" s="9" t="s">
        <v>2487</v>
      </c>
      <c r="BH251" s="626" t="str">
        <f t="shared" ca="1" si="9"/>
        <v xml:space="preserve">2 NĂM 2 THÁNG 1 NGÀY </v>
      </c>
      <c r="BI251" s="74" t="s">
        <v>2495</v>
      </c>
      <c r="BJ251" s="74" t="s">
        <v>2495</v>
      </c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  <c r="BV251" s="108">
        <v>44311</v>
      </c>
      <c r="BW251" s="108"/>
      <c r="BX251" s="46" t="s">
        <v>232</v>
      </c>
      <c r="BY251" s="764" t="s">
        <v>2668</v>
      </c>
      <c r="BZ251" s="764" t="s">
        <v>2669</v>
      </c>
      <c r="CA251" s="627"/>
      <c r="CB251" s="628"/>
      <c r="CC251" s="108" t="s">
        <v>156</v>
      </c>
      <c r="CD251" s="108"/>
      <c r="CE251" s="56" t="s">
        <v>1055</v>
      </c>
      <c r="CF251" s="36">
        <f t="shared" ca="1" si="7"/>
        <v>44</v>
      </c>
    </row>
    <row r="252" spans="1:84" s="624" customFormat="1">
      <c r="A252" s="25">
        <f>IF(C252=0,"",SUBTOTAL(3,C$3:C252))</f>
        <v>250</v>
      </c>
      <c r="B252" s="86">
        <v>145</v>
      </c>
      <c r="C252" s="369" t="s">
        <v>2477</v>
      </c>
      <c r="D252" s="370" t="s">
        <v>2480</v>
      </c>
      <c r="E252" s="774" t="e">
        <f>VLOOKUP(C252,'chuyển xếp 2024'!$C$5:$W$328,17,0)</f>
        <v>#N/A</v>
      </c>
      <c r="F252" s="774" t="e">
        <f>VLOOKUP(C252,'chuyển xếp 2024'!$C$5:$W$328,19,0)</f>
        <v>#N/A</v>
      </c>
      <c r="G252" s="96" t="s">
        <v>32</v>
      </c>
      <c r="H252" s="56" t="s">
        <v>33</v>
      </c>
      <c r="I252" s="56" t="s">
        <v>34</v>
      </c>
      <c r="J252" s="46"/>
      <c r="K252" s="46" t="s">
        <v>671</v>
      </c>
      <c r="L252" s="234">
        <v>37069</v>
      </c>
      <c r="M252" s="75">
        <v>45461</v>
      </c>
      <c r="N252" s="837"/>
      <c r="O252" s="849">
        <v>300000</v>
      </c>
      <c r="P252" s="837"/>
      <c r="Q252" s="837"/>
      <c r="R252" s="837"/>
      <c r="S252" s="837"/>
      <c r="T252" s="837"/>
      <c r="U252" s="837"/>
      <c r="V252" s="837"/>
      <c r="W252" s="837"/>
      <c r="X252" s="837"/>
      <c r="Y252" s="837"/>
      <c r="Z252" s="837"/>
      <c r="AA252" s="837"/>
      <c r="AB252" s="837"/>
      <c r="AC252" s="837"/>
      <c r="AD252" s="837"/>
      <c r="AE252" s="837"/>
      <c r="AF252" s="837"/>
      <c r="AG252" s="837"/>
      <c r="AH252" s="837"/>
      <c r="AI252" s="837"/>
      <c r="AJ252" s="837"/>
      <c r="AK252" s="837"/>
      <c r="AL252" s="837"/>
      <c r="AM252" s="837"/>
      <c r="AN252" s="837"/>
      <c r="AO252" s="837"/>
      <c r="AP252" s="837"/>
      <c r="AQ252" s="837"/>
      <c r="AR252" s="837"/>
      <c r="AS252" s="837"/>
      <c r="AT252" s="837"/>
      <c r="AU252" s="837"/>
      <c r="AV252" s="837"/>
      <c r="AW252" s="837"/>
      <c r="AX252" s="837"/>
      <c r="AY252" s="837"/>
      <c r="AZ252" s="837"/>
      <c r="BA252" s="837"/>
      <c r="BB252" s="837"/>
      <c r="BC252" s="837"/>
      <c r="BD252" s="837"/>
      <c r="BE252" s="837"/>
      <c r="BF252" s="625" t="s">
        <v>117</v>
      </c>
      <c r="BG252" s="9" t="s">
        <v>2488</v>
      </c>
      <c r="BH252" s="626" t="str">
        <f t="shared" ca="1" si="9"/>
        <v xml:space="preserve">2 NĂM 2 THÁNG 1 NGÀY </v>
      </c>
      <c r="BI252" s="74" t="s">
        <v>2496</v>
      </c>
      <c r="BJ252" s="74" t="s">
        <v>2496</v>
      </c>
      <c r="BK252" s="80"/>
      <c r="BL252" s="80"/>
      <c r="BM252" s="80"/>
      <c r="BN252" s="80"/>
      <c r="BO252" s="80"/>
      <c r="BP252" s="80"/>
      <c r="BQ252" s="80"/>
      <c r="BR252" s="80"/>
      <c r="BS252" s="80"/>
      <c r="BT252" s="80"/>
      <c r="BU252" s="80"/>
      <c r="BV252" s="108">
        <v>45343</v>
      </c>
      <c r="BW252" s="108"/>
      <c r="BX252" s="46" t="s">
        <v>232</v>
      </c>
      <c r="BY252" s="108" t="s">
        <v>1854</v>
      </c>
      <c r="BZ252" s="108" t="s">
        <v>2497</v>
      </c>
      <c r="CA252" s="627"/>
      <c r="CB252" s="628"/>
      <c r="CC252" s="108" t="s">
        <v>156</v>
      </c>
      <c r="CD252" s="108"/>
      <c r="CE252" s="56" t="s">
        <v>1055</v>
      </c>
      <c r="CF252" s="36">
        <f t="shared" ca="1" si="7"/>
        <v>25</v>
      </c>
    </row>
    <row r="253" spans="1:84" s="624" customFormat="1">
      <c r="A253" s="25">
        <f>IF(C253=0,"",SUBTOTAL(3,C$3:C253))</f>
        <v>251</v>
      </c>
      <c r="B253" s="86">
        <v>146</v>
      </c>
      <c r="C253" s="369" t="s">
        <v>2479</v>
      </c>
      <c r="D253" s="370" t="s">
        <v>2481</v>
      </c>
      <c r="E253" s="774">
        <f>VLOOKUP(C253,'chuyển xếp 2024'!$C$5:$W$328,17,0)</f>
        <v>4730000</v>
      </c>
      <c r="F253" s="774">
        <f>VLOOKUP(C253,'chuyển xếp 2024'!$C$5:$W$328,19,0)</f>
        <v>0</v>
      </c>
      <c r="G253" s="96" t="s">
        <v>32</v>
      </c>
      <c r="H253" s="56" t="s">
        <v>33</v>
      </c>
      <c r="I253" s="56" t="s">
        <v>34</v>
      </c>
      <c r="J253" s="46"/>
      <c r="K253" s="46" t="s">
        <v>671</v>
      </c>
      <c r="L253" s="234">
        <v>32220</v>
      </c>
      <c r="M253" s="75">
        <v>45461</v>
      </c>
      <c r="N253" s="837"/>
      <c r="O253" s="849">
        <v>300000</v>
      </c>
      <c r="P253" s="837"/>
      <c r="Q253" s="837"/>
      <c r="R253" s="837"/>
      <c r="S253" s="837"/>
      <c r="T253" s="837"/>
      <c r="U253" s="837"/>
      <c r="V253" s="837"/>
      <c r="W253" s="837"/>
      <c r="X253" s="837"/>
      <c r="Y253" s="837"/>
      <c r="Z253" s="837"/>
      <c r="AA253" s="837"/>
      <c r="AB253" s="837"/>
      <c r="AC253" s="837"/>
      <c r="AD253" s="837"/>
      <c r="AE253" s="837"/>
      <c r="AF253" s="837"/>
      <c r="AG253" s="837"/>
      <c r="AH253" s="837"/>
      <c r="AI253" s="837"/>
      <c r="AJ253" s="837"/>
      <c r="AK253" s="837"/>
      <c r="AL253" s="837"/>
      <c r="AM253" s="837"/>
      <c r="AN253" s="837"/>
      <c r="AO253" s="837"/>
      <c r="AP253" s="837"/>
      <c r="AQ253" s="837"/>
      <c r="AR253" s="837"/>
      <c r="AS253" s="837"/>
      <c r="AT253" s="837"/>
      <c r="AU253" s="837"/>
      <c r="AV253" s="837"/>
      <c r="AW253" s="837"/>
      <c r="AX253" s="837"/>
      <c r="AY253" s="837"/>
      <c r="AZ253" s="837"/>
      <c r="BA253" s="837"/>
      <c r="BB253" s="837"/>
      <c r="BC253" s="837"/>
      <c r="BD253" s="837"/>
      <c r="BE253" s="837"/>
      <c r="BF253" s="625" t="s">
        <v>117</v>
      </c>
      <c r="BG253" s="9" t="s">
        <v>2489</v>
      </c>
      <c r="BH253" s="626" t="str">
        <f t="shared" ca="1" si="9"/>
        <v xml:space="preserve">2 NĂM 2 THÁNG 1 NGÀY </v>
      </c>
      <c r="BI253" s="74" t="s">
        <v>2500</v>
      </c>
      <c r="BJ253" s="74" t="s">
        <v>2500</v>
      </c>
      <c r="BK253" s="80"/>
      <c r="BL253" s="80"/>
      <c r="BM253" s="80"/>
      <c r="BN253" s="80"/>
      <c r="BO253" s="80"/>
      <c r="BP253" s="80"/>
      <c r="BQ253" s="80"/>
      <c r="BR253" s="80"/>
      <c r="BS253" s="80"/>
      <c r="BT253" s="80"/>
      <c r="BU253" s="80"/>
      <c r="BV253" s="108">
        <v>44417</v>
      </c>
      <c r="BW253" s="108"/>
      <c r="BX253" s="46" t="s">
        <v>232</v>
      </c>
      <c r="BY253" s="108" t="s">
        <v>2335</v>
      </c>
      <c r="BZ253" s="108" t="s">
        <v>2336</v>
      </c>
      <c r="CA253" s="627"/>
      <c r="CB253" s="628"/>
      <c r="CC253" s="108" t="s">
        <v>156</v>
      </c>
      <c r="CD253" s="108"/>
      <c r="CE253" s="56" t="s">
        <v>1055</v>
      </c>
      <c r="CF253" s="36">
        <f t="shared" ca="1" si="7"/>
        <v>38</v>
      </c>
    </row>
    <row r="254" spans="1:84">
      <c r="D254" s="793" t="s">
        <v>1951</v>
      </c>
      <c r="I254" s="865"/>
      <c r="J254" s="330"/>
      <c r="N254" s="869">
        <f>SUM(N3:N253)</f>
        <v>117500000</v>
      </c>
      <c r="O254" s="869">
        <f>SUM(O3:O253)</f>
        <v>4800000</v>
      </c>
      <c r="P254" s="869">
        <f>+N254+O254</f>
        <v>122300000</v>
      </c>
      <c r="BF254" s="507">
        <v>31291</v>
      </c>
      <c r="BG254" s="176">
        <v>3</v>
      </c>
      <c r="BH254" s="8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X254" s="6"/>
      <c r="CE254" s="6"/>
    </row>
    <row r="255" spans="1:84">
      <c r="D255" s="793"/>
      <c r="E255" s="792" t="e">
        <f>+#REF!+60</f>
        <v>#REF!</v>
      </c>
      <c r="F255" s="792"/>
      <c r="I255" s="865"/>
      <c r="J255" s="330"/>
      <c r="BF255" s="507">
        <v>32021</v>
      </c>
      <c r="BG255" s="176">
        <v>4</v>
      </c>
      <c r="BH255" s="8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X255" s="6"/>
      <c r="CE255" s="6"/>
    </row>
    <row r="256" spans="1:84">
      <c r="I256" s="865"/>
      <c r="J256" s="330"/>
      <c r="BF256" s="507">
        <v>32387</v>
      </c>
      <c r="BG256" s="176">
        <v>5</v>
      </c>
      <c r="BH256" s="8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X256" s="6"/>
      <c r="CE256" s="6"/>
    </row>
    <row r="257" spans="9:83">
      <c r="I257" s="865"/>
      <c r="J257" s="330"/>
      <c r="BF257" s="507">
        <v>32752</v>
      </c>
      <c r="BG257" s="176">
        <v>6</v>
      </c>
      <c r="BH257" s="8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X257" s="6"/>
      <c r="CE257" s="6"/>
    </row>
    <row r="258" spans="9:83">
      <c r="I258" s="865"/>
      <c r="J258" s="330"/>
      <c r="BF258" s="507">
        <v>33117</v>
      </c>
      <c r="BG258" s="176">
        <v>7</v>
      </c>
      <c r="BH258" s="8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X258" s="6"/>
      <c r="CE258" s="6"/>
    </row>
    <row r="259" spans="9:83">
      <c r="I259" s="865"/>
      <c r="J259" s="330"/>
      <c r="BF259" s="507">
        <v>33482</v>
      </c>
      <c r="BG259" s="176">
        <v>8</v>
      </c>
      <c r="BH259" s="8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X259" s="6"/>
      <c r="CE259" s="6"/>
    </row>
    <row r="260" spans="9:83">
      <c r="I260" s="865"/>
      <c r="J260" s="330"/>
      <c r="BF260" s="507">
        <v>33848</v>
      </c>
      <c r="BG260" s="176">
        <v>9</v>
      </c>
      <c r="BH260" s="8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X260" s="6"/>
      <c r="CE260" s="6"/>
    </row>
    <row r="261" spans="9:83">
      <c r="I261" s="865"/>
      <c r="J261" s="330"/>
      <c r="BF261" s="507">
        <v>34213</v>
      </c>
      <c r="BG261" s="176">
        <v>10</v>
      </c>
      <c r="BH261" s="8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X261" s="6"/>
      <c r="CE261" s="6"/>
    </row>
    <row r="262" spans="9:83">
      <c r="I262" s="865"/>
      <c r="J262" s="330"/>
      <c r="BF262" s="507">
        <v>34578</v>
      </c>
      <c r="BG262" s="176">
        <v>11</v>
      </c>
      <c r="BH262" s="8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X262" s="6"/>
      <c r="CE262" s="6"/>
    </row>
    <row r="263" spans="9:83">
      <c r="I263" s="865"/>
      <c r="J263" s="330"/>
      <c r="BF263" s="507">
        <v>34943</v>
      </c>
      <c r="BG263" s="176">
        <v>12</v>
      </c>
      <c r="BH263" s="8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X263" s="6"/>
      <c r="CE263" s="6"/>
    </row>
    <row r="264" spans="9:83">
      <c r="I264" s="865"/>
      <c r="J264" s="330"/>
      <c r="BF264" s="507">
        <v>35309</v>
      </c>
      <c r="BG264" s="176">
        <v>13</v>
      </c>
      <c r="BH264" s="8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X264" s="6"/>
      <c r="CE264" s="6"/>
    </row>
    <row r="265" spans="9:83">
      <c r="I265" s="865"/>
      <c r="J265" s="330"/>
      <c r="BF265" s="507">
        <v>35674</v>
      </c>
      <c r="BG265" s="176">
        <v>14</v>
      </c>
      <c r="BH265" s="8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X265" s="6"/>
      <c r="CE265" s="6"/>
    </row>
    <row r="266" spans="9:83">
      <c r="I266" s="865"/>
      <c r="J266" s="330"/>
      <c r="BF266" s="507">
        <v>36039</v>
      </c>
      <c r="BG266" s="176">
        <v>15</v>
      </c>
      <c r="BH266" s="8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X266" s="6"/>
      <c r="CE266" s="6"/>
    </row>
    <row r="267" spans="9:83">
      <c r="I267" s="865"/>
      <c r="J267" s="330"/>
      <c r="K267" s="867">
        <f>+(6359000*15)/2</f>
        <v>47692500</v>
      </c>
      <c r="BF267" s="507">
        <v>36404</v>
      </c>
      <c r="BG267" s="176">
        <v>16</v>
      </c>
      <c r="BH267" s="8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X267" s="6"/>
      <c r="CE267" s="6"/>
    </row>
    <row r="268" spans="9:83">
      <c r="I268" s="865"/>
      <c r="BF268" s="507">
        <v>44075</v>
      </c>
      <c r="BG268" s="176">
        <v>17</v>
      </c>
      <c r="BH268" s="8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X268" s="6"/>
      <c r="CE268" s="6"/>
    </row>
    <row r="269" spans="9:83">
      <c r="I269" s="865"/>
      <c r="BF269" s="507">
        <v>44440</v>
      </c>
      <c r="BG269" s="176">
        <v>18</v>
      </c>
      <c r="BH269" s="8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X269" s="6"/>
      <c r="CE269" s="6"/>
    </row>
    <row r="270" spans="9:83">
      <c r="BF270" s="507">
        <v>44805</v>
      </c>
      <c r="BG270" s="176">
        <v>19</v>
      </c>
      <c r="BH270" s="8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X270" s="6"/>
      <c r="CE270" s="6"/>
    </row>
    <row r="271" spans="9:83">
      <c r="BF271" s="507">
        <v>45170</v>
      </c>
      <c r="BG271" s="176">
        <v>20</v>
      </c>
      <c r="BH271" s="8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X271" s="6"/>
      <c r="CE271" s="6"/>
    </row>
    <row r="272" spans="9:83">
      <c r="BF272" s="507">
        <v>45536</v>
      </c>
      <c r="BG272" s="176">
        <v>21</v>
      </c>
      <c r="BH272" s="8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X272" s="6"/>
      <c r="CE272" s="6"/>
    </row>
    <row r="273" spans="58:83">
      <c r="BF273" s="507">
        <v>45901</v>
      </c>
      <c r="BG273" s="176">
        <v>22</v>
      </c>
      <c r="BH273" s="8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X273" s="6"/>
      <c r="CE273" s="6"/>
    </row>
    <row r="274" spans="58:83">
      <c r="BF274" s="507">
        <v>46266</v>
      </c>
      <c r="BG274" s="176">
        <v>23</v>
      </c>
      <c r="BH274" s="8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X274" s="6"/>
      <c r="CE274" s="6"/>
    </row>
    <row r="275" spans="58:83">
      <c r="BF275" s="507">
        <v>46631</v>
      </c>
      <c r="BG275" s="176">
        <v>24</v>
      </c>
      <c r="BH275" s="8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X275" s="6"/>
      <c r="CE275" s="6"/>
    </row>
    <row r="276" spans="58:83">
      <c r="BF276" s="507">
        <v>46997</v>
      </c>
      <c r="BG276" s="176">
        <v>25</v>
      </c>
      <c r="BH276" s="8">
        <v>6243000</v>
      </c>
      <c r="BI276" s="519">
        <f>+BH276/4</f>
        <v>1560750</v>
      </c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X276" s="6"/>
      <c r="CE276" s="6"/>
    </row>
    <row r="277" spans="58:83">
      <c r="BF277" s="8"/>
      <c r="BG277" s="13"/>
      <c r="BH277" s="508">
        <f>+BH276*BG276</f>
        <v>156075000</v>
      </c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X277" s="6"/>
      <c r="CE277" s="6"/>
    </row>
    <row r="278" spans="58:83">
      <c r="BF278" s="8"/>
      <c r="BG278" s="13"/>
      <c r="BH278" s="8">
        <f>+BH277/2</f>
        <v>78037500</v>
      </c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X278" s="6"/>
      <c r="CE278" s="6"/>
    </row>
    <row r="279" spans="58:83">
      <c r="BF279" s="8"/>
      <c r="BG279" s="13"/>
      <c r="BH279" s="508">
        <f>+BI276+BH278</f>
        <v>79598250</v>
      </c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X279" s="6"/>
      <c r="CE279" s="6"/>
    </row>
    <row r="280" spans="58:83">
      <c r="BF280" s="8"/>
      <c r="BG280" s="13"/>
      <c r="BH280" s="8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X280" s="6"/>
      <c r="CE280" s="6"/>
    </row>
    <row r="281" spans="58:83">
      <c r="BF281" s="8"/>
      <c r="BG281" s="13"/>
      <c r="BH281" s="8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X281" s="6"/>
      <c r="CE281" s="6"/>
    </row>
    <row r="282" spans="58:83">
      <c r="BF282" s="8"/>
      <c r="BG282" s="13"/>
      <c r="BH282" s="8">
        <f>+BH276/2</f>
        <v>3121500</v>
      </c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X282" s="6"/>
      <c r="CE282" s="6"/>
    </row>
    <row r="283" spans="58:83">
      <c r="BF283" s="8"/>
      <c r="BG283" s="13"/>
      <c r="BH283" s="8">
        <f>+BH282*BG276</f>
        <v>78037500</v>
      </c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X283" s="6"/>
      <c r="CE283" s="6"/>
    </row>
    <row r="284" spans="58:83">
      <c r="BF284" s="8"/>
      <c r="BG284" s="13"/>
      <c r="BH284" s="8">
        <f>+BH276/4</f>
        <v>1560750</v>
      </c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X284" s="6"/>
      <c r="CE284" s="6"/>
    </row>
    <row r="285" spans="58:83">
      <c r="BF285" s="8"/>
      <c r="BG285" s="13"/>
      <c r="BH285" s="8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X285" s="6"/>
      <c r="CE285" s="6"/>
    </row>
    <row r="286" spans="58:83">
      <c r="BF286" s="8"/>
      <c r="BG286" s="13"/>
      <c r="BH286" s="8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X286" s="6"/>
      <c r="CE286" s="6"/>
    </row>
    <row r="287" spans="58:83">
      <c r="BF287" s="8"/>
      <c r="BG287" s="13"/>
      <c r="BH287" s="8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X287" s="6"/>
      <c r="CE287" s="6"/>
    </row>
    <row r="288" spans="58:83">
      <c r="BF288" s="8"/>
      <c r="BG288" s="13"/>
      <c r="BH288" s="8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X288" s="6"/>
      <c r="CE288" s="6"/>
    </row>
    <row r="289" spans="58:83">
      <c r="BF289" s="8"/>
      <c r="BG289" s="13"/>
      <c r="BH289" s="8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X289" s="6"/>
      <c r="CE289" s="6"/>
    </row>
    <row r="290" spans="58:83">
      <c r="BF290" s="8"/>
      <c r="BG290" s="13"/>
      <c r="BH290" s="8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X290" s="6"/>
      <c r="CE290" s="6"/>
    </row>
    <row r="291" spans="58:83">
      <c r="BF291" s="8"/>
      <c r="BG291" s="13"/>
      <c r="BH291" s="8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X291" s="6"/>
      <c r="CE291" s="6"/>
    </row>
    <row r="292" spans="58:83">
      <c r="BF292" s="8"/>
      <c r="BG292" s="13"/>
      <c r="BH292" s="8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X292" s="6"/>
      <c r="CE292" s="6"/>
    </row>
    <row r="293" spans="58:83">
      <c r="BF293" s="8"/>
      <c r="BG293" s="13"/>
      <c r="BH293" s="8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X293" s="6"/>
      <c r="CE293" s="6"/>
    </row>
    <row r="294" spans="58:83">
      <c r="BF294" s="8"/>
      <c r="BG294" s="13"/>
      <c r="BH294" s="8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X294" s="6"/>
      <c r="CE294" s="6"/>
    </row>
    <row r="295" spans="58:83">
      <c r="BF295" s="8"/>
      <c r="BG295" s="13"/>
      <c r="BH295" s="8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X295" s="6"/>
      <c r="CE295" s="6"/>
    </row>
    <row r="296" spans="58:83">
      <c r="BF296" s="8"/>
      <c r="BG296" s="13"/>
      <c r="BH296" s="8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X296" s="6"/>
      <c r="CE296" s="6"/>
    </row>
    <row r="297" spans="58:83">
      <c r="BF297" s="8"/>
      <c r="BG297" s="13"/>
      <c r="BH297" s="8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X297" s="6"/>
      <c r="CE297" s="6"/>
    </row>
    <row r="298" spans="58:83">
      <c r="BF298" s="8"/>
      <c r="BG298" s="13"/>
      <c r="BH298" s="8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X298" s="6"/>
      <c r="CE298" s="6"/>
    </row>
    <row r="299" spans="58:83">
      <c r="BF299" s="8"/>
      <c r="BG299" s="13"/>
      <c r="BH299" s="8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X299" s="6"/>
      <c r="CE299" s="6"/>
    </row>
    <row r="300" spans="58:83">
      <c r="BF300" s="8"/>
      <c r="BG300" s="13"/>
      <c r="BH300" s="8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X300" s="6"/>
      <c r="CE300" s="6"/>
    </row>
    <row r="301" spans="58:83">
      <c r="BF301" s="8"/>
      <c r="BG301" s="13"/>
      <c r="BH301" s="8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X301" s="6"/>
      <c r="CE301" s="6"/>
    </row>
    <row r="302" spans="58:83">
      <c r="BF302" s="8"/>
      <c r="BG302" s="13"/>
      <c r="BH302" s="8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X302" s="6"/>
      <c r="CE302" s="6"/>
    </row>
    <row r="303" spans="58:83">
      <c r="BF303" s="8"/>
      <c r="BG303" s="13"/>
      <c r="BH303" s="8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X303" s="6"/>
      <c r="CE303" s="6"/>
    </row>
    <row r="304" spans="58:83">
      <c r="BF304" s="8"/>
      <c r="BG304" s="13"/>
      <c r="BH304" s="8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X304" s="6"/>
      <c r="CE304" s="6"/>
    </row>
    <row r="305" spans="58:83">
      <c r="BF305" s="8"/>
      <c r="BG305" s="13"/>
      <c r="BH305" s="8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X305" s="6"/>
      <c r="CE305" s="6"/>
    </row>
    <row r="306" spans="58:83">
      <c r="BF306" s="8"/>
      <c r="BG306" s="13"/>
      <c r="BH306" s="8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X306" s="6"/>
      <c r="CE306" s="6"/>
    </row>
    <row r="307" spans="58:83">
      <c r="BF307" s="8"/>
      <c r="BG307" s="13"/>
      <c r="BH307" s="8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X307" s="6"/>
      <c r="CE307" s="6"/>
    </row>
    <row r="308" spans="58:83">
      <c r="BF308" s="8"/>
      <c r="BG308" s="13"/>
      <c r="BH308" s="8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X308" s="6"/>
      <c r="CE308" s="6"/>
    </row>
    <row r="309" spans="58:83">
      <c r="BF309" s="8"/>
      <c r="BG309" s="13"/>
      <c r="BH309" s="8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X309" s="6"/>
      <c r="CE309" s="6"/>
    </row>
    <row r="310" spans="58:83">
      <c r="BF310" s="8"/>
      <c r="BG310" s="13"/>
      <c r="BH310" s="8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X310" s="6"/>
      <c r="CE310" s="6"/>
    </row>
    <row r="311" spans="58:83">
      <c r="BF311" s="8"/>
      <c r="BG311" s="13"/>
      <c r="BH311" s="8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X311" s="6"/>
      <c r="CE311" s="6"/>
    </row>
    <row r="312" spans="58:83">
      <c r="BF312" s="8"/>
      <c r="BG312" s="13"/>
      <c r="BH312" s="8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X312" s="6"/>
      <c r="CE312" s="6"/>
    </row>
    <row r="313" spans="58:83">
      <c r="BF313" s="8"/>
      <c r="BG313" s="13"/>
      <c r="BH313" s="8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X313" s="6"/>
      <c r="CE313" s="6"/>
    </row>
    <row r="314" spans="58:83">
      <c r="BF314" s="8"/>
      <c r="BG314" s="13"/>
      <c r="BH314" s="8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X314" s="6"/>
      <c r="CE314" s="6"/>
    </row>
    <row r="315" spans="58:83">
      <c r="BF315" s="8"/>
      <c r="BG315" s="13"/>
      <c r="BH315" s="8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X315" s="6"/>
      <c r="CE315" s="6"/>
    </row>
    <row r="316" spans="58:83">
      <c r="BF316" s="8"/>
      <c r="BG316" s="13"/>
      <c r="BH316" s="8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X316" s="6"/>
      <c r="CE316" s="6"/>
    </row>
    <row r="317" spans="58:83">
      <c r="BF317" s="8"/>
      <c r="BG317" s="13"/>
      <c r="BH317" s="8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X317" s="6"/>
      <c r="CE317" s="6"/>
    </row>
    <row r="318" spans="58:83">
      <c r="BF318" s="8"/>
      <c r="BG318" s="13"/>
      <c r="BH318" s="8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X318" s="6"/>
      <c r="CE318" s="6"/>
    </row>
    <row r="319" spans="58:83">
      <c r="BF319" s="8"/>
      <c r="BG319" s="13"/>
      <c r="BH319" s="8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X319" s="6"/>
      <c r="CE319" s="6"/>
    </row>
    <row r="320" spans="58:83">
      <c r="BF320" s="8"/>
      <c r="BG320" s="13"/>
      <c r="BH320" s="8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X320" s="6"/>
      <c r="CE320" s="6"/>
    </row>
    <row r="321" spans="58:83">
      <c r="BF321" s="8"/>
      <c r="BG321" s="13"/>
      <c r="BH321" s="8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X321" s="6"/>
      <c r="CE321" s="6"/>
    </row>
    <row r="322" spans="58:83">
      <c r="BF322" s="8"/>
      <c r="BG322" s="13"/>
      <c r="BH322" s="8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X322" s="6"/>
      <c r="CE322" s="6"/>
    </row>
    <row r="323" spans="58:83">
      <c r="BF323" s="8"/>
      <c r="BG323" s="13"/>
      <c r="BH323" s="8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X323" s="6"/>
      <c r="CE323" s="6"/>
    </row>
    <row r="324" spans="58:83">
      <c r="BF324" s="8"/>
      <c r="BG324" s="13"/>
      <c r="BH324" s="8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X324" s="6"/>
      <c r="CE324" s="6"/>
    </row>
    <row r="325" spans="58:83">
      <c r="BF325" s="8"/>
      <c r="BG325" s="13"/>
      <c r="BH325" s="8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X325" s="6"/>
      <c r="CE325" s="6"/>
    </row>
    <row r="326" spans="58:83">
      <c r="BF326" s="8"/>
      <c r="BG326" s="13"/>
      <c r="BH326" s="8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X326" s="6"/>
      <c r="CE326" s="6"/>
    </row>
    <row r="327" spans="58:83">
      <c r="BF327" s="8"/>
      <c r="BG327" s="13"/>
      <c r="BH327" s="8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X327" s="6"/>
      <c r="CE327" s="6"/>
    </row>
    <row r="328" spans="58:83">
      <c r="BF328" s="8"/>
      <c r="BG328" s="13"/>
      <c r="BH328" s="8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X328" s="6"/>
      <c r="CE328" s="6"/>
    </row>
    <row r="329" spans="58:83">
      <c r="BF329" s="8"/>
      <c r="BG329" s="13"/>
      <c r="BH329" s="8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X329" s="6"/>
      <c r="CE329" s="6"/>
    </row>
    <row r="330" spans="58:83">
      <c r="BF330" s="8"/>
      <c r="BG330" s="13"/>
      <c r="BH330" s="8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X330" s="6"/>
      <c r="CE330" s="6"/>
    </row>
    <row r="331" spans="58:83">
      <c r="BF331" s="8"/>
      <c r="BG331" s="13"/>
      <c r="BH331" s="8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X331" s="6"/>
      <c r="CE331" s="6"/>
    </row>
    <row r="332" spans="58:83">
      <c r="BF332" s="8"/>
      <c r="BG332" s="13"/>
      <c r="BH332" s="8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X332" s="6"/>
      <c r="CE332" s="6"/>
    </row>
    <row r="333" spans="58:83">
      <c r="BF333" s="8"/>
      <c r="BG333" s="13"/>
      <c r="BH333" s="8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X333" s="6"/>
      <c r="CE333" s="6"/>
    </row>
    <row r="334" spans="58:83">
      <c r="BF334" s="8"/>
      <c r="BG334" s="13"/>
      <c r="BH334" s="8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X334" s="6"/>
      <c r="CE334" s="6"/>
    </row>
    <row r="335" spans="58:83">
      <c r="BF335" s="8"/>
      <c r="BG335" s="13"/>
      <c r="BH335" s="8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X335" s="6"/>
      <c r="CE335" s="6"/>
    </row>
    <row r="336" spans="58:83">
      <c r="BF336" s="8"/>
      <c r="BG336" s="13"/>
      <c r="BH336" s="8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X336" s="6"/>
      <c r="CE336" s="6"/>
    </row>
    <row r="337" spans="9:83">
      <c r="BF337" s="8"/>
      <c r="BG337" s="13"/>
      <c r="BH337" s="8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X337" s="6"/>
      <c r="CE337" s="6"/>
    </row>
    <row r="338" spans="9:83">
      <c r="BF338" s="8"/>
      <c r="BG338" s="13"/>
      <c r="BH338" s="8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X338" s="6"/>
      <c r="CE338" s="6"/>
    </row>
    <row r="339" spans="9:83">
      <c r="BF339" s="8"/>
      <c r="BG339" s="13"/>
      <c r="BH339" s="8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X339" s="6"/>
      <c r="CE339" s="6"/>
    </row>
    <row r="340" spans="9:83">
      <c r="BF340" s="8"/>
      <c r="BG340" s="13"/>
      <c r="BH340" s="8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X340" s="6"/>
      <c r="CE340" s="6"/>
    </row>
    <row r="341" spans="9:83">
      <c r="BF341" s="8"/>
      <c r="BG341" s="13"/>
      <c r="BH341" s="8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X341" s="6"/>
      <c r="CE341" s="6"/>
    </row>
    <row r="342" spans="9:83">
      <c r="BF342" s="8"/>
      <c r="BG342" s="13"/>
      <c r="BH342" s="8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X342" s="6"/>
      <c r="CE342" s="6"/>
    </row>
    <row r="343" spans="9:83">
      <c r="BF343" s="8"/>
      <c r="BG343" s="13"/>
      <c r="BH343" s="8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X343" s="6"/>
      <c r="CE343" s="6"/>
    </row>
    <row r="344" spans="9:83">
      <c r="I344" s="331">
        <f>2.5*60</f>
        <v>150</v>
      </c>
      <c r="BF344" s="8"/>
      <c r="BG344" s="13"/>
      <c r="BH344" s="8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X344" s="6"/>
      <c r="CE344" s="6"/>
    </row>
    <row r="345" spans="9:83">
      <c r="BF345" s="8"/>
      <c r="BG345" s="13"/>
      <c r="BH345" s="8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X345" s="6"/>
      <c r="CE345" s="6"/>
    </row>
    <row r="346" spans="9:83">
      <c r="BF346" s="8"/>
      <c r="BG346" s="13"/>
      <c r="BH346" s="8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X346" s="6"/>
      <c r="CE346" s="6"/>
    </row>
    <row r="347" spans="9:83">
      <c r="BF347" s="8"/>
      <c r="BG347" s="13"/>
      <c r="BH347" s="8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X347" s="6"/>
      <c r="CE347" s="6"/>
    </row>
    <row r="348" spans="9:83">
      <c r="BF348" s="8"/>
      <c r="BG348" s="13"/>
      <c r="BH348" s="8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X348" s="6"/>
      <c r="CE348" s="6"/>
    </row>
    <row r="349" spans="9:83">
      <c r="BF349" s="8"/>
      <c r="BG349" s="13"/>
      <c r="BH349" s="8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X349" s="6"/>
      <c r="CE349" s="6"/>
    </row>
    <row r="350" spans="9:83">
      <c r="BF350" s="8"/>
      <c r="BG350" s="13"/>
      <c r="BH350" s="8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X350" s="6"/>
      <c r="CE350" s="6"/>
    </row>
    <row r="351" spans="9:83">
      <c r="BF351" s="8"/>
      <c r="BG351" s="13"/>
      <c r="BH351" s="8"/>
      <c r="CE351" s="6"/>
    </row>
    <row r="352" spans="9:83">
      <c r="BF352" s="8"/>
      <c r="BG352" s="13"/>
      <c r="BH352" s="8"/>
      <c r="CE352" s="6"/>
    </row>
    <row r="353" spans="58:83">
      <c r="BF353" s="8"/>
      <c r="BG353" s="13"/>
      <c r="BH353" s="8"/>
      <c r="CE353" s="6"/>
    </row>
    <row r="354" spans="58:83">
      <c r="BF354" s="8"/>
      <c r="BG354" s="13"/>
      <c r="BH354" s="8"/>
      <c r="CE354" s="6"/>
    </row>
    <row r="355" spans="58:83">
      <c r="BF355" s="8"/>
      <c r="BG355" s="13"/>
      <c r="BH355" s="8"/>
      <c r="CE355" s="6"/>
    </row>
    <row r="356" spans="58:83">
      <c r="BF356" s="8"/>
      <c r="BG356" s="13"/>
      <c r="BH356" s="8"/>
      <c r="CE356" s="6"/>
    </row>
    <row r="357" spans="58:83">
      <c r="BF357" s="8"/>
      <c r="BG357" s="13"/>
      <c r="BH357" s="8"/>
      <c r="CE357" s="6"/>
    </row>
    <row r="358" spans="58:83">
      <c r="BF358" s="8"/>
      <c r="BG358" s="13"/>
      <c r="BH358" s="8"/>
      <c r="CE358" s="6"/>
    </row>
    <row r="359" spans="58:83">
      <c r="BF359" s="8"/>
      <c r="BG359" s="13"/>
      <c r="BH359" s="8"/>
      <c r="CE359" s="6"/>
    </row>
    <row r="360" spans="58:83">
      <c r="BF360" s="8"/>
      <c r="BG360" s="13"/>
      <c r="BH360" s="8"/>
      <c r="CE360" s="6"/>
    </row>
    <row r="361" spans="58:83">
      <c r="BF361" s="8"/>
      <c r="BG361" s="13"/>
      <c r="BH361" s="8"/>
      <c r="CE361" s="6"/>
    </row>
    <row r="362" spans="58:83">
      <c r="BF362" s="8"/>
      <c r="BG362" s="13"/>
      <c r="BH362" s="8"/>
      <c r="CE362" s="6"/>
    </row>
    <row r="363" spans="58:83">
      <c r="BF363" s="8"/>
      <c r="BG363" s="13"/>
      <c r="BH363" s="8"/>
      <c r="CE363" s="6"/>
    </row>
    <row r="364" spans="58:83">
      <c r="BF364" s="8"/>
      <c r="BG364" s="13"/>
      <c r="BH364" s="8"/>
      <c r="CE364" s="6"/>
    </row>
    <row r="365" spans="58:83">
      <c r="BF365" s="8"/>
      <c r="BG365" s="13"/>
      <c r="BH365" s="8"/>
      <c r="CE365" s="6"/>
    </row>
    <row r="366" spans="58:83">
      <c r="BF366" s="8"/>
      <c r="BG366" s="13"/>
      <c r="BH366" s="8"/>
      <c r="CE366" s="6"/>
    </row>
    <row r="367" spans="58:83">
      <c r="BF367" s="8"/>
      <c r="BG367" s="13"/>
      <c r="BH367" s="8"/>
      <c r="CE367" s="6"/>
    </row>
    <row r="368" spans="58:83">
      <c r="BF368" s="8"/>
      <c r="BG368" s="13"/>
      <c r="BH368" s="8"/>
      <c r="CE368" s="6"/>
    </row>
    <row r="369" spans="58:83">
      <c r="BF369" s="8"/>
      <c r="BG369" s="13"/>
      <c r="BH369" s="8"/>
      <c r="CE369" s="6"/>
    </row>
    <row r="370" spans="58:83">
      <c r="BF370" s="8"/>
      <c r="BG370" s="13"/>
      <c r="BH370" s="8"/>
      <c r="CE370" s="6"/>
    </row>
    <row r="371" spans="58:83">
      <c r="BF371" s="8"/>
      <c r="BG371" s="13"/>
      <c r="BH371" s="8"/>
      <c r="CE371" s="6"/>
    </row>
    <row r="372" spans="58:83">
      <c r="BF372" s="8"/>
      <c r="BG372" s="13"/>
      <c r="BH372" s="8"/>
      <c r="CE372" s="6"/>
    </row>
    <row r="373" spans="58:83">
      <c r="BF373" s="8"/>
      <c r="BG373" s="13"/>
      <c r="BH373" s="8"/>
      <c r="CE373" s="6"/>
    </row>
    <row r="374" spans="58:83">
      <c r="BF374" s="8"/>
      <c r="BG374" s="13"/>
      <c r="BH374" s="8"/>
      <c r="CE374" s="6"/>
    </row>
    <row r="375" spans="58:83">
      <c r="BF375" s="8"/>
      <c r="BG375" s="13"/>
      <c r="BH375" s="8"/>
      <c r="CE375" s="6"/>
    </row>
    <row r="376" spans="58:83">
      <c r="BF376" s="8"/>
      <c r="BG376" s="13"/>
      <c r="BH376" s="8"/>
      <c r="CE376" s="6"/>
    </row>
    <row r="377" spans="58:83">
      <c r="BF377" s="8"/>
      <c r="BG377" s="13"/>
      <c r="BH377" s="8"/>
      <c r="CE377" s="6"/>
    </row>
    <row r="378" spans="58:83">
      <c r="BF378" s="8"/>
      <c r="BG378" s="13"/>
      <c r="BH378" s="8"/>
      <c r="CE378" s="6"/>
    </row>
    <row r="379" spans="58:83">
      <c r="BF379" s="8"/>
      <c r="BG379" s="13"/>
      <c r="BH379" s="8"/>
      <c r="CE379" s="6"/>
    </row>
    <row r="380" spans="58:83">
      <c r="BF380" s="8"/>
      <c r="BG380" s="13"/>
      <c r="BH380" s="8"/>
      <c r="CE380" s="6"/>
    </row>
    <row r="381" spans="58:83">
      <c r="BF381" s="8"/>
      <c r="BG381" s="13"/>
      <c r="BH381" s="8"/>
      <c r="CE381" s="6"/>
    </row>
    <row r="382" spans="58:83">
      <c r="BF382" s="8"/>
      <c r="BG382" s="13"/>
      <c r="BH382" s="8"/>
      <c r="CE382" s="6"/>
    </row>
    <row r="383" spans="58:83">
      <c r="BF383" s="8"/>
      <c r="BG383" s="13"/>
      <c r="BH383" s="8"/>
      <c r="CE383" s="6"/>
    </row>
    <row r="384" spans="58:83">
      <c r="BF384" s="8"/>
      <c r="BG384" s="13"/>
      <c r="BH384" s="8"/>
      <c r="CE384" s="6"/>
    </row>
    <row r="385" spans="58:83">
      <c r="BF385" s="8"/>
      <c r="BG385" s="13"/>
      <c r="BH385" s="8"/>
      <c r="CE385" s="6"/>
    </row>
    <row r="386" spans="58:83">
      <c r="BF386" s="8"/>
      <c r="BG386" s="13"/>
      <c r="BH386" s="8"/>
      <c r="CE386" s="6"/>
    </row>
    <row r="387" spans="58:83">
      <c r="BF387" s="8"/>
      <c r="BG387" s="13"/>
      <c r="BH387" s="8"/>
      <c r="CE387" s="6"/>
    </row>
    <row r="388" spans="58:83">
      <c r="BF388" s="8"/>
      <c r="BG388" s="13"/>
      <c r="BH388" s="8"/>
      <c r="CE388" s="6"/>
    </row>
    <row r="389" spans="58:83">
      <c r="BF389" s="8"/>
      <c r="BG389" s="13"/>
      <c r="BH389" s="8"/>
      <c r="CE389" s="6"/>
    </row>
    <row r="390" spans="58:83">
      <c r="BF390" s="8"/>
      <c r="BG390" s="13"/>
      <c r="BH390" s="8"/>
      <c r="CE390" s="6"/>
    </row>
    <row r="391" spans="58:83">
      <c r="BF391" s="8"/>
      <c r="BG391" s="13"/>
      <c r="BH391" s="8"/>
      <c r="CE391" s="6"/>
    </row>
    <row r="392" spans="58:83">
      <c r="BF392" s="8"/>
      <c r="BG392" s="13"/>
      <c r="BH392" s="8"/>
      <c r="CE392" s="6"/>
    </row>
    <row r="393" spans="58:83">
      <c r="BF393" s="8"/>
      <c r="BG393" s="13"/>
      <c r="BH393" s="8"/>
      <c r="CE393" s="6"/>
    </row>
    <row r="394" spans="58:83">
      <c r="BF394" s="8"/>
      <c r="BG394" s="13"/>
      <c r="BH394" s="8"/>
      <c r="CE394" s="6"/>
    </row>
    <row r="395" spans="58:83">
      <c r="BF395" s="8"/>
      <c r="BG395" s="13"/>
      <c r="BH395" s="8"/>
      <c r="CE395" s="6"/>
    </row>
    <row r="396" spans="58:83">
      <c r="BF396" s="8"/>
      <c r="BG396" s="13"/>
      <c r="BH396" s="8"/>
      <c r="CE396" s="6"/>
    </row>
    <row r="397" spans="58:83">
      <c r="BF397" s="8"/>
      <c r="BG397" s="13"/>
      <c r="BH397" s="8"/>
      <c r="CE397" s="6"/>
    </row>
    <row r="398" spans="58:83">
      <c r="BF398" s="8"/>
      <c r="BG398" s="13"/>
      <c r="BH398" s="8"/>
      <c r="CE398" s="6"/>
    </row>
    <row r="399" spans="58:83">
      <c r="BF399" s="8"/>
      <c r="BG399" s="13"/>
      <c r="BH399" s="8"/>
      <c r="CE399" s="6"/>
    </row>
    <row r="400" spans="58:83">
      <c r="BF400" s="8"/>
      <c r="BG400" s="13"/>
      <c r="BH400" s="8"/>
      <c r="CE400" s="6"/>
    </row>
    <row r="401" spans="58:83">
      <c r="BF401" s="8"/>
      <c r="BG401" s="13"/>
      <c r="BH401" s="8"/>
      <c r="CE401" s="6"/>
    </row>
    <row r="402" spans="58:83">
      <c r="BF402" s="8"/>
      <c r="BG402" s="13"/>
      <c r="BH402" s="8"/>
      <c r="CE402" s="6"/>
    </row>
    <row r="403" spans="58:83">
      <c r="BF403" s="8"/>
      <c r="BG403" s="13"/>
      <c r="BH403" s="8"/>
      <c r="CE403" s="6"/>
    </row>
    <row r="404" spans="58:83">
      <c r="BF404" s="8"/>
      <c r="BG404" s="13"/>
      <c r="BH404" s="8"/>
      <c r="CE404" s="6"/>
    </row>
    <row r="405" spans="58:83">
      <c r="BF405" s="8"/>
      <c r="BG405" s="13"/>
      <c r="BH405" s="8"/>
      <c r="CE405" s="6"/>
    </row>
    <row r="406" spans="58:83">
      <c r="BF406" s="8"/>
      <c r="BG406" s="13"/>
      <c r="BH406" s="8"/>
      <c r="CE406" s="6"/>
    </row>
    <row r="407" spans="58:83">
      <c r="BF407" s="8"/>
      <c r="BG407" s="13"/>
      <c r="BH407" s="8"/>
      <c r="CE407" s="6"/>
    </row>
    <row r="408" spans="58:83">
      <c r="BF408" s="8"/>
      <c r="BG408" s="13"/>
      <c r="BH408" s="8"/>
      <c r="CE408" s="6"/>
    </row>
    <row r="409" spans="58:83">
      <c r="BF409" s="8"/>
      <c r="BG409" s="13"/>
      <c r="BH409" s="8"/>
      <c r="CE409" s="6"/>
    </row>
    <row r="410" spans="58:83">
      <c r="BF410" s="8"/>
      <c r="BG410" s="13"/>
      <c r="BH410" s="8"/>
      <c r="CE410" s="6"/>
    </row>
    <row r="411" spans="58:83">
      <c r="BF411" s="8"/>
      <c r="BG411" s="13"/>
      <c r="BH411" s="8"/>
      <c r="CE411" s="6"/>
    </row>
    <row r="412" spans="58:83">
      <c r="BF412" s="8"/>
      <c r="BG412" s="13"/>
      <c r="BH412" s="8"/>
      <c r="CE412" s="6"/>
    </row>
    <row r="413" spans="58:83">
      <c r="BF413" s="8"/>
      <c r="BG413" s="13"/>
      <c r="BH413" s="8"/>
      <c r="CE413" s="6"/>
    </row>
    <row r="414" spans="58:83">
      <c r="BF414" s="8"/>
      <c r="BG414" s="13"/>
      <c r="BH414" s="8"/>
      <c r="CE414" s="6"/>
    </row>
    <row r="415" spans="58:83">
      <c r="BF415" s="8"/>
      <c r="BG415" s="13"/>
      <c r="BH415" s="8"/>
      <c r="CE415" s="6"/>
    </row>
    <row r="416" spans="58:83">
      <c r="BF416" s="8"/>
      <c r="BG416" s="13"/>
      <c r="BH416" s="8"/>
      <c r="CE416" s="6"/>
    </row>
    <row r="417" spans="58:83">
      <c r="BF417" s="8"/>
      <c r="BG417" s="13"/>
      <c r="BH417" s="8"/>
      <c r="CE417" s="6"/>
    </row>
    <row r="418" spans="58:83">
      <c r="BF418" s="8"/>
      <c r="BG418" s="13"/>
      <c r="BH418" s="8"/>
      <c r="CE418" s="6"/>
    </row>
    <row r="419" spans="58:83">
      <c r="BF419" s="8"/>
      <c r="BG419" s="13"/>
      <c r="BH419" s="8"/>
      <c r="CE419" s="6"/>
    </row>
    <row r="420" spans="58:83">
      <c r="BF420" s="8"/>
      <c r="BG420" s="13"/>
      <c r="BH420" s="8"/>
      <c r="CE420" s="6"/>
    </row>
    <row r="421" spans="58:83">
      <c r="BF421" s="8"/>
      <c r="BG421" s="13"/>
      <c r="BH421" s="8"/>
      <c r="CE421" s="6"/>
    </row>
    <row r="422" spans="58:83">
      <c r="BF422" s="8"/>
      <c r="BG422" s="13"/>
      <c r="BH422" s="8"/>
      <c r="CE422" s="6"/>
    </row>
    <row r="423" spans="58:83">
      <c r="BF423" s="8"/>
      <c r="BG423" s="13"/>
      <c r="BH423" s="8"/>
      <c r="CE423" s="6"/>
    </row>
    <row r="424" spans="58:83">
      <c r="BF424" s="8"/>
      <c r="BG424" s="13"/>
      <c r="BH424" s="8"/>
      <c r="CE424" s="6"/>
    </row>
    <row r="425" spans="58:83">
      <c r="BF425" s="8"/>
      <c r="BG425" s="13"/>
      <c r="BH425" s="8"/>
      <c r="CE425" s="6"/>
    </row>
    <row r="426" spans="58:83">
      <c r="BF426" s="8"/>
      <c r="BG426" s="13"/>
      <c r="BH426" s="8"/>
      <c r="CE426" s="6"/>
    </row>
    <row r="427" spans="58:83">
      <c r="BF427" s="8"/>
      <c r="BG427" s="13"/>
      <c r="BH427" s="8"/>
      <c r="CE427" s="6"/>
    </row>
    <row r="428" spans="58:83">
      <c r="BF428" s="8"/>
      <c r="BG428" s="13"/>
      <c r="BH428" s="8"/>
      <c r="CE428" s="6"/>
    </row>
    <row r="429" spans="58:83">
      <c r="BF429" s="8"/>
      <c r="BG429" s="13"/>
      <c r="BH429" s="8"/>
      <c r="CE429" s="6"/>
    </row>
    <row r="430" spans="58:83">
      <c r="BF430" s="8"/>
      <c r="BG430" s="13"/>
      <c r="BH430" s="8"/>
      <c r="CE430" s="6"/>
    </row>
    <row r="431" spans="58:83">
      <c r="BF431" s="8"/>
      <c r="BG431" s="13"/>
      <c r="BH431" s="8"/>
      <c r="CE431" s="6"/>
    </row>
    <row r="432" spans="58:83">
      <c r="BF432" s="8"/>
      <c r="BG432" s="13"/>
      <c r="BH432" s="8"/>
      <c r="CE432" s="6"/>
    </row>
    <row r="433" spans="58:83">
      <c r="BF433" s="8"/>
      <c r="BG433" s="13"/>
      <c r="BH433" s="8"/>
      <c r="CE433" s="6"/>
    </row>
    <row r="434" spans="58:83">
      <c r="BF434" s="8"/>
      <c r="BG434" s="13"/>
      <c r="BH434" s="8"/>
      <c r="CE434" s="6"/>
    </row>
    <row r="435" spans="58:83">
      <c r="BF435" s="8"/>
      <c r="BG435" s="13"/>
      <c r="BH435" s="8"/>
      <c r="CE435" s="6"/>
    </row>
    <row r="436" spans="58:83">
      <c r="BF436" s="8"/>
      <c r="BG436" s="13"/>
      <c r="BH436" s="8"/>
      <c r="CE436" s="6"/>
    </row>
    <row r="437" spans="58:83">
      <c r="BF437" s="8"/>
      <c r="BG437" s="13"/>
      <c r="BH437" s="8"/>
      <c r="CE437" s="6"/>
    </row>
    <row r="438" spans="58:83">
      <c r="BF438" s="8"/>
      <c r="BG438" s="13"/>
      <c r="BH438" s="8"/>
      <c r="CE438" s="6"/>
    </row>
    <row r="439" spans="58:83">
      <c r="BF439" s="8"/>
      <c r="BG439" s="13"/>
      <c r="BH439" s="8"/>
      <c r="CE439" s="6"/>
    </row>
    <row r="440" spans="58:83">
      <c r="BF440" s="8"/>
      <c r="BG440" s="13"/>
      <c r="BH440" s="8"/>
      <c r="CE440" s="6"/>
    </row>
    <row r="441" spans="58:83">
      <c r="BF441" s="8"/>
      <c r="BG441" s="13"/>
      <c r="BH441" s="8"/>
      <c r="CE441" s="6"/>
    </row>
    <row r="442" spans="58:83">
      <c r="BF442" s="8"/>
      <c r="BG442" s="13"/>
      <c r="BH442" s="8"/>
      <c r="CE442" s="6"/>
    </row>
    <row r="443" spans="58:83">
      <c r="BF443" s="8"/>
      <c r="BG443" s="13"/>
      <c r="BH443" s="8"/>
      <c r="CE443" s="6"/>
    </row>
    <row r="444" spans="58:83">
      <c r="BF444" s="8"/>
      <c r="BG444" s="13"/>
      <c r="BH444" s="8"/>
      <c r="CE444" s="6"/>
    </row>
    <row r="445" spans="58:83">
      <c r="BF445" s="8"/>
      <c r="BG445" s="13"/>
      <c r="BH445" s="8"/>
      <c r="CE445" s="6"/>
    </row>
    <row r="446" spans="58:83">
      <c r="BF446" s="8"/>
      <c r="BG446" s="13"/>
      <c r="BH446" s="8"/>
      <c r="CE446" s="6"/>
    </row>
    <row r="447" spans="58:83">
      <c r="BF447" s="8"/>
      <c r="BG447" s="13"/>
      <c r="BH447" s="8"/>
      <c r="CE447" s="6"/>
    </row>
    <row r="448" spans="58:83">
      <c r="BF448" s="8"/>
      <c r="BG448" s="13"/>
      <c r="BH448" s="8"/>
      <c r="CE448" s="6"/>
    </row>
    <row r="449" spans="4:83">
      <c r="BF449" s="8"/>
      <c r="BG449" s="13"/>
      <c r="BH449" s="8"/>
      <c r="CE449" s="6"/>
    </row>
    <row r="450" spans="4:83">
      <c r="BF450" s="8"/>
      <c r="BG450" s="13"/>
      <c r="BH450" s="8"/>
      <c r="CE450" s="6"/>
    </row>
    <row r="451" spans="4:83">
      <c r="BF451" s="8"/>
      <c r="BG451" s="13"/>
      <c r="BH451" s="8"/>
      <c r="CE451" s="6"/>
    </row>
    <row r="452" spans="4:83">
      <c r="BF452" s="8"/>
      <c r="BG452" s="13"/>
      <c r="BH452" s="8"/>
      <c r="CE452" s="6"/>
    </row>
    <row r="453" spans="4:83">
      <c r="BF453" s="8"/>
      <c r="BG453" s="13"/>
      <c r="BH453" s="8"/>
      <c r="CE453" s="6"/>
    </row>
    <row r="454" spans="4:83">
      <c r="BF454" s="8"/>
      <c r="BG454" s="13"/>
      <c r="BH454" s="8"/>
      <c r="CE454" s="6"/>
    </row>
    <row r="455" spans="4:83">
      <c r="BF455" s="8"/>
      <c r="BG455" s="13"/>
      <c r="BH455" s="8"/>
      <c r="CE455" s="6"/>
    </row>
    <row r="456" spans="4:83">
      <c r="BF456" s="8"/>
      <c r="BG456" s="13"/>
      <c r="BH456" s="8"/>
      <c r="CE456" s="6"/>
    </row>
    <row r="457" spans="4:83">
      <c r="BF457" s="8"/>
      <c r="BG457" s="13"/>
      <c r="BH457" s="8"/>
      <c r="CE457" s="6"/>
    </row>
    <row r="458" spans="4:83">
      <c r="BF458" s="8"/>
      <c r="BG458" s="13"/>
      <c r="BH458" s="8"/>
      <c r="CE458" s="6"/>
    </row>
    <row r="459" spans="4:83">
      <c r="D459" s="331" t="s">
        <v>1376</v>
      </c>
      <c r="BF459" s="8"/>
      <c r="BG459" s="13"/>
      <c r="BH459" s="8"/>
      <c r="CE459" s="6"/>
    </row>
    <row r="460" spans="4:83">
      <c r="BF460" s="8"/>
      <c r="BG460" s="13"/>
      <c r="BH460" s="8"/>
      <c r="CE460" s="6"/>
    </row>
    <row r="461" spans="4:83">
      <c r="BF461" s="8"/>
      <c r="BG461" s="13"/>
      <c r="BH461" s="8"/>
      <c r="CE461" s="6"/>
    </row>
    <row r="462" spans="4:83">
      <c r="BF462" s="8"/>
      <c r="BG462" s="13"/>
      <c r="BH462" s="8"/>
      <c r="CE462" s="6"/>
    </row>
    <row r="463" spans="4:83">
      <c r="BF463" s="8"/>
      <c r="BG463" s="13"/>
      <c r="BH463" s="8"/>
      <c r="CE463" s="6"/>
    </row>
    <row r="464" spans="4:83">
      <c r="BF464" s="8"/>
      <c r="BG464" s="13"/>
      <c r="BH464" s="8"/>
      <c r="CE464" s="6"/>
    </row>
    <row r="465" spans="58:83">
      <c r="BF465" s="8"/>
      <c r="BG465" s="13"/>
      <c r="BH465" s="8"/>
      <c r="CE465" s="6"/>
    </row>
    <row r="466" spans="58:83">
      <c r="BF466" s="8"/>
      <c r="BG466" s="13"/>
      <c r="BH466" s="8"/>
      <c r="CE466" s="6"/>
    </row>
    <row r="467" spans="58:83">
      <c r="BF467" s="8"/>
      <c r="BG467" s="13"/>
      <c r="BH467" s="8"/>
      <c r="CE467" s="6"/>
    </row>
    <row r="468" spans="58:83">
      <c r="BF468" s="8"/>
      <c r="BG468" s="13"/>
      <c r="BH468" s="8"/>
      <c r="CE468" s="6"/>
    </row>
    <row r="469" spans="58:83">
      <c r="BF469" s="8"/>
      <c r="BG469" s="13"/>
      <c r="BH469" s="8"/>
      <c r="CE469" s="6"/>
    </row>
    <row r="470" spans="58:83">
      <c r="BF470" s="8"/>
      <c r="BG470" s="13"/>
      <c r="BH470" s="8"/>
      <c r="CE470" s="6"/>
    </row>
    <row r="471" spans="58:83">
      <c r="BF471" s="8"/>
      <c r="BG471" s="13"/>
      <c r="BH471" s="8"/>
      <c r="CE471" s="6"/>
    </row>
    <row r="472" spans="58:83">
      <c r="BF472" s="8"/>
      <c r="BG472" s="13"/>
      <c r="BH472" s="8"/>
      <c r="CE472" s="6"/>
    </row>
    <row r="473" spans="58:83">
      <c r="BF473" s="8"/>
      <c r="BG473" s="13"/>
      <c r="BH473" s="8"/>
      <c r="CE473" s="6"/>
    </row>
    <row r="474" spans="58:83">
      <c r="BF474" s="8"/>
      <c r="BG474" s="13"/>
      <c r="BH474" s="8"/>
      <c r="CE474" s="6"/>
    </row>
    <row r="475" spans="58:83">
      <c r="BF475" s="8"/>
      <c r="BG475" s="13"/>
      <c r="BH475" s="8"/>
      <c r="CE475" s="6"/>
    </row>
    <row r="476" spans="58:83">
      <c r="BF476" s="8"/>
      <c r="BG476" s="13"/>
      <c r="BH476" s="8"/>
      <c r="CE476" s="6"/>
    </row>
    <row r="477" spans="58:83">
      <c r="BF477" s="8"/>
      <c r="BG477" s="13"/>
      <c r="BH477" s="8"/>
      <c r="CE477" s="6"/>
    </row>
    <row r="478" spans="58:83">
      <c r="BF478" s="8"/>
      <c r="BG478" s="13"/>
      <c r="BH478" s="8"/>
      <c r="CE478" s="6"/>
    </row>
    <row r="479" spans="58:83">
      <c r="BF479" s="8"/>
      <c r="BG479" s="13"/>
      <c r="BH479" s="8"/>
      <c r="CE479" s="6"/>
    </row>
    <row r="480" spans="58:83">
      <c r="BF480" s="8"/>
      <c r="BG480" s="13"/>
      <c r="BH480" s="8"/>
      <c r="CE480" s="6"/>
    </row>
    <row r="481" spans="58:83">
      <c r="BF481" s="8"/>
      <c r="BG481" s="13"/>
      <c r="BH481" s="8"/>
      <c r="CE481" s="6"/>
    </row>
    <row r="482" spans="58:83">
      <c r="BF482" s="8"/>
      <c r="BG482" s="13"/>
      <c r="BH482" s="8"/>
      <c r="CE482" s="6"/>
    </row>
    <row r="483" spans="58:83">
      <c r="BF483" s="8"/>
      <c r="BG483" s="13"/>
      <c r="BH483" s="8"/>
      <c r="CE483" s="6"/>
    </row>
    <row r="484" spans="58:83">
      <c r="BF484" s="8"/>
      <c r="BG484" s="13"/>
      <c r="BH484" s="8"/>
      <c r="CE484" s="6"/>
    </row>
    <row r="485" spans="58:83">
      <c r="BF485" s="8"/>
      <c r="BG485" s="13"/>
      <c r="BH485" s="8"/>
      <c r="CE485" s="6"/>
    </row>
    <row r="486" spans="58:83">
      <c r="BF486" s="8"/>
      <c r="BG486" s="13"/>
      <c r="BH486" s="8"/>
      <c r="CE486" s="6"/>
    </row>
    <row r="487" spans="58:83">
      <c r="BF487" s="8"/>
      <c r="BG487" s="13"/>
      <c r="BH487" s="8"/>
      <c r="CE487" s="6"/>
    </row>
    <row r="488" spans="58:83">
      <c r="BF488" s="8"/>
      <c r="BG488" s="13"/>
      <c r="BH488" s="8"/>
      <c r="CE488" s="6"/>
    </row>
    <row r="489" spans="58:83">
      <c r="BF489" s="8"/>
      <c r="BG489" s="13"/>
      <c r="BH489" s="8"/>
      <c r="CE489" s="6"/>
    </row>
    <row r="490" spans="58:83">
      <c r="BF490" s="8"/>
      <c r="BG490" s="13"/>
      <c r="BH490" s="8"/>
      <c r="CE490" s="6"/>
    </row>
    <row r="491" spans="58:83">
      <c r="BF491" s="8"/>
      <c r="BG491" s="13"/>
      <c r="BH491" s="8"/>
      <c r="CE491" s="6"/>
    </row>
    <row r="492" spans="58:83">
      <c r="BF492" s="8"/>
      <c r="BG492" s="13"/>
      <c r="BH492" s="8"/>
      <c r="CE492" s="6"/>
    </row>
    <row r="493" spans="58:83">
      <c r="BF493" s="8"/>
      <c r="BG493" s="13"/>
      <c r="BH493" s="8"/>
      <c r="CE493" s="6"/>
    </row>
    <row r="494" spans="58:83">
      <c r="BF494" s="8"/>
      <c r="BG494" s="13"/>
      <c r="BH494" s="8"/>
      <c r="CE494" s="6"/>
    </row>
    <row r="495" spans="58:83">
      <c r="BF495" s="8"/>
      <c r="BG495" s="13"/>
      <c r="BH495" s="8"/>
      <c r="CE495" s="6"/>
    </row>
    <row r="496" spans="58:83">
      <c r="BF496" s="8"/>
      <c r="BG496" s="13"/>
      <c r="BH496" s="8"/>
      <c r="CE496" s="6"/>
    </row>
    <row r="497" spans="58:83">
      <c r="BF497" s="8"/>
      <c r="BG497" s="13"/>
      <c r="BH497" s="8"/>
      <c r="CE497" s="6"/>
    </row>
    <row r="498" spans="58:83">
      <c r="BF498" s="8"/>
      <c r="BG498" s="13"/>
      <c r="BH498" s="8"/>
      <c r="CE498" s="6"/>
    </row>
    <row r="499" spans="58:83">
      <c r="BF499" s="8"/>
      <c r="BG499" s="13"/>
      <c r="BH499" s="8"/>
      <c r="CE499" s="6"/>
    </row>
    <row r="500" spans="58:83">
      <c r="BF500" s="8"/>
      <c r="BG500" s="13"/>
      <c r="BH500" s="8"/>
      <c r="CE500" s="6"/>
    </row>
    <row r="501" spans="58:83">
      <c r="BF501" s="8"/>
      <c r="BG501" s="13"/>
      <c r="BH501" s="8"/>
      <c r="CE501" s="6"/>
    </row>
    <row r="502" spans="58:83">
      <c r="BF502" s="8"/>
      <c r="BG502" s="13"/>
      <c r="BH502" s="8"/>
      <c r="CE502" s="6"/>
    </row>
    <row r="503" spans="58:83">
      <c r="BF503" s="8"/>
      <c r="BG503" s="13"/>
      <c r="BH503" s="8"/>
      <c r="CE503" s="6"/>
    </row>
    <row r="504" spans="58:83">
      <c r="BF504" s="8"/>
      <c r="BG504" s="13"/>
      <c r="BH504" s="8"/>
      <c r="CE504" s="6"/>
    </row>
    <row r="505" spans="58:83">
      <c r="BF505" s="8"/>
      <c r="BG505" s="13"/>
      <c r="BH505" s="8"/>
      <c r="CE505" s="6"/>
    </row>
    <row r="506" spans="58:83">
      <c r="BF506" s="8"/>
      <c r="BG506" s="13"/>
      <c r="BH506" s="8"/>
      <c r="CE506" s="6"/>
    </row>
    <row r="507" spans="58:83">
      <c r="BF507" s="8"/>
      <c r="BG507" s="13"/>
      <c r="BH507" s="8"/>
      <c r="CE507" s="6"/>
    </row>
    <row r="508" spans="58:83">
      <c r="BF508" s="8"/>
      <c r="BG508" s="13"/>
      <c r="BH508" s="8"/>
      <c r="CE508" s="6"/>
    </row>
    <row r="509" spans="58:83">
      <c r="BF509" s="8"/>
      <c r="BG509" s="13"/>
      <c r="BH509" s="8"/>
      <c r="CE509" s="6"/>
    </row>
    <row r="510" spans="58:83">
      <c r="BF510" s="8"/>
      <c r="BG510" s="13"/>
      <c r="BH510" s="8"/>
      <c r="CE510" s="6"/>
    </row>
    <row r="511" spans="58:83">
      <c r="BF511" s="8"/>
      <c r="BG511" s="13"/>
      <c r="BH511" s="8"/>
      <c r="CE511" s="6"/>
    </row>
    <row r="512" spans="58:83">
      <c r="BF512" s="8"/>
      <c r="BG512" s="13"/>
      <c r="BH512" s="8"/>
      <c r="CE512" s="6"/>
    </row>
    <row r="513" spans="58:83">
      <c r="BF513" s="8"/>
      <c r="BG513" s="13"/>
      <c r="BH513" s="8"/>
      <c r="CE513" s="6"/>
    </row>
    <row r="514" spans="58:83">
      <c r="BF514" s="8"/>
      <c r="BG514" s="13"/>
      <c r="BH514" s="8"/>
      <c r="CE514" s="6"/>
    </row>
    <row r="515" spans="58:83">
      <c r="BF515" s="8"/>
      <c r="BG515" s="13"/>
      <c r="BH515" s="8"/>
      <c r="CE515" s="6"/>
    </row>
    <row r="516" spans="58:83">
      <c r="BF516" s="8"/>
      <c r="BG516" s="13"/>
      <c r="BH516" s="8"/>
      <c r="CE516" s="6"/>
    </row>
    <row r="517" spans="58:83">
      <c r="BF517" s="8"/>
      <c r="BG517" s="13"/>
      <c r="BH517" s="8"/>
      <c r="CE517" s="6"/>
    </row>
    <row r="518" spans="58:83">
      <c r="BF518" s="8"/>
      <c r="BG518" s="13"/>
      <c r="BH518" s="8"/>
      <c r="CE518" s="6"/>
    </row>
    <row r="519" spans="58:83">
      <c r="BF519" s="8"/>
      <c r="BG519" s="13"/>
      <c r="BH519" s="8"/>
      <c r="CE519" s="6"/>
    </row>
    <row r="520" spans="58:83">
      <c r="BF520" s="8"/>
      <c r="BG520" s="13"/>
      <c r="BH520" s="8"/>
      <c r="CE520" s="6"/>
    </row>
    <row r="521" spans="58:83">
      <c r="BF521" s="8"/>
      <c r="BG521" s="13"/>
      <c r="BH521" s="8"/>
      <c r="CE521" s="6"/>
    </row>
    <row r="522" spans="58:83">
      <c r="BF522" s="8"/>
      <c r="BG522" s="13"/>
      <c r="BH522" s="8"/>
      <c r="CE522" s="6"/>
    </row>
    <row r="523" spans="58:83">
      <c r="BF523" s="8"/>
      <c r="BG523" s="13"/>
      <c r="BH523" s="8"/>
      <c r="CE523" s="6"/>
    </row>
    <row r="524" spans="58:83">
      <c r="BF524" s="8"/>
      <c r="BG524" s="13"/>
      <c r="BH524" s="8"/>
      <c r="CE524" s="6"/>
    </row>
    <row r="525" spans="58:83">
      <c r="BF525" s="8"/>
      <c r="BG525" s="13"/>
      <c r="BH525" s="8"/>
      <c r="CE525" s="6"/>
    </row>
    <row r="526" spans="58:83">
      <c r="BF526" s="8"/>
      <c r="BG526" s="13"/>
      <c r="BH526" s="8"/>
      <c r="CE526" s="6"/>
    </row>
    <row r="527" spans="58:83">
      <c r="BF527" s="8"/>
      <c r="BG527" s="13"/>
      <c r="BH527" s="8"/>
      <c r="CE527" s="6"/>
    </row>
    <row r="528" spans="58:83">
      <c r="BF528" s="8"/>
      <c r="BG528" s="13"/>
      <c r="BH528" s="8"/>
      <c r="CE528" s="6"/>
    </row>
    <row r="529" spans="58:83">
      <c r="BF529" s="8"/>
      <c r="BG529" s="13"/>
      <c r="BH529" s="8"/>
      <c r="CE529" s="6"/>
    </row>
    <row r="530" spans="58:83">
      <c r="BF530" s="8"/>
      <c r="BG530" s="13"/>
      <c r="BH530" s="8"/>
      <c r="CE530" s="6"/>
    </row>
    <row r="531" spans="58:83">
      <c r="BF531" s="8"/>
      <c r="BG531" s="13"/>
      <c r="BH531" s="8"/>
      <c r="CE531" s="6"/>
    </row>
    <row r="532" spans="58:83">
      <c r="BF532" s="8"/>
      <c r="BG532" s="13"/>
      <c r="BH532" s="8"/>
      <c r="CE532" s="6"/>
    </row>
    <row r="533" spans="58:83">
      <c r="BF533" s="8"/>
      <c r="BG533" s="13"/>
      <c r="BH533" s="8"/>
      <c r="CE533" s="6"/>
    </row>
    <row r="534" spans="58:83">
      <c r="BF534" s="8"/>
      <c r="BG534" s="13"/>
      <c r="BH534" s="8"/>
      <c r="CE534" s="6"/>
    </row>
    <row r="536" spans="58:83">
      <c r="BF536" s="8"/>
      <c r="BG536" s="13"/>
      <c r="BH536" s="8"/>
      <c r="CE536" s="6"/>
    </row>
    <row r="537" spans="58:83">
      <c r="BF537" s="8"/>
      <c r="BG537" s="13"/>
      <c r="BH537" s="8"/>
      <c r="CE537" s="6"/>
    </row>
    <row r="538" spans="58:83">
      <c r="BF538" s="8"/>
      <c r="BG538" s="13"/>
      <c r="BH538" s="8"/>
      <c r="CE538" s="6"/>
    </row>
    <row r="539" spans="58:83">
      <c r="BF539" s="8"/>
      <c r="BG539" s="13"/>
      <c r="BH539" s="8"/>
      <c r="CE539" s="6"/>
    </row>
    <row r="540" spans="58:83">
      <c r="BF540" s="8"/>
      <c r="BG540" s="13"/>
      <c r="BH540" s="8"/>
      <c r="CE540" s="6"/>
    </row>
    <row r="541" spans="58:83">
      <c r="BF541" s="8"/>
      <c r="BG541" s="13"/>
      <c r="BH541" s="8"/>
      <c r="CE541" s="6"/>
    </row>
    <row r="542" spans="58:83">
      <c r="BF542" s="8"/>
      <c r="BG542" s="13"/>
      <c r="BH542" s="8"/>
      <c r="CE542" s="6"/>
    </row>
    <row r="543" spans="58:83">
      <c r="BF543" s="8"/>
      <c r="BG543" s="13"/>
      <c r="BH543" s="8"/>
      <c r="CE543" s="6"/>
    </row>
    <row r="544" spans="58:83">
      <c r="BF544" s="8"/>
      <c r="BG544" s="13"/>
      <c r="BH544" s="8"/>
      <c r="CE544" s="6"/>
    </row>
    <row r="545" spans="58:83">
      <c r="BF545" s="8"/>
      <c r="BG545" s="13"/>
      <c r="BH545" s="8"/>
      <c r="CE545" s="6"/>
    </row>
    <row r="546" spans="58:83">
      <c r="BF546" s="8"/>
      <c r="BG546" s="13"/>
      <c r="BH546" s="8"/>
      <c r="CE546" s="6"/>
    </row>
    <row r="547" spans="58:83">
      <c r="BF547" s="8"/>
      <c r="BG547" s="13"/>
      <c r="BH547" s="8"/>
      <c r="CE547" s="6"/>
    </row>
    <row r="548" spans="58:83">
      <c r="BF548" s="8"/>
      <c r="BG548" s="13"/>
      <c r="BH548" s="8"/>
      <c r="CE548" s="6"/>
    </row>
    <row r="549" spans="58:83">
      <c r="BF549" s="8"/>
      <c r="BG549" s="13"/>
      <c r="BH549" s="8"/>
      <c r="CE549" s="6"/>
    </row>
    <row r="550" spans="58:83">
      <c r="BF550" s="8"/>
      <c r="BG550" s="13"/>
      <c r="BH550" s="8"/>
      <c r="CE550" s="6"/>
    </row>
    <row r="551" spans="58:83">
      <c r="BF551" s="8"/>
      <c r="BG551" s="13"/>
      <c r="BH551" s="8"/>
      <c r="CE551" s="6"/>
    </row>
    <row r="552" spans="58:83">
      <c r="BF552" s="8"/>
      <c r="BG552" s="13"/>
      <c r="BH552" s="8"/>
      <c r="CE552" s="6"/>
    </row>
    <row r="553" spans="58:83">
      <c r="BF553" s="8"/>
      <c r="BG553" s="13"/>
      <c r="BH553" s="8"/>
      <c r="CE553" s="6"/>
    </row>
    <row r="554" spans="58:83">
      <c r="BF554" s="8"/>
      <c r="BG554" s="13"/>
      <c r="BH554" s="8"/>
      <c r="CE554" s="6"/>
    </row>
    <row r="555" spans="58:83">
      <c r="BF555" s="8"/>
      <c r="BG555" s="13"/>
      <c r="BH555" s="8"/>
      <c r="CE555" s="6"/>
    </row>
    <row r="556" spans="58:83">
      <c r="BF556" s="8"/>
      <c r="BG556" s="13"/>
      <c r="BH556" s="8"/>
      <c r="CE556" s="6"/>
    </row>
    <row r="557" spans="58:83">
      <c r="BF557" s="8"/>
      <c r="BG557" s="13"/>
      <c r="BH557" s="8"/>
      <c r="CE557" s="6"/>
    </row>
    <row r="558" spans="58:83">
      <c r="BF558" s="8"/>
      <c r="BG558" s="13"/>
      <c r="BH558" s="8"/>
      <c r="CE558" s="6"/>
    </row>
    <row r="559" spans="58:83">
      <c r="BF559" s="8"/>
      <c r="BG559" s="13"/>
      <c r="BH559" s="8"/>
      <c r="CE559" s="6"/>
    </row>
    <row r="560" spans="58:83">
      <c r="BF560" s="8"/>
      <c r="BG560" s="13"/>
      <c r="BH560" s="8"/>
      <c r="CE560" s="6"/>
    </row>
    <row r="561" spans="58:83">
      <c r="BF561" s="8"/>
      <c r="BG561" s="13"/>
      <c r="BH561" s="8"/>
      <c r="CE561" s="6"/>
    </row>
    <row r="562" spans="58:83">
      <c r="BF562" s="8"/>
      <c r="BG562" s="13"/>
      <c r="BH562" s="8"/>
      <c r="CE562" s="6"/>
    </row>
    <row r="563" spans="58:83">
      <c r="BF563" s="8"/>
      <c r="BG563" s="13"/>
      <c r="BH563" s="8"/>
      <c r="CE563" s="6"/>
    </row>
    <row r="564" spans="58:83">
      <c r="BF564" s="8"/>
      <c r="BG564" s="13"/>
      <c r="BH564" s="8"/>
      <c r="CE564" s="6"/>
    </row>
    <row r="565" spans="58:83">
      <c r="BF565" s="8"/>
      <c r="BG565" s="13"/>
      <c r="BH565" s="8"/>
      <c r="CE565" s="6"/>
    </row>
    <row r="566" spans="58:83">
      <c r="BF566" s="8"/>
      <c r="BG566" s="13"/>
      <c r="BH566" s="8"/>
      <c r="CE566" s="6"/>
    </row>
    <row r="567" spans="58:83">
      <c r="BF567" s="8"/>
      <c r="BG567" s="13"/>
      <c r="BH567" s="8"/>
      <c r="CE567" s="6"/>
    </row>
    <row r="568" spans="58:83">
      <c r="BF568" s="8"/>
      <c r="BG568" s="13"/>
      <c r="BH568" s="8"/>
      <c r="CE568" s="6"/>
    </row>
    <row r="569" spans="58:83">
      <c r="BF569" s="8"/>
      <c r="BG569" s="13"/>
      <c r="BH569" s="8"/>
      <c r="CE569" s="6"/>
    </row>
    <row r="570" spans="58:83">
      <c r="BF570" s="8"/>
      <c r="BG570" s="13"/>
      <c r="BH570" s="8"/>
      <c r="CE570" s="6"/>
    </row>
    <row r="571" spans="58:83">
      <c r="BF571" s="8"/>
      <c r="BG571" s="13"/>
      <c r="BH571" s="8"/>
      <c r="CE571" s="6"/>
    </row>
    <row r="572" spans="58:83">
      <c r="BF572" s="8"/>
      <c r="BG572" s="13"/>
      <c r="BH572" s="8"/>
      <c r="CE572" s="6"/>
    </row>
    <row r="573" spans="58:83">
      <c r="BF573" s="8"/>
      <c r="BG573" s="13"/>
      <c r="BH573" s="8"/>
      <c r="CE573" s="6"/>
    </row>
    <row r="574" spans="58:83">
      <c r="BF574" s="8"/>
      <c r="BG574" s="13"/>
      <c r="BH574" s="8"/>
      <c r="CE574" s="6"/>
    </row>
    <row r="575" spans="58:83">
      <c r="BF575" s="8"/>
      <c r="BG575" s="13"/>
      <c r="BH575" s="8"/>
      <c r="CE575" s="6"/>
    </row>
    <row r="576" spans="58:83">
      <c r="BF576" s="8"/>
      <c r="BG576" s="13"/>
      <c r="BH576" s="8"/>
      <c r="CE576" s="6"/>
    </row>
    <row r="577" spans="58:83">
      <c r="BF577" s="8"/>
      <c r="BG577" s="13"/>
      <c r="BH577" s="8"/>
      <c r="CE577" s="6"/>
    </row>
    <row r="578" spans="58:83">
      <c r="BF578" s="8"/>
      <c r="BG578" s="13"/>
      <c r="BH578" s="8"/>
      <c r="CE578" s="6"/>
    </row>
    <row r="579" spans="58:83">
      <c r="BF579" s="8"/>
      <c r="BG579" s="13"/>
      <c r="BH579" s="8"/>
      <c r="CE579" s="6"/>
    </row>
    <row r="580" spans="58:83">
      <c r="BF580" s="8"/>
      <c r="BG580" s="13"/>
      <c r="BH580" s="8"/>
      <c r="CE580" s="6"/>
    </row>
    <row r="581" spans="58:83">
      <c r="BF581" s="8"/>
      <c r="BG581" s="13"/>
      <c r="BH581" s="8"/>
      <c r="CE581" s="6"/>
    </row>
    <row r="582" spans="58:83">
      <c r="BF582" s="8"/>
      <c r="BG582" s="13"/>
      <c r="BH582" s="8"/>
      <c r="CE582" s="6"/>
    </row>
    <row r="583" spans="58:83">
      <c r="BF583" s="8"/>
      <c r="BG583" s="13"/>
      <c r="BH583" s="8"/>
      <c r="CE583" s="6"/>
    </row>
    <row r="584" spans="58:83">
      <c r="BF584" s="8"/>
      <c r="BG584" s="13"/>
      <c r="BH584" s="8"/>
      <c r="CE584" s="6"/>
    </row>
    <row r="585" spans="58:83">
      <c r="BF585" s="8"/>
      <c r="BG585" s="13"/>
      <c r="BH585" s="8"/>
      <c r="CE585" s="6"/>
    </row>
    <row r="586" spans="58:83">
      <c r="BF586" s="8"/>
      <c r="BG586" s="13"/>
      <c r="BH586" s="8"/>
      <c r="CE586" s="6"/>
    </row>
    <row r="587" spans="58:83">
      <c r="BF587" s="8"/>
      <c r="BG587" s="13"/>
      <c r="BH587" s="8"/>
      <c r="CE587" s="6"/>
    </row>
    <row r="588" spans="58:83">
      <c r="BF588" s="8"/>
      <c r="BG588" s="13"/>
      <c r="BH588" s="8"/>
      <c r="CE588" s="6"/>
    </row>
    <row r="589" spans="58:83">
      <c r="BF589" s="8"/>
      <c r="BG589" s="13"/>
      <c r="BH589" s="8"/>
      <c r="CE589" s="6"/>
    </row>
    <row r="590" spans="58:83">
      <c r="BF590" s="8"/>
      <c r="BG590" s="13"/>
      <c r="BH590" s="8"/>
      <c r="CE590" s="6"/>
    </row>
    <row r="591" spans="58:83">
      <c r="BF591" s="8"/>
      <c r="BG591" s="13"/>
      <c r="BH591" s="8"/>
      <c r="CE591" s="6"/>
    </row>
    <row r="592" spans="58:83">
      <c r="BF592" s="8"/>
      <c r="BG592" s="13"/>
      <c r="BH592" s="8"/>
      <c r="CE592" s="6"/>
    </row>
    <row r="593" spans="58:83">
      <c r="BF593" s="8"/>
      <c r="BG593" s="13"/>
      <c r="BH593" s="8"/>
      <c r="CE593" s="6"/>
    </row>
    <row r="594" spans="58:83">
      <c r="BF594" s="8"/>
      <c r="BG594" s="13"/>
      <c r="BH594" s="8"/>
      <c r="CE594" s="6"/>
    </row>
    <row r="595" spans="58:83">
      <c r="BF595" s="8"/>
      <c r="BG595" s="13"/>
      <c r="BH595" s="8"/>
      <c r="CE595" s="6"/>
    </row>
    <row r="596" spans="58:83">
      <c r="BF596" s="8"/>
      <c r="BG596" s="13"/>
      <c r="BH596" s="8"/>
      <c r="CE596" s="6"/>
    </row>
    <row r="597" spans="58:83">
      <c r="BF597" s="8"/>
      <c r="BG597" s="13"/>
      <c r="BH597" s="8"/>
      <c r="CE597" s="6"/>
    </row>
    <row r="598" spans="58:83">
      <c r="BF598" s="8"/>
      <c r="BG598" s="13"/>
      <c r="BH598" s="8"/>
      <c r="CE598" s="6"/>
    </row>
    <row r="599" spans="58:83">
      <c r="BF599" s="8"/>
      <c r="BG599" s="13"/>
      <c r="BH599" s="8"/>
      <c r="CE599" s="6"/>
    </row>
    <row r="600" spans="58:83">
      <c r="BF600" s="8"/>
      <c r="BG600" s="13"/>
      <c r="BH600" s="8"/>
      <c r="CE600" s="6"/>
    </row>
    <row r="601" spans="58:83">
      <c r="BF601" s="8"/>
      <c r="BG601" s="13"/>
      <c r="BH601" s="8"/>
      <c r="CE601" s="6"/>
    </row>
    <row r="602" spans="58:83">
      <c r="BF602" s="8"/>
      <c r="BG602" s="13"/>
      <c r="BH602" s="8"/>
      <c r="CE602" s="6"/>
    </row>
    <row r="603" spans="58:83">
      <c r="BF603" s="8"/>
      <c r="BG603" s="13"/>
      <c r="BH603" s="8"/>
      <c r="CE603" s="6"/>
    </row>
    <row r="604" spans="58:83">
      <c r="BF604" s="8"/>
      <c r="BG604" s="13"/>
      <c r="BH604" s="8"/>
      <c r="CE604" s="6"/>
    </row>
    <row r="605" spans="58:83">
      <c r="BF605" s="8"/>
      <c r="BG605" s="13"/>
      <c r="BH605" s="8"/>
      <c r="CE605" s="6"/>
    </row>
    <row r="606" spans="58:83">
      <c r="BF606" s="8"/>
      <c r="BG606" s="13"/>
      <c r="BH606" s="8"/>
      <c r="CE606" s="6"/>
    </row>
    <row r="607" spans="58:83">
      <c r="BF607" s="8"/>
      <c r="BG607" s="13"/>
      <c r="BH607" s="8"/>
      <c r="CE607" s="6"/>
    </row>
    <row r="608" spans="58:83">
      <c r="BF608" s="8"/>
      <c r="BG608" s="13"/>
      <c r="BH608" s="8"/>
      <c r="CE608" s="6"/>
    </row>
    <row r="609" spans="1:83">
      <c r="BF609" s="8"/>
      <c r="BG609" s="13"/>
      <c r="BH609" s="8"/>
      <c r="CE609" s="6"/>
    </row>
    <row r="610" spans="1:83">
      <c r="BF610" s="8"/>
      <c r="BG610" s="13"/>
      <c r="BH610" s="8"/>
      <c r="CE610" s="6"/>
    </row>
    <row r="611" spans="1:83">
      <c r="BF611" s="8"/>
      <c r="BG611" s="13"/>
      <c r="BH611" s="8"/>
      <c r="CE611" s="6"/>
    </row>
    <row r="612" spans="1:83">
      <c r="BF612" s="8"/>
      <c r="BG612" s="13"/>
      <c r="BH612" s="8"/>
      <c r="CE612" s="6"/>
    </row>
    <row r="613" spans="1:83">
      <c r="BF613" s="8"/>
      <c r="BG613" s="13"/>
      <c r="BH613" s="8"/>
      <c r="CE613" s="6"/>
    </row>
    <row r="614" spans="1:83">
      <c r="BF614" s="8"/>
      <c r="BG614" s="13"/>
      <c r="BH614" s="8"/>
      <c r="CE614" s="6"/>
    </row>
    <row r="615" spans="1:83">
      <c r="BF615" s="8"/>
      <c r="BG615" s="13"/>
      <c r="BH615" s="8"/>
      <c r="CE615" s="6"/>
    </row>
    <row r="616" spans="1:83">
      <c r="BF616" s="8"/>
      <c r="BG616" s="13"/>
      <c r="BH616" s="8"/>
      <c r="CE616" s="6"/>
    </row>
    <row r="617" spans="1:83">
      <c r="BF617" s="8"/>
      <c r="BG617" s="13"/>
      <c r="BH617" s="8"/>
      <c r="CE617" s="6"/>
    </row>
    <row r="618" spans="1:83">
      <c r="BF618" s="8"/>
      <c r="BG618" s="13"/>
      <c r="BH618" s="8"/>
      <c r="CE618" s="6"/>
    </row>
    <row r="619" spans="1:83">
      <c r="BF619" s="8"/>
      <c r="BG619" s="13"/>
      <c r="BH619" s="8"/>
      <c r="CE619" s="6"/>
    </row>
    <row r="624" spans="1:83" ht="15">
      <c r="A624" s="331"/>
      <c r="B624" s="331"/>
      <c r="K624" s="331"/>
      <c r="L624" s="868"/>
      <c r="BG624" s="165"/>
      <c r="BI624" s="165"/>
      <c r="BJ624" s="165"/>
      <c r="BK624" s="165"/>
      <c r="BL624" s="165"/>
      <c r="BM624" s="165"/>
      <c r="BN624" s="165"/>
      <c r="BO624" s="165"/>
      <c r="BP624" s="165"/>
      <c r="BQ624" s="165"/>
      <c r="BR624" s="165"/>
      <c r="BS624" s="165"/>
      <c r="BT624" s="165"/>
      <c r="BU624" s="165"/>
      <c r="BV624" s="165"/>
      <c r="BW624" s="165"/>
      <c r="BX624" s="165"/>
      <c r="BY624" s="165"/>
      <c r="BZ624" s="165"/>
      <c r="CA624" s="165"/>
      <c r="CB624" s="162"/>
      <c r="CC624" s="165"/>
      <c r="CD624" s="165"/>
      <c r="CE624" s="165"/>
    </row>
    <row r="625" spans="1:83" ht="15">
      <c r="A625" s="331"/>
      <c r="B625" s="331"/>
      <c r="K625" s="331"/>
      <c r="L625" s="868"/>
      <c r="BG625" s="165"/>
      <c r="BI625" s="165"/>
      <c r="BJ625" s="165"/>
      <c r="BK625" s="165"/>
      <c r="BL625" s="165"/>
      <c r="BM625" s="165"/>
      <c r="BN625" s="165"/>
      <c r="BO625" s="165"/>
      <c r="BP625" s="165"/>
      <c r="BQ625" s="165"/>
      <c r="BR625" s="165"/>
      <c r="BS625" s="165"/>
      <c r="BT625" s="165"/>
      <c r="BU625" s="165"/>
      <c r="BV625" s="165"/>
      <c r="BW625" s="165"/>
      <c r="BX625" s="165"/>
      <c r="BY625" s="165"/>
      <c r="BZ625" s="165"/>
      <c r="CA625" s="165"/>
      <c r="CB625" s="162"/>
      <c r="CC625" s="165"/>
      <c r="CD625" s="165"/>
      <c r="CE625" s="165"/>
    </row>
    <row r="626" spans="1:83" ht="15">
      <c r="A626" s="331"/>
      <c r="B626" s="331"/>
      <c r="K626" s="331"/>
      <c r="L626" s="868"/>
      <c r="BG626" s="165"/>
      <c r="BI626" s="165"/>
      <c r="BJ626" s="165"/>
      <c r="BK626" s="165"/>
      <c r="BL626" s="165"/>
      <c r="BM626" s="165"/>
      <c r="BN626" s="165"/>
      <c r="BO626" s="165"/>
      <c r="BP626" s="165"/>
      <c r="BQ626" s="165"/>
      <c r="BR626" s="165"/>
      <c r="BS626" s="165"/>
      <c r="BT626" s="165"/>
      <c r="BU626" s="165"/>
      <c r="BV626" s="165"/>
      <c r="BW626" s="165"/>
      <c r="BX626" s="165"/>
      <c r="BY626" s="165"/>
      <c r="BZ626" s="165"/>
      <c r="CA626" s="165"/>
      <c r="CB626" s="162"/>
      <c r="CC626" s="165"/>
      <c r="CD626" s="165"/>
      <c r="CE626" s="165"/>
    </row>
    <row r="627" spans="1:83" ht="15">
      <c r="A627" s="331"/>
      <c r="B627" s="331"/>
      <c r="K627" s="331"/>
      <c r="L627" s="868"/>
      <c r="BG627" s="165"/>
      <c r="BI627" s="165"/>
      <c r="BJ627" s="165"/>
      <c r="BK627" s="165"/>
      <c r="BL627" s="165"/>
      <c r="BM627" s="165"/>
      <c r="BN627" s="165"/>
      <c r="BO627" s="165"/>
      <c r="BP627" s="165"/>
      <c r="BQ627" s="165"/>
      <c r="BR627" s="165"/>
      <c r="BS627" s="165"/>
      <c r="BT627" s="165"/>
      <c r="BU627" s="165"/>
      <c r="BV627" s="165"/>
      <c r="BW627" s="165"/>
      <c r="BX627" s="165"/>
      <c r="BY627" s="165"/>
      <c r="BZ627" s="165"/>
      <c r="CA627" s="165"/>
      <c r="CB627" s="162"/>
      <c r="CC627" s="165"/>
      <c r="CD627" s="165"/>
      <c r="CE627" s="165"/>
    </row>
    <row r="628" spans="1:83" ht="15">
      <c r="A628" s="331"/>
      <c r="B628" s="331"/>
      <c r="K628" s="331"/>
      <c r="L628" s="868"/>
      <c r="BG628" s="165"/>
      <c r="BI628" s="165"/>
      <c r="BJ628" s="165"/>
      <c r="BK628" s="165"/>
      <c r="BL628" s="165"/>
      <c r="BM628" s="165"/>
      <c r="BN628" s="165"/>
      <c r="BO628" s="165"/>
      <c r="BP628" s="165"/>
      <c r="BQ628" s="165"/>
      <c r="BR628" s="165"/>
      <c r="BS628" s="165"/>
      <c r="BT628" s="165"/>
      <c r="BU628" s="165"/>
      <c r="BV628" s="165"/>
      <c r="BW628" s="165"/>
      <c r="BX628" s="165"/>
      <c r="BY628" s="165"/>
      <c r="BZ628" s="165"/>
      <c r="CA628" s="165"/>
      <c r="CB628" s="162"/>
      <c r="CC628" s="165"/>
      <c r="CD628" s="165"/>
      <c r="CE628" s="165"/>
    </row>
    <row r="629" spans="1:83" ht="15">
      <c r="A629" s="331"/>
      <c r="B629" s="331"/>
      <c r="K629" s="331"/>
      <c r="L629" s="868"/>
      <c r="BG629" s="165"/>
      <c r="BI629" s="165"/>
      <c r="BJ629" s="165"/>
      <c r="BK629" s="165"/>
      <c r="BL629" s="165"/>
      <c r="BM629" s="165"/>
      <c r="BN629" s="165"/>
      <c r="BO629" s="165"/>
      <c r="BP629" s="165"/>
      <c r="BQ629" s="165"/>
      <c r="BR629" s="165"/>
      <c r="BS629" s="165"/>
      <c r="BT629" s="165"/>
      <c r="BU629" s="165"/>
      <c r="BV629" s="165"/>
      <c r="BW629" s="165"/>
      <c r="BX629" s="165"/>
      <c r="BY629" s="165"/>
      <c r="BZ629" s="165"/>
      <c r="CA629" s="165"/>
      <c r="CB629" s="162"/>
      <c r="CC629" s="165"/>
      <c r="CD629" s="165"/>
      <c r="CE629" s="165"/>
    </row>
    <row r="630" spans="1:83" ht="15">
      <c r="A630" s="331"/>
      <c r="B630" s="331"/>
      <c r="K630" s="331"/>
      <c r="L630" s="868"/>
      <c r="BG630" s="165"/>
      <c r="BI630" s="165"/>
      <c r="BJ630" s="165"/>
      <c r="BK630" s="165"/>
      <c r="BL630" s="165"/>
      <c r="BM630" s="165"/>
      <c r="BN630" s="165"/>
      <c r="BO630" s="165"/>
      <c r="BP630" s="165"/>
      <c r="BQ630" s="165"/>
      <c r="BR630" s="165"/>
      <c r="BS630" s="165"/>
      <c r="BT630" s="165"/>
      <c r="BU630" s="165"/>
      <c r="BV630" s="165"/>
      <c r="BW630" s="165"/>
      <c r="BX630" s="165"/>
      <c r="BY630" s="165"/>
      <c r="BZ630" s="165"/>
      <c r="CA630" s="165"/>
      <c r="CB630" s="162"/>
      <c r="CC630" s="165"/>
      <c r="CD630" s="165"/>
      <c r="CE630" s="165"/>
    </row>
    <row r="631" spans="1:83" ht="15">
      <c r="A631" s="331"/>
      <c r="B631" s="331"/>
      <c r="K631" s="331"/>
      <c r="L631" s="868"/>
      <c r="BG631" s="165"/>
      <c r="BI631" s="165"/>
      <c r="BJ631" s="165"/>
      <c r="BK631" s="165"/>
      <c r="BL631" s="165"/>
      <c r="BM631" s="165"/>
      <c r="BN631" s="165"/>
      <c r="BO631" s="165"/>
      <c r="BP631" s="165"/>
      <c r="BQ631" s="165"/>
      <c r="BR631" s="165"/>
      <c r="BS631" s="165"/>
      <c r="BT631" s="165"/>
      <c r="BU631" s="165"/>
      <c r="BV631" s="165"/>
      <c r="BW631" s="165"/>
      <c r="BX631" s="165"/>
      <c r="BY631" s="165"/>
      <c r="BZ631" s="165"/>
      <c r="CA631" s="165"/>
      <c r="CB631" s="162"/>
      <c r="CC631" s="165"/>
      <c r="CD631" s="165"/>
      <c r="CE631" s="165"/>
    </row>
    <row r="632" spans="1:83" ht="15">
      <c r="A632" s="331"/>
      <c r="B632" s="331"/>
      <c r="K632" s="331"/>
      <c r="L632" s="868"/>
      <c r="BG632" s="165"/>
      <c r="BI632" s="165"/>
      <c r="BJ632" s="165"/>
      <c r="BK632" s="165"/>
      <c r="BL632" s="165"/>
      <c r="BM632" s="165"/>
      <c r="BN632" s="165"/>
      <c r="BO632" s="165"/>
      <c r="BP632" s="165"/>
      <c r="BQ632" s="165"/>
      <c r="BR632" s="165"/>
      <c r="BS632" s="165"/>
      <c r="BT632" s="165"/>
      <c r="BU632" s="165"/>
      <c r="BV632" s="165"/>
      <c r="BW632" s="165"/>
      <c r="BX632" s="165"/>
      <c r="BY632" s="165"/>
      <c r="BZ632" s="165"/>
      <c r="CA632" s="165"/>
      <c r="CB632" s="162"/>
      <c r="CC632" s="165"/>
      <c r="CD632" s="165"/>
      <c r="CE632" s="165"/>
    </row>
    <row r="633" spans="1:83" ht="15">
      <c r="A633" s="331"/>
      <c r="B633" s="331"/>
      <c r="K633" s="331"/>
      <c r="L633" s="868"/>
      <c r="BG633" s="165"/>
      <c r="BI633" s="165"/>
      <c r="BJ633" s="165"/>
      <c r="BK633" s="165"/>
      <c r="BL633" s="165"/>
      <c r="BM633" s="165"/>
      <c r="BN633" s="165"/>
      <c r="BO633" s="165"/>
      <c r="BP633" s="165"/>
      <c r="BQ633" s="165"/>
      <c r="BR633" s="165"/>
      <c r="BS633" s="165"/>
      <c r="BT633" s="165"/>
      <c r="BU633" s="165"/>
      <c r="BV633" s="165"/>
      <c r="BW633" s="165"/>
      <c r="BX633" s="165"/>
      <c r="BY633" s="165"/>
      <c r="BZ633" s="165"/>
      <c r="CA633" s="165"/>
      <c r="CB633" s="162"/>
      <c r="CC633" s="165"/>
      <c r="CD633" s="165"/>
      <c r="CE633" s="165"/>
    </row>
    <row r="634" spans="1:83" ht="15">
      <c r="A634" s="331"/>
      <c r="B634" s="331"/>
      <c r="K634" s="331"/>
      <c r="L634" s="868"/>
      <c r="BG634" s="165"/>
      <c r="BI634" s="165"/>
      <c r="BJ634" s="165"/>
      <c r="BK634" s="165"/>
      <c r="BL634" s="165"/>
      <c r="BM634" s="165"/>
      <c r="BN634" s="165"/>
      <c r="BO634" s="165"/>
      <c r="BP634" s="165"/>
      <c r="BQ634" s="165"/>
      <c r="BR634" s="165"/>
      <c r="BS634" s="165"/>
      <c r="BT634" s="165"/>
      <c r="BU634" s="165"/>
      <c r="BV634" s="165"/>
      <c r="BW634" s="165"/>
      <c r="BX634" s="165"/>
      <c r="BY634" s="165"/>
      <c r="BZ634" s="165"/>
      <c r="CA634" s="165"/>
      <c r="CB634" s="162"/>
      <c r="CC634" s="165"/>
      <c r="CD634" s="165"/>
      <c r="CE634" s="165"/>
    </row>
    <row r="635" spans="1:83" ht="15">
      <c r="A635" s="331"/>
      <c r="B635" s="331"/>
      <c r="K635" s="331"/>
      <c r="L635" s="868"/>
      <c r="BG635" s="165"/>
      <c r="BI635" s="165"/>
      <c r="BJ635" s="165"/>
      <c r="BK635" s="165"/>
      <c r="BL635" s="165"/>
      <c r="BM635" s="165"/>
      <c r="BN635" s="165"/>
      <c r="BO635" s="165"/>
      <c r="BP635" s="165"/>
      <c r="BQ635" s="165"/>
      <c r="BR635" s="165"/>
      <c r="BS635" s="165"/>
      <c r="BT635" s="165"/>
      <c r="BU635" s="165"/>
      <c r="BV635" s="165"/>
      <c r="BW635" s="165"/>
      <c r="BX635" s="165"/>
      <c r="BY635" s="165"/>
      <c r="BZ635" s="165"/>
      <c r="CA635" s="165"/>
      <c r="CB635" s="162"/>
      <c r="CC635" s="165"/>
      <c r="CD635" s="165"/>
      <c r="CE635" s="165"/>
    </row>
  </sheetData>
  <autoFilter ref="A2:EK279"/>
  <mergeCells count="1">
    <mergeCell ref="B1:O1"/>
  </mergeCells>
  <pageMargins left="0.2" right="0.21" top="0.28000000000000003" bottom="0.28999999999999998" header="0.3" footer="0.3"/>
  <pageSetup orientation="portrait" verticalDpi="1200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/>
  <dimension ref="A1:CT675"/>
  <sheetViews>
    <sheetView workbookViewId="0">
      <selection activeCell="F7" sqref="F7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24.85546875" style="162" customWidth="1"/>
    <col min="5" max="5" width="29.7109375" style="331" customWidth="1"/>
    <col min="6" max="6" width="14.5703125" style="165" bestFit="1" customWidth="1"/>
    <col min="7" max="7" width="14.5703125" style="165" customWidth="1"/>
    <col min="8" max="8" width="7" style="165" customWidth="1"/>
    <col min="9" max="9" width="8.42578125" style="165" customWidth="1"/>
    <col min="10" max="10" width="12.140625" style="165" customWidth="1"/>
    <col min="11" max="11" width="19.7109375" style="165" customWidth="1"/>
    <col min="12" max="12" width="21.140625" style="172" customWidth="1"/>
    <col min="13" max="13" width="14.5703125" style="164" customWidth="1"/>
    <col min="14" max="14" width="14.28515625" style="164" customWidth="1"/>
    <col min="15" max="15" width="19.140625" style="165" customWidth="1"/>
    <col min="16" max="16" width="24.7109375" style="45" customWidth="1"/>
    <col min="17" max="17" width="33.140625" style="165" customWidth="1"/>
    <col min="18" max="30" width="16.85546875" style="172" customWidth="1"/>
    <col min="31" max="32" width="13.7109375" style="5" customWidth="1"/>
    <col min="33" max="33" width="42.42578125" style="7" customWidth="1"/>
    <col min="34" max="34" width="57.42578125" style="6" customWidth="1"/>
    <col min="35" max="36" width="75.7109375" style="6" customWidth="1"/>
    <col min="37" max="37" width="24" style="7" customWidth="1"/>
    <col min="38" max="38" width="20" style="6" customWidth="1"/>
    <col min="39" max="39" width="33.42578125" style="6" customWidth="1"/>
    <col min="40" max="40" width="53.42578125" style="172" customWidth="1"/>
    <col min="41" max="41" width="20.28515625" style="165" customWidth="1"/>
    <col min="42" max="16384" width="9.140625" style="165"/>
  </cols>
  <sheetData>
    <row r="1" spans="1:41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2" t="s">
        <v>1</v>
      </c>
      <c r="Q1" s="3" t="s">
        <v>2</v>
      </c>
      <c r="R1" s="4" t="s">
        <v>3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6"/>
      <c r="AH1" s="6"/>
      <c r="AI1" s="6"/>
      <c r="AJ1" s="6"/>
      <c r="AK1" s="7"/>
      <c r="AL1" s="6"/>
      <c r="AM1" s="6"/>
      <c r="AN1" s="6"/>
    </row>
    <row r="2" spans="1:41" s="8" customFormat="1" ht="17.25" customHeight="1">
      <c r="A2" s="1"/>
      <c r="B2" s="1437" t="s">
        <v>4</v>
      </c>
      <c r="C2" s="1437"/>
      <c r="D2" s="1437"/>
      <c r="E2" s="1437"/>
      <c r="F2" s="1437"/>
      <c r="G2" s="1437"/>
      <c r="H2" s="1437"/>
      <c r="I2" s="1437"/>
      <c r="J2" s="1437"/>
      <c r="K2" s="1437"/>
      <c r="L2" s="1437"/>
      <c r="M2" s="1437"/>
      <c r="N2" s="1437"/>
      <c r="O2" s="1438"/>
      <c r="P2" s="9">
        <v>37087</v>
      </c>
      <c r="Q2" s="10" t="str">
        <f>DATEDIF(P2,R2,"Y") &amp; " NĂM " &amp;DATEDIF(P2,R2,"YM") &amp; " THÁNG " &amp; DATEDIF(P2,R2, "MD") &amp; " NGÀY "</f>
        <v xml:space="preserve">7 NĂM 5 THÁNG 16 NGÀY </v>
      </c>
      <c r="R2" s="11">
        <v>39813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5"/>
      <c r="AF2" s="5"/>
      <c r="AG2" s="6"/>
      <c r="AH2" s="6"/>
      <c r="AI2" s="6"/>
      <c r="AJ2" s="6"/>
      <c r="AK2" s="7"/>
      <c r="AL2" s="6"/>
      <c r="AM2" s="6"/>
      <c r="AN2" s="6"/>
    </row>
    <row r="3" spans="1:41" s="8" customFormat="1" ht="10.5" customHeight="1">
      <c r="A3" s="7"/>
      <c r="B3" s="12"/>
      <c r="C3" s="7"/>
      <c r="D3" s="7"/>
      <c r="E3" s="789"/>
      <c r="F3" s="7"/>
      <c r="G3" s="7"/>
      <c r="H3" s="7"/>
      <c r="I3" s="7"/>
      <c r="J3" s="7" t="s">
        <v>5</v>
      </c>
      <c r="K3" s="7"/>
      <c r="L3" s="6"/>
      <c r="M3" s="5"/>
      <c r="N3" s="5"/>
      <c r="P3" s="13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5"/>
      <c r="AF3" s="5"/>
      <c r="AG3" s="6"/>
      <c r="AH3" s="6"/>
      <c r="AI3" s="6"/>
      <c r="AJ3" s="6"/>
      <c r="AK3" s="7"/>
      <c r="AL3" s="6"/>
      <c r="AM3" s="6"/>
      <c r="AN3" s="6"/>
    </row>
    <row r="4" spans="1:41" s="24" customFormat="1" ht="76.5" customHeight="1">
      <c r="A4" s="14" t="s">
        <v>6</v>
      </c>
      <c r="B4" s="14" t="s">
        <v>6</v>
      </c>
      <c r="C4" s="15" t="s">
        <v>7</v>
      </c>
      <c r="D4" s="15"/>
      <c r="E4" s="317" t="s">
        <v>8</v>
      </c>
      <c r="F4" s="15" t="s">
        <v>498</v>
      </c>
      <c r="G4" s="15" t="s">
        <v>2576</v>
      </c>
      <c r="H4" s="16" t="s">
        <v>9</v>
      </c>
      <c r="I4" s="17" t="s">
        <v>10</v>
      </c>
      <c r="J4" s="17" t="s">
        <v>11</v>
      </c>
      <c r="K4" s="17" t="s">
        <v>12</v>
      </c>
      <c r="L4" s="17" t="s">
        <v>13</v>
      </c>
      <c r="M4" s="18" t="s">
        <v>14</v>
      </c>
      <c r="N4" s="18" t="s">
        <v>15</v>
      </c>
      <c r="O4" s="15" t="s">
        <v>16</v>
      </c>
      <c r="P4" s="15" t="s">
        <v>17</v>
      </c>
      <c r="Q4" s="19" t="s">
        <v>18</v>
      </c>
      <c r="R4" s="20" t="s">
        <v>19</v>
      </c>
      <c r="S4" s="20" t="s">
        <v>2465</v>
      </c>
      <c r="T4" s="20" t="s">
        <v>2646</v>
      </c>
      <c r="U4" s="20" t="s">
        <v>2647</v>
      </c>
      <c r="V4" s="763" t="s">
        <v>2648</v>
      </c>
      <c r="W4" s="763" t="s">
        <v>2649</v>
      </c>
      <c r="X4" s="763" t="s">
        <v>2650</v>
      </c>
      <c r="Y4" s="763" t="s">
        <v>2651</v>
      </c>
      <c r="Z4" s="763" t="s">
        <v>2652</v>
      </c>
      <c r="AA4" s="763" t="s">
        <v>2653</v>
      </c>
      <c r="AB4" s="763" t="s">
        <v>2654</v>
      </c>
      <c r="AC4" s="763" t="s">
        <v>2655</v>
      </c>
      <c r="AD4" s="763" t="s">
        <v>2656</v>
      </c>
      <c r="AE4" s="21" t="s">
        <v>20</v>
      </c>
      <c r="AF4" s="21"/>
      <c r="AG4" s="20" t="s">
        <v>21</v>
      </c>
      <c r="AH4" s="20" t="s">
        <v>22</v>
      </c>
      <c r="AI4" s="22" t="s">
        <v>23</v>
      </c>
      <c r="AJ4" s="22" t="s">
        <v>24</v>
      </c>
      <c r="AK4" s="22" t="s">
        <v>25</v>
      </c>
      <c r="AL4" s="23" t="s">
        <v>26</v>
      </c>
      <c r="AM4" s="23" t="s">
        <v>27</v>
      </c>
      <c r="AN4" s="20" t="s">
        <v>28</v>
      </c>
      <c r="AO4" s="24" t="s">
        <v>29</v>
      </c>
    </row>
    <row r="5" spans="1:41" s="37" customFormat="1" ht="18" customHeight="1">
      <c r="A5" s="25">
        <f>IF(C5=0,"",SUBTOTAL(3,C$5:C5))</f>
        <v>1</v>
      </c>
      <c r="B5" s="26">
        <v>1</v>
      </c>
      <c r="C5" s="27" t="s">
        <v>30</v>
      </c>
      <c r="D5" s="27" t="str">
        <f>VLOOKUP(C5,Sheet4!$A$1:$B$300,2,0)</f>
        <v>9213003755</v>
      </c>
      <c r="E5" s="63" t="s">
        <v>31</v>
      </c>
      <c r="F5" s="697">
        <f>VLOOKUP(C5,'chuyển xếp 2024'!$C$5:$W$328,17,0)</f>
        <v>26000000</v>
      </c>
      <c r="G5" s="697">
        <f>VLOOKUP(C5,'chuyển xếp 2024'!$C$5:$W$328,19,0)</f>
        <v>0</v>
      </c>
      <c r="H5" s="28" t="s">
        <v>32</v>
      </c>
      <c r="I5" s="28" t="s">
        <v>33</v>
      </c>
      <c r="J5" s="28" t="s">
        <v>34</v>
      </c>
      <c r="K5" s="28" t="s">
        <v>35</v>
      </c>
      <c r="L5" s="29"/>
      <c r="M5" s="30">
        <v>31483</v>
      </c>
      <c r="N5" s="31">
        <v>41379</v>
      </c>
      <c r="O5" s="32" t="s">
        <v>36</v>
      </c>
      <c r="P5" s="32" t="s">
        <v>37</v>
      </c>
      <c r="Q5" s="32" t="str">
        <f t="shared" ref="Q5:Q73" ca="1" si="0">DATEDIF(N5,TODAY(),"Y") &amp; " NĂM " &amp;DATEDIF(N5,TODAY(),"YM") &amp; " THÁNG " &amp; DATEDIF(N5,TODAY(), "MD") &amp; " NGÀY "</f>
        <v xml:space="preserve">13 NĂM 4 THÁNG 4 NGÀY </v>
      </c>
      <c r="R5" s="33" t="s">
        <v>38</v>
      </c>
      <c r="S5" s="33" t="str">
        <f>VLOOKUP(C5,Sheet5!$B$2:$G$253,6,0)</f>
        <v>092086007417</v>
      </c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4">
        <v>44743</v>
      </c>
      <c r="AF5" s="34"/>
      <c r="AG5" s="50" t="s">
        <v>232</v>
      </c>
      <c r="AH5" s="35" t="s">
        <v>39</v>
      </c>
      <c r="AI5" s="35" t="s">
        <v>40</v>
      </c>
      <c r="AJ5" s="35" t="s">
        <v>41</v>
      </c>
      <c r="AK5" s="34"/>
      <c r="AL5" s="32" t="s">
        <v>42</v>
      </c>
      <c r="AM5" s="32" t="s">
        <v>43</v>
      </c>
      <c r="AN5" s="32"/>
      <c r="AO5" s="36">
        <f t="shared" ref="AO5:AO71" ca="1" si="1">DATEDIF(M5,TODAY(),"y")</f>
        <v>40</v>
      </c>
    </row>
    <row r="6" spans="1:41" s="45" customFormat="1" ht="18" customHeight="1">
      <c r="A6" s="25">
        <f>IF(C6=0,"",SUBTOTAL(3,C$5:C6))</f>
        <v>2</v>
      </c>
      <c r="B6" s="38">
        <v>2</v>
      </c>
      <c r="C6" s="39" t="s">
        <v>44</v>
      </c>
      <c r="D6" s="27" t="str">
        <f>VLOOKUP(C6,Sheet4!$A$1:$B$300,2,0)</f>
        <v>5496032611</v>
      </c>
      <c r="E6" s="63" t="s">
        <v>45</v>
      </c>
      <c r="F6" s="697">
        <f>VLOOKUP(C6,'chuyển xếp 2024'!$C$5:$W$328,17,0)</f>
        <v>23000000</v>
      </c>
      <c r="G6" s="697">
        <f>VLOOKUP(C6,'chuyển xếp 2024'!$C$5:$W$328,19,0)</f>
        <v>0</v>
      </c>
      <c r="H6" s="40" t="s">
        <v>32</v>
      </c>
      <c r="I6" s="40" t="s">
        <v>33</v>
      </c>
      <c r="J6" s="40" t="s">
        <v>34</v>
      </c>
      <c r="K6" s="41" t="s">
        <v>46</v>
      </c>
      <c r="L6" s="10"/>
      <c r="M6" s="9">
        <v>26344</v>
      </c>
      <c r="N6" s="42">
        <v>34243</v>
      </c>
      <c r="O6" s="10" t="s">
        <v>36</v>
      </c>
      <c r="P6" s="10"/>
      <c r="Q6" s="10" t="str">
        <f t="shared" ca="1" si="0"/>
        <v xml:space="preserve">32 NĂM 10 THÁNG 18 NGÀY </v>
      </c>
      <c r="R6" s="33" t="s">
        <v>47</v>
      </c>
      <c r="S6" s="33" t="str">
        <f>VLOOKUP(C6,Sheet5!$B$2:$G$253,6,0)</f>
        <v>034072016055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3">
        <v>44522</v>
      </c>
      <c r="AF6" s="43"/>
      <c r="AG6" s="50" t="s">
        <v>232</v>
      </c>
      <c r="AH6" s="44" t="s">
        <v>48</v>
      </c>
      <c r="AI6" s="44" t="s">
        <v>49</v>
      </c>
      <c r="AJ6" s="44" t="s">
        <v>49</v>
      </c>
      <c r="AK6" s="43"/>
      <c r="AL6" s="10" t="s">
        <v>50</v>
      </c>
      <c r="AM6" s="10" t="s">
        <v>51</v>
      </c>
      <c r="AN6" s="10"/>
      <c r="AO6" s="36">
        <f t="shared" ca="1" si="1"/>
        <v>54</v>
      </c>
    </row>
    <row r="7" spans="1:41" s="45" customFormat="1" ht="18" customHeight="1">
      <c r="A7" s="25">
        <f>IF(C7=0,"",SUBTOTAL(3,C$5:C7))</f>
        <v>3</v>
      </c>
      <c r="B7" s="39">
        <v>1</v>
      </c>
      <c r="C7" s="39" t="s">
        <v>52</v>
      </c>
      <c r="D7" s="27" t="str">
        <f>VLOOKUP(C7,Sheet4!$A$1:$B$300,2,0)</f>
        <v>9212004554</v>
      </c>
      <c r="E7" s="63" t="s">
        <v>53</v>
      </c>
      <c r="F7" s="697">
        <f>VLOOKUP(C7,'chuyển xếp 2024'!$C$5:$W$328,17,0)</f>
        <v>7673000</v>
      </c>
      <c r="G7" s="697">
        <f>VLOOKUP(C7,'chuyển xếp 2024'!$C$5:$W$328,19,0)</f>
        <v>2365000</v>
      </c>
      <c r="H7" s="40" t="s">
        <v>32</v>
      </c>
      <c r="I7" s="40" t="s">
        <v>33</v>
      </c>
      <c r="J7" s="40" t="s">
        <v>34</v>
      </c>
      <c r="K7" s="40" t="s">
        <v>135</v>
      </c>
      <c r="L7" s="10" t="s">
        <v>1856</v>
      </c>
      <c r="M7" s="9">
        <v>32952</v>
      </c>
      <c r="N7" s="42">
        <v>41609</v>
      </c>
      <c r="O7" s="10" t="s">
        <v>36</v>
      </c>
      <c r="P7" s="10" t="s">
        <v>54</v>
      </c>
      <c r="Q7" s="10" t="str">
        <f t="shared" ca="1" si="0"/>
        <v xml:space="preserve">12 NĂM 8 THÁNG 18 NGÀY </v>
      </c>
      <c r="R7" s="33" t="s">
        <v>55</v>
      </c>
      <c r="S7" s="33" t="str">
        <f>VLOOKUP(C7,Sheet5!$B$2:$G$253,6,0)</f>
        <v>092090014793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3"/>
      <c r="AF7" s="43"/>
      <c r="AG7" s="50" t="s">
        <v>232</v>
      </c>
      <c r="AH7" s="44" t="s">
        <v>56</v>
      </c>
      <c r="AI7" s="46" t="s">
        <v>57</v>
      </c>
      <c r="AJ7" s="46" t="s">
        <v>57</v>
      </c>
      <c r="AK7" s="47" t="s">
        <v>58</v>
      </c>
      <c r="AL7" s="10" t="s">
        <v>50</v>
      </c>
      <c r="AM7" s="10" t="s">
        <v>59</v>
      </c>
      <c r="AN7" s="10" t="s">
        <v>60</v>
      </c>
      <c r="AO7" s="36">
        <f t="shared" ca="1" si="1"/>
        <v>36</v>
      </c>
    </row>
    <row r="8" spans="1:41" s="45" customFormat="1" ht="18" customHeight="1">
      <c r="A8" s="25">
        <f>IF(C8=0,"",SUBTOTAL(3,C$5:C8))</f>
        <v>4</v>
      </c>
      <c r="B8" s="39">
        <v>2</v>
      </c>
      <c r="C8" s="27" t="s">
        <v>61</v>
      </c>
      <c r="D8" s="27" t="str">
        <f>VLOOKUP(C8,Sheet4!$A$1:$B$300,2,0)</f>
        <v>9212004139</v>
      </c>
      <c r="E8" s="63" t="s">
        <v>62</v>
      </c>
      <c r="F8" s="697">
        <f>VLOOKUP(C8,'chuyển xếp 2024'!$C$5:$W$328,17,0)</f>
        <v>7673000</v>
      </c>
      <c r="G8" s="697">
        <f>VLOOKUP(C8,'chuyển xếp 2024'!$C$5:$W$328,19,0)</f>
        <v>1892000</v>
      </c>
      <c r="H8" s="28" t="s">
        <v>63</v>
      </c>
      <c r="I8" s="28" t="s">
        <v>33</v>
      </c>
      <c r="J8" s="28" t="s">
        <v>34</v>
      </c>
      <c r="K8" s="28" t="s">
        <v>64</v>
      </c>
      <c r="L8" s="10" t="s">
        <v>1856</v>
      </c>
      <c r="M8" s="30">
        <v>32616</v>
      </c>
      <c r="N8" s="31">
        <v>40977</v>
      </c>
      <c r="O8" s="32" t="s">
        <v>36</v>
      </c>
      <c r="P8" s="32" t="s">
        <v>66</v>
      </c>
      <c r="Q8" s="32" t="str">
        <f t="shared" ca="1" si="0"/>
        <v xml:space="preserve">14 NĂM 5 THÁNG 10 NGÀY </v>
      </c>
      <c r="R8" s="33" t="s">
        <v>67</v>
      </c>
      <c r="S8" s="33" t="str">
        <f>VLOOKUP(C8,Sheet5!$B$2:$G$253,6,0)</f>
        <v>094189000207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4">
        <v>38540</v>
      </c>
      <c r="AF8" s="34"/>
      <c r="AG8" s="50" t="s">
        <v>232</v>
      </c>
      <c r="AH8" s="35" t="s">
        <v>69</v>
      </c>
      <c r="AI8" s="48" t="s">
        <v>70</v>
      </c>
      <c r="AJ8" s="48" t="s">
        <v>70</v>
      </c>
      <c r="AK8" s="49" t="s">
        <v>71</v>
      </c>
      <c r="AL8" s="32" t="s">
        <v>50</v>
      </c>
      <c r="AM8" s="32" t="s">
        <v>72</v>
      </c>
      <c r="AN8" s="32" t="s">
        <v>73</v>
      </c>
      <c r="AO8" s="36">
        <f t="shared" ca="1" si="1"/>
        <v>37</v>
      </c>
    </row>
    <row r="9" spans="1:41" s="45" customFormat="1" ht="18" customHeight="1">
      <c r="A9" s="25">
        <f>IF(C9=0,"",SUBTOTAL(3,C$5:C9))</f>
        <v>5</v>
      </c>
      <c r="B9" s="39">
        <v>3</v>
      </c>
      <c r="C9" s="52" t="s">
        <v>101</v>
      </c>
      <c r="D9" s="27" t="str">
        <f>VLOOKUP(C9,Sheet4!$A$1:$B$300,2,0)</f>
        <v>9221356007</v>
      </c>
      <c r="E9" s="67" t="s">
        <v>102</v>
      </c>
      <c r="F9" s="697">
        <f>VLOOKUP(C9,'chuyển xếp 2024'!$C$5:$W$328,17,0)</f>
        <v>7105000</v>
      </c>
      <c r="G9" s="697">
        <f>VLOOKUP(C9,'chuyển xếp 2024'!$C$5:$W$328,19,0)</f>
        <v>0</v>
      </c>
      <c r="H9" s="40" t="s">
        <v>63</v>
      </c>
      <c r="I9" s="40" t="s">
        <v>33</v>
      </c>
      <c r="J9" s="40" t="s">
        <v>34</v>
      </c>
      <c r="K9" s="40"/>
      <c r="L9" s="10" t="s">
        <v>1856</v>
      </c>
      <c r="M9" s="43">
        <v>34769</v>
      </c>
      <c r="N9" s="43">
        <v>43282</v>
      </c>
      <c r="O9" s="10" t="s">
        <v>36</v>
      </c>
      <c r="P9" s="52" t="s">
        <v>103</v>
      </c>
      <c r="Q9" s="10" t="str">
        <f t="shared" ca="1" si="0"/>
        <v xml:space="preserve">8 NĂM 1 THÁNG 18 NGÀY </v>
      </c>
      <c r="R9" s="54" t="s">
        <v>104</v>
      </c>
      <c r="S9" s="33" t="str">
        <f>VLOOKUP(C9,Sheet5!$B$2:$G$253,6,0)</f>
        <v>092195009932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43">
        <v>41193</v>
      </c>
      <c r="AF9" s="43"/>
      <c r="AG9" s="50" t="s">
        <v>232</v>
      </c>
      <c r="AH9" s="44" t="s">
        <v>97</v>
      </c>
      <c r="AI9" s="50" t="s">
        <v>105</v>
      </c>
      <c r="AJ9" s="50" t="s">
        <v>105</v>
      </c>
      <c r="AK9" s="51" t="s">
        <v>106</v>
      </c>
      <c r="AL9" s="10" t="s">
        <v>50</v>
      </c>
      <c r="AM9" s="10" t="s">
        <v>107</v>
      </c>
      <c r="AN9" s="10" t="s">
        <v>60</v>
      </c>
      <c r="AO9" s="36">
        <f t="shared" ca="1" si="1"/>
        <v>31</v>
      </c>
    </row>
    <row r="10" spans="1:41" s="45" customFormat="1" ht="18" customHeight="1">
      <c r="A10" s="25">
        <f>IF(C10=0,"",SUBTOTAL(3,C$5:C10))</f>
        <v>6</v>
      </c>
      <c r="B10" s="39">
        <v>4</v>
      </c>
      <c r="C10" s="52" t="s">
        <v>108</v>
      </c>
      <c r="D10" s="27" t="str">
        <f>VLOOKUP(C10,Sheet4!$A$1:$B$300,2,0)</f>
        <v>8722989947</v>
      </c>
      <c r="E10" s="67" t="s">
        <v>109</v>
      </c>
      <c r="F10" s="697">
        <f>VLOOKUP(C10,'chuyển xếp 2024'!$C$5:$W$328,17,0)</f>
        <v>7105000</v>
      </c>
      <c r="G10" s="697">
        <f>VLOOKUP(C10,'chuyển xếp 2024'!$C$5:$W$328,19,0)</f>
        <v>0</v>
      </c>
      <c r="H10" s="40" t="s">
        <v>32</v>
      </c>
      <c r="I10" s="40" t="s">
        <v>33</v>
      </c>
      <c r="J10" s="40" t="s">
        <v>34</v>
      </c>
      <c r="K10" s="40"/>
      <c r="L10" s="10" t="s">
        <v>1856</v>
      </c>
      <c r="M10" s="43">
        <v>35312</v>
      </c>
      <c r="N10" s="43">
        <v>43647</v>
      </c>
      <c r="O10" s="53" t="s">
        <v>36</v>
      </c>
      <c r="P10" s="53" t="s">
        <v>110</v>
      </c>
      <c r="Q10" s="10" t="str">
        <f t="shared" ca="1" si="0"/>
        <v xml:space="preserve">7 NĂM 1 THÁNG 18 NGÀY </v>
      </c>
      <c r="R10" s="50">
        <v>341841411</v>
      </c>
      <c r="S10" s="33" t="str">
        <f>VLOOKUP(C10,Sheet5!$B$2:$G$253,6,0)</f>
        <v>087096014501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43">
        <v>41081</v>
      </c>
      <c r="AF10" s="43"/>
      <c r="AG10" s="50" t="s">
        <v>232</v>
      </c>
      <c r="AH10" s="44" t="s">
        <v>111</v>
      </c>
      <c r="AI10" s="50" t="s">
        <v>112</v>
      </c>
      <c r="AJ10" s="50" t="s">
        <v>112</v>
      </c>
      <c r="AK10" s="51" t="s">
        <v>113</v>
      </c>
      <c r="AL10" s="10" t="s">
        <v>50</v>
      </c>
      <c r="AM10" s="10" t="s">
        <v>114</v>
      </c>
      <c r="AN10" s="10" t="s">
        <v>60</v>
      </c>
      <c r="AO10" s="36">
        <f t="shared" ca="1" si="1"/>
        <v>29</v>
      </c>
    </row>
    <row r="11" spans="1:41" s="45" customFormat="1" ht="18" customHeight="1">
      <c r="A11" s="25">
        <f>IF(C11=0,"",SUBTOTAL(3,C$5:C11))</f>
        <v>7</v>
      </c>
      <c r="B11" s="39">
        <v>5</v>
      </c>
      <c r="C11" s="52" t="s">
        <v>115</v>
      </c>
      <c r="D11" s="27" t="str">
        <f>VLOOKUP(C11,Sheet4!$A$1:$B$300,2,0)</f>
        <v>8923922038</v>
      </c>
      <c r="E11" s="67" t="s">
        <v>116</v>
      </c>
      <c r="F11" s="697">
        <f>VLOOKUP(C11,'chuyển xếp 2024'!$C$5:$W$328,17,0)</f>
        <v>7105000</v>
      </c>
      <c r="G11" s="697">
        <f>VLOOKUP(C11,'chuyển xếp 2024'!$C$5:$W$328,19,0)</f>
        <v>0</v>
      </c>
      <c r="H11" s="40" t="s">
        <v>63</v>
      </c>
      <c r="I11" s="40" t="s">
        <v>33</v>
      </c>
      <c r="J11" s="40" t="s">
        <v>34</v>
      </c>
      <c r="K11" s="40"/>
      <c r="L11" s="10" t="s">
        <v>1856</v>
      </c>
      <c r="M11" s="43">
        <v>35554</v>
      </c>
      <c r="N11" s="43">
        <v>44349</v>
      </c>
      <c r="O11" s="53" t="s">
        <v>36</v>
      </c>
      <c r="P11" s="53" t="s">
        <v>118</v>
      </c>
      <c r="Q11" s="10" t="str">
        <f t="shared" ca="1" si="0"/>
        <v xml:space="preserve">5 NĂM 2 THÁNG 17 NGÀY </v>
      </c>
      <c r="R11" s="77" t="s">
        <v>1397</v>
      </c>
      <c r="S11" s="33" t="str">
        <f>VLOOKUP(C11,Sheet5!$B$2:$G$253,6,0)</f>
        <v>089197013110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43">
        <v>44916</v>
      </c>
      <c r="AF11" s="43"/>
      <c r="AG11" s="50" t="s">
        <v>232</v>
      </c>
      <c r="AH11" s="44" t="s">
        <v>119</v>
      </c>
      <c r="AI11" s="50" t="s">
        <v>120</v>
      </c>
      <c r="AJ11" s="50" t="s">
        <v>121</v>
      </c>
      <c r="AK11" s="51" t="s">
        <v>122</v>
      </c>
      <c r="AL11" s="10" t="s">
        <v>50</v>
      </c>
      <c r="AM11" s="10" t="s">
        <v>123</v>
      </c>
      <c r="AN11" s="10" t="s">
        <v>60</v>
      </c>
      <c r="AO11" s="36">
        <f t="shared" ca="1" si="1"/>
        <v>29</v>
      </c>
    </row>
    <row r="12" spans="1:41" s="45" customFormat="1" ht="18" customHeight="1">
      <c r="A12" s="25">
        <f>IF(C12=0,"",SUBTOTAL(3,C$5:C12))</f>
        <v>8</v>
      </c>
      <c r="B12" s="39">
        <v>6</v>
      </c>
      <c r="C12" s="25" t="s">
        <v>164</v>
      </c>
      <c r="D12" s="27" t="str">
        <f>VLOOKUP(C12,Sheet4!$A$1:$B$300,2,0)</f>
        <v>5499003403</v>
      </c>
      <c r="E12" s="63" t="s">
        <v>165</v>
      </c>
      <c r="F12" s="697">
        <f>VLOOKUP(C12,'chuyển xếp 2024'!$C$5:$W$328,17,0)</f>
        <v>6375000</v>
      </c>
      <c r="G12" s="697">
        <f>VLOOKUP(C12,'chuyển xếp 2024'!$C$5:$W$328,19,0)</f>
        <v>0</v>
      </c>
      <c r="H12" s="40" t="s">
        <v>63</v>
      </c>
      <c r="I12" s="40" t="s">
        <v>33</v>
      </c>
      <c r="J12" s="40" t="s">
        <v>34</v>
      </c>
      <c r="K12" s="40"/>
      <c r="L12" s="10" t="s">
        <v>1856</v>
      </c>
      <c r="M12" s="9">
        <v>29150</v>
      </c>
      <c r="N12" s="42">
        <v>41744</v>
      </c>
      <c r="O12" s="10" t="s">
        <v>36</v>
      </c>
      <c r="P12" s="10" t="s">
        <v>166</v>
      </c>
      <c r="Q12" s="10" t="str">
        <f t="shared" ca="1" si="0"/>
        <v xml:space="preserve">12 NĂM 4 THÁNG 4 NGÀY </v>
      </c>
      <c r="R12" s="33" t="s">
        <v>167</v>
      </c>
      <c r="S12" s="33" t="str">
        <f>VLOOKUP(C12,Sheet5!$B$2:$G$253,6,0)</f>
        <v>036179013255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43"/>
      <c r="AF12" s="43"/>
      <c r="AG12" s="50" t="s">
        <v>232</v>
      </c>
      <c r="AH12" s="44" t="s">
        <v>168</v>
      </c>
      <c r="AI12" s="50" t="s">
        <v>169</v>
      </c>
      <c r="AJ12" s="50" t="s">
        <v>169</v>
      </c>
      <c r="AK12" s="51" t="s">
        <v>170</v>
      </c>
      <c r="AL12" s="10" t="s">
        <v>93</v>
      </c>
      <c r="AM12" s="10" t="s">
        <v>100</v>
      </c>
      <c r="AN12" s="10" t="s">
        <v>60</v>
      </c>
      <c r="AO12" s="36">
        <f t="shared" ca="1" si="1"/>
        <v>46</v>
      </c>
    </row>
    <row r="13" spans="1:41" s="45" customFormat="1" ht="18" customHeight="1">
      <c r="A13" s="25">
        <f>IF(C13=0,"",SUBTOTAL(3,C$5:C13))</f>
        <v>9</v>
      </c>
      <c r="B13" s="39">
        <v>7</v>
      </c>
      <c r="C13" s="69" t="s">
        <v>197</v>
      </c>
      <c r="D13" s="27" t="str">
        <f>VLOOKUP(C13,Sheet4!$A$1:$B$300,2,0)</f>
        <v>9208007865</v>
      </c>
      <c r="E13" s="70" t="s">
        <v>198</v>
      </c>
      <c r="F13" s="697">
        <f>VLOOKUP(C13,'chuyển xếp 2024'!$C$5:$W$328,17,0)</f>
        <v>8287000</v>
      </c>
      <c r="G13" s="697">
        <f>VLOOKUP(C13,'chuyển xếp 2024'!$C$5:$W$328,19,0)</f>
        <v>0</v>
      </c>
      <c r="H13" s="40" t="s">
        <v>63</v>
      </c>
      <c r="I13" s="40" t="s">
        <v>33</v>
      </c>
      <c r="J13" s="40" t="s">
        <v>34</v>
      </c>
      <c r="K13" s="53"/>
      <c r="L13" s="10" t="s">
        <v>1856</v>
      </c>
      <c r="M13" s="9">
        <v>30333</v>
      </c>
      <c r="N13" s="42">
        <v>39539</v>
      </c>
      <c r="O13" s="53" t="s">
        <v>36</v>
      </c>
      <c r="P13" s="10" t="s">
        <v>199</v>
      </c>
      <c r="Q13" s="10" t="str">
        <f t="shared" ca="1" si="0"/>
        <v xml:space="preserve">18 NĂM 4 THÁNG 18 NGÀY </v>
      </c>
      <c r="R13" s="33" t="s">
        <v>200</v>
      </c>
      <c r="S13" s="33" t="str">
        <f>VLOOKUP(C13,Sheet5!$B$2:$G$253,6,0)</f>
        <v>093183000309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43"/>
      <c r="AF13" s="43"/>
      <c r="AG13" s="50" t="s">
        <v>232</v>
      </c>
      <c r="AH13" s="44" t="s">
        <v>201</v>
      </c>
      <c r="AI13" s="50" t="s">
        <v>202</v>
      </c>
      <c r="AJ13" s="50" t="s">
        <v>202</v>
      </c>
      <c r="AK13" s="52"/>
      <c r="AL13" s="50" t="s">
        <v>50</v>
      </c>
      <c r="AM13" s="50" t="s">
        <v>72</v>
      </c>
      <c r="AN13" s="10" t="s">
        <v>60</v>
      </c>
      <c r="AO13" s="36">
        <f t="shared" ca="1" si="1"/>
        <v>43</v>
      </c>
    </row>
    <row r="14" spans="1:41" s="36" customFormat="1" ht="18" customHeight="1">
      <c r="A14" s="25">
        <f>IF(C14=0,"",SUBTOTAL(3,C$5:C14))</f>
        <v>10</v>
      </c>
      <c r="B14" s="25">
        <v>8</v>
      </c>
      <c r="C14" s="69" t="s">
        <v>1956</v>
      </c>
      <c r="D14" s="27" t="str">
        <f>VLOOKUP(C14,Sheet4!$A$1:$B$300,2,0)</f>
        <v>9222378283</v>
      </c>
      <c r="E14" s="70" t="s">
        <v>1952</v>
      </c>
      <c r="F14" s="697">
        <f>VLOOKUP(C14,'chuyển xếp 2024'!$C$5:$W$328,17,0)</f>
        <v>6579000</v>
      </c>
      <c r="G14" s="697">
        <f>VLOOKUP(C14,'chuyển xếp 2024'!$C$5:$W$328,19,0)</f>
        <v>0</v>
      </c>
      <c r="H14" s="63" t="s">
        <v>32</v>
      </c>
      <c r="I14" s="63" t="s">
        <v>33</v>
      </c>
      <c r="J14" s="63" t="s">
        <v>34</v>
      </c>
      <c r="K14" s="67"/>
      <c r="L14" s="56" t="s">
        <v>1856</v>
      </c>
      <c r="M14" s="106">
        <v>36024</v>
      </c>
      <c r="N14" s="107">
        <v>45231</v>
      </c>
      <c r="O14" s="53" t="s">
        <v>36</v>
      </c>
      <c r="P14" s="56" t="s">
        <v>1972</v>
      </c>
      <c r="Q14" s="56" t="str">
        <f t="shared" ca="1" si="0"/>
        <v xml:space="preserve">2 NĂM 9 THÁNG 18 NGÀY </v>
      </c>
      <c r="R14" s="80" t="s">
        <v>1973</v>
      </c>
      <c r="S14" s="33" t="s">
        <v>1973</v>
      </c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75" t="s">
        <v>1974</v>
      </c>
      <c r="AF14" s="75"/>
      <c r="AG14" s="46" t="s">
        <v>232</v>
      </c>
      <c r="AH14" s="108" t="s">
        <v>1975</v>
      </c>
      <c r="AI14" s="46" t="s">
        <v>1976</v>
      </c>
      <c r="AJ14" s="46"/>
      <c r="AK14" s="66"/>
      <c r="AL14" s="46" t="s">
        <v>50</v>
      </c>
      <c r="AM14" s="46" t="s">
        <v>434</v>
      </c>
      <c r="AN14" s="56" t="s">
        <v>60</v>
      </c>
      <c r="AO14" s="36">
        <f t="shared" ca="1" si="1"/>
        <v>28</v>
      </c>
    </row>
    <row r="15" spans="1:41" s="491" customFormat="1" ht="18" customHeight="1">
      <c r="A15" s="25">
        <f>IF(C15=0,"",SUBTOTAL(3,C$5:C15))</f>
        <v>11</v>
      </c>
      <c r="B15" s="479">
        <v>9</v>
      </c>
      <c r="C15" s="529" t="s">
        <v>2460</v>
      </c>
      <c r="D15" s="27" t="str">
        <f>VLOOKUP(C15,Sheet4!$A$1:$B$300,2,0)</f>
        <v>9320886452</v>
      </c>
      <c r="E15" s="530" t="s">
        <v>1221</v>
      </c>
      <c r="F15" s="697">
        <f>VLOOKUP(C15,'chuyển xếp 2024'!$C$5:$W$328,17,0)</f>
        <v>5466000</v>
      </c>
      <c r="G15" s="697">
        <f>VLOOKUP(C15,'chuyển xếp 2024'!$C$5:$W$328,19,0)</f>
        <v>0</v>
      </c>
      <c r="H15" s="483" t="s">
        <v>32</v>
      </c>
      <c r="I15" s="483" t="s">
        <v>33</v>
      </c>
      <c r="J15" s="483" t="s">
        <v>34</v>
      </c>
      <c r="K15" s="481"/>
      <c r="L15" s="484" t="s">
        <v>1856</v>
      </c>
      <c r="M15" s="485">
        <v>37034</v>
      </c>
      <c r="N15" s="486">
        <v>45444</v>
      </c>
      <c r="O15" s="481" t="s">
        <v>117</v>
      </c>
      <c r="P15" s="484" t="s">
        <v>2461</v>
      </c>
      <c r="Q15" s="484" t="str">
        <f t="shared" ca="1" si="0"/>
        <v xml:space="preserve">2 NĂM 2 THÁNG 18 NGÀY </v>
      </c>
      <c r="R15" s="487">
        <v>93201003354</v>
      </c>
      <c r="S15" s="33" t="s">
        <v>2466</v>
      </c>
      <c r="T15" s="487"/>
      <c r="U15" s="487"/>
      <c r="V15" s="487"/>
      <c r="W15" s="487"/>
      <c r="X15" s="487"/>
      <c r="Y15" s="487"/>
      <c r="Z15" s="487"/>
      <c r="AA15" s="487"/>
      <c r="AB15" s="487"/>
      <c r="AC15" s="487"/>
      <c r="AD15" s="487"/>
      <c r="AE15" s="488">
        <v>44326</v>
      </c>
      <c r="AF15" s="488"/>
      <c r="AG15" s="499" t="s">
        <v>232</v>
      </c>
      <c r="AH15" s="489" t="s">
        <v>2462</v>
      </c>
      <c r="AI15" s="499" t="s">
        <v>2463</v>
      </c>
      <c r="AJ15" s="499"/>
      <c r="AK15" s="480"/>
      <c r="AL15" s="499" t="s">
        <v>130</v>
      </c>
      <c r="AM15" s="499" t="s">
        <v>2464</v>
      </c>
      <c r="AN15" s="484" t="s">
        <v>60</v>
      </c>
      <c r="AO15" s="491">
        <f t="shared" ca="1" si="1"/>
        <v>25</v>
      </c>
    </row>
    <row r="16" spans="1:41" s="37" customFormat="1" ht="18" customHeight="1">
      <c r="A16" s="25">
        <f>IF(C16=0,"",SUBTOTAL(3,C$5:C16))</f>
        <v>12</v>
      </c>
      <c r="B16" s="27">
        <v>1</v>
      </c>
      <c r="C16" s="27" t="s">
        <v>132</v>
      </c>
      <c r="D16" s="27" t="str">
        <f>VLOOKUP(C16,Sheet4!$A$1:$B$300,2,0)</f>
        <v>5402005143</v>
      </c>
      <c r="E16" s="63" t="s">
        <v>133</v>
      </c>
      <c r="F16" s="697">
        <f>VLOOKUP(C16,'chuyển xếp 2024'!$C$5:$W$328,17,0)</f>
        <v>21850000</v>
      </c>
      <c r="G16" s="697">
        <f>VLOOKUP(C16,'chuyển xếp 2024'!$C$5:$W$328,19,0)</f>
        <v>0</v>
      </c>
      <c r="H16" s="28" t="s">
        <v>32</v>
      </c>
      <c r="I16" s="28" t="s">
        <v>33</v>
      </c>
      <c r="J16" s="28" t="s">
        <v>134</v>
      </c>
      <c r="K16" s="28" t="s">
        <v>135</v>
      </c>
      <c r="L16" s="32" t="s">
        <v>1848</v>
      </c>
      <c r="M16" s="30">
        <v>28775</v>
      </c>
      <c r="N16" s="31">
        <v>37104</v>
      </c>
      <c r="O16" s="32" t="s">
        <v>36</v>
      </c>
      <c r="P16" s="32" t="s">
        <v>137</v>
      </c>
      <c r="Q16" s="32" t="str">
        <f t="shared" ca="1" si="0"/>
        <v xml:space="preserve">25 NĂM 0 THÁNG 18 NGÀY </v>
      </c>
      <c r="R16" s="33" t="s">
        <v>138</v>
      </c>
      <c r="S16" s="33" t="str">
        <f>VLOOKUP(C16,Sheet5!$B$2:$G$253,6,0)</f>
        <v>089078019969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4"/>
      <c r="AF16" s="34"/>
      <c r="AG16" s="50" t="s">
        <v>232</v>
      </c>
      <c r="AH16" s="35" t="s">
        <v>139</v>
      </c>
      <c r="AI16" s="48" t="s">
        <v>140</v>
      </c>
      <c r="AJ16" s="48" t="s">
        <v>141</v>
      </c>
      <c r="AK16" s="49" t="s">
        <v>142</v>
      </c>
      <c r="AL16" s="32" t="s">
        <v>50</v>
      </c>
      <c r="AM16" s="32" t="s">
        <v>143</v>
      </c>
      <c r="AN16" s="32" t="s">
        <v>73</v>
      </c>
      <c r="AO16" s="36">
        <f t="shared" ca="1" si="1"/>
        <v>47</v>
      </c>
    </row>
    <row r="17" spans="1:41" s="45" customFormat="1" ht="18" customHeight="1">
      <c r="A17" s="25">
        <f>IF(C17=0,"",SUBTOTAL(3,C$5:C17))</f>
        <v>13</v>
      </c>
      <c r="B17" s="27">
        <v>2</v>
      </c>
      <c r="C17" s="39" t="s">
        <v>74</v>
      </c>
      <c r="D17" s="27" t="str">
        <f>VLOOKUP(C17,Sheet4!$A$1:$B$300,2,0)</f>
        <v>5496032498</v>
      </c>
      <c r="E17" s="63" t="s">
        <v>75</v>
      </c>
      <c r="F17" s="697">
        <f>VLOOKUP(C17,'chuyển xếp 2024'!$C$5:$W$328,17,0)</f>
        <v>8287000</v>
      </c>
      <c r="G17" s="697">
        <f>VLOOKUP(C17,'chuyển xếp 2024'!$C$5:$W$328,19,0)</f>
        <v>1892000</v>
      </c>
      <c r="H17" s="40" t="s">
        <v>32</v>
      </c>
      <c r="I17" s="40" t="s">
        <v>33</v>
      </c>
      <c r="J17" s="40" t="s">
        <v>34</v>
      </c>
      <c r="K17" s="40" t="s">
        <v>64</v>
      </c>
      <c r="L17" s="10" t="s">
        <v>1848</v>
      </c>
      <c r="M17" s="9">
        <v>28537</v>
      </c>
      <c r="N17" s="42">
        <v>34824</v>
      </c>
      <c r="O17" s="10" t="s">
        <v>36</v>
      </c>
      <c r="P17" s="10" t="s">
        <v>76</v>
      </c>
      <c r="Q17" s="10" t="str">
        <f t="shared" ca="1" si="0"/>
        <v xml:space="preserve">31 NĂM 3 THÁNG 14 NGÀY </v>
      </c>
      <c r="R17" s="33" t="s">
        <v>77</v>
      </c>
      <c r="S17" s="33" t="str">
        <f>VLOOKUP(C17,Sheet5!$B$2:$G$253,6,0)</f>
        <v>038078000972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43">
        <v>36572</v>
      </c>
      <c r="AF17" s="43"/>
      <c r="AG17" s="50" t="s">
        <v>232</v>
      </c>
      <c r="AH17" s="44" t="s">
        <v>78</v>
      </c>
      <c r="AI17" s="50" t="s">
        <v>79</v>
      </c>
      <c r="AJ17" s="50" t="s">
        <v>79</v>
      </c>
      <c r="AK17" s="51" t="s">
        <v>80</v>
      </c>
      <c r="AL17" s="10" t="s">
        <v>50</v>
      </c>
      <c r="AM17" s="10" t="s">
        <v>81</v>
      </c>
      <c r="AN17" s="10" t="s">
        <v>60</v>
      </c>
      <c r="AO17" s="36">
        <f t="shared" ca="1" si="1"/>
        <v>48</v>
      </c>
    </row>
    <row r="18" spans="1:41" s="45" customFormat="1" ht="18" customHeight="1">
      <c r="A18" s="25">
        <f>IF(C18=0,"",SUBTOTAL(3,C$5:C18))</f>
        <v>14</v>
      </c>
      <c r="B18" s="27">
        <v>3</v>
      </c>
      <c r="C18" s="39" t="s">
        <v>82</v>
      </c>
      <c r="D18" s="27" t="str">
        <f>VLOOKUP(C18,Sheet4!$A$1:$B$300,2,0)</f>
        <v>9214004739</v>
      </c>
      <c r="E18" s="63" t="s">
        <v>83</v>
      </c>
      <c r="F18" s="697" t="e">
        <f>VLOOKUP(C18,'chuyển xếp 2024'!$C$5:$W$328,17,0)</f>
        <v>#N/A</v>
      </c>
      <c r="G18" s="697" t="e">
        <f>VLOOKUP(C18,'chuyển xếp 2024'!$C$5:$W$328,19,0)</f>
        <v>#N/A</v>
      </c>
      <c r="H18" s="40" t="s">
        <v>32</v>
      </c>
      <c r="I18" s="40" t="s">
        <v>33</v>
      </c>
      <c r="J18" s="40" t="s">
        <v>34</v>
      </c>
      <c r="K18" s="40"/>
      <c r="L18" s="10" t="s">
        <v>1848</v>
      </c>
      <c r="M18" s="9">
        <v>33156</v>
      </c>
      <c r="N18" s="42">
        <v>41730</v>
      </c>
      <c r="O18" s="10" t="s">
        <v>36</v>
      </c>
      <c r="P18" s="10" t="s">
        <v>84</v>
      </c>
      <c r="Q18" s="10" t="str">
        <f t="shared" ca="1" si="0"/>
        <v xml:space="preserve">12 NĂM 4 THÁNG 18 NGÀY </v>
      </c>
      <c r="R18" s="33" t="s">
        <v>85</v>
      </c>
      <c r="S18" s="33" t="str">
        <f>VLOOKUP(C18,Sheet5!$B$2:$G$253,6,0)</f>
        <v>093090005260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43"/>
      <c r="AF18" s="43"/>
      <c r="AG18" s="50" t="s">
        <v>232</v>
      </c>
      <c r="AH18" s="44" t="s">
        <v>86</v>
      </c>
      <c r="AI18" s="50" t="s">
        <v>87</v>
      </c>
      <c r="AJ18" s="50" t="s">
        <v>87</v>
      </c>
      <c r="AK18" s="51" t="s">
        <v>88</v>
      </c>
      <c r="AL18" s="10" t="s">
        <v>50</v>
      </c>
      <c r="AM18" s="10" t="s">
        <v>81</v>
      </c>
      <c r="AN18" s="10" t="s">
        <v>60</v>
      </c>
      <c r="AO18" s="36">
        <f t="shared" ca="1" si="1"/>
        <v>35</v>
      </c>
    </row>
    <row r="19" spans="1:41" s="45" customFormat="1" ht="18" customHeight="1">
      <c r="A19" s="25">
        <f>IF(C19=0,"",SUBTOTAL(3,C$5:C19))</f>
        <v>15</v>
      </c>
      <c r="B19" s="27">
        <v>4</v>
      </c>
      <c r="C19" s="52" t="s">
        <v>94</v>
      </c>
      <c r="D19" s="27" t="str">
        <f>VLOOKUP(C19,Sheet4!$A$1:$B$300,2,0)</f>
        <v>9216023928</v>
      </c>
      <c r="E19" s="67" t="s">
        <v>95</v>
      </c>
      <c r="F19" s="697">
        <f>VLOOKUP(C19,'chuyển xếp 2024'!$C$5:$W$328,17,0)</f>
        <v>6647000</v>
      </c>
      <c r="G19" s="697">
        <f>VLOOKUP(C19,'chuyển xếp 2024'!$C$5:$W$328,19,0)</f>
        <v>1892000</v>
      </c>
      <c r="H19" s="53" t="s">
        <v>32</v>
      </c>
      <c r="I19" s="40" t="s">
        <v>33</v>
      </c>
      <c r="J19" s="40" t="s">
        <v>34</v>
      </c>
      <c r="K19" s="53"/>
      <c r="L19" s="10" t="s">
        <v>1848</v>
      </c>
      <c r="M19" s="9">
        <v>33063</v>
      </c>
      <c r="N19" s="42">
        <v>42675</v>
      </c>
      <c r="O19" s="10" t="s">
        <v>36</v>
      </c>
      <c r="P19" s="10" t="s">
        <v>2699</v>
      </c>
      <c r="Q19" s="10" t="str">
        <f t="shared" ca="1" si="0"/>
        <v xml:space="preserve">9 NĂM 9 THÁNG 18 NGÀY </v>
      </c>
      <c r="R19" s="54" t="s">
        <v>96</v>
      </c>
      <c r="S19" s="33" t="str">
        <f>VLOOKUP(C19,Sheet5!$B$2:$G$253,6,0)</f>
        <v>092090001386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43">
        <v>42543</v>
      </c>
      <c r="AF19" s="43"/>
      <c r="AG19" s="50" t="s">
        <v>232</v>
      </c>
      <c r="AH19" s="44" t="s">
        <v>97</v>
      </c>
      <c r="AI19" s="50" t="s">
        <v>98</v>
      </c>
      <c r="AJ19" s="50" t="s">
        <v>98</v>
      </c>
      <c r="AK19" s="51" t="s">
        <v>99</v>
      </c>
      <c r="AL19" s="10" t="s">
        <v>50</v>
      </c>
      <c r="AM19" s="10" t="s">
        <v>100</v>
      </c>
      <c r="AN19" s="10" t="s">
        <v>60</v>
      </c>
      <c r="AO19" s="36">
        <f t="shared" ca="1" si="1"/>
        <v>36</v>
      </c>
    </row>
    <row r="20" spans="1:41" s="62" customFormat="1" ht="18" customHeight="1">
      <c r="A20" s="25">
        <f>IF(C20=0,"",SUBTOTAL(3,C$5:C20))</f>
        <v>16</v>
      </c>
      <c r="B20" s="27">
        <v>5</v>
      </c>
      <c r="C20" s="46" t="s">
        <v>1126</v>
      </c>
      <c r="D20" s="27" t="str">
        <f>VLOOKUP(C20,Sheet4!$A$1:$B$300,2,0)</f>
        <v>9121911947</v>
      </c>
      <c r="E20" s="46" t="s">
        <v>125</v>
      </c>
      <c r="F20" s="697">
        <f>VLOOKUP(C20,'chuyển xếp 2024'!$C$5:$W$328,17,0)</f>
        <v>6647000</v>
      </c>
      <c r="G20" s="697">
        <f>VLOOKUP(C20,'chuyển xếp 2024'!$C$5:$W$328,19,0)</f>
        <v>0</v>
      </c>
      <c r="H20" s="46" t="s">
        <v>32</v>
      </c>
      <c r="I20" s="56" t="s">
        <v>33</v>
      </c>
      <c r="J20" s="56" t="s">
        <v>34</v>
      </c>
      <c r="K20" s="46"/>
      <c r="L20" s="10" t="s">
        <v>1848</v>
      </c>
      <c r="M20" s="57">
        <v>34773</v>
      </c>
      <c r="N20" s="43">
        <v>44501</v>
      </c>
      <c r="O20" s="10" t="s">
        <v>36</v>
      </c>
      <c r="P20" s="10" t="s">
        <v>126</v>
      </c>
      <c r="Q20" s="59" t="str">
        <f t="shared" ca="1" si="0"/>
        <v xml:space="preserve">4 NĂM 9 THÁNG 18 NGÀY </v>
      </c>
      <c r="R20" s="60" t="s">
        <v>127</v>
      </c>
      <c r="S20" s="33" t="s">
        <v>127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44">
        <v>43109</v>
      </c>
      <c r="AF20" s="44"/>
      <c r="AG20" s="50" t="s">
        <v>232</v>
      </c>
      <c r="AH20" s="44" t="s">
        <v>2659</v>
      </c>
      <c r="AI20" s="55" t="s">
        <v>128</v>
      </c>
      <c r="AJ20" s="55"/>
      <c r="AK20" s="61" t="s">
        <v>129</v>
      </c>
      <c r="AL20" s="44" t="s">
        <v>130</v>
      </c>
      <c r="AM20" s="44" t="s">
        <v>131</v>
      </c>
      <c r="AN20" s="10" t="s">
        <v>60</v>
      </c>
      <c r="AO20" s="36">
        <f t="shared" ca="1" si="1"/>
        <v>31</v>
      </c>
    </row>
    <row r="21" spans="1:41" s="45" customFormat="1">
      <c r="A21" s="25">
        <f>IF(C21=0,"",SUBTOTAL(3,C$5:C21))</f>
        <v>17</v>
      </c>
      <c r="B21" s="27">
        <v>6</v>
      </c>
      <c r="C21" s="25" t="s">
        <v>144</v>
      </c>
      <c r="D21" s="27" t="str">
        <f>VLOOKUP(C21,Sheet4!$A$1:$B$300,2,0)</f>
        <v>9210002398</v>
      </c>
      <c r="E21" s="63" t="s">
        <v>145</v>
      </c>
      <c r="F21" s="697">
        <f>VLOOKUP(C21,'chuyển xếp 2024'!$C$5:$W$328,17,0)</f>
        <v>7046000</v>
      </c>
      <c r="G21" s="697">
        <f>VLOOKUP(C21,'chuyển xếp 2024'!$C$5:$W$328,19,0)</f>
        <v>0</v>
      </c>
      <c r="H21" s="40" t="s">
        <v>32</v>
      </c>
      <c r="I21" s="40" t="s">
        <v>33</v>
      </c>
      <c r="J21" s="40" t="s">
        <v>34</v>
      </c>
      <c r="K21" s="40"/>
      <c r="L21" s="10" t="s">
        <v>1848</v>
      </c>
      <c r="M21" s="9">
        <v>30348</v>
      </c>
      <c r="N21" s="42">
        <v>40665</v>
      </c>
      <c r="O21" s="10" t="s">
        <v>36</v>
      </c>
      <c r="P21" s="10" t="s">
        <v>146</v>
      </c>
      <c r="Q21" s="10" t="str">
        <f t="shared" ca="1" si="0"/>
        <v xml:space="preserve">15 NĂM 3 THÁNG 17 NGÀY </v>
      </c>
      <c r="R21" s="33" t="s">
        <v>147</v>
      </c>
      <c r="S21" s="33" t="str">
        <f>VLOOKUP(C21,Sheet5!$B$2:$G$253,6,0)</f>
        <v>092083009975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43"/>
      <c r="AF21" s="43"/>
      <c r="AG21" s="50" t="s">
        <v>232</v>
      </c>
      <c r="AH21" s="44" t="s">
        <v>148</v>
      </c>
      <c r="AI21" s="50" t="s">
        <v>149</v>
      </c>
      <c r="AJ21" s="50" t="s">
        <v>150</v>
      </c>
      <c r="AK21" s="51" t="s">
        <v>151</v>
      </c>
      <c r="AL21" s="10" t="s">
        <v>50</v>
      </c>
      <c r="AM21" s="10" t="s">
        <v>152</v>
      </c>
      <c r="AN21" s="10" t="s">
        <v>60</v>
      </c>
      <c r="AO21" s="36">
        <f t="shared" ca="1" si="1"/>
        <v>43</v>
      </c>
    </row>
    <row r="22" spans="1:41" s="45" customFormat="1">
      <c r="A22" s="25">
        <f>IF(C22=0,"",SUBTOTAL(3,C$5:C22))</f>
        <v>18</v>
      </c>
      <c r="B22" s="27">
        <v>7</v>
      </c>
      <c r="C22" s="66" t="s">
        <v>174</v>
      </c>
      <c r="D22" s="27" t="str">
        <f>VLOOKUP(C22,Sheet4!$A$1:$B$300,2,0)</f>
        <v>7912294379</v>
      </c>
      <c r="E22" s="67" t="s">
        <v>175</v>
      </c>
      <c r="F22" s="697">
        <f>VLOOKUP(C22,'chuyển xếp 2024'!$C$5:$W$328,17,0)</f>
        <v>6647000</v>
      </c>
      <c r="G22" s="697">
        <f>VLOOKUP(C22,'chuyển xếp 2024'!$C$5:$W$328,19,0)</f>
        <v>0</v>
      </c>
      <c r="H22" s="40" t="s">
        <v>32</v>
      </c>
      <c r="I22" s="40" t="s">
        <v>33</v>
      </c>
      <c r="J22" s="40" t="s">
        <v>34</v>
      </c>
      <c r="K22" s="40"/>
      <c r="L22" s="10" t="s">
        <v>1848</v>
      </c>
      <c r="M22" s="9">
        <v>32620</v>
      </c>
      <c r="N22" s="42">
        <v>42370</v>
      </c>
      <c r="O22" s="10" t="s">
        <v>36</v>
      </c>
      <c r="P22" s="10" t="s">
        <v>176</v>
      </c>
      <c r="Q22" s="10" t="str">
        <f t="shared" ca="1" si="0"/>
        <v xml:space="preserve">10 NĂM 7 THÁNG 18 NGÀY </v>
      </c>
      <c r="R22" s="33" t="s">
        <v>177</v>
      </c>
      <c r="S22" s="33" t="str">
        <f>VLOOKUP(C22,Sheet5!$B$2:$G$253,6,0)</f>
        <v>086089010769</v>
      </c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43"/>
      <c r="AF22" s="43"/>
      <c r="AG22" s="50" t="s">
        <v>232</v>
      </c>
      <c r="AH22" s="44" t="s">
        <v>178</v>
      </c>
      <c r="AI22" s="50" t="s">
        <v>179</v>
      </c>
      <c r="AJ22" s="50" t="s">
        <v>180</v>
      </c>
      <c r="AK22" s="51" t="s">
        <v>181</v>
      </c>
      <c r="AL22" s="10" t="s">
        <v>182</v>
      </c>
      <c r="AM22" s="10" t="s">
        <v>72</v>
      </c>
      <c r="AN22" s="10" t="s">
        <v>60</v>
      </c>
      <c r="AO22" s="36">
        <f t="shared" ca="1" si="1"/>
        <v>37</v>
      </c>
    </row>
    <row r="23" spans="1:41" s="45" customFormat="1">
      <c r="A23" s="25">
        <f>IF(C23=0,"",SUBTOTAL(3,C$5:C23))</f>
        <v>19</v>
      </c>
      <c r="B23" s="27">
        <v>8</v>
      </c>
      <c r="C23" s="66" t="s">
        <v>183</v>
      </c>
      <c r="D23" s="27" t="str">
        <f>VLOOKUP(C23,Sheet4!$A$1:$B$300,2,0)</f>
        <v>9213008128</v>
      </c>
      <c r="E23" s="67" t="s">
        <v>184</v>
      </c>
      <c r="F23" s="697">
        <f>VLOOKUP(C23,'chuyển xếp 2024'!$C$5:$W$328,17,0)</f>
        <v>6647000</v>
      </c>
      <c r="G23" s="697">
        <f>VLOOKUP(C23,'chuyển xếp 2024'!$C$5:$W$328,19,0)</f>
        <v>0</v>
      </c>
      <c r="H23" s="53" t="s">
        <v>32</v>
      </c>
      <c r="I23" s="40" t="s">
        <v>33</v>
      </c>
      <c r="J23" s="40" t="s">
        <v>34</v>
      </c>
      <c r="K23" s="53"/>
      <c r="L23" s="10" t="s">
        <v>1848</v>
      </c>
      <c r="M23" s="9">
        <v>31643</v>
      </c>
      <c r="N23" s="42">
        <v>42156</v>
      </c>
      <c r="O23" s="10" t="s">
        <v>36</v>
      </c>
      <c r="P23" s="10" t="s">
        <v>185</v>
      </c>
      <c r="Q23" s="10" t="str">
        <f t="shared" ca="1" si="0"/>
        <v xml:space="preserve">11 NĂM 2 THÁNG 18 NGÀY </v>
      </c>
      <c r="R23" s="33" t="s">
        <v>186</v>
      </c>
      <c r="S23" s="33" t="str">
        <f>VLOOKUP(C23,Sheet5!$B$2:$G$253,6,0)</f>
        <v>093086003738</v>
      </c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43"/>
      <c r="AF23" s="43"/>
      <c r="AG23" s="50" t="s">
        <v>232</v>
      </c>
      <c r="AH23" s="44" t="s">
        <v>187</v>
      </c>
      <c r="AI23" s="50" t="s">
        <v>188</v>
      </c>
      <c r="AJ23" s="50" t="s">
        <v>189</v>
      </c>
      <c r="AK23" s="52"/>
      <c r="AL23" s="68" t="s">
        <v>50</v>
      </c>
      <c r="AM23" s="68" t="s">
        <v>190</v>
      </c>
      <c r="AN23" s="10" t="s">
        <v>60</v>
      </c>
      <c r="AO23" s="36">
        <f t="shared" ca="1" si="1"/>
        <v>40</v>
      </c>
    </row>
    <row r="24" spans="1:41" s="45" customFormat="1">
      <c r="A24" s="25">
        <f>IF(C24=0,"",SUBTOTAL(3,C$5:C24))</f>
        <v>20</v>
      </c>
      <c r="B24" s="27">
        <v>9</v>
      </c>
      <c r="C24" s="66" t="s">
        <v>191</v>
      </c>
      <c r="D24" s="27" t="str">
        <f>VLOOKUP(C24,Sheet4!$A$1:$B$300,2,0)</f>
        <v>9216001664</v>
      </c>
      <c r="E24" s="67" t="s">
        <v>192</v>
      </c>
      <c r="F24" s="697">
        <f>VLOOKUP(C24,'chuyển xếp 2024'!$C$5:$W$328,17,0)</f>
        <v>7046000</v>
      </c>
      <c r="G24" s="697">
        <f>VLOOKUP(C24,'chuyển xếp 2024'!$C$5:$W$328,19,0)</f>
        <v>0</v>
      </c>
      <c r="H24" s="40" t="s">
        <v>32</v>
      </c>
      <c r="I24" s="40" t="s">
        <v>33</v>
      </c>
      <c r="J24" s="40" t="s">
        <v>34</v>
      </c>
      <c r="K24" s="40"/>
      <c r="L24" s="10" t="s">
        <v>1848</v>
      </c>
      <c r="M24" s="9">
        <v>34633</v>
      </c>
      <c r="N24" s="42">
        <v>42370</v>
      </c>
      <c r="O24" s="10" t="s">
        <v>36</v>
      </c>
      <c r="P24" s="10" t="s">
        <v>193</v>
      </c>
      <c r="Q24" s="10" t="str">
        <f t="shared" ca="1" si="0"/>
        <v xml:space="preserve">10 NĂM 7 THÁNG 18 NGÀY </v>
      </c>
      <c r="R24" s="33" t="s">
        <v>194</v>
      </c>
      <c r="S24" s="33" t="str">
        <f>VLOOKUP(C24,Sheet5!$B$2:$G$253,6,0)</f>
        <v>092094005136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43"/>
      <c r="AF24" s="43"/>
      <c r="AG24" s="50" t="s">
        <v>232</v>
      </c>
      <c r="AH24" s="44" t="s">
        <v>92</v>
      </c>
      <c r="AI24" s="50" t="s">
        <v>195</v>
      </c>
      <c r="AJ24" s="50" t="s">
        <v>195</v>
      </c>
      <c r="AK24" s="52"/>
      <c r="AL24" s="10" t="s">
        <v>93</v>
      </c>
      <c r="AM24" s="10" t="s">
        <v>196</v>
      </c>
      <c r="AN24" s="10" t="s">
        <v>60</v>
      </c>
      <c r="AO24" s="36">
        <f t="shared" ca="1" si="1"/>
        <v>31</v>
      </c>
    </row>
    <row r="25" spans="1:41" s="45" customFormat="1">
      <c r="A25" s="25">
        <f>IF(C25=0,"",SUBTOTAL(3,C$5:C25))</f>
        <v>21</v>
      </c>
      <c r="B25" s="27">
        <v>10</v>
      </c>
      <c r="C25" s="66" t="s">
        <v>204</v>
      </c>
      <c r="D25" s="27" t="str">
        <f>VLOOKUP(C25,Sheet4!$A$1:$B$300,2,0)</f>
        <v>9222306746</v>
      </c>
      <c r="E25" s="67" t="s">
        <v>205</v>
      </c>
      <c r="F25" s="697">
        <f>VLOOKUP(C25,'chuyển xếp 2024'!$C$5:$W$328,17,0)</f>
        <v>6647000</v>
      </c>
      <c r="G25" s="697">
        <f>VLOOKUP(C25,'chuyển xếp 2024'!$C$5:$W$328,19,0)</f>
        <v>0</v>
      </c>
      <c r="H25" s="40" t="s">
        <v>32</v>
      </c>
      <c r="I25" s="40" t="s">
        <v>33</v>
      </c>
      <c r="J25" s="40" t="s">
        <v>34</v>
      </c>
      <c r="K25" s="53"/>
      <c r="L25" s="10" t="s">
        <v>1848</v>
      </c>
      <c r="M25" s="43">
        <v>33917</v>
      </c>
      <c r="N25" s="43">
        <v>43405</v>
      </c>
      <c r="O25" s="53" t="s">
        <v>36</v>
      </c>
      <c r="P25" s="50" t="s">
        <v>206</v>
      </c>
      <c r="Q25" s="10" t="str">
        <f t="shared" ca="1" si="0"/>
        <v xml:space="preserve">7 NĂM 9 THÁNG 18 NGÀY </v>
      </c>
      <c r="R25" s="33" t="s">
        <v>207</v>
      </c>
      <c r="S25" s="33" t="str">
        <f>VLOOKUP(C25,Sheet5!$B$2:$G$253,6,0)</f>
        <v>092092010946</v>
      </c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43"/>
      <c r="AF25" s="43"/>
      <c r="AG25" s="50" t="s">
        <v>232</v>
      </c>
      <c r="AH25" s="44" t="s">
        <v>208</v>
      </c>
      <c r="AI25" s="50" t="s">
        <v>209</v>
      </c>
      <c r="AJ25" s="50"/>
      <c r="AK25" s="52"/>
      <c r="AL25" s="50" t="s">
        <v>50</v>
      </c>
      <c r="AM25" s="50" t="s">
        <v>107</v>
      </c>
      <c r="AN25" s="10" t="s">
        <v>203</v>
      </c>
      <c r="AO25" s="36">
        <f t="shared" ca="1" si="1"/>
        <v>33</v>
      </c>
    </row>
    <row r="26" spans="1:41" s="45" customFormat="1">
      <c r="A26" s="25">
        <f>IF(C26=0,"",SUBTOTAL(3,C$5:C26))</f>
        <v>22</v>
      </c>
      <c r="B26" s="27">
        <v>11</v>
      </c>
      <c r="C26" s="66" t="s">
        <v>214</v>
      </c>
      <c r="D26" s="27" t="str">
        <f>VLOOKUP(C26,Sheet4!$A$1:$B$300,2,0)</f>
        <v>8721755467</v>
      </c>
      <c r="E26" s="67" t="s">
        <v>215</v>
      </c>
      <c r="F26" s="697">
        <f>VLOOKUP(C26,'chuyển xếp 2024'!$C$5:$W$328,17,0)</f>
        <v>6647000</v>
      </c>
      <c r="G26" s="697">
        <f>VLOOKUP(C26,'chuyển xếp 2024'!$C$5:$W$328,19,0)</f>
        <v>0</v>
      </c>
      <c r="H26" s="40" t="s">
        <v>32</v>
      </c>
      <c r="I26" s="40" t="s">
        <v>33</v>
      </c>
      <c r="J26" s="40" t="s">
        <v>34</v>
      </c>
      <c r="K26" s="40"/>
      <c r="L26" s="10" t="s">
        <v>1848</v>
      </c>
      <c r="M26" s="43">
        <v>35117</v>
      </c>
      <c r="N26" s="43">
        <v>44044</v>
      </c>
      <c r="O26" s="53" t="s">
        <v>36</v>
      </c>
      <c r="P26" s="50" t="s">
        <v>216</v>
      </c>
      <c r="Q26" s="10" t="str">
        <f t="shared" ca="1" si="0"/>
        <v xml:space="preserve">6 NĂM 0 THÁNG 18 NGÀY </v>
      </c>
      <c r="R26" s="50">
        <v>341792633</v>
      </c>
      <c r="S26" s="33" t="str">
        <f>VLOOKUP(C26,Sheet5!$B$2:$G$253,6,0)</f>
        <v>089096016279</v>
      </c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43">
        <v>40840</v>
      </c>
      <c r="AF26" s="43"/>
      <c r="AG26" s="50" t="s">
        <v>232</v>
      </c>
      <c r="AH26" s="44" t="s">
        <v>217</v>
      </c>
      <c r="AI26" s="50" t="s">
        <v>218</v>
      </c>
      <c r="AJ26" s="50" t="s">
        <v>219</v>
      </c>
      <c r="AK26" s="52"/>
      <c r="AL26" s="10" t="s">
        <v>50</v>
      </c>
      <c r="AM26" s="10" t="s">
        <v>220</v>
      </c>
      <c r="AN26" s="10" t="s">
        <v>60</v>
      </c>
      <c r="AO26" s="36">
        <f t="shared" ca="1" si="1"/>
        <v>30</v>
      </c>
    </row>
    <row r="27" spans="1:41" s="45" customFormat="1">
      <c r="A27" s="25">
        <f>IF(C27=0,"",SUBTOTAL(3,C$5:C27))</f>
        <v>23</v>
      </c>
      <c r="B27" s="27">
        <v>12</v>
      </c>
      <c r="C27" s="66" t="s">
        <v>221</v>
      </c>
      <c r="D27" s="27" t="str">
        <f>VLOOKUP(C27,Sheet4!$A$1:$B$300,2,0)</f>
        <v>9216023766</v>
      </c>
      <c r="E27" s="67" t="s">
        <v>222</v>
      </c>
      <c r="F27" s="697">
        <f>VLOOKUP(C27,'chuyển xếp 2024'!$C$5:$W$328,17,0)</f>
        <v>7105000</v>
      </c>
      <c r="G27" s="697">
        <f>VLOOKUP(C27,'chuyển xếp 2024'!$C$5:$W$328,19,0)</f>
        <v>2365000</v>
      </c>
      <c r="H27" s="40" t="s">
        <v>32</v>
      </c>
      <c r="I27" s="40" t="s">
        <v>33</v>
      </c>
      <c r="J27" s="40" t="s">
        <v>34</v>
      </c>
      <c r="K27" s="40" t="s">
        <v>64</v>
      </c>
      <c r="L27" s="10" t="s">
        <v>1848</v>
      </c>
      <c r="M27" s="43">
        <v>33633</v>
      </c>
      <c r="N27" s="42">
        <v>42736</v>
      </c>
      <c r="O27" s="53" t="s">
        <v>36</v>
      </c>
      <c r="P27" s="10" t="s">
        <v>223</v>
      </c>
      <c r="Q27" s="10" t="str">
        <f t="shared" ca="1" si="0"/>
        <v xml:space="preserve">9 NĂM 7 THÁNG 18 NGÀY </v>
      </c>
      <c r="R27" s="33" t="s">
        <v>224</v>
      </c>
      <c r="S27" s="33" t="str">
        <f>VLOOKUP(C27,Sheet5!$B$2:$G$253,6,0)</f>
        <v>087092017349</v>
      </c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43"/>
      <c r="AF27" s="43"/>
      <c r="AG27" s="50" t="s">
        <v>232</v>
      </c>
      <c r="AH27" s="44" t="s">
        <v>225</v>
      </c>
      <c r="AI27" s="50" t="s">
        <v>226</v>
      </c>
      <c r="AJ27" s="71" t="s">
        <v>226</v>
      </c>
      <c r="AK27" s="51" t="s">
        <v>227</v>
      </c>
      <c r="AL27" s="10" t="s">
        <v>50</v>
      </c>
      <c r="AM27" s="10" t="s">
        <v>72</v>
      </c>
      <c r="AN27" s="10" t="s">
        <v>60</v>
      </c>
      <c r="AO27" s="36">
        <f t="shared" ca="1" si="1"/>
        <v>34</v>
      </c>
    </row>
    <row r="28" spans="1:41" s="45" customFormat="1">
      <c r="A28" s="25">
        <f>IF(C28=0,"",SUBTOTAL(3,C$5:C28))</f>
        <v>24</v>
      </c>
      <c r="B28" s="27">
        <v>13</v>
      </c>
      <c r="C28" s="66" t="s">
        <v>228</v>
      </c>
      <c r="D28" s="27" t="str">
        <f>VLOOKUP(C28,Sheet4!$A$1:$B$300,2,0)</f>
        <v>9222451383</v>
      </c>
      <c r="E28" s="67" t="s">
        <v>229</v>
      </c>
      <c r="F28" s="697">
        <f>VLOOKUP(C28,'chuyển xếp 2024'!$C$5:$W$328,17,0)</f>
        <v>5466000</v>
      </c>
      <c r="G28" s="697">
        <f>VLOOKUP(C28,'chuyển xếp 2024'!$C$5:$W$328,19,0)</f>
        <v>0</v>
      </c>
      <c r="H28" s="40" t="s">
        <v>63</v>
      </c>
      <c r="I28" s="40" t="s">
        <v>33</v>
      </c>
      <c r="J28" s="40" t="s">
        <v>34</v>
      </c>
      <c r="K28" s="40"/>
      <c r="L28" s="10" t="s">
        <v>1848</v>
      </c>
      <c r="M28" s="43">
        <v>35524</v>
      </c>
      <c r="N28" s="42">
        <v>44805</v>
      </c>
      <c r="O28" s="53" t="s">
        <v>36</v>
      </c>
      <c r="P28" s="10" t="s">
        <v>230</v>
      </c>
      <c r="Q28" s="10" t="str">
        <f t="shared" ca="1" si="0"/>
        <v xml:space="preserve">3 NĂM 11 THÁNG 18 NGÀY </v>
      </c>
      <c r="R28" s="60" t="s">
        <v>231</v>
      </c>
      <c r="S28" s="33" t="str">
        <f>VLOOKUP(C28,Sheet5!$B$2:$G$253,6,0)</f>
        <v>092197011285</v>
      </c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43">
        <v>44440</v>
      </c>
      <c r="AF28" s="43"/>
      <c r="AG28" s="50" t="s">
        <v>232</v>
      </c>
      <c r="AH28" s="44" t="s">
        <v>233</v>
      </c>
      <c r="AI28" s="50" t="s">
        <v>234</v>
      </c>
      <c r="AJ28" s="50" t="s">
        <v>234</v>
      </c>
      <c r="AK28" s="51" t="s">
        <v>235</v>
      </c>
      <c r="AL28" s="10" t="s">
        <v>130</v>
      </c>
      <c r="AM28" s="10" t="s">
        <v>236</v>
      </c>
      <c r="AN28" s="10" t="s">
        <v>60</v>
      </c>
      <c r="AO28" s="36">
        <f t="shared" ca="1" si="1"/>
        <v>29</v>
      </c>
    </row>
    <row r="29" spans="1:41" s="45" customFormat="1">
      <c r="A29" s="25">
        <f>IF(C29=0,"",SUBTOTAL(3,C$5:C29))</f>
        <v>25</v>
      </c>
      <c r="B29" s="27">
        <v>14</v>
      </c>
      <c r="C29" s="66" t="s">
        <v>237</v>
      </c>
      <c r="D29" s="27" t="str">
        <f>VLOOKUP(C29,Sheet4!$A$1:$B$300,2,0)</f>
        <v>9208016265</v>
      </c>
      <c r="E29" s="67" t="s">
        <v>238</v>
      </c>
      <c r="F29" s="697" t="e">
        <f>VLOOKUP(C29,'chuyển xếp 2024'!$C$5:$W$328,17,0)</f>
        <v>#N/A</v>
      </c>
      <c r="G29" s="697" t="e">
        <f>VLOOKUP(C29,'chuyển xếp 2024'!$C$5:$W$328,19,0)</f>
        <v>#N/A</v>
      </c>
      <c r="H29" s="72" t="s">
        <v>32</v>
      </c>
      <c r="I29" s="40" t="s">
        <v>33</v>
      </c>
      <c r="J29" s="40" t="s">
        <v>34</v>
      </c>
      <c r="K29" s="72"/>
      <c r="L29" s="10" t="s">
        <v>1848</v>
      </c>
      <c r="M29" s="9">
        <v>30482</v>
      </c>
      <c r="N29" s="42">
        <v>44866</v>
      </c>
      <c r="O29" s="53" t="s">
        <v>36</v>
      </c>
      <c r="P29" s="10" t="s">
        <v>239</v>
      </c>
      <c r="Q29" s="10" t="str">
        <f t="shared" ca="1" si="0"/>
        <v xml:space="preserve">3 NĂM 9 THÁNG 18 NGÀY </v>
      </c>
      <c r="R29" s="60" t="s">
        <v>240</v>
      </c>
      <c r="S29" s="33" t="str">
        <f>VLOOKUP(C29,Sheet5!$B$2:$G$253,6,0)</f>
        <v>086083000292</v>
      </c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43">
        <v>44326</v>
      </c>
      <c r="AF29" s="43"/>
      <c r="AG29" s="50" t="s">
        <v>232</v>
      </c>
      <c r="AH29" s="44" t="s">
        <v>241</v>
      </c>
      <c r="AI29" s="44" t="s">
        <v>242</v>
      </c>
      <c r="AJ29" s="44" t="s">
        <v>242</v>
      </c>
      <c r="AK29" s="51"/>
      <c r="AL29" s="10" t="s">
        <v>50</v>
      </c>
      <c r="AM29" s="10" t="s">
        <v>72</v>
      </c>
      <c r="AN29" s="10" t="s">
        <v>60</v>
      </c>
      <c r="AO29" s="36">
        <f t="shared" ca="1" si="1"/>
        <v>43</v>
      </c>
    </row>
    <row r="30" spans="1:41" s="36" customFormat="1">
      <c r="A30" s="25">
        <f>IF(C30=0,"",SUBTOTAL(3,C$5:C30))</f>
        <v>26</v>
      </c>
      <c r="B30" s="27">
        <v>15</v>
      </c>
      <c r="C30" s="66" t="s">
        <v>1842</v>
      </c>
      <c r="D30" s="27" t="str">
        <f>VLOOKUP(C30,Sheet4!$A$1:$B$300,2,0)</f>
        <v>8922957383</v>
      </c>
      <c r="E30" s="67" t="s">
        <v>1844</v>
      </c>
      <c r="F30" s="697">
        <f>VLOOKUP(C30,'chuyển xếp 2024'!$C$5:$W$328,17,0)</f>
        <v>6271000</v>
      </c>
      <c r="G30" s="697">
        <f>VLOOKUP(C30,'chuyển xếp 2024'!$C$5:$W$328,19,0)</f>
        <v>0</v>
      </c>
      <c r="H30" s="329" t="s">
        <v>32</v>
      </c>
      <c r="I30" s="63" t="s">
        <v>33</v>
      </c>
      <c r="J30" s="63" t="s">
        <v>34</v>
      </c>
      <c r="K30" s="329"/>
      <c r="L30" s="56" t="s">
        <v>1848</v>
      </c>
      <c r="M30" s="106">
        <v>35231</v>
      </c>
      <c r="N30" s="107">
        <v>45113</v>
      </c>
      <c r="O30" s="53" t="s">
        <v>36</v>
      </c>
      <c r="P30" s="56" t="s">
        <v>1845</v>
      </c>
      <c r="Q30" s="56" t="str">
        <f t="shared" ca="1" si="0"/>
        <v xml:space="preserve">3 NĂM 1 THÁNG 13 NGÀY </v>
      </c>
      <c r="R30" s="74" t="s">
        <v>1846</v>
      </c>
      <c r="S30" s="33" t="s">
        <v>1846</v>
      </c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75">
        <v>44421</v>
      </c>
      <c r="AF30" s="75"/>
      <c r="AG30" s="46" t="s">
        <v>232</v>
      </c>
      <c r="AH30" s="108" t="s">
        <v>1847</v>
      </c>
      <c r="AI30" s="108" t="s">
        <v>1847</v>
      </c>
      <c r="AJ30" s="108" t="s">
        <v>1847</v>
      </c>
      <c r="AK30" s="332"/>
      <c r="AL30" s="56" t="s">
        <v>50</v>
      </c>
      <c r="AM30" s="56"/>
      <c r="AN30" s="56" t="s">
        <v>60</v>
      </c>
      <c r="AO30" s="36">
        <f t="shared" ca="1" si="1"/>
        <v>30</v>
      </c>
    </row>
    <row r="31" spans="1:41" s="36" customFormat="1">
      <c r="A31" s="25">
        <f>IF(C31=0,"",SUBTOTAL(3,C$5:C31))</f>
        <v>27</v>
      </c>
      <c r="B31" s="27">
        <v>16</v>
      </c>
      <c r="C31" s="66" t="s">
        <v>1958</v>
      </c>
      <c r="D31" s="27" t="str">
        <f>VLOOKUP(C31,Sheet4!$A$1:$B$300,2,0)</f>
        <v>9215010335</v>
      </c>
      <c r="E31" s="67" t="s">
        <v>1873</v>
      </c>
      <c r="F31" s="697" t="e">
        <f>VLOOKUP(C31,'chuyển xếp 2024'!$C$5:$W$328,17,0)</f>
        <v>#N/A</v>
      </c>
      <c r="G31" s="697" t="e">
        <f>VLOOKUP(C31,'chuyển xếp 2024'!$C$5:$W$328,19,0)</f>
        <v>#N/A</v>
      </c>
      <c r="H31" s="329" t="s">
        <v>32</v>
      </c>
      <c r="I31" s="63" t="s">
        <v>33</v>
      </c>
      <c r="J31" s="63" t="s">
        <v>34</v>
      </c>
      <c r="K31" s="329"/>
      <c r="L31" s="56" t="s">
        <v>1848</v>
      </c>
      <c r="M31" s="621">
        <v>33370</v>
      </c>
      <c r="N31" s="621">
        <v>45231</v>
      </c>
      <c r="O31" s="53" t="s">
        <v>36</v>
      </c>
      <c r="P31" s="56" t="s">
        <v>1967</v>
      </c>
      <c r="Q31" s="56" t="str">
        <f t="shared" ca="1" si="0"/>
        <v xml:space="preserve">2 NĂM 9 THÁNG 18 NGÀY </v>
      </c>
      <c r="R31" s="523" t="s">
        <v>1968</v>
      </c>
      <c r="S31" s="33" t="s">
        <v>1968</v>
      </c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75">
        <v>44318</v>
      </c>
      <c r="AF31" s="75"/>
      <c r="AG31" s="46" t="s">
        <v>232</v>
      </c>
      <c r="AH31" s="108" t="s">
        <v>1969</v>
      </c>
      <c r="AI31" s="108" t="s">
        <v>1970</v>
      </c>
      <c r="AJ31" s="108" t="s">
        <v>1970</v>
      </c>
      <c r="AK31" s="332"/>
      <c r="AL31" s="56" t="s">
        <v>50</v>
      </c>
      <c r="AM31" s="56" t="s">
        <v>1971</v>
      </c>
      <c r="AN31" s="56" t="s">
        <v>60</v>
      </c>
      <c r="AO31" s="36">
        <f t="shared" ca="1" si="1"/>
        <v>35</v>
      </c>
    </row>
    <row r="32" spans="1:41" s="45" customFormat="1" ht="16.5" customHeight="1">
      <c r="A32" s="25">
        <f>IF(C32=0,"",SUBTOTAL(3,C$5:C32))</f>
        <v>28</v>
      </c>
      <c r="B32" s="27">
        <v>17</v>
      </c>
      <c r="C32" s="39" t="s">
        <v>359</v>
      </c>
      <c r="D32" s="27" t="str">
        <f>VLOOKUP(C32,Sheet4!$A$1:$B$300,2,0)</f>
        <v>9214000894</v>
      </c>
      <c r="E32" s="63" t="s">
        <v>360</v>
      </c>
      <c r="F32" s="697">
        <f>VLOOKUP(C32,'chuyển xếp 2024'!$C$5:$W$328,17,0)</f>
        <v>6785000</v>
      </c>
      <c r="G32" s="697">
        <f>VLOOKUP(C32,'chuyển xếp 2024'!$C$5:$W$328,19,0)</f>
        <v>0</v>
      </c>
      <c r="H32" s="10" t="s">
        <v>32</v>
      </c>
      <c r="I32" s="40" t="s">
        <v>33</v>
      </c>
      <c r="J32" s="40" t="s">
        <v>34</v>
      </c>
      <c r="K32" s="10"/>
      <c r="L32" s="10" t="s">
        <v>339</v>
      </c>
      <c r="M32" s="9">
        <v>32488</v>
      </c>
      <c r="N32" s="42">
        <v>41641</v>
      </c>
      <c r="O32" s="10" t="s">
        <v>36</v>
      </c>
      <c r="P32" s="10" t="s">
        <v>361</v>
      </c>
      <c r="Q32" s="10" t="str">
        <f t="shared" ca="1" si="0"/>
        <v xml:space="preserve">12 NĂM 7 THÁNG 17 NGÀY </v>
      </c>
      <c r="R32" s="60" t="s">
        <v>1536</v>
      </c>
      <c r="S32" s="33" t="str">
        <f>VLOOKUP(C32,Sheet5!$B$2:$G$253,6,0)</f>
        <v>092088000675</v>
      </c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43">
        <v>42299</v>
      </c>
      <c r="AF32" s="43"/>
      <c r="AG32" s="50" t="s">
        <v>232</v>
      </c>
      <c r="AH32" s="44" t="s">
        <v>362</v>
      </c>
      <c r="AI32" s="50" t="s">
        <v>363</v>
      </c>
      <c r="AJ32" s="50" t="s">
        <v>364</v>
      </c>
      <c r="AK32" s="52"/>
      <c r="AL32" s="10" t="s">
        <v>50</v>
      </c>
      <c r="AM32" s="10" t="s">
        <v>59</v>
      </c>
      <c r="AN32" s="10" t="s">
        <v>349</v>
      </c>
      <c r="AO32" s="36">
        <f t="shared" ca="1" si="1"/>
        <v>37</v>
      </c>
    </row>
    <row r="33" spans="1:41" s="36" customFormat="1">
      <c r="A33" s="25">
        <f>IF(C33=0,"",SUBTOTAL(3,C$5:C33))</f>
        <v>29</v>
      </c>
      <c r="B33" s="27">
        <v>18</v>
      </c>
      <c r="C33" s="66" t="s">
        <v>2700</v>
      </c>
      <c r="D33" s="27"/>
      <c r="E33" s="67" t="s">
        <v>2701</v>
      </c>
      <c r="F33" s="697">
        <v>5955000</v>
      </c>
      <c r="G33" s="697"/>
      <c r="H33" s="329" t="s">
        <v>32</v>
      </c>
      <c r="I33" s="63" t="s">
        <v>33</v>
      </c>
      <c r="J33" s="63" t="s">
        <v>34</v>
      </c>
      <c r="K33" s="329"/>
      <c r="L33" s="56" t="s">
        <v>1848</v>
      </c>
      <c r="M33" s="621">
        <v>31692</v>
      </c>
      <c r="N33" s="621">
        <v>45627</v>
      </c>
      <c r="O33" s="56" t="s">
        <v>117</v>
      </c>
      <c r="P33" s="56" t="s">
        <v>2703</v>
      </c>
      <c r="Q33" s="56" t="str">
        <f t="shared" ca="1" si="0"/>
        <v xml:space="preserve">1 NĂM 8 THÁNG 18 NGÀY </v>
      </c>
      <c r="R33" s="523" t="s">
        <v>2704</v>
      </c>
      <c r="S33" s="33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75">
        <v>44205</v>
      </c>
      <c r="AF33" s="75"/>
      <c r="AG33" s="46" t="s">
        <v>232</v>
      </c>
      <c r="AH33" s="108" t="s">
        <v>2705</v>
      </c>
      <c r="AI33" s="108" t="s">
        <v>2706</v>
      </c>
      <c r="AJ33" s="108" t="s">
        <v>2705</v>
      </c>
      <c r="AK33" s="332" t="s">
        <v>2707</v>
      </c>
      <c r="AL33" s="56" t="s">
        <v>50</v>
      </c>
      <c r="AM33" s="56" t="s">
        <v>220</v>
      </c>
      <c r="AN33" s="56" t="s">
        <v>60</v>
      </c>
      <c r="AO33" s="36">
        <f t="shared" ca="1" si="1"/>
        <v>39</v>
      </c>
    </row>
    <row r="34" spans="1:41" s="37" customFormat="1">
      <c r="A34" s="25">
        <f>IF(C34=0,"",SUBTOTAL(3,C$5:C34))</f>
        <v>30</v>
      </c>
      <c r="B34" s="27">
        <v>1</v>
      </c>
      <c r="C34" s="27" t="s">
        <v>243</v>
      </c>
      <c r="D34" s="27" t="str">
        <f>VLOOKUP(C34,Sheet4!$A$1:$B$300,2,0)</f>
        <v>5803003379</v>
      </c>
      <c r="E34" s="63" t="s">
        <v>244</v>
      </c>
      <c r="F34" s="697">
        <f>VLOOKUP(C34,'chuyển xếp 2024'!$C$5:$W$328,17,0)</f>
        <v>19950000</v>
      </c>
      <c r="G34" s="697">
        <f>VLOOKUP(C34,'chuyển xếp 2024'!$C$5:$W$328,19,0)</f>
        <v>0</v>
      </c>
      <c r="H34" s="28" t="s">
        <v>32</v>
      </c>
      <c r="I34" s="28" t="s">
        <v>33</v>
      </c>
      <c r="J34" s="28" t="s">
        <v>34</v>
      </c>
      <c r="K34" s="28" t="s">
        <v>245</v>
      </c>
      <c r="L34" s="32" t="s">
        <v>246</v>
      </c>
      <c r="M34" s="30">
        <v>28767</v>
      </c>
      <c r="N34" s="31">
        <v>39265</v>
      </c>
      <c r="O34" s="32" t="s">
        <v>36</v>
      </c>
      <c r="P34" s="32" t="s">
        <v>247</v>
      </c>
      <c r="Q34" s="32" t="str">
        <f t="shared" ca="1" si="0"/>
        <v xml:space="preserve">19 NĂM 1 THÁNG 17 NGÀY </v>
      </c>
      <c r="R34" s="33" t="s">
        <v>248</v>
      </c>
      <c r="S34" s="33" t="str">
        <f>VLOOKUP(C34,Sheet5!$B$2:$G$253,6,0)</f>
        <v>082078026532</v>
      </c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4"/>
      <c r="AF34" s="34"/>
      <c r="AG34" s="50" t="s">
        <v>232</v>
      </c>
      <c r="AH34" s="35" t="s">
        <v>249</v>
      </c>
      <c r="AI34" s="48" t="s">
        <v>250</v>
      </c>
      <c r="AJ34" s="48" t="s">
        <v>251</v>
      </c>
      <c r="AK34" s="73"/>
      <c r="AL34" s="32" t="s">
        <v>50</v>
      </c>
      <c r="AM34" s="32" t="s">
        <v>81</v>
      </c>
      <c r="AN34" s="32" t="s">
        <v>60</v>
      </c>
      <c r="AO34" s="36">
        <f t="shared" ca="1" si="1"/>
        <v>47</v>
      </c>
    </row>
    <row r="35" spans="1:41" s="62" customFormat="1">
      <c r="A35" s="25">
        <f>IF(C35=0,"",SUBTOTAL(3,C$5:C35))</f>
        <v>31</v>
      </c>
      <c r="B35" s="25">
        <v>2</v>
      </c>
      <c r="C35" s="39" t="s">
        <v>259</v>
      </c>
      <c r="D35" s="27" t="str">
        <f>VLOOKUP(C35,Sheet4!$A$1:$B$300,2,0)</f>
        <v>9210009440</v>
      </c>
      <c r="E35" s="63" t="s">
        <v>260</v>
      </c>
      <c r="F35" s="697">
        <f>VLOOKUP(C35,'chuyển xếp 2024'!$C$5:$W$328,17,0)</f>
        <v>7673000</v>
      </c>
      <c r="G35" s="697">
        <f>VLOOKUP(C35,'chuyển xếp 2024'!$C$5:$W$328,19,0)</f>
        <v>1892000</v>
      </c>
      <c r="H35" s="40" t="s">
        <v>63</v>
      </c>
      <c r="I35" s="40" t="s">
        <v>33</v>
      </c>
      <c r="J35" s="40" t="s">
        <v>34</v>
      </c>
      <c r="K35" s="40"/>
      <c r="L35" s="10" t="s">
        <v>246</v>
      </c>
      <c r="M35" s="9">
        <v>31943</v>
      </c>
      <c r="N35" s="42">
        <v>40340</v>
      </c>
      <c r="O35" s="10" t="s">
        <v>36</v>
      </c>
      <c r="P35" s="10" t="s">
        <v>261</v>
      </c>
      <c r="Q35" s="10" t="str">
        <f t="shared" ca="1" si="0"/>
        <v xml:space="preserve">16 NĂM 2 THÁNG 8 NGÀY </v>
      </c>
      <c r="R35" s="33" t="s">
        <v>262</v>
      </c>
      <c r="S35" s="33" t="str">
        <f>VLOOKUP(C35,Sheet5!$B$2:$G$253,6,0)</f>
        <v>092187005527</v>
      </c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43"/>
      <c r="AF35" s="43"/>
      <c r="AG35" s="50" t="s">
        <v>232</v>
      </c>
      <c r="AH35" s="44" t="s">
        <v>168</v>
      </c>
      <c r="AI35" s="50" t="s">
        <v>263</v>
      </c>
      <c r="AJ35" s="50" t="s">
        <v>263</v>
      </c>
      <c r="AK35" s="52"/>
      <c r="AL35" s="10" t="s">
        <v>50</v>
      </c>
      <c r="AM35" s="10" t="s">
        <v>51</v>
      </c>
      <c r="AN35" s="10" t="s">
        <v>60</v>
      </c>
      <c r="AO35" s="36">
        <f t="shared" ca="1" si="1"/>
        <v>39</v>
      </c>
    </row>
    <row r="36" spans="1:41" s="62" customFormat="1">
      <c r="A36" s="25">
        <f>IF(C36=0,"",SUBTOTAL(3,C$5:C36))</f>
        <v>32</v>
      </c>
      <c r="B36" s="25">
        <v>3</v>
      </c>
      <c r="C36" s="39" t="s">
        <v>264</v>
      </c>
      <c r="D36" s="27" t="str">
        <f>VLOOKUP(C36,Sheet4!$A$1:$B$300,2,0)</f>
        <v>9211007268</v>
      </c>
      <c r="E36" s="56" t="s">
        <v>265</v>
      </c>
      <c r="F36" s="697">
        <f>VLOOKUP(C36,'chuyển xếp 2024'!$C$5:$W$328,17,0)</f>
        <v>5903000</v>
      </c>
      <c r="G36" s="697">
        <f>VLOOKUP(C36,'chuyển xếp 2024'!$C$5:$W$328,19,0)</f>
        <v>473000</v>
      </c>
      <c r="H36" s="40" t="s">
        <v>63</v>
      </c>
      <c r="I36" s="10" t="s">
        <v>33</v>
      </c>
      <c r="J36" s="10" t="s">
        <v>34</v>
      </c>
      <c r="K36" s="10"/>
      <c r="L36" s="10" t="s">
        <v>246</v>
      </c>
      <c r="M36" s="9">
        <v>32193</v>
      </c>
      <c r="N36" s="42">
        <v>40634</v>
      </c>
      <c r="O36" s="10" t="s">
        <v>36</v>
      </c>
      <c r="P36" s="10" t="s">
        <v>266</v>
      </c>
      <c r="Q36" s="10" t="str">
        <f t="shared" ca="1" si="0"/>
        <v xml:space="preserve">15 NĂM 4 THÁNG 18 NGÀY </v>
      </c>
      <c r="R36" s="60" t="s">
        <v>267</v>
      </c>
      <c r="S36" s="33" t="str">
        <f>VLOOKUP(C36,Sheet5!$B$2:$G$253,6,0)</f>
        <v>051188000559</v>
      </c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43">
        <v>43685</v>
      </c>
      <c r="AF36" s="43"/>
      <c r="AG36" s="50" t="s">
        <v>232</v>
      </c>
      <c r="AH36" s="44" t="s">
        <v>268</v>
      </c>
      <c r="AI36" s="50" t="s">
        <v>269</v>
      </c>
      <c r="AJ36" s="50" t="s">
        <v>269</v>
      </c>
      <c r="AK36" s="52"/>
      <c r="AL36" s="10" t="s">
        <v>93</v>
      </c>
      <c r="AM36" s="10" t="s">
        <v>100</v>
      </c>
      <c r="AN36" s="10" t="s">
        <v>60</v>
      </c>
      <c r="AO36" s="36">
        <f t="shared" ca="1" si="1"/>
        <v>38</v>
      </c>
    </row>
    <row r="37" spans="1:41" s="62" customFormat="1">
      <c r="A37" s="25">
        <f>IF(C37=0,"",SUBTOTAL(3,C$5:C37))</f>
        <v>33</v>
      </c>
      <c r="B37" s="25">
        <v>4</v>
      </c>
      <c r="C37" s="52" t="s">
        <v>274</v>
      </c>
      <c r="D37" s="27" t="str">
        <f>VLOOKUP(C37,Sheet4!$A$1:$B$300,2,0)</f>
        <v>9221280985</v>
      </c>
      <c r="E37" s="46" t="s">
        <v>275</v>
      </c>
      <c r="F37" s="697">
        <f>VLOOKUP(C37,'chuyển xếp 2024'!$C$5:$W$328,17,0)</f>
        <v>7105000</v>
      </c>
      <c r="G37" s="697">
        <f>VLOOKUP(C37,'chuyển xếp 2024'!$C$5:$W$328,19,0)</f>
        <v>0</v>
      </c>
      <c r="H37" s="40" t="s">
        <v>63</v>
      </c>
      <c r="I37" s="10" t="s">
        <v>33</v>
      </c>
      <c r="J37" s="10" t="s">
        <v>34</v>
      </c>
      <c r="K37" s="10"/>
      <c r="L37" s="10" t="s">
        <v>246</v>
      </c>
      <c r="M37" s="43">
        <v>33223</v>
      </c>
      <c r="N37" s="43">
        <v>43313</v>
      </c>
      <c r="O37" s="10" t="s">
        <v>36</v>
      </c>
      <c r="P37" s="50" t="s">
        <v>276</v>
      </c>
      <c r="Q37" s="10" t="str">
        <f t="shared" ca="1" si="0"/>
        <v xml:space="preserve">8 NĂM 0 THÁNG 18 NGÀY </v>
      </c>
      <c r="R37" s="33" t="s">
        <v>277</v>
      </c>
      <c r="S37" s="33" t="str">
        <f>VLOOKUP(C37,Sheet5!$B$2:$G$253,6,0)</f>
        <v>092190008576</v>
      </c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43"/>
      <c r="AF37" s="43"/>
      <c r="AG37" s="50" t="s">
        <v>232</v>
      </c>
      <c r="AH37" s="44" t="s">
        <v>278</v>
      </c>
      <c r="AI37" s="50" t="s">
        <v>279</v>
      </c>
      <c r="AJ37" s="50" t="s">
        <v>279</v>
      </c>
      <c r="AK37" s="52"/>
      <c r="AL37" s="10" t="s">
        <v>50</v>
      </c>
      <c r="AM37" s="76" t="s">
        <v>273</v>
      </c>
      <c r="AN37" s="10" t="s">
        <v>60</v>
      </c>
      <c r="AO37" s="36">
        <f t="shared" ca="1" si="1"/>
        <v>35</v>
      </c>
    </row>
    <row r="38" spans="1:41" s="13" customFormat="1">
      <c r="A38" s="25">
        <f>IF(C38=0,"",SUBTOTAL(3,C$5:C38))</f>
        <v>34</v>
      </c>
      <c r="B38" s="25">
        <v>5</v>
      </c>
      <c r="C38" s="52" t="s">
        <v>280</v>
      </c>
      <c r="D38" s="27" t="str">
        <f>VLOOKUP(C38,Sheet4!$A$1:$B$300,2,0)</f>
        <v>9221417204</v>
      </c>
      <c r="E38" s="67" t="s">
        <v>281</v>
      </c>
      <c r="F38" s="697">
        <f>VLOOKUP(C38,'chuyển xếp 2024'!$C$5:$W$328,17,0)</f>
        <v>7105000</v>
      </c>
      <c r="G38" s="697">
        <f>VLOOKUP(C38,'chuyển xếp 2024'!$C$5:$W$328,19,0)</f>
        <v>0</v>
      </c>
      <c r="H38" s="40" t="s">
        <v>63</v>
      </c>
      <c r="I38" s="10" t="s">
        <v>33</v>
      </c>
      <c r="J38" s="10" t="s">
        <v>34</v>
      </c>
      <c r="K38" s="10"/>
      <c r="L38" s="10" t="s">
        <v>246</v>
      </c>
      <c r="M38" s="43">
        <v>35559</v>
      </c>
      <c r="N38" s="43">
        <v>44013</v>
      </c>
      <c r="O38" s="10" t="s">
        <v>36</v>
      </c>
      <c r="P38" s="53" t="s">
        <v>282</v>
      </c>
      <c r="Q38" s="10" t="str">
        <f t="shared" ca="1" si="0"/>
        <v xml:space="preserve">6 NĂM 1 THÁNG 18 NGÀY </v>
      </c>
      <c r="R38" s="77" t="s">
        <v>283</v>
      </c>
      <c r="S38" s="33" t="str">
        <f>VLOOKUP(C38,Sheet5!$B$2:$G$253,6,0)</f>
        <v>092197003248</v>
      </c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43">
        <v>44317</v>
      </c>
      <c r="AF38" s="43"/>
      <c r="AG38" s="50" t="s">
        <v>232</v>
      </c>
      <c r="AH38" s="44" t="s">
        <v>284</v>
      </c>
      <c r="AI38" s="50" t="s">
        <v>285</v>
      </c>
      <c r="AJ38" s="50" t="s">
        <v>285</v>
      </c>
      <c r="AK38" s="52"/>
      <c r="AL38" s="10" t="s">
        <v>50</v>
      </c>
      <c r="AM38" s="10" t="s">
        <v>100</v>
      </c>
      <c r="AN38" s="10" t="s">
        <v>60</v>
      </c>
      <c r="AO38" s="36">
        <f t="shared" ca="1" si="1"/>
        <v>29</v>
      </c>
    </row>
    <row r="39" spans="1:41" s="515" customFormat="1">
      <c r="A39" s="25">
        <f>IF(C39=0,"",SUBTOTAL(3,C$5:C39))</f>
        <v>35</v>
      </c>
      <c r="B39" s="25">
        <v>6</v>
      </c>
      <c r="C39" s="66" t="s">
        <v>2054</v>
      </c>
      <c r="D39" s="27" t="str">
        <f>VLOOKUP(C39,Sheet4!$A$1:$B$300,2,0)</f>
        <v>8422038337</v>
      </c>
      <c r="E39" s="67" t="s">
        <v>1857</v>
      </c>
      <c r="F39" s="697">
        <f>VLOOKUP(C39,'chuyển xếp 2024'!$C$5:$W$328,17,0)</f>
        <v>6579000</v>
      </c>
      <c r="G39" s="697">
        <f>VLOOKUP(C39,'chuyển xếp 2024'!$C$5:$W$328,19,0)</f>
        <v>0</v>
      </c>
      <c r="H39" s="63" t="s">
        <v>32</v>
      </c>
      <c r="I39" s="56" t="s">
        <v>33</v>
      </c>
      <c r="J39" s="56" t="s">
        <v>34</v>
      </c>
      <c r="K39" s="56"/>
      <c r="L39" s="56" t="s">
        <v>246</v>
      </c>
      <c r="M39" s="75">
        <v>36290</v>
      </c>
      <c r="N39" s="75">
        <v>45170</v>
      </c>
      <c r="O39" s="10" t="s">
        <v>36</v>
      </c>
      <c r="P39" s="56" t="s">
        <v>1977</v>
      </c>
      <c r="Q39" s="56" t="str">
        <f t="shared" ca="1" si="0"/>
        <v xml:space="preserve">2 NĂM 11 THÁNG 18 NGÀY </v>
      </c>
      <c r="R39" s="514" t="s">
        <v>1860</v>
      </c>
      <c r="S39" s="33" t="s">
        <v>1860</v>
      </c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75">
        <v>44286</v>
      </c>
      <c r="AF39" s="75"/>
      <c r="AG39" s="46" t="s">
        <v>232</v>
      </c>
      <c r="AH39" s="108" t="s">
        <v>1863</v>
      </c>
      <c r="AI39" s="108" t="s">
        <v>1864</v>
      </c>
      <c r="AJ39" s="108" t="s">
        <v>1864</v>
      </c>
      <c r="AK39" s="66"/>
      <c r="AL39" s="56" t="s">
        <v>50</v>
      </c>
      <c r="AM39" s="56" t="s">
        <v>100</v>
      </c>
      <c r="AN39" s="56" t="s">
        <v>60</v>
      </c>
      <c r="AO39" s="36">
        <f t="shared" ca="1" si="1"/>
        <v>27</v>
      </c>
    </row>
    <row r="40" spans="1:41" s="515" customFormat="1">
      <c r="A40" s="25">
        <f>IF(C40=0,"",SUBTOTAL(3,C$5:C40))</f>
        <v>36</v>
      </c>
      <c r="B40" s="25">
        <v>7</v>
      </c>
      <c r="C40" s="66" t="s">
        <v>2056</v>
      </c>
      <c r="D40" s="27" t="str">
        <f>VLOOKUP(C40,Sheet4!$A$1:$B$300,2,0)</f>
        <v>9315000203</v>
      </c>
      <c r="E40" s="67" t="s">
        <v>1858</v>
      </c>
      <c r="F40" s="697">
        <f>VLOOKUP(C40,'chuyển xếp 2024'!$C$5:$W$328,17,0)</f>
        <v>6579000</v>
      </c>
      <c r="G40" s="697">
        <f>VLOOKUP(C40,'chuyển xếp 2024'!$C$5:$W$328,19,0)</f>
        <v>0</v>
      </c>
      <c r="H40" s="63" t="s">
        <v>63</v>
      </c>
      <c r="I40" s="56" t="s">
        <v>33</v>
      </c>
      <c r="J40" s="56" t="s">
        <v>34</v>
      </c>
      <c r="K40" s="56"/>
      <c r="L40" s="56" t="s">
        <v>246</v>
      </c>
      <c r="M40" s="75">
        <v>33605</v>
      </c>
      <c r="N40" s="75">
        <v>45170</v>
      </c>
      <c r="O40" s="10" t="s">
        <v>36</v>
      </c>
      <c r="P40" s="56" t="s">
        <v>1978</v>
      </c>
      <c r="Q40" s="56" t="str">
        <f t="shared" ca="1" si="0"/>
        <v xml:space="preserve">2 NĂM 11 THÁNG 18 NGÀY </v>
      </c>
      <c r="R40" s="514" t="s">
        <v>1859</v>
      </c>
      <c r="S40" s="33" t="s">
        <v>1859</v>
      </c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75">
        <v>44421</v>
      </c>
      <c r="AF40" s="75"/>
      <c r="AG40" s="46" t="s">
        <v>232</v>
      </c>
      <c r="AH40" s="108" t="s">
        <v>1861</v>
      </c>
      <c r="AI40" s="46" t="s">
        <v>1862</v>
      </c>
      <c r="AJ40" s="46" t="s">
        <v>1862</v>
      </c>
      <c r="AK40" s="66"/>
      <c r="AL40" s="56" t="s">
        <v>50</v>
      </c>
      <c r="AM40" s="56" t="s">
        <v>100</v>
      </c>
      <c r="AN40" s="56" t="s">
        <v>60</v>
      </c>
      <c r="AO40" s="36">
        <f t="shared" ca="1" si="1"/>
        <v>34</v>
      </c>
    </row>
    <row r="41" spans="1:41" s="515" customFormat="1">
      <c r="A41" s="25">
        <f>IF(C41=0,"",SUBTOTAL(3,C$5:C41))</f>
        <v>37</v>
      </c>
      <c r="B41" s="25">
        <v>8</v>
      </c>
      <c r="C41" s="66" t="s">
        <v>1959</v>
      </c>
      <c r="D41" s="27" t="str">
        <f>VLOOKUP(C41,Sheet4!$A$1:$B$300,2,0)</f>
        <v>9212006618</v>
      </c>
      <c r="E41" s="67" t="s">
        <v>1953</v>
      </c>
      <c r="F41" s="697">
        <f>VLOOKUP(C41,'chuyển xếp 2024'!$C$5:$W$328,17,0)</f>
        <v>6579000</v>
      </c>
      <c r="G41" s="697">
        <f>VLOOKUP(C41,'chuyển xếp 2024'!$C$5:$W$328,19,0)</f>
        <v>0</v>
      </c>
      <c r="H41" s="63" t="s">
        <v>63</v>
      </c>
      <c r="I41" s="56" t="s">
        <v>33</v>
      </c>
      <c r="J41" s="56" t="s">
        <v>34</v>
      </c>
      <c r="K41" s="56"/>
      <c r="L41" s="56" t="s">
        <v>246</v>
      </c>
      <c r="M41" s="75">
        <v>33216</v>
      </c>
      <c r="N41" s="75">
        <v>45254</v>
      </c>
      <c r="O41" s="10" t="s">
        <v>36</v>
      </c>
      <c r="P41" s="56" t="s">
        <v>1999</v>
      </c>
      <c r="Q41" s="56" t="str">
        <f t="shared" ca="1" si="0"/>
        <v xml:space="preserve">2 NĂM 8 THÁNG 26 NGÀY </v>
      </c>
      <c r="R41" s="514" t="s">
        <v>2000</v>
      </c>
      <c r="S41" s="33" t="s">
        <v>2000</v>
      </c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75">
        <v>44866</v>
      </c>
      <c r="AF41" s="75"/>
      <c r="AG41" s="46" t="s">
        <v>232</v>
      </c>
      <c r="AH41" s="108" t="s">
        <v>2001</v>
      </c>
      <c r="AI41" s="46" t="s">
        <v>2002</v>
      </c>
      <c r="AJ41" s="46"/>
      <c r="AK41" s="66"/>
      <c r="AL41" s="56" t="s">
        <v>50</v>
      </c>
      <c r="AM41" s="56" t="s">
        <v>100</v>
      </c>
      <c r="AN41" s="56" t="s">
        <v>60</v>
      </c>
      <c r="AO41" s="36">
        <f t="shared" ca="1" si="1"/>
        <v>35</v>
      </c>
    </row>
    <row r="42" spans="1:41" s="770" customFormat="1">
      <c r="A42" s="25">
        <f>IF(C42=0,"",SUBTOTAL(3,C$5:C42))</f>
        <v>38</v>
      </c>
      <c r="B42" s="421">
        <v>1</v>
      </c>
      <c r="C42" s="421" t="s">
        <v>286</v>
      </c>
      <c r="D42" s="421" t="str">
        <f>VLOOKUP(C42,Sheet4!$A$1:$B$300,2,0)</f>
        <v>5400002895</v>
      </c>
      <c r="E42" s="56" t="s">
        <v>287</v>
      </c>
      <c r="F42" s="766">
        <f>VLOOKUP(C42,'chuyển xếp 2024'!$C$5:$W$328,17,0)</f>
        <v>8950000</v>
      </c>
      <c r="G42" s="766">
        <f>VLOOKUP(C42,'chuyển xếp 2024'!$C$5:$W$328,19,0)</f>
        <v>2365000</v>
      </c>
      <c r="H42" s="424" t="s">
        <v>63</v>
      </c>
      <c r="I42" s="427" t="s">
        <v>33</v>
      </c>
      <c r="J42" s="427" t="s">
        <v>34</v>
      </c>
      <c r="K42" s="427" t="s">
        <v>135</v>
      </c>
      <c r="L42" s="427" t="s">
        <v>288</v>
      </c>
      <c r="M42" s="444">
        <v>26439</v>
      </c>
      <c r="N42" s="441">
        <v>36418</v>
      </c>
      <c r="O42" s="427" t="s">
        <v>36</v>
      </c>
      <c r="P42" s="427" t="s">
        <v>289</v>
      </c>
      <c r="Q42" s="427" t="str">
        <f t="shared" ca="1" si="0"/>
        <v xml:space="preserve">26 NĂM 11 THÁNG 4 NGÀY </v>
      </c>
      <c r="R42" s="428" t="s">
        <v>290</v>
      </c>
      <c r="S42" s="428" t="str">
        <f>VLOOKUP(C42,Sheet5!$B$2:$G$253,6,0)</f>
        <v>086172005389</v>
      </c>
      <c r="T42" s="428"/>
      <c r="U42" s="428"/>
      <c r="V42" s="428"/>
      <c r="W42" s="428"/>
      <c r="X42" s="428"/>
      <c r="Y42" s="428"/>
      <c r="Z42" s="428"/>
      <c r="AA42" s="428"/>
      <c r="AB42" s="428"/>
      <c r="AC42" s="428"/>
      <c r="AD42" s="428"/>
      <c r="AE42" s="425"/>
      <c r="AF42" s="425"/>
      <c r="AG42" s="443" t="s">
        <v>232</v>
      </c>
      <c r="AH42" s="429" t="s">
        <v>97</v>
      </c>
      <c r="AI42" s="443" t="s">
        <v>291</v>
      </c>
      <c r="AJ42" s="443" t="s">
        <v>291</v>
      </c>
      <c r="AK42" s="422"/>
      <c r="AL42" s="427" t="s">
        <v>50</v>
      </c>
      <c r="AM42" s="427" t="s">
        <v>292</v>
      </c>
      <c r="AN42" s="427" t="s">
        <v>73</v>
      </c>
      <c r="AO42" s="430">
        <f t="shared" ca="1" si="1"/>
        <v>54</v>
      </c>
    </row>
    <row r="43" spans="1:41" s="62" customFormat="1">
      <c r="A43" s="25">
        <f>IF(C43=0,"",SUBTOTAL(3,C$5:C43))</f>
        <v>39</v>
      </c>
      <c r="B43" s="25">
        <v>2</v>
      </c>
      <c r="C43" s="52" t="s">
        <v>293</v>
      </c>
      <c r="D43" s="27" t="str">
        <f>VLOOKUP(C43,Sheet4!$A$1:$B$300,2,0)</f>
        <v>8616014612</v>
      </c>
      <c r="E43" s="46" t="s">
        <v>294</v>
      </c>
      <c r="F43" s="697">
        <f>VLOOKUP(C43,'chuyển xếp 2024'!$C$5:$W$328,17,0)</f>
        <v>6579000</v>
      </c>
      <c r="G43" s="697">
        <f>VLOOKUP(C43,'chuyển xếp 2024'!$C$5:$W$328,19,0)</f>
        <v>0</v>
      </c>
      <c r="H43" s="50" t="s">
        <v>63</v>
      </c>
      <c r="I43" s="10" t="s">
        <v>33</v>
      </c>
      <c r="J43" s="10" t="s">
        <v>34</v>
      </c>
      <c r="K43" s="44"/>
      <c r="L43" s="10" t="s">
        <v>288</v>
      </c>
      <c r="M43" s="43">
        <v>34643</v>
      </c>
      <c r="N43" s="42">
        <v>44713</v>
      </c>
      <c r="O43" s="10" t="s">
        <v>36</v>
      </c>
      <c r="P43" s="10" t="s">
        <v>295</v>
      </c>
      <c r="Q43" s="10" t="str">
        <f t="shared" ca="1" si="0"/>
        <v xml:space="preserve">4 NĂM 2 THÁNG 18 NGÀY </v>
      </c>
      <c r="R43" s="54" t="s">
        <v>296</v>
      </c>
      <c r="S43" s="33" t="str">
        <f>VLOOKUP(C43,Sheet5!$B$2:$G$253,6,0)</f>
        <v>087194013763</v>
      </c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43">
        <v>40353</v>
      </c>
      <c r="AF43" s="43"/>
      <c r="AG43" s="50" t="s">
        <v>232</v>
      </c>
      <c r="AH43" s="44" t="s">
        <v>297</v>
      </c>
      <c r="AI43" s="44" t="s">
        <v>297</v>
      </c>
      <c r="AJ43" s="50"/>
      <c r="AK43" s="52" t="s">
        <v>298</v>
      </c>
      <c r="AL43" s="68" t="s">
        <v>50</v>
      </c>
      <c r="AM43" s="68" t="s">
        <v>299</v>
      </c>
      <c r="AN43" s="10" t="s">
        <v>60</v>
      </c>
      <c r="AO43" s="36">
        <f t="shared" ca="1" si="1"/>
        <v>31</v>
      </c>
    </row>
    <row r="44" spans="1:41" s="62" customFormat="1">
      <c r="A44" s="25">
        <f>IF(C44=0,"",SUBTOTAL(3,C$5:C44))</f>
        <v>40</v>
      </c>
      <c r="B44" s="25">
        <v>3</v>
      </c>
      <c r="C44" s="52" t="s">
        <v>300</v>
      </c>
      <c r="D44" s="27" t="str">
        <f>VLOOKUP(C44,Sheet4!$A$1:$B$300,2,0)</f>
        <v>9222599442</v>
      </c>
      <c r="E44" s="46" t="s">
        <v>301</v>
      </c>
      <c r="F44" s="697">
        <f>VLOOKUP(C44,'chuyển xếp 2024'!$C$5:$W$328,17,0)</f>
        <v>6579000</v>
      </c>
      <c r="G44" s="697">
        <f>VLOOKUP(C44,'chuyển xếp 2024'!$C$5:$W$328,19,0)</f>
        <v>0</v>
      </c>
      <c r="H44" s="50" t="s">
        <v>63</v>
      </c>
      <c r="I44" s="10" t="s">
        <v>33</v>
      </c>
      <c r="J44" s="10" t="s">
        <v>34</v>
      </c>
      <c r="K44" s="44"/>
      <c r="L44" s="10" t="s">
        <v>288</v>
      </c>
      <c r="M44" s="43">
        <v>36882</v>
      </c>
      <c r="N44" s="42">
        <v>44805</v>
      </c>
      <c r="O44" s="10" t="s">
        <v>36</v>
      </c>
      <c r="P44" s="10" t="s">
        <v>302</v>
      </c>
      <c r="Q44" s="10" t="str">
        <f t="shared" ca="1" si="0"/>
        <v xml:space="preserve">3 NĂM 11 THÁNG 18 NGÀY </v>
      </c>
      <c r="R44" s="60" t="s">
        <v>303</v>
      </c>
      <c r="S44" s="33" t="str">
        <f>VLOOKUP(C44,Sheet5!$B$2:$G$253,6,0)</f>
        <v>092300000192</v>
      </c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43">
        <v>44306</v>
      </c>
      <c r="AF44" s="43"/>
      <c r="AG44" s="50" t="s">
        <v>232</v>
      </c>
      <c r="AH44" s="44" t="s">
        <v>304</v>
      </c>
      <c r="AI44" s="44" t="s">
        <v>305</v>
      </c>
      <c r="AJ44" s="44" t="s">
        <v>305</v>
      </c>
      <c r="AK44" s="52" t="s">
        <v>306</v>
      </c>
      <c r="AL44" s="68" t="s">
        <v>50</v>
      </c>
      <c r="AM44" s="68" t="s">
        <v>307</v>
      </c>
      <c r="AN44" s="10" t="s">
        <v>60</v>
      </c>
      <c r="AO44" s="36">
        <f t="shared" ca="1" si="1"/>
        <v>25</v>
      </c>
    </row>
    <row r="45" spans="1:41" s="45" customFormat="1">
      <c r="A45" s="25">
        <f>IF(C45=0,"",SUBTOTAL(3,C$5:C45))</f>
        <v>41</v>
      </c>
      <c r="B45" s="27">
        <v>1</v>
      </c>
      <c r="C45" s="27" t="s">
        <v>252</v>
      </c>
      <c r="D45" s="27" t="str">
        <f>VLOOKUP(C45,Sheet4!$A$1:$B$300,2,0)</f>
        <v>6504006864</v>
      </c>
      <c r="E45" s="63" t="s">
        <v>253</v>
      </c>
      <c r="F45" s="697">
        <f>VLOOKUP(C45,'chuyển xếp 2024'!$C$5:$W$328,17,0)</f>
        <v>8950000</v>
      </c>
      <c r="G45" s="697">
        <f>VLOOKUP(C45,'chuyển xếp 2024'!$C$5:$W$328,19,0)</f>
        <v>2365000</v>
      </c>
      <c r="H45" s="28" t="s">
        <v>63</v>
      </c>
      <c r="I45" s="28" t="s">
        <v>33</v>
      </c>
      <c r="J45" s="28" t="s">
        <v>34</v>
      </c>
      <c r="K45" s="28" t="s">
        <v>135</v>
      </c>
      <c r="L45" s="10" t="s">
        <v>310</v>
      </c>
      <c r="M45" s="30">
        <v>29531</v>
      </c>
      <c r="N45" s="31">
        <v>38078</v>
      </c>
      <c r="O45" s="32" t="s">
        <v>36</v>
      </c>
      <c r="P45" s="32" t="s">
        <v>254</v>
      </c>
      <c r="Q45" s="32" t="str">
        <f t="shared" ca="1" si="0"/>
        <v xml:space="preserve">22 NĂM 4 THÁNG 18 NGÀY </v>
      </c>
      <c r="R45" s="79" t="s">
        <v>255</v>
      </c>
      <c r="S45" s="33" t="str">
        <f>VLOOKUP(C45,Sheet5!$B$2:$G$253,6,0)</f>
        <v>045180000015</v>
      </c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4">
        <v>44699</v>
      </c>
      <c r="AF45" s="34"/>
      <c r="AG45" s="50" t="s">
        <v>232</v>
      </c>
      <c r="AH45" s="35" t="s">
        <v>256</v>
      </c>
      <c r="AI45" s="48" t="s">
        <v>257</v>
      </c>
      <c r="AJ45" s="48" t="s">
        <v>257</v>
      </c>
      <c r="AK45" s="73"/>
      <c r="AL45" s="32" t="s">
        <v>50</v>
      </c>
      <c r="AM45" s="32" t="s">
        <v>258</v>
      </c>
      <c r="AN45" s="32" t="s">
        <v>60</v>
      </c>
      <c r="AO45" s="36">
        <f t="shared" ca="1" si="1"/>
        <v>45</v>
      </c>
    </row>
    <row r="46" spans="1:41" s="62" customFormat="1">
      <c r="A46" s="25">
        <f>IF(C46=0,"",SUBTOTAL(3,C$5:C46))</f>
        <v>42</v>
      </c>
      <c r="B46" s="39">
        <v>2</v>
      </c>
      <c r="C46" s="39" t="s">
        <v>313</v>
      </c>
      <c r="D46" s="27" t="str">
        <f>VLOOKUP(C46,Sheet4!$A$1:$B$300,2,0)</f>
        <v>5303001410</v>
      </c>
      <c r="E46" s="56" t="s">
        <v>314</v>
      </c>
      <c r="F46" s="697">
        <f>VLOOKUP(C46,'chuyển xếp 2024'!$C$5:$W$328,17,0)</f>
        <v>8950000</v>
      </c>
      <c r="G46" s="697">
        <f>VLOOKUP(C46,'chuyển xếp 2024'!$C$5:$W$328,19,0)</f>
        <v>2365000</v>
      </c>
      <c r="H46" s="10" t="s">
        <v>32</v>
      </c>
      <c r="I46" s="10" t="s">
        <v>33</v>
      </c>
      <c r="J46" s="10" t="s">
        <v>34</v>
      </c>
      <c r="K46" s="10" t="s">
        <v>64</v>
      </c>
      <c r="L46" s="10" t="s">
        <v>310</v>
      </c>
      <c r="M46" s="9">
        <v>26764</v>
      </c>
      <c r="N46" s="42">
        <v>40781</v>
      </c>
      <c r="O46" s="50" t="s">
        <v>36</v>
      </c>
      <c r="P46" s="10" t="s">
        <v>315</v>
      </c>
      <c r="Q46" s="10" t="str">
        <f t="shared" ca="1" si="0"/>
        <v xml:space="preserve">14 NĂM 11 THÁNG 24 NGÀY </v>
      </c>
      <c r="R46" s="33" t="s">
        <v>311</v>
      </c>
      <c r="S46" s="33" t="str">
        <f>VLOOKUP(C46,Sheet5!$B$2:$G$253,6,0)</f>
        <v>092073008774</v>
      </c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43"/>
      <c r="AF46" s="43"/>
      <c r="AG46" s="50" t="s">
        <v>232</v>
      </c>
      <c r="AH46" s="44" t="s">
        <v>316</v>
      </c>
      <c r="AI46" s="50" t="s">
        <v>317</v>
      </c>
      <c r="AJ46" s="50"/>
      <c r="AK46" s="52"/>
      <c r="AL46" s="10" t="s">
        <v>50</v>
      </c>
      <c r="AM46" s="10" t="s">
        <v>81</v>
      </c>
      <c r="AN46" s="10" t="s">
        <v>60</v>
      </c>
      <c r="AO46" s="36">
        <f t="shared" ca="1" si="1"/>
        <v>53</v>
      </c>
    </row>
    <row r="47" spans="1:41" s="62" customFormat="1">
      <c r="A47" s="25">
        <f>IF(C47=0,"",SUBTOTAL(3,C$5:C47))</f>
        <v>43</v>
      </c>
      <c r="B47" s="39">
        <v>3</v>
      </c>
      <c r="C47" s="39" t="s">
        <v>318</v>
      </c>
      <c r="D47" s="27" t="str">
        <f>VLOOKUP(C47,Sheet4!$A$1:$B$300,2,0)</f>
        <v>9313001993</v>
      </c>
      <c r="E47" s="56" t="s">
        <v>319</v>
      </c>
      <c r="F47" s="697">
        <f>VLOOKUP(C47,'chuyển xếp 2024'!$C$5:$W$328,17,0)</f>
        <v>7105000</v>
      </c>
      <c r="G47" s="697">
        <f>VLOOKUP(C47,'chuyển xếp 2024'!$C$5:$W$328,19,0)</f>
        <v>0</v>
      </c>
      <c r="H47" s="28" t="s">
        <v>63</v>
      </c>
      <c r="I47" s="10" t="s">
        <v>33</v>
      </c>
      <c r="J47" s="10" t="s">
        <v>34</v>
      </c>
      <c r="K47" s="10"/>
      <c r="L47" s="10" t="s">
        <v>310</v>
      </c>
      <c r="M47" s="9">
        <v>32979</v>
      </c>
      <c r="N47" s="42">
        <v>44287</v>
      </c>
      <c r="O47" s="50" t="s">
        <v>36</v>
      </c>
      <c r="P47" s="10" t="s">
        <v>320</v>
      </c>
      <c r="Q47" s="10" t="str">
        <f t="shared" ca="1" si="0"/>
        <v xml:space="preserve">5 NĂM 4 THÁNG 18 NGÀY </v>
      </c>
      <c r="R47" s="54" t="s">
        <v>321</v>
      </c>
      <c r="S47" s="33" t="str">
        <f>VLOOKUP(C47,Sheet5!$B$2:$G$253,6,0)</f>
        <v>092190007202</v>
      </c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43">
        <v>44421</v>
      </c>
      <c r="AF47" s="43"/>
      <c r="AG47" s="50" t="s">
        <v>232</v>
      </c>
      <c r="AH47" s="44" t="s">
        <v>322</v>
      </c>
      <c r="AI47" s="50" t="s">
        <v>323</v>
      </c>
      <c r="AJ47" s="50"/>
      <c r="AK47" s="52"/>
      <c r="AL47" s="10" t="s">
        <v>50</v>
      </c>
      <c r="AM47" s="10" t="s">
        <v>59</v>
      </c>
      <c r="AN47" s="10" t="s">
        <v>60</v>
      </c>
      <c r="AO47" s="36">
        <f t="shared" ca="1" si="1"/>
        <v>36</v>
      </c>
    </row>
    <row r="48" spans="1:41" s="624" customFormat="1">
      <c r="A48" s="25">
        <f>IF(C48=0,"",SUBTOTAL(3,C$5:C48))</f>
        <v>44</v>
      </c>
      <c r="B48" s="25">
        <v>4</v>
      </c>
      <c r="C48" s="622" t="s">
        <v>1957</v>
      </c>
      <c r="D48" s="27" t="str">
        <f>VLOOKUP(C48,Sheet4!$A$1:$B$300,2,0)</f>
        <v>9520882642</v>
      </c>
      <c r="E48" s="623" t="s">
        <v>1963</v>
      </c>
      <c r="F48" s="697">
        <f>VLOOKUP(C48,'chuyển xếp 2024'!$C$5:$W$328,17,0)</f>
        <v>6579000</v>
      </c>
      <c r="G48" s="697">
        <f>VLOOKUP(C48,'chuyển xếp 2024'!$C$5:$W$328,19,0)</f>
        <v>0</v>
      </c>
      <c r="H48" s="28" t="s">
        <v>63</v>
      </c>
      <c r="I48" s="56" t="s">
        <v>33</v>
      </c>
      <c r="J48" s="56" t="s">
        <v>34</v>
      </c>
      <c r="K48" s="56"/>
      <c r="L48" s="56" t="s">
        <v>310</v>
      </c>
      <c r="M48" s="621">
        <v>36755</v>
      </c>
      <c r="N48" s="621">
        <v>45231</v>
      </c>
      <c r="O48" s="50" t="s">
        <v>36</v>
      </c>
      <c r="P48" s="56" t="s">
        <v>1965</v>
      </c>
      <c r="Q48" s="56" t="str">
        <f t="shared" ca="1" si="0"/>
        <v xml:space="preserve">2 NĂM 9 THÁNG 18 NGÀY </v>
      </c>
      <c r="R48" s="523" t="s">
        <v>1966</v>
      </c>
      <c r="S48" s="33" t="s">
        <v>1966</v>
      </c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75"/>
      <c r="AF48" s="75"/>
      <c r="AG48" s="46"/>
      <c r="AH48" s="108"/>
      <c r="AI48" s="46"/>
      <c r="AJ48" s="46"/>
      <c r="AK48" s="66"/>
      <c r="AL48" s="10" t="s">
        <v>50</v>
      </c>
      <c r="AM48" s="56"/>
      <c r="AN48" s="56"/>
      <c r="AO48" s="36">
        <f t="shared" ca="1" si="1"/>
        <v>26</v>
      </c>
    </row>
    <row r="49" spans="1:41" s="62" customFormat="1">
      <c r="A49" s="25">
        <f>IF(C49=0,"",SUBTOTAL(3,C$5:C49))</f>
        <v>45</v>
      </c>
      <c r="B49" s="39">
        <v>5</v>
      </c>
      <c r="C49" s="39" t="s">
        <v>327</v>
      </c>
      <c r="D49" s="27" t="str">
        <f>VLOOKUP(C49,Sheet4!$A$1:$B$300,2,0)</f>
        <v>6505000284</v>
      </c>
      <c r="E49" s="56" t="s">
        <v>328</v>
      </c>
      <c r="F49" s="697">
        <f>VLOOKUP(C49,'chuyển xếp 2024'!$C$5:$W$328,17,0)</f>
        <v>5466000</v>
      </c>
      <c r="G49" s="697">
        <f>VLOOKUP(C49,'chuyển xếp 2024'!$C$5:$W$328,19,0)</f>
        <v>0</v>
      </c>
      <c r="H49" s="63" t="s">
        <v>32</v>
      </c>
      <c r="I49" s="10" t="s">
        <v>33</v>
      </c>
      <c r="J49" s="10" t="s">
        <v>34</v>
      </c>
      <c r="K49" s="10"/>
      <c r="L49" s="10" t="s">
        <v>329</v>
      </c>
      <c r="M49" s="9">
        <v>28559</v>
      </c>
      <c r="N49" s="42">
        <v>44562</v>
      </c>
      <c r="O49" s="50" t="s">
        <v>36</v>
      </c>
      <c r="P49" s="10" t="s">
        <v>330</v>
      </c>
      <c r="Q49" s="10" t="str">
        <f t="shared" ca="1" si="0"/>
        <v xml:space="preserve">4 NĂM 7 THÁNG 18 NGÀY </v>
      </c>
      <c r="R49" s="60" t="s">
        <v>331</v>
      </c>
      <c r="S49" s="33" t="str">
        <f>VLOOKUP(C49,Sheet5!$B$2:$G$253,6,0)</f>
        <v>030078000895</v>
      </c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43">
        <v>44269</v>
      </c>
      <c r="AF49" s="43"/>
      <c r="AG49" s="50" t="s">
        <v>232</v>
      </c>
      <c r="AH49" s="44"/>
      <c r="AI49" s="50" t="s">
        <v>332</v>
      </c>
      <c r="AJ49" s="50"/>
      <c r="AK49" s="52" t="s">
        <v>333</v>
      </c>
      <c r="AL49" s="10" t="s">
        <v>50</v>
      </c>
      <c r="AM49" s="10" t="s">
        <v>334</v>
      </c>
      <c r="AN49" s="10" t="s">
        <v>335</v>
      </c>
      <c r="AO49" s="36">
        <f t="shared" ca="1" si="1"/>
        <v>48</v>
      </c>
    </row>
    <row r="50" spans="1:41" s="62" customFormat="1">
      <c r="A50" s="25">
        <f>IF(C50=0,"",SUBTOTAL(3,C$5:C50))</f>
        <v>46</v>
      </c>
      <c r="B50" s="27">
        <v>1</v>
      </c>
      <c r="C50" s="27" t="s">
        <v>336</v>
      </c>
      <c r="D50" s="27" t="str">
        <f>VLOOKUP(C50,Sheet4!$A$1:$B$300,2,0)</f>
        <v>5499003407</v>
      </c>
      <c r="E50" s="63" t="s">
        <v>337</v>
      </c>
      <c r="F50" s="697">
        <f>VLOOKUP(C50,'chuyển xếp 2024'!$C$5:$W$328,17,0)</f>
        <v>7780000</v>
      </c>
      <c r="G50" s="697">
        <f>VLOOKUP(C50,'chuyển xếp 2024'!$C$5:$W$328,19,0)</f>
        <v>1419000</v>
      </c>
      <c r="H50" s="28" t="s">
        <v>63</v>
      </c>
      <c r="I50" s="28" t="s">
        <v>33</v>
      </c>
      <c r="J50" s="28" t="s">
        <v>34</v>
      </c>
      <c r="K50" s="28" t="s">
        <v>338</v>
      </c>
      <c r="L50" s="32" t="s">
        <v>339</v>
      </c>
      <c r="M50" s="30">
        <v>27748</v>
      </c>
      <c r="N50" s="31">
        <v>35948</v>
      </c>
      <c r="O50" s="32" t="s">
        <v>36</v>
      </c>
      <c r="P50" s="32" t="s">
        <v>340</v>
      </c>
      <c r="Q50" s="32" t="str">
        <f t="shared" ca="1" si="0"/>
        <v xml:space="preserve">28 NĂM 2 THÁNG 17 NGÀY </v>
      </c>
      <c r="R50" s="60" t="s">
        <v>1532</v>
      </c>
      <c r="S50" s="33" t="str">
        <f>VLOOKUP(C50,Sheet5!$B$2:$G$253,6,0)</f>
        <v>054175000014</v>
      </c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4">
        <v>42690</v>
      </c>
      <c r="AF50" s="34"/>
      <c r="AG50" s="50" t="s">
        <v>232</v>
      </c>
      <c r="AH50" s="35" t="s">
        <v>341</v>
      </c>
      <c r="AI50" s="48" t="s">
        <v>342</v>
      </c>
      <c r="AJ50" s="48" t="s">
        <v>343</v>
      </c>
      <c r="AK50" s="73"/>
      <c r="AL50" s="32" t="s">
        <v>156</v>
      </c>
      <c r="AM50" s="32"/>
      <c r="AN50" s="32" t="s">
        <v>73</v>
      </c>
      <c r="AO50" s="36">
        <f t="shared" ca="1" si="1"/>
        <v>50</v>
      </c>
    </row>
    <row r="51" spans="1:41" s="430" customFormat="1">
      <c r="A51" s="25">
        <f>IF(C51=0,"",SUBTOTAL(3,C$5:C51))</f>
        <v>47</v>
      </c>
      <c r="B51" s="27">
        <v>2</v>
      </c>
      <c r="C51" s="421" t="s">
        <v>344</v>
      </c>
      <c r="D51" s="421" t="str">
        <f>VLOOKUP(C51,Sheet4!$A$1:$B$300,2,0)</f>
        <v>6505002767</v>
      </c>
      <c r="E51" s="63" t="s">
        <v>345</v>
      </c>
      <c r="F51" s="766" t="e">
        <f>VLOOKUP(C51,'chuyển xếp 2024'!$C$5:$W$328,17,0)</f>
        <v>#N/A</v>
      </c>
      <c r="G51" s="766" t="e">
        <f>VLOOKUP(C51,'chuyển xếp 2024'!$C$5:$W$328,19,0)</f>
        <v>#N/A</v>
      </c>
      <c r="H51" s="424" t="s">
        <v>63</v>
      </c>
      <c r="I51" s="424" t="s">
        <v>33</v>
      </c>
      <c r="J51" s="424" t="s">
        <v>34</v>
      </c>
      <c r="K51" s="424"/>
      <c r="L51" s="427" t="s">
        <v>339</v>
      </c>
      <c r="M51" s="444">
        <v>26944</v>
      </c>
      <c r="N51" s="441">
        <v>38169</v>
      </c>
      <c r="O51" s="427" t="s">
        <v>36</v>
      </c>
      <c r="P51" s="427" t="s">
        <v>346</v>
      </c>
      <c r="Q51" s="427" t="str">
        <f t="shared" ca="1" si="0"/>
        <v xml:space="preserve">22 NĂM 1 THÁNG 18 NGÀY </v>
      </c>
      <c r="R51" s="442" t="s">
        <v>1533</v>
      </c>
      <c r="S51" s="428" t="str">
        <f>VLOOKUP(C51,Sheet5!$B$2:$G$253,6,0)</f>
        <v>093173012731</v>
      </c>
      <c r="T51" s="428"/>
      <c r="U51" s="428"/>
      <c r="V51" s="428"/>
      <c r="W51" s="428"/>
      <c r="X51" s="428"/>
      <c r="Y51" s="428"/>
      <c r="Z51" s="428"/>
      <c r="AA51" s="428"/>
      <c r="AB51" s="428"/>
      <c r="AC51" s="428"/>
      <c r="AD51" s="428"/>
      <c r="AE51" s="425"/>
      <c r="AF51" s="425"/>
      <c r="AG51" s="443" t="s">
        <v>232</v>
      </c>
      <c r="AH51" s="429" t="s">
        <v>347</v>
      </c>
      <c r="AI51" s="443" t="s">
        <v>348</v>
      </c>
      <c r="AJ51" s="443" t="s">
        <v>348</v>
      </c>
      <c r="AK51" s="422"/>
      <c r="AL51" s="427" t="s">
        <v>156</v>
      </c>
      <c r="AM51" s="427"/>
      <c r="AN51" s="427" t="s">
        <v>349</v>
      </c>
      <c r="AO51" s="430">
        <f t="shared" ca="1" si="1"/>
        <v>52</v>
      </c>
    </row>
    <row r="52" spans="1:41" s="430" customFormat="1">
      <c r="A52" s="25">
        <f>IF(C52=0,"",SUBTOTAL(3,C$5:C52))</f>
        <v>48</v>
      </c>
      <c r="B52" s="27">
        <v>3</v>
      </c>
      <c r="C52" s="421" t="s">
        <v>351</v>
      </c>
      <c r="D52" s="421" t="str">
        <f>VLOOKUP(C52,Sheet4!$A$1:$B$300,2,0)</f>
        <v>5496032602</v>
      </c>
      <c r="E52" s="63" t="s">
        <v>352</v>
      </c>
      <c r="F52" s="766">
        <f>VLOOKUP(C52,'chuyển xếp 2024'!$C$5:$W$328,17,0)</f>
        <v>7780000</v>
      </c>
      <c r="G52" s="766">
        <f>VLOOKUP(C52,'chuyển xếp 2024'!$C$5:$W$328,19,0)</f>
        <v>0</v>
      </c>
      <c r="H52" s="424" t="s">
        <v>32</v>
      </c>
      <c r="I52" s="424" t="s">
        <v>33</v>
      </c>
      <c r="J52" s="424" t="s">
        <v>34</v>
      </c>
      <c r="K52" s="424"/>
      <c r="L52" s="427" t="s">
        <v>339</v>
      </c>
      <c r="M52" s="444">
        <v>26308</v>
      </c>
      <c r="N52" s="441">
        <v>34403</v>
      </c>
      <c r="O52" s="427" t="s">
        <v>36</v>
      </c>
      <c r="P52" s="427" t="s">
        <v>353</v>
      </c>
      <c r="Q52" s="427" t="str">
        <f t="shared" ca="1" si="0"/>
        <v xml:space="preserve">32 NĂM 5 THÁNG 9 NGÀY </v>
      </c>
      <c r="R52" s="442" t="s">
        <v>1750</v>
      </c>
      <c r="S52" s="428" t="str">
        <f>VLOOKUP(C52,Sheet5!$B$2:$G$253,6,0)</f>
        <v>052072013074</v>
      </c>
      <c r="T52" s="428"/>
      <c r="U52" s="428"/>
      <c r="V52" s="428"/>
      <c r="W52" s="428"/>
      <c r="X52" s="428"/>
      <c r="Y52" s="428"/>
      <c r="Z52" s="428"/>
      <c r="AA52" s="428"/>
      <c r="AB52" s="428"/>
      <c r="AC52" s="428"/>
      <c r="AD52" s="428"/>
      <c r="AE52" s="425">
        <v>41949</v>
      </c>
      <c r="AF52" s="425"/>
      <c r="AG52" s="443" t="s">
        <v>232</v>
      </c>
      <c r="AH52" s="429" t="s">
        <v>322</v>
      </c>
      <c r="AI52" s="443" t="s">
        <v>342</v>
      </c>
      <c r="AJ52" s="443" t="s">
        <v>343</v>
      </c>
      <c r="AK52" s="422"/>
      <c r="AL52" s="427" t="s">
        <v>156</v>
      </c>
      <c r="AM52" s="427"/>
      <c r="AN52" s="427" t="s">
        <v>349</v>
      </c>
      <c r="AO52" s="430">
        <f t="shared" ca="1" si="1"/>
        <v>54</v>
      </c>
    </row>
    <row r="53" spans="1:41" s="45" customFormat="1" ht="19.5" customHeight="1">
      <c r="A53" s="25">
        <f>IF(C53=0,"",SUBTOTAL(3,C$5:C53))</f>
        <v>49</v>
      </c>
      <c r="B53" s="27">
        <v>4</v>
      </c>
      <c r="C53" s="39" t="s">
        <v>354</v>
      </c>
      <c r="D53" s="27" t="str">
        <f>VLOOKUP(C53,Sheet4!$A$1:$B$300,2,0)</f>
        <v>9208026155</v>
      </c>
      <c r="E53" s="56" t="s">
        <v>355</v>
      </c>
      <c r="F53" s="697">
        <f>VLOOKUP(C53,'chuyển xếp 2024'!$C$5:$W$328,17,0)</f>
        <v>7073000</v>
      </c>
      <c r="G53" s="697">
        <f>VLOOKUP(C53,'chuyển xếp 2024'!$C$5:$W$328,19,0)</f>
        <v>946000</v>
      </c>
      <c r="H53" s="10" t="s">
        <v>32</v>
      </c>
      <c r="I53" s="40" t="s">
        <v>33</v>
      </c>
      <c r="J53" s="40" t="s">
        <v>34</v>
      </c>
      <c r="K53" s="10"/>
      <c r="L53" s="10" t="s">
        <v>339</v>
      </c>
      <c r="M53" s="9">
        <v>29383</v>
      </c>
      <c r="N53" s="42">
        <v>39742</v>
      </c>
      <c r="O53" s="10" t="s">
        <v>36</v>
      </c>
      <c r="P53" s="10" t="s">
        <v>356</v>
      </c>
      <c r="Q53" s="10" t="str">
        <f t="shared" ca="1" si="0"/>
        <v xml:space="preserve">17 NĂM 9 THÁNG 29 NGÀY </v>
      </c>
      <c r="R53" s="60" t="s">
        <v>1535</v>
      </c>
      <c r="S53" s="33" t="str">
        <f>VLOOKUP(C53,Sheet5!$B$2:$G$253,6,0)</f>
        <v>083080000109</v>
      </c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43">
        <v>42691</v>
      </c>
      <c r="AF53" s="43"/>
      <c r="AG53" s="50" t="s">
        <v>232</v>
      </c>
      <c r="AH53" s="44" t="s">
        <v>357</v>
      </c>
      <c r="AI53" s="50" t="s">
        <v>358</v>
      </c>
      <c r="AJ53" s="50" t="s">
        <v>358</v>
      </c>
      <c r="AK53" s="52"/>
      <c r="AL53" s="10" t="s">
        <v>156</v>
      </c>
      <c r="AM53" s="10"/>
      <c r="AN53" s="10" t="s">
        <v>349</v>
      </c>
      <c r="AO53" s="36">
        <f t="shared" ca="1" si="1"/>
        <v>46</v>
      </c>
    </row>
    <row r="54" spans="1:41" s="430" customFormat="1">
      <c r="A54" s="25">
        <f>IF(C54=0,"",SUBTOTAL(3,C$5:C54))</f>
        <v>50</v>
      </c>
      <c r="B54" s="27">
        <v>5</v>
      </c>
      <c r="C54" s="421" t="s">
        <v>365</v>
      </c>
      <c r="D54" s="421" t="str">
        <f>VLOOKUP(C54,Sheet4!$A$1:$B$300,2,0)</f>
        <v>5496032620</v>
      </c>
      <c r="E54" s="63" t="s">
        <v>366</v>
      </c>
      <c r="F54" s="766">
        <f>VLOOKUP(C54,'chuyển xếp 2024'!$C$5:$W$328,17,0)</f>
        <v>7780000</v>
      </c>
      <c r="G54" s="766">
        <f>VLOOKUP(C54,'chuyển xếp 2024'!$C$5:$W$328,19,0)</f>
        <v>0</v>
      </c>
      <c r="H54" s="427" t="s">
        <v>32</v>
      </c>
      <c r="I54" s="424" t="s">
        <v>33</v>
      </c>
      <c r="J54" s="424" t="s">
        <v>34</v>
      </c>
      <c r="K54" s="427"/>
      <c r="L54" s="427" t="s">
        <v>339</v>
      </c>
      <c r="M54" s="444">
        <v>25112</v>
      </c>
      <c r="N54" s="441">
        <v>33055</v>
      </c>
      <c r="O54" s="427" t="s">
        <v>36</v>
      </c>
      <c r="P54" s="427" t="s">
        <v>367</v>
      </c>
      <c r="Q54" s="427" t="str">
        <f t="shared" ca="1" si="0"/>
        <v xml:space="preserve">36 NĂM 1 THÁNG 18 NGÀY </v>
      </c>
      <c r="R54" s="442" t="s">
        <v>1537</v>
      </c>
      <c r="S54" s="428" t="str">
        <f>VLOOKUP(C54,Sheet5!$B$2:$G$253,6,0)</f>
        <v>025068011796</v>
      </c>
      <c r="T54" s="428"/>
      <c r="U54" s="428"/>
      <c r="V54" s="428"/>
      <c r="W54" s="428"/>
      <c r="X54" s="428"/>
      <c r="Y54" s="428"/>
      <c r="Z54" s="428"/>
      <c r="AA54" s="428"/>
      <c r="AB54" s="428"/>
      <c r="AC54" s="428"/>
      <c r="AD54" s="428"/>
      <c r="AE54" s="425"/>
      <c r="AF54" s="425"/>
      <c r="AG54" s="443" t="s">
        <v>232</v>
      </c>
      <c r="AH54" s="429" t="s">
        <v>368</v>
      </c>
      <c r="AI54" s="443" t="s">
        <v>369</v>
      </c>
      <c r="AJ54" s="443" t="s">
        <v>369</v>
      </c>
      <c r="AK54" s="422"/>
      <c r="AL54" s="427" t="s">
        <v>156</v>
      </c>
      <c r="AM54" s="427"/>
      <c r="AN54" s="427" t="s">
        <v>349</v>
      </c>
      <c r="AO54" s="430">
        <f t="shared" ca="1" si="1"/>
        <v>57</v>
      </c>
    </row>
    <row r="55" spans="1:41" s="45" customFormat="1">
      <c r="A55" s="25">
        <f>IF(C55=0,"",SUBTOTAL(3,C$5:C55))</f>
        <v>51</v>
      </c>
      <c r="B55" s="27">
        <v>6</v>
      </c>
      <c r="C55" s="39" t="s">
        <v>370</v>
      </c>
      <c r="D55" s="27" t="str">
        <f>VLOOKUP(C55,Sheet4!$A$1:$B$300,2,0)</f>
        <v>9209006190</v>
      </c>
      <c r="E55" s="63" t="s">
        <v>371</v>
      </c>
      <c r="F55" s="697" t="e">
        <f>VLOOKUP(C55,'chuyển xếp 2024'!$C$5:$W$328,17,0)</f>
        <v>#N/A</v>
      </c>
      <c r="G55" s="697" t="e">
        <f>VLOOKUP(C55,'chuyển xếp 2024'!$C$5:$W$328,19,0)</f>
        <v>#N/A</v>
      </c>
      <c r="H55" s="10" t="s">
        <v>32</v>
      </c>
      <c r="I55" s="40" t="s">
        <v>33</v>
      </c>
      <c r="J55" s="40" t="s">
        <v>34</v>
      </c>
      <c r="K55" s="10"/>
      <c r="L55" s="10" t="s">
        <v>339</v>
      </c>
      <c r="M55" s="9">
        <v>31480</v>
      </c>
      <c r="N55" s="42">
        <v>44866</v>
      </c>
      <c r="O55" s="10" t="s">
        <v>36</v>
      </c>
      <c r="P55" s="10" t="s">
        <v>372</v>
      </c>
      <c r="Q55" s="10" t="str">
        <f t="shared" ca="1" si="0"/>
        <v xml:space="preserve">3 NĂM 9 THÁNG 18 NGÀY </v>
      </c>
      <c r="R55" s="60" t="s">
        <v>1496</v>
      </c>
      <c r="S55" s="33" t="str">
        <f>VLOOKUP(C55,Sheet5!$B$2:$G$253,6,0)</f>
        <v>092086003899</v>
      </c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43">
        <v>43172</v>
      </c>
      <c r="AF55" s="43"/>
      <c r="AG55" s="50" t="s">
        <v>232</v>
      </c>
      <c r="AH55" s="44" t="s">
        <v>373</v>
      </c>
      <c r="AI55" s="50" t="s">
        <v>374</v>
      </c>
      <c r="AJ55" s="50" t="s">
        <v>374</v>
      </c>
      <c r="AK55" s="52" t="s">
        <v>375</v>
      </c>
      <c r="AL55" s="10" t="s">
        <v>50</v>
      </c>
      <c r="AM55" s="10" t="s">
        <v>376</v>
      </c>
      <c r="AN55" s="10" t="s">
        <v>349</v>
      </c>
      <c r="AO55" s="36">
        <f t="shared" ca="1" si="1"/>
        <v>40</v>
      </c>
    </row>
    <row r="56" spans="1:41" s="45" customFormat="1">
      <c r="A56" s="25">
        <f>IF(C56=0,"",SUBTOTAL(3,C$5:C56))</f>
        <v>52</v>
      </c>
      <c r="B56" s="27">
        <v>1</v>
      </c>
      <c r="C56" s="82" t="s">
        <v>377</v>
      </c>
      <c r="D56" s="27" t="str">
        <f>VLOOKUP(C56,Sheet4!$A$1:$B$300,2,0)</f>
        <v>5499003400</v>
      </c>
      <c r="E56" s="96" t="s">
        <v>378</v>
      </c>
      <c r="F56" s="697">
        <f>VLOOKUP(C56,'chuyển xếp 2024'!$C$5:$W$328,17,0)</f>
        <v>7673000</v>
      </c>
      <c r="G56" s="697">
        <f>VLOOKUP(C56,'chuyển xếp 2024'!$C$5:$W$328,19,0)</f>
        <v>2365000</v>
      </c>
      <c r="H56" s="83" t="s">
        <v>32</v>
      </c>
      <c r="I56" s="28" t="s">
        <v>33</v>
      </c>
      <c r="J56" s="28" t="s">
        <v>34</v>
      </c>
      <c r="K56" s="83" t="s">
        <v>64</v>
      </c>
      <c r="L56" s="32" t="s">
        <v>379</v>
      </c>
      <c r="M56" s="30">
        <v>27881</v>
      </c>
      <c r="N56" s="31">
        <v>35744</v>
      </c>
      <c r="O56" s="32" t="s">
        <v>36</v>
      </c>
      <c r="P56" s="32" t="s">
        <v>380</v>
      </c>
      <c r="Q56" s="32" t="str">
        <f t="shared" ca="1" si="0"/>
        <v xml:space="preserve">28 NĂM 9 THÁNG 9 NGÀY </v>
      </c>
      <c r="R56" s="84" t="s">
        <v>381</v>
      </c>
      <c r="S56" s="33" t="str">
        <f>VLOOKUP(C56,Sheet5!$B$2:$G$253,6,0)</f>
        <v>045076010149</v>
      </c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4">
        <v>42070</v>
      </c>
      <c r="AF56" s="34"/>
      <c r="AG56" s="50" t="s">
        <v>232</v>
      </c>
      <c r="AH56" s="35" t="s">
        <v>382</v>
      </c>
      <c r="AI56" s="48" t="s">
        <v>383</v>
      </c>
      <c r="AJ56" s="48" t="s">
        <v>383</v>
      </c>
      <c r="AK56" s="73"/>
      <c r="AL56" s="85" t="s">
        <v>50</v>
      </c>
      <c r="AM56" s="85" t="s">
        <v>100</v>
      </c>
      <c r="AN56" s="32" t="s">
        <v>73</v>
      </c>
      <c r="AO56" s="36">
        <f t="shared" ca="1" si="1"/>
        <v>50</v>
      </c>
    </row>
    <row r="57" spans="1:41" s="36" customFormat="1">
      <c r="A57" s="25">
        <f>IF(C57=0,"",SUBTOTAL(3,C$5:C57))</f>
        <v>53</v>
      </c>
      <c r="B57" s="25">
        <v>2</v>
      </c>
      <c r="C57" s="86" t="s">
        <v>1396</v>
      </c>
      <c r="D57" s="27" t="str">
        <f>VLOOKUP(C57,Sheet4!$A$1:$B$300,2,0)</f>
        <v>9521124449</v>
      </c>
      <c r="E57" s="87" t="s">
        <v>1390</v>
      </c>
      <c r="F57" s="697">
        <f>VLOOKUP(C57,'chuyển xếp 2024'!$C$5:$W$328,17,0)</f>
        <v>6579000</v>
      </c>
      <c r="G57" s="697">
        <f>VLOOKUP(C57,'chuyển xếp 2024'!$C$5:$W$328,19,0)</f>
        <v>0</v>
      </c>
      <c r="H57" s="87" t="s">
        <v>32</v>
      </c>
      <c r="I57" s="63" t="s">
        <v>33</v>
      </c>
      <c r="J57" s="63" t="s">
        <v>34</v>
      </c>
      <c r="K57" s="87"/>
      <c r="L57" s="56" t="s">
        <v>379</v>
      </c>
      <c r="M57" s="106">
        <v>36231</v>
      </c>
      <c r="N57" s="107">
        <v>44927</v>
      </c>
      <c r="O57" s="10" t="s">
        <v>36</v>
      </c>
      <c r="P57" s="56" t="s">
        <v>1391</v>
      </c>
      <c r="Q57" s="56" t="str">
        <f t="shared" ca="1" si="0"/>
        <v xml:space="preserve">3 NĂM 7 THÁNG 18 NGÀY </v>
      </c>
      <c r="R57" s="80">
        <v>385774419</v>
      </c>
      <c r="S57" s="33" t="str">
        <f>VLOOKUP(C57,Sheet5!$B$2:$G$253,6,0)</f>
        <v>095099006186</v>
      </c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75">
        <v>42105</v>
      </c>
      <c r="AF57" s="75"/>
      <c r="AG57" s="46" t="s">
        <v>232</v>
      </c>
      <c r="AH57" s="108" t="s">
        <v>1392</v>
      </c>
      <c r="AI57" s="46" t="s">
        <v>1393</v>
      </c>
      <c r="AJ57" s="46" t="s">
        <v>1394</v>
      </c>
      <c r="AK57" s="66" t="s">
        <v>1395</v>
      </c>
      <c r="AL57" s="625" t="s">
        <v>50</v>
      </c>
      <c r="AM57" s="46" t="s">
        <v>384</v>
      </c>
      <c r="AN57" s="56" t="s">
        <v>385</v>
      </c>
      <c r="AO57" s="36">
        <f t="shared" ca="1" si="1"/>
        <v>27</v>
      </c>
    </row>
    <row r="58" spans="1:41" s="36" customFormat="1">
      <c r="A58" s="25">
        <f>IF(C58=0,"",SUBTOTAL(3,C$5:C58))</f>
        <v>54</v>
      </c>
      <c r="B58" s="25">
        <v>3</v>
      </c>
      <c r="C58" s="86" t="s">
        <v>1421</v>
      </c>
      <c r="D58" s="27" t="str">
        <f>VLOOKUP(C58,Sheet4!$A$1:$B$300,2,0)</f>
        <v>8014003136</v>
      </c>
      <c r="E58" s="87" t="s">
        <v>1416</v>
      </c>
      <c r="F58" s="697">
        <f>VLOOKUP(C58,'chuyển xếp 2024'!$C$5:$W$328,17,0)</f>
        <v>6579000</v>
      </c>
      <c r="G58" s="697">
        <f>VLOOKUP(C58,'chuyển xếp 2024'!$C$5:$W$328,19,0)</f>
        <v>0</v>
      </c>
      <c r="H58" s="87" t="s">
        <v>32</v>
      </c>
      <c r="I58" s="63" t="s">
        <v>33</v>
      </c>
      <c r="J58" s="63" t="s">
        <v>34</v>
      </c>
      <c r="K58" s="87"/>
      <c r="L58" s="56" t="s">
        <v>379</v>
      </c>
      <c r="M58" s="106">
        <v>30021</v>
      </c>
      <c r="N58" s="106">
        <v>44977</v>
      </c>
      <c r="O58" s="10" t="s">
        <v>36</v>
      </c>
      <c r="P58" s="56" t="s">
        <v>1415</v>
      </c>
      <c r="Q58" s="56" t="str">
        <f ca="1">DATEDIF(N58,TODAY(),"Y") &amp; " NĂM " &amp;DATEDIF(N58,TODAY(),"YM") &amp; " THÁNG " &amp; DATEDIF(N58,TODAY(), "MD") &amp; " NGÀY "</f>
        <v xml:space="preserve">3 NĂM 5 THÁNG 30 NGÀY </v>
      </c>
      <c r="R58" s="80" t="s">
        <v>1422</v>
      </c>
      <c r="S58" s="33" t="str">
        <f>VLOOKUP(C58,Sheet5!$B$2:$G$253,6,0)</f>
        <v>084082000086</v>
      </c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75">
        <v>44705</v>
      </c>
      <c r="AF58" s="75"/>
      <c r="AG58" s="46" t="s">
        <v>232</v>
      </c>
      <c r="AH58" s="108" t="s">
        <v>1423</v>
      </c>
      <c r="AI58" s="46" t="s">
        <v>1424</v>
      </c>
      <c r="AJ58" s="46"/>
      <c r="AK58" s="66"/>
      <c r="AL58" s="625" t="s">
        <v>50</v>
      </c>
      <c r="AM58" s="46"/>
      <c r="AN58" s="56" t="s">
        <v>385</v>
      </c>
      <c r="AO58" s="36">
        <f t="shared" ca="1" si="1"/>
        <v>44</v>
      </c>
    </row>
    <row r="59" spans="1:41" s="36" customFormat="1">
      <c r="A59" s="25">
        <f>IF(C59=0,"",SUBTOTAL(3,C$5:C59))</f>
        <v>55</v>
      </c>
      <c r="B59" s="25">
        <v>4</v>
      </c>
      <c r="C59" s="86" t="s">
        <v>1567</v>
      </c>
      <c r="D59" s="27" t="str">
        <f>VLOOKUP(C59,Sheet4!$A$1:$B$300,2,0)</f>
        <v>8723454959</v>
      </c>
      <c r="E59" s="87" t="s">
        <v>1564</v>
      </c>
      <c r="F59" s="697">
        <f>VLOOKUP(C59,'chuyển xếp 2024'!$C$5:$W$328,17,0)</f>
        <v>6579000</v>
      </c>
      <c r="G59" s="697">
        <f>VLOOKUP(C59,'chuyển xếp 2024'!$C$5:$W$328,19,0)</f>
        <v>0</v>
      </c>
      <c r="H59" s="87" t="s">
        <v>32</v>
      </c>
      <c r="I59" s="63" t="s">
        <v>33</v>
      </c>
      <c r="J59" s="63" t="s">
        <v>34</v>
      </c>
      <c r="K59" s="87"/>
      <c r="L59" s="56" t="s">
        <v>379</v>
      </c>
      <c r="M59" s="106">
        <v>36802</v>
      </c>
      <c r="N59" s="106">
        <v>45017</v>
      </c>
      <c r="O59" s="10" t="s">
        <v>36</v>
      </c>
      <c r="P59" s="56" t="s">
        <v>1722</v>
      </c>
      <c r="Q59" s="56" t="str">
        <f ca="1">DATEDIF(N59,TODAY(),"Y") &amp; " NĂM " &amp;DATEDIF(N59,TODAY(),"YM") &amp; " THÁNG " &amp; DATEDIF(N59,TODAY(), "MD") &amp; " NGÀY "</f>
        <v xml:space="preserve">3 NĂM 4 THÁNG 18 NGÀY </v>
      </c>
      <c r="R59" s="80" t="s">
        <v>1565</v>
      </c>
      <c r="S59" s="33" t="str">
        <f>VLOOKUP(C59,Sheet5!$B$2:$G$253,6,0)</f>
        <v>087200003497</v>
      </c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75">
        <v>44420</v>
      </c>
      <c r="AF59" s="75"/>
      <c r="AG59" s="46" t="s">
        <v>232</v>
      </c>
      <c r="AH59" s="108" t="s">
        <v>111</v>
      </c>
      <c r="AI59" s="46" t="s">
        <v>1724</v>
      </c>
      <c r="AJ59" s="46"/>
      <c r="AK59" s="66" t="s">
        <v>1725</v>
      </c>
      <c r="AL59" s="625" t="s">
        <v>50</v>
      </c>
      <c r="AM59" s="46" t="s">
        <v>1726</v>
      </c>
      <c r="AN59" s="56"/>
      <c r="AO59" s="36">
        <f t="shared" ca="1" si="1"/>
        <v>25</v>
      </c>
    </row>
    <row r="60" spans="1:41" s="470" customFormat="1">
      <c r="A60" s="25">
        <f>IF(C60=0,"",SUBTOTAL(3,C$5:C60))</f>
        <v>56</v>
      </c>
      <c r="B60" s="459">
        <v>5</v>
      </c>
      <c r="C60" s="667" t="s">
        <v>2450</v>
      </c>
      <c r="D60" s="27" t="str">
        <f>VLOOKUP(C60,Sheet4!$A$1:$B$300,2,0)</f>
        <v>9621892771</v>
      </c>
      <c r="E60" s="87" t="s">
        <v>2449</v>
      </c>
      <c r="F60" s="697">
        <f>VLOOKUP(C60,'chuyển xếp 2024'!$C$5:$W$328,17,0)</f>
        <v>6579000</v>
      </c>
      <c r="G60" s="697">
        <f>VLOOKUP(C60,'chuyển xếp 2024'!$C$5:$W$328,19,0)</f>
        <v>0</v>
      </c>
      <c r="H60" s="668" t="s">
        <v>32</v>
      </c>
      <c r="I60" s="463" t="s">
        <v>33</v>
      </c>
      <c r="J60" s="463" t="s">
        <v>34</v>
      </c>
      <c r="K60" s="668"/>
      <c r="L60" s="464" t="s">
        <v>379</v>
      </c>
      <c r="M60" s="496">
        <v>34221</v>
      </c>
      <c r="N60" s="496">
        <v>45413</v>
      </c>
      <c r="O60" s="669" t="s">
        <v>117</v>
      </c>
      <c r="P60" s="464" t="s">
        <v>2451</v>
      </c>
      <c r="Q60" s="464" t="str">
        <f ca="1">DATEDIF(N60,TODAY(),"Y") &amp; " NĂM " &amp;DATEDIF(N60,TODAY(),"YM") &amp; " THÁNG " &amp; DATEDIF(N60,TODAY(), "MD") &amp; " NGÀY "</f>
        <v xml:space="preserve">2 NĂM 3 THÁNG 18 NGÀY </v>
      </c>
      <c r="R60" s="467" t="s">
        <v>2452</v>
      </c>
      <c r="S60" s="33" t="s">
        <v>2452</v>
      </c>
      <c r="T60" s="467"/>
      <c r="U60" s="467"/>
      <c r="V60" s="467"/>
      <c r="W60" s="467"/>
      <c r="X60" s="467"/>
      <c r="Y60" s="467"/>
      <c r="Z60" s="467"/>
      <c r="AA60" s="467"/>
      <c r="AB60" s="467"/>
      <c r="AC60" s="467"/>
      <c r="AD60" s="467"/>
      <c r="AE60" s="465">
        <v>44798</v>
      </c>
      <c r="AF60" s="465"/>
      <c r="AG60" s="46" t="s">
        <v>232</v>
      </c>
      <c r="AH60" s="468" t="s">
        <v>2671</v>
      </c>
      <c r="AI60" s="469" t="s">
        <v>2674</v>
      </c>
      <c r="AJ60" s="469"/>
      <c r="AK60" s="460"/>
      <c r="AL60" s="669"/>
      <c r="AM60" s="469"/>
      <c r="AN60" s="464"/>
      <c r="AO60" s="470">
        <f t="shared" ca="1" si="1"/>
        <v>32</v>
      </c>
    </row>
    <row r="61" spans="1:41" s="470" customFormat="1">
      <c r="A61" s="25">
        <f>IF(C61=0,"",SUBTOTAL(3,C$5:C61))</f>
        <v>57</v>
      </c>
      <c r="B61" s="459">
        <v>6</v>
      </c>
      <c r="C61" s="667" t="s">
        <v>2670</v>
      </c>
      <c r="D61" s="27"/>
      <c r="E61" s="87" t="s">
        <v>2453</v>
      </c>
      <c r="F61" s="697">
        <v>6135000</v>
      </c>
      <c r="G61" s="697"/>
      <c r="H61" s="668" t="s">
        <v>32</v>
      </c>
      <c r="I61" s="463" t="s">
        <v>33</v>
      </c>
      <c r="J61" s="463" t="s">
        <v>34</v>
      </c>
      <c r="K61" s="668"/>
      <c r="L61" s="464" t="s">
        <v>379</v>
      </c>
      <c r="M61" s="496">
        <v>35054</v>
      </c>
      <c r="N61" s="496">
        <v>45536</v>
      </c>
      <c r="O61" s="669" t="s">
        <v>117</v>
      </c>
      <c r="P61" s="464" t="s">
        <v>2657</v>
      </c>
      <c r="Q61" s="464" t="str">
        <f ca="1">DATEDIF(N61,TODAY(),"Y") &amp; " NĂM " &amp;DATEDIF(N61,TODAY(),"YM") &amp; " THÁNG " &amp; DATEDIF(N61,TODAY(), "MD") &amp; " NGÀY "</f>
        <v xml:space="preserve">1 NĂM 11 THÁNG 18 NGÀY </v>
      </c>
      <c r="R61" s="467" t="s">
        <v>2658</v>
      </c>
      <c r="S61" s="467" t="s">
        <v>2658</v>
      </c>
      <c r="T61" s="467"/>
      <c r="U61" s="467"/>
      <c r="V61" s="467"/>
      <c r="W61" s="467"/>
      <c r="X61" s="467"/>
      <c r="Y61" s="467"/>
      <c r="Z61" s="467"/>
      <c r="AA61" s="467"/>
      <c r="AB61" s="467"/>
      <c r="AC61" s="467"/>
      <c r="AD61" s="467"/>
      <c r="AE61" s="465">
        <v>44675</v>
      </c>
      <c r="AF61" s="465"/>
      <c r="AG61" s="46" t="s">
        <v>232</v>
      </c>
      <c r="AH61" s="108" t="s">
        <v>2672</v>
      </c>
      <c r="AI61" s="469" t="s">
        <v>2673</v>
      </c>
      <c r="AJ61" s="469"/>
      <c r="AK61" s="460"/>
      <c r="AL61" s="669"/>
      <c r="AM61" s="469"/>
      <c r="AN61" s="464"/>
      <c r="AO61" s="470">
        <f t="shared" ca="1" si="1"/>
        <v>30</v>
      </c>
    </row>
    <row r="62" spans="1:41" s="37" customFormat="1">
      <c r="A62" s="25">
        <f>IF(C62=0,"",SUBTOTAL(3,C$5:C62))</f>
        <v>58</v>
      </c>
      <c r="B62" s="27">
        <v>1</v>
      </c>
      <c r="C62" s="27" t="s">
        <v>388</v>
      </c>
      <c r="D62" s="27" t="str">
        <f>VLOOKUP(C62,Sheet4!$A$1:$B$300,2,0)</f>
        <v>9212008058</v>
      </c>
      <c r="E62" s="63" t="s">
        <v>389</v>
      </c>
      <c r="F62" s="697">
        <f>VLOOKUP(C62,'chuyển xếp 2024'!$C$5:$W$328,17,0)</f>
        <v>7673000</v>
      </c>
      <c r="G62" s="697">
        <f>VLOOKUP(C62,'chuyển xếp 2024'!$C$5:$W$328,19,0)</f>
        <v>2365000</v>
      </c>
      <c r="H62" s="28" t="s">
        <v>32</v>
      </c>
      <c r="I62" s="28" t="s">
        <v>33</v>
      </c>
      <c r="J62" s="28" t="s">
        <v>34</v>
      </c>
      <c r="K62" s="28" t="s">
        <v>135</v>
      </c>
      <c r="L62" s="32" t="s">
        <v>390</v>
      </c>
      <c r="M62" s="30">
        <v>32053</v>
      </c>
      <c r="N62" s="31">
        <v>41071</v>
      </c>
      <c r="O62" s="32" t="s">
        <v>36</v>
      </c>
      <c r="P62" s="32" t="s">
        <v>391</v>
      </c>
      <c r="Q62" s="32" t="str">
        <f t="shared" ca="1" si="0"/>
        <v xml:space="preserve">14 NĂM 2 THÁNG 8 NGÀY </v>
      </c>
      <c r="R62" s="33" t="s">
        <v>392</v>
      </c>
      <c r="S62" s="33" t="str">
        <f>VLOOKUP(C62,Sheet5!$B$2:$G$253,6,0)</f>
        <v>091087000155</v>
      </c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4"/>
      <c r="AF62" s="34"/>
      <c r="AG62" s="50" t="s">
        <v>232</v>
      </c>
      <c r="AH62" s="35" t="s">
        <v>393</v>
      </c>
      <c r="AI62" s="48" t="s">
        <v>70</v>
      </c>
      <c r="AJ62" s="48" t="s">
        <v>70</v>
      </c>
      <c r="AK62" s="49" t="s">
        <v>394</v>
      </c>
      <c r="AL62" s="32" t="s">
        <v>50</v>
      </c>
      <c r="AM62" s="32" t="s">
        <v>72</v>
      </c>
      <c r="AN62" s="32" t="s">
        <v>73</v>
      </c>
      <c r="AO62" s="36">
        <f t="shared" ca="1" si="1"/>
        <v>38</v>
      </c>
    </row>
    <row r="63" spans="1:41" s="45" customFormat="1">
      <c r="A63" s="25">
        <f>IF(C63=0,"",SUBTOTAL(3,C$5:C63))</f>
        <v>59</v>
      </c>
      <c r="B63" s="39">
        <f>B62+1</f>
        <v>2</v>
      </c>
      <c r="C63" s="25" t="s">
        <v>395</v>
      </c>
      <c r="D63" s="27" t="str">
        <f>VLOOKUP(C63,Sheet4!$A$1:$B$300,2,0)</f>
        <v>6506006786</v>
      </c>
      <c r="E63" s="63" t="s">
        <v>396</v>
      </c>
      <c r="F63" s="697">
        <f>VLOOKUP(C63,'chuyển xếp 2024'!$C$5:$W$328,17,0)</f>
        <v>8287000</v>
      </c>
      <c r="G63" s="697">
        <f>VLOOKUP(C63,'chuyển xếp 2024'!$C$5:$W$328,19,0)</f>
        <v>1892000</v>
      </c>
      <c r="H63" s="28" t="s">
        <v>63</v>
      </c>
      <c r="I63" s="40" t="s">
        <v>33</v>
      </c>
      <c r="J63" s="40" t="s">
        <v>34</v>
      </c>
      <c r="K63" s="40" t="s">
        <v>64</v>
      </c>
      <c r="L63" s="10" t="s">
        <v>390</v>
      </c>
      <c r="M63" s="9">
        <v>30254</v>
      </c>
      <c r="N63" s="42">
        <v>38657</v>
      </c>
      <c r="O63" s="10" t="s">
        <v>36</v>
      </c>
      <c r="P63" s="10" t="s">
        <v>397</v>
      </c>
      <c r="Q63" s="10" t="str">
        <f t="shared" ca="1" si="0"/>
        <v xml:space="preserve">20 NĂM 9 THÁNG 18 NGÀY </v>
      </c>
      <c r="R63" s="33" t="s">
        <v>398</v>
      </c>
      <c r="S63" s="33" t="str">
        <f>VLOOKUP(C63,Sheet5!$B$2:$G$253,6,0)</f>
        <v>092182003607</v>
      </c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43"/>
      <c r="AF63" s="43"/>
      <c r="AG63" s="50" t="s">
        <v>232</v>
      </c>
      <c r="AH63" s="44" t="s">
        <v>399</v>
      </c>
      <c r="AI63" s="50" t="s">
        <v>400</v>
      </c>
      <c r="AJ63" s="50" t="s">
        <v>400</v>
      </c>
      <c r="AK63" s="51" t="s">
        <v>401</v>
      </c>
      <c r="AL63" s="10" t="s">
        <v>50</v>
      </c>
      <c r="AM63" s="10" t="s">
        <v>72</v>
      </c>
      <c r="AN63" s="10" t="s">
        <v>73</v>
      </c>
      <c r="AO63" s="36">
        <f t="shared" ca="1" si="1"/>
        <v>43</v>
      </c>
    </row>
    <row r="64" spans="1:41" s="45" customFormat="1">
      <c r="A64" s="25">
        <f>IF(C64=0,"",SUBTOTAL(3,C$5:C64))</f>
        <v>60</v>
      </c>
      <c r="B64" s="39">
        <f t="shared" ref="B64:B73" si="2">B63+1</f>
        <v>3</v>
      </c>
      <c r="C64" s="25" t="s">
        <v>402</v>
      </c>
      <c r="D64" s="27" t="str">
        <f>VLOOKUP(C64,Sheet4!$A$1:$B$300,2,0)</f>
        <v>5496032516</v>
      </c>
      <c r="E64" s="63" t="s">
        <v>403</v>
      </c>
      <c r="F64" s="697">
        <f>VLOOKUP(C64,'chuyển xếp 2024'!$C$5:$W$328,17,0)</f>
        <v>7929000</v>
      </c>
      <c r="G64" s="697">
        <f>VLOOKUP(C64,'chuyển xếp 2024'!$C$5:$W$328,19,0)</f>
        <v>0</v>
      </c>
      <c r="H64" s="28" t="s">
        <v>63</v>
      </c>
      <c r="I64" s="40" t="s">
        <v>33</v>
      </c>
      <c r="J64" s="40" t="s">
        <v>34</v>
      </c>
      <c r="K64" s="40"/>
      <c r="L64" s="10" t="s">
        <v>390</v>
      </c>
      <c r="M64" s="9">
        <v>25965</v>
      </c>
      <c r="N64" s="42">
        <v>34035</v>
      </c>
      <c r="O64" s="10" t="s">
        <v>36</v>
      </c>
      <c r="P64" s="10" t="s">
        <v>404</v>
      </c>
      <c r="Q64" s="10" t="str">
        <f t="shared" ca="1" si="0"/>
        <v xml:space="preserve">33 NĂM 5 THÁNG 12 NGÀY </v>
      </c>
      <c r="R64" s="33" t="s">
        <v>405</v>
      </c>
      <c r="S64" s="33" t="str">
        <f>VLOOKUP(C64,Sheet5!$B$2:$G$253,6,0)</f>
        <v>092171003980</v>
      </c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43"/>
      <c r="AF64" s="43"/>
      <c r="AG64" s="50" t="s">
        <v>232</v>
      </c>
      <c r="AH64" s="44" t="s">
        <v>322</v>
      </c>
      <c r="AI64" s="50" t="s">
        <v>406</v>
      </c>
      <c r="AJ64" s="50" t="s">
        <v>406</v>
      </c>
      <c r="AK64" s="52" t="s">
        <v>407</v>
      </c>
      <c r="AL64" s="10" t="s">
        <v>93</v>
      </c>
      <c r="AM64" s="10" t="s">
        <v>408</v>
      </c>
      <c r="AN64" s="10" t="s">
        <v>60</v>
      </c>
      <c r="AO64" s="36">
        <f t="shared" ca="1" si="1"/>
        <v>55</v>
      </c>
    </row>
    <row r="65" spans="1:41" s="45" customFormat="1">
      <c r="A65" s="25">
        <f>IF(C65=0,"",SUBTOTAL(3,C$5:C65))</f>
        <v>61</v>
      </c>
      <c r="B65" s="39">
        <f t="shared" si="2"/>
        <v>4</v>
      </c>
      <c r="C65" s="25" t="s">
        <v>412</v>
      </c>
      <c r="D65" s="27" t="str">
        <f>VLOOKUP(C65,Sheet4!$A$1:$B$300,2,0)</f>
        <v>5499003379</v>
      </c>
      <c r="E65" s="63" t="s">
        <v>413</v>
      </c>
      <c r="F65" s="697">
        <f>VLOOKUP(C65,'chuyển xếp 2024'!$C$5:$W$328,17,0)</f>
        <v>9666000</v>
      </c>
      <c r="G65" s="697">
        <f>VLOOKUP(C65,'chuyển xếp 2024'!$C$5:$W$328,19,0)</f>
        <v>0</v>
      </c>
      <c r="H65" s="28" t="s">
        <v>63</v>
      </c>
      <c r="I65" s="40" t="s">
        <v>33</v>
      </c>
      <c r="J65" s="40" t="s">
        <v>34</v>
      </c>
      <c r="K65" s="40"/>
      <c r="L65" s="10" t="s">
        <v>390</v>
      </c>
      <c r="M65" s="9">
        <v>27398</v>
      </c>
      <c r="N65" s="42">
        <v>36114</v>
      </c>
      <c r="O65" s="10" t="s">
        <v>36</v>
      </c>
      <c r="P65" s="10" t="s">
        <v>414</v>
      </c>
      <c r="Q65" s="10" t="str">
        <f t="shared" ca="1" si="0"/>
        <v xml:space="preserve">27 NĂM 9 THÁNG 4 NGÀY </v>
      </c>
      <c r="R65" s="33" t="s">
        <v>415</v>
      </c>
      <c r="S65" s="33" t="str">
        <f>VLOOKUP(C65,Sheet5!$B$2:$G$253,6,0)</f>
        <v>045175000238</v>
      </c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43"/>
      <c r="AF65" s="43"/>
      <c r="AG65" s="50" t="s">
        <v>232</v>
      </c>
      <c r="AH65" s="44" t="s">
        <v>256</v>
      </c>
      <c r="AI65" s="50" t="s">
        <v>416</v>
      </c>
      <c r="AJ65" s="50" t="s">
        <v>416</v>
      </c>
      <c r="AK65" s="51" t="s">
        <v>417</v>
      </c>
      <c r="AL65" s="10" t="s">
        <v>50</v>
      </c>
      <c r="AM65" s="10" t="s">
        <v>418</v>
      </c>
      <c r="AN65" s="10" t="s">
        <v>60</v>
      </c>
      <c r="AO65" s="36">
        <f t="shared" ca="1" si="1"/>
        <v>51</v>
      </c>
    </row>
    <row r="66" spans="1:41" s="45" customFormat="1" ht="20.25" customHeight="1">
      <c r="A66" s="25">
        <f>IF(C66=0,"",SUBTOTAL(3,C$5:C66))</f>
        <v>62</v>
      </c>
      <c r="B66" s="39">
        <f t="shared" si="2"/>
        <v>5</v>
      </c>
      <c r="C66" s="25" t="s">
        <v>419</v>
      </c>
      <c r="D66" s="27" t="str">
        <f>VLOOKUP(C66,Sheet4!$A$1:$B$300,2,0)</f>
        <v>6506006784</v>
      </c>
      <c r="E66" s="63" t="s">
        <v>420</v>
      </c>
      <c r="F66" s="697">
        <f>VLOOKUP(C66,'chuyển xếp 2024'!$C$5:$W$328,17,0)</f>
        <v>8287000</v>
      </c>
      <c r="G66" s="697">
        <f>VLOOKUP(C66,'chuyển xếp 2024'!$C$5:$W$328,19,0)</f>
        <v>0</v>
      </c>
      <c r="H66" s="28" t="s">
        <v>63</v>
      </c>
      <c r="I66" s="40" t="s">
        <v>33</v>
      </c>
      <c r="J66" s="40" t="s">
        <v>34</v>
      </c>
      <c r="K66" s="40"/>
      <c r="L66" s="10" t="s">
        <v>390</v>
      </c>
      <c r="M66" s="9">
        <v>29613</v>
      </c>
      <c r="N66" s="42">
        <v>38657</v>
      </c>
      <c r="O66" s="10" t="s">
        <v>36</v>
      </c>
      <c r="P66" s="10" t="s">
        <v>421</v>
      </c>
      <c r="Q66" s="10" t="str">
        <f t="shared" ca="1" si="0"/>
        <v xml:space="preserve">20 NĂM 9 THÁNG 18 NGÀY </v>
      </c>
      <c r="R66" s="89" t="s">
        <v>422</v>
      </c>
      <c r="S66" s="33" t="str">
        <f>VLOOKUP(C66,Sheet5!$B$2:$G$253,6,0)</f>
        <v>042181000294</v>
      </c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43">
        <v>42843</v>
      </c>
      <c r="AF66" s="43"/>
      <c r="AG66" s="50" t="s">
        <v>232</v>
      </c>
      <c r="AH66" s="44" t="s">
        <v>423</v>
      </c>
      <c r="AI66" s="50" t="s">
        <v>213</v>
      </c>
      <c r="AJ66" s="50" t="s">
        <v>424</v>
      </c>
      <c r="AK66" s="51" t="s">
        <v>425</v>
      </c>
      <c r="AL66" s="10" t="s">
        <v>50</v>
      </c>
      <c r="AM66" s="10" t="s">
        <v>72</v>
      </c>
      <c r="AN66" s="10" t="s">
        <v>60</v>
      </c>
      <c r="AO66" s="36">
        <f t="shared" ca="1" si="1"/>
        <v>45</v>
      </c>
    </row>
    <row r="67" spans="1:41" s="45" customFormat="1">
      <c r="A67" s="25">
        <f>IF(C67=0,"",SUBTOTAL(3,C$5:C67))</f>
        <v>63</v>
      </c>
      <c r="B67" s="39">
        <f t="shared" si="2"/>
        <v>6</v>
      </c>
      <c r="C67" s="25" t="s">
        <v>426</v>
      </c>
      <c r="D67" s="27" t="str">
        <f>VLOOKUP(C67,Sheet4!$A$1:$B$300,2,0)</f>
        <v>9210009441</v>
      </c>
      <c r="E67" s="63" t="s">
        <v>427</v>
      </c>
      <c r="F67" s="697">
        <f>VLOOKUP(C67,'chuyển xếp 2024'!$C$5:$W$328,17,0)</f>
        <v>7673000</v>
      </c>
      <c r="G67" s="697">
        <f>VLOOKUP(C67,'chuyển xếp 2024'!$C$5:$W$328,19,0)</f>
        <v>0</v>
      </c>
      <c r="H67" s="28" t="s">
        <v>63</v>
      </c>
      <c r="I67" s="40" t="s">
        <v>33</v>
      </c>
      <c r="J67" s="40" t="s">
        <v>34</v>
      </c>
      <c r="K67" s="40"/>
      <c r="L67" s="10" t="s">
        <v>390</v>
      </c>
      <c r="M67" s="9">
        <v>31248</v>
      </c>
      <c r="N67" s="42">
        <v>40315</v>
      </c>
      <c r="O67" s="10" t="s">
        <v>36</v>
      </c>
      <c r="P67" s="10" t="s">
        <v>428</v>
      </c>
      <c r="Q67" s="10" t="str">
        <f t="shared" ca="1" si="0"/>
        <v xml:space="preserve">16 NĂM 3 THÁNG 2 NGÀY </v>
      </c>
      <c r="R67" s="33" t="s">
        <v>429</v>
      </c>
      <c r="S67" s="33" t="str">
        <f>VLOOKUP(C67,Sheet5!$B$2:$G$253,6,0)</f>
        <v>082185024771</v>
      </c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43"/>
      <c r="AF67" s="43"/>
      <c r="AG67" s="50" t="s">
        <v>232</v>
      </c>
      <c r="AH67" s="44" t="s">
        <v>430</v>
      </c>
      <c r="AI67" s="50" t="s">
        <v>431</v>
      </c>
      <c r="AJ67" s="50" t="s">
        <v>432</v>
      </c>
      <c r="AK67" s="51" t="s">
        <v>433</v>
      </c>
      <c r="AL67" s="10" t="s">
        <v>50</v>
      </c>
      <c r="AM67" s="10" t="s">
        <v>434</v>
      </c>
      <c r="AN67" s="10" t="s">
        <v>60</v>
      </c>
      <c r="AO67" s="36">
        <f t="shared" ca="1" si="1"/>
        <v>41</v>
      </c>
    </row>
    <row r="68" spans="1:41" s="45" customFormat="1">
      <c r="A68" s="25">
        <f>IF(C68=0,"",SUBTOTAL(3,C$5:C68))</f>
        <v>64</v>
      </c>
      <c r="B68" s="39">
        <f t="shared" si="2"/>
        <v>7</v>
      </c>
      <c r="C68" s="25" t="s">
        <v>435</v>
      </c>
      <c r="D68" s="27" t="str">
        <f>VLOOKUP(C68,Sheet4!$A$1:$B$300,2,0)</f>
        <v>5404002323</v>
      </c>
      <c r="E68" s="63" t="s">
        <v>436</v>
      </c>
      <c r="F68" s="697">
        <f>VLOOKUP(C68,'chuyển xếp 2024'!$C$5:$W$328,17,0)</f>
        <v>7929000</v>
      </c>
      <c r="G68" s="697">
        <f>VLOOKUP(C68,'chuyển xếp 2024'!$C$5:$W$328,19,0)</f>
        <v>0</v>
      </c>
      <c r="H68" s="28" t="s">
        <v>63</v>
      </c>
      <c r="I68" s="40" t="s">
        <v>33</v>
      </c>
      <c r="J68" s="40" t="s">
        <v>34</v>
      </c>
      <c r="K68" s="40"/>
      <c r="L68" s="10" t="s">
        <v>390</v>
      </c>
      <c r="M68" s="9">
        <v>30126</v>
      </c>
      <c r="N68" s="42">
        <v>37803</v>
      </c>
      <c r="O68" s="10" t="s">
        <v>36</v>
      </c>
      <c r="P68" s="10" t="s">
        <v>437</v>
      </c>
      <c r="Q68" s="10" t="str">
        <f t="shared" ca="1" si="0"/>
        <v xml:space="preserve">23 NĂM 1 THÁNG 18 NGÀY </v>
      </c>
      <c r="R68" s="33" t="s">
        <v>438</v>
      </c>
      <c r="S68" s="33" t="str">
        <f>VLOOKUP(C68,Sheet5!$B$2:$G$253,6,0)</f>
        <v>089182013259</v>
      </c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43"/>
      <c r="AF68" s="43"/>
      <c r="AG68" s="50" t="s">
        <v>232</v>
      </c>
      <c r="AH68" s="44" t="s">
        <v>439</v>
      </c>
      <c r="AI68" s="50" t="s">
        <v>440</v>
      </c>
      <c r="AJ68" s="50" t="s">
        <v>440</v>
      </c>
      <c r="AK68" s="51" t="s">
        <v>441</v>
      </c>
      <c r="AL68" s="10" t="s">
        <v>156</v>
      </c>
      <c r="AM68" s="10"/>
      <c r="AN68" s="10" t="s">
        <v>60</v>
      </c>
      <c r="AO68" s="36">
        <f t="shared" ca="1" si="1"/>
        <v>44</v>
      </c>
    </row>
    <row r="69" spans="1:41" s="45" customFormat="1">
      <c r="A69" s="25">
        <f>IF(C69=0,"",SUBTOTAL(3,C$5:C69))</f>
        <v>65</v>
      </c>
      <c r="B69" s="39">
        <f t="shared" si="2"/>
        <v>8</v>
      </c>
      <c r="C69" s="25" t="s">
        <v>442</v>
      </c>
      <c r="D69" s="27" t="str">
        <f>VLOOKUP(C69,Sheet4!$A$1:$B$300,2,0)</f>
        <v>9214012340</v>
      </c>
      <c r="E69" s="63" t="s">
        <v>443</v>
      </c>
      <c r="F69" s="697">
        <f>VLOOKUP(C69,'chuyển xếp 2024'!$C$5:$W$328,17,0)</f>
        <v>7673000</v>
      </c>
      <c r="G69" s="697">
        <f>VLOOKUP(C69,'chuyển xếp 2024'!$C$5:$W$328,19,0)</f>
        <v>1892000</v>
      </c>
      <c r="H69" s="40" t="s">
        <v>32</v>
      </c>
      <c r="I69" s="40" t="s">
        <v>33</v>
      </c>
      <c r="J69" s="40" t="s">
        <v>34</v>
      </c>
      <c r="K69" s="40"/>
      <c r="L69" s="10" t="s">
        <v>390</v>
      </c>
      <c r="M69" s="9">
        <v>33604</v>
      </c>
      <c r="N69" s="42">
        <v>41913</v>
      </c>
      <c r="O69" s="10" t="s">
        <v>36</v>
      </c>
      <c r="P69" s="10" t="s">
        <v>444</v>
      </c>
      <c r="Q69" s="10" t="str">
        <f t="shared" ca="1" si="0"/>
        <v xml:space="preserve">11 NĂM 10 THÁNG 18 NGÀY </v>
      </c>
      <c r="R69" s="33" t="s">
        <v>445</v>
      </c>
      <c r="S69" s="33" t="str">
        <f>VLOOKUP(C69,Sheet5!$B$2:$G$253,6,0)</f>
        <v>087092009654</v>
      </c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43"/>
      <c r="AF69" s="43"/>
      <c r="AG69" s="50" t="s">
        <v>232</v>
      </c>
      <c r="AH69" s="44" t="s">
        <v>446</v>
      </c>
      <c r="AI69" s="50" t="s">
        <v>447</v>
      </c>
      <c r="AJ69" s="50" t="s">
        <v>448</v>
      </c>
      <c r="AK69" s="51" t="s">
        <v>449</v>
      </c>
      <c r="AL69" s="10" t="s">
        <v>50</v>
      </c>
      <c r="AM69" s="10" t="s">
        <v>107</v>
      </c>
      <c r="AN69" s="10" t="s">
        <v>60</v>
      </c>
      <c r="AO69" s="36">
        <f t="shared" ca="1" si="1"/>
        <v>34</v>
      </c>
    </row>
    <row r="70" spans="1:41" s="45" customFormat="1">
      <c r="A70" s="25">
        <f>IF(C70=0,"",SUBTOTAL(3,C$5:C70))</f>
        <v>66</v>
      </c>
      <c r="B70" s="39">
        <f t="shared" si="2"/>
        <v>9</v>
      </c>
      <c r="C70" s="66" t="s">
        <v>450</v>
      </c>
      <c r="D70" s="27" t="str">
        <f>VLOOKUP(C70,Sheet4!$A$1:$B$300,2,0)</f>
        <v>9216014083</v>
      </c>
      <c r="E70" s="67" t="s">
        <v>451</v>
      </c>
      <c r="F70" s="697">
        <f>VLOOKUP(C70,'chuyển xếp 2024'!$C$5:$W$328,17,0)</f>
        <v>7673000</v>
      </c>
      <c r="G70" s="697">
        <f>VLOOKUP(C70,'chuyển xếp 2024'!$C$5:$W$328,19,0)</f>
        <v>0</v>
      </c>
      <c r="H70" s="28" t="s">
        <v>63</v>
      </c>
      <c r="I70" s="40" t="s">
        <v>33</v>
      </c>
      <c r="J70" s="40" t="s">
        <v>34</v>
      </c>
      <c r="K70" s="40"/>
      <c r="L70" s="10" t="s">
        <v>390</v>
      </c>
      <c r="M70" s="9">
        <v>32903</v>
      </c>
      <c r="N70" s="42">
        <v>42583</v>
      </c>
      <c r="O70" s="10" t="s">
        <v>36</v>
      </c>
      <c r="P70" s="10" t="s">
        <v>452</v>
      </c>
      <c r="Q70" s="10" t="str">
        <f t="shared" ca="1" si="0"/>
        <v xml:space="preserve">10 NĂM 0 THÁNG 18 NGÀY </v>
      </c>
      <c r="R70" s="33" t="s">
        <v>453</v>
      </c>
      <c r="S70" s="33" t="str">
        <f>VLOOKUP(C70,Sheet5!$B$2:$G$253,6,0)</f>
        <v>092190005881</v>
      </c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43"/>
      <c r="AF70" s="43"/>
      <c r="AG70" s="50" t="s">
        <v>232</v>
      </c>
      <c r="AH70" s="44" t="s">
        <v>454</v>
      </c>
      <c r="AI70" s="50" t="s">
        <v>455</v>
      </c>
      <c r="AJ70" s="50" t="s">
        <v>456</v>
      </c>
      <c r="AK70" s="51" t="s">
        <v>457</v>
      </c>
      <c r="AL70" s="10" t="s">
        <v>50</v>
      </c>
      <c r="AM70" s="10" t="s">
        <v>458</v>
      </c>
      <c r="AN70" s="10" t="s">
        <v>459</v>
      </c>
      <c r="AO70" s="36">
        <f t="shared" ca="1" si="1"/>
        <v>36</v>
      </c>
    </row>
    <row r="71" spans="1:41" s="45" customFormat="1">
      <c r="A71" s="25">
        <f>IF(C71=0,"",SUBTOTAL(3,C$5:C71))</f>
        <v>67</v>
      </c>
      <c r="B71" s="39">
        <f t="shared" si="2"/>
        <v>10</v>
      </c>
      <c r="C71" s="90" t="s">
        <v>460</v>
      </c>
      <c r="D71" s="27" t="str">
        <f>VLOOKUP(C71,Sheet4!$A$1:$B$300,2,0)</f>
        <v>8723073381</v>
      </c>
      <c r="E71" s="67" t="s">
        <v>461</v>
      </c>
      <c r="F71" s="697">
        <f>VLOOKUP(C71,'chuyển xếp 2024'!$C$5:$W$328,17,0)</f>
        <v>6579000</v>
      </c>
      <c r="G71" s="697">
        <f>VLOOKUP(C71,'chuyển xếp 2024'!$C$5:$W$328,19,0)</f>
        <v>0</v>
      </c>
      <c r="H71" s="40" t="s">
        <v>32</v>
      </c>
      <c r="I71" s="40" t="s">
        <v>33</v>
      </c>
      <c r="J71" s="40" t="s">
        <v>34</v>
      </c>
      <c r="K71" s="40"/>
      <c r="L71" s="10" t="s">
        <v>390</v>
      </c>
      <c r="M71" s="43">
        <v>36750</v>
      </c>
      <c r="N71" s="42">
        <v>44785</v>
      </c>
      <c r="O71" s="10" t="s">
        <v>36</v>
      </c>
      <c r="P71" s="10" t="s">
        <v>462</v>
      </c>
      <c r="Q71" s="10" t="str">
        <f t="shared" ca="1" si="0"/>
        <v xml:space="preserve">4 NĂM 0 THÁNG 7 NGÀY </v>
      </c>
      <c r="R71" s="60" t="s">
        <v>463</v>
      </c>
      <c r="S71" s="33" t="str">
        <f>VLOOKUP(C71,Sheet5!$B$2:$G$253,6,0)</f>
        <v>087200004261</v>
      </c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43">
        <v>44421</v>
      </c>
      <c r="AF71" s="43"/>
      <c r="AG71" s="50" t="s">
        <v>232</v>
      </c>
      <c r="AH71" s="44" t="s">
        <v>464</v>
      </c>
      <c r="AI71" s="50" t="s">
        <v>465</v>
      </c>
      <c r="AJ71" s="50"/>
      <c r="AK71" s="51" t="s">
        <v>466</v>
      </c>
      <c r="AL71" s="10" t="s">
        <v>50</v>
      </c>
      <c r="AM71" s="10" t="s">
        <v>123</v>
      </c>
      <c r="AN71" s="10" t="s">
        <v>459</v>
      </c>
      <c r="AO71" s="36">
        <f t="shared" ca="1" si="1"/>
        <v>26</v>
      </c>
    </row>
    <row r="72" spans="1:41" s="36" customFormat="1">
      <c r="A72" s="25">
        <f>IF(C72=0,"",SUBTOTAL(3,C$5:C72))</f>
        <v>68</v>
      </c>
      <c r="B72" s="25">
        <f t="shared" si="2"/>
        <v>11</v>
      </c>
      <c r="C72" s="66" t="s">
        <v>1733</v>
      </c>
      <c r="D72" s="27" t="str">
        <f>VLOOKUP(C72,Sheet4!$A$1:$B$300,2,0)</f>
        <v>9321446020</v>
      </c>
      <c r="E72" s="458" t="s">
        <v>1579</v>
      </c>
      <c r="F72" s="697">
        <f>VLOOKUP(C72,'chuyển xếp 2024'!$C$5:$W$328,17,0)</f>
        <v>6579000</v>
      </c>
      <c r="G72" s="697">
        <f>VLOOKUP(C72,'chuyển xếp 2024'!$C$5:$W$328,19,0)</f>
        <v>0</v>
      </c>
      <c r="H72" s="63" t="s">
        <v>32</v>
      </c>
      <c r="I72" s="63" t="s">
        <v>33</v>
      </c>
      <c r="J72" s="63" t="s">
        <v>34</v>
      </c>
      <c r="K72" s="63"/>
      <c r="L72" s="56" t="s">
        <v>390</v>
      </c>
      <c r="M72" s="75">
        <v>35447</v>
      </c>
      <c r="N72" s="75">
        <v>45064</v>
      </c>
      <c r="O72" s="10" t="s">
        <v>36</v>
      </c>
      <c r="P72" s="107" t="s">
        <v>1734</v>
      </c>
      <c r="Q72" s="56" t="str">
        <f t="shared" ca="1" si="0"/>
        <v xml:space="preserve">3 NĂM 3 THÁNG 1 NGÀY </v>
      </c>
      <c r="R72" s="74" t="s">
        <v>1740</v>
      </c>
      <c r="S72" s="33" t="s">
        <v>1740</v>
      </c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 t="s">
        <v>232</v>
      </c>
      <c r="AH72" s="46" t="s">
        <v>1741</v>
      </c>
      <c r="AI72" s="46" t="s">
        <v>1741</v>
      </c>
      <c r="AJ72" s="56" t="s">
        <v>50</v>
      </c>
      <c r="AK72" s="56"/>
      <c r="AL72" s="56" t="s">
        <v>50</v>
      </c>
      <c r="AM72" s="56" t="s">
        <v>123</v>
      </c>
      <c r="AN72" s="56" t="s">
        <v>459</v>
      </c>
      <c r="AO72" s="36">
        <f t="shared" ref="AO72:AO136" ca="1" si="3">DATEDIF(M72,TODAY(),"y")</f>
        <v>29</v>
      </c>
    </row>
    <row r="73" spans="1:41" s="36" customFormat="1">
      <c r="A73" s="25">
        <f>IF(C73=0,"",SUBTOTAL(3,C$5:C73))</f>
        <v>69</v>
      </c>
      <c r="B73" s="25">
        <f t="shared" si="2"/>
        <v>12</v>
      </c>
      <c r="C73" s="66" t="s">
        <v>2684</v>
      </c>
      <c r="D73" s="27"/>
      <c r="E73" s="458" t="s">
        <v>2682</v>
      </c>
      <c r="F73" s="697">
        <v>6135000</v>
      </c>
      <c r="G73" s="697"/>
      <c r="H73" s="63" t="s">
        <v>63</v>
      </c>
      <c r="I73" s="63" t="s">
        <v>33</v>
      </c>
      <c r="J73" s="63" t="s">
        <v>34</v>
      </c>
      <c r="K73" s="63"/>
      <c r="L73" s="56" t="s">
        <v>390</v>
      </c>
      <c r="M73" s="75">
        <v>37274</v>
      </c>
      <c r="N73" s="75">
        <v>45567</v>
      </c>
      <c r="O73" s="56" t="s">
        <v>117</v>
      </c>
      <c r="P73" s="464" t="s">
        <v>2686</v>
      </c>
      <c r="Q73" s="56" t="str">
        <f t="shared" ca="1" si="0"/>
        <v xml:space="preserve">1 NĂM 10 THÁNG 17 NGÀY </v>
      </c>
      <c r="R73" s="74" t="s">
        <v>2687</v>
      </c>
      <c r="S73" s="33" t="s">
        <v>2687</v>
      </c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 t="s">
        <v>2688</v>
      </c>
      <c r="AF73" s="108"/>
      <c r="AG73" s="108" t="s">
        <v>232</v>
      </c>
      <c r="AH73" s="46" t="s">
        <v>2689</v>
      </c>
      <c r="AI73" s="46" t="s">
        <v>2690</v>
      </c>
      <c r="AJ73" s="56" t="s">
        <v>50</v>
      </c>
      <c r="AK73" s="56"/>
      <c r="AL73" s="56" t="s">
        <v>50</v>
      </c>
      <c r="AM73" s="56" t="s">
        <v>123</v>
      </c>
      <c r="AN73" s="56" t="s">
        <v>459</v>
      </c>
      <c r="AO73" s="36">
        <f t="shared" ca="1" si="3"/>
        <v>24</v>
      </c>
    </row>
    <row r="74" spans="1:41" s="45" customFormat="1">
      <c r="A74" s="25">
        <f>IF(C74=0,"",SUBTOTAL(3,C$5:C74))</f>
        <v>70</v>
      </c>
      <c r="B74" s="39">
        <v>1</v>
      </c>
      <c r="C74" s="25" t="s">
        <v>471</v>
      </c>
      <c r="D74" s="27" t="str">
        <f>VLOOKUP(C74,Sheet4!$A$1:$B$300,2,0)</f>
        <v>5496032573</v>
      </c>
      <c r="E74" s="63" t="s">
        <v>472</v>
      </c>
      <c r="F74" s="697">
        <f>VLOOKUP(C74,'chuyển xếp 2024'!$C$5:$W$328,17,0)</f>
        <v>6152000</v>
      </c>
      <c r="G74" s="697">
        <f>VLOOKUP(C74,'chuyển xếp 2024'!$C$5:$W$328,19,0)</f>
        <v>0</v>
      </c>
      <c r="H74" s="40" t="s">
        <v>32</v>
      </c>
      <c r="I74" s="40" t="s">
        <v>33</v>
      </c>
      <c r="J74" s="40" t="s">
        <v>34</v>
      </c>
      <c r="K74" s="40"/>
      <c r="L74" s="10" t="s">
        <v>470</v>
      </c>
      <c r="M74" s="9">
        <v>25851</v>
      </c>
      <c r="N74" s="42">
        <v>34391</v>
      </c>
      <c r="O74" s="10" t="s">
        <v>36</v>
      </c>
      <c r="P74" s="10" t="s">
        <v>473</v>
      </c>
      <c r="Q74" s="10" t="str">
        <f t="shared" ref="Q74:Q139" ca="1" si="4">DATEDIF(N74,TODAY(),"Y") &amp; " NĂM " &amp;DATEDIF(N74,TODAY(),"YM") &amp; " THÁNG " &amp; DATEDIF(N74,TODAY(), "MD") &amp; " NGÀY "</f>
        <v xml:space="preserve">32 NĂM 5 THÁNG 24 NGÀY </v>
      </c>
      <c r="R74" s="54">
        <v>361219884</v>
      </c>
      <c r="S74" s="33" t="str">
        <f>VLOOKUP(C74,Sheet5!$B$2:$G$253,6,0)</f>
        <v>092070003195</v>
      </c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43">
        <v>38097</v>
      </c>
      <c r="AF74" s="43"/>
      <c r="AG74" s="50" t="s">
        <v>232</v>
      </c>
      <c r="AH74" s="44" t="s">
        <v>474</v>
      </c>
      <c r="AI74" s="50" t="s">
        <v>475</v>
      </c>
      <c r="AJ74" s="50" t="s">
        <v>475</v>
      </c>
      <c r="AK74" s="52"/>
      <c r="AL74" s="10" t="s">
        <v>156</v>
      </c>
      <c r="AM74" s="10"/>
      <c r="AN74" s="10" t="s">
        <v>476</v>
      </c>
      <c r="AO74" s="36">
        <f t="shared" ca="1" si="3"/>
        <v>55</v>
      </c>
    </row>
    <row r="75" spans="1:41" s="45" customFormat="1" ht="17.25" customHeight="1">
      <c r="A75" s="25">
        <f>IF(C75=0,"",SUBTOTAL(3,C$5:C75))</f>
        <v>71</v>
      </c>
      <c r="B75" s="38">
        <v>2</v>
      </c>
      <c r="C75" s="86" t="s">
        <v>496</v>
      </c>
      <c r="D75" s="27" t="str">
        <f>VLOOKUP(C75,Sheet4!$A$1:$B$300,2,0)</f>
        <v>5400002916</v>
      </c>
      <c r="E75" s="87" t="s">
        <v>497</v>
      </c>
      <c r="F75" s="697">
        <f>VLOOKUP(C75,'chuyển xếp 2024'!$C$5:$W$328,17,0)</f>
        <v>6152000</v>
      </c>
      <c r="G75" s="697">
        <f>VLOOKUP(C75,'chuyển xếp 2024'!$C$5:$W$328,19,0)</f>
        <v>0</v>
      </c>
      <c r="H75" s="88" t="s">
        <v>32</v>
      </c>
      <c r="I75" s="40" t="s">
        <v>33</v>
      </c>
      <c r="J75" s="40" t="s">
        <v>498</v>
      </c>
      <c r="K75" s="88"/>
      <c r="L75" s="10" t="s">
        <v>470</v>
      </c>
      <c r="M75" s="9">
        <v>29469</v>
      </c>
      <c r="N75" s="42">
        <v>36434</v>
      </c>
      <c r="O75" s="10" t="s">
        <v>36</v>
      </c>
      <c r="P75" s="10" t="s">
        <v>499</v>
      </c>
      <c r="Q75" s="10" t="str">
        <f t="shared" ca="1" si="4"/>
        <v xml:space="preserve">26 NĂM 10 THÁNG 18 NGÀY </v>
      </c>
      <c r="R75" s="54" t="s">
        <v>500</v>
      </c>
      <c r="S75" s="33" t="str">
        <f>VLOOKUP(C75,Sheet5!$B$2:$G$253,6,0)</f>
        <v>036080003347</v>
      </c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43">
        <v>42663</v>
      </c>
      <c r="AF75" s="43"/>
      <c r="AG75" s="50" t="s">
        <v>232</v>
      </c>
      <c r="AH75" s="44" t="s">
        <v>501</v>
      </c>
      <c r="AI75" s="50" t="s">
        <v>502</v>
      </c>
      <c r="AJ75" s="50" t="s">
        <v>502</v>
      </c>
      <c r="AK75" s="52"/>
      <c r="AL75" s="58" t="s">
        <v>156</v>
      </c>
      <c r="AM75" s="58"/>
      <c r="AN75" s="10" t="s">
        <v>503</v>
      </c>
      <c r="AO75" s="36">
        <f t="shared" ca="1" si="3"/>
        <v>45</v>
      </c>
    </row>
    <row r="76" spans="1:41" s="45" customFormat="1">
      <c r="A76" s="25">
        <f>IF(C76=0,"",SUBTOTAL(3,C$5:C76))</f>
        <v>72</v>
      </c>
      <c r="B76" s="82">
        <v>1</v>
      </c>
      <c r="C76" s="82" t="s">
        <v>504</v>
      </c>
      <c r="D76" s="27" t="str">
        <f>VLOOKUP(C76,Sheet4!$A$1:$B$300,2,0)</f>
        <v>5496032575</v>
      </c>
      <c r="E76" s="96" t="s">
        <v>505</v>
      </c>
      <c r="F76" s="697">
        <f>VLOOKUP(C76,'chuyển xếp 2024'!$C$5:$W$328,17,0)</f>
        <v>7976000</v>
      </c>
      <c r="G76" s="697">
        <f>VLOOKUP(C76,'chuyển xếp 2024'!$C$5:$W$328,19,0)</f>
        <v>0</v>
      </c>
      <c r="H76" s="83" t="s">
        <v>32</v>
      </c>
      <c r="I76" s="28" t="s">
        <v>33</v>
      </c>
      <c r="J76" s="28" t="s">
        <v>134</v>
      </c>
      <c r="K76" s="83"/>
      <c r="L76" s="48" t="s">
        <v>506</v>
      </c>
      <c r="M76" s="30">
        <v>27459</v>
      </c>
      <c r="N76" s="31">
        <v>34509</v>
      </c>
      <c r="O76" s="85" t="s">
        <v>36</v>
      </c>
      <c r="P76" s="32" t="s">
        <v>507</v>
      </c>
      <c r="Q76" s="32" t="str">
        <f t="shared" ca="1" si="4"/>
        <v xml:space="preserve">32 NĂM 1 THÁNG 26 NGÀY </v>
      </c>
      <c r="R76" s="79" t="s">
        <v>508</v>
      </c>
      <c r="S76" s="33" t="str">
        <f>VLOOKUP(C76,Sheet5!$B$2:$G$253,6,0)</f>
        <v>092075008999</v>
      </c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4">
        <v>44440</v>
      </c>
      <c r="AF76" s="34"/>
      <c r="AG76" s="50" t="s">
        <v>232</v>
      </c>
      <c r="AH76" s="35" t="s">
        <v>168</v>
      </c>
      <c r="AI76" s="48" t="s">
        <v>509</v>
      </c>
      <c r="AJ76" s="48" t="s">
        <v>509</v>
      </c>
      <c r="AK76" s="73"/>
      <c r="AL76" s="85" t="s">
        <v>156</v>
      </c>
      <c r="AM76" s="85"/>
      <c r="AN76" s="32" t="s">
        <v>510</v>
      </c>
      <c r="AO76" s="36">
        <f t="shared" ca="1" si="3"/>
        <v>51</v>
      </c>
    </row>
    <row r="77" spans="1:41" s="45" customFormat="1">
      <c r="A77" s="25">
        <f>IF(C77=0,"",SUBTOTAL(3,C$5:C77))</f>
        <v>73</v>
      </c>
      <c r="B77" s="82">
        <v>2</v>
      </c>
      <c r="C77" s="91" t="s">
        <v>511</v>
      </c>
      <c r="D77" s="27" t="str">
        <f>VLOOKUP(C77,Sheet4!$A$1:$B$300,2,0)</f>
        <v>5499003350</v>
      </c>
      <c r="E77" s="96" t="s">
        <v>512</v>
      </c>
      <c r="F77" s="697">
        <f>VLOOKUP(C77,'chuyển xếp 2024'!$C$5:$W$328,17,0)</f>
        <v>7454000</v>
      </c>
      <c r="G77" s="697">
        <f>VLOOKUP(C77,'chuyển xếp 2024'!$C$5:$W$328,19,0)</f>
        <v>0</v>
      </c>
      <c r="H77" s="92" t="s">
        <v>32</v>
      </c>
      <c r="I77" s="40" t="s">
        <v>33</v>
      </c>
      <c r="J77" s="40" t="s">
        <v>34</v>
      </c>
      <c r="K77" s="92"/>
      <c r="L77" s="93" t="s">
        <v>513</v>
      </c>
      <c r="M77" s="9">
        <v>28665</v>
      </c>
      <c r="N77" s="42">
        <v>35432</v>
      </c>
      <c r="O77" s="93" t="s">
        <v>36</v>
      </c>
      <c r="P77" s="10" t="s">
        <v>514</v>
      </c>
      <c r="Q77" s="10" t="str">
        <f t="shared" ca="1" si="4"/>
        <v xml:space="preserve">29 NĂM 7 THÁNG 17 NGÀY </v>
      </c>
      <c r="R77" s="33" t="s">
        <v>515</v>
      </c>
      <c r="S77" s="33" t="str">
        <f>VLOOKUP(C77,Sheet5!$B$2:$G$253,6,0)</f>
        <v>035078008434</v>
      </c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43">
        <v>44905</v>
      </c>
      <c r="AF77" s="43"/>
      <c r="AG77" s="50" t="s">
        <v>232</v>
      </c>
      <c r="AH77" s="44" t="s">
        <v>516</v>
      </c>
      <c r="AI77" s="50" t="s">
        <v>517</v>
      </c>
      <c r="AJ77" s="50"/>
      <c r="AK77" s="52"/>
      <c r="AL77" s="93" t="s">
        <v>156</v>
      </c>
      <c r="AM77" s="93"/>
      <c r="AN77" s="10" t="s">
        <v>518</v>
      </c>
      <c r="AO77" s="36">
        <f t="shared" ca="1" si="3"/>
        <v>48</v>
      </c>
    </row>
    <row r="78" spans="1:41" s="45" customFormat="1" ht="19.5" customHeight="1">
      <c r="A78" s="25">
        <f>IF(C78=0,"",SUBTOTAL(3,C$5:C78))</f>
        <v>74</v>
      </c>
      <c r="B78" s="82">
        <v>3</v>
      </c>
      <c r="C78" s="91" t="s">
        <v>519</v>
      </c>
      <c r="D78" s="27" t="str">
        <f>VLOOKUP(C78,Sheet4!$A$1:$B$300,2,0)</f>
        <v>5496032594</v>
      </c>
      <c r="E78" s="96" t="s">
        <v>520</v>
      </c>
      <c r="F78" s="697">
        <f>VLOOKUP(C78,'chuyển xếp 2024'!$C$5:$W$328,17,0)</f>
        <v>7976000</v>
      </c>
      <c r="G78" s="697">
        <f>VLOOKUP(C78,'chuyển xếp 2024'!$C$5:$W$328,19,0)</f>
        <v>0</v>
      </c>
      <c r="H78" s="92" t="s">
        <v>32</v>
      </c>
      <c r="I78" s="40" t="s">
        <v>33</v>
      </c>
      <c r="J78" s="40" t="s">
        <v>34</v>
      </c>
      <c r="K78" s="92"/>
      <c r="L78" s="93" t="s">
        <v>513</v>
      </c>
      <c r="M78" s="9">
        <v>26216</v>
      </c>
      <c r="N78" s="42">
        <v>34274</v>
      </c>
      <c r="O78" s="93" t="s">
        <v>36</v>
      </c>
      <c r="P78" s="10" t="s">
        <v>521</v>
      </c>
      <c r="Q78" s="10" t="str">
        <f t="shared" ca="1" si="4"/>
        <v xml:space="preserve">32 NĂM 9 THÁNG 18 NGÀY </v>
      </c>
      <c r="R78" s="54" t="s">
        <v>522</v>
      </c>
      <c r="S78" s="33" t="str">
        <f>VLOOKUP(C78,Sheet5!$B$2:$G$253,6,0)</f>
        <v>040071000082</v>
      </c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43">
        <v>42384</v>
      </c>
      <c r="AF78" s="43"/>
      <c r="AG78" s="50" t="s">
        <v>232</v>
      </c>
      <c r="AH78" s="44" t="s">
        <v>523</v>
      </c>
      <c r="AI78" s="50" t="s">
        <v>524</v>
      </c>
      <c r="AJ78" s="50"/>
      <c r="AK78" s="52"/>
      <c r="AL78" s="93" t="s">
        <v>156</v>
      </c>
      <c r="AM78" s="93"/>
      <c r="AN78" s="10" t="s">
        <v>518</v>
      </c>
      <c r="AO78" s="36">
        <f t="shared" ca="1" si="3"/>
        <v>54</v>
      </c>
    </row>
    <row r="79" spans="1:41" s="45" customFormat="1">
      <c r="A79" s="25">
        <f>IF(C79=0,"",SUBTOTAL(3,C$5:C79))</f>
        <v>75</v>
      </c>
      <c r="B79" s="82">
        <v>4</v>
      </c>
      <c r="C79" s="82" t="s">
        <v>525</v>
      </c>
      <c r="D79" s="27" t="str">
        <f>VLOOKUP(C79,Sheet4!$A$1:$B$300,2,0)</f>
        <v>5496032624</v>
      </c>
      <c r="E79" s="96" t="s">
        <v>526</v>
      </c>
      <c r="F79" s="697">
        <f>VLOOKUP(C79,'chuyển xếp 2024'!$C$5:$W$328,17,0)</f>
        <v>7976000</v>
      </c>
      <c r="G79" s="697">
        <f>VLOOKUP(C79,'chuyển xếp 2024'!$C$5:$W$328,19,0)</f>
        <v>1892000</v>
      </c>
      <c r="H79" s="83" t="s">
        <v>32</v>
      </c>
      <c r="I79" s="28" t="s">
        <v>33</v>
      </c>
      <c r="J79" s="28" t="s">
        <v>34</v>
      </c>
      <c r="K79" s="83" t="s">
        <v>527</v>
      </c>
      <c r="L79" s="85" t="s">
        <v>513</v>
      </c>
      <c r="M79" s="30">
        <v>27885</v>
      </c>
      <c r="N79" s="31">
        <v>34589</v>
      </c>
      <c r="O79" s="85" t="s">
        <v>36</v>
      </c>
      <c r="P79" s="32" t="s">
        <v>528</v>
      </c>
      <c r="Q79" s="32" t="str">
        <f t="shared" ca="1" si="4"/>
        <v xml:space="preserve">31 NĂM 11 THÁNG 7 NGÀY </v>
      </c>
      <c r="R79" s="94" t="s">
        <v>529</v>
      </c>
      <c r="S79" s="33" t="str">
        <f>VLOOKUP(C79,Sheet5!$B$2:$G$253,6,0)</f>
        <v>036076021714</v>
      </c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4"/>
      <c r="AF79" s="34"/>
      <c r="AG79" s="50" t="s">
        <v>232</v>
      </c>
      <c r="AH79" s="35" t="s">
        <v>530</v>
      </c>
      <c r="AI79" s="48" t="s">
        <v>531</v>
      </c>
      <c r="AJ79" s="48"/>
      <c r="AK79" s="73"/>
      <c r="AL79" s="85" t="s">
        <v>156</v>
      </c>
      <c r="AM79" s="85" t="s">
        <v>1721</v>
      </c>
      <c r="AN79" s="32" t="s">
        <v>510</v>
      </c>
      <c r="AO79" s="36">
        <f t="shared" ca="1" si="3"/>
        <v>50</v>
      </c>
    </row>
    <row r="80" spans="1:41" s="45" customFormat="1">
      <c r="A80" s="25">
        <f>IF(C80=0,"",SUBTOTAL(3,C$5:C80))</f>
        <v>76</v>
      </c>
      <c r="B80" s="82">
        <v>5</v>
      </c>
      <c r="C80" s="95" t="s">
        <v>532</v>
      </c>
      <c r="D80" s="27" t="str">
        <f>VLOOKUP(C80,Sheet4!$A$1:$B$300,2,0)</f>
        <v>5400002875</v>
      </c>
      <c r="E80" s="96" t="s">
        <v>533</v>
      </c>
      <c r="F80" s="697">
        <f>VLOOKUP(C80,'chuyển xếp 2024'!$C$5:$W$328,17,0)</f>
        <v>7454000</v>
      </c>
      <c r="G80" s="697">
        <f>VLOOKUP(C80,'chuyển xếp 2024'!$C$5:$W$328,19,0)</f>
        <v>0</v>
      </c>
      <c r="H80" s="92" t="s">
        <v>32</v>
      </c>
      <c r="I80" s="40" t="s">
        <v>33</v>
      </c>
      <c r="J80" s="40" t="s">
        <v>34</v>
      </c>
      <c r="K80" s="92"/>
      <c r="L80" s="93" t="s">
        <v>513</v>
      </c>
      <c r="M80" s="9">
        <v>26781</v>
      </c>
      <c r="N80" s="42">
        <v>36161</v>
      </c>
      <c r="O80" s="93" t="s">
        <v>36</v>
      </c>
      <c r="P80" s="10" t="s">
        <v>534</v>
      </c>
      <c r="Q80" s="10" t="str">
        <f t="shared" ca="1" si="4"/>
        <v xml:space="preserve">27 NĂM 7 THÁNG 18 NGÀY </v>
      </c>
      <c r="R80" s="33" t="s">
        <v>535</v>
      </c>
      <c r="S80" s="33" t="str">
        <f>VLOOKUP(C80,Sheet5!$B$2:$G$253,6,0)</f>
        <v>091073000022</v>
      </c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43"/>
      <c r="AF80" s="43"/>
      <c r="AG80" s="50" t="s">
        <v>232</v>
      </c>
      <c r="AH80" s="44" t="s">
        <v>536</v>
      </c>
      <c r="AI80" s="50" t="s">
        <v>531</v>
      </c>
      <c r="AJ80" s="50"/>
      <c r="AK80" s="52"/>
      <c r="AL80" s="93" t="s">
        <v>156</v>
      </c>
      <c r="AM80" s="93"/>
      <c r="AN80" s="10" t="s">
        <v>518</v>
      </c>
      <c r="AO80" s="36">
        <f t="shared" ca="1" si="3"/>
        <v>53</v>
      </c>
    </row>
    <row r="81" spans="1:98" s="45" customFormat="1">
      <c r="A81" s="25">
        <f>IF(C81=0,"",SUBTOTAL(3,C$5:C81))</f>
        <v>77</v>
      </c>
      <c r="B81" s="82">
        <v>6</v>
      </c>
      <c r="C81" s="95" t="s">
        <v>537</v>
      </c>
      <c r="D81" s="27" t="str">
        <f>VLOOKUP(C81,Sheet4!$A$1:$B$300,2,0)</f>
        <v>5400002904</v>
      </c>
      <c r="E81" s="96" t="s">
        <v>538</v>
      </c>
      <c r="F81" s="697">
        <f>VLOOKUP(C81,'chuyển xếp 2024'!$C$5:$W$328,17,0)</f>
        <v>7454000</v>
      </c>
      <c r="G81" s="697">
        <f>VLOOKUP(C81,'chuyển xếp 2024'!$C$5:$W$328,19,0)</f>
        <v>1419000</v>
      </c>
      <c r="H81" s="92" t="s">
        <v>32</v>
      </c>
      <c r="I81" s="40" t="s">
        <v>33</v>
      </c>
      <c r="J81" s="40" t="s">
        <v>498</v>
      </c>
      <c r="K81" s="92"/>
      <c r="L81" s="93" t="s">
        <v>513</v>
      </c>
      <c r="M81" s="9">
        <v>27251</v>
      </c>
      <c r="N81" s="42">
        <v>36404</v>
      </c>
      <c r="O81" s="93" t="s">
        <v>36</v>
      </c>
      <c r="P81" s="10" t="s">
        <v>539</v>
      </c>
      <c r="Q81" s="10" t="str">
        <f t="shared" ca="1" si="4"/>
        <v xml:space="preserve">26 NĂM 11 THÁNG 18 NGÀY </v>
      </c>
      <c r="R81" s="33" t="s">
        <v>540</v>
      </c>
      <c r="S81" s="33" t="str">
        <f>VLOOKUP(C81,Sheet5!$B$2:$G$253,6,0)</f>
        <v>040074000865</v>
      </c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43"/>
      <c r="AF81" s="43"/>
      <c r="AG81" s="50" t="s">
        <v>232</v>
      </c>
      <c r="AH81" s="44" t="s">
        <v>542</v>
      </c>
      <c r="AI81" s="50" t="s">
        <v>543</v>
      </c>
      <c r="AJ81" s="50"/>
      <c r="AK81" s="52"/>
      <c r="AL81" s="93" t="s">
        <v>93</v>
      </c>
      <c r="AM81" s="93" t="s">
        <v>544</v>
      </c>
      <c r="AN81" s="10" t="s">
        <v>518</v>
      </c>
      <c r="AO81" s="36">
        <f t="shared" ca="1" si="3"/>
        <v>52</v>
      </c>
    </row>
    <row r="82" spans="1:98" s="45" customFormat="1">
      <c r="A82" s="25">
        <f>IF(C82=0,"",SUBTOTAL(3,C$5:C82))</f>
        <v>78</v>
      </c>
      <c r="B82" s="82">
        <v>7</v>
      </c>
      <c r="C82" s="95" t="s">
        <v>545</v>
      </c>
      <c r="D82" s="27" t="str">
        <f>VLOOKUP(C82,Sheet4!$A$1:$B$300,2,0)</f>
        <v>6504006865</v>
      </c>
      <c r="E82" s="96" t="s">
        <v>546</v>
      </c>
      <c r="F82" s="697">
        <f>VLOOKUP(C82,'chuyển xếp 2024'!$C$5:$W$328,17,0)</f>
        <v>6966000</v>
      </c>
      <c r="G82" s="697">
        <f>VLOOKUP(C82,'chuyển xếp 2024'!$C$5:$W$328,19,0)</f>
        <v>1419000</v>
      </c>
      <c r="H82" s="92" t="s">
        <v>32</v>
      </c>
      <c r="I82" s="40" t="s">
        <v>33</v>
      </c>
      <c r="J82" s="40" t="s">
        <v>34</v>
      </c>
      <c r="K82" s="92"/>
      <c r="L82" s="93" t="s">
        <v>513</v>
      </c>
      <c r="M82" s="9">
        <v>30177</v>
      </c>
      <c r="N82" s="42">
        <v>37987</v>
      </c>
      <c r="O82" s="93" t="s">
        <v>36</v>
      </c>
      <c r="P82" s="10" t="s">
        <v>547</v>
      </c>
      <c r="Q82" s="10" t="str">
        <f t="shared" ca="1" si="4"/>
        <v xml:space="preserve">22 NĂM 7 THÁNG 18 NGÀY </v>
      </c>
      <c r="R82" s="33" t="s">
        <v>548</v>
      </c>
      <c r="S82" s="33" t="str">
        <f>VLOOKUP(C82,Sheet5!$B$2:$G$253,6,0)</f>
        <v>092082005430</v>
      </c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43"/>
      <c r="AF82" s="43"/>
      <c r="AG82" s="50" t="s">
        <v>232</v>
      </c>
      <c r="AH82" s="44" t="s">
        <v>168</v>
      </c>
      <c r="AI82" s="50" t="s">
        <v>531</v>
      </c>
      <c r="AJ82" s="50"/>
      <c r="AK82" s="52"/>
      <c r="AL82" s="93" t="s">
        <v>50</v>
      </c>
      <c r="AM82" s="93" t="s">
        <v>549</v>
      </c>
      <c r="AN82" s="10" t="s">
        <v>518</v>
      </c>
      <c r="AO82" s="36">
        <f t="shared" ca="1" si="3"/>
        <v>44</v>
      </c>
    </row>
    <row r="83" spans="1:98" s="45" customFormat="1">
      <c r="A83" s="25">
        <f>IF(C83=0,"",SUBTOTAL(3,C$5:C83))</f>
        <v>79</v>
      </c>
      <c r="B83" s="82">
        <v>8</v>
      </c>
      <c r="C83" s="95" t="s">
        <v>550</v>
      </c>
      <c r="D83" s="27" t="str">
        <f>VLOOKUP(C83,Sheet4!$A$1:$B$300,2,0)</f>
        <v>9208016258</v>
      </c>
      <c r="E83" s="96" t="s">
        <v>551</v>
      </c>
      <c r="F83" s="697">
        <f>VLOOKUP(C83,'chuyển xếp 2024'!$C$5:$W$328,17,0)</f>
        <v>6966000</v>
      </c>
      <c r="G83" s="697">
        <f>VLOOKUP(C83,'chuyển xếp 2024'!$C$5:$W$328,19,0)</f>
        <v>0</v>
      </c>
      <c r="H83" s="92" t="s">
        <v>32</v>
      </c>
      <c r="I83" s="40" t="s">
        <v>33</v>
      </c>
      <c r="J83" s="40" t="s">
        <v>34</v>
      </c>
      <c r="K83" s="92"/>
      <c r="L83" s="93" t="s">
        <v>513</v>
      </c>
      <c r="M83" s="9">
        <v>29575</v>
      </c>
      <c r="N83" s="42">
        <v>39188</v>
      </c>
      <c r="O83" s="93" t="s">
        <v>36</v>
      </c>
      <c r="P83" s="10" t="s">
        <v>552</v>
      </c>
      <c r="Q83" s="10" t="str">
        <f t="shared" ca="1" si="4"/>
        <v xml:space="preserve">19 NĂM 4 THÁNG 3 NGÀY </v>
      </c>
      <c r="R83" s="33" t="s">
        <v>553</v>
      </c>
      <c r="S83" s="33" t="str">
        <f>VLOOKUP(C83,Sheet5!$B$2:$G$253,6,0)</f>
        <v>042080000443</v>
      </c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43"/>
      <c r="AF83" s="43"/>
      <c r="AG83" s="50" t="s">
        <v>232</v>
      </c>
      <c r="AH83" s="44" t="s">
        <v>554</v>
      </c>
      <c r="AI83" s="50" t="s">
        <v>531</v>
      </c>
      <c r="AJ83" s="50"/>
      <c r="AK83" s="52"/>
      <c r="AL83" s="93" t="s">
        <v>50</v>
      </c>
      <c r="AM83" s="93" t="s">
        <v>555</v>
      </c>
      <c r="AN83" s="10" t="s">
        <v>518</v>
      </c>
      <c r="AO83" s="36">
        <f t="shared" ca="1" si="3"/>
        <v>45</v>
      </c>
    </row>
    <row r="84" spans="1:98" s="45" customFormat="1">
      <c r="A84" s="25">
        <f>IF(C84=0,"",SUBTOTAL(3,C$5:C84))</f>
        <v>80</v>
      </c>
      <c r="B84" s="82">
        <v>9</v>
      </c>
      <c r="C84" s="95" t="s">
        <v>556</v>
      </c>
      <c r="D84" s="27" t="str">
        <f>VLOOKUP(C84,Sheet4!$A$1:$B$300,2,0)</f>
        <v>5400002891</v>
      </c>
      <c r="E84" s="97" t="s">
        <v>557</v>
      </c>
      <c r="F84" s="697" t="e">
        <f>VLOOKUP(C84,'chuyển xếp 2024'!$C$5:$W$328,17,0)</f>
        <v>#N/A</v>
      </c>
      <c r="G84" s="697" t="e">
        <f>VLOOKUP(C84,'chuyển xếp 2024'!$C$5:$W$328,19,0)</f>
        <v>#N/A</v>
      </c>
      <c r="H84" s="92" t="s">
        <v>32</v>
      </c>
      <c r="I84" s="40" t="s">
        <v>33</v>
      </c>
      <c r="J84" s="40" t="s">
        <v>34</v>
      </c>
      <c r="K84" s="92"/>
      <c r="L84" s="93" t="s">
        <v>513</v>
      </c>
      <c r="M84" s="9">
        <v>25708</v>
      </c>
      <c r="N84" s="42">
        <v>40483</v>
      </c>
      <c r="O84" s="93" t="s">
        <v>36</v>
      </c>
      <c r="P84" s="10" t="s">
        <v>558</v>
      </c>
      <c r="Q84" s="10" t="str">
        <f t="shared" ca="1" si="4"/>
        <v xml:space="preserve">15 NĂM 9 THÁNG 18 NGÀY </v>
      </c>
      <c r="R84" s="33" t="s">
        <v>559</v>
      </c>
      <c r="S84" s="33" t="str">
        <f>VLOOKUP(C84,Sheet5!$B$2:$G$253,6,0)</f>
        <v>038070013518</v>
      </c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43"/>
      <c r="AF84" s="43"/>
      <c r="AG84" s="50" t="s">
        <v>232</v>
      </c>
      <c r="AH84" s="44" t="s">
        <v>560</v>
      </c>
      <c r="AI84" s="50" t="s">
        <v>561</v>
      </c>
      <c r="AJ84" s="50"/>
      <c r="AK84" s="52"/>
      <c r="AL84" s="93" t="s">
        <v>156</v>
      </c>
      <c r="AM84" s="93"/>
      <c r="AN84" s="10" t="s">
        <v>518</v>
      </c>
      <c r="AO84" s="36">
        <f t="shared" ca="1" si="3"/>
        <v>56</v>
      </c>
    </row>
    <row r="85" spans="1:98" s="45" customFormat="1">
      <c r="A85" s="25">
        <f>IF(C85=0,"",SUBTOTAL(3,C$5:C85))</f>
        <v>81</v>
      </c>
      <c r="B85" s="82">
        <v>10</v>
      </c>
      <c r="C85" s="95" t="s">
        <v>562</v>
      </c>
      <c r="D85" s="27" t="str">
        <f>VLOOKUP(C85,Sheet4!$A$1:$B$300,2,0)</f>
        <v>9212008062</v>
      </c>
      <c r="E85" s="96" t="s">
        <v>563</v>
      </c>
      <c r="F85" s="697">
        <f>VLOOKUP(C85,'chuyển xếp 2024'!$C$5:$W$328,17,0)</f>
        <v>6510000</v>
      </c>
      <c r="G85" s="697">
        <f>VLOOKUP(C85,'chuyển xếp 2024'!$C$5:$W$328,19,0)</f>
        <v>0</v>
      </c>
      <c r="H85" s="92" t="s">
        <v>32</v>
      </c>
      <c r="I85" s="40" t="s">
        <v>33</v>
      </c>
      <c r="J85" s="40" t="s">
        <v>34</v>
      </c>
      <c r="K85" s="92"/>
      <c r="L85" s="93" t="s">
        <v>513</v>
      </c>
      <c r="M85" s="9">
        <v>28992</v>
      </c>
      <c r="N85" s="42">
        <v>41092</v>
      </c>
      <c r="O85" s="93" t="s">
        <v>36</v>
      </c>
      <c r="P85" s="10" t="s">
        <v>564</v>
      </c>
      <c r="Q85" s="10" t="str">
        <f t="shared" ca="1" si="4"/>
        <v xml:space="preserve">14 NĂM 1 THÁNG 17 NGÀY </v>
      </c>
      <c r="R85" s="33" t="s">
        <v>565</v>
      </c>
      <c r="S85" s="33" t="str">
        <f>VLOOKUP(C85,Sheet5!$B$2:$G$253,6,0)</f>
        <v>037079000810</v>
      </c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43"/>
      <c r="AF85" s="43"/>
      <c r="AG85" s="50" t="s">
        <v>232</v>
      </c>
      <c r="AH85" s="44" t="s">
        <v>566</v>
      </c>
      <c r="AI85" s="50" t="s">
        <v>567</v>
      </c>
      <c r="AJ85" s="50"/>
      <c r="AK85" s="52"/>
      <c r="AL85" s="93" t="s">
        <v>156</v>
      </c>
      <c r="AM85" s="93"/>
      <c r="AN85" s="10" t="s">
        <v>518</v>
      </c>
      <c r="AO85" s="36">
        <f t="shared" ca="1" si="3"/>
        <v>47</v>
      </c>
    </row>
    <row r="86" spans="1:98" s="45" customFormat="1">
      <c r="A86" s="25">
        <f>IF(C86=0,"",SUBTOTAL(3,C$5:C86))</f>
        <v>82</v>
      </c>
      <c r="B86" s="82">
        <v>11</v>
      </c>
      <c r="C86" s="95" t="s">
        <v>568</v>
      </c>
      <c r="D86" s="27" t="str">
        <f>VLOOKUP(C86,Sheet4!$A$1:$B$300,2,0)</f>
        <v>9213003751</v>
      </c>
      <c r="E86" s="96" t="s">
        <v>569</v>
      </c>
      <c r="F86" s="697">
        <f>VLOOKUP(C86,'chuyển xếp 2024'!$C$5:$W$328,17,0)</f>
        <v>6966000</v>
      </c>
      <c r="G86" s="697">
        <f>VLOOKUP(C86,'chuyển xếp 2024'!$C$5:$W$328,19,0)</f>
        <v>0</v>
      </c>
      <c r="H86" s="92" t="s">
        <v>32</v>
      </c>
      <c r="I86" s="40" t="s">
        <v>33</v>
      </c>
      <c r="J86" s="40" t="s">
        <v>34</v>
      </c>
      <c r="K86" s="92"/>
      <c r="L86" s="93" t="s">
        <v>513</v>
      </c>
      <c r="M86" s="9">
        <v>32311</v>
      </c>
      <c r="N86" s="42">
        <v>41339</v>
      </c>
      <c r="O86" s="93" t="s">
        <v>36</v>
      </c>
      <c r="P86" s="10" t="s">
        <v>570</v>
      </c>
      <c r="Q86" s="10" t="str">
        <f t="shared" ca="1" si="4"/>
        <v xml:space="preserve">13 NĂM 5 THÁNG 13 NGÀY </v>
      </c>
      <c r="R86" s="33" t="s">
        <v>571</v>
      </c>
      <c r="S86" s="33" t="str">
        <f>VLOOKUP(C86,Sheet5!$B$2:$G$253,6,0)</f>
        <v>092088014526</v>
      </c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43"/>
      <c r="AF86" s="43"/>
      <c r="AG86" s="50" t="s">
        <v>232</v>
      </c>
      <c r="AH86" s="44" t="s">
        <v>486</v>
      </c>
      <c r="AI86" s="50" t="s">
        <v>572</v>
      </c>
      <c r="AJ86" s="50"/>
      <c r="AK86" s="52"/>
      <c r="AL86" s="93" t="s">
        <v>182</v>
      </c>
      <c r="AM86" s="93" t="s">
        <v>573</v>
      </c>
      <c r="AN86" s="10" t="s">
        <v>518</v>
      </c>
      <c r="AO86" s="36">
        <f t="shared" ca="1" si="3"/>
        <v>38</v>
      </c>
    </row>
    <row r="87" spans="1:98" s="430" customFormat="1">
      <c r="A87" s="25">
        <f>IF(C87=0,"",SUBTOTAL(3,C$5:C87))</f>
        <v>83</v>
      </c>
      <c r="B87" s="642">
        <v>12</v>
      </c>
      <c r="C87" s="642" t="s">
        <v>578</v>
      </c>
      <c r="D87" s="421" t="str">
        <f>VLOOKUP(C87,Sheet4!$A$1:$B$300,2,0)</f>
        <v>6506006806</v>
      </c>
      <c r="E87" s="96" t="s">
        <v>579</v>
      </c>
      <c r="F87" s="766">
        <f>VLOOKUP(C87,'chuyển xếp 2024'!$C$5:$W$328,17,0)</f>
        <v>6634000</v>
      </c>
      <c r="G87" s="766">
        <f>VLOOKUP(C87,'chuyển xếp 2024'!$C$5:$W$328,19,0)</f>
        <v>0</v>
      </c>
      <c r="H87" s="643" t="s">
        <v>32</v>
      </c>
      <c r="I87" s="424" t="s">
        <v>33</v>
      </c>
      <c r="J87" s="424" t="s">
        <v>34</v>
      </c>
      <c r="K87" s="643"/>
      <c r="L87" s="443" t="s">
        <v>506</v>
      </c>
      <c r="M87" s="444">
        <v>24326</v>
      </c>
      <c r="N87" s="441">
        <v>38768</v>
      </c>
      <c r="O87" s="426" t="s">
        <v>36</v>
      </c>
      <c r="P87" s="427" t="s">
        <v>580</v>
      </c>
      <c r="Q87" s="427" t="str">
        <f t="shared" ca="1" si="4"/>
        <v xml:space="preserve">20 NĂM 5 THÁNG 30 NGÀY </v>
      </c>
      <c r="R87" s="428" t="s">
        <v>581</v>
      </c>
      <c r="S87" s="428" t="str">
        <f>VLOOKUP(C87,Sheet5!$B$2:$G$253,6,0)</f>
        <v>036066001127</v>
      </c>
      <c r="T87" s="428"/>
      <c r="U87" s="428"/>
      <c r="V87" s="428"/>
      <c r="W87" s="428"/>
      <c r="X87" s="428"/>
      <c r="Y87" s="428"/>
      <c r="Z87" s="428"/>
      <c r="AA87" s="428"/>
      <c r="AB87" s="428"/>
      <c r="AC87" s="428"/>
      <c r="AD87" s="428"/>
      <c r="AE87" s="425"/>
      <c r="AF87" s="425"/>
      <c r="AG87" s="443" t="s">
        <v>232</v>
      </c>
      <c r="AH87" s="429" t="s">
        <v>582</v>
      </c>
      <c r="AI87" s="443" t="s">
        <v>583</v>
      </c>
      <c r="AJ87" s="443"/>
      <c r="AK87" s="422"/>
      <c r="AL87" s="426" t="s">
        <v>93</v>
      </c>
      <c r="AM87" s="426" t="s">
        <v>584</v>
      </c>
      <c r="AN87" s="427" t="s">
        <v>585</v>
      </c>
      <c r="AO87" s="644">
        <f t="shared" ca="1" si="3"/>
        <v>60</v>
      </c>
      <c r="AQ87" s="430" t="s">
        <v>2447</v>
      </c>
      <c r="AR87" s="430">
        <v>1</v>
      </c>
      <c r="AS87" s="430">
        <v>2</v>
      </c>
      <c r="AT87" s="430">
        <v>3</v>
      </c>
      <c r="AU87" s="430">
        <v>4</v>
      </c>
      <c r="AV87" s="430">
        <v>5</v>
      </c>
      <c r="AW87" s="430">
        <v>6</v>
      </c>
      <c r="AX87" s="430">
        <v>7</v>
      </c>
      <c r="AY87" s="430">
        <v>8</v>
      </c>
      <c r="AZ87" s="430">
        <v>9</v>
      </c>
      <c r="BA87" s="430">
        <v>10</v>
      </c>
      <c r="BB87" s="430">
        <v>11</v>
      </c>
      <c r="BC87" s="430">
        <v>12</v>
      </c>
      <c r="BD87" s="430">
        <v>13</v>
      </c>
      <c r="BE87" s="430">
        <v>14</v>
      </c>
      <c r="BF87" s="430">
        <v>15</v>
      </c>
      <c r="BG87" s="430">
        <v>16</v>
      </c>
      <c r="BH87" s="430">
        <v>17</v>
      </c>
      <c r="BI87" s="430">
        <v>18</v>
      </c>
      <c r="BJ87" s="430">
        <v>19</v>
      </c>
      <c r="BK87" s="430">
        <v>20</v>
      </c>
      <c r="BL87" s="430">
        <v>21</v>
      </c>
      <c r="BM87" s="430">
        <v>22</v>
      </c>
      <c r="BN87" s="430">
        <v>23</v>
      </c>
      <c r="BO87" s="430">
        <v>24</v>
      </c>
      <c r="BP87" s="430">
        <v>25</v>
      </c>
      <c r="BQ87" s="430">
        <v>26</v>
      </c>
      <c r="BR87" s="430">
        <v>27</v>
      </c>
      <c r="BS87" s="430">
        <v>28</v>
      </c>
      <c r="BT87" s="430">
        <v>29</v>
      </c>
      <c r="BU87" s="430">
        <v>30</v>
      </c>
      <c r="BV87" s="430">
        <v>31</v>
      </c>
      <c r="BW87" s="430">
        <v>32</v>
      </c>
      <c r="BX87" s="430">
        <v>33</v>
      </c>
      <c r="BY87" s="430">
        <v>34</v>
      </c>
      <c r="BZ87" s="430">
        <v>35</v>
      </c>
      <c r="CA87" s="430">
        <v>36</v>
      </c>
      <c r="CB87" s="430">
        <v>37</v>
      </c>
      <c r="CC87" s="430">
        <v>38</v>
      </c>
      <c r="CD87" s="430">
        <v>39</v>
      </c>
      <c r="CE87" s="430">
        <v>40</v>
      </c>
      <c r="CF87" s="430">
        <v>41</v>
      </c>
      <c r="CG87" s="430">
        <v>42</v>
      </c>
      <c r="CH87" s="430">
        <v>43</v>
      </c>
      <c r="CI87" s="430">
        <v>44</v>
      </c>
      <c r="CJ87" s="430">
        <v>45</v>
      </c>
      <c r="CK87" s="430">
        <v>46</v>
      </c>
      <c r="CL87" s="430">
        <v>47</v>
      </c>
      <c r="CM87" s="430">
        <v>48</v>
      </c>
      <c r="CN87" s="430">
        <v>49</v>
      </c>
      <c r="CO87" s="430">
        <v>50</v>
      </c>
      <c r="CP87" s="430">
        <v>51</v>
      </c>
      <c r="CQ87" s="430">
        <v>52</v>
      </c>
      <c r="CR87" s="430">
        <v>53</v>
      </c>
      <c r="CS87" s="430">
        <v>54</v>
      </c>
      <c r="CT87" s="430" t="s">
        <v>2448</v>
      </c>
    </row>
    <row r="88" spans="1:98" s="45" customFormat="1">
      <c r="A88" s="25">
        <f>IF(C88=0,"",SUBTOTAL(3,C$5:C88))</f>
        <v>84</v>
      </c>
      <c r="B88" s="82">
        <v>13</v>
      </c>
      <c r="C88" s="66" t="s">
        <v>586</v>
      </c>
      <c r="D88" s="27" t="str">
        <f>VLOOKUP(C88,Sheet4!$A$1:$B$300,2,0)</f>
        <v>9215006914</v>
      </c>
      <c r="E88" s="67" t="s">
        <v>587</v>
      </c>
      <c r="F88" s="697">
        <f>VLOOKUP(C88,'chuyển xếp 2024'!$C$5:$W$328,17,0)</f>
        <v>6200000</v>
      </c>
      <c r="G88" s="697">
        <f>VLOOKUP(C88,'chuyển xếp 2024'!$C$5:$W$328,19,0)</f>
        <v>0</v>
      </c>
      <c r="H88" s="92" t="s">
        <v>32</v>
      </c>
      <c r="I88" s="40" t="s">
        <v>33</v>
      </c>
      <c r="J88" s="40" t="s">
        <v>34</v>
      </c>
      <c r="K88" s="92"/>
      <c r="L88" s="50" t="s">
        <v>506</v>
      </c>
      <c r="M88" s="9">
        <v>32241</v>
      </c>
      <c r="N88" s="42">
        <v>42125</v>
      </c>
      <c r="O88" s="93" t="s">
        <v>36</v>
      </c>
      <c r="P88" s="10" t="s">
        <v>588</v>
      </c>
      <c r="Q88" s="10" t="str">
        <f t="shared" ca="1" si="4"/>
        <v xml:space="preserve">11 NĂM 3 THÁNG 18 NGÀY </v>
      </c>
      <c r="R88" s="33" t="s">
        <v>589</v>
      </c>
      <c r="S88" s="33" t="str">
        <f>VLOOKUP(C88,Sheet5!$B$2:$G$253,6,0)</f>
        <v>092088006085</v>
      </c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43"/>
      <c r="AF88" s="43"/>
      <c r="AG88" s="50" t="s">
        <v>232</v>
      </c>
      <c r="AH88" s="44" t="s">
        <v>168</v>
      </c>
      <c r="AI88" s="50" t="s">
        <v>590</v>
      </c>
      <c r="AJ88" s="50"/>
      <c r="AK88" s="52"/>
      <c r="AL88" s="93" t="s">
        <v>182</v>
      </c>
      <c r="AM88" s="93" t="s">
        <v>591</v>
      </c>
      <c r="AN88" s="10" t="s">
        <v>585</v>
      </c>
      <c r="AO88" s="36">
        <f t="shared" ca="1" si="3"/>
        <v>38</v>
      </c>
    </row>
    <row r="89" spans="1:98" s="45" customFormat="1">
      <c r="A89" s="25">
        <f>IF(C89=0,"",SUBTOTAL(3,C$5:C89))</f>
        <v>85</v>
      </c>
      <c r="B89" s="82">
        <v>14</v>
      </c>
      <c r="C89" s="69" t="s">
        <v>592</v>
      </c>
      <c r="D89" s="27" t="str">
        <f>VLOOKUP(C89,Sheet4!$A$1:$B$300,2,0)</f>
        <v>9210016730</v>
      </c>
      <c r="E89" s="98" t="s">
        <v>593</v>
      </c>
      <c r="F89" s="697">
        <f>VLOOKUP(C89,'chuyển xếp 2024'!$C$5:$W$328,17,0)</f>
        <v>6084000</v>
      </c>
      <c r="G89" s="697">
        <f>VLOOKUP(C89,'chuyển xếp 2024'!$C$5:$W$328,19,0)</f>
        <v>0</v>
      </c>
      <c r="H89" s="53" t="s">
        <v>32</v>
      </c>
      <c r="I89" s="40" t="s">
        <v>33</v>
      </c>
      <c r="J89" s="40" t="s">
        <v>34</v>
      </c>
      <c r="K89" s="53"/>
      <c r="L89" s="50" t="s">
        <v>506</v>
      </c>
      <c r="M89" s="9">
        <v>29063</v>
      </c>
      <c r="N89" s="42">
        <v>40427</v>
      </c>
      <c r="O89" s="53" t="s">
        <v>36</v>
      </c>
      <c r="P89" s="10" t="s">
        <v>595</v>
      </c>
      <c r="Q89" s="10" t="str">
        <f t="shared" ca="1" si="4"/>
        <v xml:space="preserve">15 NĂM 11 THÁNG 13 NGÀY </v>
      </c>
      <c r="R89" s="33" t="s">
        <v>596</v>
      </c>
      <c r="S89" s="33" t="str">
        <f>VLOOKUP(C89,Sheet5!$B$2:$G$253,6,0)</f>
        <v>092079008699</v>
      </c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43"/>
      <c r="AF89" s="43"/>
      <c r="AG89" s="50" t="s">
        <v>232</v>
      </c>
      <c r="AH89" s="44" t="s">
        <v>597</v>
      </c>
      <c r="AI89" s="50" t="s">
        <v>598</v>
      </c>
      <c r="AJ89" s="50"/>
      <c r="AK89" s="52"/>
      <c r="AL89" s="50" t="s">
        <v>156</v>
      </c>
      <c r="AM89" s="50"/>
      <c r="AN89" s="10" t="s">
        <v>518</v>
      </c>
      <c r="AO89" s="36">
        <f t="shared" ca="1" si="3"/>
        <v>47</v>
      </c>
    </row>
    <row r="90" spans="1:98" s="45" customFormat="1">
      <c r="A90" s="25">
        <f>IF(C90=0,"",SUBTOTAL(3,C$5:C90))</f>
        <v>86</v>
      </c>
      <c r="B90" s="82">
        <v>15</v>
      </c>
      <c r="C90" s="66" t="s">
        <v>599</v>
      </c>
      <c r="D90" s="27" t="str">
        <f>VLOOKUP(C90,Sheet4!$A$1:$B$300,2,0)</f>
        <v>9210016716</v>
      </c>
      <c r="E90" s="67" t="s">
        <v>600</v>
      </c>
      <c r="F90" s="697">
        <f>VLOOKUP(C90,'chuyển xếp 2024'!$C$5:$W$328,17,0)</f>
        <v>6084000</v>
      </c>
      <c r="G90" s="697">
        <f>VLOOKUP(C90,'chuyển xếp 2024'!$C$5:$W$328,19,0)</f>
        <v>0</v>
      </c>
      <c r="H90" s="53" t="s">
        <v>32</v>
      </c>
      <c r="I90" s="40" t="s">
        <v>33</v>
      </c>
      <c r="J90" s="40" t="s">
        <v>34</v>
      </c>
      <c r="K90" s="53"/>
      <c r="L90" s="50" t="s">
        <v>506</v>
      </c>
      <c r="M90" s="42">
        <v>29305</v>
      </c>
      <c r="N90" s="43">
        <v>43817</v>
      </c>
      <c r="O90" s="53" t="s">
        <v>36</v>
      </c>
      <c r="P90" s="53" t="s">
        <v>601</v>
      </c>
      <c r="Q90" s="10" t="str">
        <f t="shared" ca="1" si="4"/>
        <v xml:space="preserve">6 NĂM 8 THÁNG 1 NGÀY </v>
      </c>
      <c r="R90" s="33" t="s">
        <v>602</v>
      </c>
      <c r="S90" s="33" t="str">
        <f>VLOOKUP(C90,Sheet5!$B$2:$G$253,6,0)</f>
        <v>092080005871</v>
      </c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43"/>
      <c r="AF90" s="43"/>
      <c r="AG90" s="50" t="s">
        <v>232</v>
      </c>
      <c r="AH90" s="44" t="s">
        <v>92</v>
      </c>
      <c r="AI90" s="50" t="s">
        <v>603</v>
      </c>
      <c r="AJ90" s="50"/>
      <c r="AK90" s="52"/>
      <c r="AL90" s="50" t="s">
        <v>156</v>
      </c>
      <c r="AM90" s="50"/>
      <c r="AN90" s="10" t="s">
        <v>518</v>
      </c>
      <c r="AO90" s="36">
        <f t="shared" ca="1" si="3"/>
        <v>46</v>
      </c>
    </row>
    <row r="91" spans="1:98" s="45" customFormat="1">
      <c r="A91" s="25">
        <f>IF(C91=0,"",SUBTOTAL(3,C$5:C91))</f>
        <v>87</v>
      </c>
      <c r="B91" s="82">
        <v>16</v>
      </c>
      <c r="C91" s="66" t="s">
        <v>604</v>
      </c>
      <c r="D91" s="27" t="str">
        <f>VLOOKUP(C91,Sheet4!$A$1:$B$300,2,0)</f>
        <v>9212001006</v>
      </c>
      <c r="E91" s="67" t="s">
        <v>605</v>
      </c>
      <c r="F91" s="697">
        <f>VLOOKUP(C91,'chuyển xếp 2024'!$C$5:$W$328,17,0)</f>
        <v>5415000</v>
      </c>
      <c r="G91" s="697">
        <f>VLOOKUP(C91,'chuyển xếp 2024'!$C$5:$W$328,19,0)</f>
        <v>0</v>
      </c>
      <c r="H91" s="53" t="s">
        <v>32</v>
      </c>
      <c r="I91" s="40" t="s">
        <v>33</v>
      </c>
      <c r="J91" s="40" t="s">
        <v>34</v>
      </c>
      <c r="K91" s="53"/>
      <c r="L91" s="50" t="s">
        <v>506</v>
      </c>
      <c r="M91" s="9">
        <v>32771</v>
      </c>
      <c r="N91" s="43">
        <v>43817</v>
      </c>
      <c r="O91" s="53" t="s">
        <v>36</v>
      </c>
      <c r="P91" s="53" t="s">
        <v>606</v>
      </c>
      <c r="Q91" s="10" t="str">
        <f t="shared" ca="1" si="4"/>
        <v xml:space="preserve">6 NĂM 8 THÁNG 1 NGÀY </v>
      </c>
      <c r="R91" s="33" t="s">
        <v>607</v>
      </c>
      <c r="S91" s="33" t="str">
        <f>VLOOKUP(C91,Sheet5!$B$2:$G$253,6,0)</f>
        <v>092089006543</v>
      </c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43"/>
      <c r="AF91" s="43"/>
      <c r="AG91" s="50" t="s">
        <v>232</v>
      </c>
      <c r="AH91" s="44" t="s">
        <v>92</v>
      </c>
      <c r="AI91" s="50" t="s">
        <v>608</v>
      </c>
      <c r="AJ91" s="50"/>
      <c r="AK91" s="52"/>
      <c r="AL91" s="50" t="s">
        <v>156</v>
      </c>
      <c r="AM91" s="50"/>
      <c r="AN91" s="10" t="s">
        <v>518</v>
      </c>
      <c r="AO91" s="36">
        <f t="shared" ca="1" si="3"/>
        <v>36</v>
      </c>
    </row>
    <row r="92" spans="1:98" s="45" customFormat="1">
      <c r="A92" s="25">
        <f>IF(C92=0,"",SUBTOTAL(3,C$5:C92))</f>
        <v>88</v>
      </c>
      <c r="B92" s="82">
        <v>17</v>
      </c>
      <c r="C92" s="66" t="s">
        <v>609</v>
      </c>
      <c r="D92" s="27" t="str">
        <f>VLOOKUP(C92,Sheet4!$A$1:$B$300,2,0)</f>
        <v>7515142557</v>
      </c>
      <c r="E92" s="67" t="s">
        <v>610</v>
      </c>
      <c r="F92" s="697">
        <f>VLOOKUP(C92,'chuyển xếp 2024'!$C$5:$W$328,17,0)</f>
        <v>5686000</v>
      </c>
      <c r="G92" s="697">
        <f>VLOOKUP(C92,'chuyển xếp 2024'!$C$5:$W$328,19,0)</f>
        <v>0</v>
      </c>
      <c r="H92" s="53" t="s">
        <v>32</v>
      </c>
      <c r="I92" s="40" t="s">
        <v>33</v>
      </c>
      <c r="J92" s="40" t="s">
        <v>34</v>
      </c>
      <c r="K92" s="53"/>
      <c r="L92" s="50" t="s">
        <v>513</v>
      </c>
      <c r="M92" s="9">
        <v>35280</v>
      </c>
      <c r="N92" s="43">
        <v>44768</v>
      </c>
      <c r="O92" s="53" t="s">
        <v>36</v>
      </c>
      <c r="P92" s="53" t="s">
        <v>611</v>
      </c>
      <c r="Q92" s="10" t="str">
        <f t="shared" ca="1" si="4"/>
        <v xml:space="preserve">4 NĂM 0 THÁNG 24 NGÀY </v>
      </c>
      <c r="R92" s="60" t="s">
        <v>612</v>
      </c>
      <c r="S92" s="33" t="str">
        <f>VLOOKUP(C92,Sheet5!$B$2:$G$253,6,0)</f>
        <v>089096010155</v>
      </c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43">
        <v>42972</v>
      </c>
      <c r="AF92" s="43"/>
      <c r="AG92" s="50" t="s">
        <v>232</v>
      </c>
      <c r="AH92" s="44" t="s">
        <v>613</v>
      </c>
      <c r="AI92" s="50" t="s">
        <v>614</v>
      </c>
      <c r="AJ92" s="50"/>
      <c r="AK92" s="52" t="s">
        <v>615</v>
      </c>
      <c r="AL92" s="50" t="s">
        <v>156</v>
      </c>
      <c r="AM92" s="50"/>
      <c r="AN92" s="10" t="s">
        <v>518</v>
      </c>
      <c r="AO92" s="36">
        <f t="shared" ca="1" si="3"/>
        <v>30</v>
      </c>
    </row>
    <row r="93" spans="1:98" s="36" customFormat="1">
      <c r="A93" s="25">
        <f>IF(C93=0,"",SUBTOTAL(3,C$5:C93))</f>
        <v>89</v>
      </c>
      <c r="B93" s="82">
        <v>18</v>
      </c>
      <c r="C93" s="66" t="s">
        <v>1925</v>
      </c>
      <c r="D93" s="27" t="str">
        <f>VLOOKUP(C93,Sheet4!$A$1:$B$300,2,0)</f>
        <v>9321867019</v>
      </c>
      <c r="E93" s="67" t="s">
        <v>1865</v>
      </c>
      <c r="F93" s="697">
        <f>VLOOKUP(C93,'chuyển xếp 2024'!$C$5:$W$328,17,0)</f>
        <v>5061000</v>
      </c>
      <c r="G93" s="697">
        <f>VLOOKUP(C93,'chuyển xếp 2024'!$C$5:$W$328,19,0)</f>
        <v>0</v>
      </c>
      <c r="H93" s="67" t="s">
        <v>32</v>
      </c>
      <c r="I93" s="63" t="s">
        <v>33</v>
      </c>
      <c r="J93" s="63" t="s">
        <v>34</v>
      </c>
      <c r="K93" s="67"/>
      <c r="L93" s="46" t="s">
        <v>513</v>
      </c>
      <c r="M93" s="106">
        <v>35677</v>
      </c>
      <c r="N93" s="75">
        <v>45170</v>
      </c>
      <c r="O93" s="53" t="s">
        <v>36</v>
      </c>
      <c r="P93" s="56" t="s">
        <v>1980</v>
      </c>
      <c r="Q93" s="56" t="str">
        <f t="shared" ca="1" si="4"/>
        <v xml:space="preserve">2 NĂM 11 THÁNG 18 NGÀY </v>
      </c>
      <c r="R93" s="74" t="s">
        <v>1866</v>
      </c>
      <c r="S93" s="33" t="s">
        <v>1866</v>
      </c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75">
        <v>44847</v>
      </c>
      <c r="AF93" s="75"/>
      <c r="AG93" s="46" t="s">
        <v>232</v>
      </c>
      <c r="AH93" s="108" t="s">
        <v>1867</v>
      </c>
      <c r="AI93" s="46" t="s">
        <v>1868</v>
      </c>
      <c r="AJ93" s="46"/>
      <c r="AK93" s="66"/>
      <c r="AL93" s="46" t="s">
        <v>93</v>
      </c>
      <c r="AM93" s="46"/>
      <c r="AN93" s="56" t="s">
        <v>518</v>
      </c>
      <c r="AO93" s="36">
        <f t="shared" ca="1" si="3"/>
        <v>28</v>
      </c>
    </row>
    <row r="94" spans="1:98" s="36" customFormat="1">
      <c r="A94" s="25">
        <f>IF(C94=0,"",SUBTOTAL(3,C$5:C94))</f>
        <v>90</v>
      </c>
      <c r="B94" s="82">
        <v>19</v>
      </c>
      <c r="C94" s="66" t="s">
        <v>1926</v>
      </c>
      <c r="D94" s="27" t="str">
        <f>VLOOKUP(C94,Sheet4!$A$1:$B$300,2,0)</f>
        <v>9222360426</v>
      </c>
      <c r="E94" s="67" t="s">
        <v>1869</v>
      </c>
      <c r="F94" s="697">
        <f>VLOOKUP(C94,'chuyển xếp 2024'!$C$5:$W$328,17,0)</f>
        <v>5314000</v>
      </c>
      <c r="G94" s="697">
        <f>VLOOKUP(C94,'chuyển xếp 2024'!$C$5:$W$328,19,0)</f>
        <v>0</v>
      </c>
      <c r="H94" s="67" t="s">
        <v>32</v>
      </c>
      <c r="I94" s="63" t="s">
        <v>33</v>
      </c>
      <c r="J94" s="63" t="s">
        <v>34</v>
      </c>
      <c r="K94" s="67"/>
      <c r="L94" s="46" t="s">
        <v>513</v>
      </c>
      <c r="M94" s="106">
        <v>28126</v>
      </c>
      <c r="N94" s="75">
        <v>45170</v>
      </c>
      <c r="O94" s="53" t="s">
        <v>36</v>
      </c>
      <c r="P94" s="56" t="s">
        <v>1981</v>
      </c>
      <c r="Q94" s="56" t="str">
        <f t="shared" ca="1" si="4"/>
        <v xml:space="preserve">2 NĂM 11 THÁNG 18 NGÀY </v>
      </c>
      <c r="R94" s="523" t="s">
        <v>1870</v>
      </c>
      <c r="S94" s="33" t="s">
        <v>1870</v>
      </c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75">
        <v>44941</v>
      </c>
      <c r="AF94" s="75"/>
      <c r="AG94" s="46" t="s">
        <v>232</v>
      </c>
      <c r="AH94" s="108" t="s">
        <v>745</v>
      </c>
      <c r="AI94" s="108" t="s">
        <v>1210</v>
      </c>
      <c r="AJ94" s="46"/>
      <c r="AK94" s="66"/>
      <c r="AL94" s="46" t="s">
        <v>93</v>
      </c>
      <c r="AM94" s="46"/>
      <c r="AN94" s="56" t="s">
        <v>518</v>
      </c>
      <c r="AO94" s="36">
        <f t="shared" ca="1" si="3"/>
        <v>49</v>
      </c>
    </row>
    <row r="95" spans="1:98" s="36" customFormat="1">
      <c r="A95" s="25">
        <f>IF(C95=0,"",SUBTOTAL(3,C$5:C95))</f>
        <v>91</v>
      </c>
      <c r="B95" s="82">
        <v>20</v>
      </c>
      <c r="C95" s="66" t="s">
        <v>1927</v>
      </c>
      <c r="D95" s="27" t="str">
        <f>VLOOKUP(C95,Sheet4!$A$1:$B$300,2,0)</f>
        <v>9208005476</v>
      </c>
      <c r="E95" s="67" t="s">
        <v>1597</v>
      </c>
      <c r="F95" s="697">
        <f>VLOOKUP(C95,'chuyển xếp 2024'!$C$5:$W$328,17,0)</f>
        <v>5314000</v>
      </c>
      <c r="G95" s="697">
        <f>VLOOKUP(C95,'chuyển xếp 2024'!$C$5:$W$328,19,0)</f>
        <v>0</v>
      </c>
      <c r="H95" s="67" t="s">
        <v>32</v>
      </c>
      <c r="I95" s="63" t="s">
        <v>33</v>
      </c>
      <c r="J95" s="63" t="s">
        <v>34</v>
      </c>
      <c r="K95" s="67"/>
      <c r="L95" s="46" t="s">
        <v>513</v>
      </c>
      <c r="M95" s="106">
        <v>31581</v>
      </c>
      <c r="N95" s="75">
        <v>45170</v>
      </c>
      <c r="O95" s="53" t="s">
        <v>36</v>
      </c>
      <c r="P95" s="56" t="s">
        <v>1979</v>
      </c>
      <c r="Q95" s="56" t="str">
        <f t="shared" ca="1" si="4"/>
        <v xml:space="preserve">2 NĂM 11 THÁNG 18 NGÀY </v>
      </c>
      <c r="R95" s="74" t="s">
        <v>1871</v>
      </c>
      <c r="S95" s="33" t="s">
        <v>1871</v>
      </c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75">
        <v>44345</v>
      </c>
      <c r="AF95" s="75"/>
      <c r="AG95" s="46" t="s">
        <v>232</v>
      </c>
      <c r="AH95" s="108" t="s">
        <v>745</v>
      </c>
      <c r="AI95" s="108" t="s">
        <v>1011</v>
      </c>
      <c r="AJ95" s="46"/>
      <c r="AK95" s="66"/>
      <c r="AL95" s="46" t="s">
        <v>93</v>
      </c>
      <c r="AM95" s="46"/>
      <c r="AN95" s="56" t="s">
        <v>518</v>
      </c>
      <c r="AO95" s="36">
        <f t="shared" ca="1" si="3"/>
        <v>40</v>
      </c>
    </row>
    <row r="96" spans="1:98" s="491" customFormat="1">
      <c r="A96" s="25">
        <f>IF(C96=0,"",SUBTOTAL(3,C$5:C96))</f>
        <v>92</v>
      </c>
      <c r="B96" s="82">
        <v>21</v>
      </c>
      <c r="C96" s="480" t="s">
        <v>2290</v>
      </c>
      <c r="D96" s="27" t="str">
        <f>VLOOKUP(C96,Sheet4!$A$1:$B$300,2,0)</f>
        <v>9223148427</v>
      </c>
      <c r="E96" s="67" t="s">
        <v>2291</v>
      </c>
      <c r="F96" s="697">
        <f>VLOOKUP(C96,'chuyển xếp 2024'!$C$5:$W$328,17,0)</f>
        <v>5314000</v>
      </c>
      <c r="G96" s="697">
        <f>VLOOKUP(C96,'chuyển xếp 2024'!$C$5:$W$328,19,0)</f>
        <v>0</v>
      </c>
      <c r="H96" s="67" t="s">
        <v>32</v>
      </c>
      <c r="I96" s="63" t="s">
        <v>33</v>
      </c>
      <c r="J96" s="63" t="s">
        <v>34</v>
      </c>
      <c r="K96" s="481"/>
      <c r="L96" s="499" t="s">
        <v>513</v>
      </c>
      <c r="M96" s="485">
        <v>31397</v>
      </c>
      <c r="N96" s="488">
        <v>45261</v>
      </c>
      <c r="O96" s="53" t="s">
        <v>36</v>
      </c>
      <c r="P96" s="484" t="s">
        <v>2292</v>
      </c>
      <c r="Q96" s="484" t="str">
        <f t="shared" ca="1" si="4"/>
        <v xml:space="preserve">2 NĂM 8 THÁNG 18 NGÀY </v>
      </c>
      <c r="R96" s="528" t="s">
        <v>2293</v>
      </c>
      <c r="S96" s="33" t="s">
        <v>2293</v>
      </c>
      <c r="T96" s="487"/>
      <c r="U96" s="487"/>
      <c r="V96" s="487"/>
      <c r="W96" s="487"/>
      <c r="X96" s="487"/>
      <c r="Y96" s="487"/>
      <c r="Z96" s="487"/>
      <c r="AA96" s="487"/>
      <c r="AB96" s="487"/>
      <c r="AC96" s="487"/>
      <c r="AD96" s="487"/>
      <c r="AE96" s="488">
        <v>44853</v>
      </c>
      <c r="AF96" s="488"/>
      <c r="AG96" s="499" t="s">
        <v>232</v>
      </c>
      <c r="AH96" s="489" t="s">
        <v>2294</v>
      </c>
      <c r="AI96" s="489" t="s">
        <v>2294</v>
      </c>
      <c r="AJ96" s="499"/>
      <c r="AK96" s="480"/>
      <c r="AL96" s="46" t="s">
        <v>93</v>
      </c>
      <c r="AM96" s="499"/>
      <c r="AN96" s="56" t="s">
        <v>518</v>
      </c>
      <c r="AO96" s="491">
        <f t="shared" ca="1" si="3"/>
        <v>40</v>
      </c>
    </row>
    <row r="97" spans="1:41" s="491" customFormat="1">
      <c r="A97" s="25">
        <f>IF(C97=0,"",SUBTOTAL(3,C$5:C97))</f>
        <v>93</v>
      </c>
      <c r="B97" s="82">
        <v>22</v>
      </c>
      <c r="C97" s="480" t="s">
        <v>2708</v>
      </c>
      <c r="D97" s="27"/>
      <c r="E97" s="67" t="s">
        <v>2702</v>
      </c>
      <c r="F97" s="697">
        <v>4719000</v>
      </c>
      <c r="G97" s="697"/>
      <c r="H97" s="67" t="s">
        <v>32</v>
      </c>
      <c r="I97" s="63" t="s">
        <v>33</v>
      </c>
      <c r="J97" s="63" t="s">
        <v>34</v>
      </c>
      <c r="K97" s="481"/>
      <c r="L97" s="499" t="s">
        <v>513</v>
      </c>
      <c r="M97" s="485">
        <v>31271</v>
      </c>
      <c r="N97" s="488">
        <v>45632</v>
      </c>
      <c r="O97" s="481" t="s">
        <v>1964</v>
      </c>
      <c r="P97" s="484" t="s">
        <v>2709</v>
      </c>
      <c r="Q97" s="484" t="str">
        <f t="shared" ca="1" si="4"/>
        <v xml:space="preserve">1 NĂM 8 THÁNG 13 NGÀY </v>
      </c>
      <c r="R97" s="527" t="s">
        <v>2710</v>
      </c>
      <c r="S97" s="33"/>
      <c r="T97" s="487"/>
      <c r="U97" s="487"/>
      <c r="V97" s="487"/>
      <c r="W97" s="487"/>
      <c r="X97" s="487"/>
      <c r="Y97" s="487"/>
      <c r="Z97" s="487"/>
      <c r="AA97" s="487"/>
      <c r="AB97" s="487"/>
      <c r="AC97" s="487"/>
      <c r="AD97" s="487"/>
      <c r="AE97" s="488" t="s">
        <v>2711</v>
      </c>
      <c r="AF97" s="488"/>
      <c r="AG97" s="499" t="s">
        <v>232</v>
      </c>
      <c r="AH97" s="489" t="s">
        <v>2712</v>
      </c>
      <c r="AI97" s="489" t="s">
        <v>2713</v>
      </c>
      <c r="AJ97" s="499"/>
      <c r="AK97" s="480"/>
      <c r="AL97" s="50" t="s">
        <v>130</v>
      </c>
      <c r="AM97" s="499" t="s">
        <v>2714</v>
      </c>
      <c r="AN97" s="56" t="s">
        <v>518</v>
      </c>
      <c r="AO97" s="491">
        <f t="shared" ca="1" si="3"/>
        <v>41</v>
      </c>
    </row>
    <row r="98" spans="1:41" s="430" customFormat="1">
      <c r="A98" s="25">
        <f>IF(C98=0,"",SUBTOTAL(3,C$5:C98))</f>
        <v>94</v>
      </c>
      <c r="B98" s="645">
        <v>1</v>
      </c>
      <c r="C98" s="646" t="s">
        <v>619</v>
      </c>
      <c r="D98" s="421" t="str">
        <f>VLOOKUP(C98,Sheet4!$A$1:$B$300,2,0)</f>
        <v>5496032622</v>
      </c>
      <c r="E98" s="104" t="s">
        <v>620</v>
      </c>
      <c r="F98" s="766">
        <f>VLOOKUP(C98,'chuyển xếp 2024'!$C$5:$W$328,17,0)</f>
        <v>7873000</v>
      </c>
      <c r="G98" s="766">
        <f>VLOOKUP(C98,'chuyển xếp 2024'!$C$5:$W$328,19,0)</f>
        <v>1419000</v>
      </c>
      <c r="H98" s="647" t="s">
        <v>32</v>
      </c>
      <c r="I98" s="424" t="s">
        <v>33</v>
      </c>
      <c r="J98" s="424" t="s">
        <v>34</v>
      </c>
      <c r="K98" s="647" t="s">
        <v>469</v>
      </c>
      <c r="L98" s="443" t="s">
        <v>621</v>
      </c>
      <c r="M98" s="444">
        <v>24660</v>
      </c>
      <c r="N98" s="441">
        <v>32024</v>
      </c>
      <c r="O98" s="426" t="s">
        <v>36</v>
      </c>
      <c r="P98" s="427" t="s">
        <v>622</v>
      </c>
      <c r="Q98" s="427" t="str">
        <f t="shared" ca="1" si="4"/>
        <v xml:space="preserve">38 NĂM 11 THÁNG 15 NGÀY </v>
      </c>
      <c r="R98" s="428" t="s">
        <v>623</v>
      </c>
      <c r="S98" s="428" t="str">
        <f>VLOOKUP(C98,Sheet5!$B$2:$G$253,6,0)</f>
        <v>045067001245</v>
      </c>
      <c r="T98" s="428"/>
      <c r="U98" s="428"/>
      <c r="V98" s="428"/>
      <c r="W98" s="428"/>
      <c r="X98" s="428"/>
      <c r="Y98" s="428"/>
      <c r="Z98" s="428"/>
      <c r="AA98" s="428"/>
      <c r="AB98" s="428"/>
      <c r="AC98" s="428"/>
      <c r="AD98" s="428"/>
      <c r="AE98" s="425"/>
      <c r="AF98" s="425"/>
      <c r="AG98" s="443" t="s">
        <v>232</v>
      </c>
      <c r="AH98" s="429" t="s">
        <v>382</v>
      </c>
      <c r="AI98" s="443" t="s">
        <v>624</v>
      </c>
      <c r="AJ98" s="443" t="s">
        <v>624</v>
      </c>
      <c r="AK98" s="422"/>
      <c r="AL98" s="426" t="s">
        <v>625</v>
      </c>
      <c r="AM98" s="426"/>
      <c r="AN98" s="427" t="s">
        <v>73</v>
      </c>
      <c r="AO98" s="644">
        <f t="shared" ca="1" si="3"/>
        <v>59</v>
      </c>
    </row>
    <row r="99" spans="1:41" s="45" customFormat="1">
      <c r="A99" s="25">
        <f>IF(C99=0,"",SUBTOTAL(3,C$5:C99))</f>
        <v>95</v>
      </c>
      <c r="B99" s="99">
        <v>2</v>
      </c>
      <c r="C99" s="103" t="s">
        <v>626</v>
      </c>
      <c r="D99" s="27" t="str">
        <f>VLOOKUP(C99,Sheet4!$A$1:$B$300,2,0)</f>
        <v>6506006779</v>
      </c>
      <c r="E99" s="104" t="s">
        <v>627</v>
      </c>
      <c r="F99" s="697">
        <f>VLOOKUP(C99,'chuyển xếp 2024'!$C$5:$W$328,17,0)</f>
        <v>6906000</v>
      </c>
      <c r="G99" s="697">
        <f>VLOOKUP(C99,'chuyển xếp 2024'!$C$5:$W$328,19,0)</f>
        <v>0</v>
      </c>
      <c r="H99" s="105" t="s">
        <v>32</v>
      </c>
      <c r="I99" s="40" t="s">
        <v>33</v>
      </c>
      <c r="J99" s="40" t="s">
        <v>489</v>
      </c>
      <c r="K99" s="105"/>
      <c r="L99" s="50" t="s">
        <v>621</v>
      </c>
      <c r="M99" s="9">
        <v>28787</v>
      </c>
      <c r="N99" s="42">
        <v>38596</v>
      </c>
      <c r="O99" s="93" t="s">
        <v>36</v>
      </c>
      <c r="P99" s="10" t="s">
        <v>628</v>
      </c>
      <c r="Q99" s="10" t="str">
        <f t="shared" ca="1" si="4"/>
        <v xml:space="preserve">20 NĂM 11 THÁNG 18 NGÀY </v>
      </c>
      <c r="R99" s="33" t="s">
        <v>629</v>
      </c>
      <c r="S99" s="33" t="str">
        <f>VLOOKUP(C99,Sheet5!$B$2:$G$253,6,0)</f>
        <v>024078000504</v>
      </c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43"/>
      <c r="AF99" s="43"/>
      <c r="AG99" s="50" t="s">
        <v>232</v>
      </c>
      <c r="AH99" s="44" t="s">
        <v>630</v>
      </c>
      <c r="AI99" s="50" t="s">
        <v>631</v>
      </c>
      <c r="AJ99" s="50" t="s">
        <v>631</v>
      </c>
      <c r="AK99" s="52"/>
      <c r="AL99" s="93" t="s">
        <v>625</v>
      </c>
      <c r="AM99" s="93"/>
      <c r="AN99" s="10" t="s">
        <v>632</v>
      </c>
      <c r="AO99" s="36">
        <f t="shared" ca="1" si="3"/>
        <v>47</v>
      </c>
    </row>
    <row r="100" spans="1:41" s="45" customFormat="1">
      <c r="A100" s="25">
        <f>IF(C100=0,"",SUBTOTAL(3,C$5:C100))</f>
        <v>96</v>
      </c>
      <c r="B100" s="99">
        <v>3</v>
      </c>
      <c r="C100" s="103" t="s">
        <v>633</v>
      </c>
      <c r="D100" s="27" t="str">
        <f>VLOOKUP(C100,Sheet4!$A$1:$B$300,2,0)</f>
        <v>5404002322</v>
      </c>
      <c r="E100" s="104" t="s">
        <v>634</v>
      </c>
      <c r="F100" s="697">
        <f>VLOOKUP(C100,'chuyển xếp 2024'!$C$5:$W$328,17,0)</f>
        <v>7873000</v>
      </c>
      <c r="G100" s="697">
        <f>VLOOKUP(C100,'chuyển xếp 2024'!$C$5:$W$328,19,0)</f>
        <v>0</v>
      </c>
      <c r="H100" s="105" t="s">
        <v>32</v>
      </c>
      <c r="I100" s="40" t="s">
        <v>33</v>
      </c>
      <c r="J100" s="40" t="s">
        <v>34</v>
      </c>
      <c r="K100" s="105"/>
      <c r="L100" s="50" t="s">
        <v>621</v>
      </c>
      <c r="M100" s="9">
        <v>30395</v>
      </c>
      <c r="N100" s="42">
        <v>37803</v>
      </c>
      <c r="O100" s="93" t="s">
        <v>36</v>
      </c>
      <c r="P100" s="10" t="s">
        <v>635</v>
      </c>
      <c r="Q100" s="10" t="str">
        <f t="shared" ca="1" si="4"/>
        <v xml:space="preserve">23 NĂM 1 THÁNG 18 NGÀY </v>
      </c>
      <c r="R100" s="54" t="s">
        <v>636</v>
      </c>
      <c r="S100" s="33" t="str">
        <f>VLOOKUP(C100,Sheet5!$B$2:$G$253,6,0)</f>
        <v>092083003624</v>
      </c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43">
        <v>42901</v>
      </c>
      <c r="AF100" s="43"/>
      <c r="AG100" s="50" t="s">
        <v>232</v>
      </c>
      <c r="AH100" s="44" t="s">
        <v>168</v>
      </c>
      <c r="AI100" s="50" t="s">
        <v>637</v>
      </c>
      <c r="AJ100" s="50" t="s">
        <v>637</v>
      </c>
      <c r="AK100" s="52"/>
      <c r="AL100" s="93" t="s">
        <v>625</v>
      </c>
      <c r="AM100" s="93"/>
      <c r="AN100" s="10" t="s">
        <v>632</v>
      </c>
      <c r="AO100" s="36">
        <f t="shared" ca="1" si="3"/>
        <v>43</v>
      </c>
    </row>
    <row r="101" spans="1:41" s="36" customFormat="1">
      <c r="A101" s="25">
        <f>IF(C101=0,"",SUBTOTAL(3,C$5:C101))</f>
        <v>97</v>
      </c>
      <c r="B101" s="99">
        <v>4</v>
      </c>
      <c r="C101" s="103" t="s">
        <v>638</v>
      </c>
      <c r="D101" s="27" t="str">
        <f>VLOOKUP(C101,Sheet4!$A$1:$B$300,2,0)</f>
        <v>9208016241</v>
      </c>
      <c r="E101" s="104" t="s">
        <v>1739</v>
      </c>
      <c r="F101" s="697">
        <f>VLOOKUP(C101,'chuyển xếp 2024'!$C$5:$W$328,17,0)</f>
        <v>6906000</v>
      </c>
      <c r="G101" s="697">
        <f>VLOOKUP(C101,'chuyển xếp 2024'!$C$5:$W$328,19,0)</f>
        <v>0</v>
      </c>
      <c r="H101" s="104" t="s">
        <v>32</v>
      </c>
      <c r="I101" s="63" t="s">
        <v>33</v>
      </c>
      <c r="J101" s="63" t="s">
        <v>34</v>
      </c>
      <c r="K101" s="104"/>
      <c r="L101" s="46" t="s">
        <v>621</v>
      </c>
      <c r="M101" s="106">
        <v>29666</v>
      </c>
      <c r="N101" s="107">
        <v>39188</v>
      </c>
      <c r="O101" s="97" t="s">
        <v>36</v>
      </c>
      <c r="P101" s="56" t="s">
        <v>640</v>
      </c>
      <c r="Q101" s="56" t="str">
        <f t="shared" ca="1" si="4"/>
        <v xml:space="preserve">19 NĂM 4 THÁNG 3 NGÀY </v>
      </c>
      <c r="R101" s="33" t="s">
        <v>641</v>
      </c>
      <c r="S101" s="33" t="str">
        <f>VLOOKUP(C101,Sheet5!$B$2:$G$253,6,0)</f>
        <v>089081008786</v>
      </c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75"/>
      <c r="AF101" s="75"/>
      <c r="AG101" s="50" t="s">
        <v>232</v>
      </c>
      <c r="AH101" s="108" t="s">
        <v>642</v>
      </c>
      <c r="AI101" s="46" t="s">
        <v>643</v>
      </c>
      <c r="AJ101" s="46" t="s">
        <v>643</v>
      </c>
      <c r="AK101" s="66"/>
      <c r="AL101" s="97" t="s">
        <v>625</v>
      </c>
      <c r="AM101" s="97"/>
      <c r="AN101" s="56" t="s">
        <v>632</v>
      </c>
      <c r="AO101" s="36">
        <f t="shared" ca="1" si="3"/>
        <v>45</v>
      </c>
    </row>
    <row r="102" spans="1:41" s="45" customFormat="1">
      <c r="A102" s="25">
        <f>IF(C102=0,"",SUBTOTAL(3,C$5:C102))</f>
        <v>98</v>
      </c>
      <c r="B102" s="99">
        <v>5</v>
      </c>
      <c r="C102" s="52" t="s">
        <v>649</v>
      </c>
      <c r="D102" s="27" t="str">
        <f>VLOOKUP(C102,Sheet4!$A$1:$B$300,2,0)</f>
        <v>9216014087</v>
      </c>
      <c r="E102" s="67" t="s">
        <v>650</v>
      </c>
      <c r="F102" s="697">
        <f>VLOOKUP(C102,'chuyển xếp 2024'!$C$5:$W$328,17,0)</f>
        <v>6058000</v>
      </c>
      <c r="G102" s="697">
        <f>VLOOKUP(C102,'chuyển xếp 2024'!$C$5:$W$328,19,0)</f>
        <v>0</v>
      </c>
      <c r="H102" s="53" t="s">
        <v>32</v>
      </c>
      <c r="I102" s="40" t="s">
        <v>33</v>
      </c>
      <c r="J102" s="40" t="s">
        <v>34</v>
      </c>
      <c r="K102" s="44"/>
      <c r="L102" s="50" t="s">
        <v>621</v>
      </c>
      <c r="M102" s="9">
        <v>33444</v>
      </c>
      <c r="N102" s="42">
        <v>42614</v>
      </c>
      <c r="O102" s="93" t="s">
        <v>36</v>
      </c>
      <c r="P102" s="10" t="s">
        <v>651</v>
      </c>
      <c r="Q102" s="10" t="str">
        <f t="shared" ca="1" si="4"/>
        <v xml:space="preserve">9 NĂM 11 THÁNG 18 NGÀY </v>
      </c>
      <c r="R102" s="33" t="s">
        <v>652</v>
      </c>
      <c r="S102" s="33" t="str">
        <f>VLOOKUP(C102,Sheet5!$B$2:$G$253,6,0)</f>
        <v>091091008572</v>
      </c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43"/>
      <c r="AF102" s="43"/>
      <c r="AG102" s="50" t="s">
        <v>232</v>
      </c>
      <c r="AH102" s="44" t="s">
        <v>653</v>
      </c>
      <c r="AI102" s="50" t="s">
        <v>654</v>
      </c>
      <c r="AJ102" s="50" t="s">
        <v>655</v>
      </c>
      <c r="AK102" s="52"/>
      <c r="AL102" s="50" t="s">
        <v>625</v>
      </c>
      <c r="AM102" s="50"/>
      <c r="AN102" s="10" t="s">
        <v>656</v>
      </c>
      <c r="AO102" s="36">
        <f t="shared" ca="1" si="3"/>
        <v>35</v>
      </c>
    </row>
    <row r="103" spans="1:41" s="430" customFormat="1">
      <c r="A103" s="25">
        <f>IF(C103=0,"",SUBTOTAL(3,C$5:C103))</f>
        <v>99</v>
      </c>
      <c r="B103" s="645">
        <v>6</v>
      </c>
      <c r="C103" s="422" t="s">
        <v>657</v>
      </c>
      <c r="D103" s="421" t="str">
        <f>VLOOKUP(C103,Sheet4!$A$1:$B$300,2,0)</f>
        <v>9213007684</v>
      </c>
      <c r="E103" s="67" t="s">
        <v>658</v>
      </c>
      <c r="F103" s="766" t="e">
        <f>VLOOKUP(C103,'chuyển xếp 2024'!$C$5:$W$328,17,0)</f>
        <v>#N/A</v>
      </c>
      <c r="G103" s="766" t="e">
        <f>VLOOKUP(C103,'chuyển xếp 2024'!$C$5:$W$328,19,0)</f>
        <v>#N/A</v>
      </c>
      <c r="H103" s="423" t="s">
        <v>32</v>
      </c>
      <c r="I103" s="424" t="s">
        <v>33</v>
      </c>
      <c r="J103" s="424" t="s">
        <v>34</v>
      </c>
      <c r="K103" s="429"/>
      <c r="L103" s="443" t="s">
        <v>621</v>
      </c>
      <c r="M103" s="441">
        <v>26665</v>
      </c>
      <c r="N103" s="441">
        <v>44342</v>
      </c>
      <c r="O103" s="93" t="s">
        <v>36</v>
      </c>
      <c r="P103" s="427" t="s">
        <v>659</v>
      </c>
      <c r="Q103" s="427" t="str">
        <f t="shared" ca="1" si="4"/>
        <v xml:space="preserve">5 NĂM 2 THÁNG 24 NGÀY </v>
      </c>
      <c r="R103" s="428" t="s">
        <v>660</v>
      </c>
      <c r="S103" s="428" t="str">
        <f>VLOOKUP(C103,Sheet5!$B$2:$G$253,6,0)</f>
        <v>093073001313</v>
      </c>
      <c r="T103" s="428"/>
      <c r="U103" s="428"/>
      <c r="V103" s="428"/>
      <c r="W103" s="428"/>
      <c r="X103" s="428"/>
      <c r="Y103" s="428"/>
      <c r="Z103" s="428"/>
      <c r="AA103" s="428"/>
      <c r="AB103" s="428"/>
      <c r="AC103" s="428"/>
      <c r="AD103" s="428"/>
      <c r="AE103" s="425"/>
      <c r="AF103" s="425"/>
      <c r="AG103" s="443" t="s">
        <v>232</v>
      </c>
      <c r="AH103" s="443" t="s">
        <v>661</v>
      </c>
      <c r="AI103" s="443" t="s">
        <v>624</v>
      </c>
      <c r="AJ103" s="443" t="s">
        <v>624</v>
      </c>
      <c r="AK103" s="422"/>
      <c r="AL103" s="443" t="s">
        <v>625</v>
      </c>
      <c r="AM103" s="443"/>
      <c r="AN103" s="427" t="s">
        <v>656</v>
      </c>
      <c r="AO103" s="430">
        <f t="shared" ca="1" si="3"/>
        <v>53</v>
      </c>
    </row>
    <row r="104" spans="1:41" s="491" customFormat="1">
      <c r="A104" s="25">
        <f>IF(C104=0,"",SUBTOTAL(3,C$5:C104))</f>
        <v>100</v>
      </c>
      <c r="B104" s="675">
        <v>7</v>
      </c>
      <c r="C104" s="480" t="s">
        <v>2455</v>
      </c>
      <c r="D104" s="27" t="str">
        <f>VLOOKUP(C104,Sheet4!$A$1:$B$300,2,0)</f>
        <v>9222511659</v>
      </c>
      <c r="E104" s="67" t="s">
        <v>2454</v>
      </c>
      <c r="F104" s="697">
        <f>VLOOKUP(C104,'chuyển xếp 2024'!$C$5:$W$328,17,0)</f>
        <v>5061000</v>
      </c>
      <c r="G104" s="697">
        <f>VLOOKUP(C104,'chuyển xếp 2024'!$C$5:$W$328,19,0)</f>
        <v>0</v>
      </c>
      <c r="H104" s="481" t="s">
        <v>32</v>
      </c>
      <c r="I104" s="40" t="s">
        <v>33</v>
      </c>
      <c r="J104" s="40" t="s">
        <v>34</v>
      </c>
      <c r="K104" s="489"/>
      <c r="L104" s="499" t="s">
        <v>621</v>
      </c>
      <c r="M104" s="486">
        <v>28495</v>
      </c>
      <c r="N104" s="486">
        <v>45453</v>
      </c>
      <c r="O104" s="533" t="s">
        <v>117</v>
      </c>
      <c r="P104" s="484" t="s">
        <v>2456</v>
      </c>
      <c r="Q104" s="484" t="str">
        <f t="shared" ca="1" si="4"/>
        <v xml:space="preserve">2 NĂM 2 THÁNG 9 NGÀY </v>
      </c>
      <c r="R104" s="487" t="s">
        <v>2457</v>
      </c>
      <c r="S104" s="33" t="s">
        <v>2457</v>
      </c>
      <c r="T104" s="487"/>
      <c r="U104" s="487"/>
      <c r="V104" s="487"/>
      <c r="W104" s="487"/>
      <c r="X104" s="487"/>
      <c r="Y104" s="487"/>
      <c r="Z104" s="487"/>
      <c r="AA104" s="487"/>
      <c r="AB104" s="487"/>
      <c r="AC104" s="487"/>
      <c r="AD104" s="487"/>
      <c r="AE104" s="488">
        <v>44421</v>
      </c>
      <c r="AF104" s="488"/>
      <c r="AG104" s="499" t="s">
        <v>232</v>
      </c>
      <c r="AH104" s="499" t="s">
        <v>2458</v>
      </c>
      <c r="AI104" s="499" t="s">
        <v>2459</v>
      </c>
      <c r="AJ104" s="499"/>
      <c r="AK104" s="480"/>
      <c r="AL104" s="499" t="s">
        <v>625</v>
      </c>
      <c r="AM104" s="499"/>
      <c r="AN104" s="484" t="s">
        <v>656</v>
      </c>
      <c r="AO104" s="36">
        <f t="shared" ca="1" si="3"/>
        <v>48</v>
      </c>
    </row>
    <row r="105" spans="1:41" s="491" customFormat="1">
      <c r="A105" s="25">
        <f>IF(C105=0,"",SUBTOTAL(3,C$5:C105))</f>
        <v>101</v>
      </c>
      <c r="B105" s="99">
        <v>8</v>
      </c>
      <c r="C105" s="480" t="s">
        <v>2679</v>
      </c>
      <c r="D105" s="27">
        <v>4002006656</v>
      </c>
      <c r="E105" s="67" t="s">
        <v>2675</v>
      </c>
      <c r="F105" s="697">
        <v>6281000</v>
      </c>
      <c r="G105" s="697"/>
      <c r="H105" s="481" t="s">
        <v>32</v>
      </c>
      <c r="I105" s="40" t="s">
        <v>33</v>
      </c>
      <c r="J105" s="40" t="s">
        <v>34</v>
      </c>
      <c r="K105" s="489"/>
      <c r="L105" s="499" t="s">
        <v>621</v>
      </c>
      <c r="M105" s="486">
        <v>28131</v>
      </c>
      <c r="N105" s="486">
        <v>37628</v>
      </c>
      <c r="O105" s="53" t="s">
        <v>36</v>
      </c>
      <c r="P105" s="484"/>
      <c r="Q105" s="484" t="str">
        <f t="shared" ca="1" si="4"/>
        <v xml:space="preserve">23 NĂM 7 THÁNG 12 NGÀY </v>
      </c>
      <c r="R105" s="487" t="s">
        <v>2676</v>
      </c>
      <c r="S105" s="487" t="s">
        <v>2676</v>
      </c>
      <c r="T105" s="487"/>
      <c r="U105" s="487"/>
      <c r="V105" s="487"/>
      <c r="W105" s="487"/>
      <c r="X105" s="487"/>
      <c r="Y105" s="487"/>
      <c r="Z105" s="487"/>
      <c r="AA105" s="487"/>
      <c r="AB105" s="487"/>
      <c r="AC105" s="487"/>
      <c r="AD105" s="487"/>
      <c r="AE105" s="488"/>
      <c r="AF105" s="488"/>
      <c r="AG105" s="499" t="s">
        <v>232</v>
      </c>
      <c r="AH105" s="499" t="s">
        <v>2677</v>
      </c>
      <c r="AI105" s="499" t="s">
        <v>2678</v>
      </c>
      <c r="AJ105" s="499"/>
      <c r="AK105" s="480"/>
      <c r="AL105" s="499" t="s">
        <v>625</v>
      </c>
      <c r="AM105" s="499"/>
      <c r="AN105" s="484" t="s">
        <v>656</v>
      </c>
      <c r="AO105" s="36">
        <f t="shared" ca="1" si="3"/>
        <v>49</v>
      </c>
    </row>
    <row r="106" spans="1:41" s="37" customFormat="1">
      <c r="A106" s="25">
        <f>IF(C106=0,"",SUBTOTAL(3,C$5:C106))</f>
        <v>102</v>
      </c>
      <c r="B106" s="109">
        <v>1</v>
      </c>
      <c r="C106" s="109" t="s">
        <v>662</v>
      </c>
      <c r="D106" s="27" t="str">
        <f>VLOOKUP(C106,Sheet4!$A$1:$B$300,2,0)</f>
        <v>6506006858</v>
      </c>
      <c r="E106" s="87" t="s">
        <v>663</v>
      </c>
      <c r="F106" s="697">
        <f>VLOOKUP(C106,'chuyển xếp 2024'!$C$5:$W$328,17,0)</f>
        <v>21850000</v>
      </c>
      <c r="G106" s="697">
        <f>VLOOKUP(C106,'chuyển xếp 2024'!$C$5:$W$328,19,0)</f>
        <v>0</v>
      </c>
      <c r="H106" s="110" t="s">
        <v>32</v>
      </c>
      <c r="I106" s="28" t="s">
        <v>33</v>
      </c>
      <c r="J106" s="28" t="s">
        <v>34</v>
      </c>
      <c r="K106" s="110" t="s">
        <v>664</v>
      </c>
      <c r="L106" s="48" t="s">
        <v>386</v>
      </c>
      <c r="M106" s="30">
        <v>29335</v>
      </c>
      <c r="N106" s="31">
        <v>39052</v>
      </c>
      <c r="O106" s="111" t="s">
        <v>36</v>
      </c>
      <c r="P106" s="32" t="s">
        <v>665</v>
      </c>
      <c r="Q106" s="32" t="str">
        <f t="shared" ca="1" si="4"/>
        <v xml:space="preserve">19 NĂM 8 THÁNG 18 NGÀY </v>
      </c>
      <c r="R106" s="84">
        <v>212021584</v>
      </c>
      <c r="S106" s="33" t="str">
        <f>VLOOKUP(C106,Sheet5!$B$2:$G$253,6,0)</f>
        <v>051080007405</v>
      </c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4">
        <v>40938</v>
      </c>
      <c r="AF106" s="34"/>
      <c r="AG106" s="50" t="s">
        <v>232</v>
      </c>
      <c r="AH106" s="35" t="s">
        <v>666</v>
      </c>
      <c r="AI106" s="48" t="s">
        <v>667</v>
      </c>
      <c r="AJ106" s="48"/>
      <c r="AK106" s="73"/>
      <c r="AL106" s="111" t="s">
        <v>50</v>
      </c>
      <c r="AM106" s="111" t="s">
        <v>72</v>
      </c>
      <c r="AN106" s="32" t="s">
        <v>510</v>
      </c>
      <c r="AO106" s="36">
        <f t="shared" ca="1" si="3"/>
        <v>46</v>
      </c>
    </row>
    <row r="107" spans="1:41" s="45" customFormat="1">
      <c r="A107" s="25">
        <f>IF(C107=0,"",SUBTOTAL(3,C$5:C107))</f>
        <v>103</v>
      </c>
      <c r="B107" s="109">
        <v>2</v>
      </c>
      <c r="C107" s="69" t="s">
        <v>668</v>
      </c>
      <c r="D107" s="27" t="str">
        <f>VLOOKUP(C107,Sheet4!$A$1:$B$300,2,0)</f>
        <v>6506006789</v>
      </c>
      <c r="E107" s="98" t="s">
        <v>669</v>
      </c>
      <c r="F107" s="697">
        <f>VLOOKUP(C107,'chuyển xếp 2024'!$C$5:$W$328,17,0)</f>
        <v>6885000</v>
      </c>
      <c r="G107" s="697">
        <f>VLOOKUP(C107,'chuyển xếp 2024'!$C$5:$W$328,19,0)</f>
        <v>1892000</v>
      </c>
      <c r="H107" s="67" t="s">
        <v>32</v>
      </c>
      <c r="I107" s="63" t="s">
        <v>33</v>
      </c>
      <c r="J107" s="63" t="s">
        <v>34</v>
      </c>
      <c r="K107" s="87" t="s">
        <v>670</v>
      </c>
      <c r="L107" s="46" t="s">
        <v>671</v>
      </c>
      <c r="M107" s="9">
        <v>29844</v>
      </c>
      <c r="N107" s="42">
        <v>38768</v>
      </c>
      <c r="O107" s="53" t="s">
        <v>36</v>
      </c>
      <c r="P107" s="10" t="s">
        <v>672</v>
      </c>
      <c r="Q107" s="10" t="str">
        <f t="shared" ca="1" si="4"/>
        <v xml:space="preserve">20 NĂM 5 THÁNG 30 NGÀY </v>
      </c>
      <c r="R107" s="33" t="s">
        <v>673</v>
      </c>
      <c r="S107" s="33" t="str">
        <f>VLOOKUP(C107,Sheet5!$B$2:$G$253,6,0)</f>
        <v>092081007863</v>
      </c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61"/>
      <c r="AF107" s="61"/>
      <c r="AG107" s="50" t="s">
        <v>232</v>
      </c>
      <c r="AH107" s="44" t="s">
        <v>92</v>
      </c>
      <c r="AI107" s="50" t="s">
        <v>674</v>
      </c>
      <c r="AJ107" s="50"/>
      <c r="AK107" s="52"/>
      <c r="AL107" s="50" t="s">
        <v>182</v>
      </c>
      <c r="AM107" s="50" t="s">
        <v>675</v>
      </c>
      <c r="AN107" s="10" t="s">
        <v>676</v>
      </c>
      <c r="AO107" s="36">
        <f t="shared" ca="1" si="3"/>
        <v>44</v>
      </c>
    </row>
    <row r="108" spans="1:41" s="430" customFormat="1">
      <c r="A108" s="25">
        <f>IF(C108=0,"",SUBTOTAL(3,C$5:C108))</f>
        <v>104</v>
      </c>
      <c r="B108" s="109">
        <v>3</v>
      </c>
      <c r="C108" s="648" t="s">
        <v>677</v>
      </c>
      <c r="D108" s="421" t="str">
        <f>VLOOKUP(C108,Sheet4!$A$1:$B$300,2,0)</f>
        <v>5496032564</v>
      </c>
      <c r="E108" s="87" t="s">
        <v>678</v>
      </c>
      <c r="F108" s="766">
        <f>VLOOKUP(C108,'chuyển xếp 2024'!$C$5:$W$328,17,0)</f>
        <v>7436000</v>
      </c>
      <c r="G108" s="766">
        <f>VLOOKUP(C108,'chuyển xếp 2024'!$C$5:$W$328,19,0)</f>
        <v>0</v>
      </c>
      <c r="H108" s="424" t="s">
        <v>63</v>
      </c>
      <c r="I108" s="424" t="s">
        <v>33</v>
      </c>
      <c r="J108" s="424" t="s">
        <v>34</v>
      </c>
      <c r="K108" s="649"/>
      <c r="L108" s="443" t="s">
        <v>386</v>
      </c>
      <c r="M108" s="444">
        <v>25578</v>
      </c>
      <c r="N108" s="441">
        <v>34426</v>
      </c>
      <c r="O108" s="650" t="s">
        <v>36</v>
      </c>
      <c r="P108" s="427" t="s">
        <v>679</v>
      </c>
      <c r="Q108" s="427" t="str">
        <f t="shared" ca="1" si="4"/>
        <v xml:space="preserve">32 NĂM 4 THÁNG 17 NGÀY </v>
      </c>
      <c r="R108" s="771" t="s">
        <v>680</v>
      </c>
      <c r="S108" s="428" t="str">
        <f>VLOOKUP(C108,Sheet5!$B$2:$G$253,6,0)</f>
        <v>092170000894</v>
      </c>
      <c r="T108" s="428"/>
      <c r="U108" s="428"/>
      <c r="V108" s="428"/>
      <c r="W108" s="428"/>
      <c r="X108" s="428"/>
      <c r="Y108" s="428"/>
      <c r="Z108" s="428"/>
      <c r="AA108" s="428"/>
      <c r="AB108" s="428"/>
      <c r="AC108" s="428"/>
      <c r="AD108" s="428"/>
      <c r="AE108" s="425"/>
      <c r="AF108" s="425"/>
      <c r="AG108" s="443" t="s">
        <v>232</v>
      </c>
      <c r="AH108" s="429" t="s">
        <v>630</v>
      </c>
      <c r="AI108" s="443" t="s">
        <v>312</v>
      </c>
      <c r="AJ108" s="443"/>
      <c r="AK108" s="422"/>
      <c r="AL108" s="650" t="s">
        <v>156</v>
      </c>
      <c r="AM108" s="650"/>
      <c r="AN108" s="427" t="s">
        <v>387</v>
      </c>
      <c r="AO108" s="644">
        <f t="shared" ca="1" si="3"/>
        <v>56</v>
      </c>
    </row>
    <row r="109" spans="1:41" s="45" customFormat="1">
      <c r="A109" s="25">
        <f>IF(C109=0,"",SUBTOTAL(3,C$5:C109))</f>
        <v>105</v>
      </c>
      <c r="B109" s="109">
        <v>4</v>
      </c>
      <c r="C109" s="25" t="s">
        <v>681</v>
      </c>
      <c r="D109" s="27" t="str">
        <f>VLOOKUP(C109,Sheet4!$A$1:$B$300,2,0)</f>
        <v>9214012339</v>
      </c>
      <c r="E109" s="63" t="s">
        <v>682</v>
      </c>
      <c r="F109" s="697">
        <f>VLOOKUP(C109,'chuyển xếp 2024'!$C$5:$W$328,17,0)</f>
        <v>7673000</v>
      </c>
      <c r="G109" s="697">
        <f>VLOOKUP(C109,'chuyển xếp 2024'!$C$5:$W$328,19,0)</f>
        <v>2365000</v>
      </c>
      <c r="H109" s="63" t="s">
        <v>32</v>
      </c>
      <c r="I109" s="63" t="s">
        <v>33</v>
      </c>
      <c r="J109" s="63" t="s">
        <v>34</v>
      </c>
      <c r="K109" s="87" t="s">
        <v>670</v>
      </c>
      <c r="L109" s="46" t="s">
        <v>386</v>
      </c>
      <c r="M109" s="9">
        <v>33824</v>
      </c>
      <c r="N109" s="42">
        <v>41913</v>
      </c>
      <c r="O109" s="58" t="s">
        <v>36</v>
      </c>
      <c r="P109" s="10" t="s">
        <v>683</v>
      </c>
      <c r="Q109" s="10" t="str">
        <f t="shared" ca="1" si="4"/>
        <v xml:space="preserve">11 NĂM 10 THÁNG 18 NGÀY </v>
      </c>
      <c r="R109" s="33" t="s">
        <v>684</v>
      </c>
      <c r="S109" s="33" t="str">
        <f>VLOOKUP(C109,Sheet5!$B$2:$G$253,6,0)</f>
        <v>086092010101</v>
      </c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43"/>
      <c r="AF109" s="43"/>
      <c r="AG109" s="50" t="s">
        <v>232</v>
      </c>
      <c r="AH109" s="44" t="s">
        <v>685</v>
      </c>
      <c r="AI109" s="50" t="s">
        <v>686</v>
      </c>
      <c r="AJ109" s="50"/>
      <c r="AK109" s="52"/>
      <c r="AL109" s="10" t="s">
        <v>50</v>
      </c>
      <c r="AM109" s="10" t="s">
        <v>107</v>
      </c>
      <c r="AN109" s="10" t="s">
        <v>60</v>
      </c>
      <c r="AO109" s="36">
        <f t="shared" ca="1" si="3"/>
        <v>34</v>
      </c>
    </row>
    <row r="110" spans="1:41" s="62" customFormat="1" ht="21.75" customHeight="1">
      <c r="A110" s="25">
        <f>IF(C110=0,"",SUBTOTAL(3,C$5:C110))</f>
        <v>106</v>
      </c>
      <c r="B110" s="109">
        <v>5</v>
      </c>
      <c r="C110" s="25" t="s">
        <v>1117</v>
      </c>
      <c r="D110" s="27" t="str">
        <f>VLOOKUP(C110,Sheet4!$A$1:$B$300,2,0)</f>
        <v>9522045066</v>
      </c>
      <c r="E110" s="46" t="s">
        <v>1118</v>
      </c>
      <c r="F110" s="697">
        <f>VLOOKUP(C110,'chuyển xếp 2024'!$C$5:$W$328,17,0)</f>
        <v>6579000</v>
      </c>
      <c r="G110" s="697">
        <f>VLOOKUP(C110,'chuyển xếp 2024'!$C$5:$W$328,19,0)</f>
        <v>0</v>
      </c>
      <c r="H110" s="46" t="s">
        <v>63</v>
      </c>
      <c r="I110" s="56" t="s">
        <v>33</v>
      </c>
      <c r="J110" s="56" t="s">
        <v>34</v>
      </c>
      <c r="K110" s="46"/>
      <c r="L110" s="50" t="s">
        <v>1119</v>
      </c>
      <c r="M110" s="57">
        <v>36135</v>
      </c>
      <c r="N110" s="43">
        <v>44347</v>
      </c>
      <c r="O110" s="58" t="s">
        <v>36</v>
      </c>
      <c r="P110" s="10" t="s">
        <v>1120</v>
      </c>
      <c r="Q110" s="59" t="str">
        <f t="shared" ca="1" si="4"/>
        <v xml:space="preserve">5 NĂM 2 THÁNG 19 NGÀY </v>
      </c>
      <c r="R110" s="60" t="s">
        <v>1121</v>
      </c>
      <c r="S110" s="33" t="str">
        <f>VLOOKUP(C110,Sheet5!$B$2:$G$253,6,0)</f>
        <v>095198003363</v>
      </c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44">
        <v>42028</v>
      </c>
      <c r="AF110" s="44"/>
      <c r="AG110" s="50" t="s">
        <v>232</v>
      </c>
      <c r="AH110" s="44" t="s">
        <v>1122</v>
      </c>
      <c r="AI110" s="50" t="s">
        <v>1123</v>
      </c>
      <c r="AJ110" s="55" t="s">
        <v>1124</v>
      </c>
      <c r="AK110" s="61"/>
      <c r="AL110" s="44" t="s">
        <v>50</v>
      </c>
      <c r="AM110" s="44" t="s">
        <v>1125</v>
      </c>
      <c r="AN110" s="10" t="s">
        <v>1055</v>
      </c>
      <c r="AO110" s="36">
        <f ca="1">DATEDIF(M110,TODAY(),"y")</f>
        <v>27</v>
      </c>
    </row>
    <row r="111" spans="1:41" s="36" customFormat="1">
      <c r="A111" s="25">
        <f>IF(C111=0,"",SUBTOTAL(3,C$5:C111))</f>
        <v>107</v>
      </c>
      <c r="B111" s="109">
        <v>6</v>
      </c>
      <c r="C111" s="25" t="s">
        <v>1849</v>
      </c>
      <c r="D111" s="27" t="str">
        <f>VLOOKUP(C111,Sheet4!$A$1:$B$300,2,0)</f>
        <v>9222564773</v>
      </c>
      <c r="E111" s="63" t="s">
        <v>1851</v>
      </c>
      <c r="F111" s="697">
        <f>VLOOKUP(C111,'chuyển xếp 2024'!$C$5:$W$328,17,0)</f>
        <v>6579000</v>
      </c>
      <c r="G111" s="697">
        <f>VLOOKUP(C111,'chuyển xếp 2024'!$C$5:$W$328,19,0)</f>
        <v>0</v>
      </c>
      <c r="H111" s="63" t="s">
        <v>63</v>
      </c>
      <c r="I111" s="63" t="s">
        <v>33</v>
      </c>
      <c r="J111" s="63" t="s">
        <v>34</v>
      </c>
      <c r="K111" s="63"/>
      <c r="L111" s="46" t="s">
        <v>386</v>
      </c>
      <c r="M111" s="106">
        <v>36528</v>
      </c>
      <c r="N111" s="107">
        <v>45150</v>
      </c>
      <c r="O111" s="58" t="s">
        <v>36</v>
      </c>
      <c r="P111" s="56" t="s">
        <v>1852</v>
      </c>
      <c r="Q111" s="56" t="str">
        <f t="shared" ca="1" si="4"/>
        <v xml:space="preserve">3 NĂM 0 THÁNG 7 NGÀY </v>
      </c>
      <c r="R111" s="80" t="s">
        <v>1853</v>
      </c>
      <c r="S111" s="33" t="s">
        <v>1853</v>
      </c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75"/>
      <c r="AF111" s="75"/>
      <c r="AG111" s="46" t="s">
        <v>232</v>
      </c>
      <c r="AH111" s="108" t="s">
        <v>1854</v>
      </c>
      <c r="AI111" s="46" t="s">
        <v>1855</v>
      </c>
      <c r="AJ111" s="46"/>
      <c r="AK111" s="66"/>
      <c r="AL111" s="50" t="s">
        <v>182</v>
      </c>
      <c r="AM111" s="56" t="s">
        <v>100</v>
      </c>
      <c r="AN111" s="10" t="s">
        <v>1055</v>
      </c>
      <c r="AO111" s="36">
        <f t="shared" ca="1" si="3"/>
        <v>26</v>
      </c>
    </row>
    <row r="112" spans="1:41" s="36" customFormat="1">
      <c r="A112" s="25">
        <f>IF(C112=0,"",SUBTOTAL(3,C$5:C112))</f>
        <v>108</v>
      </c>
      <c r="B112" s="109">
        <v>7</v>
      </c>
      <c r="C112" s="25" t="s">
        <v>2683</v>
      </c>
      <c r="D112" s="27"/>
      <c r="E112" s="67" t="s">
        <v>2680</v>
      </c>
      <c r="F112" s="697">
        <v>6135000</v>
      </c>
      <c r="G112" s="697"/>
      <c r="H112" s="63" t="s">
        <v>32</v>
      </c>
      <c r="I112" s="63" t="s">
        <v>33</v>
      </c>
      <c r="J112" s="63" t="s">
        <v>34</v>
      </c>
      <c r="K112" s="63"/>
      <c r="L112" s="46" t="s">
        <v>386</v>
      </c>
      <c r="M112" s="106">
        <v>37465</v>
      </c>
      <c r="N112" s="107">
        <v>45301</v>
      </c>
      <c r="O112" s="97" t="s">
        <v>117</v>
      </c>
      <c r="P112" s="484" t="s">
        <v>2681</v>
      </c>
      <c r="Q112" s="56" t="str">
        <f t="shared" ca="1" si="4"/>
        <v xml:space="preserve">2 NĂM 7 THÁNG 9 NGÀY </v>
      </c>
      <c r="R112" s="80" t="s">
        <v>2691</v>
      </c>
      <c r="S112" s="33" t="s">
        <v>2692</v>
      </c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75">
        <v>44205</v>
      </c>
      <c r="AF112" s="75"/>
      <c r="AG112" s="46" t="s">
        <v>232</v>
      </c>
      <c r="AH112" s="108" t="s">
        <v>2693</v>
      </c>
      <c r="AI112" s="46" t="s">
        <v>2694</v>
      </c>
      <c r="AJ112" s="46"/>
      <c r="AK112" s="66"/>
      <c r="AL112" s="44" t="s">
        <v>50</v>
      </c>
      <c r="AM112" s="56" t="s">
        <v>123</v>
      </c>
      <c r="AN112" s="10" t="s">
        <v>1055</v>
      </c>
      <c r="AO112" s="36">
        <f t="shared" ca="1" si="3"/>
        <v>24</v>
      </c>
    </row>
    <row r="113" spans="1:41" s="430" customFormat="1">
      <c r="A113" s="25">
        <f>IF(C113=0,"",SUBTOTAL(3,C$5:C113))</f>
        <v>109</v>
      </c>
      <c r="B113" s="109">
        <v>8</v>
      </c>
      <c r="C113" s="648" t="s">
        <v>692</v>
      </c>
      <c r="D113" s="27" t="str">
        <f>VLOOKUP(C113,Sheet4!$A$1:$B$300,2,0)</f>
        <v>9208016198</v>
      </c>
      <c r="E113" s="87" t="s">
        <v>693</v>
      </c>
      <c r="F113" s="697">
        <f>VLOOKUP(C113,'chuyển xếp 2024'!$C$5:$W$328,17,0)</f>
        <v>6694000</v>
      </c>
      <c r="G113" s="697">
        <f>VLOOKUP(C113,'chuyển xếp 2024'!$C$5:$W$328,19,0)</f>
        <v>0</v>
      </c>
      <c r="H113" s="649" t="s">
        <v>32</v>
      </c>
      <c r="I113" s="424" t="s">
        <v>33</v>
      </c>
      <c r="J113" s="424" t="s">
        <v>34</v>
      </c>
      <c r="K113" s="649"/>
      <c r="L113" s="443" t="s">
        <v>671</v>
      </c>
      <c r="M113" s="444">
        <v>24400</v>
      </c>
      <c r="N113" s="441">
        <v>39188</v>
      </c>
      <c r="O113" s="650" t="s">
        <v>36</v>
      </c>
      <c r="P113" s="427" t="s">
        <v>694</v>
      </c>
      <c r="Q113" s="427" t="str">
        <f t="shared" ca="1" si="4"/>
        <v xml:space="preserve">19 NĂM 4 THÁNG 3 NGÀY </v>
      </c>
      <c r="R113" s="428" t="s">
        <v>695</v>
      </c>
      <c r="S113" s="33" t="str">
        <f>VLOOKUP(C113,Sheet5!$B$2:$G$253,6,0)</f>
        <v>035066006365</v>
      </c>
      <c r="T113" s="428"/>
      <c r="U113" s="428"/>
      <c r="V113" s="428"/>
      <c r="W113" s="428"/>
      <c r="X113" s="428"/>
      <c r="Y113" s="428"/>
      <c r="Z113" s="428"/>
      <c r="AA113" s="428"/>
      <c r="AB113" s="428"/>
      <c r="AC113" s="428"/>
      <c r="AD113" s="428"/>
      <c r="AE113" s="425"/>
      <c r="AF113" s="425"/>
      <c r="AG113" s="443" t="s">
        <v>232</v>
      </c>
      <c r="AH113" s="429" t="s">
        <v>696</v>
      </c>
      <c r="AI113" s="443" t="s">
        <v>697</v>
      </c>
      <c r="AJ113" s="443"/>
      <c r="AK113" s="422"/>
      <c r="AL113" s="650" t="s">
        <v>156</v>
      </c>
      <c r="AM113" s="650"/>
      <c r="AN113" s="427" t="s">
        <v>503</v>
      </c>
      <c r="AO113" s="644">
        <f t="shared" ca="1" si="3"/>
        <v>59</v>
      </c>
    </row>
    <row r="114" spans="1:41" s="45" customFormat="1">
      <c r="A114" s="25">
        <f>IF(C114=0,"",SUBTOTAL(3,C$5:C114))</f>
        <v>110</v>
      </c>
      <c r="B114" s="109">
        <v>9</v>
      </c>
      <c r="C114" s="86" t="s">
        <v>698</v>
      </c>
      <c r="D114" s="27" t="str">
        <f>VLOOKUP(C114,Sheet4!$A$1:$B$300,2,0)</f>
        <v>9208016199</v>
      </c>
      <c r="E114" s="87" t="s">
        <v>699</v>
      </c>
      <c r="F114" s="697">
        <f>VLOOKUP(C114,'chuyển xếp 2024'!$C$5:$W$328,17,0)</f>
        <v>6694000</v>
      </c>
      <c r="G114" s="697">
        <f>VLOOKUP(C114,'chuyển xếp 2024'!$C$5:$W$328,19,0)</f>
        <v>0</v>
      </c>
      <c r="H114" s="87" t="s">
        <v>32</v>
      </c>
      <c r="I114" s="63" t="s">
        <v>33</v>
      </c>
      <c r="J114" s="63" t="s">
        <v>700</v>
      </c>
      <c r="K114" s="87"/>
      <c r="L114" s="46" t="s">
        <v>671</v>
      </c>
      <c r="M114" s="9">
        <v>28810</v>
      </c>
      <c r="N114" s="42">
        <v>39188</v>
      </c>
      <c r="O114" s="58" t="s">
        <v>36</v>
      </c>
      <c r="P114" s="10" t="s">
        <v>701</v>
      </c>
      <c r="Q114" s="10" t="str">
        <f t="shared" ca="1" si="4"/>
        <v xml:space="preserve">19 NĂM 4 THÁNG 3 NGÀY </v>
      </c>
      <c r="R114" s="114">
        <v>331742561</v>
      </c>
      <c r="S114" s="33" t="str">
        <f>VLOOKUP(C114,Sheet5!$B$2:$G$253,6,0)</f>
        <v>092078005854</v>
      </c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43">
        <v>40362</v>
      </c>
      <c r="AF114" s="43"/>
      <c r="AG114" s="50" t="s">
        <v>232</v>
      </c>
      <c r="AH114" s="44" t="s">
        <v>702</v>
      </c>
      <c r="AI114" s="71" t="s">
        <v>703</v>
      </c>
      <c r="AJ114" s="50"/>
      <c r="AK114" s="52"/>
      <c r="AL114" s="58" t="s">
        <v>156</v>
      </c>
      <c r="AM114" s="58"/>
      <c r="AN114" s="10" t="s">
        <v>503</v>
      </c>
      <c r="AO114" s="36">
        <f t="shared" ca="1" si="3"/>
        <v>47</v>
      </c>
    </row>
    <row r="115" spans="1:41" s="430" customFormat="1">
      <c r="A115" s="25">
        <f>IF(C115=0,"",SUBTOTAL(3,C$5:C115))</f>
        <v>111</v>
      </c>
      <c r="B115" s="109">
        <v>10</v>
      </c>
      <c r="C115" s="648" t="s">
        <v>704</v>
      </c>
      <c r="D115" s="421" t="str">
        <f>VLOOKUP(C115,Sheet4!$A$1:$B$300,2,0)</f>
        <v>9208016201</v>
      </c>
      <c r="E115" s="87" t="s">
        <v>705</v>
      </c>
      <c r="F115" s="766">
        <f>VLOOKUP(C115,'chuyển xếp 2024'!$C$5:$W$328,17,0)</f>
        <v>6694000</v>
      </c>
      <c r="G115" s="766">
        <f>VLOOKUP(C115,'chuyển xếp 2024'!$C$5:$W$328,19,0)</f>
        <v>0</v>
      </c>
      <c r="H115" s="649" t="s">
        <v>32</v>
      </c>
      <c r="I115" s="424" t="s">
        <v>33</v>
      </c>
      <c r="J115" s="424" t="s">
        <v>34</v>
      </c>
      <c r="K115" s="649"/>
      <c r="L115" s="443" t="s">
        <v>671</v>
      </c>
      <c r="M115" s="444" t="s">
        <v>350</v>
      </c>
      <c r="N115" s="441">
        <v>39188</v>
      </c>
      <c r="O115" s="650" t="s">
        <v>36</v>
      </c>
      <c r="P115" s="427" t="s">
        <v>706</v>
      </c>
      <c r="Q115" s="427" t="str">
        <f t="shared" ca="1" si="4"/>
        <v xml:space="preserve">19 NĂM 4 THÁNG 3 NGÀY </v>
      </c>
      <c r="R115" s="428" t="s">
        <v>707</v>
      </c>
      <c r="S115" s="428" t="str">
        <f>VLOOKUP(C115,Sheet5!$B$2:$G$253,6,0)</f>
        <v>092073002305</v>
      </c>
      <c r="T115" s="428"/>
      <c r="U115" s="428"/>
      <c r="V115" s="428"/>
      <c r="W115" s="428"/>
      <c r="X115" s="428"/>
      <c r="Y115" s="428"/>
      <c r="Z115" s="428"/>
      <c r="AA115" s="428"/>
      <c r="AB115" s="428"/>
      <c r="AC115" s="428"/>
      <c r="AD115" s="428"/>
      <c r="AE115" s="425"/>
      <c r="AF115" s="425"/>
      <c r="AG115" s="443" t="s">
        <v>232</v>
      </c>
      <c r="AH115" s="429" t="s">
        <v>708</v>
      </c>
      <c r="AI115" s="443" t="s">
        <v>709</v>
      </c>
      <c r="AJ115" s="443"/>
      <c r="AK115" s="422"/>
      <c r="AL115" s="650" t="s">
        <v>156</v>
      </c>
      <c r="AM115" s="650"/>
      <c r="AN115" s="427" t="s">
        <v>503</v>
      </c>
      <c r="AO115" s="644">
        <f t="shared" ca="1" si="3"/>
        <v>53</v>
      </c>
    </row>
    <row r="116" spans="1:41" s="45" customFormat="1">
      <c r="A116" s="25">
        <f>IF(C116=0,"",SUBTOTAL(3,C$5:C116))</f>
        <v>112</v>
      </c>
      <c r="B116" s="109">
        <v>11</v>
      </c>
      <c r="C116" s="86" t="s">
        <v>710</v>
      </c>
      <c r="D116" s="27" t="str">
        <f>VLOOKUP(C116,Sheet4!$A$1:$B$300,2,0)</f>
        <v>9208016202</v>
      </c>
      <c r="E116" s="87" t="s">
        <v>711</v>
      </c>
      <c r="F116" s="697">
        <f>VLOOKUP(C116,'chuyển xếp 2024'!$C$5:$W$328,17,0)</f>
        <v>6694000</v>
      </c>
      <c r="G116" s="697">
        <f>VLOOKUP(C116,'chuyển xếp 2024'!$C$5:$W$328,19,0)</f>
        <v>0</v>
      </c>
      <c r="H116" s="63" t="s">
        <v>63</v>
      </c>
      <c r="I116" s="63" t="s">
        <v>33</v>
      </c>
      <c r="J116" s="63" t="s">
        <v>34</v>
      </c>
      <c r="K116" s="87"/>
      <c r="L116" s="46" t="s">
        <v>671</v>
      </c>
      <c r="M116" s="9">
        <v>28048</v>
      </c>
      <c r="N116" s="42">
        <v>39188</v>
      </c>
      <c r="O116" s="58" t="s">
        <v>36</v>
      </c>
      <c r="P116" s="10" t="s">
        <v>712</v>
      </c>
      <c r="Q116" s="10" t="str">
        <f t="shared" ca="1" si="4"/>
        <v xml:space="preserve">19 NĂM 4 THÁNG 3 NGÀY </v>
      </c>
      <c r="R116" s="54" t="s">
        <v>713</v>
      </c>
      <c r="S116" s="33" t="str">
        <f>VLOOKUP(C116,Sheet5!$B$2:$G$253,6,0)</f>
        <v>092176001154</v>
      </c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43">
        <v>42668</v>
      </c>
      <c r="AF116" s="43"/>
      <c r="AG116" s="50" t="s">
        <v>232</v>
      </c>
      <c r="AH116" s="44" t="s">
        <v>708</v>
      </c>
      <c r="AI116" s="50" t="s">
        <v>709</v>
      </c>
      <c r="AJ116" s="50"/>
      <c r="AK116" s="52"/>
      <c r="AL116" s="58" t="s">
        <v>156</v>
      </c>
      <c r="AM116" s="58"/>
      <c r="AN116" s="10" t="s">
        <v>503</v>
      </c>
      <c r="AO116" s="36">
        <f t="shared" ca="1" si="3"/>
        <v>49</v>
      </c>
    </row>
    <row r="117" spans="1:41" s="45" customFormat="1">
      <c r="A117" s="25">
        <f>IF(C117=0,"",SUBTOTAL(3,C$5:C117))</f>
        <v>113</v>
      </c>
      <c r="B117" s="109">
        <v>12</v>
      </c>
      <c r="C117" s="86" t="s">
        <v>714</v>
      </c>
      <c r="D117" s="27" t="str">
        <f>VLOOKUP(C117,Sheet4!$A$1:$B$300,2,0)</f>
        <v>9208016209</v>
      </c>
      <c r="E117" s="87" t="s">
        <v>715</v>
      </c>
      <c r="F117" s="697">
        <f>VLOOKUP(C117,'chuyển xếp 2024'!$C$5:$W$328,17,0)</f>
        <v>6694000</v>
      </c>
      <c r="G117" s="697">
        <f>VLOOKUP(C117,'chuyển xếp 2024'!$C$5:$W$328,19,0)</f>
        <v>0</v>
      </c>
      <c r="H117" s="63" t="s">
        <v>63</v>
      </c>
      <c r="I117" s="63" t="s">
        <v>33</v>
      </c>
      <c r="J117" s="63" t="s">
        <v>34</v>
      </c>
      <c r="K117" s="87"/>
      <c r="L117" s="46" t="s">
        <v>671</v>
      </c>
      <c r="M117" s="9">
        <v>28491</v>
      </c>
      <c r="N117" s="42">
        <v>39188</v>
      </c>
      <c r="O117" s="58" t="s">
        <v>36</v>
      </c>
      <c r="P117" s="10" t="s">
        <v>716</v>
      </c>
      <c r="Q117" s="10" t="str">
        <f t="shared" ca="1" si="4"/>
        <v xml:space="preserve">19 NĂM 4 THÁNG 3 NGÀY </v>
      </c>
      <c r="R117" s="33" t="s">
        <v>717</v>
      </c>
      <c r="S117" s="33" t="str">
        <f>VLOOKUP(C117,Sheet5!$B$2:$G$253,6,0)</f>
        <v>094178003638</v>
      </c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43"/>
      <c r="AF117" s="43"/>
      <c r="AG117" s="50" t="s">
        <v>232</v>
      </c>
      <c r="AH117" s="44" t="s">
        <v>718</v>
      </c>
      <c r="AI117" s="50" t="s">
        <v>719</v>
      </c>
      <c r="AJ117" s="50"/>
      <c r="AK117" s="52"/>
      <c r="AL117" s="58" t="s">
        <v>156</v>
      </c>
      <c r="AM117" s="58"/>
      <c r="AN117" s="10" t="s">
        <v>503</v>
      </c>
      <c r="AO117" s="36">
        <f t="shared" ca="1" si="3"/>
        <v>48</v>
      </c>
    </row>
    <row r="118" spans="1:41" s="45" customFormat="1">
      <c r="A118" s="25">
        <f>IF(C118=0,"",SUBTOTAL(3,C$5:C118))</f>
        <v>114</v>
      </c>
      <c r="B118" s="109">
        <v>13</v>
      </c>
      <c r="C118" s="86" t="s">
        <v>720</v>
      </c>
      <c r="D118" s="27" t="str">
        <f>VLOOKUP(C118,Sheet4!$A$1:$B$300,2,0)</f>
        <v>9208016214</v>
      </c>
      <c r="E118" s="87" t="s">
        <v>721</v>
      </c>
      <c r="F118" s="697">
        <f>VLOOKUP(C118,'chuyển xếp 2024'!$C$5:$W$328,17,0)</f>
        <v>6694000</v>
      </c>
      <c r="G118" s="697">
        <f>VLOOKUP(C118,'chuyển xếp 2024'!$C$5:$W$328,19,0)</f>
        <v>0</v>
      </c>
      <c r="H118" s="63" t="s">
        <v>63</v>
      </c>
      <c r="I118" s="63" t="s">
        <v>33</v>
      </c>
      <c r="J118" s="63" t="s">
        <v>34</v>
      </c>
      <c r="K118" s="87"/>
      <c r="L118" s="46" t="s">
        <v>671</v>
      </c>
      <c r="M118" s="9">
        <v>31400</v>
      </c>
      <c r="N118" s="42">
        <v>39188</v>
      </c>
      <c r="O118" s="58" t="s">
        <v>36</v>
      </c>
      <c r="P118" s="10" t="s">
        <v>722</v>
      </c>
      <c r="Q118" s="10" t="str">
        <f t="shared" ca="1" si="4"/>
        <v xml:space="preserve">19 NĂM 4 THÁNG 3 NGÀY </v>
      </c>
      <c r="R118" s="54" t="s">
        <v>723</v>
      </c>
      <c r="S118" s="33" t="str">
        <f>VLOOKUP(C118,Sheet5!$B$2:$G$253,6,0)</f>
        <v>092185001179</v>
      </c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43">
        <v>42466</v>
      </c>
      <c r="AF118" s="43"/>
      <c r="AG118" s="50" t="s">
        <v>232</v>
      </c>
      <c r="AH118" s="44" t="s">
        <v>724</v>
      </c>
      <c r="AI118" s="50" t="s">
        <v>725</v>
      </c>
      <c r="AJ118" s="50"/>
      <c r="AK118" s="52"/>
      <c r="AL118" s="58" t="s">
        <v>156</v>
      </c>
      <c r="AM118" s="58"/>
      <c r="AN118" s="10" t="s">
        <v>503</v>
      </c>
      <c r="AO118" s="36">
        <f t="shared" ca="1" si="3"/>
        <v>40</v>
      </c>
    </row>
    <row r="119" spans="1:41" s="45" customFormat="1">
      <c r="A119" s="25">
        <f>IF(C119=0,"",SUBTOTAL(3,C$5:C119))</f>
        <v>115</v>
      </c>
      <c r="B119" s="109">
        <v>14</v>
      </c>
      <c r="C119" s="112" t="s">
        <v>726</v>
      </c>
      <c r="D119" s="27" t="str">
        <f>VLOOKUP(C119,Sheet4!$A$1:$B$300,2,0)</f>
        <v>9208016215</v>
      </c>
      <c r="E119" s="87" t="s">
        <v>727</v>
      </c>
      <c r="F119" s="697">
        <f>VLOOKUP(C119,'chuyển xếp 2024'!$C$5:$W$328,17,0)</f>
        <v>6694000</v>
      </c>
      <c r="G119" s="697">
        <f>VLOOKUP(C119,'chuyển xếp 2024'!$C$5:$W$328,19,0)</f>
        <v>0</v>
      </c>
      <c r="H119" s="63" t="s">
        <v>63</v>
      </c>
      <c r="I119" s="63" t="s">
        <v>33</v>
      </c>
      <c r="J119" s="63" t="s">
        <v>134</v>
      </c>
      <c r="K119" s="87"/>
      <c r="L119" s="46" t="s">
        <v>671</v>
      </c>
      <c r="M119" s="9">
        <v>32012</v>
      </c>
      <c r="N119" s="42">
        <v>39188</v>
      </c>
      <c r="O119" s="58" t="s">
        <v>36</v>
      </c>
      <c r="P119" s="10" t="s">
        <v>728</v>
      </c>
      <c r="Q119" s="10" t="str">
        <f t="shared" ca="1" si="4"/>
        <v xml:space="preserve">19 NĂM 4 THÁNG 3 NGÀY </v>
      </c>
      <c r="R119" s="60" t="s">
        <v>729</v>
      </c>
      <c r="S119" s="33" t="str">
        <f>VLOOKUP(C119,Sheet5!$B$2:$G$253,6,0)</f>
        <v>084187002652</v>
      </c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43">
        <v>44302</v>
      </c>
      <c r="AF119" s="43"/>
      <c r="AG119" s="50" t="s">
        <v>232</v>
      </c>
      <c r="AH119" s="44" t="s">
        <v>730</v>
      </c>
      <c r="AI119" s="50" t="s">
        <v>731</v>
      </c>
      <c r="AJ119" s="50"/>
      <c r="AK119" s="52"/>
      <c r="AL119" s="58" t="s">
        <v>156</v>
      </c>
      <c r="AM119" s="58"/>
      <c r="AN119" s="10" t="s">
        <v>503</v>
      </c>
      <c r="AO119" s="36">
        <f t="shared" ca="1" si="3"/>
        <v>38</v>
      </c>
    </row>
    <row r="120" spans="1:41" s="430" customFormat="1">
      <c r="A120" s="25">
        <f>IF(C120=0,"",SUBTOTAL(3,C$5:C120))</f>
        <v>116</v>
      </c>
      <c r="B120" s="109">
        <v>15</v>
      </c>
      <c r="C120" s="648" t="s">
        <v>735</v>
      </c>
      <c r="D120" s="27" t="str">
        <f>VLOOKUP(C120,Sheet4!$A$1:$B$300,2,0)</f>
        <v>9208007820</v>
      </c>
      <c r="E120" s="87" t="s">
        <v>736</v>
      </c>
      <c r="F120" s="697">
        <f>VLOOKUP(C120,'chuyển xếp 2024'!$C$5:$W$328,17,0)</f>
        <v>6694000</v>
      </c>
      <c r="G120" s="697">
        <f>VLOOKUP(C120,'chuyển xếp 2024'!$C$5:$W$328,19,0)</f>
        <v>0</v>
      </c>
      <c r="H120" s="649" t="s">
        <v>32</v>
      </c>
      <c r="I120" s="424" t="s">
        <v>33</v>
      </c>
      <c r="J120" s="424" t="s">
        <v>34</v>
      </c>
      <c r="K120" s="649"/>
      <c r="L120" s="443" t="s">
        <v>671</v>
      </c>
      <c r="M120" s="444">
        <v>25861</v>
      </c>
      <c r="N120" s="441">
        <v>39522</v>
      </c>
      <c r="O120" s="650" t="s">
        <v>36</v>
      </c>
      <c r="P120" s="427" t="s">
        <v>737</v>
      </c>
      <c r="Q120" s="427" t="str">
        <f t="shared" ca="1" si="4"/>
        <v xml:space="preserve">18 NĂM 5 THÁNG 4 NGÀY </v>
      </c>
      <c r="R120" s="428" t="s">
        <v>738</v>
      </c>
      <c r="S120" s="33" t="str">
        <f>VLOOKUP(C120,Sheet5!$B$2:$G$253,6,0)</f>
        <v>092070004502</v>
      </c>
      <c r="T120" s="428"/>
      <c r="U120" s="428"/>
      <c r="V120" s="428"/>
      <c r="W120" s="428"/>
      <c r="X120" s="428"/>
      <c r="Y120" s="428"/>
      <c r="Z120" s="428"/>
      <c r="AA120" s="428"/>
      <c r="AB120" s="428"/>
      <c r="AC120" s="428"/>
      <c r="AD120" s="428"/>
      <c r="AE120" s="425"/>
      <c r="AF120" s="425"/>
      <c r="AG120" s="443" t="s">
        <v>232</v>
      </c>
      <c r="AH120" s="429" t="s">
        <v>708</v>
      </c>
      <c r="AI120" s="443" t="s">
        <v>739</v>
      </c>
      <c r="AJ120" s="443"/>
      <c r="AK120" s="422"/>
      <c r="AL120" s="650" t="s">
        <v>156</v>
      </c>
      <c r="AM120" s="650"/>
      <c r="AN120" s="427" t="s">
        <v>503</v>
      </c>
      <c r="AO120" s="644">
        <f t="shared" ca="1" si="3"/>
        <v>55</v>
      </c>
    </row>
    <row r="121" spans="1:41" s="45" customFormat="1">
      <c r="A121" s="25">
        <f>IF(C121=0,"",SUBTOTAL(3,C$5:C121))</f>
        <v>117</v>
      </c>
      <c r="B121" s="109">
        <v>16</v>
      </c>
      <c r="C121" s="86" t="s">
        <v>746</v>
      </c>
      <c r="D121" s="27" t="str">
        <f>VLOOKUP(C121,Sheet4!$A$1:$B$300,2,0)</f>
        <v>5496032484</v>
      </c>
      <c r="E121" s="87" t="s">
        <v>747</v>
      </c>
      <c r="F121" s="697" t="e">
        <f>VLOOKUP(C121,'chuyển xếp 2024'!$C$5:$W$328,17,0)</f>
        <v>#N/A</v>
      </c>
      <c r="G121" s="697" t="e">
        <f>VLOOKUP(C121,'chuyển xếp 2024'!$C$5:$W$328,19,0)</f>
        <v>#N/A</v>
      </c>
      <c r="H121" s="87" t="s">
        <v>32</v>
      </c>
      <c r="I121" s="63" t="s">
        <v>33</v>
      </c>
      <c r="J121" s="63" t="s">
        <v>34</v>
      </c>
      <c r="K121" s="87"/>
      <c r="L121" s="46" t="s">
        <v>671</v>
      </c>
      <c r="M121" s="106">
        <v>26426</v>
      </c>
      <c r="N121" s="42">
        <v>34134</v>
      </c>
      <c r="O121" s="58" t="s">
        <v>36</v>
      </c>
      <c r="P121" s="10" t="s">
        <v>748</v>
      </c>
      <c r="Q121" s="10" t="str">
        <f t="shared" ca="1" si="4"/>
        <v xml:space="preserve">33 NĂM 2 THÁNG 5 NGÀY </v>
      </c>
      <c r="R121" s="54" t="s">
        <v>749</v>
      </c>
      <c r="S121" s="33" t="str">
        <f>VLOOKUP(C121,Sheet5!$B$2:$G$253,6,0)</f>
        <v>042072000125</v>
      </c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43">
        <v>44311</v>
      </c>
      <c r="AF121" s="43"/>
      <c r="AG121" s="50" t="s">
        <v>232</v>
      </c>
      <c r="AH121" s="44" t="s">
        <v>750</v>
      </c>
      <c r="AI121" s="50" t="s">
        <v>751</v>
      </c>
      <c r="AJ121" s="50"/>
      <c r="AK121" s="52"/>
      <c r="AL121" s="115" t="s">
        <v>156</v>
      </c>
      <c r="AM121" s="115"/>
      <c r="AN121" s="10" t="s">
        <v>503</v>
      </c>
      <c r="AO121" s="644">
        <f t="shared" ca="1" si="3"/>
        <v>54</v>
      </c>
    </row>
    <row r="122" spans="1:41" s="430" customFormat="1">
      <c r="A122" s="25">
        <f>IF(C122=0,"",SUBTOTAL(3,C$5:C122))</f>
        <v>118</v>
      </c>
      <c r="B122" s="109">
        <v>17</v>
      </c>
      <c r="C122" s="648" t="s">
        <v>752</v>
      </c>
      <c r="D122" s="27" t="str">
        <f>VLOOKUP(C122,Sheet4!$A$1:$B$300,2,0)</f>
        <v>5496032711</v>
      </c>
      <c r="E122" s="87" t="s">
        <v>753</v>
      </c>
      <c r="F122" s="697" t="e">
        <f>VLOOKUP(C122,'chuyển xếp 2024'!$C$5:$W$328,17,0)</f>
        <v>#N/A</v>
      </c>
      <c r="G122" s="697" t="e">
        <f>VLOOKUP(C122,'chuyển xếp 2024'!$C$5:$W$328,19,0)</f>
        <v>#N/A</v>
      </c>
      <c r="H122" s="649" t="s">
        <v>32</v>
      </c>
      <c r="I122" s="424" t="s">
        <v>33</v>
      </c>
      <c r="J122" s="424" t="s">
        <v>34</v>
      </c>
      <c r="K122" s="649"/>
      <c r="L122" s="443" t="s">
        <v>671</v>
      </c>
      <c r="M122" s="444" t="s">
        <v>754</v>
      </c>
      <c r="N122" s="441">
        <v>35139</v>
      </c>
      <c r="O122" s="650" t="s">
        <v>36</v>
      </c>
      <c r="P122" s="427" t="s">
        <v>755</v>
      </c>
      <c r="Q122" s="427" t="str">
        <f t="shared" ca="1" si="4"/>
        <v xml:space="preserve">30 NĂM 5 THÁNG 4 NGÀY </v>
      </c>
      <c r="R122" s="651">
        <v>361283892</v>
      </c>
      <c r="S122" s="33" t="str">
        <f>VLOOKUP(C122,Sheet5!$B$2:$G$253,6,0)</f>
        <v>092070002699</v>
      </c>
      <c r="T122" s="428"/>
      <c r="U122" s="428"/>
      <c r="V122" s="428"/>
      <c r="W122" s="428"/>
      <c r="X122" s="428"/>
      <c r="Y122" s="428"/>
      <c r="Z122" s="428"/>
      <c r="AA122" s="428"/>
      <c r="AB122" s="428"/>
      <c r="AC122" s="428"/>
      <c r="AD122" s="428"/>
      <c r="AE122" s="425">
        <v>31525</v>
      </c>
      <c r="AF122" s="425"/>
      <c r="AG122" s="443" t="s">
        <v>232</v>
      </c>
      <c r="AH122" s="429" t="s">
        <v>745</v>
      </c>
      <c r="AI122" s="443" t="s">
        <v>756</v>
      </c>
      <c r="AJ122" s="443"/>
      <c r="AK122" s="422"/>
      <c r="AL122" s="652" t="s">
        <v>156</v>
      </c>
      <c r="AM122" s="652"/>
      <c r="AN122" s="427" t="s">
        <v>503</v>
      </c>
      <c r="AO122" s="644">
        <f t="shared" ca="1" si="3"/>
        <v>56</v>
      </c>
    </row>
    <row r="123" spans="1:41" s="430" customFormat="1">
      <c r="A123" s="25">
        <f>IF(C123=0,"",SUBTOTAL(3,C$5:C123))</f>
        <v>119</v>
      </c>
      <c r="B123" s="109">
        <v>18</v>
      </c>
      <c r="C123" s="648" t="s">
        <v>757</v>
      </c>
      <c r="D123" s="421" t="str">
        <f>VLOOKUP(C123,Sheet4!$A$1:$B$300,2,0)</f>
        <v>5499003364</v>
      </c>
      <c r="E123" s="87" t="s">
        <v>758</v>
      </c>
      <c r="F123" s="766">
        <f>VLOOKUP(C123,'chuyển xếp 2024'!$C$5:$W$328,17,0)</f>
        <v>7230000</v>
      </c>
      <c r="G123" s="766">
        <f>VLOOKUP(C123,'chuyển xếp 2024'!$C$5:$W$328,19,0)</f>
        <v>0</v>
      </c>
      <c r="H123" s="649" t="s">
        <v>32</v>
      </c>
      <c r="I123" s="424" t="s">
        <v>33</v>
      </c>
      <c r="J123" s="424" t="s">
        <v>34</v>
      </c>
      <c r="K123" s="649"/>
      <c r="L123" s="443" t="s">
        <v>671</v>
      </c>
      <c r="M123" s="444">
        <v>25856</v>
      </c>
      <c r="N123" s="441">
        <v>35475</v>
      </c>
      <c r="O123" s="650" t="s">
        <v>36</v>
      </c>
      <c r="P123" s="427" t="s">
        <v>759</v>
      </c>
      <c r="Q123" s="427" t="str">
        <f t="shared" ca="1" si="4"/>
        <v xml:space="preserve">29 NĂM 6 THÁNG 5 NGÀY </v>
      </c>
      <c r="R123" s="442" t="s">
        <v>760</v>
      </c>
      <c r="S123" s="428" t="str">
        <f>VLOOKUP(C123,Sheet5!$B$2:$G$253,6,0)</f>
        <v>092070001186</v>
      </c>
      <c r="T123" s="428"/>
      <c r="U123" s="428"/>
      <c r="V123" s="428"/>
      <c r="W123" s="428"/>
      <c r="X123" s="428"/>
      <c r="Y123" s="428"/>
      <c r="Z123" s="428"/>
      <c r="AA123" s="428"/>
      <c r="AB123" s="428"/>
      <c r="AC123" s="428"/>
      <c r="AD123" s="428"/>
      <c r="AE123" s="425">
        <v>37117</v>
      </c>
      <c r="AF123" s="425"/>
      <c r="AG123" s="443" t="s">
        <v>232</v>
      </c>
      <c r="AH123" s="429" t="s">
        <v>724</v>
      </c>
      <c r="AI123" s="443" t="s">
        <v>761</v>
      </c>
      <c r="AJ123" s="443"/>
      <c r="AK123" s="422"/>
      <c r="AL123" s="652" t="s">
        <v>156</v>
      </c>
      <c r="AM123" s="652"/>
      <c r="AN123" s="427" t="s">
        <v>503</v>
      </c>
      <c r="AO123" s="644">
        <f t="shared" ca="1" si="3"/>
        <v>55</v>
      </c>
    </row>
    <row r="124" spans="1:41" s="45" customFormat="1">
      <c r="A124" s="25">
        <f>IF(C124=0,"",SUBTOTAL(3,C$5:C124))</f>
        <v>120</v>
      </c>
      <c r="B124" s="109">
        <v>19</v>
      </c>
      <c r="C124" s="86" t="s">
        <v>762</v>
      </c>
      <c r="D124" s="27" t="str">
        <f>VLOOKUP(C124,Sheet4!$A$1:$B$300,2,0)</f>
        <v>9211010364</v>
      </c>
      <c r="E124" s="87" t="s">
        <v>763</v>
      </c>
      <c r="F124" s="697">
        <f>VLOOKUP(C124,'chuyển xếp 2024'!$C$5:$W$328,17,0)</f>
        <v>6198000</v>
      </c>
      <c r="G124" s="697">
        <f>VLOOKUP(C124,'chuyển xếp 2024'!$C$5:$W$328,19,0)</f>
        <v>0</v>
      </c>
      <c r="H124" s="87" t="s">
        <v>32</v>
      </c>
      <c r="I124" s="63" t="s">
        <v>33</v>
      </c>
      <c r="J124" s="63" t="s">
        <v>34</v>
      </c>
      <c r="K124" s="87"/>
      <c r="L124" s="46" t="s">
        <v>671</v>
      </c>
      <c r="M124" s="106">
        <v>31778</v>
      </c>
      <c r="N124" s="42">
        <v>40686</v>
      </c>
      <c r="O124" s="58" t="s">
        <v>36</v>
      </c>
      <c r="P124" s="10" t="s">
        <v>764</v>
      </c>
      <c r="Q124" s="10" t="str">
        <f t="shared" ca="1" si="4"/>
        <v xml:space="preserve">15 NĂM 2 THÁNG 27 NGÀY </v>
      </c>
      <c r="R124" s="33" t="s">
        <v>765</v>
      </c>
      <c r="S124" s="33" t="str">
        <f>VLOOKUP(C124,Sheet5!$B$2:$G$253,6,0)</f>
        <v>089087004314</v>
      </c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43"/>
      <c r="AF124" s="43"/>
      <c r="AG124" s="50" t="s">
        <v>232</v>
      </c>
      <c r="AH124" s="44" t="s">
        <v>766</v>
      </c>
      <c r="AI124" s="71" t="s">
        <v>767</v>
      </c>
      <c r="AJ124" s="50"/>
      <c r="AK124" s="52"/>
      <c r="AL124" s="115" t="s">
        <v>93</v>
      </c>
      <c r="AM124" s="50" t="s">
        <v>768</v>
      </c>
      <c r="AN124" s="10" t="s">
        <v>387</v>
      </c>
      <c r="AO124" s="36">
        <f t="shared" ca="1" si="3"/>
        <v>39</v>
      </c>
    </row>
    <row r="125" spans="1:41" s="430" customFormat="1">
      <c r="A125" s="25">
        <f>IF(C125=0,"",SUBTOTAL(3,C$5:C125))</f>
        <v>121</v>
      </c>
      <c r="B125" s="109">
        <v>20</v>
      </c>
      <c r="C125" s="648" t="s">
        <v>773</v>
      </c>
      <c r="D125" s="421" t="str">
        <f>VLOOKUP(C125,Sheet4!$A$1:$B$300,2,0)</f>
        <v>5400002448</v>
      </c>
      <c r="E125" s="87" t="s">
        <v>774</v>
      </c>
      <c r="F125" s="766">
        <f>VLOOKUP(C125,'chuyển xếp 2024'!$C$5:$W$328,17,0)</f>
        <v>7808000</v>
      </c>
      <c r="G125" s="766">
        <f>VLOOKUP(C125,'chuyển xếp 2024'!$C$5:$W$328,19,0)</f>
        <v>0</v>
      </c>
      <c r="H125" s="649" t="s">
        <v>32</v>
      </c>
      <c r="I125" s="424" t="s">
        <v>33</v>
      </c>
      <c r="J125" s="424" t="s">
        <v>34</v>
      </c>
      <c r="K125" s="649"/>
      <c r="L125" s="443" t="s">
        <v>671</v>
      </c>
      <c r="M125" s="444">
        <v>26331</v>
      </c>
      <c r="N125" s="441">
        <v>33739</v>
      </c>
      <c r="O125" s="650" t="s">
        <v>36</v>
      </c>
      <c r="P125" s="427" t="s">
        <v>775</v>
      </c>
      <c r="Q125" s="427" t="str">
        <f t="shared" ca="1" si="4"/>
        <v xml:space="preserve">34 NĂM 3 THÁNG 4 NGÀY </v>
      </c>
      <c r="R125" s="428" t="s">
        <v>776</v>
      </c>
      <c r="S125" s="428" t="str">
        <f>VLOOKUP(C125,Sheet5!$B$2:$G$253,6,0)</f>
        <v>036072002757</v>
      </c>
      <c r="T125" s="428"/>
      <c r="U125" s="428"/>
      <c r="V125" s="428"/>
      <c r="W125" s="428"/>
      <c r="X125" s="428"/>
      <c r="Y125" s="428"/>
      <c r="Z125" s="428"/>
      <c r="AA125" s="428"/>
      <c r="AB125" s="428"/>
      <c r="AC125" s="428"/>
      <c r="AD125" s="428"/>
      <c r="AE125" s="425"/>
      <c r="AF125" s="425"/>
      <c r="AG125" s="443" t="s">
        <v>232</v>
      </c>
      <c r="AH125" s="429" t="s">
        <v>501</v>
      </c>
      <c r="AI125" s="443" t="s">
        <v>777</v>
      </c>
      <c r="AJ125" s="443"/>
      <c r="AK125" s="422"/>
      <c r="AL125" s="652" t="s">
        <v>156</v>
      </c>
      <c r="AM125" s="652"/>
      <c r="AN125" s="427" t="s">
        <v>503</v>
      </c>
      <c r="AO125" s="430">
        <f t="shared" ca="1" si="3"/>
        <v>54</v>
      </c>
    </row>
    <row r="126" spans="1:41" s="45" customFormat="1">
      <c r="A126" s="25">
        <f>IF(C126=0,"",SUBTOTAL(3,C$5:C126))</f>
        <v>122</v>
      </c>
      <c r="B126" s="109">
        <v>21</v>
      </c>
      <c r="C126" s="86" t="s">
        <v>779</v>
      </c>
      <c r="D126" s="27" t="str">
        <f>VLOOKUP(C126,Sheet4!$A$1:$B$300,2,0)</f>
        <v>9214004216</v>
      </c>
      <c r="E126" s="87" t="s">
        <v>780</v>
      </c>
      <c r="F126" s="697">
        <f>VLOOKUP(C126,'chuyển xếp 2024'!$C$5:$W$328,17,0)</f>
        <v>5739000</v>
      </c>
      <c r="G126" s="697">
        <f>VLOOKUP(C126,'chuyển xếp 2024'!$C$5:$W$328,19,0)</f>
        <v>0</v>
      </c>
      <c r="H126" s="87" t="s">
        <v>32</v>
      </c>
      <c r="I126" s="63" t="s">
        <v>33</v>
      </c>
      <c r="J126" s="63" t="s">
        <v>34</v>
      </c>
      <c r="K126" s="87"/>
      <c r="L126" s="46" t="s">
        <v>671</v>
      </c>
      <c r="M126" s="106">
        <v>34301</v>
      </c>
      <c r="N126" s="42">
        <v>41722</v>
      </c>
      <c r="O126" s="58" t="s">
        <v>36</v>
      </c>
      <c r="P126" s="10" t="s">
        <v>781</v>
      </c>
      <c r="Q126" s="10" t="str">
        <f t="shared" ca="1" si="4"/>
        <v xml:space="preserve">12 NĂM 4 THÁNG 26 NGÀY </v>
      </c>
      <c r="R126" s="54" t="s">
        <v>782</v>
      </c>
      <c r="S126" s="33" t="str">
        <f>VLOOKUP(C126,Sheet5!$B$2:$G$253,6,0)</f>
        <v>092093006062</v>
      </c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43"/>
      <c r="AF126" s="43"/>
      <c r="AG126" s="50" t="s">
        <v>232</v>
      </c>
      <c r="AH126" s="44" t="s">
        <v>708</v>
      </c>
      <c r="AI126" s="50" t="s">
        <v>783</v>
      </c>
      <c r="AJ126" s="50"/>
      <c r="AK126" s="52"/>
      <c r="AL126" s="115" t="s">
        <v>156</v>
      </c>
      <c r="AM126" s="115"/>
      <c r="AN126" s="10" t="s">
        <v>387</v>
      </c>
      <c r="AO126" s="36">
        <f t="shared" ca="1" si="3"/>
        <v>32</v>
      </c>
    </row>
    <row r="127" spans="1:41" s="45" customFormat="1">
      <c r="A127" s="25">
        <f>IF(C127=0,"",SUBTOTAL(3,C$5:C127))</f>
        <v>123</v>
      </c>
      <c r="B127" s="109">
        <v>22</v>
      </c>
      <c r="C127" s="86" t="s">
        <v>784</v>
      </c>
      <c r="D127" s="27" t="str">
        <f>VLOOKUP(C127,Sheet4!$A$1:$B$300,2,0)</f>
        <v>9215005699</v>
      </c>
      <c r="E127" s="87" t="s">
        <v>785</v>
      </c>
      <c r="F127" s="697">
        <f>VLOOKUP(C127,'chuyển xếp 2024'!$C$5:$W$328,17,0)</f>
        <v>5739000</v>
      </c>
      <c r="G127" s="697">
        <f>VLOOKUP(C127,'chuyển xếp 2024'!$C$5:$W$328,19,0)</f>
        <v>0</v>
      </c>
      <c r="H127" s="87" t="s">
        <v>32</v>
      </c>
      <c r="I127" s="63" t="s">
        <v>33</v>
      </c>
      <c r="J127" s="63" t="s">
        <v>34</v>
      </c>
      <c r="K127" s="87"/>
      <c r="L127" s="46" t="s">
        <v>671</v>
      </c>
      <c r="M127" s="106">
        <v>31736</v>
      </c>
      <c r="N127" s="42">
        <v>42095</v>
      </c>
      <c r="O127" s="58" t="s">
        <v>36</v>
      </c>
      <c r="P127" s="10" t="s">
        <v>787</v>
      </c>
      <c r="Q127" s="10" t="str">
        <f t="shared" ca="1" si="4"/>
        <v xml:space="preserve">11 NĂM 4 THÁNG 18 NGÀY </v>
      </c>
      <c r="R127" s="33" t="s">
        <v>788</v>
      </c>
      <c r="S127" s="33" t="str">
        <f>VLOOKUP(C127,Sheet5!$B$2:$G$253,6,0)</f>
        <v>086086000524</v>
      </c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43"/>
      <c r="AF127" s="43"/>
      <c r="AG127" s="50" t="s">
        <v>232</v>
      </c>
      <c r="AH127" s="44" t="s">
        <v>789</v>
      </c>
      <c r="AI127" s="71" t="s">
        <v>790</v>
      </c>
      <c r="AJ127" s="50"/>
      <c r="AK127" s="52"/>
      <c r="AL127" s="115" t="s">
        <v>156</v>
      </c>
      <c r="AM127" s="115"/>
      <c r="AN127" s="10" t="s">
        <v>387</v>
      </c>
      <c r="AO127" s="36">
        <f t="shared" ca="1" si="3"/>
        <v>39</v>
      </c>
    </row>
    <row r="128" spans="1:41" s="45" customFormat="1">
      <c r="A128" s="25">
        <f>IF(C128=0,"",SUBTOTAL(3,C$5:C128))</f>
        <v>124</v>
      </c>
      <c r="B128" s="109">
        <v>23</v>
      </c>
      <c r="C128" s="69" t="s">
        <v>791</v>
      </c>
      <c r="D128" s="27" t="str">
        <f>VLOOKUP(C128,Sheet4!$A$1:$B$300,2,0)</f>
        <v>5499003347</v>
      </c>
      <c r="E128" s="98" t="s">
        <v>792</v>
      </c>
      <c r="F128" s="697">
        <f>VLOOKUP(C128,'chuyển xếp 2024'!$C$5:$W$328,17,0)</f>
        <v>7230000</v>
      </c>
      <c r="G128" s="697">
        <f>VLOOKUP(C128,'chuyển xếp 2024'!$C$5:$W$328,19,0)</f>
        <v>0</v>
      </c>
      <c r="H128" s="63" t="s">
        <v>63</v>
      </c>
      <c r="I128" s="63" t="s">
        <v>33</v>
      </c>
      <c r="J128" s="63" t="s">
        <v>700</v>
      </c>
      <c r="K128" s="67"/>
      <c r="L128" s="46" t="s">
        <v>671</v>
      </c>
      <c r="M128" s="106">
        <v>28715</v>
      </c>
      <c r="N128" s="42">
        <v>35977</v>
      </c>
      <c r="O128" s="58" t="s">
        <v>36</v>
      </c>
      <c r="P128" s="10" t="s">
        <v>793</v>
      </c>
      <c r="Q128" s="10" t="str">
        <f t="shared" ca="1" si="4"/>
        <v xml:space="preserve">28 NĂM 1 THÁNG 18 NGÀY </v>
      </c>
      <c r="R128" s="113" t="s">
        <v>794</v>
      </c>
      <c r="S128" s="33" t="str">
        <f>VLOOKUP(C128,Sheet5!$B$2:$G$253,6,0)</f>
        <v>092178003861</v>
      </c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43"/>
      <c r="AF128" s="43"/>
      <c r="AG128" s="50" t="s">
        <v>232</v>
      </c>
      <c r="AH128" s="44" t="s">
        <v>724</v>
      </c>
      <c r="AI128" s="50" t="s">
        <v>795</v>
      </c>
      <c r="AJ128" s="50"/>
      <c r="AK128" s="52"/>
      <c r="AL128" s="50" t="s">
        <v>156</v>
      </c>
      <c r="AM128" s="50"/>
      <c r="AN128" s="10" t="s">
        <v>503</v>
      </c>
      <c r="AO128" s="36">
        <f t="shared" ca="1" si="3"/>
        <v>48</v>
      </c>
    </row>
    <row r="129" spans="1:41" s="45" customFormat="1">
      <c r="A129" s="25">
        <f>IF(C129=0,"",SUBTOTAL(3,C$5:C129))</f>
        <v>125</v>
      </c>
      <c r="B129" s="109">
        <v>24</v>
      </c>
      <c r="C129" s="69" t="s">
        <v>796</v>
      </c>
      <c r="D129" s="27" t="str">
        <f>VLOOKUP(C129,Sheet4!$A$1:$B$300,2,0)</f>
        <v>9208007862</v>
      </c>
      <c r="E129" s="98" t="s">
        <v>797</v>
      </c>
      <c r="F129" s="697">
        <f>VLOOKUP(C129,'chuyển xếp 2024'!$C$5:$W$328,17,0)</f>
        <v>6694000</v>
      </c>
      <c r="G129" s="697">
        <f>VLOOKUP(C129,'chuyển xếp 2024'!$C$5:$W$328,19,0)</f>
        <v>0</v>
      </c>
      <c r="H129" s="63" t="s">
        <v>63</v>
      </c>
      <c r="I129" s="63" t="s">
        <v>33</v>
      </c>
      <c r="J129" s="63" t="s">
        <v>34</v>
      </c>
      <c r="K129" s="67"/>
      <c r="L129" s="46" t="s">
        <v>671</v>
      </c>
      <c r="M129" s="106">
        <v>28830</v>
      </c>
      <c r="N129" s="42">
        <v>39531</v>
      </c>
      <c r="O129" s="58" t="s">
        <v>36</v>
      </c>
      <c r="P129" s="10" t="s">
        <v>798</v>
      </c>
      <c r="Q129" s="10" t="str">
        <f t="shared" ca="1" si="4"/>
        <v xml:space="preserve">18 NĂM 4 THÁNG 26 NGÀY </v>
      </c>
      <c r="R129" s="33" t="s">
        <v>799</v>
      </c>
      <c r="S129" s="33" t="str">
        <f>VLOOKUP(C129,Sheet5!$B$2:$G$253,6,0)</f>
        <v>092178003635</v>
      </c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43"/>
      <c r="AF129" s="43"/>
      <c r="AG129" s="50" t="s">
        <v>232</v>
      </c>
      <c r="AH129" s="44" t="s">
        <v>800</v>
      </c>
      <c r="AI129" s="50" t="s">
        <v>801</v>
      </c>
      <c r="AJ129" s="50"/>
      <c r="AK129" s="52"/>
      <c r="AL129" s="50" t="s">
        <v>156</v>
      </c>
      <c r="AM129" s="50"/>
      <c r="AN129" s="10" t="s">
        <v>503</v>
      </c>
      <c r="AO129" s="36">
        <f t="shared" ca="1" si="3"/>
        <v>47</v>
      </c>
    </row>
    <row r="130" spans="1:41" s="45" customFormat="1">
      <c r="A130" s="25">
        <f>IF(C130=0,"",SUBTOTAL(3,C$5:C130))</f>
        <v>126</v>
      </c>
      <c r="B130" s="109">
        <v>25</v>
      </c>
      <c r="C130" s="69" t="s">
        <v>802</v>
      </c>
      <c r="D130" s="27" t="str">
        <f>VLOOKUP(C130,Sheet4!$A$1:$B$300,2,0)</f>
        <v>5400002892</v>
      </c>
      <c r="E130" s="98" t="s">
        <v>803</v>
      </c>
      <c r="F130" s="697">
        <f>VLOOKUP(C130,'chuyển xếp 2024'!$C$5:$W$328,17,0)</f>
        <v>7230000</v>
      </c>
      <c r="G130" s="697">
        <f>VLOOKUP(C130,'chuyển xếp 2024'!$C$5:$W$328,19,0)</f>
        <v>0</v>
      </c>
      <c r="H130" s="67" t="s">
        <v>32</v>
      </c>
      <c r="I130" s="63" t="s">
        <v>33</v>
      </c>
      <c r="J130" s="63" t="s">
        <v>34</v>
      </c>
      <c r="K130" s="67"/>
      <c r="L130" s="46" t="s">
        <v>671</v>
      </c>
      <c r="M130" s="106">
        <v>28382</v>
      </c>
      <c r="N130" s="42">
        <v>36071</v>
      </c>
      <c r="O130" s="58" t="s">
        <v>36</v>
      </c>
      <c r="P130" s="10" t="s">
        <v>804</v>
      </c>
      <c r="Q130" s="10" t="str">
        <f t="shared" ca="1" si="4"/>
        <v xml:space="preserve">27 NĂM 10 THÁNG 16 NGÀY </v>
      </c>
      <c r="R130" s="33" t="s">
        <v>805</v>
      </c>
      <c r="S130" s="33" t="str">
        <f>VLOOKUP(C130,Sheet5!$B$2:$G$253,6,0)</f>
        <v>051077000391</v>
      </c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43"/>
      <c r="AF130" s="43"/>
      <c r="AG130" s="50" t="s">
        <v>232</v>
      </c>
      <c r="AH130" s="44" t="s">
        <v>806</v>
      </c>
      <c r="AI130" s="50" t="s">
        <v>807</v>
      </c>
      <c r="AJ130" s="50"/>
      <c r="AK130" s="52"/>
      <c r="AL130" s="50" t="s">
        <v>156</v>
      </c>
      <c r="AM130" s="50"/>
      <c r="AN130" s="10" t="s">
        <v>503</v>
      </c>
      <c r="AO130" s="36">
        <f t="shared" ca="1" si="3"/>
        <v>48</v>
      </c>
    </row>
    <row r="131" spans="1:41" s="45" customFormat="1">
      <c r="A131" s="25">
        <f>IF(C131=0,"",SUBTOTAL(3,C$5:C131))</f>
        <v>127</v>
      </c>
      <c r="B131" s="109">
        <v>26</v>
      </c>
      <c r="C131" s="69" t="s">
        <v>808</v>
      </c>
      <c r="D131" s="27" t="str">
        <f>VLOOKUP(C131,Sheet4!$A$1:$B$300,2,0)</f>
        <v>6506006790</v>
      </c>
      <c r="E131" s="98" t="s">
        <v>809</v>
      </c>
      <c r="F131" s="697">
        <f>VLOOKUP(C131,'chuyển xếp 2024'!$C$5:$W$328,17,0)</f>
        <v>6694000</v>
      </c>
      <c r="G131" s="697">
        <f>VLOOKUP(C131,'chuyển xếp 2024'!$C$5:$W$328,19,0)</f>
        <v>0</v>
      </c>
      <c r="H131" s="67" t="s">
        <v>32</v>
      </c>
      <c r="I131" s="63" t="s">
        <v>33</v>
      </c>
      <c r="J131" s="63" t="s">
        <v>34</v>
      </c>
      <c r="K131" s="67"/>
      <c r="L131" s="46" t="s">
        <v>671</v>
      </c>
      <c r="M131" s="106">
        <v>29935</v>
      </c>
      <c r="N131" s="42">
        <v>38768</v>
      </c>
      <c r="O131" s="58" t="s">
        <v>36</v>
      </c>
      <c r="P131" s="10" t="s">
        <v>810</v>
      </c>
      <c r="Q131" s="10" t="str">
        <f t="shared" ca="1" si="4"/>
        <v xml:space="preserve">20 NĂM 5 THÁNG 30 NGÀY </v>
      </c>
      <c r="R131" s="113" t="s">
        <v>811</v>
      </c>
      <c r="S131" s="33" t="str">
        <f>VLOOKUP(C131,Sheet5!$B$2:$G$253,6,0)</f>
        <v>092081002189</v>
      </c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43"/>
      <c r="AF131" s="43"/>
      <c r="AG131" s="50" t="s">
        <v>232</v>
      </c>
      <c r="AH131" s="44" t="s">
        <v>812</v>
      </c>
      <c r="AI131" s="50" t="s">
        <v>813</v>
      </c>
      <c r="AJ131" s="50"/>
      <c r="AK131" s="52"/>
      <c r="AL131" s="50" t="s">
        <v>156</v>
      </c>
      <c r="AM131" s="50"/>
      <c r="AN131" s="10" t="s">
        <v>503</v>
      </c>
      <c r="AO131" s="36">
        <f t="shared" ca="1" si="3"/>
        <v>44</v>
      </c>
    </row>
    <row r="132" spans="1:41" s="45" customFormat="1">
      <c r="A132" s="25">
        <f>IF(C132=0,"",SUBTOTAL(3,C$5:C132))</f>
        <v>128</v>
      </c>
      <c r="B132" s="109">
        <v>27</v>
      </c>
      <c r="C132" s="69" t="s">
        <v>814</v>
      </c>
      <c r="D132" s="27" t="str">
        <f>VLOOKUP(C132,Sheet4!$A$1:$B$300,2,0)</f>
        <v>9208016231</v>
      </c>
      <c r="E132" s="98" t="s">
        <v>815</v>
      </c>
      <c r="F132" s="697">
        <f>VLOOKUP(C132,'chuyển xếp 2024'!$C$5:$W$328,17,0)</f>
        <v>6694000</v>
      </c>
      <c r="G132" s="697">
        <f>VLOOKUP(C132,'chuyển xếp 2024'!$C$5:$W$328,19,0)</f>
        <v>0</v>
      </c>
      <c r="H132" s="67" t="s">
        <v>32</v>
      </c>
      <c r="I132" s="63" t="s">
        <v>33</v>
      </c>
      <c r="J132" s="63" t="s">
        <v>34</v>
      </c>
      <c r="K132" s="67"/>
      <c r="L132" s="46" t="s">
        <v>671</v>
      </c>
      <c r="M132" s="106">
        <v>29835</v>
      </c>
      <c r="N132" s="42">
        <v>39188</v>
      </c>
      <c r="O132" s="58" t="s">
        <v>36</v>
      </c>
      <c r="P132" s="10" t="s">
        <v>816</v>
      </c>
      <c r="Q132" s="10" t="str">
        <f t="shared" ca="1" si="4"/>
        <v xml:space="preserve">19 NĂM 4 THÁNG 3 NGÀY </v>
      </c>
      <c r="R132" s="33" t="s">
        <v>817</v>
      </c>
      <c r="S132" s="33" t="str">
        <f>VLOOKUP(C132,Sheet5!$B$2:$G$253,6,0)</f>
        <v>086081006425</v>
      </c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43"/>
      <c r="AF132" s="43"/>
      <c r="AG132" s="50" t="s">
        <v>232</v>
      </c>
      <c r="AH132" s="44" t="s">
        <v>818</v>
      </c>
      <c r="AI132" s="71" t="s">
        <v>819</v>
      </c>
      <c r="AJ132" s="50"/>
      <c r="AK132" s="52"/>
      <c r="AL132" s="50" t="s">
        <v>156</v>
      </c>
      <c r="AM132" s="50"/>
      <c r="AN132" s="10" t="s">
        <v>503</v>
      </c>
      <c r="AO132" s="36">
        <f t="shared" ca="1" si="3"/>
        <v>44</v>
      </c>
    </row>
    <row r="133" spans="1:41" s="45" customFormat="1">
      <c r="A133" s="25">
        <f>IF(C133=0,"",SUBTOTAL(3,C$5:C133))</f>
        <v>129</v>
      </c>
      <c r="B133" s="109">
        <v>28</v>
      </c>
      <c r="C133" s="69" t="s">
        <v>820</v>
      </c>
      <c r="D133" s="27" t="str">
        <f>VLOOKUP(C133,Sheet4!$A$1:$B$300,2,0)</f>
        <v>9208016252</v>
      </c>
      <c r="E133" s="116" t="s">
        <v>821</v>
      </c>
      <c r="F133" s="697">
        <f>VLOOKUP(C133,'chuyển xếp 2024'!$C$5:$W$328,17,0)</f>
        <v>6694000</v>
      </c>
      <c r="G133" s="697">
        <f>VLOOKUP(C133,'chuyển xếp 2024'!$C$5:$W$328,19,0)</f>
        <v>0</v>
      </c>
      <c r="H133" s="63" t="s">
        <v>63</v>
      </c>
      <c r="I133" s="63" t="s">
        <v>33</v>
      </c>
      <c r="J133" s="63" t="s">
        <v>34</v>
      </c>
      <c r="K133" s="67"/>
      <c r="L133" s="46" t="s">
        <v>671</v>
      </c>
      <c r="M133" s="106">
        <v>28863</v>
      </c>
      <c r="N133" s="42">
        <v>39188</v>
      </c>
      <c r="O133" s="58" t="s">
        <v>36</v>
      </c>
      <c r="P133" s="10" t="s">
        <v>822</v>
      </c>
      <c r="Q133" s="10" t="str">
        <f t="shared" ca="1" si="4"/>
        <v xml:space="preserve">19 NĂM 4 THÁNG 3 NGÀY </v>
      </c>
      <c r="R133" s="33" t="s">
        <v>823</v>
      </c>
      <c r="S133" s="33" t="str">
        <f>VLOOKUP(C133,Sheet5!$B$2:$G$253,6,0)</f>
        <v>092179014959</v>
      </c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43"/>
      <c r="AF133" s="43"/>
      <c r="AG133" s="50" t="s">
        <v>232</v>
      </c>
      <c r="AH133" s="44" t="s">
        <v>824</v>
      </c>
      <c r="AI133" s="50" t="s">
        <v>825</v>
      </c>
      <c r="AJ133" s="50"/>
      <c r="AK133" s="52"/>
      <c r="AL133" s="50" t="s">
        <v>156</v>
      </c>
      <c r="AM133" s="50"/>
      <c r="AN133" s="10" t="s">
        <v>503</v>
      </c>
      <c r="AO133" s="36">
        <f t="shared" ca="1" si="3"/>
        <v>47</v>
      </c>
    </row>
    <row r="134" spans="1:41" s="45" customFormat="1">
      <c r="A134" s="25">
        <f>IF(C134=0,"",SUBTOTAL(3,C$5:C134))</f>
        <v>130</v>
      </c>
      <c r="B134" s="109">
        <v>29</v>
      </c>
      <c r="C134" s="69" t="s">
        <v>826</v>
      </c>
      <c r="D134" s="27" t="str">
        <f>VLOOKUP(C134,Sheet4!$A$1:$B$300,2,0)</f>
        <v>9209006851</v>
      </c>
      <c r="E134" s="98" t="s">
        <v>827</v>
      </c>
      <c r="F134" s="697">
        <f>VLOOKUP(C134,'chuyển xếp 2024'!$C$5:$W$328,17,0)</f>
        <v>6198000</v>
      </c>
      <c r="G134" s="697">
        <f>VLOOKUP(C134,'chuyển xếp 2024'!$C$5:$W$328,19,0)</f>
        <v>0</v>
      </c>
      <c r="H134" s="67" t="s">
        <v>32</v>
      </c>
      <c r="I134" s="63" t="s">
        <v>828</v>
      </c>
      <c r="J134" s="63" t="s">
        <v>134</v>
      </c>
      <c r="K134" s="67"/>
      <c r="L134" s="46" t="s">
        <v>671</v>
      </c>
      <c r="M134" s="106">
        <v>27708</v>
      </c>
      <c r="N134" s="42">
        <v>39923</v>
      </c>
      <c r="O134" s="58" t="s">
        <v>36</v>
      </c>
      <c r="P134" s="10" t="s">
        <v>829</v>
      </c>
      <c r="Q134" s="10" t="str">
        <f t="shared" ca="1" si="4"/>
        <v xml:space="preserve">17 NĂM 3 THÁNG 30 NGÀY </v>
      </c>
      <c r="R134" s="33" t="s">
        <v>830</v>
      </c>
      <c r="S134" s="33" t="str">
        <f>VLOOKUP(C134,Sheet5!$B$2:$G$253,6,0)</f>
        <v>092075005983</v>
      </c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43"/>
      <c r="AF134" s="43"/>
      <c r="AG134" s="50" t="s">
        <v>232</v>
      </c>
      <c r="AH134" s="44" t="s">
        <v>831</v>
      </c>
      <c r="AI134" s="50" t="s">
        <v>832</v>
      </c>
      <c r="AJ134" s="50"/>
      <c r="AK134" s="52"/>
      <c r="AL134" s="50" t="s">
        <v>156</v>
      </c>
      <c r="AM134" s="50"/>
      <c r="AN134" s="10" t="s">
        <v>387</v>
      </c>
      <c r="AO134" s="36">
        <f t="shared" ca="1" si="3"/>
        <v>50</v>
      </c>
    </row>
    <row r="135" spans="1:41" s="45" customFormat="1">
      <c r="A135" s="25">
        <f>IF(C135=0,"",SUBTOTAL(3,C$5:C135))</f>
        <v>131</v>
      </c>
      <c r="B135" s="109">
        <v>30</v>
      </c>
      <c r="C135" s="69" t="s">
        <v>833</v>
      </c>
      <c r="D135" s="27" t="str">
        <f>VLOOKUP(C135,Sheet4!$A$1:$B$300,2,0)</f>
        <v>9211010360</v>
      </c>
      <c r="E135" s="98" t="s">
        <v>834</v>
      </c>
      <c r="F135" s="697" t="e">
        <f>VLOOKUP(C135,'chuyển xếp 2024'!$C$5:$W$328,17,0)</f>
        <v>#N/A</v>
      </c>
      <c r="G135" s="697" t="e">
        <f>VLOOKUP(C135,'chuyển xếp 2024'!$C$5:$W$328,19,0)</f>
        <v>#N/A</v>
      </c>
      <c r="H135" s="67" t="s">
        <v>32</v>
      </c>
      <c r="I135" s="63" t="s">
        <v>33</v>
      </c>
      <c r="J135" s="63" t="s">
        <v>34</v>
      </c>
      <c r="K135" s="67"/>
      <c r="L135" s="46" t="s">
        <v>671</v>
      </c>
      <c r="M135" s="107">
        <v>28309</v>
      </c>
      <c r="N135" s="42">
        <v>40686</v>
      </c>
      <c r="O135" s="58" t="s">
        <v>36</v>
      </c>
      <c r="P135" s="10" t="s">
        <v>836</v>
      </c>
      <c r="Q135" s="10" t="str">
        <f t="shared" ca="1" si="4"/>
        <v xml:space="preserve">15 NĂM 2 THÁNG 27 NGÀY </v>
      </c>
      <c r="R135" s="33" t="s">
        <v>837</v>
      </c>
      <c r="S135" s="33" t="str">
        <f>VLOOKUP(C135,Sheet5!$B$2:$G$253,6,0)</f>
        <v>092077001734</v>
      </c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43"/>
      <c r="AF135" s="43"/>
      <c r="AG135" s="50" t="s">
        <v>232</v>
      </c>
      <c r="AH135" s="44" t="s">
        <v>838</v>
      </c>
      <c r="AI135" s="50" t="s">
        <v>839</v>
      </c>
      <c r="AJ135" s="50"/>
      <c r="AK135" s="52"/>
      <c r="AL135" s="50" t="s">
        <v>156</v>
      </c>
      <c r="AM135" s="50"/>
      <c r="AN135" s="10" t="s">
        <v>387</v>
      </c>
      <c r="AO135" s="36">
        <f t="shared" ca="1" si="3"/>
        <v>49</v>
      </c>
    </row>
    <row r="136" spans="1:41" s="45" customFormat="1">
      <c r="A136" s="25">
        <f>IF(C136=0,"",SUBTOTAL(3,C$5:C136))</f>
        <v>132</v>
      </c>
      <c r="B136" s="109">
        <v>31</v>
      </c>
      <c r="C136" s="69" t="s">
        <v>843</v>
      </c>
      <c r="D136" s="27" t="str">
        <f>VLOOKUP(C136,Sheet4!$A$1:$B$300,2,0)</f>
        <v>9212008042</v>
      </c>
      <c r="E136" s="98" t="s">
        <v>844</v>
      </c>
      <c r="F136" s="697">
        <f>VLOOKUP(C136,'chuyển xếp 2024'!$C$5:$W$328,17,0)</f>
        <v>5739000</v>
      </c>
      <c r="G136" s="697">
        <f>VLOOKUP(C136,'chuyển xếp 2024'!$C$5:$W$328,19,0)</f>
        <v>0</v>
      </c>
      <c r="H136" s="67" t="s">
        <v>32</v>
      </c>
      <c r="I136" s="63" t="s">
        <v>33</v>
      </c>
      <c r="J136" s="63" t="s">
        <v>34</v>
      </c>
      <c r="K136" s="67"/>
      <c r="L136" s="46" t="s">
        <v>671</v>
      </c>
      <c r="M136" s="106">
        <v>33009</v>
      </c>
      <c r="N136" s="42">
        <v>41061</v>
      </c>
      <c r="O136" s="58" t="s">
        <v>36</v>
      </c>
      <c r="P136" s="10" t="s">
        <v>845</v>
      </c>
      <c r="Q136" s="10" t="str">
        <f t="shared" ca="1" si="4"/>
        <v xml:space="preserve">14 NĂM 2 THÁNG 18 NGÀY </v>
      </c>
      <c r="R136" s="60" t="s">
        <v>846</v>
      </c>
      <c r="S136" s="33" t="str">
        <f>VLOOKUP(C136,Sheet5!$B$2:$G$253,6,0)</f>
        <v>025090010697</v>
      </c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117">
        <v>44621</v>
      </c>
      <c r="AF136" s="117"/>
      <c r="AG136" s="50" t="s">
        <v>232</v>
      </c>
      <c r="AH136" s="44" t="s">
        <v>847</v>
      </c>
      <c r="AI136" s="71" t="s">
        <v>848</v>
      </c>
      <c r="AJ136" s="50"/>
      <c r="AK136" s="52"/>
      <c r="AL136" s="50" t="s">
        <v>93</v>
      </c>
      <c r="AM136" s="50" t="s">
        <v>768</v>
      </c>
      <c r="AN136" s="10" t="s">
        <v>387</v>
      </c>
      <c r="AO136" s="36">
        <f t="shared" ca="1" si="3"/>
        <v>36</v>
      </c>
    </row>
    <row r="137" spans="1:41" s="45" customFormat="1">
      <c r="A137" s="25">
        <f>IF(C137=0,"",SUBTOTAL(3,C$5:C137))</f>
        <v>133</v>
      </c>
      <c r="B137" s="109">
        <v>32</v>
      </c>
      <c r="C137" s="69" t="s">
        <v>849</v>
      </c>
      <c r="D137" s="27" t="str">
        <f>VLOOKUP(C137,Sheet4!$A$1:$B$300,2,0)</f>
        <v>9209015402</v>
      </c>
      <c r="E137" s="98" t="s">
        <v>850</v>
      </c>
      <c r="F137" s="697">
        <f>VLOOKUP(C137,'chuyển xếp 2024'!$C$5:$W$328,17,0)</f>
        <v>5739000</v>
      </c>
      <c r="G137" s="697">
        <f>VLOOKUP(C137,'chuyển xếp 2024'!$C$5:$W$328,19,0)</f>
        <v>0</v>
      </c>
      <c r="H137" s="67" t="s">
        <v>32</v>
      </c>
      <c r="I137" s="63" t="s">
        <v>33</v>
      </c>
      <c r="J137" s="63" t="s">
        <v>34</v>
      </c>
      <c r="K137" s="67"/>
      <c r="L137" s="46" t="s">
        <v>671</v>
      </c>
      <c r="M137" s="106">
        <v>32174</v>
      </c>
      <c r="N137" s="42">
        <v>41061</v>
      </c>
      <c r="O137" s="58" t="s">
        <v>36</v>
      </c>
      <c r="P137" s="10" t="s">
        <v>851</v>
      </c>
      <c r="Q137" s="10" t="str">
        <f t="shared" ca="1" si="4"/>
        <v xml:space="preserve">14 NĂM 2 THÁNG 18 NGÀY </v>
      </c>
      <c r="R137" s="113" t="s">
        <v>852</v>
      </c>
      <c r="S137" s="33" t="str">
        <f>VLOOKUP(C137,Sheet5!$B$2:$G$253,6,0)</f>
        <v>092088007089</v>
      </c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43"/>
      <c r="AF137" s="43"/>
      <c r="AG137" s="50" t="s">
        <v>232</v>
      </c>
      <c r="AH137" s="44" t="s">
        <v>724</v>
      </c>
      <c r="AI137" s="50" t="s">
        <v>853</v>
      </c>
      <c r="AJ137" s="50"/>
      <c r="AK137" s="52"/>
      <c r="AL137" s="50" t="s">
        <v>156</v>
      </c>
      <c r="AM137" s="50"/>
      <c r="AN137" s="10" t="s">
        <v>387</v>
      </c>
      <c r="AO137" s="36">
        <f t="shared" ref="AO137:AO199" ca="1" si="5">DATEDIF(M137,TODAY(),"y")</f>
        <v>38</v>
      </c>
    </row>
    <row r="138" spans="1:41" s="430" customFormat="1">
      <c r="A138" s="25">
        <f>IF(C138=0,"",SUBTOTAL(3,C$5:C138))</f>
        <v>134</v>
      </c>
      <c r="B138" s="109">
        <v>33</v>
      </c>
      <c r="C138" s="653" t="s">
        <v>854</v>
      </c>
      <c r="D138" s="27" t="str">
        <f>VLOOKUP(C138,Sheet4!$A$1:$B$300,2,0)</f>
        <v>5397003583</v>
      </c>
      <c r="E138" s="790" t="s">
        <v>855</v>
      </c>
      <c r="F138" s="697">
        <f>VLOOKUP(C138,'chuyển xếp 2024'!$C$5:$W$328,17,0)</f>
        <v>6694000</v>
      </c>
      <c r="G138" s="697">
        <f>VLOOKUP(C138,'chuyển xếp 2024'!$C$5:$W$328,19,0)</f>
        <v>0</v>
      </c>
      <c r="H138" s="654" t="s">
        <v>32</v>
      </c>
      <c r="I138" s="655" t="s">
        <v>33</v>
      </c>
      <c r="J138" s="655" t="s">
        <v>34</v>
      </c>
      <c r="K138" s="654"/>
      <c r="L138" s="656" t="s">
        <v>671</v>
      </c>
      <c r="M138" s="657">
        <v>25606</v>
      </c>
      <c r="N138" s="658">
        <v>35065</v>
      </c>
      <c r="O138" s="659" t="s">
        <v>36</v>
      </c>
      <c r="P138" s="660" t="s">
        <v>856</v>
      </c>
      <c r="Q138" s="660" t="str">
        <f t="shared" ca="1" si="4"/>
        <v xml:space="preserve">30 NĂM 7 THÁNG 18 NGÀY </v>
      </c>
      <c r="R138" s="661" t="s">
        <v>857</v>
      </c>
      <c r="S138" s="33" t="str">
        <f>VLOOKUP(C138,Sheet5!$B$2:$G$253,6,0)</f>
        <v>036070008043</v>
      </c>
      <c r="T138" s="662"/>
      <c r="U138" s="662"/>
      <c r="V138" s="662"/>
      <c r="W138" s="662"/>
      <c r="X138" s="662"/>
      <c r="Y138" s="662"/>
      <c r="Z138" s="662"/>
      <c r="AA138" s="662"/>
      <c r="AB138" s="662"/>
      <c r="AC138" s="662"/>
      <c r="AD138" s="662"/>
      <c r="AE138" s="663">
        <v>38600</v>
      </c>
      <c r="AF138" s="663"/>
      <c r="AG138" s="656" t="s">
        <v>232</v>
      </c>
      <c r="AH138" s="664" t="s">
        <v>858</v>
      </c>
      <c r="AI138" s="656" t="s">
        <v>859</v>
      </c>
      <c r="AJ138" s="656"/>
      <c r="AK138" s="645"/>
      <c r="AL138" s="656" t="s">
        <v>156</v>
      </c>
      <c r="AM138" s="656"/>
      <c r="AN138" s="660" t="s">
        <v>503</v>
      </c>
      <c r="AO138" s="644">
        <f t="shared" ca="1" si="5"/>
        <v>56</v>
      </c>
    </row>
    <row r="139" spans="1:41" s="45" customFormat="1">
      <c r="A139" s="25">
        <f>IF(C139=0,"",SUBTOTAL(3,C$5:C139))</f>
        <v>135</v>
      </c>
      <c r="B139" s="109">
        <v>34</v>
      </c>
      <c r="C139" s="69" t="s">
        <v>860</v>
      </c>
      <c r="D139" s="27" t="str">
        <f>VLOOKUP(C139,Sheet4!$A$1:$B$300,2,0)</f>
        <v>9213007224</v>
      </c>
      <c r="E139" s="98" t="s">
        <v>861</v>
      </c>
      <c r="F139" s="697">
        <f>VLOOKUP(C139,'chuyển xếp 2024'!$C$5:$W$328,17,0)</f>
        <v>5739000</v>
      </c>
      <c r="G139" s="697">
        <f>VLOOKUP(C139,'chuyển xếp 2024'!$C$5:$W$328,19,0)</f>
        <v>0</v>
      </c>
      <c r="H139" s="67" t="s">
        <v>32</v>
      </c>
      <c r="I139" s="63" t="s">
        <v>33</v>
      </c>
      <c r="J139" s="63" t="s">
        <v>700</v>
      </c>
      <c r="K139" s="67"/>
      <c r="L139" s="46" t="s">
        <v>671</v>
      </c>
      <c r="M139" s="106">
        <v>31477</v>
      </c>
      <c r="N139" s="42">
        <v>41366</v>
      </c>
      <c r="O139" s="58" t="s">
        <v>36</v>
      </c>
      <c r="P139" s="10" t="s">
        <v>862</v>
      </c>
      <c r="Q139" s="10" t="str">
        <f t="shared" ca="1" si="4"/>
        <v xml:space="preserve">13 NĂM 4 THÁNG 17 NGÀY </v>
      </c>
      <c r="R139" s="113" t="s">
        <v>863</v>
      </c>
      <c r="S139" s="33" t="str">
        <f>VLOOKUP(C139,Sheet5!$B$2:$G$253,6,0)</f>
        <v>092086001143</v>
      </c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43">
        <v>40133</v>
      </c>
      <c r="AF139" s="43"/>
      <c r="AG139" s="50" t="s">
        <v>232</v>
      </c>
      <c r="AH139" s="44" t="s">
        <v>831</v>
      </c>
      <c r="AI139" s="50" t="s">
        <v>864</v>
      </c>
      <c r="AJ139" s="50"/>
      <c r="AK139" s="52"/>
      <c r="AL139" s="50" t="s">
        <v>156</v>
      </c>
      <c r="AM139" s="50"/>
      <c r="AN139" s="10" t="s">
        <v>387</v>
      </c>
      <c r="AO139" s="36">
        <f t="shared" ca="1" si="5"/>
        <v>40</v>
      </c>
    </row>
    <row r="140" spans="1:41" s="45" customFormat="1">
      <c r="A140" s="25">
        <f>IF(C140=0,"",SUBTOTAL(3,C$5:C140))</f>
        <v>136</v>
      </c>
      <c r="B140" s="109">
        <v>35</v>
      </c>
      <c r="C140" s="69" t="s">
        <v>865</v>
      </c>
      <c r="D140" s="27" t="str">
        <f>VLOOKUP(C140,Sheet4!$A$1:$B$300,2,0)</f>
        <v>9208016237</v>
      </c>
      <c r="E140" s="98" t="s">
        <v>866</v>
      </c>
      <c r="F140" s="697">
        <f>VLOOKUP(C140,'chuyển xếp 2024'!$C$5:$W$328,17,0)</f>
        <v>6694000</v>
      </c>
      <c r="G140" s="697">
        <f>VLOOKUP(C140,'chuyển xếp 2024'!$C$5:$W$328,19,0)</f>
        <v>0</v>
      </c>
      <c r="H140" s="67" t="s">
        <v>32</v>
      </c>
      <c r="I140" s="63" t="s">
        <v>33</v>
      </c>
      <c r="J140" s="63" t="s">
        <v>34</v>
      </c>
      <c r="K140" s="67"/>
      <c r="L140" s="46" t="s">
        <v>671</v>
      </c>
      <c r="M140" s="106">
        <v>28053</v>
      </c>
      <c r="N140" s="42">
        <v>39188</v>
      </c>
      <c r="O140" s="58" t="s">
        <v>36</v>
      </c>
      <c r="P140" s="10" t="s">
        <v>867</v>
      </c>
      <c r="Q140" s="10" t="str">
        <f t="shared" ref="Q140:Q202" ca="1" si="6">DATEDIF(N140,TODAY(),"Y") &amp; " NĂM " &amp;DATEDIF(N140,TODAY(),"YM") &amp; " THÁNG " &amp; DATEDIF(N140,TODAY(), "MD") &amp; " NGÀY "</f>
        <v xml:space="preserve">19 NĂM 4 THÁNG 3 NGÀY </v>
      </c>
      <c r="R140" s="113" t="s">
        <v>868</v>
      </c>
      <c r="S140" s="33" t="str">
        <f>VLOOKUP(C140,Sheet5!$B$2:$G$253,6,0)</f>
        <v>092076000078</v>
      </c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43"/>
      <c r="AF140" s="43"/>
      <c r="AG140" s="50" t="s">
        <v>232</v>
      </c>
      <c r="AH140" s="44" t="s">
        <v>724</v>
      </c>
      <c r="AI140" s="50" t="s">
        <v>869</v>
      </c>
      <c r="AJ140" s="50"/>
      <c r="AK140" s="52"/>
      <c r="AL140" s="50" t="s">
        <v>156</v>
      </c>
      <c r="AM140" s="50"/>
      <c r="AN140" s="10" t="s">
        <v>870</v>
      </c>
      <c r="AO140" s="36">
        <f t="shared" ca="1" si="5"/>
        <v>49</v>
      </c>
    </row>
    <row r="141" spans="1:41" s="45" customFormat="1">
      <c r="A141" s="25">
        <f>IF(C141=0,"",SUBTOTAL(3,C$5:C141))</f>
        <v>137</v>
      </c>
      <c r="B141" s="109">
        <v>36</v>
      </c>
      <c r="C141" s="66" t="s">
        <v>880</v>
      </c>
      <c r="D141" s="27" t="str">
        <f>VLOOKUP(C141,Sheet4!$A$1:$B$300,2,0)</f>
        <v>9209015400</v>
      </c>
      <c r="E141" s="67" t="s">
        <v>881</v>
      </c>
      <c r="F141" s="697" t="e">
        <f>VLOOKUP(C141,'chuyển xếp 2024'!$C$5:$W$328,17,0)</f>
        <v>#N/A</v>
      </c>
      <c r="G141" s="697" t="e">
        <f>VLOOKUP(C141,'chuyển xếp 2024'!$C$5:$W$328,19,0)</f>
        <v>#N/A</v>
      </c>
      <c r="H141" s="67" t="s">
        <v>32</v>
      </c>
      <c r="I141" s="63" t="s">
        <v>33</v>
      </c>
      <c r="J141" s="63" t="s">
        <v>34</v>
      </c>
      <c r="K141" s="67"/>
      <c r="L141" s="46" t="s">
        <v>671</v>
      </c>
      <c r="M141" s="106">
        <v>31323</v>
      </c>
      <c r="N141" s="42">
        <v>42552</v>
      </c>
      <c r="O141" s="58" t="s">
        <v>36</v>
      </c>
      <c r="P141" s="10" t="s">
        <v>882</v>
      </c>
      <c r="Q141" s="10" t="str">
        <f t="shared" ca="1" si="6"/>
        <v xml:space="preserve">10 NĂM 1 THÁNG 18 NGÀY </v>
      </c>
      <c r="R141" s="33" t="s">
        <v>883</v>
      </c>
      <c r="S141" s="33" t="str">
        <f>VLOOKUP(C141,Sheet5!$B$2:$G$253,6,0)</f>
        <v>056085009561</v>
      </c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43"/>
      <c r="AF141" s="43"/>
      <c r="AG141" s="50" t="s">
        <v>232</v>
      </c>
      <c r="AH141" s="44" t="s">
        <v>884</v>
      </c>
      <c r="AI141" s="71" t="s">
        <v>885</v>
      </c>
      <c r="AJ141" s="50"/>
      <c r="AK141" s="52"/>
      <c r="AL141" s="50" t="s">
        <v>156</v>
      </c>
      <c r="AM141" s="50"/>
      <c r="AN141" s="10" t="s">
        <v>886</v>
      </c>
      <c r="AO141" s="36">
        <f t="shared" ca="1" si="5"/>
        <v>40</v>
      </c>
    </row>
    <row r="142" spans="1:41" s="45" customFormat="1">
      <c r="A142" s="25">
        <f>IF(C142=0,"",SUBTOTAL(3,C$5:C142))</f>
        <v>138</v>
      </c>
      <c r="B142" s="109">
        <v>37</v>
      </c>
      <c r="C142" s="66" t="s">
        <v>887</v>
      </c>
      <c r="D142" s="27" t="str">
        <f>VLOOKUP(C142,Sheet4!$A$1:$B$300,2,0)</f>
        <v>9210000265</v>
      </c>
      <c r="E142" s="67" t="s">
        <v>888</v>
      </c>
      <c r="F142" s="697">
        <f>VLOOKUP(C142,'chuyển xếp 2024'!$C$5:$W$328,17,0)</f>
        <v>5739000</v>
      </c>
      <c r="G142" s="697">
        <f>VLOOKUP(C142,'chuyển xếp 2024'!$C$5:$W$328,19,0)</f>
        <v>0</v>
      </c>
      <c r="H142" s="67" t="s">
        <v>32</v>
      </c>
      <c r="I142" s="63" t="s">
        <v>33</v>
      </c>
      <c r="J142" s="63" t="s">
        <v>489</v>
      </c>
      <c r="K142" s="67"/>
      <c r="L142" s="46" t="s">
        <v>671</v>
      </c>
      <c r="M142" s="106">
        <v>31678</v>
      </c>
      <c r="N142" s="42">
        <v>42552</v>
      </c>
      <c r="O142" s="58" t="s">
        <v>36</v>
      </c>
      <c r="P142" s="10" t="s">
        <v>889</v>
      </c>
      <c r="Q142" s="10" t="str">
        <f t="shared" ca="1" si="6"/>
        <v xml:space="preserve">10 NĂM 1 THÁNG 18 NGÀY </v>
      </c>
      <c r="R142" s="113" t="s">
        <v>890</v>
      </c>
      <c r="S142" s="33" t="str">
        <f>VLOOKUP(C142,Sheet5!$B$2:$G$253,6,0)</f>
        <v>092086009857</v>
      </c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43"/>
      <c r="AF142" s="43"/>
      <c r="AG142" s="50" t="s">
        <v>232</v>
      </c>
      <c r="AH142" s="44" t="s">
        <v>838</v>
      </c>
      <c r="AI142" s="50" t="s">
        <v>839</v>
      </c>
      <c r="AJ142" s="50"/>
      <c r="AK142" s="52"/>
      <c r="AL142" s="50" t="s">
        <v>156</v>
      </c>
      <c r="AM142" s="50"/>
      <c r="AN142" s="10" t="s">
        <v>886</v>
      </c>
      <c r="AO142" s="36">
        <f t="shared" ca="1" si="5"/>
        <v>39</v>
      </c>
    </row>
    <row r="143" spans="1:41" s="45" customFormat="1">
      <c r="A143" s="25">
        <f>IF(C143=0,"",SUBTOTAL(3,C$5:C143))</f>
        <v>139</v>
      </c>
      <c r="B143" s="109">
        <v>38</v>
      </c>
      <c r="C143" s="66" t="s">
        <v>894</v>
      </c>
      <c r="D143" s="27" t="str">
        <f>VLOOKUP(C143,Sheet4!$A$1:$B$300,2,0)</f>
        <v>9210018099</v>
      </c>
      <c r="E143" s="67" t="s">
        <v>895</v>
      </c>
      <c r="F143" s="697">
        <f>VLOOKUP(C143,'chuyển xếp 2024'!$C$5:$W$328,17,0)</f>
        <v>5739000</v>
      </c>
      <c r="G143" s="697">
        <f>VLOOKUP(C143,'chuyển xếp 2024'!$C$5:$W$328,19,0)</f>
        <v>0</v>
      </c>
      <c r="H143" s="67" t="s">
        <v>32</v>
      </c>
      <c r="I143" s="63" t="s">
        <v>33</v>
      </c>
      <c r="J143" s="63" t="s">
        <v>34</v>
      </c>
      <c r="K143" s="67"/>
      <c r="L143" s="46" t="s">
        <v>671</v>
      </c>
      <c r="M143" s="57">
        <v>29221</v>
      </c>
      <c r="N143" s="42">
        <v>42795</v>
      </c>
      <c r="O143" s="58" t="s">
        <v>36</v>
      </c>
      <c r="P143" s="10" t="s">
        <v>896</v>
      </c>
      <c r="Q143" s="10" t="str">
        <f t="shared" ca="1" si="6"/>
        <v xml:space="preserve">9 NĂM 5 THÁNG 18 NGÀY </v>
      </c>
      <c r="R143" s="114" t="s">
        <v>897</v>
      </c>
      <c r="S143" s="33" t="str">
        <f>VLOOKUP(C143,Sheet5!$B$2:$G$253,6,0)</f>
        <v>092080004589</v>
      </c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43">
        <v>41928</v>
      </c>
      <c r="AF143" s="43"/>
      <c r="AG143" s="50" t="s">
        <v>232</v>
      </c>
      <c r="AH143" s="44" t="s">
        <v>898</v>
      </c>
      <c r="AI143" s="50" t="s">
        <v>899</v>
      </c>
      <c r="AJ143" s="50"/>
      <c r="AK143" s="52"/>
      <c r="AL143" s="50" t="s">
        <v>156</v>
      </c>
      <c r="AM143" s="50"/>
      <c r="AN143" s="10" t="s">
        <v>886</v>
      </c>
      <c r="AO143" s="36">
        <f t="shared" ca="1" si="5"/>
        <v>46</v>
      </c>
    </row>
    <row r="144" spans="1:41" s="45" customFormat="1">
      <c r="A144" s="25">
        <f>IF(C144=0,"",SUBTOTAL(3,C$5:C144))</f>
        <v>140</v>
      </c>
      <c r="B144" s="109">
        <v>39</v>
      </c>
      <c r="C144" s="66" t="s">
        <v>903</v>
      </c>
      <c r="D144" s="27" t="str">
        <f>VLOOKUP(C144,Sheet4!$A$1:$B$300,2,0)</f>
        <v>9216023993</v>
      </c>
      <c r="E144" s="67" t="s">
        <v>904</v>
      </c>
      <c r="F144" s="697">
        <f>VLOOKUP(C144,'chuyển xếp 2024'!$C$5:$W$328,17,0)</f>
        <v>5739000</v>
      </c>
      <c r="G144" s="697">
        <f>VLOOKUP(C144,'chuyển xếp 2024'!$C$5:$W$328,19,0)</f>
        <v>0</v>
      </c>
      <c r="H144" s="63" t="s">
        <v>63</v>
      </c>
      <c r="I144" s="63" t="s">
        <v>33</v>
      </c>
      <c r="J144" s="63" t="s">
        <v>34</v>
      </c>
      <c r="K144" s="118"/>
      <c r="L144" s="46" t="s">
        <v>671</v>
      </c>
      <c r="M144" s="75">
        <v>30682</v>
      </c>
      <c r="N144" s="42">
        <v>42857</v>
      </c>
      <c r="O144" s="58" t="s">
        <v>36</v>
      </c>
      <c r="P144" s="10" t="s">
        <v>905</v>
      </c>
      <c r="Q144" s="10" t="str">
        <f t="shared" ca="1" si="6"/>
        <v xml:space="preserve">9 NĂM 3 THÁNG 17 NGÀY </v>
      </c>
      <c r="R144" s="114" t="s">
        <v>906</v>
      </c>
      <c r="S144" s="33" t="str">
        <f>VLOOKUP(C144,Sheet5!$B$2:$G$253,6,0)</f>
        <v>092184005012</v>
      </c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43">
        <v>41694</v>
      </c>
      <c r="AF144" s="43"/>
      <c r="AG144" s="50" t="s">
        <v>232</v>
      </c>
      <c r="AH144" s="44" t="s">
        <v>907</v>
      </c>
      <c r="AI144" s="50" t="s">
        <v>899</v>
      </c>
      <c r="AJ144" s="50"/>
      <c r="AK144" s="52"/>
      <c r="AL144" s="50" t="s">
        <v>156</v>
      </c>
      <c r="AM144" s="50"/>
      <c r="AN144" s="10" t="s">
        <v>908</v>
      </c>
      <c r="AO144" s="36">
        <f t="shared" ca="1" si="5"/>
        <v>42</v>
      </c>
    </row>
    <row r="145" spans="1:41" s="45" customFormat="1" ht="19.5" customHeight="1">
      <c r="A145" s="25">
        <f>IF(C145=0,"",SUBTOTAL(3,C$5:C145))</f>
        <v>141</v>
      </c>
      <c r="B145" s="109">
        <v>40</v>
      </c>
      <c r="C145" s="66" t="s">
        <v>909</v>
      </c>
      <c r="D145" s="27" t="str">
        <f>VLOOKUP(C145,Sheet4!$A$1:$B$300,2,0)</f>
        <v>9216023994</v>
      </c>
      <c r="E145" s="67" t="s">
        <v>910</v>
      </c>
      <c r="F145" s="697">
        <f>VLOOKUP(C145,'chuyển xếp 2024'!$C$5:$W$328,17,0)</f>
        <v>5739000</v>
      </c>
      <c r="G145" s="697">
        <f>VLOOKUP(C145,'chuyển xếp 2024'!$C$5:$W$328,19,0)</f>
        <v>0</v>
      </c>
      <c r="H145" s="63" t="s">
        <v>63</v>
      </c>
      <c r="I145" s="63" t="s">
        <v>33</v>
      </c>
      <c r="J145" s="63" t="s">
        <v>34</v>
      </c>
      <c r="K145" s="118"/>
      <c r="L145" s="46" t="s">
        <v>671</v>
      </c>
      <c r="M145" s="75">
        <v>35110</v>
      </c>
      <c r="N145" s="42">
        <v>42857</v>
      </c>
      <c r="O145" s="58" t="s">
        <v>36</v>
      </c>
      <c r="P145" s="10" t="s">
        <v>912</v>
      </c>
      <c r="Q145" s="10" t="str">
        <f t="shared" ca="1" si="6"/>
        <v xml:space="preserve">9 NĂM 3 THÁNG 17 NGÀY </v>
      </c>
      <c r="R145" s="54" t="s">
        <v>913</v>
      </c>
      <c r="S145" s="33" t="str">
        <f>VLOOKUP(C145,Sheet5!$B$2:$G$253,6,0)</f>
        <v>091196000015</v>
      </c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43">
        <v>42339</v>
      </c>
      <c r="AF145" s="43"/>
      <c r="AG145" s="50" t="s">
        <v>232</v>
      </c>
      <c r="AH145" s="44" t="s">
        <v>914</v>
      </c>
      <c r="AI145" s="71" t="s">
        <v>915</v>
      </c>
      <c r="AJ145" s="50"/>
      <c r="AK145" s="52"/>
      <c r="AL145" s="50" t="s">
        <v>156</v>
      </c>
      <c r="AM145" s="50"/>
      <c r="AN145" s="10" t="s">
        <v>908</v>
      </c>
      <c r="AO145" s="36">
        <f t="shared" ca="1" si="5"/>
        <v>30</v>
      </c>
    </row>
    <row r="146" spans="1:41" s="45" customFormat="1">
      <c r="A146" s="25">
        <f>IF(C146=0,"",SUBTOTAL(3,C$5:C146))</f>
        <v>142</v>
      </c>
      <c r="B146" s="109">
        <v>41</v>
      </c>
      <c r="C146" s="66" t="s">
        <v>916</v>
      </c>
      <c r="D146" s="27" t="str">
        <f>VLOOKUP(C146,Sheet4!$A$1:$B$300,2,0)</f>
        <v>8621439497</v>
      </c>
      <c r="E146" s="67" t="s">
        <v>917</v>
      </c>
      <c r="F146" s="697">
        <f>VLOOKUP(C146,'chuyển xếp 2024'!$C$5:$W$328,17,0)</f>
        <v>5739000</v>
      </c>
      <c r="G146" s="697">
        <f>VLOOKUP(C146,'chuyển xếp 2024'!$C$5:$W$328,19,0)</f>
        <v>0</v>
      </c>
      <c r="H146" s="67" t="s">
        <v>32</v>
      </c>
      <c r="I146" s="63" t="s">
        <v>33</v>
      </c>
      <c r="J146" s="63" t="s">
        <v>34</v>
      </c>
      <c r="K146" s="118"/>
      <c r="L146" s="46" t="s">
        <v>671</v>
      </c>
      <c r="M146" s="75">
        <v>30414</v>
      </c>
      <c r="N146" s="42">
        <v>43040</v>
      </c>
      <c r="O146" s="58" t="s">
        <v>36</v>
      </c>
      <c r="P146" s="10" t="s">
        <v>918</v>
      </c>
      <c r="Q146" s="10" t="str">
        <f t="shared" ca="1" si="6"/>
        <v xml:space="preserve">8 NĂM 9 THÁNG 18 NGÀY </v>
      </c>
      <c r="R146" s="33" t="s">
        <v>919</v>
      </c>
      <c r="S146" s="33" t="str">
        <f>VLOOKUP(C146,Sheet5!$B$2:$G$253,6,0)</f>
        <v>086083010078</v>
      </c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43"/>
      <c r="AF146" s="43"/>
      <c r="AG146" s="50" t="s">
        <v>232</v>
      </c>
      <c r="AH146" s="44" t="s">
        <v>920</v>
      </c>
      <c r="AI146" s="50" t="s">
        <v>921</v>
      </c>
      <c r="AJ146" s="50"/>
      <c r="AK146" s="52"/>
      <c r="AL146" s="50" t="s">
        <v>156</v>
      </c>
      <c r="AM146" s="50"/>
      <c r="AN146" s="10" t="s">
        <v>908</v>
      </c>
      <c r="AO146" s="36">
        <f t="shared" ca="1" si="5"/>
        <v>43</v>
      </c>
    </row>
    <row r="147" spans="1:41" s="45" customFormat="1" ht="21" customHeight="1">
      <c r="A147" s="25">
        <f>IF(C147=0,"",SUBTOTAL(3,C$5:C147))</f>
        <v>143</v>
      </c>
      <c r="B147" s="109">
        <v>42</v>
      </c>
      <c r="C147" s="66" t="s">
        <v>922</v>
      </c>
      <c r="D147" s="27" t="str">
        <f>VLOOKUP(C147,Sheet4!$A$1:$B$300,2,0)</f>
        <v>9222708768</v>
      </c>
      <c r="E147" s="67" t="s">
        <v>923</v>
      </c>
      <c r="F147" s="697">
        <f>VLOOKUP(C147,'chuyển xếp 2024'!$C$5:$W$328,17,0)</f>
        <v>5739000</v>
      </c>
      <c r="G147" s="697">
        <f>VLOOKUP(C147,'chuyển xếp 2024'!$C$5:$W$328,19,0)</f>
        <v>0</v>
      </c>
      <c r="H147" s="67" t="s">
        <v>32</v>
      </c>
      <c r="I147" s="63" t="s">
        <v>33</v>
      </c>
      <c r="J147" s="63" t="s">
        <v>34</v>
      </c>
      <c r="K147" s="118"/>
      <c r="L147" s="46" t="s">
        <v>671</v>
      </c>
      <c r="M147" s="75">
        <v>32289</v>
      </c>
      <c r="N147" s="42">
        <v>43040</v>
      </c>
      <c r="O147" s="58" t="s">
        <v>36</v>
      </c>
      <c r="P147" s="10" t="s">
        <v>924</v>
      </c>
      <c r="Q147" s="10" t="str">
        <f t="shared" ca="1" si="6"/>
        <v xml:space="preserve">8 NĂM 9 THÁNG 18 NGÀY </v>
      </c>
      <c r="R147" s="54" t="s">
        <v>925</v>
      </c>
      <c r="S147" s="33" t="str">
        <f>VLOOKUP(C147,Sheet5!$B$2:$G$253,6,0)</f>
        <v>092088003692</v>
      </c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43">
        <v>43129</v>
      </c>
      <c r="AF147" s="43"/>
      <c r="AG147" s="50" t="s">
        <v>232</v>
      </c>
      <c r="AH147" s="44" t="s">
        <v>742</v>
      </c>
      <c r="AI147" s="50" t="s">
        <v>926</v>
      </c>
      <c r="AJ147" s="50"/>
      <c r="AK147" s="52"/>
      <c r="AL147" s="50" t="s">
        <v>156</v>
      </c>
      <c r="AM147" s="50"/>
      <c r="AN147" s="10" t="s">
        <v>908</v>
      </c>
      <c r="AO147" s="36">
        <f t="shared" ca="1" si="5"/>
        <v>38</v>
      </c>
    </row>
    <row r="148" spans="1:41" s="45" customFormat="1">
      <c r="A148" s="25">
        <f>IF(C148=0,"",SUBTOTAL(3,C$5:C148))</f>
        <v>144</v>
      </c>
      <c r="B148" s="109">
        <v>43</v>
      </c>
      <c r="C148" s="66" t="s">
        <v>927</v>
      </c>
      <c r="D148" s="27" t="str">
        <f>VLOOKUP(C148,Sheet4!$A$1:$B$300,2,0)</f>
        <v>9222344590</v>
      </c>
      <c r="E148" s="67" t="s">
        <v>928</v>
      </c>
      <c r="F148" s="697">
        <f>VLOOKUP(C148,'chuyển xếp 2024'!$C$5:$W$328,17,0)</f>
        <v>5739000</v>
      </c>
      <c r="G148" s="697">
        <f>VLOOKUP(C148,'chuyển xếp 2024'!$C$5:$W$328,19,0)</f>
        <v>0</v>
      </c>
      <c r="H148" s="67" t="s">
        <v>32</v>
      </c>
      <c r="I148" s="63" t="s">
        <v>33</v>
      </c>
      <c r="J148" s="63" t="s">
        <v>34</v>
      </c>
      <c r="K148" s="118"/>
      <c r="L148" s="46" t="s">
        <v>671</v>
      </c>
      <c r="M148" s="75">
        <v>29952</v>
      </c>
      <c r="N148" s="42">
        <v>43040</v>
      </c>
      <c r="O148" s="58" t="s">
        <v>36</v>
      </c>
      <c r="P148" s="10" t="s">
        <v>929</v>
      </c>
      <c r="Q148" s="10" t="str">
        <f t="shared" ca="1" si="6"/>
        <v xml:space="preserve">8 NĂM 9 THÁNG 18 NGÀY </v>
      </c>
      <c r="R148" s="113" t="s">
        <v>930</v>
      </c>
      <c r="S148" s="33" t="str">
        <f>VLOOKUP(C148,Sheet5!$B$2:$G$253,6,0)</f>
        <v>092082005535</v>
      </c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43"/>
      <c r="AF148" s="43"/>
      <c r="AG148" s="50" t="s">
        <v>232</v>
      </c>
      <c r="AH148" s="44" t="s">
        <v>898</v>
      </c>
      <c r="AI148" s="50" t="s">
        <v>899</v>
      </c>
      <c r="AJ148" s="50"/>
      <c r="AK148" s="52"/>
      <c r="AL148" s="50" t="s">
        <v>156</v>
      </c>
      <c r="AM148" s="50"/>
      <c r="AN148" s="10" t="s">
        <v>908</v>
      </c>
      <c r="AO148" s="36">
        <f t="shared" ca="1" si="5"/>
        <v>44</v>
      </c>
    </row>
    <row r="149" spans="1:41" s="45" customFormat="1">
      <c r="A149" s="25">
        <f>IF(C149=0,"",SUBTOTAL(3,C$5:C149))</f>
        <v>145</v>
      </c>
      <c r="B149" s="109">
        <v>44</v>
      </c>
      <c r="C149" s="66" t="s">
        <v>931</v>
      </c>
      <c r="D149" s="27" t="str">
        <f>VLOOKUP(C149,Sheet4!$A$1:$B$300,2,0)</f>
        <v>8723924817</v>
      </c>
      <c r="E149" s="67" t="s">
        <v>932</v>
      </c>
      <c r="F149" s="697">
        <f>VLOOKUP(C149,'chuyển xếp 2024'!$C$5:$W$328,17,0)</f>
        <v>5739000</v>
      </c>
      <c r="G149" s="697">
        <f>VLOOKUP(C149,'chuyển xếp 2024'!$C$5:$W$328,19,0)</f>
        <v>0</v>
      </c>
      <c r="H149" s="67" t="s">
        <v>32</v>
      </c>
      <c r="I149" s="63" t="s">
        <v>33</v>
      </c>
      <c r="J149" s="63" t="s">
        <v>34</v>
      </c>
      <c r="K149" s="67"/>
      <c r="L149" s="46" t="s">
        <v>671</v>
      </c>
      <c r="M149" s="75">
        <v>32509</v>
      </c>
      <c r="N149" s="42">
        <v>43191</v>
      </c>
      <c r="O149" s="53" t="s">
        <v>933</v>
      </c>
      <c r="P149" s="10" t="s">
        <v>2510</v>
      </c>
      <c r="Q149" s="10" t="str">
        <f t="shared" ca="1" si="6"/>
        <v xml:space="preserve">8 NĂM 4 THÁNG 18 NGÀY </v>
      </c>
      <c r="R149" s="54" t="s">
        <v>934</v>
      </c>
      <c r="S149" s="33" t="str">
        <f>VLOOKUP(C149,Sheet5!$B$2:$G$253,6,0)</f>
        <v>087089001910</v>
      </c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43">
        <v>40449</v>
      </c>
      <c r="AF149" s="43"/>
      <c r="AG149" s="50" t="s">
        <v>232</v>
      </c>
      <c r="AH149" s="44" t="s">
        <v>935</v>
      </c>
      <c r="AI149" s="71" t="s">
        <v>936</v>
      </c>
      <c r="AJ149" s="50"/>
      <c r="AK149" s="52"/>
      <c r="AL149" s="68" t="s">
        <v>156</v>
      </c>
      <c r="AM149" s="68"/>
      <c r="AN149" s="10" t="s">
        <v>908</v>
      </c>
      <c r="AO149" s="36">
        <f t="shared" ca="1" si="5"/>
        <v>37</v>
      </c>
    </row>
    <row r="150" spans="1:41" s="45" customFormat="1">
      <c r="A150" s="25">
        <f>IF(C150=0,"",SUBTOTAL(3,C$5:C150))</f>
        <v>146</v>
      </c>
      <c r="B150" s="109">
        <v>45</v>
      </c>
      <c r="C150" s="69" t="s">
        <v>937</v>
      </c>
      <c r="D150" s="27" t="str">
        <f>VLOOKUP(C150,Sheet4!$A$1:$B$300,2,0)</f>
        <v>5496032574</v>
      </c>
      <c r="E150" s="98" t="s">
        <v>938</v>
      </c>
      <c r="F150" s="697" t="e">
        <f>VLOOKUP(C150,'chuyển xếp 2024'!$C$5:$W$328,17,0)</f>
        <v>#N/A</v>
      </c>
      <c r="G150" s="697" t="e">
        <f>VLOOKUP(C150,'chuyển xếp 2024'!$C$5:$W$328,19,0)</f>
        <v>#N/A</v>
      </c>
      <c r="H150" s="63" t="s">
        <v>63</v>
      </c>
      <c r="I150" s="63" t="s">
        <v>33</v>
      </c>
      <c r="J150" s="63" t="s">
        <v>34</v>
      </c>
      <c r="K150" s="67"/>
      <c r="L150" s="46" t="s">
        <v>671</v>
      </c>
      <c r="M150" s="106">
        <v>27756</v>
      </c>
      <c r="N150" s="42">
        <v>34426</v>
      </c>
      <c r="O150" s="53" t="s">
        <v>36</v>
      </c>
      <c r="P150" s="10" t="s">
        <v>939</v>
      </c>
      <c r="Q150" s="10" t="str">
        <f t="shared" ca="1" si="6"/>
        <v xml:space="preserve">32 NĂM 4 THÁNG 17 NGÀY </v>
      </c>
      <c r="R150" s="54">
        <v>361677676</v>
      </c>
      <c r="S150" s="33" t="str">
        <f>VLOOKUP(C150,Sheet5!$B$2:$G$253,6,0)</f>
        <v>092175002834</v>
      </c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43">
        <v>38164</v>
      </c>
      <c r="AF150" s="43"/>
      <c r="AG150" s="50" t="s">
        <v>232</v>
      </c>
      <c r="AH150" s="44" t="s">
        <v>724</v>
      </c>
      <c r="AI150" s="50" t="s">
        <v>940</v>
      </c>
      <c r="AJ150" s="50"/>
      <c r="AK150" s="52"/>
      <c r="AL150" s="50" t="s">
        <v>156</v>
      </c>
      <c r="AM150" s="50"/>
      <c r="AN150" s="10" t="s">
        <v>870</v>
      </c>
      <c r="AO150" s="36">
        <f t="shared" ca="1" si="5"/>
        <v>50</v>
      </c>
    </row>
    <row r="151" spans="1:41" s="45" customFormat="1">
      <c r="A151" s="25">
        <f>IF(C151=0,"",SUBTOTAL(3,C$5:C151))</f>
        <v>147</v>
      </c>
      <c r="B151" s="109">
        <v>46</v>
      </c>
      <c r="C151" s="69" t="s">
        <v>941</v>
      </c>
      <c r="D151" s="27" t="str">
        <f>VLOOKUP(C151,Sheet4!$A$1:$B$300,2,0)</f>
        <v>5404002328</v>
      </c>
      <c r="E151" s="98" t="s">
        <v>942</v>
      </c>
      <c r="F151" s="697">
        <f>VLOOKUP(C151,'chuyển xếp 2024'!$C$5:$W$328,17,0)</f>
        <v>6694000</v>
      </c>
      <c r="G151" s="697">
        <f>VLOOKUP(C151,'chuyển xếp 2024'!$C$5:$W$328,19,0)</f>
        <v>0</v>
      </c>
      <c r="H151" s="63" t="s">
        <v>63</v>
      </c>
      <c r="I151" s="63" t="s">
        <v>33</v>
      </c>
      <c r="J151" s="63" t="s">
        <v>34</v>
      </c>
      <c r="K151" s="67"/>
      <c r="L151" s="46" t="s">
        <v>671</v>
      </c>
      <c r="M151" s="106">
        <v>27885</v>
      </c>
      <c r="N151" s="42">
        <v>37803</v>
      </c>
      <c r="O151" s="53" t="s">
        <v>36</v>
      </c>
      <c r="P151" s="10" t="s">
        <v>943</v>
      </c>
      <c r="Q151" s="10" t="str">
        <f t="shared" ca="1" si="6"/>
        <v xml:space="preserve">23 NĂM 1 THÁNG 18 NGÀY </v>
      </c>
      <c r="R151" s="54">
        <v>183130486</v>
      </c>
      <c r="S151" s="33" t="str">
        <f>VLOOKUP(C151,Sheet5!$B$2:$G$253,6,0)</f>
        <v>042176011592</v>
      </c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43">
        <v>35338</v>
      </c>
      <c r="AF151" s="43"/>
      <c r="AG151" s="50" t="s">
        <v>232</v>
      </c>
      <c r="AH151" s="44" t="s">
        <v>750</v>
      </c>
      <c r="AI151" s="50" t="s">
        <v>944</v>
      </c>
      <c r="AJ151" s="50"/>
      <c r="AK151" s="52"/>
      <c r="AL151" s="50" t="s">
        <v>156</v>
      </c>
      <c r="AM151" s="50"/>
      <c r="AN151" s="10" t="s">
        <v>870</v>
      </c>
      <c r="AO151" s="36">
        <f t="shared" ca="1" si="5"/>
        <v>50</v>
      </c>
    </row>
    <row r="152" spans="1:41" s="45" customFormat="1">
      <c r="A152" s="25">
        <f>IF(C152=0,"",SUBTOTAL(3,C$5:C152))</f>
        <v>148</v>
      </c>
      <c r="B152" s="109">
        <v>47</v>
      </c>
      <c r="C152" s="69" t="s">
        <v>945</v>
      </c>
      <c r="D152" s="27" t="str">
        <f>VLOOKUP(C152,Sheet4!$A$1:$B$300,2,0)</f>
        <v>6506006797</v>
      </c>
      <c r="E152" s="98" t="s">
        <v>946</v>
      </c>
      <c r="F152" s="697">
        <f>VLOOKUP(C152,'chuyển xếp 2024'!$C$5:$W$328,17,0)</f>
        <v>6694000</v>
      </c>
      <c r="G152" s="697">
        <f>VLOOKUP(C152,'chuyển xếp 2024'!$C$5:$W$328,19,0)</f>
        <v>0</v>
      </c>
      <c r="H152" s="63" t="s">
        <v>63</v>
      </c>
      <c r="I152" s="63" t="s">
        <v>33</v>
      </c>
      <c r="J152" s="63" t="s">
        <v>34</v>
      </c>
      <c r="K152" s="67"/>
      <c r="L152" s="46" t="s">
        <v>671</v>
      </c>
      <c r="M152" s="106">
        <v>28495</v>
      </c>
      <c r="N152" s="42">
        <v>38768</v>
      </c>
      <c r="O152" s="53" t="s">
        <v>36</v>
      </c>
      <c r="P152" s="10" t="s">
        <v>947</v>
      </c>
      <c r="Q152" s="10" t="str">
        <f t="shared" ca="1" si="6"/>
        <v xml:space="preserve">20 NĂM 5 THÁNG 30 NGÀY </v>
      </c>
      <c r="R152" s="54">
        <v>183134107</v>
      </c>
      <c r="S152" s="33" t="str">
        <f>VLOOKUP(C152,Sheet5!$B$2:$G$253,6,0)</f>
        <v>042178000304</v>
      </c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43">
        <v>35071</v>
      </c>
      <c r="AF152" s="43"/>
      <c r="AG152" s="50" t="s">
        <v>232</v>
      </c>
      <c r="AH152" s="44" t="s">
        <v>948</v>
      </c>
      <c r="AI152" s="50" t="s">
        <v>949</v>
      </c>
      <c r="AJ152" s="50"/>
      <c r="AK152" s="52"/>
      <c r="AL152" s="50" t="s">
        <v>156</v>
      </c>
      <c r="AM152" s="50"/>
      <c r="AN152" s="10" t="s">
        <v>870</v>
      </c>
      <c r="AO152" s="36">
        <f t="shared" ca="1" si="5"/>
        <v>48</v>
      </c>
    </row>
    <row r="153" spans="1:41" s="45" customFormat="1">
      <c r="A153" s="25">
        <f>IF(C153=0,"",SUBTOTAL(3,C$5:C153))</f>
        <v>149</v>
      </c>
      <c r="B153" s="109">
        <v>48</v>
      </c>
      <c r="C153" s="69" t="s">
        <v>950</v>
      </c>
      <c r="D153" s="27" t="str">
        <f>VLOOKUP(C153,Sheet4!$A$1:$B$300,2,0)</f>
        <v>9209021583</v>
      </c>
      <c r="E153" s="98" t="s">
        <v>951</v>
      </c>
      <c r="F153" s="697">
        <f>VLOOKUP(C153,'chuyển xếp 2024'!$C$5:$W$328,17,0)</f>
        <v>6694000</v>
      </c>
      <c r="G153" s="697">
        <f>VLOOKUP(C153,'chuyển xếp 2024'!$C$5:$W$328,19,0)</f>
        <v>0</v>
      </c>
      <c r="H153" s="63" t="s">
        <v>63</v>
      </c>
      <c r="I153" s="63" t="s">
        <v>33</v>
      </c>
      <c r="J153" s="63" t="s">
        <v>134</v>
      </c>
      <c r="K153" s="67"/>
      <c r="L153" s="46" t="s">
        <v>671</v>
      </c>
      <c r="M153" s="106">
        <v>28126</v>
      </c>
      <c r="N153" s="42">
        <v>40118</v>
      </c>
      <c r="O153" s="53" t="s">
        <v>36</v>
      </c>
      <c r="P153" s="10" t="s">
        <v>952</v>
      </c>
      <c r="Q153" s="10" t="str">
        <f t="shared" ca="1" si="6"/>
        <v xml:space="preserve">16 NĂM 9 THÁNG 18 NGÀY </v>
      </c>
      <c r="R153" s="54">
        <v>361697892</v>
      </c>
      <c r="S153" s="33" t="str">
        <f>VLOOKUP(C153,Sheet5!$B$2:$G$253,6,0)</f>
        <v>092177011505</v>
      </c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43">
        <v>38687</v>
      </c>
      <c r="AF153" s="43"/>
      <c r="AG153" s="50" t="s">
        <v>232</v>
      </c>
      <c r="AH153" s="44" t="s">
        <v>708</v>
      </c>
      <c r="AI153" s="50" t="s">
        <v>953</v>
      </c>
      <c r="AJ153" s="50"/>
      <c r="AK153" s="52"/>
      <c r="AL153" s="50" t="s">
        <v>156</v>
      </c>
      <c r="AM153" s="50"/>
      <c r="AN153" s="10" t="s">
        <v>870</v>
      </c>
      <c r="AO153" s="36">
        <f t="shared" ca="1" si="5"/>
        <v>49</v>
      </c>
    </row>
    <row r="154" spans="1:41" s="45" customFormat="1">
      <c r="A154" s="25">
        <f>IF(C154=0,"",SUBTOTAL(3,C$5:C154))</f>
        <v>150</v>
      </c>
      <c r="B154" s="109">
        <v>49</v>
      </c>
      <c r="C154" s="69" t="s">
        <v>954</v>
      </c>
      <c r="D154" s="27" t="str">
        <f>VLOOKUP(C154,Sheet4!$A$1:$B$300,2,0)</f>
        <v>5496032492</v>
      </c>
      <c r="E154" s="98" t="s">
        <v>955</v>
      </c>
      <c r="F154" s="697">
        <f>VLOOKUP(C154,'chuyển xếp 2024'!$C$5:$W$328,17,0)</f>
        <v>7230000</v>
      </c>
      <c r="G154" s="697">
        <f>VLOOKUP(C154,'chuyển xếp 2024'!$C$5:$W$328,19,0)</f>
        <v>0</v>
      </c>
      <c r="H154" s="67" t="s">
        <v>32</v>
      </c>
      <c r="I154" s="63" t="s">
        <v>33</v>
      </c>
      <c r="J154" s="63" t="s">
        <v>34</v>
      </c>
      <c r="K154" s="67"/>
      <c r="L154" s="46" t="s">
        <v>671</v>
      </c>
      <c r="M154" s="106">
        <v>27395</v>
      </c>
      <c r="N154" s="42">
        <v>34516</v>
      </c>
      <c r="O154" s="53" t="s">
        <v>36</v>
      </c>
      <c r="P154" s="10" t="s">
        <v>956</v>
      </c>
      <c r="Q154" s="10" t="str">
        <f t="shared" ca="1" si="6"/>
        <v xml:space="preserve">32 NĂM 1 THÁNG 18 NGÀY </v>
      </c>
      <c r="R154" s="54">
        <v>361534646</v>
      </c>
      <c r="S154" s="33" t="str">
        <f>VLOOKUP(C154,Sheet5!$B$2:$G$253,6,0)</f>
        <v>093075006597</v>
      </c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43">
        <v>40828</v>
      </c>
      <c r="AF154" s="43"/>
      <c r="AG154" s="50" t="s">
        <v>232</v>
      </c>
      <c r="AH154" s="44" t="s">
        <v>957</v>
      </c>
      <c r="AI154" s="50" t="s">
        <v>958</v>
      </c>
      <c r="AJ154" s="50"/>
      <c r="AK154" s="52"/>
      <c r="AL154" s="50" t="s">
        <v>156</v>
      </c>
      <c r="AM154" s="50"/>
      <c r="AN154" s="10" t="s">
        <v>870</v>
      </c>
      <c r="AO154" s="36">
        <f t="shared" ca="1" si="5"/>
        <v>51</v>
      </c>
    </row>
    <row r="155" spans="1:41" s="45" customFormat="1">
      <c r="A155" s="25">
        <f>IF(C155=0,"",SUBTOTAL(3,C$5:C155))</f>
        <v>151</v>
      </c>
      <c r="B155" s="109">
        <v>50</v>
      </c>
      <c r="C155" s="69" t="s">
        <v>963</v>
      </c>
      <c r="D155" s="27" t="str">
        <f>VLOOKUP(C155,Sheet4!$A$1:$B$300,2,0)</f>
        <v>9208016228</v>
      </c>
      <c r="E155" s="98" t="s">
        <v>964</v>
      </c>
      <c r="F155" s="697">
        <f>VLOOKUP(C155,'chuyển xếp 2024'!$C$5:$W$328,17,0)</f>
        <v>6694000</v>
      </c>
      <c r="G155" s="697">
        <f>VLOOKUP(C155,'chuyển xếp 2024'!$C$5:$W$328,19,0)</f>
        <v>0</v>
      </c>
      <c r="H155" s="63" t="s">
        <v>63</v>
      </c>
      <c r="I155" s="63" t="s">
        <v>33</v>
      </c>
      <c r="J155" s="63" t="s">
        <v>34</v>
      </c>
      <c r="K155" s="67"/>
      <c r="L155" s="46" t="s">
        <v>671</v>
      </c>
      <c r="M155" s="106">
        <v>29299</v>
      </c>
      <c r="N155" s="42">
        <v>39188</v>
      </c>
      <c r="O155" s="53" t="s">
        <v>36</v>
      </c>
      <c r="P155" s="10" t="s">
        <v>965</v>
      </c>
      <c r="Q155" s="10" t="str">
        <f t="shared" ca="1" si="6"/>
        <v xml:space="preserve">19 NĂM 4 THÁNG 3 NGÀY </v>
      </c>
      <c r="R155" s="54">
        <v>331283292</v>
      </c>
      <c r="S155" s="33" t="str">
        <f>VLOOKUP(C155,Sheet5!$B$2:$G$253,6,0)</f>
        <v>086180000012</v>
      </c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43">
        <v>35604</v>
      </c>
      <c r="AF155" s="43"/>
      <c r="AG155" s="50" t="s">
        <v>232</v>
      </c>
      <c r="AH155" s="44" t="s">
        <v>966</v>
      </c>
      <c r="AI155" s="50" t="s">
        <v>962</v>
      </c>
      <c r="AJ155" s="50"/>
      <c r="AK155" s="52"/>
      <c r="AL155" s="50" t="s">
        <v>156</v>
      </c>
      <c r="AM155" s="50"/>
      <c r="AN155" s="10" t="s">
        <v>870</v>
      </c>
      <c r="AO155" s="36">
        <f t="shared" ca="1" si="5"/>
        <v>46</v>
      </c>
    </row>
    <row r="156" spans="1:41" s="45" customFormat="1">
      <c r="A156" s="25">
        <f>IF(C156=0,"",SUBTOTAL(3,C$5:C156))</f>
        <v>152</v>
      </c>
      <c r="B156" s="109">
        <v>51</v>
      </c>
      <c r="C156" s="69" t="s">
        <v>968</v>
      </c>
      <c r="D156" s="27" t="str">
        <f>VLOOKUP(C156,Sheet4!$A$1:$B$300,2,0)</f>
        <v>9208016248</v>
      </c>
      <c r="E156" s="98" t="s">
        <v>969</v>
      </c>
      <c r="F156" s="697">
        <f>VLOOKUP(C156,'chuyển xếp 2024'!$C$5:$W$328,17,0)</f>
        <v>6694000</v>
      </c>
      <c r="G156" s="697">
        <f>VLOOKUP(C156,'chuyển xếp 2024'!$C$5:$W$328,19,0)</f>
        <v>0</v>
      </c>
      <c r="H156" s="67" t="s">
        <v>32</v>
      </c>
      <c r="I156" s="63" t="s">
        <v>33</v>
      </c>
      <c r="J156" s="63" t="s">
        <v>34</v>
      </c>
      <c r="K156" s="67"/>
      <c r="L156" s="46" t="s">
        <v>671</v>
      </c>
      <c r="M156" s="106">
        <v>29192</v>
      </c>
      <c r="N156" s="42">
        <v>39188</v>
      </c>
      <c r="O156" s="53" t="s">
        <v>36</v>
      </c>
      <c r="P156" s="10" t="s">
        <v>970</v>
      </c>
      <c r="Q156" s="10" t="str">
        <f t="shared" ca="1" si="6"/>
        <v xml:space="preserve">19 NĂM 4 THÁNG 3 NGÀY </v>
      </c>
      <c r="R156" s="54">
        <v>361738776</v>
      </c>
      <c r="S156" s="33" t="str">
        <f>VLOOKUP(C156,Sheet5!$B$2:$G$253,6,0)</f>
        <v>092079007931</v>
      </c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43">
        <v>39057</v>
      </c>
      <c r="AF156" s="43"/>
      <c r="AG156" s="50" t="s">
        <v>232</v>
      </c>
      <c r="AH156" s="44" t="s">
        <v>812</v>
      </c>
      <c r="AI156" s="50" t="s">
        <v>971</v>
      </c>
      <c r="AJ156" s="50"/>
      <c r="AK156" s="52"/>
      <c r="AL156" s="50" t="s">
        <v>156</v>
      </c>
      <c r="AM156" s="50"/>
      <c r="AN156" s="10" t="s">
        <v>870</v>
      </c>
      <c r="AO156" s="36">
        <f t="shared" ca="1" si="5"/>
        <v>46</v>
      </c>
    </row>
    <row r="157" spans="1:41" s="45" customFormat="1">
      <c r="A157" s="25">
        <f>IF(C157=0,"",SUBTOTAL(3,C$5:C157))</f>
        <v>153</v>
      </c>
      <c r="B157" s="109">
        <v>52</v>
      </c>
      <c r="C157" s="69" t="s">
        <v>972</v>
      </c>
      <c r="D157" s="27" t="str">
        <f>VLOOKUP(C157,Sheet4!$A$1:$B$300,2,0)</f>
        <v>9208016249</v>
      </c>
      <c r="E157" s="98" t="s">
        <v>973</v>
      </c>
      <c r="F157" s="697">
        <f>VLOOKUP(C157,'chuyển xếp 2024'!$C$5:$W$328,17,0)</f>
        <v>6694000</v>
      </c>
      <c r="G157" s="697">
        <f>VLOOKUP(C157,'chuyển xếp 2024'!$C$5:$W$328,19,0)</f>
        <v>0</v>
      </c>
      <c r="H157" s="67" t="s">
        <v>32</v>
      </c>
      <c r="I157" s="63" t="s">
        <v>33</v>
      </c>
      <c r="J157" s="63" t="s">
        <v>34</v>
      </c>
      <c r="K157" s="67"/>
      <c r="L157" s="46" t="s">
        <v>671</v>
      </c>
      <c r="M157" s="106">
        <v>29641</v>
      </c>
      <c r="N157" s="42">
        <v>39188</v>
      </c>
      <c r="O157" s="53" t="s">
        <v>36</v>
      </c>
      <c r="P157" s="10" t="s">
        <v>974</v>
      </c>
      <c r="Q157" s="10" t="str">
        <f t="shared" ca="1" si="6"/>
        <v xml:space="preserve">19 NĂM 4 THÁNG 3 NGÀY </v>
      </c>
      <c r="R157" s="54">
        <v>362062822</v>
      </c>
      <c r="S157" s="33" t="str">
        <f>VLOOKUP(C157,Sheet5!$B$2:$G$253,6,0)</f>
        <v>092081015650</v>
      </c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43">
        <v>37201</v>
      </c>
      <c r="AF157" s="43"/>
      <c r="AG157" s="50" t="s">
        <v>232</v>
      </c>
      <c r="AH157" s="44" t="s">
        <v>724</v>
      </c>
      <c r="AI157" s="50" t="s">
        <v>975</v>
      </c>
      <c r="AJ157" s="50"/>
      <c r="AK157" s="52"/>
      <c r="AL157" s="50" t="s">
        <v>156</v>
      </c>
      <c r="AM157" s="50"/>
      <c r="AN157" s="10" t="s">
        <v>870</v>
      </c>
      <c r="AO157" s="36">
        <f t="shared" ca="1" si="5"/>
        <v>45</v>
      </c>
    </row>
    <row r="158" spans="1:41" s="430" customFormat="1">
      <c r="A158" s="25">
        <f>IF(C158=0,"",SUBTOTAL(3,C$5:C158))</f>
        <v>154</v>
      </c>
      <c r="B158" s="109">
        <v>53</v>
      </c>
      <c r="C158" s="772" t="s">
        <v>976</v>
      </c>
      <c r="D158" s="421" t="str">
        <f>VLOOKUP(C158,Sheet4!$A$1:$B$300,2,0)</f>
        <v>9208010005</v>
      </c>
      <c r="E158" s="98" t="s">
        <v>977</v>
      </c>
      <c r="F158" s="766">
        <f>VLOOKUP(C158,'chuyển xếp 2024'!$C$5:$W$328,17,0)</f>
        <v>6694000</v>
      </c>
      <c r="G158" s="766">
        <f>VLOOKUP(C158,'chuyển xếp 2024'!$C$5:$W$328,19,0)</f>
        <v>0</v>
      </c>
      <c r="H158" s="423" t="s">
        <v>32</v>
      </c>
      <c r="I158" s="424" t="s">
        <v>33</v>
      </c>
      <c r="J158" s="424" t="s">
        <v>978</v>
      </c>
      <c r="K158" s="423"/>
      <c r="L158" s="443" t="s">
        <v>671</v>
      </c>
      <c r="M158" s="444" t="s">
        <v>350</v>
      </c>
      <c r="N158" s="441">
        <v>39539</v>
      </c>
      <c r="O158" s="423" t="s">
        <v>36</v>
      </c>
      <c r="P158" s="427" t="s">
        <v>979</v>
      </c>
      <c r="Q158" s="427" t="str">
        <f t="shared" ca="1" si="6"/>
        <v xml:space="preserve">18 NĂM 4 THÁNG 18 NGÀY </v>
      </c>
      <c r="R158" s="445">
        <v>361493409</v>
      </c>
      <c r="S158" s="428" t="str">
        <f>VLOOKUP(C158,Sheet5!$B$2:$G$253,6,0)</f>
        <v>092073001045</v>
      </c>
      <c r="T158" s="428"/>
      <c r="U158" s="428"/>
      <c r="V158" s="428"/>
      <c r="W158" s="428"/>
      <c r="X158" s="428"/>
      <c r="Y158" s="428"/>
      <c r="Z158" s="428"/>
      <c r="AA158" s="428"/>
      <c r="AB158" s="428"/>
      <c r="AC158" s="428"/>
      <c r="AD158" s="428"/>
      <c r="AE158" s="425">
        <v>32868</v>
      </c>
      <c r="AF158" s="425"/>
      <c r="AG158" s="443" t="s">
        <v>232</v>
      </c>
      <c r="AH158" s="429" t="s">
        <v>831</v>
      </c>
      <c r="AI158" s="443" t="s">
        <v>980</v>
      </c>
      <c r="AJ158" s="443"/>
      <c r="AK158" s="422"/>
      <c r="AL158" s="443" t="s">
        <v>156</v>
      </c>
      <c r="AM158" s="443"/>
      <c r="AN158" s="427" t="s">
        <v>676</v>
      </c>
      <c r="AO158" s="644">
        <f t="shared" ca="1" si="5"/>
        <v>53</v>
      </c>
    </row>
    <row r="159" spans="1:41" s="45" customFormat="1">
      <c r="A159" s="25">
        <f>IF(C159=0,"",SUBTOTAL(3,C$5:C159))</f>
        <v>155</v>
      </c>
      <c r="B159" s="109">
        <v>55</v>
      </c>
      <c r="C159" s="69" t="s">
        <v>990</v>
      </c>
      <c r="D159" s="27" t="str">
        <f>VLOOKUP(C159,Sheet4!$A$1:$B$300,2,0)</f>
        <v>9209021588</v>
      </c>
      <c r="E159" s="98" t="s">
        <v>991</v>
      </c>
      <c r="F159" s="697">
        <f>VLOOKUP(C159,'chuyển xếp 2024'!$C$5:$W$328,17,0)</f>
        <v>5739000</v>
      </c>
      <c r="G159" s="697">
        <f>VLOOKUP(C159,'chuyển xếp 2024'!$C$5:$W$328,19,0)</f>
        <v>0</v>
      </c>
      <c r="H159" s="67" t="s">
        <v>32</v>
      </c>
      <c r="I159" s="63" t="s">
        <v>33</v>
      </c>
      <c r="J159" s="63" t="s">
        <v>700</v>
      </c>
      <c r="K159" s="67"/>
      <c r="L159" s="46" t="s">
        <v>671</v>
      </c>
      <c r="M159" s="106">
        <v>28406</v>
      </c>
      <c r="N159" s="42">
        <v>40087</v>
      </c>
      <c r="O159" s="53" t="s">
        <v>36</v>
      </c>
      <c r="P159" s="10" t="s">
        <v>992</v>
      </c>
      <c r="Q159" s="10" t="str">
        <f t="shared" ca="1" si="6"/>
        <v xml:space="preserve">16 NĂM 10 THÁNG 18 NGÀY </v>
      </c>
      <c r="R159" s="54">
        <v>362122597</v>
      </c>
      <c r="S159" s="33" t="str">
        <f>VLOOKUP(C159,Sheet5!$B$2:$G$253,6,0)</f>
        <v>092077002679</v>
      </c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43">
        <v>37371</v>
      </c>
      <c r="AF159" s="43"/>
      <c r="AG159" s="50" t="s">
        <v>232</v>
      </c>
      <c r="AH159" s="44" t="s">
        <v>724</v>
      </c>
      <c r="AI159" s="50" t="s">
        <v>993</v>
      </c>
      <c r="AJ159" s="50"/>
      <c r="AK159" s="52"/>
      <c r="AL159" s="50" t="s">
        <v>156</v>
      </c>
      <c r="AM159" s="50"/>
      <c r="AN159" s="10" t="s">
        <v>203</v>
      </c>
      <c r="AO159" s="36">
        <f t="shared" ca="1" si="5"/>
        <v>48</v>
      </c>
    </row>
    <row r="160" spans="1:41" s="45" customFormat="1">
      <c r="A160" s="25">
        <f>IF(C160=0,"",SUBTOTAL(3,C$5:C160))</f>
        <v>156</v>
      </c>
      <c r="B160" s="109">
        <v>56</v>
      </c>
      <c r="C160" s="69" t="s">
        <v>999</v>
      </c>
      <c r="D160" s="27" t="str">
        <f>VLOOKUP(C160,Sheet4!$A$1:$B$300,2,0)</f>
        <v>9213007216</v>
      </c>
      <c r="E160" s="98" t="s">
        <v>1000</v>
      </c>
      <c r="F160" s="697">
        <f>VLOOKUP(C160,'chuyển xếp 2024'!$C$5:$W$328,17,0)</f>
        <v>5739000</v>
      </c>
      <c r="G160" s="697">
        <f>VLOOKUP(C160,'chuyển xếp 2024'!$C$5:$W$328,19,0)</f>
        <v>0</v>
      </c>
      <c r="H160" s="67" t="s">
        <v>32</v>
      </c>
      <c r="I160" s="63" t="s">
        <v>33</v>
      </c>
      <c r="J160" s="63" t="s">
        <v>34</v>
      </c>
      <c r="K160" s="67"/>
      <c r="L160" s="46" t="s">
        <v>671</v>
      </c>
      <c r="M160" s="106" t="s">
        <v>1001</v>
      </c>
      <c r="N160" s="42">
        <v>41366</v>
      </c>
      <c r="O160" s="53" t="s">
        <v>36</v>
      </c>
      <c r="P160" s="10" t="s">
        <v>1002</v>
      </c>
      <c r="Q160" s="10" t="str">
        <f t="shared" ca="1" si="6"/>
        <v xml:space="preserve">13 NĂM 4 THÁNG 17 NGÀY </v>
      </c>
      <c r="R160" s="54">
        <v>361625247</v>
      </c>
      <c r="S160" s="33" t="str">
        <f>VLOOKUP(C160,Sheet5!$B$2:$G$253,6,0)</f>
        <v>092077002034</v>
      </c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43">
        <v>40388</v>
      </c>
      <c r="AF160" s="43"/>
      <c r="AG160" s="50" t="s">
        <v>232</v>
      </c>
      <c r="AH160" s="44" t="s">
        <v>708</v>
      </c>
      <c r="AI160" s="50" t="s">
        <v>987</v>
      </c>
      <c r="AJ160" s="50"/>
      <c r="AK160" s="52"/>
      <c r="AL160" s="50" t="s">
        <v>156</v>
      </c>
      <c r="AM160" s="50"/>
      <c r="AN160" s="10" t="s">
        <v>203</v>
      </c>
      <c r="AO160" s="36">
        <f t="shared" ca="1" si="5"/>
        <v>49</v>
      </c>
    </row>
    <row r="161" spans="1:41" s="45" customFormat="1" ht="17.25" customHeight="1">
      <c r="A161" s="25">
        <f>IF(C161=0,"",SUBTOTAL(3,C$5:C161))</f>
        <v>157</v>
      </c>
      <c r="B161" s="109">
        <v>57</v>
      </c>
      <c r="C161" s="69" t="s">
        <v>1003</v>
      </c>
      <c r="D161" s="27" t="str">
        <f>VLOOKUP(C161,Sheet4!$A$1:$B$300,2,0)</f>
        <v>9213007218</v>
      </c>
      <c r="E161" s="98" t="s">
        <v>1004</v>
      </c>
      <c r="F161" s="697">
        <f>VLOOKUP(C161,'chuyển xếp 2024'!$C$5:$W$328,17,0)</f>
        <v>5739000</v>
      </c>
      <c r="G161" s="697">
        <f>VLOOKUP(C161,'chuyển xếp 2024'!$C$5:$W$328,19,0)</f>
        <v>0</v>
      </c>
      <c r="H161" s="67" t="s">
        <v>32</v>
      </c>
      <c r="I161" s="63" t="s">
        <v>33</v>
      </c>
      <c r="J161" s="63" t="s">
        <v>34</v>
      </c>
      <c r="K161" s="67"/>
      <c r="L161" s="46" t="s">
        <v>671</v>
      </c>
      <c r="M161" s="106">
        <v>32501</v>
      </c>
      <c r="N161" s="42">
        <v>41366</v>
      </c>
      <c r="O161" s="53" t="s">
        <v>36</v>
      </c>
      <c r="P161" s="10" t="s">
        <v>1005</v>
      </c>
      <c r="Q161" s="10" t="str">
        <f t="shared" ca="1" si="6"/>
        <v xml:space="preserve">13 NĂM 4 THÁNG 17 NGÀY </v>
      </c>
      <c r="R161" s="54" t="s">
        <v>1006</v>
      </c>
      <c r="S161" s="33" t="str">
        <f>VLOOKUP(C161,Sheet5!$B$2:$G$253,6,0)</f>
        <v>092088000530</v>
      </c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43">
        <v>42263</v>
      </c>
      <c r="AF161" s="43"/>
      <c r="AG161" s="50" t="s">
        <v>232</v>
      </c>
      <c r="AH161" s="44" t="s">
        <v>838</v>
      </c>
      <c r="AI161" s="50" t="s">
        <v>1007</v>
      </c>
      <c r="AJ161" s="50"/>
      <c r="AK161" s="52"/>
      <c r="AL161" s="50" t="s">
        <v>93</v>
      </c>
      <c r="AM161" s="50" t="s">
        <v>768</v>
      </c>
      <c r="AN161" s="10" t="s">
        <v>203</v>
      </c>
      <c r="AO161" s="36">
        <f t="shared" ca="1" si="5"/>
        <v>37</v>
      </c>
    </row>
    <row r="162" spans="1:41" s="45" customFormat="1">
      <c r="A162" s="25">
        <f>IF(C162=0,"",SUBTOTAL(3,C$5:C162))</f>
        <v>158</v>
      </c>
      <c r="B162" s="109">
        <v>58</v>
      </c>
      <c r="C162" s="69" t="s">
        <v>1008</v>
      </c>
      <c r="D162" s="27" t="str">
        <f>VLOOKUP(C162,Sheet4!$A$1:$B$300,2,0)</f>
        <v>9213007222</v>
      </c>
      <c r="E162" s="98" t="s">
        <v>1009</v>
      </c>
      <c r="F162" s="697">
        <f>VLOOKUP(C162,'chuyển xếp 2024'!$C$5:$W$328,17,0)</f>
        <v>5739000</v>
      </c>
      <c r="G162" s="697">
        <f>VLOOKUP(C162,'chuyển xếp 2024'!$C$5:$W$328,19,0)</f>
        <v>0</v>
      </c>
      <c r="H162" s="67" t="s">
        <v>32</v>
      </c>
      <c r="I162" s="63" t="s">
        <v>33</v>
      </c>
      <c r="J162" s="63" t="s">
        <v>34</v>
      </c>
      <c r="K162" s="67"/>
      <c r="L162" s="46" t="s">
        <v>671</v>
      </c>
      <c r="M162" s="106" t="s">
        <v>771</v>
      </c>
      <c r="N162" s="42">
        <v>41366</v>
      </c>
      <c r="O162" s="53" t="s">
        <v>36</v>
      </c>
      <c r="P162" s="10" t="s">
        <v>1010</v>
      </c>
      <c r="Q162" s="10" t="str">
        <f t="shared" ca="1" si="6"/>
        <v xml:space="preserve">13 NĂM 4 THÁNG 17 NGÀY </v>
      </c>
      <c r="R162" s="54">
        <v>362397913</v>
      </c>
      <c r="S162" s="33" t="str">
        <f>VLOOKUP(C162,Sheet5!$B$2:$G$253,6,0)</f>
        <v>092079009739</v>
      </c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43">
        <v>40285</v>
      </c>
      <c r="AF162" s="43"/>
      <c r="AG162" s="50" t="s">
        <v>232</v>
      </c>
      <c r="AH162" s="44" t="s">
        <v>745</v>
      </c>
      <c r="AI162" s="50" t="s">
        <v>1011</v>
      </c>
      <c r="AJ162" s="50"/>
      <c r="AK162" s="52"/>
      <c r="AL162" s="50" t="s">
        <v>156</v>
      </c>
      <c r="AM162" s="50"/>
      <c r="AN162" s="10" t="s">
        <v>203</v>
      </c>
      <c r="AO162" s="36">
        <f t="shared" ca="1" si="5"/>
        <v>47</v>
      </c>
    </row>
    <row r="163" spans="1:41" s="45" customFormat="1">
      <c r="A163" s="25">
        <f>IF(C163=0,"",SUBTOTAL(3,C$5:C163))</f>
        <v>159</v>
      </c>
      <c r="B163" s="109">
        <v>59</v>
      </c>
      <c r="C163" s="66" t="s">
        <v>1014</v>
      </c>
      <c r="D163" s="27" t="str">
        <f>VLOOKUP(C163,Sheet4!$A$1:$B$300,2,0)</f>
        <v>9214005759</v>
      </c>
      <c r="E163" s="67" t="s">
        <v>1015</v>
      </c>
      <c r="F163" s="697">
        <f>VLOOKUP(C163,'chuyển xếp 2024'!$C$5:$W$328,17,0)</f>
        <v>5739000</v>
      </c>
      <c r="G163" s="697">
        <f>VLOOKUP(C163,'chuyển xếp 2024'!$C$5:$W$328,19,0)</f>
        <v>0</v>
      </c>
      <c r="H163" s="67" t="s">
        <v>32</v>
      </c>
      <c r="I163" s="63" t="s">
        <v>33</v>
      </c>
      <c r="J163" s="63" t="s">
        <v>34</v>
      </c>
      <c r="K163" s="67"/>
      <c r="L163" s="46" t="s">
        <v>671</v>
      </c>
      <c r="M163" s="106">
        <v>29375</v>
      </c>
      <c r="N163" s="42">
        <v>41761</v>
      </c>
      <c r="O163" s="53" t="s">
        <v>36</v>
      </c>
      <c r="P163" s="10" t="s">
        <v>1016</v>
      </c>
      <c r="Q163" s="10" t="str">
        <f t="shared" ca="1" si="6"/>
        <v xml:space="preserve">12 NĂM 3 THÁNG 17 NGÀY </v>
      </c>
      <c r="R163" s="54">
        <v>361854255</v>
      </c>
      <c r="S163" s="33" t="str">
        <f>VLOOKUP(C163,Sheet5!$B$2:$G$253,6,0)</f>
        <v>092080006215</v>
      </c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43">
        <v>35773</v>
      </c>
      <c r="AF163" s="43"/>
      <c r="AG163" s="50" t="s">
        <v>232</v>
      </c>
      <c r="AH163" s="44" t="s">
        <v>708</v>
      </c>
      <c r="AI163" s="50" t="s">
        <v>709</v>
      </c>
      <c r="AJ163" s="50"/>
      <c r="AK163" s="52"/>
      <c r="AL163" s="50" t="s">
        <v>156</v>
      </c>
      <c r="AM163" s="50"/>
      <c r="AN163" s="10" t="s">
        <v>203</v>
      </c>
      <c r="AO163" s="36">
        <f t="shared" ca="1" si="5"/>
        <v>46</v>
      </c>
    </row>
    <row r="164" spans="1:41" s="45" customFormat="1">
      <c r="A164" s="25">
        <f>IF(C164=0,"",SUBTOTAL(3,C$5:C164))</f>
        <v>160</v>
      </c>
      <c r="B164" s="109">
        <v>60</v>
      </c>
      <c r="C164" s="66" t="s">
        <v>1017</v>
      </c>
      <c r="D164" s="27" t="str">
        <f>VLOOKUP(C164,Sheet4!$A$1:$B$300,2,0)</f>
        <v>9214005760</v>
      </c>
      <c r="E164" s="67" t="s">
        <v>1018</v>
      </c>
      <c r="F164" s="697">
        <f>VLOOKUP(C164,'chuyển xếp 2024'!$C$5:$W$328,17,0)</f>
        <v>5739000</v>
      </c>
      <c r="G164" s="697">
        <f>VLOOKUP(C164,'chuyển xếp 2024'!$C$5:$W$328,19,0)</f>
        <v>0</v>
      </c>
      <c r="H164" s="67" t="s">
        <v>32</v>
      </c>
      <c r="I164" s="63" t="s">
        <v>33</v>
      </c>
      <c r="J164" s="63" t="s">
        <v>34</v>
      </c>
      <c r="K164" s="67"/>
      <c r="L164" s="46" t="s">
        <v>671</v>
      </c>
      <c r="M164" s="106">
        <v>30869</v>
      </c>
      <c r="N164" s="42">
        <v>41761</v>
      </c>
      <c r="O164" s="53" t="s">
        <v>36</v>
      </c>
      <c r="P164" s="10" t="s">
        <v>1019</v>
      </c>
      <c r="Q164" s="10" t="str">
        <f t="shared" ca="1" si="6"/>
        <v xml:space="preserve">12 NĂM 3 THÁNG 17 NGÀY </v>
      </c>
      <c r="R164" s="54">
        <v>361990109</v>
      </c>
      <c r="S164" s="33" t="str">
        <f>VLOOKUP(C164,Sheet5!$B$2:$G$253,6,0)</f>
        <v>092084012862</v>
      </c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43">
        <v>41533</v>
      </c>
      <c r="AF164" s="43"/>
      <c r="AG164" s="50" t="s">
        <v>232</v>
      </c>
      <c r="AH164" s="44" t="s">
        <v>1020</v>
      </c>
      <c r="AI164" s="50" t="s">
        <v>1021</v>
      </c>
      <c r="AJ164" s="50"/>
      <c r="AK164" s="52"/>
      <c r="AL164" s="50" t="s">
        <v>156</v>
      </c>
      <c r="AM164" s="50"/>
      <c r="AN164" s="10" t="s">
        <v>203</v>
      </c>
      <c r="AO164" s="36">
        <f t="shared" ca="1" si="5"/>
        <v>42</v>
      </c>
    </row>
    <row r="165" spans="1:41" s="430" customFormat="1">
      <c r="A165" s="25">
        <f>IF(C165=0,"",SUBTOTAL(3,C$5:C165))</f>
        <v>161</v>
      </c>
      <c r="B165" s="109">
        <v>61</v>
      </c>
      <c r="C165" s="422" t="s">
        <v>1022</v>
      </c>
      <c r="D165" s="421" t="str">
        <f>VLOOKUP(C165,Sheet4!$A$1:$B$300,2,0)</f>
        <v>9214005766</v>
      </c>
      <c r="E165" s="67" t="s">
        <v>1023</v>
      </c>
      <c r="F165" s="766">
        <f>VLOOKUP(C165,'chuyển xếp 2024'!$C$5:$W$328,17,0)</f>
        <v>5739000</v>
      </c>
      <c r="G165" s="766">
        <f>VLOOKUP(C165,'chuyển xếp 2024'!$C$5:$W$328,19,0)</f>
        <v>0</v>
      </c>
      <c r="H165" s="423" t="s">
        <v>32</v>
      </c>
      <c r="I165" s="424" t="s">
        <v>33</v>
      </c>
      <c r="J165" s="424" t="s">
        <v>34</v>
      </c>
      <c r="K165" s="423"/>
      <c r="L165" s="443" t="s">
        <v>671</v>
      </c>
      <c r="M165" s="444" t="s">
        <v>1024</v>
      </c>
      <c r="N165" s="441">
        <v>41761</v>
      </c>
      <c r="O165" s="423" t="s">
        <v>36</v>
      </c>
      <c r="P165" s="427" t="s">
        <v>1025</v>
      </c>
      <c r="Q165" s="427" t="str">
        <f t="shared" ca="1" si="6"/>
        <v xml:space="preserve">12 NĂM 3 THÁNG 17 NGÀY </v>
      </c>
      <c r="R165" s="445">
        <v>361370147</v>
      </c>
      <c r="S165" s="428" t="str">
        <f>VLOOKUP(C165,Sheet5!$B$2:$G$253,6,0)</f>
        <v>092072003728</v>
      </c>
      <c r="T165" s="428"/>
      <c r="U165" s="428"/>
      <c r="V165" s="428"/>
      <c r="W165" s="428"/>
      <c r="X165" s="428"/>
      <c r="Y165" s="428"/>
      <c r="Z165" s="428"/>
      <c r="AA165" s="428"/>
      <c r="AB165" s="428"/>
      <c r="AC165" s="428"/>
      <c r="AD165" s="428"/>
      <c r="AE165" s="425">
        <v>38086</v>
      </c>
      <c r="AF165" s="425"/>
      <c r="AG165" s="443" t="s">
        <v>232</v>
      </c>
      <c r="AH165" s="429" t="s">
        <v>724</v>
      </c>
      <c r="AI165" s="443" t="s">
        <v>1026</v>
      </c>
      <c r="AJ165" s="443"/>
      <c r="AK165" s="422"/>
      <c r="AL165" s="443" t="s">
        <v>156</v>
      </c>
      <c r="AM165" s="443"/>
      <c r="AN165" s="427" t="s">
        <v>203</v>
      </c>
      <c r="AO165" s="430">
        <f t="shared" ca="1" si="5"/>
        <v>54</v>
      </c>
    </row>
    <row r="166" spans="1:41" s="45" customFormat="1">
      <c r="A166" s="25">
        <f>IF(C166=0,"",SUBTOTAL(3,C$5:C166))</f>
        <v>162</v>
      </c>
      <c r="B166" s="109">
        <v>62</v>
      </c>
      <c r="C166" s="66" t="s">
        <v>1027</v>
      </c>
      <c r="D166" s="27" t="str">
        <f>VLOOKUP(C166,Sheet4!$A$1:$B$300,2,0)</f>
        <v>9214005769</v>
      </c>
      <c r="E166" s="67" t="s">
        <v>1028</v>
      </c>
      <c r="F166" s="697">
        <f>VLOOKUP(C166,'chuyển xếp 2024'!$C$5:$W$328,17,0)</f>
        <v>5739000</v>
      </c>
      <c r="G166" s="697">
        <f>VLOOKUP(C166,'chuyển xếp 2024'!$C$5:$W$328,19,0)</f>
        <v>0</v>
      </c>
      <c r="H166" s="67" t="s">
        <v>32</v>
      </c>
      <c r="I166" s="63" t="s">
        <v>33</v>
      </c>
      <c r="J166" s="63" t="s">
        <v>34</v>
      </c>
      <c r="K166" s="67"/>
      <c r="L166" s="46" t="s">
        <v>671</v>
      </c>
      <c r="M166" s="106" t="s">
        <v>771</v>
      </c>
      <c r="N166" s="42">
        <v>41761</v>
      </c>
      <c r="O166" s="53" t="s">
        <v>36</v>
      </c>
      <c r="P166" s="10" t="s">
        <v>1029</v>
      </c>
      <c r="Q166" s="10" t="str">
        <f t="shared" ca="1" si="6"/>
        <v xml:space="preserve">12 NĂM 3 THÁNG 17 NGÀY </v>
      </c>
      <c r="R166" s="54">
        <v>361772594</v>
      </c>
      <c r="S166" s="33" t="str">
        <f>VLOOKUP(C166,Sheet5!$B$2:$G$253,6,0)</f>
        <v>092079003980</v>
      </c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43">
        <v>39517</v>
      </c>
      <c r="AF166" s="43"/>
      <c r="AG166" s="50" t="s">
        <v>232</v>
      </c>
      <c r="AH166" s="44" t="s">
        <v>898</v>
      </c>
      <c r="AI166" s="50" t="s">
        <v>1030</v>
      </c>
      <c r="AJ166" s="50"/>
      <c r="AK166" s="52"/>
      <c r="AL166" s="50" t="s">
        <v>156</v>
      </c>
      <c r="AM166" s="50"/>
      <c r="AN166" s="10" t="s">
        <v>203</v>
      </c>
      <c r="AO166" s="36">
        <f t="shared" ca="1" si="5"/>
        <v>47</v>
      </c>
    </row>
    <row r="167" spans="1:41" s="45" customFormat="1">
      <c r="A167" s="25">
        <f>IF(C167=0,"",SUBTOTAL(3,C$5:C167))</f>
        <v>163</v>
      </c>
      <c r="B167" s="109">
        <v>63</v>
      </c>
      <c r="C167" s="66" t="s">
        <v>1031</v>
      </c>
      <c r="D167" s="27" t="str">
        <f>VLOOKUP(C167,Sheet4!$A$1:$B$300,2,0)</f>
        <v>9214005774</v>
      </c>
      <c r="E167" s="67" t="s">
        <v>1032</v>
      </c>
      <c r="F167" s="697">
        <f>VLOOKUP(C167,'chuyển xếp 2024'!$C$5:$W$328,17,0)</f>
        <v>5739000</v>
      </c>
      <c r="G167" s="697">
        <f>VLOOKUP(C167,'chuyển xếp 2024'!$C$5:$W$328,19,0)</f>
        <v>0</v>
      </c>
      <c r="H167" s="67" t="s">
        <v>32</v>
      </c>
      <c r="I167" s="63" t="s">
        <v>33</v>
      </c>
      <c r="J167" s="63" t="s">
        <v>34</v>
      </c>
      <c r="K167" s="67"/>
      <c r="L167" s="46" t="s">
        <v>671</v>
      </c>
      <c r="M167" s="106">
        <v>28011</v>
      </c>
      <c r="N167" s="42">
        <v>41761</v>
      </c>
      <c r="O167" s="53" t="s">
        <v>36</v>
      </c>
      <c r="P167" s="10" t="s">
        <v>1033</v>
      </c>
      <c r="Q167" s="10" t="str">
        <f t="shared" ca="1" si="6"/>
        <v xml:space="preserve">12 NĂM 3 THÁNG 17 NGÀY </v>
      </c>
      <c r="R167" s="54">
        <v>362525295</v>
      </c>
      <c r="S167" s="33" t="str">
        <f>VLOOKUP(C167,Sheet5!$B$2:$G$253,6,0)</f>
        <v>049076017643</v>
      </c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43">
        <v>41799</v>
      </c>
      <c r="AF167" s="43"/>
      <c r="AG167" s="50" t="s">
        <v>232</v>
      </c>
      <c r="AH167" s="44" t="s">
        <v>1034</v>
      </c>
      <c r="AI167" s="50" t="s">
        <v>1035</v>
      </c>
      <c r="AJ167" s="50"/>
      <c r="AK167" s="52"/>
      <c r="AL167" s="50" t="s">
        <v>156</v>
      </c>
      <c r="AM167" s="50"/>
      <c r="AN167" s="10" t="s">
        <v>203</v>
      </c>
      <c r="AO167" s="36">
        <f t="shared" ca="1" si="5"/>
        <v>49</v>
      </c>
    </row>
    <row r="168" spans="1:41" s="45" customFormat="1">
      <c r="A168" s="25">
        <f>IF(C168=0,"",SUBTOTAL(3,C$5:C168))</f>
        <v>164</v>
      </c>
      <c r="B168" s="109">
        <v>64</v>
      </c>
      <c r="C168" s="119" t="s">
        <v>1036</v>
      </c>
      <c r="D168" s="27" t="str">
        <f>VLOOKUP(C168,Sheet4!$A$1:$B$300,2,0)</f>
        <v>9210020037</v>
      </c>
      <c r="E168" s="120" t="s">
        <v>1037</v>
      </c>
      <c r="F168" s="697">
        <f>VLOOKUP(C168,'chuyển xếp 2024'!$C$5:$W$328,17,0)</f>
        <v>5739000</v>
      </c>
      <c r="G168" s="697">
        <f>VLOOKUP(C168,'chuyển xếp 2024'!$C$5:$W$328,19,0)</f>
        <v>0</v>
      </c>
      <c r="H168" s="63" t="s">
        <v>63</v>
      </c>
      <c r="I168" s="63" t="s">
        <v>33</v>
      </c>
      <c r="J168" s="63" t="s">
        <v>34</v>
      </c>
      <c r="K168" s="67"/>
      <c r="L168" s="46" t="s">
        <v>671</v>
      </c>
      <c r="M168" s="106">
        <v>29225</v>
      </c>
      <c r="N168" s="42">
        <v>40427</v>
      </c>
      <c r="O168" s="53" t="s">
        <v>36</v>
      </c>
      <c r="P168" s="10" t="s">
        <v>1038</v>
      </c>
      <c r="Q168" s="10" t="str">
        <f t="shared" ca="1" si="6"/>
        <v xml:space="preserve">15 NĂM 11 THÁNG 13 NGÀY </v>
      </c>
      <c r="R168" s="54">
        <v>172605493</v>
      </c>
      <c r="S168" s="33" t="str">
        <f>VLOOKUP(C168,Sheet5!$B$2:$G$253,6,0)</f>
        <v>038180008311</v>
      </c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43">
        <v>37151</v>
      </c>
      <c r="AF168" s="43"/>
      <c r="AG168" s="50" t="s">
        <v>232</v>
      </c>
      <c r="AH168" s="44" t="s">
        <v>560</v>
      </c>
      <c r="AI168" s="71" t="s">
        <v>1039</v>
      </c>
      <c r="AJ168" s="50"/>
      <c r="AK168" s="52"/>
      <c r="AL168" s="50" t="s">
        <v>156</v>
      </c>
      <c r="AM168" s="50"/>
      <c r="AN168" s="10" t="s">
        <v>203</v>
      </c>
      <c r="AO168" s="36">
        <f t="shared" ca="1" si="5"/>
        <v>46</v>
      </c>
    </row>
    <row r="169" spans="1:41" s="45" customFormat="1">
      <c r="A169" s="25">
        <f>IF(C169=0,"",SUBTOTAL(3,C$5:C169))</f>
        <v>165</v>
      </c>
      <c r="B169" s="109">
        <v>65</v>
      </c>
      <c r="C169" s="66" t="s">
        <v>1040</v>
      </c>
      <c r="D169" s="27" t="str">
        <f>VLOOKUP(C169,Sheet4!$A$1:$B$300,2,0)</f>
        <v>9215006896</v>
      </c>
      <c r="E169" s="67" t="s">
        <v>1041</v>
      </c>
      <c r="F169" s="697">
        <f>VLOOKUP(C169,'chuyển xếp 2024'!$C$5:$W$328,17,0)</f>
        <v>5739000</v>
      </c>
      <c r="G169" s="697">
        <f>VLOOKUP(C169,'chuyển xếp 2024'!$C$5:$W$328,19,0)</f>
        <v>0</v>
      </c>
      <c r="H169" s="67" t="s">
        <v>32</v>
      </c>
      <c r="I169" s="63" t="s">
        <v>33</v>
      </c>
      <c r="J169" s="63" t="s">
        <v>34</v>
      </c>
      <c r="K169" s="67"/>
      <c r="L169" s="46" t="s">
        <v>671</v>
      </c>
      <c r="M169" s="106">
        <v>33672</v>
      </c>
      <c r="N169" s="42">
        <v>42125</v>
      </c>
      <c r="O169" s="53" t="s">
        <v>36</v>
      </c>
      <c r="P169" s="10" t="s">
        <v>1042</v>
      </c>
      <c r="Q169" s="10" t="str">
        <f t="shared" ca="1" si="6"/>
        <v xml:space="preserve">11 NĂM 3 THÁNG 18 NGÀY </v>
      </c>
      <c r="R169" s="60" t="s">
        <v>1043</v>
      </c>
      <c r="S169" s="33" t="str">
        <f>VLOOKUP(C169,Sheet5!$B$2:$G$253,6,0)</f>
        <v>092092010075</v>
      </c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43"/>
      <c r="AF169" s="43"/>
      <c r="AG169" s="50" t="s">
        <v>232</v>
      </c>
      <c r="AH169" s="44" t="s">
        <v>745</v>
      </c>
      <c r="AI169" s="50" t="s">
        <v>1044</v>
      </c>
      <c r="AJ169" s="50"/>
      <c r="AK169" s="52"/>
      <c r="AL169" s="50" t="s">
        <v>156</v>
      </c>
      <c r="AM169" s="50"/>
      <c r="AN169" s="10" t="s">
        <v>203</v>
      </c>
      <c r="AO169" s="36">
        <f t="shared" ca="1" si="5"/>
        <v>34</v>
      </c>
    </row>
    <row r="170" spans="1:41" s="430" customFormat="1">
      <c r="A170" s="25">
        <f>IF(C170=0,"",SUBTOTAL(3,C$5:C170))</f>
        <v>166</v>
      </c>
      <c r="B170" s="109">
        <v>66</v>
      </c>
      <c r="C170" s="422" t="s">
        <v>1047</v>
      </c>
      <c r="D170" s="421" t="str">
        <f>VLOOKUP(C170,Sheet4!$A$1:$B$300,2,0)</f>
        <v>9215008057</v>
      </c>
      <c r="E170" s="67" t="s">
        <v>1048</v>
      </c>
      <c r="F170" s="766">
        <f>VLOOKUP(C170,'chuyển xếp 2024'!$C$5:$W$328,17,0)</f>
        <v>5739000</v>
      </c>
      <c r="G170" s="766">
        <f>VLOOKUP(C170,'chuyển xếp 2024'!$C$5:$W$328,19,0)</f>
        <v>0</v>
      </c>
      <c r="H170" s="423" t="s">
        <v>32</v>
      </c>
      <c r="I170" s="424" t="s">
        <v>33</v>
      </c>
      <c r="J170" s="424" t="s">
        <v>34</v>
      </c>
      <c r="K170" s="423"/>
      <c r="L170" s="443" t="s">
        <v>671</v>
      </c>
      <c r="M170" s="444">
        <v>26299</v>
      </c>
      <c r="N170" s="441">
        <v>42186</v>
      </c>
      <c r="O170" s="423" t="s">
        <v>36</v>
      </c>
      <c r="P170" s="427" t="s">
        <v>1049</v>
      </c>
      <c r="Q170" s="427" t="str">
        <f t="shared" ca="1" si="6"/>
        <v xml:space="preserve">11 NĂM 1 THÁNG 18 NGÀY </v>
      </c>
      <c r="R170" s="445">
        <v>370690591</v>
      </c>
      <c r="S170" s="428" t="str">
        <f>VLOOKUP(C170,Sheet5!$B$2:$G$253,6,0)</f>
        <v>091072002468</v>
      </c>
      <c r="T170" s="428"/>
      <c r="U170" s="428"/>
      <c r="V170" s="428"/>
      <c r="W170" s="428"/>
      <c r="X170" s="428"/>
      <c r="Y170" s="428"/>
      <c r="Z170" s="428"/>
      <c r="AA170" s="428"/>
      <c r="AB170" s="428"/>
      <c r="AC170" s="428"/>
      <c r="AD170" s="428"/>
      <c r="AE170" s="425">
        <v>40616</v>
      </c>
      <c r="AF170" s="425"/>
      <c r="AG170" s="443" t="s">
        <v>232</v>
      </c>
      <c r="AH170" s="429" t="s">
        <v>1050</v>
      </c>
      <c r="AI170" s="443" t="s">
        <v>1051</v>
      </c>
      <c r="AJ170" s="443"/>
      <c r="AK170" s="422"/>
      <c r="AL170" s="443" t="s">
        <v>156</v>
      </c>
      <c r="AM170" s="443"/>
      <c r="AN170" s="427" t="s">
        <v>203</v>
      </c>
      <c r="AO170" s="644">
        <f t="shared" ca="1" si="5"/>
        <v>54</v>
      </c>
    </row>
    <row r="171" spans="1:41" s="45" customFormat="1" ht="18.75" customHeight="1">
      <c r="A171" s="25">
        <f>IF(C171=0,"",SUBTOTAL(3,C$5:C171))</f>
        <v>167</v>
      </c>
      <c r="B171" s="109">
        <v>67</v>
      </c>
      <c r="C171" s="69" t="s">
        <v>1060</v>
      </c>
      <c r="D171" s="27" t="str">
        <f>VLOOKUP(C171,Sheet4!$A$1:$B$300,2,0)</f>
        <v>9208007847</v>
      </c>
      <c r="E171" s="98" t="s">
        <v>1061</v>
      </c>
      <c r="F171" s="697">
        <f>VLOOKUP(C171,'chuyển xếp 2024'!$C$5:$W$328,17,0)</f>
        <v>6694000</v>
      </c>
      <c r="G171" s="697">
        <f>VLOOKUP(C171,'chuyển xếp 2024'!$C$5:$W$328,19,0)</f>
        <v>0</v>
      </c>
      <c r="H171" s="67" t="s">
        <v>32</v>
      </c>
      <c r="I171" s="63" t="s">
        <v>33</v>
      </c>
      <c r="J171" s="63" t="s">
        <v>34</v>
      </c>
      <c r="K171" s="67"/>
      <c r="L171" s="46" t="s">
        <v>671</v>
      </c>
      <c r="M171" s="106">
        <v>28969</v>
      </c>
      <c r="N171" s="42">
        <v>39522</v>
      </c>
      <c r="O171" s="93" t="s">
        <v>36</v>
      </c>
      <c r="P171" s="10" t="s">
        <v>1062</v>
      </c>
      <c r="Q171" s="10" t="str">
        <f t="shared" ca="1" si="6"/>
        <v xml:space="preserve">18 NĂM 5 THÁNG 4 NGÀY </v>
      </c>
      <c r="R171" s="54" t="s">
        <v>1063</v>
      </c>
      <c r="S171" s="33" t="str">
        <f>VLOOKUP(C171,Sheet5!$B$2:$G$253,6,0)</f>
        <v>045079000007</v>
      </c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43">
        <v>42160</v>
      </c>
      <c r="AF171" s="43"/>
      <c r="AG171" s="50" t="s">
        <v>232</v>
      </c>
      <c r="AH171" s="44" t="s">
        <v>1064</v>
      </c>
      <c r="AI171" s="50" t="s">
        <v>1065</v>
      </c>
      <c r="AJ171" s="50"/>
      <c r="AK171" s="52"/>
      <c r="AL171" s="93" t="s">
        <v>156</v>
      </c>
      <c r="AM171" s="93"/>
      <c r="AN171" s="10" t="s">
        <v>1055</v>
      </c>
      <c r="AO171" s="36">
        <f t="shared" ca="1" si="5"/>
        <v>47</v>
      </c>
    </row>
    <row r="172" spans="1:41" s="45" customFormat="1">
      <c r="A172" s="25">
        <f>IF(C172=0,"",SUBTOTAL(3,C$5:C172))</f>
        <v>168</v>
      </c>
      <c r="B172" s="109">
        <v>68</v>
      </c>
      <c r="C172" s="66" t="s">
        <v>1066</v>
      </c>
      <c r="D172" s="27" t="str">
        <f>VLOOKUP(C172,Sheet4!$A$1:$B$300,2,0)</f>
        <v>5400003677</v>
      </c>
      <c r="E172" s="67" t="s">
        <v>1067</v>
      </c>
      <c r="F172" s="697">
        <f>VLOOKUP(C172,'chuyển xếp 2024'!$C$5:$W$328,17,0)</f>
        <v>5739000</v>
      </c>
      <c r="G172" s="697">
        <f>VLOOKUP(C172,'chuyển xếp 2024'!$C$5:$W$328,19,0)</f>
        <v>0</v>
      </c>
      <c r="H172" s="63" t="s">
        <v>63</v>
      </c>
      <c r="I172" s="63" t="s">
        <v>33</v>
      </c>
      <c r="J172" s="63" t="s">
        <v>34</v>
      </c>
      <c r="K172" s="67"/>
      <c r="L172" s="46" t="s">
        <v>671</v>
      </c>
      <c r="M172" s="75">
        <v>28578</v>
      </c>
      <c r="N172" s="43">
        <v>43647</v>
      </c>
      <c r="O172" s="93" t="s">
        <v>36</v>
      </c>
      <c r="P172" s="53" t="s">
        <v>1068</v>
      </c>
      <c r="Q172" s="10" t="str">
        <f t="shared" ca="1" si="6"/>
        <v xml:space="preserve">7 NĂM 1 THÁNG 18 NGÀY </v>
      </c>
      <c r="R172" s="54" t="s">
        <v>1069</v>
      </c>
      <c r="S172" s="33" t="str">
        <f>VLOOKUP(C172,Sheet5!$B$2:$G$253,6,0)</f>
        <v>092178012261</v>
      </c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43">
        <v>40906</v>
      </c>
      <c r="AF172" s="43"/>
      <c r="AG172" s="50" t="s">
        <v>232</v>
      </c>
      <c r="AH172" s="44" t="s">
        <v>1070</v>
      </c>
      <c r="AI172" s="50" t="s">
        <v>1070</v>
      </c>
      <c r="AJ172" s="50"/>
      <c r="AK172" s="52"/>
      <c r="AL172" s="93" t="s">
        <v>156</v>
      </c>
      <c r="AM172" s="93"/>
      <c r="AN172" s="10" t="s">
        <v>1055</v>
      </c>
      <c r="AO172" s="36">
        <f t="shared" ca="1" si="5"/>
        <v>48</v>
      </c>
    </row>
    <row r="173" spans="1:41" s="45" customFormat="1" ht="20.25" customHeight="1">
      <c r="A173" s="25">
        <f>IF(C173=0,"",SUBTOTAL(3,C$5:C173))</f>
        <v>169</v>
      </c>
      <c r="B173" s="109">
        <v>69</v>
      </c>
      <c r="C173" s="66" t="s">
        <v>1071</v>
      </c>
      <c r="D173" s="27" t="str">
        <f>VLOOKUP(C173,Sheet4!$A$1:$B$300,2,0)</f>
        <v>9223163453</v>
      </c>
      <c r="E173" s="67" t="s">
        <v>1072</v>
      </c>
      <c r="F173" s="697">
        <f>VLOOKUP(C173,'chuyển xếp 2024'!$C$5:$W$328,17,0)</f>
        <v>5739000</v>
      </c>
      <c r="G173" s="697">
        <f>VLOOKUP(C173,'chuyển xếp 2024'!$C$5:$W$328,19,0)</f>
        <v>0</v>
      </c>
      <c r="H173" s="63" t="s">
        <v>63</v>
      </c>
      <c r="I173" s="63" t="s">
        <v>33</v>
      </c>
      <c r="J173" s="63" t="s">
        <v>34</v>
      </c>
      <c r="K173" s="67"/>
      <c r="L173" s="46" t="s">
        <v>671</v>
      </c>
      <c r="M173" s="75">
        <v>28126</v>
      </c>
      <c r="N173" s="43">
        <v>43647</v>
      </c>
      <c r="O173" s="93" t="s">
        <v>36</v>
      </c>
      <c r="P173" s="53" t="s">
        <v>1073</v>
      </c>
      <c r="Q173" s="10" t="str">
        <f t="shared" ca="1" si="6"/>
        <v xml:space="preserve">7 NĂM 1 THÁNG 18 NGÀY </v>
      </c>
      <c r="R173" s="54" t="s">
        <v>1074</v>
      </c>
      <c r="S173" s="33" t="str">
        <f>VLOOKUP(C173,Sheet5!$B$2:$G$253,6,0)</f>
        <v>092177002007</v>
      </c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43">
        <v>42886</v>
      </c>
      <c r="AF173" s="43"/>
      <c r="AG173" s="50" t="s">
        <v>232</v>
      </c>
      <c r="AH173" s="44" t="s">
        <v>1075</v>
      </c>
      <c r="AI173" s="50" t="s">
        <v>1076</v>
      </c>
      <c r="AJ173" s="50"/>
      <c r="AK173" s="52"/>
      <c r="AL173" s="93" t="s">
        <v>156</v>
      </c>
      <c r="AM173" s="93"/>
      <c r="AN173" s="10" t="s">
        <v>1055</v>
      </c>
      <c r="AO173" s="36">
        <f t="shared" ca="1" si="5"/>
        <v>49</v>
      </c>
    </row>
    <row r="174" spans="1:41" s="45" customFormat="1">
      <c r="A174" s="25">
        <f>IF(C174=0,"",SUBTOTAL(3,C$5:C174))</f>
        <v>170</v>
      </c>
      <c r="B174" s="109">
        <v>70</v>
      </c>
      <c r="C174" s="66" t="s">
        <v>1077</v>
      </c>
      <c r="D174" s="27" t="str">
        <f>VLOOKUP(C174,Sheet4!$A$1:$B$300,2,0)</f>
        <v>9221713834</v>
      </c>
      <c r="E174" s="67" t="s">
        <v>1078</v>
      </c>
      <c r="F174" s="697">
        <f>VLOOKUP(C174,'chuyển xếp 2024'!$C$5:$W$328,17,0)</f>
        <v>5739000</v>
      </c>
      <c r="G174" s="697">
        <f>VLOOKUP(C174,'chuyển xếp 2024'!$C$5:$W$328,19,0)</f>
        <v>0</v>
      </c>
      <c r="H174" s="63" t="s">
        <v>63</v>
      </c>
      <c r="I174" s="63" t="s">
        <v>33</v>
      </c>
      <c r="J174" s="63" t="s">
        <v>34</v>
      </c>
      <c r="K174" s="67"/>
      <c r="L174" s="46" t="s">
        <v>671</v>
      </c>
      <c r="M174" s="75">
        <v>27760</v>
      </c>
      <c r="N174" s="43">
        <v>43647</v>
      </c>
      <c r="O174" s="93" t="s">
        <v>36</v>
      </c>
      <c r="P174" s="53" t="s">
        <v>1079</v>
      </c>
      <c r="Q174" s="10" t="str">
        <f t="shared" ca="1" si="6"/>
        <v xml:space="preserve">7 NĂM 1 THÁNG 18 NGÀY </v>
      </c>
      <c r="R174" s="50">
        <v>92176003054</v>
      </c>
      <c r="S174" s="33" t="str">
        <f>VLOOKUP(C174,Sheet5!$B$2:$G$253,6,0)</f>
        <v>092176003054</v>
      </c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43">
        <v>43458</v>
      </c>
      <c r="AF174" s="43"/>
      <c r="AG174" s="50" t="s">
        <v>232</v>
      </c>
      <c r="AH174" s="44" t="s">
        <v>1080</v>
      </c>
      <c r="AI174" s="50" t="s">
        <v>1081</v>
      </c>
      <c r="AJ174" s="50"/>
      <c r="AK174" s="52"/>
      <c r="AL174" s="93" t="s">
        <v>156</v>
      </c>
      <c r="AM174" s="93"/>
      <c r="AN174" s="10" t="s">
        <v>1055</v>
      </c>
      <c r="AO174" s="36">
        <f t="shared" ca="1" si="5"/>
        <v>50</v>
      </c>
    </row>
    <row r="175" spans="1:41" s="45" customFormat="1">
      <c r="A175" s="25">
        <f>IF(C175=0,"",SUBTOTAL(3,C$5:C175))</f>
        <v>171</v>
      </c>
      <c r="B175" s="109">
        <v>71</v>
      </c>
      <c r="C175" s="66" t="s">
        <v>1082</v>
      </c>
      <c r="D175" s="27" t="str">
        <f>VLOOKUP(C175,Sheet4!$A$1:$B$300,2,0)</f>
        <v>9321556042</v>
      </c>
      <c r="E175" s="67" t="s">
        <v>1083</v>
      </c>
      <c r="F175" s="697" t="e">
        <f>VLOOKUP(C175,'chuyển xếp 2024'!$C$5:$W$328,17,0)</f>
        <v>#N/A</v>
      </c>
      <c r="G175" s="697" t="e">
        <f>VLOOKUP(C175,'chuyển xếp 2024'!$C$5:$W$328,19,0)</f>
        <v>#N/A</v>
      </c>
      <c r="H175" s="67" t="s">
        <v>32</v>
      </c>
      <c r="I175" s="63" t="s">
        <v>33</v>
      </c>
      <c r="J175" s="63" t="s">
        <v>34</v>
      </c>
      <c r="K175" s="67"/>
      <c r="L175" s="46" t="s">
        <v>671</v>
      </c>
      <c r="M175" s="75">
        <v>32243</v>
      </c>
      <c r="N175" s="43">
        <v>43647</v>
      </c>
      <c r="O175" s="93" t="s">
        <v>36</v>
      </c>
      <c r="P175" s="53" t="s">
        <v>1084</v>
      </c>
      <c r="Q175" s="10" t="str">
        <f t="shared" ca="1" si="6"/>
        <v xml:space="preserve">7 NĂM 1 THÁNG 18 NGÀY </v>
      </c>
      <c r="R175" s="50">
        <v>363613274</v>
      </c>
      <c r="S175" s="33" t="str">
        <f>VLOOKUP(C175,Sheet5!$B$2:$G$253,6,0)</f>
        <v>093088002247</v>
      </c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43">
        <v>41564</v>
      </c>
      <c r="AF175" s="43"/>
      <c r="AG175" s="50" t="s">
        <v>232</v>
      </c>
      <c r="AH175" s="44" t="s">
        <v>1085</v>
      </c>
      <c r="AI175" s="50" t="s">
        <v>1086</v>
      </c>
      <c r="AJ175" s="50"/>
      <c r="AK175" s="52"/>
      <c r="AL175" s="93" t="s">
        <v>156</v>
      </c>
      <c r="AM175" s="93"/>
      <c r="AN175" s="10" t="s">
        <v>1055</v>
      </c>
      <c r="AO175" s="36">
        <f t="shared" ca="1" si="5"/>
        <v>38</v>
      </c>
    </row>
    <row r="176" spans="1:41" s="45" customFormat="1">
      <c r="A176" s="25">
        <f>IF(C176=0,"",SUBTOTAL(3,C$5:C176))</f>
        <v>172</v>
      </c>
      <c r="B176" s="109">
        <v>72</v>
      </c>
      <c r="C176" s="66" t="s">
        <v>1087</v>
      </c>
      <c r="D176" s="27" t="str">
        <f>VLOOKUP(C176,Sheet4!$A$1:$B$300,2,0)</f>
        <v>9223006076</v>
      </c>
      <c r="E176" s="67" t="s">
        <v>1088</v>
      </c>
      <c r="F176" s="697">
        <f>VLOOKUP(C176,'chuyển xếp 2024'!$C$5:$W$328,17,0)</f>
        <v>5739000</v>
      </c>
      <c r="G176" s="697">
        <f>VLOOKUP(C176,'chuyển xếp 2024'!$C$5:$W$328,19,0)</f>
        <v>0</v>
      </c>
      <c r="H176" s="67" t="s">
        <v>32</v>
      </c>
      <c r="I176" s="63" t="s">
        <v>33</v>
      </c>
      <c r="J176" s="63" t="s">
        <v>34</v>
      </c>
      <c r="K176" s="67"/>
      <c r="L176" s="46" t="s">
        <v>671</v>
      </c>
      <c r="M176" s="75">
        <v>29484</v>
      </c>
      <c r="N176" s="43">
        <v>43647</v>
      </c>
      <c r="O176" s="93" t="s">
        <v>36</v>
      </c>
      <c r="P176" s="53" t="s">
        <v>1089</v>
      </c>
      <c r="Q176" s="10" t="str">
        <f t="shared" ca="1" si="6"/>
        <v xml:space="preserve">7 NĂM 1 THÁNG 18 NGÀY </v>
      </c>
      <c r="R176" s="50">
        <v>362040377</v>
      </c>
      <c r="S176" s="33" t="str">
        <f>VLOOKUP(C176,Sheet5!$B$2:$G$253,6,0)</f>
        <v>092080005321</v>
      </c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43">
        <v>37060</v>
      </c>
      <c r="AF176" s="43"/>
      <c r="AG176" s="50" t="s">
        <v>232</v>
      </c>
      <c r="AH176" s="44" t="s">
        <v>1090</v>
      </c>
      <c r="AI176" s="50" t="s">
        <v>1091</v>
      </c>
      <c r="AJ176" s="50"/>
      <c r="AK176" s="52"/>
      <c r="AL176" s="93" t="s">
        <v>156</v>
      </c>
      <c r="AM176" s="93"/>
      <c r="AN176" s="10" t="s">
        <v>1055</v>
      </c>
      <c r="AO176" s="36">
        <f t="shared" ca="1" si="5"/>
        <v>45</v>
      </c>
    </row>
    <row r="177" spans="1:41" s="45" customFormat="1">
      <c r="A177" s="25">
        <f>IF(C177=0,"",SUBTOTAL(3,C$5:C177))</f>
        <v>173</v>
      </c>
      <c r="B177" s="109">
        <v>73</v>
      </c>
      <c r="C177" s="67" t="s">
        <v>1092</v>
      </c>
      <c r="D177" s="27" t="str">
        <f>VLOOKUP(C177,Sheet4!$A$1:$B$300,2,0)</f>
        <v>9321583865</v>
      </c>
      <c r="E177" s="67" t="s">
        <v>1093</v>
      </c>
      <c r="F177" s="697">
        <f>VLOOKUP(C177,'chuyển xếp 2024'!$C$5:$W$328,17,0)</f>
        <v>5739000</v>
      </c>
      <c r="G177" s="697">
        <f>VLOOKUP(C177,'chuyển xếp 2024'!$C$5:$W$328,19,0)</f>
        <v>0</v>
      </c>
      <c r="H177" s="67" t="s">
        <v>32</v>
      </c>
      <c r="I177" s="63" t="s">
        <v>33</v>
      </c>
      <c r="J177" s="63" t="s">
        <v>34</v>
      </c>
      <c r="K177" s="67"/>
      <c r="L177" s="67" t="s">
        <v>671</v>
      </c>
      <c r="M177" s="75">
        <v>30317</v>
      </c>
      <c r="N177" s="43">
        <v>43647</v>
      </c>
      <c r="O177" s="93" t="s">
        <v>36</v>
      </c>
      <c r="P177" s="53" t="s">
        <v>1094</v>
      </c>
      <c r="Q177" s="10" t="str">
        <f t="shared" ca="1" si="6"/>
        <v xml:space="preserve">7 NĂM 1 THÁNG 18 NGÀY </v>
      </c>
      <c r="R177" s="50">
        <v>364001906</v>
      </c>
      <c r="S177" s="33" t="str">
        <f>VLOOKUP(C177,Sheet5!$B$2:$G$253,6,0)</f>
        <v>093080006477</v>
      </c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43">
        <v>42087</v>
      </c>
      <c r="AF177" s="43"/>
      <c r="AG177" s="50" t="s">
        <v>232</v>
      </c>
      <c r="AH177" s="44" t="s">
        <v>1095</v>
      </c>
      <c r="AI177" s="71" t="s">
        <v>1096</v>
      </c>
      <c r="AJ177" s="50"/>
      <c r="AK177" s="52"/>
      <c r="AL177" s="93" t="s">
        <v>156</v>
      </c>
      <c r="AM177" s="93"/>
      <c r="AN177" s="10" t="s">
        <v>1055</v>
      </c>
      <c r="AO177" s="36">
        <f t="shared" ca="1" si="5"/>
        <v>43</v>
      </c>
    </row>
    <row r="178" spans="1:41" s="36" customFormat="1">
      <c r="A178" s="25">
        <f>IF(C178=0,"",SUBTOTAL(3,C$5:C178))</f>
        <v>174</v>
      </c>
      <c r="B178" s="109">
        <v>74</v>
      </c>
      <c r="C178" s="67" t="s">
        <v>1099</v>
      </c>
      <c r="D178" s="25" t="str">
        <f>VLOOKUP(C178,Sheet4!$A$1:$B$300,2,0)</f>
        <v>9321558753</v>
      </c>
      <c r="E178" s="67" t="s">
        <v>1100</v>
      </c>
      <c r="F178" s="774">
        <f>VLOOKUP(C178,'chuyển xếp 2024'!$C$5:$W$328,17,0)</f>
        <v>5739000</v>
      </c>
      <c r="G178" s="774">
        <f>VLOOKUP(C178,'chuyển xếp 2024'!$C$5:$W$328,19,0)</f>
        <v>0</v>
      </c>
      <c r="H178" s="67" t="s">
        <v>32</v>
      </c>
      <c r="I178" s="63" t="s">
        <v>33</v>
      </c>
      <c r="J178" s="63" t="s">
        <v>34</v>
      </c>
      <c r="K178" s="67"/>
      <c r="L178" s="67" t="s">
        <v>671</v>
      </c>
      <c r="M178" s="75">
        <v>26764</v>
      </c>
      <c r="N178" s="75">
        <v>43647</v>
      </c>
      <c r="O178" s="93" t="s">
        <v>36</v>
      </c>
      <c r="P178" s="67" t="s">
        <v>1101</v>
      </c>
      <c r="Q178" s="56" t="str">
        <f t="shared" ca="1" si="6"/>
        <v xml:space="preserve">7 NĂM 1 THÁNG 18 NGÀY </v>
      </c>
      <c r="R178" s="46">
        <v>92176003054</v>
      </c>
      <c r="S178" s="80" t="str">
        <f>VLOOKUP(C178,Sheet5!$B$2:$G$253,6,0)</f>
        <v>093073006649</v>
      </c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75">
        <v>43458</v>
      </c>
      <c r="AF178" s="75"/>
      <c r="AG178" s="46" t="s">
        <v>232</v>
      </c>
      <c r="AH178" s="108" t="s">
        <v>1102</v>
      </c>
      <c r="AI178" s="46" t="s">
        <v>1103</v>
      </c>
      <c r="AJ178" s="46"/>
      <c r="AK178" s="66"/>
      <c r="AL178" s="97" t="s">
        <v>156</v>
      </c>
      <c r="AM178" s="97"/>
      <c r="AN178" s="56" t="s">
        <v>1055</v>
      </c>
      <c r="AO178" s="36">
        <f t="shared" ca="1" si="5"/>
        <v>53</v>
      </c>
    </row>
    <row r="179" spans="1:41" s="62" customFormat="1">
      <c r="A179" s="25">
        <f>IF(C179=0,"",SUBTOTAL(3,C$5:C179))</f>
        <v>175</v>
      </c>
      <c r="B179" s="109">
        <v>75</v>
      </c>
      <c r="C179" s="46" t="s">
        <v>1104</v>
      </c>
      <c r="D179" s="27" t="str">
        <f>VLOOKUP(C179,Sheet4!$A$1:$B$300,2,0)</f>
        <v>9222918749</v>
      </c>
      <c r="E179" s="46" t="s">
        <v>1105</v>
      </c>
      <c r="F179" s="697">
        <f>VLOOKUP(C179,'chuyển xếp 2024'!$C$5:$W$328,17,0)</f>
        <v>5314000</v>
      </c>
      <c r="G179" s="697">
        <f>VLOOKUP(C179,'chuyển xếp 2024'!$C$5:$W$328,19,0)</f>
        <v>0</v>
      </c>
      <c r="H179" s="63" t="s">
        <v>63</v>
      </c>
      <c r="I179" s="56" t="s">
        <v>33</v>
      </c>
      <c r="J179" s="56" t="s">
        <v>34</v>
      </c>
      <c r="K179" s="46"/>
      <c r="L179" s="46" t="s">
        <v>671</v>
      </c>
      <c r="M179" s="75">
        <v>29600</v>
      </c>
      <c r="N179" s="75">
        <v>43892</v>
      </c>
      <c r="O179" s="93" t="s">
        <v>36</v>
      </c>
      <c r="P179" s="50" t="s">
        <v>1106</v>
      </c>
      <c r="Q179" s="10" t="str">
        <f t="shared" ca="1" si="6"/>
        <v xml:space="preserve">6 NĂM 5 THÁNG 17 NGÀY </v>
      </c>
      <c r="R179" s="54" t="s">
        <v>1107</v>
      </c>
      <c r="S179" s="33" t="str">
        <f>VLOOKUP(C179,Sheet5!$B$2:$G$253,6,0)</f>
        <v>092181010807</v>
      </c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43">
        <v>39573</v>
      </c>
      <c r="AF179" s="43"/>
      <c r="AG179" s="50" t="s">
        <v>232</v>
      </c>
      <c r="AH179" s="44" t="s">
        <v>1108</v>
      </c>
      <c r="AI179" s="50" t="s">
        <v>1109</v>
      </c>
      <c r="AJ179" s="50"/>
      <c r="AK179" s="52"/>
      <c r="AL179" s="50" t="s">
        <v>156</v>
      </c>
      <c r="AM179" s="50"/>
      <c r="AN179" s="10" t="s">
        <v>1055</v>
      </c>
      <c r="AO179" s="36">
        <f t="shared" ca="1" si="5"/>
        <v>45</v>
      </c>
    </row>
    <row r="180" spans="1:41" s="62" customFormat="1">
      <c r="A180" s="25">
        <f>IF(C180=0,"",SUBTOTAL(3,C$5:C180))</f>
        <v>176</v>
      </c>
      <c r="B180" s="109">
        <v>76</v>
      </c>
      <c r="C180" s="46" t="s">
        <v>1110</v>
      </c>
      <c r="D180" s="27" t="str">
        <f>VLOOKUP(C180,Sheet4!$A$1:$B$300,2,0)</f>
        <v>9208010007</v>
      </c>
      <c r="E180" s="46" t="s">
        <v>1111</v>
      </c>
      <c r="F180" s="697">
        <f>VLOOKUP(C180,'chuyển xếp 2024'!$C$5:$W$328,17,0)</f>
        <v>5314000</v>
      </c>
      <c r="G180" s="697">
        <f>VLOOKUP(C180,'chuyển xếp 2024'!$C$5:$W$328,19,0)</f>
        <v>0</v>
      </c>
      <c r="H180" s="46" t="s">
        <v>32</v>
      </c>
      <c r="I180" s="56" t="s">
        <v>33</v>
      </c>
      <c r="J180" s="56" t="s">
        <v>34</v>
      </c>
      <c r="K180" s="46"/>
      <c r="L180" s="46" t="s">
        <v>671</v>
      </c>
      <c r="M180" s="57">
        <v>27395</v>
      </c>
      <c r="N180" s="75">
        <v>43892</v>
      </c>
      <c r="O180" s="93" t="s">
        <v>36</v>
      </c>
      <c r="P180" s="50" t="s">
        <v>1113</v>
      </c>
      <c r="Q180" s="59" t="str">
        <f t="shared" ca="1" si="6"/>
        <v xml:space="preserve">6 NĂM 5 THÁNG 17 NGÀY </v>
      </c>
      <c r="R180" s="54" t="s">
        <v>1114</v>
      </c>
      <c r="S180" s="33" t="str">
        <f>VLOOKUP(C180,Sheet5!$B$2:$G$253,6,0)</f>
        <v>092075010530</v>
      </c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44">
        <v>41303</v>
      </c>
      <c r="AF180" s="44"/>
      <c r="AG180" s="50" t="s">
        <v>232</v>
      </c>
      <c r="AH180" s="44" t="s">
        <v>1115</v>
      </c>
      <c r="AI180" s="44" t="s">
        <v>1116</v>
      </c>
      <c r="AJ180" s="121"/>
      <c r="AK180" s="122"/>
      <c r="AL180" s="123" t="s">
        <v>156</v>
      </c>
      <c r="AM180" s="124"/>
      <c r="AN180" s="10" t="s">
        <v>1055</v>
      </c>
      <c r="AO180" s="36">
        <f t="shared" ca="1" si="5"/>
        <v>51</v>
      </c>
    </row>
    <row r="181" spans="1:41" s="62" customFormat="1">
      <c r="A181" s="25">
        <f>IF(C181=0,"",SUBTOTAL(3,C$5:C181))</f>
        <v>177</v>
      </c>
      <c r="B181" s="109">
        <v>77</v>
      </c>
      <c r="C181" s="46" t="s">
        <v>1131</v>
      </c>
      <c r="D181" s="27" t="str">
        <f>VLOOKUP(C181,Sheet4!$A$1:$B$300,2,0)</f>
        <v>9222736590</v>
      </c>
      <c r="E181" s="46" t="s">
        <v>1132</v>
      </c>
      <c r="F181" s="697">
        <f>VLOOKUP(C181,'chuyển xếp 2024'!$C$5:$W$328,17,0)</f>
        <v>5314000</v>
      </c>
      <c r="G181" s="697">
        <f>VLOOKUP(C181,'chuyển xếp 2024'!$C$5:$W$328,19,0)</f>
        <v>0</v>
      </c>
      <c r="H181" s="50" t="s">
        <v>63</v>
      </c>
      <c r="I181" s="56" t="s">
        <v>33</v>
      </c>
      <c r="J181" s="56" t="s">
        <v>34</v>
      </c>
      <c r="K181" s="50"/>
      <c r="L181" s="50" t="s">
        <v>671</v>
      </c>
      <c r="M181" s="125">
        <v>36727</v>
      </c>
      <c r="N181" s="43">
        <v>44641</v>
      </c>
      <c r="O181" s="93" t="s">
        <v>36</v>
      </c>
      <c r="P181" s="10" t="s">
        <v>1133</v>
      </c>
      <c r="Q181" s="59" t="str">
        <f t="shared" ca="1" si="6"/>
        <v xml:space="preserve">4 NĂM 4 THÁNG 29 NGÀY </v>
      </c>
      <c r="R181" s="60" t="s">
        <v>1134</v>
      </c>
      <c r="S181" s="33" t="str">
        <f>VLOOKUP(C181,Sheet5!$B$2:$G$253,6,0)</f>
        <v>092300001623</v>
      </c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44">
        <v>44421</v>
      </c>
      <c r="AF181" s="44"/>
      <c r="AG181" s="50" t="s">
        <v>232</v>
      </c>
      <c r="AH181" s="55" t="s">
        <v>2660</v>
      </c>
      <c r="AI181" s="55" t="s">
        <v>1135</v>
      </c>
      <c r="AJ181" s="55"/>
      <c r="AK181" s="61" t="s">
        <v>1136</v>
      </c>
      <c r="AL181" s="44" t="s">
        <v>156</v>
      </c>
      <c r="AM181" s="44"/>
      <c r="AN181" s="10" t="s">
        <v>1055</v>
      </c>
      <c r="AO181" s="36">
        <f t="shared" ca="1" si="5"/>
        <v>26</v>
      </c>
    </row>
    <row r="182" spans="1:41" s="62" customFormat="1">
      <c r="A182" s="25">
        <f>IF(C182=0,"",SUBTOTAL(3,C$5:C182))</f>
        <v>178</v>
      </c>
      <c r="B182" s="109">
        <v>78</v>
      </c>
      <c r="C182" s="46" t="s">
        <v>1140</v>
      </c>
      <c r="D182" s="27" t="str">
        <f>VLOOKUP(C182,Sheet4!$A$1:$B$300,2,0)</f>
        <v>9210016739</v>
      </c>
      <c r="E182" s="46" t="s">
        <v>1141</v>
      </c>
      <c r="F182" s="697">
        <f>VLOOKUP(C182,'chuyển xếp 2024'!$C$5:$W$328,17,0)</f>
        <v>5314000</v>
      </c>
      <c r="G182" s="697">
        <f>VLOOKUP(C182,'chuyển xếp 2024'!$C$5:$W$328,19,0)</f>
        <v>0</v>
      </c>
      <c r="H182" s="50" t="s">
        <v>63</v>
      </c>
      <c r="I182" s="56" t="s">
        <v>33</v>
      </c>
      <c r="J182" s="56" t="s">
        <v>34</v>
      </c>
      <c r="K182" s="50"/>
      <c r="L182" s="50" t="s">
        <v>671</v>
      </c>
      <c r="M182" s="125">
        <v>31613</v>
      </c>
      <c r="N182" s="43">
        <v>44641</v>
      </c>
      <c r="O182" s="93" t="s">
        <v>36</v>
      </c>
      <c r="P182" s="10" t="s">
        <v>1142</v>
      </c>
      <c r="Q182" s="59" t="str">
        <f t="shared" ca="1" si="6"/>
        <v xml:space="preserve">4 NĂM 4 THÁNG 29 NGÀY </v>
      </c>
      <c r="R182" s="60" t="s">
        <v>1143</v>
      </c>
      <c r="S182" s="33" t="str">
        <f>VLOOKUP(C182,Sheet5!$B$2:$G$253,6,0)</f>
        <v>092186002170</v>
      </c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44">
        <v>42850</v>
      </c>
      <c r="AF182" s="44"/>
      <c r="AG182" s="50" t="s">
        <v>232</v>
      </c>
      <c r="AH182" s="55" t="s">
        <v>2661</v>
      </c>
      <c r="AI182" s="55" t="s">
        <v>1144</v>
      </c>
      <c r="AJ182" s="55"/>
      <c r="AK182" s="61" t="s">
        <v>1145</v>
      </c>
      <c r="AL182" s="44" t="s">
        <v>156</v>
      </c>
      <c r="AM182" s="44"/>
      <c r="AN182" s="10" t="s">
        <v>1055</v>
      </c>
      <c r="AO182" s="36">
        <f t="shared" ca="1" si="5"/>
        <v>40</v>
      </c>
    </row>
    <row r="183" spans="1:41" s="62" customFormat="1">
      <c r="A183" s="25">
        <f>IF(C183=0,"",SUBTOTAL(3,C$5:C183))</f>
        <v>179</v>
      </c>
      <c r="B183" s="109">
        <v>79</v>
      </c>
      <c r="C183" s="46" t="s">
        <v>1149</v>
      </c>
      <c r="D183" s="27" t="str">
        <f>VLOOKUP(C183,Sheet4!$A$1:$B$300,2,0)</f>
        <v>9223011832</v>
      </c>
      <c r="E183" s="46" t="s">
        <v>1150</v>
      </c>
      <c r="F183" s="697">
        <f>VLOOKUP(C183,'chuyển xếp 2024'!$C$5:$W$328,17,0)</f>
        <v>5314000</v>
      </c>
      <c r="G183" s="697">
        <f>VLOOKUP(C183,'chuyển xếp 2024'!$C$5:$W$328,19,0)</f>
        <v>0</v>
      </c>
      <c r="H183" s="46" t="s">
        <v>32</v>
      </c>
      <c r="I183" s="56" t="s">
        <v>33</v>
      </c>
      <c r="J183" s="56" t="s">
        <v>34</v>
      </c>
      <c r="K183" s="50"/>
      <c r="L183" s="50" t="s">
        <v>671</v>
      </c>
      <c r="M183" s="125">
        <v>28856</v>
      </c>
      <c r="N183" s="43">
        <v>44641</v>
      </c>
      <c r="O183" s="93" t="s">
        <v>36</v>
      </c>
      <c r="P183" s="10" t="s">
        <v>1151</v>
      </c>
      <c r="Q183" s="59" t="str">
        <f t="shared" ca="1" si="6"/>
        <v xml:space="preserve">4 NĂM 4 THÁNG 29 NGÀY </v>
      </c>
      <c r="R183" s="60" t="s">
        <v>1152</v>
      </c>
      <c r="S183" s="33" t="str">
        <f>VLOOKUP(C183,Sheet5!$B$2:$G$253,6,0)</f>
        <v>092079005165</v>
      </c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44">
        <v>44417</v>
      </c>
      <c r="AF183" s="44"/>
      <c r="AG183" s="50" t="s">
        <v>232</v>
      </c>
      <c r="AH183" s="55" t="s">
        <v>2662</v>
      </c>
      <c r="AI183" s="55" t="s">
        <v>1153</v>
      </c>
      <c r="AJ183" s="55"/>
      <c r="AK183" s="61" t="s">
        <v>1154</v>
      </c>
      <c r="AL183" s="44" t="s">
        <v>156</v>
      </c>
      <c r="AM183" s="44"/>
      <c r="AN183" s="10" t="s">
        <v>1055</v>
      </c>
      <c r="AO183" s="36">
        <f t="shared" ca="1" si="5"/>
        <v>47</v>
      </c>
    </row>
    <row r="184" spans="1:41" s="62" customFormat="1">
      <c r="A184" s="25">
        <f>IF(C184=0,"",SUBTOTAL(3,C$5:C184))</f>
        <v>180</v>
      </c>
      <c r="B184" s="109">
        <v>80</v>
      </c>
      <c r="C184" s="46" t="s">
        <v>1155</v>
      </c>
      <c r="D184" s="27" t="str">
        <f>VLOOKUP(C184,Sheet4!$A$1:$B$300,2,0)</f>
        <v>9222708767</v>
      </c>
      <c r="E184" s="46" t="s">
        <v>1156</v>
      </c>
      <c r="F184" s="697">
        <f>VLOOKUP(C184,'chuyển xếp 2024'!$C$5:$W$328,17,0)</f>
        <v>5314000</v>
      </c>
      <c r="G184" s="697">
        <f>VLOOKUP(C184,'chuyển xếp 2024'!$C$5:$W$328,19,0)</f>
        <v>0</v>
      </c>
      <c r="H184" s="46" t="s">
        <v>32</v>
      </c>
      <c r="I184" s="56" t="s">
        <v>33</v>
      </c>
      <c r="J184" s="56" t="s">
        <v>34</v>
      </c>
      <c r="K184" s="50"/>
      <c r="L184" s="50" t="s">
        <v>671</v>
      </c>
      <c r="M184" s="125">
        <v>34806</v>
      </c>
      <c r="N184" s="43">
        <v>44641</v>
      </c>
      <c r="O184" s="93" t="s">
        <v>36</v>
      </c>
      <c r="P184" s="10" t="s">
        <v>1157</v>
      </c>
      <c r="Q184" s="59" t="str">
        <f t="shared" ca="1" si="6"/>
        <v xml:space="preserve">4 NĂM 4 THÁNG 29 NGÀY </v>
      </c>
      <c r="R184" s="60" t="s">
        <v>1158</v>
      </c>
      <c r="S184" s="33" t="str">
        <f>VLOOKUP(C184,Sheet5!$B$2:$G$253,6,0)</f>
        <v>092095001414</v>
      </c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44">
        <v>42678</v>
      </c>
      <c r="AF184" s="44"/>
      <c r="AG184" s="50" t="s">
        <v>232</v>
      </c>
      <c r="AH184" s="55" t="s">
        <v>2663</v>
      </c>
      <c r="AI184" s="55" t="s">
        <v>1159</v>
      </c>
      <c r="AJ184" s="55"/>
      <c r="AK184" s="61" t="s">
        <v>1160</v>
      </c>
      <c r="AL184" s="44" t="s">
        <v>156</v>
      </c>
      <c r="AM184" s="44"/>
      <c r="AN184" s="10" t="s">
        <v>1055</v>
      </c>
      <c r="AO184" s="36">
        <f t="shared" ca="1" si="5"/>
        <v>31</v>
      </c>
    </row>
    <row r="185" spans="1:41" s="62" customFormat="1">
      <c r="A185" s="25">
        <f>IF(C185=0,"",SUBTOTAL(3,C$5:C185))</f>
        <v>181</v>
      </c>
      <c r="B185" s="109">
        <v>81</v>
      </c>
      <c r="C185" s="46" t="s">
        <v>1161</v>
      </c>
      <c r="D185" s="27" t="str">
        <f>VLOOKUP(C185,Sheet4!$A$1:$B$300,2,0)</f>
        <v>9208007845</v>
      </c>
      <c r="E185" s="46" t="s">
        <v>1162</v>
      </c>
      <c r="F185" s="697">
        <f>VLOOKUP(C185,'chuyển xếp 2024'!$C$5:$W$328,17,0)</f>
        <v>5314000</v>
      </c>
      <c r="G185" s="697">
        <f>VLOOKUP(C185,'chuyển xếp 2024'!$C$5:$W$328,19,0)</f>
        <v>0</v>
      </c>
      <c r="H185" s="46" t="s">
        <v>32</v>
      </c>
      <c r="I185" s="56" t="s">
        <v>33</v>
      </c>
      <c r="J185" s="56" t="s">
        <v>34</v>
      </c>
      <c r="K185" s="50"/>
      <c r="L185" s="50" t="s">
        <v>671</v>
      </c>
      <c r="M185" s="125">
        <v>32429</v>
      </c>
      <c r="N185" s="43">
        <v>44641</v>
      </c>
      <c r="O185" s="93" t="s">
        <v>36</v>
      </c>
      <c r="P185" s="10" t="s">
        <v>1163</v>
      </c>
      <c r="Q185" s="59" t="str">
        <f t="shared" ca="1" si="6"/>
        <v xml:space="preserve">4 NĂM 4 THÁNG 29 NGÀY </v>
      </c>
      <c r="R185" s="60" t="s">
        <v>1164</v>
      </c>
      <c r="S185" s="33" t="str">
        <f>VLOOKUP(C185,Sheet5!$B$2:$G$253,6,0)</f>
        <v>092088012980</v>
      </c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44">
        <v>44518</v>
      </c>
      <c r="AF185" s="44"/>
      <c r="AG185" s="50" t="s">
        <v>232</v>
      </c>
      <c r="AH185" s="55" t="s">
        <v>2661</v>
      </c>
      <c r="AI185" s="55" t="s">
        <v>1144</v>
      </c>
      <c r="AJ185" s="55"/>
      <c r="AK185" s="61" t="s">
        <v>1165</v>
      </c>
      <c r="AL185" s="44" t="s">
        <v>156</v>
      </c>
      <c r="AM185" s="44"/>
      <c r="AN185" s="10" t="s">
        <v>1055</v>
      </c>
      <c r="AO185" s="36">
        <f t="shared" ca="1" si="5"/>
        <v>37</v>
      </c>
    </row>
    <row r="186" spans="1:41" s="624" customFormat="1">
      <c r="A186" s="25">
        <f>IF(C186=0,"",SUBTOTAL(3,C$5:C186))</f>
        <v>182</v>
      </c>
      <c r="B186" s="109">
        <v>82</v>
      </c>
      <c r="C186" s="369" t="s">
        <v>1173</v>
      </c>
      <c r="D186" s="25" t="str">
        <f>VLOOKUP(C186,Sheet4!$A$1:$B$300,2,0)</f>
        <v>9221626158</v>
      </c>
      <c r="E186" s="370" t="s">
        <v>1174</v>
      </c>
      <c r="F186" s="774">
        <f>VLOOKUP(C186,'chuyển xếp 2024'!$C$5:$W$328,17,0)</f>
        <v>5314000</v>
      </c>
      <c r="G186" s="774">
        <f>VLOOKUP(C186,'chuyển xếp 2024'!$C$5:$W$328,19,0)</f>
        <v>0</v>
      </c>
      <c r="H186" s="46" t="s">
        <v>32</v>
      </c>
      <c r="I186" s="56" t="s">
        <v>33</v>
      </c>
      <c r="J186" s="56" t="s">
        <v>34</v>
      </c>
      <c r="K186" s="46"/>
      <c r="L186" s="46" t="s">
        <v>671</v>
      </c>
      <c r="M186" s="57">
        <v>27284</v>
      </c>
      <c r="N186" s="75">
        <v>44768</v>
      </c>
      <c r="O186" s="93" t="s">
        <v>36</v>
      </c>
      <c r="P186" s="56" t="s">
        <v>1176</v>
      </c>
      <c r="Q186" s="626" t="str">
        <f t="shared" ca="1" si="6"/>
        <v xml:space="preserve">4 NĂM 0 THÁNG 24 NGÀY </v>
      </c>
      <c r="R186" s="74" t="s">
        <v>1177</v>
      </c>
      <c r="S186" s="80" t="str">
        <f>VLOOKUP(C186,Sheet5!$B$2:$G$253,6,0)</f>
        <v>092074004968</v>
      </c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108">
        <v>41009</v>
      </c>
      <c r="AF186" s="108"/>
      <c r="AG186" s="46" t="s">
        <v>232</v>
      </c>
      <c r="AH186" s="108" t="s">
        <v>1178</v>
      </c>
      <c r="AI186" s="627" t="s">
        <v>1179</v>
      </c>
      <c r="AJ186" s="627"/>
      <c r="AK186" s="628" t="s">
        <v>1180</v>
      </c>
      <c r="AL186" s="108" t="s">
        <v>156</v>
      </c>
      <c r="AM186" s="108"/>
      <c r="AN186" s="56" t="s">
        <v>1055</v>
      </c>
      <c r="AO186" s="36">
        <f t="shared" ca="1" si="5"/>
        <v>51</v>
      </c>
    </row>
    <row r="187" spans="1:41" s="62" customFormat="1">
      <c r="A187" s="25">
        <f>IF(C187=0,"",SUBTOTAL(3,C$5:C187))</f>
        <v>183</v>
      </c>
      <c r="B187" s="109">
        <v>83</v>
      </c>
      <c r="C187" s="126" t="s">
        <v>1181</v>
      </c>
      <c r="D187" s="27" t="str">
        <f>VLOOKUP(C187,Sheet4!$A$1:$B$300,2,0)</f>
        <v>9208009997</v>
      </c>
      <c r="E187" s="370" t="s">
        <v>1182</v>
      </c>
      <c r="F187" s="697">
        <f>VLOOKUP(C187,'chuyển xếp 2024'!$C$5:$W$328,17,0)</f>
        <v>5314000</v>
      </c>
      <c r="G187" s="697">
        <f>VLOOKUP(C187,'chuyển xếp 2024'!$C$5:$W$328,19,0)</f>
        <v>0</v>
      </c>
      <c r="H187" s="46" t="s">
        <v>32</v>
      </c>
      <c r="I187" s="56" t="s">
        <v>33</v>
      </c>
      <c r="J187" s="56" t="s">
        <v>34</v>
      </c>
      <c r="K187" s="50"/>
      <c r="L187" s="50" t="s">
        <v>671</v>
      </c>
      <c r="M187" s="125">
        <v>29260</v>
      </c>
      <c r="N187" s="43">
        <v>44768</v>
      </c>
      <c r="O187" s="93" t="s">
        <v>36</v>
      </c>
      <c r="P187" s="10" t="s">
        <v>1183</v>
      </c>
      <c r="Q187" s="59" t="str">
        <f t="shared" ca="1" si="6"/>
        <v xml:space="preserve">4 NĂM 0 THÁNG 24 NGÀY </v>
      </c>
      <c r="R187" s="60" t="s">
        <v>1184</v>
      </c>
      <c r="S187" s="33" t="str">
        <f>VLOOKUP(C187,Sheet5!$B$2:$G$253,6,0)</f>
        <v>092080002005</v>
      </c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44">
        <v>44317</v>
      </c>
      <c r="AF187" s="44"/>
      <c r="AG187" s="50" t="s">
        <v>232</v>
      </c>
      <c r="AH187" s="44" t="s">
        <v>1178</v>
      </c>
      <c r="AI187" s="55" t="s">
        <v>953</v>
      </c>
      <c r="AJ187" s="55"/>
      <c r="AK187" s="61" t="s">
        <v>1185</v>
      </c>
      <c r="AL187" s="44" t="s">
        <v>156</v>
      </c>
      <c r="AM187" s="44"/>
      <c r="AN187" s="10" t="s">
        <v>1055</v>
      </c>
      <c r="AO187" s="36">
        <f t="shared" ca="1" si="5"/>
        <v>46</v>
      </c>
    </row>
    <row r="188" spans="1:41" s="62" customFormat="1">
      <c r="A188" s="25">
        <f>IF(C188=0,"",SUBTOTAL(3,C$5:C188))</f>
        <v>184</v>
      </c>
      <c r="B188" s="109">
        <v>84</v>
      </c>
      <c r="C188" s="126" t="s">
        <v>1186</v>
      </c>
      <c r="D188" s="27" t="str">
        <f>VLOOKUP(C188,Sheet4!$A$1:$B$300,2,0)</f>
        <v>9221737497</v>
      </c>
      <c r="E188" s="370" t="s">
        <v>1187</v>
      </c>
      <c r="F188" s="697" t="e">
        <f>VLOOKUP(C188,'chuyển xếp 2024'!$C$5:$W$328,17,0)</f>
        <v>#N/A</v>
      </c>
      <c r="G188" s="697" t="e">
        <f>VLOOKUP(C188,'chuyển xếp 2024'!$C$5:$W$328,19,0)</f>
        <v>#N/A</v>
      </c>
      <c r="H188" s="46" t="s">
        <v>32</v>
      </c>
      <c r="I188" s="56" t="s">
        <v>33</v>
      </c>
      <c r="J188" s="56" t="s">
        <v>34</v>
      </c>
      <c r="K188" s="50"/>
      <c r="L188" s="50" t="s">
        <v>671</v>
      </c>
      <c r="M188" s="125">
        <v>37860</v>
      </c>
      <c r="N188" s="43">
        <v>44768</v>
      </c>
      <c r="O188" s="93" t="s">
        <v>36</v>
      </c>
      <c r="P188" s="10" t="s">
        <v>1188</v>
      </c>
      <c r="Q188" s="59" t="str">
        <f t="shared" ca="1" si="6"/>
        <v xml:space="preserve">4 NĂM 0 THÁNG 24 NGÀY </v>
      </c>
      <c r="R188" s="60" t="s">
        <v>1189</v>
      </c>
      <c r="S188" s="33" t="str">
        <f>VLOOKUP(C188,Sheet5!$B$2:$G$253,6,0)</f>
        <v>092203006697</v>
      </c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44">
        <v>44315</v>
      </c>
      <c r="AF188" s="44"/>
      <c r="AG188" s="50" t="s">
        <v>232</v>
      </c>
      <c r="AH188" s="44" t="s">
        <v>1190</v>
      </c>
      <c r="AI188" s="55" t="s">
        <v>1191</v>
      </c>
      <c r="AJ188" s="55"/>
      <c r="AK188" s="61" t="s">
        <v>1192</v>
      </c>
      <c r="AL188" s="44" t="s">
        <v>156</v>
      </c>
      <c r="AM188" s="44"/>
      <c r="AN188" s="10" t="s">
        <v>1055</v>
      </c>
      <c r="AO188" s="36">
        <f t="shared" ca="1" si="5"/>
        <v>22</v>
      </c>
    </row>
    <row r="189" spans="1:41" s="62" customFormat="1">
      <c r="A189" s="25">
        <f>IF(C189=0,"",SUBTOTAL(3,C$5:C189))</f>
        <v>185</v>
      </c>
      <c r="B189" s="109">
        <v>85</v>
      </c>
      <c r="C189" s="126" t="s">
        <v>1193</v>
      </c>
      <c r="D189" s="27" t="str">
        <f>VLOOKUP(C189,Sheet4!$A$1:$B$300,2,0)</f>
        <v>8723383361</v>
      </c>
      <c r="E189" s="370" t="s">
        <v>1194</v>
      </c>
      <c r="F189" s="697">
        <f>VLOOKUP(C189,'chuyển xếp 2024'!$C$5:$W$328,17,0)</f>
        <v>5314000</v>
      </c>
      <c r="G189" s="697">
        <f>VLOOKUP(C189,'chuyển xếp 2024'!$C$5:$W$328,19,0)</f>
        <v>0</v>
      </c>
      <c r="H189" s="46" t="s">
        <v>32</v>
      </c>
      <c r="I189" s="56" t="s">
        <v>33</v>
      </c>
      <c r="J189" s="56" t="s">
        <v>34</v>
      </c>
      <c r="K189" s="50"/>
      <c r="L189" s="50" t="s">
        <v>671</v>
      </c>
      <c r="M189" s="125">
        <v>36768</v>
      </c>
      <c r="N189" s="43">
        <v>44776</v>
      </c>
      <c r="O189" s="93" t="s">
        <v>36</v>
      </c>
      <c r="P189" s="10" t="s">
        <v>1195</v>
      </c>
      <c r="Q189" s="59" t="str">
        <f t="shared" ca="1" si="6"/>
        <v xml:space="preserve">4 NĂM 0 THÁNG 16 NGÀY </v>
      </c>
      <c r="R189" s="60" t="s">
        <v>1196</v>
      </c>
      <c r="S189" s="33" t="str">
        <f>VLOOKUP(C189,Sheet5!$B$2:$G$253,6,0)</f>
        <v>087200014852</v>
      </c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44">
        <v>44326</v>
      </c>
      <c r="AF189" s="44"/>
      <c r="AG189" s="50" t="s">
        <v>232</v>
      </c>
      <c r="AH189" s="44" t="s">
        <v>1197</v>
      </c>
      <c r="AI189" s="55" t="s">
        <v>1198</v>
      </c>
      <c r="AJ189" s="55"/>
      <c r="AK189" s="61" t="s">
        <v>1199</v>
      </c>
      <c r="AL189" s="44" t="s">
        <v>156</v>
      </c>
      <c r="AM189" s="44"/>
      <c r="AN189" s="10" t="s">
        <v>1055</v>
      </c>
      <c r="AO189" s="36">
        <f t="shared" ca="1" si="5"/>
        <v>25</v>
      </c>
    </row>
    <row r="190" spans="1:41" s="624" customFormat="1">
      <c r="A190" s="25">
        <f>IF(C190=0,"",SUBTOTAL(3,C$5:C190))</f>
        <v>186</v>
      </c>
      <c r="B190" s="109">
        <v>86</v>
      </c>
      <c r="C190" s="369" t="s">
        <v>1481</v>
      </c>
      <c r="D190" s="27" t="str">
        <f>VLOOKUP(C190,Sheet4!$A$1:$B$300,2,0)</f>
        <v>9221552287</v>
      </c>
      <c r="E190" s="370" t="s">
        <v>1398</v>
      </c>
      <c r="F190" s="697" t="e">
        <f>VLOOKUP(C190,'chuyển xếp 2024'!$C$5:$W$328,17,0)</f>
        <v>#N/A</v>
      </c>
      <c r="G190" s="697" t="e">
        <f>VLOOKUP(C190,'chuyển xếp 2024'!$C$5:$W$328,19,0)</f>
        <v>#N/A</v>
      </c>
      <c r="H190" s="46" t="s">
        <v>32</v>
      </c>
      <c r="I190" s="56" t="s">
        <v>33</v>
      </c>
      <c r="J190" s="56" t="s">
        <v>34</v>
      </c>
      <c r="K190" s="46"/>
      <c r="L190" s="46" t="s">
        <v>671</v>
      </c>
      <c r="M190" s="107">
        <v>37136</v>
      </c>
      <c r="N190" s="75">
        <v>44973</v>
      </c>
      <c r="O190" s="93" t="s">
        <v>36</v>
      </c>
      <c r="P190" s="56" t="s">
        <v>1399</v>
      </c>
      <c r="Q190" s="626" t="str">
        <f t="shared" ca="1" si="6"/>
        <v xml:space="preserve">3 NĂM 6 THÁNG 3 NGÀY </v>
      </c>
      <c r="R190" s="74" t="s">
        <v>1425</v>
      </c>
      <c r="S190" s="33" t="str">
        <f>VLOOKUP(C190,Sheet5!$B$2:$G$253,6,0)</f>
        <v>092201005238</v>
      </c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108" t="s">
        <v>1426</v>
      </c>
      <c r="AF190" s="108"/>
      <c r="AG190" s="46" t="s">
        <v>232</v>
      </c>
      <c r="AH190" s="108" t="s">
        <v>1178</v>
      </c>
      <c r="AI190" s="627" t="s">
        <v>731</v>
      </c>
      <c r="AJ190" s="627"/>
      <c r="AK190" s="628" t="s">
        <v>1427</v>
      </c>
      <c r="AL190" s="108" t="s">
        <v>156</v>
      </c>
      <c r="AM190" s="108"/>
      <c r="AN190" s="56" t="s">
        <v>1055</v>
      </c>
      <c r="AO190" s="36">
        <f t="shared" ca="1" si="5"/>
        <v>24</v>
      </c>
    </row>
    <row r="191" spans="1:41" s="624" customFormat="1">
      <c r="A191" s="25">
        <f>IF(C191=0,"",SUBTOTAL(3,C$5:C191))</f>
        <v>187</v>
      </c>
      <c r="B191" s="109">
        <v>87</v>
      </c>
      <c r="C191" s="369" t="s">
        <v>1482</v>
      </c>
      <c r="D191" s="27" t="str">
        <f>VLOOKUP(C191,Sheet4!$A$1:$B$300,2,0)</f>
        <v>8222279576</v>
      </c>
      <c r="E191" s="370" t="s">
        <v>1400</v>
      </c>
      <c r="F191" s="697">
        <f>VLOOKUP(C191,'chuyển xếp 2024'!$C$5:$W$328,17,0)</f>
        <v>5061000</v>
      </c>
      <c r="G191" s="697">
        <f>VLOOKUP(C191,'chuyển xếp 2024'!$C$5:$W$328,19,0)</f>
        <v>0</v>
      </c>
      <c r="H191" s="46" t="s">
        <v>32</v>
      </c>
      <c r="I191" s="56" t="s">
        <v>33</v>
      </c>
      <c r="J191" s="56" t="s">
        <v>34</v>
      </c>
      <c r="K191" s="46"/>
      <c r="L191" s="46" t="s">
        <v>671</v>
      </c>
      <c r="M191" s="107">
        <v>30912</v>
      </c>
      <c r="N191" s="75">
        <v>44973</v>
      </c>
      <c r="O191" s="93" t="s">
        <v>36</v>
      </c>
      <c r="P191" s="56" t="s">
        <v>1401</v>
      </c>
      <c r="Q191" s="626" t="str">
        <f t="shared" ca="1" si="6"/>
        <v xml:space="preserve">3 NĂM 6 THÁNG 3 NGÀY </v>
      </c>
      <c r="R191" s="74" t="s">
        <v>1428</v>
      </c>
      <c r="S191" s="33" t="str">
        <f>VLOOKUP(C191,Sheet5!$B$2:$G$253,6,0)</f>
        <v>082084027185</v>
      </c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108" t="s">
        <v>1429</v>
      </c>
      <c r="AF191" s="108"/>
      <c r="AG191" s="46" t="s">
        <v>232</v>
      </c>
      <c r="AH191" s="108" t="s">
        <v>1430</v>
      </c>
      <c r="AI191" s="627" t="s">
        <v>1431</v>
      </c>
      <c r="AJ191" s="627" t="s">
        <v>1432</v>
      </c>
      <c r="AK191" s="628" t="s">
        <v>1433</v>
      </c>
      <c r="AL191" s="108" t="s">
        <v>156</v>
      </c>
      <c r="AM191" s="108"/>
      <c r="AN191" s="56" t="s">
        <v>1055</v>
      </c>
      <c r="AO191" s="36">
        <f t="shared" ca="1" si="5"/>
        <v>42</v>
      </c>
    </row>
    <row r="192" spans="1:41" s="624" customFormat="1">
      <c r="A192" s="25">
        <f>IF(C192=0,"",SUBTOTAL(3,C$5:C192))</f>
        <v>188</v>
      </c>
      <c r="B192" s="109">
        <v>88</v>
      </c>
      <c r="C192" s="369" t="s">
        <v>1486</v>
      </c>
      <c r="D192" s="27" t="str">
        <f>VLOOKUP(C192,Sheet4!$A$1:$B$300,2,0)</f>
        <v>9222137812</v>
      </c>
      <c r="E192" s="370" t="s">
        <v>1405</v>
      </c>
      <c r="F192" s="697">
        <f>VLOOKUP(C192,'chuyển xếp 2024'!$C$5:$W$328,17,0)</f>
        <v>5061000</v>
      </c>
      <c r="G192" s="697">
        <f>VLOOKUP(C192,'chuyển xếp 2024'!$C$5:$W$328,19,0)</f>
        <v>0</v>
      </c>
      <c r="H192" s="46" t="s">
        <v>32</v>
      </c>
      <c r="I192" s="56" t="s">
        <v>33</v>
      </c>
      <c r="J192" s="56" t="s">
        <v>34</v>
      </c>
      <c r="K192" s="46"/>
      <c r="L192" s="46" t="s">
        <v>671</v>
      </c>
      <c r="M192" s="107">
        <v>27395</v>
      </c>
      <c r="N192" s="75">
        <v>44973</v>
      </c>
      <c r="O192" s="93" t="s">
        <v>36</v>
      </c>
      <c r="P192" s="56" t="s">
        <v>1406</v>
      </c>
      <c r="Q192" s="626" t="str">
        <f t="shared" ca="1" si="6"/>
        <v xml:space="preserve">3 NĂM 6 THÁNG 3 NGÀY </v>
      </c>
      <c r="R192" s="74" t="s">
        <v>1437</v>
      </c>
      <c r="S192" s="33" t="str">
        <f>VLOOKUP(C192,Sheet5!$B$2:$G$253,6,0)</f>
        <v>092075008278</v>
      </c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108">
        <v>44447</v>
      </c>
      <c r="AF192" s="108"/>
      <c r="AG192" s="46" t="s">
        <v>232</v>
      </c>
      <c r="AH192" s="108" t="s">
        <v>1178</v>
      </c>
      <c r="AI192" s="627" t="s">
        <v>1179</v>
      </c>
      <c r="AJ192" s="627"/>
      <c r="AK192" s="628"/>
      <c r="AL192" s="108" t="s">
        <v>156</v>
      </c>
      <c r="AM192" s="108"/>
      <c r="AN192" s="56" t="s">
        <v>1055</v>
      </c>
      <c r="AO192" s="36">
        <f t="shared" ca="1" si="5"/>
        <v>51</v>
      </c>
    </row>
    <row r="193" spans="1:41" s="624" customFormat="1">
      <c r="A193" s="25">
        <f>IF(C193=0,"",SUBTOTAL(3,C$5:C193))</f>
        <v>189</v>
      </c>
      <c r="B193" s="109">
        <v>89</v>
      </c>
      <c r="C193" s="369" t="s">
        <v>1487</v>
      </c>
      <c r="D193" s="27" t="str">
        <f>VLOOKUP(C193,Sheet4!$A$1:$B$300,2,0)</f>
        <v>8621932332</v>
      </c>
      <c r="E193" s="370" t="s">
        <v>1407</v>
      </c>
      <c r="F193" s="697" t="e">
        <f>VLOOKUP(C193,'chuyển xếp 2024'!$C$5:$W$328,17,0)</f>
        <v>#N/A</v>
      </c>
      <c r="G193" s="697" t="e">
        <f>VLOOKUP(C193,'chuyển xếp 2024'!$C$5:$W$328,19,0)</f>
        <v>#N/A</v>
      </c>
      <c r="H193" s="46" t="s">
        <v>32</v>
      </c>
      <c r="I193" s="56" t="s">
        <v>33</v>
      </c>
      <c r="J193" s="56" t="s">
        <v>34</v>
      </c>
      <c r="K193" s="46"/>
      <c r="L193" s="46" t="s">
        <v>671</v>
      </c>
      <c r="M193" s="107">
        <v>37258</v>
      </c>
      <c r="N193" s="75">
        <v>44973</v>
      </c>
      <c r="O193" s="93" t="s">
        <v>36</v>
      </c>
      <c r="P193" s="56" t="s">
        <v>1408</v>
      </c>
      <c r="Q193" s="626" t="str">
        <f t="shared" ca="1" si="6"/>
        <v xml:space="preserve">3 NĂM 6 THÁNG 3 NGÀY </v>
      </c>
      <c r="R193" s="74" t="s">
        <v>1438</v>
      </c>
      <c r="S193" s="33" t="str">
        <f>VLOOKUP(C193,Sheet5!$B$2:$G$253,6,0)</f>
        <v>086202000734</v>
      </c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108">
        <v>44663</v>
      </c>
      <c r="AF193" s="108"/>
      <c r="AG193" s="46" t="s">
        <v>232</v>
      </c>
      <c r="AH193" s="108" t="s">
        <v>1439</v>
      </c>
      <c r="AI193" s="627" t="s">
        <v>1440</v>
      </c>
      <c r="AJ193" s="627"/>
      <c r="AK193" s="628"/>
      <c r="AL193" s="108" t="s">
        <v>156</v>
      </c>
      <c r="AM193" s="108"/>
      <c r="AN193" s="56" t="s">
        <v>1055</v>
      </c>
      <c r="AO193" s="36">
        <f t="shared" ca="1" si="5"/>
        <v>24</v>
      </c>
    </row>
    <row r="194" spans="1:41" s="624" customFormat="1">
      <c r="A194" s="25">
        <f>IF(C194=0,"",SUBTOTAL(3,C$5:C194))</f>
        <v>190</v>
      </c>
      <c r="B194" s="109">
        <v>90</v>
      </c>
      <c r="C194" s="369" t="s">
        <v>1489</v>
      </c>
      <c r="D194" s="27" t="str">
        <f>VLOOKUP(C194,Sheet4!$A$1:$B$300,2,0)</f>
        <v>9222743471</v>
      </c>
      <c r="E194" s="370" t="s">
        <v>1410</v>
      </c>
      <c r="F194" s="697">
        <f>VLOOKUP(C194,'chuyển xếp 2024'!$C$5:$W$328,17,0)</f>
        <v>5061000</v>
      </c>
      <c r="G194" s="697">
        <f>VLOOKUP(C194,'chuyển xếp 2024'!$C$5:$W$328,19,0)</f>
        <v>0</v>
      </c>
      <c r="H194" s="46" t="s">
        <v>32</v>
      </c>
      <c r="I194" s="56" t="s">
        <v>33</v>
      </c>
      <c r="J194" s="56" t="s">
        <v>34</v>
      </c>
      <c r="K194" s="46"/>
      <c r="L194" s="46" t="s">
        <v>671</v>
      </c>
      <c r="M194" s="107">
        <v>29221</v>
      </c>
      <c r="N194" s="75">
        <v>44973</v>
      </c>
      <c r="O194" s="93" t="s">
        <v>36</v>
      </c>
      <c r="P194" s="56" t="s">
        <v>1411</v>
      </c>
      <c r="Q194" s="626" t="str">
        <f t="shared" ca="1" si="6"/>
        <v xml:space="preserve">3 NĂM 6 THÁNG 3 NGÀY </v>
      </c>
      <c r="R194" s="74" t="s">
        <v>1442</v>
      </c>
      <c r="S194" s="33" t="str">
        <f>VLOOKUP(C194,Sheet5!$B$2:$G$253,6,0)</f>
        <v>092080005824</v>
      </c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108">
        <v>44422</v>
      </c>
      <c r="AF194" s="108"/>
      <c r="AG194" s="46" t="s">
        <v>232</v>
      </c>
      <c r="AH194" s="108" t="s">
        <v>1443</v>
      </c>
      <c r="AI194" s="627" t="s">
        <v>1444</v>
      </c>
      <c r="AJ194" s="627"/>
      <c r="AK194" s="628"/>
      <c r="AL194" s="108" t="s">
        <v>156</v>
      </c>
      <c r="AM194" s="108"/>
      <c r="AN194" s="56" t="s">
        <v>1055</v>
      </c>
      <c r="AO194" s="36">
        <f t="shared" ca="1" si="5"/>
        <v>46</v>
      </c>
    </row>
    <row r="195" spans="1:41" s="624" customFormat="1">
      <c r="A195" s="25">
        <f>IF(C195=0,"",SUBTOTAL(3,C$5:C195))</f>
        <v>191</v>
      </c>
      <c r="B195" s="109">
        <v>91</v>
      </c>
      <c r="C195" s="369" t="s">
        <v>1490</v>
      </c>
      <c r="D195" s="27" t="str">
        <f>VLOOKUP(C195,Sheet4!$A$1:$B$300,2,0)</f>
        <v>9208007825</v>
      </c>
      <c r="E195" s="370" t="s">
        <v>1412</v>
      </c>
      <c r="F195" s="697">
        <f>VLOOKUP(C195,'chuyển xếp 2024'!$C$5:$W$328,17,0)</f>
        <v>5061000</v>
      </c>
      <c r="G195" s="697">
        <f>VLOOKUP(C195,'chuyển xếp 2024'!$C$5:$W$328,19,0)</f>
        <v>0</v>
      </c>
      <c r="H195" s="46" t="s">
        <v>32</v>
      </c>
      <c r="I195" s="56" t="s">
        <v>33</v>
      </c>
      <c r="J195" s="56" t="s">
        <v>34</v>
      </c>
      <c r="K195" s="46"/>
      <c r="L195" s="46" t="s">
        <v>671</v>
      </c>
      <c r="M195" s="107">
        <v>31652</v>
      </c>
      <c r="N195" s="75">
        <v>44973</v>
      </c>
      <c r="O195" s="93" t="s">
        <v>36</v>
      </c>
      <c r="P195" s="56" t="s">
        <v>1413</v>
      </c>
      <c r="Q195" s="626" t="str">
        <f t="shared" ca="1" si="6"/>
        <v xml:space="preserve">3 NĂM 6 THÁNG 3 NGÀY </v>
      </c>
      <c r="R195" s="74" t="s">
        <v>1445</v>
      </c>
      <c r="S195" s="33" t="str">
        <f>VLOOKUP(C195,Sheet5!$B$2:$G$253,6,0)</f>
        <v>092086005960</v>
      </c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108">
        <v>44477</v>
      </c>
      <c r="AF195" s="108"/>
      <c r="AG195" s="46" t="s">
        <v>232</v>
      </c>
      <c r="AH195" s="108" t="s">
        <v>1446</v>
      </c>
      <c r="AI195" s="627" t="s">
        <v>1447</v>
      </c>
      <c r="AJ195" s="627"/>
      <c r="AK195" s="628"/>
      <c r="AL195" s="108" t="s">
        <v>156</v>
      </c>
      <c r="AM195" s="108"/>
      <c r="AN195" s="56" t="s">
        <v>1055</v>
      </c>
      <c r="AO195" s="36">
        <f t="shared" ca="1" si="5"/>
        <v>39</v>
      </c>
    </row>
    <row r="196" spans="1:41" s="624" customFormat="1">
      <c r="A196" s="25">
        <f>IF(C196=0,"",SUBTOTAL(3,C$5:C196))</f>
        <v>192</v>
      </c>
      <c r="B196" s="109">
        <v>92</v>
      </c>
      <c r="C196" s="369" t="s">
        <v>1494</v>
      </c>
      <c r="D196" s="27" t="str">
        <f>VLOOKUP(C196,Sheet4!$A$1:$B$300,2,0)</f>
        <v>9214005754</v>
      </c>
      <c r="E196" s="370" t="s">
        <v>1420</v>
      </c>
      <c r="F196" s="697">
        <f>VLOOKUP(C196,'chuyển xếp 2024'!$C$5:$W$328,17,0)</f>
        <v>5061000</v>
      </c>
      <c r="G196" s="697">
        <f>VLOOKUP(C196,'chuyển xếp 2024'!$C$5:$W$328,19,0)</f>
        <v>0</v>
      </c>
      <c r="H196" s="46" t="s">
        <v>32</v>
      </c>
      <c r="I196" s="56" t="s">
        <v>33</v>
      </c>
      <c r="J196" s="56" t="s">
        <v>34</v>
      </c>
      <c r="K196" s="46"/>
      <c r="L196" s="46" t="s">
        <v>671</v>
      </c>
      <c r="M196" s="234">
        <v>30665</v>
      </c>
      <c r="N196" s="75">
        <v>44980</v>
      </c>
      <c r="O196" s="93" t="s">
        <v>36</v>
      </c>
      <c r="P196" s="56" t="s">
        <v>1418</v>
      </c>
      <c r="Q196" s="626" t="str">
        <f t="shared" ca="1" si="6"/>
        <v xml:space="preserve">3 NĂM 5 THÁNG 27 NGÀY </v>
      </c>
      <c r="R196" s="74" t="s">
        <v>1452</v>
      </c>
      <c r="S196" s="33" t="str">
        <f>VLOOKUP(C196,Sheet5!$B$2:$G$253,6,0)</f>
        <v>092083012314</v>
      </c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108">
        <v>44447</v>
      </c>
      <c r="AF196" s="108"/>
      <c r="AG196" s="46" t="s">
        <v>232</v>
      </c>
      <c r="AH196" s="108" t="s">
        <v>1453</v>
      </c>
      <c r="AI196" s="627" t="s">
        <v>1011</v>
      </c>
      <c r="AJ196" s="627"/>
      <c r="AK196" s="628" t="s">
        <v>1454</v>
      </c>
      <c r="AL196" s="108" t="s">
        <v>156</v>
      </c>
      <c r="AM196" s="108"/>
      <c r="AN196" s="56" t="s">
        <v>1055</v>
      </c>
      <c r="AO196" s="36">
        <f t="shared" ca="1" si="5"/>
        <v>42</v>
      </c>
    </row>
    <row r="197" spans="1:41" s="624" customFormat="1">
      <c r="A197" s="25">
        <f>IF(C197=0,"",SUBTOTAL(3,C$5:C197))</f>
        <v>193</v>
      </c>
      <c r="B197" s="109">
        <v>93</v>
      </c>
      <c r="C197" s="369" t="s">
        <v>1928</v>
      </c>
      <c r="D197" s="27" t="str">
        <f>VLOOKUP(C197,Sheet4!$A$1:$B$300,2,0)</f>
        <v>9222463402</v>
      </c>
      <c r="E197" s="370" t="s">
        <v>1873</v>
      </c>
      <c r="F197" s="697">
        <f>VLOOKUP(C197,'chuyển xếp 2024'!$C$5:$W$328,17,0)</f>
        <v>5061000</v>
      </c>
      <c r="G197" s="697">
        <f>VLOOKUP(C197,'chuyển xếp 2024'!$C$5:$W$328,19,0)</f>
        <v>0</v>
      </c>
      <c r="H197" s="46" t="s">
        <v>1872</v>
      </c>
      <c r="I197" s="56" t="s">
        <v>33</v>
      </c>
      <c r="J197" s="56" t="s">
        <v>34</v>
      </c>
      <c r="K197" s="46"/>
      <c r="L197" s="46" t="s">
        <v>671</v>
      </c>
      <c r="M197" s="234">
        <v>33407</v>
      </c>
      <c r="N197" s="75">
        <v>45170</v>
      </c>
      <c r="O197" s="93" t="s">
        <v>36</v>
      </c>
      <c r="P197" s="56" t="s">
        <v>1982</v>
      </c>
      <c r="Q197" s="626" t="str">
        <f t="shared" ca="1" si="6"/>
        <v xml:space="preserve">2 NĂM 11 THÁNG 18 NGÀY </v>
      </c>
      <c r="R197" s="74" t="s">
        <v>1874</v>
      </c>
      <c r="S197" s="33" t="s">
        <v>1874</v>
      </c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108">
        <v>44270</v>
      </c>
      <c r="AF197" s="108"/>
      <c r="AG197" s="46" t="s">
        <v>232</v>
      </c>
      <c r="AH197" s="108" t="s">
        <v>1875</v>
      </c>
      <c r="AI197" s="627" t="s">
        <v>1876</v>
      </c>
      <c r="AJ197" s="627"/>
      <c r="AK197" s="628"/>
      <c r="AL197" s="108" t="s">
        <v>156</v>
      </c>
      <c r="AM197" s="108"/>
      <c r="AN197" s="56" t="s">
        <v>1055</v>
      </c>
      <c r="AO197" s="36">
        <f t="shared" ca="1" si="5"/>
        <v>35</v>
      </c>
    </row>
    <row r="198" spans="1:41" s="624" customFormat="1">
      <c r="A198" s="25">
        <f>IF(C198=0,"",SUBTOTAL(3,C$5:C198))</f>
        <v>194</v>
      </c>
      <c r="B198" s="109">
        <v>94</v>
      </c>
      <c r="C198" s="369" t="s">
        <v>1929</v>
      </c>
      <c r="D198" s="27" t="str">
        <f>VLOOKUP(C198,Sheet4!$A$1:$B$300,2,0)</f>
        <v>8724018696</v>
      </c>
      <c r="E198" s="370" t="s">
        <v>1715</v>
      </c>
      <c r="F198" s="697">
        <f>VLOOKUP(C198,'chuyển xếp 2024'!$C$5:$W$328,17,0)</f>
        <v>5061000</v>
      </c>
      <c r="G198" s="697">
        <f>VLOOKUP(C198,'chuyển xếp 2024'!$C$5:$W$328,19,0)</f>
        <v>0</v>
      </c>
      <c r="H198" s="46" t="s">
        <v>1872</v>
      </c>
      <c r="I198" s="56" t="s">
        <v>33</v>
      </c>
      <c r="J198" s="56" t="s">
        <v>34</v>
      </c>
      <c r="K198" s="46"/>
      <c r="L198" s="46" t="s">
        <v>671</v>
      </c>
      <c r="M198" s="234">
        <v>36823</v>
      </c>
      <c r="N198" s="75">
        <v>45170</v>
      </c>
      <c r="O198" s="93" t="s">
        <v>36</v>
      </c>
      <c r="P198" s="56" t="s">
        <v>1983</v>
      </c>
      <c r="Q198" s="626" t="str">
        <f t="shared" ca="1" si="6"/>
        <v xml:space="preserve">2 NĂM 11 THÁNG 18 NGÀY </v>
      </c>
      <c r="R198" s="74" t="s">
        <v>1877</v>
      </c>
      <c r="S198" s="33" t="s">
        <v>1877</v>
      </c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108">
        <v>44866</v>
      </c>
      <c r="AF198" s="108"/>
      <c r="AG198" s="46" t="s">
        <v>232</v>
      </c>
      <c r="AH198" s="108" t="s">
        <v>1878</v>
      </c>
      <c r="AI198" s="627" t="s">
        <v>1879</v>
      </c>
      <c r="AJ198" s="627"/>
      <c r="AK198" s="628"/>
      <c r="AL198" s="108" t="s">
        <v>156</v>
      </c>
      <c r="AM198" s="108"/>
      <c r="AN198" s="56" t="s">
        <v>1055</v>
      </c>
      <c r="AO198" s="36">
        <f t="shared" ca="1" si="5"/>
        <v>25</v>
      </c>
    </row>
    <row r="199" spans="1:41" s="624" customFormat="1">
      <c r="A199" s="25">
        <f>IF(C199=0,"",SUBTOTAL(3,C$5:C199))</f>
        <v>195</v>
      </c>
      <c r="B199" s="109">
        <v>95</v>
      </c>
      <c r="C199" s="369" t="s">
        <v>1932</v>
      </c>
      <c r="D199" s="27" t="str">
        <f>VLOOKUP(C199,Sheet4!$A$1:$B$300,2,0)</f>
        <v>9221614665</v>
      </c>
      <c r="E199" s="370" t="s">
        <v>1881</v>
      </c>
      <c r="F199" s="697" t="e">
        <f>VLOOKUP(C199,'chuyển xếp 2024'!$C$5:$W$328,17,0)</f>
        <v>#N/A</v>
      </c>
      <c r="G199" s="697" t="e">
        <f>VLOOKUP(C199,'chuyển xếp 2024'!$C$5:$W$328,19,0)</f>
        <v>#N/A</v>
      </c>
      <c r="H199" s="46" t="s">
        <v>1872</v>
      </c>
      <c r="I199" s="56" t="s">
        <v>33</v>
      </c>
      <c r="J199" s="56" t="s">
        <v>34</v>
      </c>
      <c r="K199" s="46"/>
      <c r="L199" s="46" t="s">
        <v>671</v>
      </c>
      <c r="M199" s="234">
        <v>36627</v>
      </c>
      <c r="N199" s="75">
        <v>45170</v>
      </c>
      <c r="O199" s="93" t="s">
        <v>36</v>
      </c>
      <c r="P199" s="56" t="s">
        <v>1984</v>
      </c>
      <c r="Q199" s="626" t="str">
        <f t="shared" ca="1" si="6"/>
        <v xml:space="preserve">2 NĂM 11 THÁNG 18 NGÀY </v>
      </c>
      <c r="R199" s="74" t="s">
        <v>1882</v>
      </c>
      <c r="S199" s="33" t="s">
        <v>1882</v>
      </c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108">
        <v>44989</v>
      </c>
      <c r="AF199" s="108"/>
      <c r="AG199" s="46" t="s">
        <v>232</v>
      </c>
      <c r="AH199" s="108" t="s">
        <v>1883</v>
      </c>
      <c r="AI199" s="627" t="s">
        <v>731</v>
      </c>
      <c r="AJ199" s="627"/>
      <c r="AK199" s="628"/>
      <c r="AL199" s="108" t="s">
        <v>156</v>
      </c>
      <c r="AM199" s="108"/>
      <c r="AN199" s="56" t="s">
        <v>1055</v>
      </c>
      <c r="AO199" s="36">
        <f t="shared" ca="1" si="5"/>
        <v>26</v>
      </c>
    </row>
    <row r="200" spans="1:41" s="624" customFormat="1">
      <c r="A200" s="25">
        <f>IF(C200=0,"",SUBTOTAL(3,C$5:C200))</f>
        <v>196</v>
      </c>
      <c r="B200" s="109">
        <v>96</v>
      </c>
      <c r="C200" s="369" t="s">
        <v>1933</v>
      </c>
      <c r="D200" s="27" t="str">
        <f>VLOOKUP(C200,Sheet4!$A$1:$B$300,2,0)</f>
        <v>6506006793</v>
      </c>
      <c r="E200" s="370" t="s">
        <v>1624</v>
      </c>
      <c r="F200" s="697">
        <f>VLOOKUP(C200,'chuyển xếp 2024'!$C$5:$W$328,17,0)</f>
        <v>5061000</v>
      </c>
      <c r="G200" s="697">
        <f>VLOOKUP(C200,'chuyển xếp 2024'!$C$5:$W$328,19,0)</f>
        <v>0</v>
      </c>
      <c r="H200" s="46" t="s">
        <v>1872</v>
      </c>
      <c r="I200" s="56" t="s">
        <v>33</v>
      </c>
      <c r="J200" s="56" t="s">
        <v>34</v>
      </c>
      <c r="K200" s="46"/>
      <c r="L200" s="46" t="s">
        <v>671</v>
      </c>
      <c r="M200" s="234">
        <v>30885</v>
      </c>
      <c r="N200" s="75">
        <v>45170</v>
      </c>
      <c r="O200" s="93" t="s">
        <v>36</v>
      </c>
      <c r="P200" s="56" t="s">
        <v>1985</v>
      </c>
      <c r="Q200" s="626" t="str">
        <f t="shared" ca="1" si="6"/>
        <v xml:space="preserve">2 NĂM 11 THÁNG 18 NGÀY </v>
      </c>
      <c r="R200" s="74" t="s">
        <v>1884</v>
      </c>
      <c r="S200" s="33" t="s">
        <v>1884</v>
      </c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108">
        <v>44326</v>
      </c>
      <c r="AF200" s="108"/>
      <c r="AG200" s="46" t="s">
        <v>232</v>
      </c>
      <c r="AH200" s="108" t="s">
        <v>1451</v>
      </c>
      <c r="AI200" s="627" t="s">
        <v>756</v>
      </c>
      <c r="AJ200" s="627"/>
      <c r="AK200" s="628"/>
      <c r="AL200" s="108" t="s">
        <v>156</v>
      </c>
      <c r="AM200" s="108"/>
      <c r="AN200" s="56" t="s">
        <v>1055</v>
      </c>
      <c r="AO200" s="36">
        <f t="shared" ref="AO200:AO263" ca="1" si="7">DATEDIF(M200,TODAY(),"y")</f>
        <v>42</v>
      </c>
    </row>
    <row r="201" spans="1:41" s="624" customFormat="1">
      <c r="A201" s="25">
        <f>IF(C201=0,"",SUBTOTAL(3,C$5:C201))</f>
        <v>197</v>
      </c>
      <c r="B201" s="109">
        <v>97</v>
      </c>
      <c r="C201" s="369" t="s">
        <v>1934</v>
      </c>
      <c r="D201" s="27" t="str">
        <f>VLOOKUP(C201,Sheet4!$A$1:$B$300,2,0)</f>
        <v>9222817850</v>
      </c>
      <c r="E201" s="370" t="s">
        <v>1885</v>
      </c>
      <c r="F201" s="697">
        <f>VLOOKUP(C201,'chuyển xếp 2024'!$C$5:$W$328,17,0)</f>
        <v>5061000</v>
      </c>
      <c r="G201" s="697">
        <f>VLOOKUP(C201,'chuyển xếp 2024'!$C$5:$W$328,19,0)</f>
        <v>0</v>
      </c>
      <c r="H201" s="46" t="s">
        <v>1872</v>
      </c>
      <c r="I201" s="56" t="s">
        <v>33</v>
      </c>
      <c r="J201" s="56" t="s">
        <v>34</v>
      </c>
      <c r="K201" s="46"/>
      <c r="L201" s="46" t="s">
        <v>671</v>
      </c>
      <c r="M201" s="234">
        <v>34485</v>
      </c>
      <c r="N201" s="75">
        <v>45170</v>
      </c>
      <c r="O201" s="93" t="s">
        <v>36</v>
      </c>
      <c r="P201" s="56" t="s">
        <v>1986</v>
      </c>
      <c r="Q201" s="626" t="str">
        <f t="shared" ca="1" si="6"/>
        <v xml:space="preserve">2 NĂM 11 THÁNG 18 NGÀY </v>
      </c>
      <c r="R201" s="74" t="s">
        <v>1886</v>
      </c>
      <c r="S201" s="33" t="s">
        <v>1886</v>
      </c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108">
        <v>44428</v>
      </c>
      <c r="AF201" s="108"/>
      <c r="AG201" s="46" t="s">
        <v>232</v>
      </c>
      <c r="AH201" s="108" t="s">
        <v>1883</v>
      </c>
      <c r="AI201" s="627" t="s">
        <v>1887</v>
      </c>
      <c r="AJ201" s="627"/>
      <c r="AK201" s="628"/>
      <c r="AL201" s="108" t="s">
        <v>156</v>
      </c>
      <c r="AM201" s="108"/>
      <c r="AN201" s="56" t="s">
        <v>1055</v>
      </c>
      <c r="AO201" s="36">
        <f t="shared" ca="1" si="7"/>
        <v>32</v>
      </c>
    </row>
    <row r="202" spans="1:41" s="624" customFormat="1">
      <c r="A202" s="25">
        <f>IF(C202=0,"",SUBTOTAL(3,C$5:C202))</f>
        <v>198</v>
      </c>
      <c r="B202" s="109">
        <v>98</v>
      </c>
      <c r="C202" s="369" t="s">
        <v>1935</v>
      </c>
      <c r="D202" s="27" t="str">
        <f>VLOOKUP(C202,Sheet4!$A$1:$B$300,2,0)</f>
        <v>9209006845</v>
      </c>
      <c r="E202" s="370" t="s">
        <v>1709</v>
      </c>
      <c r="F202" s="697">
        <f>VLOOKUP(C202,'chuyển xếp 2024'!$C$5:$W$328,17,0)</f>
        <v>5061000</v>
      </c>
      <c r="G202" s="697">
        <f>VLOOKUP(C202,'chuyển xếp 2024'!$C$5:$W$328,19,0)</f>
        <v>0</v>
      </c>
      <c r="H202" s="46" t="s">
        <v>1872</v>
      </c>
      <c r="I202" s="56" t="s">
        <v>33</v>
      </c>
      <c r="J202" s="56" t="s">
        <v>34</v>
      </c>
      <c r="K202" s="46"/>
      <c r="L202" s="46" t="s">
        <v>671</v>
      </c>
      <c r="M202" s="234">
        <v>33236</v>
      </c>
      <c r="N202" s="75">
        <v>45170</v>
      </c>
      <c r="O202" s="93" t="s">
        <v>36</v>
      </c>
      <c r="P202" s="56" t="s">
        <v>1987</v>
      </c>
      <c r="Q202" s="626" t="str">
        <f t="shared" ca="1" si="6"/>
        <v xml:space="preserve">2 NĂM 11 THÁNG 18 NGÀY </v>
      </c>
      <c r="R202" s="74" t="s">
        <v>1888</v>
      </c>
      <c r="S202" s="33" t="s">
        <v>1888</v>
      </c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108">
        <v>44522</v>
      </c>
      <c r="AF202" s="108"/>
      <c r="AG202" s="46" t="s">
        <v>232</v>
      </c>
      <c r="AH202" s="108" t="s">
        <v>1883</v>
      </c>
      <c r="AI202" s="627" t="s">
        <v>953</v>
      </c>
      <c r="AJ202" s="627"/>
      <c r="AK202" s="628"/>
      <c r="AL202" s="108" t="s">
        <v>156</v>
      </c>
      <c r="AM202" s="108"/>
      <c r="AN202" s="56" t="s">
        <v>1055</v>
      </c>
      <c r="AO202" s="36">
        <f t="shared" ca="1" si="7"/>
        <v>35</v>
      </c>
    </row>
    <row r="203" spans="1:41" s="624" customFormat="1">
      <c r="A203" s="25">
        <f>IF(C203=0,"",SUBTOTAL(3,C$5:C203))</f>
        <v>199</v>
      </c>
      <c r="B203" s="109">
        <v>99</v>
      </c>
      <c r="C203" s="369" t="s">
        <v>1936</v>
      </c>
      <c r="D203" s="27" t="str">
        <f>VLOOKUP(C203,Sheet4!$A$1:$B$300,2,0)</f>
        <v>9221500019</v>
      </c>
      <c r="E203" s="370" t="s">
        <v>1889</v>
      </c>
      <c r="F203" s="697" t="e">
        <f>VLOOKUP(C203,'chuyển xếp 2024'!$C$5:$W$328,17,0)</f>
        <v>#N/A</v>
      </c>
      <c r="G203" s="697" t="e">
        <f>VLOOKUP(C203,'chuyển xếp 2024'!$C$5:$W$328,19,0)</f>
        <v>#N/A</v>
      </c>
      <c r="H203" s="46" t="s">
        <v>1872</v>
      </c>
      <c r="I203" s="56" t="s">
        <v>33</v>
      </c>
      <c r="J203" s="56" t="s">
        <v>34</v>
      </c>
      <c r="K203" s="46"/>
      <c r="L203" s="46" t="s">
        <v>671</v>
      </c>
      <c r="M203" s="234">
        <v>37577</v>
      </c>
      <c r="N203" s="75">
        <v>45170</v>
      </c>
      <c r="O203" s="93" t="s">
        <v>36</v>
      </c>
      <c r="P203" s="56" t="s">
        <v>1988</v>
      </c>
      <c r="Q203" s="626" t="str">
        <f t="shared" ref="Q203:Q290" ca="1" si="8">DATEDIF(N203,TODAY(),"Y") &amp; " NĂM " &amp;DATEDIF(N203,TODAY(),"YM") &amp; " THÁNG " &amp; DATEDIF(N203,TODAY(), "MD") &amp; " NGÀY "</f>
        <v xml:space="preserve">2 NĂM 11 THÁNG 18 NGÀY </v>
      </c>
      <c r="R203" s="74" t="s">
        <v>1890</v>
      </c>
      <c r="S203" s="33" t="s">
        <v>1890</v>
      </c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108">
        <v>44379</v>
      </c>
      <c r="AF203" s="108"/>
      <c r="AG203" s="46" t="s">
        <v>232</v>
      </c>
      <c r="AH203" s="108" t="s">
        <v>1891</v>
      </c>
      <c r="AI203" s="627" t="s">
        <v>1892</v>
      </c>
      <c r="AJ203" s="627"/>
      <c r="AK203" s="628"/>
      <c r="AL203" s="108" t="s">
        <v>156</v>
      </c>
      <c r="AM203" s="108"/>
      <c r="AN203" s="56" t="s">
        <v>1055</v>
      </c>
      <c r="AO203" s="36">
        <f t="shared" ca="1" si="7"/>
        <v>23</v>
      </c>
    </row>
    <row r="204" spans="1:41" s="624" customFormat="1">
      <c r="A204" s="25">
        <f>IF(C204=0,"",SUBTOTAL(3,C$5:C204))</f>
        <v>200</v>
      </c>
      <c r="B204" s="109">
        <v>100</v>
      </c>
      <c r="C204" s="369" t="s">
        <v>1937</v>
      </c>
      <c r="D204" s="27" t="str">
        <f>VLOOKUP(C204,Sheet4!$A$1:$B$300,2,0)</f>
        <v>9216011712</v>
      </c>
      <c r="E204" s="370" t="s">
        <v>1893</v>
      </c>
      <c r="F204" s="697" t="e">
        <f>VLOOKUP(C204,'chuyển xếp 2024'!$C$5:$W$328,17,0)</f>
        <v>#N/A</v>
      </c>
      <c r="G204" s="697" t="e">
        <f>VLOOKUP(C204,'chuyển xếp 2024'!$C$5:$W$328,19,0)</f>
        <v>#N/A</v>
      </c>
      <c r="H204" s="46" t="s">
        <v>1872</v>
      </c>
      <c r="I204" s="56" t="s">
        <v>33</v>
      </c>
      <c r="J204" s="56" t="s">
        <v>34</v>
      </c>
      <c r="K204" s="46"/>
      <c r="L204" s="46" t="s">
        <v>671</v>
      </c>
      <c r="M204" s="234">
        <v>34517</v>
      </c>
      <c r="N204" s="75">
        <v>45170</v>
      </c>
      <c r="O204" s="93" t="s">
        <v>36</v>
      </c>
      <c r="P204" s="56" t="s">
        <v>1989</v>
      </c>
      <c r="Q204" s="626" t="str">
        <f t="shared" ca="1" si="8"/>
        <v xml:space="preserve">2 NĂM 11 THÁNG 18 NGÀY </v>
      </c>
      <c r="R204" s="74" t="s">
        <v>1894</v>
      </c>
      <c r="S204" s="33" t="s">
        <v>1894</v>
      </c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108">
        <v>44417</v>
      </c>
      <c r="AF204" s="108"/>
      <c r="AG204" s="46" t="s">
        <v>232</v>
      </c>
      <c r="AH204" s="108" t="s">
        <v>1891</v>
      </c>
      <c r="AI204" s="627" t="s">
        <v>1892</v>
      </c>
      <c r="AJ204" s="627"/>
      <c r="AK204" s="628"/>
      <c r="AL204" s="108" t="s">
        <v>156</v>
      </c>
      <c r="AM204" s="108"/>
      <c r="AN204" s="56" t="s">
        <v>1055</v>
      </c>
      <c r="AO204" s="36">
        <f t="shared" ca="1" si="7"/>
        <v>32</v>
      </c>
    </row>
    <row r="205" spans="1:41" s="624" customFormat="1">
      <c r="A205" s="25">
        <f>IF(C205=0,"",SUBTOTAL(3,C$5:C205))</f>
        <v>201</v>
      </c>
      <c r="B205" s="109">
        <v>101</v>
      </c>
      <c r="C205" s="369" t="s">
        <v>1938</v>
      </c>
      <c r="D205" s="27" t="str">
        <f>VLOOKUP(C205,Sheet4!$A$1:$B$300,2,0)</f>
        <v>8622109756</v>
      </c>
      <c r="E205" s="370" t="s">
        <v>1646</v>
      </c>
      <c r="F205" s="697">
        <f>VLOOKUP(C205,'chuyển xếp 2024'!$C$5:$W$328,17,0)</f>
        <v>5061000</v>
      </c>
      <c r="G205" s="697">
        <f>VLOOKUP(C205,'chuyển xếp 2024'!$C$5:$W$328,19,0)</f>
        <v>0</v>
      </c>
      <c r="H205" s="46" t="s">
        <v>1872</v>
      </c>
      <c r="I205" s="56" t="s">
        <v>33</v>
      </c>
      <c r="J205" s="56" t="s">
        <v>34</v>
      </c>
      <c r="K205" s="46"/>
      <c r="L205" s="46" t="s">
        <v>671</v>
      </c>
      <c r="M205" s="234">
        <v>29426</v>
      </c>
      <c r="N205" s="75">
        <v>45170</v>
      </c>
      <c r="O205" s="93" t="s">
        <v>36</v>
      </c>
      <c r="P205" s="56" t="s">
        <v>1990</v>
      </c>
      <c r="Q205" s="626" t="str">
        <f t="shared" ca="1" si="8"/>
        <v xml:space="preserve">2 NĂM 11 THÁNG 18 NGÀY </v>
      </c>
      <c r="R205" s="74" t="s">
        <v>1895</v>
      </c>
      <c r="S205" s="33" t="s">
        <v>1895</v>
      </c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108">
        <v>44326</v>
      </c>
      <c r="AF205" s="108"/>
      <c r="AG205" s="46" t="s">
        <v>232</v>
      </c>
      <c r="AH205" s="108" t="s">
        <v>1896</v>
      </c>
      <c r="AI205" s="627" t="s">
        <v>1897</v>
      </c>
      <c r="AJ205" s="627"/>
      <c r="AK205" s="628"/>
      <c r="AL205" s="108" t="s">
        <v>156</v>
      </c>
      <c r="AM205" s="108"/>
      <c r="AN205" s="56" t="s">
        <v>1055</v>
      </c>
      <c r="AO205" s="36">
        <f t="shared" ca="1" si="7"/>
        <v>46</v>
      </c>
    </row>
    <row r="206" spans="1:41" s="624" customFormat="1">
      <c r="A206" s="25">
        <f>IF(C206=0,"",SUBTOTAL(3,C$5:C206))</f>
        <v>202</v>
      </c>
      <c r="B206" s="109">
        <v>102</v>
      </c>
      <c r="C206" s="369" t="s">
        <v>1939</v>
      </c>
      <c r="D206" s="27" t="str">
        <f>VLOOKUP(C206,Sheet4!$A$1:$B$300,2,0)</f>
        <v>8421678491</v>
      </c>
      <c r="E206" s="370" t="s">
        <v>1207</v>
      </c>
      <c r="F206" s="697">
        <f>VLOOKUP(C206,'chuyển xếp 2024'!$C$5:$W$328,17,0)</f>
        <v>5061000</v>
      </c>
      <c r="G206" s="697">
        <f>VLOOKUP(C206,'chuyển xếp 2024'!$C$5:$W$328,19,0)</f>
        <v>0</v>
      </c>
      <c r="H206" s="46" t="s">
        <v>1872</v>
      </c>
      <c r="I206" s="56" t="s">
        <v>33</v>
      </c>
      <c r="J206" s="56" t="s">
        <v>34</v>
      </c>
      <c r="K206" s="46"/>
      <c r="L206" s="46" t="s">
        <v>671</v>
      </c>
      <c r="M206" s="234">
        <v>35591</v>
      </c>
      <c r="N206" s="75">
        <v>45170</v>
      </c>
      <c r="O206" s="93" t="s">
        <v>36</v>
      </c>
      <c r="P206" s="56" t="s">
        <v>1991</v>
      </c>
      <c r="Q206" s="626" t="str">
        <f t="shared" ca="1" si="8"/>
        <v xml:space="preserve">2 NĂM 11 THÁNG 18 NGÀY </v>
      </c>
      <c r="R206" s="74" t="s">
        <v>1898</v>
      </c>
      <c r="S206" s="33" t="s">
        <v>1898</v>
      </c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108">
        <v>44765</v>
      </c>
      <c r="AF206" s="108"/>
      <c r="AG206" s="46" t="s">
        <v>232</v>
      </c>
      <c r="AH206" s="108" t="s">
        <v>1899</v>
      </c>
      <c r="AI206" s="627" t="s">
        <v>1900</v>
      </c>
      <c r="AJ206" s="627"/>
      <c r="AK206" s="628"/>
      <c r="AL206" s="108" t="s">
        <v>156</v>
      </c>
      <c r="AM206" s="108"/>
      <c r="AN206" s="56" t="s">
        <v>1055</v>
      </c>
      <c r="AO206" s="36">
        <f t="shared" ca="1" si="7"/>
        <v>29</v>
      </c>
    </row>
    <row r="207" spans="1:41" s="624" customFormat="1">
      <c r="A207" s="25">
        <f>IF(C207=0,"",SUBTOTAL(3,C$5:C207))</f>
        <v>203</v>
      </c>
      <c r="B207" s="109">
        <v>103</v>
      </c>
      <c r="C207" s="369" t="s">
        <v>1940</v>
      </c>
      <c r="D207" s="27" t="str">
        <f>VLOOKUP(C207,Sheet4!$A$1:$B$300,2,0)</f>
        <v>9216011742</v>
      </c>
      <c r="E207" s="370" t="s">
        <v>1685</v>
      </c>
      <c r="F207" s="697">
        <f>VLOOKUP(C207,'chuyển xếp 2024'!$C$5:$W$328,17,0)</f>
        <v>5061000</v>
      </c>
      <c r="G207" s="697">
        <f>VLOOKUP(C207,'chuyển xếp 2024'!$C$5:$W$328,19,0)</f>
        <v>0</v>
      </c>
      <c r="H207" s="46" t="s">
        <v>1872</v>
      </c>
      <c r="I207" s="56" t="s">
        <v>33</v>
      </c>
      <c r="J207" s="56" t="s">
        <v>34</v>
      </c>
      <c r="K207" s="46"/>
      <c r="L207" s="46" t="s">
        <v>671</v>
      </c>
      <c r="M207" s="234">
        <v>31413</v>
      </c>
      <c r="N207" s="75">
        <v>45170</v>
      </c>
      <c r="O207" s="93" t="s">
        <v>36</v>
      </c>
      <c r="P207" s="56" t="s">
        <v>1992</v>
      </c>
      <c r="Q207" s="626" t="str">
        <f t="shared" ca="1" si="8"/>
        <v xml:space="preserve">2 NĂM 11 THÁNG 18 NGÀY </v>
      </c>
      <c r="R207" s="74" t="s">
        <v>1901</v>
      </c>
      <c r="S207" s="33" t="s">
        <v>1901</v>
      </c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108">
        <v>44822</v>
      </c>
      <c r="AF207" s="108"/>
      <c r="AG207" s="46" t="s">
        <v>232</v>
      </c>
      <c r="AH207" s="108" t="s">
        <v>1902</v>
      </c>
      <c r="AI207" s="627" t="s">
        <v>1903</v>
      </c>
      <c r="AJ207" s="627"/>
      <c r="AK207" s="628"/>
      <c r="AL207" s="108" t="s">
        <v>156</v>
      </c>
      <c r="AM207" s="108"/>
      <c r="AN207" s="56" t="s">
        <v>1055</v>
      </c>
      <c r="AO207" s="36">
        <f t="shared" ca="1" si="7"/>
        <v>40</v>
      </c>
    </row>
    <row r="208" spans="1:41" s="624" customFormat="1">
      <c r="A208" s="25">
        <f>IF(C208=0,"",SUBTOTAL(3,C$5:C208))</f>
        <v>204</v>
      </c>
      <c r="B208" s="109">
        <v>104</v>
      </c>
      <c r="C208" s="369" t="s">
        <v>1942</v>
      </c>
      <c r="D208" s="27" t="str">
        <f>VLOOKUP(C208,Sheet4!$A$1:$B$300,2,0)</f>
        <v>8622149482</v>
      </c>
      <c r="E208" s="370" t="s">
        <v>1904</v>
      </c>
      <c r="F208" s="697">
        <f>VLOOKUP(C208,'chuyển xếp 2024'!$C$5:$W$328,17,0)</f>
        <v>5061000</v>
      </c>
      <c r="G208" s="697">
        <f>VLOOKUP(C208,'chuyển xếp 2024'!$C$5:$W$328,19,0)</f>
        <v>0</v>
      </c>
      <c r="H208" s="46" t="s">
        <v>1872</v>
      </c>
      <c r="I208" s="56" t="s">
        <v>33</v>
      </c>
      <c r="J208" s="56" t="s">
        <v>34</v>
      </c>
      <c r="K208" s="46"/>
      <c r="L208" s="46" t="s">
        <v>671</v>
      </c>
      <c r="M208" s="234">
        <v>36874</v>
      </c>
      <c r="N208" s="75">
        <v>45170</v>
      </c>
      <c r="O208" s="93" t="s">
        <v>36</v>
      </c>
      <c r="P208" s="56" t="s">
        <v>1993</v>
      </c>
      <c r="Q208" s="626" t="str">
        <f t="shared" ca="1" si="8"/>
        <v xml:space="preserve">2 NĂM 11 THÁNG 18 NGÀY </v>
      </c>
      <c r="R208" s="74" t="s">
        <v>1905</v>
      </c>
      <c r="S208" s="33" t="s">
        <v>1905</v>
      </c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108">
        <v>44605</v>
      </c>
      <c r="AF208" s="108"/>
      <c r="AG208" s="46" t="s">
        <v>232</v>
      </c>
      <c r="AH208" s="108" t="s">
        <v>1906</v>
      </c>
      <c r="AI208" s="627" t="s">
        <v>1907</v>
      </c>
      <c r="AJ208" s="627"/>
      <c r="AK208" s="628"/>
      <c r="AL208" s="108" t="s">
        <v>156</v>
      </c>
      <c r="AM208" s="108"/>
      <c r="AN208" s="56" t="s">
        <v>1055</v>
      </c>
      <c r="AO208" s="36">
        <f t="shared" ca="1" si="7"/>
        <v>25</v>
      </c>
    </row>
    <row r="209" spans="1:41" s="624" customFormat="1">
      <c r="A209" s="25">
        <f>IF(C209=0,"",SUBTOTAL(3,C$5:C209))</f>
        <v>205</v>
      </c>
      <c r="B209" s="109">
        <v>105</v>
      </c>
      <c r="C209" s="369" t="s">
        <v>1943</v>
      </c>
      <c r="D209" s="27" t="str">
        <f>VLOOKUP(C209,Sheet4!$A$1:$B$300,2,0)</f>
        <v>8622095770</v>
      </c>
      <c r="E209" s="370" t="s">
        <v>1908</v>
      </c>
      <c r="F209" s="697">
        <f>VLOOKUP(C209,'chuyển xếp 2024'!$C$5:$W$328,17,0)</f>
        <v>5061000</v>
      </c>
      <c r="G209" s="697">
        <f>VLOOKUP(C209,'chuyển xếp 2024'!$C$5:$W$328,19,0)</f>
        <v>0</v>
      </c>
      <c r="H209" s="46" t="s">
        <v>1872</v>
      </c>
      <c r="I209" s="56" t="s">
        <v>33</v>
      </c>
      <c r="J209" s="56" t="s">
        <v>34</v>
      </c>
      <c r="K209" s="46"/>
      <c r="L209" s="46" t="s">
        <v>671</v>
      </c>
      <c r="M209" s="234">
        <v>36601</v>
      </c>
      <c r="N209" s="75">
        <v>45170</v>
      </c>
      <c r="O209" s="93" t="s">
        <v>36</v>
      </c>
      <c r="P209" s="56" t="s">
        <v>1962</v>
      </c>
      <c r="Q209" s="626" t="str">
        <f t="shared" ca="1" si="8"/>
        <v xml:space="preserve">2 NĂM 11 THÁNG 18 NGÀY </v>
      </c>
      <c r="R209" s="74" t="s">
        <v>1909</v>
      </c>
      <c r="S209" s="33" t="s">
        <v>1909</v>
      </c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108">
        <v>44439</v>
      </c>
      <c r="AF209" s="108"/>
      <c r="AG209" s="46" t="s">
        <v>232</v>
      </c>
      <c r="AH209" s="108" t="s">
        <v>1896</v>
      </c>
      <c r="AI209" s="627" t="s">
        <v>1897</v>
      </c>
      <c r="AJ209" s="627"/>
      <c r="AK209" s="628"/>
      <c r="AL209" s="108" t="s">
        <v>156</v>
      </c>
      <c r="AM209" s="108"/>
      <c r="AN209" s="56" t="s">
        <v>1055</v>
      </c>
      <c r="AO209" s="36">
        <f t="shared" ca="1" si="7"/>
        <v>26</v>
      </c>
    </row>
    <row r="210" spans="1:41" s="624" customFormat="1">
      <c r="A210" s="25">
        <f>IF(C210=0,"",SUBTOTAL(3,C$5:C210))</f>
        <v>206</v>
      </c>
      <c r="B210" s="109">
        <v>106</v>
      </c>
      <c r="C210" s="369" t="s">
        <v>1944</v>
      </c>
      <c r="D210" s="27" t="str">
        <f>VLOOKUP(C210,Sheet4!$A$1:$B$300,2,0)</f>
        <v>7423448397</v>
      </c>
      <c r="E210" s="370" t="s">
        <v>1719</v>
      </c>
      <c r="F210" s="697">
        <f>VLOOKUP(C210,'chuyển xếp 2024'!$C$5:$W$328,17,0)</f>
        <v>5061000</v>
      </c>
      <c r="G210" s="697">
        <f>VLOOKUP(C210,'chuyển xếp 2024'!$C$5:$W$328,19,0)</f>
        <v>0</v>
      </c>
      <c r="H210" s="46" t="s">
        <v>1872</v>
      </c>
      <c r="I210" s="56" t="s">
        <v>33</v>
      </c>
      <c r="J210" s="56" t="s">
        <v>34</v>
      </c>
      <c r="K210" s="46"/>
      <c r="L210" s="46" t="s">
        <v>671</v>
      </c>
      <c r="M210" s="234">
        <v>31895</v>
      </c>
      <c r="N210" s="75">
        <v>45170</v>
      </c>
      <c r="O210" s="93" t="s">
        <v>36</v>
      </c>
      <c r="P210" s="56" t="s">
        <v>1994</v>
      </c>
      <c r="Q210" s="626" t="str">
        <f t="shared" ca="1" si="8"/>
        <v xml:space="preserve">2 NĂM 11 THÁNG 18 NGÀY </v>
      </c>
      <c r="R210" s="74" t="s">
        <v>1910</v>
      </c>
      <c r="S210" s="33" t="s">
        <v>1910</v>
      </c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108">
        <v>44326</v>
      </c>
      <c r="AF210" s="108"/>
      <c r="AG210" s="46" t="s">
        <v>232</v>
      </c>
      <c r="AH210" s="108" t="s">
        <v>1878</v>
      </c>
      <c r="AI210" s="627" t="s">
        <v>1911</v>
      </c>
      <c r="AJ210" s="627"/>
      <c r="AK210" s="628"/>
      <c r="AL210" s="108" t="s">
        <v>156</v>
      </c>
      <c r="AM210" s="108"/>
      <c r="AN210" s="56" t="s">
        <v>1055</v>
      </c>
      <c r="AO210" s="36">
        <f t="shared" ca="1" si="7"/>
        <v>39</v>
      </c>
    </row>
    <row r="211" spans="1:41" s="624" customFormat="1">
      <c r="A211" s="25">
        <f>IF(C211=0,"",SUBTOTAL(3,C$5:C211))</f>
        <v>207</v>
      </c>
      <c r="B211" s="109">
        <v>107</v>
      </c>
      <c r="C211" s="369" t="s">
        <v>1945</v>
      </c>
      <c r="D211" s="27" t="str">
        <f>VLOOKUP(C211,Sheet4!$A$1:$B$300,2,0)</f>
        <v>9222576999</v>
      </c>
      <c r="E211" s="370" t="s">
        <v>1912</v>
      </c>
      <c r="F211" s="697">
        <f>VLOOKUP(C211,'chuyển xếp 2024'!$C$5:$W$328,17,0)</f>
        <v>5061000</v>
      </c>
      <c r="G211" s="697">
        <f>VLOOKUP(C211,'chuyển xếp 2024'!$C$5:$W$328,19,0)</f>
        <v>0</v>
      </c>
      <c r="H211" s="63" t="s">
        <v>63</v>
      </c>
      <c r="I211" s="56" t="s">
        <v>33</v>
      </c>
      <c r="J211" s="56" t="s">
        <v>34</v>
      </c>
      <c r="K211" s="46"/>
      <c r="L211" s="46" t="s">
        <v>671</v>
      </c>
      <c r="M211" s="234">
        <v>38233</v>
      </c>
      <c r="N211" s="75">
        <v>45170</v>
      </c>
      <c r="O211" s="93" t="s">
        <v>36</v>
      </c>
      <c r="P211" s="56" t="s">
        <v>1995</v>
      </c>
      <c r="Q211" s="626" t="str">
        <f t="shared" ca="1" si="8"/>
        <v xml:space="preserve">2 NĂM 11 THÁNG 18 NGÀY </v>
      </c>
      <c r="R211" s="74" t="s">
        <v>1913</v>
      </c>
      <c r="S211" s="33" t="s">
        <v>1913</v>
      </c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108">
        <v>44422</v>
      </c>
      <c r="AF211" s="108"/>
      <c r="AG211" s="46" t="s">
        <v>232</v>
      </c>
      <c r="AH211" s="108" t="s">
        <v>1914</v>
      </c>
      <c r="AI211" s="627" t="s">
        <v>1135</v>
      </c>
      <c r="AJ211" s="627"/>
      <c r="AK211" s="628"/>
      <c r="AL211" s="108" t="s">
        <v>156</v>
      </c>
      <c r="AM211" s="108"/>
      <c r="AN211" s="56" t="s">
        <v>1055</v>
      </c>
      <c r="AO211" s="36">
        <f t="shared" ca="1" si="7"/>
        <v>21</v>
      </c>
    </row>
    <row r="212" spans="1:41" s="624" customFormat="1">
      <c r="A212" s="25">
        <f>IF(C212=0,"",SUBTOTAL(3,C$5:C212))</f>
        <v>208</v>
      </c>
      <c r="B212" s="109">
        <v>108</v>
      </c>
      <c r="C212" s="369" t="s">
        <v>1946</v>
      </c>
      <c r="D212" s="27" t="str">
        <f>VLOOKUP(C212,Sheet4!$A$1:$B$300,2,0)</f>
        <v>9211012632</v>
      </c>
      <c r="E212" s="370" t="s">
        <v>1915</v>
      </c>
      <c r="F212" s="697">
        <f>VLOOKUP(C212,'chuyển xếp 2024'!$C$5:$W$328,17,0)</f>
        <v>5061000</v>
      </c>
      <c r="G212" s="697">
        <f>VLOOKUP(C212,'chuyển xếp 2024'!$C$5:$W$328,19,0)</f>
        <v>0</v>
      </c>
      <c r="H212" s="63" t="s">
        <v>63</v>
      </c>
      <c r="I212" s="56" t="s">
        <v>33</v>
      </c>
      <c r="J212" s="56" t="s">
        <v>34</v>
      </c>
      <c r="K212" s="46"/>
      <c r="L212" s="46" t="s">
        <v>671</v>
      </c>
      <c r="M212" s="234">
        <v>32092</v>
      </c>
      <c r="N212" s="75">
        <v>45170</v>
      </c>
      <c r="O212" s="93" t="s">
        <v>36</v>
      </c>
      <c r="P212" s="56" t="s">
        <v>1996</v>
      </c>
      <c r="Q212" s="626" t="str">
        <f t="shared" ca="1" si="8"/>
        <v xml:space="preserve">2 NĂM 11 THÁNG 18 NGÀY </v>
      </c>
      <c r="R212" s="74" t="s">
        <v>1916</v>
      </c>
      <c r="S212" s="33" t="s">
        <v>1916</v>
      </c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108">
        <v>44418</v>
      </c>
      <c r="AF212" s="108"/>
      <c r="AG212" s="46" t="s">
        <v>232</v>
      </c>
      <c r="AH212" s="108" t="s">
        <v>1883</v>
      </c>
      <c r="AI212" s="627" t="s">
        <v>1179</v>
      </c>
      <c r="AJ212" s="627"/>
      <c r="AK212" s="628"/>
      <c r="AL212" s="108" t="s">
        <v>156</v>
      </c>
      <c r="AM212" s="108"/>
      <c r="AN212" s="56" t="s">
        <v>1055</v>
      </c>
      <c r="AO212" s="36">
        <f t="shared" ca="1" si="7"/>
        <v>38</v>
      </c>
    </row>
    <row r="213" spans="1:41" s="624" customFormat="1">
      <c r="A213" s="25">
        <f>IF(C213=0,"",SUBTOTAL(3,C$5:C213))</f>
        <v>209</v>
      </c>
      <c r="B213" s="109">
        <v>109</v>
      </c>
      <c r="C213" s="369" t="s">
        <v>1948</v>
      </c>
      <c r="D213" s="25" t="str">
        <f>VLOOKUP(C213,Sheet4!$A$1:$B$300,2,0)</f>
        <v>9221453597</v>
      </c>
      <c r="E213" s="370" t="s">
        <v>1918</v>
      </c>
      <c r="F213" s="774">
        <f>VLOOKUP(C213,'chuyển xếp 2024'!$C$5:$W$328,17,0)</f>
        <v>5061000</v>
      </c>
      <c r="G213" s="774">
        <f>VLOOKUP(C213,'chuyển xếp 2024'!$C$5:$W$328,19,0)</f>
        <v>0</v>
      </c>
      <c r="H213" s="46" t="s">
        <v>1872</v>
      </c>
      <c r="I213" s="56" t="s">
        <v>33</v>
      </c>
      <c r="J213" s="56" t="s">
        <v>34</v>
      </c>
      <c r="K213" s="46"/>
      <c r="L213" s="46" t="s">
        <v>671</v>
      </c>
      <c r="M213" s="234">
        <v>26299</v>
      </c>
      <c r="N213" s="75">
        <v>45170</v>
      </c>
      <c r="O213" s="93" t="s">
        <v>36</v>
      </c>
      <c r="P213" s="56" t="s">
        <v>1997</v>
      </c>
      <c r="Q213" s="626" t="str">
        <f t="shared" ca="1" si="8"/>
        <v xml:space="preserve">2 NĂM 11 THÁNG 18 NGÀY </v>
      </c>
      <c r="R213" s="74" t="s">
        <v>1919</v>
      </c>
      <c r="S213" s="80" t="s">
        <v>1919</v>
      </c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108">
        <v>44825</v>
      </c>
      <c r="AF213" s="108"/>
      <c r="AG213" s="46" t="s">
        <v>232</v>
      </c>
      <c r="AH213" s="108" t="s">
        <v>1920</v>
      </c>
      <c r="AI213" s="627" t="s">
        <v>1921</v>
      </c>
      <c r="AJ213" s="627"/>
      <c r="AK213" s="628"/>
      <c r="AL213" s="108" t="s">
        <v>156</v>
      </c>
      <c r="AM213" s="108"/>
      <c r="AN213" s="56" t="s">
        <v>1055</v>
      </c>
      <c r="AO213" s="36">
        <f t="shared" ca="1" si="7"/>
        <v>54</v>
      </c>
    </row>
    <row r="214" spans="1:41" s="624" customFormat="1">
      <c r="A214" s="25">
        <f>IF(C214=0,"",SUBTOTAL(3,C$5:C214))</f>
        <v>210</v>
      </c>
      <c r="B214" s="109">
        <v>110</v>
      </c>
      <c r="C214" s="369" t="s">
        <v>1949</v>
      </c>
      <c r="D214" s="27" t="str">
        <f>VLOOKUP(C214,Sheet4!$A$1:$B$300,2,0)</f>
        <v>9208007856</v>
      </c>
      <c r="E214" s="370" t="s">
        <v>1630</v>
      </c>
      <c r="F214" s="697">
        <f>VLOOKUP(C214,'chuyển xếp 2024'!$C$5:$W$328,17,0)</f>
        <v>5061000</v>
      </c>
      <c r="G214" s="697">
        <f>VLOOKUP(C214,'chuyển xếp 2024'!$C$5:$W$328,19,0)</f>
        <v>0</v>
      </c>
      <c r="H214" s="46" t="s">
        <v>1872</v>
      </c>
      <c r="I214" s="56" t="s">
        <v>33</v>
      </c>
      <c r="J214" s="56" t="s">
        <v>34</v>
      </c>
      <c r="K214" s="46"/>
      <c r="L214" s="46" t="s">
        <v>671</v>
      </c>
      <c r="M214" s="234">
        <v>30736</v>
      </c>
      <c r="N214" s="75">
        <v>45170</v>
      </c>
      <c r="O214" s="93" t="s">
        <v>36</v>
      </c>
      <c r="P214" s="56" t="s">
        <v>1998</v>
      </c>
      <c r="Q214" s="626" t="str">
        <f t="shared" ca="1" si="8"/>
        <v xml:space="preserve">2 NĂM 11 THÁNG 18 NGÀY </v>
      </c>
      <c r="R214" s="74" t="s">
        <v>1922</v>
      </c>
      <c r="S214" s="33" t="s">
        <v>1922</v>
      </c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108">
        <v>44440</v>
      </c>
      <c r="AF214" s="108"/>
      <c r="AG214" s="46" t="s">
        <v>232</v>
      </c>
      <c r="AH214" s="108" t="s">
        <v>1923</v>
      </c>
      <c r="AI214" s="627" t="s">
        <v>1924</v>
      </c>
      <c r="AJ214" s="627"/>
      <c r="AK214" s="628"/>
      <c r="AL214" s="108" t="s">
        <v>156</v>
      </c>
      <c r="AM214" s="108"/>
      <c r="AN214" s="56" t="s">
        <v>1055</v>
      </c>
      <c r="AO214" s="36">
        <f t="shared" ca="1" si="7"/>
        <v>42</v>
      </c>
    </row>
    <row r="215" spans="1:41" s="624" customFormat="1">
      <c r="A215" s="25">
        <f>IF(C215=0,"",SUBTOTAL(3,C$5:C215))</f>
        <v>211</v>
      </c>
      <c r="B215" s="109">
        <v>111</v>
      </c>
      <c r="C215" s="369" t="s">
        <v>1960</v>
      </c>
      <c r="D215" s="27" t="str">
        <f>VLOOKUP(C215,Sheet4!$A$1:$B$300,2,0)</f>
        <v>9521066797</v>
      </c>
      <c r="E215" s="370" t="s">
        <v>1954</v>
      </c>
      <c r="F215" s="697">
        <f>VLOOKUP(C215,'chuyển xếp 2024'!$C$5:$W$328,17,0)</f>
        <v>5061000</v>
      </c>
      <c r="G215" s="697">
        <f>VLOOKUP(C215,'chuyển xếp 2024'!$C$5:$W$328,19,0)</f>
        <v>0</v>
      </c>
      <c r="H215" s="46" t="s">
        <v>1872</v>
      </c>
      <c r="I215" s="56" t="s">
        <v>33</v>
      </c>
      <c r="J215" s="56" t="s">
        <v>34</v>
      </c>
      <c r="K215" s="46"/>
      <c r="L215" s="46" t="s">
        <v>671</v>
      </c>
      <c r="M215" s="234">
        <v>36778</v>
      </c>
      <c r="N215" s="75">
        <v>45261</v>
      </c>
      <c r="O215" s="93" t="s">
        <v>36</v>
      </c>
      <c r="P215" s="56" t="s">
        <v>2003</v>
      </c>
      <c r="Q215" s="626" t="str">
        <f t="shared" ca="1" si="8"/>
        <v xml:space="preserve">2 NĂM 8 THÁNG 18 NGÀY </v>
      </c>
      <c r="R215" s="74" t="s">
        <v>2005</v>
      </c>
      <c r="S215" s="33" t="s">
        <v>2005</v>
      </c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108">
        <v>44419</v>
      </c>
      <c r="AF215" s="108"/>
      <c r="AG215" s="46" t="s">
        <v>232</v>
      </c>
      <c r="AH215" s="108" t="s">
        <v>2007</v>
      </c>
      <c r="AI215" s="627" t="s">
        <v>2008</v>
      </c>
      <c r="AJ215" s="627"/>
      <c r="AK215" s="628"/>
      <c r="AL215" s="108" t="s">
        <v>156</v>
      </c>
      <c r="AM215" s="108"/>
      <c r="AN215" s="56" t="s">
        <v>1055</v>
      </c>
      <c r="AO215" s="36">
        <f t="shared" ca="1" si="7"/>
        <v>25</v>
      </c>
    </row>
    <row r="216" spans="1:41" s="624" customFormat="1">
      <c r="A216" s="25">
        <f>IF(C216=0,"",SUBTOTAL(3,C$5:C216))</f>
        <v>212</v>
      </c>
      <c r="B216" s="109">
        <v>112</v>
      </c>
      <c r="C216" s="369" t="s">
        <v>1961</v>
      </c>
      <c r="D216" s="27" t="str">
        <f>VLOOKUP(C216,Sheet4!$A$1:$B$300,2,0)</f>
        <v>9208016245</v>
      </c>
      <c r="E216" s="370" t="s">
        <v>1656</v>
      </c>
      <c r="F216" s="697">
        <f>VLOOKUP(C216,'chuyển xếp 2024'!$C$5:$W$328,17,0)</f>
        <v>5061000</v>
      </c>
      <c r="G216" s="697">
        <f>VLOOKUP(C216,'chuyển xếp 2024'!$C$5:$W$328,19,0)</f>
        <v>0</v>
      </c>
      <c r="H216" s="46" t="s">
        <v>1872</v>
      </c>
      <c r="I216" s="56" t="s">
        <v>33</v>
      </c>
      <c r="J216" s="56" t="s">
        <v>34</v>
      </c>
      <c r="K216" s="46"/>
      <c r="L216" s="46" t="s">
        <v>671</v>
      </c>
      <c r="M216" s="234">
        <v>28126</v>
      </c>
      <c r="N216" s="75">
        <v>45261</v>
      </c>
      <c r="O216" s="93" t="s">
        <v>36</v>
      </c>
      <c r="P216" s="56" t="s">
        <v>2004</v>
      </c>
      <c r="Q216" s="626" t="str">
        <f t="shared" ca="1" si="8"/>
        <v xml:space="preserve">2 NĂM 8 THÁNG 18 NGÀY </v>
      </c>
      <c r="R216" s="74" t="s">
        <v>2006</v>
      </c>
      <c r="S216" s="33" t="s">
        <v>2006</v>
      </c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108">
        <v>44326</v>
      </c>
      <c r="AF216" s="108"/>
      <c r="AG216" s="46" t="s">
        <v>232</v>
      </c>
      <c r="AH216" s="108" t="s">
        <v>2009</v>
      </c>
      <c r="AI216" s="627" t="s">
        <v>2010</v>
      </c>
      <c r="AJ216" s="627"/>
      <c r="AK216" s="628"/>
      <c r="AL216" s="108" t="s">
        <v>156</v>
      </c>
      <c r="AM216" s="108"/>
      <c r="AN216" s="56" t="s">
        <v>1055</v>
      </c>
      <c r="AO216" s="36">
        <f t="shared" ca="1" si="7"/>
        <v>49</v>
      </c>
    </row>
    <row r="217" spans="1:41" s="624" customFormat="1">
      <c r="A217" s="25">
        <f>IF(C217=0,"",SUBTOTAL(3,C$5:C217))</f>
        <v>213</v>
      </c>
      <c r="B217" s="109">
        <v>113</v>
      </c>
      <c r="C217" s="369" t="s">
        <v>2301</v>
      </c>
      <c r="D217" s="27" t="str">
        <f>VLOOKUP(C217,Sheet4!$A$1:$B$300,2,0)</f>
        <v>9212000757</v>
      </c>
      <c r="E217" s="370" t="s">
        <v>2295</v>
      </c>
      <c r="F217" s="697">
        <f>VLOOKUP(C217,'chuyển xếp 2024'!$C$5:$W$328,17,0)</f>
        <v>4730000</v>
      </c>
      <c r="G217" s="697">
        <f>VLOOKUP(C217,'chuyển xếp 2024'!$C$5:$W$328,19,0)</f>
        <v>0</v>
      </c>
      <c r="H217" s="46" t="s">
        <v>1872</v>
      </c>
      <c r="I217" s="56" t="s">
        <v>33</v>
      </c>
      <c r="J217" s="56" t="s">
        <v>34</v>
      </c>
      <c r="K217" s="46"/>
      <c r="L217" s="46" t="s">
        <v>671</v>
      </c>
      <c r="M217" s="234">
        <v>29484</v>
      </c>
      <c r="N217" s="75">
        <v>45364</v>
      </c>
      <c r="O217" s="625" t="s">
        <v>117</v>
      </c>
      <c r="P217" s="56" t="s">
        <v>2300</v>
      </c>
      <c r="Q217" s="626" t="str">
        <f t="shared" ca="1" si="8"/>
        <v xml:space="preserve">2 NĂM 5 THÁNG 6 NGÀY </v>
      </c>
      <c r="R217" s="523" t="s">
        <v>2296</v>
      </c>
      <c r="S217" s="33" t="s">
        <v>2296</v>
      </c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108">
        <v>44417</v>
      </c>
      <c r="AF217" s="108"/>
      <c r="AG217" s="46" t="s">
        <v>232</v>
      </c>
      <c r="AH217" s="108" t="s">
        <v>2297</v>
      </c>
      <c r="AI217" s="108" t="s">
        <v>2298</v>
      </c>
      <c r="AJ217" s="627"/>
      <c r="AK217" s="628"/>
      <c r="AL217" s="108" t="s">
        <v>156</v>
      </c>
      <c r="AM217" s="108"/>
      <c r="AN217" s="56" t="s">
        <v>1055</v>
      </c>
      <c r="AO217" s="36">
        <f t="shared" ca="1" si="7"/>
        <v>45</v>
      </c>
    </row>
    <row r="218" spans="1:41" s="624" customFormat="1">
      <c r="A218" s="25">
        <f>IF(C218=0,"",SUBTOTAL(3,C$5:C218))</f>
        <v>214</v>
      </c>
      <c r="B218" s="109">
        <v>114</v>
      </c>
      <c r="C218" s="369" t="s">
        <v>2315</v>
      </c>
      <c r="D218" s="25" t="str">
        <f>VLOOKUP(C218,Sheet4!$A$1:$B$300,2,0)</f>
        <v>8622094713</v>
      </c>
      <c r="E218" s="370" t="s">
        <v>2303</v>
      </c>
      <c r="F218" s="774">
        <f>VLOOKUP(C218,'chuyển xếp 2024'!$C$5:$W$328,17,0)</f>
        <v>4730000</v>
      </c>
      <c r="G218" s="774">
        <f>VLOOKUP(C218,'chuyển xếp 2024'!$C$5:$W$328,19,0)</f>
        <v>0</v>
      </c>
      <c r="H218" s="46" t="s">
        <v>1872</v>
      </c>
      <c r="I218" s="56" t="s">
        <v>33</v>
      </c>
      <c r="J218" s="56" t="s">
        <v>34</v>
      </c>
      <c r="K218" s="46"/>
      <c r="L218" s="46" t="s">
        <v>671</v>
      </c>
      <c r="M218" s="234">
        <v>27030</v>
      </c>
      <c r="N218" s="75">
        <v>45364</v>
      </c>
      <c r="O218" s="625" t="s">
        <v>117</v>
      </c>
      <c r="P218" s="56" t="s">
        <v>2304</v>
      </c>
      <c r="Q218" s="626" t="str">
        <f ca="1">DATEDIF(N218,TODAY(),"Y") &amp; " NĂM " &amp;DATEDIF(N218,TODAY(),"YM") &amp; " THÁNG " &amp; DATEDIF(N218,TODAY(), "MD") &amp; " NGÀY "</f>
        <v xml:space="preserve">2 NĂM 5 THÁNG 6 NGÀY </v>
      </c>
      <c r="R218" s="523" t="s">
        <v>2311</v>
      </c>
      <c r="S218" s="80" t="s">
        <v>2311</v>
      </c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108">
        <v>44550</v>
      </c>
      <c r="AF218" s="108"/>
      <c r="AG218" s="46" t="s">
        <v>232</v>
      </c>
      <c r="AH218" s="108" t="s">
        <v>2312</v>
      </c>
      <c r="AI218" s="108" t="s">
        <v>2313</v>
      </c>
      <c r="AJ218" s="627"/>
      <c r="AK218" s="628"/>
      <c r="AL218" s="108" t="s">
        <v>156</v>
      </c>
      <c r="AM218" s="108"/>
      <c r="AN218" s="56" t="s">
        <v>1055</v>
      </c>
      <c r="AO218" s="36">
        <f t="shared" ca="1" si="7"/>
        <v>52</v>
      </c>
    </row>
    <row r="219" spans="1:41" s="624" customFormat="1">
      <c r="A219" s="25">
        <f>IF(C219=0,"",SUBTOTAL(3,C$5:C219))</f>
        <v>215</v>
      </c>
      <c r="B219" s="109">
        <v>115</v>
      </c>
      <c r="C219" s="369" t="s">
        <v>2317</v>
      </c>
      <c r="D219" s="27" t="str">
        <f>VLOOKUP(C219,Sheet4!$A$1:$B$300,2,0)</f>
        <v>9122411160</v>
      </c>
      <c r="E219" s="370" t="s">
        <v>2328</v>
      </c>
      <c r="F219" s="697">
        <f>VLOOKUP(C219,'chuyển xếp 2024'!$C$5:$W$328,17,0)</f>
        <v>4730000</v>
      </c>
      <c r="G219" s="697">
        <f>VLOOKUP(C219,'chuyển xếp 2024'!$C$5:$W$328,19,0)</f>
        <v>0</v>
      </c>
      <c r="H219" s="46" t="s">
        <v>1872</v>
      </c>
      <c r="I219" s="56" t="s">
        <v>33</v>
      </c>
      <c r="J219" s="56" t="s">
        <v>34</v>
      </c>
      <c r="K219" s="46"/>
      <c r="L219" s="46" t="s">
        <v>671</v>
      </c>
      <c r="M219" s="234">
        <v>32973</v>
      </c>
      <c r="N219" s="75">
        <v>45364</v>
      </c>
      <c r="O219" s="625" t="s">
        <v>117</v>
      </c>
      <c r="P219" s="56" t="s">
        <v>2305</v>
      </c>
      <c r="Q219" s="626" t="str">
        <f t="shared" ref="Q219:Q250" ca="1" si="9">DATEDIF(N219,TODAY(),"Y") &amp; " NĂM " &amp;DATEDIF(N219,TODAY(),"YM") &amp; " THÁNG " &amp; DATEDIF(N219,TODAY(), "MD") &amp; " NGÀY "</f>
        <v xml:space="preserve">2 NĂM 5 THÁNG 6 NGÀY </v>
      </c>
      <c r="R219" s="523" t="s">
        <v>2329</v>
      </c>
      <c r="S219" s="33" t="s">
        <v>2329</v>
      </c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108">
        <v>44844</v>
      </c>
      <c r="AF219" s="108"/>
      <c r="AG219" s="46" t="s">
        <v>232</v>
      </c>
      <c r="AH219" s="108" t="s">
        <v>2330</v>
      </c>
      <c r="AI219" s="108" t="s">
        <v>2331</v>
      </c>
      <c r="AJ219" s="627"/>
      <c r="AK219" s="628"/>
      <c r="AL219" s="108" t="s">
        <v>156</v>
      </c>
      <c r="AM219" s="108"/>
      <c r="AN219" s="56" t="s">
        <v>1055</v>
      </c>
      <c r="AO219" s="36">
        <f t="shared" ca="1" si="7"/>
        <v>36</v>
      </c>
    </row>
    <row r="220" spans="1:41" s="624" customFormat="1">
      <c r="A220" s="25">
        <f>IF(C220=0,"",SUBTOTAL(3,C$5:C220))</f>
        <v>216</v>
      </c>
      <c r="B220" s="109">
        <v>116</v>
      </c>
      <c r="C220" s="369" t="s">
        <v>2318</v>
      </c>
      <c r="D220" s="27" t="str">
        <f>VLOOKUP(C220,Sheet4!$A$1:$B$300,2,0)</f>
        <v>8416005030</v>
      </c>
      <c r="E220" s="370" t="s">
        <v>2333</v>
      </c>
      <c r="F220" s="697">
        <f>VLOOKUP(C220,'chuyển xếp 2024'!$C$5:$W$328,17,0)</f>
        <v>4730000</v>
      </c>
      <c r="G220" s="697">
        <f>VLOOKUP(C220,'chuyển xếp 2024'!$C$5:$W$328,19,0)</f>
        <v>0</v>
      </c>
      <c r="H220" s="63" t="s">
        <v>63</v>
      </c>
      <c r="I220" s="56" t="s">
        <v>33</v>
      </c>
      <c r="J220" s="56" t="s">
        <v>34</v>
      </c>
      <c r="K220" s="46"/>
      <c r="L220" s="46" t="s">
        <v>671</v>
      </c>
      <c r="M220" s="234">
        <v>31048</v>
      </c>
      <c r="N220" s="75">
        <v>45364</v>
      </c>
      <c r="O220" s="625" t="s">
        <v>117</v>
      </c>
      <c r="P220" s="56" t="s">
        <v>2306</v>
      </c>
      <c r="Q220" s="626" t="str">
        <f t="shared" ca="1" si="9"/>
        <v xml:space="preserve">2 NĂM 5 THÁNG 6 NGÀY </v>
      </c>
      <c r="R220" s="523" t="s">
        <v>2334</v>
      </c>
      <c r="S220" s="33" t="s">
        <v>2334</v>
      </c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108">
        <v>44417</v>
      </c>
      <c r="AF220" s="108"/>
      <c r="AG220" s="46" t="s">
        <v>232</v>
      </c>
      <c r="AH220" s="108" t="s">
        <v>2335</v>
      </c>
      <c r="AI220" s="108" t="s">
        <v>2336</v>
      </c>
      <c r="AJ220" s="627"/>
      <c r="AK220" s="628"/>
      <c r="AL220" s="108" t="s">
        <v>156</v>
      </c>
      <c r="AM220" s="108"/>
      <c r="AN220" s="56" t="s">
        <v>1055</v>
      </c>
      <c r="AO220" s="36">
        <f t="shared" ca="1" si="7"/>
        <v>41</v>
      </c>
    </row>
    <row r="221" spans="1:41" s="624" customFormat="1">
      <c r="A221" s="25">
        <f>IF(C221=0,"",SUBTOTAL(3,C$5:C221))</f>
        <v>217</v>
      </c>
      <c r="B221" s="109">
        <v>117</v>
      </c>
      <c r="C221" s="369" t="s">
        <v>2319</v>
      </c>
      <c r="D221" s="27" t="str">
        <f>VLOOKUP(C221,Sheet4!$A$1:$B$300,2,0)</f>
        <v>9221269423</v>
      </c>
      <c r="E221" s="370" t="s">
        <v>2337</v>
      </c>
      <c r="F221" s="697" t="e">
        <f>VLOOKUP(C221,'chuyển xếp 2024'!$C$5:$W$328,17,0)</f>
        <v>#N/A</v>
      </c>
      <c r="G221" s="697" t="e">
        <f>VLOOKUP(C221,'chuyển xếp 2024'!$C$5:$W$328,19,0)</f>
        <v>#N/A</v>
      </c>
      <c r="H221" s="46" t="s">
        <v>1872</v>
      </c>
      <c r="I221" s="56" t="s">
        <v>33</v>
      </c>
      <c r="J221" s="56" t="s">
        <v>34</v>
      </c>
      <c r="K221" s="46"/>
      <c r="L221" s="46" t="s">
        <v>671</v>
      </c>
      <c r="M221" s="234">
        <v>30317</v>
      </c>
      <c r="N221" s="75">
        <v>45364</v>
      </c>
      <c r="O221" s="625" t="s">
        <v>117</v>
      </c>
      <c r="P221" s="56" t="s">
        <v>2307</v>
      </c>
      <c r="Q221" s="626" t="str">
        <f t="shared" ca="1" si="9"/>
        <v xml:space="preserve">2 NĂM 5 THÁNG 6 NGÀY </v>
      </c>
      <c r="R221" s="523" t="s">
        <v>2338</v>
      </c>
      <c r="S221" s="33" t="s">
        <v>2338</v>
      </c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108">
        <v>44440</v>
      </c>
      <c r="AF221" s="108"/>
      <c r="AG221" s="46" t="s">
        <v>232</v>
      </c>
      <c r="AH221" s="108" t="s">
        <v>2332</v>
      </c>
      <c r="AI221" s="108" t="s">
        <v>2339</v>
      </c>
      <c r="AJ221" s="627"/>
      <c r="AK221" s="628"/>
      <c r="AL221" s="108" t="s">
        <v>156</v>
      </c>
      <c r="AM221" s="108"/>
      <c r="AN221" s="56" t="s">
        <v>1055</v>
      </c>
      <c r="AO221" s="36">
        <f t="shared" ca="1" si="7"/>
        <v>43</v>
      </c>
    </row>
    <row r="222" spans="1:41" s="624" customFormat="1">
      <c r="A222" s="25">
        <f>IF(C222=0,"",SUBTOTAL(3,C$5:C222))</f>
        <v>218</v>
      </c>
      <c r="B222" s="109">
        <v>118</v>
      </c>
      <c r="C222" s="369" t="s">
        <v>2320</v>
      </c>
      <c r="D222" s="27" t="str">
        <f>VLOOKUP(C222,Sheet4!$A$1:$B$300,2,0)</f>
        <v>8622118525</v>
      </c>
      <c r="E222" s="370" t="s">
        <v>2340</v>
      </c>
      <c r="F222" s="697">
        <f>VLOOKUP(C222,'chuyển xếp 2024'!$C$5:$W$328,17,0)</f>
        <v>4730000</v>
      </c>
      <c r="G222" s="697">
        <f>VLOOKUP(C222,'chuyển xếp 2024'!$C$5:$W$328,19,0)</f>
        <v>0</v>
      </c>
      <c r="H222" s="46" t="s">
        <v>1872</v>
      </c>
      <c r="I222" s="56" t="s">
        <v>33</v>
      </c>
      <c r="J222" s="56" t="s">
        <v>34</v>
      </c>
      <c r="K222" s="46"/>
      <c r="L222" s="46" t="s">
        <v>671</v>
      </c>
      <c r="M222" s="234">
        <v>29168</v>
      </c>
      <c r="N222" s="75">
        <v>45364</v>
      </c>
      <c r="O222" s="625" t="s">
        <v>117</v>
      </c>
      <c r="P222" s="56" t="s">
        <v>2308</v>
      </c>
      <c r="Q222" s="626" t="str">
        <f t="shared" ca="1" si="9"/>
        <v xml:space="preserve">2 NĂM 5 THÁNG 6 NGÀY </v>
      </c>
      <c r="R222" s="523" t="s">
        <v>2341</v>
      </c>
      <c r="S222" s="33" t="s">
        <v>2341</v>
      </c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108">
        <v>44745</v>
      </c>
      <c r="AF222" s="108"/>
      <c r="AG222" s="46" t="s">
        <v>232</v>
      </c>
      <c r="AH222" s="108" t="s">
        <v>1896</v>
      </c>
      <c r="AI222" s="108" t="s">
        <v>2342</v>
      </c>
      <c r="AJ222" s="627"/>
      <c r="AK222" s="628"/>
      <c r="AL222" s="108" t="s">
        <v>156</v>
      </c>
      <c r="AM222" s="108"/>
      <c r="AN222" s="56" t="s">
        <v>1055</v>
      </c>
      <c r="AO222" s="36">
        <f t="shared" ca="1" si="7"/>
        <v>46</v>
      </c>
    </row>
    <row r="223" spans="1:41" s="624" customFormat="1">
      <c r="A223" s="25">
        <f>IF(C223=0,"",SUBTOTAL(3,C$5:C223))</f>
        <v>219</v>
      </c>
      <c r="B223" s="109">
        <v>119</v>
      </c>
      <c r="C223" s="369" t="s">
        <v>2322</v>
      </c>
      <c r="D223" s="27" t="str">
        <f>VLOOKUP(C223,Sheet4!$A$1:$B$300,2,0)</f>
        <v>7416171783</v>
      </c>
      <c r="E223" s="370" t="s">
        <v>2345</v>
      </c>
      <c r="F223" s="697">
        <f>VLOOKUP(C223,'chuyển xếp 2024'!$C$5:$W$328,17,0)</f>
        <v>4730000</v>
      </c>
      <c r="G223" s="697">
        <f>VLOOKUP(C223,'chuyển xếp 2024'!$C$5:$W$328,19,0)</f>
        <v>0</v>
      </c>
      <c r="H223" s="46" t="s">
        <v>1872</v>
      </c>
      <c r="I223" s="56" t="s">
        <v>33</v>
      </c>
      <c r="J223" s="56" t="s">
        <v>34</v>
      </c>
      <c r="K223" s="46"/>
      <c r="L223" s="46" t="s">
        <v>671</v>
      </c>
      <c r="M223" s="234">
        <v>31413</v>
      </c>
      <c r="N223" s="75">
        <v>45364</v>
      </c>
      <c r="O223" s="625" t="s">
        <v>117</v>
      </c>
      <c r="P223" s="56" t="s">
        <v>2309</v>
      </c>
      <c r="Q223" s="626" t="str">
        <f t="shared" ca="1" si="9"/>
        <v xml:space="preserve">2 NĂM 5 THÁNG 6 NGÀY </v>
      </c>
      <c r="R223" s="523" t="s">
        <v>2346</v>
      </c>
      <c r="S223" s="33" t="s">
        <v>2346</v>
      </c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108">
        <v>44434</v>
      </c>
      <c r="AF223" s="108"/>
      <c r="AG223" s="46" t="s">
        <v>232</v>
      </c>
      <c r="AH223" s="108" t="s">
        <v>2347</v>
      </c>
      <c r="AI223" s="108" t="s">
        <v>2348</v>
      </c>
      <c r="AJ223" s="627"/>
      <c r="AK223" s="628"/>
      <c r="AL223" s="108" t="s">
        <v>156</v>
      </c>
      <c r="AM223" s="108"/>
      <c r="AN223" s="56" t="s">
        <v>1055</v>
      </c>
      <c r="AO223" s="36">
        <f t="shared" ca="1" si="7"/>
        <v>40</v>
      </c>
    </row>
    <row r="224" spans="1:41" s="624" customFormat="1">
      <c r="A224" s="25">
        <f>IF(C224=0,"",SUBTOTAL(3,C$5:C224))</f>
        <v>220</v>
      </c>
      <c r="B224" s="109">
        <v>120</v>
      </c>
      <c r="C224" s="369" t="s">
        <v>2323</v>
      </c>
      <c r="D224" s="27" t="str">
        <f>VLOOKUP(C224,Sheet4!$A$1:$B$300,2,0)</f>
        <v>8416005025</v>
      </c>
      <c r="E224" s="370" t="s">
        <v>2349</v>
      </c>
      <c r="F224" s="697">
        <f>VLOOKUP(C224,'chuyển xếp 2024'!$C$5:$W$328,17,0)</f>
        <v>4730000</v>
      </c>
      <c r="G224" s="697">
        <f>VLOOKUP(C224,'chuyển xếp 2024'!$C$5:$W$328,19,0)</f>
        <v>0</v>
      </c>
      <c r="H224" s="46" t="s">
        <v>1872</v>
      </c>
      <c r="I224" s="56" t="s">
        <v>33</v>
      </c>
      <c r="J224" s="56" t="s">
        <v>34</v>
      </c>
      <c r="K224" s="46"/>
      <c r="L224" s="46" t="s">
        <v>671</v>
      </c>
      <c r="M224" s="234">
        <v>29221</v>
      </c>
      <c r="N224" s="75">
        <v>45364</v>
      </c>
      <c r="O224" s="625" t="s">
        <v>117</v>
      </c>
      <c r="P224" s="56" t="s">
        <v>2310</v>
      </c>
      <c r="Q224" s="626" t="str">
        <f t="shared" ca="1" si="9"/>
        <v xml:space="preserve">2 NĂM 5 THÁNG 6 NGÀY </v>
      </c>
      <c r="R224" s="523" t="s">
        <v>2350</v>
      </c>
      <c r="S224" s="33" t="s">
        <v>2350</v>
      </c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108">
        <v>44417</v>
      </c>
      <c r="AF224" s="108"/>
      <c r="AG224" s="46" t="s">
        <v>232</v>
      </c>
      <c r="AH224" s="108" t="s">
        <v>2335</v>
      </c>
      <c r="AI224" s="108" t="s">
        <v>2336</v>
      </c>
      <c r="AJ224" s="627"/>
      <c r="AK224" s="628"/>
      <c r="AL224" s="108" t="s">
        <v>156</v>
      </c>
      <c r="AM224" s="108"/>
      <c r="AN224" s="56" t="s">
        <v>1055</v>
      </c>
      <c r="AO224" s="36">
        <f t="shared" ca="1" si="7"/>
        <v>46</v>
      </c>
    </row>
    <row r="225" spans="1:41" s="624" customFormat="1">
      <c r="A225" s="25">
        <f>IF(C225=0,"",SUBTOTAL(3,C$5:C225))</f>
        <v>221</v>
      </c>
      <c r="B225" s="109">
        <v>121</v>
      </c>
      <c r="C225" s="369" t="s">
        <v>2324</v>
      </c>
      <c r="D225" s="27" t="str">
        <f>VLOOKUP(C225,Sheet4!$A$1:$B$300,2,0)</f>
        <v>9216001110</v>
      </c>
      <c r="E225" s="370" t="s">
        <v>2352</v>
      </c>
      <c r="F225" s="697">
        <f>VLOOKUP(C225,'chuyển xếp 2024'!$C$5:$W$328,17,0)</f>
        <v>4730000</v>
      </c>
      <c r="G225" s="697">
        <f>VLOOKUP(C225,'chuyển xếp 2024'!$C$5:$W$328,19,0)</f>
        <v>0</v>
      </c>
      <c r="H225" s="63" t="s">
        <v>63</v>
      </c>
      <c r="I225" s="56" t="s">
        <v>33</v>
      </c>
      <c r="J225" s="56" t="s">
        <v>34</v>
      </c>
      <c r="K225" s="46"/>
      <c r="L225" s="46" t="s">
        <v>671</v>
      </c>
      <c r="M225" s="234">
        <v>34316</v>
      </c>
      <c r="N225" s="75">
        <v>45364</v>
      </c>
      <c r="O225" s="625" t="s">
        <v>117</v>
      </c>
      <c r="P225" s="56" t="s">
        <v>2353</v>
      </c>
      <c r="Q225" s="626" t="str">
        <f t="shared" ca="1" si="9"/>
        <v xml:space="preserve">2 NĂM 5 THÁNG 6 NGÀY </v>
      </c>
      <c r="R225" s="523" t="s">
        <v>2371</v>
      </c>
      <c r="S225" s="33" t="s">
        <v>2371</v>
      </c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108">
        <v>44421</v>
      </c>
      <c r="AF225" s="108"/>
      <c r="AG225" s="46" t="s">
        <v>232</v>
      </c>
      <c r="AH225" s="108" t="s">
        <v>2372</v>
      </c>
      <c r="AI225" s="108" t="s">
        <v>2373</v>
      </c>
      <c r="AJ225" s="627"/>
      <c r="AK225" s="628"/>
      <c r="AL225" s="108" t="s">
        <v>156</v>
      </c>
      <c r="AM225" s="108"/>
      <c r="AN225" s="56" t="s">
        <v>1055</v>
      </c>
      <c r="AO225" s="36">
        <f t="shared" ca="1" si="7"/>
        <v>32</v>
      </c>
    </row>
    <row r="226" spans="1:41" s="624" customFormat="1">
      <c r="A226" s="25">
        <f>IF(C226=0,"",SUBTOTAL(3,C$5:C226))</f>
        <v>222</v>
      </c>
      <c r="B226" s="109">
        <v>122</v>
      </c>
      <c r="C226" s="369" t="s">
        <v>2325</v>
      </c>
      <c r="D226" s="27" t="str">
        <f>VLOOKUP(C226,Sheet4!$A$1:$B$300,2,0)</f>
        <v>9222222788</v>
      </c>
      <c r="E226" s="370" t="s">
        <v>2374</v>
      </c>
      <c r="F226" s="697">
        <f>VLOOKUP(C226,'chuyển xếp 2024'!$C$5:$W$328,17,0)</f>
        <v>4730000</v>
      </c>
      <c r="G226" s="697">
        <f>VLOOKUP(C226,'chuyển xếp 2024'!$C$5:$W$328,19,0)</f>
        <v>0</v>
      </c>
      <c r="H226" s="46" t="s">
        <v>1872</v>
      </c>
      <c r="I226" s="56" t="s">
        <v>33</v>
      </c>
      <c r="J226" s="56" t="s">
        <v>34</v>
      </c>
      <c r="K226" s="46"/>
      <c r="L226" s="46" t="s">
        <v>671</v>
      </c>
      <c r="M226" s="234">
        <v>35997</v>
      </c>
      <c r="N226" s="75">
        <v>45364</v>
      </c>
      <c r="O226" s="625" t="s">
        <v>117</v>
      </c>
      <c r="P226" s="56" t="s">
        <v>2354</v>
      </c>
      <c r="Q226" s="626" t="str">
        <f t="shared" ca="1" si="9"/>
        <v xml:space="preserve">2 NĂM 5 THÁNG 6 NGÀY </v>
      </c>
      <c r="R226" s="523" t="s">
        <v>2375</v>
      </c>
      <c r="S226" s="33" t="s">
        <v>2375</v>
      </c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108">
        <v>44879</v>
      </c>
      <c r="AF226" s="108"/>
      <c r="AG226" s="46" t="s">
        <v>232</v>
      </c>
      <c r="AH226" s="108" t="s">
        <v>2376</v>
      </c>
      <c r="AI226" s="108" t="s">
        <v>2377</v>
      </c>
      <c r="AJ226" s="627"/>
      <c r="AK226" s="628"/>
      <c r="AL226" s="108" t="s">
        <v>156</v>
      </c>
      <c r="AM226" s="108"/>
      <c r="AN226" s="56" t="s">
        <v>1055</v>
      </c>
      <c r="AO226" s="36">
        <f t="shared" ca="1" si="7"/>
        <v>28</v>
      </c>
    </row>
    <row r="227" spans="1:41" s="624" customFormat="1">
      <c r="A227" s="25">
        <f>IF(C227=0,"",SUBTOTAL(3,C$5:C227))</f>
        <v>223</v>
      </c>
      <c r="B227" s="109">
        <v>123</v>
      </c>
      <c r="C227" s="369" t="s">
        <v>2326</v>
      </c>
      <c r="D227" s="27" t="str">
        <f>VLOOKUP(C227,Sheet4!$A$1:$B$300,2,0)</f>
        <v>8622172359</v>
      </c>
      <c r="E227" s="370" t="s">
        <v>2378</v>
      </c>
      <c r="F227" s="697" t="e">
        <f>VLOOKUP(C227,'chuyển xếp 2024'!$C$5:$W$328,17,0)</f>
        <v>#N/A</v>
      </c>
      <c r="G227" s="697" t="e">
        <f>VLOOKUP(C227,'chuyển xếp 2024'!$C$5:$W$328,19,0)</f>
        <v>#N/A</v>
      </c>
      <c r="H227" s="46" t="s">
        <v>1872</v>
      </c>
      <c r="I227" s="56" t="s">
        <v>33</v>
      </c>
      <c r="J227" s="56" t="s">
        <v>34</v>
      </c>
      <c r="K227" s="46"/>
      <c r="L227" s="46" t="s">
        <v>671</v>
      </c>
      <c r="M227" s="234">
        <v>36808</v>
      </c>
      <c r="N227" s="75">
        <v>45364</v>
      </c>
      <c r="O227" s="625" t="s">
        <v>117</v>
      </c>
      <c r="P227" s="56" t="s">
        <v>2355</v>
      </c>
      <c r="Q227" s="626" t="str">
        <f t="shared" ca="1" si="9"/>
        <v xml:space="preserve">2 NĂM 5 THÁNG 6 NGÀY </v>
      </c>
      <c r="R227" s="523" t="s">
        <v>2379</v>
      </c>
      <c r="S227" s="33" t="s">
        <v>2379</v>
      </c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108">
        <v>44580</v>
      </c>
      <c r="AF227" s="108"/>
      <c r="AG227" s="46" t="s">
        <v>232</v>
      </c>
      <c r="AH227" s="108" t="s">
        <v>1896</v>
      </c>
      <c r="AI227" s="108" t="s">
        <v>2380</v>
      </c>
      <c r="AJ227" s="627"/>
      <c r="AK227" s="628"/>
      <c r="AL227" s="108" t="s">
        <v>156</v>
      </c>
      <c r="AM227" s="108"/>
      <c r="AN227" s="56" t="s">
        <v>1055</v>
      </c>
      <c r="AO227" s="36">
        <f t="shared" ca="1" si="7"/>
        <v>25</v>
      </c>
    </row>
    <row r="228" spans="1:41" s="624" customFormat="1">
      <c r="A228" s="25">
        <f>IF(C228=0,"",SUBTOTAL(3,C$5:C228))</f>
        <v>224</v>
      </c>
      <c r="B228" s="109">
        <v>124</v>
      </c>
      <c r="C228" s="369" t="s">
        <v>2381</v>
      </c>
      <c r="D228" s="27" t="str">
        <f>VLOOKUP(C228,Sheet4!$A$1:$B$300,2,0)</f>
        <v>7525438224</v>
      </c>
      <c r="E228" s="370" t="s">
        <v>1363</v>
      </c>
      <c r="F228" s="697">
        <f>VLOOKUP(C228,'chuyển xếp 2024'!$C$5:$W$328,17,0)</f>
        <v>4730000</v>
      </c>
      <c r="G228" s="697">
        <f>VLOOKUP(C228,'chuyển xếp 2024'!$C$5:$W$328,19,0)</f>
        <v>0</v>
      </c>
      <c r="H228" s="46" t="s">
        <v>1872</v>
      </c>
      <c r="I228" s="56" t="s">
        <v>33</v>
      </c>
      <c r="J228" s="56" t="s">
        <v>34</v>
      </c>
      <c r="K228" s="46"/>
      <c r="L228" s="46" t="s">
        <v>671</v>
      </c>
      <c r="M228" s="234">
        <v>30244</v>
      </c>
      <c r="N228" s="75">
        <v>45364</v>
      </c>
      <c r="O228" s="625" t="s">
        <v>117</v>
      </c>
      <c r="P228" s="56" t="s">
        <v>2356</v>
      </c>
      <c r="Q228" s="626" t="str">
        <f t="shared" ca="1" si="9"/>
        <v xml:space="preserve">2 NĂM 5 THÁNG 6 NGÀY </v>
      </c>
      <c r="R228" s="523" t="s">
        <v>2399</v>
      </c>
      <c r="S228" s="33" t="s">
        <v>2399</v>
      </c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108">
        <v>44816</v>
      </c>
      <c r="AF228" s="108"/>
      <c r="AG228" s="46" t="s">
        <v>232</v>
      </c>
      <c r="AH228" s="108" t="s">
        <v>2400</v>
      </c>
      <c r="AI228" s="108" t="s">
        <v>2401</v>
      </c>
      <c r="AJ228" s="627"/>
      <c r="AK228" s="628"/>
      <c r="AL228" s="108" t="s">
        <v>156</v>
      </c>
      <c r="AM228" s="108"/>
      <c r="AN228" s="56" t="s">
        <v>1055</v>
      </c>
      <c r="AO228" s="36">
        <f t="shared" ca="1" si="7"/>
        <v>43</v>
      </c>
    </row>
    <row r="229" spans="1:41" s="624" customFormat="1">
      <c r="A229" s="25">
        <f>IF(C229=0,"",SUBTOTAL(3,C$5:C229))</f>
        <v>225</v>
      </c>
      <c r="B229" s="109">
        <v>125</v>
      </c>
      <c r="C229" s="369" t="s">
        <v>2382</v>
      </c>
      <c r="D229" s="27" t="str">
        <f>VLOOKUP(C229,Sheet4!$A$1:$B$300,2,0)</f>
        <v>9320879131</v>
      </c>
      <c r="E229" s="370" t="s">
        <v>2402</v>
      </c>
      <c r="F229" s="697" t="e">
        <f>VLOOKUP(C229,'chuyển xếp 2024'!$C$5:$W$328,17,0)</f>
        <v>#N/A</v>
      </c>
      <c r="G229" s="697" t="e">
        <f>VLOOKUP(C229,'chuyển xếp 2024'!$C$5:$W$328,19,0)</f>
        <v>#N/A</v>
      </c>
      <c r="H229" s="46" t="s">
        <v>1872</v>
      </c>
      <c r="I229" s="56" t="s">
        <v>33</v>
      </c>
      <c r="J229" s="56" t="s">
        <v>34</v>
      </c>
      <c r="K229" s="46"/>
      <c r="L229" s="46" t="s">
        <v>671</v>
      </c>
      <c r="M229" s="234">
        <v>33223</v>
      </c>
      <c r="N229" s="75">
        <v>45364</v>
      </c>
      <c r="O229" s="625" t="s">
        <v>117</v>
      </c>
      <c r="P229" s="56" t="s">
        <v>2357</v>
      </c>
      <c r="Q229" s="626" t="str">
        <f t="shared" ca="1" si="9"/>
        <v xml:space="preserve">2 NĂM 5 THÁNG 6 NGÀY </v>
      </c>
      <c r="R229" s="523" t="s">
        <v>2403</v>
      </c>
      <c r="S229" s="33" t="s">
        <v>2403</v>
      </c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108">
        <v>45069</v>
      </c>
      <c r="AF229" s="108"/>
      <c r="AG229" s="46" t="s">
        <v>232</v>
      </c>
      <c r="AH229" s="108" t="s">
        <v>1854</v>
      </c>
      <c r="AI229" s="108" t="s">
        <v>2404</v>
      </c>
      <c r="AJ229" s="627"/>
      <c r="AK229" s="628"/>
      <c r="AL229" s="108" t="s">
        <v>156</v>
      </c>
      <c r="AM229" s="108"/>
      <c r="AN229" s="56" t="s">
        <v>1055</v>
      </c>
      <c r="AO229" s="36">
        <f t="shared" ca="1" si="7"/>
        <v>35</v>
      </c>
    </row>
    <row r="230" spans="1:41" s="624" customFormat="1">
      <c r="A230" s="25">
        <f>IF(C230=0,"",SUBTOTAL(3,C$5:C230))</f>
        <v>226</v>
      </c>
      <c r="B230" s="109">
        <v>126</v>
      </c>
      <c r="C230" s="369" t="s">
        <v>2383</v>
      </c>
      <c r="D230" s="27" t="str">
        <f>VLOOKUP(C230,Sheet4!$A$1:$B$300,2,0)</f>
        <v>8622136781</v>
      </c>
      <c r="E230" s="370" t="s">
        <v>2405</v>
      </c>
      <c r="F230" s="697" t="e">
        <f>VLOOKUP(C230,'chuyển xếp 2024'!$C$5:$W$328,17,0)</f>
        <v>#N/A</v>
      </c>
      <c r="G230" s="697" t="e">
        <f>VLOOKUP(C230,'chuyển xếp 2024'!$C$5:$W$328,19,0)</f>
        <v>#N/A</v>
      </c>
      <c r="H230" s="46" t="s">
        <v>1872</v>
      </c>
      <c r="I230" s="56" t="s">
        <v>33</v>
      </c>
      <c r="J230" s="56" t="s">
        <v>34</v>
      </c>
      <c r="K230" s="46"/>
      <c r="L230" s="46" t="s">
        <v>671</v>
      </c>
      <c r="M230" s="234">
        <v>37911</v>
      </c>
      <c r="N230" s="75">
        <v>45364</v>
      </c>
      <c r="O230" s="625" t="s">
        <v>117</v>
      </c>
      <c r="P230" s="56" t="s">
        <v>2358</v>
      </c>
      <c r="Q230" s="626" t="str">
        <f t="shared" ca="1" si="9"/>
        <v xml:space="preserve">2 NĂM 5 THÁNG 6 NGÀY </v>
      </c>
      <c r="R230" s="523" t="s">
        <v>2406</v>
      </c>
      <c r="S230" s="33" t="s">
        <v>2406</v>
      </c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108">
        <v>44311</v>
      </c>
      <c r="AF230" s="108"/>
      <c r="AG230" s="46" t="s">
        <v>232</v>
      </c>
      <c r="AH230" s="108" t="s">
        <v>2343</v>
      </c>
      <c r="AI230" s="108" t="s">
        <v>2407</v>
      </c>
      <c r="AJ230" s="627"/>
      <c r="AK230" s="628"/>
      <c r="AL230" s="108" t="s">
        <v>156</v>
      </c>
      <c r="AM230" s="108"/>
      <c r="AN230" s="56" t="s">
        <v>1055</v>
      </c>
      <c r="AO230" s="36">
        <f t="shared" ca="1" si="7"/>
        <v>22</v>
      </c>
    </row>
    <row r="231" spans="1:41" s="624" customFormat="1">
      <c r="A231" s="25">
        <f>IF(C231=0,"",SUBTOTAL(3,C$5:C231))</f>
        <v>227</v>
      </c>
      <c r="B231" s="109">
        <v>127</v>
      </c>
      <c r="C231" s="369" t="s">
        <v>2384</v>
      </c>
      <c r="D231" s="27" t="str">
        <f>VLOOKUP(C231,Sheet4!$A$1:$B$300,2,0)</f>
        <v>8622140764</v>
      </c>
      <c r="E231" s="370" t="s">
        <v>1678</v>
      </c>
      <c r="F231" s="697">
        <f>VLOOKUP(C231,'chuyển xếp 2024'!$C$5:$W$328,17,0)</f>
        <v>4730000</v>
      </c>
      <c r="G231" s="697">
        <f>VLOOKUP(C231,'chuyển xếp 2024'!$C$5:$W$328,19,0)</f>
        <v>0</v>
      </c>
      <c r="H231" s="46" t="s">
        <v>1872</v>
      </c>
      <c r="I231" s="56" t="s">
        <v>33</v>
      </c>
      <c r="J231" s="56" t="s">
        <v>34</v>
      </c>
      <c r="K231" s="46"/>
      <c r="L231" s="46" t="s">
        <v>671</v>
      </c>
      <c r="M231" s="234">
        <v>30799</v>
      </c>
      <c r="N231" s="75">
        <v>45364</v>
      </c>
      <c r="O231" s="625" t="s">
        <v>117</v>
      </c>
      <c r="P231" s="56" t="s">
        <v>2359</v>
      </c>
      <c r="Q231" s="626" t="str">
        <f t="shared" ca="1" si="9"/>
        <v xml:space="preserve">2 NĂM 5 THÁNG 6 NGÀY </v>
      </c>
      <c r="R231" s="523" t="s">
        <v>2408</v>
      </c>
      <c r="S231" s="33" t="s">
        <v>2408</v>
      </c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108">
        <v>44326</v>
      </c>
      <c r="AF231" s="108"/>
      <c r="AG231" s="46" t="s">
        <v>232</v>
      </c>
      <c r="AH231" s="108" t="s">
        <v>2409</v>
      </c>
      <c r="AI231" s="108" t="s">
        <v>2410</v>
      </c>
      <c r="AJ231" s="627"/>
      <c r="AK231" s="628"/>
      <c r="AL231" s="108" t="s">
        <v>156</v>
      </c>
      <c r="AM231" s="108"/>
      <c r="AN231" s="56" t="s">
        <v>1055</v>
      </c>
      <c r="AO231" s="36">
        <f t="shared" ca="1" si="7"/>
        <v>42</v>
      </c>
    </row>
    <row r="232" spans="1:41" s="624" customFormat="1">
      <c r="A232" s="25">
        <f>IF(C232=0,"",SUBTOTAL(3,C$5:C232))</f>
        <v>228</v>
      </c>
      <c r="B232" s="109">
        <v>128</v>
      </c>
      <c r="C232" s="369" t="s">
        <v>2385</v>
      </c>
      <c r="D232" s="27" t="str">
        <f>VLOOKUP(C232,Sheet4!$A$1:$B$300,2,0)</f>
        <v>9321943908</v>
      </c>
      <c r="E232" s="370" t="s">
        <v>2411</v>
      </c>
      <c r="F232" s="697" t="e">
        <f>VLOOKUP(C232,'chuyển xếp 2024'!$C$5:$W$328,17,0)</f>
        <v>#N/A</v>
      </c>
      <c r="G232" s="697" t="e">
        <f>VLOOKUP(C232,'chuyển xếp 2024'!$C$5:$W$328,19,0)</f>
        <v>#N/A</v>
      </c>
      <c r="H232" s="46" t="s">
        <v>1872</v>
      </c>
      <c r="I232" s="56" t="s">
        <v>33</v>
      </c>
      <c r="J232" s="56" t="s">
        <v>34</v>
      </c>
      <c r="K232" s="46"/>
      <c r="L232" s="46" t="s">
        <v>671</v>
      </c>
      <c r="M232" s="234">
        <v>36249</v>
      </c>
      <c r="N232" s="75">
        <v>45364</v>
      </c>
      <c r="O232" s="625" t="s">
        <v>117</v>
      </c>
      <c r="P232" s="56" t="s">
        <v>2360</v>
      </c>
      <c r="Q232" s="626" t="str">
        <f t="shared" ca="1" si="9"/>
        <v xml:space="preserve">2 NĂM 5 THÁNG 6 NGÀY </v>
      </c>
      <c r="R232" s="523" t="s">
        <v>2412</v>
      </c>
      <c r="S232" s="33" t="s">
        <v>2412</v>
      </c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108">
        <v>44421</v>
      </c>
      <c r="AF232" s="108"/>
      <c r="AG232" s="46" t="s">
        <v>232</v>
      </c>
      <c r="AH232" s="108" t="s">
        <v>1969</v>
      </c>
      <c r="AI232" s="108" t="s">
        <v>2413</v>
      </c>
      <c r="AJ232" s="627"/>
      <c r="AK232" s="628"/>
      <c r="AL232" s="108" t="s">
        <v>156</v>
      </c>
      <c r="AM232" s="108"/>
      <c r="AN232" s="56" t="s">
        <v>1055</v>
      </c>
      <c r="AO232" s="36">
        <f t="shared" ca="1" si="7"/>
        <v>27</v>
      </c>
    </row>
    <row r="233" spans="1:41" s="624" customFormat="1">
      <c r="A233" s="25">
        <f>IF(C233=0,"",SUBTOTAL(3,C$5:C233))</f>
        <v>229</v>
      </c>
      <c r="B233" s="109">
        <v>129</v>
      </c>
      <c r="C233" s="369" t="s">
        <v>2386</v>
      </c>
      <c r="D233" s="27" t="str">
        <f>VLOOKUP(C233,Sheet4!$A$1:$B$300,2,0)</f>
        <v>0207087784</v>
      </c>
      <c r="E233" s="370" t="s">
        <v>2414</v>
      </c>
      <c r="F233" s="697" t="e">
        <f>VLOOKUP(C233,'chuyển xếp 2024'!$C$5:$W$328,17,0)</f>
        <v>#N/A</v>
      </c>
      <c r="G233" s="697" t="e">
        <f>VLOOKUP(C233,'chuyển xếp 2024'!$C$5:$W$328,19,0)</f>
        <v>#N/A</v>
      </c>
      <c r="H233" s="46" t="s">
        <v>1872</v>
      </c>
      <c r="I233" s="56" t="s">
        <v>33</v>
      </c>
      <c r="J233" s="56" t="s">
        <v>34</v>
      </c>
      <c r="K233" s="46"/>
      <c r="L233" s="46" t="s">
        <v>671</v>
      </c>
      <c r="M233" s="234">
        <v>30928</v>
      </c>
      <c r="N233" s="75">
        <v>45364</v>
      </c>
      <c r="O233" s="625" t="s">
        <v>117</v>
      </c>
      <c r="P233" s="56" t="s">
        <v>2361</v>
      </c>
      <c r="Q233" s="626" t="str">
        <f t="shared" ca="1" si="9"/>
        <v xml:space="preserve">2 NĂM 5 THÁNG 6 NGÀY </v>
      </c>
      <c r="R233" s="523" t="s">
        <v>2415</v>
      </c>
      <c r="S233" s="33" t="s">
        <v>2415</v>
      </c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108">
        <v>44326</v>
      </c>
      <c r="AF233" s="108"/>
      <c r="AG233" s="46" t="s">
        <v>232</v>
      </c>
      <c r="AH233" s="108" t="s">
        <v>2416</v>
      </c>
      <c r="AI233" s="108" t="s">
        <v>2417</v>
      </c>
      <c r="AJ233" s="627"/>
      <c r="AK233" s="628"/>
      <c r="AL233" s="108" t="s">
        <v>156</v>
      </c>
      <c r="AM233" s="108"/>
      <c r="AN233" s="56" t="s">
        <v>1055</v>
      </c>
      <c r="AO233" s="36">
        <f t="shared" ca="1" si="7"/>
        <v>41</v>
      </c>
    </row>
    <row r="234" spans="1:41" s="624" customFormat="1">
      <c r="A234" s="25">
        <f>IF(C234=0,"",SUBTOTAL(3,C$5:C234))</f>
        <v>230</v>
      </c>
      <c r="B234" s="109">
        <v>130</v>
      </c>
      <c r="C234" s="369" t="s">
        <v>2387</v>
      </c>
      <c r="D234" s="27" t="str">
        <f>VLOOKUP(C234,Sheet4!$A$1:$B$300,2,0)</f>
        <v>9208010002</v>
      </c>
      <c r="E234" s="370" t="s">
        <v>2418</v>
      </c>
      <c r="F234" s="697">
        <f>VLOOKUP(C234,'chuyển xếp 2024'!$C$5:$W$328,17,0)</f>
        <v>4730000</v>
      </c>
      <c r="G234" s="697">
        <f>VLOOKUP(C234,'chuyển xếp 2024'!$C$5:$W$328,19,0)</f>
        <v>0</v>
      </c>
      <c r="H234" s="46" t="s">
        <v>1872</v>
      </c>
      <c r="I234" s="56" t="s">
        <v>33</v>
      </c>
      <c r="J234" s="56" t="s">
        <v>34</v>
      </c>
      <c r="K234" s="46"/>
      <c r="L234" s="46" t="s">
        <v>671</v>
      </c>
      <c r="M234" s="234">
        <v>28564</v>
      </c>
      <c r="N234" s="75">
        <v>45364</v>
      </c>
      <c r="O234" s="625" t="s">
        <v>117</v>
      </c>
      <c r="P234" s="56" t="s">
        <v>2362</v>
      </c>
      <c r="Q234" s="626" t="str">
        <f t="shared" ca="1" si="9"/>
        <v xml:space="preserve">2 NĂM 5 THÁNG 6 NGÀY </v>
      </c>
      <c r="R234" s="523" t="s">
        <v>2419</v>
      </c>
      <c r="S234" s="33" t="s">
        <v>2419</v>
      </c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108">
        <v>44428</v>
      </c>
      <c r="AF234" s="108"/>
      <c r="AG234" s="46" t="s">
        <v>232</v>
      </c>
      <c r="AH234" s="108" t="s">
        <v>2332</v>
      </c>
      <c r="AI234" s="108" t="s">
        <v>2420</v>
      </c>
      <c r="AJ234" s="627"/>
      <c r="AK234" s="628"/>
      <c r="AL234" s="108" t="s">
        <v>156</v>
      </c>
      <c r="AM234" s="108"/>
      <c r="AN234" s="56" t="s">
        <v>1055</v>
      </c>
      <c r="AO234" s="36">
        <f t="shared" ca="1" si="7"/>
        <v>48</v>
      </c>
    </row>
    <row r="235" spans="1:41" s="624" customFormat="1">
      <c r="A235" s="25">
        <f>IF(C235=0,"",SUBTOTAL(3,C$5:C235))</f>
        <v>231</v>
      </c>
      <c r="B235" s="109">
        <v>131</v>
      </c>
      <c r="C235" s="369" t="s">
        <v>2389</v>
      </c>
      <c r="D235" s="27" t="str">
        <f>VLOOKUP(C235,Sheet4!$A$1:$B$300,2,0)</f>
        <v>8723798670</v>
      </c>
      <c r="E235" s="370" t="s">
        <v>2422</v>
      </c>
      <c r="F235" s="697" t="e">
        <f>VLOOKUP(C235,'chuyển xếp 2024'!$C$5:$W$328,17,0)</f>
        <v>#N/A</v>
      </c>
      <c r="G235" s="697" t="e">
        <f>VLOOKUP(C235,'chuyển xếp 2024'!$C$5:$W$328,19,0)</f>
        <v>#N/A</v>
      </c>
      <c r="H235" s="46" t="s">
        <v>1872</v>
      </c>
      <c r="I235" s="56" t="s">
        <v>33</v>
      </c>
      <c r="J235" s="56" t="s">
        <v>34</v>
      </c>
      <c r="K235" s="46"/>
      <c r="L235" s="46" t="s">
        <v>671</v>
      </c>
      <c r="M235" s="234">
        <v>28491</v>
      </c>
      <c r="N235" s="75">
        <v>45364</v>
      </c>
      <c r="O235" s="625" t="s">
        <v>117</v>
      </c>
      <c r="P235" s="56" t="s">
        <v>2363</v>
      </c>
      <c r="Q235" s="626" t="str">
        <f t="shared" ca="1" si="9"/>
        <v xml:space="preserve">2 NĂM 5 THÁNG 6 NGÀY </v>
      </c>
      <c r="R235" s="523" t="s">
        <v>2423</v>
      </c>
      <c r="S235" s="33" t="s">
        <v>2423</v>
      </c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108">
        <v>44696</v>
      </c>
      <c r="AF235" s="108"/>
      <c r="AG235" s="46" t="s">
        <v>232</v>
      </c>
      <c r="AH235" s="108" t="s">
        <v>2424</v>
      </c>
      <c r="AI235" s="108" t="s">
        <v>2425</v>
      </c>
      <c r="AJ235" s="627"/>
      <c r="AK235" s="628"/>
      <c r="AL235" s="108" t="s">
        <v>156</v>
      </c>
      <c r="AM235" s="108"/>
      <c r="AN235" s="56" t="s">
        <v>1055</v>
      </c>
      <c r="AO235" s="36">
        <f t="shared" ca="1" si="7"/>
        <v>48</v>
      </c>
    </row>
    <row r="236" spans="1:41" s="624" customFormat="1">
      <c r="A236" s="25">
        <f>IF(C236=0,"",SUBTOTAL(3,C$5:C236))</f>
        <v>232</v>
      </c>
      <c r="B236" s="109">
        <v>132</v>
      </c>
      <c r="C236" s="369" t="s">
        <v>2390</v>
      </c>
      <c r="D236" s="27" t="str">
        <f>VLOOKUP(C236,Sheet4!$A$1:$B$300,2,0)</f>
        <v>9208007832</v>
      </c>
      <c r="E236" s="370" t="s">
        <v>1739</v>
      </c>
      <c r="F236" s="697">
        <f>VLOOKUP(C236,'chuyển xếp 2024'!$C$5:$W$328,17,0)</f>
        <v>4730000</v>
      </c>
      <c r="G236" s="697">
        <f>VLOOKUP(C236,'chuyển xếp 2024'!$C$5:$W$328,19,0)</f>
        <v>0</v>
      </c>
      <c r="H236" s="46" t="s">
        <v>1872</v>
      </c>
      <c r="I236" s="56" t="s">
        <v>33</v>
      </c>
      <c r="J236" s="56" t="s">
        <v>34</v>
      </c>
      <c r="K236" s="46"/>
      <c r="L236" s="46" t="s">
        <v>671</v>
      </c>
      <c r="M236" s="234">
        <v>28691</v>
      </c>
      <c r="N236" s="75">
        <v>45364</v>
      </c>
      <c r="O236" s="625" t="s">
        <v>117</v>
      </c>
      <c r="P236" s="56" t="s">
        <v>2364</v>
      </c>
      <c r="Q236" s="626" t="str">
        <f t="shared" ca="1" si="9"/>
        <v xml:space="preserve">2 NĂM 5 THÁNG 6 NGÀY </v>
      </c>
      <c r="R236" s="523" t="s">
        <v>2426</v>
      </c>
      <c r="S236" s="33" t="s">
        <v>2426</v>
      </c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108">
        <v>45149</v>
      </c>
      <c r="AF236" s="108"/>
      <c r="AG236" s="46" t="s">
        <v>232</v>
      </c>
      <c r="AH236" s="108" t="s">
        <v>1854</v>
      </c>
      <c r="AI236" s="108" t="s">
        <v>2427</v>
      </c>
      <c r="AJ236" s="627"/>
      <c r="AK236" s="628"/>
      <c r="AL236" s="108" t="s">
        <v>156</v>
      </c>
      <c r="AM236" s="108"/>
      <c r="AN236" s="56" t="s">
        <v>1055</v>
      </c>
      <c r="AO236" s="36">
        <f t="shared" ca="1" si="7"/>
        <v>48</v>
      </c>
    </row>
    <row r="237" spans="1:41" s="624" customFormat="1">
      <c r="A237" s="25">
        <f>IF(C237=0,"",SUBTOTAL(3,C$5:C237))</f>
        <v>233</v>
      </c>
      <c r="B237" s="109">
        <v>133</v>
      </c>
      <c r="C237" s="369" t="s">
        <v>2391</v>
      </c>
      <c r="D237" s="27" t="str">
        <f>VLOOKUP(C237,Sheet4!$A$1:$B$300,2,0)</f>
        <v>7412005768</v>
      </c>
      <c r="E237" s="370" t="s">
        <v>1708</v>
      </c>
      <c r="F237" s="697">
        <f>VLOOKUP(C237,'chuyển xếp 2024'!$C$5:$W$328,17,0)</f>
        <v>4730000</v>
      </c>
      <c r="G237" s="697">
        <f>VLOOKUP(C237,'chuyển xếp 2024'!$C$5:$W$328,19,0)</f>
        <v>0</v>
      </c>
      <c r="H237" s="46" t="s">
        <v>1872</v>
      </c>
      <c r="I237" s="56" t="s">
        <v>33</v>
      </c>
      <c r="J237" s="56" t="s">
        <v>34</v>
      </c>
      <c r="K237" s="46"/>
      <c r="L237" s="46" t="s">
        <v>671</v>
      </c>
      <c r="M237" s="234">
        <v>29741</v>
      </c>
      <c r="N237" s="75">
        <v>45364</v>
      </c>
      <c r="O237" s="625" t="s">
        <v>117</v>
      </c>
      <c r="P237" s="56" t="s">
        <v>2365</v>
      </c>
      <c r="Q237" s="626" t="str">
        <f t="shared" ca="1" si="9"/>
        <v xml:space="preserve">2 NĂM 5 THÁNG 6 NGÀY </v>
      </c>
      <c r="R237" s="523" t="s">
        <v>2428</v>
      </c>
      <c r="S237" s="33" t="s">
        <v>2428</v>
      </c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108">
        <v>44417</v>
      </c>
      <c r="AF237" s="108"/>
      <c r="AG237" s="46" t="s">
        <v>232</v>
      </c>
      <c r="AH237" s="108" t="s">
        <v>2297</v>
      </c>
      <c r="AI237" s="108" t="s">
        <v>2429</v>
      </c>
      <c r="AJ237" s="627"/>
      <c r="AK237" s="628"/>
      <c r="AL237" s="108" t="s">
        <v>156</v>
      </c>
      <c r="AM237" s="108"/>
      <c r="AN237" s="56" t="s">
        <v>1055</v>
      </c>
      <c r="AO237" s="36">
        <f t="shared" ca="1" si="7"/>
        <v>45</v>
      </c>
    </row>
    <row r="238" spans="1:41" s="624" customFormat="1">
      <c r="A238" s="25">
        <f>IF(C238=0,"",SUBTOTAL(3,C$5:C238))</f>
        <v>234</v>
      </c>
      <c r="B238" s="109">
        <v>134</v>
      </c>
      <c r="C238" s="369" t="s">
        <v>2392</v>
      </c>
      <c r="D238" s="27" t="str">
        <f>VLOOKUP(C238,Sheet4!$A$1:$B$300,2,0)</f>
        <v>9121714489</v>
      </c>
      <c r="E238" s="370" t="s">
        <v>2430</v>
      </c>
      <c r="F238" s="697">
        <f>VLOOKUP(C238,'chuyển xếp 2024'!$C$5:$W$328,17,0)</f>
        <v>4730000</v>
      </c>
      <c r="G238" s="697">
        <f>VLOOKUP(C238,'chuyển xếp 2024'!$C$5:$W$328,19,0)</f>
        <v>0</v>
      </c>
      <c r="H238" s="46" t="s">
        <v>1872</v>
      </c>
      <c r="I238" s="56" t="s">
        <v>33</v>
      </c>
      <c r="J238" s="56" t="s">
        <v>34</v>
      </c>
      <c r="K238" s="46"/>
      <c r="L238" s="46" t="s">
        <v>671</v>
      </c>
      <c r="M238" s="234">
        <v>38209</v>
      </c>
      <c r="N238" s="75">
        <v>45364</v>
      </c>
      <c r="O238" s="625" t="s">
        <v>117</v>
      </c>
      <c r="P238" s="56" t="s">
        <v>2366</v>
      </c>
      <c r="Q238" s="626" t="str">
        <f t="shared" ca="1" si="9"/>
        <v xml:space="preserve">2 NĂM 5 THÁNG 6 NGÀY </v>
      </c>
      <c r="R238" s="523" t="s">
        <v>2431</v>
      </c>
      <c r="S238" s="33" t="s">
        <v>2431</v>
      </c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108">
        <v>44801</v>
      </c>
      <c r="AF238" s="108"/>
      <c r="AG238" s="46" t="s">
        <v>232</v>
      </c>
      <c r="AH238" s="108" t="s">
        <v>2432</v>
      </c>
      <c r="AI238" s="108" t="s">
        <v>2433</v>
      </c>
      <c r="AJ238" s="627"/>
      <c r="AK238" s="628"/>
      <c r="AL238" s="108" t="s">
        <v>156</v>
      </c>
      <c r="AM238" s="108"/>
      <c r="AN238" s="56" t="s">
        <v>1055</v>
      </c>
      <c r="AO238" s="36">
        <f t="shared" ca="1" si="7"/>
        <v>22</v>
      </c>
    </row>
    <row r="239" spans="1:41" s="624" customFormat="1">
      <c r="A239" s="25">
        <f>IF(C239=0,"",SUBTOTAL(3,C$5:C239))</f>
        <v>235</v>
      </c>
      <c r="B239" s="109">
        <v>135</v>
      </c>
      <c r="C239" s="369" t="s">
        <v>2393</v>
      </c>
      <c r="D239" s="27" t="str">
        <f>VLOOKUP(C239,Sheet4!$A$1:$B$300,2,0)</f>
        <v>9122531018</v>
      </c>
      <c r="E239" s="370" t="s">
        <v>2434</v>
      </c>
      <c r="F239" s="697">
        <f>VLOOKUP(C239,'chuyển xếp 2024'!$C$5:$W$328,17,0)</f>
        <v>4730000</v>
      </c>
      <c r="G239" s="697">
        <f>VLOOKUP(C239,'chuyển xếp 2024'!$C$5:$W$328,19,0)</f>
        <v>0</v>
      </c>
      <c r="H239" s="46" t="s">
        <v>1872</v>
      </c>
      <c r="I239" s="56" t="s">
        <v>33</v>
      </c>
      <c r="J239" s="56" t="s">
        <v>34</v>
      </c>
      <c r="K239" s="46"/>
      <c r="L239" s="46" t="s">
        <v>671</v>
      </c>
      <c r="M239" s="234">
        <v>29950</v>
      </c>
      <c r="N239" s="75">
        <v>45364</v>
      </c>
      <c r="O239" s="625" t="s">
        <v>117</v>
      </c>
      <c r="P239" s="56" t="s">
        <v>2367</v>
      </c>
      <c r="Q239" s="626" t="str">
        <f t="shared" ca="1" si="9"/>
        <v xml:space="preserve">2 NĂM 5 THÁNG 6 NGÀY </v>
      </c>
      <c r="R239" s="523" t="s">
        <v>2435</v>
      </c>
      <c r="S239" s="33" t="s">
        <v>2435</v>
      </c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108">
        <v>44801</v>
      </c>
      <c r="AF239" s="108"/>
      <c r="AG239" s="46" t="s">
        <v>232</v>
      </c>
      <c r="AH239" s="108" t="s">
        <v>2432</v>
      </c>
      <c r="AI239" s="108" t="s">
        <v>2433</v>
      </c>
      <c r="AJ239" s="627"/>
      <c r="AK239" s="628"/>
      <c r="AL239" s="108" t="s">
        <v>156</v>
      </c>
      <c r="AM239" s="108"/>
      <c r="AN239" s="56" t="s">
        <v>1055</v>
      </c>
      <c r="AO239" s="36">
        <f t="shared" ca="1" si="7"/>
        <v>44</v>
      </c>
    </row>
    <row r="240" spans="1:41" s="624" customFormat="1">
      <c r="A240" s="25">
        <f>IF(C240=0,"",SUBTOTAL(3,C$5:C240))</f>
        <v>236</v>
      </c>
      <c r="B240" s="109">
        <v>136</v>
      </c>
      <c r="C240" s="369" t="s">
        <v>2395</v>
      </c>
      <c r="D240" s="27" t="str">
        <f>VLOOKUP(C240,Sheet4!$A$1:$B$300,2,0)</f>
        <v>9221567493</v>
      </c>
      <c r="E240" s="370" t="s">
        <v>2437</v>
      </c>
      <c r="F240" s="697">
        <f>VLOOKUP(C240,'chuyển xếp 2024'!$C$5:$W$328,17,0)</f>
        <v>4730000</v>
      </c>
      <c r="G240" s="697">
        <f>VLOOKUP(C240,'chuyển xếp 2024'!$C$5:$W$328,19,0)</f>
        <v>0</v>
      </c>
      <c r="H240" s="46" t="s">
        <v>1872</v>
      </c>
      <c r="I240" s="56" t="s">
        <v>33</v>
      </c>
      <c r="J240" s="56" t="s">
        <v>34</v>
      </c>
      <c r="K240" s="46"/>
      <c r="L240" s="46" t="s">
        <v>671</v>
      </c>
      <c r="M240" s="234">
        <v>32153</v>
      </c>
      <c r="N240" s="75">
        <v>45364</v>
      </c>
      <c r="O240" s="625" t="s">
        <v>117</v>
      </c>
      <c r="P240" s="56" t="s">
        <v>2368</v>
      </c>
      <c r="Q240" s="626" t="str">
        <f t="shared" ca="1" si="9"/>
        <v xml:space="preserve">2 NĂM 5 THÁNG 6 NGÀY </v>
      </c>
      <c r="R240" s="523" t="s">
        <v>2438</v>
      </c>
      <c r="S240" s="33" t="s">
        <v>2438</v>
      </c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108">
        <v>44317</v>
      </c>
      <c r="AF240" s="108"/>
      <c r="AG240" s="46" t="s">
        <v>232</v>
      </c>
      <c r="AH240" s="108" t="s">
        <v>2332</v>
      </c>
      <c r="AI240" s="108" t="s">
        <v>2439</v>
      </c>
      <c r="AJ240" s="627"/>
      <c r="AK240" s="628"/>
      <c r="AL240" s="108" t="s">
        <v>156</v>
      </c>
      <c r="AM240" s="108"/>
      <c r="AN240" s="56" t="s">
        <v>1055</v>
      </c>
      <c r="AO240" s="36">
        <f t="shared" ca="1" si="7"/>
        <v>38</v>
      </c>
    </row>
    <row r="241" spans="1:41" s="624" customFormat="1">
      <c r="A241" s="25">
        <f>IF(C241=0,"",SUBTOTAL(3,C$5:C241))</f>
        <v>237</v>
      </c>
      <c r="B241" s="109">
        <v>137</v>
      </c>
      <c r="C241" s="369" t="s">
        <v>2396</v>
      </c>
      <c r="D241" s="27" t="str">
        <f>VLOOKUP(C241,Sheet4!$A$1:$B$300,2,0)</f>
        <v>9122834168</v>
      </c>
      <c r="E241" s="370" t="s">
        <v>2440</v>
      </c>
      <c r="F241" s="697" t="e">
        <f>VLOOKUP(C241,'chuyển xếp 2024'!$C$5:$W$328,17,0)</f>
        <v>#N/A</v>
      </c>
      <c r="G241" s="697" t="e">
        <f>VLOOKUP(C241,'chuyển xếp 2024'!$C$5:$W$328,19,0)</f>
        <v>#N/A</v>
      </c>
      <c r="H241" s="63" t="s">
        <v>63</v>
      </c>
      <c r="I241" s="56" t="s">
        <v>33</v>
      </c>
      <c r="J241" s="56" t="s">
        <v>34</v>
      </c>
      <c r="K241" s="46"/>
      <c r="L241" s="46" t="s">
        <v>671</v>
      </c>
      <c r="M241" s="234">
        <v>38156</v>
      </c>
      <c r="N241" s="75">
        <v>45364</v>
      </c>
      <c r="O241" s="625" t="s">
        <v>117</v>
      </c>
      <c r="P241" s="56" t="s">
        <v>2369</v>
      </c>
      <c r="Q241" s="626" t="str">
        <f t="shared" ca="1" si="9"/>
        <v xml:space="preserve">2 NĂM 5 THÁNG 6 NGÀY </v>
      </c>
      <c r="R241" s="523" t="s">
        <v>2441</v>
      </c>
      <c r="S241" s="33" t="s">
        <v>2441</v>
      </c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108">
        <v>44311</v>
      </c>
      <c r="AF241" s="108"/>
      <c r="AG241" s="46" t="s">
        <v>232</v>
      </c>
      <c r="AH241" s="108" t="s">
        <v>2442</v>
      </c>
      <c r="AI241" s="108" t="s">
        <v>2443</v>
      </c>
      <c r="AJ241" s="627"/>
      <c r="AK241" s="628"/>
      <c r="AL241" s="108" t="s">
        <v>156</v>
      </c>
      <c r="AM241" s="108"/>
      <c r="AN241" s="56" t="s">
        <v>1055</v>
      </c>
      <c r="AO241" s="36">
        <f t="shared" ca="1" si="7"/>
        <v>22</v>
      </c>
    </row>
    <row r="242" spans="1:41" s="624" customFormat="1">
      <c r="A242" s="25">
        <f>IF(C242=0,"",SUBTOTAL(3,C$5:C242))</f>
        <v>238</v>
      </c>
      <c r="B242" s="109">
        <v>138</v>
      </c>
      <c r="C242" s="369" t="s">
        <v>2397</v>
      </c>
      <c r="D242" s="27" t="str">
        <f>VLOOKUP(C242,Sheet4!$A$1:$B$300,2,0)</f>
        <v>9221532182</v>
      </c>
      <c r="E242" s="370" t="s">
        <v>2444</v>
      </c>
      <c r="F242" s="697" t="e">
        <f>VLOOKUP(C242,'chuyển xếp 2024'!$C$5:$W$328,17,0)</f>
        <v>#N/A</v>
      </c>
      <c r="G242" s="697" t="e">
        <f>VLOOKUP(C242,'chuyển xếp 2024'!$C$5:$W$328,19,0)</f>
        <v>#N/A</v>
      </c>
      <c r="H242" s="96" t="s">
        <v>32</v>
      </c>
      <c r="I242" s="56" t="s">
        <v>33</v>
      </c>
      <c r="J242" s="56" t="s">
        <v>34</v>
      </c>
      <c r="K242" s="46"/>
      <c r="L242" s="46" t="s">
        <v>671</v>
      </c>
      <c r="M242" s="234">
        <v>29575</v>
      </c>
      <c r="N242" s="75">
        <v>45364</v>
      </c>
      <c r="O242" s="625" t="s">
        <v>117</v>
      </c>
      <c r="P242" s="56" t="s">
        <v>2370</v>
      </c>
      <c r="Q242" s="626" t="str">
        <f t="shared" ca="1" si="9"/>
        <v xml:space="preserve">2 NĂM 5 THÁNG 6 NGÀY </v>
      </c>
      <c r="R242" s="523" t="s">
        <v>2445</v>
      </c>
      <c r="S242" s="33" t="s">
        <v>2445</v>
      </c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108">
        <v>44326</v>
      </c>
      <c r="AF242" s="108"/>
      <c r="AG242" s="46" t="s">
        <v>232</v>
      </c>
      <c r="AH242" s="108" t="s">
        <v>2332</v>
      </c>
      <c r="AI242" s="108" t="s">
        <v>2446</v>
      </c>
      <c r="AJ242" s="627"/>
      <c r="AK242" s="628"/>
      <c r="AL242" s="108" t="s">
        <v>156</v>
      </c>
      <c r="AM242" s="108"/>
      <c r="AN242" s="56" t="s">
        <v>1055</v>
      </c>
      <c r="AO242" s="36">
        <f t="shared" ca="1" si="7"/>
        <v>45</v>
      </c>
    </row>
    <row r="243" spans="1:41" s="624" customFormat="1">
      <c r="A243" s="25">
        <f>IF(C243=0,"",SUBTOTAL(3,C$5:C243))</f>
        <v>239</v>
      </c>
      <c r="B243" s="109">
        <v>139</v>
      </c>
      <c r="C243" s="369" t="s">
        <v>2467</v>
      </c>
      <c r="D243" s="27" t="str">
        <f>VLOOKUP(C243,Sheet4!$A$1:$B$300,2,0)</f>
        <v>7910320010</v>
      </c>
      <c r="E243" s="370" t="s">
        <v>2468</v>
      </c>
      <c r="F243" s="697">
        <f>VLOOKUP(C243,'chuyển xếp 2024'!$C$5:$W$328,17,0)</f>
        <v>4730000</v>
      </c>
      <c r="G243" s="697">
        <f>VLOOKUP(C243,'chuyển xếp 2024'!$C$5:$W$328,19,0)</f>
        <v>0</v>
      </c>
      <c r="H243" s="96" t="s">
        <v>32</v>
      </c>
      <c r="I243" s="56" t="s">
        <v>33</v>
      </c>
      <c r="J243" s="56" t="s">
        <v>34</v>
      </c>
      <c r="K243" s="46"/>
      <c r="L243" s="46" t="s">
        <v>671</v>
      </c>
      <c r="M243" s="234">
        <v>32031</v>
      </c>
      <c r="N243" s="75">
        <v>45461</v>
      </c>
      <c r="O243" s="625" t="s">
        <v>117</v>
      </c>
      <c r="P243" s="9" t="s">
        <v>2482</v>
      </c>
      <c r="Q243" s="626" t="str">
        <f t="shared" ca="1" si="9"/>
        <v xml:space="preserve">2 NĂM 2 THÁNG 1 NGÀY </v>
      </c>
      <c r="R243" s="74" t="s">
        <v>2491</v>
      </c>
      <c r="S243" s="74" t="s">
        <v>2491</v>
      </c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108">
        <v>44439</v>
      </c>
      <c r="AF243" s="108"/>
      <c r="AG243" s="46" t="s">
        <v>232</v>
      </c>
      <c r="AH243" s="108" t="s">
        <v>2343</v>
      </c>
      <c r="AI243" s="108" t="s">
        <v>2492</v>
      </c>
      <c r="AJ243" s="627"/>
      <c r="AK243" s="628"/>
      <c r="AL243" s="108" t="s">
        <v>156</v>
      </c>
      <c r="AM243" s="108"/>
      <c r="AN243" s="56" t="s">
        <v>1055</v>
      </c>
      <c r="AO243" s="36">
        <f t="shared" ca="1" si="7"/>
        <v>38</v>
      </c>
    </row>
    <row r="244" spans="1:41" s="624" customFormat="1">
      <c r="A244" s="25">
        <f>IF(C244=0,"",SUBTOTAL(3,C$5:C244))</f>
        <v>240</v>
      </c>
      <c r="B244" s="109">
        <v>140</v>
      </c>
      <c r="C244" s="369" t="s">
        <v>2469</v>
      </c>
      <c r="D244" s="27" t="str">
        <f>VLOOKUP(C244,Sheet4!$A$1:$B$300,2,0)</f>
        <v>8622139812</v>
      </c>
      <c r="E244" s="370" t="s">
        <v>2490</v>
      </c>
      <c r="F244" s="697">
        <f>VLOOKUP(C244,'chuyển xếp 2024'!$C$5:$W$328,17,0)</f>
        <v>4730000</v>
      </c>
      <c r="G244" s="697">
        <f>VLOOKUP(C244,'chuyển xếp 2024'!$C$5:$W$328,19,0)</f>
        <v>0</v>
      </c>
      <c r="H244" s="96" t="s">
        <v>32</v>
      </c>
      <c r="I244" s="56" t="s">
        <v>33</v>
      </c>
      <c r="J244" s="56" t="s">
        <v>34</v>
      </c>
      <c r="K244" s="46"/>
      <c r="L244" s="46" t="s">
        <v>671</v>
      </c>
      <c r="M244" s="234">
        <v>32053</v>
      </c>
      <c r="N244" s="75">
        <v>45461</v>
      </c>
      <c r="O244" s="625" t="s">
        <v>117</v>
      </c>
      <c r="P244" s="9" t="s">
        <v>2483</v>
      </c>
      <c r="Q244" s="626" t="str">
        <f t="shared" ca="1" si="9"/>
        <v xml:space="preserve">2 NĂM 2 THÁNG 1 NGÀY </v>
      </c>
      <c r="R244" s="523" t="s">
        <v>2498</v>
      </c>
      <c r="S244" s="523" t="s">
        <v>2498</v>
      </c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108">
        <v>44644</v>
      </c>
      <c r="AF244" s="108"/>
      <c r="AG244" s="46" t="s">
        <v>232</v>
      </c>
      <c r="AH244" s="108" t="s">
        <v>2312</v>
      </c>
      <c r="AI244" s="108" t="s">
        <v>2499</v>
      </c>
      <c r="AJ244" s="627"/>
      <c r="AK244" s="628"/>
      <c r="AL244" s="108" t="s">
        <v>156</v>
      </c>
      <c r="AM244" s="108"/>
      <c r="AN244" s="56" t="s">
        <v>1055</v>
      </c>
      <c r="AO244" s="36">
        <f t="shared" ca="1" si="7"/>
        <v>38</v>
      </c>
    </row>
    <row r="245" spans="1:41" s="624" customFormat="1">
      <c r="A245" s="25">
        <f>IF(C245=0,"",SUBTOTAL(3,C$5:C245))</f>
        <v>241</v>
      </c>
      <c r="B245" s="109">
        <v>141</v>
      </c>
      <c r="C245" s="369" t="s">
        <v>2470</v>
      </c>
      <c r="D245" s="27" t="str">
        <f>VLOOKUP(C245,Sheet4!$A$1:$B$300,2,0)</f>
        <v>9221345615</v>
      </c>
      <c r="E245" s="370" t="s">
        <v>2471</v>
      </c>
      <c r="F245" s="697">
        <f>VLOOKUP(C245,'chuyển xếp 2024'!$C$5:$W$328,17,0)</f>
        <v>4730000</v>
      </c>
      <c r="G245" s="697">
        <f>VLOOKUP(C245,'chuyển xếp 2024'!$C$5:$W$328,19,0)</f>
        <v>0</v>
      </c>
      <c r="H245" s="63" t="s">
        <v>63</v>
      </c>
      <c r="I245" s="56" t="s">
        <v>33</v>
      </c>
      <c r="J245" s="56" t="s">
        <v>34</v>
      </c>
      <c r="K245" s="46"/>
      <c r="L245" s="46" t="s">
        <v>671</v>
      </c>
      <c r="M245" s="234">
        <v>31133</v>
      </c>
      <c r="N245" s="75">
        <v>45461</v>
      </c>
      <c r="O245" s="625" t="s">
        <v>117</v>
      </c>
      <c r="P245" s="9" t="s">
        <v>2484</v>
      </c>
      <c r="Q245" s="626" t="str">
        <f t="shared" ca="1" si="9"/>
        <v xml:space="preserve">2 NĂM 2 THÁNG 1 NGÀY </v>
      </c>
      <c r="R245" s="74" t="s">
        <v>2501</v>
      </c>
      <c r="S245" s="74" t="s">
        <v>2501</v>
      </c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108">
        <v>44421</v>
      </c>
      <c r="AF245" s="108"/>
      <c r="AG245" s="46" t="s">
        <v>232</v>
      </c>
      <c r="AH245" s="108" t="s">
        <v>2502</v>
      </c>
      <c r="AI245" s="108" t="s">
        <v>2503</v>
      </c>
      <c r="AJ245" s="627"/>
      <c r="AK245" s="628"/>
      <c r="AL245" s="108" t="s">
        <v>50</v>
      </c>
      <c r="AM245" s="108" t="s">
        <v>2504</v>
      </c>
      <c r="AN245" s="56" t="s">
        <v>1055</v>
      </c>
      <c r="AO245" s="36">
        <f t="shared" ca="1" si="7"/>
        <v>41</v>
      </c>
    </row>
    <row r="246" spans="1:41" s="624" customFormat="1">
      <c r="A246" s="25">
        <f>IF(C246=0,"",SUBTOTAL(3,C$5:C246))</f>
        <v>242</v>
      </c>
      <c r="B246" s="109">
        <v>142</v>
      </c>
      <c r="C246" s="369" t="s">
        <v>2474</v>
      </c>
      <c r="D246" s="27" t="str">
        <f>VLOOKUP(C246,Sheet4!$A$1:$B$300,2,0)</f>
        <v>8622290236</v>
      </c>
      <c r="E246" s="370" t="s">
        <v>1660</v>
      </c>
      <c r="F246" s="697">
        <f>VLOOKUP(C246,'chuyển xếp 2024'!$C$5:$W$328,17,0)</f>
        <v>4730000</v>
      </c>
      <c r="G246" s="697">
        <f>VLOOKUP(C246,'chuyển xếp 2024'!$C$5:$W$328,19,0)</f>
        <v>0</v>
      </c>
      <c r="H246" s="63" t="s">
        <v>63</v>
      </c>
      <c r="I246" s="56" t="s">
        <v>33</v>
      </c>
      <c r="J246" s="56" t="s">
        <v>34</v>
      </c>
      <c r="K246" s="46"/>
      <c r="L246" s="46" t="s">
        <v>671</v>
      </c>
      <c r="M246" s="234">
        <v>37905</v>
      </c>
      <c r="N246" s="75">
        <v>45461</v>
      </c>
      <c r="O246" s="625" t="s">
        <v>117</v>
      </c>
      <c r="P246" s="9" t="s">
        <v>2485</v>
      </c>
      <c r="Q246" s="626" t="str">
        <f t="shared" ca="1" si="9"/>
        <v xml:space="preserve">2 NĂM 2 THÁNG 1 NGÀY </v>
      </c>
      <c r="R246" s="74" t="s">
        <v>2493</v>
      </c>
      <c r="S246" s="74" t="s">
        <v>2493</v>
      </c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108">
        <v>44290</v>
      </c>
      <c r="AF246" s="108"/>
      <c r="AG246" s="46" t="s">
        <v>232</v>
      </c>
      <c r="AH246" s="764" t="s">
        <v>2664</v>
      </c>
      <c r="AI246" s="764" t="s">
        <v>2665</v>
      </c>
      <c r="AJ246" s="627"/>
      <c r="AK246" s="628"/>
      <c r="AL246" s="108" t="s">
        <v>156</v>
      </c>
      <c r="AM246" s="108"/>
      <c r="AN246" s="56" t="s">
        <v>1055</v>
      </c>
      <c r="AO246" s="36">
        <f t="shared" ca="1" si="7"/>
        <v>22</v>
      </c>
    </row>
    <row r="247" spans="1:41" s="624" customFormat="1">
      <c r="A247" s="25">
        <f>IF(C247=0,"",SUBTOTAL(3,C$5:C247))</f>
        <v>243</v>
      </c>
      <c r="B247" s="109">
        <v>143</v>
      </c>
      <c r="C247" s="369" t="s">
        <v>2475</v>
      </c>
      <c r="D247" s="27" t="str">
        <f>VLOOKUP(C247,Sheet4!$A$1:$B$300,2,0)</f>
        <v>9221667349</v>
      </c>
      <c r="E247" s="370" t="s">
        <v>1672</v>
      </c>
      <c r="F247" s="697">
        <f>VLOOKUP(C247,'chuyển xếp 2024'!$C$5:$W$328,17,0)</f>
        <v>4730000</v>
      </c>
      <c r="G247" s="697">
        <f>VLOOKUP(C247,'chuyển xếp 2024'!$C$5:$W$328,19,0)</f>
        <v>0</v>
      </c>
      <c r="H247" s="96" t="s">
        <v>32</v>
      </c>
      <c r="I247" s="56" t="s">
        <v>33</v>
      </c>
      <c r="J247" s="56" t="s">
        <v>34</v>
      </c>
      <c r="K247" s="46"/>
      <c r="L247" s="46" t="s">
        <v>671</v>
      </c>
      <c r="M247" s="234">
        <v>32143</v>
      </c>
      <c r="N247" s="75">
        <v>45461</v>
      </c>
      <c r="O247" s="625" t="s">
        <v>117</v>
      </c>
      <c r="P247" s="9" t="s">
        <v>2486</v>
      </c>
      <c r="Q247" s="626" t="str">
        <f t="shared" ca="1" si="9"/>
        <v xml:space="preserve">2 NĂM 2 THÁNG 1 NGÀY </v>
      </c>
      <c r="R247" s="74" t="s">
        <v>2494</v>
      </c>
      <c r="S247" s="74" t="s">
        <v>2494</v>
      </c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108">
        <v>44311</v>
      </c>
      <c r="AF247" s="108"/>
      <c r="AG247" s="46" t="s">
        <v>232</v>
      </c>
      <c r="AH247" s="764" t="s">
        <v>2666</v>
      </c>
      <c r="AI247" s="764" t="s">
        <v>2667</v>
      </c>
      <c r="AJ247" s="627"/>
      <c r="AK247" s="628"/>
      <c r="AL247" s="108" t="s">
        <v>156</v>
      </c>
      <c r="AM247" s="108"/>
      <c r="AN247" s="56" t="s">
        <v>1055</v>
      </c>
      <c r="AO247" s="36">
        <f t="shared" ca="1" si="7"/>
        <v>38</v>
      </c>
    </row>
    <row r="248" spans="1:41" s="624" customFormat="1">
      <c r="A248" s="25">
        <f>IF(C248=0,"",SUBTOTAL(3,C$5:C248))</f>
        <v>244</v>
      </c>
      <c r="B248" s="109">
        <v>144</v>
      </c>
      <c r="C248" s="369" t="s">
        <v>2476</v>
      </c>
      <c r="D248" s="27" t="str">
        <f>VLOOKUP(C248,Sheet4!$A$1:$B$300,2,0)</f>
        <v>9215008809</v>
      </c>
      <c r="E248" s="370" t="s">
        <v>2478</v>
      </c>
      <c r="F248" s="697">
        <f>VLOOKUP(C248,'chuyển xếp 2024'!$C$5:$W$328,17,0)</f>
        <v>4730000</v>
      </c>
      <c r="G248" s="697">
        <f>VLOOKUP(C248,'chuyển xếp 2024'!$C$5:$W$328,19,0)</f>
        <v>0</v>
      </c>
      <c r="H248" s="96" t="s">
        <v>32</v>
      </c>
      <c r="I248" s="56" t="s">
        <v>33</v>
      </c>
      <c r="J248" s="56" t="s">
        <v>34</v>
      </c>
      <c r="K248" s="46"/>
      <c r="L248" s="46" t="s">
        <v>671</v>
      </c>
      <c r="M248" s="234">
        <v>29952</v>
      </c>
      <c r="N248" s="75">
        <v>45461</v>
      </c>
      <c r="O248" s="625" t="s">
        <v>117</v>
      </c>
      <c r="P248" s="9" t="s">
        <v>2487</v>
      </c>
      <c r="Q248" s="626" t="str">
        <f t="shared" ca="1" si="9"/>
        <v xml:space="preserve">2 NĂM 2 THÁNG 1 NGÀY </v>
      </c>
      <c r="R248" s="74" t="s">
        <v>2495</v>
      </c>
      <c r="S248" s="74" t="s">
        <v>2495</v>
      </c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108">
        <v>44311</v>
      </c>
      <c r="AF248" s="108"/>
      <c r="AG248" s="46" t="s">
        <v>232</v>
      </c>
      <c r="AH248" s="764" t="s">
        <v>2668</v>
      </c>
      <c r="AI248" s="764" t="s">
        <v>2669</v>
      </c>
      <c r="AJ248" s="627"/>
      <c r="AK248" s="628"/>
      <c r="AL248" s="108" t="s">
        <v>156</v>
      </c>
      <c r="AM248" s="108"/>
      <c r="AN248" s="56" t="s">
        <v>1055</v>
      </c>
      <c r="AO248" s="36">
        <f t="shared" ca="1" si="7"/>
        <v>44</v>
      </c>
    </row>
    <row r="249" spans="1:41" s="624" customFormat="1">
      <c r="A249" s="25">
        <f>IF(C249=0,"",SUBTOTAL(3,C$5:C249))</f>
        <v>245</v>
      </c>
      <c r="B249" s="109">
        <v>145</v>
      </c>
      <c r="C249" s="369" t="s">
        <v>2477</v>
      </c>
      <c r="D249" s="27" t="str">
        <f>VLOOKUP(C249,Sheet4!$A$1:$B$300,2,0)</f>
        <v>9223102486</v>
      </c>
      <c r="E249" s="370" t="s">
        <v>2480</v>
      </c>
      <c r="F249" s="697" t="e">
        <f>VLOOKUP(C249,'chuyển xếp 2024'!$C$5:$W$328,17,0)</f>
        <v>#N/A</v>
      </c>
      <c r="G249" s="697" t="e">
        <f>VLOOKUP(C249,'chuyển xếp 2024'!$C$5:$W$328,19,0)</f>
        <v>#N/A</v>
      </c>
      <c r="H249" s="96" t="s">
        <v>32</v>
      </c>
      <c r="I249" s="56" t="s">
        <v>33</v>
      </c>
      <c r="J249" s="56" t="s">
        <v>34</v>
      </c>
      <c r="K249" s="46"/>
      <c r="L249" s="46" t="s">
        <v>671</v>
      </c>
      <c r="M249" s="234">
        <v>37069</v>
      </c>
      <c r="N249" s="75">
        <v>45461</v>
      </c>
      <c r="O249" s="625" t="s">
        <v>117</v>
      </c>
      <c r="P249" s="9" t="s">
        <v>2488</v>
      </c>
      <c r="Q249" s="626" t="str">
        <f t="shared" ca="1" si="9"/>
        <v xml:space="preserve">2 NĂM 2 THÁNG 1 NGÀY </v>
      </c>
      <c r="R249" s="74" t="s">
        <v>2496</v>
      </c>
      <c r="S249" s="74" t="s">
        <v>2496</v>
      </c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108">
        <v>45343</v>
      </c>
      <c r="AF249" s="108"/>
      <c r="AG249" s="46" t="s">
        <v>232</v>
      </c>
      <c r="AH249" s="108" t="s">
        <v>1854</v>
      </c>
      <c r="AI249" s="108" t="s">
        <v>2497</v>
      </c>
      <c r="AJ249" s="627"/>
      <c r="AK249" s="628"/>
      <c r="AL249" s="108" t="s">
        <v>156</v>
      </c>
      <c r="AM249" s="108"/>
      <c r="AN249" s="56" t="s">
        <v>1055</v>
      </c>
      <c r="AO249" s="36">
        <f t="shared" ca="1" si="7"/>
        <v>25</v>
      </c>
    </row>
    <row r="250" spans="1:41" s="624" customFormat="1">
      <c r="A250" s="25">
        <f>IF(C250=0,"",SUBTOTAL(3,C$5:C250))</f>
        <v>246</v>
      </c>
      <c r="B250" s="109">
        <v>146</v>
      </c>
      <c r="C250" s="369" t="s">
        <v>2479</v>
      </c>
      <c r="D250" s="27" t="str">
        <f>VLOOKUP(C250,Sheet4!$A$1:$B$300,2,0)</f>
        <v>8411001124</v>
      </c>
      <c r="E250" s="370" t="s">
        <v>2481</v>
      </c>
      <c r="F250" s="697">
        <f>VLOOKUP(C250,'chuyển xếp 2024'!$C$5:$W$328,17,0)</f>
        <v>4730000</v>
      </c>
      <c r="G250" s="697">
        <f>VLOOKUP(C250,'chuyển xếp 2024'!$C$5:$W$328,19,0)</f>
        <v>0</v>
      </c>
      <c r="H250" s="96" t="s">
        <v>32</v>
      </c>
      <c r="I250" s="56" t="s">
        <v>33</v>
      </c>
      <c r="J250" s="56" t="s">
        <v>34</v>
      </c>
      <c r="K250" s="46"/>
      <c r="L250" s="46" t="s">
        <v>671</v>
      </c>
      <c r="M250" s="234">
        <v>32220</v>
      </c>
      <c r="N250" s="75">
        <v>45461</v>
      </c>
      <c r="O250" s="625" t="s">
        <v>117</v>
      </c>
      <c r="P250" s="9" t="s">
        <v>2489</v>
      </c>
      <c r="Q250" s="626" t="str">
        <f t="shared" ca="1" si="9"/>
        <v xml:space="preserve">2 NĂM 2 THÁNG 1 NGÀY </v>
      </c>
      <c r="R250" s="74" t="s">
        <v>2500</v>
      </c>
      <c r="S250" s="74" t="s">
        <v>2500</v>
      </c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108">
        <v>44417</v>
      </c>
      <c r="AF250" s="108"/>
      <c r="AG250" s="46" t="s">
        <v>232</v>
      </c>
      <c r="AH250" s="108" t="s">
        <v>2335</v>
      </c>
      <c r="AI250" s="108" t="s">
        <v>2336</v>
      </c>
      <c r="AJ250" s="627"/>
      <c r="AK250" s="628"/>
      <c r="AL250" s="108" t="s">
        <v>156</v>
      </c>
      <c r="AM250" s="108"/>
      <c r="AN250" s="56" t="s">
        <v>1055</v>
      </c>
      <c r="AO250" s="36">
        <f t="shared" ca="1" si="7"/>
        <v>38</v>
      </c>
    </row>
    <row r="251" spans="1:41" s="36" customFormat="1">
      <c r="A251" s="25">
        <f>IF(C251=0,"",SUBTOTAL(3,C$5:C251))</f>
        <v>247</v>
      </c>
      <c r="B251" s="95">
        <v>1</v>
      </c>
      <c r="C251" s="95" t="s">
        <v>1200</v>
      </c>
      <c r="D251" s="27" t="str">
        <f>VLOOKUP(C251,Sheet4!$A$1:$B$300,2,0)</f>
        <v>9208016260</v>
      </c>
      <c r="E251" s="96" t="s">
        <v>1201</v>
      </c>
      <c r="F251" s="697">
        <f>VLOOKUP(C251,'chuyển xếp 2024'!$C$5:$W$328,17,0)</f>
        <v>6198000</v>
      </c>
      <c r="G251" s="697">
        <f>VLOOKUP(C251,'chuyển xếp 2024'!$C$5:$W$328,19,0)</f>
        <v>0</v>
      </c>
      <c r="H251" s="96" t="s">
        <v>32</v>
      </c>
      <c r="I251" s="63" t="s">
        <v>33</v>
      </c>
      <c r="J251" s="63" t="s">
        <v>34</v>
      </c>
      <c r="K251" s="96" t="s">
        <v>1202</v>
      </c>
      <c r="L251" s="136" t="s">
        <v>1203</v>
      </c>
      <c r="M251" s="106">
        <v>27476</v>
      </c>
      <c r="N251" s="107">
        <v>39188</v>
      </c>
      <c r="O251" s="97" t="s">
        <v>36</v>
      </c>
      <c r="P251" s="56" t="s">
        <v>1204</v>
      </c>
      <c r="Q251" s="56" t="str">
        <f t="shared" ca="1" si="8"/>
        <v xml:space="preserve">19 NĂM 4 THÁNG 3 NGÀY </v>
      </c>
      <c r="R251" s="523">
        <v>361593887</v>
      </c>
      <c r="S251" s="33" t="str">
        <f>VLOOKUP(C251,Sheet5!$B$2:$G$253,6,0)</f>
        <v>092075000708</v>
      </c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75">
        <v>33894</v>
      </c>
      <c r="AF251" s="75"/>
      <c r="AG251" s="46" t="s">
        <v>232</v>
      </c>
      <c r="AH251" s="108" t="s">
        <v>724</v>
      </c>
      <c r="AI251" s="46" t="s">
        <v>1205</v>
      </c>
      <c r="AJ251" s="46" t="s">
        <v>1205</v>
      </c>
      <c r="AK251" s="66"/>
      <c r="AL251" s="97" t="s">
        <v>156</v>
      </c>
      <c r="AM251" s="97"/>
      <c r="AN251" s="56" t="s">
        <v>349</v>
      </c>
      <c r="AO251" s="36">
        <f t="shared" ca="1" si="7"/>
        <v>51</v>
      </c>
    </row>
    <row r="252" spans="1:41" s="500" customFormat="1" ht="17.25" customHeight="1">
      <c r="A252" s="479">
        <f>IF(C252=0,"",SUBTOTAL(3,C$5:C252))</f>
        <v>248</v>
      </c>
      <c r="B252" s="870">
        <v>2</v>
      </c>
      <c r="C252" s="612" t="s">
        <v>1206</v>
      </c>
      <c r="D252" s="479" t="str">
        <f>VLOOKUP(C252,Sheet4!$A$1:$B$300,2,0)</f>
        <v>9211010340</v>
      </c>
      <c r="E252" s="871" t="s">
        <v>1207</v>
      </c>
      <c r="F252" s="872">
        <f>VLOOKUP(C252,'chuyển xếp 2024'!$C$5:$W$328,17,0)</f>
        <v>5739000</v>
      </c>
      <c r="G252" s="872">
        <f>VLOOKUP(C252,'chuyển xếp 2024'!$C$5:$W$328,19,0)</f>
        <v>0</v>
      </c>
      <c r="H252" s="871" t="s">
        <v>32</v>
      </c>
      <c r="I252" s="483" t="s">
        <v>33</v>
      </c>
      <c r="J252" s="483" t="s">
        <v>34</v>
      </c>
      <c r="K252" s="871"/>
      <c r="L252" s="873" t="s">
        <v>1203</v>
      </c>
      <c r="M252" s="485" t="s">
        <v>1024</v>
      </c>
      <c r="N252" s="486">
        <v>40686</v>
      </c>
      <c r="O252" s="873" t="s">
        <v>36</v>
      </c>
      <c r="P252" s="484" t="s">
        <v>1208</v>
      </c>
      <c r="Q252" s="484" t="str">
        <f t="shared" ca="1" si="8"/>
        <v xml:space="preserve">15 NĂM 2 THÁNG 27 NGÀY </v>
      </c>
      <c r="R252" s="528" t="s">
        <v>1209</v>
      </c>
      <c r="S252" s="487" t="str">
        <f>VLOOKUP(C252,Sheet5!$B$2:$G$253,6,0)</f>
        <v>092072000276</v>
      </c>
      <c r="T252" s="487"/>
      <c r="U252" s="487"/>
      <c r="V252" s="487"/>
      <c r="W252" s="487"/>
      <c r="X252" s="487"/>
      <c r="Y252" s="487"/>
      <c r="Z252" s="487"/>
      <c r="AA252" s="487"/>
      <c r="AB252" s="487"/>
      <c r="AC252" s="487"/>
      <c r="AD252" s="487"/>
      <c r="AE252" s="488">
        <v>0</v>
      </c>
      <c r="AF252" s="488"/>
      <c r="AG252" s="499" t="s">
        <v>232</v>
      </c>
      <c r="AH252" s="489" t="s">
        <v>745</v>
      </c>
      <c r="AI252" s="499" t="s">
        <v>1210</v>
      </c>
      <c r="AJ252" s="499" t="s">
        <v>1210</v>
      </c>
      <c r="AK252" s="480"/>
      <c r="AL252" s="873" t="s">
        <v>156</v>
      </c>
      <c r="AM252" s="873"/>
      <c r="AN252" s="484" t="s">
        <v>349</v>
      </c>
      <c r="AO252" s="491">
        <f t="shared" ca="1" si="7"/>
        <v>54</v>
      </c>
    </row>
    <row r="253" spans="1:41" s="515" customFormat="1">
      <c r="A253" s="25">
        <f>IF(C253=0,"",SUBTOTAL(3,C$5:C253))</f>
        <v>249</v>
      </c>
      <c r="B253" s="549">
        <v>2</v>
      </c>
      <c r="C253" s="66" t="s">
        <v>1220</v>
      </c>
      <c r="D253" s="27" t="str">
        <f>VLOOKUP(C253,Sheet4!$A$1:$B$300,2,0)</f>
        <v>9216023774</v>
      </c>
      <c r="E253" s="135" t="s">
        <v>1221</v>
      </c>
      <c r="F253" s="697">
        <f>VLOOKUP(C253,'chuyển xếp 2024'!$C$5:$W$328,17,0)</f>
        <v>4730000</v>
      </c>
      <c r="G253" s="697">
        <f>VLOOKUP(C253,'chuyển xếp 2024'!$C$5:$W$328,19,0)</f>
        <v>0</v>
      </c>
      <c r="H253" s="67" t="s">
        <v>32</v>
      </c>
      <c r="I253" s="63" t="s">
        <v>33</v>
      </c>
      <c r="J253" s="63" t="s">
        <v>34</v>
      </c>
      <c r="K253" s="130"/>
      <c r="L253" s="136" t="s">
        <v>1213</v>
      </c>
      <c r="M253" s="75">
        <v>30760</v>
      </c>
      <c r="N253" s="137">
        <v>42614</v>
      </c>
      <c r="O253" s="136" t="s">
        <v>36</v>
      </c>
      <c r="P253" s="140" t="s">
        <v>1222</v>
      </c>
      <c r="Q253" s="56" t="str">
        <f t="shared" ca="1" si="8"/>
        <v xml:space="preserve">9 NĂM 11 THÁNG 18 NGÀY </v>
      </c>
      <c r="R253" s="540" t="s">
        <v>1223</v>
      </c>
      <c r="S253" s="33" t="str">
        <f>VLOOKUP(C253,Sheet5!$B$2:$G$253,6,0)</f>
        <v>075084010329</v>
      </c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137">
        <v>37282</v>
      </c>
      <c r="AF253" s="137"/>
      <c r="AG253" s="46" t="s">
        <v>232</v>
      </c>
      <c r="AH253" s="108" t="s">
        <v>1224</v>
      </c>
      <c r="AI253" s="108" t="s">
        <v>1224</v>
      </c>
      <c r="AJ253" s="108"/>
      <c r="AK253" s="75"/>
      <c r="AL253" s="136" t="s">
        <v>1214</v>
      </c>
      <c r="AM253" s="136"/>
      <c r="AN253" s="56" t="s">
        <v>349</v>
      </c>
      <c r="AO253" s="36">
        <f t="shared" ca="1" si="7"/>
        <v>42</v>
      </c>
    </row>
    <row r="254" spans="1:41" s="515" customFormat="1">
      <c r="A254" s="25">
        <f>IF(C254=0,"",SUBTOTAL(3,C$5:C254))</f>
        <v>250</v>
      </c>
      <c r="B254" s="549">
        <v>3</v>
      </c>
      <c r="C254" s="66" t="s">
        <v>1225</v>
      </c>
      <c r="D254" s="27" t="str">
        <f>VLOOKUP(C254,Sheet4!$A$1:$B$300,2,0)</f>
        <v>9216023775</v>
      </c>
      <c r="E254" s="135" t="s">
        <v>1226</v>
      </c>
      <c r="F254" s="697">
        <f>VLOOKUP(C254,'chuyển xếp 2024'!$C$5:$W$328,17,0)</f>
        <v>4730000</v>
      </c>
      <c r="G254" s="697">
        <f>VLOOKUP(C254,'chuyển xếp 2024'!$C$5:$W$328,19,0)</f>
        <v>0</v>
      </c>
      <c r="H254" s="67" t="s">
        <v>32</v>
      </c>
      <c r="I254" s="63" t="s">
        <v>33</v>
      </c>
      <c r="J254" s="63" t="s">
        <v>34</v>
      </c>
      <c r="K254" s="130"/>
      <c r="L254" s="136" t="s">
        <v>1213</v>
      </c>
      <c r="M254" s="75">
        <v>32029</v>
      </c>
      <c r="N254" s="137">
        <v>42614</v>
      </c>
      <c r="O254" s="136" t="s">
        <v>36</v>
      </c>
      <c r="P254" s="140" t="s">
        <v>76</v>
      </c>
      <c r="Q254" s="56" t="str">
        <f t="shared" ca="1" si="8"/>
        <v xml:space="preserve">9 NĂM 11 THÁNG 18 NGÀY </v>
      </c>
      <c r="R254" s="540" t="s">
        <v>1227</v>
      </c>
      <c r="S254" s="33" t="str">
        <f>VLOOKUP(C254,Sheet5!$B$2:$G$253,6,0)</f>
        <v>060087002663</v>
      </c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137">
        <v>37322</v>
      </c>
      <c r="AF254" s="137"/>
      <c r="AG254" s="46" t="s">
        <v>232</v>
      </c>
      <c r="AH254" s="108" t="s">
        <v>1228</v>
      </c>
      <c r="AI254" s="108" t="s">
        <v>1228</v>
      </c>
      <c r="AJ254" s="108"/>
      <c r="AK254" s="75"/>
      <c r="AL254" s="136" t="s">
        <v>1214</v>
      </c>
      <c r="AM254" s="136"/>
      <c r="AN254" s="56" t="s">
        <v>349</v>
      </c>
      <c r="AO254" s="36">
        <f t="shared" ca="1" si="7"/>
        <v>38</v>
      </c>
    </row>
    <row r="255" spans="1:41" s="515" customFormat="1">
      <c r="A255" s="25">
        <f>IF(C255=0,"",SUBTOTAL(3,C$5:C255))</f>
        <v>251</v>
      </c>
      <c r="B255" s="549">
        <v>4</v>
      </c>
      <c r="C255" s="66" t="s">
        <v>1231</v>
      </c>
      <c r="D255" s="27" t="str">
        <f>VLOOKUP(C255,Sheet4!$A$1:$B$300,2,0)</f>
        <v>9213009432</v>
      </c>
      <c r="E255" s="135" t="s">
        <v>1232</v>
      </c>
      <c r="F255" s="697">
        <f>VLOOKUP(C255,'chuyển xếp 2024'!$C$5:$W$328,17,0)</f>
        <v>4730000</v>
      </c>
      <c r="G255" s="697">
        <f>VLOOKUP(C255,'chuyển xếp 2024'!$C$5:$W$328,19,0)</f>
        <v>0</v>
      </c>
      <c r="H255" s="63" t="s">
        <v>63</v>
      </c>
      <c r="I255" s="63" t="s">
        <v>33</v>
      </c>
      <c r="J255" s="63" t="s">
        <v>34</v>
      </c>
      <c r="K255" s="130"/>
      <c r="L255" s="136" t="s">
        <v>1213</v>
      </c>
      <c r="M255" s="75">
        <v>31797</v>
      </c>
      <c r="N255" s="137">
        <v>42614</v>
      </c>
      <c r="O255" s="136" t="s">
        <v>36</v>
      </c>
      <c r="P255" s="140" t="s">
        <v>1233</v>
      </c>
      <c r="Q255" s="56" t="str">
        <f t="shared" ca="1" si="8"/>
        <v xml:space="preserve">9 NĂM 11 THÁNG 18 NGÀY </v>
      </c>
      <c r="R255" s="540" t="s">
        <v>1234</v>
      </c>
      <c r="S255" s="33" t="str">
        <f>VLOOKUP(C255,Sheet5!$B$2:$G$253,6,0)</f>
        <v>096187017825</v>
      </c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137">
        <v>39491</v>
      </c>
      <c r="AF255" s="137"/>
      <c r="AG255" s="46" t="s">
        <v>232</v>
      </c>
      <c r="AH255" s="108" t="s">
        <v>1235</v>
      </c>
      <c r="AI255" s="108" t="s">
        <v>1235</v>
      </c>
      <c r="AJ255" s="108"/>
      <c r="AK255" s="75"/>
      <c r="AL255" s="136" t="s">
        <v>1214</v>
      </c>
      <c r="AM255" s="136"/>
      <c r="AN255" s="56" t="s">
        <v>349</v>
      </c>
      <c r="AO255" s="36">
        <f t="shared" ca="1" si="7"/>
        <v>39</v>
      </c>
    </row>
    <row r="256" spans="1:41" s="515" customFormat="1">
      <c r="A256" s="25">
        <f>IF(C256=0,"",SUBTOTAL(3,C$5:C256))</f>
        <v>252</v>
      </c>
      <c r="B256" s="549">
        <v>5</v>
      </c>
      <c r="C256" s="66" t="s">
        <v>1236</v>
      </c>
      <c r="D256" s="27" t="str">
        <f>VLOOKUP(C256,Sheet4!$A$1:$B$300,2,0)</f>
        <v>9216023786</v>
      </c>
      <c r="E256" s="135" t="s">
        <v>1237</v>
      </c>
      <c r="F256" s="697">
        <f>VLOOKUP(C256,'chuyển xếp 2024'!$C$5:$W$328,17,0)</f>
        <v>4730000</v>
      </c>
      <c r="G256" s="697">
        <f>VLOOKUP(C256,'chuyển xếp 2024'!$C$5:$W$328,19,0)</f>
        <v>0</v>
      </c>
      <c r="H256" s="67" t="s">
        <v>32</v>
      </c>
      <c r="I256" s="63" t="s">
        <v>33</v>
      </c>
      <c r="J256" s="63" t="s">
        <v>34</v>
      </c>
      <c r="K256" s="130"/>
      <c r="L256" s="136" t="s">
        <v>1213</v>
      </c>
      <c r="M256" s="75">
        <v>32828</v>
      </c>
      <c r="N256" s="137">
        <v>42614</v>
      </c>
      <c r="O256" s="136" t="s">
        <v>36</v>
      </c>
      <c r="P256" s="140" t="s">
        <v>137</v>
      </c>
      <c r="Q256" s="56" t="str">
        <f t="shared" ca="1" si="8"/>
        <v xml:space="preserve">9 NĂM 11 THÁNG 18 NGÀY </v>
      </c>
      <c r="R256" s="540" t="s">
        <v>1238</v>
      </c>
      <c r="S256" s="33" t="str">
        <f>VLOOKUP(C256,Sheet5!$B$2:$G$253,6,0)</f>
        <v>094089000955</v>
      </c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137">
        <v>37725</v>
      </c>
      <c r="AF256" s="137"/>
      <c r="AG256" s="46" t="s">
        <v>232</v>
      </c>
      <c r="AH256" s="108" t="s">
        <v>1239</v>
      </c>
      <c r="AI256" s="108" t="s">
        <v>1239</v>
      </c>
      <c r="AJ256" s="108"/>
      <c r="AK256" s="75"/>
      <c r="AL256" s="136" t="s">
        <v>1214</v>
      </c>
      <c r="AM256" s="136"/>
      <c r="AN256" s="56" t="s">
        <v>349</v>
      </c>
      <c r="AO256" s="36">
        <f t="shared" ca="1" si="7"/>
        <v>36</v>
      </c>
    </row>
    <row r="257" spans="1:41" s="515" customFormat="1">
      <c r="A257" s="25">
        <f>IF(C257=0,"",SUBTOTAL(3,C$5:C257))</f>
        <v>253</v>
      </c>
      <c r="B257" s="549">
        <v>6</v>
      </c>
      <c r="C257" s="66" t="s">
        <v>1242</v>
      </c>
      <c r="D257" s="27" t="str">
        <f>VLOOKUP(C257,Sheet4!$A$1:$B$300,2,0)</f>
        <v>9216023784</v>
      </c>
      <c r="E257" s="135" t="s">
        <v>1243</v>
      </c>
      <c r="F257" s="697">
        <f>VLOOKUP(C257,'chuyển xếp 2024'!$C$5:$W$328,17,0)</f>
        <v>4730000</v>
      </c>
      <c r="G257" s="697">
        <f>VLOOKUP(C257,'chuyển xếp 2024'!$C$5:$W$328,19,0)</f>
        <v>0</v>
      </c>
      <c r="H257" s="67" t="s">
        <v>32</v>
      </c>
      <c r="I257" s="63" t="s">
        <v>33</v>
      </c>
      <c r="J257" s="63" t="s">
        <v>34</v>
      </c>
      <c r="K257" s="130"/>
      <c r="L257" s="136" t="s">
        <v>1213</v>
      </c>
      <c r="M257" s="75">
        <v>31560</v>
      </c>
      <c r="N257" s="137">
        <v>42675</v>
      </c>
      <c r="O257" s="136" t="s">
        <v>36</v>
      </c>
      <c r="P257" s="140" t="s">
        <v>1244</v>
      </c>
      <c r="Q257" s="56" t="str">
        <f t="shared" ca="1" si="8"/>
        <v xml:space="preserve">9 NĂM 9 THÁNG 18 NGÀY </v>
      </c>
      <c r="R257" s="540" t="s">
        <v>1245</v>
      </c>
      <c r="S257" s="33" t="str">
        <f>VLOOKUP(C257,Sheet5!$B$2:$G$253,6,0)</f>
        <v>040086016405</v>
      </c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137">
        <v>42459</v>
      </c>
      <c r="AF257" s="137"/>
      <c r="AG257" s="46" t="s">
        <v>232</v>
      </c>
      <c r="AH257" s="108" t="s">
        <v>1246</v>
      </c>
      <c r="AI257" s="108" t="s">
        <v>1247</v>
      </c>
      <c r="AJ257" s="108"/>
      <c r="AK257" s="75"/>
      <c r="AL257" s="136" t="s">
        <v>1214</v>
      </c>
      <c r="AM257" s="136"/>
      <c r="AN257" s="56" t="s">
        <v>349</v>
      </c>
      <c r="AO257" s="36">
        <f t="shared" ca="1" si="7"/>
        <v>40</v>
      </c>
    </row>
    <row r="258" spans="1:41" s="515" customFormat="1">
      <c r="A258" s="25">
        <f>IF(C258=0,"",SUBTOTAL(3,C$5:C258))</f>
        <v>254</v>
      </c>
      <c r="B258" s="549">
        <v>7</v>
      </c>
      <c r="C258" s="66" t="s">
        <v>1248</v>
      </c>
      <c r="D258" s="27" t="str">
        <f>VLOOKUP(C258,Sheet4!$A$1:$B$300,2,0)</f>
        <v>9214007371</v>
      </c>
      <c r="E258" s="135" t="s">
        <v>1249</v>
      </c>
      <c r="F258" s="697">
        <f>VLOOKUP(C258,'chuyển xếp 2024'!$C$5:$W$328,17,0)</f>
        <v>4730000</v>
      </c>
      <c r="G258" s="697">
        <f>VLOOKUP(C258,'chuyển xếp 2024'!$C$5:$W$328,19,0)</f>
        <v>0</v>
      </c>
      <c r="H258" s="67" t="s">
        <v>32</v>
      </c>
      <c r="I258" s="63" t="s">
        <v>33</v>
      </c>
      <c r="J258" s="63" t="s">
        <v>34</v>
      </c>
      <c r="K258" s="130"/>
      <c r="L258" s="136" t="s">
        <v>1213</v>
      </c>
      <c r="M258" s="75">
        <v>31157</v>
      </c>
      <c r="N258" s="137">
        <v>42614</v>
      </c>
      <c r="O258" s="136" t="s">
        <v>36</v>
      </c>
      <c r="P258" s="140" t="s">
        <v>1250</v>
      </c>
      <c r="Q258" s="56" t="str">
        <f t="shared" ca="1" si="8"/>
        <v xml:space="preserve">9 NĂM 11 THÁNG 18 NGÀY </v>
      </c>
      <c r="R258" s="540" t="s">
        <v>1251</v>
      </c>
      <c r="S258" s="33" t="str">
        <f>VLOOKUP(C258,Sheet5!$B$2:$G$253,6,0)</f>
        <v>083085015239</v>
      </c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137">
        <v>39689</v>
      </c>
      <c r="AF258" s="137"/>
      <c r="AG258" s="46" t="s">
        <v>232</v>
      </c>
      <c r="AH258" s="108" t="s">
        <v>1253</v>
      </c>
      <c r="AI258" s="108" t="s">
        <v>1253</v>
      </c>
      <c r="AJ258" s="108"/>
      <c r="AK258" s="75"/>
      <c r="AL258" s="136" t="s">
        <v>1214</v>
      </c>
      <c r="AM258" s="136"/>
      <c r="AN258" s="56" t="s">
        <v>349</v>
      </c>
      <c r="AO258" s="36">
        <f t="shared" ca="1" si="7"/>
        <v>41</v>
      </c>
    </row>
    <row r="259" spans="1:41" s="515" customFormat="1">
      <c r="A259" s="25">
        <f>IF(C259=0,"",SUBTOTAL(3,C$5:C259))</f>
        <v>255</v>
      </c>
      <c r="B259" s="549">
        <v>8</v>
      </c>
      <c r="C259" s="66" t="s">
        <v>1737</v>
      </c>
      <c r="D259" s="27" t="str">
        <f>VLOOKUP(C259,Sheet4!$A$1:$B$300,2,0)</f>
        <v>7525662012</v>
      </c>
      <c r="E259" s="135" t="s">
        <v>1254</v>
      </c>
      <c r="F259" s="697">
        <f>VLOOKUP(C259,'chuyển xếp 2024'!$C$5:$W$328,17,0)</f>
        <v>4730000</v>
      </c>
      <c r="G259" s="697">
        <f>VLOOKUP(C259,'chuyển xếp 2024'!$C$5:$W$328,19,0)</f>
        <v>0</v>
      </c>
      <c r="H259" s="63" t="s">
        <v>63</v>
      </c>
      <c r="I259" s="63" t="s">
        <v>33</v>
      </c>
      <c r="J259" s="63" t="s">
        <v>34</v>
      </c>
      <c r="K259" s="130"/>
      <c r="L259" s="136" t="s">
        <v>1213</v>
      </c>
      <c r="M259" s="75">
        <v>32565</v>
      </c>
      <c r="N259" s="137">
        <v>42979</v>
      </c>
      <c r="O259" s="136" t="s">
        <v>36</v>
      </c>
      <c r="P259" s="140" t="s">
        <v>1255</v>
      </c>
      <c r="Q259" s="56" t="str">
        <f t="shared" ca="1" si="8"/>
        <v xml:space="preserve">8 NĂM 11 THÁNG 18 NGÀY </v>
      </c>
      <c r="R259" s="540" t="s">
        <v>1256</v>
      </c>
      <c r="S259" s="33" t="str">
        <f>VLOOKUP(C259,Sheet5!$B$2:$G$253,6,0)</f>
        <v>075189014253</v>
      </c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137">
        <v>41936</v>
      </c>
      <c r="AF259" s="137"/>
      <c r="AG259" s="46" t="s">
        <v>232</v>
      </c>
      <c r="AH259" s="108" t="s">
        <v>1257</v>
      </c>
      <c r="AI259" s="108" t="s">
        <v>1257</v>
      </c>
      <c r="AJ259" s="108"/>
      <c r="AK259" s="75"/>
      <c r="AL259" s="136" t="s">
        <v>1214</v>
      </c>
      <c r="AM259" s="136"/>
      <c r="AN259" s="56" t="s">
        <v>349</v>
      </c>
      <c r="AO259" s="36">
        <f t="shared" ca="1" si="7"/>
        <v>37</v>
      </c>
    </row>
    <row r="260" spans="1:41" s="515" customFormat="1">
      <c r="A260" s="25">
        <f>IF(C260=0,"",SUBTOTAL(3,C$5:C260))</f>
        <v>256</v>
      </c>
      <c r="B260" s="549">
        <v>9</v>
      </c>
      <c r="C260" s="66" t="s">
        <v>1258</v>
      </c>
      <c r="D260" s="27" t="str">
        <f>VLOOKUP(C260,Sheet4!$A$1:$B$300,2,0)</f>
        <v>8322303134</v>
      </c>
      <c r="E260" s="135" t="s">
        <v>1259</v>
      </c>
      <c r="F260" s="697">
        <f>VLOOKUP(C260,'chuyển xếp 2024'!$C$5:$W$328,17,0)</f>
        <v>4730000</v>
      </c>
      <c r="G260" s="697">
        <f>VLOOKUP(C260,'chuyển xếp 2024'!$C$5:$W$328,19,0)</f>
        <v>0</v>
      </c>
      <c r="H260" s="67" t="s">
        <v>32</v>
      </c>
      <c r="I260" s="63" t="s">
        <v>33</v>
      </c>
      <c r="J260" s="63" t="s">
        <v>34</v>
      </c>
      <c r="K260" s="130"/>
      <c r="L260" s="136" t="s">
        <v>1213</v>
      </c>
      <c r="M260" s="75">
        <v>30369</v>
      </c>
      <c r="N260" s="137">
        <v>43070</v>
      </c>
      <c r="O260" s="136" t="s">
        <v>36</v>
      </c>
      <c r="P260" s="140" t="s">
        <v>1260</v>
      </c>
      <c r="Q260" s="56" t="str">
        <f t="shared" ca="1" si="8"/>
        <v xml:space="preserve">8 NĂM 8 THÁNG 18 NGÀY </v>
      </c>
      <c r="R260" s="540" t="s">
        <v>1261</v>
      </c>
      <c r="S260" s="33" t="str">
        <f>VLOOKUP(C260,Sheet5!$B$2:$G$253,6,0)</f>
        <v>083083022043</v>
      </c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137">
        <v>40868</v>
      </c>
      <c r="AF260" s="137"/>
      <c r="AG260" s="46" t="s">
        <v>232</v>
      </c>
      <c r="AH260" s="108" t="s">
        <v>1262</v>
      </c>
      <c r="AI260" s="108" t="s">
        <v>1262</v>
      </c>
      <c r="AJ260" s="108"/>
      <c r="AK260" s="75"/>
      <c r="AL260" s="136" t="s">
        <v>1214</v>
      </c>
      <c r="AM260" s="136"/>
      <c r="AN260" s="56" t="s">
        <v>349</v>
      </c>
      <c r="AO260" s="36">
        <f t="shared" ca="1" si="7"/>
        <v>43</v>
      </c>
    </row>
    <row r="261" spans="1:41" s="515" customFormat="1">
      <c r="A261" s="25">
        <f>IF(C261=0,"",SUBTOTAL(3,C$5:C261))</f>
        <v>257</v>
      </c>
      <c r="B261" s="549">
        <v>10</v>
      </c>
      <c r="C261" s="66" t="s">
        <v>1263</v>
      </c>
      <c r="D261" s="27" t="str">
        <f>VLOOKUP(C261,Sheet4!$A$1:$B$300,2,0)</f>
        <v>7911537089</v>
      </c>
      <c r="E261" s="135" t="s">
        <v>1264</v>
      </c>
      <c r="F261" s="697">
        <f>VLOOKUP(C261,'chuyển xếp 2024'!$C$5:$W$328,17,0)</f>
        <v>4730000</v>
      </c>
      <c r="G261" s="697">
        <f>VLOOKUP(C261,'chuyển xếp 2024'!$C$5:$W$328,19,0)</f>
        <v>0</v>
      </c>
      <c r="H261" s="67" t="s">
        <v>32</v>
      </c>
      <c r="I261" s="63" t="s">
        <v>33</v>
      </c>
      <c r="J261" s="63" t="s">
        <v>34</v>
      </c>
      <c r="K261" s="130"/>
      <c r="L261" s="136" t="s">
        <v>1213</v>
      </c>
      <c r="M261" s="57">
        <v>31257</v>
      </c>
      <c r="N261" s="137">
        <v>43070</v>
      </c>
      <c r="O261" s="136" t="s">
        <v>36</v>
      </c>
      <c r="P261" s="140" t="s">
        <v>1266</v>
      </c>
      <c r="Q261" s="56" t="str">
        <f t="shared" ca="1" si="8"/>
        <v xml:space="preserve">8 NĂM 8 THÁNG 18 NGÀY </v>
      </c>
      <c r="R261" s="540" t="s">
        <v>1267</v>
      </c>
      <c r="S261" s="33" t="str">
        <f>VLOOKUP(C261,Sheet5!$B$2:$G$253,6,0)</f>
        <v>087085019052</v>
      </c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137">
        <v>42073</v>
      </c>
      <c r="AF261" s="137"/>
      <c r="AG261" s="46" t="s">
        <v>232</v>
      </c>
      <c r="AH261" s="108" t="s">
        <v>1268</v>
      </c>
      <c r="AI261" s="138" t="s">
        <v>1268</v>
      </c>
      <c r="AJ261" s="108"/>
      <c r="AK261" s="75"/>
      <c r="AL261" s="136" t="s">
        <v>1214</v>
      </c>
      <c r="AM261" s="136"/>
      <c r="AN261" s="56" t="s">
        <v>349</v>
      </c>
      <c r="AO261" s="36">
        <f t="shared" ca="1" si="7"/>
        <v>41</v>
      </c>
    </row>
    <row r="262" spans="1:41" s="515" customFormat="1">
      <c r="A262" s="25">
        <f>IF(C262=0,"",SUBTOTAL(3,C$5:C262))</f>
        <v>258</v>
      </c>
      <c r="B262" s="549">
        <v>11</v>
      </c>
      <c r="C262" s="66" t="s">
        <v>1269</v>
      </c>
      <c r="D262" s="27" t="str">
        <f>VLOOKUP(C262,Sheet4!$A$1:$B$300,2,0)</f>
        <v>7221202736</v>
      </c>
      <c r="E262" s="135" t="s">
        <v>1270</v>
      </c>
      <c r="F262" s="697">
        <f>VLOOKUP(C262,'chuyển xếp 2024'!$C$5:$W$328,17,0)</f>
        <v>4730000</v>
      </c>
      <c r="G262" s="697">
        <f>VLOOKUP(C262,'chuyển xếp 2024'!$C$5:$W$328,19,0)</f>
        <v>0</v>
      </c>
      <c r="H262" s="67" t="s">
        <v>32</v>
      </c>
      <c r="I262" s="63" t="s">
        <v>33</v>
      </c>
      <c r="J262" s="63" t="s">
        <v>34</v>
      </c>
      <c r="K262" s="130"/>
      <c r="L262" s="136" t="s">
        <v>1213</v>
      </c>
      <c r="M262" s="75">
        <v>32040</v>
      </c>
      <c r="N262" s="137">
        <v>43304</v>
      </c>
      <c r="O262" s="136" t="s">
        <v>36</v>
      </c>
      <c r="P262" s="140" t="s">
        <v>1271</v>
      </c>
      <c r="Q262" s="56" t="str">
        <f t="shared" ca="1" si="8"/>
        <v xml:space="preserve">8 NĂM 0 THÁNG 27 NGÀY </v>
      </c>
      <c r="R262" s="541" t="s">
        <v>1272</v>
      </c>
      <c r="S262" s="33" t="str">
        <f>VLOOKUP(C262,Sheet5!$B$2:$G$253,6,0)</f>
        <v>072087008984</v>
      </c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137">
        <v>38022</v>
      </c>
      <c r="AF262" s="137"/>
      <c r="AG262" s="46" t="s">
        <v>232</v>
      </c>
      <c r="AH262" s="108" t="s">
        <v>1273</v>
      </c>
      <c r="AI262" s="108" t="s">
        <v>1273</v>
      </c>
      <c r="AJ262" s="108"/>
      <c r="AK262" s="75"/>
      <c r="AL262" s="136" t="s">
        <v>1214</v>
      </c>
      <c r="AM262" s="136"/>
      <c r="AN262" s="56" t="s">
        <v>349</v>
      </c>
      <c r="AO262" s="36">
        <f t="shared" ca="1" si="7"/>
        <v>38</v>
      </c>
    </row>
    <row r="263" spans="1:41" s="515" customFormat="1">
      <c r="A263" s="25">
        <f>IF(C263=0,"",SUBTOTAL(3,C$5:C263))</f>
        <v>259</v>
      </c>
      <c r="B263" s="549">
        <v>12</v>
      </c>
      <c r="C263" s="66" t="s">
        <v>1274</v>
      </c>
      <c r="D263" s="27" t="str">
        <f>VLOOKUP(C263,Sheet4!$A$1:$B$300,2,0)</f>
        <v>3821546640</v>
      </c>
      <c r="E263" s="135" t="s">
        <v>1275</v>
      </c>
      <c r="F263" s="697">
        <f>VLOOKUP(C263,'chuyển xếp 2024'!$C$5:$W$328,17,0)</f>
        <v>4730000</v>
      </c>
      <c r="G263" s="697">
        <f>VLOOKUP(C263,'chuyển xếp 2024'!$C$5:$W$328,19,0)</f>
        <v>0</v>
      </c>
      <c r="H263" s="67" t="s">
        <v>32</v>
      </c>
      <c r="I263" s="63" t="s">
        <v>33</v>
      </c>
      <c r="J263" s="63" t="s">
        <v>34</v>
      </c>
      <c r="K263" s="130"/>
      <c r="L263" s="136" t="s">
        <v>1213</v>
      </c>
      <c r="M263" s="75">
        <v>32888</v>
      </c>
      <c r="N263" s="137">
        <v>43304</v>
      </c>
      <c r="O263" s="136" t="s">
        <v>36</v>
      </c>
      <c r="P263" s="140" t="s">
        <v>1276</v>
      </c>
      <c r="Q263" s="56" t="str">
        <f t="shared" ca="1" si="8"/>
        <v xml:space="preserve">8 NĂM 0 THÁNG 27 NGÀY </v>
      </c>
      <c r="R263" s="141">
        <v>38090009745</v>
      </c>
      <c r="S263" s="33" t="str">
        <f>VLOOKUP(C263,Sheet5!$B$2:$G$253,6,0)</f>
        <v>038090009745</v>
      </c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137">
        <v>43068</v>
      </c>
      <c r="AF263" s="137"/>
      <c r="AG263" s="46" t="s">
        <v>232</v>
      </c>
      <c r="AH263" s="108" t="s">
        <v>1277</v>
      </c>
      <c r="AI263" s="108" t="s">
        <v>1277</v>
      </c>
      <c r="AJ263" s="108"/>
      <c r="AK263" s="75"/>
      <c r="AL263" s="136" t="s">
        <v>1214</v>
      </c>
      <c r="AM263" s="136"/>
      <c r="AN263" s="56" t="s">
        <v>349</v>
      </c>
      <c r="AO263" s="36">
        <f t="shared" ca="1" si="7"/>
        <v>36</v>
      </c>
    </row>
    <row r="264" spans="1:41" s="515" customFormat="1">
      <c r="A264" s="25">
        <f>IF(C264=0,"",SUBTOTAL(3,C$5:C264))</f>
        <v>260</v>
      </c>
      <c r="B264" s="549">
        <v>13</v>
      </c>
      <c r="C264" s="25" t="s">
        <v>1282</v>
      </c>
      <c r="D264" s="27" t="str">
        <f>VLOOKUP(C264,Sheet4!$A$1:$B$300,2,0)</f>
        <v>6506006800</v>
      </c>
      <c r="E264" s="142" t="s">
        <v>1283</v>
      </c>
      <c r="F264" s="697">
        <f>VLOOKUP(C264,'chuyển xếp 2024'!$C$5:$W$328,17,0)</f>
        <v>4730000</v>
      </c>
      <c r="G264" s="697">
        <f>VLOOKUP(C264,'chuyển xếp 2024'!$C$5:$W$328,19,0)</f>
        <v>0</v>
      </c>
      <c r="H264" s="67" t="s">
        <v>32</v>
      </c>
      <c r="I264" s="63" t="s">
        <v>33</v>
      </c>
      <c r="J264" s="63" t="s">
        <v>34</v>
      </c>
      <c r="K264" s="130"/>
      <c r="L264" s="136" t="s">
        <v>1213</v>
      </c>
      <c r="M264" s="106">
        <v>30934</v>
      </c>
      <c r="N264" s="137">
        <v>43617</v>
      </c>
      <c r="O264" s="136" t="s">
        <v>36</v>
      </c>
      <c r="P264" s="56" t="s">
        <v>1284</v>
      </c>
      <c r="Q264" s="56" t="str">
        <f t="shared" ca="1" si="8"/>
        <v xml:space="preserve">7 NĂM 2 THÁNG 18 NGÀY </v>
      </c>
      <c r="R264" s="141">
        <v>362073972</v>
      </c>
      <c r="S264" s="33" t="str">
        <f>VLOOKUP(C264,Sheet5!$B$2:$G$253,6,0)</f>
        <v>092084015051</v>
      </c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137">
        <v>37287</v>
      </c>
      <c r="AF264" s="137"/>
      <c r="AG264" s="46" t="s">
        <v>232</v>
      </c>
      <c r="AH264" s="108" t="s">
        <v>1285</v>
      </c>
      <c r="AI264" s="138" t="s">
        <v>1286</v>
      </c>
      <c r="AJ264" s="108"/>
      <c r="AK264" s="75"/>
      <c r="AL264" s="136" t="s">
        <v>1214</v>
      </c>
      <c r="AM264" s="136"/>
      <c r="AN264" s="56" t="s">
        <v>349</v>
      </c>
      <c r="AO264" s="36">
        <f t="shared" ref="AO264:AO275" ca="1" si="10">DATEDIF(M264,TODAY(),"y")</f>
        <v>41</v>
      </c>
    </row>
    <row r="265" spans="1:41" s="515" customFormat="1">
      <c r="A265" s="25">
        <f>IF(C265=0,"",SUBTOTAL(3,C$5:C265))</f>
        <v>261</v>
      </c>
      <c r="B265" s="549">
        <v>14</v>
      </c>
      <c r="C265" s="66" t="s">
        <v>1287</v>
      </c>
      <c r="D265" s="27" t="str">
        <f>VLOOKUP(C265,Sheet4!$A$1:$B$300,2,0)</f>
        <v>4018681724</v>
      </c>
      <c r="E265" s="135" t="s">
        <v>1288</v>
      </c>
      <c r="F265" s="697" t="e">
        <f>VLOOKUP(C265,'chuyển xếp 2024'!$C$5:$W$328,17,0)</f>
        <v>#N/A</v>
      </c>
      <c r="G265" s="697" t="e">
        <f>VLOOKUP(C265,'chuyển xếp 2024'!$C$5:$W$328,19,0)</f>
        <v>#N/A</v>
      </c>
      <c r="H265" s="67" t="s">
        <v>32</v>
      </c>
      <c r="I265" s="63" t="s">
        <v>33</v>
      </c>
      <c r="J265" s="63" t="s">
        <v>34</v>
      </c>
      <c r="K265" s="130"/>
      <c r="L265" s="136" t="s">
        <v>1213</v>
      </c>
      <c r="M265" s="75">
        <v>31938</v>
      </c>
      <c r="N265" s="137">
        <v>43617</v>
      </c>
      <c r="O265" s="136" t="s">
        <v>36</v>
      </c>
      <c r="P265" s="140" t="s">
        <v>1289</v>
      </c>
      <c r="Q265" s="56" t="str">
        <f t="shared" ca="1" si="8"/>
        <v xml:space="preserve">7 NĂM 2 THÁNG 18 NGÀY </v>
      </c>
      <c r="R265" s="523">
        <v>362073972</v>
      </c>
      <c r="S265" s="33" t="str">
        <f>VLOOKUP(C265,Sheet5!$B$2:$G$253,6,0)</f>
        <v>040087040759</v>
      </c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75">
        <v>37287</v>
      </c>
      <c r="AF265" s="75"/>
      <c r="AG265" s="46" t="s">
        <v>232</v>
      </c>
      <c r="AH265" s="108" t="s">
        <v>1290</v>
      </c>
      <c r="AI265" s="108" t="s">
        <v>1290</v>
      </c>
      <c r="AJ265" s="108"/>
      <c r="AK265" s="75"/>
      <c r="AL265" s="136" t="s">
        <v>1214</v>
      </c>
      <c r="AM265" s="136"/>
      <c r="AN265" s="56" t="s">
        <v>349</v>
      </c>
      <c r="AO265" s="36">
        <f t="shared" ca="1" si="10"/>
        <v>39</v>
      </c>
    </row>
    <row r="266" spans="1:41" s="515" customFormat="1">
      <c r="A266" s="25">
        <f>IF(C266=0,"",SUBTOTAL(3,C$5:C266))</f>
        <v>262</v>
      </c>
      <c r="B266" s="549">
        <v>15</v>
      </c>
      <c r="C266" s="66" t="s">
        <v>1291</v>
      </c>
      <c r="D266" s="27" t="str">
        <f>VLOOKUP(C266,Sheet4!$A$1:$B$300,2,0)</f>
        <v>8924183079</v>
      </c>
      <c r="E266" s="135" t="s">
        <v>1292</v>
      </c>
      <c r="F266" s="697">
        <f>VLOOKUP(C266,'chuyển xếp 2024'!$C$5:$W$328,17,0)</f>
        <v>4730000</v>
      </c>
      <c r="G266" s="697">
        <f>VLOOKUP(C266,'chuyển xếp 2024'!$C$5:$W$328,19,0)</f>
        <v>0</v>
      </c>
      <c r="H266" s="67" t="s">
        <v>32</v>
      </c>
      <c r="I266" s="63" t="s">
        <v>33</v>
      </c>
      <c r="J266" s="63" t="s">
        <v>34</v>
      </c>
      <c r="K266" s="130"/>
      <c r="L266" s="136" t="s">
        <v>1213</v>
      </c>
      <c r="M266" s="75">
        <v>32456</v>
      </c>
      <c r="N266" s="75">
        <v>43617</v>
      </c>
      <c r="O266" s="136" t="s">
        <v>36</v>
      </c>
      <c r="P266" s="67" t="s">
        <v>1293</v>
      </c>
      <c r="Q266" s="56" t="str">
        <f t="shared" ca="1" si="8"/>
        <v xml:space="preserve">7 NĂM 2 THÁNG 18 NGÀY </v>
      </c>
      <c r="R266" s="523" t="s">
        <v>1294</v>
      </c>
      <c r="S266" s="33" t="str">
        <f>VLOOKUP(C266,Sheet5!$B$2:$G$253,6,0)</f>
        <v>089088018620</v>
      </c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75">
        <v>40694</v>
      </c>
      <c r="AF266" s="75"/>
      <c r="AG266" s="46" t="s">
        <v>232</v>
      </c>
      <c r="AH266" s="108" t="s">
        <v>1295</v>
      </c>
      <c r="AI266" s="108" t="s">
        <v>1296</v>
      </c>
      <c r="AJ266" s="108"/>
      <c r="AK266" s="75"/>
      <c r="AL266" s="136" t="s">
        <v>1214</v>
      </c>
      <c r="AM266" s="136"/>
      <c r="AN266" s="56" t="s">
        <v>349</v>
      </c>
      <c r="AO266" s="36">
        <f t="shared" ca="1" si="10"/>
        <v>37</v>
      </c>
    </row>
    <row r="267" spans="1:41" s="515" customFormat="1">
      <c r="A267" s="25">
        <f>IF(C267=0,"",SUBTOTAL(3,C$5:C267))</f>
        <v>263</v>
      </c>
      <c r="B267" s="549">
        <v>16</v>
      </c>
      <c r="C267" s="66" t="s">
        <v>1297</v>
      </c>
      <c r="D267" s="27" t="str">
        <f>VLOOKUP(C267,Sheet4!$A$1:$B$300,2,0)</f>
        <v>7424466411</v>
      </c>
      <c r="E267" s="142" t="s">
        <v>1298</v>
      </c>
      <c r="F267" s="697">
        <f>VLOOKUP(C267,'chuyển xếp 2024'!$C$5:$W$328,17,0)</f>
        <v>4730000</v>
      </c>
      <c r="G267" s="697">
        <f>VLOOKUP(C267,'chuyển xếp 2024'!$C$5:$W$328,19,0)</f>
        <v>0</v>
      </c>
      <c r="H267" s="67" t="s">
        <v>32</v>
      </c>
      <c r="I267" s="63" t="s">
        <v>33</v>
      </c>
      <c r="J267" s="63" t="s">
        <v>34</v>
      </c>
      <c r="K267" s="130"/>
      <c r="L267" s="136" t="s">
        <v>1213</v>
      </c>
      <c r="M267" s="106">
        <v>30883</v>
      </c>
      <c r="N267" s="75">
        <v>43648</v>
      </c>
      <c r="O267" s="136" t="s">
        <v>36</v>
      </c>
      <c r="P267" s="67" t="s">
        <v>1299</v>
      </c>
      <c r="Q267" s="56" t="str">
        <f t="shared" ca="1" si="8"/>
        <v xml:space="preserve">7 NĂM 1 THÁNG 17 NGÀY </v>
      </c>
      <c r="R267" s="46">
        <v>280822572</v>
      </c>
      <c r="S267" s="33" t="str">
        <f>VLOOKUP(C267,Sheet5!$B$2:$G$253,6,0)</f>
        <v>074084007189</v>
      </c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75" t="s">
        <v>1300</v>
      </c>
      <c r="AF267" s="75"/>
      <c r="AG267" s="46" t="s">
        <v>232</v>
      </c>
      <c r="AH267" s="108" t="s">
        <v>1301</v>
      </c>
      <c r="AI267" s="108" t="s">
        <v>1301</v>
      </c>
      <c r="AJ267" s="108"/>
      <c r="AK267" s="75"/>
      <c r="AL267" s="136" t="s">
        <v>1214</v>
      </c>
      <c r="AM267" s="136"/>
      <c r="AN267" s="56" t="s">
        <v>349</v>
      </c>
      <c r="AO267" s="36">
        <f t="shared" ca="1" si="10"/>
        <v>42</v>
      </c>
    </row>
    <row r="268" spans="1:41" s="515" customFormat="1">
      <c r="A268" s="25">
        <f>IF(C268=0,"",SUBTOTAL(3,C$5:C268))</f>
        <v>264</v>
      </c>
      <c r="B268" s="549">
        <v>17</v>
      </c>
      <c r="C268" s="66" t="s">
        <v>1302</v>
      </c>
      <c r="D268" s="27" t="str">
        <f>VLOOKUP(C268,Sheet4!$A$1:$B$300,2,0)</f>
        <v>6012002400</v>
      </c>
      <c r="E268" s="142" t="s">
        <v>1303</v>
      </c>
      <c r="F268" s="697">
        <f>VLOOKUP(C268,'chuyển xếp 2024'!$C$5:$W$328,17,0)</f>
        <v>4730000</v>
      </c>
      <c r="G268" s="697">
        <f>VLOOKUP(C268,'chuyển xếp 2024'!$C$5:$W$328,19,0)</f>
        <v>0</v>
      </c>
      <c r="H268" s="63" t="s">
        <v>63</v>
      </c>
      <c r="I268" s="63" t="s">
        <v>33</v>
      </c>
      <c r="J268" s="63" t="s">
        <v>34</v>
      </c>
      <c r="K268" s="130"/>
      <c r="L268" s="136" t="s">
        <v>1213</v>
      </c>
      <c r="M268" s="106">
        <v>33470</v>
      </c>
      <c r="N268" s="75">
        <v>44014</v>
      </c>
      <c r="O268" s="136" t="s">
        <v>36</v>
      </c>
      <c r="P268" s="67" t="s">
        <v>1304</v>
      </c>
      <c r="Q268" s="56" t="str">
        <f t="shared" ca="1" si="8"/>
        <v xml:space="preserve">6 NĂM 1 THÁNG 17 NGÀY </v>
      </c>
      <c r="R268" s="46">
        <v>261198283</v>
      </c>
      <c r="S268" s="33" t="str">
        <f>VLOOKUP(C268,Sheet5!$B$2:$G$253,6,0)</f>
        <v>060191004088</v>
      </c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75">
        <v>38990</v>
      </c>
      <c r="AF268" s="75"/>
      <c r="AG268" s="46" t="s">
        <v>232</v>
      </c>
      <c r="AH268" s="108" t="s">
        <v>1305</v>
      </c>
      <c r="AI268" s="108" t="s">
        <v>1306</v>
      </c>
      <c r="AJ268" s="108"/>
      <c r="AK268" s="75"/>
      <c r="AL268" s="136" t="s">
        <v>1214</v>
      </c>
      <c r="AM268" s="136"/>
      <c r="AN268" s="56" t="s">
        <v>349</v>
      </c>
      <c r="AO268" s="36">
        <f t="shared" ca="1" si="10"/>
        <v>34</v>
      </c>
    </row>
    <row r="269" spans="1:41" s="330" customFormat="1">
      <c r="A269" s="25">
        <f>IF(C269=0,"",SUBTOTAL(3,C$5:C269))</f>
        <v>265</v>
      </c>
      <c r="B269" s="549">
        <v>18</v>
      </c>
      <c r="C269" s="66" t="s">
        <v>1309</v>
      </c>
      <c r="D269" s="27" t="str">
        <f>VLOOKUP(C269,Sheet4!$A$1:$B$300,2,0)</f>
        <v>8222321223</v>
      </c>
      <c r="E269" s="142" t="s">
        <v>1310</v>
      </c>
      <c r="F269" s="697">
        <f>VLOOKUP(C269,'chuyển xếp 2024'!$C$5:$W$328,17,0)</f>
        <v>4730000</v>
      </c>
      <c r="G269" s="697">
        <f>VLOOKUP(C269,'chuyển xếp 2024'!$C$5:$W$328,19,0)</f>
        <v>0</v>
      </c>
      <c r="H269" s="67" t="s">
        <v>32</v>
      </c>
      <c r="I269" s="63" t="s">
        <v>33</v>
      </c>
      <c r="J269" s="63" t="s">
        <v>34</v>
      </c>
      <c r="K269" s="130"/>
      <c r="L269" s="136" t="s">
        <v>1213</v>
      </c>
      <c r="M269" s="75">
        <v>28420</v>
      </c>
      <c r="N269" s="75">
        <v>44044</v>
      </c>
      <c r="O269" s="136" t="s">
        <v>36</v>
      </c>
      <c r="P269" s="67" t="s">
        <v>1311</v>
      </c>
      <c r="Q269" s="56" t="str">
        <f t="shared" ca="1" si="8"/>
        <v xml:space="preserve">6 NĂM 0 THÁNG 18 NGÀY </v>
      </c>
      <c r="R269" s="514">
        <v>311481935</v>
      </c>
      <c r="S269" s="33" t="str">
        <f>VLOOKUP(C269,Sheet5!$B$2:$G$253,6,0)</f>
        <v>082077011608</v>
      </c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75">
        <v>41909</v>
      </c>
      <c r="AF269" s="75"/>
      <c r="AG269" s="46" t="s">
        <v>232</v>
      </c>
      <c r="AH269" s="143" t="s">
        <v>1312</v>
      </c>
      <c r="AI269" s="145" t="s">
        <v>1312</v>
      </c>
      <c r="AJ269" s="143"/>
      <c r="AK269" s="144"/>
      <c r="AL269" s="136" t="s">
        <v>1214</v>
      </c>
      <c r="AM269" s="143"/>
      <c r="AN269" s="56" t="s">
        <v>349</v>
      </c>
      <c r="AO269" s="36">
        <f t="shared" ca="1" si="10"/>
        <v>48</v>
      </c>
    </row>
    <row r="270" spans="1:41" s="330" customFormat="1" ht="17.25" customHeight="1">
      <c r="A270" s="25">
        <f>IF(C270=0,"",SUBTOTAL(3,C$5:C270))</f>
        <v>266</v>
      </c>
      <c r="B270" s="549">
        <v>19</v>
      </c>
      <c r="C270" s="66" t="s">
        <v>1313</v>
      </c>
      <c r="D270" s="27" t="str">
        <f>VLOOKUP(C270,Sheet4!$A$1:$B$300,2,0)</f>
        <v>9221781339</v>
      </c>
      <c r="E270" s="146" t="s">
        <v>1314</v>
      </c>
      <c r="F270" s="697">
        <f>VLOOKUP(C270,'chuyển xếp 2024'!$C$5:$W$328,17,0)</f>
        <v>4730000</v>
      </c>
      <c r="G270" s="697">
        <f>VLOOKUP(C270,'chuyển xếp 2024'!$C$5:$W$328,19,0)</f>
        <v>0</v>
      </c>
      <c r="H270" s="63" t="s">
        <v>63</v>
      </c>
      <c r="I270" s="147" t="s">
        <v>33</v>
      </c>
      <c r="J270" s="147" t="s">
        <v>34</v>
      </c>
      <c r="K270" s="148"/>
      <c r="L270" s="149" t="s">
        <v>1213</v>
      </c>
      <c r="M270" s="75">
        <v>30091</v>
      </c>
      <c r="N270" s="75">
        <v>44044</v>
      </c>
      <c r="O270" s="136" t="s">
        <v>36</v>
      </c>
      <c r="P270" s="67" t="s">
        <v>1315</v>
      </c>
      <c r="Q270" s="56" t="str">
        <f t="shared" ca="1" si="8"/>
        <v xml:space="preserve">6 NĂM 0 THÁNG 18 NGÀY </v>
      </c>
      <c r="R270" s="514" t="s">
        <v>1316</v>
      </c>
      <c r="S270" s="33" t="str">
        <f>VLOOKUP(C270,Sheet5!$B$2:$G$253,6,0)</f>
        <v>083182000740</v>
      </c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75">
        <v>43741</v>
      </c>
      <c r="AF270" s="75"/>
      <c r="AG270" s="46" t="s">
        <v>232</v>
      </c>
      <c r="AH270" s="108" t="s">
        <v>1252</v>
      </c>
      <c r="AI270" s="150" t="s">
        <v>1317</v>
      </c>
      <c r="AJ270" s="143"/>
      <c r="AK270" s="144"/>
      <c r="AL270" s="136" t="s">
        <v>1214</v>
      </c>
      <c r="AM270" s="143"/>
      <c r="AN270" s="56" t="s">
        <v>349</v>
      </c>
      <c r="AO270" s="36">
        <f t="shared" ca="1" si="10"/>
        <v>44</v>
      </c>
    </row>
    <row r="271" spans="1:41" s="330" customFormat="1">
      <c r="A271" s="25">
        <f>IF(C271=0,"",SUBTOTAL(3,C$5:C271))</f>
        <v>267</v>
      </c>
      <c r="B271" s="549">
        <v>20</v>
      </c>
      <c r="C271" s="66" t="s">
        <v>1318</v>
      </c>
      <c r="D271" s="27" t="str">
        <f>VLOOKUP(C271,Sheet4!$A$1:$B$300,2,0)</f>
        <v>8621881809</v>
      </c>
      <c r="E271" s="142" t="s">
        <v>1319</v>
      </c>
      <c r="F271" s="697">
        <f>VLOOKUP(C271,'chuyển xếp 2024'!$C$5:$W$328,17,0)</f>
        <v>4730000</v>
      </c>
      <c r="G271" s="697">
        <f>VLOOKUP(C271,'chuyển xếp 2024'!$C$5:$W$328,19,0)</f>
        <v>0</v>
      </c>
      <c r="H271" s="63" t="s">
        <v>63</v>
      </c>
      <c r="I271" s="63" t="s">
        <v>33</v>
      </c>
      <c r="J271" s="63" t="s">
        <v>34</v>
      </c>
      <c r="K271" s="130"/>
      <c r="L271" s="136" t="s">
        <v>1213</v>
      </c>
      <c r="M271" s="75">
        <v>29397</v>
      </c>
      <c r="N271" s="75">
        <v>44044</v>
      </c>
      <c r="O271" s="136" t="s">
        <v>36</v>
      </c>
      <c r="P271" s="67" t="s">
        <v>1320</v>
      </c>
      <c r="Q271" s="56" t="str">
        <f t="shared" ca="1" si="8"/>
        <v xml:space="preserve">6 NĂM 0 THÁNG 18 NGÀY </v>
      </c>
      <c r="R271" s="514">
        <v>331286747</v>
      </c>
      <c r="S271" s="33" t="str">
        <f>VLOOKUP(C271,Sheet5!$B$2:$G$253,6,0)</f>
        <v>086180014333</v>
      </c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75">
        <v>40978</v>
      </c>
      <c r="AF271" s="75"/>
      <c r="AG271" s="46" t="s">
        <v>232</v>
      </c>
      <c r="AH271" s="143" t="s">
        <v>1321</v>
      </c>
      <c r="AI271" s="145" t="s">
        <v>1321</v>
      </c>
      <c r="AJ271" s="143"/>
      <c r="AK271" s="144"/>
      <c r="AL271" s="136" t="s">
        <v>1214</v>
      </c>
      <c r="AM271" s="143"/>
      <c r="AN271" s="56" t="s">
        <v>349</v>
      </c>
      <c r="AO271" s="36">
        <f t="shared" ca="1" si="10"/>
        <v>46</v>
      </c>
    </row>
    <row r="272" spans="1:41" s="330" customFormat="1">
      <c r="A272" s="25">
        <f>IF(C272=0,"",SUBTOTAL(3,C$5:C272))</f>
        <v>268</v>
      </c>
      <c r="B272" s="549">
        <v>21</v>
      </c>
      <c r="C272" s="66" t="s">
        <v>1322</v>
      </c>
      <c r="D272" s="27" t="str">
        <f>VLOOKUP(C272,Sheet4!$A$1:$B$300,2,0)</f>
        <v>9421672198</v>
      </c>
      <c r="E272" s="142" t="s">
        <v>1323</v>
      </c>
      <c r="F272" s="697" t="e">
        <f>VLOOKUP(C272,'chuyển xếp 2024'!$C$5:$W$328,17,0)</f>
        <v>#N/A</v>
      </c>
      <c r="G272" s="697" t="e">
        <f>VLOOKUP(C272,'chuyển xếp 2024'!$C$5:$W$328,19,0)</f>
        <v>#N/A</v>
      </c>
      <c r="H272" s="63" t="s">
        <v>63</v>
      </c>
      <c r="I272" s="147" t="s">
        <v>33</v>
      </c>
      <c r="J272" s="147" t="s">
        <v>34</v>
      </c>
      <c r="K272" s="148"/>
      <c r="L272" s="149" t="s">
        <v>1213</v>
      </c>
      <c r="M272" s="75">
        <v>35284</v>
      </c>
      <c r="N272" s="75">
        <v>44105</v>
      </c>
      <c r="O272" s="136" t="s">
        <v>36</v>
      </c>
      <c r="P272" s="67" t="s">
        <v>1324</v>
      </c>
      <c r="Q272" s="56" t="str">
        <f t="shared" ca="1" si="8"/>
        <v xml:space="preserve">5 NĂM 10 THÁNG 18 NGÀY </v>
      </c>
      <c r="R272" s="514">
        <v>366044012</v>
      </c>
      <c r="S272" s="33" t="str">
        <f>VLOOKUP(C272,Sheet5!$B$2:$G$253,6,0)</f>
        <v>094196012659</v>
      </c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75">
        <v>42633</v>
      </c>
      <c r="AF272" s="75"/>
      <c r="AG272" s="46" t="s">
        <v>232</v>
      </c>
      <c r="AH272" s="108" t="s">
        <v>68</v>
      </c>
      <c r="AI272" s="143" t="s">
        <v>1325</v>
      </c>
      <c r="AJ272" s="143"/>
      <c r="AK272" s="144"/>
      <c r="AL272" s="136" t="s">
        <v>1214</v>
      </c>
      <c r="AM272" s="143"/>
      <c r="AN272" s="56" t="s">
        <v>349</v>
      </c>
      <c r="AO272" s="36">
        <f t="shared" ca="1" si="10"/>
        <v>30</v>
      </c>
    </row>
    <row r="273" spans="1:41" s="330" customFormat="1">
      <c r="A273" s="25">
        <f>IF(C273=0,"",SUBTOTAL(3,C$5:C273))</f>
        <v>269</v>
      </c>
      <c r="B273" s="549">
        <v>22</v>
      </c>
      <c r="C273" s="66" t="s">
        <v>1326</v>
      </c>
      <c r="D273" s="27" t="str">
        <f>VLOOKUP(C273,Sheet4!$A$1:$B$300,2,0)</f>
        <v>7021362362</v>
      </c>
      <c r="E273" s="142" t="s">
        <v>1327</v>
      </c>
      <c r="F273" s="697">
        <f>VLOOKUP(C273,'chuyển xếp 2024'!$C$5:$W$328,17,0)</f>
        <v>4730000</v>
      </c>
      <c r="G273" s="697">
        <f>VLOOKUP(C273,'chuyển xếp 2024'!$C$5:$W$328,19,0)</f>
        <v>0</v>
      </c>
      <c r="H273" s="67" t="s">
        <v>32</v>
      </c>
      <c r="I273" s="63" t="s">
        <v>33</v>
      </c>
      <c r="J273" s="63" t="s">
        <v>34</v>
      </c>
      <c r="K273" s="130"/>
      <c r="L273" s="136" t="s">
        <v>1213</v>
      </c>
      <c r="M273" s="75">
        <v>33433</v>
      </c>
      <c r="N273" s="75">
        <v>44105</v>
      </c>
      <c r="O273" s="136" t="s">
        <v>36</v>
      </c>
      <c r="P273" s="67" t="s">
        <v>1328</v>
      </c>
      <c r="Q273" s="56" t="str">
        <f t="shared" ca="1" si="8"/>
        <v xml:space="preserve">5 NĂM 10 THÁNG 18 NGÀY </v>
      </c>
      <c r="R273" s="514">
        <v>285241042</v>
      </c>
      <c r="S273" s="33" t="str">
        <f>VLOOKUP(C273,Sheet5!$B$2:$G$253,6,0)</f>
        <v>040091043004</v>
      </c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75">
        <v>43682</v>
      </c>
      <c r="AF273" s="75"/>
      <c r="AG273" s="46" t="s">
        <v>232</v>
      </c>
      <c r="AH273" s="108" t="s">
        <v>541</v>
      </c>
      <c r="AI273" s="143" t="s">
        <v>1329</v>
      </c>
      <c r="AJ273" s="143"/>
      <c r="AK273" s="144"/>
      <c r="AL273" s="136" t="s">
        <v>1214</v>
      </c>
      <c r="AM273" s="143"/>
      <c r="AN273" s="56" t="s">
        <v>349</v>
      </c>
      <c r="AO273" s="36">
        <f t="shared" ca="1" si="10"/>
        <v>35</v>
      </c>
    </row>
    <row r="274" spans="1:41" s="330" customFormat="1">
      <c r="A274" s="25">
        <f>IF(C274=0,"",SUBTOTAL(3,C$5:C274))</f>
        <v>270</v>
      </c>
      <c r="B274" s="549">
        <v>23</v>
      </c>
      <c r="C274" s="66" t="s">
        <v>1330</v>
      </c>
      <c r="D274" s="27" t="str">
        <f>VLOOKUP(C274,Sheet4!$A$1:$B$300,2,0)</f>
        <v>8924461488</v>
      </c>
      <c r="E274" s="142" t="s">
        <v>1331</v>
      </c>
      <c r="F274" s="697">
        <f>VLOOKUP(C274,'chuyển xếp 2024'!$C$5:$W$328,17,0)</f>
        <v>4730000</v>
      </c>
      <c r="G274" s="697">
        <f>VLOOKUP(C274,'chuyển xếp 2024'!$C$5:$W$328,19,0)</f>
        <v>0</v>
      </c>
      <c r="H274" s="63" t="s">
        <v>63</v>
      </c>
      <c r="I274" s="63" t="s">
        <v>33</v>
      </c>
      <c r="J274" s="63" t="s">
        <v>34</v>
      </c>
      <c r="K274" s="130"/>
      <c r="L274" s="136" t="s">
        <v>1213</v>
      </c>
      <c r="M274" s="75">
        <v>33313</v>
      </c>
      <c r="N274" s="75">
        <v>44105</v>
      </c>
      <c r="O274" s="136" t="s">
        <v>36</v>
      </c>
      <c r="P274" s="67" t="s">
        <v>1332</v>
      </c>
      <c r="Q274" s="56" t="str">
        <f t="shared" ca="1" si="8"/>
        <v xml:space="preserve">5 NĂM 10 THÁNG 18 NGÀY </v>
      </c>
      <c r="R274" s="514">
        <v>352096758</v>
      </c>
      <c r="S274" s="33" t="str">
        <f>VLOOKUP(C274,Sheet5!$B$2:$G$253,6,0)</f>
        <v>089191022714</v>
      </c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75">
        <v>39387</v>
      </c>
      <c r="AF274" s="75"/>
      <c r="AG274" s="46" t="s">
        <v>232</v>
      </c>
      <c r="AH274" s="143" t="s">
        <v>1296</v>
      </c>
      <c r="AI274" s="143" t="s">
        <v>1296</v>
      </c>
      <c r="AJ274" s="143"/>
      <c r="AK274" s="144"/>
      <c r="AL274" s="136" t="s">
        <v>1214</v>
      </c>
      <c r="AM274" s="143"/>
      <c r="AN274" s="56" t="s">
        <v>349</v>
      </c>
      <c r="AO274" s="36">
        <f t="shared" ca="1" si="10"/>
        <v>35</v>
      </c>
    </row>
    <row r="275" spans="1:41" s="542" customFormat="1">
      <c r="A275" s="25">
        <f>IF(C275=0,"",SUBTOTAL(3,C$5:C275))</f>
        <v>271</v>
      </c>
      <c r="B275" s="549">
        <v>24</v>
      </c>
      <c r="C275" s="66" t="s">
        <v>1334</v>
      </c>
      <c r="D275" s="27" t="str">
        <f>VLOOKUP(C275,Sheet4!$A$1:$B$300,2,0)</f>
        <v>5820525014</v>
      </c>
      <c r="E275" s="142" t="s">
        <v>1335</v>
      </c>
      <c r="F275" s="697">
        <f>VLOOKUP(C275,'chuyển xếp 2024'!$C$5:$W$328,17,0)</f>
        <v>4730000</v>
      </c>
      <c r="G275" s="697">
        <f>VLOOKUP(C275,'chuyển xếp 2024'!$C$5:$W$328,19,0)</f>
        <v>0</v>
      </c>
      <c r="H275" s="67" t="s">
        <v>32</v>
      </c>
      <c r="I275" s="63" t="s">
        <v>1336</v>
      </c>
      <c r="J275" s="63" t="s">
        <v>1337</v>
      </c>
      <c r="K275" s="130"/>
      <c r="L275" s="136" t="s">
        <v>1213</v>
      </c>
      <c r="M275" s="75">
        <v>32874</v>
      </c>
      <c r="N275" s="75">
        <v>44130</v>
      </c>
      <c r="O275" s="136" t="s">
        <v>36</v>
      </c>
      <c r="P275" s="67" t="s">
        <v>1338</v>
      </c>
      <c r="Q275" s="56" t="str">
        <f t="shared" ca="1" si="8"/>
        <v xml:space="preserve">5 NĂM 9 THÁNG 24 NGÀY </v>
      </c>
      <c r="R275" s="514">
        <v>264408543</v>
      </c>
      <c r="S275" s="33" t="str">
        <f>VLOOKUP(C275,Sheet5!$B$2:$G$253,6,0)</f>
        <v>058090006430</v>
      </c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75">
        <v>40707</v>
      </c>
      <c r="AF275" s="75"/>
      <c r="AG275" s="46" t="s">
        <v>232</v>
      </c>
      <c r="AH275" s="143" t="s">
        <v>1333</v>
      </c>
      <c r="AI275" s="143" t="s">
        <v>1339</v>
      </c>
      <c r="AJ275" s="143"/>
      <c r="AK275" s="144"/>
      <c r="AL275" s="136" t="s">
        <v>1214</v>
      </c>
      <c r="AM275" s="143"/>
      <c r="AN275" s="56" t="s">
        <v>349</v>
      </c>
      <c r="AO275" s="36">
        <f t="shared" ca="1" si="10"/>
        <v>36</v>
      </c>
    </row>
    <row r="276" spans="1:41" s="330" customFormat="1">
      <c r="A276" s="25">
        <f>IF(C276=0,"",SUBTOTAL(3,C$5:C276))</f>
        <v>272</v>
      </c>
      <c r="B276" s="549">
        <v>25</v>
      </c>
      <c r="C276" s="66" t="s">
        <v>1340</v>
      </c>
      <c r="D276" s="27" t="str">
        <f>VLOOKUP(C276,Sheet4!$A$1:$B$300,2,0)</f>
        <v>0204220818</v>
      </c>
      <c r="E276" s="153" t="s">
        <v>1341</v>
      </c>
      <c r="F276" s="697">
        <f>VLOOKUP(C276,'chuyển xếp 2024'!$C$5:$W$328,17,0)</f>
        <v>5382000</v>
      </c>
      <c r="G276" s="697">
        <f>VLOOKUP(C276,'chuyển xếp 2024'!$C$5:$W$328,19,0)</f>
        <v>0</v>
      </c>
      <c r="H276" s="155" t="s">
        <v>32</v>
      </c>
      <c r="I276" s="56" t="s">
        <v>33</v>
      </c>
      <c r="J276" s="56" t="s">
        <v>34</v>
      </c>
      <c r="K276" s="155"/>
      <c r="L276" s="136" t="s">
        <v>1213</v>
      </c>
      <c r="M276" s="106">
        <v>30198</v>
      </c>
      <c r="N276" s="107" t="s">
        <v>1342</v>
      </c>
      <c r="O276" s="46" t="s">
        <v>36</v>
      </c>
      <c r="P276" s="56" t="s">
        <v>1343</v>
      </c>
      <c r="Q276" s="56" t="str">
        <f t="shared" ca="1" si="8"/>
        <v xml:space="preserve">12 NĂM 5 THÁNG 18 NGÀY </v>
      </c>
      <c r="R276" s="523">
        <v>362477440</v>
      </c>
      <c r="S276" s="33" t="str">
        <f>VLOOKUP(C276,Sheet5!$B$2:$G$253,6,0)</f>
        <v>075082021164</v>
      </c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75">
        <v>41071</v>
      </c>
      <c r="AF276" s="75"/>
      <c r="AG276" s="46" t="s">
        <v>232</v>
      </c>
      <c r="AH276" s="108" t="s">
        <v>1344</v>
      </c>
      <c r="AI276" s="150" t="s">
        <v>1345</v>
      </c>
      <c r="AJ276" s="46"/>
      <c r="AK276" s="66"/>
      <c r="AL276" s="46" t="s">
        <v>93</v>
      </c>
      <c r="AM276" s="46" t="s">
        <v>1346</v>
      </c>
      <c r="AN276" s="56" t="s">
        <v>60</v>
      </c>
      <c r="AO276" s="36">
        <f ca="1">DATEDIF(M276,TODAY(),"y")</f>
        <v>43</v>
      </c>
    </row>
    <row r="277" spans="1:41" s="330" customFormat="1">
      <c r="A277" s="25">
        <f>IF(C277=0,"",SUBTOTAL(3,C$5:C277))</f>
        <v>273</v>
      </c>
      <c r="B277" s="549">
        <v>26</v>
      </c>
      <c r="C277" s="66" t="s">
        <v>1347</v>
      </c>
      <c r="D277" s="27" t="str">
        <f>VLOOKUP(C277,Sheet4!$A$1:$B$300,2,0)</f>
        <v>5120283864</v>
      </c>
      <c r="E277" s="153" t="s">
        <v>1348</v>
      </c>
      <c r="F277" s="697">
        <f>VLOOKUP(C277,'chuyển xếp 2024'!$C$5:$W$328,17,0)</f>
        <v>4730000</v>
      </c>
      <c r="G277" s="697">
        <f>VLOOKUP(C277,'chuyển xếp 2024'!$C$5:$W$328,19,0)</f>
        <v>0</v>
      </c>
      <c r="H277" s="155" t="s">
        <v>32</v>
      </c>
      <c r="I277" s="56" t="s">
        <v>33</v>
      </c>
      <c r="J277" s="56" t="s">
        <v>34</v>
      </c>
      <c r="K277" s="155"/>
      <c r="L277" s="136" t="s">
        <v>1213</v>
      </c>
      <c r="M277" s="106">
        <v>33502</v>
      </c>
      <c r="N277" s="107">
        <v>44287</v>
      </c>
      <c r="O277" s="46" t="s">
        <v>36</v>
      </c>
      <c r="P277" s="56" t="s">
        <v>1349</v>
      </c>
      <c r="Q277" s="56" t="str">
        <f t="shared" ca="1" si="8"/>
        <v xml:space="preserve">5 NĂM 4 THÁNG 18 NGÀY </v>
      </c>
      <c r="R277" s="523" t="s">
        <v>1350</v>
      </c>
      <c r="S277" s="33" t="str">
        <f>VLOOKUP(C277,Sheet5!$B$2:$G$253,6,0)</f>
        <v>051091011678</v>
      </c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75">
        <v>43640</v>
      </c>
      <c r="AF277" s="75"/>
      <c r="AG277" s="46" t="s">
        <v>232</v>
      </c>
      <c r="AH277" s="108" t="s">
        <v>1351</v>
      </c>
      <c r="AI277" s="46" t="s">
        <v>1352</v>
      </c>
      <c r="AJ277" s="46"/>
      <c r="AK277" s="66"/>
      <c r="AL277" s="46" t="s">
        <v>156</v>
      </c>
      <c r="AM277" s="46"/>
      <c r="AN277" s="56" t="s">
        <v>60</v>
      </c>
      <c r="AO277" s="36">
        <f ca="1">DATEDIF(M277,TODAY(),"y")</f>
        <v>34</v>
      </c>
    </row>
    <row r="278" spans="1:41" s="330" customFormat="1">
      <c r="A278" s="25">
        <f>IF(C278=0,"",SUBTOTAL(3,C$5:C278))</f>
        <v>274</v>
      </c>
      <c r="B278" s="549">
        <v>27</v>
      </c>
      <c r="C278" s="66" t="s">
        <v>1504</v>
      </c>
      <c r="D278" s="27" t="str">
        <f>VLOOKUP(C278,Sheet4!$A$1:$B$300,2,0)</f>
        <v>7416120872</v>
      </c>
      <c r="E278" s="414" t="s">
        <v>1497</v>
      </c>
      <c r="F278" s="697">
        <f>VLOOKUP(C278,'chuyển xếp 2024'!$C$5:$W$328,17,0)</f>
        <v>4730000</v>
      </c>
      <c r="G278" s="697">
        <f>VLOOKUP(C278,'chuyển xếp 2024'!$C$5:$W$328,19,0)</f>
        <v>0</v>
      </c>
      <c r="H278" s="155" t="s">
        <v>32</v>
      </c>
      <c r="I278" s="56" t="s">
        <v>33</v>
      </c>
      <c r="J278" s="56" t="s">
        <v>34</v>
      </c>
      <c r="K278" s="155"/>
      <c r="L278" s="136" t="s">
        <v>1213</v>
      </c>
      <c r="M278" s="106">
        <v>32774</v>
      </c>
      <c r="N278" s="107">
        <v>44986</v>
      </c>
      <c r="O278" s="46" t="s">
        <v>36</v>
      </c>
      <c r="P278" s="56" t="s">
        <v>1498</v>
      </c>
      <c r="Q278" s="56" t="str">
        <f t="shared" ca="1" si="8"/>
        <v xml:space="preserve">3 NĂM 5 THÁNG 18 NGÀY </v>
      </c>
      <c r="R278" s="74" t="s">
        <v>1514</v>
      </c>
      <c r="S278" s="33" t="str">
        <f>VLOOKUP(C278,Sheet5!$B$2:$G$253,6,0)</f>
        <v>068089003221</v>
      </c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75">
        <v>44418</v>
      </c>
      <c r="AF278" s="75"/>
      <c r="AG278" s="46" t="s">
        <v>232</v>
      </c>
      <c r="AH278" s="108" t="s">
        <v>1515</v>
      </c>
      <c r="AI278" s="46" t="s">
        <v>1516</v>
      </c>
      <c r="AJ278" s="46"/>
      <c r="AK278" s="66" t="s">
        <v>1517</v>
      </c>
      <c r="AL278" s="46" t="s">
        <v>156</v>
      </c>
      <c r="AM278" s="46"/>
      <c r="AN278" s="56" t="s">
        <v>60</v>
      </c>
      <c r="AO278" s="36">
        <f t="shared" ref="AO278:AO290" ca="1" si="11">DATEDIF(M278,TODAY(),"y")</f>
        <v>36</v>
      </c>
    </row>
    <row r="279" spans="1:41" s="548" customFormat="1">
      <c r="A279" s="25">
        <f>IF(C279=0,"",SUBTOTAL(3,C$5:C279))</f>
        <v>275</v>
      </c>
      <c r="B279" s="549">
        <v>28</v>
      </c>
      <c r="C279" s="66" t="s">
        <v>1505</v>
      </c>
      <c r="D279" s="27" t="str">
        <f>VLOOKUP(C279,Sheet4!$A$1:$B$300,2,0)</f>
        <v>5621753982</v>
      </c>
      <c r="E279" s="435" t="s">
        <v>1501</v>
      </c>
      <c r="F279" s="697">
        <f>VLOOKUP(C279,'chuyển xếp 2024'!$C$5:$W$328,17,0)</f>
        <v>4730000</v>
      </c>
      <c r="G279" s="697">
        <f>VLOOKUP(C279,'chuyển xếp 2024'!$C$5:$W$328,19,0)</f>
        <v>0</v>
      </c>
      <c r="H279" s="415" t="s">
        <v>32</v>
      </c>
      <c r="I279" s="416" t="s">
        <v>33</v>
      </c>
      <c r="J279" s="416" t="s">
        <v>34</v>
      </c>
      <c r="K279" s="415"/>
      <c r="L279" s="417" t="s">
        <v>1213</v>
      </c>
      <c r="M279" s="418">
        <v>33887</v>
      </c>
      <c r="N279" s="419">
        <v>44986</v>
      </c>
      <c r="O279" s="46" t="s">
        <v>36</v>
      </c>
      <c r="P279" s="416" t="s">
        <v>1499</v>
      </c>
      <c r="Q279" s="416" t="str">
        <f t="shared" ca="1" si="8"/>
        <v xml:space="preserve">3 NĂM 5 THÁNG 18 NGÀY </v>
      </c>
      <c r="R279" s="543" t="s">
        <v>1510</v>
      </c>
      <c r="S279" s="33" t="str">
        <f>VLOOKUP(C279,Sheet5!$B$2:$G$253,6,0)</f>
        <v>056092002798</v>
      </c>
      <c r="T279" s="544"/>
      <c r="U279" s="544"/>
      <c r="V279" s="544"/>
      <c r="W279" s="544"/>
      <c r="X279" s="544"/>
      <c r="Y279" s="544"/>
      <c r="Z279" s="544"/>
      <c r="AA279" s="544"/>
      <c r="AB279" s="544"/>
      <c r="AC279" s="544"/>
      <c r="AD279" s="544"/>
      <c r="AE279" s="545">
        <v>40446</v>
      </c>
      <c r="AF279" s="545"/>
      <c r="AG279" s="46" t="s">
        <v>232</v>
      </c>
      <c r="AH279" s="546" t="s">
        <v>1511</v>
      </c>
      <c r="AI279" s="435" t="s">
        <v>1512</v>
      </c>
      <c r="AJ279" s="435"/>
      <c r="AK279" s="547" t="s">
        <v>1513</v>
      </c>
      <c r="AL279" s="435" t="s">
        <v>156</v>
      </c>
      <c r="AM279" s="435"/>
      <c r="AN279" s="56" t="s">
        <v>60</v>
      </c>
      <c r="AO279" s="36">
        <f t="shared" ca="1" si="11"/>
        <v>33</v>
      </c>
    </row>
    <row r="280" spans="1:41" s="330" customFormat="1">
      <c r="A280" s="25">
        <f>IF(C280=0,"",SUBTOTAL(3,C$5:C280))</f>
        <v>276</v>
      </c>
      <c r="B280" s="549">
        <v>29</v>
      </c>
      <c r="C280" s="66" t="s">
        <v>1506</v>
      </c>
      <c r="D280" s="27" t="str">
        <f>VLOOKUP(C280,Sheet4!$A$1:$B$300,2,0)</f>
        <v>7721683417</v>
      </c>
      <c r="E280" s="414" t="s">
        <v>1502</v>
      </c>
      <c r="F280" s="697">
        <f>VLOOKUP(C280,'chuyển xếp 2024'!$C$5:$W$328,17,0)</f>
        <v>4730000</v>
      </c>
      <c r="G280" s="697">
        <f>VLOOKUP(C280,'chuyển xếp 2024'!$C$5:$W$328,19,0)</f>
        <v>0</v>
      </c>
      <c r="H280" s="415" t="s">
        <v>32</v>
      </c>
      <c r="I280" s="56" t="s">
        <v>33</v>
      </c>
      <c r="J280" s="56" t="s">
        <v>34</v>
      </c>
      <c r="K280" s="155"/>
      <c r="L280" s="136" t="s">
        <v>1213</v>
      </c>
      <c r="M280" s="106">
        <v>34971</v>
      </c>
      <c r="N280" s="107">
        <v>44986</v>
      </c>
      <c r="O280" s="46" t="s">
        <v>36</v>
      </c>
      <c r="P280" s="56" t="s">
        <v>1500</v>
      </c>
      <c r="Q280" s="56" t="str">
        <f t="shared" ca="1" si="8"/>
        <v xml:space="preserve">3 NĂM 5 THÁNG 18 NGÀY </v>
      </c>
      <c r="R280" s="74" t="s">
        <v>1507</v>
      </c>
      <c r="S280" s="33" t="str">
        <f>VLOOKUP(C280,Sheet5!$B$2:$G$253,6,0)</f>
        <v>077095000480</v>
      </c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75">
        <v>44102</v>
      </c>
      <c r="AF280" s="75"/>
      <c r="AG280" s="46" t="s">
        <v>232</v>
      </c>
      <c r="AH280" s="108" t="s">
        <v>1508</v>
      </c>
      <c r="AI280" s="46" t="s">
        <v>1509</v>
      </c>
      <c r="AJ280" s="46"/>
      <c r="AK280" s="66"/>
      <c r="AL280" s="46" t="s">
        <v>156</v>
      </c>
      <c r="AM280" s="46"/>
      <c r="AN280" s="56" t="s">
        <v>60</v>
      </c>
      <c r="AO280" s="36">
        <f t="shared" ca="1" si="11"/>
        <v>30</v>
      </c>
    </row>
    <row r="281" spans="1:41" s="330" customFormat="1">
      <c r="A281" s="25">
        <f>IF(C281=0,"",SUBTOTAL(3,C$5:C281))</f>
        <v>277</v>
      </c>
      <c r="B281" s="549">
        <v>30</v>
      </c>
      <c r="C281" s="66" t="s">
        <v>2014</v>
      </c>
      <c r="D281" s="27" t="str">
        <f>VLOOKUP(C281,Sheet4!$A$1:$B$300,2,0)</f>
        <v>8310001983</v>
      </c>
      <c r="E281" s="414" t="s">
        <v>2011</v>
      </c>
      <c r="F281" s="697" t="e">
        <f>VLOOKUP(C281,'chuyển xếp 2024'!$C$5:$W$328,17,0)</f>
        <v>#N/A</v>
      </c>
      <c r="G281" s="697" t="e">
        <f>VLOOKUP(C281,'chuyển xếp 2024'!$C$5:$W$328,19,0)</f>
        <v>#N/A</v>
      </c>
      <c r="H281" s="63" t="s">
        <v>63</v>
      </c>
      <c r="I281" s="56" t="s">
        <v>33</v>
      </c>
      <c r="J281" s="56" t="s">
        <v>34</v>
      </c>
      <c r="K281" s="155"/>
      <c r="L281" s="136" t="s">
        <v>1213</v>
      </c>
      <c r="M281" s="106">
        <v>31113</v>
      </c>
      <c r="N281" s="107">
        <v>45242</v>
      </c>
      <c r="O281" s="46" t="s">
        <v>36</v>
      </c>
      <c r="P281" s="56" t="s">
        <v>2004</v>
      </c>
      <c r="Q281" s="56" t="str">
        <f t="shared" ca="1" si="8"/>
        <v xml:space="preserve">2 NĂM 9 THÁNG 7 NGÀY </v>
      </c>
      <c r="R281" s="74"/>
      <c r="S281" s="33" t="s">
        <v>2019</v>
      </c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75">
        <v>44417</v>
      </c>
      <c r="AF281" s="75"/>
      <c r="AG281" s="46" t="s">
        <v>232</v>
      </c>
      <c r="AH281" s="108"/>
      <c r="AI281" s="46"/>
      <c r="AJ281" s="46"/>
      <c r="AK281" s="66"/>
      <c r="AL281" s="46"/>
      <c r="AM281" s="46"/>
      <c r="AN281" s="56" t="s">
        <v>60</v>
      </c>
      <c r="AO281" s="36">
        <f t="shared" ca="1" si="11"/>
        <v>41</v>
      </c>
    </row>
    <row r="282" spans="1:41" s="330" customFormat="1">
      <c r="A282" s="25">
        <f>IF(C282=0,"",SUBTOTAL(3,C$5:C282))</f>
        <v>278</v>
      </c>
      <c r="B282" s="549">
        <v>31</v>
      </c>
      <c r="C282" s="66" t="s">
        <v>2015</v>
      </c>
      <c r="D282" s="27" t="str">
        <f>VLOOKUP(C282,Sheet4!$A$1:$B$300,2,0)</f>
        <v>4820223800</v>
      </c>
      <c r="E282" s="414" t="s">
        <v>2012</v>
      </c>
      <c r="F282" s="697">
        <f>VLOOKUP(C282,'chuyển xếp 2024'!$C$5:$W$328,17,0)</f>
        <v>4730000</v>
      </c>
      <c r="G282" s="697">
        <f>VLOOKUP(C282,'chuyển xếp 2024'!$C$5:$W$328,19,0)</f>
        <v>0</v>
      </c>
      <c r="H282" s="63" t="s">
        <v>63</v>
      </c>
      <c r="I282" s="56" t="s">
        <v>33</v>
      </c>
      <c r="J282" s="56" t="s">
        <v>34</v>
      </c>
      <c r="K282" s="155"/>
      <c r="L282" s="136" t="s">
        <v>1213</v>
      </c>
      <c r="M282" s="106">
        <v>34335</v>
      </c>
      <c r="N282" s="107">
        <v>45242</v>
      </c>
      <c r="O282" s="46" t="s">
        <v>36</v>
      </c>
      <c r="P282" s="56" t="s">
        <v>2017</v>
      </c>
      <c r="Q282" s="56" t="str">
        <f t="shared" ca="1" si="8"/>
        <v xml:space="preserve">2 NĂM 9 THÁNG 7 NGÀY </v>
      </c>
      <c r="R282" s="74"/>
      <c r="S282" s="33" t="s">
        <v>2020</v>
      </c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75">
        <v>44418</v>
      </c>
      <c r="AF282" s="75"/>
      <c r="AG282" s="46" t="s">
        <v>232</v>
      </c>
      <c r="AH282" s="108"/>
      <c r="AI282" s="46"/>
      <c r="AJ282" s="46"/>
      <c r="AK282" s="66"/>
      <c r="AL282" s="46"/>
      <c r="AM282" s="46"/>
      <c r="AN282" s="56" t="s">
        <v>60</v>
      </c>
      <c r="AO282" s="36">
        <f t="shared" ca="1" si="11"/>
        <v>32</v>
      </c>
    </row>
    <row r="283" spans="1:41" s="330" customFormat="1">
      <c r="A283" s="25">
        <f>IF(C283=0,"",SUBTOTAL(3,C$5:C283))</f>
        <v>279</v>
      </c>
      <c r="B283" s="549">
        <v>32</v>
      </c>
      <c r="C283" s="66" t="s">
        <v>2016</v>
      </c>
      <c r="D283" s="27" t="str">
        <f>VLOOKUP(C283,Sheet4!$A$1:$B$300,2,0)</f>
        <v>5220017567</v>
      </c>
      <c r="E283" s="414" t="s">
        <v>2013</v>
      </c>
      <c r="F283" s="697" t="e">
        <f>VLOOKUP(C283,'chuyển xếp 2024'!$C$5:$W$328,17,0)</f>
        <v>#N/A</v>
      </c>
      <c r="G283" s="697" t="e">
        <f>VLOOKUP(C283,'chuyển xếp 2024'!$C$5:$W$328,19,0)</f>
        <v>#N/A</v>
      </c>
      <c r="H283" s="155" t="s">
        <v>32</v>
      </c>
      <c r="I283" s="56" t="s">
        <v>33</v>
      </c>
      <c r="J283" s="56" t="s">
        <v>34</v>
      </c>
      <c r="K283" s="155"/>
      <c r="L283" s="136" t="s">
        <v>1213</v>
      </c>
      <c r="M283" s="106">
        <v>31937</v>
      </c>
      <c r="N283" s="107">
        <v>45242</v>
      </c>
      <c r="O283" s="46" t="s">
        <v>36</v>
      </c>
      <c r="P283" s="56" t="s">
        <v>2018</v>
      </c>
      <c r="Q283" s="56" t="str">
        <f t="shared" ca="1" si="8"/>
        <v xml:space="preserve">2 NĂM 9 THÁNG 7 NGÀY </v>
      </c>
      <c r="R283" s="74"/>
      <c r="S283" s="33" t="s">
        <v>2021</v>
      </c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75">
        <v>44663</v>
      </c>
      <c r="AF283" s="75"/>
      <c r="AG283" s="46" t="s">
        <v>232</v>
      </c>
      <c r="AH283" s="108"/>
      <c r="AI283" s="46"/>
      <c r="AJ283" s="46"/>
      <c r="AK283" s="66"/>
      <c r="AL283" s="46"/>
      <c r="AM283" s="46"/>
      <c r="AN283" s="56" t="s">
        <v>60</v>
      </c>
      <c r="AO283" s="36">
        <f t="shared" ca="1" si="11"/>
        <v>39</v>
      </c>
    </row>
    <row r="284" spans="1:41" s="8" customFormat="1">
      <c r="A284" s="25">
        <f>IF(C284=0,"",SUBTOTAL(3,C$5:C284))</f>
        <v>280</v>
      </c>
      <c r="B284" s="549">
        <v>33</v>
      </c>
      <c r="C284" s="126" t="s">
        <v>2567</v>
      </c>
      <c r="D284" s="27" t="str">
        <f>VLOOKUP(C284,Sheet4!$A$1:$B$302,2,0)</f>
        <v>7413243360</v>
      </c>
      <c r="E284" s="414" t="s">
        <v>2505</v>
      </c>
      <c r="F284" s="697">
        <f>VLOOKUP(C284,'chuyển xếp 2024'!$C$5:$W$328,17,0)</f>
        <v>4730000</v>
      </c>
      <c r="G284" s="697">
        <f>VLOOKUP(C284,'chuyển xếp 2024'!$C$5:$W$328,19,0)</f>
        <v>0</v>
      </c>
      <c r="H284" s="63" t="s">
        <v>63</v>
      </c>
      <c r="I284" s="56" t="s">
        <v>33</v>
      </c>
      <c r="J284" s="56" t="s">
        <v>34</v>
      </c>
      <c r="K284" s="155"/>
      <c r="L284" s="136" t="s">
        <v>1213</v>
      </c>
      <c r="M284" s="106">
        <v>32733</v>
      </c>
      <c r="N284" s="107">
        <v>45474</v>
      </c>
      <c r="O284" s="50" t="s">
        <v>117</v>
      </c>
      <c r="P284" s="10" t="s">
        <v>2506</v>
      </c>
      <c r="Q284" s="10" t="str">
        <f t="shared" ca="1" si="8"/>
        <v xml:space="preserve">2 NĂM 1 THÁNG 18 NGÀY </v>
      </c>
      <c r="R284" s="54" t="s">
        <v>2507</v>
      </c>
      <c r="S284" s="54" t="s">
        <v>2507</v>
      </c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43">
        <v>44297</v>
      </c>
      <c r="AF284" s="43"/>
      <c r="AG284" s="50" t="s">
        <v>232</v>
      </c>
      <c r="AH284" s="50"/>
      <c r="AI284" s="50" t="s">
        <v>2508</v>
      </c>
      <c r="AJ284" s="50"/>
      <c r="AK284" s="52"/>
      <c r="AL284" s="50" t="s">
        <v>50</v>
      </c>
      <c r="AM284" s="50" t="s">
        <v>2509</v>
      </c>
      <c r="AN284" s="10" t="s">
        <v>60</v>
      </c>
      <c r="AO284" s="36">
        <f t="shared" ca="1" si="11"/>
        <v>37</v>
      </c>
    </row>
    <row r="285" spans="1:41" s="8" customFormat="1">
      <c r="A285" s="25">
        <f>IF(C285=0,"",SUBTOTAL(3,C$5:C285))</f>
        <v>281</v>
      </c>
      <c r="B285" s="549">
        <v>34</v>
      </c>
      <c r="C285" s="126" t="s">
        <v>2697</v>
      </c>
      <c r="D285" s="27"/>
      <c r="E285" s="370" t="s">
        <v>2696</v>
      </c>
      <c r="F285" s="697">
        <v>4410000</v>
      </c>
      <c r="G285" s="697"/>
      <c r="H285" s="63" t="s">
        <v>63</v>
      </c>
      <c r="I285" s="56" t="s">
        <v>33</v>
      </c>
      <c r="J285" s="56"/>
      <c r="K285" s="155"/>
      <c r="L285" s="136" t="s">
        <v>1213</v>
      </c>
      <c r="M285" s="106">
        <v>34581</v>
      </c>
      <c r="N285" s="107">
        <v>45536</v>
      </c>
      <c r="O285" s="50" t="s">
        <v>117</v>
      </c>
      <c r="P285" s="10" t="s">
        <v>2695</v>
      </c>
      <c r="Q285" s="10" t="str">
        <f t="shared" ca="1" si="8"/>
        <v xml:space="preserve">1 NĂM 11 THÁNG 18 NGÀY </v>
      </c>
      <c r="R285" s="54" t="s">
        <v>2715</v>
      </c>
      <c r="S285" s="54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43">
        <v>44687</v>
      </c>
      <c r="AF285" s="43"/>
      <c r="AG285" s="50" t="s">
        <v>232</v>
      </c>
      <c r="AH285" s="50" t="s">
        <v>2716</v>
      </c>
      <c r="AI285" s="50" t="s">
        <v>2717</v>
      </c>
      <c r="AJ285" s="50"/>
      <c r="AK285" s="52"/>
      <c r="AL285" s="56" t="s">
        <v>156</v>
      </c>
      <c r="AM285" s="50"/>
      <c r="AN285" s="10"/>
      <c r="AO285" s="36">
        <f t="shared" ca="1" si="11"/>
        <v>31</v>
      </c>
    </row>
    <row r="286" spans="1:41" s="330" customFormat="1">
      <c r="A286" s="25">
        <f>IF(C286=0,"",SUBTOTAL(3,C$5:C286))</f>
        <v>282</v>
      </c>
      <c r="B286" s="157">
        <v>1</v>
      </c>
      <c r="C286" s="66" t="s">
        <v>1353</v>
      </c>
      <c r="D286" s="27" t="str">
        <f>VLOOKUP(C286,Sheet4!$A$1:$B$300,2,0)</f>
        <v>7415149939</v>
      </c>
      <c r="E286" s="154" t="s">
        <v>1354</v>
      </c>
      <c r="F286" s="697">
        <f>VLOOKUP(C286,'chuyển xếp 2024'!$C$5:$W$328,17,0)</f>
        <v>4730000</v>
      </c>
      <c r="G286" s="697">
        <f>VLOOKUP(C286,'chuyển xếp 2024'!$C$5:$W$328,19,0)</f>
        <v>0</v>
      </c>
      <c r="H286" s="155" t="s">
        <v>32</v>
      </c>
      <c r="I286" s="56" t="s">
        <v>33</v>
      </c>
      <c r="J286" s="56" t="s">
        <v>34</v>
      </c>
      <c r="K286" s="155"/>
      <c r="L286" s="136" t="s">
        <v>1355</v>
      </c>
      <c r="M286" s="106">
        <v>34433</v>
      </c>
      <c r="N286" s="107">
        <v>44287</v>
      </c>
      <c r="O286" s="56" t="s">
        <v>36</v>
      </c>
      <c r="P286" s="56" t="s">
        <v>1356</v>
      </c>
      <c r="Q286" s="56" t="str">
        <f t="shared" ca="1" si="8"/>
        <v xml:space="preserve">5 NĂM 4 THÁNG 18 NGÀY </v>
      </c>
      <c r="R286" s="523" t="s">
        <v>1357</v>
      </c>
      <c r="S286" s="33" t="str">
        <f>VLOOKUP(C286,Sheet5!$B$2:$G$253,6,0)</f>
        <v>060092011362</v>
      </c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75">
        <v>42061</v>
      </c>
      <c r="AF286" s="75"/>
      <c r="AG286" s="46" t="s">
        <v>232</v>
      </c>
      <c r="AH286" s="108" t="s">
        <v>1358</v>
      </c>
      <c r="AI286" s="46" t="s">
        <v>1359</v>
      </c>
      <c r="AJ286" s="46"/>
      <c r="AK286" s="66"/>
      <c r="AL286" s="46" t="s">
        <v>50</v>
      </c>
      <c r="AM286" s="46" t="s">
        <v>434</v>
      </c>
      <c r="AN286" s="56" t="s">
        <v>349</v>
      </c>
      <c r="AO286" s="36">
        <f t="shared" ca="1" si="11"/>
        <v>32</v>
      </c>
    </row>
    <row r="287" spans="1:41" s="36" customFormat="1">
      <c r="A287" s="25">
        <f>IF(C287=0,"",SUBTOTAL(3,C$5:C287))</f>
        <v>283</v>
      </c>
      <c r="B287" s="157">
        <v>2</v>
      </c>
      <c r="C287" s="25" t="s">
        <v>157</v>
      </c>
      <c r="D287" s="27" t="str">
        <f>VLOOKUP(C287,Sheet4!$A$1:$B$300,2,0)</f>
        <v>9214000893</v>
      </c>
      <c r="E287" s="65" t="s">
        <v>158</v>
      </c>
      <c r="F287" s="697">
        <f>VLOOKUP(C287,'chuyển xếp 2024'!$C$5:$W$328,17,0)</f>
        <v>6647000</v>
      </c>
      <c r="G287" s="697">
        <f>VLOOKUP(C287,'chuyển xếp 2024'!$C$5:$W$328,19,0)</f>
        <v>0</v>
      </c>
      <c r="H287" s="63" t="s">
        <v>32</v>
      </c>
      <c r="I287" s="63" t="s">
        <v>33</v>
      </c>
      <c r="J287" s="63" t="s">
        <v>34</v>
      </c>
      <c r="K287" s="63"/>
      <c r="L287" s="136" t="s">
        <v>1355</v>
      </c>
      <c r="M287" s="106">
        <v>31967</v>
      </c>
      <c r="N287" s="107">
        <v>41624</v>
      </c>
      <c r="O287" s="56" t="s">
        <v>36</v>
      </c>
      <c r="P287" s="56" t="s">
        <v>159</v>
      </c>
      <c r="Q287" s="56" t="str">
        <f t="shared" ca="1" si="8"/>
        <v xml:space="preserve">12 NĂM 8 THÁNG 3 NGÀY </v>
      </c>
      <c r="R287" s="80" t="s">
        <v>160</v>
      </c>
      <c r="S287" s="33" t="str">
        <f>VLOOKUP(C287,Sheet5!$B$2:$G$253,6,0)</f>
        <v>092087006701</v>
      </c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75"/>
      <c r="AF287" s="75"/>
      <c r="AG287" s="46" t="s">
        <v>232</v>
      </c>
      <c r="AH287" s="108" t="s">
        <v>161</v>
      </c>
      <c r="AI287" s="46" t="s">
        <v>162</v>
      </c>
      <c r="AJ287" s="46" t="s">
        <v>162</v>
      </c>
      <c r="AK287" s="332" t="s">
        <v>163</v>
      </c>
      <c r="AL287" s="56" t="s">
        <v>156</v>
      </c>
      <c r="AM287" s="56"/>
      <c r="AN287" s="56" t="s">
        <v>60</v>
      </c>
      <c r="AO287" s="36">
        <f t="shared" ca="1" si="11"/>
        <v>39</v>
      </c>
    </row>
    <row r="288" spans="1:41" s="330" customFormat="1">
      <c r="A288" s="25">
        <f>IF(C288=0,"",SUBTOTAL(3,C$5:C288))</f>
        <v>284</v>
      </c>
      <c r="B288" s="157">
        <v>3</v>
      </c>
      <c r="C288" s="66" t="s">
        <v>1364</v>
      </c>
      <c r="D288" s="27" t="str">
        <f>VLOOKUP(C288,Sheet4!$A$1:$B$300,2,0)</f>
        <v>9214001306</v>
      </c>
      <c r="E288" s="154" t="s">
        <v>1365</v>
      </c>
      <c r="F288" s="697">
        <f>VLOOKUP(C288,'chuyển xếp 2024'!$C$5:$W$328,17,0)</f>
        <v>4730000</v>
      </c>
      <c r="G288" s="697">
        <f>VLOOKUP(C288,'chuyển xếp 2024'!$C$5:$W$328,19,0)</f>
        <v>0</v>
      </c>
      <c r="H288" s="155" t="s">
        <v>32</v>
      </c>
      <c r="I288" s="56" t="s">
        <v>33</v>
      </c>
      <c r="J288" s="56" t="s">
        <v>34</v>
      </c>
      <c r="K288" s="155"/>
      <c r="L288" s="136" t="s">
        <v>1355</v>
      </c>
      <c r="M288" s="106">
        <v>33902</v>
      </c>
      <c r="N288" s="107">
        <v>44290</v>
      </c>
      <c r="O288" s="46" t="s">
        <v>117</v>
      </c>
      <c r="P288" s="56" t="s">
        <v>1366</v>
      </c>
      <c r="Q288" s="56" t="str">
        <f t="shared" ca="1" si="8"/>
        <v xml:space="preserve">5 NĂM 4 THÁNG 15 NGÀY </v>
      </c>
      <c r="R288" s="523" t="s">
        <v>1367</v>
      </c>
      <c r="S288" s="33" t="str">
        <f>VLOOKUP(C288,Sheet5!$B$2:$G$253,6,0)</f>
        <v>087092005534</v>
      </c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75">
        <v>42217</v>
      </c>
      <c r="AF288" s="75"/>
      <c r="AG288" s="46" t="s">
        <v>232</v>
      </c>
      <c r="AH288" s="108" t="s">
        <v>1368</v>
      </c>
      <c r="AI288" s="46" t="s">
        <v>1369</v>
      </c>
      <c r="AJ288" s="46" t="s">
        <v>1369</v>
      </c>
      <c r="AK288" s="66"/>
      <c r="AL288" s="46" t="s">
        <v>50</v>
      </c>
      <c r="AM288" s="46" t="s">
        <v>1370</v>
      </c>
      <c r="AN288" s="56" t="s">
        <v>349</v>
      </c>
      <c r="AO288" s="36">
        <f t="shared" ca="1" si="11"/>
        <v>33</v>
      </c>
    </row>
    <row r="289" spans="1:41" s="330" customFormat="1">
      <c r="A289" s="25">
        <f>IF(C289=0,"",SUBTOTAL(3,C$5:C289))</f>
        <v>285</v>
      </c>
      <c r="B289" s="157">
        <v>4</v>
      </c>
      <c r="C289" s="66" t="s">
        <v>2639</v>
      </c>
      <c r="D289" s="27">
        <v>9897325409</v>
      </c>
      <c r="E289" s="154" t="s">
        <v>2631</v>
      </c>
      <c r="F289" s="697">
        <v>4410000</v>
      </c>
      <c r="G289" s="697"/>
      <c r="H289" s="155" t="s">
        <v>32</v>
      </c>
      <c r="I289" s="56" t="s">
        <v>33</v>
      </c>
      <c r="J289" s="56" t="s">
        <v>34</v>
      </c>
      <c r="K289" s="155"/>
      <c r="L289" s="136" t="s">
        <v>2632</v>
      </c>
      <c r="M289" s="106">
        <v>36873</v>
      </c>
      <c r="N289" s="107">
        <v>45505</v>
      </c>
      <c r="O289" s="46" t="s">
        <v>117</v>
      </c>
      <c r="P289" s="10" t="s">
        <v>2634</v>
      </c>
      <c r="Q289" s="56" t="str">
        <f t="shared" ca="1" si="8"/>
        <v xml:space="preserve">2 NĂM 0 THÁNG 18 NGÀY </v>
      </c>
      <c r="R289" s="74" t="s">
        <v>2635</v>
      </c>
      <c r="S289" s="74" t="s">
        <v>2635</v>
      </c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75" t="s">
        <v>2636</v>
      </c>
      <c r="AF289" s="75"/>
      <c r="AG289" s="46" t="s">
        <v>232</v>
      </c>
      <c r="AH289" s="108" t="s">
        <v>2637</v>
      </c>
      <c r="AI289" s="46" t="s">
        <v>2638</v>
      </c>
      <c r="AJ289" s="46" t="s">
        <v>2638</v>
      </c>
      <c r="AK289" s="66"/>
      <c r="AL289" s="136" t="s">
        <v>1214</v>
      </c>
      <c r="AM289" s="46"/>
      <c r="AN289" s="56" t="s">
        <v>349</v>
      </c>
      <c r="AO289" s="36">
        <f t="shared" ca="1" si="11"/>
        <v>25</v>
      </c>
    </row>
    <row r="290" spans="1:41" s="330" customFormat="1">
      <c r="A290" s="25">
        <f>IF(C290=0,"",SUBTOTAL(3,C$5:C290))</f>
        <v>286</v>
      </c>
      <c r="B290" s="157">
        <v>5</v>
      </c>
      <c r="C290" s="66" t="s">
        <v>2640</v>
      </c>
      <c r="D290" s="27">
        <v>9223012116</v>
      </c>
      <c r="E290" s="154" t="s">
        <v>2641</v>
      </c>
      <c r="F290" s="697">
        <v>4410000</v>
      </c>
      <c r="G290" s="697"/>
      <c r="H290" s="155" t="s">
        <v>32</v>
      </c>
      <c r="I290" s="56" t="s">
        <v>33</v>
      </c>
      <c r="J290" s="56" t="s">
        <v>34</v>
      </c>
      <c r="K290" s="155"/>
      <c r="L290" s="136" t="s">
        <v>2632</v>
      </c>
      <c r="M290" s="106">
        <v>35328</v>
      </c>
      <c r="N290" s="107">
        <v>45505</v>
      </c>
      <c r="O290" s="46" t="s">
        <v>117</v>
      </c>
      <c r="P290" s="10" t="s">
        <v>2642</v>
      </c>
      <c r="Q290" s="56" t="str">
        <f t="shared" ca="1" si="8"/>
        <v xml:space="preserve">2 NĂM 0 THÁNG 18 NGÀY </v>
      </c>
      <c r="R290" s="74" t="s">
        <v>2643</v>
      </c>
      <c r="S290" s="74" t="s">
        <v>2643</v>
      </c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75">
        <v>44868</v>
      </c>
      <c r="AF290" s="75"/>
      <c r="AG290" s="46" t="s">
        <v>232</v>
      </c>
      <c r="AH290" s="108" t="s">
        <v>2644</v>
      </c>
      <c r="AI290" s="46" t="s">
        <v>2645</v>
      </c>
      <c r="AJ290" s="46" t="s">
        <v>2645</v>
      </c>
      <c r="AK290" s="66"/>
      <c r="AL290" s="136" t="s">
        <v>1214</v>
      </c>
      <c r="AM290" s="46"/>
      <c r="AN290" s="56" t="s">
        <v>349</v>
      </c>
      <c r="AO290" s="36">
        <f t="shared" ca="1" si="11"/>
        <v>29</v>
      </c>
    </row>
    <row r="291" spans="1:41">
      <c r="A291" s="271"/>
      <c r="B291" s="271"/>
      <c r="C291" s="271"/>
      <c r="D291" s="271"/>
      <c r="E291" s="791"/>
      <c r="F291" s="167"/>
      <c r="G291" s="167"/>
      <c r="H291" s="162"/>
      <c r="I291" s="162"/>
      <c r="J291" s="168"/>
      <c r="K291" s="169"/>
      <c r="L291" s="170"/>
      <c r="M291" s="171"/>
      <c r="O291" s="506">
        <v>30590</v>
      </c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G291" s="6"/>
      <c r="AI291" s="172"/>
      <c r="AJ291" s="172"/>
      <c r="AK291" s="162"/>
      <c r="AL291" s="172"/>
      <c r="AM291" s="172"/>
      <c r="AN291" s="165"/>
    </row>
    <row r="292" spans="1:41" ht="17.25">
      <c r="A292" s="1439" t="s">
        <v>1374</v>
      </c>
      <c r="B292" s="1439"/>
      <c r="C292" s="173">
        <f>+A290-C293</f>
        <v>216</v>
      </c>
      <c r="D292" s="173"/>
      <c r="E292" s="792" t="s">
        <v>1950</v>
      </c>
      <c r="H292" s="174"/>
      <c r="I292" s="174"/>
      <c r="J292" s="174"/>
      <c r="M292" s="175"/>
      <c r="N292" s="175"/>
      <c r="O292" s="506">
        <v>30926</v>
      </c>
      <c r="P292" s="176">
        <v>1</v>
      </c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G292" s="6"/>
      <c r="AI292" s="172"/>
      <c r="AJ292" s="172"/>
      <c r="AK292" s="162"/>
      <c r="AL292" s="172"/>
      <c r="AM292" s="172"/>
      <c r="AN292" s="165"/>
    </row>
    <row r="293" spans="1:41" ht="17.25">
      <c r="A293" s="1393" t="s">
        <v>1375</v>
      </c>
      <c r="B293" s="1393"/>
      <c r="C293" s="173">
        <f>COUNTIF(H5:H290,"Nữ")</f>
        <v>70</v>
      </c>
      <c r="D293" s="173"/>
      <c r="H293" s="174"/>
      <c r="I293" s="174"/>
      <c r="J293" s="174"/>
      <c r="K293" s="8"/>
      <c r="M293" s="175"/>
      <c r="N293" s="175"/>
      <c r="O293" s="506">
        <v>31291</v>
      </c>
      <c r="P293" s="176">
        <v>2</v>
      </c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G293" s="6"/>
      <c r="AI293" s="172"/>
      <c r="AJ293" s="172"/>
      <c r="AK293" s="162"/>
      <c r="AL293" s="172"/>
      <c r="AM293" s="172"/>
      <c r="AN293" s="165"/>
    </row>
    <row r="294" spans="1:41">
      <c r="J294" s="174"/>
      <c r="K294" s="8"/>
      <c r="O294" s="507">
        <v>31291</v>
      </c>
      <c r="P294" s="176">
        <v>3</v>
      </c>
      <c r="Q294" s="8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G294" s="6"/>
      <c r="AN294" s="6"/>
    </row>
    <row r="295" spans="1:41">
      <c r="E295" s="793" t="s">
        <v>1951</v>
      </c>
      <c r="F295" s="504" t="e">
        <f>+#REF!+60</f>
        <v>#REF!</v>
      </c>
      <c r="G295" s="504"/>
      <c r="J295" s="174"/>
      <c r="K295" s="8"/>
      <c r="O295" s="507">
        <v>32021</v>
      </c>
      <c r="P295" s="176">
        <v>4</v>
      </c>
      <c r="Q295" s="8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G295" s="6"/>
      <c r="AN295" s="6"/>
    </row>
    <row r="296" spans="1:41">
      <c r="J296" s="174"/>
      <c r="K296" s="8"/>
      <c r="O296" s="507">
        <v>32387</v>
      </c>
      <c r="P296" s="176">
        <v>5</v>
      </c>
      <c r="Q296" s="8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G296" s="6"/>
      <c r="AN296" s="6"/>
    </row>
    <row r="297" spans="1:41">
      <c r="J297" s="174"/>
      <c r="K297" s="8"/>
      <c r="O297" s="507">
        <v>32752</v>
      </c>
      <c r="P297" s="176">
        <v>6</v>
      </c>
      <c r="Q297" s="8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G297" s="6"/>
      <c r="AN297" s="6"/>
    </row>
    <row r="298" spans="1:41">
      <c r="J298" s="174"/>
      <c r="K298" s="8"/>
      <c r="O298" s="507">
        <v>33117</v>
      </c>
      <c r="P298" s="176">
        <v>7</v>
      </c>
      <c r="Q298" s="8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G298" s="6"/>
      <c r="AN298" s="6"/>
    </row>
    <row r="299" spans="1:41">
      <c r="J299" s="174"/>
      <c r="K299" s="8"/>
      <c r="O299" s="507">
        <v>33482</v>
      </c>
      <c r="P299" s="176">
        <v>8</v>
      </c>
      <c r="Q299" s="8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G299" s="6"/>
      <c r="AN299" s="6"/>
    </row>
    <row r="300" spans="1:41">
      <c r="J300" s="174"/>
      <c r="K300" s="8"/>
      <c r="O300" s="507">
        <v>33848</v>
      </c>
      <c r="P300" s="176">
        <v>9</v>
      </c>
      <c r="Q300" s="8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G300" s="6"/>
      <c r="AN300" s="6"/>
    </row>
    <row r="301" spans="1:41">
      <c r="J301" s="174"/>
      <c r="K301" s="8"/>
      <c r="O301" s="507">
        <v>34213</v>
      </c>
      <c r="P301" s="176">
        <v>10</v>
      </c>
      <c r="Q301" s="8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G301" s="6"/>
      <c r="AN301" s="6"/>
    </row>
    <row r="302" spans="1:41">
      <c r="J302" s="174"/>
      <c r="K302" s="8"/>
      <c r="O302" s="507">
        <v>34578</v>
      </c>
      <c r="P302" s="176">
        <v>11</v>
      </c>
      <c r="Q302" s="8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G302" s="6"/>
      <c r="AN302" s="6"/>
    </row>
    <row r="303" spans="1:41">
      <c r="J303" s="174"/>
      <c r="K303" s="8"/>
      <c r="O303" s="507">
        <v>34943</v>
      </c>
      <c r="P303" s="176">
        <v>12</v>
      </c>
      <c r="Q303" s="8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G303" s="6"/>
      <c r="AN303" s="6"/>
    </row>
    <row r="304" spans="1:41">
      <c r="J304" s="174"/>
      <c r="K304" s="8"/>
      <c r="O304" s="507">
        <v>35309</v>
      </c>
      <c r="P304" s="176">
        <v>13</v>
      </c>
      <c r="Q304" s="8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G304" s="6"/>
      <c r="AN304" s="6"/>
    </row>
    <row r="305" spans="10:40">
      <c r="J305" s="174"/>
      <c r="K305" s="8"/>
      <c r="O305" s="507">
        <v>35674</v>
      </c>
      <c r="P305" s="176">
        <v>14</v>
      </c>
      <c r="Q305" s="8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G305" s="6"/>
      <c r="AN305" s="6"/>
    </row>
    <row r="306" spans="10:40">
      <c r="J306" s="174"/>
      <c r="K306" s="8"/>
      <c r="O306" s="507">
        <v>36039</v>
      </c>
      <c r="P306" s="176">
        <v>15</v>
      </c>
      <c r="Q306" s="8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G306" s="6"/>
      <c r="AN306" s="6"/>
    </row>
    <row r="307" spans="10:40">
      <c r="J307" s="174"/>
      <c r="K307" s="8"/>
      <c r="L307" s="456">
        <f>+(6359000*15)/2</f>
        <v>47692500</v>
      </c>
      <c r="O307" s="507">
        <v>36404</v>
      </c>
      <c r="P307" s="176">
        <v>16</v>
      </c>
      <c r="Q307" s="8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G307" s="6"/>
      <c r="AN307" s="6"/>
    </row>
    <row r="308" spans="10:40">
      <c r="J308" s="174"/>
      <c r="O308" s="507">
        <v>44075</v>
      </c>
      <c r="P308" s="176">
        <v>17</v>
      </c>
      <c r="Q308" s="8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G308" s="6"/>
      <c r="AN308" s="6"/>
    </row>
    <row r="309" spans="10:40">
      <c r="J309" s="174"/>
      <c r="O309" s="507">
        <v>44440</v>
      </c>
      <c r="P309" s="176">
        <v>18</v>
      </c>
      <c r="Q309" s="8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G309" s="6"/>
      <c r="AN309" s="6"/>
    </row>
    <row r="310" spans="10:40">
      <c r="O310" s="507">
        <v>44805</v>
      </c>
      <c r="P310" s="176">
        <v>19</v>
      </c>
      <c r="Q310" s="8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G310" s="6"/>
      <c r="AN310" s="6"/>
    </row>
    <row r="311" spans="10:40">
      <c r="O311" s="507">
        <v>45170</v>
      </c>
      <c r="P311" s="176">
        <v>20</v>
      </c>
      <c r="Q311" s="8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G311" s="6"/>
      <c r="AN311" s="6"/>
    </row>
    <row r="312" spans="10:40">
      <c r="O312" s="507">
        <v>45536</v>
      </c>
      <c r="P312" s="176">
        <v>21</v>
      </c>
      <c r="Q312" s="8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G312" s="6"/>
      <c r="AN312" s="6"/>
    </row>
    <row r="313" spans="10:40">
      <c r="O313" s="507">
        <v>45901</v>
      </c>
      <c r="P313" s="176">
        <v>22</v>
      </c>
      <c r="Q313" s="8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G313" s="6"/>
      <c r="AN313" s="6"/>
    </row>
    <row r="314" spans="10:40">
      <c r="O314" s="507">
        <v>46266</v>
      </c>
      <c r="P314" s="176">
        <v>23</v>
      </c>
      <c r="Q314" s="8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G314" s="6"/>
      <c r="AN314" s="6"/>
    </row>
    <row r="315" spans="10:40">
      <c r="O315" s="507">
        <v>46631</v>
      </c>
      <c r="P315" s="176">
        <v>24</v>
      </c>
      <c r="Q315" s="8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G315" s="6"/>
      <c r="AN315" s="6"/>
    </row>
    <row r="316" spans="10:40">
      <c r="O316" s="507">
        <v>46997</v>
      </c>
      <c r="P316" s="176">
        <v>25</v>
      </c>
      <c r="Q316" s="8">
        <v>6243000</v>
      </c>
      <c r="R316" s="519">
        <f>+Q316/4</f>
        <v>1560750</v>
      </c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G316" s="6"/>
      <c r="AN316" s="6"/>
    </row>
    <row r="317" spans="10:40">
      <c r="O317" s="8"/>
      <c r="P317" s="13"/>
      <c r="Q317" s="508">
        <f>+Q316*P316</f>
        <v>156075000</v>
      </c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G317" s="6"/>
      <c r="AN317" s="6"/>
    </row>
    <row r="318" spans="10:40">
      <c r="O318" s="8"/>
      <c r="P318" s="13"/>
      <c r="Q318" s="8">
        <f>+Q317/2</f>
        <v>78037500</v>
      </c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G318" s="6"/>
      <c r="AN318" s="6"/>
    </row>
    <row r="319" spans="10:40">
      <c r="O319" s="8"/>
      <c r="P319" s="13"/>
      <c r="Q319" s="508">
        <f>+R316+Q318</f>
        <v>79598250</v>
      </c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G319" s="6"/>
      <c r="AN319" s="6"/>
    </row>
    <row r="320" spans="10:40">
      <c r="O320" s="8"/>
      <c r="P320" s="13"/>
      <c r="Q320" s="8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G320" s="6"/>
      <c r="AN320" s="6"/>
    </row>
    <row r="321" spans="15:40">
      <c r="O321" s="8"/>
      <c r="P321" s="13"/>
      <c r="Q321" s="8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G321" s="6"/>
      <c r="AN321" s="6"/>
    </row>
    <row r="322" spans="15:40">
      <c r="O322" s="8"/>
      <c r="P322" s="13"/>
      <c r="Q322" s="8">
        <f>+Q316/2</f>
        <v>3121500</v>
      </c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G322" s="6"/>
      <c r="AN322" s="6"/>
    </row>
    <row r="323" spans="15:40">
      <c r="O323" s="8"/>
      <c r="P323" s="13"/>
      <c r="Q323" s="8">
        <f>+Q322*P316</f>
        <v>78037500</v>
      </c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G323" s="6"/>
      <c r="AN323" s="6"/>
    </row>
    <row r="324" spans="15:40">
      <c r="O324" s="8"/>
      <c r="P324" s="13"/>
      <c r="Q324" s="8">
        <f>+Q316/4</f>
        <v>1560750</v>
      </c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G324" s="6"/>
      <c r="AN324" s="6"/>
    </row>
    <row r="325" spans="15:40">
      <c r="O325" s="8"/>
      <c r="P325" s="13"/>
      <c r="Q325" s="8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G325" s="6"/>
      <c r="AN325" s="6"/>
    </row>
    <row r="326" spans="15:40">
      <c r="O326" s="8"/>
      <c r="P326" s="13"/>
      <c r="Q326" s="8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G326" s="6"/>
      <c r="AN326" s="6"/>
    </row>
    <row r="327" spans="15:40">
      <c r="O327" s="8"/>
      <c r="P327" s="13"/>
      <c r="Q327" s="8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G327" s="6"/>
      <c r="AN327" s="6"/>
    </row>
    <row r="328" spans="15:40">
      <c r="O328" s="8"/>
      <c r="P328" s="13"/>
      <c r="Q328" s="8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G328" s="6"/>
      <c r="AN328" s="6"/>
    </row>
    <row r="329" spans="15:40">
      <c r="O329" s="8"/>
      <c r="P329" s="13"/>
      <c r="Q329" s="8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G329" s="6"/>
      <c r="AN329" s="6"/>
    </row>
    <row r="330" spans="15:40">
      <c r="O330" s="8"/>
      <c r="P330" s="13"/>
      <c r="Q330" s="8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G330" s="6"/>
      <c r="AN330" s="6"/>
    </row>
    <row r="331" spans="15:40">
      <c r="O331" s="8"/>
      <c r="P331" s="13"/>
      <c r="Q331" s="8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G331" s="6"/>
      <c r="AN331" s="6"/>
    </row>
    <row r="332" spans="15:40">
      <c r="O332" s="8"/>
      <c r="P332" s="13"/>
      <c r="Q332" s="8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G332" s="6"/>
      <c r="AN332" s="6"/>
    </row>
    <row r="333" spans="15:40">
      <c r="O333" s="8"/>
      <c r="P333" s="13"/>
      <c r="Q333" s="8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G333" s="6"/>
      <c r="AN333" s="6"/>
    </row>
    <row r="334" spans="15:40">
      <c r="O334" s="8"/>
      <c r="P334" s="13"/>
      <c r="Q334" s="8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G334" s="6"/>
      <c r="AN334" s="6"/>
    </row>
    <row r="335" spans="15:40">
      <c r="O335" s="8"/>
      <c r="P335" s="13"/>
      <c r="Q335" s="8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G335" s="6"/>
      <c r="AN335" s="6"/>
    </row>
    <row r="336" spans="15:40">
      <c r="O336" s="8"/>
      <c r="P336" s="13"/>
      <c r="Q336" s="8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G336" s="6"/>
      <c r="AN336" s="6"/>
    </row>
    <row r="337" spans="15:40">
      <c r="O337" s="8"/>
      <c r="P337" s="13"/>
      <c r="Q337" s="8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G337" s="6"/>
      <c r="AN337" s="6"/>
    </row>
    <row r="338" spans="15:40">
      <c r="O338" s="8"/>
      <c r="P338" s="13"/>
      <c r="Q338" s="8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G338" s="6"/>
      <c r="AN338" s="6"/>
    </row>
    <row r="339" spans="15:40">
      <c r="O339" s="8"/>
      <c r="P339" s="13"/>
      <c r="Q339" s="8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G339" s="6"/>
      <c r="AN339" s="6"/>
    </row>
    <row r="340" spans="15:40">
      <c r="O340" s="8"/>
      <c r="P340" s="13"/>
      <c r="Q340" s="8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G340" s="6"/>
      <c r="AN340" s="6"/>
    </row>
    <row r="341" spans="15:40">
      <c r="O341" s="8"/>
      <c r="P341" s="13"/>
      <c r="Q341" s="8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G341" s="6"/>
      <c r="AN341" s="6"/>
    </row>
    <row r="342" spans="15:40">
      <c r="O342" s="8"/>
      <c r="P342" s="13"/>
      <c r="Q342" s="8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G342" s="6"/>
      <c r="AN342" s="6"/>
    </row>
    <row r="343" spans="15:40">
      <c r="O343" s="8"/>
      <c r="P343" s="13"/>
      <c r="Q343" s="8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G343" s="6"/>
      <c r="AN343" s="6"/>
    </row>
    <row r="344" spans="15:40">
      <c r="O344" s="8"/>
      <c r="P344" s="13"/>
      <c r="Q344" s="8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G344" s="6"/>
      <c r="AN344" s="6"/>
    </row>
    <row r="345" spans="15:40">
      <c r="O345" s="8"/>
      <c r="P345" s="13"/>
      <c r="Q345" s="8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G345" s="6"/>
      <c r="AN345" s="6"/>
    </row>
    <row r="346" spans="15:40">
      <c r="O346" s="8"/>
      <c r="P346" s="13"/>
      <c r="Q346" s="8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G346" s="6"/>
      <c r="AN346" s="6"/>
    </row>
    <row r="347" spans="15:40">
      <c r="O347" s="8"/>
      <c r="P347" s="13"/>
      <c r="Q347" s="8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G347" s="6"/>
      <c r="AN347" s="6"/>
    </row>
    <row r="348" spans="15:40">
      <c r="O348" s="8"/>
      <c r="P348" s="13"/>
      <c r="Q348" s="8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G348" s="6"/>
      <c r="AN348" s="6"/>
    </row>
    <row r="349" spans="15:40">
      <c r="O349" s="8"/>
      <c r="P349" s="13"/>
      <c r="Q349" s="8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G349" s="6"/>
      <c r="AN349" s="6"/>
    </row>
    <row r="350" spans="15:40">
      <c r="O350" s="8"/>
      <c r="P350" s="13"/>
      <c r="Q350" s="8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G350" s="6"/>
      <c r="AN350" s="6"/>
    </row>
    <row r="351" spans="15:40">
      <c r="O351" s="8"/>
      <c r="P351" s="13"/>
      <c r="Q351" s="8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G351" s="6"/>
      <c r="AN351" s="6"/>
    </row>
    <row r="352" spans="15:40">
      <c r="O352" s="8"/>
      <c r="P352" s="13"/>
      <c r="Q352" s="8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G352" s="6"/>
      <c r="AN352" s="6"/>
    </row>
    <row r="353" spans="15:40">
      <c r="O353" s="8"/>
      <c r="P353" s="13"/>
      <c r="Q353" s="8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G353" s="6"/>
      <c r="AN353" s="6"/>
    </row>
    <row r="354" spans="15:40">
      <c r="O354" s="8"/>
      <c r="P354" s="13"/>
      <c r="Q354" s="8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G354" s="6"/>
      <c r="AN354" s="6"/>
    </row>
    <row r="355" spans="15:40">
      <c r="O355" s="8"/>
      <c r="P355" s="13"/>
      <c r="Q355" s="8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G355" s="6"/>
      <c r="AN355" s="6"/>
    </row>
    <row r="356" spans="15:40">
      <c r="O356" s="8"/>
      <c r="P356" s="13"/>
      <c r="Q356" s="8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G356" s="6"/>
      <c r="AN356" s="6"/>
    </row>
    <row r="357" spans="15:40">
      <c r="O357" s="8"/>
      <c r="P357" s="13"/>
      <c r="Q357" s="8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G357" s="6"/>
      <c r="AN357" s="6"/>
    </row>
    <row r="358" spans="15:40">
      <c r="O358" s="8"/>
      <c r="P358" s="13"/>
      <c r="Q358" s="8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G358" s="6"/>
      <c r="AN358" s="6"/>
    </row>
    <row r="359" spans="15:40">
      <c r="O359" s="8"/>
      <c r="P359" s="13"/>
      <c r="Q359" s="8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G359" s="6"/>
      <c r="AN359" s="6"/>
    </row>
    <row r="360" spans="15:40">
      <c r="O360" s="8"/>
      <c r="P360" s="13"/>
      <c r="Q360" s="8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G360" s="6"/>
      <c r="AN360" s="6"/>
    </row>
    <row r="361" spans="15:40">
      <c r="O361" s="8"/>
      <c r="P361" s="13"/>
      <c r="Q361" s="8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G361" s="6"/>
      <c r="AN361" s="6"/>
    </row>
    <row r="362" spans="15:40">
      <c r="O362" s="8"/>
      <c r="P362" s="13"/>
      <c r="Q362" s="8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G362" s="6"/>
      <c r="AN362" s="6"/>
    </row>
    <row r="363" spans="15:40">
      <c r="O363" s="8"/>
      <c r="P363" s="13"/>
      <c r="Q363" s="8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G363" s="6"/>
      <c r="AN363" s="6"/>
    </row>
    <row r="364" spans="15:40">
      <c r="O364" s="8"/>
      <c r="P364" s="13"/>
      <c r="Q364" s="8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G364" s="6"/>
      <c r="AN364" s="6"/>
    </row>
    <row r="365" spans="15:40">
      <c r="O365" s="8"/>
      <c r="P365" s="13"/>
      <c r="Q365" s="8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G365" s="6"/>
      <c r="AN365" s="6"/>
    </row>
    <row r="366" spans="15:40">
      <c r="O366" s="8"/>
      <c r="P366" s="13"/>
      <c r="Q366" s="8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G366" s="6"/>
      <c r="AN366" s="6"/>
    </row>
    <row r="367" spans="15:40">
      <c r="O367" s="8"/>
      <c r="P367" s="13"/>
      <c r="Q367" s="8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G367" s="6"/>
      <c r="AN367" s="6"/>
    </row>
    <row r="368" spans="15:40">
      <c r="O368" s="8"/>
      <c r="P368" s="13"/>
      <c r="Q368" s="8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G368" s="6"/>
      <c r="AN368" s="6"/>
    </row>
    <row r="369" spans="10:40">
      <c r="O369" s="8"/>
      <c r="P369" s="13"/>
      <c r="Q369" s="8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G369" s="6"/>
      <c r="AN369" s="6"/>
    </row>
    <row r="370" spans="10:40">
      <c r="O370" s="8"/>
      <c r="P370" s="13"/>
      <c r="Q370" s="8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G370" s="6"/>
      <c r="AN370" s="6"/>
    </row>
    <row r="371" spans="10:40">
      <c r="O371" s="8"/>
      <c r="P371" s="13"/>
      <c r="Q371" s="8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G371" s="6"/>
      <c r="AN371" s="6"/>
    </row>
    <row r="372" spans="10:40">
      <c r="O372" s="8"/>
      <c r="P372" s="13"/>
      <c r="Q372" s="8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G372" s="6"/>
      <c r="AN372" s="6"/>
    </row>
    <row r="373" spans="10:40">
      <c r="O373" s="8"/>
      <c r="P373" s="13"/>
      <c r="Q373" s="8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G373" s="6"/>
      <c r="AN373" s="6"/>
    </row>
    <row r="374" spans="10:40">
      <c r="O374" s="8"/>
      <c r="P374" s="13"/>
      <c r="Q374" s="8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G374" s="6"/>
      <c r="AN374" s="6"/>
    </row>
    <row r="375" spans="10:40">
      <c r="O375" s="8"/>
      <c r="P375" s="13"/>
      <c r="Q375" s="8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G375" s="6"/>
      <c r="AN375" s="6"/>
    </row>
    <row r="376" spans="10:40">
      <c r="O376" s="8"/>
      <c r="P376" s="13"/>
      <c r="Q376" s="8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G376" s="6"/>
      <c r="AN376" s="6"/>
    </row>
    <row r="377" spans="10:40">
      <c r="O377" s="8"/>
      <c r="P377" s="13"/>
      <c r="Q377" s="8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G377" s="6"/>
      <c r="AN377" s="6"/>
    </row>
    <row r="378" spans="10:40">
      <c r="O378" s="8"/>
      <c r="P378" s="13"/>
      <c r="Q378" s="8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G378" s="6"/>
      <c r="AN378" s="6"/>
    </row>
    <row r="379" spans="10:40">
      <c r="O379" s="8"/>
      <c r="P379" s="13"/>
      <c r="Q379" s="8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G379" s="6"/>
      <c r="AN379" s="6"/>
    </row>
    <row r="380" spans="10:40">
      <c r="O380" s="8"/>
      <c r="P380" s="13"/>
      <c r="Q380" s="8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G380" s="6"/>
      <c r="AN380" s="6"/>
    </row>
    <row r="381" spans="10:40">
      <c r="O381" s="8"/>
      <c r="P381" s="13"/>
      <c r="Q381" s="8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G381" s="6"/>
      <c r="AN381" s="6"/>
    </row>
    <row r="382" spans="10:40">
      <c r="O382" s="8"/>
      <c r="P382" s="13"/>
      <c r="Q382" s="8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G382" s="6"/>
      <c r="AN382" s="6"/>
    </row>
    <row r="383" spans="10:40">
      <c r="O383" s="8"/>
      <c r="P383" s="13"/>
      <c r="Q383" s="8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G383" s="6"/>
      <c r="AN383" s="6"/>
    </row>
    <row r="384" spans="10:40">
      <c r="J384" s="165">
        <f>2.5*60</f>
        <v>150</v>
      </c>
      <c r="O384" s="8"/>
      <c r="P384" s="13"/>
      <c r="Q384" s="8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G384" s="6"/>
      <c r="AN384" s="6"/>
    </row>
    <row r="385" spans="15:40">
      <c r="O385" s="8"/>
      <c r="P385" s="13"/>
      <c r="Q385" s="8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G385" s="6"/>
      <c r="AN385" s="6"/>
    </row>
    <row r="386" spans="15:40">
      <c r="O386" s="8"/>
      <c r="P386" s="13"/>
      <c r="Q386" s="8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G386" s="6"/>
      <c r="AN386" s="6"/>
    </row>
    <row r="387" spans="15:40">
      <c r="O387" s="8"/>
      <c r="P387" s="13"/>
      <c r="Q387" s="8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G387" s="6"/>
      <c r="AN387" s="6"/>
    </row>
    <row r="388" spans="15:40">
      <c r="O388" s="8"/>
      <c r="P388" s="13"/>
      <c r="Q388" s="8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G388" s="6"/>
      <c r="AN388" s="6"/>
    </row>
    <row r="389" spans="15:40">
      <c r="O389" s="8"/>
      <c r="P389" s="13"/>
      <c r="Q389" s="8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G389" s="6"/>
      <c r="AN389" s="6"/>
    </row>
    <row r="390" spans="15:40">
      <c r="O390" s="8"/>
      <c r="P390" s="13"/>
      <c r="Q390" s="8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G390" s="6"/>
      <c r="AN390" s="6"/>
    </row>
    <row r="391" spans="15:40">
      <c r="O391" s="8"/>
      <c r="P391" s="13"/>
      <c r="Q391" s="8"/>
      <c r="AN391" s="6"/>
    </row>
    <row r="392" spans="15:40">
      <c r="O392" s="8"/>
      <c r="P392" s="13"/>
      <c r="Q392" s="8"/>
      <c r="AN392" s="6"/>
    </row>
    <row r="393" spans="15:40">
      <c r="O393" s="8"/>
      <c r="P393" s="13"/>
      <c r="Q393" s="8"/>
      <c r="AN393" s="6"/>
    </row>
    <row r="394" spans="15:40">
      <c r="O394" s="8"/>
      <c r="P394" s="13"/>
      <c r="Q394" s="8"/>
      <c r="AN394" s="6"/>
    </row>
    <row r="395" spans="15:40">
      <c r="O395" s="8"/>
      <c r="P395" s="13"/>
      <c r="Q395" s="8"/>
      <c r="AN395" s="6"/>
    </row>
    <row r="396" spans="15:40">
      <c r="O396" s="8"/>
      <c r="P396" s="13"/>
      <c r="Q396" s="8"/>
      <c r="AN396" s="6"/>
    </row>
    <row r="397" spans="15:40">
      <c r="O397" s="8"/>
      <c r="P397" s="13"/>
      <c r="Q397" s="8"/>
      <c r="AN397" s="6"/>
    </row>
    <row r="398" spans="15:40">
      <c r="O398" s="8"/>
      <c r="P398" s="13"/>
      <c r="Q398" s="8"/>
      <c r="AN398" s="6"/>
    </row>
    <row r="399" spans="15:40">
      <c r="O399" s="8"/>
      <c r="P399" s="13"/>
      <c r="Q399" s="8"/>
      <c r="AN399" s="6"/>
    </row>
    <row r="400" spans="15:40">
      <c r="O400" s="8"/>
      <c r="P400" s="13"/>
      <c r="Q400" s="8"/>
      <c r="AN400" s="6"/>
    </row>
    <row r="401" spans="15:40">
      <c r="O401" s="8"/>
      <c r="P401" s="13"/>
      <c r="Q401" s="8"/>
      <c r="AN401" s="6"/>
    </row>
    <row r="402" spans="15:40">
      <c r="O402" s="8"/>
      <c r="P402" s="13"/>
      <c r="Q402" s="8"/>
      <c r="AN402" s="6"/>
    </row>
    <row r="403" spans="15:40">
      <c r="O403" s="8"/>
      <c r="P403" s="13"/>
      <c r="Q403" s="8"/>
      <c r="AN403" s="6"/>
    </row>
    <row r="404" spans="15:40">
      <c r="O404" s="8"/>
      <c r="P404" s="13"/>
      <c r="Q404" s="8"/>
      <c r="AN404" s="6"/>
    </row>
    <row r="405" spans="15:40">
      <c r="O405" s="8"/>
      <c r="P405" s="13"/>
      <c r="Q405" s="8"/>
      <c r="AN405" s="6"/>
    </row>
    <row r="406" spans="15:40">
      <c r="O406" s="8"/>
      <c r="P406" s="13"/>
      <c r="Q406" s="8"/>
      <c r="AN406" s="6"/>
    </row>
    <row r="407" spans="15:40">
      <c r="O407" s="8"/>
      <c r="P407" s="13"/>
      <c r="Q407" s="8"/>
      <c r="AN407" s="6"/>
    </row>
    <row r="408" spans="15:40">
      <c r="O408" s="8"/>
      <c r="P408" s="13"/>
      <c r="Q408" s="8"/>
      <c r="AN408" s="6"/>
    </row>
    <row r="409" spans="15:40">
      <c r="O409" s="8"/>
      <c r="P409" s="13"/>
      <c r="Q409" s="8"/>
      <c r="AN409" s="6"/>
    </row>
    <row r="410" spans="15:40">
      <c r="O410" s="8"/>
      <c r="P410" s="13"/>
      <c r="Q410" s="8"/>
      <c r="AN410" s="6"/>
    </row>
    <row r="411" spans="15:40">
      <c r="O411" s="8"/>
      <c r="P411" s="13"/>
      <c r="Q411" s="8"/>
      <c r="AN411" s="6"/>
    </row>
    <row r="412" spans="15:40">
      <c r="O412" s="8"/>
      <c r="P412" s="13"/>
      <c r="Q412" s="8"/>
      <c r="AN412" s="6"/>
    </row>
    <row r="413" spans="15:40">
      <c r="O413" s="8"/>
      <c r="P413" s="13"/>
      <c r="Q413" s="8"/>
      <c r="AN413" s="6"/>
    </row>
    <row r="414" spans="15:40">
      <c r="O414" s="8"/>
      <c r="P414" s="13"/>
      <c r="Q414" s="8"/>
      <c r="AN414" s="6"/>
    </row>
    <row r="415" spans="15:40">
      <c r="O415" s="8"/>
      <c r="P415" s="13"/>
      <c r="Q415" s="8"/>
      <c r="AN415" s="6"/>
    </row>
    <row r="416" spans="15:40">
      <c r="O416" s="8"/>
      <c r="P416" s="13"/>
      <c r="Q416" s="8"/>
      <c r="AN416" s="6"/>
    </row>
    <row r="417" spans="15:40">
      <c r="O417" s="8"/>
      <c r="P417" s="13"/>
      <c r="Q417" s="8"/>
      <c r="AN417" s="6"/>
    </row>
    <row r="418" spans="15:40">
      <c r="O418" s="8"/>
      <c r="P418" s="13"/>
      <c r="Q418" s="8"/>
      <c r="AN418" s="6"/>
    </row>
    <row r="419" spans="15:40">
      <c r="O419" s="8"/>
      <c r="P419" s="13"/>
      <c r="Q419" s="8"/>
      <c r="AN419" s="6"/>
    </row>
    <row r="420" spans="15:40">
      <c r="O420" s="8"/>
      <c r="P420" s="13"/>
      <c r="Q420" s="8"/>
      <c r="AN420" s="6"/>
    </row>
    <row r="421" spans="15:40">
      <c r="O421" s="8"/>
      <c r="P421" s="13"/>
      <c r="Q421" s="8"/>
      <c r="AN421" s="6"/>
    </row>
    <row r="422" spans="15:40">
      <c r="O422" s="8"/>
      <c r="P422" s="13"/>
      <c r="Q422" s="8"/>
      <c r="AN422" s="6"/>
    </row>
    <row r="423" spans="15:40">
      <c r="O423" s="8"/>
      <c r="P423" s="13"/>
      <c r="Q423" s="8"/>
      <c r="AN423" s="6"/>
    </row>
    <row r="424" spans="15:40">
      <c r="O424" s="8"/>
      <c r="P424" s="13"/>
      <c r="Q424" s="8"/>
      <c r="AN424" s="6"/>
    </row>
    <row r="425" spans="15:40">
      <c r="O425" s="8"/>
      <c r="P425" s="13"/>
      <c r="Q425" s="8"/>
      <c r="AN425" s="6"/>
    </row>
    <row r="426" spans="15:40">
      <c r="O426" s="8"/>
      <c r="P426" s="13"/>
      <c r="Q426" s="8"/>
      <c r="AN426" s="6"/>
    </row>
    <row r="427" spans="15:40">
      <c r="O427" s="8"/>
      <c r="P427" s="13"/>
      <c r="Q427" s="8"/>
      <c r="AN427" s="6"/>
    </row>
    <row r="428" spans="15:40">
      <c r="O428" s="8"/>
      <c r="P428" s="13"/>
      <c r="Q428" s="8"/>
      <c r="AN428" s="6"/>
    </row>
    <row r="429" spans="15:40">
      <c r="O429" s="8"/>
      <c r="P429" s="13"/>
      <c r="Q429" s="8"/>
      <c r="AN429" s="6"/>
    </row>
    <row r="430" spans="15:40">
      <c r="O430" s="8"/>
      <c r="P430" s="13"/>
      <c r="Q430" s="8"/>
      <c r="AN430" s="6"/>
    </row>
    <row r="431" spans="15:40">
      <c r="O431" s="8"/>
      <c r="P431" s="13"/>
      <c r="Q431" s="8"/>
      <c r="AN431" s="6"/>
    </row>
    <row r="432" spans="15:40">
      <c r="O432" s="8"/>
      <c r="P432" s="13"/>
      <c r="Q432" s="8"/>
      <c r="AN432" s="6"/>
    </row>
    <row r="433" spans="15:40">
      <c r="O433" s="8"/>
      <c r="P433" s="13"/>
      <c r="Q433" s="8"/>
      <c r="AN433" s="6"/>
    </row>
    <row r="434" spans="15:40">
      <c r="O434" s="8"/>
      <c r="P434" s="13"/>
      <c r="Q434" s="8"/>
      <c r="AN434" s="6"/>
    </row>
    <row r="435" spans="15:40">
      <c r="O435" s="8"/>
      <c r="P435" s="13"/>
      <c r="Q435" s="8"/>
      <c r="AN435" s="6"/>
    </row>
    <row r="436" spans="15:40">
      <c r="O436" s="8"/>
      <c r="P436" s="13"/>
      <c r="Q436" s="8"/>
      <c r="AN436" s="6"/>
    </row>
    <row r="437" spans="15:40">
      <c r="O437" s="8"/>
      <c r="P437" s="13"/>
      <c r="Q437" s="8"/>
      <c r="AN437" s="6"/>
    </row>
    <row r="438" spans="15:40">
      <c r="O438" s="8"/>
      <c r="P438" s="13"/>
      <c r="Q438" s="8"/>
      <c r="AN438" s="6"/>
    </row>
    <row r="439" spans="15:40">
      <c r="O439" s="8"/>
      <c r="P439" s="13"/>
      <c r="Q439" s="8"/>
      <c r="AN439" s="6"/>
    </row>
    <row r="440" spans="15:40">
      <c r="O440" s="8"/>
      <c r="P440" s="13"/>
      <c r="Q440" s="8"/>
      <c r="AN440" s="6"/>
    </row>
    <row r="441" spans="15:40">
      <c r="O441" s="8"/>
      <c r="P441" s="13"/>
      <c r="Q441" s="8"/>
      <c r="AN441" s="6"/>
    </row>
    <row r="442" spans="15:40">
      <c r="O442" s="8"/>
      <c r="P442" s="13"/>
      <c r="Q442" s="8"/>
      <c r="AN442" s="6"/>
    </row>
    <row r="443" spans="15:40">
      <c r="O443" s="8"/>
      <c r="P443" s="13"/>
      <c r="Q443" s="8"/>
      <c r="AN443" s="6"/>
    </row>
    <row r="444" spans="15:40">
      <c r="O444" s="8"/>
      <c r="P444" s="13"/>
      <c r="Q444" s="8"/>
      <c r="AN444" s="6"/>
    </row>
    <row r="445" spans="15:40">
      <c r="O445" s="8"/>
      <c r="P445" s="13"/>
      <c r="Q445" s="8"/>
      <c r="AN445" s="6"/>
    </row>
    <row r="446" spans="15:40">
      <c r="O446" s="8"/>
      <c r="P446" s="13"/>
      <c r="Q446" s="8"/>
      <c r="AN446" s="6"/>
    </row>
    <row r="447" spans="15:40">
      <c r="O447" s="8"/>
      <c r="P447" s="13"/>
      <c r="Q447" s="8"/>
      <c r="AN447" s="6"/>
    </row>
    <row r="448" spans="15:40">
      <c r="O448" s="8"/>
      <c r="P448" s="13"/>
      <c r="Q448" s="8"/>
      <c r="AN448" s="6"/>
    </row>
    <row r="449" spans="15:40">
      <c r="O449" s="8"/>
      <c r="P449" s="13"/>
      <c r="Q449" s="8"/>
      <c r="AN449" s="6"/>
    </row>
    <row r="450" spans="15:40">
      <c r="O450" s="8"/>
      <c r="P450" s="13"/>
      <c r="Q450" s="8"/>
      <c r="AN450" s="6"/>
    </row>
    <row r="451" spans="15:40">
      <c r="O451" s="8"/>
      <c r="P451" s="13"/>
      <c r="Q451" s="8"/>
      <c r="AN451" s="6"/>
    </row>
    <row r="452" spans="15:40">
      <c r="O452" s="8"/>
      <c r="P452" s="13"/>
      <c r="Q452" s="8"/>
      <c r="AN452" s="6"/>
    </row>
    <row r="453" spans="15:40">
      <c r="O453" s="8"/>
      <c r="P453" s="13"/>
      <c r="Q453" s="8"/>
      <c r="AN453" s="6"/>
    </row>
    <row r="454" spans="15:40">
      <c r="O454" s="8"/>
      <c r="P454" s="13"/>
      <c r="Q454" s="8"/>
      <c r="AN454" s="6"/>
    </row>
    <row r="455" spans="15:40">
      <c r="O455" s="8"/>
      <c r="P455" s="13"/>
      <c r="Q455" s="8"/>
      <c r="AN455" s="6"/>
    </row>
    <row r="456" spans="15:40">
      <c r="O456" s="8"/>
      <c r="P456" s="13"/>
      <c r="Q456" s="8"/>
      <c r="AN456" s="6"/>
    </row>
    <row r="457" spans="15:40">
      <c r="O457" s="8"/>
      <c r="P457" s="13"/>
      <c r="Q457" s="8"/>
      <c r="AN457" s="6"/>
    </row>
    <row r="458" spans="15:40">
      <c r="O458" s="8"/>
      <c r="P458" s="13"/>
      <c r="Q458" s="8"/>
      <c r="AN458" s="6"/>
    </row>
    <row r="459" spans="15:40">
      <c r="O459" s="8"/>
      <c r="P459" s="13"/>
      <c r="Q459" s="8"/>
      <c r="AN459" s="6"/>
    </row>
    <row r="460" spans="15:40">
      <c r="O460" s="8"/>
      <c r="P460" s="13"/>
      <c r="Q460" s="8"/>
      <c r="AN460" s="6"/>
    </row>
    <row r="461" spans="15:40">
      <c r="O461" s="8"/>
      <c r="P461" s="13"/>
      <c r="Q461" s="8"/>
      <c r="AN461" s="6"/>
    </row>
    <row r="462" spans="15:40">
      <c r="O462" s="8"/>
      <c r="P462" s="13"/>
      <c r="Q462" s="8"/>
      <c r="AN462" s="6"/>
    </row>
    <row r="463" spans="15:40">
      <c r="O463" s="8"/>
      <c r="P463" s="13"/>
      <c r="Q463" s="8"/>
      <c r="AN463" s="6"/>
    </row>
    <row r="464" spans="15:40">
      <c r="O464" s="8"/>
      <c r="P464" s="13"/>
      <c r="Q464" s="8"/>
      <c r="AN464" s="6"/>
    </row>
    <row r="465" spans="15:40">
      <c r="O465" s="8"/>
      <c r="P465" s="13"/>
      <c r="Q465" s="8"/>
      <c r="AN465" s="6"/>
    </row>
    <row r="466" spans="15:40">
      <c r="O466" s="8"/>
      <c r="P466" s="13"/>
      <c r="Q466" s="8"/>
      <c r="AN466" s="6"/>
    </row>
    <row r="467" spans="15:40">
      <c r="O467" s="8"/>
      <c r="P467" s="13"/>
      <c r="Q467" s="8"/>
      <c r="AN467" s="6"/>
    </row>
    <row r="468" spans="15:40">
      <c r="O468" s="8"/>
      <c r="P468" s="13"/>
      <c r="Q468" s="8"/>
      <c r="AN468" s="6"/>
    </row>
    <row r="469" spans="15:40">
      <c r="O469" s="8"/>
      <c r="P469" s="13"/>
      <c r="Q469" s="8"/>
      <c r="AN469" s="6"/>
    </row>
    <row r="470" spans="15:40">
      <c r="O470" s="8"/>
      <c r="P470" s="13"/>
      <c r="Q470" s="8"/>
      <c r="AN470" s="6"/>
    </row>
    <row r="471" spans="15:40">
      <c r="O471" s="8"/>
      <c r="P471" s="13"/>
      <c r="Q471" s="8"/>
      <c r="AN471" s="6"/>
    </row>
    <row r="472" spans="15:40">
      <c r="O472" s="8"/>
      <c r="P472" s="13"/>
      <c r="Q472" s="8"/>
      <c r="AN472" s="6"/>
    </row>
    <row r="473" spans="15:40">
      <c r="O473" s="8"/>
      <c r="P473" s="13"/>
      <c r="Q473" s="8"/>
      <c r="AN473" s="6"/>
    </row>
    <row r="474" spans="15:40">
      <c r="O474" s="8"/>
      <c r="P474" s="13"/>
      <c r="Q474" s="8"/>
      <c r="AN474" s="6"/>
    </row>
    <row r="475" spans="15:40">
      <c r="O475" s="8"/>
      <c r="P475" s="13"/>
      <c r="Q475" s="8"/>
      <c r="AN475" s="6"/>
    </row>
    <row r="476" spans="15:40">
      <c r="O476" s="8"/>
      <c r="P476" s="13"/>
      <c r="Q476" s="8"/>
      <c r="AN476" s="6"/>
    </row>
    <row r="477" spans="15:40">
      <c r="O477" s="8"/>
      <c r="P477" s="13"/>
      <c r="Q477" s="8"/>
      <c r="AN477" s="6"/>
    </row>
    <row r="478" spans="15:40">
      <c r="O478" s="8"/>
      <c r="P478" s="13"/>
      <c r="Q478" s="8"/>
      <c r="AN478" s="6"/>
    </row>
    <row r="479" spans="15:40">
      <c r="O479" s="8"/>
      <c r="P479" s="13"/>
      <c r="Q479" s="8"/>
      <c r="AN479" s="6"/>
    </row>
    <row r="480" spans="15:40">
      <c r="O480" s="8"/>
      <c r="P480" s="13"/>
      <c r="Q480" s="8"/>
      <c r="AN480" s="6"/>
    </row>
    <row r="481" spans="15:40">
      <c r="O481" s="8"/>
      <c r="P481" s="13"/>
      <c r="Q481" s="8"/>
      <c r="AN481" s="6"/>
    </row>
    <row r="482" spans="15:40">
      <c r="O482" s="8"/>
      <c r="P482" s="13"/>
      <c r="Q482" s="8"/>
      <c r="AN482" s="6"/>
    </row>
    <row r="483" spans="15:40">
      <c r="O483" s="8"/>
      <c r="P483" s="13"/>
      <c r="Q483" s="8"/>
      <c r="AN483" s="6"/>
    </row>
    <row r="484" spans="15:40">
      <c r="O484" s="8"/>
      <c r="P484" s="13"/>
      <c r="Q484" s="8"/>
      <c r="AN484" s="6"/>
    </row>
    <row r="485" spans="15:40">
      <c r="O485" s="8"/>
      <c r="P485" s="13"/>
      <c r="Q485" s="8"/>
      <c r="AN485" s="6"/>
    </row>
    <row r="486" spans="15:40">
      <c r="O486" s="8"/>
      <c r="P486" s="13"/>
      <c r="Q486" s="8"/>
      <c r="AN486" s="6"/>
    </row>
    <row r="487" spans="15:40">
      <c r="O487" s="8"/>
      <c r="P487" s="13"/>
      <c r="Q487" s="8"/>
      <c r="AN487" s="6"/>
    </row>
    <row r="488" spans="15:40">
      <c r="O488" s="8"/>
      <c r="P488" s="13"/>
      <c r="Q488" s="8"/>
      <c r="AN488" s="6"/>
    </row>
    <row r="489" spans="15:40">
      <c r="O489" s="8"/>
      <c r="P489" s="13"/>
      <c r="Q489" s="8"/>
      <c r="AN489" s="6"/>
    </row>
    <row r="490" spans="15:40">
      <c r="O490" s="8"/>
      <c r="P490" s="13"/>
      <c r="Q490" s="8"/>
      <c r="AN490" s="6"/>
    </row>
    <row r="491" spans="15:40">
      <c r="O491" s="8"/>
      <c r="P491" s="13"/>
      <c r="Q491" s="8"/>
      <c r="AN491" s="6"/>
    </row>
    <row r="492" spans="15:40">
      <c r="O492" s="8"/>
      <c r="P492" s="13"/>
      <c r="Q492" s="8"/>
      <c r="AN492" s="6"/>
    </row>
    <row r="493" spans="15:40">
      <c r="O493" s="8"/>
      <c r="P493" s="13"/>
      <c r="Q493" s="8"/>
      <c r="AN493" s="6"/>
    </row>
    <row r="494" spans="15:40">
      <c r="O494" s="8"/>
      <c r="P494" s="13"/>
      <c r="Q494" s="8"/>
      <c r="AN494" s="6"/>
    </row>
    <row r="495" spans="15:40">
      <c r="O495" s="8"/>
      <c r="P495" s="13"/>
      <c r="Q495" s="8"/>
      <c r="AN495" s="6"/>
    </row>
    <row r="496" spans="15:40">
      <c r="O496" s="8"/>
      <c r="P496" s="13"/>
      <c r="Q496" s="8"/>
      <c r="AN496" s="6"/>
    </row>
    <row r="497" spans="5:40">
      <c r="O497" s="8"/>
      <c r="P497" s="13"/>
      <c r="Q497" s="8"/>
      <c r="AN497" s="6"/>
    </row>
    <row r="498" spans="5:40">
      <c r="O498" s="8"/>
      <c r="P498" s="13"/>
      <c r="Q498" s="8"/>
      <c r="AN498" s="6"/>
    </row>
    <row r="499" spans="5:40">
      <c r="E499" s="331" t="s">
        <v>1376</v>
      </c>
      <c r="O499" s="8"/>
      <c r="P499" s="13"/>
      <c r="Q499" s="8"/>
      <c r="AN499" s="6"/>
    </row>
    <row r="500" spans="5:40">
      <c r="O500" s="8"/>
      <c r="P500" s="13"/>
      <c r="Q500" s="8"/>
      <c r="AN500" s="6"/>
    </row>
    <row r="501" spans="5:40">
      <c r="O501" s="8"/>
      <c r="P501" s="13"/>
      <c r="Q501" s="8"/>
      <c r="AN501" s="6"/>
    </row>
    <row r="502" spans="5:40">
      <c r="O502" s="8"/>
      <c r="P502" s="13"/>
      <c r="Q502" s="8"/>
      <c r="AN502" s="6"/>
    </row>
    <row r="503" spans="5:40">
      <c r="O503" s="8"/>
      <c r="P503" s="13"/>
      <c r="Q503" s="8"/>
      <c r="AN503" s="6"/>
    </row>
    <row r="504" spans="5:40">
      <c r="O504" s="8"/>
      <c r="P504" s="13"/>
      <c r="Q504" s="8"/>
      <c r="AN504" s="6"/>
    </row>
    <row r="505" spans="5:40">
      <c r="O505" s="8"/>
      <c r="P505" s="13"/>
      <c r="Q505" s="8"/>
      <c r="AN505" s="6"/>
    </row>
    <row r="506" spans="5:40">
      <c r="O506" s="8"/>
      <c r="P506" s="13"/>
      <c r="Q506" s="8"/>
      <c r="AN506" s="6"/>
    </row>
    <row r="507" spans="5:40">
      <c r="O507" s="8"/>
      <c r="P507" s="13"/>
      <c r="Q507" s="8"/>
      <c r="AN507" s="6"/>
    </row>
    <row r="508" spans="5:40">
      <c r="O508" s="8"/>
      <c r="P508" s="13"/>
      <c r="Q508" s="8"/>
      <c r="AN508" s="6"/>
    </row>
    <row r="509" spans="5:40">
      <c r="O509" s="8"/>
      <c r="P509" s="13"/>
      <c r="Q509" s="8"/>
      <c r="AN509" s="6"/>
    </row>
    <row r="510" spans="5:40">
      <c r="O510" s="8"/>
      <c r="P510" s="13"/>
      <c r="Q510" s="8"/>
      <c r="AN510" s="6"/>
    </row>
    <row r="511" spans="5:40">
      <c r="O511" s="8"/>
      <c r="P511" s="13"/>
      <c r="Q511" s="8"/>
      <c r="AN511" s="6"/>
    </row>
    <row r="512" spans="5:40">
      <c r="O512" s="8"/>
      <c r="P512" s="13"/>
      <c r="Q512" s="8"/>
      <c r="AN512" s="6"/>
    </row>
    <row r="513" spans="15:40">
      <c r="O513" s="8"/>
      <c r="P513" s="13"/>
      <c r="Q513" s="8"/>
      <c r="AN513" s="6"/>
    </row>
    <row r="514" spans="15:40">
      <c r="O514" s="8"/>
      <c r="P514" s="13"/>
      <c r="Q514" s="8"/>
      <c r="AN514" s="6"/>
    </row>
    <row r="515" spans="15:40">
      <c r="O515" s="8"/>
      <c r="P515" s="13"/>
      <c r="Q515" s="8"/>
      <c r="AN515" s="6"/>
    </row>
    <row r="516" spans="15:40">
      <c r="O516" s="8"/>
      <c r="P516" s="13"/>
      <c r="Q516" s="8"/>
      <c r="AN516" s="6"/>
    </row>
    <row r="517" spans="15:40">
      <c r="O517" s="8"/>
      <c r="P517" s="13"/>
      <c r="Q517" s="8"/>
      <c r="AN517" s="6"/>
    </row>
    <row r="518" spans="15:40">
      <c r="O518" s="8"/>
      <c r="P518" s="13"/>
      <c r="Q518" s="8"/>
      <c r="AN518" s="6"/>
    </row>
    <row r="519" spans="15:40">
      <c r="O519" s="8"/>
      <c r="P519" s="13"/>
      <c r="Q519" s="8"/>
      <c r="AN519" s="6"/>
    </row>
    <row r="520" spans="15:40">
      <c r="O520" s="8"/>
      <c r="P520" s="13"/>
      <c r="Q520" s="8"/>
      <c r="AN520" s="6"/>
    </row>
    <row r="521" spans="15:40">
      <c r="O521" s="8"/>
      <c r="P521" s="13"/>
      <c r="Q521" s="8"/>
      <c r="AN521" s="6"/>
    </row>
    <row r="522" spans="15:40">
      <c r="O522" s="8"/>
      <c r="P522" s="13"/>
      <c r="Q522" s="8"/>
      <c r="AN522" s="6"/>
    </row>
    <row r="523" spans="15:40">
      <c r="O523" s="8"/>
      <c r="P523" s="13"/>
      <c r="Q523" s="8"/>
      <c r="AN523" s="6"/>
    </row>
    <row r="524" spans="15:40">
      <c r="O524" s="8"/>
      <c r="P524" s="13"/>
      <c r="Q524" s="8"/>
      <c r="AN524" s="6"/>
    </row>
    <row r="525" spans="15:40">
      <c r="O525" s="8"/>
      <c r="P525" s="13"/>
      <c r="Q525" s="8"/>
      <c r="AN525" s="6"/>
    </row>
    <row r="526" spans="15:40">
      <c r="O526" s="8"/>
      <c r="P526" s="13"/>
      <c r="Q526" s="8"/>
      <c r="AN526" s="6"/>
    </row>
    <row r="527" spans="15:40">
      <c r="O527" s="8"/>
      <c r="P527" s="13"/>
      <c r="Q527" s="8"/>
      <c r="AN527" s="6"/>
    </row>
    <row r="528" spans="15:40">
      <c r="O528" s="8"/>
      <c r="P528" s="13"/>
      <c r="Q528" s="8"/>
      <c r="AN528" s="6"/>
    </row>
    <row r="529" spans="15:40">
      <c r="O529" s="8"/>
      <c r="P529" s="13"/>
      <c r="Q529" s="8"/>
      <c r="AN529" s="6"/>
    </row>
    <row r="530" spans="15:40">
      <c r="O530" s="8"/>
      <c r="P530" s="13"/>
      <c r="Q530" s="8"/>
      <c r="AN530" s="6"/>
    </row>
    <row r="531" spans="15:40">
      <c r="O531" s="8"/>
      <c r="P531" s="13"/>
      <c r="Q531" s="8"/>
      <c r="AN531" s="6"/>
    </row>
    <row r="532" spans="15:40">
      <c r="O532" s="8"/>
      <c r="P532" s="13"/>
      <c r="Q532" s="8"/>
      <c r="AN532" s="6"/>
    </row>
    <row r="533" spans="15:40">
      <c r="O533" s="8"/>
      <c r="P533" s="13"/>
      <c r="Q533" s="8"/>
      <c r="AN533" s="6"/>
    </row>
    <row r="534" spans="15:40">
      <c r="O534" s="8"/>
      <c r="P534" s="13"/>
      <c r="Q534" s="8"/>
      <c r="AN534" s="6"/>
    </row>
    <row r="535" spans="15:40">
      <c r="O535" s="8"/>
      <c r="P535" s="13"/>
      <c r="Q535" s="8"/>
      <c r="AN535" s="6"/>
    </row>
    <row r="536" spans="15:40">
      <c r="O536" s="8"/>
      <c r="P536" s="13"/>
      <c r="Q536" s="8"/>
      <c r="AN536" s="6"/>
    </row>
    <row r="537" spans="15:40">
      <c r="O537" s="8"/>
      <c r="P537" s="13"/>
      <c r="Q537" s="8"/>
      <c r="AN537" s="6"/>
    </row>
    <row r="538" spans="15:40">
      <c r="O538" s="8"/>
      <c r="P538" s="13"/>
      <c r="Q538" s="8"/>
      <c r="AN538" s="6"/>
    </row>
    <row r="539" spans="15:40">
      <c r="O539" s="8"/>
      <c r="P539" s="13"/>
      <c r="Q539" s="8"/>
      <c r="AN539" s="6"/>
    </row>
    <row r="540" spans="15:40">
      <c r="O540" s="8"/>
      <c r="P540" s="13"/>
      <c r="Q540" s="8"/>
      <c r="AN540" s="6"/>
    </row>
    <row r="541" spans="15:40">
      <c r="O541" s="8"/>
      <c r="P541" s="13"/>
      <c r="Q541" s="8"/>
      <c r="AN541" s="6"/>
    </row>
    <row r="542" spans="15:40">
      <c r="O542" s="8"/>
      <c r="P542" s="13"/>
      <c r="Q542" s="8"/>
      <c r="AN542" s="6"/>
    </row>
    <row r="543" spans="15:40">
      <c r="O543" s="8"/>
      <c r="P543" s="13"/>
      <c r="Q543" s="8"/>
      <c r="AN543" s="6"/>
    </row>
    <row r="544" spans="15:40">
      <c r="O544" s="8"/>
      <c r="P544" s="13"/>
      <c r="Q544" s="8"/>
      <c r="AN544" s="6"/>
    </row>
    <row r="545" spans="15:40">
      <c r="O545" s="8"/>
      <c r="P545" s="13"/>
      <c r="Q545" s="8"/>
      <c r="AN545" s="6"/>
    </row>
    <row r="546" spans="15:40">
      <c r="O546" s="8"/>
      <c r="P546" s="13"/>
      <c r="Q546" s="8"/>
      <c r="AN546" s="6"/>
    </row>
    <row r="547" spans="15:40">
      <c r="O547" s="8"/>
      <c r="P547" s="13"/>
      <c r="Q547" s="8"/>
      <c r="AN547" s="6"/>
    </row>
    <row r="548" spans="15:40">
      <c r="O548" s="8"/>
      <c r="P548" s="13"/>
      <c r="Q548" s="8"/>
      <c r="AN548" s="6"/>
    </row>
    <row r="549" spans="15:40">
      <c r="O549" s="8"/>
      <c r="P549" s="13"/>
      <c r="Q549" s="8"/>
      <c r="AN549" s="6"/>
    </row>
    <row r="550" spans="15:40">
      <c r="O550" s="8"/>
      <c r="P550" s="13"/>
      <c r="Q550" s="8"/>
      <c r="AN550" s="6"/>
    </row>
    <row r="551" spans="15:40">
      <c r="O551" s="8"/>
      <c r="P551" s="13"/>
      <c r="Q551" s="8"/>
      <c r="AN551" s="6"/>
    </row>
    <row r="552" spans="15:40">
      <c r="O552" s="8"/>
      <c r="P552" s="13"/>
      <c r="Q552" s="8"/>
      <c r="AN552" s="6"/>
    </row>
    <row r="553" spans="15:40">
      <c r="O553" s="8"/>
      <c r="P553" s="13"/>
      <c r="Q553" s="8"/>
      <c r="AN553" s="6"/>
    </row>
    <row r="554" spans="15:40">
      <c r="O554" s="8"/>
      <c r="P554" s="13"/>
      <c r="Q554" s="8"/>
      <c r="AN554" s="6"/>
    </row>
    <row r="555" spans="15:40">
      <c r="O555" s="8"/>
      <c r="P555" s="13"/>
      <c r="Q555" s="8"/>
      <c r="AN555" s="6"/>
    </row>
    <row r="556" spans="15:40">
      <c r="O556" s="8"/>
      <c r="P556" s="13"/>
      <c r="Q556" s="8"/>
      <c r="AN556" s="6"/>
    </row>
    <row r="557" spans="15:40">
      <c r="O557" s="8"/>
      <c r="P557" s="13"/>
      <c r="Q557" s="8"/>
      <c r="AN557" s="6"/>
    </row>
    <row r="558" spans="15:40">
      <c r="O558" s="8"/>
      <c r="P558" s="13"/>
      <c r="Q558" s="8"/>
      <c r="AN558" s="6"/>
    </row>
    <row r="559" spans="15:40">
      <c r="O559" s="8"/>
      <c r="P559" s="13"/>
      <c r="Q559" s="8"/>
      <c r="AN559" s="6"/>
    </row>
    <row r="560" spans="15:40">
      <c r="O560" s="8"/>
      <c r="P560" s="13"/>
      <c r="Q560" s="8"/>
      <c r="AN560" s="6"/>
    </row>
    <row r="561" spans="15:40">
      <c r="O561" s="8"/>
      <c r="P561" s="13"/>
      <c r="Q561" s="8"/>
      <c r="AN561" s="6"/>
    </row>
    <row r="562" spans="15:40">
      <c r="O562" s="8"/>
      <c r="P562" s="13"/>
      <c r="Q562" s="8"/>
      <c r="AN562" s="6"/>
    </row>
    <row r="563" spans="15:40">
      <c r="O563" s="8"/>
      <c r="P563" s="13"/>
      <c r="Q563" s="8"/>
      <c r="AN563" s="6"/>
    </row>
    <row r="564" spans="15:40">
      <c r="O564" s="8"/>
      <c r="P564" s="13"/>
      <c r="Q564" s="8"/>
      <c r="AN564" s="6"/>
    </row>
    <row r="565" spans="15:40">
      <c r="O565" s="8"/>
      <c r="P565" s="13"/>
      <c r="Q565" s="8"/>
      <c r="AN565" s="6"/>
    </row>
    <row r="566" spans="15:40">
      <c r="O566" s="8"/>
      <c r="P566" s="13"/>
      <c r="Q566" s="8"/>
      <c r="AN566" s="6"/>
    </row>
    <row r="567" spans="15:40">
      <c r="O567" s="8"/>
      <c r="P567" s="13"/>
      <c r="Q567" s="8"/>
      <c r="AN567" s="6"/>
    </row>
    <row r="568" spans="15:40">
      <c r="O568" s="8"/>
      <c r="P568" s="13"/>
      <c r="Q568" s="8"/>
      <c r="AN568" s="6"/>
    </row>
    <row r="569" spans="15:40">
      <c r="O569" s="8"/>
      <c r="P569" s="13"/>
      <c r="Q569" s="8"/>
      <c r="AN569" s="6"/>
    </row>
    <row r="570" spans="15:40">
      <c r="O570" s="8"/>
      <c r="P570" s="13"/>
      <c r="Q570" s="8"/>
      <c r="AN570" s="6"/>
    </row>
    <row r="571" spans="15:40">
      <c r="O571" s="8"/>
      <c r="P571" s="13"/>
      <c r="Q571" s="8"/>
      <c r="AN571" s="6"/>
    </row>
    <row r="572" spans="15:40">
      <c r="O572" s="8"/>
      <c r="P572" s="13"/>
      <c r="Q572" s="8"/>
      <c r="AN572" s="6"/>
    </row>
    <row r="573" spans="15:40">
      <c r="O573" s="8"/>
      <c r="P573" s="13"/>
      <c r="Q573" s="8"/>
      <c r="AN573" s="6"/>
    </row>
    <row r="574" spans="15:40">
      <c r="O574" s="8"/>
      <c r="P574" s="13"/>
      <c r="Q574" s="8"/>
      <c r="AN574" s="6"/>
    </row>
    <row r="576" spans="15:40">
      <c r="O576" s="8"/>
      <c r="P576" s="13"/>
      <c r="Q576" s="8"/>
      <c r="AN576" s="6"/>
    </row>
    <row r="577" spans="15:40">
      <c r="O577" s="8"/>
      <c r="P577" s="13"/>
      <c r="Q577" s="8"/>
      <c r="AN577" s="6"/>
    </row>
    <row r="578" spans="15:40">
      <c r="O578" s="8"/>
      <c r="P578" s="13"/>
      <c r="Q578" s="8"/>
      <c r="AN578" s="6"/>
    </row>
    <row r="579" spans="15:40">
      <c r="O579" s="8"/>
      <c r="P579" s="13"/>
      <c r="Q579" s="8"/>
      <c r="AN579" s="6"/>
    </row>
    <row r="580" spans="15:40">
      <c r="O580" s="8"/>
      <c r="P580" s="13"/>
      <c r="Q580" s="8"/>
      <c r="AN580" s="6"/>
    </row>
    <row r="581" spans="15:40">
      <c r="O581" s="8"/>
      <c r="P581" s="13"/>
      <c r="Q581" s="8"/>
      <c r="AN581" s="6"/>
    </row>
    <row r="582" spans="15:40">
      <c r="O582" s="8"/>
      <c r="P582" s="13"/>
      <c r="Q582" s="8"/>
      <c r="AN582" s="6"/>
    </row>
    <row r="583" spans="15:40">
      <c r="O583" s="8"/>
      <c r="P583" s="13"/>
      <c r="Q583" s="8"/>
      <c r="AN583" s="6"/>
    </row>
    <row r="584" spans="15:40">
      <c r="O584" s="8"/>
      <c r="P584" s="13"/>
      <c r="Q584" s="8"/>
      <c r="AN584" s="6"/>
    </row>
    <row r="585" spans="15:40">
      <c r="O585" s="8"/>
      <c r="P585" s="13"/>
      <c r="Q585" s="8"/>
      <c r="AN585" s="6"/>
    </row>
    <row r="586" spans="15:40">
      <c r="O586" s="8"/>
      <c r="P586" s="13"/>
      <c r="Q586" s="8"/>
      <c r="AN586" s="6"/>
    </row>
    <row r="587" spans="15:40">
      <c r="O587" s="8"/>
      <c r="P587" s="13"/>
      <c r="Q587" s="8"/>
      <c r="AN587" s="6"/>
    </row>
    <row r="588" spans="15:40">
      <c r="O588" s="8"/>
      <c r="P588" s="13"/>
      <c r="Q588" s="8"/>
      <c r="AN588" s="6"/>
    </row>
    <row r="589" spans="15:40">
      <c r="O589" s="8"/>
      <c r="P589" s="13"/>
      <c r="Q589" s="8"/>
      <c r="AN589" s="6"/>
    </row>
    <row r="590" spans="15:40">
      <c r="O590" s="8"/>
      <c r="P590" s="13"/>
      <c r="Q590" s="8"/>
      <c r="AN590" s="6"/>
    </row>
    <row r="591" spans="15:40">
      <c r="O591" s="8"/>
      <c r="P591" s="13"/>
      <c r="Q591" s="8"/>
      <c r="AN591" s="6"/>
    </row>
    <row r="592" spans="15:40">
      <c r="O592" s="8"/>
      <c r="P592" s="13"/>
      <c r="Q592" s="8"/>
      <c r="AN592" s="6"/>
    </row>
    <row r="593" spans="15:40">
      <c r="O593" s="8"/>
      <c r="P593" s="13"/>
      <c r="Q593" s="8"/>
      <c r="AN593" s="6"/>
    </row>
    <row r="594" spans="15:40">
      <c r="O594" s="8"/>
      <c r="P594" s="13"/>
      <c r="Q594" s="8"/>
      <c r="AN594" s="6"/>
    </row>
    <row r="595" spans="15:40">
      <c r="O595" s="8"/>
      <c r="P595" s="13"/>
      <c r="Q595" s="8"/>
      <c r="AN595" s="6"/>
    </row>
    <row r="596" spans="15:40">
      <c r="O596" s="8"/>
      <c r="P596" s="13"/>
      <c r="Q596" s="8"/>
      <c r="AN596" s="6"/>
    </row>
    <row r="597" spans="15:40">
      <c r="O597" s="8"/>
      <c r="P597" s="13"/>
      <c r="Q597" s="8"/>
      <c r="AN597" s="6"/>
    </row>
    <row r="598" spans="15:40">
      <c r="O598" s="8"/>
      <c r="P598" s="13"/>
      <c r="Q598" s="8"/>
      <c r="AN598" s="6"/>
    </row>
    <row r="599" spans="15:40">
      <c r="O599" s="8"/>
      <c r="P599" s="13"/>
      <c r="Q599" s="8"/>
      <c r="AN599" s="6"/>
    </row>
    <row r="600" spans="15:40">
      <c r="O600" s="8"/>
      <c r="P600" s="13"/>
      <c r="Q600" s="8"/>
      <c r="AN600" s="6"/>
    </row>
    <row r="601" spans="15:40">
      <c r="O601" s="8"/>
      <c r="P601" s="13"/>
      <c r="Q601" s="8"/>
      <c r="AN601" s="6"/>
    </row>
    <row r="602" spans="15:40">
      <c r="O602" s="8"/>
      <c r="P602" s="13"/>
      <c r="Q602" s="8"/>
      <c r="AN602" s="6"/>
    </row>
    <row r="603" spans="15:40">
      <c r="O603" s="8"/>
      <c r="P603" s="13"/>
      <c r="Q603" s="8"/>
      <c r="AN603" s="6"/>
    </row>
    <row r="604" spans="15:40">
      <c r="O604" s="8"/>
      <c r="P604" s="13"/>
      <c r="Q604" s="8"/>
      <c r="AN604" s="6"/>
    </row>
    <row r="605" spans="15:40">
      <c r="O605" s="8"/>
      <c r="P605" s="13"/>
      <c r="Q605" s="8"/>
      <c r="AN605" s="6"/>
    </row>
    <row r="606" spans="15:40">
      <c r="O606" s="8"/>
      <c r="P606" s="13"/>
      <c r="Q606" s="8"/>
      <c r="AN606" s="6"/>
    </row>
    <row r="607" spans="15:40">
      <c r="O607" s="8"/>
      <c r="P607" s="13"/>
      <c r="Q607" s="8"/>
      <c r="AN607" s="6"/>
    </row>
    <row r="608" spans="15:40">
      <c r="O608" s="8"/>
      <c r="P608" s="13"/>
      <c r="Q608" s="8"/>
      <c r="AN608" s="6"/>
    </row>
    <row r="609" spans="15:40">
      <c r="O609" s="8"/>
      <c r="P609" s="13"/>
      <c r="Q609" s="8"/>
      <c r="AN609" s="6"/>
    </row>
    <row r="610" spans="15:40">
      <c r="O610" s="8"/>
      <c r="P610" s="13"/>
      <c r="Q610" s="8"/>
      <c r="AN610" s="6"/>
    </row>
    <row r="611" spans="15:40">
      <c r="O611" s="8"/>
      <c r="P611" s="13"/>
      <c r="Q611" s="8"/>
      <c r="AN611" s="6"/>
    </row>
    <row r="612" spans="15:40">
      <c r="O612" s="8"/>
      <c r="P612" s="13"/>
      <c r="Q612" s="8"/>
      <c r="AN612" s="6"/>
    </row>
    <row r="613" spans="15:40">
      <c r="O613" s="8"/>
      <c r="P613" s="13"/>
      <c r="Q613" s="8"/>
      <c r="AN613" s="6"/>
    </row>
    <row r="614" spans="15:40">
      <c r="O614" s="8"/>
      <c r="P614" s="13"/>
      <c r="Q614" s="8"/>
      <c r="AN614" s="6"/>
    </row>
    <row r="615" spans="15:40">
      <c r="O615" s="8"/>
      <c r="P615" s="13"/>
      <c r="Q615" s="8"/>
      <c r="AN615" s="6"/>
    </row>
    <row r="616" spans="15:40">
      <c r="O616" s="8"/>
      <c r="P616" s="13"/>
      <c r="Q616" s="8"/>
      <c r="AN616" s="6"/>
    </row>
    <row r="617" spans="15:40">
      <c r="O617" s="8"/>
      <c r="P617" s="13"/>
      <c r="Q617" s="8"/>
      <c r="AN617" s="6"/>
    </row>
    <row r="618" spans="15:40">
      <c r="O618" s="8"/>
      <c r="P618" s="13"/>
      <c r="Q618" s="8"/>
      <c r="AN618" s="6"/>
    </row>
    <row r="619" spans="15:40">
      <c r="O619" s="8"/>
      <c r="P619" s="13"/>
      <c r="Q619" s="8"/>
      <c r="AN619" s="6"/>
    </row>
    <row r="620" spans="15:40">
      <c r="O620" s="8"/>
      <c r="P620" s="13"/>
      <c r="Q620" s="8"/>
      <c r="AN620" s="6"/>
    </row>
    <row r="621" spans="15:40">
      <c r="O621" s="8"/>
      <c r="P621" s="13"/>
      <c r="Q621" s="8"/>
      <c r="AN621" s="6"/>
    </row>
    <row r="622" spans="15:40">
      <c r="O622" s="8"/>
      <c r="P622" s="13"/>
      <c r="Q622" s="8"/>
      <c r="AN622" s="6"/>
    </row>
    <row r="623" spans="15:40">
      <c r="O623" s="8"/>
      <c r="P623" s="13"/>
      <c r="Q623" s="8"/>
      <c r="AN623" s="6"/>
    </row>
    <row r="624" spans="15:40">
      <c r="O624" s="8"/>
      <c r="P624" s="13"/>
      <c r="Q624" s="8"/>
      <c r="AN624" s="6"/>
    </row>
    <row r="625" spans="15:40">
      <c r="O625" s="8"/>
      <c r="P625" s="13"/>
      <c r="Q625" s="8"/>
      <c r="AN625" s="6"/>
    </row>
    <row r="626" spans="15:40">
      <c r="O626" s="8"/>
      <c r="P626" s="13"/>
      <c r="Q626" s="8"/>
      <c r="AN626" s="6"/>
    </row>
    <row r="627" spans="15:40">
      <c r="O627" s="8"/>
      <c r="P627" s="13"/>
      <c r="Q627" s="8"/>
      <c r="AN627" s="6"/>
    </row>
    <row r="628" spans="15:40">
      <c r="O628" s="8"/>
      <c r="P628" s="13"/>
      <c r="Q628" s="8"/>
      <c r="AN628" s="6"/>
    </row>
    <row r="629" spans="15:40">
      <c r="O629" s="8"/>
      <c r="P629" s="13"/>
      <c r="Q629" s="8"/>
      <c r="AN629" s="6"/>
    </row>
    <row r="630" spans="15:40">
      <c r="O630" s="8"/>
      <c r="P630" s="13"/>
      <c r="Q630" s="8"/>
      <c r="AN630" s="6"/>
    </row>
    <row r="631" spans="15:40">
      <c r="O631" s="8"/>
      <c r="P631" s="13"/>
      <c r="Q631" s="8"/>
      <c r="AN631" s="6"/>
    </row>
    <row r="632" spans="15:40">
      <c r="O632" s="8"/>
      <c r="P632" s="13"/>
      <c r="Q632" s="8"/>
      <c r="AN632" s="6"/>
    </row>
    <row r="633" spans="15:40">
      <c r="O633" s="8"/>
      <c r="P633" s="13"/>
      <c r="Q633" s="8"/>
      <c r="AN633" s="6"/>
    </row>
    <row r="634" spans="15:40">
      <c r="O634" s="8"/>
      <c r="P634" s="13"/>
      <c r="Q634" s="8"/>
      <c r="AN634" s="6"/>
    </row>
    <row r="635" spans="15:40">
      <c r="O635" s="8"/>
      <c r="P635" s="13"/>
      <c r="Q635" s="8"/>
      <c r="AN635" s="6"/>
    </row>
    <row r="636" spans="15:40">
      <c r="O636" s="8"/>
      <c r="P636" s="13"/>
      <c r="Q636" s="8"/>
      <c r="AN636" s="6"/>
    </row>
    <row r="637" spans="15:40">
      <c r="O637" s="8"/>
      <c r="P637" s="13"/>
      <c r="Q637" s="8"/>
      <c r="AN637" s="6"/>
    </row>
    <row r="638" spans="15:40">
      <c r="O638" s="8"/>
      <c r="P638" s="13"/>
      <c r="Q638" s="8"/>
      <c r="AN638" s="6"/>
    </row>
    <row r="639" spans="15:40">
      <c r="O639" s="8"/>
      <c r="P639" s="13"/>
      <c r="Q639" s="8"/>
      <c r="AN639" s="6"/>
    </row>
    <row r="640" spans="15:40">
      <c r="O640" s="8"/>
      <c r="P640" s="13"/>
      <c r="Q640" s="8"/>
      <c r="AN640" s="6"/>
    </row>
    <row r="641" spans="15:40">
      <c r="O641" s="8"/>
      <c r="P641" s="13"/>
      <c r="Q641" s="8"/>
      <c r="AN641" s="6"/>
    </row>
    <row r="642" spans="15:40">
      <c r="O642" s="8"/>
      <c r="P642" s="13"/>
      <c r="Q642" s="8"/>
      <c r="AN642" s="6"/>
    </row>
    <row r="643" spans="15:40">
      <c r="O643" s="8"/>
      <c r="P643" s="13"/>
      <c r="Q643" s="8"/>
      <c r="AN643" s="6"/>
    </row>
    <row r="644" spans="15:40">
      <c r="O644" s="8"/>
      <c r="P644" s="13"/>
      <c r="Q644" s="8"/>
      <c r="AN644" s="6"/>
    </row>
    <row r="645" spans="15:40">
      <c r="O645" s="8"/>
      <c r="P645" s="13"/>
      <c r="Q645" s="8"/>
      <c r="AN645" s="6"/>
    </row>
    <row r="646" spans="15:40">
      <c r="O646" s="8"/>
      <c r="P646" s="13"/>
      <c r="Q646" s="8"/>
      <c r="AN646" s="6"/>
    </row>
    <row r="647" spans="15:40">
      <c r="O647" s="8"/>
      <c r="P647" s="13"/>
      <c r="Q647" s="8"/>
      <c r="AN647" s="6"/>
    </row>
    <row r="648" spans="15:40">
      <c r="O648" s="8"/>
      <c r="P648" s="13"/>
      <c r="Q648" s="8"/>
      <c r="AN648" s="6"/>
    </row>
    <row r="649" spans="15:40">
      <c r="O649" s="8"/>
      <c r="P649" s="13"/>
      <c r="Q649" s="8"/>
      <c r="AN649" s="6"/>
    </row>
    <row r="650" spans="15:40">
      <c r="O650" s="8"/>
      <c r="P650" s="13"/>
      <c r="Q650" s="8"/>
      <c r="AN650" s="6"/>
    </row>
    <row r="651" spans="15:40">
      <c r="O651" s="8"/>
      <c r="P651" s="13"/>
      <c r="Q651" s="8"/>
      <c r="AN651" s="6"/>
    </row>
    <row r="652" spans="15:40">
      <c r="O652" s="8"/>
      <c r="P652" s="13"/>
      <c r="Q652" s="8"/>
      <c r="AN652" s="6"/>
    </row>
    <row r="653" spans="15:40">
      <c r="O653" s="8"/>
      <c r="P653" s="13"/>
      <c r="Q653" s="8"/>
      <c r="AN653" s="6"/>
    </row>
    <row r="654" spans="15:40">
      <c r="O654" s="8"/>
      <c r="P654" s="13"/>
      <c r="Q654" s="8"/>
      <c r="AN654" s="6"/>
    </row>
    <row r="655" spans="15:40">
      <c r="O655" s="8"/>
      <c r="P655" s="13"/>
      <c r="Q655" s="8"/>
      <c r="AN655" s="6"/>
    </row>
    <row r="656" spans="15:40">
      <c r="O656" s="8"/>
      <c r="P656" s="13"/>
      <c r="Q656" s="8"/>
      <c r="AN656" s="6"/>
    </row>
    <row r="657" spans="1:40">
      <c r="O657" s="8"/>
      <c r="P657" s="13"/>
      <c r="Q657" s="8"/>
      <c r="AN657" s="6"/>
    </row>
    <row r="658" spans="1:40">
      <c r="O658" s="8"/>
      <c r="P658" s="13"/>
      <c r="Q658" s="8"/>
      <c r="AN658" s="6"/>
    </row>
    <row r="659" spans="1:40">
      <c r="O659" s="8"/>
      <c r="P659" s="13"/>
      <c r="Q659" s="8"/>
      <c r="AN659" s="6"/>
    </row>
    <row r="664" spans="1:40" ht="15">
      <c r="A664" s="165"/>
      <c r="B664" s="165"/>
      <c r="C664" s="165"/>
      <c r="D664" s="165"/>
      <c r="L664" s="165"/>
      <c r="M664" s="762"/>
      <c r="P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  <c r="AC664" s="165"/>
      <c r="AD664" s="165"/>
      <c r="AE664" s="165"/>
      <c r="AF664" s="165"/>
      <c r="AG664" s="165"/>
      <c r="AH664" s="165"/>
      <c r="AI664" s="165"/>
      <c r="AJ664" s="165"/>
      <c r="AK664" s="162"/>
      <c r="AL664" s="165"/>
      <c r="AM664" s="165"/>
      <c r="AN664" s="165"/>
    </row>
    <row r="665" spans="1:40" ht="15">
      <c r="A665" s="165"/>
      <c r="B665" s="165"/>
      <c r="C665" s="165"/>
      <c r="D665" s="165"/>
      <c r="L665" s="165"/>
      <c r="M665" s="762"/>
      <c r="P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  <c r="AC665" s="165"/>
      <c r="AD665" s="165"/>
      <c r="AE665" s="165"/>
      <c r="AF665" s="165"/>
      <c r="AG665" s="165"/>
      <c r="AH665" s="165"/>
      <c r="AI665" s="165"/>
      <c r="AJ665" s="165"/>
      <c r="AK665" s="162"/>
      <c r="AL665" s="165"/>
      <c r="AM665" s="165"/>
      <c r="AN665" s="165"/>
    </row>
    <row r="666" spans="1:40" ht="15">
      <c r="A666" s="165"/>
      <c r="B666" s="165"/>
      <c r="C666" s="165"/>
      <c r="D666" s="165"/>
      <c r="L666" s="165"/>
      <c r="M666" s="762"/>
      <c r="P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  <c r="AC666" s="165"/>
      <c r="AD666" s="165"/>
      <c r="AE666" s="165"/>
      <c r="AF666" s="165"/>
      <c r="AG666" s="165"/>
      <c r="AH666" s="165"/>
      <c r="AI666" s="165"/>
      <c r="AJ666" s="165"/>
      <c r="AK666" s="162"/>
      <c r="AL666" s="165"/>
      <c r="AM666" s="165"/>
      <c r="AN666" s="165"/>
    </row>
    <row r="667" spans="1:40" ht="15">
      <c r="A667" s="165"/>
      <c r="B667" s="165"/>
      <c r="C667" s="165"/>
      <c r="D667" s="165"/>
      <c r="L667" s="165"/>
      <c r="M667" s="762"/>
      <c r="P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  <c r="AC667" s="165"/>
      <c r="AD667" s="165"/>
      <c r="AE667" s="165"/>
      <c r="AF667" s="165"/>
      <c r="AG667" s="165"/>
      <c r="AH667" s="165"/>
      <c r="AI667" s="165"/>
      <c r="AJ667" s="165"/>
      <c r="AK667" s="162"/>
      <c r="AL667" s="165"/>
      <c r="AM667" s="165"/>
      <c r="AN667" s="165"/>
    </row>
    <row r="668" spans="1:40" ht="15">
      <c r="A668" s="165"/>
      <c r="B668" s="165"/>
      <c r="C668" s="165"/>
      <c r="D668" s="165"/>
      <c r="L668" s="165"/>
      <c r="M668" s="762"/>
      <c r="P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  <c r="AC668" s="165"/>
      <c r="AD668" s="165"/>
      <c r="AE668" s="165"/>
      <c r="AF668" s="165"/>
      <c r="AG668" s="165"/>
      <c r="AH668" s="165"/>
      <c r="AI668" s="165"/>
      <c r="AJ668" s="165"/>
      <c r="AK668" s="162"/>
      <c r="AL668" s="165"/>
      <c r="AM668" s="165"/>
      <c r="AN668" s="165"/>
    </row>
    <row r="669" spans="1:40" ht="15">
      <c r="A669" s="165"/>
      <c r="B669" s="165"/>
      <c r="C669" s="165"/>
      <c r="D669" s="165"/>
      <c r="L669" s="165"/>
      <c r="M669" s="762"/>
      <c r="P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  <c r="AC669" s="165"/>
      <c r="AD669" s="165"/>
      <c r="AE669" s="165"/>
      <c r="AF669" s="165"/>
      <c r="AG669" s="165"/>
      <c r="AH669" s="165"/>
      <c r="AI669" s="165"/>
      <c r="AJ669" s="165"/>
      <c r="AK669" s="162"/>
      <c r="AL669" s="165"/>
      <c r="AM669" s="165"/>
      <c r="AN669" s="165"/>
    </row>
    <row r="670" spans="1:40" ht="15">
      <c r="A670" s="165"/>
      <c r="B670" s="165"/>
      <c r="C670" s="165"/>
      <c r="D670" s="165"/>
      <c r="L670" s="165"/>
      <c r="M670" s="762"/>
      <c r="P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  <c r="AC670" s="165"/>
      <c r="AD670" s="165"/>
      <c r="AE670" s="165"/>
      <c r="AF670" s="165"/>
      <c r="AG670" s="165"/>
      <c r="AH670" s="165"/>
      <c r="AI670" s="165"/>
      <c r="AJ670" s="165"/>
      <c r="AK670" s="162"/>
      <c r="AL670" s="165"/>
      <c r="AM670" s="165"/>
      <c r="AN670" s="165"/>
    </row>
    <row r="671" spans="1:40" ht="15">
      <c r="A671" s="165"/>
      <c r="B671" s="165"/>
      <c r="C671" s="165"/>
      <c r="D671" s="165"/>
      <c r="L671" s="165"/>
      <c r="M671" s="762"/>
      <c r="P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  <c r="AC671" s="165"/>
      <c r="AD671" s="165"/>
      <c r="AE671" s="165"/>
      <c r="AF671" s="165"/>
      <c r="AG671" s="165"/>
      <c r="AH671" s="165"/>
      <c r="AI671" s="165"/>
      <c r="AJ671" s="165"/>
      <c r="AK671" s="162"/>
      <c r="AL671" s="165"/>
      <c r="AM671" s="165"/>
      <c r="AN671" s="165"/>
    </row>
    <row r="672" spans="1:40" ht="15">
      <c r="A672" s="165"/>
      <c r="B672" s="165"/>
      <c r="C672" s="165"/>
      <c r="D672" s="165"/>
      <c r="L672" s="165"/>
      <c r="M672" s="762"/>
      <c r="P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  <c r="AC672" s="165"/>
      <c r="AD672" s="165"/>
      <c r="AE672" s="165"/>
      <c r="AF672" s="165"/>
      <c r="AG672" s="165"/>
      <c r="AH672" s="165"/>
      <c r="AI672" s="165"/>
      <c r="AJ672" s="165"/>
      <c r="AK672" s="162"/>
      <c r="AL672" s="165"/>
      <c r="AM672" s="165"/>
      <c r="AN672" s="165"/>
    </row>
    <row r="673" spans="5:37" s="165" customFormat="1" ht="15">
      <c r="E673" s="331"/>
      <c r="M673" s="762"/>
      <c r="N673" s="164"/>
      <c r="AK673" s="162"/>
    </row>
    <row r="674" spans="5:37" s="165" customFormat="1" ht="15">
      <c r="E674" s="331"/>
      <c r="M674" s="762"/>
      <c r="N674" s="164"/>
      <c r="AK674" s="162"/>
    </row>
    <row r="675" spans="5:37" s="165" customFormat="1" ht="15">
      <c r="E675" s="331"/>
      <c r="M675" s="762"/>
      <c r="N675" s="164"/>
      <c r="AK675" s="162"/>
    </row>
  </sheetData>
  <autoFilter ref="A4:CT319"/>
  <mergeCells count="4">
    <mergeCell ref="B1:O1"/>
    <mergeCell ref="B2:O2"/>
    <mergeCell ref="A292:B292"/>
    <mergeCell ref="A293:B293"/>
  </mergeCells>
  <pageMargins left="0.7" right="0.7" top="0.75" bottom="0.75" header="0.3" footer="0.3"/>
  <pageSetup orientation="portrait" verticalDpi="120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697"/>
  <sheetViews>
    <sheetView topLeftCell="A39" workbookViewId="0">
      <selection activeCell="A312" sqref="A312"/>
    </sheetView>
  </sheetViews>
  <sheetFormatPr defaultRowHeight="15"/>
  <cols>
    <col min="1" max="1" width="5.5703125" style="162" customWidth="1"/>
    <col min="2" max="2" width="11.85546875" style="162" bestFit="1" customWidth="1"/>
    <col min="3" max="3" width="29.7109375" style="331" customWidth="1"/>
    <col min="4" max="4" width="36.28515625" style="165" customWidth="1"/>
    <col min="5" max="16384" width="9.140625" style="165"/>
  </cols>
  <sheetData>
    <row r="1" spans="1:4" s="8" customFormat="1" ht="34.5" customHeight="1">
      <c r="A1" s="1"/>
      <c r="B1" s="1436"/>
      <c r="C1" s="1436"/>
    </row>
    <row r="2" spans="1:4" s="8" customFormat="1" ht="17.25" customHeight="1">
      <c r="A2" s="1"/>
      <c r="B2" s="1437"/>
      <c r="C2" s="1437"/>
    </row>
    <row r="3" spans="1:4" s="8" customFormat="1" ht="10.5" customHeight="1">
      <c r="A3" s="7"/>
      <c r="B3" s="7"/>
      <c r="C3" s="789"/>
    </row>
    <row r="4" spans="1:4" s="24" customFormat="1" ht="76.5" customHeight="1">
      <c r="A4" s="14" t="s">
        <v>6</v>
      </c>
      <c r="B4" s="17" t="s">
        <v>3500</v>
      </c>
      <c r="C4" s="316" t="s">
        <v>8</v>
      </c>
      <c r="D4" s="317" t="s">
        <v>3486</v>
      </c>
    </row>
    <row r="5" spans="1:4" s="36" customFormat="1" ht="18" customHeight="1">
      <c r="A5" s="25">
        <v>1</v>
      </c>
      <c r="B5" s="66" t="s">
        <v>101</v>
      </c>
      <c r="C5" s="973" t="s">
        <v>102</v>
      </c>
      <c r="D5" s="327" t="s">
        <v>3487</v>
      </c>
    </row>
    <row r="6" spans="1:4" s="36" customFormat="1" ht="18" customHeight="1">
      <c r="A6" s="25">
        <f>IF(B6=0,"",SUBTOTAL(3,B$5:B6))</f>
        <v>2</v>
      </c>
      <c r="B6" s="66" t="s">
        <v>108</v>
      </c>
      <c r="C6" s="973" t="s">
        <v>109</v>
      </c>
      <c r="D6" s="327" t="s">
        <v>3487</v>
      </c>
    </row>
    <row r="7" spans="1:4" s="36" customFormat="1" ht="18" customHeight="1">
      <c r="A7" s="25">
        <f>IF(B7=0,"",SUBTOTAL(3,B$5:B7))</f>
        <v>3</v>
      </c>
      <c r="B7" s="66" t="s">
        <v>115</v>
      </c>
      <c r="C7" s="973" t="s">
        <v>116</v>
      </c>
      <c r="D7" s="327" t="s">
        <v>3487</v>
      </c>
    </row>
    <row r="8" spans="1:4" s="36" customFormat="1" ht="18" customHeight="1">
      <c r="A8" s="25">
        <f>IF(B8=0,"",SUBTOTAL(3,B$5:B8))</f>
        <v>4</v>
      </c>
      <c r="B8" s="66" t="s">
        <v>164</v>
      </c>
      <c r="C8" s="974" t="s">
        <v>165</v>
      </c>
      <c r="D8" s="327" t="s">
        <v>3487</v>
      </c>
    </row>
    <row r="9" spans="1:4" s="36" customFormat="1" ht="18" customHeight="1">
      <c r="A9" s="25">
        <f>IF(B9=0,"",SUBTOTAL(3,B$5:B9))</f>
        <v>5</v>
      </c>
      <c r="B9" s="66" t="s">
        <v>197</v>
      </c>
      <c r="C9" s="975" t="s">
        <v>198</v>
      </c>
      <c r="D9" s="327" t="s">
        <v>3487</v>
      </c>
    </row>
    <row r="10" spans="1:4" s="36" customFormat="1" ht="18" customHeight="1">
      <c r="A10" s="25">
        <f>IF(B10=0,"",SUBTOTAL(3,B$5:B10))</f>
        <v>6</v>
      </c>
      <c r="B10" s="66" t="s">
        <v>1956</v>
      </c>
      <c r="C10" s="975" t="s">
        <v>1952</v>
      </c>
      <c r="D10" s="327" t="s">
        <v>3487</v>
      </c>
    </row>
    <row r="11" spans="1:4" s="36" customFormat="1" ht="18" customHeight="1">
      <c r="A11" s="25">
        <f>IF(B11=0,"",SUBTOTAL(3,B$5:B11))</f>
        <v>7</v>
      </c>
      <c r="B11" s="66" t="s">
        <v>2460</v>
      </c>
      <c r="C11" s="975" t="s">
        <v>1221</v>
      </c>
      <c r="D11" s="327" t="s">
        <v>3487</v>
      </c>
    </row>
    <row r="12" spans="1:4" s="430" customFormat="1" ht="18" customHeight="1">
      <c r="A12" s="25">
        <f>IF(B12=0,"",SUBTOTAL(3,B$5:B12))</f>
        <v>8</v>
      </c>
      <c r="B12" s="66" t="s">
        <v>82</v>
      </c>
      <c r="C12" s="974" t="s">
        <v>83</v>
      </c>
      <c r="D12" s="327" t="s">
        <v>3487</v>
      </c>
    </row>
    <row r="13" spans="1:4" s="624" customFormat="1" ht="18" customHeight="1">
      <c r="A13" s="25">
        <f>IF(B13=0,"",SUBTOTAL(3,B$5:B13))</f>
        <v>9</v>
      </c>
      <c r="B13" s="66" t="s">
        <v>1126</v>
      </c>
      <c r="C13" s="976" t="s">
        <v>125</v>
      </c>
      <c r="D13" s="327" t="s">
        <v>3487</v>
      </c>
    </row>
    <row r="14" spans="1:4" s="36" customFormat="1" ht="18" customHeight="1">
      <c r="A14" s="25">
        <f>IF(B14=0,"",SUBTOTAL(3,B$5:B14))</f>
        <v>10</v>
      </c>
      <c r="B14" s="66" t="s">
        <v>2724</v>
      </c>
      <c r="C14" s="975" t="s">
        <v>2723</v>
      </c>
      <c r="D14" s="327" t="s">
        <v>3487</v>
      </c>
    </row>
    <row r="15" spans="1:4" s="330" customFormat="1" ht="16.5">
      <c r="A15" s="25">
        <f>IF(B15=0,"",SUBTOTAL(3,B$5:B15))</f>
        <v>11</v>
      </c>
      <c r="B15" s="66" t="s">
        <v>2639</v>
      </c>
      <c r="C15" s="977" t="s">
        <v>2631</v>
      </c>
      <c r="D15" s="327" t="s">
        <v>3487</v>
      </c>
    </row>
    <row r="16" spans="1:4" s="637" customFormat="1" ht="18" customHeight="1">
      <c r="A16" s="25">
        <f>IF(B16=0,"",SUBTOTAL(3,B$5:B16))</f>
        <v>12</v>
      </c>
      <c r="B16" s="66" t="s">
        <v>2816</v>
      </c>
      <c r="C16" s="975" t="s">
        <v>2811</v>
      </c>
      <c r="D16" s="327" t="s">
        <v>3487</v>
      </c>
    </row>
    <row r="17" spans="1:4" s="491" customFormat="1" ht="18" customHeight="1">
      <c r="A17" s="25">
        <f>IF(B17=0,"",SUBTOTAL(3,B$5:B17))</f>
        <v>13</v>
      </c>
      <c r="B17" s="66" t="s">
        <v>2899</v>
      </c>
      <c r="C17" s="978" t="s">
        <v>2900</v>
      </c>
      <c r="D17" s="327" t="s">
        <v>3487</v>
      </c>
    </row>
    <row r="18" spans="1:4" s="491" customFormat="1" ht="18" customHeight="1">
      <c r="A18" s="25">
        <f>IF(B18=0,"",SUBTOTAL(3,B$5:B18))</f>
        <v>14</v>
      </c>
      <c r="B18" s="66" t="s">
        <v>3426</v>
      </c>
      <c r="C18" s="973" t="s">
        <v>3425</v>
      </c>
      <c r="D18" s="327" t="s">
        <v>3487</v>
      </c>
    </row>
    <row r="19" spans="1:4" s="36" customFormat="1" ht="16.5">
      <c r="A19" s="25">
        <f>IF(B19=0,"",SUBTOTAL(3,B$5:B19))</f>
        <v>15</v>
      </c>
      <c r="B19" s="66" t="s">
        <v>144</v>
      </c>
      <c r="C19" s="974" t="s">
        <v>145</v>
      </c>
      <c r="D19" s="327" t="s">
        <v>3488</v>
      </c>
    </row>
    <row r="20" spans="1:4" s="36" customFormat="1" ht="16.5">
      <c r="A20" s="25">
        <f>IF(B20=0,"",SUBTOTAL(3,B$5:B20))</f>
        <v>16</v>
      </c>
      <c r="B20" s="66" t="s">
        <v>174</v>
      </c>
      <c r="C20" s="973" t="s">
        <v>175</v>
      </c>
      <c r="D20" s="327" t="s">
        <v>3488</v>
      </c>
    </row>
    <row r="21" spans="1:4" s="36" customFormat="1" ht="16.5">
      <c r="A21" s="25">
        <f>IF(B21=0,"",SUBTOTAL(3,B$5:B21))</f>
        <v>17</v>
      </c>
      <c r="B21" s="66" t="s">
        <v>183</v>
      </c>
      <c r="C21" s="973" t="s">
        <v>184</v>
      </c>
      <c r="D21" s="327" t="s">
        <v>3488</v>
      </c>
    </row>
    <row r="22" spans="1:4" s="36" customFormat="1" ht="16.5">
      <c r="A22" s="25">
        <f>IF(B22=0,"",SUBTOTAL(3,B$5:B22))</f>
        <v>18</v>
      </c>
      <c r="B22" s="66" t="s">
        <v>191</v>
      </c>
      <c r="C22" s="973" t="s">
        <v>192</v>
      </c>
      <c r="D22" s="327" t="s">
        <v>3488</v>
      </c>
    </row>
    <row r="23" spans="1:4" s="36" customFormat="1" ht="16.5">
      <c r="A23" s="25">
        <f>IF(B23=0,"",SUBTOTAL(3,B$5:B23))</f>
        <v>19</v>
      </c>
      <c r="B23" s="66" t="s">
        <v>204</v>
      </c>
      <c r="C23" s="973" t="s">
        <v>205</v>
      </c>
      <c r="D23" s="327" t="s">
        <v>3488</v>
      </c>
    </row>
    <row r="24" spans="1:4" s="36" customFormat="1" ht="16.5">
      <c r="A24" s="25">
        <f>IF(B24=0,"",SUBTOTAL(3,B$5:B24))</f>
        <v>20</v>
      </c>
      <c r="B24" s="66" t="s">
        <v>214</v>
      </c>
      <c r="C24" s="973" t="s">
        <v>215</v>
      </c>
      <c r="D24" s="327" t="s">
        <v>3488</v>
      </c>
    </row>
    <row r="25" spans="1:4" s="36" customFormat="1" ht="16.5">
      <c r="A25" s="25">
        <f>IF(B25=0,"",SUBTOTAL(3,B$5:B25))</f>
        <v>21</v>
      </c>
      <c r="B25" s="66" t="s">
        <v>228</v>
      </c>
      <c r="C25" s="973" t="s">
        <v>229</v>
      </c>
      <c r="D25" s="327" t="s">
        <v>3488</v>
      </c>
    </row>
    <row r="26" spans="1:4" s="36" customFormat="1" ht="16.5">
      <c r="A26" s="25">
        <f>IF(B26=0,"",SUBTOTAL(3,B$5:B26))</f>
        <v>22</v>
      </c>
      <c r="B26" s="66" t="s">
        <v>1842</v>
      </c>
      <c r="C26" s="973" t="s">
        <v>1844</v>
      </c>
      <c r="D26" s="327" t="s">
        <v>3488</v>
      </c>
    </row>
    <row r="27" spans="1:4" s="36" customFormat="1" ht="16.5" customHeight="1">
      <c r="A27" s="25">
        <f>IF(B27=0,"",SUBTOTAL(3,B$5:B27))</f>
        <v>23</v>
      </c>
      <c r="B27" s="66" t="s">
        <v>359</v>
      </c>
      <c r="C27" s="974" t="s">
        <v>360</v>
      </c>
      <c r="D27" s="327" t="s">
        <v>3488</v>
      </c>
    </row>
    <row r="28" spans="1:4" s="36" customFormat="1" ht="16.5">
      <c r="A28" s="25">
        <f>IF(B28=0,"",SUBTOTAL(3,B$5:B28))</f>
        <v>24</v>
      </c>
      <c r="B28" s="66" t="s">
        <v>2700</v>
      </c>
      <c r="C28" s="973" t="s">
        <v>2701</v>
      </c>
      <c r="D28" s="327" t="s">
        <v>3488</v>
      </c>
    </row>
    <row r="29" spans="1:4" s="491" customFormat="1" ht="16.5">
      <c r="A29" s="25">
        <f>IF(B29=0,"",SUBTOTAL(3,B$5:B29))</f>
        <v>25</v>
      </c>
      <c r="B29" s="66" t="s">
        <v>2731</v>
      </c>
      <c r="C29" s="973" t="s">
        <v>2725</v>
      </c>
      <c r="D29" s="327" t="s">
        <v>3488</v>
      </c>
    </row>
    <row r="30" spans="1:4" s="624" customFormat="1" ht="16.5">
      <c r="A30" s="25">
        <f>IF(B30=0,"",SUBTOTAL(3,B$5:B30))</f>
        <v>26</v>
      </c>
      <c r="B30" s="66" t="s">
        <v>264</v>
      </c>
      <c r="C30" s="979" t="s">
        <v>265</v>
      </c>
      <c r="D30" s="328" t="s">
        <v>3489</v>
      </c>
    </row>
    <row r="31" spans="1:4" s="624" customFormat="1" ht="16.5">
      <c r="A31" s="25">
        <f>IF(B31=0,"",SUBTOTAL(3,B$5:B31))</f>
        <v>27</v>
      </c>
      <c r="B31" s="66" t="s">
        <v>274</v>
      </c>
      <c r="C31" s="976" t="s">
        <v>275</v>
      </c>
      <c r="D31" s="328" t="s">
        <v>3489</v>
      </c>
    </row>
    <row r="32" spans="1:4" s="515" customFormat="1" ht="16.5">
      <c r="A32" s="25">
        <f>IF(B32=0,"",SUBTOTAL(3,B$5:B32))</f>
        <v>28</v>
      </c>
      <c r="B32" s="66" t="s">
        <v>280</v>
      </c>
      <c r="C32" s="973" t="s">
        <v>281</v>
      </c>
      <c r="D32" s="328" t="s">
        <v>3489</v>
      </c>
    </row>
    <row r="33" spans="1:4" s="515" customFormat="1" ht="16.5">
      <c r="A33" s="25">
        <f>IF(B33=0,"",SUBTOTAL(3,B$5:B33))</f>
        <v>29</v>
      </c>
      <c r="B33" s="66" t="s">
        <v>2054</v>
      </c>
      <c r="C33" s="973" t="s">
        <v>1857</v>
      </c>
      <c r="D33" s="328" t="s">
        <v>3489</v>
      </c>
    </row>
    <row r="34" spans="1:4" s="515" customFormat="1" ht="16.5">
      <c r="A34" s="25">
        <f>IF(B34=0,"",SUBTOTAL(3,B$5:B34))</f>
        <v>30</v>
      </c>
      <c r="B34" s="66" t="s">
        <v>2056</v>
      </c>
      <c r="C34" s="973" t="s">
        <v>1858</v>
      </c>
      <c r="D34" s="328" t="s">
        <v>3489</v>
      </c>
    </row>
    <row r="35" spans="1:4" s="515" customFormat="1" ht="16.5">
      <c r="A35" s="25">
        <f>IF(B35=0,"",SUBTOTAL(3,B$5:B35))</f>
        <v>31</v>
      </c>
      <c r="B35" s="66" t="s">
        <v>1959</v>
      </c>
      <c r="C35" s="973" t="s">
        <v>1953</v>
      </c>
      <c r="D35" s="328" t="s">
        <v>3489</v>
      </c>
    </row>
    <row r="36" spans="1:4" s="624" customFormat="1" ht="16.5">
      <c r="A36" s="25">
        <f>IF(B36=0,"",SUBTOTAL(3,B$5:B36))</f>
        <v>32</v>
      </c>
      <c r="B36" s="66" t="s">
        <v>293</v>
      </c>
      <c r="C36" s="976" t="s">
        <v>294</v>
      </c>
      <c r="D36" s="328" t="s">
        <v>3490</v>
      </c>
    </row>
    <row r="37" spans="1:4" s="624" customFormat="1" ht="16.5">
      <c r="A37" s="25">
        <f>IF(B37=0,"",SUBTOTAL(3,B$5:B37))</f>
        <v>33</v>
      </c>
      <c r="B37" s="66" t="s">
        <v>300</v>
      </c>
      <c r="C37" s="976" t="s">
        <v>301</v>
      </c>
      <c r="D37" s="328" t="s">
        <v>3490</v>
      </c>
    </row>
    <row r="38" spans="1:4" s="624" customFormat="1" ht="16.5">
      <c r="A38" s="25">
        <f>IF(B38=0,"",SUBTOTAL(3,B$5:B38))</f>
        <v>34</v>
      </c>
      <c r="B38" s="66" t="s">
        <v>318</v>
      </c>
      <c r="C38" s="979" t="s">
        <v>319</v>
      </c>
      <c r="D38" s="328" t="s">
        <v>3491</v>
      </c>
    </row>
    <row r="39" spans="1:4" s="624" customFormat="1" ht="16.5">
      <c r="A39" s="25">
        <f>IF(B39=0,"",SUBTOTAL(3,B$5:B39))</f>
        <v>35</v>
      </c>
      <c r="B39" s="66" t="s">
        <v>1957</v>
      </c>
      <c r="C39" s="978" t="s">
        <v>1963</v>
      </c>
      <c r="D39" s="328" t="s">
        <v>3491</v>
      </c>
    </row>
    <row r="40" spans="1:4" s="624" customFormat="1" ht="16.5">
      <c r="A40" s="25">
        <f>IF(B40=0,"",SUBTOTAL(3,B$5:B40))</f>
        <v>36</v>
      </c>
      <c r="B40" s="66" t="s">
        <v>327</v>
      </c>
      <c r="C40" s="979" t="s">
        <v>328</v>
      </c>
      <c r="D40" s="328" t="s">
        <v>3491</v>
      </c>
    </row>
    <row r="41" spans="1:4" s="624" customFormat="1" ht="16.5">
      <c r="A41" s="25">
        <f>IF(B41=0,"",SUBTOTAL(3,B$5:B41))</f>
        <v>37</v>
      </c>
      <c r="B41" s="66" t="s">
        <v>336</v>
      </c>
      <c r="C41" s="974" t="s">
        <v>337</v>
      </c>
      <c r="D41" s="328" t="s">
        <v>339</v>
      </c>
    </row>
    <row r="42" spans="1:4" s="430" customFormat="1" ht="16.5">
      <c r="A42" s="25">
        <f>IF(B42=0,"",SUBTOTAL(3,B$5:B42))</f>
        <v>38</v>
      </c>
      <c r="B42" s="66" t="s">
        <v>344</v>
      </c>
      <c r="C42" s="974" t="s">
        <v>345</v>
      </c>
      <c r="D42" s="328" t="s">
        <v>339</v>
      </c>
    </row>
    <row r="43" spans="1:4" s="36" customFormat="1" ht="16.5">
      <c r="A43" s="25">
        <f>IF(B43=0,"",SUBTOTAL(3,B$5:B43))</f>
        <v>39</v>
      </c>
      <c r="B43" s="66" t="s">
        <v>351</v>
      </c>
      <c r="C43" s="974" t="s">
        <v>352</v>
      </c>
      <c r="D43" s="328" t="s">
        <v>339</v>
      </c>
    </row>
    <row r="44" spans="1:4" s="36" customFormat="1" ht="19.5" customHeight="1">
      <c r="A44" s="25">
        <f>IF(B44=0,"",SUBTOTAL(3,B$5:B44))</f>
        <v>40</v>
      </c>
      <c r="B44" s="66" t="s">
        <v>354</v>
      </c>
      <c r="C44" s="979" t="s">
        <v>355</v>
      </c>
      <c r="D44" s="328" t="s">
        <v>339</v>
      </c>
    </row>
    <row r="45" spans="1:4" s="36" customFormat="1" ht="16.5">
      <c r="A45" s="25">
        <f>IF(B45=0,"",SUBTOTAL(3,B$5:B45))</f>
        <v>41</v>
      </c>
      <c r="B45" s="66" t="s">
        <v>365</v>
      </c>
      <c r="C45" s="974" t="s">
        <v>366</v>
      </c>
      <c r="D45" s="328" t="s">
        <v>339</v>
      </c>
    </row>
    <row r="46" spans="1:4" s="36" customFormat="1" ht="20.25" customHeight="1">
      <c r="A46" s="25">
        <f>IF(B46=0,"",SUBTOTAL(3,B$5:B46))</f>
        <v>42</v>
      </c>
      <c r="B46" s="66" t="s">
        <v>419</v>
      </c>
      <c r="C46" s="974" t="s">
        <v>420</v>
      </c>
      <c r="D46" s="328" t="s">
        <v>339</v>
      </c>
    </row>
    <row r="47" spans="1:4" s="36" customFormat="1" ht="16.5">
      <c r="A47" s="25">
        <f>IF(B47=0,"",SUBTOTAL(3,B$5:B47))</f>
        <v>43</v>
      </c>
      <c r="B47" s="66" t="s">
        <v>435</v>
      </c>
      <c r="C47" s="974" t="s">
        <v>436</v>
      </c>
      <c r="D47" s="328" t="s">
        <v>339</v>
      </c>
    </row>
    <row r="48" spans="1:4" s="36" customFormat="1" ht="16.5">
      <c r="A48" s="25">
        <f>IF(B48=0,"",SUBTOTAL(3,B$5:B48))</f>
        <v>44</v>
      </c>
      <c r="B48" s="66" t="s">
        <v>2732</v>
      </c>
      <c r="C48" s="974" t="s">
        <v>2733</v>
      </c>
      <c r="D48" s="328" t="s">
        <v>339</v>
      </c>
    </row>
    <row r="49" spans="1:4" s="491" customFormat="1" ht="16.5">
      <c r="A49" s="25">
        <f>IF(B49=0,"",SUBTOTAL(3,B$5:B49))</f>
        <v>45</v>
      </c>
      <c r="B49" s="66" t="s">
        <v>2905</v>
      </c>
      <c r="C49" s="978" t="s">
        <v>3261</v>
      </c>
      <c r="D49" s="328" t="s">
        <v>339</v>
      </c>
    </row>
    <row r="50" spans="1:4" s="36" customFormat="1" ht="16.5">
      <c r="A50" s="25">
        <f>IF(B50=0,"",SUBTOTAL(3,B$5:B50))</f>
        <v>46</v>
      </c>
      <c r="B50" s="66" t="s">
        <v>1396</v>
      </c>
      <c r="C50" s="980" t="s">
        <v>1390</v>
      </c>
      <c r="D50" s="327" t="s">
        <v>3492</v>
      </c>
    </row>
    <row r="51" spans="1:4" s="36" customFormat="1" ht="16.5">
      <c r="A51" s="25">
        <f>IF(B51=0,"",SUBTOTAL(3,B$5:B51))</f>
        <v>47</v>
      </c>
      <c r="B51" s="66" t="s">
        <v>1421</v>
      </c>
      <c r="C51" s="980" t="s">
        <v>1416</v>
      </c>
      <c r="D51" s="327" t="s">
        <v>3492</v>
      </c>
    </row>
    <row r="52" spans="1:4" s="36" customFormat="1" ht="16.5">
      <c r="A52" s="25">
        <f>IF(B52=0,"",SUBTOTAL(3,B$5:B52))</f>
        <v>48</v>
      </c>
      <c r="B52" s="66" t="s">
        <v>1567</v>
      </c>
      <c r="C52" s="980" t="s">
        <v>1564</v>
      </c>
      <c r="D52" s="327" t="s">
        <v>3492</v>
      </c>
    </row>
    <row r="53" spans="1:4" s="36" customFormat="1" ht="16.5">
      <c r="A53" s="25">
        <f>IF(B53=0,"",SUBTOTAL(3,B$5:B53))</f>
        <v>49</v>
      </c>
      <c r="B53" s="66" t="s">
        <v>2450</v>
      </c>
      <c r="C53" s="980" t="s">
        <v>2449</v>
      </c>
      <c r="D53" s="327" t="s">
        <v>3492</v>
      </c>
    </row>
    <row r="54" spans="1:4" s="36" customFormat="1" ht="16.5">
      <c r="A54" s="25">
        <f>IF(B54=0,"",SUBTOTAL(3,B$5:B54))</f>
        <v>50</v>
      </c>
      <c r="B54" s="66" t="s">
        <v>2670</v>
      </c>
      <c r="C54" s="980" t="s">
        <v>2453</v>
      </c>
      <c r="D54" s="327" t="s">
        <v>3492</v>
      </c>
    </row>
    <row r="55" spans="1:4" s="36" customFormat="1" ht="16.5">
      <c r="A55" s="25"/>
      <c r="B55" s="66" t="s">
        <v>3485</v>
      </c>
      <c r="C55" s="978" t="s">
        <v>3446</v>
      </c>
      <c r="D55" s="327" t="s">
        <v>3492</v>
      </c>
    </row>
    <row r="56" spans="1:4" s="36" customFormat="1" ht="16.5">
      <c r="A56" s="25">
        <f>IF(B56=0,"",SUBTOTAL(3,B$5:B56))</f>
        <v>52</v>
      </c>
      <c r="B56" s="66" t="s">
        <v>402</v>
      </c>
      <c r="C56" s="974" t="s">
        <v>403</v>
      </c>
      <c r="D56" s="327" t="s">
        <v>3493</v>
      </c>
    </row>
    <row r="57" spans="1:4" s="36" customFormat="1" ht="16.5">
      <c r="A57" s="25">
        <f>IF(B57=0,"",SUBTOTAL(3,B$5:B57))</f>
        <v>53</v>
      </c>
      <c r="B57" s="66" t="s">
        <v>412</v>
      </c>
      <c r="C57" s="974" t="s">
        <v>413</v>
      </c>
      <c r="D57" s="327" t="s">
        <v>3493</v>
      </c>
    </row>
    <row r="58" spans="1:4" s="36" customFormat="1" ht="16.5">
      <c r="A58" s="25">
        <f>IF(B58=0,"",SUBTOTAL(3,B$5:B58))</f>
        <v>54</v>
      </c>
      <c r="B58" s="66" t="s">
        <v>426</v>
      </c>
      <c r="C58" s="974" t="s">
        <v>427</v>
      </c>
      <c r="D58" s="327" t="s">
        <v>3493</v>
      </c>
    </row>
    <row r="59" spans="1:4" s="36" customFormat="1" ht="16.5">
      <c r="A59" s="25">
        <f>IF(B59=0,"",SUBTOTAL(3,B$5:B59))</f>
        <v>55</v>
      </c>
      <c r="B59" s="66" t="s">
        <v>450</v>
      </c>
      <c r="C59" s="973" t="s">
        <v>451</v>
      </c>
      <c r="D59" s="327" t="s">
        <v>3493</v>
      </c>
    </row>
    <row r="60" spans="1:4" s="36" customFormat="1" ht="16.5">
      <c r="A60" s="25">
        <f>IF(B60=0,"",SUBTOTAL(3,B$5:B60))</f>
        <v>56</v>
      </c>
      <c r="B60" s="66" t="s">
        <v>460</v>
      </c>
      <c r="C60" s="973" t="s">
        <v>461</v>
      </c>
      <c r="D60" s="327" t="s">
        <v>3493</v>
      </c>
    </row>
    <row r="61" spans="1:4" s="36" customFormat="1" ht="16.5">
      <c r="A61" s="25">
        <f>IF(B61=0,"",SUBTOTAL(3,B$5:B61))</f>
        <v>57</v>
      </c>
      <c r="B61" s="66" t="s">
        <v>1733</v>
      </c>
      <c r="C61" s="981" t="s">
        <v>1579</v>
      </c>
      <c r="D61" s="327" t="s">
        <v>3493</v>
      </c>
    </row>
    <row r="62" spans="1:4" s="36" customFormat="1" ht="16.5">
      <c r="A62" s="25">
        <f>IF(B62=0,"",SUBTOTAL(3,B$5:B62))</f>
        <v>58</v>
      </c>
      <c r="B62" s="66" t="s">
        <v>2684</v>
      </c>
      <c r="C62" s="981" t="s">
        <v>2682</v>
      </c>
      <c r="D62" s="327" t="s">
        <v>3493</v>
      </c>
    </row>
    <row r="63" spans="1:4" s="491" customFormat="1" ht="16.5">
      <c r="A63" s="25">
        <f>IF(B63=0,"",SUBTOTAL(3,B$5:B63))</f>
        <v>59</v>
      </c>
      <c r="B63" s="66" t="s">
        <v>2901</v>
      </c>
      <c r="C63" s="978" t="s">
        <v>2902</v>
      </c>
      <c r="D63" s="327" t="s">
        <v>3493</v>
      </c>
    </row>
    <row r="64" spans="1:4" s="491" customFormat="1" ht="16.5">
      <c r="A64" s="25">
        <f>IF(B64=0,"",SUBTOTAL(3,B$5:B64))</f>
        <v>60</v>
      </c>
      <c r="B64" s="66" t="s">
        <v>2903</v>
      </c>
      <c r="C64" s="978" t="s">
        <v>2904</v>
      </c>
      <c r="D64" s="327" t="s">
        <v>3493</v>
      </c>
    </row>
    <row r="65" spans="1:38" s="470" customFormat="1" ht="16.5">
      <c r="A65" s="25">
        <f>IF(B65=0,"",SUBTOTAL(3,B$5:B65))</f>
        <v>61</v>
      </c>
      <c r="B65" s="66" t="s">
        <v>471</v>
      </c>
      <c r="C65" s="974" t="s">
        <v>472</v>
      </c>
      <c r="D65" s="327" t="s">
        <v>3494</v>
      </c>
    </row>
    <row r="66" spans="1:38" s="470" customFormat="1" ht="17.25" customHeight="1">
      <c r="A66" s="25">
        <f>IF(B66=0,"",SUBTOTAL(3,B$5:B66))</f>
        <v>62</v>
      </c>
      <c r="B66" s="66" t="s">
        <v>496</v>
      </c>
      <c r="C66" s="980" t="s">
        <v>497</v>
      </c>
      <c r="D66" s="327" t="s">
        <v>3494</v>
      </c>
    </row>
    <row r="67" spans="1:38" s="37" customFormat="1" ht="16.5">
      <c r="A67" s="25">
        <f>IF(B67=0,"",SUBTOTAL(3,B$5:B67))</f>
        <v>63</v>
      </c>
      <c r="B67" s="66" t="s">
        <v>504</v>
      </c>
      <c r="C67" s="982" t="s">
        <v>505</v>
      </c>
      <c r="D67" s="327" t="s">
        <v>506</v>
      </c>
    </row>
    <row r="68" spans="1:38" s="37" customFormat="1" ht="16.5">
      <c r="A68" s="25">
        <f>IF(B68=0,"",SUBTOTAL(3,B$5:B68))</f>
        <v>64</v>
      </c>
      <c r="B68" s="66" t="s">
        <v>511</v>
      </c>
      <c r="C68" s="982" t="s">
        <v>512</v>
      </c>
      <c r="D68" s="327" t="s">
        <v>506</v>
      </c>
    </row>
    <row r="69" spans="1:38" s="37" customFormat="1" ht="19.5" customHeight="1">
      <c r="A69" s="25">
        <f>IF(B69=0,"",SUBTOTAL(3,B$5:B69))</f>
        <v>65</v>
      </c>
      <c r="B69" s="66" t="s">
        <v>519</v>
      </c>
      <c r="C69" s="982" t="s">
        <v>520</v>
      </c>
      <c r="D69" s="327" t="s">
        <v>506</v>
      </c>
    </row>
    <row r="70" spans="1:38" s="37" customFormat="1" ht="16.5">
      <c r="A70" s="25">
        <f>IF(B70=0,"",SUBTOTAL(3,B$5:B70))</f>
        <v>66</v>
      </c>
      <c r="B70" s="66" t="s">
        <v>525</v>
      </c>
      <c r="C70" s="982" t="s">
        <v>526</v>
      </c>
      <c r="D70" s="327" t="s">
        <v>506</v>
      </c>
    </row>
    <row r="71" spans="1:38" s="37" customFormat="1" ht="16.5">
      <c r="A71" s="25">
        <f>IF(B71=0,"",SUBTOTAL(3,B$5:B71))</f>
        <v>67</v>
      </c>
      <c r="B71" s="66" t="s">
        <v>532</v>
      </c>
      <c r="C71" s="982" t="s">
        <v>533</v>
      </c>
      <c r="D71" s="327" t="s">
        <v>506</v>
      </c>
    </row>
    <row r="72" spans="1:38" s="37" customFormat="1" ht="16.5">
      <c r="A72" s="25">
        <f>IF(B72=0,"",SUBTOTAL(3,B$5:B72))</f>
        <v>68</v>
      </c>
      <c r="B72" s="66" t="s">
        <v>537</v>
      </c>
      <c r="C72" s="982" t="s">
        <v>538</v>
      </c>
      <c r="D72" s="327" t="s">
        <v>506</v>
      </c>
    </row>
    <row r="73" spans="1:38" s="37" customFormat="1" ht="16.5">
      <c r="A73" s="25">
        <f>IF(B73=0,"",SUBTOTAL(3,B$5:B73))</f>
        <v>69</v>
      </c>
      <c r="B73" s="66" t="s">
        <v>545</v>
      </c>
      <c r="C73" s="982" t="s">
        <v>546</v>
      </c>
      <c r="D73" s="327" t="s">
        <v>506</v>
      </c>
    </row>
    <row r="74" spans="1:38" s="37" customFormat="1" ht="16.5">
      <c r="A74" s="25">
        <f>IF(B74=0,"",SUBTOTAL(3,B$5:B74))</f>
        <v>70</v>
      </c>
      <c r="B74" s="66" t="s">
        <v>550</v>
      </c>
      <c r="C74" s="982" t="s">
        <v>551</v>
      </c>
      <c r="D74" s="327" t="s">
        <v>506</v>
      </c>
    </row>
    <row r="75" spans="1:38" s="37" customFormat="1" ht="16.5">
      <c r="A75" s="25">
        <f>IF(B75=0,"",SUBTOTAL(3,B$5:B75))</f>
        <v>71</v>
      </c>
      <c r="B75" s="66" t="s">
        <v>562</v>
      </c>
      <c r="C75" s="982" t="s">
        <v>563</v>
      </c>
      <c r="D75" s="327" t="s">
        <v>506</v>
      </c>
    </row>
    <row r="76" spans="1:38" s="37" customFormat="1" ht="16.5">
      <c r="A76" s="25">
        <f>IF(B76=0,"",SUBTOTAL(3,B$5:B76))</f>
        <v>72</v>
      </c>
      <c r="B76" s="66" t="s">
        <v>568</v>
      </c>
      <c r="C76" s="982" t="s">
        <v>569</v>
      </c>
      <c r="D76" s="327" t="s">
        <v>506</v>
      </c>
    </row>
    <row r="77" spans="1:38" s="37" customFormat="1" ht="16.5">
      <c r="A77" s="25">
        <f>IF(B77=0,"",SUBTOTAL(3,B$5:B77))</f>
        <v>73</v>
      </c>
      <c r="B77" s="66" t="s">
        <v>578</v>
      </c>
      <c r="C77" s="982" t="s">
        <v>579</v>
      </c>
      <c r="D77" s="327" t="s">
        <v>506</v>
      </c>
      <c r="E77" s="37">
        <v>22</v>
      </c>
      <c r="F77" s="37">
        <v>23</v>
      </c>
      <c r="G77" s="37">
        <v>24</v>
      </c>
      <c r="H77" s="37">
        <v>25</v>
      </c>
      <c r="I77" s="37">
        <v>26</v>
      </c>
      <c r="J77" s="37">
        <v>27</v>
      </c>
      <c r="K77" s="37">
        <v>28</v>
      </c>
      <c r="L77" s="37">
        <v>29</v>
      </c>
      <c r="M77" s="37">
        <v>30</v>
      </c>
      <c r="N77" s="37">
        <v>31</v>
      </c>
      <c r="O77" s="37">
        <v>32</v>
      </c>
      <c r="P77" s="37">
        <v>33</v>
      </c>
      <c r="Q77" s="37">
        <v>34</v>
      </c>
      <c r="R77" s="37">
        <v>35</v>
      </c>
      <c r="S77" s="37">
        <v>36</v>
      </c>
      <c r="T77" s="37">
        <v>37</v>
      </c>
      <c r="U77" s="37">
        <v>38</v>
      </c>
      <c r="V77" s="37">
        <v>39</v>
      </c>
      <c r="W77" s="37">
        <v>40</v>
      </c>
      <c r="X77" s="37">
        <v>41</v>
      </c>
      <c r="Y77" s="37">
        <v>42</v>
      </c>
      <c r="Z77" s="37">
        <v>43</v>
      </c>
      <c r="AA77" s="37">
        <v>44</v>
      </c>
      <c r="AB77" s="37">
        <v>45</v>
      </c>
      <c r="AC77" s="37">
        <v>46</v>
      </c>
      <c r="AD77" s="37">
        <v>47</v>
      </c>
      <c r="AE77" s="37">
        <v>48</v>
      </c>
      <c r="AF77" s="37">
        <v>49</v>
      </c>
      <c r="AG77" s="37">
        <v>50</v>
      </c>
      <c r="AH77" s="37">
        <v>51</v>
      </c>
      <c r="AI77" s="37">
        <v>52</v>
      </c>
      <c r="AJ77" s="37">
        <v>53</v>
      </c>
      <c r="AK77" s="37">
        <v>54</v>
      </c>
      <c r="AL77" s="37" t="s">
        <v>2448</v>
      </c>
    </row>
    <row r="78" spans="1:38" s="37" customFormat="1" ht="16.5">
      <c r="A78" s="25">
        <f>IF(B78=0,"",SUBTOTAL(3,B$5:B78))</f>
        <v>74</v>
      </c>
      <c r="B78" s="66" t="s">
        <v>586</v>
      </c>
      <c r="C78" s="973" t="s">
        <v>587</v>
      </c>
      <c r="D78" s="327" t="s">
        <v>506</v>
      </c>
    </row>
    <row r="79" spans="1:38" s="37" customFormat="1" ht="16.5">
      <c r="A79" s="25">
        <f>IF(B79=0,"",SUBTOTAL(3,B$5:B79))</f>
        <v>75</v>
      </c>
      <c r="B79" s="66" t="s">
        <v>592</v>
      </c>
      <c r="C79" s="970" t="s">
        <v>593</v>
      </c>
      <c r="D79" s="327" t="s">
        <v>506</v>
      </c>
    </row>
    <row r="80" spans="1:38" s="37" customFormat="1" ht="16.5">
      <c r="A80" s="25">
        <f>IF(B80=0,"",SUBTOTAL(3,B$5:B80))</f>
        <v>76</v>
      </c>
      <c r="B80" s="66" t="s">
        <v>599</v>
      </c>
      <c r="C80" s="973" t="s">
        <v>600</v>
      </c>
      <c r="D80" s="327" t="s">
        <v>506</v>
      </c>
    </row>
    <row r="81" spans="1:4" s="37" customFormat="1" ht="16.5">
      <c r="A81" s="25">
        <f>IF(B81=0,"",SUBTOTAL(3,B$5:B81))</f>
        <v>77</v>
      </c>
      <c r="B81" s="66" t="s">
        <v>604</v>
      </c>
      <c r="C81" s="973" t="s">
        <v>605</v>
      </c>
      <c r="D81" s="327" t="s">
        <v>506</v>
      </c>
    </row>
    <row r="82" spans="1:4" s="37" customFormat="1" ht="16.5">
      <c r="A82" s="25">
        <f>IF(B82=0,"",SUBTOTAL(3,B$5:B82))</f>
        <v>78</v>
      </c>
      <c r="B82" s="66" t="s">
        <v>609</v>
      </c>
      <c r="C82" s="973" t="s">
        <v>610</v>
      </c>
      <c r="D82" s="327" t="s">
        <v>506</v>
      </c>
    </row>
    <row r="83" spans="1:4" s="37" customFormat="1" ht="16.5">
      <c r="A83" s="25">
        <f>IF(B83=0,"",SUBTOTAL(3,B$5:B83))</f>
        <v>79</v>
      </c>
      <c r="B83" s="66" t="s">
        <v>1925</v>
      </c>
      <c r="C83" s="973" t="s">
        <v>1865</v>
      </c>
      <c r="D83" s="327" t="s">
        <v>506</v>
      </c>
    </row>
    <row r="84" spans="1:4" s="37" customFormat="1" ht="16.5">
      <c r="A84" s="25">
        <f>IF(B84=0,"",SUBTOTAL(3,B$5:B84))</f>
        <v>80</v>
      </c>
      <c r="B84" s="66" t="s">
        <v>1926</v>
      </c>
      <c r="C84" s="973" t="s">
        <v>1869</v>
      </c>
      <c r="D84" s="327" t="s">
        <v>506</v>
      </c>
    </row>
    <row r="85" spans="1:4" s="37" customFormat="1" ht="16.5">
      <c r="A85" s="25">
        <f>IF(B85=0,"",SUBTOTAL(3,B$5:B85))</f>
        <v>81</v>
      </c>
      <c r="B85" s="66" t="s">
        <v>1927</v>
      </c>
      <c r="C85" s="973" t="s">
        <v>1597</v>
      </c>
      <c r="D85" s="327" t="s">
        <v>506</v>
      </c>
    </row>
    <row r="86" spans="1:4" s="37" customFormat="1" ht="16.5">
      <c r="A86" s="25">
        <f>IF(B86=0,"",SUBTOTAL(3,B$5:B86))</f>
        <v>82</v>
      </c>
      <c r="B86" s="66" t="s">
        <v>2290</v>
      </c>
      <c r="C86" s="973" t="s">
        <v>2291</v>
      </c>
      <c r="D86" s="327" t="s">
        <v>506</v>
      </c>
    </row>
    <row r="87" spans="1:4" s="37" customFormat="1" ht="16.5">
      <c r="A87" s="25">
        <f>IF(B87=0,"",SUBTOTAL(3,B$5:B87))</f>
        <v>83</v>
      </c>
      <c r="B87" s="66" t="s">
        <v>2708</v>
      </c>
      <c r="C87" s="973" t="s">
        <v>2702</v>
      </c>
      <c r="D87" s="327" t="s">
        <v>506</v>
      </c>
    </row>
    <row r="88" spans="1:4" s="37" customFormat="1" ht="16.5">
      <c r="A88" s="25">
        <f>IF(B88=0,"",SUBTOTAL(3,B$5:B88))</f>
        <v>84</v>
      </c>
      <c r="B88" s="66" t="s">
        <v>2818</v>
      </c>
      <c r="C88" s="973" t="s">
        <v>2817</v>
      </c>
      <c r="D88" s="327" t="s">
        <v>506</v>
      </c>
    </row>
    <row r="89" spans="1:4" s="37" customFormat="1" ht="16.5">
      <c r="A89" s="25">
        <f>IF(B89=0,"",SUBTOTAL(3,B$5:B89))</f>
        <v>85</v>
      </c>
      <c r="B89" s="66" t="s">
        <v>2988</v>
      </c>
      <c r="C89" s="973" t="s">
        <v>2986</v>
      </c>
      <c r="D89" s="327" t="s">
        <v>506</v>
      </c>
    </row>
    <row r="90" spans="1:4" s="37" customFormat="1" ht="16.5">
      <c r="A90" s="25"/>
      <c r="B90" s="66" t="s">
        <v>3484</v>
      </c>
      <c r="C90" s="978" t="s">
        <v>3445</v>
      </c>
      <c r="D90" s="327" t="s">
        <v>506</v>
      </c>
    </row>
    <row r="91" spans="1:4" s="37" customFormat="1" ht="16.5">
      <c r="A91" s="25">
        <f>IF(B91=0,"",SUBTOTAL(3,B$5:B91))</f>
        <v>87</v>
      </c>
      <c r="B91" s="66" t="s">
        <v>619</v>
      </c>
      <c r="C91" s="983" t="s">
        <v>620</v>
      </c>
      <c r="D91" s="327" t="s">
        <v>3495</v>
      </c>
    </row>
    <row r="92" spans="1:4" s="37" customFormat="1" ht="16.5">
      <c r="A92" s="25">
        <f>IF(B92=0,"",SUBTOTAL(3,B$5:B92))</f>
        <v>88</v>
      </c>
      <c r="B92" s="66" t="s">
        <v>626</v>
      </c>
      <c r="C92" s="983" t="s">
        <v>627</v>
      </c>
      <c r="D92" s="327" t="s">
        <v>3495</v>
      </c>
    </row>
    <row r="93" spans="1:4" s="37" customFormat="1" ht="16.5">
      <c r="A93" s="25">
        <f>IF(B93=0,"",SUBTOTAL(3,B$5:B93))</f>
        <v>89</v>
      </c>
      <c r="B93" s="66" t="s">
        <v>633</v>
      </c>
      <c r="C93" s="983" t="s">
        <v>634</v>
      </c>
      <c r="D93" s="327" t="s">
        <v>3495</v>
      </c>
    </row>
    <row r="94" spans="1:4" s="37" customFormat="1" ht="16.5">
      <c r="A94" s="25">
        <f>IF(B94=0,"",SUBTOTAL(3,B$5:B94))</f>
        <v>90</v>
      </c>
      <c r="B94" s="66" t="s">
        <v>638</v>
      </c>
      <c r="C94" s="983" t="s">
        <v>1739</v>
      </c>
      <c r="D94" s="327" t="s">
        <v>3495</v>
      </c>
    </row>
    <row r="95" spans="1:4" s="37" customFormat="1" ht="16.5">
      <c r="A95" s="25">
        <f>IF(B95=0,"",SUBTOTAL(3,B$5:B95))</f>
        <v>91</v>
      </c>
      <c r="B95" s="66" t="s">
        <v>649</v>
      </c>
      <c r="C95" s="973" t="s">
        <v>650</v>
      </c>
      <c r="D95" s="327" t="s">
        <v>3495</v>
      </c>
    </row>
    <row r="96" spans="1:4" s="37" customFormat="1" ht="16.5">
      <c r="A96" s="25">
        <f>IF(B96=0,"",SUBTOTAL(3,B$5:B96))</f>
        <v>92</v>
      </c>
      <c r="B96" s="66" t="s">
        <v>657</v>
      </c>
      <c r="C96" s="973" t="s">
        <v>658</v>
      </c>
      <c r="D96" s="327" t="s">
        <v>3495</v>
      </c>
    </row>
    <row r="97" spans="1:4" s="37" customFormat="1" ht="16.5">
      <c r="A97" s="25">
        <f>IF(B97=0,"",SUBTOTAL(3,B$5:B97))</f>
        <v>93</v>
      </c>
      <c r="B97" s="66" t="s">
        <v>2455</v>
      </c>
      <c r="C97" s="973" t="s">
        <v>2454</v>
      </c>
      <c r="D97" s="327" t="s">
        <v>3495</v>
      </c>
    </row>
    <row r="98" spans="1:4" s="37" customFormat="1" ht="16.5">
      <c r="A98" s="25">
        <f>IF(B98=0,"",SUBTOTAL(3,B$5:B98))</f>
        <v>94</v>
      </c>
      <c r="B98" s="66" t="s">
        <v>2679</v>
      </c>
      <c r="C98" s="973" t="s">
        <v>2675</v>
      </c>
      <c r="D98" s="327" t="s">
        <v>3495</v>
      </c>
    </row>
    <row r="99" spans="1:4" s="36" customFormat="1" ht="16.5">
      <c r="A99" s="25">
        <f>IF(B99=0,"",SUBTOTAL(3,B$5:B99))</f>
        <v>95</v>
      </c>
      <c r="B99" s="66" t="s">
        <v>677</v>
      </c>
      <c r="C99" s="980" t="s">
        <v>678</v>
      </c>
      <c r="D99" s="327" t="s">
        <v>3496</v>
      </c>
    </row>
    <row r="100" spans="1:4" s="624" customFormat="1" ht="21.75" customHeight="1">
      <c r="A100" s="25">
        <f>IF(B100=0,"",SUBTOTAL(3,B$5:B100))</f>
        <v>96</v>
      </c>
      <c r="B100" s="66" t="s">
        <v>1117</v>
      </c>
      <c r="C100" s="976" t="s">
        <v>1118</v>
      </c>
      <c r="D100" s="327" t="s">
        <v>3496</v>
      </c>
    </row>
    <row r="101" spans="1:4" s="36" customFormat="1" ht="16.5">
      <c r="A101" s="25">
        <f>IF(B101=0,"",SUBTOTAL(3,B$5:B101))</f>
        <v>97</v>
      </c>
      <c r="B101" s="66" t="s">
        <v>1849</v>
      </c>
      <c r="C101" s="974" t="s">
        <v>1851</v>
      </c>
      <c r="D101" s="327" t="s">
        <v>3496</v>
      </c>
    </row>
    <row r="102" spans="1:4" s="491" customFormat="1" ht="16.5">
      <c r="A102" s="25">
        <f>IF(B102=0,"",SUBTOTAL(3,B$5:B102))</f>
        <v>98</v>
      </c>
      <c r="B102" s="66" t="s">
        <v>2844</v>
      </c>
      <c r="C102" s="978" t="s">
        <v>2843</v>
      </c>
      <c r="D102" s="327" t="s">
        <v>3496</v>
      </c>
    </row>
    <row r="103" spans="1:4" s="37" customFormat="1" ht="16.5">
      <c r="A103" s="25">
        <f>IF(B103=0,"",SUBTOTAL(3,B$5:B103))</f>
        <v>99</v>
      </c>
      <c r="B103" s="66" t="s">
        <v>692</v>
      </c>
      <c r="C103" s="980" t="s">
        <v>693</v>
      </c>
      <c r="D103" s="327" t="s">
        <v>3496</v>
      </c>
    </row>
    <row r="104" spans="1:4" s="36" customFormat="1" ht="16.5">
      <c r="A104" s="25">
        <f>IF(B104=0,"",SUBTOTAL(3,B$5:B104))</f>
        <v>100</v>
      </c>
      <c r="B104" s="66" t="s">
        <v>698</v>
      </c>
      <c r="C104" s="980" t="s">
        <v>699</v>
      </c>
      <c r="D104" s="327" t="s">
        <v>3496</v>
      </c>
    </row>
    <row r="105" spans="1:4" s="36" customFormat="1" ht="16.5">
      <c r="A105" s="25">
        <f>IF(B105=0,"",SUBTOTAL(3,B$5:B105))</f>
        <v>101</v>
      </c>
      <c r="B105" s="66" t="s">
        <v>704</v>
      </c>
      <c r="C105" s="980" t="s">
        <v>705</v>
      </c>
      <c r="D105" s="327" t="s">
        <v>3496</v>
      </c>
    </row>
    <row r="106" spans="1:4" s="36" customFormat="1" ht="16.5">
      <c r="A106" s="25">
        <f>IF(B106=0,"",SUBTOTAL(3,B$5:B106))</f>
        <v>102</v>
      </c>
      <c r="B106" s="66" t="s">
        <v>710</v>
      </c>
      <c r="C106" s="980" t="s">
        <v>711</v>
      </c>
      <c r="D106" s="327" t="s">
        <v>3496</v>
      </c>
    </row>
    <row r="107" spans="1:4" s="36" customFormat="1" ht="16.5">
      <c r="A107" s="25">
        <f>IF(B107=0,"",SUBTOTAL(3,B$5:B107))</f>
        <v>103</v>
      </c>
      <c r="B107" s="66" t="s">
        <v>714</v>
      </c>
      <c r="C107" s="980" t="s">
        <v>715</v>
      </c>
      <c r="D107" s="327" t="s">
        <v>3496</v>
      </c>
    </row>
    <row r="108" spans="1:4" s="36" customFormat="1" ht="16.5">
      <c r="A108" s="25">
        <f>IF(B108=0,"",SUBTOTAL(3,B$5:B108))</f>
        <v>104</v>
      </c>
      <c r="B108" s="66" t="s">
        <v>720</v>
      </c>
      <c r="C108" s="980" t="s">
        <v>721</v>
      </c>
      <c r="D108" s="327" t="s">
        <v>3496</v>
      </c>
    </row>
    <row r="109" spans="1:4" s="36" customFormat="1" ht="16.5">
      <c r="A109" s="25">
        <f>IF(B109=0,"",SUBTOTAL(3,B$5:B109))</f>
        <v>105</v>
      </c>
      <c r="B109" s="66" t="s">
        <v>726</v>
      </c>
      <c r="C109" s="980" t="s">
        <v>727</v>
      </c>
      <c r="D109" s="327" t="s">
        <v>3496</v>
      </c>
    </row>
    <row r="110" spans="1:4" s="36" customFormat="1" ht="16.5">
      <c r="A110" s="25">
        <f>IF(B110=0,"",SUBTOTAL(3,B$5:B110))</f>
        <v>106</v>
      </c>
      <c r="B110" s="66" t="s">
        <v>735</v>
      </c>
      <c r="C110" s="980" t="s">
        <v>736</v>
      </c>
      <c r="D110" s="327" t="s">
        <v>3496</v>
      </c>
    </row>
    <row r="111" spans="1:4" s="36" customFormat="1" ht="16.5">
      <c r="A111" s="25">
        <f>IF(B111=0,"",SUBTOTAL(3,B$5:B111))</f>
        <v>107</v>
      </c>
      <c r="B111" s="66" t="s">
        <v>757</v>
      </c>
      <c r="C111" s="980" t="s">
        <v>758</v>
      </c>
      <c r="D111" s="327" t="s">
        <v>3496</v>
      </c>
    </row>
    <row r="112" spans="1:4" s="36" customFormat="1" ht="16.5">
      <c r="A112" s="25">
        <f>IF(B112=0,"",SUBTOTAL(3,B$5:B112))</f>
        <v>108</v>
      </c>
      <c r="B112" s="66" t="s">
        <v>762</v>
      </c>
      <c r="C112" s="980" t="s">
        <v>763</v>
      </c>
      <c r="D112" s="327" t="s">
        <v>3496</v>
      </c>
    </row>
    <row r="113" spans="1:4" s="36" customFormat="1" ht="16.5">
      <c r="A113" s="25">
        <f>IF(B113=0,"",SUBTOTAL(3,B$5:B113))</f>
        <v>109</v>
      </c>
      <c r="B113" s="66" t="s">
        <v>773</v>
      </c>
      <c r="C113" s="980" t="s">
        <v>774</v>
      </c>
      <c r="D113" s="327" t="s">
        <v>3496</v>
      </c>
    </row>
    <row r="114" spans="1:4" s="36" customFormat="1" ht="16.5">
      <c r="A114" s="25">
        <f>IF(B114=0,"",SUBTOTAL(3,B$5:B114))</f>
        <v>110</v>
      </c>
      <c r="B114" s="66" t="s">
        <v>779</v>
      </c>
      <c r="C114" s="980" t="s">
        <v>780</v>
      </c>
      <c r="D114" s="327" t="s">
        <v>3496</v>
      </c>
    </row>
    <row r="115" spans="1:4" s="36" customFormat="1" ht="16.5">
      <c r="A115" s="25">
        <f>IF(B115=0,"",SUBTOTAL(3,B$5:B115))</f>
        <v>111</v>
      </c>
      <c r="B115" s="66" t="s">
        <v>784</v>
      </c>
      <c r="C115" s="980" t="s">
        <v>785</v>
      </c>
      <c r="D115" s="327" t="s">
        <v>3496</v>
      </c>
    </row>
    <row r="116" spans="1:4" s="36" customFormat="1" ht="16.5">
      <c r="A116" s="25">
        <f>IF(B116=0,"",SUBTOTAL(3,B$5:B116))</f>
        <v>112</v>
      </c>
      <c r="B116" s="66" t="s">
        <v>791</v>
      </c>
      <c r="C116" s="970" t="s">
        <v>792</v>
      </c>
      <c r="D116" s="327" t="s">
        <v>3496</v>
      </c>
    </row>
    <row r="117" spans="1:4" s="36" customFormat="1" ht="16.5">
      <c r="A117" s="25">
        <f>IF(B117=0,"",SUBTOTAL(3,B$5:B117))</f>
        <v>113</v>
      </c>
      <c r="B117" s="66" t="s">
        <v>796</v>
      </c>
      <c r="C117" s="970" t="s">
        <v>797</v>
      </c>
      <c r="D117" s="327" t="s">
        <v>3496</v>
      </c>
    </row>
    <row r="118" spans="1:4" s="36" customFormat="1" ht="16.5">
      <c r="A118" s="25">
        <f>IF(B118=0,"",SUBTOTAL(3,B$5:B118))</f>
        <v>114</v>
      </c>
      <c r="B118" s="66" t="s">
        <v>802</v>
      </c>
      <c r="C118" s="970" t="s">
        <v>803</v>
      </c>
      <c r="D118" s="327" t="s">
        <v>3496</v>
      </c>
    </row>
    <row r="119" spans="1:4" s="36" customFormat="1" ht="16.5">
      <c r="A119" s="25">
        <f>IF(B119=0,"",SUBTOTAL(3,B$5:B119))</f>
        <v>115</v>
      </c>
      <c r="B119" s="66" t="s">
        <v>808</v>
      </c>
      <c r="C119" s="970" t="s">
        <v>809</v>
      </c>
      <c r="D119" s="327" t="s">
        <v>3496</v>
      </c>
    </row>
    <row r="120" spans="1:4" s="36" customFormat="1" ht="16.5">
      <c r="A120" s="25">
        <f>IF(B120=0,"",SUBTOTAL(3,B$5:B120))</f>
        <v>116</v>
      </c>
      <c r="B120" s="66" t="s">
        <v>814</v>
      </c>
      <c r="C120" s="970" t="s">
        <v>815</v>
      </c>
      <c r="D120" s="327" t="s">
        <v>3496</v>
      </c>
    </row>
    <row r="121" spans="1:4" s="36" customFormat="1" ht="16.5">
      <c r="A121" s="25">
        <f>IF(B121=0,"",SUBTOTAL(3,B$5:B121))</f>
        <v>117</v>
      </c>
      <c r="B121" s="66" t="s">
        <v>820</v>
      </c>
      <c r="C121" s="984" t="s">
        <v>821</v>
      </c>
      <c r="D121" s="327" t="s">
        <v>3496</v>
      </c>
    </row>
    <row r="122" spans="1:4" s="36" customFormat="1" ht="16.5">
      <c r="A122" s="25">
        <f>IF(B122=0,"",SUBTOTAL(3,B$5:B122))</f>
        <v>118</v>
      </c>
      <c r="B122" s="66" t="s">
        <v>826</v>
      </c>
      <c r="C122" s="970" t="s">
        <v>827</v>
      </c>
      <c r="D122" s="327" t="s">
        <v>3496</v>
      </c>
    </row>
    <row r="123" spans="1:4" s="36" customFormat="1" ht="16.5">
      <c r="A123" s="25">
        <f>IF(B123=0,"",SUBTOTAL(3,B$5:B123))</f>
        <v>119</v>
      </c>
      <c r="B123" s="66" t="s">
        <v>843</v>
      </c>
      <c r="C123" s="970" t="s">
        <v>844</v>
      </c>
      <c r="D123" s="327" t="s">
        <v>3496</v>
      </c>
    </row>
    <row r="124" spans="1:4" s="36" customFormat="1" ht="16.5">
      <c r="A124" s="25">
        <f>IF(B124=0,"",SUBTOTAL(3,B$5:B124))</f>
        <v>120</v>
      </c>
      <c r="B124" s="66" t="s">
        <v>849</v>
      </c>
      <c r="C124" s="970" t="s">
        <v>850</v>
      </c>
      <c r="D124" s="327" t="s">
        <v>3496</v>
      </c>
    </row>
    <row r="125" spans="1:4" s="36" customFormat="1" ht="16.5">
      <c r="A125" s="25">
        <f>IF(B125=0,"",SUBTOTAL(3,B$5:B125))</f>
        <v>121</v>
      </c>
      <c r="B125" s="66" t="s">
        <v>854</v>
      </c>
      <c r="C125" s="970" t="s">
        <v>855</v>
      </c>
      <c r="D125" s="327" t="s">
        <v>3496</v>
      </c>
    </row>
    <row r="126" spans="1:4" s="36" customFormat="1" ht="16.5">
      <c r="A126" s="25">
        <f>IF(B126=0,"",SUBTOTAL(3,B$5:B126))</f>
        <v>122</v>
      </c>
      <c r="B126" s="66" t="s">
        <v>860</v>
      </c>
      <c r="C126" s="970" t="s">
        <v>861</v>
      </c>
      <c r="D126" s="327" t="s">
        <v>3496</v>
      </c>
    </row>
    <row r="127" spans="1:4" s="36" customFormat="1" ht="16.5">
      <c r="A127" s="25">
        <f>IF(B127=0,"",SUBTOTAL(3,B$5:B127))</f>
        <v>123</v>
      </c>
      <c r="B127" s="66" t="s">
        <v>865</v>
      </c>
      <c r="C127" s="970" t="s">
        <v>866</v>
      </c>
      <c r="D127" s="327" t="s">
        <v>3496</v>
      </c>
    </row>
    <row r="128" spans="1:4" s="36" customFormat="1" ht="16.5">
      <c r="A128" s="25">
        <f>IF(B128=0,"",SUBTOTAL(3,B$5:B128))</f>
        <v>124</v>
      </c>
      <c r="B128" s="66" t="s">
        <v>887</v>
      </c>
      <c r="C128" s="973" t="s">
        <v>888</v>
      </c>
      <c r="D128" s="327" t="s">
        <v>3496</v>
      </c>
    </row>
    <row r="129" spans="1:4" s="36" customFormat="1" ht="16.5">
      <c r="A129" s="25">
        <f>IF(B129=0,"",SUBTOTAL(3,B$5:B129))</f>
        <v>125</v>
      </c>
      <c r="B129" s="66" t="s">
        <v>894</v>
      </c>
      <c r="C129" s="973" t="s">
        <v>895</v>
      </c>
      <c r="D129" s="327" t="s">
        <v>3496</v>
      </c>
    </row>
    <row r="130" spans="1:4" s="36" customFormat="1" ht="16.5">
      <c r="A130" s="25">
        <f>IF(B130=0,"",SUBTOTAL(3,B$5:B130))</f>
        <v>126</v>
      </c>
      <c r="B130" s="66" t="s">
        <v>903</v>
      </c>
      <c r="C130" s="973" t="s">
        <v>904</v>
      </c>
      <c r="D130" s="327" t="s">
        <v>3496</v>
      </c>
    </row>
    <row r="131" spans="1:4" s="36" customFormat="1" ht="19.5" customHeight="1">
      <c r="A131" s="25">
        <f>IF(B131=0,"",SUBTOTAL(3,B$5:B131))</f>
        <v>127</v>
      </c>
      <c r="B131" s="66" t="s">
        <v>909</v>
      </c>
      <c r="C131" s="973" t="s">
        <v>910</v>
      </c>
      <c r="D131" s="327" t="s">
        <v>3496</v>
      </c>
    </row>
    <row r="132" spans="1:4" s="36" customFormat="1" ht="16.5">
      <c r="A132" s="25">
        <f>IF(B132=0,"",SUBTOTAL(3,B$5:B132))</f>
        <v>128</v>
      </c>
      <c r="B132" s="66" t="s">
        <v>916</v>
      </c>
      <c r="C132" s="973" t="s">
        <v>917</v>
      </c>
      <c r="D132" s="327" t="s">
        <v>3496</v>
      </c>
    </row>
    <row r="133" spans="1:4" s="36" customFormat="1" ht="21" customHeight="1">
      <c r="A133" s="25">
        <f>IF(B133=0,"",SUBTOTAL(3,B$5:B133))</f>
        <v>129</v>
      </c>
      <c r="B133" s="66" t="s">
        <v>922</v>
      </c>
      <c r="C133" s="973" t="s">
        <v>923</v>
      </c>
      <c r="D133" s="327" t="s">
        <v>3496</v>
      </c>
    </row>
    <row r="134" spans="1:4" s="36" customFormat="1" ht="16.5">
      <c r="A134" s="25">
        <f>IF(B134=0,"",SUBTOTAL(3,B$5:B134))</f>
        <v>130</v>
      </c>
      <c r="B134" s="66" t="s">
        <v>927</v>
      </c>
      <c r="C134" s="973" t="s">
        <v>928</v>
      </c>
      <c r="D134" s="327" t="s">
        <v>3496</v>
      </c>
    </row>
    <row r="135" spans="1:4" s="36" customFormat="1" ht="16.5">
      <c r="A135" s="25">
        <f>IF(B135=0,"",SUBTOTAL(3,B$5:B135))</f>
        <v>131</v>
      </c>
      <c r="B135" s="66" t="s">
        <v>931</v>
      </c>
      <c r="C135" s="973" t="s">
        <v>932</v>
      </c>
      <c r="D135" s="327" t="s">
        <v>3496</v>
      </c>
    </row>
    <row r="136" spans="1:4" s="916" customFormat="1" ht="16.5">
      <c r="A136" s="25">
        <f>IF(B136=0,"",SUBTOTAL(3,B$5:B136))</f>
        <v>132</v>
      </c>
      <c r="B136" s="66" t="s">
        <v>941</v>
      </c>
      <c r="C136" s="970" t="s">
        <v>942</v>
      </c>
      <c r="D136" s="327" t="s">
        <v>3496</v>
      </c>
    </row>
    <row r="137" spans="1:4" s="916" customFormat="1" ht="16.5">
      <c r="A137" s="25">
        <f>IF(B137=0,"",SUBTOTAL(3,B$5:B137))</f>
        <v>133</v>
      </c>
      <c r="B137" s="66" t="s">
        <v>945</v>
      </c>
      <c r="C137" s="970" t="s">
        <v>946</v>
      </c>
      <c r="D137" s="327" t="s">
        <v>3496</v>
      </c>
    </row>
    <row r="138" spans="1:4" s="916" customFormat="1" ht="16.5">
      <c r="A138" s="25">
        <f>IF(B138=0,"",SUBTOTAL(3,B$5:B138))</f>
        <v>134</v>
      </c>
      <c r="B138" s="66" t="s">
        <v>950</v>
      </c>
      <c r="C138" s="970" t="s">
        <v>951</v>
      </c>
      <c r="D138" s="327" t="s">
        <v>3496</v>
      </c>
    </row>
    <row r="139" spans="1:4" s="36" customFormat="1" ht="16.5">
      <c r="A139" s="25">
        <f>IF(B139=0,"",SUBTOTAL(3,B$5:B139))</f>
        <v>135</v>
      </c>
      <c r="B139" s="66" t="s">
        <v>954</v>
      </c>
      <c r="C139" s="970" t="s">
        <v>955</v>
      </c>
      <c r="D139" s="327" t="s">
        <v>3496</v>
      </c>
    </row>
    <row r="140" spans="1:4" s="36" customFormat="1" ht="16.5">
      <c r="A140" s="25">
        <f>IF(B140=0,"",SUBTOTAL(3,B$5:B140))</f>
        <v>136</v>
      </c>
      <c r="B140" s="66" t="s">
        <v>963</v>
      </c>
      <c r="C140" s="970" t="s">
        <v>964</v>
      </c>
      <c r="D140" s="327" t="s">
        <v>3496</v>
      </c>
    </row>
    <row r="141" spans="1:4" s="36" customFormat="1" ht="16.5">
      <c r="A141" s="25">
        <f>IF(B141=0,"",SUBTOTAL(3,B$5:B141))</f>
        <v>137</v>
      </c>
      <c r="B141" s="66" t="s">
        <v>968</v>
      </c>
      <c r="C141" s="970" t="s">
        <v>969</v>
      </c>
      <c r="D141" s="327" t="s">
        <v>3496</v>
      </c>
    </row>
    <row r="142" spans="1:4" s="36" customFormat="1" ht="16.5">
      <c r="A142" s="25">
        <f>IF(B142=0,"",SUBTOTAL(3,B$5:B142))</f>
        <v>138</v>
      </c>
      <c r="B142" s="66" t="s">
        <v>972</v>
      </c>
      <c r="C142" s="970" t="s">
        <v>973</v>
      </c>
      <c r="D142" s="327" t="s">
        <v>3496</v>
      </c>
    </row>
    <row r="143" spans="1:4" s="36" customFormat="1" ht="16.5">
      <c r="A143" s="25">
        <f>IF(B143=0,"",SUBTOTAL(3,B$5:B143))</f>
        <v>139</v>
      </c>
      <c r="B143" s="66" t="s">
        <v>976</v>
      </c>
      <c r="C143" s="970" t="s">
        <v>977</v>
      </c>
      <c r="D143" s="327" t="s">
        <v>3496</v>
      </c>
    </row>
    <row r="144" spans="1:4" s="36" customFormat="1" ht="16.5">
      <c r="A144" s="25">
        <f>IF(B144=0,"",SUBTOTAL(3,B$5:B144))</f>
        <v>140</v>
      </c>
      <c r="B144" s="66" t="s">
        <v>990</v>
      </c>
      <c r="C144" s="970" t="s">
        <v>991</v>
      </c>
      <c r="D144" s="327" t="s">
        <v>3496</v>
      </c>
    </row>
    <row r="145" spans="1:4" s="36" customFormat="1" ht="16.5">
      <c r="A145" s="25">
        <f>IF(B145=0,"",SUBTOTAL(3,B$5:B145))</f>
        <v>141</v>
      </c>
      <c r="B145" s="66" t="s">
        <v>999</v>
      </c>
      <c r="C145" s="970" t="s">
        <v>1000</v>
      </c>
      <c r="D145" s="327" t="s">
        <v>3496</v>
      </c>
    </row>
    <row r="146" spans="1:4" s="36" customFormat="1" ht="17.25" customHeight="1">
      <c r="A146" s="25">
        <f>IF(B146=0,"",SUBTOTAL(3,B$5:B146))</f>
        <v>142</v>
      </c>
      <c r="B146" s="66" t="s">
        <v>1003</v>
      </c>
      <c r="C146" s="970" t="s">
        <v>1004</v>
      </c>
      <c r="D146" s="327" t="s">
        <v>3496</v>
      </c>
    </row>
    <row r="147" spans="1:4" s="36" customFormat="1" ht="16.5">
      <c r="A147" s="25">
        <f>IF(B147=0,"",SUBTOTAL(3,B$5:B147))</f>
        <v>143</v>
      </c>
      <c r="B147" s="66" t="s">
        <v>1008</v>
      </c>
      <c r="C147" s="970" t="s">
        <v>1009</v>
      </c>
      <c r="D147" s="327" t="s">
        <v>3496</v>
      </c>
    </row>
    <row r="148" spans="1:4" s="36" customFormat="1" ht="16.5">
      <c r="A148" s="25">
        <f>IF(B148=0,"",SUBTOTAL(3,B$5:B148))</f>
        <v>144</v>
      </c>
      <c r="B148" s="66" t="s">
        <v>1014</v>
      </c>
      <c r="C148" s="973" t="s">
        <v>1015</v>
      </c>
      <c r="D148" s="327" t="s">
        <v>3496</v>
      </c>
    </row>
    <row r="149" spans="1:4" s="36" customFormat="1" ht="16.5">
      <c r="A149" s="25">
        <f>IF(B149=0,"",SUBTOTAL(3,B$5:B149))</f>
        <v>145</v>
      </c>
      <c r="B149" s="66" t="s">
        <v>1017</v>
      </c>
      <c r="C149" s="973" t="s">
        <v>1018</v>
      </c>
      <c r="D149" s="327" t="s">
        <v>3496</v>
      </c>
    </row>
    <row r="150" spans="1:4" s="36" customFormat="1" ht="16.5">
      <c r="A150" s="25">
        <f>IF(B150=0,"",SUBTOTAL(3,B$5:B150))</f>
        <v>146</v>
      </c>
      <c r="B150" s="66" t="s">
        <v>1022</v>
      </c>
      <c r="C150" s="973" t="s">
        <v>1023</v>
      </c>
      <c r="D150" s="327" t="s">
        <v>3496</v>
      </c>
    </row>
    <row r="151" spans="1:4" s="36" customFormat="1" ht="16.5">
      <c r="A151" s="25">
        <f>IF(B151=0,"",SUBTOTAL(3,B$5:B151))</f>
        <v>147</v>
      </c>
      <c r="B151" s="66" t="s">
        <v>1027</v>
      </c>
      <c r="C151" s="973" t="s">
        <v>1028</v>
      </c>
      <c r="D151" s="327" t="s">
        <v>3496</v>
      </c>
    </row>
    <row r="152" spans="1:4" s="36" customFormat="1" ht="16.5">
      <c r="A152" s="25">
        <f>IF(B152=0,"",SUBTOTAL(3,B$5:B152))</f>
        <v>148</v>
      </c>
      <c r="B152" s="66" t="s">
        <v>1031</v>
      </c>
      <c r="C152" s="973" t="s">
        <v>1032</v>
      </c>
      <c r="D152" s="327" t="s">
        <v>3496</v>
      </c>
    </row>
    <row r="153" spans="1:4" s="470" customFormat="1" ht="16.5">
      <c r="A153" s="25">
        <f>IF(B153=0,"",SUBTOTAL(3,B$5:B153))</f>
        <v>149</v>
      </c>
      <c r="B153" s="66" t="s">
        <v>1036</v>
      </c>
      <c r="C153" s="985" t="s">
        <v>1037</v>
      </c>
      <c r="D153" s="327" t="s">
        <v>3496</v>
      </c>
    </row>
    <row r="154" spans="1:4" s="36" customFormat="1" ht="16.5">
      <c r="A154" s="25">
        <f>IF(B154=0,"",SUBTOTAL(3,B$5:B154))</f>
        <v>150</v>
      </c>
      <c r="B154" s="66" t="s">
        <v>1040</v>
      </c>
      <c r="C154" s="973" t="s">
        <v>1041</v>
      </c>
      <c r="D154" s="327" t="s">
        <v>3496</v>
      </c>
    </row>
    <row r="155" spans="1:4" s="36" customFormat="1" ht="16.5">
      <c r="A155" s="25">
        <f>IF(B155=0,"",SUBTOTAL(3,B$5:B155))</f>
        <v>151</v>
      </c>
      <c r="B155" s="66" t="s">
        <v>1047</v>
      </c>
      <c r="C155" s="973" t="s">
        <v>1048</v>
      </c>
      <c r="D155" s="327" t="s">
        <v>3496</v>
      </c>
    </row>
    <row r="156" spans="1:4" s="36" customFormat="1" ht="18.75" customHeight="1">
      <c r="A156" s="25">
        <f>IF(B156=0,"",SUBTOTAL(3,B$5:B156))</f>
        <v>152</v>
      </c>
      <c r="B156" s="66" t="s">
        <v>1060</v>
      </c>
      <c r="C156" s="970" t="s">
        <v>1061</v>
      </c>
      <c r="D156" s="327" t="s">
        <v>3496</v>
      </c>
    </row>
    <row r="157" spans="1:4" s="36" customFormat="1" ht="16.5">
      <c r="A157" s="25">
        <f>IF(B157=0,"",SUBTOTAL(3,B$5:B157))</f>
        <v>153</v>
      </c>
      <c r="B157" s="66" t="s">
        <v>1066</v>
      </c>
      <c r="C157" s="973" t="s">
        <v>1067</v>
      </c>
      <c r="D157" s="327" t="s">
        <v>3496</v>
      </c>
    </row>
    <row r="158" spans="1:4" s="916" customFormat="1" ht="20.25" customHeight="1">
      <c r="A158" s="25">
        <f>IF(B158=0,"",SUBTOTAL(3,B$5:B158))</f>
        <v>154</v>
      </c>
      <c r="B158" s="66" t="s">
        <v>1071</v>
      </c>
      <c r="C158" s="973" t="s">
        <v>1072</v>
      </c>
      <c r="D158" s="327" t="s">
        <v>3496</v>
      </c>
    </row>
    <row r="159" spans="1:4" s="916" customFormat="1" ht="16.5">
      <c r="A159" s="25">
        <f>IF(B159=0,"",SUBTOTAL(3,B$5:B159))</f>
        <v>155</v>
      </c>
      <c r="B159" s="66" t="s">
        <v>1077</v>
      </c>
      <c r="C159" s="973" t="s">
        <v>1078</v>
      </c>
      <c r="D159" s="327" t="s">
        <v>3496</v>
      </c>
    </row>
    <row r="160" spans="1:4" s="36" customFormat="1" ht="16.5">
      <c r="A160" s="25">
        <f>IF(B160=0,"",SUBTOTAL(3,B$5:B160))</f>
        <v>156</v>
      </c>
      <c r="B160" s="66" t="s">
        <v>1087</v>
      </c>
      <c r="C160" s="973" t="s">
        <v>1088</v>
      </c>
      <c r="D160" s="327" t="s">
        <v>3496</v>
      </c>
    </row>
    <row r="161" spans="1:4" s="36" customFormat="1" ht="16.5">
      <c r="A161" s="25">
        <f>IF(B161=0,"",SUBTOTAL(3,B$5:B161))</f>
        <v>157</v>
      </c>
      <c r="B161" s="66" t="s">
        <v>1092</v>
      </c>
      <c r="C161" s="973" t="s">
        <v>1093</v>
      </c>
      <c r="D161" s="327" t="s">
        <v>3496</v>
      </c>
    </row>
    <row r="162" spans="1:4" s="36" customFormat="1" ht="16.5">
      <c r="A162" s="25">
        <f>IF(B162=0,"",SUBTOTAL(3,B$5:B162))</f>
        <v>158</v>
      </c>
      <c r="B162" s="66" t="s">
        <v>1099</v>
      </c>
      <c r="C162" s="973" t="s">
        <v>1100</v>
      </c>
      <c r="D162" s="327" t="s">
        <v>3496</v>
      </c>
    </row>
    <row r="163" spans="1:4" s="624" customFormat="1" ht="16.5">
      <c r="A163" s="25">
        <f>IF(B163=0,"",SUBTOTAL(3,B$5:B163))</f>
        <v>159</v>
      </c>
      <c r="B163" s="66" t="s">
        <v>1104</v>
      </c>
      <c r="C163" s="976" t="s">
        <v>1105</v>
      </c>
      <c r="D163" s="327" t="s">
        <v>3496</v>
      </c>
    </row>
    <row r="164" spans="1:4" s="624" customFormat="1" ht="16.5">
      <c r="A164" s="25">
        <f>IF(B164=0,"",SUBTOTAL(3,B$5:B164))</f>
        <v>160</v>
      </c>
      <c r="B164" s="66" t="s">
        <v>1110</v>
      </c>
      <c r="C164" s="976" t="s">
        <v>1111</v>
      </c>
      <c r="D164" s="327" t="s">
        <v>3496</v>
      </c>
    </row>
    <row r="165" spans="1:4" s="624" customFormat="1" ht="16.5">
      <c r="A165" s="25">
        <f>IF(B165=0,"",SUBTOTAL(3,B$5:B165))</f>
        <v>161</v>
      </c>
      <c r="B165" s="66" t="s">
        <v>1131</v>
      </c>
      <c r="C165" s="976" t="s">
        <v>1132</v>
      </c>
      <c r="D165" s="327" t="s">
        <v>3496</v>
      </c>
    </row>
    <row r="166" spans="1:4" s="624" customFormat="1" ht="16.5">
      <c r="A166" s="25">
        <f>IF(B166=0,"",SUBTOTAL(3,B$5:B166))</f>
        <v>162</v>
      </c>
      <c r="B166" s="66" t="s">
        <v>1140</v>
      </c>
      <c r="C166" s="976" t="s">
        <v>1141</v>
      </c>
      <c r="D166" s="327" t="s">
        <v>3496</v>
      </c>
    </row>
    <row r="167" spans="1:4" s="624" customFormat="1" ht="16.5">
      <c r="A167" s="25">
        <f>IF(B167=0,"",SUBTOTAL(3,B$5:B167))</f>
        <v>163</v>
      </c>
      <c r="B167" s="66" t="s">
        <v>1149</v>
      </c>
      <c r="C167" s="976" t="s">
        <v>1150</v>
      </c>
      <c r="D167" s="327" t="s">
        <v>3496</v>
      </c>
    </row>
    <row r="168" spans="1:4" s="624" customFormat="1" ht="16.5">
      <c r="A168" s="25">
        <f>IF(B168=0,"",SUBTOTAL(3,B$5:B168))</f>
        <v>164</v>
      </c>
      <c r="B168" s="66" t="s">
        <v>1155</v>
      </c>
      <c r="C168" s="976" t="s">
        <v>1156</v>
      </c>
      <c r="D168" s="327" t="s">
        <v>3496</v>
      </c>
    </row>
    <row r="169" spans="1:4" s="624" customFormat="1" ht="16.5">
      <c r="A169" s="25">
        <f>IF(B169=0,"",SUBTOTAL(3,B$5:B169))</f>
        <v>165</v>
      </c>
      <c r="B169" s="66" t="s">
        <v>1161</v>
      </c>
      <c r="C169" s="976" t="s">
        <v>1162</v>
      </c>
      <c r="D169" s="327" t="s">
        <v>3496</v>
      </c>
    </row>
    <row r="170" spans="1:4" s="624" customFormat="1" ht="16.5">
      <c r="A170" s="25">
        <f>IF(B170=0,"",SUBTOTAL(3,B$5:B170))</f>
        <v>166</v>
      </c>
      <c r="B170" s="66" t="s">
        <v>1173</v>
      </c>
      <c r="C170" s="978" t="s">
        <v>1174</v>
      </c>
      <c r="D170" s="327" t="s">
        <v>3496</v>
      </c>
    </row>
    <row r="171" spans="1:4" s="624" customFormat="1" ht="16.5">
      <c r="A171" s="25">
        <f>IF(B171=0,"",SUBTOTAL(3,B$5:B171))</f>
        <v>167</v>
      </c>
      <c r="B171" s="66" t="s">
        <v>1181</v>
      </c>
      <c r="C171" s="978" t="s">
        <v>1182</v>
      </c>
      <c r="D171" s="327" t="s">
        <v>3496</v>
      </c>
    </row>
    <row r="172" spans="1:4" s="624" customFormat="1" ht="16.5">
      <c r="A172" s="25">
        <f>IF(B172=0,"",SUBTOTAL(3,B$5:B172))</f>
        <v>168</v>
      </c>
      <c r="B172" s="66" t="s">
        <v>1193</v>
      </c>
      <c r="C172" s="978" t="s">
        <v>1194</v>
      </c>
      <c r="D172" s="327" t="s">
        <v>3496</v>
      </c>
    </row>
    <row r="173" spans="1:4" s="624" customFormat="1" ht="16.5">
      <c r="A173" s="25">
        <f>IF(B173=0,"",SUBTOTAL(3,B$5:B173))</f>
        <v>169</v>
      </c>
      <c r="B173" s="66" t="s">
        <v>1482</v>
      </c>
      <c r="C173" s="978" t="s">
        <v>1400</v>
      </c>
      <c r="D173" s="327" t="s">
        <v>3496</v>
      </c>
    </row>
    <row r="174" spans="1:4" s="624" customFormat="1" ht="16.5">
      <c r="A174" s="25">
        <f>IF(B174=0,"",SUBTOTAL(3,B$5:B174))</f>
        <v>170</v>
      </c>
      <c r="B174" s="66" t="s">
        <v>1486</v>
      </c>
      <c r="C174" s="978" t="s">
        <v>1405</v>
      </c>
      <c r="D174" s="327" t="s">
        <v>3496</v>
      </c>
    </row>
    <row r="175" spans="1:4" s="624" customFormat="1" ht="16.5">
      <c r="A175" s="25">
        <f>IF(B175=0,"",SUBTOTAL(3,B$5:B175))</f>
        <v>171</v>
      </c>
      <c r="B175" s="66" t="s">
        <v>1489</v>
      </c>
      <c r="C175" s="978" t="s">
        <v>1410</v>
      </c>
      <c r="D175" s="327" t="s">
        <v>3496</v>
      </c>
    </row>
    <row r="176" spans="1:4" s="624" customFormat="1" ht="16.5">
      <c r="A176" s="25">
        <f>IF(B176=0,"",SUBTOTAL(3,B$5:B176))</f>
        <v>172</v>
      </c>
      <c r="B176" s="66" t="s">
        <v>1490</v>
      </c>
      <c r="C176" s="978" t="s">
        <v>1412</v>
      </c>
      <c r="D176" s="327" t="s">
        <v>3496</v>
      </c>
    </row>
    <row r="177" spans="1:4" s="624" customFormat="1" ht="16.5">
      <c r="A177" s="25">
        <f>IF(B177=0,"",SUBTOTAL(3,B$5:B177))</f>
        <v>173</v>
      </c>
      <c r="B177" s="66" t="s">
        <v>1494</v>
      </c>
      <c r="C177" s="978" t="s">
        <v>1420</v>
      </c>
      <c r="D177" s="327" t="s">
        <v>3496</v>
      </c>
    </row>
    <row r="178" spans="1:4" s="624" customFormat="1" ht="16.5">
      <c r="A178" s="25">
        <f>IF(B178=0,"",SUBTOTAL(3,B$5:B178))</f>
        <v>174</v>
      </c>
      <c r="B178" s="66" t="s">
        <v>1928</v>
      </c>
      <c r="C178" s="978" t="s">
        <v>1873</v>
      </c>
      <c r="D178" s="327" t="s">
        <v>3496</v>
      </c>
    </row>
    <row r="179" spans="1:4" s="624" customFormat="1" ht="16.5">
      <c r="A179" s="25">
        <f>IF(B179=0,"",SUBTOTAL(3,B$5:B179))</f>
        <v>175</v>
      </c>
      <c r="B179" s="66" t="s">
        <v>1929</v>
      </c>
      <c r="C179" s="978" t="s">
        <v>1715</v>
      </c>
      <c r="D179" s="327" t="s">
        <v>3496</v>
      </c>
    </row>
    <row r="180" spans="1:4" s="624" customFormat="1" ht="16.5">
      <c r="A180" s="25">
        <f>IF(B180=0,"",SUBTOTAL(3,B$5:B180))</f>
        <v>176</v>
      </c>
      <c r="B180" s="66" t="s">
        <v>1933</v>
      </c>
      <c r="C180" s="978" t="s">
        <v>1624</v>
      </c>
      <c r="D180" s="327" t="s">
        <v>3496</v>
      </c>
    </row>
    <row r="181" spans="1:4" s="624" customFormat="1" ht="16.5">
      <c r="A181" s="25">
        <f>IF(B181=0,"",SUBTOTAL(3,B$5:B181))</f>
        <v>177</v>
      </c>
      <c r="B181" s="66" t="s">
        <v>1934</v>
      </c>
      <c r="C181" s="978" t="s">
        <v>1885</v>
      </c>
      <c r="D181" s="327" t="s">
        <v>3496</v>
      </c>
    </row>
    <row r="182" spans="1:4" s="624" customFormat="1" ht="16.5">
      <c r="A182" s="25">
        <f>IF(B182=0,"",SUBTOTAL(3,B$5:B182))</f>
        <v>178</v>
      </c>
      <c r="B182" s="66" t="s">
        <v>1935</v>
      </c>
      <c r="C182" s="978" t="s">
        <v>1709</v>
      </c>
      <c r="D182" s="327" t="s">
        <v>3496</v>
      </c>
    </row>
    <row r="183" spans="1:4" s="624" customFormat="1" ht="16.5">
      <c r="A183" s="25">
        <f>IF(B183=0,"",SUBTOTAL(3,B$5:B183))</f>
        <v>179</v>
      </c>
      <c r="B183" s="66" t="s">
        <v>1938</v>
      </c>
      <c r="C183" s="978" t="s">
        <v>1646</v>
      </c>
      <c r="D183" s="327" t="s">
        <v>3496</v>
      </c>
    </row>
    <row r="184" spans="1:4" s="624" customFormat="1" ht="16.5">
      <c r="A184" s="25">
        <f>IF(B184=0,"",SUBTOTAL(3,B$5:B184))</f>
        <v>180</v>
      </c>
      <c r="B184" s="66" t="s">
        <v>1939</v>
      </c>
      <c r="C184" s="978" t="s">
        <v>1207</v>
      </c>
      <c r="D184" s="327" t="s">
        <v>3496</v>
      </c>
    </row>
    <row r="185" spans="1:4" s="624" customFormat="1" ht="16.5">
      <c r="A185" s="25">
        <f>IF(B185=0,"",SUBTOTAL(3,B$5:B185))</f>
        <v>181</v>
      </c>
      <c r="B185" s="66" t="s">
        <v>1940</v>
      </c>
      <c r="C185" s="978" t="s">
        <v>1685</v>
      </c>
      <c r="D185" s="327" t="s">
        <v>3496</v>
      </c>
    </row>
    <row r="186" spans="1:4" s="624" customFormat="1" ht="16.5">
      <c r="A186" s="25">
        <f>IF(B186=0,"",SUBTOTAL(3,B$5:B186))</f>
        <v>182</v>
      </c>
      <c r="B186" s="66" t="s">
        <v>1942</v>
      </c>
      <c r="C186" s="978" t="s">
        <v>1904</v>
      </c>
      <c r="D186" s="327" t="s">
        <v>3496</v>
      </c>
    </row>
    <row r="187" spans="1:4" s="624" customFormat="1" ht="16.5">
      <c r="A187" s="25">
        <f>IF(B187=0,"",SUBTOTAL(3,B$5:B187))</f>
        <v>183</v>
      </c>
      <c r="B187" s="66" t="s">
        <v>1943</v>
      </c>
      <c r="C187" s="978" t="s">
        <v>1908</v>
      </c>
      <c r="D187" s="327" t="s">
        <v>3496</v>
      </c>
    </row>
    <row r="188" spans="1:4" s="624" customFormat="1" ht="16.5">
      <c r="A188" s="25">
        <f>IF(B188=0,"",SUBTOTAL(3,B$5:B188))</f>
        <v>184</v>
      </c>
      <c r="B188" s="66" t="s">
        <v>1944</v>
      </c>
      <c r="C188" s="978" t="s">
        <v>1719</v>
      </c>
      <c r="D188" s="327" t="s">
        <v>3496</v>
      </c>
    </row>
    <row r="189" spans="1:4" s="624" customFormat="1" ht="16.5">
      <c r="A189" s="25">
        <f>IF(B189=0,"",SUBTOTAL(3,B$5:B189))</f>
        <v>185</v>
      </c>
      <c r="B189" s="66" t="s">
        <v>1945</v>
      </c>
      <c r="C189" s="978" t="s">
        <v>1912</v>
      </c>
      <c r="D189" s="327" t="s">
        <v>3496</v>
      </c>
    </row>
    <row r="190" spans="1:4" s="624" customFormat="1" ht="16.5">
      <c r="A190" s="25">
        <f>IF(B190=0,"",SUBTOTAL(3,B$5:B190))</f>
        <v>186</v>
      </c>
      <c r="B190" s="66" t="s">
        <v>1946</v>
      </c>
      <c r="C190" s="978" t="s">
        <v>1915</v>
      </c>
      <c r="D190" s="327" t="s">
        <v>3496</v>
      </c>
    </row>
    <row r="191" spans="1:4" s="624" customFormat="1" ht="16.5">
      <c r="A191" s="25">
        <f>IF(B191=0,"",SUBTOTAL(3,B$5:B191))</f>
        <v>187</v>
      </c>
      <c r="B191" s="66" t="s">
        <v>1948</v>
      </c>
      <c r="C191" s="978" t="s">
        <v>1918</v>
      </c>
      <c r="D191" s="327" t="s">
        <v>3496</v>
      </c>
    </row>
    <row r="192" spans="1:4" s="624" customFormat="1" ht="16.5">
      <c r="A192" s="25">
        <f>IF(B192=0,"",SUBTOTAL(3,B$5:B192))</f>
        <v>188</v>
      </c>
      <c r="B192" s="66" t="s">
        <v>1949</v>
      </c>
      <c r="C192" s="978" t="s">
        <v>1630</v>
      </c>
      <c r="D192" s="327" t="s">
        <v>3496</v>
      </c>
    </row>
    <row r="193" spans="1:4" s="624" customFormat="1" ht="16.5">
      <c r="A193" s="25">
        <f>IF(B193=0,"",SUBTOTAL(3,B$5:B193))</f>
        <v>189</v>
      </c>
      <c r="B193" s="66" t="s">
        <v>1960</v>
      </c>
      <c r="C193" s="978" t="s">
        <v>1954</v>
      </c>
      <c r="D193" s="327" t="s">
        <v>3496</v>
      </c>
    </row>
    <row r="194" spans="1:4" s="624" customFormat="1" ht="16.5">
      <c r="A194" s="25">
        <f>IF(B194=0,"",SUBTOTAL(3,B$5:B194))</f>
        <v>190</v>
      </c>
      <c r="B194" s="66" t="s">
        <v>1961</v>
      </c>
      <c r="C194" s="978" t="s">
        <v>1656</v>
      </c>
      <c r="D194" s="327" t="s">
        <v>3496</v>
      </c>
    </row>
    <row r="195" spans="1:4" s="624" customFormat="1" ht="16.5">
      <c r="A195" s="25">
        <f>IF(B195=0,"",SUBTOTAL(3,B$5:B195))</f>
        <v>191</v>
      </c>
      <c r="B195" s="66" t="s">
        <v>2301</v>
      </c>
      <c r="C195" s="978" t="s">
        <v>2295</v>
      </c>
      <c r="D195" s="327" t="s">
        <v>3496</v>
      </c>
    </row>
    <row r="196" spans="1:4" s="624" customFormat="1" ht="16.5">
      <c r="A196" s="25">
        <f>IF(B196=0,"",SUBTOTAL(3,B$5:B196))</f>
        <v>192</v>
      </c>
      <c r="B196" s="66" t="s">
        <v>2315</v>
      </c>
      <c r="C196" s="978" t="s">
        <v>2303</v>
      </c>
      <c r="D196" s="327" t="s">
        <v>3496</v>
      </c>
    </row>
    <row r="197" spans="1:4" s="624" customFormat="1" ht="16.5">
      <c r="A197" s="25">
        <f>IF(B197=0,"",SUBTOTAL(3,B$5:B197))</f>
        <v>193</v>
      </c>
      <c r="B197" s="66" t="s">
        <v>2317</v>
      </c>
      <c r="C197" s="978" t="s">
        <v>2328</v>
      </c>
      <c r="D197" s="327" t="s">
        <v>3496</v>
      </c>
    </row>
    <row r="198" spans="1:4" s="624" customFormat="1" ht="16.5">
      <c r="A198" s="25">
        <f>IF(B198=0,"",SUBTOTAL(3,B$5:B198))</f>
        <v>194</v>
      </c>
      <c r="B198" s="66" t="s">
        <v>2318</v>
      </c>
      <c r="C198" s="978" t="s">
        <v>2333</v>
      </c>
      <c r="D198" s="327" t="s">
        <v>3496</v>
      </c>
    </row>
    <row r="199" spans="1:4" s="624" customFormat="1" ht="16.5">
      <c r="A199" s="25">
        <f>IF(B199=0,"",SUBTOTAL(3,B$5:B199))</f>
        <v>195</v>
      </c>
      <c r="B199" s="66" t="s">
        <v>2320</v>
      </c>
      <c r="C199" s="978" t="s">
        <v>2340</v>
      </c>
      <c r="D199" s="327" t="s">
        <v>3496</v>
      </c>
    </row>
    <row r="200" spans="1:4" s="624" customFormat="1" ht="16.5">
      <c r="A200" s="25">
        <f>IF(B200=0,"",SUBTOTAL(3,B$5:B200))</f>
        <v>196</v>
      </c>
      <c r="B200" s="66" t="s">
        <v>2322</v>
      </c>
      <c r="C200" s="978" t="s">
        <v>2345</v>
      </c>
      <c r="D200" s="327" t="s">
        <v>3496</v>
      </c>
    </row>
    <row r="201" spans="1:4" s="624" customFormat="1" ht="16.5">
      <c r="A201" s="25">
        <f>IF(B201=0,"",SUBTOTAL(3,B$5:B201))</f>
        <v>197</v>
      </c>
      <c r="B201" s="66" t="s">
        <v>2323</v>
      </c>
      <c r="C201" s="978" t="s">
        <v>2349</v>
      </c>
      <c r="D201" s="327" t="s">
        <v>3496</v>
      </c>
    </row>
    <row r="202" spans="1:4" s="624" customFormat="1" ht="16.5">
      <c r="A202" s="25">
        <f>IF(B202=0,"",SUBTOTAL(3,B$5:B202))</f>
        <v>198</v>
      </c>
      <c r="B202" s="66" t="s">
        <v>2324</v>
      </c>
      <c r="C202" s="978" t="s">
        <v>2352</v>
      </c>
      <c r="D202" s="327" t="s">
        <v>3496</v>
      </c>
    </row>
    <row r="203" spans="1:4" s="624" customFormat="1" ht="16.5">
      <c r="A203" s="25">
        <f>IF(B203=0,"",SUBTOTAL(3,B$5:B203))</f>
        <v>199</v>
      </c>
      <c r="B203" s="66" t="s">
        <v>2325</v>
      </c>
      <c r="C203" s="978" t="s">
        <v>2374</v>
      </c>
      <c r="D203" s="327" t="s">
        <v>3496</v>
      </c>
    </row>
    <row r="204" spans="1:4" s="624" customFormat="1" ht="16.5">
      <c r="A204" s="25">
        <f>IF(B204=0,"",SUBTOTAL(3,B$5:B204))</f>
        <v>200</v>
      </c>
      <c r="B204" s="66" t="s">
        <v>2381</v>
      </c>
      <c r="C204" s="978" t="s">
        <v>1363</v>
      </c>
      <c r="D204" s="327" t="s">
        <v>3496</v>
      </c>
    </row>
    <row r="205" spans="1:4" s="624" customFormat="1" ht="16.5">
      <c r="A205" s="25">
        <f>IF(B205=0,"",SUBTOTAL(3,B$5:B205))</f>
        <v>201</v>
      </c>
      <c r="B205" s="66" t="s">
        <v>2384</v>
      </c>
      <c r="C205" s="978" t="s">
        <v>1678</v>
      </c>
      <c r="D205" s="327" t="s">
        <v>3496</v>
      </c>
    </row>
    <row r="206" spans="1:4" s="624" customFormat="1" ht="16.5">
      <c r="A206" s="25">
        <f>IF(B206=0,"",SUBTOTAL(3,B$5:B206))</f>
        <v>202</v>
      </c>
      <c r="B206" s="66" t="s">
        <v>2387</v>
      </c>
      <c r="C206" s="978" t="s">
        <v>2418</v>
      </c>
      <c r="D206" s="327" t="s">
        <v>3496</v>
      </c>
    </row>
    <row r="207" spans="1:4" s="624" customFormat="1" ht="16.5">
      <c r="A207" s="25">
        <f>IF(B207=0,"",SUBTOTAL(3,B$5:B207))</f>
        <v>203</v>
      </c>
      <c r="B207" s="66" t="s">
        <v>2390</v>
      </c>
      <c r="C207" s="978" t="s">
        <v>1739</v>
      </c>
      <c r="D207" s="327" t="s">
        <v>3496</v>
      </c>
    </row>
    <row r="208" spans="1:4" s="624" customFormat="1" ht="16.5">
      <c r="A208" s="25">
        <f>IF(B208=0,"",SUBTOTAL(3,B$5:B208))</f>
        <v>204</v>
      </c>
      <c r="B208" s="66" t="s">
        <v>2391</v>
      </c>
      <c r="C208" s="978" t="s">
        <v>1708</v>
      </c>
      <c r="D208" s="327" t="s">
        <v>3496</v>
      </c>
    </row>
    <row r="209" spans="1:4" s="624" customFormat="1" ht="16.5">
      <c r="A209" s="25">
        <f>IF(B209=0,"",SUBTOTAL(3,B$5:B209))</f>
        <v>205</v>
      </c>
      <c r="B209" s="66" t="s">
        <v>2392</v>
      </c>
      <c r="C209" s="978" t="s">
        <v>2430</v>
      </c>
      <c r="D209" s="327" t="s">
        <v>3496</v>
      </c>
    </row>
    <row r="210" spans="1:4" s="624" customFormat="1" ht="16.5">
      <c r="A210" s="25">
        <f>IF(B210=0,"",SUBTOTAL(3,B$5:B210))</f>
        <v>206</v>
      </c>
      <c r="B210" s="66" t="s">
        <v>2393</v>
      </c>
      <c r="C210" s="978" t="s">
        <v>2434</v>
      </c>
      <c r="D210" s="327" t="s">
        <v>3496</v>
      </c>
    </row>
    <row r="211" spans="1:4" s="624" customFormat="1" ht="16.5">
      <c r="A211" s="25">
        <f>IF(B211=0,"",SUBTOTAL(3,B$5:B211))</f>
        <v>207</v>
      </c>
      <c r="B211" s="66" t="s">
        <v>2395</v>
      </c>
      <c r="C211" s="978" t="s">
        <v>2437</v>
      </c>
      <c r="D211" s="327" t="s">
        <v>3496</v>
      </c>
    </row>
    <row r="212" spans="1:4" s="624" customFormat="1" ht="16.5">
      <c r="A212" s="25">
        <f>IF(B212=0,"",SUBTOTAL(3,B$5:B212))</f>
        <v>208</v>
      </c>
      <c r="B212" s="66" t="s">
        <v>2467</v>
      </c>
      <c r="C212" s="978" t="s">
        <v>2468</v>
      </c>
      <c r="D212" s="327" t="s">
        <v>3496</v>
      </c>
    </row>
    <row r="213" spans="1:4" s="624" customFormat="1" ht="16.5">
      <c r="A213" s="25">
        <f>IF(B213=0,"",SUBTOTAL(3,B$5:B213))</f>
        <v>209</v>
      </c>
      <c r="B213" s="66" t="s">
        <v>2469</v>
      </c>
      <c r="C213" s="978" t="s">
        <v>2490</v>
      </c>
      <c r="D213" s="327" t="s">
        <v>3496</v>
      </c>
    </row>
    <row r="214" spans="1:4" s="624" customFormat="1" ht="16.5">
      <c r="A214" s="25">
        <f>IF(B214=0,"",SUBTOTAL(3,B$5:B214))</f>
        <v>210</v>
      </c>
      <c r="B214" s="66" t="s">
        <v>2470</v>
      </c>
      <c r="C214" s="978" t="s">
        <v>2471</v>
      </c>
      <c r="D214" s="327" t="s">
        <v>3496</v>
      </c>
    </row>
    <row r="215" spans="1:4" s="624" customFormat="1" ht="16.5">
      <c r="A215" s="25">
        <f>IF(B215=0,"",SUBTOTAL(3,B$5:B215))</f>
        <v>211</v>
      </c>
      <c r="B215" s="66" t="s">
        <v>2474</v>
      </c>
      <c r="C215" s="978" t="s">
        <v>1660</v>
      </c>
      <c r="D215" s="327" t="s">
        <v>3496</v>
      </c>
    </row>
    <row r="216" spans="1:4" s="624" customFormat="1" ht="16.5">
      <c r="A216" s="25">
        <f>IF(B216=0,"",SUBTOTAL(3,B$5:B216))</f>
        <v>212</v>
      </c>
      <c r="B216" s="66" t="s">
        <v>2475</v>
      </c>
      <c r="C216" s="978" t="s">
        <v>1672</v>
      </c>
      <c r="D216" s="327" t="s">
        <v>3496</v>
      </c>
    </row>
    <row r="217" spans="1:4" s="624" customFormat="1" ht="16.5">
      <c r="A217" s="25">
        <f>IF(B217=0,"",SUBTOTAL(3,B$5:B217))</f>
        <v>213</v>
      </c>
      <c r="B217" s="66" t="s">
        <v>2476</v>
      </c>
      <c r="C217" s="978" t="s">
        <v>2478</v>
      </c>
      <c r="D217" s="327" t="s">
        <v>3496</v>
      </c>
    </row>
    <row r="218" spans="1:4" s="928" customFormat="1" ht="16.5">
      <c r="A218" s="25">
        <f>IF(B218=0,"",SUBTOTAL(3,B$5:B218))</f>
        <v>214</v>
      </c>
      <c r="B218" s="66" t="s">
        <v>2479</v>
      </c>
      <c r="C218" s="978" t="s">
        <v>2747</v>
      </c>
      <c r="D218" s="327" t="s">
        <v>3496</v>
      </c>
    </row>
    <row r="219" spans="1:4" s="624" customFormat="1" ht="16.5">
      <c r="A219" s="25">
        <f>IF(B219=0,"",SUBTOTAL(3,B$5:B219))</f>
        <v>215</v>
      </c>
      <c r="B219" s="66" t="s">
        <v>2791</v>
      </c>
      <c r="C219" s="978" t="s">
        <v>2749</v>
      </c>
      <c r="D219" s="327" t="s">
        <v>3496</v>
      </c>
    </row>
    <row r="220" spans="1:4" s="624" customFormat="1" ht="16.5">
      <c r="A220" s="25">
        <f>IF(B220=0,"",SUBTOTAL(3,B$5:B220))</f>
        <v>216</v>
      </c>
      <c r="B220" s="66" t="s">
        <v>2792</v>
      </c>
      <c r="C220" s="978" t="s">
        <v>1656</v>
      </c>
      <c r="D220" s="327" t="s">
        <v>3496</v>
      </c>
    </row>
    <row r="221" spans="1:4" s="624" customFormat="1" ht="16.5">
      <c r="A221" s="25">
        <f>IF(B221=0,"",SUBTOTAL(3,B$5:B221))</f>
        <v>217</v>
      </c>
      <c r="B221" s="66" t="s">
        <v>2793</v>
      </c>
      <c r="C221" s="978" t="s">
        <v>2755</v>
      </c>
      <c r="D221" s="327" t="s">
        <v>3496</v>
      </c>
    </row>
    <row r="222" spans="1:4" s="624" customFormat="1" ht="16.5">
      <c r="A222" s="25">
        <f>IF(B222=0,"",SUBTOTAL(3,B$5:B222))</f>
        <v>218</v>
      </c>
      <c r="B222" s="66" t="s">
        <v>2794</v>
      </c>
      <c r="C222" s="978" t="s">
        <v>2758</v>
      </c>
      <c r="D222" s="327" t="s">
        <v>3496</v>
      </c>
    </row>
    <row r="223" spans="1:4" s="624" customFormat="1" ht="16.5">
      <c r="A223" s="25">
        <f>IF(B223=0,"",SUBTOTAL(3,B$5:B223))</f>
        <v>219</v>
      </c>
      <c r="B223" s="66" t="s">
        <v>2795</v>
      </c>
      <c r="C223" s="978" t="s">
        <v>901</v>
      </c>
      <c r="D223" s="327" t="s">
        <v>3496</v>
      </c>
    </row>
    <row r="224" spans="1:4" s="624" customFormat="1" ht="16.5">
      <c r="A224" s="25">
        <f>IF(B224=0,"",SUBTOTAL(3,B$5:B224))</f>
        <v>220</v>
      </c>
      <c r="B224" s="66" t="s">
        <v>2796</v>
      </c>
      <c r="C224" s="978" t="s">
        <v>1680</v>
      </c>
      <c r="D224" s="327" t="s">
        <v>3496</v>
      </c>
    </row>
    <row r="225" spans="1:4" s="624" customFormat="1" ht="16.5">
      <c r="A225" s="25">
        <f>IF(B225=0,"",SUBTOTAL(3,B$5:B225))</f>
        <v>221</v>
      </c>
      <c r="B225" s="66" t="s">
        <v>2797</v>
      </c>
      <c r="C225" s="978" t="s">
        <v>2766</v>
      </c>
      <c r="D225" s="327" t="s">
        <v>3496</v>
      </c>
    </row>
    <row r="226" spans="1:4" s="624" customFormat="1" ht="16.5">
      <c r="A226" s="25">
        <f>IF(B226=0,"",SUBTOTAL(3,B$5:B226))</f>
        <v>222</v>
      </c>
      <c r="B226" s="66" t="s">
        <v>2798</v>
      </c>
      <c r="C226" s="978" t="s">
        <v>2770</v>
      </c>
      <c r="D226" s="327" t="s">
        <v>3496</v>
      </c>
    </row>
    <row r="227" spans="1:4" s="624" customFormat="1" ht="16.5">
      <c r="A227" s="25">
        <f>IF(B227=0,"",SUBTOTAL(3,B$5:B227))</f>
        <v>223</v>
      </c>
      <c r="B227" s="66" t="s">
        <v>2799</v>
      </c>
      <c r="C227" s="978" t="s">
        <v>2774</v>
      </c>
      <c r="D227" s="327" t="s">
        <v>3496</v>
      </c>
    </row>
    <row r="228" spans="1:4" s="624" customFormat="1" ht="16.5">
      <c r="A228" s="25">
        <f>IF(B228=0,"",SUBTOTAL(3,B$5:B228))</f>
        <v>224</v>
      </c>
      <c r="B228" s="66" t="s">
        <v>2800</v>
      </c>
      <c r="C228" s="978" t="s">
        <v>2777</v>
      </c>
      <c r="D228" s="327" t="s">
        <v>3496</v>
      </c>
    </row>
    <row r="229" spans="1:4" s="624" customFormat="1" ht="16.5">
      <c r="A229" s="25">
        <f>IF(B229=0,"",SUBTOTAL(3,B$5:B229))</f>
        <v>225</v>
      </c>
      <c r="B229" s="66" t="s">
        <v>2801</v>
      </c>
      <c r="C229" s="978" t="s">
        <v>2781</v>
      </c>
      <c r="D229" s="327" t="s">
        <v>3496</v>
      </c>
    </row>
    <row r="230" spans="1:4" s="624" customFormat="1" ht="16.5">
      <c r="A230" s="25">
        <f>IF(B230=0,"",SUBTOTAL(3,B$5:B230))</f>
        <v>226</v>
      </c>
      <c r="B230" s="66" t="s">
        <v>2802</v>
      </c>
      <c r="C230" s="978" t="s">
        <v>1616</v>
      </c>
      <c r="D230" s="327" t="s">
        <v>3496</v>
      </c>
    </row>
    <row r="231" spans="1:4" s="624" customFormat="1" ht="16.5">
      <c r="A231" s="25">
        <f>IF(B231=0,"",SUBTOTAL(3,B$5:B231))</f>
        <v>227</v>
      </c>
      <c r="B231" s="66" t="s">
        <v>2803</v>
      </c>
      <c r="C231" s="978" t="s">
        <v>2787</v>
      </c>
      <c r="D231" s="327" t="s">
        <v>3496</v>
      </c>
    </row>
    <row r="232" spans="1:4" s="624" customFormat="1" ht="16.5">
      <c r="A232" s="25">
        <f>IF(B232=0,"",SUBTOTAL(3,B$5:B232))</f>
        <v>228</v>
      </c>
      <c r="B232" s="66" t="s">
        <v>2845</v>
      </c>
      <c r="C232" s="978" t="s">
        <v>2849</v>
      </c>
      <c r="D232" s="327" t="s">
        <v>3496</v>
      </c>
    </row>
    <row r="233" spans="1:4" s="624" customFormat="1" ht="16.5">
      <c r="A233" s="25">
        <f>IF(B233=0,"",SUBTOTAL(3,B$5:B233))</f>
        <v>229</v>
      </c>
      <c r="B233" s="66" t="s">
        <v>2846</v>
      </c>
      <c r="C233" s="978" t="s">
        <v>2850</v>
      </c>
      <c r="D233" s="327" t="s">
        <v>3496</v>
      </c>
    </row>
    <row r="234" spans="1:4" s="624" customFormat="1" ht="16.5">
      <c r="A234" s="25">
        <f>IF(B234=0,"",SUBTOTAL(3,B$5:B234))</f>
        <v>230</v>
      </c>
      <c r="B234" s="66" t="s">
        <v>2847</v>
      </c>
      <c r="C234" s="978" t="s">
        <v>2851</v>
      </c>
      <c r="D234" s="327" t="s">
        <v>3496</v>
      </c>
    </row>
    <row r="235" spans="1:4" s="624" customFormat="1" ht="16.5">
      <c r="A235" s="25">
        <f>IF(B235=0,"",SUBTOTAL(3,B$5:B235))</f>
        <v>231</v>
      </c>
      <c r="B235" s="66" t="s">
        <v>2848</v>
      </c>
      <c r="C235" s="978" t="s">
        <v>1046</v>
      </c>
      <c r="D235" s="327" t="s">
        <v>3496</v>
      </c>
    </row>
    <row r="236" spans="1:4" s="624" customFormat="1" ht="17.25" customHeight="1">
      <c r="A236" s="25">
        <f>IF(B236=0,"",SUBTOTAL(3,B$5:B236))</f>
        <v>232</v>
      </c>
      <c r="B236" s="66" t="s">
        <v>2852</v>
      </c>
      <c r="C236" s="978" t="s">
        <v>2856</v>
      </c>
      <c r="D236" s="327" t="s">
        <v>3496</v>
      </c>
    </row>
    <row r="237" spans="1:4" s="624" customFormat="1" ht="16.5">
      <c r="A237" s="25">
        <f>IF(B237=0,"",SUBTOTAL(3,B$5:B237))</f>
        <v>233</v>
      </c>
      <c r="B237" s="66" t="s">
        <v>2853</v>
      </c>
      <c r="C237" s="978" t="s">
        <v>2857</v>
      </c>
      <c r="D237" s="327" t="s">
        <v>3496</v>
      </c>
    </row>
    <row r="238" spans="1:4" s="624" customFormat="1" ht="16.5">
      <c r="A238" s="25">
        <f>IF(B238=0,"",SUBTOTAL(3,B$5:B238))</f>
        <v>234</v>
      </c>
      <c r="B238" s="66" t="s">
        <v>2854</v>
      </c>
      <c r="C238" s="978" t="s">
        <v>2858</v>
      </c>
      <c r="D238" s="327" t="s">
        <v>3496</v>
      </c>
    </row>
    <row r="239" spans="1:4" s="624" customFormat="1" ht="16.5">
      <c r="A239" s="25">
        <f>IF(B239=0,"",SUBTOTAL(3,B$5:B239))</f>
        <v>235</v>
      </c>
      <c r="B239" s="66" t="s">
        <v>2855</v>
      </c>
      <c r="C239" s="978" t="s">
        <v>2859</v>
      </c>
      <c r="D239" s="327" t="s">
        <v>3496</v>
      </c>
    </row>
    <row r="240" spans="1:4" s="624" customFormat="1" ht="16.5">
      <c r="A240" s="25">
        <f>IF(B240=0,"",SUBTOTAL(3,B$5:B240))</f>
        <v>236</v>
      </c>
      <c r="B240" s="66" t="s">
        <v>2860</v>
      </c>
      <c r="C240" s="978" t="s">
        <v>2864</v>
      </c>
      <c r="D240" s="327" t="s">
        <v>3496</v>
      </c>
    </row>
    <row r="241" spans="1:4" s="624" customFormat="1" ht="16.5">
      <c r="A241" s="25">
        <f>IF(B241=0,"",SUBTOTAL(3,B$5:B241))</f>
        <v>237</v>
      </c>
      <c r="B241" s="66" t="s">
        <v>2861</v>
      </c>
      <c r="C241" s="978" t="s">
        <v>2865</v>
      </c>
      <c r="D241" s="327" t="s">
        <v>3496</v>
      </c>
    </row>
    <row r="242" spans="1:4" s="624" customFormat="1" ht="16.5">
      <c r="A242" s="25">
        <f>IF(B242=0,"",SUBTOTAL(3,B$5:B242))</f>
        <v>238</v>
      </c>
      <c r="B242" s="66" t="s">
        <v>2862</v>
      </c>
      <c r="C242" s="978" t="s">
        <v>1676</v>
      </c>
      <c r="D242" s="327" t="s">
        <v>3496</v>
      </c>
    </row>
    <row r="243" spans="1:4" s="624" customFormat="1" ht="16.5">
      <c r="A243" s="25">
        <f>IF(B243=0,"",SUBTOTAL(3,B$5:B243))</f>
        <v>239</v>
      </c>
      <c r="B243" s="66" t="s">
        <v>2863</v>
      </c>
      <c r="C243" s="978" t="s">
        <v>2866</v>
      </c>
      <c r="D243" s="327" t="s">
        <v>3496</v>
      </c>
    </row>
    <row r="244" spans="1:4" s="624" customFormat="1" ht="16.5">
      <c r="A244" s="25">
        <f>IF(B244=0,"",SUBTOTAL(3,B$5:B244))</f>
        <v>240</v>
      </c>
      <c r="B244" s="66" t="s">
        <v>2867</v>
      </c>
      <c r="C244" s="978" t="s">
        <v>2869</v>
      </c>
      <c r="D244" s="327" t="s">
        <v>3496</v>
      </c>
    </row>
    <row r="245" spans="1:4" s="624" customFormat="1" ht="16.5">
      <c r="A245" s="25">
        <f>IF(B245=0,"",SUBTOTAL(3,B$5:B245))</f>
        <v>241</v>
      </c>
      <c r="B245" s="66" t="s">
        <v>2868</v>
      </c>
      <c r="C245" s="978" t="s">
        <v>2870</v>
      </c>
      <c r="D245" s="327" t="s">
        <v>3496</v>
      </c>
    </row>
    <row r="246" spans="1:4" s="624" customFormat="1" ht="16.5">
      <c r="A246" s="25">
        <f>IF(B246=0,"",SUBTOTAL(3,B$5:B246))</f>
        <v>242</v>
      </c>
      <c r="B246" s="66" t="s">
        <v>2871</v>
      </c>
      <c r="C246" s="978" t="s">
        <v>2873</v>
      </c>
      <c r="D246" s="327" t="s">
        <v>3496</v>
      </c>
    </row>
    <row r="247" spans="1:4" s="624" customFormat="1" ht="16.5">
      <c r="A247" s="25">
        <f>IF(B247=0,"",SUBTOTAL(3,B$5:B247))</f>
        <v>243</v>
      </c>
      <c r="B247" s="66" t="s">
        <v>2872</v>
      </c>
      <c r="C247" s="978" t="s">
        <v>2874</v>
      </c>
      <c r="D247" s="327" t="s">
        <v>3496</v>
      </c>
    </row>
    <row r="248" spans="1:4" s="624" customFormat="1" ht="16.5">
      <c r="A248" s="25">
        <f>IF(B248=0,"",SUBTOTAL(3,B$5:B248))</f>
        <v>244</v>
      </c>
      <c r="B248" s="66" t="s">
        <v>3324</v>
      </c>
      <c r="C248" s="978" t="s">
        <v>3325</v>
      </c>
      <c r="D248" s="327" t="s">
        <v>3496</v>
      </c>
    </row>
    <row r="249" spans="1:4" s="624" customFormat="1" ht="16.5">
      <c r="A249" s="25">
        <f>IF(B249=0,"",SUBTOTAL(3,B$5:B249))</f>
        <v>245</v>
      </c>
      <c r="B249" s="66" t="s">
        <v>3326</v>
      </c>
      <c r="C249" s="978" t="s">
        <v>3327</v>
      </c>
      <c r="D249" s="327" t="s">
        <v>3496</v>
      </c>
    </row>
    <row r="250" spans="1:4" s="624" customFormat="1" ht="16.5">
      <c r="A250" s="25">
        <f>IF(B250=0,"",SUBTOTAL(3,B$5:B250))</f>
        <v>246</v>
      </c>
      <c r="B250" s="66" t="s">
        <v>3328</v>
      </c>
      <c r="C250" s="986" t="s">
        <v>3329</v>
      </c>
      <c r="D250" s="327" t="s">
        <v>3496</v>
      </c>
    </row>
    <row r="251" spans="1:4" s="624" customFormat="1" ht="16.5">
      <c r="A251" s="25">
        <f>IF(B251=0,"",SUBTOTAL(3,B$5:B251))</f>
        <v>247</v>
      </c>
      <c r="B251" s="66" t="s">
        <v>3330</v>
      </c>
      <c r="C251" s="986" t="s">
        <v>3331</v>
      </c>
      <c r="D251" s="327" t="s">
        <v>3496</v>
      </c>
    </row>
    <row r="252" spans="1:4" s="624" customFormat="1" ht="16.5">
      <c r="A252" s="25">
        <f>IF(B252=0,"",SUBTOTAL(3,B$5:B252))</f>
        <v>248</v>
      </c>
      <c r="B252" s="66" t="s">
        <v>3332</v>
      </c>
      <c r="C252" s="978" t="s">
        <v>3333</v>
      </c>
      <c r="D252" s="327" t="s">
        <v>3496</v>
      </c>
    </row>
    <row r="253" spans="1:4" s="624" customFormat="1" ht="16.5">
      <c r="A253" s="25">
        <f>IF(B253=0,"",SUBTOTAL(3,B$5:B253))</f>
        <v>249</v>
      </c>
      <c r="B253" s="66" t="s">
        <v>3334</v>
      </c>
      <c r="C253" s="978" t="s">
        <v>3335</v>
      </c>
      <c r="D253" s="327" t="s">
        <v>3496</v>
      </c>
    </row>
    <row r="254" spans="1:4" s="624" customFormat="1" ht="16.5">
      <c r="A254" s="25">
        <f>IF(B254=0,"",SUBTOTAL(3,B$5:B254))</f>
        <v>250</v>
      </c>
      <c r="B254" s="66" t="s">
        <v>3336</v>
      </c>
      <c r="C254" s="978" t="s">
        <v>3337</v>
      </c>
      <c r="D254" s="327" t="s">
        <v>3496</v>
      </c>
    </row>
    <row r="255" spans="1:4" s="624" customFormat="1" ht="16.5">
      <c r="A255" s="25">
        <f>IF(B255=0,"",SUBTOTAL(3,B$5:B255))</f>
        <v>251</v>
      </c>
      <c r="B255" s="66" t="s">
        <v>3338</v>
      </c>
      <c r="C255" s="978" t="s">
        <v>3339</v>
      </c>
      <c r="D255" s="327" t="s">
        <v>3496</v>
      </c>
    </row>
    <row r="256" spans="1:4" s="624" customFormat="1" ht="16.5">
      <c r="A256" s="25">
        <f>IF(B256=0,"",SUBTOTAL(3,B$5:B256))</f>
        <v>252</v>
      </c>
      <c r="B256" s="66" t="s">
        <v>3340</v>
      </c>
      <c r="C256" s="978" t="s">
        <v>3341</v>
      </c>
      <c r="D256" s="327" t="s">
        <v>3496</v>
      </c>
    </row>
    <row r="257" spans="1:4" s="624" customFormat="1" ht="16.5">
      <c r="A257" s="25">
        <f>IF(B257=0,"",SUBTOTAL(3,B$5:B257))</f>
        <v>253</v>
      </c>
      <c r="B257" s="66" t="s">
        <v>3342</v>
      </c>
      <c r="C257" s="978" t="s">
        <v>1716</v>
      </c>
      <c r="D257" s="327" t="s">
        <v>3496</v>
      </c>
    </row>
    <row r="258" spans="1:4" s="624" customFormat="1" ht="16.5">
      <c r="A258" s="25">
        <f>IF(B258=0,"",SUBTOTAL(3,B$5:B258))</f>
        <v>254</v>
      </c>
      <c r="B258" s="66" t="s">
        <v>3343</v>
      </c>
      <c r="C258" s="986" t="s">
        <v>3344</v>
      </c>
      <c r="D258" s="327" t="s">
        <v>3496</v>
      </c>
    </row>
    <row r="259" spans="1:4" s="624" customFormat="1" ht="16.5">
      <c r="A259" s="25">
        <f>IF(B259=0,"",SUBTOTAL(3,B$5:B259))</f>
        <v>255</v>
      </c>
      <c r="B259" s="66" t="s">
        <v>3345</v>
      </c>
      <c r="C259" s="987" t="s">
        <v>3346</v>
      </c>
      <c r="D259" s="327" t="s">
        <v>3496</v>
      </c>
    </row>
    <row r="260" spans="1:4" s="624" customFormat="1" ht="16.5">
      <c r="A260" s="25">
        <f>IF(B260=0,"",SUBTOTAL(3,B$5:B260))</f>
        <v>256</v>
      </c>
      <c r="B260" s="66" t="s">
        <v>3347</v>
      </c>
      <c r="C260" s="987" t="s">
        <v>3348</v>
      </c>
      <c r="D260" s="327" t="s">
        <v>3496</v>
      </c>
    </row>
    <row r="261" spans="1:4" s="624" customFormat="1" ht="16.5">
      <c r="A261" s="25">
        <f>IF(B261=0,"",SUBTOTAL(3,B$5:B261))</f>
        <v>257</v>
      </c>
      <c r="B261" s="66" t="s">
        <v>3349</v>
      </c>
      <c r="C261" s="978" t="s">
        <v>3350</v>
      </c>
      <c r="D261" s="327" t="s">
        <v>3496</v>
      </c>
    </row>
    <row r="262" spans="1:4" s="624" customFormat="1" ht="16.5">
      <c r="A262" s="25">
        <f>IF(B262=0,"",SUBTOTAL(3,B$5:B262))</f>
        <v>258</v>
      </c>
      <c r="B262" s="66" t="s">
        <v>3351</v>
      </c>
      <c r="C262" s="978" t="s">
        <v>3352</v>
      </c>
      <c r="D262" s="327" t="s">
        <v>3496</v>
      </c>
    </row>
    <row r="263" spans="1:4" s="624" customFormat="1" ht="16.5">
      <c r="A263" s="25">
        <f>IF(B263=0,"",SUBTOTAL(3,B$5:B263))</f>
        <v>259</v>
      </c>
      <c r="B263" s="66" t="s">
        <v>3431</v>
      </c>
      <c r="C263" s="973" t="s">
        <v>3427</v>
      </c>
      <c r="D263" s="327" t="s">
        <v>3496</v>
      </c>
    </row>
    <row r="264" spans="1:4" s="624" customFormat="1" ht="16.5">
      <c r="A264" s="25">
        <f>IF(B264=0,"",SUBTOTAL(3,B$5:B264))</f>
        <v>260</v>
      </c>
      <c r="B264" s="66" t="s">
        <v>3432</v>
      </c>
      <c r="C264" s="978" t="s">
        <v>3428</v>
      </c>
      <c r="D264" s="327" t="s">
        <v>3496</v>
      </c>
    </row>
    <row r="265" spans="1:4" s="624" customFormat="1" ht="16.5">
      <c r="A265" s="25">
        <f>IF(B265=0,"",SUBTOTAL(3,B$5:B265))</f>
        <v>261</v>
      </c>
      <c r="B265" s="66" t="s">
        <v>3433</v>
      </c>
      <c r="C265" s="978" t="s">
        <v>3429</v>
      </c>
      <c r="D265" s="327" t="s">
        <v>3496</v>
      </c>
    </row>
    <row r="266" spans="1:4" s="624" customFormat="1" ht="16.5">
      <c r="A266" s="25">
        <f>IF(B266=0,"",SUBTOTAL(3,B$5:B266))</f>
        <v>262</v>
      </c>
      <c r="B266" s="66" t="s">
        <v>3434</v>
      </c>
      <c r="C266" s="978" t="s">
        <v>3430</v>
      </c>
      <c r="D266" s="327" t="s">
        <v>3496</v>
      </c>
    </row>
    <row r="267" spans="1:4" s="624" customFormat="1" ht="16.5">
      <c r="A267" s="25">
        <f>IF(B267=0,"",SUBTOTAL(3,B$5:B267))</f>
        <v>263</v>
      </c>
      <c r="B267" s="66" t="s">
        <v>3435</v>
      </c>
      <c r="C267" s="978" t="s">
        <v>841</v>
      </c>
      <c r="D267" s="327" t="s">
        <v>3496</v>
      </c>
    </row>
    <row r="268" spans="1:4" s="624" customFormat="1" ht="16.5">
      <c r="A268" s="25">
        <f>IF(B268=0,"",SUBTOTAL(3,B$5:B268))</f>
        <v>264</v>
      </c>
      <c r="B268" s="66" t="s">
        <v>3436</v>
      </c>
      <c r="C268" s="978" t="s">
        <v>878</v>
      </c>
      <c r="D268" s="327" t="s">
        <v>3496</v>
      </c>
    </row>
    <row r="269" spans="1:4" s="36" customFormat="1" ht="16.5">
      <c r="A269" s="25">
        <f>IF(B269=0,"",SUBTOTAL(3,B$5:B269))</f>
        <v>265</v>
      </c>
      <c r="B269" s="66" t="s">
        <v>1200</v>
      </c>
      <c r="C269" s="982" t="s">
        <v>1201</v>
      </c>
      <c r="D269" s="327" t="s">
        <v>3497</v>
      </c>
    </row>
    <row r="270" spans="1:4" s="934" customFormat="1" ht="17.25" customHeight="1">
      <c r="A270" s="25">
        <f>IF(B270=0,"",SUBTOTAL(3,B$5:B270))</f>
        <v>266</v>
      </c>
      <c r="B270" s="66" t="s">
        <v>1206</v>
      </c>
      <c r="C270" s="988" t="s">
        <v>1207</v>
      </c>
      <c r="D270" s="327" t="s">
        <v>3497</v>
      </c>
    </row>
    <row r="271" spans="1:4" s="515" customFormat="1" ht="16.5">
      <c r="A271" s="25">
        <f>IF(B271=0,"",SUBTOTAL(3,B$5:B271))</f>
        <v>267</v>
      </c>
      <c r="B271" s="66" t="s">
        <v>1220</v>
      </c>
      <c r="C271" s="973" t="s">
        <v>1221</v>
      </c>
      <c r="D271" s="329" t="s">
        <v>3498</v>
      </c>
    </row>
    <row r="272" spans="1:4" s="515" customFormat="1" ht="16.5">
      <c r="A272" s="25">
        <f>IF(B272=0,"",SUBTOTAL(3,B$5:B272))</f>
        <v>268</v>
      </c>
      <c r="B272" s="66" t="s">
        <v>1225</v>
      </c>
      <c r="C272" s="973" t="s">
        <v>1226</v>
      </c>
      <c r="D272" s="329" t="s">
        <v>3498</v>
      </c>
    </row>
    <row r="273" spans="1:4" s="515" customFormat="1" ht="16.5">
      <c r="A273" s="25">
        <f>IF(B273=0,"",SUBTOTAL(3,B$5:B273))</f>
        <v>269</v>
      </c>
      <c r="B273" s="66" t="s">
        <v>1231</v>
      </c>
      <c r="C273" s="973" t="s">
        <v>1232</v>
      </c>
      <c r="D273" s="329" t="s">
        <v>3498</v>
      </c>
    </row>
    <row r="274" spans="1:4" s="515" customFormat="1" ht="16.5">
      <c r="A274" s="25">
        <f>IF(B274=0,"",SUBTOTAL(3,B$5:B274))</f>
        <v>270</v>
      </c>
      <c r="B274" s="66" t="s">
        <v>1236</v>
      </c>
      <c r="C274" s="973" t="s">
        <v>1237</v>
      </c>
      <c r="D274" s="329" t="s">
        <v>3498</v>
      </c>
    </row>
    <row r="275" spans="1:4" s="515" customFormat="1" ht="16.5">
      <c r="A275" s="25">
        <f>IF(B275=0,"",SUBTOTAL(3,B$5:B275))</f>
        <v>271</v>
      </c>
      <c r="B275" s="66" t="s">
        <v>1242</v>
      </c>
      <c r="C275" s="973" t="s">
        <v>1243</v>
      </c>
      <c r="D275" s="329" t="s">
        <v>3498</v>
      </c>
    </row>
    <row r="276" spans="1:4" s="515" customFormat="1" ht="16.5">
      <c r="A276" s="25">
        <f>IF(B276=0,"",SUBTOTAL(3,B$5:B276))</f>
        <v>272</v>
      </c>
      <c r="B276" s="66" t="s">
        <v>1248</v>
      </c>
      <c r="C276" s="973" t="s">
        <v>1249</v>
      </c>
      <c r="D276" s="329" t="s">
        <v>3498</v>
      </c>
    </row>
    <row r="277" spans="1:4" s="515" customFormat="1" ht="16.5">
      <c r="A277" s="25">
        <f>IF(B277=0,"",SUBTOTAL(3,B$5:B277))</f>
        <v>273</v>
      </c>
      <c r="B277" s="66" t="s">
        <v>1737</v>
      </c>
      <c r="C277" s="973" t="s">
        <v>1254</v>
      </c>
      <c r="D277" s="329" t="s">
        <v>3498</v>
      </c>
    </row>
    <row r="278" spans="1:4" s="515" customFormat="1" ht="16.5">
      <c r="A278" s="25">
        <f>IF(B278=0,"",SUBTOTAL(3,B$5:B278))</f>
        <v>274</v>
      </c>
      <c r="B278" s="66" t="s">
        <v>1258</v>
      </c>
      <c r="C278" s="973" t="s">
        <v>1259</v>
      </c>
      <c r="D278" s="329" t="s">
        <v>3498</v>
      </c>
    </row>
    <row r="279" spans="1:4" s="515" customFormat="1" ht="16.5">
      <c r="A279" s="25">
        <f>IF(B279=0,"",SUBTOTAL(3,B$5:B279))</f>
        <v>275</v>
      </c>
      <c r="B279" s="66" t="s">
        <v>1263</v>
      </c>
      <c r="C279" s="973" t="s">
        <v>1264</v>
      </c>
      <c r="D279" s="329" t="s">
        <v>3498</v>
      </c>
    </row>
    <row r="280" spans="1:4" s="515" customFormat="1" ht="16.5">
      <c r="A280" s="25">
        <f>IF(B280=0,"",SUBTOTAL(3,B$5:B280))</f>
        <v>276</v>
      </c>
      <c r="B280" s="66" t="s">
        <v>1269</v>
      </c>
      <c r="C280" s="973" t="s">
        <v>1270</v>
      </c>
      <c r="D280" s="329" t="s">
        <v>3498</v>
      </c>
    </row>
    <row r="281" spans="1:4" s="515" customFormat="1" ht="16.5">
      <c r="A281" s="25">
        <f>IF(B281=0,"",SUBTOTAL(3,B$5:B281))</f>
        <v>277</v>
      </c>
      <c r="B281" s="66" t="s">
        <v>1274</v>
      </c>
      <c r="C281" s="973" t="s">
        <v>1275</v>
      </c>
      <c r="D281" s="329" t="s">
        <v>3498</v>
      </c>
    </row>
    <row r="282" spans="1:4" s="500" customFormat="1" ht="16.5">
      <c r="A282" s="25">
        <f>IF(B282=0,"",SUBTOTAL(3,B$5:B282))</f>
        <v>278</v>
      </c>
      <c r="B282" s="66" t="s">
        <v>1282</v>
      </c>
      <c r="C282" s="974" t="s">
        <v>1283</v>
      </c>
      <c r="D282" s="329" t="s">
        <v>3498</v>
      </c>
    </row>
    <row r="283" spans="1:4" s="515" customFormat="1" ht="16.5">
      <c r="A283" s="25">
        <f>IF(B283=0,"",SUBTOTAL(3,B$5:B283))</f>
        <v>279</v>
      </c>
      <c r="B283" s="66" t="s">
        <v>1287</v>
      </c>
      <c r="C283" s="973" t="s">
        <v>1288</v>
      </c>
      <c r="D283" s="329" t="s">
        <v>3498</v>
      </c>
    </row>
    <row r="284" spans="1:4" s="515" customFormat="1" ht="16.5">
      <c r="A284" s="25">
        <f>IF(B284=0,"",SUBTOTAL(3,B$5:B284))</f>
        <v>280</v>
      </c>
      <c r="B284" s="66" t="s">
        <v>1291</v>
      </c>
      <c r="C284" s="973" t="s">
        <v>1292</v>
      </c>
      <c r="D284" s="329" t="s">
        <v>3498</v>
      </c>
    </row>
    <row r="285" spans="1:4" s="515" customFormat="1" ht="16.5">
      <c r="A285" s="25">
        <f>IF(B285=0,"",SUBTOTAL(3,B$5:B285))</f>
        <v>281</v>
      </c>
      <c r="B285" s="66" t="s">
        <v>1297</v>
      </c>
      <c r="C285" s="974" t="s">
        <v>1298</v>
      </c>
      <c r="D285" s="329" t="s">
        <v>3498</v>
      </c>
    </row>
    <row r="286" spans="1:4" s="515" customFormat="1" ht="16.5">
      <c r="A286" s="25">
        <f>IF(B286=0,"",SUBTOTAL(3,B$5:B286))</f>
        <v>282</v>
      </c>
      <c r="B286" s="66" t="s">
        <v>1302</v>
      </c>
      <c r="C286" s="974" t="s">
        <v>1303</v>
      </c>
      <c r="D286" s="329" t="s">
        <v>3498</v>
      </c>
    </row>
    <row r="287" spans="1:4" s="330" customFormat="1" ht="16.5">
      <c r="A287" s="25">
        <f>IF(B287=0,"",SUBTOTAL(3,B$5:B287))</f>
        <v>283</v>
      </c>
      <c r="B287" s="66" t="s">
        <v>1309</v>
      </c>
      <c r="C287" s="974" t="s">
        <v>1310</v>
      </c>
      <c r="D287" s="329" t="s">
        <v>3498</v>
      </c>
    </row>
    <row r="288" spans="1:4" s="330" customFormat="1" ht="17.25" customHeight="1">
      <c r="A288" s="25">
        <f>IF(B288=0,"",SUBTOTAL(3,B$5:B288))</f>
        <v>284</v>
      </c>
      <c r="B288" s="66" t="s">
        <v>1313</v>
      </c>
      <c r="C288" s="989" t="s">
        <v>1314</v>
      </c>
      <c r="D288" s="329" t="s">
        <v>3498</v>
      </c>
    </row>
    <row r="289" spans="1:5" s="330" customFormat="1" ht="16.5">
      <c r="A289" s="25">
        <f>IF(B289=0,"",SUBTOTAL(3,B$5:B289))</f>
        <v>285</v>
      </c>
      <c r="B289" s="66" t="s">
        <v>1318</v>
      </c>
      <c r="C289" s="974" t="s">
        <v>1319</v>
      </c>
      <c r="D289" s="329" t="s">
        <v>3498</v>
      </c>
    </row>
    <row r="290" spans="1:5" s="330" customFormat="1" ht="16.5">
      <c r="A290" s="25">
        <f>IF(B290=0,"",SUBTOTAL(3,B$5:B290))</f>
        <v>286</v>
      </c>
      <c r="B290" s="66" t="s">
        <v>1326</v>
      </c>
      <c r="C290" s="974" t="s">
        <v>1327</v>
      </c>
      <c r="D290" s="329" t="s">
        <v>3498</v>
      </c>
    </row>
    <row r="291" spans="1:5" s="330" customFormat="1" ht="16.5">
      <c r="A291" s="25">
        <f>IF(B291=0,"",SUBTOTAL(3,B$5:B291))</f>
        <v>287</v>
      </c>
      <c r="B291" s="66" t="s">
        <v>1330</v>
      </c>
      <c r="C291" s="974" t="s">
        <v>1331</v>
      </c>
      <c r="D291" s="329" t="s">
        <v>3498</v>
      </c>
    </row>
    <row r="292" spans="1:5" s="542" customFormat="1" ht="16.5">
      <c r="A292" s="25">
        <f>IF(B292=0,"",SUBTOTAL(3,B$5:B292))</f>
        <v>288</v>
      </c>
      <c r="B292" s="66" t="s">
        <v>1334</v>
      </c>
      <c r="C292" s="974" t="s">
        <v>1335</v>
      </c>
      <c r="D292" s="329" t="s">
        <v>3498</v>
      </c>
      <c r="E292" s="971"/>
    </row>
    <row r="293" spans="1:5" s="960" customFormat="1" ht="16.5">
      <c r="A293" s="25">
        <f>IF(B293=0,"",SUBTOTAL(3,B$5:B293))</f>
        <v>289</v>
      </c>
      <c r="B293" s="66" t="s">
        <v>1340</v>
      </c>
      <c r="C293" s="977" t="s">
        <v>1341</v>
      </c>
      <c r="D293" s="329" t="s">
        <v>3498</v>
      </c>
    </row>
    <row r="294" spans="1:5" s="330" customFormat="1" ht="16.5">
      <c r="A294" s="25">
        <f>IF(B294=0,"",SUBTOTAL(3,B$5:B294))</f>
        <v>290</v>
      </c>
      <c r="B294" s="66" t="s">
        <v>1347</v>
      </c>
      <c r="C294" s="977" t="s">
        <v>1348</v>
      </c>
      <c r="D294" s="329" t="s">
        <v>3498</v>
      </c>
    </row>
    <row r="295" spans="1:5" s="330" customFormat="1" ht="16.5">
      <c r="A295" s="25">
        <f>IF(B295=0,"",SUBTOTAL(3,B$5:B295))</f>
        <v>291</v>
      </c>
      <c r="B295" s="66" t="s">
        <v>1504</v>
      </c>
      <c r="C295" s="976" t="s">
        <v>1497</v>
      </c>
      <c r="D295" s="329" t="s">
        <v>3498</v>
      </c>
    </row>
    <row r="296" spans="1:5" s="548" customFormat="1" ht="16.5">
      <c r="A296" s="25">
        <f>IF(B296=0,"",SUBTOTAL(3,B$5:B296))</f>
        <v>292</v>
      </c>
      <c r="B296" s="66" t="s">
        <v>1505</v>
      </c>
      <c r="C296" s="976" t="s">
        <v>1501</v>
      </c>
      <c r="D296" s="329" t="s">
        <v>3498</v>
      </c>
    </row>
    <row r="297" spans="1:5" s="330" customFormat="1" ht="16.5">
      <c r="A297" s="25">
        <f>IF(B297=0,"",SUBTOTAL(3,B$5:B297))</f>
        <v>293</v>
      </c>
      <c r="B297" s="66" t="s">
        <v>1506</v>
      </c>
      <c r="C297" s="976" t="s">
        <v>1502</v>
      </c>
      <c r="D297" s="329" t="s">
        <v>3498</v>
      </c>
    </row>
    <row r="298" spans="1:5" s="330" customFormat="1" ht="16.5">
      <c r="A298" s="25">
        <f>IF(B298=0,"",SUBTOTAL(3,B$5:B298))</f>
        <v>294</v>
      </c>
      <c r="B298" s="66" t="s">
        <v>2014</v>
      </c>
      <c r="C298" s="976" t="s">
        <v>2011</v>
      </c>
      <c r="D298" s="329" t="s">
        <v>3498</v>
      </c>
    </row>
    <row r="299" spans="1:5" s="330" customFormat="1" ht="16.5">
      <c r="A299" s="25">
        <f>IF(B299=0,"",SUBTOTAL(3,B$5:B299))</f>
        <v>295</v>
      </c>
      <c r="B299" s="66" t="s">
        <v>2015</v>
      </c>
      <c r="C299" s="976" t="s">
        <v>2012</v>
      </c>
      <c r="D299" s="329" t="s">
        <v>3498</v>
      </c>
    </row>
    <row r="300" spans="1:5" s="330" customFormat="1" ht="16.5">
      <c r="A300" s="25">
        <f>IF(B300=0,"",SUBTOTAL(3,B$5:B300))</f>
        <v>296</v>
      </c>
      <c r="B300" s="66" t="s">
        <v>2016</v>
      </c>
      <c r="C300" s="976" t="s">
        <v>2013</v>
      </c>
      <c r="D300" s="329" t="s">
        <v>3498</v>
      </c>
    </row>
    <row r="301" spans="1:5" s="330" customFormat="1" ht="16.5">
      <c r="A301" s="25">
        <f>IF(B301=0,"",SUBTOTAL(3,B$5:B301))</f>
        <v>297</v>
      </c>
      <c r="B301" s="66" t="s">
        <v>2567</v>
      </c>
      <c r="C301" s="976" t="s">
        <v>2505</v>
      </c>
      <c r="D301" s="329" t="s">
        <v>3498</v>
      </c>
    </row>
    <row r="302" spans="1:5" s="330" customFormat="1" ht="16.5">
      <c r="A302" s="25">
        <f>IF(B302=0,"",SUBTOTAL(3,B$5:B302))</f>
        <v>298</v>
      </c>
      <c r="B302" s="66" t="s">
        <v>2697</v>
      </c>
      <c r="C302" s="978" t="s">
        <v>2696</v>
      </c>
      <c r="D302" s="329" t="s">
        <v>3498</v>
      </c>
    </row>
    <row r="303" spans="1:5" s="330" customFormat="1" ht="16.5">
      <c r="A303" s="25">
        <f>IF(B303=0,"",SUBTOTAL(3,B$5:B303))</f>
        <v>299</v>
      </c>
      <c r="B303" s="66" t="s">
        <v>2808</v>
      </c>
      <c r="C303" s="978" t="s">
        <v>2745</v>
      </c>
      <c r="D303" s="329" t="s">
        <v>3498</v>
      </c>
    </row>
    <row r="304" spans="1:5" s="330" customFormat="1" ht="16.5">
      <c r="A304" s="25">
        <f>IF(B304=0,"",SUBTOTAL(3,B$5:B304))</f>
        <v>300</v>
      </c>
      <c r="B304" s="66" t="s">
        <v>2842</v>
      </c>
      <c r="C304" s="978" t="s">
        <v>2837</v>
      </c>
      <c r="D304" s="329" t="s">
        <v>3498</v>
      </c>
    </row>
    <row r="305" spans="1:4" s="330" customFormat="1" ht="16.5">
      <c r="A305" s="25">
        <f>IF(B305=0,"",SUBTOTAL(3,B$5:B305))</f>
        <v>301</v>
      </c>
      <c r="B305" s="66" t="s">
        <v>3424</v>
      </c>
      <c r="C305" s="977" t="s">
        <v>3419</v>
      </c>
      <c r="D305" s="329" t="s">
        <v>3498</v>
      </c>
    </row>
    <row r="306" spans="1:4" s="330" customFormat="1" ht="16.5">
      <c r="A306" s="25">
        <f>IF(B306=0,"",SUBTOTAL(3,B$5:B306))</f>
        <v>302</v>
      </c>
      <c r="B306" s="66" t="s">
        <v>3438</v>
      </c>
      <c r="C306" s="978" t="s">
        <v>3437</v>
      </c>
      <c r="D306" s="329" t="s">
        <v>3498</v>
      </c>
    </row>
    <row r="307" spans="1:4" s="330" customFormat="1" ht="16.5">
      <c r="A307" s="25">
        <f>IF(B307=0,"",SUBTOTAL(3,B$5:B307))</f>
        <v>303</v>
      </c>
      <c r="B307" s="66" t="s">
        <v>3440</v>
      </c>
      <c r="C307" s="978" t="s">
        <v>3439</v>
      </c>
      <c r="D307" s="329" t="s">
        <v>3498</v>
      </c>
    </row>
    <row r="308" spans="1:4" s="330" customFormat="1" ht="16.5">
      <c r="A308" s="25">
        <f>IF(B308=0,"",SUBTOTAL(3,B$5:B308))</f>
        <v>304</v>
      </c>
      <c r="B308" s="66" t="s">
        <v>3441</v>
      </c>
      <c r="C308" s="978" t="s">
        <v>3442</v>
      </c>
      <c r="D308" s="329" t="s">
        <v>3498</v>
      </c>
    </row>
    <row r="309" spans="1:4" s="330" customFormat="1" ht="16.5">
      <c r="A309" s="25">
        <f>IF(B309=0,"",SUBTOTAL(3,B$5:B309))</f>
        <v>305</v>
      </c>
      <c r="B309" s="66" t="s">
        <v>3444</v>
      </c>
      <c r="C309" s="978" t="s">
        <v>3443</v>
      </c>
      <c r="D309" s="329" t="s">
        <v>3498</v>
      </c>
    </row>
    <row r="310" spans="1:4" s="330" customFormat="1" ht="16.5">
      <c r="A310" s="25">
        <f>IF(B310=0,"",SUBTOTAL(3,B$5:B310))</f>
        <v>306</v>
      </c>
      <c r="B310" s="66" t="s">
        <v>1353</v>
      </c>
      <c r="C310" s="977" t="s">
        <v>1354</v>
      </c>
      <c r="D310" s="542" t="s">
        <v>3499</v>
      </c>
    </row>
    <row r="311" spans="1:4" s="957" customFormat="1" ht="16.5">
      <c r="A311" s="972">
        <f>IF(B311=0,"",SUBTOTAL(3,B$5:B311))</f>
        <v>307</v>
      </c>
      <c r="B311" s="66" t="s">
        <v>157</v>
      </c>
      <c r="C311" s="990" t="s">
        <v>158</v>
      </c>
      <c r="D311" s="542" t="s">
        <v>3499</v>
      </c>
    </row>
    <row r="312" spans="1:4" s="330" customFormat="1" ht="16.5">
      <c r="A312" s="25">
        <f>IF(B312=0,"",SUBTOTAL(3,B$5:B312))</f>
        <v>308</v>
      </c>
      <c r="B312" s="66" t="s">
        <v>1364</v>
      </c>
      <c r="C312" s="977" t="s">
        <v>1365</v>
      </c>
      <c r="D312" s="542" t="s">
        <v>3499</v>
      </c>
    </row>
    <row r="313" spans="1:4" ht="16.5">
      <c r="A313" s="969"/>
      <c r="B313" s="969"/>
      <c r="C313" s="991"/>
    </row>
    <row r="314" spans="1:4" ht="17.25">
      <c r="A314" s="968"/>
      <c r="B314" s="173"/>
      <c r="C314" s="992"/>
    </row>
    <row r="315" spans="1:4" ht="17.25">
      <c r="A315" s="967"/>
      <c r="B315" s="173"/>
    </row>
    <row r="317" spans="1:4">
      <c r="C317" s="993"/>
    </row>
    <row r="521" spans="3:3">
      <c r="C521" s="331" t="s">
        <v>1376</v>
      </c>
    </row>
    <row r="686" spans="1:2">
      <c r="A686" s="165"/>
      <c r="B686" s="165"/>
    </row>
    <row r="687" spans="1:2">
      <c r="A687" s="165"/>
      <c r="B687" s="165"/>
    </row>
    <row r="688" spans="1:2">
      <c r="A688" s="165"/>
      <c r="B688" s="165"/>
    </row>
    <row r="689" spans="1:2">
      <c r="A689" s="165"/>
      <c r="B689" s="165"/>
    </row>
    <row r="690" spans="1:2">
      <c r="A690" s="165"/>
      <c r="B690" s="165"/>
    </row>
    <row r="691" spans="1:2">
      <c r="A691" s="165"/>
      <c r="B691" s="165"/>
    </row>
    <row r="692" spans="1:2">
      <c r="A692" s="165"/>
      <c r="B692" s="165"/>
    </row>
    <row r="693" spans="1:2">
      <c r="A693" s="165"/>
      <c r="B693" s="165"/>
    </row>
    <row r="694" spans="1:2">
      <c r="A694" s="165"/>
      <c r="B694" s="165"/>
    </row>
    <row r="695" spans="1:2">
      <c r="A695" s="165"/>
      <c r="B695" s="165"/>
    </row>
    <row r="696" spans="1:2">
      <c r="A696" s="165"/>
      <c r="B696" s="165"/>
    </row>
    <row r="697" spans="1:2">
      <c r="A697" s="165"/>
      <c r="B697" s="165"/>
    </row>
  </sheetData>
  <autoFilter ref="A4:AL341"/>
  <mergeCells count="2">
    <mergeCell ref="B1:C1"/>
    <mergeCell ref="B2:C2"/>
  </mergeCells>
  <pageMargins left="0.7" right="0.7" top="0.75" bottom="0.75" header="0.3" footer="0.3"/>
  <pageSetup orientation="portrait" verticalDpi="120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L720"/>
  <sheetViews>
    <sheetView topLeftCell="A163" workbookViewId="0">
      <selection activeCell="C176" sqref="C176"/>
    </sheetView>
  </sheetViews>
  <sheetFormatPr defaultRowHeight="16.5"/>
  <cols>
    <col min="1" max="1" width="5.5703125" style="162" customWidth="1"/>
    <col min="2" max="2" width="6.140625" style="24" customWidth="1"/>
    <col min="3" max="3" width="11.85546875" style="162" bestFit="1" customWidth="1"/>
    <col min="4" max="4" width="16.140625" style="162" customWidth="1"/>
    <col min="5" max="5" width="29.7109375" style="331" customWidth="1"/>
    <col min="6" max="6" width="14.28515625" style="164" customWidth="1"/>
    <col min="7" max="7" width="19.140625" style="165" customWidth="1"/>
    <col min="8" max="8" width="24.7109375" style="45" customWidth="1"/>
    <col min="9" max="9" width="33.140625" style="165" customWidth="1"/>
    <col min="10" max="22" width="16.85546875" style="172" customWidth="1"/>
    <col min="23" max="24" width="13.7109375" style="5" customWidth="1"/>
    <col min="25" max="25" width="42.42578125" style="7" customWidth="1"/>
    <col min="26" max="26" width="57.42578125" style="6" customWidth="1"/>
    <col min="27" max="28" width="75.7109375" style="6" customWidth="1"/>
    <col min="29" max="29" width="24" style="7" customWidth="1"/>
    <col min="30" max="30" width="20" style="6" customWidth="1"/>
    <col min="31" max="31" width="33.42578125" style="6" customWidth="1"/>
    <col min="32" max="32" width="53.42578125" style="172" customWidth="1"/>
    <col min="33" max="33" width="20.28515625" style="165" customWidth="1"/>
    <col min="34" max="16384" width="9.140625" style="165"/>
  </cols>
  <sheetData>
    <row r="1" spans="1:33" s="8" customFormat="1" ht="34.5" customHeight="1">
      <c r="A1" s="1"/>
      <c r="B1" s="1436" t="s">
        <v>0</v>
      </c>
      <c r="C1" s="1436"/>
      <c r="D1" s="1436"/>
      <c r="E1" s="1436"/>
      <c r="F1" s="1436"/>
      <c r="G1" s="1436"/>
      <c r="H1" s="2" t="s">
        <v>1</v>
      </c>
      <c r="I1" s="3" t="s">
        <v>2</v>
      </c>
      <c r="J1" s="4" t="s">
        <v>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5"/>
      <c r="Y1" s="6"/>
      <c r="Z1" s="6"/>
      <c r="AA1" s="6"/>
      <c r="AB1" s="6"/>
      <c r="AC1" s="7"/>
      <c r="AD1" s="6"/>
      <c r="AE1" s="6"/>
      <c r="AF1" s="6"/>
    </row>
    <row r="2" spans="1:33" s="8" customFormat="1" ht="17.25" customHeight="1">
      <c r="A2" s="1"/>
      <c r="B2" s="1437" t="s">
        <v>4</v>
      </c>
      <c r="C2" s="1437"/>
      <c r="D2" s="1437"/>
      <c r="E2" s="1437"/>
      <c r="F2" s="1437"/>
      <c r="G2" s="1438"/>
      <c r="H2" s="9">
        <v>37087</v>
      </c>
      <c r="I2" s="10" t="str">
        <f>DATEDIF(H2,J2,"Y") &amp; " NĂM " &amp;DATEDIF(H2,J2,"YM") &amp; " THÁNG " &amp; DATEDIF(H2,J2, "MD") &amp; " NGÀY "</f>
        <v xml:space="preserve">7 NĂM 5 THÁNG 16 NGÀY </v>
      </c>
      <c r="J2" s="11">
        <v>39813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5"/>
      <c r="X2" s="5"/>
      <c r="Y2" s="6"/>
      <c r="Z2" s="6"/>
      <c r="AA2" s="6"/>
      <c r="AB2" s="6"/>
      <c r="AC2" s="7"/>
      <c r="AD2" s="6"/>
      <c r="AE2" s="6"/>
      <c r="AF2" s="6"/>
    </row>
    <row r="3" spans="1:33" s="8" customFormat="1" ht="10.5" customHeight="1">
      <c r="A3" s="7"/>
      <c r="B3" s="12"/>
      <c r="C3" s="7"/>
      <c r="D3" s="7"/>
      <c r="E3" s="789"/>
      <c r="F3" s="5"/>
      <c r="H3" s="1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/>
      <c r="X3" s="5"/>
      <c r="Y3" s="6"/>
      <c r="Z3" s="6"/>
      <c r="AA3" s="6"/>
      <c r="AB3" s="6"/>
      <c r="AC3" s="7"/>
      <c r="AD3" s="6"/>
      <c r="AE3" s="6"/>
      <c r="AF3" s="6"/>
    </row>
    <row r="4" spans="1:33" s="24" customFormat="1" ht="76.5" customHeight="1">
      <c r="A4" s="14" t="s">
        <v>6</v>
      </c>
      <c r="B4" s="14" t="s">
        <v>6</v>
      </c>
      <c r="C4" s="15" t="s">
        <v>7</v>
      </c>
      <c r="D4" s="15"/>
      <c r="E4" s="317" t="s">
        <v>8</v>
      </c>
      <c r="F4" s="18" t="s">
        <v>15</v>
      </c>
      <c r="G4" s="15" t="s">
        <v>16</v>
      </c>
      <c r="H4" s="15" t="s">
        <v>17</v>
      </c>
      <c r="I4" s="19" t="s">
        <v>18</v>
      </c>
      <c r="J4" s="20" t="s">
        <v>19</v>
      </c>
      <c r="K4" s="20" t="s">
        <v>2465</v>
      </c>
      <c r="L4" s="20" t="s">
        <v>2646</v>
      </c>
      <c r="M4" s="20" t="s">
        <v>2647</v>
      </c>
      <c r="N4" s="763" t="s">
        <v>2648</v>
      </c>
      <c r="O4" s="763" t="s">
        <v>2649</v>
      </c>
      <c r="P4" s="763" t="s">
        <v>2650</v>
      </c>
      <c r="Q4" s="763" t="s">
        <v>2651</v>
      </c>
      <c r="R4" s="763" t="s">
        <v>2652</v>
      </c>
      <c r="S4" s="763" t="s">
        <v>2653</v>
      </c>
      <c r="T4" s="763" t="s">
        <v>2654</v>
      </c>
      <c r="U4" s="763" t="s">
        <v>2655</v>
      </c>
      <c r="V4" s="763" t="s">
        <v>2656</v>
      </c>
      <c r="W4" s="21" t="s">
        <v>20</v>
      </c>
      <c r="X4" s="21"/>
      <c r="Y4" s="20" t="s">
        <v>21</v>
      </c>
      <c r="Z4" s="20" t="s">
        <v>22</v>
      </c>
      <c r="AA4" s="22" t="s">
        <v>23</v>
      </c>
      <c r="AB4" s="22" t="s">
        <v>24</v>
      </c>
      <c r="AC4" s="22" t="s">
        <v>25</v>
      </c>
      <c r="AD4" s="23" t="s">
        <v>26</v>
      </c>
      <c r="AE4" s="23" t="s">
        <v>27</v>
      </c>
      <c r="AF4" s="20" t="s">
        <v>28</v>
      </c>
      <c r="AG4" s="24" t="s">
        <v>29</v>
      </c>
    </row>
    <row r="5" spans="1:33" s="36" customFormat="1" ht="18" customHeight="1">
      <c r="A5" s="479">
        <f>IF(C5=0,"",SUBTOTAL(3,C$5:C5))</f>
        <v>1</v>
      </c>
      <c r="B5" s="343">
        <v>1</v>
      </c>
      <c r="C5" s="25" t="s">
        <v>30</v>
      </c>
      <c r="D5" s="25" t="str">
        <f>VLOOKUP(C5,Sheet4!$A$1:$B$300,2,0)</f>
        <v>9213003755</v>
      </c>
      <c r="E5" s="63" t="s">
        <v>31</v>
      </c>
      <c r="F5" s="107">
        <v>41379</v>
      </c>
      <c r="G5" s="997">
        <v>10000</v>
      </c>
      <c r="H5" s="56" t="s">
        <v>37</v>
      </c>
      <c r="I5" s="56" t="str">
        <f t="shared" ref="I5:I83" ca="1" si="0">DATEDIF(F5,TODAY(),"Y") &amp; " NĂM " &amp;DATEDIF(F5,TODAY(),"YM") &amp; " THÁNG " &amp; DATEDIF(F5,TODAY(), "MD") &amp; " NGÀY "</f>
        <v xml:space="preserve">13 NĂM 4 THÁNG 4 NGÀY </v>
      </c>
      <c r="J5" s="80" t="s">
        <v>38</v>
      </c>
      <c r="K5" s="80" t="str">
        <f>VLOOKUP(C5,Sheet5!$B$2:$G$253,6,0)</f>
        <v>092086007417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75">
        <v>44743</v>
      </c>
      <c r="X5" s="75"/>
      <c r="Y5" s="46" t="s">
        <v>232</v>
      </c>
      <c r="Z5" s="108" t="s">
        <v>39</v>
      </c>
      <c r="AA5" s="108" t="s">
        <v>40</v>
      </c>
      <c r="AB5" s="108" t="s">
        <v>41</v>
      </c>
      <c r="AC5" s="75"/>
      <c r="AD5" s="56" t="s">
        <v>42</v>
      </c>
      <c r="AE5" s="56" t="s">
        <v>43</v>
      </c>
      <c r="AF5" s="56"/>
      <c r="AG5" s="36" t="e">
        <f ca="1">DATEDIF(#REF!,TODAY(),"y")</f>
        <v>#REF!</v>
      </c>
    </row>
    <row r="6" spans="1:33" s="36" customFormat="1" ht="18" customHeight="1">
      <c r="A6" s="479">
        <f>IF(C6=0,"",SUBTOTAL(3,C$5:C6))</f>
        <v>2</v>
      </c>
      <c r="B6" s="343">
        <v>2</v>
      </c>
      <c r="C6" s="25" t="s">
        <v>44</v>
      </c>
      <c r="D6" s="25" t="str">
        <f>VLOOKUP(C6,Sheet4!$A$1:$B$300,2,0)</f>
        <v>5496032611</v>
      </c>
      <c r="E6" s="63" t="s">
        <v>45</v>
      </c>
      <c r="F6" s="107">
        <v>34243</v>
      </c>
      <c r="G6" s="997">
        <v>10000</v>
      </c>
      <c r="H6" s="56"/>
      <c r="I6" s="56" t="str">
        <f t="shared" ca="1" si="0"/>
        <v xml:space="preserve">32 NĂM 10 THÁNG 18 NGÀY </v>
      </c>
      <c r="J6" s="80" t="s">
        <v>47</v>
      </c>
      <c r="K6" s="80" t="str">
        <f>VLOOKUP(C6,Sheet5!$B$2:$G$253,6,0)</f>
        <v>034072016055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75">
        <v>44522</v>
      </c>
      <c r="X6" s="75"/>
      <c r="Y6" s="46" t="s">
        <v>232</v>
      </c>
      <c r="Z6" s="108" t="s">
        <v>48</v>
      </c>
      <c r="AA6" s="108" t="s">
        <v>49</v>
      </c>
      <c r="AB6" s="108" t="s">
        <v>49</v>
      </c>
      <c r="AC6" s="75"/>
      <c r="AD6" s="56" t="s">
        <v>50</v>
      </c>
      <c r="AE6" s="56" t="s">
        <v>51</v>
      </c>
      <c r="AF6" s="56"/>
      <c r="AG6" s="36" t="e">
        <f ca="1">DATEDIF(#REF!,TODAY(),"y")</f>
        <v>#REF!</v>
      </c>
    </row>
    <row r="7" spans="1:33" s="491" customFormat="1" ht="18" customHeight="1">
      <c r="A7" s="479">
        <f>IF(C7=0,"",SUBTOTAL(3,C$5:C7))</f>
        <v>3</v>
      </c>
      <c r="B7" s="343">
        <v>3</v>
      </c>
      <c r="C7" s="479" t="s">
        <v>132</v>
      </c>
      <c r="D7" s="479" t="str">
        <f>VLOOKUP(C7,Sheet4!$A$1:$B$300,2,0)</f>
        <v>5402005143</v>
      </c>
      <c r="E7" s="483" t="s">
        <v>133</v>
      </c>
      <c r="F7" s="486">
        <v>37104</v>
      </c>
      <c r="G7" s="997">
        <v>10000</v>
      </c>
      <c r="H7" s="484" t="s">
        <v>137</v>
      </c>
      <c r="I7" s="484" t="str">
        <f t="shared" ca="1" si="0"/>
        <v xml:space="preserve">25 NĂM 0 THÁNG 18 NGÀY </v>
      </c>
      <c r="J7" s="487" t="s">
        <v>138</v>
      </c>
      <c r="K7" s="487" t="str">
        <f>VLOOKUP(C7,Sheet5!$B$2:$G$253,6,0)</f>
        <v>089078019969</v>
      </c>
      <c r="L7" s="487"/>
      <c r="M7" s="487"/>
      <c r="N7" s="487"/>
      <c r="O7" s="487"/>
      <c r="P7" s="487"/>
      <c r="Q7" s="487"/>
      <c r="R7" s="487"/>
      <c r="S7" s="487"/>
      <c r="T7" s="487"/>
      <c r="U7" s="487"/>
      <c r="V7" s="487"/>
      <c r="W7" s="488"/>
      <c r="X7" s="488"/>
      <c r="Y7" s="499" t="s">
        <v>232</v>
      </c>
      <c r="Z7" s="489" t="s">
        <v>139</v>
      </c>
      <c r="AA7" s="499" t="s">
        <v>140</v>
      </c>
      <c r="AB7" s="499" t="s">
        <v>141</v>
      </c>
      <c r="AC7" s="490" t="s">
        <v>142</v>
      </c>
      <c r="AD7" s="484" t="s">
        <v>50</v>
      </c>
      <c r="AE7" s="484" t="s">
        <v>143</v>
      </c>
      <c r="AF7" s="484" t="s">
        <v>73</v>
      </c>
      <c r="AG7" s="491" t="e">
        <f ca="1">DATEDIF(#REF!,TODAY(),"y")</f>
        <v>#REF!</v>
      </c>
    </row>
    <row r="8" spans="1:33" s="491" customFormat="1">
      <c r="A8" s="479">
        <f>IF(C8=0,"",SUBTOTAL(3,C$5:C8))</f>
        <v>4</v>
      </c>
      <c r="B8" s="343">
        <v>4</v>
      </c>
      <c r="C8" s="532" t="s">
        <v>662</v>
      </c>
      <c r="D8" s="479" t="str">
        <f>VLOOKUP(C8,Sheet4!$A$1:$B$300,2,0)</f>
        <v>6506006858</v>
      </c>
      <c r="E8" s="537" t="s">
        <v>663</v>
      </c>
      <c r="F8" s="486">
        <v>39052</v>
      </c>
      <c r="G8" s="997">
        <v>10000</v>
      </c>
      <c r="H8" s="484" t="s">
        <v>665</v>
      </c>
      <c r="I8" s="484" t="str">
        <f t="shared" ca="1" si="0"/>
        <v xml:space="preserve">19 NĂM 8 THÁNG 18 NGÀY </v>
      </c>
      <c r="J8" s="528">
        <v>212021584</v>
      </c>
      <c r="K8" s="487" t="str">
        <f>VLOOKUP(C8,Sheet5!$B$2:$G$253,6,0)</f>
        <v>051080007405</v>
      </c>
      <c r="L8" s="487"/>
      <c r="M8" s="487"/>
      <c r="N8" s="487"/>
      <c r="O8" s="487"/>
      <c r="P8" s="487"/>
      <c r="Q8" s="487"/>
      <c r="R8" s="487"/>
      <c r="S8" s="487"/>
      <c r="T8" s="487"/>
      <c r="U8" s="487"/>
      <c r="V8" s="487"/>
      <c r="W8" s="488">
        <v>40938</v>
      </c>
      <c r="X8" s="488"/>
      <c r="Y8" s="499" t="s">
        <v>232</v>
      </c>
      <c r="Z8" s="489" t="s">
        <v>666</v>
      </c>
      <c r="AA8" s="499" t="s">
        <v>667</v>
      </c>
      <c r="AB8" s="499"/>
      <c r="AC8" s="480"/>
      <c r="AD8" s="535" t="s">
        <v>50</v>
      </c>
      <c r="AE8" s="535" t="s">
        <v>72</v>
      </c>
      <c r="AF8" s="484" t="s">
        <v>510</v>
      </c>
      <c r="AG8" s="491" t="e">
        <f ca="1">DATEDIF(#REF!,TODAY(),"y")</f>
        <v>#REF!</v>
      </c>
    </row>
    <row r="9" spans="1:33" s="624" customFormat="1">
      <c r="A9" s="479">
        <f>IF(C9=0,"",SUBTOTAL(3,C$5:C9))</f>
        <v>5</v>
      </c>
      <c r="B9" s="479">
        <v>5</v>
      </c>
      <c r="C9" s="66" t="s">
        <v>293</v>
      </c>
      <c r="D9" s="25" t="str">
        <f>VLOOKUP(C9,Sheet4!$A$1:$B$300,2,0)</f>
        <v>8616014612</v>
      </c>
      <c r="E9" s="46" t="s">
        <v>294</v>
      </c>
      <c r="F9" s="107">
        <v>44713</v>
      </c>
      <c r="G9" s="997">
        <v>10000</v>
      </c>
      <c r="H9" s="56" t="s">
        <v>295</v>
      </c>
      <c r="I9" s="56" t="str">
        <f t="shared" ca="1" si="0"/>
        <v xml:space="preserve">4 NĂM 2 THÁNG 18 NGÀY </v>
      </c>
      <c r="J9" s="523" t="s">
        <v>296</v>
      </c>
      <c r="K9" s="80" t="str">
        <f>VLOOKUP(C9,Sheet5!$B$2:$G$253,6,0)</f>
        <v>087194013763</v>
      </c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75">
        <v>40353</v>
      </c>
      <c r="X9" s="75"/>
      <c r="Y9" s="46" t="s">
        <v>232</v>
      </c>
      <c r="Z9" s="108" t="s">
        <v>297</v>
      </c>
      <c r="AA9" s="108" t="s">
        <v>297</v>
      </c>
      <c r="AB9" s="46"/>
      <c r="AC9" s="66" t="s">
        <v>298</v>
      </c>
      <c r="AD9" s="155" t="s">
        <v>50</v>
      </c>
      <c r="AE9" s="155" t="s">
        <v>299</v>
      </c>
      <c r="AF9" s="56" t="s">
        <v>60</v>
      </c>
      <c r="AG9" s="36" t="e">
        <f ca="1">DATEDIF(#REF!,TODAY(),"y")</f>
        <v>#REF!</v>
      </c>
    </row>
    <row r="10" spans="1:33" s="36" customFormat="1" ht="18" customHeight="1">
      <c r="A10" s="25">
        <f>IF(C10=0,"",SUBTOTAL(3,C$5:C10))</f>
        <v>6</v>
      </c>
      <c r="B10" s="25">
        <v>1</v>
      </c>
      <c r="C10" s="25" t="s">
        <v>52</v>
      </c>
      <c r="D10" s="25" t="str">
        <f>VLOOKUP(C10,Sheet4!$A$1:$B$300,2,0)</f>
        <v>9212004554</v>
      </c>
      <c r="E10" s="63" t="s">
        <v>53</v>
      </c>
      <c r="F10" s="107">
        <v>41609</v>
      </c>
      <c r="G10" s="997">
        <v>10000</v>
      </c>
      <c r="H10" s="56" t="s">
        <v>54</v>
      </c>
      <c r="I10" s="56" t="str">
        <f t="shared" ca="1" si="0"/>
        <v xml:space="preserve">12 NĂM 8 THÁNG 18 NGÀY </v>
      </c>
      <c r="J10" s="80" t="s">
        <v>55</v>
      </c>
      <c r="K10" s="80" t="str">
        <f>VLOOKUP(C10,Sheet5!$B$2:$G$253,6,0)</f>
        <v>092090014793</v>
      </c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75"/>
      <c r="X10" s="75"/>
      <c r="Y10" s="46" t="s">
        <v>232</v>
      </c>
      <c r="Z10" s="108" t="s">
        <v>56</v>
      </c>
      <c r="AA10" s="46" t="s">
        <v>57</v>
      </c>
      <c r="AB10" s="46" t="s">
        <v>57</v>
      </c>
      <c r="AC10" s="47" t="s">
        <v>58</v>
      </c>
      <c r="AD10" s="56" t="s">
        <v>50</v>
      </c>
      <c r="AE10" s="56" t="s">
        <v>59</v>
      </c>
      <c r="AF10" s="56" t="s">
        <v>60</v>
      </c>
      <c r="AG10" s="36" t="e">
        <f ca="1">DATEDIF(#REF!,TODAY(),"y")</f>
        <v>#REF!</v>
      </c>
    </row>
    <row r="11" spans="1:33" s="36" customFormat="1" ht="18" customHeight="1">
      <c r="A11" s="25">
        <f>IF(C11=0,"",SUBTOTAL(3,C$5:C11))</f>
        <v>7</v>
      </c>
      <c r="B11" s="25">
        <v>2</v>
      </c>
      <c r="C11" s="25" t="s">
        <v>61</v>
      </c>
      <c r="D11" s="25" t="str">
        <f>VLOOKUP(C11,Sheet4!$A$1:$B$300,2,0)</f>
        <v>9212004139</v>
      </c>
      <c r="E11" s="63" t="s">
        <v>62</v>
      </c>
      <c r="F11" s="107">
        <v>40977</v>
      </c>
      <c r="G11" s="997">
        <v>10000</v>
      </c>
      <c r="H11" s="56" t="s">
        <v>66</v>
      </c>
      <c r="I11" s="56" t="str">
        <f t="shared" ca="1" si="0"/>
        <v xml:space="preserve">14 NĂM 5 THÁNG 10 NGÀY </v>
      </c>
      <c r="J11" s="80" t="s">
        <v>67</v>
      </c>
      <c r="K11" s="80" t="str">
        <f>VLOOKUP(C11,Sheet5!$B$2:$G$253,6,0)</f>
        <v>094189000207</v>
      </c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75">
        <v>38540</v>
      </c>
      <c r="X11" s="75"/>
      <c r="Y11" s="46" t="s">
        <v>232</v>
      </c>
      <c r="Z11" s="108" t="s">
        <v>69</v>
      </c>
      <c r="AA11" s="46" t="s">
        <v>70</v>
      </c>
      <c r="AB11" s="46" t="s">
        <v>70</v>
      </c>
      <c r="AC11" s="332" t="s">
        <v>71</v>
      </c>
      <c r="AD11" s="56" t="s">
        <v>50</v>
      </c>
      <c r="AE11" s="56" t="s">
        <v>72</v>
      </c>
      <c r="AF11" s="56" t="s">
        <v>73</v>
      </c>
      <c r="AG11" s="36" t="e">
        <f ca="1">DATEDIF(#REF!,TODAY(),"y")</f>
        <v>#REF!</v>
      </c>
    </row>
    <row r="12" spans="1:33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25" t="str">
        <f>VLOOKUP(C12,Sheet4!$A$1:$B$300,2,0)</f>
        <v>9221356007</v>
      </c>
      <c r="E12" s="67" t="s">
        <v>102</v>
      </c>
      <c r="F12" s="75">
        <v>43282</v>
      </c>
      <c r="G12" s="997">
        <v>10000</v>
      </c>
      <c r="H12" s="66" t="s">
        <v>103</v>
      </c>
      <c r="I12" s="56" t="str">
        <f t="shared" ca="1" si="0"/>
        <v xml:space="preserve">8 NĂM 1 THÁNG 18 NGÀY </v>
      </c>
      <c r="J12" s="523" t="s">
        <v>104</v>
      </c>
      <c r="K12" s="80" t="str">
        <f>VLOOKUP(C12,Sheet5!$B$2:$G$253,6,0)</f>
        <v>092195009932</v>
      </c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75">
        <v>41193</v>
      </c>
      <c r="X12" s="75"/>
      <c r="Y12" s="46" t="s">
        <v>232</v>
      </c>
      <c r="Z12" s="108" t="s">
        <v>97</v>
      </c>
      <c r="AA12" s="46" t="s">
        <v>105</v>
      </c>
      <c r="AB12" s="46" t="s">
        <v>105</v>
      </c>
      <c r="AC12" s="332" t="s">
        <v>106</v>
      </c>
      <c r="AD12" s="56" t="s">
        <v>50</v>
      </c>
      <c r="AE12" s="56" t="s">
        <v>107</v>
      </c>
      <c r="AF12" s="56" t="s">
        <v>60</v>
      </c>
      <c r="AG12" s="36" t="e">
        <f ca="1">DATEDIF(#REF!,TODAY(),"y")</f>
        <v>#REF!</v>
      </c>
    </row>
    <row r="13" spans="1:33" s="36" customFormat="1" ht="18" customHeight="1">
      <c r="A13" s="25">
        <f>IF(C13=0,"",SUBTOTAL(3,C$5:C13))</f>
        <v>9</v>
      </c>
      <c r="B13" s="25">
        <v>4</v>
      </c>
      <c r="C13" s="66" t="s">
        <v>108</v>
      </c>
      <c r="D13" s="25" t="str">
        <f>VLOOKUP(C13,Sheet4!$A$1:$B$300,2,0)</f>
        <v>8722989947</v>
      </c>
      <c r="E13" s="67" t="s">
        <v>109</v>
      </c>
      <c r="F13" s="75">
        <v>43647</v>
      </c>
      <c r="G13" s="997">
        <v>10000</v>
      </c>
      <c r="H13" s="67" t="s">
        <v>110</v>
      </c>
      <c r="I13" s="56" t="str">
        <f t="shared" ca="1" si="0"/>
        <v xml:space="preserve">7 NĂM 1 THÁNG 18 NGÀY </v>
      </c>
      <c r="J13" s="46">
        <v>341841411</v>
      </c>
      <c r="K13" s="80" t="str">
        <f>VLOOKUP(C13,Sheet5!$B$2:$G$253,6,0)</f>
        <v>087096014501</v>
      </c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75">
        <v>41081</v>
      </c>
      <c r="X13" s="75"/>
      <c r="Y13" s="46" t="s">
        <v>232</v>
      </c>
      <c r="Z13" s="108" t="s">
        <v>111</v>
      </c>
      <c r="AA13" s="46" t="s">
        <v>112</v>
      </c>
      <c r="AB13" s="46" t="s">
        <v>112</v>
      </c>
      <c r="AC13" s="332" t="s">
        <v>113</v>
      </c>
      <c r="AD13" s="56" t="s">
        <v>50</v>
      </c>
      <c r="AE13" s="56" t="s">
        <v>114</v>
      </c>
      <c r="AF13" s="56" t="s">
        <v>60</v>
      </c>
      <c r="AG13" s="36" t="e">
        <f ca="1">DATEDIF(#REF!,TODAY(),"y")</f>
        <v>#REF!</v>
      </c>
    </row>
    <row r="14" spans="1:33" s="36" customFormat="1" ht="18" customHeight="1">
      <c r="A14" s="25">
        <f>IF(C14=0,"",SUBTOTAL(3,C$5:C14))</f>
        <v>10</v>
      </c>
      <c r="B14" s="25">
        <v>5</v>
      </c>
      <c r="C14" s="66" t="s">
        <v>115</v>
      </c>
      <c r="D14" s="25">
        <v>250000000</v>
      </c>
      <c r="E14" s="67" t="s">
        <v>116</v>
      </c>
      <c r="F14" s="75">
        <v>44349</v>
      </c>
      <c r="G14" s="997">
        <v>10000</v>
      </c>
      <c r="H14" s="67" t="s">
        <v>118</v>
      </c>
      <c r="I14" s="56" t="str">
        <f t="shared" ca="1" si="0"/>
        <v xml:space="preserve">5 NĂM 2 THÁNG 17 NGÀY </v>
      </c>
      <c r="J14" s="514" t="s">
        <v>1397</v>
      </c>
      <c r="K14" s="80" t="str">
        <f>VLOOKUP(C14,Sheet5!$B$2:$G$253,6,0)</f>
        <v>089197013110</v>
      </c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75">
        <v>44916</v>
      </c>
      <c r="X14" s="75"/>
      <c r="Y14" s="46" t="s">
        <v>232</v>
      </c>
      <c r="Z14" s="108" t="s">
        <v>119</v>
      </c>
      <c r="AA14" s="46" t="s">
        <v>120</v>
      </c>
      <c r="AB14" s="46" t="s">
        <v>121</v>
      </c>
      <c r="AC14" s="332" t="s">
        <v>122</v>
      </c>
      <c r="AD14" s="56" t="s">
        <v>50</v>
      </c>
      <c r="AE14" s="56" t="s">
        <v>123</v>
      </c>
      <c r="AF14" s="56" t="s">
        <v>60</v>
      </c>
      <c r="AG14" s="36" t="e">
        <f ca="1">DATEDIF(#REF!,TODAY(),"y")</f>
        <v>#REF!</v>
      </c>
    </row>
    <row r="15" spans="1:33" s="36" customFormat="1" ht="18" customHeight="1">
      <c r="A15" s="25">
        <f>IF(C15=0,"",SUBTOTAL(3,C$5:C15))</f>
        <v>11</v>
      </c>
      <c r="B15" s="25">
        <v>6</v>
      </c>
      <c r="C15" s="25" t="s">
        <v>164</v>
      </c>
      <c r="D15" s="25" t="str">
        <f>VLOOKUP(C15,Sheet4!$A$1:$B$300,2,0)</f>
        <v>5499003403</v>
      </c>
      <c r="E15" s="63" t="s">
        <v>165</v>
      </c>
      <c r="F15" s="107">
        <v>41744</v>
      </c>
      <c r="G15" s="997">
        <v>10000</v>
      </c>
      <c r="H15" s="56" t="s">
        <v>166</v>
      </c>
      <c r="I15" s="56" t="str">
        <f t="shared" ca="1" si="0"/>
        <v xml:space="preserve">12 NĂM 4 THÁNG 4 NGÀY </v>
      </c>
      <c r="J15" s="80" t="s">
        <v>167</v>
      </c>
      <c r="K15" s="80" t="str">
        <f>VLOOKUP(C15,Sheet5!$B$2:$G$253,6,0)</f>
        <v>036179013255</v>
      </c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75"/>
      <c r="X15" s="75"/>
      <c r="Y15" s="46" t="s">
        <v>232</v>
      </c>
      <c r="Z15" s="108" t="s">
        <v>168</v>
      </c>
      <c r="AA15" s="46" t="s">
        <v>169</v>
      </c>
      <c r="AB15" s="46" t="s">
        <v>169</v>
      </c>
      <c r="AC15" s="332" t="s">
        <v>170</v>
      </c>
      <c r="AD15" s="56" t="s">
        <v>93</v>
      </c>
      <c r="AE15" s="56" t="s">
        <v>100</v>
      </c>
      <c r="AF15" s="56" t="s">
        <v>60</v>
      </c>
      <c r="AG15" s="36" t="e">
        <f ca="1">DATEDIF(#REF!,TODAY(),"y")</f>
        <v>#REF!</v>
      </c>
    </row>
    <row r="16" spans="1:33" s="36" customFormat="1" ht="18" customHeight="1">
      <c r="A16" s="25">
        <f>IF(C16=0,"",SUBTOTAL(3,C$5:C16))</f>
        <v>12</v>
      </c>
      <c r="B16" s="25">
        <v>7</v>
      </c>
      <c r="C16" s="69" t="s">
        <v>197</v>
      </c>
      <c r="D16" s="25" t="str">
        <f>VLOOKUP(C16,Sheet4!$A$1:$B$300,2,0)</f>
        <v>9208007865</v>
      </c>
      <c r="E16" s="70" t="s">
        <v>198</v>
      </c>
      <c r="F16" s="107">
        <v>39539</v>
      </c>
      <c r="G16" s="997">
        <v>10000</v>
      </c>
      <c r="H16" s="56" t="s">
        <v>199</v>
      </c>
      <c r="I16" s="56" t="str">
        <f t="shared" ca="1" si="0"/>
        <v xml:space="preserve">18 NĂM 4 THÁNG 18 NGÀY </v>
      </c>
      <c r="J16" s="80" t="s">
        <v>200</v>
      </c>
      <c r="K16" s="80" t="str">
        <f>VLOOKUP(C16,Sheet5!$B$2:$G$253,6,0)</f>
        <v>093183000309</v>
      </c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75"/>
      <c r="X16" s="75"/>
      <c r="Y16" s="46" t="s">
        <v>232</v>
      </c>
      <c r="Z16" s="108" t="s">
        <v>201</v>
      </c>
      <c r="AA16" s="46" t="s">
        <v>202</v>
      </c>
      <c r="AB16" s="46" t="s">
        <v>202</v>
      </c>
      <c r="AC16" s="66"/>
      <c r="AD16" s="46" t="s">
        <v>50</v>
      </c>
      <c r="AE16" s="46" t="s">
        <v>72</v>
      </c>
      <c r="AF16" s="56" t="s">
        <v>60</v>
      </c>
      <c r="AG16" s="36" t="e">
        <f ca="1">DATEDIF(#REF!,TODAY(),"y")</f>
        <v>#REF!</v>
      </c>
    </row>
    <row r="17" spans="1:33" s="36" customFormat="1" ht="18" customHeight="1">
      <c r="A17" s="25">
        <f>IF(C17=0,"",SUBTOTAL(3,C$5:C17))</f>
        <v>13</v>
      </c>
      <c r="B17" s="25">
        <v>8</v>
      </c>
      <c r="C17" s="69" t="s">
        <v>1956</v>
      </c>
      <c r="D17" s="25" t="str">
        <f>VLOOKUP(C17,Sheet4!$A$1:$B$300,2,0)</f>
        <v>9222378283</v>
      </c>
      <c r="E17" s="70" t="s">
        <v>1952</v>
      </c>
      <c r="F17" s="107">
        <v>45231</v>
      </c>
      <c r="G17" s="997">
        <v>10000</v>
      </c>
      <c r="H17" s="56" t="s">
        <v>1972</v>
      </c>
      <c r="I17" s="56" t="str">
        <f t="shared" ca="1" si="0"/>
        <v xml:space="preserve">2 NĂM 9 THÁNG 18 NGÀY </v>
      </c>
      <c r="J17" s="80" t="s">
        <v>1973</v>
      </c>
      <c r="K17" s="80" t="s">
        <v>1973</v>
      </c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75" t="s">
        <v>1974</v>
      </c>
      <c r="X17" s="75"/>
      <c r="Y17" s="46" t="s">
        <v>232</v>
      </c>
      <c r="Z17" s="108" t="s">
        <v>1975</v>
      </c>
      <c r="AA17" s="46" t="s">
        <v>1976</v>
      </c>
      <c r="AB17" s="46"/>
      <c r="AC17" s="66"/>
      <c r="AD17" s="46" t="s">
        <v>50</v>
      </c>
      <c r="AE17" s="46" t="s">
        <v>434</v>
      </c>
      <c r="AF17" s="56" t="s">
        <v>60</v>
      </c>
      <c r="AG17" s="36" t="e">
        <f ca="1">DATEDIF(#REF!,TODAY(),"y")</f>
        <v>#REF!</v>
      </c>
    </row>
    <row r="18" spans="1:33" s="36" customFormat="1" ht="18" customHeight="1">
      <c r="A18" s="25">
        <f>IF(C18=0,"",SUBTOTAL(3,C$5:C18))</f>
        <v>14</v>
      </c>
      <c r="B18" s="25">
        <v>9</v>
      </c>
      <c r="C18" s="69" t="s">
        <v>2460</v>
      </c>
      <c r="D18" s="25" t="str">
        <f>VLOOKUP(C18,Sheet4!$A$1:$B$300,2,0)</f>
        <v>9320886452</v>
      </c>
      <c r="E18" s="70" t="s">
        <v>1221</v>
      </c>
      <c r="F18" s="107">
        <v>45444</v>
      </c>
      <c r="G18" s="997">
        <v>10000</v>
      </c>
      <c r="H18" s="56" t="s">
        <v>2461</v>
      </c>
      <c r="I18" s="56" t="str">
        <f t="shared" ca="1" si="0"/>
        <v xml:space="preserve">2 NĂM 2 THÁNG 18 NGÀY </v>
      </c>
      <c r="J18" s="80">
        <v>93201003354</v>
      </c>
      <c r="K18" s="80" t="s">
        <v>2466</v>
      </c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75">
        <v>44326</v>
      </c>
      <c r="X18" s="75"/>
      <c r="Y18" s="46" t="s">
        <v>232</v>
      </c>
      <c r="Z18" s="108" t="s">
        <v>2462</v>
      </c>
      <c r="AA18" s="46" t="s">
        <v>2463</v>
      </c>
      <c r="AB18" s="46"/>
      <c r="AC18" s="66"/>
      <c r="AD18" s="46" t="s">
        <v>130</v>
      </c>
      <c r="AE18" s="46" t="s">
        <v>2464</v>
      </c>
      <c r="AF18" s="56" t="s">
        <v>60</v>
      </c>
      <c r="AG18" s="36" t="e">
        <f ca="1">DATEDIF(#REF!,TODAY(),"y")</f>
        <v>#REF!</v>
      </c>
    </row>
    <row r="19" spans="1:33" s="36" customFormat="1" ht="18" customHeight="1">
      <c r="A19" s="25">
        <f>IF(C19=0,"",SUBTOTAL(3,C$5:C19))</f>
        <v>15</v>
      </c>
      <c r="B19" s="25">
        <v>10</v>
      </c>
      <c r="C19" s="25" t="s">
        <v>74</v>
      </c>
      <c r="D19" s="25" t="str">
        <f>VLOOKUP(C19,Sheet4!$A$1:$B$300,2,0)</f>
        <v>5496032498</v>
      </c>
      <c r="E19" s="63" t="s">
        <v>75</v>
      </c>
      <c r="F19" s="107">
        <v>34824</v>
      </c>
      <c r="G19" s="997">
        <v>10000</v>
      </c>
      <c r="H19" s="56" t="s">
        <v>76</v>
      </c>
      <c r="I19" s="56" t="str">
        <f t="shared" ca="1" si="0"/>
        <v xml:space="preserve">31 NĂM 3 THÁNG 14 NGÀY </v>
      </c>
      <c r="J19" s="80" t="s">
        <v>77</v>
      </c>
      <c r="K19" s="80" t="str">
        <f>VLOOKUP(C19,Sheet5!$B$2:$G$253,6,0)</f>
        <v>038078000972</v>
      </c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75">
        <v>36572</v>
      </c>
      <c r="X19" s="75"/>
      <c r="Y19" s="46" t="s">
        <v>232</v>
      </c>
      <c r="Z19" s="108" t="s">
        <v>78</v>
      </c>
      <c r="AA19" s="46" t="s">
        <v>79</v>
      </c>
      <c r="AB19" s="46" t="s">
        <v>79</v>
      </c>
      <c r="AC19" s="332" t="s">
        <v>80</v>
      </c>
      <c r="AD19" s="56" t="s">
        <v>50</v>
      </c>
      <c r="AE19" s="56" t="s">
        <v>81</v>
      </c>
      <c r="AF19" s="56" t="s">
        <v>60</v>
      </c>
      <c r="AG19" s="36" t="e">
        <f ca="1">DATEDIF(#REF!,TODAY(),"y")</f>
        <v>#REF!</v>
      </c>
    </row>
    <row r="20" spans="1:33" s="430" customFormat="1" ht="18" customHeight="1">
      <c r="A20" s="421">
        <f>IF(C20=0,"",SUBTOTAL(3,C$5:C20))</f>
        <v>16</v>
      </c>
      <c r="B20" s="25">
        <v>11</v>
      </c>
      <c r="C20" s="421" t="s">
        <v>82</v>
      </c>
      <c r="D20" s="421" t="str">
        <f>VLOOKUP(C20,Sheet4!$A$1:$B$300,2,0)</f>
        <v>9214004739</v>
      </c>
      <c r="E20" s="424" t="s">
        <v>83</v>
      </c>
      <c r="F20" s="441">
        <v>41730</v>
      </c>
      <c r="G20" s="427"/>
      <c r="H20" s="427" t="s">
        <v>84</v>
      </c>
      <c r="I20" s="427" t="str">
        <f t="shared" ca="1" si="0"/>
        <v xml:space="preserve">12 NĂM 4 THÁNG 18 NGÀY </v>
      </c>
      <c r="J20" s="428" t="s">
        <v>85</v>
      </c>
      <c r="K20" s="428" t="str">
        <f>VLOOKUP(C20,Sheet5!$B$2:$G$253,6,0)</f>
        <v>093090005260</v>
      </c>
      <c r="L20" s="428"/>
      <c r="M20" s="428"/>
      <c r="N20" s="428"/>
      <c r="O20" s="428"/>
      <c r="P20" s="428"/>
      <c r="Q20" s="428"/>
      <c r="R20" s="428"/>
      <c r="S20" s="428"/>
      <c r="T20" s="428"/>
      <c r="U20" s="428"/>
      <c r="V20" s="428"/>
      <c r="W20" s="425"/>
      <c r="X20" s="425"/>
      <c r="Y20" s="443" t="s">
        <v>232</v>
      </c>
      <c r="Z20" s="429" t="s">
        <v>86</v>
      </c>
      <c r="AA20" s="443" t="s">
        <v>87</v>
      </c>
      <c r="AB20" s="443" t="s">
        <v>87</v>
      </c>
      <c r="AC20" s="902" t="s">
        <v>88</v>
      </c>
      <c r="AD20" s="427" t="s">
        <v>50</v>
      </c>
      <c r="AE20" s="427" t="s">
        <v>81</v>
      </c>
      <c r="AF20" s="427" t="s">
        <v>60</v>
      </c>
      <c r="AG20" s="430" t="e">
        <f ca="1">DATEDIF(#REF!,TODAY(),"y")</f>
        <v>#REF!</v>
      </c>
    </row>
    <row r="21" spans="1:33" s="36" customFormat="1" ht="18" customHeight="1">
      <c r="A21" s="25">
        <f>IF(C21=0,"",SUBTOTAL(3,C$5:C21))</f>
        <v>17</v>
      </c>
      <c r="B21" s="25">
        <v>12</v>
      </c>
      <c r="C21" s="66" t="s">
        <v>94</v>
      </c>
      <c r="D21" s="25" t="str">
        <f>VLOOKUP(C21,Sheet4!$A$1:$B$300,2,0)</f>
        <v>9216023928</v>
      </c>
      <c r="E21" s="67" t="s">
        <v>95</v>
      </c>
      <c r="F21" s="107">
        <v>42675</v>
      </c>
      <c r="G21" s="997">
        <v>10000</v>
      </c>
      <c r="H21" s="56" t="s">
        <v>2699</v>
      </c>
      <c r="I21" s="56" t="str">
        <f t="shared" ca="1" si="0"/>
        <v xml:space="preserve">9 NĂM 9 THÁNG 18 NGÀY </v>
      </c>
      <c r="J21" s="523" t="s">
        <v>96</v>
      </c>
      <c r="K21" s="80" t="str">
        <f>VLOOKUP(C21,Sheet5!$B$2:$G$253,6,0)</f>
        <v>092090001386</v>
      </c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75">
        <v>42543</v>
      </c>
      <c r="X21" s="75"/>
      <c r="Y21" s="46" t="s">
        <v>232</v>
      </c>
      <c r="Z21" s="108" t="s">
        <v>97</v>
      </c>
      <c r="AA21" s="46" t="s">
        <v>98</v>
      </c>
      <c r="AB21" s="46" t="s">
        <v>98</v>
      </c>
      <c r="AC21" s="332" t="s">
        <v>99</v>
      </c>
      <c r="AD21" s="56" t="s">
        <v>50</v>
      </c>
      <c r="AE21" s="56" t="s">
        <v>100</v>
      </c>
      <c r="AF21" s="56" t="s">
        <v>60</v>
      </c>
      <c r="AG21" s="36" t="e">
        <f ca="1">DATEDIF(#REF!,TODAY(),"y")</f>
        <v>#REF!</v>
      </c>
    </row>
    <row r="22" spans="1:33" s="624" customFormat="1" ht="18" customHeight="1">
      <c r="A22" s="25">
        <f>IF(C22=0,"",SUBTOTAL(3,C$5:C22))</f>
        <v>18</v>
      </c>
      <c r="B22" s="25">
        <v>13</v>
      </c>
      <c r="C22" s="46" t="s">
        <v>1126</v>
      </c>
      <c r="D22" s="25" t="str">
        <f>VLOOKUP(C22,Sheet4!$A$1:$B$300,2,0)</f>
        <v>9121911947</v>
      </c>
      <c r="E22" s="46" t="s">
        <v>125</v>
      </c>
      <c r="F22" s="75">
        <v>44501</v>
      </c>
      <c r="G22" s="997">
        <v>10000</v>
      </c>
      <c r="H22" s="56" t="s">
        <v>126</v>
      </c>
      <c r="I22" s="626" t="str">
        <f t="shared" ca="1" si="0"/>
        <v xml:space="preserve">4 NĂM 9 THÁNG 18 NGÀY </v>
      </c>
      <c r="J22" s="74" t="s">
        <v>127</v>
      </c>
      <c r="K22" s="80" t="s">
        <v>1746</v>
      </c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108">
        <v>43109</v>
      </c>
      <c r="X22" s="108"/>
      <c r="Y22" s="46" t="s">
        <v>232</v>
      </c>
      <c r="Z22" s="108" t="s">
        <v>2659</v>
      </c>
      <c r="AA22" s="627" t="s">
        <v>128</v>
      </c>
      <c r="AB22" s="627"/>
      <c r="AC22" s="628" t="s">
        <v>129</v>
      </c>
      <c r="AD22" s="108" t="s">
        <v>130</v>
      </c>
      <c r="AE22" s="108" t="s">
        <v>131</v>
      </c>
      <c r="AF22" s="56" t="s">
        <v>60</v>
      </c>
      <c r="AG22" s="36" t="e">
        <f ca="1">DATEDIF(#REF!,TODAY(),"y")</f>
        <v>#REF!</v>
      </c>
    </row>
    <row r="23" spans="1:33" s="36" customFormat="1" ht="18" customHeight="1">
      <c r="A23" s="25">
        <f>IF(C23=0,"",SUBTOTAL(3,C$5:C23))</f>
        <v>19</v>
      </c>
      <c r="B23" s="25">
        <v>14</v>
      </c>
      <c r="C23" s="69" t="s">
        <v>2724</v>
      </c>
      <c r="D23" s="25" t="s">
        <v>2877</v>
      </c>
      <c r="E23" s="70" t="s">
        <v>2723</v>
      </c>
      <c r="F23" s="107">
        <v>45709</v>
      </c>
      <c r="G23" s="998">
        <v>30000</v>
      </c>
      <c r="H23" s="56" t="s">
        <v>2740</v>
      </c>
      <c r="I23" s="56" t="str">
        <f t="shared" ca="1" si="0"/>
        <v xml:space="preserve">1 NĂM 5 THÁNG 29 NGÀY </v>
      </c>
      <c r="J23" s="80" t="s">
        <v>2741</v>
      </c>
      <c r="K23" s="80" t="s">
        <v>2741</v>
      </c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75">
        <v>44816</v>
      </c>
      <c r="X23" s="75"/>
      <c r="Y23" s="46" t="s">
        <v>232</v>
      </c>
      <c r="Z23" s="108" t="s">
        <v>2742</v>
      </c>
      <c r="AA23" s="46" t="s">
        <v>49</v>
      </c>
      <c r="AB23" s="46" t="s">
        <v>49</v>
      </c>
      <c r="AC23" s="66">
        <v>962973361</v>
      </c>
      <c r="AD23" s="56" t="s">
        <v>50</v>
      </c>
      <c r="AE23" s="46" t="s">
        <v>1971</v>
      </c>
      <c r="AF23" s="56" t="s">
        <v>60</v>
      </c>
      <c r="AG23" s="36" t="e">
        <f ca="1">DATEDIF(#REF!,TODAY(),"y")</f>
        <v>#REF!</v>
      </c>
    </row>
    <row r="24" spans="1:33" s="330" customFormat="1">
      <c r="A24" s="25">
        <f>IF(C24=0,"",SUBTOTAL(3,C$5:C24))</f>
        <v>20</v>
      </c>
      <c r="B24" s="25">
        <v>15</v>
      </c>
      <c r="C24" s="66" t="s">
        <v>2639</v>
      </c>
      <c r="D24" s="47" t="s">
        <v>3322</v>
      </c>
      <c r="E24" s="154" t="s">
        <v>2631</v>
      </c>
      <c r="F24" s="107">
        <v>45505</v>
      </c>
      <c r="G24" s="997">
        <v>10000</v>
      </c>
      <c r="H24" s="56" t="s">
        <v>2634</v>
      </c>
      <c r="I24" s="56" t="str">
        <f t="shared" ca="1" si="0"/>
        <v xml:space="preserve">2 NĂM 0 THÁNG 18 NGÀY </v>
      </c>
      <c r="J24" s="74" t="s">
        <v>2985</v>
      </c>
      <c r="K24" s="74" t="s">
        <v>2985</v>
      </c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75" t="s">
        <v>2636</v>
      </c>
      <c r="X24" s="75"/>
      <c r="Y24" s="46" t="s">
        <v>232</v>
      </c>
      <c r="Z24" s="108" t="s">
        <v>2637</v>
      </c>
      <c r="AA24" s="46" t="s">
        <v>2638</v>
      </c>
      <c r="AB24" s="46" t="s">
        <v>2638</v>
      </c>
      <c r="AC24" s="66"/>
      <c r="AD24" s="136" t="s">
        <v>1214</v>
      </c>
      <c r="AE24" s="46"/>
      <c r="AF24" s="56" t="s">
        <v>349</v>
      </c>
      <c r="AG24" s="36" t="e">
        <f ca="1">DATEDIF(#REF!,TODAY(),"y")</f>
        <v>#REF!</v>
      </c>
    </row>
    <row r="25" spans="1:33" s="637" customFormat="1" ht="18" customHeight="1">
      <c r="A25" s="629">
        <f>IF(C25=0,"",SUBTOTAL(3,C$5:C25))</f>
        <v>21</v>
      </c>
      <c r="B25" s="25">
        <v>16</v>
      </c>
      <c r="C25" s="638" t="s">
        <v>2816</v>
      </c>
      <c r="D25" s="25" t="s">
        <v>2878</v>
      </c>
      <c r="E25" s="922" t="s">
        <v>2811</v>
      </c>
      <c r="F25" s="633">
        <v>45748</v>
      </c>
      <c r="G25" s="999">
        <v>30000</v>
      </c>
      <c r="H25" s="631" t="s">
        <v>2906</v>
      </c>
      <c r="I25" s="631" t="str">
        <f t="shared" ca="1" si="0"/>
        <v xml:space="preserve">1 NĂM 4 THÁNG 18 NGÀY </v>
      </c>
      <c r="J25" s="635" t="s">
        <v>2812</v>
      </c>
      <c r="K25" s="635" t="s">
        <v>2812</v>
      </c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4">
        <v>45434</v>
      </c>
      <c r="X25" s="634"/>
      <c r="Y25" s="630" t="s">
        <v>232</v>
      </c>
      <c r="Z25" s="636" t="s">
        <v>2813</v>
      </c>
      <c r="AA25" s="630" t="s">
        <v>2814</v>
      </c>
      <c r="AB25" s="630"/>
      <c r="AC25" s="641"/>
      <c r="AD25" s="631" t="s">
        <v>50</v>
      </c>
      <c r="AE25" s="630" t="s">
        <v>2815</v>
      </c>
      <c r="AF25" s="631" t="s">
        <v>60</v>
      </c>
      <c r="AG25" s="637" t="e">
        <f ca="1">DATEDIF(#REF!,TODAY(),"y")</f>
        <v>#REF!</v>
      </c>
    </row>
    <row r="26" spans="1:33" s="491" customFormat="1" ht="18" customHeight="1">
      <c r="A26" s="25">
        <f>IF(C26=0,"",SUBTOTAL(3,C$5:C26))</f>
        <v>22</v>
      </c>
      <c r="B26" s="25">
        <v>17</v>
      </c>
      <c r="C26" s="920" t="s">
        <v>2899</v>
      </c>
      <c r="D26" s="919" t="s">
        <v>3101</v>
      </c>
      <c r="E26" s="534" t="s">
        <v>2900</v>
      </c>
      <c r="F26" s="486">
        <v>45809</v>
      </c>
      <c r="G26" s="999">
        <v>30000</v>
      </c>
      <c r="H26" s="56" t="s">
        <v>2907</v>
      </c>
      <c r="I26" s="56" t="str">
        <f t="shared" ca="1" si="0"/>
        <v xml:space="preserve">1 NĂM 2 THÁNG 18 NGÀY </v>
      </c>
      <c r="J26" s="487" t="s">
        <v>2908</v>
      </c>
      <c r="K26" s="487" t="s">
        <v>2908</v>
      </c>
      <c r="L26" s="487"/>
      <c r="M26" s="487"/>
      <c r="N26" s="487"/>
      <c r="O26" s="487"/>
      <c r="P26" s="487"/>
      <c r="Q26" s="487"/>
      <c r="R26" s="487"/>
      <c r="S26" s="487"/>
      <c r="T26" s="487"/>
      <c r="U26" s="487"/>
      <c r="V26" s="487"/>
      <c r="W26" s="488">
        <v>44371</v>
      </c>
      <c r="X26" s="488"/>
      <c r="Y26" s="46" t="s">
        <v>232</v>
      </c>
      <c r="Z26" s="489" t="s">
        <v>2909</v>
      </c>
      <c r="AA26" s="499" t="s">
        <v>2910</v>
      </c>
      <c r="AB26" s="499" t="s">
        <v>2910</v>
      </c>
      <c r="AC26" s="480" t="s">
        <v>2911</v>
      </c>
      <c r="AD26" s="56" t="s">
        <v>50</v>
      </c>
      <c r="AE26" s="56" t="s">
        <v>2912</v>
      </c>
      <c r="AF26" s="56" t="s">
        <v>60</v>
      </c>
      <c r="AG26" s="491" t="e">
        <f ca="1">DATEDIF(#REF!,TODAY(),"y")</f>
        <v>#REF!</v>
      </c>
    </row>
    <row r="27" spans="1:33" s="491" customFormat="1" ht="18" customHeight="1">
      <c r="A27" s="25">
        <f>IF(C27=0,"",SUBTOTAL(3,C$5:C27))</f>
        <v>23</v>
      </c>
      <c r="B27" s="25">
        <v>18</v>
      </c>
      <c r="C27" s="215" t="s">
        <v>3426</v>
      </c>
      <c r="D27" s="67"/>
      <c r="E27" s="67" t="s">
        <v>3425</v>
      </c>
      <c r="F27" s="486">
        <v>45962</v>
      </c>
      <c r="G27" s="999">
        <v>30000</v>
      </c>
      <c r="H27" s="56" t="s">
        <v>3447</v>
      </c>
      <c r="I27" s="56" t="str">
        <f t="shared" ca="1" si="0"/>
        <v xml:space="preserve">0 NĂM 9 THÁNG 18 NGÀY </v>
      </c>
      <c r="J27" s="487" t="s">
        <v>3448</v>
      </c>
      <c r="K27" s="487" t="s">
        <v>3448</v>
      </c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8">
        <v>44894</v>
      </c>
      <c r="X27" s="488"/>
      <c r="Y27" s="46" t="s">
        <v>232</v>
      </c>
      <c r="Z27" s="489" t="s">
        <v>2742</v>
      </c>
      <c r="AA27" s="499" t="s">
        <v>3449</v>
      </c>
      <c r="AB27" s="499" t="s">
        <v>3449</v>
      </c>
      <c r="AC27" s="490" t="s">
        <v>3450</v>
      </c>
      <c r="AD27" s="56" t="s">
        <v>50</v>
      </c>
      <c r="AE27" s="56" t="s">
        <v>3451</v>
      </c>
      <c r="AF27" s="56" t="s">
        <v>60</v>
      </c>
    </row>
    <row r="28" spans="1:33" s="36" customFormat="1">
      <c r="A28" s="25">
        <f>IF(C28=0,"",SUBTOTAL(3,C$5:C28))</f>
        <v>24</v>
      </c>
      <c r="B28" s="479">
        <v>1</v>
      </c>
      <c r="C28" s="25" t="s">
        <v>144</v>
      </c>
      <c r="D28" s="25" t="str">
        <f>VLOOKUP(C28,Sheet4!$A$1:$B$300,2,0)</f>
        <v>9210002398</v>
      </c>
      <c r="E28" s="63" t="s">
        <v>145</v>
      </c>
      <c r="F28" s="107">
        <v>40665</v>
      </c>
      <c r="G28" s="56">
        <v>10000</v>
      </c>
      <c r="H28" s="56" t="s">
        <v>146</v>
      </c>
      <c r="I28" s="56" t="str">
        <f t="shared" ca="1" si="0"/>
        <v xml:space="preserve">15 NĂM 3 THÁNG 17 NGÀY </v>
      </c>
      <c r="J28" s="80" t="s">
        <v>147</v>
      </c>
      <c r="K28" s="80" t="str">
        <f>VLOOKUP(C28,Sheet5!$B$2:$G$253,6,0)</f>
        <v>092083009975</v>
      </c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75"/>
      <c r="X28" s="75"/>
      <c r="Y28" s="46" t="s">
        <v>232</v>
      </c>
      <c r="Z28" s="108" t="s">
        <v>148</v>
      </c>
      <c r="AA28" s="46" t="s">
        <v>149</v>
      </c>
      <c r="AB28" s="46" t="s">
        <v>150</v>
      </c>
      <c r="AC28" s="332" t="s">
        <v>151</v>
      </c>
      <c r="AD28" s="56" t="s">
        <v>50</v>
      </c>
      <c r="AE28" s="56" t="s">
        <v>152</v>
      </c>
      <c r="AF28" s="56" t="s">
        <v>60</v>
      </c>
      <c r="AG28" s="36" t="e">
        <f ca="1">DATEDIF(#REF!,TODAY(),"y")</f>
        <v>#REF!</v>
      </c>
    </row>
    <row r="29" spans="1:33" s="36" customFormat="1">
      <c r="A29" s="25">
        <f>IF(C29=0,"",SUBTOTAL(3,C$5:C29))</f>
        <v>25</v>
      </c>
      <c r="B29" s="479">
        <v>2</v>
      </c>
      <c r="C29" s="66" t="s">
        <v>174</v>
      </c>
      <c r="D29" s="25" t="str">
        <f>VLOOKUP(C29,Sheet4!$A$1:$B$300,2,0)</f>
        <v>7912294379</v>
      </c>
      <c r="E29" s="67" t="s">
        <v>175</v>
      </c>
      <c r="F29" s="107">
        <v>42370</v>
      </c>
      <c r="G29" s="56">
        <v>10000</v>
      </c>
      <c r="H29" s="56" t="s">
        <v>176</v>
      </c>
      <c r="I29" s="56" t="str">
        <f t="shared" ca="1" si="0"/>
        <v xml:space="preserve">10 NĂM 7 THÁNG 18 NGÀY </v>
      </c>
      <c r="J29" s="80" t="s">
        <v>177</v>
      </c>
      <c r="K29" s="80" t="str">
        <f>VLOOKUP(C29,Sheet5!$B$2:$G$253,6,0)</f>
        <v>086089010769</v>
      </c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75"/>
      <c r="X29" s="75"/>
      <c r="Y29" s="46" t="s">
        <v>232</v>
      </c>
      <c r="Z29" s="108" t="s">
        <v>178</v>
      </c>
      <c r="AA29" s="46" t="s">
        <v>179</v>
      </c>
      <c r="AB29" s="46" t="s">
        <v>180</v>
      </c>
      <c r="AC29" s="332" t="s">
        <v>181</v>
      </c>
      <c r="AD29" s="56" t="s">
        <v>182</v>
      </c>
      <c r="AE29" s="56" t="s">
        <v>72</v>
      </c>
      <c r="AF29" s="56" t="s">
        <v>60</v>
      </c>
      <c r="AG29" s="36" t="e">
        <f ca="1">DATEDIF(#REF!,TODAY(),"y")</f>
        <v>#REF!</v>
      </c>
    </row>
    <row r="30" spans="1:33" s="36" customFormat="1">
      <c r="A30" s="25">
        <f>IF(C30=0,"",SUBTOTAL(3,C$5:C30))</f>
        <v>26</v>
      </c>
      <c r="B30" s="479">
        <v>3</v>
      </c>
      <c r="C30" s="66" t="s">
        <v>183</v>
      </c>
      <c r="D30" s="25" t="str">
        <f>VLOOKUP(C30,Sheet4!$A$1:$B$300,2,0)</f>
        <v>9213008128</v>
      </c>
      <c r="E30" s="67" t="s">
        <v>184</v>
      </c>
      <c r="F30" s="107">
        <v>42156</v>
      </c>
      <c r="G30" s="56">
        <v>10000</v>
      </c>
      <c r="H30" s="56" t="s">
        <v>185</v>
      </c>
      <c r="I30" s="56" t="str">
        <f t="shared" ca="1" si="0"/>
        <v xml:space="preserve">11 NĂM 2 THÁNG 18 NGÀY </v>
      </c>
      <c r="J30" s="80" t="s">
        <v>186</v>
      </c>
      <c r="K30" s="80" t="str">
        <f>VLOOKUP(C30,Sheet5!$B$2:$G$253,6,0)</f>
        <v>093086003738</v>
      </c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75"/>
      <c r="X30" s="75"/>
      <c r="Y30" s="46" t="s">
        <v>232</v>
      </c>
      <c r="Z30" s="108" t="s">
        <v>187</v>
      </c>
      <c r="AA30" s="46" t="s">
        <v>188</v>
      </c>
      <c r="AB30" s="46" t="s">
        <v>189</v>
      </c>
      <c r="AC30" s="66"/>
      <c r="AD30" s="155" t="s">
        <v>50</v>
      </c>
      <c r="AE30" s="155" t="s">
        <v>190</v>
      </c>
      <c r="AF30" s="56" t="s">
        <v>60</v>
      </c>
      <c r="AG30" s="36" t="e">
        <f ca="1">DATEDIF(#REF!,TODAY(),"y")</f>
        <v>#REF!</v>
      </c>
    </row>
    <row r="31" spans="1:33" s="36" customFormat="1">
      <c r="A31" s="25">
        <f>IF(C31=0,"",SUBTOTAL(3,C$5:C31))</f>
        <v>27</v>
      </c>
      <c r="B31" s="479">
        <v>4</v>
      </c>
      <c r="C31" s="66" t="s">
        <v>191</v>
      </c>
      <c r="D31" s="25" t="str">
        <f>VLOOKUP(C31,Sheet4!$A$1:$B$300,2,0)</f>
        <v>9216001664</v>
      </c>
      <c r="E31" s="67" t="s">
        <v>192</v>
      </c>
      <c r="F31" s="107">
        <v>42370</v>
      </c>
      <c r="G31" s="56">
        <v>10000</v>
      </c>
      <c r="H31" s="56" t="s">
        <v>193</v>
      </c>
      <c r="I31" s="56" t="str">
        <f t="shared" ca="1" si="0"/>
        <v xml:space="preserve">10 NĂM 7 THÁNG 18 NGÀY </v>
      </c>
      <c r="J31" s="80" t="s">
        <v>194</v>
      </c>
      <c r="K31" s="80" t="str">
        <f>VLOOKUP(C31,Sheet5!$B$2:$G$253,6,0)</f>
        <v>092094005136</v>
      </c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75"/>
      <c r="X31" s="75"/>
      <c r="Y31" s="46" t="s">
        <v>232</v>
      </c>
      <c r="Z31" s="108" t="s">
        <v>92</v>
      </c>
      <c r="AA31" s="46" t="s">
        <v>195</v>
      </c>
      <c r="AB31" s="46" t="s">
        <v>195</v>
      </c>
      <c r="AC31" s="66"/>
      <c r="AD31" s="56" t="s">
        <v>93</v>
      </c>
      <c r="AE31" s="56" t="s">
        <v>196</v>
      </c>
      <c r="AF31" s="56" t="s">
        <v>60</v>
      </c>
      <c r="AG31" s="36" t="e">
        <f ca="1">DATEDIF(#REF!,TODAY(),"y")</f>
        <v>#REF!</v>
      </c>
    </row>
    <row r="32" spans="1:33" s="36" customFormat="1">
      <c r="A32" s="25">
        <f>IF(C32=0,"",SUBTOTAL(3,C$5:C32))</f>
        <v>28</v>
      </c>
      <c r="B32" s="479">
        <v>5</v>
      </c>
      <c r="C32" s="66" t="s">
        <v>204</v>
      </c>
      <c r="D32" s="25" t="str">
        <f>VLOOKUP(C32,Sheet4!$A$1:$B$300,2,0)</f>
        <v>9222306746</v>
      </c>
      <c r="E32" s="67" t="s">
        <v>205</v>
      </c>
      <c r="F32" s="75">
        <v>43405</v>
      </c>
      <c r="G32" s="56">
        <v>10000</v>
      </c>
      <c r="H32" s="46" t="s">
        <v>206</v>
      </c>
      <c r="I32" s="56" t="str">
        <f t="shared" ca="1" si="0"/>
        <v xml:space="preserve">7 NĂM 9 THÁNG 18 NGÀY </v>
      </c>
      <c r="J32" s="80" t="s">
        <v>207</v>
      </c>
      <c r="K32" s="80" t="str">
        <f>VLOOKUP(C32,Sheet5!$B$2:$G$253,6,0)</f>
        <v>092092010946</v>
      </c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75"/>
      <c r="X32" s="75"/>
      <c r="Y32" s="46" t="s">
        <v>232</v>
      </c>
      <c r="Z32" s="108" t="s">
        <v>208</v>
      </c>
      <c r="AA32" s="46" t="s">
        <v>209</v>
      </c>
      <c r="AB32" s="46"/>
      <c r="AC32" s="66"/>
      <c r="AD32" s="46" t="s">
        <v>50</v>
      </c>
      <c r="AE32" s="46" t="s">
        <v>107</v>
      </c>
      <c r="AF32" s="56" t="s">
        <v>203</v>
      </c>
      <c r="AG32" s="36" t="e">
        <f ca="1">DATEDIF(#REF!,TODAY(),"y")</f>
        <v>#REF!</v>
      </c>
    </row>
    <row r="33" spans="1:33" s="36" customFormat="1">
      <c r="A33" s="25">
        <f>IF(C33=0,"",SUBTOTAL(3,C$5:C33))</f>
        <v>29</v>
      </c>
      <c r="B33" s="479">
        <v>6</v>
      </c>
      <c r="C33" s="66" t="s">
        <v>214</v>
      </c>
      <c r="D33" s="25" t="str">
        <f>VLOOKUP(C33,Sheet4!$A$1:$B$300,2,0)</f>
        <v>8721755467</v>
      </c>
      <c r="E33" s="67" t="s">
        <v>215</v>
      </c>
      <c r="F33" s="75">
        <v>44044</v>
      </c>
      <c r="G33" s="56">
        <v>10000</v>
      </c>
      <c r="H33" s="46" t="s">
        <v>216</v>
      </c>
      <c r="I33" s="56" t="str">
        <f t="shared" ca="1" si="0"/>
        <v xml:space="preserve">6 NĂM 0 THÁNG 18 NGÀY </v>
      </c>
      <c r="J33" s="46">
        <v>341792633</v>
      </c>
      <c r="K33" s="80" t="str">
        <f>VLOOKUP(C33,Sheet5!$B$2:$G$253,6,0)</f>
        <v>089096016279</v>
      </c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75">
        <v>40840</v>
      </c>
      <c r="X33" s="75"/>
      <c r="Y33" s="46" t="s">
        <v>232</v>
      </c>
      <c r="Z33" s="108" t="s">
        <v>217</v>
      </c>
      <c r="AA33" s="46" t="s">
        <v>218</v>
      </c>
      <c r="AB33" s="46" t="s">
        <v>219</v>
      </c>
      <c r="AC33" s="66"/>
      <c r="AD33" s="56" t="s">
        <v>50</v>
      </c>
      <c r="AE33" s="56" t="s">
        <v>220</v>
      </c>
      <c r="AF33" s="56" t="s">
        <v>60</v>
      </c>
      <c r="AG33" s="36" t="e">
        <f ca="1">DATEDIF(#REF!,TODAY(),"y")</f>
        <v>#REF!</v>
      </c>
    </row>
    <row r="34" spans="1:33" s="36" customFormat="1">
      <c r="A34" s="25">
        <f>IF(C34=0,"",SUBTOTAL(3,C$5:C34))</f>
        <v>30</v>
      </c>
      <c r="B34" s="479">
        <v>7</v>
      </c>
      <c r="C34" s="66" t="s">
        <v>221</v>
      </c>
      <c r="D34" s="25" t="str">
        <f>VLOOKUP(C34,Sheet4!$A$1:$B$300,2,0)</f>
        <v>9216023766</v>
      </c>
      <c r="E34" s="67" t="s">
        <v>222</v>
      </c>
      <c r="F34" s="107">
        <v>42736</v>
      </c>
      <c r="G34" s="56">
        <v>10000</v>
      </c>
      <c r="H34" s="56" t="s">
        <v>223</v>
      </c>
      <c r="I34" s="56" t="str">
        <f t="shared" ca="1" si="0"/>
        <v xml:space="preserve">9 NĂM 7 THÁNG 18 NGÀY </v>
      </c>
      <c r="J34" s="80" t="s">
        <v>224</v>
      </c>
      <c r="K34" s="80" t="str">
        <f>VLOOKUP(C34,Sheet5!$B$2:$G$253,6,0)</f>
        <v>087092017349</v>
      </c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75"/>
      <c r="X34" s="75"/>
      <c r="Y34" s="46" t="s">
        <v>232</v>
      </c>
      <c r="Z34" s="108" t="s">
        <v>225</v>
      </c>
      <c r="AA34" s="46" t="s">
        <v>226</v>
      </c>
      <c r="AB34" s="46" t="s">
        <v>226</v>
      </c>
      <c r="AC34" s="332" t="s">
        <v>227</v>
      </c>
      <c r="AD34" s="56" t="s">
        <v>50</v>
      </c>
      <c r="AE34" s="56" t="s">
        <v>72</v>
      </c>
      <c r="AF34" s="56" t="s">
        <v>60</v>
      </c>
      <c r="AG34" s="36" t="e">
        <f ca="1">DATEDIF(#REF!,TODAY(),"y")</f>
        <v>#REF!</v>
      </c>
    </row>
    <row r="35" spans="1:33" s="36" customFormat="1">
      <c r="A35" s="25">
        <f>IF(C35=0,"",SUBTOTAL(3,C$5:C35))</f>
        <v>31</v>
      </c>
      <c r="B35" s="479">
        <v>8</v>
      </c>
      <c r="C35" s="66" t="s">
        <v>228</v>
      </c>
      <c r="D35" s="25" t="str">
        <f>VLOOKUP(C35,Sheet4!$A$1:$B$300,2,0)</f>
        <v>9222451383</v>
      </c>
      <c r="E35" s="67" t="s">
        <v>229</v>
      </c>
      <c r="F35" s="107">
        <v>44805</v>
      </c>
      <c r="G35" s="56">
        <v>10000</v>
      </c>
      <c r="H35" s="56" t="s">
        <v>230</v>
      </c>
      <c r="I35" s="56" t="str">
        <f t="shared" ca="1" si="0"/>
        <v xml:space="preserve">3 NĂM 11 THÁNG 18 NGÀY </v>
      </c>
      <c r="J35" s="74" t="s">
        <v>231</v>
      </c>
      <c r="K35" s="80" t="str">
        <f>VLOOKUP(C35,Sheet5!$B$2:$G$253,6,0)</f>
        <v>092197011285</v>
      </c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75">
        <v>44440</v>
      </c>
      <c r="X35" s="75"/>
      <c r="Y35" s="46" t="s">
        <v>232</v>
      </c>
      <c r="Z35" s="108" t="s">
        <v>233</v>
      </c>
      <c r="AA35" s="46" t="s">
        <v>234</v>
      </c>
      <c r="AB35" s="46" t="s">
        <v>234</v>
      </c>
      <c r="AC35" s="332" t="s">
        <v>235</v>
      </c>
      <c r="AD35" s="56" t="s">
        <v>130</v>
      </c>
      <c r="AE35" s="56" t="s">
        <v>236</v>
      </c>
      <c r="AF35" s="56" t="s">
        <v>60</v>
      </c>
      <c r="AG35" s="36" t="e">
        <f ca="1">DATEDIF(#REF!,TODAY(),"y")</f>
        <v>#REF!</v>
      </c>
    </row>
    <row r="36" spans="1:33" s="36" customFormat="1">
      <c r="A36" s="25">
        <f>IF(C36=0,"",SUBTOTAL(3,C$5:C36))</f>
        <v>32</v>
      </c>
      <c r="B36" s="479">
        <v>9</v>
      </c>
      <c r="C36" s="66" t="s">
        <v>237</v>
      </c>
      <c r="D36" s="25" t="str">
        <f>VLOOKUP(C36,Sheet4!$A$1:$B$300,2,0)</f>
        <v>9208016265</v>
      </c>
      <c r="E36" s="67" t="s">
        <v>238</v>
      </c>
      <c r="F36" s="107">
        <v>44866</v>
      </c>
      <c r="G36" s="56">
        <v>10000</v>
      </c>
      <c r="H36" s="56" t="s">
        <v>239</v>
      </c>
      <c r="I36" s="56" t="str">
        <f t="shared" ca="1" si="0"/>
        <v xml:space="preserve">3 NĂM 9 THÁNG 18 NGÀY </v>
      </c>
      <c r="J36" s="74" t="s">
        <v>240</v>
      </c>
      <c r="K36" s="80" t="str">
        <f>VLOOKUP(C36,Sheet5!$B$2:$G$253,6,0)</f>
        <v>086083000292</v>
      </c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75">
        <v>44326</v>
      </c>
      <c r="X36" s="75"/>
      <c r="Y36" s="46" t="s">
        <v>232</v>
      </c>
      <c r="Z36" s="108" t="s">
        <v>241</v>
      </c>
      <c r="AA36" s="108" t="s">
        <v>242</v>
      </c>
      <c r="AB36" s="108" t="s">
        <v>242</v>
      </c>
      <c r="AC36" s="332"/>
      <c r="AD36" s="56" t="s">
        <v>50</v>
      </c>
      <c r="AE36" s="56" t="s">
        <v>72</v>
      </c>
      <c r="AF36" s="56" t="s">
        <v>60</v>
      </c>
      <c r="AG36" s="36" t="e">
        <f ca="1">DATEDIF(#REF!,TODAY(),"y")</f>
        <v>#REF!</v>
      </c>
    </row>
    <row r="37" spans="1:33" s="36" customFormat="1">
      <c r="A37" s="25">
        <f>IF(C37=0,"",SUBTOTAL(3,C$5:C37))</f>
        <v>33</v>
      </c>
      <c r="B37" s="479">
        <v>10</v>
      </c>
      <c r="C37" s="66" t="s">
        <v>1842</v>
      </c>
      <c r="D37" s="25" t="str">
        <f>VLOOKUP(C37,Sheet4!$A$1:$B$300,2,0)</f>
        <v>8922957383</v>
      </c>
      <c r="E37" s="67" t="s">
        <v>1844</v>
      </c>
      <c r="F37" s="107">
        <v>45113</v>
      </c>
      <c r="G37" s="56">
        <v>10000</v>
      </c>
      <c r="H37" s="56" t="s">
        <v>1845</v>
      </c>
      <c r="I37" s="56" t="str">
        <f t="shared" ca="1" si="0"/>
        <v xml:space="preserve">3 NĂM 1 THÁNG 13 NGÀY </v>
      </c>
      <c r="J37" s="74" t="s">
        <v>1846</v>
      </c>
      <c r="K37" s="80" t="s">
        <v>1846</v>
      </c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75">
        <v>44421</v>
      </c>
      <c r="X37" s="75"/>
      <c r="Y37" s="46" t="s">
        <v>232</v>
      </c>
      <c r="Z37" s="108" t="s">
        <v>1847</v>
      </c>
      <c r="AA37" s="108" t="s">
        <v>1847</v>
      </c>
      <c r="AB37" s="108" t="s">
        <v>1847</v>
      </c>
      <c r="AC37" s="332"/>
      <c r="AD37" s="56" t="s">
        <v>50</v>
      </c>
      <c r="AE37" s="56"/>
      <c r="AF37" s="56" t="s">
        <v>60</v>
      </c>
      <c r="AG37" s="36" t="e">
        <f ca="1">DATEDIF(#REF!,TODAY(),"y")</f>
        <v>#REF!</v>
      </c>
    </row>
    <row r="38" spans="1:33" s="36" customFormat="1" ht="16.5" customHeight="1">
      <c r="A38" s="25">
        <f>IF(C38=0,"",SUBTOTAL(3,C$5:C38))</f>
        <v>34</v>
      </c>
      <c r="B38" s="479">
        <v>12</v>
      </c>
      <c r="C38" s="25" t="s">
        <v>359</v>
      </c>
      <c r="D38" s="25" t="str">
        <f>VLOOKUP(C38,Sheet4!$A$1:$B$300,2,0)</f>
        <v>9214000894</v>
      </c>
      <c r="E38" s="63" t="s">
        <v>360</v>
      </c>
      <c r="F38" s="107">
        <v>41641</v>
      </c>
      <c r="G38" s="56">
        <v>10000</v>
      </c>
      <c r="H38" s="56" t="s">
        <v>361</v>
      </c>
      <c r="I38" s="56" t="str">
        <f t="shared" ca="1" si="0"/>
        <v xml:space="preserve">12 NĂM 7 THÁNG 17 NGÀY </v>
      </c>
      <c r="J38" s="74" t="s">
        <v>1536</v>
      </c>
      <c r="K38" s="80" t="str">
        <f>VLOOKUP(C38,Sheet5!$B$2:$G$253,6,0)</f>
        <v>092088000675</v>
      </c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75">
        <v>42299</v>
      </c>
      <c r="X38" s="75"/>
      <c r="Y38" s="46" t="s">
        <v>232</v>
      </c>
      <c r="Z38" s="108" t="s">
        <v>362</v>
      </c>
      <c r="AA38" s="46" t="s">
        <v>363</v>
      </c>
      <c r="AB38" s="46" t="s">
        <v>364</v>
      </c>
      <c r="AC38" s="66"/>
      <c r="AD38" s="56" t="s">
        <v>50</v>
      </c>
      <c r="AE38" s="56" t="s">
        <v>59</v>
      </c>
      <c r="AF38" s="56" t="s">
        <v>349</v>
      </c>
      <c r="AG38" s="36" t="e">
        <f ca="1">DATEDIF(#REF!,TODAY(),"y")</f>
        <v>#REF!</v>
      </c>
    </row>
    <row r="39" spans="1:33" s="36" customFormat="1">
      <c r="A39" s="25">
        <f>IF(C39=0,"",SUBTOTAL(3,C$5:C39))</f>
        <v>35</v>
      </c>
      <c r="B39" s="479">
        <v>13</v>
      </c>
      <c r="C39" s="66" t="s">
        <v>2700</v>
      </c>
      <c r="D39" s="25" t="s">
        <v>2876</v>
      </c>
      <c r="E39" s="67" t="s">
        <v>2701</v>
      </c>
      <c r="F39" s="621">
        <v>45627</v>
      </c>
      <c r="G39" s="56">
        <v>10000</v>
      </c>
      <c r="H39" s="56" t="s">
        <v>2703</v>
      </c>
      <c r="I39" s="56" t="str">
        <f t="shared" ca="1" si="0"/>
        <v xml:space="preserve">1 NĂM 8 THÁNG 18 NGÀY </v>
      </c>
      <c r="J39" s="523" t="s">
        <v>2704</v>
      </c>
      <c r="K39" s="80" t="s">
        <v>2704</v>
      </c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75">
        <v>44205</v>
      </c>
      <c r="X39" s="75"/>
      <c r="Y39" s="46" t="s">
        <v>232</v>
      </c>
      <c r="Z39" s="108" t="s">
        <v>2705</v>
      </c>
      <c r="AA39" s="108" t="s">
        <v>2706</v>
      </c>
      <c r="AB39" s="108" t="s">
        <v>2705</v>
      </c>
      <c r="AC39" s="332" t="s">
        <v>2707</v>
      </c>
      <c r="AD39" s="56" t="s">
        <v>50</v>
      </c>
      <c r="AE39" s="56" t="s">
        <v>220</v>
      </c>
      <c r="AF39" s="56" t="s">
        <v>60</v>
      </c>
      <c r="AG39" s="36" t="e">
        <f ca="1">DATEDIF(#REF!,TODAY(),"y")</f>
        <v>#REF!</v>
      </c>
    </row>
    <row r="40" spans="1:33" s="491" customFormat="1">
      <c r="A40" s="25">
        <f>IF(C40=0,"",SUBTOTAL(3,C$5:C40))</f>
        <v>36</v>
      </c>
      <c r="B40" s="479">
        <v>14</v>
      </c>
      <c r="C40" s="480" t="s">
        <v>2731</v>
      </c>
      <c r="D40" s="25" t="s">
        <v>2875</v>
      </c>
      <c r="E40" s="481" t="s">
        <v>2725</v>
      </c>
      <c r="F40" s="531">
        <v>45717</v>
      </c>
      <c r="G40" s="484">
        <v>30000</v>
      </c>
      <c r="H40" s="484" t="s">
        <v>2726</v>
      </c>
      <c r="I40" s="484" t="str">
        <f t="shared" ca="1" si="0"/>
        <v xml:space="preserve">1 NĂM 5 THÁNG 18 NGÀY </v>
      </c>
      <c r="J40" s="527" t="s">
        <v>2727</v>
      </c>
      <c r="K40" s="80" t="s">
        <v>2727</v>
      </c>
      <c r="L40" s="487"/>
      <c r="M40" s="487"/>
      <c r="N40" s="487"/>
      <c r="O40" s="487"/>
      <c r="P40" s="487"/>
      <c r="Q40" s="487"/>
      <c r="R40" s="487"/>
      <c r="S40" s="487"/>
      <c r="T40" s="487"/>
      <c r="U40" s="487"/>
      <c r="V40" s="487"/>
      <c r="W40" s="488">
        <v>44853</v>
      </c>
      <c r="X40" s="488"/>
      <c r="Y40" s="499" t="s">
        <v>232</v>
      </c>
      <c r="Z40" s="489" t="s">
        <v>2728</v>
      </c>
      <c r="AA40" s="489" t="s">
        <v>2729</v>
      </c>
      <c r="AB40" s="489" t="s">
        <v>2729</v>
      </c>
      <c r="AC40" s="490">
        <v>944194914</v>
      </c>
      <c r="AD40" s="484" t="s">
        <v>50</v>
      </c>
      <c r="AE40" s="484" t="s">
        <v>2730</v>
      </c>
      <c r="AF40" s="484" t="s">
        <v>60</v>
      </c>
    </row>
    <row r="41" spans="1:33" s="36" customFormat="1">
      <c r="A41" s="25">
        <f>IF(C41=0,"",SUBTOTAL(3,C$5:C41))</f>
        <v>37</v>
      </c>
      <c r="B41" s="25">
        <v>1</v>
      </c>
      <c r="C41" s="25" t="s">
        <v>243</v>
      </c>
      <c r="D41" s="25" t="str">
        <f>VLOOKUP(C41,Sheet4!$A$1:$B$300,2,0)</f>
        <v>5803003379</v>
      </c>
      <c r="E41" s="63" t="s">
        <v>244</v>
      </c>
      <c r="F41" s="107">
        <v>39265</v>
      </c>
      <c r="G41" s="56">
        <v>10000</v>
      </c>
      <c r="H41" s="56" t="s">
        <v>247</v>
      </c>
      <c r="I41" s="56" t="str">
        <f t="shared" ca="1" si="0"/>
        <v xml:space="preserve">19 NĂM 1 THÁNG 17 NGÀY </v>
      </c>
      <c r="J41" s="80" t="s">
        <v>248</v>
      </c>
      <c r="K41" s="80" t="str">
        <f>VLOOKUP(C41,Sheet5!$B$2:$G$253,6,0)</f>
        <v>082078026532</v>
      </c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75"/>
      <c r="X41" s="75"/>
      <c r="Y41" s="46" t="s">
        <v>232</v>
      </c>
      <c r="Z41" s="108" t="s">
        <v>249</v>
      </c>
      <c r="AA41" s="46" t="s">
        <v>250</v>
      </c>
      <c r="AB41" s="46" t="s">
        <v>251</v>
      </c>
      <c r="AC41" s="66"/>
      <c r="AD41" s="56" t="s">
        <v>50</v>
      </c>
      <c r="AE41" s="56" t="s">
        <v>81</v>
      </c>
      <c r="AF41" s="56" t="s">
        <v>60</v>
      </c>
      <c r="AG41" s="36" t="e">
        <f ca="1">DATEDIF(#REF!,TODAY(),"y")</f>
        <v>#REF!</v>
      </c>
    </row>
    <row r="42" spans="1:33" s="624" customFormat="1">
      <c r="A42" s="25">
        <f>IF(C42=0,"",SUBTOTAL(3,C$5:C42))</f>
        <v>38</v>
      </c>
      <c r="B42" s="25">
        <v>2</v>
      </c>
      <c r="C42" s="25" t="s">
        <v>259</v>
      </c>
      <c r="D42" s="25" t="str">
        <f>VLOOKUP(C42,Sheet4!$A$1:$B$300,2,0)</f>
        <v>9210009440</v>
      </c>
      <c r="E42" s="63" t="s">
        <v>260</v>
      </c>
      <c r="F42" s="107">
        <v>40340</v>
      </c>
      <c r="G42" s="56">
        <v>10000</v>
      </c>
      <c r="H42" s="56" t="s">
        <v>261</v>
      </c>
      <c r="I42" s="56" t="str">
        <f t="shared" ca="1" si="0"/>
        <v xml:space="preserve">16 NĂM 2 THÁNG 8 NGÀY </v>
      </c>
      <c r="J42" s="80" t="s">
        <v>262</v>
      </c>
      <c r="K42" s="80" t="str">
        <f>VLOOKUP(C42,Sheet5!$B$2:$G$253,6,0)</f>
        <v>092187005527</v>
      </c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75"/>
      <c r="X42" s="75"/>
      <c r="Y42" s="46" t="s">
        <v>232</v>
      </c>
      <c r="Z42" s="108" t="s">
        <v>168</v>
      </c>
      <c r="AA42" s="46" t="s">
        <v>263</v>
      </c>
      <c r="AB42" s="46" t="s">
        <v>263</v>
      </c>
      <c r="AC42" s="66"/>
      <c r="AD42" s="56" t="s">
        <v>50</v>
      </c>
      <c r="AE42" s="56" t="s">
        <v>51</v>
      </c>
      <c r="AF42" s="56" t="s">
        <v>60</v>
      </c>
      <c r="AG42" s="36" t="e">
        <f ca="1">DATEDIF(#REF!,TODAY(),"y")</f>
        <v>#REF!</v>
      </c>
    </row>
    <row r="43" spans="1:33" s="624" customFormat="1">
      <c r="A43" s="25">
        <f>IF(C43=0,"",SUBTOTAL(3,C$5:C43))</f>
        <v>39</v>
      </c>
      <c r="B43" s="25">
        <v>3</v>
      </c>
      <c r="C43" s="25" t="s">
        <v>264</v>
      </c>
      <c r="D43" s="25" t="str">
        <f>VLOOKUP(C43,Sheet4!$A$1:$B$300,2,0)</f>
        <v>9211007268</v>
      </c>
      <c r="E43" s="56" t="s">
        <v>265</v>
      </c>
      <c r="F43" s="107">
        <v>40634</v>
      </c>
      <c r="G43" s="56">
        <v>10000</v>
      </c>
      <c r="H43" s="56" t="s">
        <v>266</v>
      </c>
      <c r="I43" s="56" t="str">
        <f t="shared" ca="1" si="0"/>
        <v xml:space="preserve">15 NĂM 4 THÁNG 18 NGÀY </v>
      </c>
      <c r="J43" s="74" t="s">
        <v>267</v>
      </c>
      <c r="K43" s="80" t="str">
        <f>VLOOKUP(C43,Sheet5!$B$2:$G$253,6,0)</f>
        <v>051188000559</v>
      </c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75">
        <v>43685</v>
      </c>
      <c r="X43" s="75"/>
      <c r="Y43" s="46" t="s">
        <v>232</v>
      </c>
      <c r="Z43" s="108" t="s">
        <v>268</v>
      </c>
      <c r="AA43" s="46" t="s">
        <v>269</v>
      </c>
      <c r="AB43" s="46" t="s">
        <v>269</v>
      </c>
      <c r="AC43" s="66"/>
      <c r="AD43" s="56" t="s">
        <v>93</v>
      </c>
      <c r="AE43" s="56" t="s">
        <v>100</v>
      </c>
      <c r="AF43" s="56" t="s">
        <v>60</v>
      </c>
      <c r="AG43" s="36" t="e">
        <f ca="1">DATEDIF(#REF!,TODAY(),"y")</f>
        <v>#REF!</v>
      </c>
    </row>
    <row r="44" spans="1:33" s="624" customFormat="1">
      <c r="A44" s="25">
        <f>IF(C44=0,"",SUBTOTAL(3,C$5:C44))</f>
        <v>40</v>
      </c>
      <c r="B44" s="25">
        <v>4</v>
      </c>
      <c r="C44" s="66" t="s">
        <v>274</v>
      </c>
      <c r="D44" s="25" t="str">
        <f>VLOOKUP(C44,Sheet4!$A$1:$B$300,2,0)</f>
        <v>9221280985</v>
      </c>
      <c r="E44" s="46" t="s">
        <v>275</v>
      </c>
      <c r="F44" s="75">
        <v>43313</v>
      </c>
      <c r="G44" s="56">
        <v>10000</v>
      </c>
      <c r="H44" s="46" t="s">
        <v>276</v>
      </c>
      <c r="I44" s="56" t="str">
        <f t="shared" ca="1" si="0"/>
        <v xml:space="preserve">8 NĂM 0 THÁNG 18 NGÀY </v>
      </c>
      <c r="J44" s="80" t="s">
        <v>277</v>
      </c>
      <c r="K44" s="80" t="str">
        <f>VLOOKUP(C44,Sheet5!$B$2:$G$253,6,0)</f>
        <v>092190008576</v>
      </c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75"/>
      <c r="X44" s="75"/>
      <c r="Y44" s="46" t="s">
        <v>232</v>
      </c>
      <c r="Z44" s="108" t="s">
        <v>278</v>
      </c>
      <c r="AA44" s="46" t="s">
        <v>279</v>
      </c>
      <c r="AB44" s="46" t="s">
        <v>279</v>
      </c>
      <c r="AC44" s="66"/>
      <c r="AD44" s="56" t="s">
        <v>50</v>
      </c>
      <c r="AE44" s="143" t="s">
        <v>273</v>
      </c>
      <c r="AF44" s="56" t="s">
        <v>60</v>
      </c>
      <c r="AG44" s="36" t="e">
        <f ca="1">DATEDIF(#REF!,TODAY(),"y")</f>
        <v>#REF!</v>
      </c>
    </row>
    <row r="45" spans="1:33" s="515" customFormat="1">
      <c r="A45" s="25">
        <f>IF(C45=0,"",SUBTOTAL(3,C$5:C45))</f>
        <v>41</v>
      </c>
      <c r="B45" s="25">
        <v>5</v>
      </c>
      <c r="C45" s="66" t="s">
        <v>280</v>
      </c>
      <c r="D45" s="25" t="str">
        <f>VLOOKUP(C45,Sheet4!$A$1:$B$300,2,0)</f>
        <v>9221417204</v>
      </c>
      <c r="E45" s="67" t="s">
        <v>281</v>
      </c>
      <c r="F45" s="75">
        <v>44013</v>
      </c>
      <c r="G45" s="56">
        <v>10000</v>
      </c>
      <c r="H45" s="67" t="s">
        <v>282</v>
      </c>
      <c r="I45" s="56" t="str">
        <f t="shared" ca="1" si="0"/>
        <v xml:space="preserve">6 NĂM 1 THÁNG 18 NGÀY </v>
      </c>
      <c r="J45" s="514" t="s">
        <v>283</v>
      </c>
      <c r="K45" s="80" t="str">
        <f>VLOOKUP(C45,Sheet5!$B$2:$G$253,6,0)</f>
        <v>092197003248</v>
      </c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75">
        <v>44317</v>
      </c>
      <c r="X45" s="75"/>
      <c r="Y45" s="46" t="s">
        <v>232</v>
      </c>
      <c r="Z45" s="108" t="s">
        <v>284</v>
      </c>
      <c r="AA45" s="46" t="s">
        <v>285</v>
      </c>
      <c r="AB45" s="46" t="s">
        <v>285</v>
      </c>
      <c r="AC45" s="66"/>
      <c r="AD45" s="56" t="s">
        <v>50</v>
      </c>
      <c r="AE45" s="56" t="s">
        <v>100</v>
      </c>
      <c r="AF45" s="56" t="s">
        <v>60</v>
      </c>
      <c r="AG45" s="36" t="e">
        <f ca="1">DATEDIF(#REF!,TODAY(),"y")</f>
        <v>#REF!</v>
      </c>
    </row>
    <row r="46" spans="1:33" s="515" customFormat="1">
      <c r="A46" s="25">
        <f>IF(C46=0,"",SUBTOTAL(3,C$5:C46))</f>
        <v>42</v>
      </c>
      <c r="B46" s="25">
        <v>6</v>
      </c>
      <c r="C46" s="66" t="s">
        <v>2054</v>
      </c>
      <c r="D46" s="25" t="str">
        <f>VLOOKUP(C46,Sheet4!$A$1:$B$300,2,0)</f>
        <v>8422038337</v>
      </c>
      <c r="E46" s="67" t="s">
        <v>1857</v>
      </c>
      <c r="F46" s="75">
        <v>45170</v>
      </c>
      <c r="G46" s="56">
        <v>10000</v>
      </c>
      <c r="H46" s="56" t="s">
        <v>1977</v>
      </c>
      <c r="I46" s="56" t="str">
        <f t="shared" ca="1" si="0"/>
        <v xml:space="preserve">2 NĂM 11 THÁNG 18 NGÀY </v>
      </c>
      <c r="J46" s="514" t="s">
        <v>1860</v>
      </c>
      <c r="K46" s="80" t="s">
        <v>1860</v>
      </c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75">
        <v>44286</v>
      </c>
      <c r="X46" s="75"/>
      <c r="Y46" s="46" t="s">
        <v>232</v>
      </c>
      <c r="Z46" s="108" t="s">
        <v>1863</v>
      </c>
      <c r="AA46" s="108" t="s">
        <v>1864</v>
      </c>
      <c r="AB46" s="108" t="s">
        <v>1864</v>
      </c>
      <c r="AC46" s="66"/>
      <c r="AD46" s="56" t="s">
        <v>50</v>
      </c>
      <c r="AE46" s="56" t="s">
        <v>100</v>
      </c>
      <c r="AF46" s="56" t="s">
        <v>60</v>
      </c>
      <c r="AG46" s="36" t="e">
        <f ca="1">DATEDIF(#REF!,TODAY(),"y")</f>
        <v>#REF!</v>
      </c>
    </row>
    <row r="47" spans="1:33" s="515" customFormat="1">
      <c r="A47" s="25">
        <f>IF(C47=0,"",SUBTOTAL(3,C$5:C47))</f>
        <v>43</v>
      </c>
      <c r="B47" s="25">
        <v>7</v>
      </c>
      <c r="C47" s="66" t="s">
        <v>2056</v>
      </c>
      <c r="D47" s="25" t="str">
        <f>VLOOKUP(C47,Sheet4!$A$1:$B$300,2,0)</f>
        <v>9315000203</v>
      </c>
      <c r="E47" s="67" t="s">
        <v>1858</v>
      </c>
      <c r="F47" s="75">
        <v>45170</v>
      </c>
      <c r="G47" s="56">
        <v>10000</v>
      </c>
      <c r="H47" s="56" t="s">
        <v>1978</v>
      </c>
      <c r="I47" s="56" t="str">
        <f t="shared" ca="1" si="0"/>
        <v xml:space="preserve">2 NĂM 11 THÁNG 18 NGÀY </v>
      </c>
      <c r="J47" s="514" t="s">
        <v>1859</v>
      </c>
      <c r="K47" s="80" t="s">
        <v>1859</v>
      </c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75">
        <v>44421</v>
      </c>
      <c r="X47" s="75"/>
      <c r="Y47" s="46" t="s">
        <v>232</v>
      </c>
      <c r="Z47" s="108" t="s">
        <v>1861</v>
      </c>
      <c r="AA47" s="46" t="s">
        <v>1862</v>
      </c>
      <c r="AB47" s="46" t="s">
        <v>1862</v>
      </c>
      <c r="AC47" s="66"/>
      <c r="AD47" s="56" t="s">
        <v>50</v>
      </c>
      <c r="AE47" s="56" t="s">
        <v>100</v>
      </c>
      <c r="AF47" s="56" t="s">
        <v>60</v>
      </c>
      <c r="AG47" s="36" t="e">
        <f ca="1">DATEDIF(#REF!,TODAY(),"y")</f>
        <v>#REF!</v>
      </c>
    </row>
    <row r="48" spans="1:33" s="515" customFormat="1">
      <c r="A48" s="25">
        <f>IF(C48=0,"",SUBTOTAL(3,C$5:C48))</f>
        <v>44</v>
      </c>
      <c r="B48" s="25">
        <v>8</v>
      </c>
      <c r="C48" s="66" t="s">
        <v>1959</v>
      </c>
      <c r="D48" s="25" t="str">
        <f>VLOOKUP(C48,Sheet4!$A$1:$B$300,2,0)</f>
        <v>9212006618</v>
      </c>
      <c r="E48" s="67" t="s">
        <v>1953</v>
      </c>
      <c r="F48" s="75">
        <v>45254</v>
      </c>
      <c r="G48" s="56">
        <v>10000</v>
      </c>
      <c r="H48" s="56" t="s">
        <v>1999</v>
      </c>
      <c r="I48" s="56" t="str">
        <f t="shared" ca="1" si="0"/>
        <v xml:space="preserve">2 NĂM 8 THÁNG 26 NGÀY </v>
      </c>
      <c r="J48" s="514" t="s">
        <v>2000</v>
      </c>
      <c r="K48" s="80" t="s">
        <v>2000</v>
      </c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75">
        <v>44866</v>
      </c>
      <c r="X48" s="75"/>
      <c r="Y48" s="46" t="s">
        <v>232</v>
      </c>
      <c r="Z48" s="108" t="s">
        <v>2001</v>
      </c>
      <c r="AA48" s="46" t="s">
        <v>2002</v>
      </c>
      <c r="AB48" s="46"/>
      <c r="AC48" s="66"/>
      <c r="AD48" s="56" t="s">
        <v>50</v>
      </c>
      <c r="AE48" s="56" t="s">
        <v>100</v>
      </c>
      <c r="AF48" s="56" t="s">
        <v>60</v>
      </c>
      <c r="AG48" s="36" t="e">
        <f ca="1">DATEDIF(#REF!,TODAY(),"y")</f>
        <v>#REF!</v>
      </c>
    </row>
    <row r="49" spans="1:33" s="624" customFormat="1">
      <c r="A49" s="25">
        <f>IF(C49=0,"",SUBTOTAL(3,C$5:C49))</f>
        <v>45</v>
      </c>
      <c r="B49" s="479">
        <v>1</v>
      </c>
      <c r="C49" s="25" t="s">
        <v>286</v>
      </c>
      <c r="D49" s="25" t="str">
        <f>VLOOKUP(C49,Sheet4!$A$1:$B$300,2,0)</f>
        <v>5400002895</v>
      </c>
      <c r="E49" s="56" t="s">
        <v>287</v>
      </c>
      <c r="F49" s="107">
        <v>36418</v>
      </c>
      <c r="G49" s="56">
        <v>10000</v>
      </c>
      <c r="H49" s="56" t="s">
        <v>289</v>
      </c>
      <c r="I49" s="56" t="str">
        <f t="shared" ca="1" si="0"/>
        <v xml:space="preserve">26 NĂM 11 THÁNG 4 NGÀY </v>
      </c>
      <c r="J49" s="80" t="s">
        <v>290</v>
      </c>
      <c r="K49" s="80" t="str">
        <f>VLOOKUP(C49,Sheet5!$B$2:$G$253,6,0)</f>
        <v>086172005389</v>
      </c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75"/>
      <c r="X49" s="75"/>
      <c r="Y49" s="46" t="s">
        <v>232</v>
      </c>
      <c r="Z49" s="108" t="s">
        <v>97</v>
      </c>
      <c r="AA49" s="46" t="s">
        <v>291</v>
      </c>
      <c r="AB49" s="46" t="s">
        <v>291</v>
      </c>
      <c r="AC49" s="66"/>
      <c r="AD49" s="56" t="s">
        <v>50</v>
      </c>
      <c r="AE49" s="56" t="s">
        <v>292</v>
      </c>
      <c r="AF49" s="56" t="s">
        <v>73</v>
      </c>
      <c r="AG49" s="36" t="e">
        <f ca="1">DATEDIF(#REF!,TODAY(),"y")</f>
        <v>#REF!</v>
      </c>
    </row>
    <row r="50" spans="1:33" s="624" customFormat="1">
      <c r="A50" s="25">
        <f>IF(C50=0,"",SUBTOTAL(3,C$5:C50))</f>
        <v>46</v>
      </c>
      <c r="B50" s="479">
        <v>2</v>
      </c>
      <c r="C50" s="66" t="s">
        <v>300</v>
      </c>
      <c r="D50" s="25" t="str">
        <f>VLOOKUP(C50,Sheet4!$A$1:$B$300,2,0)</f>
        <v>9222599442</v>
      </c>
      <c r="E50" s="46" t="s">
        <v>301</v>
      </c>
      <c r="F50" s="107">
        <v>44805</v>
      </c>
      <c r="G50" s="56">
        <v>10000</v>
      </c>
      <c r="H50" s="56" t="s">
        <v>302</v>
      </c>
      <c r="I50" s="56" t="str">
        <f t="shared" ca="1" si="0"/>
        <v xml:space="preserve">3 NĂM 11 THÁNG 18 NGÀY </v>
      </c>
      <c r="J50" s="74" t="s">
        <v>303</v>
      </c>
      <c r="K50" s="80" t="str">
        <f>VLOOKUP(C50,Sheet5!$B$2:$G$253,6,0)</f>
        <v>092300000192</v>
      </c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75">
        <v>44306</v>
      </c>
      <c r="X50" s="75"/>
      <c r="Y50" s="46" t="s">
        <v>232</v>
      </c>
      <c r="Z50" s="108" t="s">
        <v>304</v>
      </c>
      <c r="AA50" s="108" t="s">
        <v>305</v>
      </c>
      <c r="AB50" s="108" t="s">
        <v>305</v>
      </c>
      <c r="AC50" s="66" t="s">
        <v>306</v>
      </c>
      <c r="AD50" s="155" t="s">
        <v>50</v>
      </c>
      <c r="AE50" s="155" t="s">
        <v>307</v>
      </c>
      <c r="AF50" s="56" t="s">
        <v>60</v>
      </c>
      <c r="AG50" s="36" t="e">
        <f ca="1">DATEDIF(#REF!,TODAY(),"y")</f>
        <v>#REF!</v>
      </c>
    </row>
    <row r="51" spans="1:33" s="36" customFormat="1">
      <c r="A51" s="25">
        <f>IF(C51=0,"",SUBTOTAL(3,C$5:C51))</f>
        <v>47</v>
      </c>
      <c r="B51" s="25">
        <v>1</v>
      </c>
      <c r="C51" s="25" t="s">
        <v>252</v>
      </c>
      <c r="D51" s="25" t="str">
        <f>VLOOKUP(C51,Sheet4!$A$1:$B$300,2,0)</f>
        <v>6504006864</v>
      </c>
      <c r="E51" s="63" t="s">
        <v>253</v>
      </c>
      <c r="F51" s="107">
        <v>38078</v>
      </c>
      <c r="G51" s="56">
        <v>10000</v>
      </c>
      <c r="H51" s="56" t="s">
        <v>254</v>
      </c>
      <c r="I51" s="56" t="str">
        <f t="shared" ca="1" si="0"/>
        <v xml:space="preserve">22 NĂM 4 THÁNG 18 NGÀY </v>
      </c>
      <c r="J51" s="74" t="s">
        <v>255</v>
      </c>
      <c r="K51" s="80" t="str">
        <f>VLOOKUP(C51,Sheet5!$B$2:$G$253,6,0)</f>
        <v>045180000015</v>
      </c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75">
        <v>44699</v>
      </c>
      <c r="X51" s="75"/>
      <c r="Y51" s="46" t="s">
        <v>232</v>
      </c>
      <c r="Z51" s="108" t="s">
        <v>256</v>
      </c>
      <c r="AA51" s="46" t="s">
        <v>257</v>
      </c>
      <c r="AB51" s="46" t="s">
        <v>257</v>
      </c>
      <c r="AC51" s="66"/>
      <c r="AD51" s="56" t="s">
        <v>50</v>
      </c>
      <c r="AE51" s="56" t="s">
        <v>258</v>
      </c>
      <c r="AF51" s="56" t="s">
        <v>60</v>
      </c>
      <c r="AG51" s="36" t="e">
        <f ca="1">DATEDIF(#REF!,TODAY(),"y")</f>
        <v>#REF!</v>
      </c>
    </row>
    <row r="52" spans="1:33" s="624" customFormat="1">
      <c r="A52" s="25">
        <f>IF(C52=0,"",SUBTOTAL(3,C$5:C52))</f>
        <v>48</v>
      </c>
      <c r="B52" s="25">
        <v>2</v>
      </c>
      <c r="C52" s="25" t="s">
        <v>313</v>
      </c>
      <c r="D52" s="25" t="str">
        <f>VLOOKUP(C52,Sheet4!$A$1:$B$300,2,0)</f>
        <v>5303001410</v>
      </c>
      <c r="E52" s="56" t="s">
        <v>314</v>
      </c>
      <c r="F52" s="107">
        <v>40781</v>
      </c>
      <c r="G52" s="56">
        <v>10000</v>
      </c>
      <c r="H52" s="56" t="s">
        <v>315</v>
      </c>
      <c r="I52" s="56" t="str">
        <f t="shared" ca="1" si="0"/>
        <v xml:space="preserve">14 NĂM 11 THÁNG 24 NGÀY </v>
      </c>
      <c r="J52" s="80" t="s">
        <v>311</v>
      </c>
      <c r="K52" s="80" t="str">
        <f>VLOOKUP(C52,Sheet5!$B$2:$G$253,6,0)</f>
        <v>092073008774</v>
      </c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75"/>
      <c r="X52" s="75"/>
      <c r="Y52" s="46" t="s">
        <v>232</v>
      </c>
      <c r="Z52" s="108" t="s">
        <v>316</v>
      </c>
      <c r="AA52" s="46" t="s">
        <v>317</v>
      </c>
      <c r="AB52" s="46"/>
      <c r="AC52" s="66"/>
      <c r="AD52" s="56" t="s">
        <v>50</v>
      </c>
      <c r="AE52" s="56" t="s">
        <v>81</v>
      </c>
      <c r="AF52" s="56" t="s">
        <v>60</v>
      </c>
      <c r="AG52" s="36" t="e">
        <f ca="1">DATEDIF(#REF!,TODAY(),"y")</f>
        <v>#REF!</v>
      </c>
    </row>
    <row r="53" spans="1:33" s="624" customFormat="1">
      <c r="A53" s="25">
        <f>IF(C53=0,"",SUBTOTAL(3,C$5:C53))</f>
        <v>49</v>
      </c>
      <c r="B53" s="25">
        <v>3</v>
      </c>
      <c r="C53" s="25" t="s">
        <v>318</v>
      </c>
      <c r="D53" s="25" t="str">
        <f>VLOOKUP(C53,Sheet4!$A$1:$B$300,2,0)</f>
        <v>9313001993</v>
      </c>
      <c r="E53" s="56" t="s">
        <v>319</v>
      </c>
      <c r="F53" s="107">
        <v>44287</v>
      </c>
      <c r="G53" s="56">
        <v>10000</v>
      </c>
      <c r="H53" s="56" t="s">
        <v>320</v>
      </c>
      <c r="I53" s="56" t="str">
        <f t="shared" ca="1" si="0"/>
        <v xml:space="preserve">5 NĂM 4 THÁNG 18 NGÀY </v>
      </c>
      <c r="J53" s="523" t="s">
        <v>321</v>
      </c>
      <c r="K53" s="80" t="str">
        <f>VLOOKUP(C53,Sheet5!$B$2:$G$253,6,0)</f>
        <v>092190007202</v>
      </c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75">
        <v>44421</v>
      </c>
      <c r="X53" s="75"/>
      <c r="Y53" s="46" t="s">
        <v>232</v>
      </c>
      <c r="Z53" s="108" t="s">
        <v>322</v>
      </c>
      <c r="AA53" s="46" t="s">
        <v>323</v>
      </c>
      <c r="AB53" s="46"/>
      <c r="AC53" s="66"/>
      <c r="AD53" s="56" t="s">
        <v>50</v>
      </c>
      <c r="AE53" s="56" t="s">
        <v>59</v>
      </c>
      <c r="AF53" s="56" t="s">
        <v>60</v>
      </c>
      <c r="AG53" s="36" t="e">
        <f ca="1">DATEDIF(#REF!,TODAY(),"y")</f>
        <v>#REF!</v>
      </c>
    </row>
    <row r="54" spans="1:33" s="624" customFormat="1">
      <c r="A54" s="25">
        <f>IF(C54=0,"",SUBTOTAL(3,C$5:C54))</f>
        <v>50</v>
      </c>
      <c r="B54" s="25">
        <v>4</v>
      </c>
      <c r="C54" s="622" t="s">
        <v>1957</v>
      </c>
      <c r="D54" s="25" t="str">
        <f>VLOOKUP(C54,Sheet4!$A$1:$B$300,2,0)</f>
        <v>9520882642</v>
      </c>
      <c r="E54" s="623" t="s">
        <v>1963</v>
      </c>
      <c r="F54" s="621">
        <v>45231</v>
      </c>
      <c r="G54" s="56">
        <v>10000</v>
      </c>
      <c r="H54" s="56" t="s">
        <v>1965</v>
      </c>
      <c r="I54" s="56" t="str">
        <f t="shared" ca="1" si="0"/>
        <v xml:space="preserve">2 NĂM 9 THÁNG 18 NGÀY </v>
      </c>
      <c r="J54" s="523" t="s">
        <v>1966</v>
      </c>
      <c r="K54" s="80" t="s">
        <v>1966</v>
      </c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75"/>
      <c r="X54" s="75"/>
      <c r="Y54" s="46"/>
      <c r="Z54" s="108"/>
      <c r="AA54" s="46"/>
      <c r="AB54" s="46"/>
      <c r="AC54" s="66"/>
      <c r="AD54" s="56" t="s">
        <v>50</v>
      </c>
      <c r="AE54" s="56"/>
      <c r="AF54" s="56"/>
      <c r="AG54" s="36" t="e">
        <f ca="1">DATEDIF(#REF!,TODAY(),"y")</f>
        <v>#REF!</v>
      </c>
    </row>
    <row r="55" spans="1:33" s="624" customFormat="1">
      <c r="A55" s="25">
        <f>IF(C55=0,"",SUBTOTAL(3,C$5:C55))</f>
        <v>51</v>
      </c>
      <c r="B55" s="25">
        <v>5</v>
      </c>
      <c r="C55" s="25" t="s">
        <v>327</v>
      </c>
      <c r="D55" s="25" t="str">
        <f>VLOOKUP(C55,Sheet4!$A$1:$B$300,2,0)</f>
        <v>6505000284</v>
      </c>
      <c r="E55" s="56" t="s">
        <v>328</v>
      </c>
      <c r="F55" s="107">
        <v>44562</v>
      </c>
      <c r="G55" s="56">
        <v>10000</v>
      </c>
      <c r="H55" s="56" t="s">
        <v>330</v>
      </c>
      <c r="I55" s="56" t="str">
        <f t="shared" ca="1" si="0"/>
        <v xml:space="preserve">4 NĂM 7 THÁNG 18 NGÀY </v>
      </c>
      <c r="J55" s="74" t="s">
        <v>331</v>
      </c>
      <c r="K55" s="80" t="str">
        <f>VLOOKUP(C55,Sheet5!$B$2:$G$253,6,0)</f>
        <v>030078000895</v>
      </c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75">
        <v>44269</v>
      </c>
      <c r="X55" s="75"/>
      <c r="Y55" s="46" t="s">
        <v>232</v>
      </c>
      <c r="Z55" s="108"/>
      <c r="AA55" s="46" t="s">
        <v>332</v>
      </c>
      <c r="AB55" s="46"/>
      <c r="AC55" s="66" t="s">
        <v>333</v>
      </c>
      <c r="AD55" s="56" t="s">
        <v>50</v>
      </c>
      <c r="AE55" s="56" t="s">
        <v>334</v>
      </c>
      <c r="AF55" s="56" t="s">
        <v>335</v>
      </c>
      <c r="AG55" s="36" t="e">
        <f ca="1">DATEDIF(#REF!,TODAY(),"y")</f>
        <v>#REF!</v>
      </c>
    </row>
    <row r="56" spans="1:33" s="624" customFormat="1">
      <c r="A56" s="25">
        <f>IF(C56=0,"",SUBTOTAL(3,C$5:C56))</f>
        <v>52</v>
      </c>
      <c r="B56" s="479">
        <v>1</v>
      </c>
      <c r="C56" s="25" t="s">
        <v>336</v>
      </c>
      <c r="D56" s="25" t="str">
        <f>VLOOKUP(C56,Sheet4!$A$1:$B$300,2,0)</f>
        <v>5499003407</v>
      </c>
      <c r="E56" s="63" t="s">
        <v>337</v>
      </c>
      <c r="F56" s="107">
        <v>35948</v>
      </c>
      <c r="G56" s="56">
        <v>10000</v>
      </c>
      <c r="H56" s="56" t="s">
        <v>340</v>
      </c>
      <c r="I56" s="56" t="str">
        <f t="shared" ca="1" si="0"/>
        <v xml:space="preserve">28 NĂM 2 THÁNG 17 NGÀY </v>
      </c>
      <c r="J56" s="74" t="s">
        <v>1532</v>
      </c>
      <c r="K56" s="80" t="str">
        <f>VLOOKUP(C56,Sheet5!$B$2:$G$253,6,0)</f>
        <v>054175000014</v>
      </c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75">
        <v>42690</v>
      </c>
      <c r="X56" s="75"/>
      <c r="Y56" s="46" t="s">
        <v>232</v>
      </c>
      <c r="Z56" s="108" t="s">
        <v>341</v>
      </c>
      <c r="AA56" s="46" t="s">
        <v>342</v>
      </c>
      <c r="AB56" s="46" t="s">
        <v>343</v>
      </c>
      <c r="AC56" s="66"/>
      <c r="AD56" s="56" t="s">
        <v>156</v>
      </c>
      <c r="AE56" s="56"/>
      <c r="AF56" s="56" t="s">
        <v>73</v>
      </c>
      <c r="AG56" s="36" t="e">
        <f ca="1">DATEDIF(#REF!,TODAY(),"y")</f>
        <v>#REF!</v>
      </c>
    </row>
    <row r="57" spans="1:33" s="430" customFormat="1">
      <c r="A57" s="421">
        <f>IF(C57=0,"",SUBTOTAL(3,C$5:C57))</f>
        <v>53</v>
      </c>
      <c r="B57" s="479">
        <v>2</v>
      </c>
      <c r="C57" s="421" t="s">
        <v>344</v>
      </c>
      <c r="D57" s="421" t="str">
        <f>VLOOKUP(C57,Sheet4!$A$1:$B$300,2,0)</f>
        <v>6505002767</v>
      </c>
      <c r="E57" s="424" t="s">
        <v>345</v>
      </c>
      <c r="F57" s="441">
        <v>38169</v>
      </c>
      <c r="G57" s="56"/>
      <c r="H57" s="427" t="s">
        <v>346</v>
      </c>
      <c r="I57" s="427" t="str">
        <f t="shared" ca="1" si="0"/>
        <v xml:space="preserve">22 NĂM 1 THÁNG 18 NGÀY </v>
      </c>
      <c r="J57" s="442" t="s">
        <v>1533</v>
      </c>
      <c r="K57" s="428" t="str">
        <f>VLOOKUP(C57,Sheet5!$B$2:$G$253,6,0)</f>
        <v>093173012731</v>
      </c>
      <c r="L57" s="428"/>
      <c r="M57" s="428"/>
      <c r="N57" s="428"/>
      <c r="O57" s="428"/>
      <c r="P57" s="428"/>
      <c r="Q57" s="428"/>
      <c r="R57" s="428"/>
      <c r="S57" s="428"/>
      <c r="T57" s="428"/>
      <c r="U57" s="428"/>
      <c r="V57" s="428"/>
      <c r="W57" s="425"/>
      <c r="X57" s="425"/>
      <c r="Y57" s="443" t="s">
        <v>232</v>
      </c>
      <c r="Z57" s="429" t="s">
        <v>347</v>
      </c>
      <c r="AA57" s="443" t="s">
        <v>348</v>
      </c>
      <c r="AB57" s="443" t="s">
        <v>348</v>
      </c>
      <c r="AC57" s="422"/>
      <c r="AD57" s="427" t="s">
        <v>156</v>
      </c>
      <c r="AE57" s="427"/>
      <c r="AF57" s="427" t="s">
        <v>349</v>
      </c>
      <c r="AG57" s="430" t="e">
        <f ca="1">DATEDIF(#REF!,TODAY(),"y")</f>
        <v>#REF!</v>
      </c>
    </row>
    <row r="58" spans="1:33" s="36" customFormat="1">
      <c r="A58" s="25">
        <f>IF(C58=0,"",SUBTOTAL(3,C$5:C58))</f>
        <v>54</v>
      </c>
      <c r="B58" s="479">
        <v>3</v>
      </c>
      <c r="C58" s="25" t="s">
        <v>351</v>
      </c>
      <c r="D58" s="25" t="str">
        <f>VLOOKUP(C58,Sheet4!$A$1:$B$300,2,0)</f>
        <v>5496032602</v>
      </c>
      <c r="E58" s="63" t="s">
        <v>352</v>
      </c>
      <c r="F58" s="107">
        <v>34403</v>
      </c>
      <c r="G58" s="56">
        <v>10000</v>
      </c>
      <c r="H58" s="56" t="s">
        <v>353</v>
      </c>
      <c r="I58" s="56" t="str">
        <f t="shared" ca="1" si="0"/>
        <v xml:space="preserve">32 NĂM 5 THÁNG 9 NGÀY </v>
      </c>
      <c r="J58" s="74" t="s">
        <v>1750</v>
      </c>
      <c r="K58" s="80" t="str">
        <f>VLOOKUP(C58,Sheet5!$B$2:$G$253,6,0)</f>
        <v>052072013074</v>
      </c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75">
        <v>41949</v>
      </c>
      <c r="X58" s="75"/>
      <c r="Y58" s="46" t="s">
        <v>232</v>
      </c>
      <c r="Z58" s="108" t="s">
        <v>322</v>
      </c>
      <c r="AA58" s="46" t="s">
        <v>342</v>
      </c>
      <c r="AB58" s="46" t="s">
        <v>343</v>
      </c>
      <c r="AC58" s="66"/>
      <c r="AD58" s="56" t="s">
        <v>156</v>
      </c>
      <c r="AE58" s="56"/>
      <c r="AF58" s="56" t="s">
        <v>349</v>
      </c>
      <c r="AG58" s="36" t="e">
        <f ca="1">DATEDIF(#REF!,TODAY(),"y")</f>
        <v>#REF!</v>
      </c>
    </row>
    <row r="59" spans="1:33" s="36" customFormat="1" ht="19.5" customHeight="1">
      <c r="A59" s="25">
        <f>IF(C59=0,"",SUBTOTAL(3,C$5:C59))</f>
        <v>55</v>
      </c>
      <c r="B59" s="479">
        <v>4</v>
      </c>
      <c r="C59" s="25" t="s">
        <v>354</v>
      </c>
      <c r="D59" s="25" t="str">
        <f>VLOOKUP(C59,Sheet4!$A$1:$B$300,2,0)</f>
        <v>9208026155</v>
      </c>
      <c r="E59" s="56" t="s">
        <v>355</v>
      </c>
      <c r="F59" s="107">
        <v>39742</v>
      </c>
      <c r="G59" s="56">
        <v>10000</v>
      </c>
      <c r="H59" s="56" t="s">
        <v>356</v>
      </c>
      <c r="I59" s="56" t="str">
        <f t="shared" ca="1" si="0"/>
        <v xml:space="preserve">17 NĂM 9 THÁNG 29 NGÀY </v>
      </c>
      <c r="J59" s="74" t="s">
        <v>1535</v>
      </c>
      <c r="K59" s="80" t="str">
        <f>VLOOKUP(C59,Sheet5!$B$2:$G$253,6,0)</f>
        <v>083080000109</v>
      </c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75">
        <v>42691</v>
      </c>
      <c r="X59" s="75"/>
      <c r="Y59" s="46" t="s">
        <v>232</v>
      </c>
      <c r="Z59" s="108" t="s">
        <v>357</v>
      </c>
      <c r="AA59" s="46" t="s">
        <v>358</v>
      </c>
      <c r="AB59" s="46" t="s">
        <v>358</v>
      </c>
      <c r="AC59" s="66"/>
      <c r="AD59" s="56" t="s">
        <v>156</v>
      </c>
      <c r="AE59" s="56"/>
      <c r="AF59" s="56" t="s">
        <v>349</v>
      </c>
      <c r="AG59" s="36" t="e">
        <f ca="1">DATEDIF(#REF!,TODAY(),"y")</f>
        <v>#REF!</v>
      </c>
    </row>
    <row r="60" spans="1:33" s="36" customFormat="1">
      <c r="A60" s="25">
        <f>IF(C60=0,"",SUBTOTAL(3,C$5:C60))</f>
        <v>56</v>
      </c>
      <c r="B60" s="479">
        <v>5</v>
      </c>
      <c r="C60" s="25" t="s">
        <v>365</v>
      </c>
      <c r="D60" s="25" t="str">
        <f>VLOOKUP(C60,Sheet4!$A$1:$B$300,2,0)</f>
        <v>5496032620</v>
      </c>
      <c r="E60" s="63" t="s">
        <v>366</v>
      </c>
      <c r="F60" s="107">
        <v>33055</v>
      </c>
      <c r="G60" s="56">
        <v>10000</v>
      </c>
      <c r="H60" s="56" t="s">
        <v>367</v>
      </c>
      <c r="I60" s="56" t="str">
        <f t="shared" ca="1" si="0"/>
        <v xml:space="preserve">36 NĂM 1 THÁNG 18 NGÀY </v>
      </c>
      <c r="J60" s="74" t="s">
        <v>1537</v>
      </c>
      <c r="K60" s="80" t="str">
        <f>VLOOKUP(C60,Sheet5!$B$2:$G$253,6,0)</f>
        <v>025068011796</v>
      </c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75"/>
      <c r="X60" s="75"/>
      <c r="Y60" s="46" t="s">
        <v>232</v>
      </c>
      <c r="Z60" s="108" t="s">
        <v>368</v>
      </c>
      <c r="AA60" s="46" t="s">
        <v>369</v>
      </c>
      <c r="AB60" s="46" t="s">
        <v>369</v>
      </c>
      <c r="AC60" s="66"/>
      <c r="AD60" s="56" t="s">
        <v>156</v>
      </c>
      <c r="AE60" s="56"/>
      <c r="AF60" s="56" t="s">
        <v>349</v>
      </c>
      <c r="AG60" s="36" t="e">
        <f ca="1">DATEDIF(#REF!,TODAY(),"y")</f>
        <v>#REF!</v>
      </c>
    </row>
    <row r="61" spans="1:33" s="36" customFormat="1" ht="20.25" customHeight="1">
      <c r="A61" s="25">
        <f>IF(C61=0,"",SUBTOTAL(3,C$5:C61))</f>
        <v>57</v>
      </c>
      <c r="B61" s="479">
        <v>6</v>
      </c>
      <c r="C61" s="25" t="s">
        <v>419</v>
      </c>
      <c r="D61" s="25" t="str">
        <f>VLOOKUP(C61,Sheet4!$A$1:$B$300,2,0)</f>
        <v>6506006784</v>
      </c>
      <c r="E61" s="63" t="s">
        <v>420</v>
      </c>
      <c r="F61" s="107">
        <v>38657</v>
      </c>
      <c r="G61" s="56">
        <v>10000</v>
      </c>
      <c r="H61" s="56" t="s">
        <v>421</v>
      </c>
      <c r="I61" s="56" t="str">
        <f t="shared" ca="1" si="0"/>
        <v xml:space="preserve">20 NĂM 9 THÁNG 18 NGÀY </v>
      </c>
      <c r="J61" s="877" t="s">
        <v>422</v>
      </c>
      <c r="K61" s="80" t="str">
        <f>VLOOKUP(C61,Sheet5!$B$2:$G$253,6,0)</f>
        <v>042181000294</v>
      </c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75">
        <v>42843</v>
      </c>
      <c r="X61" s="75"/>
      <c r="Y61" s="46" t="s">
        <v>232</v>
      </c>
      <c r="Z61" s="108" t="s">
        <v>423</v>
      </c>
      <c r="AA61" s="46" t="s">
        <v>213</v>
      </c>
      <c r="AB61" s="46" t="s">
        <v>424</v>
      </c>
      <c r="AC61" s="332" t="s">
        <v>425</v>
      </c>
      <c r="AD61" s="56" t="s">
        <v>50</v>
      </c>
      <c r="AE61" s="56" t="s">
        <v>72</v>
      </c>
      <c r="AF61" s="56" t="s">
        <v>60</v>
      </c>
      <c r="AG61" s="36" t="e">
        <f ca="1">DATEDIF(#REF!,TODAY(),"y")</f>
        <v>#REF!</v>
      </c>
    </row>
    <row r="62" spans="1:33" s="36" customFormat="1">
      <c r="A62" s="25">
        <f>IF(C62=0,"",SUBTOTAL(3,C$5:C62))</f>
        <v>58</v>
      </c>
      <c r="B62" s="479">
        <v>7</v>
      </c>
      <c r="C62" s="25" t="s">
        <v>435</v>
      </c>
      <c r="D62" s="25" t="str">
        <f>VLOOKUP(C62,Sheet4!$A$1:$B$300,2,0)</f>
        <v>5404002323</v>
      </c>
      <c r="E62" s="63" t="s">
        <v>436</v>
      </c>
      <c r="F62" s="107">
        <v>37803</v>
      </c>
      <c r="G62" s="56">
        <v>10000</v>
      </c>
      <c r="H62" s="56" t="s">
        <v>437</v>
      </c>
      <c r="I62" s="56" t="str">
        <f t="shared" ca="1" si="0"/>
        <v xml:space="preserve">23 NĂM 1 THÁNG 18 NGÀY </v>
      </c>
      <c r="J62" s="80" t="s">
        <v>438</v>
      </c>
      <c r="K62" s="80" t="str">
        <f>VLOOKUP(C62,Sheet5!$B$2:$G$253,6,0)</f>
        <v>089182013259</v>
      </c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75"/>
      <c r="X62" s="75"/>
      <c r="Y62" s="46" t="s">
        <v>232</v>
      </c>
      <c r="Z62" s="108" t="s">
        <v>439</v>
      </c>
      <c r="AA62" s="46" t="s">
        <v>440</v>
      </c>
      <c r="AB62" s="46" t="s">
        <v>440</v>
      </c>
      <c r="AC62" s="332" t="s">
        <v>441</v>
      </c>
      <c r="AD62" s="56" t="s">
        <v>156</v>
      </c>
      <c r="AE62" s="56"/>
      <c r="AF62" s="56" t="s">
        <v>60</v>
      </c>
      <c r="AG62" s="36" t="e">
        <f ca="1">DATEDIF(#REF!,TODAY(),"y")</f>
        <v>#REF!</v>
      </c>
    </row>
    <row r="63" spans="1:33" s="36" customFormat="1">
      <c r="A63" s="25">
        <f>IF(C63=0,"",SUBTOTAL(3,C$5:C63))</f>
        <v>59</v>
      </c>
      <c r="B63" s="479">
        <v>8</v>
      </c>
      <c r="C63" s="25" t="s">
        <v>2732</v>
      </c>
      <c r="D63" s="25" t="s">
        <v>2879</v>
      </c>
      <c r="E63" s="63" t="s">
        <v>2733</v>
      </c>
      <c r="F63" s="107">
        <v>45717</v>
      </c>
      <c r="G63" s="56">
        <v>30000</v>
      </c>
      <c r="H63" s="56" t="s">
        <v>2734</v>
      </c>
      <c r="I63" s="56" t="str">
        <f t="shared" ca="1" si="0"/>
        <v xml:space="preserve">1 NĂM 5 THÁNG 18 NGÀY </v>
      </c>
      <c r="J63" s="74" t="s">
        <v>2735</v>
      </c>
      <c r="K63" s="80" t="s">
        <v>2735</v>
      </c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75">
        <v>44460</v>
      </c>
      <c r="X63" s="75"/>
      <c r="Y63" s="46" t="s">
        <v>232</v>
      </c>
      <c r="Z63" s="108" t="s">
        <v>2736</v>
      </c>
      <c r="AA63" s="46" t="s">
        <v>2737</v>
      </c>
      <c r="AB63" s="46" t="s">
        <v>2737</v>
      </c>
      <c r="AC63" s="332" t="s">
        <v>2738</v>
      </c>
      <c r="AD63" s="56" t="s">
        <v>50</v>
      </c>
      <c r="AE63" s="56" t="s">
        <v>2739</v>
      </c>
      <c r="AF63" s="56" t="s">
        <v>349</v>
      </c>
      <c r="AG63" s="36" t="e">
        <f ca="1">DATEDIF(#REF!,TODAY(),"y")</f>
        <v>#REF!</v>
      </c>
    </row>
    <row r="64" spans="1:33" s="491" customFormat="1">
      <c r="A64" s="25">
        <f>IF(C64=0,"",SUBTOTAL(3,C$5:C64))</f>
        <v>60</v>
      </c>
      <c r="B64" s="479">
        <v>9</v>
      </c>
      <c r="C64" s="920" t="s">
        <v>2905</v>
      </c>
      <c r="D64" s="919" t="s">
        <v>3259</v>
      </c>
      <c r="E64" s="534" t="s">
        <v>3261</v>
      </c>
      <c r="F64" s="486">
        <v>45809</v>
      </c>
      <c r="G64" s="56">
        <v>30000</v>
      </c>
      <c r="H64" s="56" t="s">
        <v>2913</v>
      </c>
      <c r="I64" s="484" t="str">
        <f t="shared" ca="1" si="0"/>
        <v xml:space="preserve">1 NĂM 2 THÁNG 18 NGÀY </v>
      </c>
      <c r="J64" s="527" t="s">
        <v>2914</v>
      </c>
      <c r="K64" s="80" t="s">
        <v>2914</v>
      </c>
      <c r="L64" s="487"/>
      <c r="M64" s="487"/>
      <c r="N64" s="487"/>
      <c r="O64" s="487"/>
      <c r="P64" s="487"/>
      <c r="Q64" s="487"/>
      <c r="R64" s="487"/>
      <c r="S64" s="487"/>
      <c r="T64" s="487"/>
      <c r="U64" s="487"/>
      <c r="V64" s="487"/>
      <c r="W64" s="488">
        <v>44422</v>
      </c>
      <c r="X64" s="488"/>
      <c r="Y64" s="46" t="s">
        <v>232</v>
      </c>
      <c r="Z64" s="489" t="s">
        <v>2915</v>
      </c>
      <c r="AA64" s="499" t="s">
        <v>2916</v>
      </c>
      <c r="AB64" s="499" t="s">
        <v>2917</v>
      </c>
      <c r="AC64" s="490"/>
      <c r="AD64" s="56" t="s">
        <v>50</v>
      </c>
      <c r="AE64" s="484" t="s">
        <v>2918</v>
      </c>
      <c r="AF64" s="56" t="s">
        <v>349</v>
      </c>
      <c r="AG64" s="491" t="e">
        <f ca="1">DATEDIF(#REF!,TODAY(),"y")</f>
        <v>#REF!</v>
      </c>
    </row>
    <row r="65" spans="1:33" s="36" customFormat="1">
      <c r="A65" s="25">
        <f>IF(C65=0,"",SUBTOTAL(3,C$5:C65))</f>
        <v>61</v>
      </c>
      <c r="B65" s="25">
        <v>1</v>
      </c>
      <c r="C65" s="95" t="s">
        <v>377</v>
      </c>
      <c r="D65" s="25" t="str">
        <f>VLOOKUP(C65,Sheet4!$A$1:$B$300,2,0)</f>
        <v>5499003400</v>
      </c>
      <c r="E65" s="96" t="s">
        <v>378</v>
      </c>
      <c r="F65" s="107">
        <v>35744</v>
      </c>
      <c r="G65" s="56">
        <v>10000</v>
      </c>
      <c r="H65" s="56" t="s">
        <v>380</v>
      </c>
      <c r="I65" s="56" t="str">
        <f t="shared" ca="1" si="0"/>
        <v xml:space="preserve">28 NĂM 9 THÁNG 9 NGÀY </v>
      </c>
      <c r="J65" s="523" t="s">
        <v>381</v>
      </c>
      <c r="K65" s="80" t="str">
        <f>VLOOKUP(C65,Sheet5!$B$2:$G$253,6,0)</f>
        <v>045076010149</v>
      </c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75">
        <v>42070</v>
      </c>
      <c r="X65" s="75"/>
      <c r="Y65" s="46" t="s">
        <v>232</v>
      </c>
      <c r="Z65" s="108" t="s">
        <v>382</v>
      </c>
      <c r="AA65" s="46" t="s">
        <v>383</v>
      </c>
      <c r="AB65" s="46" t="s">
        <v>383</v>
      </c>
      <c r="AC65" s="66"/>
      <c r="AD65" s="97" t="s">
        <v>50</v>
      </c>
      <c r="AE65" s="97" t="s">
        <v>100</v>
      </c>
      <c r="AF65" s="56" t="s">
        <v>73</v>
      </c>
      <c r="AG65" s="36" t="e">
        <f ca="1">DATEDIF(#REF!,TODAY(),"y")</f>
        <v>#REF!</v>
      </c>
    </row>
    <row r="66" spans="1:33" s="36" customFormat="1">
      <c r="A66" s="25">
        <f>IF(C66=0,"",SUBTOTAL(3,C$5:C66))</f>
        <v>62</v>
      </c>
      <c r="B66" s="25">
        <v>2</v>
      </c>
      <c r="C66" s="86" t="s">
        <v>1396</v>
      </c>
      <c r="D66" s="25" t="str">
        <f>VLOOKUP(C66,Sheet4!$A$1:$B$300,2,0)</f>
        <v>9521124449</v>
      </c>
      <c r="E66" s="87" t="s">
        <v>1390</v>
      </c>
      <c r="F66" s="107">
        <v>44927</v>
      </c>
      <c r="G66" s="56">
        <v>10000</v>
      </c>
      <c r="H66" s="56" t="s">
        <v>1391</v>
      </c>
      <c r="I66" s="56" t="str">
        <f t="shared" ca="1" si="0"/>
        <v xml:space="preserve">3 NĂM 7 THÁNG 18 NGÀY </v>
      </c>
      <c r="J66" s="80">
        <v>385774419</v>
      </c>
      <c r="K66" s="80" t="str">
        <f>VLOOKUP(C66,Sheet5!$B$2:$G$253,6,0)</f>
        <v>095099006186</v>
      </c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75">
        <v>42105</v>
      </c>
      <c r="X66" s="75"/>
      <c r="Y66" s="46" t="s">
        <v>232</v>
      </c>
      <c r="Z66" s="108" t="s">
        <v>1392</v>
      </c>
      <c r="AA66" s="46" t="s">
        <v>1393</v>
      </c>
      <c r="AB66" s="46" t="s">
        <v>1394</v>
      </c>
      <c r="AC66" s="66" t="s">
        <v>1395</v>
      </c>
      <c r="AD66" s="625" t="s">
        <v>50</v>
      </c>
      <c r="AE66" s="46" t="s">
        <v>384</v>
      </c>
      <c r="AF66" s="56" t="s">
        <v>385</v>
      </c>
      <c r="AG66" s="36" t="e">
        <f ca="1">DATEDIF(#REF!,TODAY(),"y")</f>
        <v>#REF!</v>
      </c>
    </row>
    <row r="67" spans="1:33" s="36" customFormat="1">
      <c r="A67" s="25">
        <f>IF(C67=0,"",SUBTOTAL(3,C$5:C67))</f>
        <v>63</v>
      </c>
      <c r="B67" s="25">
        <v>3</v>
      </c>
      <c r="C67" s="86" t="s">
        <v>1421</v>
      </c>
      <c r="D67" s="25" t="str">
        <f>VLOOKUP(C67,Sheet4!$A$1:$B$300,2,0)</f>
        <v>8014003136</v>
      </c>
      <c r="E67" s="87" t="s">
        <v>1416</v>
      </c>
      <c r="F67" s="106">
        <v>44977</v>
      </c>
      <c r="G67" s="56">
        <v>10000</v>
      </c>
      <c r="H67" s="56" t="s">
        <v>1415</v>
      </c>
      <c r="I67" s="56" t="str">
        <f ca="1">DATEDIF(F67,TODAY(),"Y") &amp; " NĂM " &amp;DATEDIF(F67,TODAY(),"YM") &amp; " THÁNG " &amp; DATEDIF(F67,TODAY(), "MD") &amp; " NGÀY "</f>
        <v xml:space="preserve">3 NĂM 5 THÁNG 30 NGÀY </v>
      </c>
      <c r="J67" s="80" t="s">
        <v>1422</v>
      </c>
      <c r="K67" s="80" t="str">
        <f>VLOOKUP(C67,Sheet5!$B$2:$G$253,6,0)</f>
        <v>084082000086</v>
      </c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75">
        <v>44705</v>
      </c>
      <c r="X67" s="75"/>
      <c r="Y67" s="46" t="s">
        <v>232</v>
      </c>
      <c r="Z67" s="108" t="s">
        <v>1423</v>
      </c>
      <c r="AA67" s="46" t="s">
        <v>1424</v>
      </c>
      <c r="AB67" s="46"/>
      <c r="AC67" s="66"/>
      <c r="AD67" s="625" t="s">
        <v>50</v>
      </c>
      <c r="AE67" s="46"/>
      <c r="AF67" s="56" t="s">
        <v>385</v>
      </c>
      <c r="AG67" s="36" t="e">
        <f ca="1">DATEDIF(#REF!,TODAY(),"y")</f>
        <v>#REF!</v>
      </c>
    </row>
    <row r="68" spans="1:33" s="36" customFormat="1">
      <c r="A68" s="25">
        <f>IF(C68=0,"",SUBTOTAL(3,C$5:C68))</f>
        <v>64</v>
      </c>
      <c r="B68" s="25">
        <v>4</v>
      </c>
      <c r="C68" s="86" t="s">
        <v>1567</v>
      </c>
      <c r="D68" s="25" t="str">
        <f>VLOOKUP(C68,Sheet4!$A$1:$B$300,2,0)</f>
        <v>8723454959</v>
      </c>
      <c r="E68" s="87" t="s">
        <v>1564</v>
      </c>
      <c r="F68" s="106">
        <v>45017</v>
      </c>
      <c r="G68" s="56">
        <v>10000</v>
      </c>
      <c r="H68" s="56" t="s">
        <v>1722</v>
      </c>
      <c r="I68" s="56" t="str">
        <f ca="1">DATEDIF(F68,TODAY(),"Y") &amp; " NĂM " &amp;DATEDIF(F68,TODAY(),"YM") &amp; " THÁNG " &amp; DATEDIF(F68,TODAY(), "MD") &amp; " NGÀY "</f>
        <v xml:space="preserve">3 NĂM 4 THÁNG 18 NGÀY </v>
      </c>
      <c r="J68" s="80" t="s">
        <v>1565</v>
      </c>
      <c r="K68" s="80" t="str">
        <f>VLOOKUP(C68,Sheet5!$B$2:$G$253,6,0)</f>
        <v>087200003497</v>
      </c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75">
        <v>44420</v>
      </c>
      <c r="X68" s="75"/>
      <c r="Y68" s="46" t="s">
        <v>232</v>
      </c>
      <c r="Z68" s="108" t="s">
        <v>111</v>
      </c>
      <c r="AA68" s="46" t="s">
        <v>1724</v>
      </c>
      <c r="AB68" s="46"/>
      <c r="AC68" s="66" t="s">
        <v>1725</v>
      </c>
      <c r="AD68" s="625" t="s">
        <v>50</v>
      </c>
      <c r="AE68" s="46" t="s">
        <v>1726</v>
      </c>
      <c r="AF68" s="56"/>
      <c r="AG68" s="36" t="e">
        <f ca="1">DATEDIF(#REF!,TODAY(),"y")</f>
        <v>#REF!</v>
      </c>
    </row>
    <row r="69" spans="1:33" s="36" customFormat="1">
      <c r="A69" s="25">
        <f>IF(C69=0,"",SUBTOTAL(3,C$5:C69))</f>
        <v>65</v>
      </c>
      <c r="B69" s="25">
        <v>5</v>
      </c>
      <c r="C69" s="86" t="s">
        <v>2450</v>
      </c>
      <c r="D69" s="25" t="str">
        <f>VLOOKUP(C69,Sheet4!$A$1:$B$300,2,0)</f>
        <v>9621892771</v>
      </c>
      <c r="E69" s="87" t="s">
        <v>2449</v>
      </c>
      <c r="F69" s="106">
        <v>45413</v>
      </c>
      <c r="G69" s="56">
        <v>10000</v>
      </c>
      <c r="H69" s="56" t="s">
        <v>2451</v>
      </c>
      <c r="I69" s="56" t="str">
        <f ca="1">DATEDIF(F69,TODAY(),"Y") &amp; " NĂM " &amp;DATEDIF(F69,TODAY(),"YM") &amp; " THÁNG " &amp; DATEDIF(F69,TODAY(), "MD") &amp; " NGÀY "</f>
        <v xml:space="preserve">2 NĂM 3 THÁNG 18 NGÀY </v>
      </c>
      <c r="J69" s="80" t="s">
        <v>2452</v>
      </c>
      <c r="K69" s="80" t="s">
        <v>2452</v>
      </c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75">
        <v>44798</v>
      </c>
      <c r="X69" s="75"/>
      <c r="Y69" s="46" t="s">
        <v>232</v>
      </c>
      <c r="Z69" s="108" t="s">
        <v>2671</v>
      </c>
      <c r="AA69" s="46" t="s">
        <v>2674</v>
      </c>
      <c r="AB69" s="46"/>
      <c r="AC69" s="66"/>
      <c r="AD69" s="625"/>
      <c r="AE69" s="46"/>
      <c r="AF69" s="56"/>
      <c r="AG69" s="36" t="e">
        <f ca="1">DATEDIF(#REF!,TODAY(),"y")</f>
        <v>#REF!</v>
      </c>
    </row>
    <row r="70" spans="1:33" s="36" customFormat="1">
      <c r="A70" s="25">
        <f>IF(C70=0,"",SUBTOTAL(3,C$5:C70))</f>
        <v>66</v>
      </c>
      <c r="B70" s="25">
        <v>6</v>
      </c>
      <c r="C70" s="86" t="s">
        <v>2670</v>
      </c>
      <c r="D70" s="25" t="s">
        <v>2880</v>
      </c>
      <c r="E70" s="87" t="s">
        <v>2453</v>
      </c>
      <c r="F70" s="106">
        <v>45536</v>
      </c>
      <c r="G70" s="56">
        <v>10000</v>
      </c>
      <c r="H70" s="56" t="s">
        <v>2657</v>
      </c>
      <c r="I70" s="56" t="str">
        <f ca="1">DATEDIF(F70,TODAY(),"Y") &amp; " NĂM " &amp;DATEDIF(F70,TODAY(),"YM") &amp; " THÁNG " &amp; DATEDIF(F70,TODAY(), "MD") &amp; " NGÀY "</f>
        <v xml:space="preserve">1 NĂM 11 THÁNG 18 NGÀY </v>
      </c>
      <c r="J70" s="80" t="s">
        <v>2658</v>
      </c>
      <c r="K70" s="80" t="s">
        <v>2658</v>
      </c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75">
        <v>44675</v>
      </c>
      <c r="X70" s="75"/>
      <c r="Y70" s="46" t="s">
        <v>232</v>
      </c>
      <c r="Z70" s="108" t="s">
        <v>2672</v>
      </c>
      <c r="AA70" s="46" t="s">
        <v>2673</v>
      </c>
      <c r="AB70" s="46"/>
      <c r="AC70" s="66"/>
      <c r="AD70" s="625"/>
      <c r="AE70" s="46"/>
      <c r="AF70" s="56"/>
      <c r="AG70" s="36" t="e">
        <f ca="1">DATEDIF(#REF!,TODAY(),"y")</f>
        <v>#REF!</v>
      </c>
    </row>
    <row r="71" spans="1:33" s="36" customFormat="1">
      <c r="A71" s="25">
        <f>IF(C71=0,"",SUBTOTAL(3,C$5:C71))</f>
        <v>67</v>
      </c>
      <c r="B71" s="25">
        <v>7</v>
      </c>
      <c r="C71" s="126" t="s">
        <v>3485</v>
      </c>
      <c r="D71" s="127"/>
      <c r="E71" s="127" t="s">
        <v>3446</v>
      </c>
      <c r="F71" s="106"/>
      <c r="G71" s="625">
        <v>30000</v>
      </c>
      <c r="H71" s="56"/>
      <c r="I71" s="56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75"/>
      <c r="X71" s="75"/>
      <c r="Y71" s="46"/>
      <c r="Z71" s="108"/>
      <c r="AA71" s="46"/>
      <c r="AB71" s="46"/>
      <c r="AC71" s="66"/>
      <c r="AD71" s="625"/>
      <c r="AE71" s="46"/>
      <c r="AF71" s="56"/>
    </row>
    <row r="72" spans="1:33" s="36" customFormat="1">
      <c r="A72" s="25">
        <f>IF(C72=0,"",SUBTOTAL(3,C$5:C72))</f>
        <v>68</v>
      </c>
      <c r="B72" s="479">
        <v>1</v>
      </c>
      <c r="C72" s="25" t="s">
        <v>388</v>
      </c>
      <c r="D72" s="25" t="str">
        <f>VLOOKUP(C72,Sheet4!$A$1:$B$300,2,0)</f>
        <v>9212008058</v>
      </c>
      <c r="E72" s="63" t="s">
        <v>389</v>
      </c>
      <c r="F72" s="107">
        <v>41071</v>
      </c>
      <c r="G72" s="56">
        <v>10000</v>
      </c>
      <c r="H72" s="56" t="s">
        <v>391</v>
      </c>
      <c r="I72" s="56" t="str">
        <f t="shared" ca="1" si="0"/>
        <v xml:space="preserve">14 NĂM 2 THÁNG 8 NGÀY </v>
      </c>
      <c r="J72" s="80" t="s">
        <v>392</v>
      </c>
      <c r="K72" s="80" t="str">
        <f>VLOOKUP(C72,Sheet5!$B$2:$G$253,6,0)</f>
        <v>091087000155</v>
      </c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75"/>
      <c r="X72" s="75"/>
      <c r="Y72" s="46" t="s">
        <v>232</v>
      </c>
      <c r="Z72" s="108" t="s">
        <v>393</v>
      </c>
      <c r="AA72" s="46" t="s">
        <v>70</v>
      </c>
      <c r="AB72" s="46" t="s">
        <v>70</v>
      </c>
      <c r="AC72" s="332" t="s">
        <v>394</v>
      </c>
      <c r="AD72" s="56" t="s">
        <v>50</v>
      </c>
      <c r="AE72" s="56" t="s">
        <v>72</v>
      </c>
      <c r="AF72" s="56" t="s">
        <v>73</v>
      </c>
      <c r="AG72" s="36" t="e">
        <f ca="1">DATEDIF(#REF!,TODAY(),"y")</f>
        <v>#REF!</v>
      </c>
    </row>
    <row r="73" spans="1:33" s="36" customFormat="1">
      <c r="A73" s="25">
        <f>IF(C73=0,"",SUBTOTAL(3,C$5:C73))</f>
        <v>69</v>
      </c>
      <c r="B73" s="479">
        <v>2</v>
      </c>
      <c r="C73" s="25" t="s">
        <v>395</v>
      </c>
      <c r="D73" s="25" t="str">
        <f>VLOOKUP(C73,Sheet4!$A$1:$B$300,2,0)</f>
        <v>6506006786</v>
      </c>
      <c r="E73" s="63" t="s">
        <v>396</v>
      </c>
      <c r="F73" s="107">
        <v>38657</v>
      </c>
      <c r="G73" s="56">
        <v>10000</v>
      </c>
      <c r="H73" s="56" t="s">
        <v>397</v>
      </c>
      <c r="I73" s="56" t="str">
        <f t="shared" ca="1" si="0"/>
        <v xml:space="preserve">20 NĂM 9 THÁNG 18 NGÀY </v>
      </c>
      <c r="J73" s="80" t="s">
        <v>398</v>
      </c>
      <c r="K73" s="80" t="str">
        <f>VLOOKUP(C73,Sheet5!$B$2:$G$253,6,0)</f>
        <v>092182003607</v>
      </c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75"/>
      <c r="X73" s="75"/>
      <c r="Y73" s="46" t="s">
        <v>232</v>
      </c>
      <c r="Z73" s="108" t="s">
        <v>399</v>
      </c>
      <c r="AA73" s="46" t="s">
        <v>400</v>
      </c>
      <c r="AB73" s="46" t="s">
        <v>400</v>
      </c>
      <c r="AC73" s="332" t="s">
        <v>401</v>
      </c>
      <c r="AD73" s="56" t="s">
        <v>50</v>
      </c>
      <c r="AE73" s="56" t="s">
        <v>72</v>
      </c>
      <c r="AF73" s="56" t="s">
        <v>73</v>
      </c>
      <c r="AG73" s="36" t="e">
        <f ca="1">DATEDIF(#REF!,TODAY(),"y")</f>
        <v>#REF!</v>
      </c>
    </row>
    <row r="74" spans="1:33" s="36" customFormat="1">
      <c r="A74" s="25">
        <f>IF(C74=0,"",SUBTOTAL(3,C$5:C74))</f>
        <v>70</v>
      </c>
      <c r="B74" s="479">
        <v>3</v>
      </c>
      <c r="C74" s="25" t="s">
        <v>402</v>
      </c>
      <c r="D74" s="25" t="str">
        <f>VLOOKUP(C74,Sheet4!$A$1:$B$300,2,0)</f>
        <v>5496032516</v>
      </c>
      <c r="E74" s="63" t="s">
        <v>403</v>
      </c>
      <c r="F74" s="107">
        <v>34035</v>
      </c>
      <c r="G74" s="56">
        <v>10000</v>
      </c>
      <c r="H74" s="56" t="s">
        <v>404</v>
      </c>
      <c r="I74" s="56" t="str">
        <f t="shared" ca="1" si="0"/>
        <v xml:space="preserve">33 NĂM 5 THÁNG 12 NGÀY </v>
      </c>
      <c r="J74" s="80" t="s">
        <v>405</v>
      </c>
      <c r="K74" s="80" t="str">
        <f>VLOOKUP(C74,Sheet5!$B$2:$G$253,6,0)</f>
        <v>092171003980</v>
      </c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75"/>
      <c r="X74" s="75"/>
      <c r="Y74" s="46" t="s">
        <v>232</v>
      </c>
      <c r="Z74" s="108" t="s">
        <v>322</v>
      </c>
      <c r="AA74" s="46" t="s">
        <v>406</v>
      </c>
      <c r="AB74" s="46" t="s">
        <v>406</v>
      </c>
      <c r="AC74" s="66" t="s">
        <v>407</v>
      </c>
      <c r="AD74" s="56" t="s">
        <v>93</v>
      </c>
      <c r="AE74" s="56" t="s">
        <v>408</v>
      </c>
      <c r="AF74" s="56" t="s">
        <v>60</v>
      </c>
      <c r="AG74" s="36" t="e">
        <f ca="1">DATEDIF(#REF!,TODAY(),"y")</f>
        <v>#REF!</v>
      </c>
    </row>
    <row r="75" spans="1:33" s="36" customFormat="1">
      <c r="A75" s="25">
        <f>IF(C75=0,"",SUBTOTAL(3,C$5:C75))</f>
        <v>71</v>
      </c>
      <c r="B75" s="479">
        <v>4</v>
      </c>
      <c r="C75" s="25" t="s">
        <v>412</v>
      </c>
      <c r="D75" s="25" t="str">
        <f>VLOOKUP(C75,Sheet4!$A$1:$B$300,2,0)</f>
        <v>5499003379</v>
      </c>
      <c r="E75" s="63" t="s">
        <v>413</v>
      </c>
      <c r="F75" s="107">
        <v>36114</v>
      </c>
      <c r="G75" s="56">
        <v>10000</v>
      </c>
      <c r="H75" s="56" t="s">
        <v>414</v>
      </c>
      <c r="I75" s="56" t="str">
        <f t="shared" ca="1" si="0"/>
        <v xml:space="preserve">27 NĂM 9 THÁNG 4 NGÀY </v>
      </c>
      <c r="J75" s="80" t="s">
        <v>415</v>
      </c>
      <c r="K75" s="80" t="str">
        <f>VLOOKUP(C75,Sheet5!$B$2:$G$253,6,0)</f>
        <v>045175000238</v>
      </c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75"/>
      <c r="X75" s="75"/>
      <c r="Y75" s="46" t="s">
        <v>232</v>
      </c>
      <c r="Z75" s="108" t="s">
        <v>256</v>
      </c>
      <c r="AA75" s="46" t="s">
        <v>416</v>
      </c>
      <c r="AB75" s="46" t="s">
        <v>416</v>
      </c>
      <c r="AC75" s="332" t="s">
        <v>417</v>
      </c>
      <c r="AD75" s="56" t="s">
        <v>50</v>
      </c>
      <c r="AE75" s="56" t="s">
        <v>418</v>
      </c>
      <c r="AF75" s="56" t="s">
        <v>60</v>
      </c>
      <c r="AG75" s="36" t="e">
        <f ca="1">DATEDIF(#REF!,TODAY(),"y")</f>
        <v>#REF!</v>
      </c>
    </row>
    <row r="76" spans="1:33" s="36" customFormat="1">
      <c r="A76" s="25">
        <f>IF(C76=0,"",SUBTOTAL(3,C$5:C76))</f>
        <v>72</v>
      </c>
      <c r="B76" s="479">
        <v>5</v>
      </c>
      <c r="C76" s="25" t="s">
        <v>426</v>
      </c>
      <c r="D76" s="25" t="str">
        <f>VLOOKUP(C76,Sheet4!$A$1:$B$300,2,0)</f>
        <v>9210009441</v>
      </c>
      <c r="E76" s="63" t="s">
        <v>427</v>
      </c>
      <c r="F76" s="107">
        <v>40315</v>
      </c>
      <c r="G76" s="56">
        <v>10000</v>
      </c>
      <c r="H76" s="56" t="s">
        <v>428</v>
      </c>
      <c r="I76" s="56" t="str">
        <f t="shared" ca="1" si="0"/>
        <v xml:space="preserve">16 NĂM 3 THÁNG 2 NGÀY </v>
      </c>
      <c r="J76" s="80" t="s">
        <v>429</v>
      </c>
      <c r="K76" s="80" t="str">
        <f>VLOOKUP(C76,Sheet5!$B$2:$G$253,6,0)</f>
        <v>082185024771</v>
      </c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75"/>
      <c r="X76" s="75"/>
      <c r="Y76" s="46" t="s">
        <v>232</v>
      </c>
      <c r="Z76" s="108" t="s">
        <v>430</v>
      </c>
      <c r="AA76" s="46" t="s">
        <v>431</v>
      </c>
      <c r="AB76" s="46" t="s">
        <v>432</v>
      </c>
      <c r="AC76" s="332" t="s">
        <v>433</v>
      </c>
      <c r="AD76" s="56" t="s">
        <v>50</v>
      </c>
      <c r="AE76" s="56" t="s">
        <v>434</v>
      </c>
      <c r="AF76" s="56" t="s">
        <v>60</v>
      </c>
      <c r="AG76" s="36" t="e">
        <f ca="1">DATEDIF(#REF!,TODAY(),"y")</f>
        <v>#REF!</v>
      </c>
    </row>
    <row r="77" spans="1:33" s="36" customFormat="1">
      <c r="A77" s="25">
        <f>IF(C77=0,"",SUBTOTAL(3,C$5:C77))</f>
        <v>73</v>
      </c>
      <c r="B77" s="479">
        <v>6</v>
      </c>
      <c r="C77" s="25" t="s">
        <v>442</v>
      </c>
      <c r="D77" s="25" t="str">
        <f>VLOOKUP(C77,Sheet4!$A$1:$B$300,2,0)</f>
        <v>9214012340</v>
      </c>
      <c r="E77" s="63" t="s">
        <v>443</v>
      </c>
      <c r="F77" s="107">
        <v>41913</v>
      </c>
      <c r="G77" s="56">
        <v>10000</v>
      </c>
      <c r="H77" s="56" t="s">
        <v>444</v>
      </c>
      <c r="I77" s="56" t="str">
        <f t="shared" ca="1" si="0"/>
        <v xml:space="preserve">11 NĂM 10 THÁNG 18 NGÀY </v>
      </c>
      <c r="J77" s="80" t="s">
        <v>445</v>
      </c>
      <c r="K77" s="80" t="str">
        <f>VLOOKUP(C77,Sheet5!$B$2:$G$253,6,0)</f>
        <v>087092009654</v>
      </c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75"/>
      <c r="X77" s="75"/>
      <c r="Y77" s="46" t="s">
        <v>232</v>
      </c>
      <c r="Z77" s="108" t="s">
        <v>446</v>
      </c>
      <c r="AA77" s="46" t="s">
        <v>447</v>
      </c>
      <c r="AB77" s="46" t="s">
        <v>448</v>
      </c>
      <c r="AC77" s="332" t="s">
        <v>449</v>
      </c>
      <c r="AD77" s="56" t="s">
        <v>50</v>
      </c>
      <c r="AE77" s="56" t="s">
        <v>107</v>
      </c>
      <c r="AF77" s="56" t="s">
        <v>60</v>
      </c>
      <c r="AG77" s="36" t="e">
        <f ca="1">DATEDIF(#REF!,TODAY(),"y")</f>
        <v>#REF!</v>
      </c>
    </row>
    <row r="78" spans="1:33" s="36" customFormat="1">
      <c r="A78" s="25">
        <f>IF(C78=0,"",SUBTOTAL(3,C$5:C78))</f>
        <v>74</v>
      </c>
      <c r="B78" s="479">
        <v>7</v>
      </c>
      <c r="C78" s="66" t="s">
        <v>450</v>
      </c>
      <c r="D78" s="25" t="str">
        <f>VLOOKUP(C78,Sheet4!$A$1:$B$300,2,0)</f>
        <v>9216014083</v>
      </c>
      <c r="E78" s="67" t="s">
        <v>451</v>
      </c>
      <c r="F78" s="107">
        <v>42583</v>
      </c>
      <c r="G78" s="56">
        <v>10000</v>
      </c>
      <c r="H78" s="56" t="s">
        <v>452</v>
      </c>
      <c r="I78" s="56" t="str">
        <f t="shared" ca="1" si="0"/>
        <v xml:space="preserve">10 NĂM 0 THÁNG 18 NGÀY </v>
      </c>
      <c r="J78" s="80" t="s">
        <v>453</v>
      </c>
      <c r="K78" s="80" t="str">
        <f>VLOOKUP(C78,Sheet5!$B$2:$G$253,6,0)</f>
        <v>092190005881</v>
      </c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75"/>
      <c r="X78" s="75"/>
      <c r="Y78" s="46" t="s">
        <v>232</v>
      </c>
      <c r="Z78" s="108" t="s">
        <v>454</v>
      </c>
      <c r="AA78" s="46" t="s">
        <v>455</v>
      </c>
      <c r="AB78" s="46" t="s">
        <v>456</v>
      </c>
      <c r="AC78" s="332" t="s">
        <v>457</v>
      </c>
      <c r="AD78" s="56" t="s">
        <v>50</v>
      </c>
      <c r="AE78" s="56" t="s">
        <v>458</v>
      </c>
      <c r="AF78" s="56" t="s">
        <v>459</v>
      </c>
      <c r="AG78" s="36" t="e">
        <f ca="1">DATEDIF(#REF!,TODAY(),"y")</f>
        <v>#REF!</v>
      </c>
    </row>
    <row r="79" spans="1:33" s="36" customFormat="1">
      <c r="A79" s="25">
        <f>IF(C79=0,"",SUBTOTAL(3,C$5:C79))</f>
        <v>75</v>
      </c>
      <c r="B79" s="479">
        <v>8</v>
      </c>
      <c r="C79" s="433" t="s">
        <v>460</v>
      </c>
      <c r="D79" s="25" t="str">
        <f>VLOOKUP(C79,Sheet4!$A$1:$B$300,2,0)</f>
        <v>8723073381</v>
      </c>
      <c r="E79" s="67" t="s">
        <v>461</v>
      </c>
      <c r="F79" s="107">
        <v>44785</v>
      </c>
      <c r="G79" s="56">
        <v>10000</v>
      </c>
      <c r="H79" s="56" t="s">
        <v>462</v>
      </c>
      <c r="I79" s="56" t="str">
        <f t="shared" ca="1" si="0"/>
        <v xml:space="preserve">4 NĂM 0 THÁNG 7 NGÀY </v>
      </c>
      <c r="J79" s="74" t="s">
        <v>463</v>
      </c>
      <c r="K79" s="80" t="str">
        <f>VLOOKUP(C79,Sheet5!$B$2:$G$253,6,0)</f>
        <v>087200004261</v>
      </c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75">
        <v>44421</v>
      </c>
      <c r="X79" s="75"/>
      <c r="Y79" s="46" t="s">
        <v>232</v>
      </c>
      <c r="Z79" s="108" t="s">
        <v>464</v>
      </c>
      <c r="AA79" s="46" t="s">
        <v>465</v>
      </c>
      <c r="AB79" s="46"/>
      <c r="AC79" s="332" t="s">
        <v>466</v>
      </c>
      <c r="AD79" s="56" t="s">
        <v>50</v>
      </c>
      <c r="AE79" s="56" t="s">
        <v>123</v>
      </c>
      <c r="AF79" s="56" t="s">
        <v>459</v>
      </c>
      <c r="AG79" s="36" t="e">
        <f ca="1">DATEDIF(#REF!,TODAY(),"y")</f>
        <v>#REF!</v>
      </c>
    </row>
    <row r="80" spans="1:33" s="36" customFormat="1">
      <c r="A80" s="25">
        <f>IF(C80=0,"",SUBTOTAL(3,C$5:C80))</f>
        <v>76</v>
      </c>
      <c r="B80" s="479">
        <v>9</v>
      </c>
      <c r="C80" s="66" t="s">
        <v>1733</v>
      </c>
      <c r="D80" s="25" t="str">
        <f>VLOOKUP(C80,Sheet4!$A$1:$B$300,2,0)</f>
        <v>9321446020</v>
      </c>
      <c r="E80" s="458" t="s">
        <v>1579</v>
      </c>
      <c r="F80" s="75">
        <v>45064</v>
      </c>
      <c r="G80" s="56">
        <v>10000</v>
      </c>
      <c r="H80" s="107" t="s">
        <v>1734</v>
      </c>
      <c r="I80" s="56" t="str">
        <f t="shared" ca="1" si="0"/>
        <v xml:space="preserve">3 NĂM 3 THÁNG 1 NGÀY </v>
      </c>
      <c r="J80" s="74" t="s">
        <v>1740</v>
      </c>
      <c r="K80" s="80" t="s">
        <v>1740</v>
      </c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 t="s">
        <v>232</v>
      </c>
      <c r="Z80" s="46" t="s">
        <v>1741</v>
      </c>
      <c r="AA80" s="46" t="s">
        <v>1741</v>
      </c>
      <c r="AB80" s="46" t="s">
        <v>1741</v>
      </c>
      <c r="AC80" s="56"/>
      <c r="AD80" s="56" t="s">
        <v>50</v>
      </c>
      <c r="AE80" s="56" t="s">
        <v>123</v>
      </c>
      <c r="AF80" s="56" t="s">
        <v>459</v>
      </c>
      <c r="AG80" s="36" t="e">
        <f ca="1">DATEDIF(#REF!,TODAY(),"y")</f>
        <v>#REF!</v>
      </c>
    </row>
    <row r="81" spans="1:90" s="36" customFormat="1">
      <c r="A81" s="25">
        <f>IF(C81=0,"",SUBTOTAL(3,C$5:C81))</f>
        <v>77</v>
      </c>
      <c r="B81" s="479">
        <v>10</v>
      </c>
      <c r="C81" s="66" t="s">
        <v>2684</v>
      </c>
      <c r="D81" s="25" t="s">
        <v>2881</v>
      </c>
      <c r="E81" s="458" t="s">
        <v>2682</v>
      </c>
      <c r="F81" s="75">
        <v>45567</v>
      </c>
      <c r="G81" s="56">
        <v>10000</v>
      </c>
      <c r="H81" s="56" t="s">
        <v>2686</v>
      </c>
      <c r="I81" s="56" t="str">
        <f t="shared" ca="1" si="0"/>
        <v xml:space="preserve">1 NĂM 10 THÁNG 17 NGÀY </v>
      </c>
      <c r="J81" s="74" t="s">
        <v>2687</v>
      </c>
      <c r="K81" s="80" t="s">
        <v>2687</v>
      </c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 t="s">
        <v>2688</v>
      </c>
      <c r="X81" s="108"/>
      <c r="Y81" s="108" t="s">
        <v>232</v>
      </c>
      <c r="Z81" s="46" t="s">
        <v>2689</v>
      </c>
      <c r="AA81" s="46" t="s">
        <v>2690</v>
      </c>
      <c r="AB81" s="46" t="s">
        <v>2690</v>
      </c>
      <c r="AC81" s="56"/>
      <c r="AD81" s="56" t="s">
        <v>50</v>
      </c>
      <c r="AE81" s="56" t="s">
        <v>123</v>
      </c>
      <c r="AF81" s="56" t="s">
        <v>459</v>
      </c>
      <c r="AG81" s="36" t="e">
        <f ca="1">DATEDIF(#REF!,TODAY(),"y")</f>
        <v>#REF!</v>
      </c>
    </row>
    <row r="82" spans="1:90" s="491" customFormat="1">
      <c r="A82" s="25">
        <f>IF(C82=0,"",SUBTOTAL(3,C$5:C82))</f>
        <v>78</v>
      </c>
      <c r="B82" s="479">
        <v>11</v>
      </c>
      <c r="C82" s="920" t="s">
        <v>2901</v>
      </c>
      <c r="D82" s="919" t="s">
        <v>3088</v>
      </c>
      <c r="E82" s="534" t="s">
        <v>2902</v>
      </c>
      <c r="F82" s="488">
        <v>45809</v>
      </c>
      <c r="G82" s="56">
        <v>30000</v>
      </c>
      <c r="H82" s="56" t="s">
        <v>2919</v>
      </c>
      <c r="I82" s="484" t="str">
        <f t="shared" ca="1" si="0"/>
        <v xml:space="preserve">1 NĂM 2 THÁNG 18 NGÀY </v>
      </c>
      <c r="J82" s="527" t="s">
        <v>2920</v>
      </c>
      <c r="K82" s="80" t="s">
        <v>2920</v>
      </c>
      <c r="L82" s="489"/>
      <c r="M82" s="489"/>
      <c r="N82" s="489"/>
      <c r="O82" s="489"/>
      <c r="P82" s="489"/>
      <c r="Q82" s="489"/>
      <c r="R82" s="489"/>
      <c r="S82" s="489"/>
      <c r="T82" s="489"/>
      <c r="U82" s="489"/>
      <c r="V82" s="489"/>
      <c r="W82" s="489">
        <v>44587</v>
      </c>
      <c r="X82" s="489"/>
      <c r="Y82" s="108" t="s">
        <v>232</v>
      </c>
      <c r="Z82" s="499" t="s">
        <v>2921</v>
      </c>
      <c r="AA82" s="499" t="s">
        <v>2922</v>
      </c>
      <c r="AB82" s="499" t="s">
        <v>2922</v>
      </c>
      <c r="AC82" s="565" t="s">
        <v>2923</v>
      </c>
      <c r="AD82" s="56" t="s">
        <v>50</v>
      </c>
      <c r="AE82" s="484" t="s">
        <v>2924</v>
      </c>
      <c r="AF82" s="56" t="s">
        <v>459</v>
      </c>
      <c r="AG82" s="491" t="e">
        <f ca="1">DATEDIF(#REF!,TODAY(),"y")</f>
        <v>#REF!</v>
      </c>
    </row>
    <row r="83" spans="1:90" s="491" customFormat="1">
      <c r="A83" s="25">
        <f>IF(C83=0,"",SUBTOTAL(3,C$5:C83))</f>
        <v>79</v>
      </c>
      <c r="B83" s="479">
        <v>12</v>
      </c>
      <c r="C83" s="920" t="s">
        <v>2903</v>
      </c>
      <c r="D83" s="919" t="s">
        <v>3317</v>
      </c>
      <c r="E83" s="534" t="s">
        <v>2904</v>
      </c>
      <c r="F83" s="488">
        <v>45809</v>
      </c>
      <c r="G83" s="56">
        <v>30000</v>
      </c>
      <c r="H83" s="56" t="s">
        <v>2925</v>
      </c>
      <c r="I83" s="484" t="str">
        <f t="shared" ca="1" si="0"/>
        <v xml:space="preserve">1 NĂM 2 THÁNG 18 NGÀY </v>
      </c>
      <c r="J83" s="527" t="s">
        <v>2926</v>
      </c>
      <c r="K83" s="80" t="s">
        <v>2926</v>
      </c>
      <c r="L83" s="489"/>
      <c r="M83" s="489"/>
      <c r="N83" s="489"/>
      <c r="O83" s="489"/>
      <c r="P83" s="489"/>
      <c r="Q83" s="489"/>
      <c r="R83" s="489"/>
      <c r="S83" s="489"/>
      <c r="T83" s="489"/>
      <c r="U83" s="489"/>
      <c r="V83" s="489"/>
      <c r="W83" s="489">
        <v>44923</v>
      </c>
      <c r="X83" s="489"/>
      <c r="Y83" s="108" t="s">
        <v>232</v>
      </c>
      <c r="Z83" s="499" t="s">
        <v>2927</v>
      </c>
      <c r="AA83" s="499" t="s">
        <v>2928</v>
      </c>
      <c r="AB83" s="499" t="s">
        <v>2928</v>
      </c>
      <c r="AC83" s="565" t="s">
        <v>2929</v>
      </c>
      <c r="AD83" s="56" t="s">
        <v>50</v>
      </c>
      <c r="AE83" s="56" t="s">
        <v>123</v>
      </c>
      <c r="AF83" s="56" t="s">
        <v>459</v>
      </c>
      <c r="AG83" s="491" t="e">
        <f ca="1">DATEDIF(#REF!,TODAY(),"y")</f>
        <v>#REF!</v>
      </c>
    </row>
    <row r="84" spans="1:90" s="470" customFormat="1">
      <c r="A84" s="459">
        <f>IF(C84=0,"",SUBTOTAL(3,C$5:C84))</f>
        <v>80</v>
      </c>
      <c r="B84" s="459">
        <v>1</v>
      </c>
      <c r="C84" s="459" t="s">
        <v>471</v>
      </c>
      <c r="D84" s="459" t="str">
        <f>VLOOKUP(C84,Sheet4!$A$1:$B$300,2,0)</f>
        <v>5496032573</v>
      </c>
      <c r="E84" s="463" t="s">
        <v>472</v>
      </c>
      <c r="F84" s="497">
        <v>34391</v>
      </c>
      <c r="G84" s="464">
        <v>10000</v>
      </c>
      <c r="H84" s="464" t="s">
        <v>473</v>
      </c>
      <c r="I84" s="464" t="str">
        <f t="shared" ref="I84:I148" ca="1" si="1">DATEDIF(F84,TODAY(),"Y") &amp; " NĂM " &amp;DATEDIF(F84,TODAY(),"YM") &amp; " THÁNG " &amp; DATEDIF(F84,TODAY(), "MD") &amp; " NGÀY "</f>
        <v xml:space="preserve">32 NĂM 5 THÁNG 24 NGÀY </v>
      </c>
      <c r="J84" s="513">
        <v>361219884</v>
      </c>
      <c r="K84" s="467" t="str">
        <f>VLOOKUP(C84,Sheet5!$B$2:$G$253,6,0)</f>
        <v>092070003195</v>
      </c>
      <c r="L84" s="467"/>
      <c r="M84" s="467"/>
      <c r="N84" s="467"/>
      <c r="O84" s="467"/>
      <c r="P84" s="467"/>
      <c r="Q84" s="467"/>
      <c r="R84" s="467"/>
      <c r="S84" s="467"/>
      <c r="T84" s="467"/>
      <c r="U84" s="467"/>
      <c r="V84" s="467"/>
      <c r="W84" s="465">
        <v>38097</v>
      </c>
      <c r="X84" s="465"/>
      <c r="Y84" s="469" t="s">
        <v>232</v>
      </c>
      <c r="Z84" s="468" t="s">
        <v>474</v>
      </c>
      <c r="AA84" s="469" t="s">
        <v>475</v>
      </c>
      <c r="AB84" s="469" t="s">
        <v>475</v>
      </c>
      <c r="AC84" s="460"/>
      <c r="AD84" s="464" t="s">
        <v>156</v>
      </c>
      <c r="AE84" s="464"/>
      <c r="AF84" s="464" t="s">
        <v>476</v>
      </c>
      <c r="AG84" s="470" t="e">
        <f ca="1">DATEDIF(#REF!,TODAY(),"y")</f>
        <v>#REF!</v>
      </c>
    </row>
    <row r="85" spans="1:90" s="470" customFormat="1" ht="17.25" customHeight="1">
      <c r="A85" s="459">
        <f>IF(C85=0,"",SUBTOTAL(3,C$5:C85))</f>
        <v>81</v>
      </c>
      <c r="B85" s="895">
        <v>2</v>
      </c>
      <c r="C85" s="667" t="s">
        <v>496</v>
      </c>
      <c r="D85" s="459" t="str">
        <f>VLOOKUP(C85,Sheet4!$A$1:$B$300,2,0)</f>
        <v>5400002916</v>
      </c>
      <c r="E85" s="668" t="s">
        <v>497</v>
      </c>
      <c r="F85" s="497">
        <v>36434</v>
      </c>
      <c r="G85" s="464">
        <v>10000</v>
      </c>
      <c r="H85" s="464" t="s">
        <v>499</v>
      </c>
      <c r="I85" s="464" t="str">
        <f t="shared" ca="1" si="1"/>
        <v xml:space="preserve">26 NĂM 10 THÁNG 18 NGÀY </v>
      </c>
      <c r="J85" s="513" t="s">
        <v>500</v>
      </c>
      <c r="K85" s="467" t="str">
        <f>VLOOKUP(C85,Sheet5!$B$2:$G$253,6,0)</f>
        <v>036080003347</v>
      </c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65">
        <v>42663</v>
      </c>
      <c r="X85" s="465"/>
      <c r="Y85" s="469" t="s">
        <v>232</v>
      </c>
      <c r="Z85" s="468" t="s">
        <v>501</v>
      </c>
      <c r="AA85" s="469" t="s">
        <v>502</v>
      </c>
      <c r="AB85" s="469" t="s">
        <v>502</v>
      </c>
      <c r="AC85" s="460"/>
      <c r="AD85" s="669" t="s">
        <v>156</v>
      </c>
      <c r="AE85" s="669"/>
      <c r="AF85" s="464" t="s">
        <v>503</v>
      </c>
      <c r="AG85" s="470" t="e">
        <f ca="1">DATEDIF(#REF!,TODAY(),"y")</f>
        <v>#REF!</v>
      </c>
    </row>
    <row r="86" spans="1:90" s="37" customFormat="1">
      <c r="A86" s="27">
        <f>IF(C86=0,"",SUBTOTAL(3,C$5:C86))</f>
        <v>82</v>
      </c>
      <c r="B86" s="82">
        <v>1</v>
      </c>
      <c r="C86" s="82" t="s">
        <v>504</v>
      </c>
      <c r="D86" s="27" t="str">
        <f>VLOOKUP(C86,Sheet4!$A$1:$B$300,2,0)</f>
        <v>5496032575</v>
      </c>
      <c r="E86" s="83" t="s">
        <v>505</v>
      </c>
      <c r="F86" s="31">
        <v>34509</v>
      </c>
      <c r="G86" s="464">
        <v>10000</v>
      </c>
      <c r="H86" s="32" t="s">
        <v>507</v>
      </c>
      <c r="I86" s="32" t="str">
        <f t="shared" ca="1" si="1"/>
        <v xml:space="preserve">32 NĂM 1 THÁNG 26 NGÀY </v>
      </c>
      <c r="J86" s="79" t="s">
        <v>508</v>
      </c>
      <c r="K86" s="94" t="str">
        <f>VLOOKUP(C86,Sheet5!$B$2:$G$253,6,0)</f>
        <v>092075008999</v>
      </c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34">
        <v>44440</v>
      </c>
      <c r="X86" s="34"/>
      <c r="Y86" s="48" t="s">
        <v>232</v>
      </c>
      <c r="Z86" s="35" t="s">
        <v>168</v>
      </c>
      <c r="AA86" s="48" t="s">
        <v>509</v>
      </c>
      <c r="AB86" s="48" t="s">
        <v>509</v>
      </c>
      <c r="AC86" s="73"/>
      <c r="AD86" s="85" t="s">
        <v>156</v>
      </c>
      <c r="AE86" s="85"/>
      <c r="AF86" s="32" t="s">
        <v>510</v>
      </c>
      <c r="AG86" s="37" t="e">
        <f ca="1">DATEDIF(#REF!,TODAY(),"y")</f>
        <v>#REF!</v>
      </c>
    </row>
    <row r="87" spans="1:90" s="37" customFormat="1">
      <c r="A87" s="27">
        <f>IF(C87=0,"",SUBTOTAL(3,C$5:C87))</f>
        <v>83</v>
      </c>
      <c r="B87" s="82">
        <v>2</v>
      </c>
      <c r="C87" s="82" t="s">
        <v>511</v>
      </c>
      <c r="D87" s="27" t="str">
        <f>VLOOKUP(C87,Sheet4!$A$1:$B$300,2,0)</f>
        <v>5499003350</v>
      </c>
      <c r="E87" s="83" t="s">
        <v>512</v>
      </c>
      <c r="F87" s="31">
        <v>35432</v>
      </c>
      <c r="G87" s="464">
        <v>10000</v>
      </c>
      <c r="H87" s="32" t="s">
        <v>514</v>
      </c>
      <c r="I87" s="32" t="str">
        <f t="shared" ca="1" si="1"/>
        <v xml:space="preserve">29 NĂM 7 THÁNG 17 NGÀY </v>
      </c>
      <c r="J87" s="94" t="s">
        <v>515</v>
      </c>
      <c r="K87" s="94" t="str">
        <f>VLOOKUP(C87,Sheet5!$B$2:$G$253,6,0)</f>
        <v>035078008434</v>
      </c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34">
        <v>44905</v>
      </c>
      <c r="X87" s="34"/>
      <c r="Y87" s="48" t="s">
        <v>232</v>
      </c>
      <c r="Z87" s="35" t="s">
        <v>516</v>
      </c>
      <c r="AA87" s="48" t="s">
        <v>517</v>
      </c>
      <c r="AB87" s="48"/>
      <c r="AC87" s="73"/>
      <c r="AD87" s="85" t="s">
        <v>156</v>
      </c>
      <c r="AE87" s="85"/>
      <c r="AF87" s="32" t="s">
        <v>518</v>
      </c>
      <c r="AG87" s="37" t="e">
        <f ca="1">DATEDIF(#REF!,TODAY(),"y")</f>
        <v>#REF!</v>
      </c>
    </row>
    <row r="88" spans="1:90" s="37" customFormat="1" ht="19.5" customHeight="1">
      <c r="A88" s="27">
        <f>IF(C88=0,"",SUBTOTAL(3,C$5:C88))</f>
        <v>84</v>
      </c>
      <c r="B88" s="82">
        <v>3</v>
      </c>
      <c r="C88" s="82" t="s">
        <v>519</v>
      </c>
      <c r="D88" s="27" t="str">
        <f>VLOOKUP(C88,Sheet4!$A$1:$B$300,2,0)</f>
        <v>5496032594</v>
      </c>
      <c r="E88" s="83" t="s">
        <v>520</v>
      </c>
      <c r="F88" s="31">
        <v>34274</v>
      </c>
      <c r="G88" s="464">
        <v>10000</v>
      </c>
      <c r="H88" s="32" t="s">
        <v>521</v>
      </c>
      <c r="I88" s="32" t="str">
        <f t="shared" ca="1" si="1"/>
        <v xml:space="preserve">32 NĂM 9 THÁNG 18 NGÀY </v>
      </c>
      <c r="J88" s="84" t="s">
        <v>522</v>
      </c>
      <c r="K88" s="94" t="str">
        <f>VLOOKUP(C88,Sheet5!$B$2:$G$253,6,0)</f>
        <v>040071000082</v>
      </c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34">
        <v>42384</v>
      </c>
      <c r="X88" s="34"/>
      <c r="Y88" s="48" t="s">
        <v>232</v>
      </c>
      <c r="Z88" s="35" t="s">
        <v>523</v>
      </c>
      <c r="AA88" s="48" t="s">
        <v>524</v>
      </c>
      <c r="AB88" s="48"/>
      <c r="AC88" s="73"/>
      <c r="AD88" s="85" t="s">
        <v>156</v>
      </c>
      <c r="AE88" s="85"/>
      <c r="AF88" s="32" t="s">
        <v>518</v>
      </c>
      <c r="AG88" s="37" t="e">
        <f ca="1">DATEDIF(#REF!,TODAY(),"y")</f>
        <v>#REF!</v>
      </c>
    </row>
    <row r="89" spans="1:90" s="37" customFormat="1">
      <c r="A89" s="27">
        <f>IF(C89=0,"",SUBTOTAL(3,C$5:C89))</f>
        <v>85</v>
      </c>
      <c r="B89" s="82">
        <v>4</v>
      </c>
      <c r="C89" s="82" t="s">
        <v>525</v>
      </c>
      <c r="D89" s="27" t="str">
        <f>VLOOKUP(C89,Sheet4!$A$1:$B$300,2,0)</f>
        <v>5496032624</v>
      </c>
      <c r="E89" s="83" t="s">
        <v>526</v>
      </c>
      <c r="F89" s="31">
        <v>34589</v>
      </c>
      <c r="G89" s="464">
        <v>10000</v>
      </c>
      <c r="H89" s="32" t="s">
        <v>528</v>
      </c>
      <c r="I89" s="32" t="str">
        <f t="shared" ca="1" si="1"/>
        <v xml:space="preserve">31 NĂM 11 THÁNG 7 NGÀY </v>
      </c>
      <c r="J89" s="94" t="s">
        <v>529</v>
      </c>
      <c r="K89" s="94" t="str">
        <f>VLOOKUP(C89,Sheet5!$B$2:$G$253,6,0)</f>
        <v>036076021714</v>
      </c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34"/>
      <c r="X89" s="34"/>
      <c r="Y89" s="48" t="s">
        <v>232</v>
      </c>
      <c r="Z89" s="35" t="s">
        <v>530</v>
      </c>
      <c r="AA89" s="48" t="s">
        <v>531</v>
      </c>
      <c r="AB89" s="48"/>
      <c r="AC89" s="73"/>
      <c r="AD89" s="85" t="s">
        <v>156</v>
      </c>
      <c r="AE89" s="85" t="s">
        <v>1721</v>
      </c>
      <c r="AF89" s="32" t="s">
        <v>510</v>
      </c>
      <c r="AG89" s="37" t="e">
        <f ca="1">DATEDIF(#REF!,TODAY(),"y")</f>
        <v>#REF!</v>
      </c>
    </row>
    <row r="90" spans="1:90" s="37" customFormat="1">
      <c r="A90" s="27">
        <f>IF(C90=0,"",SUBTOTAL(3,C$5:C90))</f>
        <v>86</v>
      </c>
      <c r="B90" s="82">
        <v>5</v>
      </c>
      <c r="C90" s="82" t="s">
        <v>532</v>
      </c>
      <c r="D90" s="27" t="str">
        <f>VLOOKUP(C90,Sheet4!$A$1:$B$300,2,0)</f>
        <v>5400002875</v>
      </c>
      <c r="E90" s="83" t="s">
        <v>533</v>
      </c>
      <c r="F90" s="31">
        <v>36161</v>
      </c>
      <c r="G90" s="464">
        <v>10000</v>
      </c>
      <c r="H90" s="32" t="s">
        <v>534</v>
      </c>
      <c r="I90" s="32" t="str">
        <f t="shared" ca="1" si="1"/>
        <v xml:space="preserve">27 NĂM 7 THÁNG 18 NGÀY </v>
      </c>
      <c r="J90" s="94" t="s">
        <v>535</v>
      </c>
      <c r="K90" s="94" t="str">
        <f>VLOOKUP(C90,Sheet5!$B$2:$G$253,6,0)</f>
        <v>091073000022</v>
      </c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34"/>
      <c r="X90" s="34"/>
      <c r="Y90" s="48" t="s">
        <v>232</v>
      </c>
      <c r="Z90" s="35" t="s">
        <v>536</v>
      </c>
      <c r="AA90" s="48" t="s">
        <v>531</v>
      </c>
      <c r="AB90" s="48"/>
      <c r="AC90" s="73"/>
      <c r="AD90" s="85" t="s">
        <v>156</v>
      </c>
      <c r="AE90" s="85"/>
      <c r="AF90" s="32" t="s">
        <v>518</v>
      </c>
      <c r="AG90" s="37" t="e">
        <f ca="1">DATEDIF(#REF!,TODAY(),"y")</f>
        <v>#REF!</v>
      </c>
    </row>
    <row r="91" spans="1:90" s="37" customFormat="1">
      <c r="A91" s="27">
        <f>IF(C91=0,"",SUBTOTAL(3,C$5:C91))</f>
        <v>87</v>
      </c>
      <c r="B91" s="82">
        <v>6</v>
      </c>
      <c r="C91" s="82" t="s">
        <v>537</v>
      </c>
      <c r="D91" s="27" t="str">
        <f>VLOOKUP(C91,Sheet4!$A$1:$B$300,2,0)</f>
        <v>5400002904</v>
      </c>
      <c r="E91" s="83" t="s">
        <v>538</v>
      </c>
      <c r="F91" s="31">
        <v>36404</v>
      </c>
      <c r="G91" s="464">
        <v>10000</v>
      </c>
      <c r="H91" s="32" t="s">
        <v>539</v>
      </c>
      <c r="I91" s="32" t="str">
        <f t="shared" ca="1" si="1"/>
        <v xml:space="preserve">26 NĂM 11 THÁNG 18 NGÀY </v>
      </c>
      <c r="J91" s="94" t="s">
        <v>540</v>
      </c>
      <c r="K91" s="94" t="str">
        <f>VLOOKUP(C91,Sheet5!$B$2:$G$253,6,0)</f>
        <v>040074000865</v>
      </c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34"/>
      <c r="X91" s="34"/>
      <c r="Y91" s="48" t="s">
        <v>232</v>
      </c>
      <c r="Z91" s="35" t="s">
        <v>542</v>
      </c>
      <c r="AA91" s="48" t="s">
        <v>543</v>
      </c>
      <c r="AB91" s="48"/>
      <c r="AC91" s="73"/>
      <c r="AD91" s="85" t="s">
        <v>93</v>
      </c>
      <c r="AE91" s="85" t="s">
        <v>544</v>
      </c>
      <c r="AF91" s="32" t="s">
        <v>518</v>
      </c>
      <c r="AG91" s="37" t="e">
        <f ca="1">DATEDIF(#REF!,TODAY(),"y")</f>
        <v>#REF!</v>
      </c>
    </row>
    <row r="92" spans="1:90" s="37" customFormat="1">
      <c r="A92" s="27">
        <f>IF(C92=0,"",SUBTOTAL(3,C$5:C92))</f>
        <v>88</v>
      </c>
      <c r="B92" s="82">
        <v>7</v>
      </c>
      <c r="C92" s="82" t="s">
        <v>545</v>
      </c>
      <c r="D92" s="27" t="str">
        <f>VLOOKUP(C92,Sheet4!$A$1:$B$300,2,0)</f>
        <v>6504006865</v>
      </c>
      <c r="E92" s="83" t="s">
        <v>546</v>
      </c>
      <c r="F92" s="31">
        <v>37987</v>
      </c>
      <c r="G92" s="464">
        <v>10000</v>
      </c>
      <c r="H92" s="32" t="s">
        <v>547</v>
      </c>
      <c r="I92" s="32" t="str">
        <f t="shared" ca="1" si="1"/>
        <v xml:space="preserve">22 NĂM 7 THÁNG 18 NGÀY </v>
      </c>
      <c r="J92" s="94" t="s">
        <v>548</v>
      </c>
      <c r="K92" s="94" t="str">
        <f>VLOOKUP(C92,Sheet5!$B$2:$G$253,6,0)</f>
        <v>092082005430</v>
      </c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34"/>
      <c r="X92" s="34"/>
      <c r="Y92" s="48" t="s">
        <v>232</v>
      </c>
      <c r="Z92" s="35" t="s">
        <v>168</v>
      </c>
      <c r="AA92" s="48" t="s">
        <v>531</v>
      </c>
      <c r="AB92" s="48"/>
      <c r="AC92" s="73"/>
      <c r="AD92" s="85" t="s">
        <v>50</v>
      </c>
      <c r="AE92" s="85" t="s">
        <v>549</v>
      </c>
      <c r="AF92" s="32" t="s">
        <v>518</v>
      </c>
      <c r="AG92" s="37" t="e">
        <f ca="1">DATEDIF(#REF!,TODAY(),"y")</f>
        <v>#REF!</v>
      </c>
    </row>
    <row r="93" spans="1:90" s="37" customFormat="1">
      <c r="A93" s="27">
        <f>IF(C93=0,"",SUBTOTAL(3,C$5:C93))</f>
        <v>89</v>
      </c>
      <c r="B93" s="82">
        <v>8</v>
      </c>
      <c r="C93" s="82" t="s">
        <v>550</v>
      </c>
      <c r="D93" s="27" t="str">
        <f>VLOOKUP(C93,Sheet4!$A$1:$B$300,2,0)</f>
        <v>9208016258</v>
      </c>
      <c r="E93" s="83" t="s">
        <v>551</v>
      </c>
      <c r="F93" s="31">
        <v>39188</v>
      </c>
      <c r="G93" s="464">
        <v>10000</v>
      </c>
      <c r="H93" s="32" t="s">
        <v>552</v>
      </c>
      <c r="I93" s="32" t="str">
        <f t="shared" ca="1" si="1"/>
        <v xml:space="preserve">19 NĂM 4 THÁNG 3 NGÀY </v>
      </c>
      <c r="J93" s="94" t="s">
        <v>553</v>
      </c>
      <c r="K93" s="94" t="str">
        <f>VLOOKUP(C93,Sheet5!$B$2:$G$253,6,0)</f>
        <v>042080000443</v>
      </c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34"/>
      <c r="X93" s="34"/>
      <c r="Y93" s="48" t="s">
        <v>232</v>
      </c>
      <c r="Z93" s="35" t="s">
        <v>554</v>
      </c>
      <c r="AA93" s="48" t="s">
        <v>531</v>
      </c>
      <c r="AB93" s="48"/>
      <c r="AC93" s="73"/>
      <c r="AD93" s="85" t="s">
        <v>50</v>
      </c>
      <c r="AE93" s="85" t="s">
        <v>555</v>
      </c>
      <c r="AF93" s="32" t="s">
        <v>518</v>
      </c>
      <c r="AG93" s="37" t="e">
        <f ca="1">DATEDIF(#REF!,TODAY(),"y")</f>
        <v>#REF!</v>
      </c>
    </row>
    <row r="94" spans="1:90" s="37" customFormat="1">
      <c r="A94" s="27">
        <f>IF(C94=0,"",SUBTOTAL(3,C$5:C94))</f>
        <v>90</v>
      </c>
      <c r="B94" s="82">
        <v>9</v>
      </c>
      <c r="C94" s="82" t="s">
        <v>562</v>
      </c>
      <c r="D94" s="27" t="str">
        <f>VLOOKUP(C94,Sheet4!$A$1:$B$300,2,0)</f>
        <v>9212008062</v>
      </c>
      <c r="E94" s="83" t="s">
        <v>563</v>
      </c>
      <c r="F94" s="31">
        <v>41092</v>
      </c>
      <c r="G94" s="464">
        <v>10000</v>
      </c>
      <c r="H94" s="32" t="s">
        <v>564</v>
      </c>
      <c r="I94" s="32" t="str">
        <f t="shared" ca="1" si="1"/>
        <v xml:space="preserve">14 NĂM 1 THÁNG 17 NGÀY </v>
      </c>
      <c r="J94" s="94" t="s">
        <v>565</v>
      </c>
      <c r="K94" s="94" t="str">
        <f>VLOOKUP(C94,Sheet5!$B$2:$G$253,6,0)</f>
        <v>037079000810</v>
      </c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34"/>
      <c r="X94" s="34"/>
      <c r="Y94" s="48" t="s">
        <v>232</v>
      </c>
      <c r="Z94" s="35" t="s">
        <v>566</v>
      </c>
      <c r="AA94" s="48" t="s">
        <v>567</v>
      </c>
      <c r="AB94" s="48"/>
      <c r="AC94" s="73"/>
      <c r="AD94" s="85" t="s">
        <v>156</v>
      </c>
      <c r="AE94" s="85"/>
      <c r="AF94" s="32" t="s">
        <v>518</v>
      </c>
      <c r="AG94" s="37" t="e">
        <f ca="1">DATEDIF(#REF!,TODAY(),"y")</f>
        <v>#REF!</v>
      </c>
    </row>
    <row r="95" spans="1:90" s="37" customFormat="1">
      <c r="A95" s="27">
        <f>IF(C95=0,"",SUBTOTAL(3,C$5:C95))</f>
        <v>91</v>
      </c>
      <c r="B95" s="82">
        <v>10</v>
      </c>
      <c r="C95" s="82" t="s">
        <v>568</v>
      </c>
      <c r="D95" s="27" t="str">
        <f>VLOOKUP(C95,Sheet4!$A$1:$B$300,2,0)</f>
        <v>9213003751</v>
      </c>
      <c r="E95" s="83" t="s">
        <v>569</v>
      </c>
      <c r="F95" s="31">
        <v>41339</v>
      </c>
      <c r="G95" s="464">
        <v>10000</v>
      </c>
      <c r="H95" s="32" t="s">
        <v>570</v>
      </c>
      <c r="I95" s="32" t="str">
        <f t="shared" ca="1" si="1"/>
        <v xml:space="preserve">13 NĂM 5 THÁNG 13 NGÀY </v>
      </c>
      <c r="J95" s="94" t="s">
        <v>571</v>
      </c>
      <c r="K95" s="94" t="str">
        <f>VLOOKUP(C95,Sheet5!$B$2:$G$253,6,0)</f>
        <v>092088014526</v>
      </c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34"/>
      <c r="X95" s="34"/>
      <c r="Y95" s="48" t="s">
        <v>232</v>
      </c>
      <c r="Z95" s="35" t="s">
        <v>486</v>
      </c>
      <c r="AA95" s="48" t="s">
        <v>572</v>
      </c>
      <c r="AB95" s="48"/>
      <c r="AC95" s="73"/>
      <c r="AD95" s="85" t="s">
        <v>182</v>
      </c>
      <c r="AE95" s="85" t="s">
        <v>573</v>
      </c>
      <c r="AF95" s="32" t="s">
        <v>518</v>
      </c>
      <c r="AG95" s="37" t="e">
        <f ca="1">DATEDIF(#REF!,TODAY(),"y")</f>
        <v>#REF!</v>
      </c>
    </row>
    <row r="96" spans="1:90" s="37" customFormat="1">
      <c r="A96" s="27">
        <f>IF(C96=0,"",SUBTOTAL(3,C$5:C96))</f>
        <v>92</v>
      </c>
      <c r="B96" s="82">
        <v>11</v>
      </c>
      <c r="C96" s="82" t="s">
        <v>578</v>
      </c>
      <c r="D96" s="27" t="str">
        <f>VLOOKUP(C96,Sheet4!$A$1:$B$300,2,0)</f>
        <v>6506006806</v>
      </c>
      <c r="E96" s="83" t="s">
        <v>579</v>
      </c>
      <c r="F96" s="31">
        <v>38768</v>
      </c>
      <c r="G96" s="464">
        <v>10000</v>
      </c>
      <c r="H96" s="32" t="s">
        <v>580</v>
      </c>
      <c r="I96" s="32" t="str">
        <f t="shared" ca="1" si="1"/>
        <v xml:space="preserve">20 NĂM 5 THÁNG 30 NGÀY </v>
      </c>
      <c r="J96" s="94" t="s">
        <v>581</v>
      </c>
      <c r="K96" s="94" t="str">
        <f>VLOOKUP(C96,Sheet5!$B$2:$G$253,6,0)</f>
        <v>036066001127</v>
      </c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34"/>
      <c r="X96" s="34"/>
      <c r="Y96" s="48" t="s">
        <v>232</v>
      </c>
      <c r="Z96" s="35" t="s">
        <v>582</v>
      </c>
      <c r="AA96" s="48" t="s">
        <v>583</v>
      </c>
      <c r="AB96" s="48"/>
      <c r="AC96" s="73"/>
      <c r="AD96" s="85" t="s">
        <v>93</v>
      </c>
      <c r="AE96" s="85" t="s">
        <v>584</v>
      </c>
      <c r="AF96" s="32" t="s">
        <v>585</v>
      </c>
      <c r="AG96" s="501" t="e">
        <f ca="1">DATEDIF(#REF!,TODAY(),"y")</f>
        <v>#REF!</v>
      </c>
      <c r="AI96" s="37" t="s">
        <v>2447</v>
      </c>
      <c r="AJ96" s="37">
        <v>1</v>
      </c>
      <c r="AK96" s="37">
        <v>2</v>
      </c>
      <c r="AL96" s="37">
        <v>3</v>
      </c>
      <c r="AM96" s="37">
        <v>4</v>
      </c>
      <c r="AN96" s="37">
        <v>5</v>
      </c>
      <c r="AO96" s="37">
        <v>6</v>
      </c>
      <c r="AP96" s="37">
        <v>7</v>
      </c>
      <c r="AQ96" s="37">
        <v>8</v>
      </c>
      <c r="AR96" s="37">
        <v>9</v>
      </c>
      <c r="AS96" s="37">
        <v>10</v>
      </c>
      <c r="AT96" s="37">
        <v>11</v>
      </c>
      <c r="AU96" s="37">
        <v>12</v>
      </c>
      <c r="AV96" s="37">
        <v>13</v>
      </c>
      <c r="AW96" s="37">
        <v>14</v>
      </c>
      <c r="AX96" s="37">
        <v>15</v>
      </c>
      <c r="AY96" s="37">
        <v>16</v>
      </c>
      <c r="AZ96" s="37">
        <v>17</v>
      </c>
      <c r="BA96" s="37">
        <v>18</v>
      </c>
      <c r="BB96" s="37">
        <v>19</v>
      </c>
      <c r="BC96" s="37">
        <v>20</v>
      </c>
      <c r="BD96" s="37">
        <v>21</v>
      </c>
      <c r="BE96" s="37">
        <v>22</v>
      </c>
      <c r="BF96" s="37">
        <v>23</v>
      </c>
      <c r="BG96" s="37">
        <v>24</v>
      </c>
      <c r="BH96" s="37">
        <v>25</v>
      </c>
      <c r="BI96" s="37">
        <v>26</v>
      </c>
      <c r="BJ96" s="37">
        <v>27</v>
      </c>
      <c r="BK96" s="37">
        <v>28</v>
      </c>
      <c r="BL96" s="37">
        <v>29</v>
      </c>
      <c r="BM96" s="37">
        <v>30</v>
      </c>
      <c r="BN96" s="37">
        <v>31</v>
      </c>
      <c r="BO96" s="37">
        <v>32</v>
      </c>
      <c r="BP96" s="37">
        <v>33</v>
      </c>
      <c r="BQ96" s="37">
        <v>34</v>
      </c>
      <c r="BR96" s="37">
        <v>35</v>
      </c>
      <c r="BS96" s="37">
        <v>36</v>
      </c>
      <c r="BT96" s="37">
        <v>37</v>
      </c>
      <c r="BU96" s="37">
        <v>38</v>
      </c>
      <c r="BV96" s="37">
        <v>39</v>
      </c>
      <c r="BW96" s="37">
        <v>40</v>
      </c>
      <c r="BX96" s="37">
        <v>41</v>
      </c>
      <c r="BY96" s="37">
        <v>42</v>
      </c>
      <c r="BZ96" s="37">
        <v>43</v>
      </c>
      <c r="CA96" s="37">
        <v>44</v>
      </c>
      <c r="CB96" s="37">
        <v>45</v>
      </c>
      <c r="CC96" s="37">
        <v>46</v>
      </c>
      <c r="CD96" s="37">
        <v>47</v>
      </c>
      <c r="CE96" s="37">
        <v>48</v>
      </c>
      <c r="CF96" s="37">
        <v>49</v>
      </c>
      <c r="CG96" s="37">
        <v>50</v>
      </c>
      <c r="CH96" s="37">
        <v>51</v>
      </c>
      <c r="CI96" s="37">
        <v>52</v>
      </c>
      <c r="CJ96" s="37">
        <v>53</v>
      </c>
      <c r="CK96" s="37">
        <v>54</v>
      </c>
      <c r="CL96" s="37" t="s">
        <v>2448</v>
      </c>
    </row>
    <row r="97" spans="1:33" s="37" customFormat="1">
      <c r="A97" s="27">
        <f>IF(C97=0,"",SUBTOTAL(3,C$5:C97))</f>
        <v>93</v>
      </c>
      <c r="B97" s="82">
        <v>12</v>
      </c>
      <c r="C97" s="73" t="s">
        <v>586</v>
      </c>
      <c r="D97" s="27" t="str">
        <f>VLOOKUP(C97,Sheet4!$A$1:$B$300,2,0)</f>
        <v>9215006914</v>
      </c>
      <c r="E97" s="133" t="s">
        <v>587</v>
      </c>
      <c r="F97" s="31">
        <v>42125</v>
      </c>
      <c r="G97" s="464">
        <v>10000</v>
      </c>
      <c r="H97" s="32" t="s">
        <v>588</v>
      </c>
      <c r="I97" s="32" t="str">
        <f t="shared" ca="1" si="1"/>
        <v xml:space="preserve">11 NĂM 3 THÁNG 18 NGÀY </v>
      </c>
      <c r="J97" s="94" t="s">
        <v>589</v>
      </c>
      <c r="K97" s="94" t="str">
        <f>VLOOKUP(C97,Sheet5!$B$2:$G$253,6,0)</f>
        <v>092088006085</v>
      </c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34"/>
      <c r="X97" s="34"/>
      <c r="Y97" s="48" t="s">
        <v>232</v>
      </c>
      <c r="Z97" s="35" t="s">
        <v>168</v>
      </c>
      <c r="AA97" s="48" t="s">
        <v>590</v>
      </c>
      <c r="AB97" s="48"/>
      <c r="AC97" s="73"/>
      <c r="AD97" s="85" t="s">
        <v>182</v>
      </c>
      <c r="AE97" s="85" t="s">
        <v>591</v>
      </c>
      <c r="AF97" s="32" t="s">
        <v>585</v>
      </c>
      <c r="AG97" s="37" t="e">
        <f ca="1">DATEDIF(#REF!,TODAY(),"y")</f>
        <v>#REF!</v>
      </c>
    </row>
    <row r="98" spans="1:33" s="37" customFormat="1">
      <c r="A98" s="27">
        <f>IF(C98=0,"",SUBTOTAL(3,C$5:C98))</f>
        <v>94</v>
      </c>
      <c r="B98" s="82">
        <v>13</v>
      </c>
      <c r="C98" s="408" t="s">
        <v>592</v>
      </c>
      <c r="D98" s="27" t="str">
        <f>VLOOKUP(C98,Sheet4!$A$1:$B$300,2,0)</f>
        <v>9210016730</v>
      </c>
      <c r="E98" s="409" t="s">
        <v>593</v>
      </c>
      <c r="F98" s="31">
        <v>40427</v>
      </c>
      <c r="G98" s="464">
        <v>10000</v>
      </c>
      <c r="H98" s="32" t="s">
        <v>595</v>
      </c>
      <c r="I98" s="32" t="str">
        <f t="shared" ca="1" si="1"/>
        <v xml:space="preserve">15 NĂM 11 THÁNG 13 NGÀY </v>
      </c>
      <c r="J98" s="94" t="s">
        <v>596</v>
      </c>
      <c r="K98" s="94" t="str">
        <f>VLOOKUP(C98,Sheet5!$B$2:$G$253,6,0)</f>
        <v>092079008699</v>
      </c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34"/>
      <c r="X98" s="34"/>
      <c r="Y98" s="48" t="s">
        <v>232</v>
      </c>
      <c r="Z98" s="35" t="s">
        <v>597</v>
      </c>
      <c r="AA98" s="48" t="s">
        <v>598</v>
      </c>
      <c r="AB98" s="48"/>
      <c r="AC98" s="73"/>
      <c r="AD98" s="48" t="s">
        <v>156</v>
      </c>
      <c r="AE98" s="48"/>
      <c r="AF98" s="32" t="s">
        <v>518</v>
      </c>
      <c r="AG98" s="37" t="e">
        <f ca="1">DATEDIF(#REF!,TODAY(),"y")</f>
        <v>#REF!</v>
      </c>
    </row>
    <row r="99" spans="1:33" s="37" customFormat="1">
      <c r="A99" s="27">
        <f>IF(C99=0,"",SUBTOTAL(3,C$5:C99))</f>
        <v>95</v>
      </c>
      <c r="B99" s="82">
        <v>14</v>
      </c>
      <c r="C99" s="73" t="s">
        <v>599</v>
      </c>
      <c r="D99" s="27" t="str">
        <f>VLOOKUP(C99,Sheet4!$A$1:$B$300,2,0)</f>
        <v>9210016716</v>
      </c>
      <c r="E99" s="133" t="s">
        <v>600</v>
      </c>
      <c r="F99" s="34">
        <v>43817</v>
      </c>
      <c r="G99" s="464">
        <v>10000</v>
      </c>
      <c r="H99" s="133" t="s">
        <v>601</v>
      </c>
      <c r="I99" s="32" t="str">
        <f t="shared" ca="1" si="1"/>
        <v xml:space="preserve">6 NĂM 8 THÁNG 1 NGÀY </v>
      </c>
      <c r="J99" s="94" t="s">
        <v>602</v>
      </c>
      <c r="K99" s="94" t="str">
        <f>VLOOKUP(C99,Sheet5!$B$2:$G$253,6,0)</f>
        <v>092080005871</v>
      </c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34"/>
      <c r="X99" s="34"/>
      <c r="Y99" s="48" t="s">
        <v>232</v>
      </c>
      <c r="Z99" s="35" t="s">
        <v>92</v>
      </c>
      <c r="AA99" s="48" t="s">
        <v>603</v>
      </c>
      <c r="AB99" s="48"/>
      <c r="AC99" s="73"/>
      <c r="AD99" s="48" t="s">
        <v>156</v>
      </c>
      <c r="AE99" s="48"/>
      <c r="AF99" s="32" t="s">
        <v>518</v>
      </c>
      <c r="AG99" s="37" t="e">
        <f ca="1">DATEDIF(#REF!,TODAY(),"y")</f>
        <v>#REF!</v>
      </c>
    </row>
    <row r="100" spans="1:33" s="37" customFormat="1">
      <c r="A100" s="27">
        <f>IF(C100=0,"",SUBTOTAL(3,C$5:C100))</f>
        <v>96</v>
      </c>
      <c r="B100" s="82">
        <v>15</v>
      </c>
      <c r="C100" s="73" t="s">
        <v>604</v>
      </c>
      <c r="D100" s="27" t="str">
        <f>VLOOKUP(C100,Sheet4!$A$1:$B$300,2,0)</f>
        <v>9212001006</v>
      </c>
      <c r="E100" s="133" t="s">
        <v>605</v>
      </c>
      <c r="F100" s="34">
        <v>43817</v>
      </c>
      <c r="G100" s="464">
        <v>10000</v>
      </c>
      <c r="H100" s="133" t="s">
        <v>606</v>
      </c>
      <c r="I100" s="32" t="str">
        <f t="shared" ca="1" si="1"/>
        <v xml:space="preserve">6 NĂM 8 THÁNG 1 NGÀY </v>
      </c>
      <c r="J100" s="94" t="s">
        <v>607</v>
      </c>
      <c r="K100" s="94" t="str">
        <f>VLOOKUP(C100,Sheet5!$B$2:$G$253,6,0)</f>
        <v>092089006543</v>
      </c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34"/>
      <c r="X100" s="34"/>
      <c r="Y100" s="48" t="s">
        <v>232</v>
      </c>
      <c r="Z100" s="35" t="s">
        <v>92</v>
      </c>
      <c r="AA100" s="48" t="s">
        <v>608</v>
      </c>
      <c r="AB100" s="48"/>
      <c r="AC100" s="73"/>
      <c r="AD100" s="48" t="s">
        <v>156</v>
      </c>
      <c r="AE100" s="48"/>
      <c r="AF100" s="32" t="s">
        <v>518</v>
      </c>
      <c r="AG100" s="37" t="e">
        <f ca="1">DATEDIF(#REF!,TODAY(),"y")</f>
        <v>#REF!</v>
      </c>
    </row>
    <row r="101" spans="1:33" s="37" customFormat="1">
      <c r="A101" s="27">
        <f>IF(C101=0,"",SUBTOTAL(3,C$5:C101))</f>
        <v>97</v>
      </c>
      <c r="B101" s="82">
        <v>16</v>
      </c>
      <c r="C101" s="73" t="s">
        <v>609</v>
      </c>
      <c r="D101" s="27" t="str">
        <f>VLOOKUP(C101,Sheet4!$A$1:$B$300,2,0)</f>
        <v>7515142557</v>
      </c>
      <c r="E101" s="133" t="s">
        <v>610</v>
      </c>
      <c r="F101" s="34">
        <v>44768</v>
      </c>
      <c r="G101" s="464">
        <v>10000</v>
      </c>
      <c r="H101" s="133" t="s">
        <v>611</v>
      </c>
      <c r="I101" s="32" t="str">
        <f t="shared" ca="1" si="1"/>
        <v xml:space="preserve">4 NĂM 0 THÁNG 24 NGÀY </v>
      </c>
      <c r="J101" s="79" t="s">
        <v>612</v>
      </c>
      <c r="K101" s="94" t="str">
        <f>VLOOKUP(C101,Sheet5!$B$2:$G$253,6,0)</f>
        <v>089096010155</v>
      </c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34">
        <v>42972</v>
      </c>
      <c r="X101" s="34"/>
      <c r="Y101" s="48" t="s">
        <v>232</v>
      </c>
      <c r="Z101" s="35" t="s">
        <v>613</v>
      </c>
      <c r="AA101" s="48" t="s">
        <v>614</v>
      </c>
      <c r="AB101" s="48"/>
      <c r="AC101" s="73" t="s">
        <v>615</v>
      </c>
      <c r="AD101" s="48" t="s">
        <v>156</v>
      </c>
      <c r="AE101" s="48"/>
      <c r="AF101" s="32" t="s">
        <v>518</v>
      </c>
      <c r="AG101" s="37" t="e">
        <f ca="1">DATEDIF(#REF!,TODAY(),"y")</f>
        <v>#REF!</v>
      </c>
    </row>
    <row r="102" spans="1:33" s="37" customFormat="1">
      <c r="A102" s="27">
        <f>IF(C102=0,"",SUBTOTAL(3,C$5:C102))</f>
        <v>98</v>
      </c>
      <c r="B102" s="82">
        <v>17</v>
      </c>
      <c r="C102" s="73" t="s">
        <v>1925</v>
      </c>
      <c r="D102" s="27" t="str">
        <f>VLOOKUP(C102,Sheet4!$A$1:$B$300,2,0)</f>
        <v>9321867019</v>
      </c>
      <c r="E102" s="133" t="s">
        <v>1865</v>
      </c>
      <c r="F102" s="34">
        <v>45170</v>
      </c>
      <c r="G102" s="464">
        <v>10000</v>
      </c>
      <c r="H102" s="32" t="s">
        <v>1980</v>
      </c>
      <c r="I102" s="32" t="str">
        <f t="shared" ca="1" si="1"/>
        <v xml:space="preserve">2 NĂM 11 THÁNG 18 NGÀY </v>
      </c>
      <c r="J102" s="79" t="s">
        <v>1866</v>
      </c>
      <c r="K102" s="94" t="s">
        <v>1866</v>
      </c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34">
        <v>44847</v>
      </c>
      <c r="X102" s="34"/>
      <c r="Y102" s="48" t="s">
        <v>232</v>
      </c>
      <c r="Z102" s="35" t="s">
        <v>1867</v>
      </c>
      <c r="AA102" s="48" t="s">
        <v>1868</v>
      </c>
      <c r="AB102" s="48"/>
      <c r="AC102" s="73"/>
      <c r="AD102" s="48" t="s">
        <v>93</v>
      </c>
      <c r="AE102" s="48"/>
      <c r="AF102" s="32" t="s">
        <v>518</v>
      </c>
      <c r="AG102" s="37" t="e">
        <f ca="1">DATEDIF(#REF!,TODAY(),"y")</f>
        <v>#REF!</v>
      </c>
    </row>
    <row r="103" spans="1:33" s="37" customFormat="1">
      <c r="A103" s="27">
        <f>IF(C103=0,"",SUBTOTAL(3,C$5:C103))</f>
        <v>99</v>
      </c>
      <c r="B103" s="82">
        <v>18</v>
      </c>
      <c r="C103" s="73" t="s">
        <v>1926</v>
      </c>
      <c r="D103" s="27" t="str">
        <f>VLOOKUP(C103,Sheet4!$A$1:$B$300,2,0)</f>
        <v>9222360426</v>
      </c>
      <c r="E103" s="133" t="s">
        <v>1869</v>
      </c>
      <c r="F103" s="34">
        <v>45170</v>
      </c>
      <c r="G103" s="464">
        <v>10000</v>
      </c>
      <c r="H103" s="32" t="s">
        <v>1981</v>
      </c>
      <c r="I103" s="32" t="str">
        <f t="shared" ca="1" si="1"/>
        <v xml:space="preserve">2 NĂM 11 THÁNG 18 NGÀY </v>
      </c>
      <c r="J103" s="84" t="s">
        <v>1870</v>
      </c>
      <c r="K103" s="94" t="s">
        <v>1870</v>
      </c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34">
        <v>44941</v>
      </c>
      <c r="X103" s="34"/>
      <c r="Y103" s="48" t="s">
        <v>232</v>
      </c>
      <c r="Z103" s="35" t="s">
        <v>745</v>
      </c>
      <c r="AA103" s="35" t="s">
        <v>1210</v>
      </c>
      <c r="AB103" s="48"/>
      <c r="AC103" s="73"/>
      <c r="AD103" s="48" t="s">
        <v>93</v>
      </c>
      <c r="AE103" s="48"/>
      <c r="AF103" s="32" t="s">
        <v>518</v>
      </c>
      <c r="AG103" s="37" t="e">
        <f ca="1">DATEDIF(#REF!,TODAY(),"y")</f>
        <v>#REF!</v>
      </c>
    </row>
    <row r="104" spans="1:33" s="37" customFormat="1">
      <c r="A104" s="27">
        <f>IF(C104=0,"",SUBTOTAL(3,C$5:C104))</f>
        <v>100</v>
      </c>
      <c r="B104" s="82">
        <v>19</v>
      </c>
      <c r="C104" s="73" t="s">
        <v>1927</v>
      </c>
      <c r="D104" s="27" t="str">
        <f>VLOOKUP(C104,Sheet4!$A$1:$B$300,2,0)</f>
        <v>9208005476</v>
      </c>
      <c r="E104" s="133" t="s">
        <v>1597</v>
      </c>
      <c r="F104" s="34">
        <v>45170</v>
      </c>
      <c r="G104" s="464">
        <v>10000</v>
      </c>
      <c r="H104" s="32" t="s">
        <v>1979</v>
      </c>
      <c r="I104" s="32" t="str">
        <f t="shared" ca="1" si="1"/>
        <v xml:space="preserve">2 NĂM 11 THÁNG 18 NGÀY </v>
      </c>
      <c r="J104" s="79" t="s">
        <v>1871</v>
      </c>
      <c r="K104" s="94" t="s">
        <v>1871</v>
      </c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34">
        <v>44345</v>
      </c>
      <c r="X104" s="34"/>
      <c r="Y104" s="48" t="s">
        <v>232</v>
      </c>
      <c r="Z104" s="35" t="s">
        <v>745</v>
      </c>
      <c r="AA104" s="35" t="s">
        <v>1011</v>
      </c>
      <c r="AB104" s="48"/>
      <c r="AC104" s="73"/>
      <c r="AD104" s="48" t="s">
        <v>93</v>
      </c>
      <c r="AE104" s="48"/>
      <c r="AF104" s="32" t="s">
        <v>518</v>
      </c>
      <c r="AG104" s="37" t="e">
        <f ca="1">DATEDIF(#REF!,TODAY(),"y")</f>
        <v>#REF!</v>
      </c>
    </row>
    <row r="105" spans="1:33" s="37" customFormat="1">
      <c r="A105" s="27">
        <f>IF(C105=0,"",SUBTOTAL(3,C$5:C105))</f>
        <v>101</v>
      </c>
      <c r="B105" s="82">
        <v>20</v>
      </c>
      <c r="C105" s="73" t="s">
        <v>2290</v>
      </c>
      <c r="D105" s="27" t="str">
        <f>VLOOKUP(C105,Sheet4!$A$1:$B$300,2,0)</f>
        <v>9223148427</v>
      </c>
      <c r="E105" s="133" t="s">
        <v>2291</v>
      </c>
      <c r="F105" s="34">
        <v>45261</v>
      </c>
      <c r="G105" s="464">
        <v>10000</v>
      </c>
      <c r="H105" s="32" t="s">
        <v>2292</v>
      </c>
      <c r="I105" s="32" t="str">
        <f t="shared" ca="1" si="1"/>
        <v xml:space="preserve">2 NĂM 8 THÁNG 18 NGÀY </v>
      </c>
      <c r="J105" s="84" t="s">
        <v>2293</v>
      </c>
      <c r="K105" s="94" t="s">
        <v>2293</v>
      </c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34">
        <v>44853</v>
      </c>
      <c r="X105" s="34"/>
      <c r="Y105" s="48" t="s">
        <v>232</v>
      </c>
      <c r="Z105" s="35" t="s">
        <v>2294</v>
      </c>
      <c r="AA105" s="35" t="s">
        <v>2294</v>
      </c>
      <c r="AB105" s="48"/>
      <c r="AC105" s="73"/>
      <c r="AD105" s="48" t="s">
        <v>93</v>
      </c>
      <c r="AE105" s="48"/>
      <c r="AF105" s="32" t="s">
        <v>518</v>
      </c>
      <c r="AG105" s="37" t="e">
        <f ca="1">DATEDIF(#REF!,TODAY(),"y")</f>
        <v>#REF!</v>
      </c>
    </row>
    <row r="106" spans="1:33" s="37" customFormat="1">
      <c r="A106" s="27">
        <f>IF(C106=0,"",SUBTOTAL(3,C$5:C106))</f>
        <v>102</v>
      </c>
      <c r="B106" s="82">
        <v>21</v>
      </c>
      <c r="C106" s="73" t="s">
        <v>2708</v>
      </c>
      <c r="D106" s="27" t="s">
        <v>2882</v>
      </c>
      <c r="E106" s="133" t="s">
        <v>2702</v>
      </c>
      <c r="F106" s="34">
        <v>45632</v>
      </c>
      <c r="G106" s="464">
        <v>10000</v>
      </c>
      <c r="H106" s="32" t="s">
        <v>2709</v>
      </c>
      <c r="I106" s="32" t="str">
        <f t="shared" ca="1" si="1"/>
        <v xml:space="preserve">1 NĂM 8 THÁNG 13 NGÀY </v>
      </c>
      <c r="J106" s="79" t="s">
        <v>2710</v>
      </c>
      <c r="K106" s="94" t="s">
        <v>2710</v>
      </c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34" t="s">
        <v>2711</v>
      </c>
      <c r="X106" s="34"/>
      <c r="Y106" s="48" t="s">
        <v>232</v>
      </c>
      <c r="Z106" s="35" t="s">
        <v>2712</v>
      </c>
      <c r="AA106" s="35" t="s">
        <v>2713</v>
      </c>
      <c r="AB106" s="48"/>
      <c r="AC106" s="73"/>
      <c r="AD106" s="48" t="s">
        <v>130</v>
      </c>
      <c r="AE106" s="48" t="s">
        <v>2714</v>
      </c>
      <c r="AF106" s="32" t="s">
        <v>518</v>
      </c>
      <c r="AG106" s="37" t="e">
        <f ca="1">DATEDIF(#REF!,TODAY(),"y")</f>
        <v>#REF!</v>
      </c>
    </row>
    <row r="107" spans="1:33" s="37" customFormat="1">
      <c r="A107" s="27">
        <f>IF(C107=0,"",SUBTOTAL(3,C$5:C107))</f>
        <v>103</v>
      </c>
      <c r="B107" s="82">
        <v>22</v>
      </c>
      <c r="C107" s="73" t="s">
        <v>2818</v>
      </c>
      <c r="D107" s="962" t="s">
        <v>3157</v>
      </c>
      <c r="E107" s="133" t="s">
        <v>2817</v>
      </c>
      <c r="F107" s="34">
        <v>45767</v>
      </c>
      <c r="G107" s="133">
        <v>30000</v>
      </c>
      <c r="H107" s="32" t="s">
        <v>2819</v>
      </c>
      <c r="I107" s="32" t="str">
        <f t="shared" ca="1" si="1"/>
        <v xml:space="preserve">1 NĂM 3 THÁNG 30 NGÀY </v>
      </c>
      <c r="J107" s="79" t="s">
        <v>2820</v>
      </c>
      <c r="K107" s="94" t="s">
        <v>2820</v>
      </c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34">
        <v>44440</v>
      </c>
      <c r="X107" s="34"/>
      <c r="Y107" s="48" t="s">
        <v>232</v>
      </c>
      <c r="Z107" s="35" t="s">
        <v>2736</v>
      </c>
      <c r="AA107" s="35" t="s">
        <v>2821</v>
      </c>
      <c r="AB107" s="48"/>
      <c r="AC107" s="73"/>
      <c r="AD107" s="48" t="s">
        <v>93</v>
      </c>
      <c r="AE107" s="48"/>
      <c r="AF107" s="32" t="s">
        <v>518</v>
      </c>
      <c r="AG107" s="37" t="e">
        <f ca="1">DATEDIF(#REF!,TODAY(),"y")</f>
        <v>#REF!</v>
      </c>
    </row>
    <row r="108" spans="1:33" s="37" customFormat="1">
      <c r="A108" s="27">
        <f>IF(C108=0,"",SUBTOTAL(3,C$5:C108))</f>
        <v>104</v>
      </c>
      <c r="B108" s="82">
        <v>23</v>
      </c>
      <c r="C108" s="73" t="s">
        <v>2988</v>
      </c>
      <c r="D108" s="935" t="s">
        <v>3154</v>
      </c>
      <c r="E108" s="133" t="s">
        <v>2986</v>
      </c>
      <c r="F108" s="34">
        <v>45868</v>
      </c>
      <c r="G108" s="133">
        <v>30000</v>
      </c>
      <c r="H108" s="32" t="s">
        <v>2989</v>
      </c>
      <c r="I108" s="32" t="str">
        <f t="shared" ca="1" si="1"/>
        <v xml:space="preserve">1 NĂM 0 THÁNG 20 NGÀY </v>
      </c>
      <c r="J108" s="79" t="s">
        <v>2987</v>
      </c>
      <c r="K108" s="79" t="s">
        <v>2987</v>
      </c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34">
        <v>44421</v>
      </c>
      <c r="X108" s="34"/>
      <c r="Y108" s="48" t="s">
        <v>232</v>
      </c>
      <c r="Z108" s="35" t="s">
        <v>2990</v>
      </c>
      <c r="AA108" s="35" t="s">
        <v>2990</v>
      </c>
      <c r="AB108" s="35" t="s">
        <v>2990</v>
      </c>
      <c r="AC108" s="73"/>
      <c r="AD108" s="48" t="s">
        <v>156</v>
      </c>
      <c r="AE108" s="48"/>
      <c r="AF108" s="32" t="s">
        <v>518</v>
      </c>
      <c r="AG108" s="37" t="e">
        <f ca="1">DATEDIF(#REF!,TODAY(),"y")</f>
        <v>#REF!</v>
      </c>
    </row>
    <row r="109" spans="1:33" s="37" customFormat="1">
      <c r="A109" s="27"/>
      <c r="B109" s="82"/>
      <c r="C109" s="126" t="s">
        <v>3484</v>
      </c>
      <c r="D109" s="127"/>
      <c r="E109" s="127" t="s">
        <v>3445</v>
      </c>
      <c r="F109" s="34"/>
      <c r="G109" s="133">
        <v>30000</v>
      </c>
      <c r="H109" s="32"/>
      <c r="I109" s="32"/>
      <c r="J109" s="79"/>
      <c r="K109" s="79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34"/>
      <c r="X109" s="34"/>
      <c r="Y109" s="48"/>
      <c r="Z109" s="35"/>
      <c r="AA109" s="35"/>
      <c r="AB109" s="35"/>
      <c r="AC109" s="73"/>
      <c r="AD109" s="48"/>
      <c r="AE109" s="48"/>
      <c r="AF109" s="32"/>
    </row>
    <row r="110" spans="1:33" s="37" customFormat="1">
      <c r="A110" s="27">
        <f>IF(C110=0,"",SUBTOTAL(3,C$5:C110))</f>
        <v>106</v>
      </c>
      <c r="B110" s="99">
        <v>1</v>
      </c>
      <c r="C110" s="100" t="s">
        <v>619</v>
      </c>
      <c r="D110" s="27" t="str">
        <f>VLOOKUP(C110,Sheet4!$A$1:$B$300,2,0)</f>
        <v>5496032622</v>
      </c>
      <c r="E110" s="101" t="s">
        <v>620</v>
      </c>
      <c r="F110" s="31">
        <v>32024</v>
      </c>
      <c r="G110" s="85">
        <v>10000</v>
      </c>
      <c r="H110" s="32" t="s">
        <v>622</v>
      </c>
      <c r="I110" s="32" t="str">
        <f t="shared" ca="1" si="1"/>
        <v xml:space="preserve">38 NĂM 11 THÁNG 15 NGÀY </v>
      </c>
      <c r="J110" s="94" t="s">
        <v>623</v>
      </c>
      <c r="K110" s="94" t="str">
        <f>VLOOKUP(C110,Sheet5!$B$2:$G$253,6,0)</f>
        <v>045067001245</v>
      </c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34"/>
      <c r="X110" s="34"/>
      <c r="Y110" s="48" t="s">
        <v>232</v>
      </c>
      <c r="Z110" s="35" t="s">
        <v>382</v>
      </c>
      <c r="AA110" s="48" t="s">
        <v>624</v>
      </c>
      <c r="AB110" s="48" t="s">
        <v>624</v>
      </c>
      <c r="AC110" s="73"/>
      <c r="AD110" s="85" t="s">
        <v>625</v>
      </c>
      <c r="AE110" s="85"/>
      <c r="AF110" s="32" t="s">
        <v>73</v>
      </c>
      <c r="AG110" s="501" t="e">
        <f ca="1">DATEDIF(#REF!,TODAY(),"y")</f>
        <v>#REF!</v>
      </c>
    </row>
    <row r="111" spans="1:33" s="37" customFormat="1">
      <c r="A111" s="27">
        <f>IF(C111=0,"",SUBTOTAL(3,C$5:C111))</f>
        <v>107</v>
      </c>
      <c r="B111" s="99">
        <v>2</v>
      </c>
      <c r="C111" s="100" t="s">
        <v>626</v>
      </c>
      <c r="D111" s="27" t="str">
        <f>VLOOKUP(C111,Sheet4!$A$1:$B$300,2,0)</f>
        <v>6506006779</v>
      </c>
      <c r="E111" s="101" t="s">
        <v>627</v>
      </c>
      <c r="F111" s="31">
        <v>38596</v>
      </c>
      <c r="G111" s="85">
        <v>10000</v>
      </c>
      <c r="H111" s="32" t="s">
        <v>628</v>
      </c>
      <c r="I111" s="32" t="str">
        <f t="shared" ca="1" si="1"/>
        <v xml:space="preserve">20 NĂM 11 THÁNG 18 NGÀY </v>
      </c>
      <c r="J111" s="94" t="s">
        <v>629</v>
      </c>
      <c r="K111" s="94" t="str">
        <f>VLOOKUP(C111,Sheet5!$B$2:$G$253,6,0)</f>
        <v>024078000504</v>
      </c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34"/>
      <c r="X111" s="34"/>
      <c r="Y111" s="48" t="s">
        <v>232</v>
      </c>
      <c r="Z111" s="35" t="s">
        <v>630</v>
      </c>
      <c r="AA111" s="48" t="s">
        <v>631</v>
      </c>
      <c r="AB111" s="48" t="s">
        <v>631</v>
      </c>
      <c r="AC111" s="73"/>
      <c r="AD111" s="85" t="s">
        <v>625</v>
      </c>
      <c r="AE111" s="85"/>
      <c r="AF111" s="32" t="s">
        <v>632</v>
      </c>
      <c r="AG111" s="37" t="e">
        <f ca="1">DATEDIF(#REF!,TODAY(),"y")</f>
        <v>#REF!</v>
      </c>
    </row>
    <row r="112" spans="1:33" s="37" customFormat="1">
      <c r="A112" s="27">
        <f>IF(C112=0,"",SUBTOTAL(3,C$5:C112))</f>
        <v>108</v>
      </c>
      <c r="B112" s="99">
        <v>3</v>
      </c>
      <c r="C112" s="100" t="s">
        <v>633</v>
      </c>
      <c r="D112" s="27" t="str">
        <f>VLOOKUP(C112,Sheet4!$A$1:$B$300,2,0)</f>
        <v>5404002322</v>
      </c>
      <c r="E112" s="101" t="s">
        <v>634</v>
      </c>
      <c r="F112" s="31">
        <v>37803</v>
      </c>
      <c r="G112" s="85">
        <v>10000</v>
      </c>
      <c r="H112" s="32" t="s">
        <v>635</v>
      </c>
      <c r="I112" s="32" t="str">
        <f t="shared" ca="1" si="1"/>
        <v xml:space="preserve">23 NĂM 1 THÁNG 18 NGÀY </v>
      </c>
      <c r="J112" s="84" t="s">
        <v>636</v>
      </c>
      <c r="K112" s="94" t="str">
        <f>VLOOKUP(C112,Sheet5!$B$2:$G$253,6,0)</f>
        <v>092083003624</v>
      </c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34">
        <v>42901</v>
      </c>
      <c r="X112" s="34"/>
      <c r="Y112" s="48" t="s">
        <v>232</v>
      </c>
      <c r="Z112" s="35" t="s">
        <v>168</v>
      </c>
      <c r="AA112" s="48" t="s">
        <v>637</v>
      </c>
      <c r="AB112" s="48" t="s">
        <v>637</v>
      </c>
      <c r="AC112" s="73"/>
      <c r="AD112" s="85" t="s">
        <v>625</v>
      </c>
      <c r="AE112" s="85"/>
      <c r="AF112" s="32" t="s">
        <v>632</v>
      </c>
      <c r="AG112" s="37" t="e">
        <f ca="1">DATEDIF(#REF!,TODAY(),"y")</f>
        <v>#REF!</v>
      </c>
    </row>
    <row r="113" spans="1:33" s="37" customFormat="1">
      <c r="A113" s="27">
        <f>IF(C113=0,"",SUBTOTAL(3,C$5:C113))</f>
        <v>109</v>
      </c>
      <c r="B113" s="99">
        <v>4</v>
      </c>
      <c r="C113" s="100" t="s">
        <v>638</v>
      </c>
      <c r="D113" s="27" t="str">
        <f>VLOOKUP(C113,Sheet4!$A$1:$B$300,2,0)</f>
        <v>9208016241</v>
      </c>
      <c r="E113" s="101" t="s">
        <v>1739</v>
      </c>
      <c r="F113" s="31">
        <v>39188</v>
      </c>
      <c r="G113" s="85">
        <v>10000</v>
      </c>
      <c r="H113" s="32" t="s">
        <v>640</v>
      </c>
      <c r="I113" s="32" t="str">
        <f t="shared" ca="1" si="1"/>
        <v xml:space="preserve">19 NĂM 4 THÁNG 3 NGÀY </v>
      </c>
      <c r="J113" s="94" t="s">
        <v>641</v>
      </c>
      <c r="K113" s="94" t="str">
        <f>VLOOKUP(C113,Sheet5!$B$2:$G$253,6,0)</f>
        <v>089081008786</v>
      </c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34"/>
      <c r="X113" s="34"/>
      <c r="Y113" s="48" t="s">
        <v>232</v>
      </c>
      <c r="Z113" s="35" t="s">
        <v>642</v>
      </c>
      <c r="AA113" s="48" t="s">
        <v>643</v>
      </c>
      <c r="AB113" s="48" t="s">
        <v>643</v>
      </c>
      <c r="AC113" s="73"/>
      <c r="AD113" s="85" t="s">
        <v>625</v>
      </c>
      <c r="AE113" s="85"/>
      <c r="AF113" s="32" t="s">
        <v>632</v>
      </c>
      <c r="AG113" s="37" t="e">
        <f ca="1">DATEDIF(#REF!,TODAY(),"y")</f>
        <v>#REF!</v>
      </c>
    </row>
    <row r="114" spans="1:33" s="37" customFormat="1">
      <c r="A114" s="27">
        <f>IF(C114=0,"",SUBTOTAL(3,C$5:C114))</f>
        <v>110</v>
      </c>
      <c r="B114" s="99">
        <v>5</v>
      </c>
      <c r="C114" s="73" t="s">
        <v>649</v>
      </c>
      <c r="D114" s="27" t="str">
        <f>VLOOKUP(C114,Sheet4!$A$1:$B$300,2,0)</f>
        <v>9216014087</v>
      </c>
      <c r="E114" s="133" t="s">
        <v>650</v>
      </c>
      <c r="F114" s="31">
        <v>42614</v>
      </c>
      <c r="G114" s="85">
        <v>10000</v>
      </c>
      <c r="H114" s="32" t="s">
        <v>651</v>
      </c>
      <c r="I114" s="32" t="str">
        <f t="shared" ca="1" si="1"/>
        <v xml:space="preserve">9 NĂM 11 THÁNG 18 NGÀY </v>
      </c>
      <c r="J114" s="94" t="s">
        <v>652</v>
      </c>
      <c r="K114" s="94" t="str">
        <f>VLOOKUP(C114,Sheet5!$B$2:$G$253,6,0)</f>
        <v>091091008572</v>
      </c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34"/>
      <c r="X114" s="34"/>
      <c r="Y114" s="48" t="s">
        <v>232</v>
      </c>
      <c r="Z114" s="35" t="s">
        <v>653</v>
      </c>
      <c r="AA114" s="48" t="s">
        <v>654</v>
      </c>
      <c r="AB114" s="48" t="s">
        <v>655</v>
      </c>
      <c r="AC114" s="73"/>
      <c r="AD114" s="48" t="s">
        <v>625</v>
      </c>
      <c r="AE114" s="48"/>
      <c r="AF114" s="32" t="s">
        <v>656</v>
      </c>
      <c r="AG114" s="37" t="e">
        <f ca="1">DATEDIF(#REF!,TODAY(),"y")</f>
        <v>#REF!</v>
      </c>
    </row>
    <row r="115" spans="1:33" s="37" customFormat="1">
      <c r="A115" s="27">
        <f>IF(C115=0,"",SUBTOTAL(3,C$5:C115))</f>
        <v>111</v>
      </c>
      <c r="B115" s="99">
        <v>6</v>
      </c>
      <c r="C115" s="73" t="s">
        <v>657</v>
      </c>
      <c r="D115" s="27" t="str">
        <f>VLOOKUP(C115,Sheet4!$A$1:$B$300,2,0)</f>
        <v>9213007684</v>
      </c>
      <c r="E115" s="133" t="s">
        <v>658</v>
      </c>
      <c r="F115" s="31">
        <v>44342</v>
      </c>
      <c r="G115" s="85">
        <v>10000</v>
      </c>
      <c r="H115" s="32" t="s">
        <v>659</v>
      </c>
      <c r="I115" s="32" t="str">
        <f t="shared" ca="1" si="1"/>
        <v xml:space="preserve">5 NĂM 2 THÁNG 24 NGÀY </v>
      </c>
      <c r="J115" s="94" t="s">
        <v>660</v>
      </c>
      <c r="K115" s="94" t="str">
        <f>VLOOKUP(C115,Sheet5!$B$2:$G$253,6,0)</f>
        <v>093073001313</v>
      </c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34"/>
      <c r="X115" s="34"/>
      <c r="Y115" s="48" t="s">
        <v>232</v>
      </c>
      <c r="Z115" s="48" t="s">
        <v>661</v>
      </c>
      <c r="AA115" s="48" t="s">
        <v>624</v>
      </c>
      <c r="AB115" s="48" t="s">
        <v>624</v>
      </c>
      <c r="AC115" s="73"/>
      <c r="AD115" s="48" t="s">
        <v>625</v>
      </c>
      <c r="AE115" s="48"/>
      <c r="AF115" s="32" t="s">
        <v>656</v>
      </c>
      <c r="AG115" s="37" t="e">
        <f ca="1">DATEDIF(#REF!,TODAY(),"y")</f>
        <v>#REF!</v>
      </c>
    </row>
    <row r="116" spans="1:33" s="37" customFormat="1">
      <c r="A116" s="27">
        <f>IF(C116=0,"",SUBTOTAL(3,C$5:C116))</f>
        <v>112</v>
      </c>
      <c r="B116" s="99">
        <v>7</v>
      </c>
      <c r="C116" s="73" t="s">
        <v>2455</v>
      </c>
      <c r="D116" s="27" t="str">
        <f>VLOOKUP(C116,Sheet4!$A$1:$B$300,2,0)</f>
        <v>9222511659</v>
      </c>
      <c r="E116" s="133" t="s">
        <v>2454</v>
      </c>
      <c r="F116" s="31">
        <v>45453</v>
      </c>
      <c r="G116" s="85">
        <v>10000</v>
      </c>
      <c r="H116" s="32" t="s">
        <v>2456</v>
      </c>
      <c r="I116" s="32" t="str">
        <f t="shared" ca="1" si="1"/>
        <v xml:space="preserve">2 NĂM 2 THÁNG 9 NGÀY </v>
      </c>
      <c r="J116" s="94" t="s">
        <v>2457</v>
      </c>
      <c r="K116" s="94" t="s">
        <v>2457</v>
      </c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34">
        <v>44421</v>
      </c>
      <c r="X116" s="34"/>
      <c r="Y116" s="48" t="s">
        <v>232</v>
      </c>
      <c r="Z116" s="48" t="s">
        <v>2458</v>
      </c>
      <c r="AA116" s="48" t="s">
        <v>2459</v>
      </c>
      <c r="AB116" s="48"/>
      <c r="AC116" s="73"/>
      <c r="AD116" s="48" t="s">
        <v>625</v>
      </c>
      <c r="AE116" s="48"/>
      <c r="AF116" s="32" t="s">
        <v>656</v>
      </c>
      <c r="AG116" s="37" t="e">
        <f ca="1">DATEDIF(#REF!,TODAY(),"y")</f>
        <v>#REF!</v>
      </c>
    </row>
    <row r="117" spans="1:33" s="37" customFormat="1">
      <c r="A117" s="27">
        <f>IF(C117=0,"",SUBTOTAL(3,C$5:C117))</f>
        <v>113</v>
      </c>
      <c r="B117" s="99">
        <v>8</v>
      </c>
      <c r="C117" s="73" t="s">
        <v>2679</v>
      </c>
      <c r="D117" s="962" t="s">
        <v>2993</v>
      </c>
      <c r="E117" s="133" t="s">
        <v>2675</v>
      </c>
      <c r="F117" s="31">
        <v>37628</v>
      </c>
      <c r="G117" s="85">
        <v>10000</v>
      </c>
      <c r="H117" s="32"/>
      <c r="I117" s="32" t="str">
        <f t="shared" ca="1" si="1"/>
        <v xml:space="preserve">23 NĂM 7 THÁNG 12 NGÀY </v>
      </c>
      <c r="J117" s="94" t="s">
        <v>2676</v>
      </c>
      <c r="K117" s="94" t="s">
        <v>2676</v>
      </c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34"/>
      <c r="X117" s="34"/>
      <c r="Y117" s="48" t="s">
        <v>232</v>
      </c>
      <c r="Z117" s="48" t="s">
        <v>2677</v>
      </c>
      <c r="AA117" s="48" t="s">
        <v>2678</v>
      </c>
      <c r="AB117" s="48"/>
      <c r="AC117" s="73"/>
      <c r="AD117" s="48" t="s">
        <v>625</v>
      </c>
      <c r="AE117" s="48"/>
      <c r="AF117" s="32" t="s">
        <v>656</v>
      </c>
      <c r="AG117" s="37" t="e">
        <f ca="1">DATEDIF(#REF!,TODAY(),"y")</f>
        <v>#REF!</v>
      </c>
    </row>
    <row r="118" spans="1:33" s="36" customFormat="1">
      <c r="A118" s="25">
        <f>IF(C118=0,"",SUBTOTAL(3,C$5:C118))</f>
        <v>114</v>
      </c>
      <c r="B118" s="86">
        <v>1</v>
      </c>
      <c r="C118" s="69" t="s">
        <v>668</v>
      </c>
      <c r="D118" s="25" t="str">
        <f>VLOOKUP(C118,Sheet4!$A$1:$B$300,2,0)</f>
        <v>6506006789</v>
      </c>
      <c r="E118" s="98" t="s">
        <v>669</v>
      </c>
      <c r="F118" s="107">
        <v>38768</v>
      </c>
      <c r="G118" s="85">
        <v>10000</v>
      </c>
      <c r="H118" s="56" t="s">
        <v>672</v>
      </c>
      <c r="I118" s="56" t="str">
        <f t="shared" ca="1" si="1"/>
        <v xml:space="preserve">20 NĂM 5 THÁNG 30 NGÀY </v>
      </c>
      <c r="J118" s="80" t="s">
        <v>673</v>
      </c>
      <c r="K118" s="80" t="str">
        <f>VLOOKUP(C118,Sheet5!$B$2:$G$253,6,0)</f>
        <v>092081007863</v>
      </c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628"/>
      <c r="X118" s="628"/>
      <c r="Y118" s="46" t="s">
        <v>232</v>
      </c>
      <c r="Z118" s="108" t="s">
        <v>92</v>
      </c>
      <c r="AA118" s="46" t="s">
        <v>674</v>
      </c>
      <c r="AB118" s="46"/>
      <c r="AC118" s="66"/>
      <c r="AD118" s="46" t="s">
        <v>182</v>
      </c>
      <c r="AE118" s="46" t="s">
        <v>675</v>
      </c>
      <c r="AF118" s="56" t="s">
        <v>676</v>
      </c>
      <c r="AG118" s="36" t="e">
        <f ca="1">DATEDIF(#REF!,TODAY(),"y")</f>
        <v>#REF!</v>
      </c>
    </row>
    <row r="119" spans="1:33" s="36" customFormat="1">
      <c r="A119" s="25">
        <f>IF(C119=0,"",SUBTOTAL(3,C$5:C119))</f>
        <v>115</v>
      </c>
      <c r="B119" s="86">
        <v>2</v>
      </c>
      <c r="C119" s="86" t="s">
        <v>677</v>
      </c>
      <c r="D119" s="25" t="str">
        <f>VLOOKUP(C119,Sheet4!$A$1:$B$300,2,0)</f>
        <v>5496032564</v>
      </c>
      <c r="E119" s="87" t="s">
        <v>678</v>
      </c>
      <c r="F119" s="107">
        <v>34426</v>
      </c>
      <c r="G119" s="85">
        <v>10000</v>
      </c>
      <c r="H119" s="56" t="s">
        <v>679</v>
      </c>
      <c r="I119" s="56" t="str">
        <f t="shared" ca="1" si="1"/>
        <v xml:space="preserve">32 NĂM 4 THÁNG 17 NGÀY </v>
      </c>
      <c r="J119" s="878" t="s">
        <v>680</v>
      </c>
      <c r="K119" s="80" t="str">
        <f>VLOOKUP(C119,Sheet5!$B$2:$G$253,6,0)</f>
        <v>092170000894</v>
      </c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75"/>
      <c r="X119" s="75"/>
      <c r="Y119" s="46" t="s">
        <v>232</v>
      </c>
      <c r="Z119" s="108" t="s">
        <v>630</v>
      </c>
      <c r="AA119" s="46" t="s">
        <v>312</v>
      </c>
      <c r="AB119" s="46"/>
      <c r="AC119" s="66"/>
      <c r="AD119" s="625" t="s">
        <v>156</v>
      </c>
      <c r="AE119" s="625"/>
      <c r="AF119" s="56" t="s">
        <v>387</v>
      </c>
      <c r="AG119" s="64" t="e">
        <f ca="1">DATEDIF(#REF!,TODAY(),"y")</f>
        <v>#REF!</v>
      </c>
    </row>
    <row r="120" spans="1:33" s="36" customFormat="1">
      <c r="A120" s="25">
        <f>IF(C120=0,"",SUBTOTAL(3,C$5:C120))</f>
        <v>116</v>
      </c>
      <c r="B120" s="86">
        <v>3</v>
      </c>
      <c r="C120" s="25" t="s">
        <v>681</v>
      </c>
      <c r="D120" s="25" t="str">
        <f>VLOOKUP(C120,Sheet4!$A$1:$B$300,2,0)</f>
        <v>9214012339</v>
      </c>
      <c r="E120" s="63" t="s">
        <v>682</v>
      </c>
      <c r="F120" s="107">
        <v>41913</v>
      </c>
      <c r="G120" s="85">
        <v>10000</v>
      </c>
      <c r="H120" s="56" t="s">
        <v>683</v>
      </c>
      <c r="I120" s="56" t="str">
        <f t="shared" ca="1" si="1"/>
        <v xml:space="preserve">11 NĂM 10 THÁNG 18 NGÀY </v>
      </c>
      <c r="J120" s="80" t="s">
        <v>684</v>
      </c>
      <c r="K120" s="80" t="str">
        <f>VLOOKUP(C120,Sheet5!$B$2:$G$253,6,0)</f>
        <v>086092010101</v>
      </c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75"/>
      <c r="X120" s="75"/>
      <c r="Y120" s="46" t="s">
        <v>232</v>
      </c>
      <c r="Z120" s="108" t="s">
        <v>685</v>
      </c>
      <c r="AA120" s="46" t="s">
        <v>686</v>
      </c>
      <c r="AB120" s="46"/>
      <c r="AC120" s="66"/>
      <c r="AD120" s="56" t="s">
        <v>50</v>
      </c>
      <c r="AE120" s="56" t="s">
        <v>107</v>
      </c>
      <c r="AF120" s="56" t="s">
        <v>60</v>
      </c>
      <c r="AG120" s="36" t="e">
        <f ca="1">DATEDIF(#REF!,TODAY(),"y")</f>
        <v>#REF!</v>
      </c>
    </row>
    <row r="121" spans="1:33" s="624" customFormat="1" ht="21.75" customHeight="1">
      <c r="A121" s="25">
        <f>IF(C121=0,"",SUBTOTAL(3,C$5:C121))</f>
        <v>117</v>
      </c>
      <c r="B121" s="86">
        <v>4</v>
      </c>
      <c r="C121" s="25" t="s">
        <v>1117</v>
      </c>
      <c r="D121" s="25" t="str">
        <f>VLOOKUP(C121,Sheet4!$A$1:$B$300,2,0)</f>
        <v>9522045066</v>
      </c>
      <c r="E121" s="46" t="s">
        <v>1118</v>
      </c>
      <c r="F121" s="75">
        <v>44347</v>
      </c>
      <c r="G121" s="85">
        <v>10000</v>
      </c>
      <c r="H121" s="56" t="s">
        <v>1120</v>
      </c>
      <c r="I121" s="626" t="str">
        <f t="shared" ca="1" si="1"/>
        <v xml:space="preserve">5 NĂM 2 THÁNG 19 NGÀY </v>
      </c>
      <c r="J121" s="74" t="s">
        <v>1121</v>
      </c>
      <c r="K121" s="80" t="str">
        <f>VLOOKUP(C121,Sheet5!$B$2:$G$253,6,0)</f>
        <v>095198003363</v>
      </c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108">
        <v>42028</v>
      </c>
      <c r="X121" s="108"/>
      <c r="Y121" s="46" t="s">
        <v>232</v>
      </c>
      <c r="Z121" s="108" t="s">
        <v>1122</v>
      </c>
      <c r="AA121" s="46" t="s">
        <v>1123</v>
      </c>
      <c r="AB121" s="627" t="s">
        <v>1124</v>
      </c>
      <c r="AC121" s="628"/>
      <c r="AD121" s="108" t="s">
        <v>50</v>
      </c>
      <c r="AE121" s="108" t="s">
        <v>1125</v>
      </c>
      <c r="AF121" s="56" t="s">
        <v>1055</v>
      </c>
      <c r="AG121" s="36" t="e">
        <f ca="1">DATEDIF(#REF!,TODAY(),"y")</f>
        <v>#REF!</v>
      </c>
    </row>
    <row r="122" spans="1:33" s="36" customFormat="1">
      <c r="A122" s="25">
        <f>IF(C122=0,"",SUBTOTAL(3,C$5:C122))</f>
        <v>118</v>
      </c>
      <c r="B122" s="86">
        <v>5</v>
      </c>
      <c r="C122" s="25" t="s">
        <v>1849</v>
      </c>
      <c r="D122" s="25" t="str">
        <f>VLOOKUP(C122,Sheet4!$A$1:$B$300,2,0)</f>
        <v>9222564773</v>
      </c>
      <c r="E122" s="63" t="s">
        <v>1851</v>
      </c>
      <c r="F122" s="107">
        <v>45150</v>
      </c>
      <c r="G122" s="85">
        <v>10000</v>
      </c>
      <c r="H122" s="56" t="s">
        <v>1852</v>
      </c>
      <c r="I122" s="56" t="str">
        <f t="shared" ca="1" si="1"/>
        <v xml:space="preserve">3 NĂM 0 THÁNG 7 NGÀY </v>
      </c>
      <c r="J122" s="80" t="s">
        <v>1853</v>
      </c>
      <c r="K122" s="80" t="s">
        <v>1853</v>
      </c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75"/>
      <c r="X122" s="75"/>
      <c r="Y122" s="46" t="s">
        <v>232</v>
      </c>
      <c r="Z122" s="108" t="s">
        <v>1854</v>
      </c>
      <c r="AA122" s="46" t="s">
        <v>1855</v>
      </c>
      <c r="AB122" s="46"/>
      <c r="AC122" s="66"/>
      <c r="AD122" s="46" t="s">
        <v>182</v>
      </c>
      <c r="AE122" s="56" t="s">
        <v>100</v>
      </c>
      <c r="AF122" s="56" t="s">
        <v>1055</v>
      </c>
      <c r="AG122" s="36" t="e">
        <f ca="1">DATEDIF(#REF!,TODAY(),"y")</f>
        <v>#REF!</v>
      </c>
    </row>
    <row r="123" spans="1:33" s="491" customFormat="1">
      <c r="A123" s="25">
        <f>IF(C123=0,"",SUBTOTAL(3,C$5:C123))</f>
        <v>119</v>
      </c>
      <c r="B123" s="86">
        <v>6</v>
      </c>
      <c r="C123" s="920" t="s">
        <v>2844</v>
      </c>
      <c r="D123" s="919" t="s">
        <v>3285</v>
      </c>
      <c r="E123" s="534" t="s">
        <v>2843</v>
      </c>
      <c r="F123" s="488">
        <v>45809</v>
      </c>
      <c r="G123" s="533">
        <v>30000</v>
      </c>
      <c r="H123" s="56" t="s">
        <v>2930</v>
      </c>
      <c r="I123" s="56" t="str">
        <f t="shared" ca="1" si="1"/>
        <v xml:space="preserve">1 NĂM 2 THÁNG 18 NGÀY </v>
      </c>
      <c r="J123" s="487" t="s">
        <v>2931</v>
      </c>
      <c r="K123" s="487" t="s">
        <v>2931</v>
      </c>
      <c r="L123" s="487"/>
      <c r="M123" s="487"/>
      <c r="N123" s="487"/>
      <c r="O123" s="487"/>
      <c r="P123" s="487"/>
      <c r="Q123" s="487"/>
      <c r="R123" s="487"/>
      <c r="S123" s="487"/>
      <c r="T123" s="487"/>
      <c r="U123" s="487"/>
      <c r="V123" s="487"/>
      <c r="W123" s="488">
        <v>44421</v>
      </c>
      <c r="X123" s="488"/>
      <c r="Y123" s="46" t="s">
        <v>232</v>
      </c>
      <c r="Z123" s="489" t="s">
        <v>2780</v>
      </c>
      <c r="AA123" s="499" t="s">
        <v>2932</v>
      </c>
      <c r="AB123" s="499" t="s">
        <v>2932</v>
      </c>
      <c r="AC123" s="480"/>
      <c r="AD123" s="108" t="s">
        <v>50</v>
      </c>
      <c r="AE123" s="484" t="s">
        <v>434</v>
      </c>
      <c r="AF123" s="484"/>
    </row>
    <row r="124" spans="1:33" s="37" customFormat="1">
      <c r="A124" s="27">
        <f>IF(C124=0,"",SUBTOTAL(3,C$5:C124))</f>
        <v>120</v>
      </c>
      <c r="B124" s="86">
        <v>7</v>
      </c>
      <c r="C124" s="109" t="s">
        <v>692</v>
      </c>
      <c r="D124" s="27" t="str">
        <f>VLOOKUP(C124,Sheet4!$A$1:$B$300,2,0)</f>
        <v>9208016198</v>
      </c>
      <c r="E124" s="110" t="s">
        <v>693</v>
      </c>
      <c r="F124" s="31">
        <v>39188</v>
      </c>
      <c r="G124" s="111">
        <v>10000</v>
      </c>
      <c r="H124" s="32" t="s">
        <v>694</v>
      </c>
      <c r="I124" s="32" t="str">
        <f t="shared" ca="1" si="1"/>
        <v xml:space="preserve">19 NĂM 4 THÁNG 3 NGÀY </v>
      </c>
      <c r="J124" s="94" t="s">
        <v>695</v>
      </c>
      <c r="K124" s="94" t="str">
        <f>VLOOKUP(C124,Sheet5!$B$2:$G$253,6,0)</f>
        <v>035066006365</v>
      </c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34"/>
      <c r="X124" s="34"/>
      <c r="Y124" s="48" t="s">
        <v>232</v>
      </c>
      <c r="Z124" s="35" t="s">
        <v>696</v>
      </c>
      <c r="AA124" s="48" t="s">
        <v>697</v>
      </c>
      <c r="AB124" s="48"/>
      <c r="AC124" s="73"/>
      <c r="AD124" s="111" t="s">
        <v>156</v>
      </c>
      <c r="AE124" s="111"/>
      <c r="AF124" s="32" t="s">
        <v>503</v>
      </c>
      <c r="AG124" s="501" t="e">
        <f ca="1">DATEDIF(#REF!,TODAY(),"y")</f>
        <v>#REF!</v>
      </c>
    </row>
    <row r="125" spans="1:33" s="36" customFormat="1">
      <c r="A125" s="25">
        <f>IF(C125=0,"",SUBTOTAL(3,C$5:C125))</f>
        <v>121</v>
      </c>
      <c r="B125" s="86">
        <v>8</v>
      </c>
      <c r="C125" s="86" t="s">
        <v>698</v>
      </c>
      <c r="D125" s="25" t="str">
        <f>VLOOKUP(C125,Sheet4!$A$1:$B$300,2,0)</f>
        <v>9208016199</v>
      </c>
      <c r="E125" s="87" t="s">
        <v>699</v>
      </c>
      <c r="F125" s="107">
        <v>39188</v>
      </c>
      <c r="G125" s="625">
        <v>10000</v>
      </c>
      <c r="H125" s="56" t="s">
        <v>701</v>
      </c>
      <c r="I125" s="56" t="str">
        <f t="shared" ca="1" si="1"/>
        <v xml:space="preserve">19 NĂM 4 THÁNG 3 NGÀY </v>
      </c>
      <c r="J125" s="879">
        <v>331742561</v>
      </c>
      <c r="K125" s="80" t="str">
        <f>VLOOKUP(C125,Sheet5!$B$2:$G$253,6,0)</f>
        <v>092078005854</v>
      </c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75">
        <v>40362</v>
      </c>
      <c r="X125" s="75"/>
      <c r="Y125" s="46" t="s">
        <v>232</v>
      </c>
      <c r="Z125" s="108" t="s">
        <v>702</v>
      </c>
      <c r="AA125" s="46" t="s">
        <v>703</v>
      </c>
      <c r="AB125" s="46"/>
      <c r="AC125" s="66"/>
      <c r="AD125" s="625" t="s">
        <v>156</v>
      </c>
      <c r="AE125" s="625"/>
      <c r="AF125" s="56" t="s">
        <v>503</v>
      </c>
      <c r="AG125" s="36" t="e">
        <f ca="1">DATEDIF(#REF!,TODAY(),"y")</f>
        <v>#REF!</v>
      </c>
    </row>
    <row r="126" spans="1:33" s="36" customFormat="1">
      <c r="A126" s="25">
        <f>IF(C126=0,"",SUBTOTAL(3,C$5:C126))</f>
        <v>122</v>
      </c>
      <c r="B126" s="86">
        <v>9</v>
      </c>
      <c r="C126" s="86" t="s">
        <v>704</v>
      </c>
      <c r="D126" s="25" t="str">
        <f>VLOOKUP(C126,Sheet4!$A$1:$B$300,2,0)</f>
        <v>9208016201</v>
      </c>
      <c r="E126" s="87" t="s">
        <v>705</v>
      </c>
      <c r="F126" s="107">
        <v>39188</v>
      </c>
      <c r="G126" s="625">
        <v>10000</v>
      </c>
      <c r="H126" s="56" t="s">
        <v>706</v>
      </c>
      <c r="I126" s="56" t="str">
        <f t="shared" ca="1" si="1"/>
        <v xml:space="preserve">19 NĂM 4 THÁNG 3 NGÀY </v>
      </c>
      <c r="J126" s="80" t="s">
        <v>707</v>
      </c>
      <c r="K126" s="80" t="str">
        <f>VLOOKUP(C126,Sheet5!$B$2:$G$253,6,0)</f>
        <v>092073002305</v>
      </c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75"/>
      <c r="X126" s="75"/>
      <c r="Y126" s="46" t="s">
        <v>232</v>
      </c>
      <c r="Z126" s="108" t="s">
        <v>708</v>
      </c>
      <c r="AA126" s="46" t="s">
        <v>709</v>
      </c>
      <c r="AB126" s="46"/>
      <c r="AC126" s="66"/>
      <c r="AD126" s="625" t="s">
        <v>156</v>
      </c>
      <c r="AE126" s="625"/>
      <c r="AF126" s="56" t="s">
        <v>503</v>
      </c>
      <c r="AG126" s="64" t="e">
        <f ca="1">DATEDIF(#REF!,TODAY(),"y")</f>
        <v>#REF!</v>
      </c>
    </row>
    <row r="127" spans="1:33" s="36" customFormat="1">
      <c r="A127" s="25">
        <f>IF(C127=0,"",SUBTOTAL(3,C$5:C127))</f>
        <v>123</v>
      </c>
      <c r="B127" s="86">
        <v>10</v>
      </c>
      <c r="C127" s="86" t="s">
        <v>710</v>
      </c>
      <c r="D127" s="25" t="str">
        <f>VLOOKUP(C127,Sheet4!$A$1:$B$300,2,0)</f>
        <v>9208016202</v>
      </c>
      <c r="E127" s="87" t="s">
        <v>711</v>
      </c>
      <c r="F127" s="107">
        <v>39188</v>
      </c>
      <c r="G127" s="625">
        <v>10000</v>
      </c>
      <c r="H127" s="56" t="s">
        <v>712</v>
      </c>
      <c r="I127" s="56" t="str">
        <f t="shared" ca="1" si="1"/>
        <v xml:space="preserve">19 NĂM 4 THÁNG 3 NGÀY </v>
      </c>
      <c r="J127" s="523" t="s">
        <v>713</v>
      </c>
      <c r="K127" s="80" t="str">
        <f>VLOOKUP(C127,Sheet5!$B$2:$G$253,6,0)</f>
        <v>092176001154</v>
      </c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75">
        <v>42668</v>
      </c>
      <c r="X127" s="75"/>
      <c r="Y127" s="46" t="s">
        <v>232</v>
      </c>
      <c r="Z127" s="108" t="s">
        <v>708</v>
      </c>
      <c r="AA127" s="46" t="s">
        <v>709</v>
      </c>
      <c r="AB127" s="46"/>
      <c r="AC127" s="66"/>
      <c r="AD127" s="625" t="s">
        <v>156</v>
      </c>
      <c r="AE127" s="625"/>
      <c r="AF127" s="56" t="s">
        <v>503</v>
      </c>
      <c r="AG127" s="36" t="e">
        <f ca="1">DATEDIF(#REF!,TODAY(),"y")</f>
        <v>#REF!</v>
      </c>
    </row>
    <row r="128" spans="1:33" s="36" customFormat="1">
      <c r="A128" s="25">
        <f>IF(C128=0,"",SUBTOTAL(3,C$5:C128))</f>
        <v>124</v>
      </c>
      <c r="B128" s="86">
        <v>11</v>
      </c>
      <c r="C128" s="86" t="s">
        <v>714</v>
      </c>
      <c r="D128" s="25" t="str">
        <f>VLOOKUP(C128,Sheet4!$A$1:$B$300,2,0)</f>
        <v>9208016209</v>
      </c>
      <c r="E128" s="87" t="s">
        <v>715</v>
      </c>
      <c r="F128" s="107">
        <v>39188</v>
      </c>
      <c r="G128" s="625">
        <v>10000</v>
      </c>
      <c r="H128" s="56" t="s">
        <v>716</v>
      </c>
      <c r="I128" s="56" t="str">
        <f t="shared" ca="1" si="1"/>
        <v xml:space="preserve">19 NĂM 4 THÁNG 3 NGÀY </v>
      </c>
      <c r="J128" s="80" t="s">
        <v>717</v>
      </c>
      <c r="K128" s="80" t="str">
        <f>VLOOKUP(C128,Sheet5!$B$2:$G$253,6,0)</f>
        <v>094178003638</v>
      </c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75"/>
      <c r="X128" s="75"/>
      <c r="Y128" s="46" t="s">
        <v>232</v>
      </c>
      <c r="Z128" s="108" t="s">
        <v>718</v>
      </c>
      <c r="AA128" s="46" t="s">
        <v>719</v>
      </c>
      <c r="AB128" s="46"/>
      <c r="AC128" s="66"/>
      <c r="AD128" s="625" t="s">
        <v>156</v>
      </c>
      <c r="AE128" s="625"/>
      <c r="AF128" s="56" t="s">
        <v>503</v>
      </c>
      <c r="AG128" s="36" t="e">
        <f ca="1">DATEDIF(#REF!,TODAY(),"y")</f>
        <v>#REF!</v>
      </c>
    </row>
    <row r="129" spans="1:33" s="36" customFormat="1">
      <c r="A129" s="25">
        <f>IF(C129=0,"",SUBTOTAL(3,C$5:C129))</f>
        <v>125</v>
      </c>
      <c r="B129" s="86">
        <v>12</v>
      </c>
      <c r="C129" s="86" t="s">
        <v>720</v>
      </c>
      <c r="D129" s="25" t="str">
        <f>VLOOKUP(C129,Sheet4!$A$1:$B$300,2,0)</f>
        <v>9208016214</v>
      </c>
      <c r="E129" s="87" t="s">
        <v>721</v>
      </c>
      <c r="F129" s="107">
        <v>39188</v>
      </c>
      <c r="G129" s="625">
        <v>10000</v>
      </c>
      <c r="H129" s="56" t="s">
        <v>722</v>
      </c>
      <c r="I129" s="56" t="str">
        <f t="shared" ca="1" si="1"/>
        <v xml:space="preserve">19 NĂM 4 THÁNG 3 NGÀY </v>
      </c>
      <c r="J129" s="523" t="s">
        <v>723</v>
      </c>
      <c r="K129" s="80" t="str">
        <f>VLOOKUP(C129,Sheet5!$B$2:$G$253,6,0)</f>
        <v>092185001179</v>
      </c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75">
        <v>42466</v>
      </c>
      <c r="X129" s="75"/>
      <c r="Y129" s="46" t="s">
        <v>232</v>
      </c>
      <c r="Z129" s="108" t="s">
        <v>724</v>
      </c>
      <c r="AA129" s="46" t="s">
        <v>725</v>
      </c>
      <c r="AB129" s="46"/>
      <c r="AC129" s="66"/>
      <c r="AD129" s="625" t="s">
        <v>156</v>
      </c>
      <c r="AE129" s="625"/>
      <c r="AF129" s="56" t="s">
        <v>503</v>
      </c>
      <c r="AG129" s="36" t="e">
        <f ca="1">DATEDIF(#REF!,TODAY(),"y")</f>
        <v>#REF!</v>
      </c>
    </row>
    <row r="130" spans="1:33" s="36" customFormat="1">
      <c r="A130" s="25">
        <f>IF(C130=0,"",SUBTOTAL(3,C$5:C130))</f>
        <v>126</v>
      </c>
      <c r="B130" s="86">
        <v>13</v>
      </c>
      <c r="C130" s="86" t="s">
        <v>726</v>
      </c>
      <c r="D130" s="25" t="str">
        <f>VLOOKUP(C130,Sheet4!$A$1:$B$300,2,0)</f>
        <v>9208016215</v>
      </c>
      <c r="E130" s="87" t="s">
        <v>727</v>
      </c>
      <c r="F130" s="107">
        <v>39188</v>
      </c>
      <c r="G130" s="625">
        <v>10000</v>
      </c>
      <c r="H130" s="56" t="s">
        <v>728</v>
      </c>
      <c r="I130" s="56" t="str">
        <f t="shared" ca="1" si="1"/>
        <v xml:space="preserve">19 NĂM 4 THÁNG 3 NGÀY </v>
      </c>
      <c r="J130" s="74" t="s">
        <v>729</v>
      </c>
      <c r="K130" s="80" t="str">
        <f>VLOOKUP(C130,Sheet5!$B$2:$G$253,6,0)</f>
        <v>084187002652</v>
      </c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75">
        <v>44302</v>
      </c>
      <c r="X130" s="75"/>
      <c r="Y130" s="46" t="s">
        <v>232</v>
      </c>
      <c r="Z130" s="108" t="s">
        <v>730</v>
      </c>
      <c r="AA130" s="46" t="s">
        <v>731</v>
      </c>
      <c r="AB130" s="46"/>
      <c r="AC130" s="66"/>
      <c r="AD130" s="625" t="s">
        <v>156</v>
      </c>
      <c r="AE130" s="625"/>
      <c r="AF130" s="56" t="s">
        <v>503</v>
      </c>
      <c r="AG130" s="36" t="e">
        <f ca="1">DATEDIF(#REF!,TODAY(),"y")</f>
        <v>#REF!</v>
      </c>
    </row>
    <row r="131" spans="1:33" s="36" customFormat="1">
      <c r="A131" s="25">
        <f>IF(C131=0,"",SUBTOTAL(3,C$5:C131))</f>
        <v>127</v>
      </c>
      <c r="B131" s="86">
        <v>14</v>
      </c>
      <c r="C131" s="86" t="s">
        <v>735</v>
      </c>
      <c r="D131" s="25" t="str">
        <f>VLOOKUP(C131,Sheet4!$A$1:$B$300,2,0)</f>
        <v>9208007820</v>
      </c>
      <c r="E131" s="87" t="s">
        <v>736</v>
      </c>
      <c r="F131" s="107">
        <v>39522</v>
      </c>
      <c r="G131" s="625">
        <v>10000</v>
      </c>
      <c r="H131" s="56" t="s">
        <v>737</v>
      </c>
      <c r="I131" s="56" t="str">
        <f t="shared" ca="1" si="1"/>
        <v xml:space="preserve">18 NĂM 5 THÁNG 4 NGÀY </v>
      </c>
      <c r="J131" s="80" t="s">
        <v>738</v>
      </c>
      <c r="K131" s="80" t="str">
        <f>VLOOKUP(C131,Sheet5!$B$2:$G$253,6,0)</f>
        <v>092070004502</v>
      </c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75"/>
      <c r="X131" s="75"/>
      <c r="Y131" s="46" t="s">
        <v>232</v>
      </c>
      <c r="Z131" s="108" t="s">
        <v>708</v>
      </c>
      <c r="AA131" s="46" t="s">
        <v>739</v>
      </c>
      <c r="AB131" s="46"/>
      <c r="AC131" s="66"/>
      <c r="AD131" s="625" t="s">
        <v>156</v>
      </c>
      <c r="AE131" s="625"/>
      <c r="AF131" s="56" t="s">
        <v>503</v>
      </c>
      <c r="AG131" s="64" t="e">
        <f ca="1">DATEDIF(#REF!,TODAY(),"y")</f>
        <v>#REF!</v>
      </c>
    </row>
    <row r="132" spans="1:33" s="36" customFormat="1">
      <c r="A132" s="25">
        <f>IF(C132=0,"",SUBTOTAL(3,C$5:C132))</f>
        <v>128</v>
      </c>
      <c r="B132" s="86">
        <v>15</v>
      </c>
      <c r="C132" s="86" t="s">
        <v>757</v>
      </c>
      <c r="D132" s="25" t="str">
        <f>VLOOKUP(C132,Sheet4!$A$1:$B$300,2,0)</f>
        <v>5499003364</v>
      </c>
      <c r="E132" s="87" t="s">
        <v>758</v>
      </c>
      <c r="F132" s="107">
        <v>35475</v>
      </c>
      <c r="G132" s="625">
        <v>10000</v>
      </c>
      <c r="H132" s="56" t="s">
        <v>759</v>
      </c>
      <c r="I132" s="56" t="str">
        <f t="shared" ca="1" si="1"/>
        <v xml:space="preserve">29 NĂM 6 THÁNG 5 NGÀY </v>
      </c>
      <c r="J132" s="74" t="s">
        <v>760</v>
      </c>
      <c r="K132" s="80" t="str">
        <f>VLOOKUP(C132,Sheet5!$B$2:$G$253,6,0)</f>
        <v>092070001186</v>
      </c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75">
        <v>37117</v>
      </c>
      <c r="X132" s="75"/>
      <c r="Y132" s="46" t="s">
        <v>232</v>
      </c>
      <c r="Z132" s="108" t="s">
        <v>724</v>
      </c>
      <c r="AA132" s="46" t="s">
        <v>761</v>
      </c>
      <c r="AB132" s="46"/>
      <c r="AC132" s="66"/>
      <c r="AD132" s="880" t="s">
        <v>156</v>
      </c>
      <c r="AE132" s="880"/>
      <c r="AF132" s="56" t="s">
        <v>503</v>
      </c>
      <c r="AG132" s="64" t="e">
        <f ca="1">DATEDIF(#REF!,TODAY(),"y")</f>
        <v>#REF!</v>
      </c>
    </row>
    <row r="133" spans="1:33" s="36" customFormat="1">
      <c r="A133" s="25">
        <f>IF(C133=0,"",SUBTOTAL(3,C$5:C133))</f>
        <v>129</v>
      </c>
      <c r="B133" s="86">
        <v>16</v>
      </c>
      <c r="C133" s="86" t="s">
        <v>762</v>
      </c>
      <c r="D133" s="25" t="str">
        <f>VLOOKUP(C133,Sheet4!$A$1:$B$300,2,0)</f>
        <v>9211010364</v>
      </c>
      <c r="E133" s="87" t="s">
        <v>763</v>
      </c>
      <c r="F133" s="107">
        <v>40686</v>
      </c>
      <c r="G133" s="625">
        <v>10000</v>
      </c>
      <c r="H133" s="56" t="s">
        <v>764</v>
      </c>
      <c r="I133" s="56" t="str">
        <f t="shared" ca="1" si="1"/>
        <v xml:space="preserve">15 NĂM 2 THÁNG 27 NGÀY </v>
      </c>
      <c r="J133" s="80" t="s">
        <v>765</v>
      </c>
      <c r="K133" s="80" t="str">
        <f>VLOOKUP(C133,Sheet5!$B$2:$G$253,6,0)</f>
        <v>089087004314</v>
      </c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75"/>
      <c r="X133" s="75"/>
      <c r="Y133" s="46" t="s">
        <v>232</v>
      </c>
      <c r="Z133" s="108" t="s">
        <v>766</v>
      </c>
      <c r="AA133" s="46" t="s">
        <v>767</v>
      </c>
      <c r="AB133" s="46"/>
      <c r="AC133" s="66"/>
      <c r="AD133" s="880" t="s">
        <v>93</v>
      </c>
      <c r="AE133" s="46" t="s">
        <v>768</v>
      </c>
      <c r="AF133" s="56" t="s">
        <v>387</v>
      </c>
      <c r="AG133" s="36" t="e">
        <f ca="1">DATEDIF(#REF!,TODAY(),"y")</f>
        <v>#REF!</v>
      </c>
    </row>
    <row r="134" spans="1:33" s="36" customFormat="1">
      <c r="A134" s="25">
        <f>IF(C134=0,"",SUBTOTAL(3,C$5:C134))</f>
        <v>130</v>
      </c>
      <c r="B134" s="86">
        <v>17</v>
      </c>
      <c r="C134" s="86" t="s">
        <v>773</v>
      </c>
      <c r="D134" s="25" t="str">
        <f>VLOOKUP(C134,Sheet4!$A$1:$B$300,2,0)</f>
        <v>5400002448</v>
      </c>
      <c r="E134" s="87" t="s">
        <v>774</v>
      </c>
      <c r="F134" s="107">
        <v>33739</v>
      </c>
      <c r="G134" s="625">
        <v>10000</v>
      </c>
      <c r="H134" s="56" t="s">
        <v>775</v>
      </c>
      <c r="I134" s="56" t="str">
        <f t="shared" ca="1" si="1"/>
        <v xml:space="preserve">34 NĂM 3 THÁNG 4 NGÀY </v>
      </c>
      <c r="J134" s="80" t="s">
        <v>776</v>
      </c>
      <c r="K134" s="80" t="str">
        <f>VLOOKUP(C134,Sheet5!$B$2:$G$253,6,0)</f>
        <v>036072002757</v>
      </c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75"/>
      <c r="X134" s="75"/>
      <c r="Y134" s="46" t="s">
        <v>232</v>
      </c>
      <c r="Z134" s="108" t="s">
        <v>501</v>
      </c>
      <c r="AA134" s="46" t="s">
        <v>777</v>
      </c>
      <c r="AB134" s="46"/>
      <c r="AC134" s="66"/>
      <c r="AD134" s="880" t="s">
        <v>156</v>
      </c>
      <c r="AE134" s="880"/>
      <c r="AF134" s="56" t="s">
        <v>503</v>
      </c>
      <c r="AG134" s="36" t="e">
        <f ca="1">DATEDIF(#REF!,TODAY(),"y")</f>
        <v>#REF!</v>
      </c>
    </row>
    <row r="135" spans="1:33" s="36" customFormat="1">
      <c r="A135" s="25">
        <f>IF(C135=0,"",SUBTOTAL(3,C$5:C135))</f>
        <v>131</v>
      </c>
      <c r="B135" s="86">
        <v>18</v>
      </c>
      <c r="C135" s="86" t="s">
        <v>779</v>
      </c>
      <c r="D135" s="25" t="str">
        <f>VLOOKUP(C135,Sheet4!$A$1:$B$300,2,0)</f>
        <v>9214004216</v>
      </c>
      <c r="E135" s="87" t="s">
        <v>780</v>
      </c>
      <c r="F135" s="107">
        <v>41722</v>
      </c>
      <c r="G135" s="625">
        <v>10000</v>
      </c>
      <c r="H135" s="56" t="s">
        <v>781</v>
      </c>
      <c r="I135" s="56" t="str">
        <f t="shared" ca="1" si="1"/>
        <v xml:space="preserve">12 NĂM 4 THÁNG 26 NGÀY </v>
      </c>
      <c r="J135" s="523" t="s">
        <v>782</v>
      </c>
      <c r="K135" s="80" t="str">
        <f>VLOOKUP(C135,Sheet5!$B$2:$G$253,6,0)</f>
        <v>092093006062</v>
      </c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75"/>
      <c r="X135" s="75"/>
      <c r="Y135" s="46" t="s">
        <v>232</v>
      </c>
      <c r="Z135" s="108" t="s">
        <v>708</v>
      </c>
      <c r="AA135" s="46" t="s">
        <v>783</v>
      </c>
      <c r="AB135" s="46"/>
      <c r="AC135" s="66"/>
      <c r="AD135" s="880" t="s">
        <v>156</v>
      </c>
      <c r="AE135" s="880"/>
      <c r="AF135" s="56" t="s">
        <v>387</v>
      </c>
      <c r="AG135" s="36" t="e">
        <f ca="1">DATEDIF(#REF!,TODAY(),"y")</f>
        <v>#REF!</v>
      </c>
    </row>
    <row r="136" spans="1:33" s="36" customFormat="1">
      <c r="A136" s="25">
        <f>IF(C136=0,"",SUBTOTAL(3,C$5:C136))</f>
        <v>132</v>
      </c>
      <c r="B136" s="86">
        <v>19</v>
      </c>
      <c r="C136" s="86" t="s">
        <v>784</v>
      </c>
      <c r="D136" s="25" t="str">
        <f>VLOOKUP(C136,Sheet4!$A$1:$B$300,2,0)</f>
        <v>9215005699</v>
      </c>
      <c r="E136" s="87" t="s">
        <v>785</v>
      </c>
      <c r="F136" s="107">
        <v>42095</v>
      </c>
      <c r="G136" s="625">
        <v>10000</v>
      </c>
      <c r="H136" s="56" t="s">
        <v>787</v>
      </c>
      <c r="I136" s="56" t="str">
        <f t="shared" ca="1" si="1"/>
        <v xml:space="preserve">11 NĂM 4 THÁNG 18 NGÀY </v>
      </c>
      <c r="J136" s="80" t="s">
        <v>788</v>
      </c>
      <c r="K136" s="80" t="str">
        <f>VLOOKUP(C136,Sheet5!$B$2:$G$253,6,0)</f>
        <v>086086000524</v>
      </c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75"/>
      <c r="X136" s="75"/>
      <c r="Y136" s="46" t="s">
        <v>232</v>
      </c>
      <c r="Z136" s="108" t="s">
        <v>789</v>
      </c>
      <c r="AA136" s="46" t="s">
        <v>790</v>
      </c>
      <c r="AB136" s="46"/>
      <c r="AC136" s="66"/>
      <c r="AD136" s="880" t="s">
        <v>156</v>
      </c>
      <c r="AE136" s="880"/>
      <c r="AF136" s="56" t="s">
        <v>387</v>
      </c>
      <c r="AG136" s="36" t="e">
        <f ca="1">DATEDIF(#REF!,TODAY(),"y")</f>
        <v>#REF!</v>
      </c>
    </row>
    <row r="137" spans="1:33" s="36" customFormat="1">
      <c r="A137" s="25">
        <f>IF(C137=0,"",SUBTOTAL(3,C$5:C137))</f>
        <v>133</v>
      </c>
      <c r="B137" s="86">
        <v>20</v>
      </c>
      <c r="C137" s="69" t="s">
        <v>791</v>
      </c>
      <c r="D137" s="25" t="str">
        <f>VLOOKUP(C137,Sheet4!$A$1:$B$300,2,0)</f>
        <v>5499003347</v>
      </c>
      <c r="E137" s="98" t="s">
        <v>792</v>
      </c>
      <c r="F137" s="107">
        <v>35977</v>
      </c>
      <c r="G137" s="625">
        <v>10000</v>
      </c>
      <c r="H137" s="56" t="s">
        <v>793</v>
      </c>
      <c r="I137" s="56" t="str">
        <f t="shared" ca="1" si="1"/>
        <v xml:space="preserve">28 NĂM 1 THÁNG 18 NGÀY </v>
      </c>
      <c r="J137" s="878" t="s">
        <v>794</v>
      </c>
      <c r="K137" s="80" t="str">
        <f>VLOOKUP(C137,Sheet5!$B$2:$G$253,6,0)</f>
        <v>092178003861</v>
      </c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75"/>
      <c r="X137" s="75"/>
      <c r="Y137" s="46" t="s">
        <v>232</v>
      </c>
      <c r="Z137" s="108" t="s">
        <v>724</v>
      </c>
      <c r="AA137" s="46" t="s">
        <v>795</v>
      </c>
      <c r="AB137" s="46"/>
      <c r="AC137" s="66"/>
      <c r="AD137" s="46" t="s">
        <v>156</v>
      </c>
      <c r="AE137" s="46"/>
      <c r="AF137" s="56" t="s">
        <v>503</v>
      </c>
      <c r="AG137" s="36" t="e">
        <f ca="1">DATEDIF(#REF!,TODAY(),"y")</f>
        <v>#REF!</v>
      </c>
    </row>
    <row r="138" spans="1:33" s="36" customFormat="1">
      <c r="A138" s="25">
        <f>IF(C138=0,"",SUBTOTAL(3,C$5:C138))</f>
        <v>134</v>
      </c>
      <c r="B138" s="86">
        <v>21</v>
      </c>
      <c r="C138" s="69" t="s">
        <v>796</v>
      </c>
      <c r="D138" s="25" t="str">
        <f>VLOOKUP(C138,Sheet4!$A$1:$B$300,2,0)</f>
        <v>9208007862</v>
      </c>
      <c r="E138" s="98" t="s">
        <v>797</v>
      </c>
      <c r="F138" s="107">
        <v>39531</v>
      </c>
      <c r="G138" s="625">
        <v>10000</v>
      </c>
      <c r="H138" s="56" t="s">
        <v>798</v>
      </c>
      <c r="I138" s="56" t="str">
        <f t="shared" ca="1" si="1"/>
        <v xml:space="preserve">18 NĂM 4 THÁNG 26 NGÀY </v>
      </c>
      <c r="J138" s="80" t="s">
        <v>799</v>
      </c>
      <c r="K138" s="80" t="str">
        <f>VLOOKUP(C138,Sheet5!$B$2:$G$253,6,0)</f>
        <v>092178003635</v>
      </c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75"/>
      <c r="X138" s="75"/>
      <c r="Y138" s="46" t="s">
        <v>232</v>
      </c>
      <c r="Z138" s="108" t="s">
        <v>800</v>
      </c>
      <c r="AA138" s="46" t="s">
        <v>801</v>
      </c>
      <c r="AB138" s="46"/>
      <c r="AC138" s="66"/>
      <c r="AD138" s="46" t="s">
        <v>156</v>
      </c>
      <c r="AE138" s="46"/>
      <c r="AF138" s="56" t="s">
        <v>503</v>
      </c>
      <c r="AG138" s="36" t="e">
        <f ca="1">DATEDIF(#REF!,TODAY(),"y")</f>
        <v>#REF!</v>
      </c>
    </row>
    <row r="139" spans="1:33" s="36" customFormat="1">
      <c r="A139" s="25">
        <f>IF(C139=0,"",SUBTOTAL(3,C$5:C139))</f>
        <v>135</v>
      </c>
      <c r="B139" s="86">
        <v>22</v>
      </c>
      <c r="C139" s="69" t="s">
        <v>802</v>
      </c>
      <c r="D139" s="25" t="str">
        <f>VLOOKUP(C139,Sheet4!$A$1:$B$300,2,0)</f>
        <v>5400002892</v>
      </c>
      <c r="E139" s="98" t="s">
        <v>803</v>
      </c>
      <c r="F139" s="107">
        <v>36071</v>
      </c>
      <c r="G139" s="625">
        <v>10000</v>
      </c>
      <c r="H139" s="56" t="s">
        <v>804</v>
      </c>
      <c r="I139" s="56" t="str">
        <f t="shared" ca="1" si="1"/>
        <v xml:space="preserve">27 NĂM 10 THÁNG 16 NGÀY </v>
      </c>
      <c r="J139" s="80" t="s">
        <v>805</v>
      </c>
      <c r="K139" s="80" t="str">
        <f>VLOOKUP(C139,Sheet5!$B$2:$G$253,6,0)</f>
        <v>051077000391</v>
      </c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75"/>
      <c r="X139" s="75"/>
      <c r="Y139" s="46" t="s">
        <v>232</v>
      </c>
      <c r="Z139" s="108" t="s">
        <v>806</v>
      </c>
      <c r="AA139" s="46" t="s">
        <v>807</v>
      </c>
      <c r="AB139" s="46"/>
      <c r="AC139" s="66"/>
      <c r="AD139" s="46" t="s">
        <v>156</v>
      </c>
      <c r="AE139" s="46"/>
      <c r="AF139" s="56" t="s">
        <v>503</v>
      </c>
      <c r="AG139" s="36" t="e">
        <f ca="1">DATEDIF(#REF!,TODAY(),"y")</f>
        <v>#REF!</v>
      </c>
    </row>
    <row r="140" spans="1:33" s="36" customFormat="1">
      <c r="A140" s="25">
        <f>IF(C140=0,"",SUBTOTAL(3,C$5:C140))</f>
        <v>136</v>
      </c>
      <c r="B140" s="86">
        <v>23</v>
      </c>
      <c r="C140" s="69" t="s">
        <v>808</v>
      </c>
      <c r="D140" s="25" t="str">
        <f>VLOOKUP(C140,Sheet4!$A$1:$B$300,2,0)</f>
        <v>6506006790</v>
      </c>
      <c r="E140" s="98" t="s">
        <v>809</v>
      </c>
      <c r="F140" s="107">
        <v>38768</v>
      </c>
      <c r="G140" s="625">
        <v>10000</v>
      </c>
      <c r="H140" s="56" t="s">
        <v>810</v>
      </c>
      <c r="I140" s="56" t="str">
        <f t="shared" ca="1" si="1"/>
        <v xml:space="preserve">20 NĂM 5 THÁNG 30 NGÀY </v>
      </c>
      <c r="J140" s="878" t="s">
        <v>811</v>
      </c>
      <c r="K140" s="80" t="str">
        <f>VLOOKUP(C140,Sheet5!$B$2:$G$253,6,0)</f>
        <v>092081002189</v>
      </c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75"/>
      <c r="X140" s="75"/>
      <c r="Y140" s="46" t="s">
        <v>232</v>
      </c>
      <c r="Z140" s="108" t="s">
        <v>812</v>
      </c>
      <c r="AA140" s="46" t="s">
        <v>813</v>
      </c>
      <c r="AB140" s="46"/>
      <c r="AC140" s="66"/>
      <c r="AD140" s="46" t="s">
        <v>156</v>
      </c>
      <c r="AE140" s="46"/>
      <c r="AF140" s="56" t="s">
        <v>503</v>
      </c>
      <c r="AG140" s="36" t="e">
        <f ca="1">DATEDIF(#REF!,TODAY(),"y")</f>
        <v>#REF!</v>
      </c>
    </row>
    <row r="141" spans="1:33" s="36" customFormat="1">
      <c r="A141" s="25">
        <f>IF(C141=0,"",SUBTOTAL(3,C$5:C141))</f>
        <v>137</v>
      </c>
      <c r="B141" s="86">
        <v>24</v>
      </c>
      <c r="C141" s="69" t="s">
        <v>814</v>
      </c>
      <c r="D141" s="25" t="str">
        <f>VLOOKUP(C141,Sheet4!$A$1:$B$300,2,0)</f>
        <v>9208016231</v>
      </c>
      <c r="E141" s="98" t="s">
        <v>815</v>
      </c>
      <c r="F141" s="107">
        <v>39188</v>
      </c>
      <c r="G141" s="625">
        <v>10000</v>
      </c>
      <c r="H141" s="56" t="s">
        <v>816</v>
      </c>
      <c r="I141" s="56" t="str">
        <f t="shared" ca="1" si="1"/>
        <v xml:space="preserve">19 NĂM 4 THÁNG 3 NGÀY </v>
      </c>
      <c r="J141" s="80" t="s">
        <v>817</v>
      </c>
      <c r="K141" s="80" t="str">
        <f>VLOOKUP(C141,Sheet5!$B$2:$G$253,6,0)</f>
        <v>086081006425</v>
      </c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75"/>
      <c r="X141" s="75"/>
      <c r="Y141" s="46" t="s">
        <v>232</v>
      </c>
      <c r="Z141" s="108" t="s">
        <v>818</v>
      </c>
      <c r="AA141" s="46" t="s">
        <v>819</v>
      </c>
      <c r="AB141" s="46"/>
      <c r="AC141" s="66"/>
      <c r="AD141" s="46" t="s">
        <v>156</v>
      </c>
      <c r="AE141" s="46"/>
      <c r="AF141" s="56" t="s">
        <v>503</v>
      </c>
      <c r="AG141" s="36" t="e">
        <f ca="1">DATEDIF(#REF!,TODAY(),"y")</f>
        <v>#REF!</v>
      </c>
    </row>
    <row r="142" spans="1:33" s="36" customFormat="1">
      <c r="A142" s="25">
        <f>IF(C142=0,"",SUBTOTAL(3,C$5:C142))</f>
        <v>138</v>
      </c>
      <c r="B142" s="86">
        <v>25</v>
      </c>
      <c r="C142" s="69" t="s">
        <v>820</v>
      </c>
      <c r="D142" s="25" t="str">
        <f>VLOOKUP(C142,Sheet4!$A$1:$B$300,2,0)</f>
        <v>9208016252</v>
      </c>
      <c r="E142" s="116" t="s">
        <v>821</v>
      </c>
      <c r="F142" s="107">
        <v>39188</v>
      </c>
      <c r="G142" s="625">
        <v>10000</v>
      </c>
      <c r="H142" s="56" t="s">
        <v>822</v>
      </c>
      <c r="I142" s="56" t="str">
        <f t="shared" ca="1" si="1"/>
        <v xml:space="preserve">19 NĂM 4 THÁNG 3 NGÀY </v>
      </c>
      <c r="J142" s="80" t="s">
        <v>823</v>
      </c>
      <c r="K142" s="80" t="str">
        <f>VLOOKUP(C142,Sheet5!$B$2:$G$253,6,0)</f>
        <v>092179014959</v>
      </c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75"/>
      <c r="X142" s="75"/>
      <c r="Y142" s="46" t="s">
        <v>232</v>
      </c>
      <c r="Z142" s="108" t="s">
        <v>824</v>
      </c>
      <c r="AA142" s="46" t="s">
        <v>825</v>
      </c>
      <c r="AB142" s="46"/>
      <c r="AC142" s="66"/>
      <c r="AD142" s="46" t="s">
        <v>156</v>
      </c>
      <c r="AE142" s="46"/>
      <c r="AF142" s="56" t="s">
        <v>503</v>
      </c>
      <c r="AG142" s="36" t="e">
        <f ca="1">DATEDIF(#REF!,TODAY(),"y")</f>
        <v>#REF!</v>
      </c>
    </row>
    <row r="143" spans="1:33" s="36" customFormat="1">
      <c r="A143" s="25">
        <f>IF(C143=0,"",SUBTOTAL(3,C$5:C143))</f>
        <v>139</v>
      </c>
      <c r="B143" s="86">
        <v>26</v>
      </c>
      <c r="C143" s="69" t="s">
        <v>826</v>
      </c>
      <c r="D143" s="25" t="str">
        <f>VLOOKUP(C143,Sheet4!$A$1:$B$300,2,0)</f>
        <v>9209006851</v>
      </c>
      <c r="E143" s="98" t="s">
        <v>827</v>
      </c>
      <c r="F143" s="107">
        <v>39923</v>
      </c>
      <c r="G143" s="625">
        <v>10000</v>
      </c>
      <c r="H143" s="56" t="s">
        <v>829</v>
      </c>
      <c r="I143" s="56" t="str">
        <f t="shared" ca="1" si="1"/>
        <v xml:space="preserve">17 NĂM 3 THÁNG 30 NGÀY </v>
      </c>
      <c r="J143" s="80" t="s">
        <v>830</v>
      </c>
      <c r="K143" s="80" t="str">
        <f>VLOOKUP(C143,Sheet5!$B$2:$G$253,6,0)</f>
        <v>092075005983</v>
      </c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75"/>
      <c r="X143" s="75"/>
      <c r="Y143" s="46" t="s">
        <v>232</v>
      </c>
      <c r="Z143" s="108" t="s">
        <v>831</v>
      </c>
      <c r="AA143" s="46" t="s">
        <v>832</v>
      </c>
      <c r="AB143" s="46"/>
      <c r="AC143" s="66"/>
      <c r="AD143" s="46" t="s">
        <v>156</v>
      </c>
      <c r="AE143" s="46"/>
      <c r="AF143" s="56" t="s">
        <v>387</v>
      </c>
      <c r="AG143" s="36" t="e">
        <f ca="1">DATEDIF(#REF!,TODAY(),"y")</f>
        <v>#REF!</v>
      </c>
    </row>
    <row r="144" spans="1:33" s="36" customFormat="1">
      <c r="A144" s="25">
        <f>IF(C144=0,"",SUBTOTAL(3,C$5:C144))</f>
        <v>140</v>
      </c>
      <c r="B144" s="86">
        <v>27</v>
      </c>
      <c r="C144" s="69" t="s">
        <v>843</v>
      </c>
      <c r="D144" s="25" t="str">
        <f>VLOOKUP(C144,Sheet4!$A$1:$B$300,2,0)</f>
        <v>9212008042</v>
      </c>
      <c r="E144" s="98" t="s">
        <v>844</v>
      </c>
      <c r="F144" s="107">
        <v>41061</v>
      </c>
      <c r="G144" s="625">
        <v>10000</v>
      </c>
      <c r="H144" s="56" t="s">
        <v>845</v>
      </c>
      <c r="I144" s="56" t="str">
        <f t="shared" ca="1" si="1"/>
        <v xml:space="preserve">14 NĂM 2 THÁNG 18 NGÀY </v>
      </c>
      <c r="J144" s="74" t="s">
        <v>846</v>
      </c>
      <c r="K144" s="80" t="str">
        <f>VLOOKUP(C144,Sheet5!$B$2:$G$253,6,0)</f>
        <v>025090010697</v>
      </c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81">
        <v>44621</v>
      </c>
      <c r="X144" s="881"/>
      <c r="Y144" s="46" t="s">
        <v>232</v>
      </c>
      <c r="Z144" s="108" t="s">
        <v>847</v>
      </c>
      <c r="AA144" s="46" t="s">
        <v>848</v>
      </c>
      <c r="AB144" s="46"/>
      <c r="AC144" s="66"/>
      <c r="AD144" s="46" t="s">
        <v>93</v>
      </c>
      <c r="AE144" s="46" t="s">
        <v>768</v>
      </c>
      <c r="AF144" s="56" t="s">
        <v>387</v>
      </c>
      <c r="AG144" s="36" t="e">
        <f ca="1">DATEDIF(#REF!,TODAY(),"y")</f>
        <v>#REF!</v>
      </c>
    </row>
    <row r="145" spans="1:33" s="36" customFormat="1">
      <c r="A145" s="25">
        <f>IF(C145=0,"",SUBTOTAL(3,C$5:C145))</f>
        <v>141</v>
      </c>
      <c r="B145" s="86">
        <v>28</v>
      </c>
      <c r="C145" s="69" t="s">
        <v>849</v>
      </c>
      <c r="D145" s="25" t="str">
        <f>VLOOKUP(C145,Sheet4!$A$1:$B$300,2,0)</f>
        <v>9209015402</v>
      </c>
      <c r="E145" s="98" t="s">
        <v>850</v>
      </c>
      <c r="F145" s="107">
        <v>41061</v>
      </c>
      <c r="G145" s="625">
        <v>10000</v>
      </c>
      <c r="H145" s="56" t="s">
        <v>851</v>
      </c>
      <c r="I145" s="56" t="str">
        <f t="shared" ca="1" si="1"/>
        <v xml:space="preserve">14 NĂM 2 THÁNG 18 NGÀY </v>
      </c>
      <c r="J145" s="878" t="s">
        <v>852</v>
      </c>
      <c r="K145" s="80" t="str">
        <f>VLOOKUP(C145,Sheet5!$B$2:$G$253,6,0)</f>
        <v>092088007089</v>
      </c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75"/>
      <c r="X145" s="75"/>
      <c r="Y145" s="46" t="s">
        <v>232</v>
      </c>
      <c r="Z145" s="108" t="s">
        <v>724</v>
      </c>
      <c r="AA145" s="46" t="s">
        <v>853</v>
      </c>
      <c r="AB145" s="46"/>
      <c r="AC145" s="66"/>
      <c r="AD145" s="46" t="s">
        <v>156</v>
      </c>
      <c r="AE145" s="46"/>
      <c r="AF145" s="56" t="s">
        <v>387</v>
      </c>
      <c r="AG145" s="36" t="e">
        <f ca="1">DATEDIF(#REF!,TODAY(),"y")</f>
        <v>#REF!</v>
      </c>
    </row>
    <row r="146" spans="1:33" s="36" customFormat="1">
      <c r="A146" s="25">
        <f>IF(C146=0,"",SUBTOTAL(3,C$5:C146))</f>
        <v>142</v>
      </c>
      <c r="B146" s="86">
        <v>29</v>
      </c>
      <c r="C146" s="857" t="s">
        <v>854</v>
      </c>
      <c r="D146" s="25" t="str">
        <f>VLOOKUP(C146,Sheet4!$A$1:$B$300,2,0)</f>
        <v>5397003583</v>
      </c>
      <c r="E146" s="790" t="s">
        <v>855</v>
      </c>
      <c r="F146" s="860">
        <v>35065</v>
      </c>
      <c r="G146" s="625">
        <v>10000</v>
      </c>
      <c r="H146" s="883" t="s">
        <v>856</v>
      </c>
      <c r="I146" s="883" t="str">
        <f t="shared" ca="1" si="1"/>
        <v xml:space="preserve">30 NĂM 7 THÁNG 18 NGÀY </v>
      </c>
      <c r="J146" s="670" t="s">
        <v>857</v>
      </c>
      <c r="K146" s="80" t="str">
        <f>VLOOKUP(C146,Sheet5!$B$2:$G$253,6,0)</f>
        <v>036070008043</v>
      </c>
      <c r="L146" s="884"/>
      <c r="M146" s="884"/>
      <c r="N146" s="884"/>
      <c r="O146" s="884"/>
      <c r="P146" s="884"/>
      <c r="Q146" s="884"/>
      <c r="R146" s="884"/>
      <c r="S146" s="884"/>
      <c r="T146" s="884"/>
      <c r="U146" s="884"/>
      <c r="V146" s="884"/>
      <c r="W146" s="213">
        <v>38600</v>
      </c>
      <c r="X146" s="213"/>
      <c r="Y146" s="858" t="s">
        <v>232</v>
      </c>
      <c r="Z146" s="885" t="s">
        <v>858</v>
      </c>
      <c r="AA146" s="858" t="s">
        <v>859</v>
      </c>
      <c r="AB146" s="858"/>
      <c r="AC146" s="856"/>
      <c r="AD146" s="858" t="s">
        <v>156</v>
      </c>
      <c r="AE146" s="858"/>
      <c r="AF146" s="883" t="s">
        <v>503</v>
      </c>
      <c r="AG146" s="64" t="e">
        <f ca="1">DATEDIF(#REF!,TODAY(),"y")</f>
        <v>#REF!</v>
      </c>
    </row>
    <row r="147" spans="1:33" s="36" customFormat="1">
      <c r="A147" s="25">
        <f>IF(C147=0,"",SUBTOTAL(3,C$5:C147))</f>
        <v>143</v>
      </c>
      <c r="B147" s="86">
        <v>30</v>
      </c>
      <c r="C147" s="69" t="s">
        <v>860</v>
      </c>
      <c r="D147" s="25" t="str">
        <f>VLOOKUP(C147,Sheet4!$A$1:$B$300,2,0)</f>
        <v>9213007224</v>
      </c>
      <c r="E147" s="98" t="s">
        <v>861</v>
      </c>
      <c r="F147" s="107">
        <v>41366</v>
      </c>
      <c r="G147" s="625">
        <v>10000</v>
      </c>
      <c r="H147" s="56" t="s">
        <v>862</v>
      </c>
      <c r="I147" s="56" t="str">
        <f t="shared" ca="1" si="1"/>
        <v xml:space="preserve">13 NĂM 4 THÁNG 17 NGÀY </v>
      </c>
      <c r="J147" s="878" t="s">
        <v>863</v>
      </c>
      <c r="K147" s="80" t="str">
        <f>VLOOKUP(C147,Sheet5!$B$2:$G$253,6,0)</f>
        <v>092086001143</v>
      </c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75">
        <v>40133</v>
      </c>
      <c r="X147" s="75"/>
      <c r="Y147" s="46" t="s">
        <v>232</v>
      </c>
      <c r="Z147" s="108" t="s">
        <v>831</v>
      </c>
      <c r="AA147" s="46" t="s">
        <v>864</v>
      </c>
      <c r="AB147" s="46"/>
      <c r="AC147" s="66"/>
      <c r="AD147" s="46" t="s">
        <v>156</v>
      </c>
      <c r="AE147" s="46"/>
      <c r="AF147" s="56" t="s">
        <v>387</v>
      </c>
      <c r="AG147" s="36" t="e">
        <f ca="1">DATEDIF(#REF!,TODAY(),"y")</f>
        <v>#REF!</v>
      </c>
    </row>
    <row r="148" spans="1:33" s="36" customFormat="1">
      <c r="A148" s="25">
        <f>IF(C148=0,"",SUBTOTAL(3,C$5:C148))</f>
        <v>144</v>
      </c>
      <c r="B148" s="86">
        <v>31</v>
      </c>
      <c r="C148" s="69" t="s">
        <v>865</v>
      </c>
      <c r="D148" s="25" t="str">
        <f>VLOOKUP(C148,Sheet4!$A$1:$B$300,2,0)</f>
        <v>9208016237</v>
      </c>
      <c r="E148" s="98" t="s">
        <v>866</v>
      </c>
      <c r="F148" s="107">
        <v>39188</v>
      </c>
      <c r="G148" s="625">
        <v>10000</v>
      </c>
      <c r="H148" s="56" t="s">
        <v>867</v>
      </c>
      <c r="I148" s="56" t="str">
        <f t="shared" ca="1" si="1"/>
        <v xml:space="preserve">19 NĂM 4 THÁNG 3 NGÀY </v>
      </c>
      <c r="J148" s="878" t="s">
        <v>868</v>
      </c>
      <c r="K148" s="80" t="str">
        <f>VLOOKUP(C148,Sheet5!$B$2:$G$253,6,0)</f>
        <v>092076000078</v>
      </c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75"/>
      <c r="X148" s="75"/>
      <c r="Y148" s="46" t="s">
        <v>232</v>
      </c>
      <c r="Z148" s="108" t="s">
        <v>724</v>
      </c>
      <c r="AA148" s="46" t="s">
        <v>869</v>
      </c>
      <c r="AB148" s="46"/>
      <c r="AC148" s="66"/>
      <c r="AD148" s="46" t="s">
        <v>156</v>
      </c>
      <c r="AE148" s="46"/>
      <c r="AF148" s="56" t="s">
        <v>870</v>
      </c>
      <c r="AG148" s="36" t="e">
        <f ca="1">DATEDIF(#REF!,TODAY(),"y")</f>
        <v>#REF!</v>
      </c>
    </row>
    <row r="149" spans="1:33" s="36" customFormat="1">
      <c r="A149" s="25">
        <f>IF(C149=0,"",SUBTOTAL(3,C$5:C149))</f>
        <v>145</v>
      </c>
      <c r="B149" s="86">
        <v>32</v>
      </c>
      <c r="C149" s="66" t="s">
        <v>887</v>
      </c>
      <c r="D149" s="25" t="str">
        <f>VLOOKUP(C149,Sheet4!$A$1:$B$300,2,0)</f>
        <v>9210000265</v>
      </c>
      <c r="E149" s="67" t="s">
        <v>888</v>
      </c>
      <c r="F149" s="107">
        <v>42552</v>
      </c>
      <c r="G149" s="625">
        <v>10000</v>
      </c>
      <c r="H149" s="56" t="s">
        <v>889</v>
      </c>
      <c r="I149" s="56" t="str">
        <f t="shared" ref="I149:I212" ca="1" si="2">DATEDIF(F149,TODAY(),"Y") &amp; " NĂM " &amp;DATEDIF(F149,TODAY(),"YM") &amp; " THÁNG " &amp; DATEDIF(F149,TODAY(), "MD") &amp; " NGÀY "</f>
        <v xml:space="preserve">10 NĂM 1 THÁNG 18 NGÀY </v>
      </c>
      <c r="J149" s="878" t="s">
        <v>890</v>
      </c>
      <c r="K149" s="80" t="str">
        <f>VLOOKUP(C149,Sheet5!$B$2:$G$253,6,0)</f>
        <v>092086009857</v>
      </c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75"/>
      <c r="X149" s="75"/>
      <c r="Y149" s="46" t="s">
        <v>232</v>
      </c>
      <c r="Z149" s="108" t="s">
        <v>838</v>
      </c>
      <c r="AA149" s="46" t="s">
        <v>839</v>
      </c>
      <c r="AB149" s="46"/>
      <c r="AC149" s="66"/>
      <c r="AD149" s="46" t="s">
        <v>156</v>
      </c>
      <c r="AE149" s="46"/>
      <c r="AF149" s="56" t="s">
        <v>886</v>
      </c>
      <c r="AG149" s="36" t="e">
        <f ca="1">DATEDIF(#REF!,TODAY(),"y")</f>
        <v>#REF!</v>
      </c>
    </row>
    <row r="150" spans="1:33" s="36" customFormat="1">
      <c r="A150" s="25">
        <f>IF(C150=0,"",SUBTOTAL(3,C$5:C150))</f>
        <v>146</v>
      </c>
      <c r="B150" s="86">
        <v>33</v>
      </c>
      <c r="C150" s="66" t="s">
        <v>894</v>
      </c>
      <c r="D150" s="25" t="str">
        <f>VLOOKUP(C150,Sheet4!$A$1:$B$300,2,0)</f>
        <v>9210018099</v>
      </c>
      <c r="E150" s="67" t="s">
        <v>895</v>
      </c>
      <c r="F150" s="107">
        <v>42795</v>
      </c>
      <c r="G150" s="625">
        <v>10000</v>
      </c>
      <c r="H150" s="56" t="s">
        <v>896</v>
      </c>
      <c r="I150" s="56" t="str">
        <f t="shared" ca="1" si="2"/>
        <v xml:space="preserve">9 NĂM 5 THÁNG 18 NGÀY </v>
      </c>
      <c r="J150" s="879" t="s">
        <v>897</v>
      </c>
      <c r="K150" s="80" t="str">
        <f>VLOOKUP(C150,Sheet5!$B$2:$G$253,6,0)</f>
        <v>092080004589</v>
      </c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75">
        <v>41928</v>
      </c>
      <c r="X150" s="75"/>
      <c r="Y150" s="46" t="s">
        <v>232</v>
      </c>
      <c r="Z150" s="108" t="s">
        <v>898</v>
      </c>
      <c r="AA150" s="46" t="s">
        <v>899</v>
      </c>
      <c r="AB150" s="46"/>
      <c r="AC150" s="66"/>
      <c r="AD150" s="46" t="s">
        <v>156</v>
      </c>
      <c r="AE150" s="46"/>
      <c r="AF150" s="56" t="s">
        <v>886</v>
      </c>
      <c r="AG150" s="36" t="e">
        <f ca="1">DATEDIF(#REF!,TODAY(),"y")</f>
        <v>#REF!</v>
      </c>
    </row>
    <row r="151" spans="1:33" s="36" customFormat="1">
      <c r="A151" s="25">
        <f>IF(C151=0,"",SUBTOTAL(3,C$5:C151))</f>
        <v>147</v>
      </c>
      <c r="B151" s="86">
        <v>34</v>
      </c>
      <c r="C151" s="66" t="s">
        <v>903</v>
      </c>
      <c r="D151" s="25" t="str">
        <f>VLOOKUP(C151,Sheet4!$A$1:$B$300,2,0)</f>
        <v>9216023993</v>
      </c>
      <c r="E151" s="67" t="s">
        <v>904</v>
      </c>
      <c r="F151" s="107">
        <v>42857</v>
      </c>
      <c r="G151" s="625">
        <v>10000</v>
      </c>
      <c r="H151" s="56" t="s">
        <v>905</v>
      </c>
      <c r="I151" s="56" t="str">
        <f t="shared" ca="1" si="2"/>
        <v xml:space="preserve">9 NĂM 3 THÁNG 17 NGÀY </v>
      </c>
      <c r="J151" s="879" t="s">
        <v>906</v>
      </c>
      <c r="K151" s="80" t="str">
        <f>VLOOKUP(C151,Sheet5!$B$2:$G$253,6,0)</f>
        <v>092184005012</v>
      </c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75">
        <v>41694</v>
      </c>
      <c r="X151" s="75"/>
      <c r="Y151" s="46" t="s">
        <v>232</v>
      </c>
      <c r="Z151" s="108" t="s">
        <v>907</v>
      </c>
      <c r="AA151" s="46" t="s">
        <v>899</v>
      </c>
      <c r="AB151" s="46"/>
      <c r="AC151" s="66"/>
      <c r="AD151" s="46" t="s">
        <v>156</v>
      </c>
      <c r="AE151" s="46"/>
      <c r="AF151" s="56" t="s">
        <v>908</v>
      </c>
      <c r="AG151" s="36" t="e">
        <f ca="1">DATEDIF(#REF!,TODAY(),"y")</f>
        <v>#REF!</v>
      </c>
    </row>
    <row r="152" spans="1:33" s="36" customFormat="1" ht="19.5" customHeight="1">
      <c r="A152" s="25">
        <f>IF(C152=0,"",SUBTOTAL(3,C$5:C152))</f>
        <v>148</v>
      </c>
      <c r="B152" s="86">
        <v>35</v>
      </c>
      <c r="C152" s="66" t="s">
        <v>909</v>
      </c>
      <c r="D152" s="25" t="str">
        <f>VLOOKUP(C152,Sheet4!$A$1:$B$300,2,0)</f>
        <v>9216023994</v>
      </c>
      <c r="E152" s="67" t="s">
        <v>910</v>
      </c>
      <c r="F152" s="107">
        <v>42857</v>
      </c>
      <c r="G152" s="625">
        <v>10000</v>
      </c>
      <c r="H152" s="56" t="s">
        <v>912</v>
      </c>
      <c r="I152" s="56" t="str">
        <f t="shared" ca="1" si="2"/>
        <v xml:space="preserve">9 NĂM 3 THÁNG 17 NGÀY </v>
      </c>
      <c r="J152" s="523" t="s">
        <v>913</v>
      </c>
      <c r="K152" s="80" t="str">
        <f>VLOOKUP(C152,Sheet5!$B$2:$G$253,6,0)</f>
        <v>091196000015</v>
      </c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75">
        <v>42339</v>
      </c>
      <c r="X152" s="75"/>
      <c r="Y152" s="46" t="s">
        <v>232</v>
      </c>
      <c r="Z152" s="108" t="s">
        <v>914</v>
      </c>
      <c r="AA152" s="46" t="s">
        <v>915</v>
      </c>
      <c r="AB152" s="46"/>
      <c r="AC152" s="66"/>
      <c r="AD152" s="46" t="s">
        <v>156</v>
      </c>
      <c r="AE152" s="46"/>
      <c r="AF152" s="56" t="s">
        <v>908</v>
      </c>
      <c r="AG152" s="36" t="e">
        <f ca="1">DATEDIF(#REF!,TODAY(),"y")</f>
        <v>#REF!</v>
      </c>
    </row>
    <row r="153" spans="1:33" s="36" customFormat="1">
      <c r="A153" s="25">
        <f>IF(C153=0,"",SUBTOTAL(3,C$5:C153))</f>
        <v>149</v>
      </c>
      <c r="B153" s="86">
        <v>36</v>
      </c>
      <c r="C153" s="66" t="s">
        <v>916</v>
      </c>
      <c r="D153" s="25" t="str">
        <f>VLOOKUP(C153,Sheet4!$A$1:$B$300,2,0)</f>
        <v>8621439497</v>
      </c>
      <c r="E153" s="67" t="s">
        <v>917</v>
      </c>
      <c r="F153" s="107">
        <v>43040</v>
      </c>
      <c r="G153" s="625">
        <v>10000</v>
      </c>
      <c r="H153" s="56" t="s">
        <v>918</v>
      </c>
      <c r="I153" s="56" t="str">
        <f t="shared" ca="1" si="2"/>
        <v xml:space="preserve">8 NĂM 9 THÁNG 18 NGÀY </v>
      </c>
      <c r="J153" s="80" t="s">
        <v>919</v>
      </c>
      <c r="K153" s="80" t="str">
        <f>VLOOKUP(C153,Sheet5!$B$2:$G$253,6,0)</f>
        <v>086083010078</v>
      </c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75"/>
      <c r="X153" s="75"/>
      <c r="Y153" s="46" t="s">
        <v>232</v>
      </c>
      <c r="Z153" s="108" t="s">
        <v>920</v>
      </c>
      <c r="AA153" s="46" t="s">
        <v>921</v>
      </c>
      <c r="AB153" s="46"/>
      <c r="AC153" s="66"/>
      <c r="AD153" s="46" t="s">
        <v>156</v>
      </c>
      <c r="AE153" s="46"/>
      <c r="AF153" s="56" t="s">
        <v>908</v>
      </c>
      <c r="AG153" s="36" t="e">
        <f ca="1">DATEDIF(#REF!,TODAY(),"y")</f>
        <v>#REF!</v>
      </c>
    </row>
    <row r="154" spans="1:33" s="36" customFormat="1" ht="21" customHeight="1">
      <c r="A154" s="25">
        <f>IF(C154=0,"",SUBTOTAL(3,C$5:C154))</f>
        <v>150</v>
      </c>
      <c r="B154" s="86">
        <v>37</v>
      </c>
      <c r="C154" s="66" t="s">
        <v>922</v>
      </c>
      <c r="D154" s="25" t="str">
        <f>VLOOKUP(C154,Sheet4!$A$1:$B$300,2,0)</f>
        <v>9222708768</v>
      </c>
      <c r="E154" s="67" t="s">
        <v>923</v>
      </c>
      <c r="F154" s="107">
        <v>43040</v>
      </c>
      <c r="G154" s="625">
        <v>10000</v>
      </c>
      <c r="H154" s="56" t="s">
        <v>924</v>
      </c>
      <c r="I154" s="56" t="str">
        <f t="shared" ca="1" si="2"/>
        <v xml:space="preserve">8 NĂM 9 THÁNG 18 NGÀY </v>
      </c>
      <c r="J154" s="523" t="s">
        <v>925</v>
      </c>
      <c r="K154" s="80" t="str">
        <f>VLOOKUP(C154,Sheet5!$B$2:$G$253,6,0)</f>
        <v>092088003692</v>
      </c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75">
        <v>43129</v>
      </c>
      <c r="X154" s="75"/>
      <c r="Y154" s="46" t="s">
        <v>232</v>
      </c>
      <c r="Z154" s="108" t="s">
        <v>742</v>
      </c>
      <c r="AA154" s="46" t="s">
        <v>926</v>
      </c>
      <c r="AB154" s="46"/>
      <c r="AC154" s="66"/>
      <c r="AD154" s="46" t="s">
        <v>156</v>
      </c>
      <c r="AE154" s="46"/>
      <c r="AF154" s="56" t="s">
        <v>908</v>
      </c>
      <c r="AG154" s="36" t="e">
        <f ca="1">DATEDIF(#REF!,TODAY(),"y")</f>
        <v>#REF!</v>
      </c>
    </row>
    <row r="155" spans="1:33" s="36" customFormat="1">
      <c r="A155" s="25">
        <f>IF(C155=0,"",SUBTOTAL(3,C$5:C155))</f>
        <v>151</v>
      </c>
      <c r="B155" s="86">
        <v>38</v>
      </c>
      <c r="C155" s="66" t="s">
        <v>927</v>
      </c>
      <c r="D155" s="25" t="str">
        <f>VLOOKUP(C155,Sheet4!$A$1:$B$300,2,0)</f>
        <v>9222344590</v>
      </c>
      <c r="E155" s="67" t="s">
        <v>928</v>
      </c>
      <c r="F155" s="107">
        <v>43040</v>
      </c>
      <c r="G155" s="625">
        <v>10000</v>
      </c>
      <c r="H155" s="56" t="s">
        <v>929</v>
      </c>
      <c r="I155" s="56" t="str">
        <f t="shared" ca="1" si="2"/>
        <v xml:space="preserve">8 NĂM 9 THÁNG 18 NGÀY </v>
      </c>
      <c r="J155" s="878" t="s">
        <v>930</v>
      </c>
      <c r="K155" s="80" t="str">
        <f>VLOOKUP(C155,Sheet5!$B$2:$G$253,6,0)</f>
        <v>092082005535</v>
      </c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75"/>
      <c r="X155" s="75"/>
      <c r="Y155" s="46" t="s">
        <v>232</v>
      </c>
      <c r="Z155" s="108" t="s">
        <v>898</v>
      </c>
      <c r="AA155" s="46" t="s">
        <v>899</v>
      </c>
      <c r="AB155" s="46"/>
      <c r="AC155" s="66"/>
      <c r="AD155" s="46" t="s">
        <v>156</v>
      </c>
      <c r="AE155" s="46"/>
      <c r="AF155" s="56" t="s">
        <v>908</v>
      </c>
      <c r="AG155" s="36" t="e">
        <f ca="1">DATEDIF(#REF!,TODAY(),"y")</f>
        <v>#REF!</v>
      </c>
    </row>
    <row r="156" spans="1:33" s="36" customFormat="1">
      <c r="A156" s="25">
        <f>IF(C156=0,"",SUBTOTAL(3,C$5:C156))</f>
        <v>152</v>
      </c>
      <c r="B156" s="86">
        <v>39</v>
      </c>
      <c r="C156" s="66" t="s">
        <v>931</v>
      </c>
      <c r="D156" s="25" t="str">
        <f>VLOOKUP(C156,Sheet4!$A$1:$B$300,2,0)</f>
        <v>8723924817</v>
      </c>
      <c r="E156" s="67" t="s">
        <v>932</v>
      </c>
      <c r="F156" s="107">
        <v>43191</v>
      </c>
      <c r="G156" s="625">
        <v>10000</v>
      </c>
      <c r="H156" s="56" t="s">
        <v>2983</v>
      </c>
      <c r="I156" s="56" t="str">
        <f t="shared" ca="1" si="2"/>
        <v xml:space="preserve">8 NĂM 4 THÁNG 18 NGÀY </v>
      </c>
      <c r="J156" s="523" t="s">
        <v>934</v>
      </c>
      <c r="K156" s="80" t="str">
        <f>VLOOKUP(C156,Sheet5!$B$2:$G$253,6,0)</f>
        <v>087089001910</v>
      </c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75">
        <v>40449</v>
      </c>
      <c r="X156" s="75"/>
      <c r="Y156" s="46" t="s">
        <v>232</v>
      </c>
      <c r="Z156" s="108" t="s">
        <v>935</v>
      </c>
      <c r="AA156" s="46" t="s">
        <v>936</v>
      </c>
      <c r="AB156" s="46"/>
      <c r="AC156" s="66"/>
      <c r="AD156" s="155" t="s">
        <v>156</v>
      </c>
      <c r="AE156" s="155"/>
      <c r="AF156" s="56" t="s">
        <v>908</v>
      </c>
      <c r="AG156" s="36" t="e">
        <f ca="1">DATEDIF(#REF!,TODAY(),"y")</f>
        <v>#REF!</v>
      </c>
    </row>
    <row r="157" spans="1:33" s="916" customFormat="1">
      <c r="A157" s="903">
        <f>IF(C157=0,"",SUBTOTAL(3,C$5:C157))</f>
        <v>153</v>
      </c>
      <c r="B157" s="86">
        <v>40</v>
      </c>
      <c r="C157" s="904" t="s">
        <v>941</v>
      </c>
      <c r="D157" s="903" t="str">
        <f>VLOOKUP(C157,Sheet4!$A$1:$B$300,2,0)</f>
        <v>5404002328</v>
      </c>
      <c r="E157" s="905" t="s">
        <v>942</v>
      </c>
      <c r="F157" s="909">
        <v>37803</v>
      </c>
      <c r="G157" s="625">
        <v>10000</v>
      </c>
      <c r="H157" s="910" t="s">
        <v>943</v>
      </c>
      <c r="I157" s="910" t="str">
        <f t="shared" ca="1" si="2"/>
        <v xml:space="preserve">23 NĂM 1 THÁNG 18 NGÀY </v>
      </c>
      <c r="J157" s="911">
        <v>183130486</v>
      </c>
      <c r="K157" s="912" t="str">
        <f>VLOOKUP(C157,Sheet5!$B$2:$G$253,6,0)</f>
        <v>042176011592</v>
      </c>
      <c r="L157" s="912"/>
      <c r="M157" s="912"/>
      <c r="N157" s="912"/>
      <c r="O157" s="912"/>
      <c r="P157" s="912"/>
      <c r="Q157" s="912"/>
      <c r="R157" s="912"/>
      <c r="S157" s="912"/>
      <c r="T157" s="912"/>
      <c r="U157" s="912"/>
      <c r="V157" s="912"/>
      <c r="W157" s="913">
        <v>35338</v>
      </c>
      <c r="X157" s="913"/>
      <c r="Y157" s="907" t="s">
        <v>232</v>
      </c>
      <c r="Z157" s="914" t="s">
        <v>750</v>
      </c>
      <c r="AA157" s="907" t="s">
        <v>944</v>
      </c>
      <c r="AB157" s="907"/>
      <c r="AC157" s="915"/>
      <c r="AD157" s="907" t="s">
        <v>156</v>
      </c>
      <c r="AE157" s="907"/>
      <c r="AF157" s="910" t="s">
        <v>870</v>
      </c>
      <c r="AG157" s="916" t="e">
        <f ca="1">DATEDIF(#REF!,TODAY(),"y")</f>
        <v>#REF!</v>
      </c>
    </row>
    <row r="158" spans="1:33" s="916" customFormat="1">
      <c r="A158" s="903">
        <f>IF(C158=0,"",SUBTOTAL(3,C$5:C158))</f>
        <v>154</v>
      </c>
      <c r="B158" s="86">
        <v>41</v>
      </c>
      <c r="C158" s="904" t="s">
        <v>945</v>
      </c>
      <c r="D158" s="903" t="str">
        <f>VLOOKUP(C158,Sheet4!$A$1:$B$300,2,0)</f>
        <v>6506006797</v>
      </c>
      <c r="E158" s="905" t="s">
        <v>946</v>
      </c>
      <c r="F158" s="909">
        <v>38768</v>
      </c>
      <c r="G158" s="625">
        <v>10000</v>
      </c>
      <c r="H158" s="910" t="s">
        <v>947</v>
      </c>
      <c r="I158" s="910" t="str">
        <f t="shared" ca="1" si="2"/>
        <v xml:space="preserve">20 NĂM 5 THÁNG 30 NGÀY </v>
      </c>
      <c r="J158" s="911">
        <v>183134107</v>
      </c>
      <c r="K158" s="912" t="str">
        <f>VLOOKUP(C158,Sheet5!$B$2:$G$253,6,0)</f>
        <v>042178000304</v>
      </c>
      <c r="L158" s="912"/>
      <c r="M158" s="912"/>
      <c r="N158" s="912"/>
      <c r="O158" s="912"/>
      <c r="P158" s="912"/>
      <c r="Q158" s="912"/>
      <c r="R158" s="912"/>
      <c r="S158" s="912"/>
      <c r="T158" s="912"/>
      <c r="U158" s="912"/>
      <c r="V158" s="912"/>
      <c r="W158" s="913">
        <v>35071</v>
      </c>
      <c r="X158" s="913"/>
      <c r="Y158" s="907" t="s">
        <v>232</v>
      </c>
      <c r="Z158" s="914" t="s">
        <v>948</v>
      </c>
      <c r="AA158" s="907" t="s">
        <v>949</v>
      </c>
      <c r="AB158" s="907"/>
      <c r="AC158" s="915"/>
      <c r="AD158" s="907" t="s">
        <v>156</v>
      </c>
      <c r="AE158" s="907"/>
      <c r="AF158" s="910" t="s">
        <v>870</v>
      </c>
      <c r="AG158" s="916" t="e">
        <f ca="1">DATEDIF(#REF!,TODAY(),"y")</f>
        <v>#REF!</v>
      </c>
    </row>
    <row r="159" spans="1:33" s="916" customFormat="1">
      <c r="A159" s="903">
        <f>IF(C159=0,"",SUBTOTAL(3,C$5:C159))</f>
        <v>155</v>
      </c>
      <c r="B159" s="86">
        <v>42</v>
      </c>
      <c r="C159" s="904" t="s">
        <v>950</v>
      </c>
      <c r="D159" s="903" t="str">
        <f>VLOOKUP(C159,Sheet4!$A$1:$B$300,2,0)</f>
        <v>9209021583</v>
      </c>
      <c r="E159" s="905" t="s">
        <v>951</v>
      </c>
      <c r="F159" s="909">
        <v>40118</v>
      </c>
      <c r="G159" s="625">
        <v>10000</v>
      </c>
      <c r="H159" s="910" t="s">
        <v>952</v>
      </c>
      <c r="I159" s="910" t="str">
        <f t="shared" ca="1" si="2"/>
        <v xml:space="preserve">16 NĂM 9 THÁNG 18 NGÀY </v>
      </c>
      <c r="J159" s="911">
        <v>361697892</v>
      </c>
      <c r="K159" s="912" t="str">
        <f>VLOOKUP(C159,Sheet5!$B$2:$G$253,6,0)</f>
        <v>092177011505</v>
      </c>
      <c r="L159" s="912"/>
      <c r="M159" s="912"/>
      <c r="N159" s="912"/>
      <c r="O159" s="912"/>
      <c r="P159" s="912"/>
      <c r="Q159" s="912"/>
      <c r="R159" s="912"/>
      <c r="S159" s="912"/>
      <c r="T159" s="912"/>
      <c r="U159" s="912"/>
      <c r="V159" s="912"/>
      <c r="W159" s="913">
        <v>38687</v>
      </c>
      <c r="X159" s="913"/>
      <c r="Y159" s="907" t="s">
        <v>232</v>
      </c>
      <c r="Z159" s="914" t="s">
        <v>708</v>
      </c>
      <c r="AA159" s="907" t="s">
        <v>953</v>
      </c>
      <c r="AB159" s="907"/>
      <c r="AC159" s="915"/>
      <c r="AD159" s="907" t="s">
        <v>156</v>
      </c>
      <c r="AE159" s="907"/>
      <c r="AF159" s="910" t="s">
        <v>870</v>
      </c>
      <c r="AG159" s="916" t="e">
        <f ca="1">DATEDIF(#REF!,TODAY(),"y")</f>
        <v>#REF!</v>
      </c>
    </row>
    <row r="160" spans="1:33" s="36" customFormat="1">
      <c r="A160" s="25">
        <f>IF(C160=0,"",SUBTOTAL(3,C$5:C160))</f>
        <v>156</v>
      </c>
      <c r="B160" s="86">
        <v>43</v>
      </c>
      <c r="C160" s="69" t="s">
        <v>954</v>
      </c>
      <c r="D160" s="25" t="str">
        <f>VLOOKUP(C160,Sheet4!$A$1:$B$300,2,0)</f>
        <v>5496032492</v>
      </c>
      <c r="E160" s="98" t="s">
        <v>955</v>
      </c>
      <c r="F160" s="107">
        <v>34516</v>
      </c>
      <c r="G160" s="625">
        <v>10000</v>
      </c>
      <c r="H160" s="56" t="s">
        <v>956</v>
      </c>
      <c r="I160" s="56" t="str">
        <f t="shared" ca="1" si="2"/>
        <v xml:space="preserve">32 NĂM 1 THÁNG 18 NGÀY </v>
      </c>
      <c r="J160" s="523">
        <v>361534646</v>
      </c>
      <c r="K160" s="80" t="str">
        <f>VLOOKUP(C160,Sheet5!$B$2:$G$253,6,0)</f>
        <v>093075006597</v>
      </c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75">
        <v>40828</v>
      </c>
      <c r="X160" s="75"/>
      <c r="Y160" s="46" t="s">
        <v>232</v>
      </c>
      <c r="Z160" s="108" t="s">
        <v>957</v>
      </c>
      <c r="AA160" s="46" t="s">
        <v>958</v>
      </c>
      <c r="AB160" s="46"/>
      <c r="AC160" s="66"/>
      <c r="AD160" s="46" t="s">
        <v>156</v>
      </c>
      <c r="AE160" s="46"/>
      <c r="AF160" s="56" t="s">
        <v>870</v>
      </c>
      <c r="AG160" s="36" t="e">
        <f ca="1">DATEDIF(#REF!,TODAY(),"y")</f>
        <v>#REF!</v>
      </c>
    </row>
    <row r="161" spans="1:33" s="36" customFormat="1">
      <c r="A161" s="25">
        <f>IF(C161=0,"",SUBTOTAL(3,C$5:C161))</f>
        <v>157</v>
      </c>
      <c r="B161" s="86">
        <v>44</v>
      </c>
      <c r="C161" s="69" t="s">
        <v>963</v>
      </c>
      <c r="D161" s="25" t="str">
        <f>VLOOKUP(C161,Sheet4!$A$1:$B$300,2,0)</f>
        <v>9208016228</v>
      </c>
      <c r="E161" s="98" t="s">
        <v>964</v>
      </c>
      <c r="F161" s="107">
        <v>39188</v>
      </c>
      <c r="G161" s="625">
        <v>10000</v>
      </c>
      <c r="H161" s="56" t="s">
        <v>965</v>
      </c>
      <c r="I161" s="56" t="str">
        <f t="shared" ca="1" si="2"/>
        <v xml:space="preserve">19 NĂM 4 THÁNG 3 NGÀY </v>
      </c>
      <c r="J161" s="523">
        <v>331283292</v>
      </c>
      <c r="K161" s="80" t="str">
        <f>VLOOKUP(C161,Sheet5!$B$2:$G$253,6,0)</f>
        <v>086180000012</v>
      </c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75">
        <v>35604</v>
      </c>
      <c r="X161" s="75"/>
      <c r="Y161" s="46" t="s">
        <v>232</v>
      </c>
      <c r="Z161" s="108" t="s">
        <v>966</v>
      </c>
      <c r="AA161" s="46" t="s">
        <v>962</v>
      </c>
      <c r="AB161" s="46"/>
      <c r="AC161" s="66"/>
      <c r="AD161" s="46" t="s">
        <v>156</v>
      </c>
      <c r="AE161" s="46"/>
      <c r="AF161" s="56" t="s">
        <v>870</v>
      </c>
      <c r="AG161" s="36" t="e">
        <f ca="1">DATEDIF(#REF!,TODAY(),"y")</f>
        <v>#REF!</v>
      </c>
    </row>
    <row r="162" spans="1:33" s="36" customFormat="1">
      <c r="A162" s="25">
        <f>IF(C162=0,"",SUBTOTAL(3,C$5:C162))</f>
        <v>158</v>
      </c>
      <c r="B162" s="86">
        <v>45</v>
      </c>
      <c r="C162" s="69" t="s">
        <v>968</v>
      </c>
      <c r="D162" s="25" t="str">
        <f>VLOOKUP(C162,Sheet4!$A$1:$B$300,2,0)</f>
        <v>9208016248</v>
      </c>
      <c r="E162" s="98" t="s">
        <v>969</v>
      </c>
      <c r="F162" s="107">
        <v>39188</v>
      </c>
      <c r="G162" s="625">
        <v>10000</v>
      </c>
      <c r="H162" s="56" t="s">
        <v>970</v>
      </c>
      <c r="I162" s="56" t="str">
        <f t="shared" ca="1" si="2"/>
        <v xml:space="preserve">19 NĂM 4 THÁNG 3 NGÀY </v>
      </c>
      <c r="J162" s="523">
        <v>361738776</v>
      </c>
      <c r="K162" s="80" t="str">
        <f>VLOOKUP(C162,Sheet5!$B$2:$G$253,6,0)</f>
        <v>092079007931</v>
      </c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75">
        <v>39057</v>
      </c>
      <c r="X162" s="75"/>
      <c r="Y162" s="46" t="s">
        <v>232</v>
      </c>
      <c r="Z162" s="108" t="s">
        <v>812</v>
      </c>
      <c r="AA162" s="46" t="s">
        <v>971</v>
      </c>
      <c r="AB162" s="46"/>
      <c r="AC162" s="66"/>
      <c r="AD162" s="46" t="s">
        <v>156</v>
      </c>
      <c r="AE162" s="46"/>
      <c r="AF162" s="56" t="s">
        <v>870</v>
      </c>
      <c r="AG162" s="36" t="e">
        <f ca="1">DATEDIF(#REF!,TODAY(),"y")</f>
        <v>#REF!</v>
      </c>
    </row>
    <row r="163" spans="1:33" s="36" customFormat="1">
      <c r="A163" s="25">
        <f>IF(C163=0,"",SUBTOTAL(3,C$5:C163))</f>
        <v>159</v>
      </c>
      <c r="B163" s="86">
        <v>46</v>
      </c>
      <c r="C163" s="69" t="s">
        <v>972</v>
      </c>
      <c r="D163" s="25" t="str">
        <f>VLOOKUP(C163,Sheet4!$A$1:$B$300,2,0)</f>
        <v>9208016249</v>
      </c>
      <c r="E163" s="98" t="s">
        <v>973</v>
      </c>
      <c r="F163" s="107">
        <v>39188</v>
      </c>
      <c r="G163" s="625">
        <v>10000</v>
      </c>
      <c r="H163" s="56" t="s">
        <v>974</v>
      </c>
      <c r="I163" s="56" t="str">
        <f t="shared" ca="1" si="2"/>
        <v xml:space="preserve">19 NĂM 4 THÁNG 3 NGÀY </v>
      </c>
      <c r="J163" s="523">
        <v>362062822</v>
      </c>
      <c r="K163" s="80" t="str">
        <f>VLOOKUP(C163,Sheet5!$B$2:$G$253,6,0)</f>
        <v>092081015650</v>
      </c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75">
        <v>37201</v>
      </c>
      <c r="X163" s="75"/>
      <c r="Y163" s="46" t="s">
        <v>232</v>
      </c>
      <c r="Z163" s="108" t="s">
        <v>724</v>
      </c>
      <c r="AA163" s="46" t="s">
        <v>975</v>
      </c>
      <c r="AB163" s="46"/>
      <c r="AC163" s="66"/>
      <c r="AD163" s="46" t="s">
        <v>156</v>
      </c>
      <c r="AE163" s="46"/>
      <c r="AF163" s="56" t="s">
        <v>870</v>
      </c>
      <c r="AG163" s="36" t="e">
        <f ca="1">DATEDIF(#REF!,TODAY(),"y")</f>
        <v>#REF!</v>
      </c>
    </row>
    <row r="164" spans="1:33" s="36" customFormat="1">
      <c r="A164" s="25">
        <f>IF(C164=0,"",SUBTOTAL(3,C$5:C164))</f>
        <v>160</v>
      </c>
      <c r="B164" s="86">
        <v>47</v>
      </c>
      <c r="C164" s="69" t="s">
        <v>976</v>
      </c>
      <c r="D164" s="25" t="str">
        <f>VLOOKUP(C164,Sheet4!$A$1:$B$300,2,0)</f>
        <v>9208010005</v>
      </c>
      <c r="E164" s="98" t="s">
        <v>977</v>
      </c>
      <c r="F164" s="107">
        <v>39539</v>
      </c>
      <c r="G164" s="625">
        <v>10000</v>
      </c>
      <c r="H164" s="56" t="s">
        <v>979</v>
      </c>
      <c r="I164" s="56" t="str">
        <f t="shared" ca="1" si="2"/>
        <v xml:space="preserve">18 NĂM 4 THÁNG 18 NGÀY </v>
      </c>
      <c r="J164" s="523">
        <v>361493409</v>
      </c>
      <c r="K164" s="80" t="str">
        <f>VLOOKUP(C164,Sheet5!$B$2:$G$253,6,0)</f>
        <v>092073001045</v>
      </c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75">
        <v>32868</v>
      </c>
      <c r="X164" s="75"/>
      <c r="Y164" s="46" t="s">
        <v>232</v>
      </c>
      <c r="Z164" s="108" t="s">
        <v>831</v>
      </c>
      <c r="AA164" s="46" t="s">
        <v>980</v>
      </c>
      <c r="AB164" s="46"/>
      <c r="AC164" s="66"/>
      <c r="AD164" s="46" t="s">
        <v>156</v>
      </c>
      <c r="AE164" s="46"/>
      <c r="AF164" s="56" t="s">
        <v>676</v>
      </c>
      <c r="AG164" s="64" t="e">
        <f ca="1">DATEDIF(#REF!,TODAY(),"y")</f>
        <v>#REF!</v>
      </c>
    </row>
    <row r="165" spans="1:33" s="36" customFormat="1">
      <c r="A165" s="25">
        <f>IF(C165=0,"",SUBTOTAL(3,C$5:C165))</f>
        <v>161</v>
      </c>
      <c r="B165" s="86">
        <v>48</v>
      </c>
      <c r="C165" s="69" t="s">
        <v>990</v>
      </c>
      <c r="D165" s="25" t="str">
        <f>VLOOKUP(C165,Sheet4!$A$1:$B$300,2,0)</f>
        <v>9209021588</v>
      </c>
      <c r="E165" s="98" t="s">
        <v>991</v>
      </c>
      <c r="F165" s="107">
        <v>40087</v>
      </c>
      <c r="G165" s="625">
        <v>10000</v>
      </c>
      <c r="H165" s="56" t="s">
        <v>992</v>
      </c>
      <c r="I165" s="56" t="str">
        <f t="shared" ca="1" si="2"/>
        <v xml:space="preserve">16 NĂM 10 THÁNG 18 NGÀY </v>
      </c>
      <c r="J165" s="523">
        <v>362122597</v>
      </c>
      <c r="K165" s="80" t="str">
        <f>VLOOKUP(C165,Sheet5!$B$2:$G$253,6,0)</f>
        <v>092077002679</v>
      </c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75">
        <v>37371</v>
      </c>
      <c r="X165" s="75"/>
      <c r="Y165" s="46" t="s">
        <v>232</v>
      </c>
      <c r="Z165" s="108" t="s">
        <v>724</v>
      </c>
      <c r="AA165" s="46" t="s">
        <v>993</v>
      </c>
      <c r="AB165" s="46"/>
      <c r="AC165" s="66"/>
      <c r="AD165" s="46" t="s">
        <v>156</v>
      </c>
      <c r="AE165" s="46"/>
      <c r="AF165" s="56" t="s">
        <v>203</v>
      </c>
      <c r="AG165" s="36" t="e">
        <f ca="1">DATEDIF(#REF!,TODAY(),"y")</f>
        <v>#REF!</v>
      </c>
    </row>
    <row r="166" spans="1:33" s="36" customFormat="1">
      <c r="A166" s="25">
        <f>IF(C166=0,"",SUBTOTAL(3,C$5:C166))</f>
        <v>162</v>
      </c>
      <c r="B166" s="86">
        <v>49</v>
      </c>
      <c r="C166" s="69" t="s">
        <v>999</v>
      </c>
      <c r="D166" s="25" t="str">
        <f>VLOOKUP(C166,Sheet4!$A$1:$B$300,2,0)</f>
        <v>9213007216</v>
      </c>
      <c r="E166" s="98" t="s">
        <v>1000</v>
      </c>
      <c r="F166" s="107">
        <v>41366</v>
      </c>
      <c r="G166" s="625">
        <v>10000</v>
      </c>
      <c r="H166" s="56" t="s">
        <v>1002</v>
      </c>
      <c r="I166" s="56" t="str">
        <f t="shared" ca="1" si="2"/>
        <v xml:space="preserve">13 NĂM 4 THÁNG 17 NGÀY </v>
      </c>
      <c r="J166" s="523">
        <v>361625247</v>
      </c>
      <c r="K166" s="80" t="str">
        <f>VLOOKUP(C166,Sheet5!$B$2:$G$253,6,0)</f>
        <v>092077002034</v>
      </c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75">
        <v>40388</v>
      </c>
      <c r="X166" s="75"/>
      <c r="Y166" s="46" t="s">
        <v>232</v>
      </c>
      <c r="Z166" s="108" t="s">
        <v>708</v>
      </c>
      <c r="AA166" s="46" t="s">
        <v>987</v>
      </c>
      <c r="AB166" s="46"/>
      <c r="AC166" s="66"/>
      <c r="AD166" s="46" t="s">
        <v>156</v>
      </c>
      <c r="AE166" s="46"/>
      <c r="AF166" s="56" t="s">
        <v>203</v>
      </c>
      <c r="AG166" s="36" t="e">
        <f ca="1">DATEDIF(#REF!,TODAY(),"y")</f>
        <v>#REF!</v>
      </c>
    </row>
    <row r="167" spans="1:33" s="36" customFormat="1" ht="17.25" customHeight="1">
      <c r="A167" s="25">
        <f>IF(C167=0,"",SUBTOTAL(3,C$5:C167))</f>
        <v>163</v>
      </c>
      <c r="B167" s="86">
        <v>50</v>
      </c>
      <c r="C167" s="69" t="s">
        <v>1003</v>
      </c>
      <c r="D167" s="25" t="str">
        <f>VLOOKUP(C167,Sheet4!$A$1:$B$300,2,0)</f>
        <v>9213007218</v>
      </c>
      <c r="E167" s="98" t="s">
        <v>1004</v>
      </c>
      <c r="F167" s="107">
        <v>41366</v>
      </c>
      <c r="G167" s="625">
        <v>10000</v>
      </c>
      <c r="H167" s="56" t="s">
        <v>1005</v>
      </c>
      <c r="I167" s="56" t="str">
        <f t="shared" ca="1" si="2"/>
        <v xml:space="preserve">13 NĂM 4 THÁNG 17 NGÀY </v>
      </c>
      <c r="J167" s="523" t="s">
        <v>1006</v>
      </c>
      <c r="K167" s="80" t="str">
        <f>VLOOKUP(C167,Sheet5!$B$2:$G$253,6,0)</f>
        <v>092088000530</v>
      </c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75">
        <v>42263</v>
      </c>
      <c r="X167" s="75"/>
      <c r="Y167" s="46" t="s">
        <v>232</v>
      </c>
      <c r="Z167" s="108" t="s">
        <v>838</v>
      </c>
      <c r="AA167" s="46" t="s">
        <v>1007</v>
      </c>
      <c r="AB167" s="46"/>
      <c r="AC167" s="66"/>
      <c r="AD167" s="46" t="s">
        <v>93</v>
      </c>
      <c r="AE167" s="46" t="s">
        <v>768</v>
      </c>
      <c r="AF167" s="56" t="s">
        <v>203</v>
      </c>
      <c r="AG167" s="36" t="e">
        <f ca="1">DATEDIF(#REF!,TODAY(),"y")</f>
        <v>#REF!</v>
      </c>
    </row>
    <row r="168" spans="1:33" s="36" customFormat="1">
      <c r="A168" s="25">
        <f>IF(C168=0,"",SUBTOTAL(3,C$5:C168))</f>
        <v>164</v>
      </c>
      <c r="B168" s="86">
        <v>51</v>
      </c>
      <c r="C168" s="69" t="s">
        <v>1008</v>
      </c>
      <c r="D168" s="25" t="str">
        <f>VLOOKUP(C168,Sheet4!$A$1:$B$300,2,0)</f>
        <v>9213007222</v>
      </c>
      <c r="E168" s="98" t="s">
        <v>1009</v>
      </c>
      <c r="F168" s="107">
        <v>41366</v>
      </c>
      <c r="G168" s="625">
        <v>10000</v>
      </c>
      <c r="H168" s="56" t="s">
        <v>1010</v>
      </c>
      <c r="I168" s="56" t="str">
        <f t="shared" ca="1" si="2"/>
        <v xml:space="preserve">13 NĂM 4 THÁNG 17 NGÀY </v>
      </c>
      <c r="J168" s="523">
        <v>362397913</v>
      </c>
      <c r="K168" s="80" t="str">
        <f>VLOOKUP(C168,Sheet5!$B$2:$G$253,6,0)</f>
        <v>092079009739</v>
      </c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75">
        <v>40285</v>
      </c>
      <c r="X168" s="75"/>
      <c r="Y168" s="46" t="s">
        <v>232</v>
      </c>
      <c r="Z168" s="108" t="s">
        <v>745</v>
      </c>
      <c r="AA168" s="46" t="s">
        <v>1011</v>
      </c>
      <c r="AB168" s="46"/>
      <c r="AC168" s="66"/>
      <c r="AD168" s="46" t="s">
        <v>156</v>
      </c>
      <c r="AE168" s="46"/>
      <c r="AF168" s="56" t="s">
        <v>203</v>
      </c>
      <c r="AG168" s="36" t="e">
        <f ca="1">DATEDIF(#REF!,TODAY(),"y")</f>
        <v>#REF!</v>
      </c>
    </row>
    <row r="169" spans="1:33" s="36" customFormat="1">
      <c r="A169" s="25">
        <f>IF(C169=0,"",SUBTOTAL(3,C$5:C169))</f>
        <v>165</v>
      </c>
      <c r="B169" s="86">
        <v>52</v>
      </c>
      <c r="C169" s="66" t="s">
        <v>1014</v>
      </c>
      <c r="D169" s="25" t="str">
        <f>VLOOKUP(C169,Sheet4!$A$1:$B$300,2,0)</f>
        <v>9214005759</v>
      </c>
      <c r="E169" s="67" t="s">
        <v>1015</v>
      </c>
      <c r="F169" s="107">
        <v>41761</v>
      </c>
      <c r="G169" s="625">
        <v>10000</v>
      </c>
      <c r="H169" s="56" t="s">
        <v>1016</v>
      </c>
      <c r="I169" s="56" t="str">
        <f t="shared" ca="1" si="2"/>
        <v xml:space="preserve">12 NĂM 3 THÁNG 17 NGÀY </v>
      </c>
      <c r="J169" s="523">
        <v>361854255</v>
      </c>
      <c r="K169" s="80" t="str">
        <f>VLOOKUP(C169,Sheet5!$B$2:$G$253,6,0)</f>
        <v>092080006215</v>
      </c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75">
        <v>35773</v>
      </c>
      <c r="X169" s="75"/>
      <c r="Y169" s="46" t="s">
        <v>232</v>
      </c>
      <c r="Z169" s="108" t="s">
        <v>708</v>
      </c>
      <c r="AA169" s="46" t="s">
        <v>709</v>
      </c>
      <c r="AB169" s="46"/>
      <c r="AC169" s="66"/>
      <c r="AD169" s="46" t="s">
        <v>156</v>
      </c>
      <c r="AE169" s="46"/>
      <c r="AF169" s="56" t="s">
        <v>203</v>
      </c>
      <c r="AG169" s="36" t="e">
        <f ca="1">DATEDIF(#REF!,TODAY(),"y")</f>
        <v>#REF!</v>
      </c>
    </row>
    <row r="170" spans="1:33" s="36" customFormat="1">
      <c r="A170" s="25">
        <f>IF(C170=0,"",SUBTOTAL(3,C$5:C170))</f>
        <v>166</v>
      </c>
      <c r="B170" s="86">
        <v>53</v>
      </c>
      <c r="C170" s="66" t="s">
        <v>1017</v>
      </c>
      <c r="D170" s="25" t="str">
        <f>VLOOKUP(C170,Sheet4!$A$1:$B$300,2,0)</f>
        <v>9214005760</v>
      </c>
      <c r="E170" s="67" t="s">
        <v>1018</v>
      </c>
      <c r="F170" s="107">
        <v>41761</v>
      </c>
      <c r="G170" s="625">
        <v>10000</v>
      </c>
      <c r="H170" s="56" t="s">
        <v>1019</v>
      </c>
      <c r="I170" s="56" t="str">
        <f t="shared" ca="1" si="2"/>
        <v xml:space="preserve">12 NĂM 3 THÁNG 17 NGÀY </v>
      </c>
      <c r="J170" s="523">
        <v>361990109</v>
      </c>
      <c r="K170" s="80" t="str">
        <f>VLOOKUP(C170,Sheet5!$B$2:$G$253,6,0)</f>
        <v>092084012862</v>
      </c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75">
        <v>41533</v>
      </c>
      <c r="X170" s="75"/>
      <c r="Y170" s="46" t="s">
        <v>232</v>
      </c>
      <c r="Z170" s="108" t="s">
        <v>1020</v>
      </c>
      <c r="AA170" s="46" t="s">
        <v>1021</v>
      </c>
      <c r="AB170" s="46"/>
      <c r="AC170" s="66"/>
      <c r="AD170" s="46" t="s">
        <v>156</v>
      </c>
      <c r="AE170" s="46"/>
      <c r="AF170" s="56" t="s">
        <v>203</v>
      </c>
      <c r="AG170" s="36" t="e">
        <f ca="1">DATEDIF(#REF!,TODAY(),"y")</f>
        <v>#REF!</v>
      </c>
    </row>
    <row r="171" spans="1:33" s="36" customFormat="1">
      <c r="A171" s="25">
        <f>IF(C171=0,"",SUBTOTAL(3,C$5:C171))</f>
        <v>167</v>
      </c>
      <c r="B171" s="86">
        <v>54</v>
      </c>
      <c r="C171" s="66" t="s">
        <v>1022</v>
      </c>
      <c r="D171" s="25" t="str">
        <f>VLOOKUP(C171,Sheet4!$A$1:$B$300,2,0)</f>
        <v>9214005766</v>
      </c>
      <c r="E171" s="67" t="s">
        <v>1023</v>
      </c>
      <c r="F171" s="107">
        <v>41761</v>
      </c>
      <c r="G171" s="625">
        <v>10000</v>
      </c>
      <c r="H171" s="56" t="s">
        <v>1025</v>
      </c>
      <c r="I171" s="56" t="str">
        <f t="shared" ca="1" si="2"/>
        <v xml:space="preserve">12 NĂM 3 THÁNG 17 NGÀY </v>
      </c>
      <c r="J171" s="523">
        <v>361370147</v>
      </c>
      <c r="K171" s="80" t="str">
        <f>VLOOKUP(C171,Sheet5!$B$2:$G$253,6,0)</f>
        <v>092072003728</v>
      </c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75">
        <v>38086</v>
      </c>
      <c r="X171" s="75"/>
      <c r="Y171" s="46" t="s">
        <v>232</v>
      </c>
      <c r="Z171" s="108" t="s">
        <v>724</v>
      </c>
      <c r="AA171" s="46" t="s">
        <v>1026</v>
      </c>
      <c r="AB171" s="46"/>
      <c r="AC171" s="66"/>
      <c r="AD171" s="46" t="s">
        <v>156</v>
      </c>
      <c r="AE171" s="46"/>
      <c r="AF171" s="56" t="s">
        <v>203</v>
      </c>
      <c r="AG171" s="36" t="e">
        <f ca="1">DATEDIF(#REF!,TODAY(),"y")</f>
        <v>#REF!</v>
      </c>
    </row>
    <row r="172" spans="1:33" s="36" customFormat="1">
      <c r="A172" s="25">
        <f>IF(C172=0,"",SUBTOTAL(3,C$5:C172))</f>
        <v>168</v>
      </c>
      <c r="B172" s="86">
        <v>55</v>
      </c>
      <c r="C172" s="66" t="s">
        <v>1027</v>
      </c>
      <c r="D172" s="25" t="str">
        <f>VLOOKUP(C172,Sheet4!$A$1:$B$300,2,0)</f>
        <v>9214005769</v>
      </c>
      <c r="E172" s="67" t="s">
        <v>1028</v>
      </c>
      <c r="F172" s="107">
        <v>41761</v>
      </c>
      <c r="G172" s="625">
        <v>10000</v>
      </c>
      <c r="H172" s="56" t="s">
        <v>1029</v>
      </c>
      <c r="I172" s="56" t="str">
        <f t="shared" ca="1" si="2"/>
        <v xml:space="preserve">12 NĂM 3 THÁNG 17 NGÀY </v>
      </c>
      <c r="J172" s="523">
        <v>361772594</v>
      </c>
      <c r="K172" s="80" t="str">
        <f>VLOOKUP(C172,Sheet5!$B$2:$G$253,6,0)</f>
        <v>092079003980</v>
      </c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75">
        <v>39517</v>
      </c>
      <c r="X172" s="75"/>
      <c r="Y172" s="46" t="s">
        <v>232</v>
      </c>
      <c r="Z172" s="108" t="s">
        <v>898</v>
      </c>
      <c r="AA172" s="46" t="s">
        <v>1030</v>
      </c>
      <c r="AB172" s="46"/>
      <c r="AC172" s="66"/>
      <c r="AD172" s="46" t="s">
        <v>156</v>
      </c>
      <c r="AE172" s="46"/>
      <c r="AF172" s="56" t="s">
        <v>203</v>
      </c>
      <c r="AG172" s="36" t="e">
        <f ca="1">DATEDIF(#REF!,TODAY(),"y")</f>
        <v>#REF!</v>
      </c>
    </row>
    <row r="173" spans="1:33" s="36" customFormat="1">
      <c r="A173" s="25">
        <f>IF(C173=0,"",SUBTOTAL(3,C$5:C173))</f>
        <v>169</v>
      </c>
      <c r="B173" s="86">
        <v>56</v>
      </c>
      <c r="C173" s="66" t="s">
        <v>1031</v>
      </c>
      <c r="D173" s="25" t="str">
        <f>VLOOKUP(C173,Sheet4!$A$1:$B$300,2,0)</f>
        <v>9214005774</v>
      </c>
      <c r="E173" s="67" t="s">
        <v>1032</v>
      </c>
      <c r="F173" s="107">
        <v>41761</v>
      </c>
      <c r="G173" s="625">
        <v>10000</v>
      </c>
      <c r="H173" s="56" t="s">
        <v>1033</v>
      </c>
      <c r="I173" s="56" t="str">
        <f t="shared" ca="1" si="2"/>
        <v xml:space="preserve">12 NĂM 3 THÁNG 17 NGÀY </v>
      </c>
      <c r="J173" s="523">
        <v>362525295</v>
      </c>
      <c r="K173" s="80" t="str">
        <f>VLOOKUP(C173,Sheet5!$B$2:$G$253,6,0)</f>
        <v>049076017643</v>
      </c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75">
        <v>41799</v>
      </c>
      <c r="X173" s="75"/>
      <c r="Y173" s="46" t="s">
        <v>232</v>
      </c>
      <c r="Z173" s="108" t="s">
        <v>1034</v>
      </c>
      <c r="AA173" s="46" t="s">
        <v>1035</v>
      </c>
      <c r="AB173" s="46"/>
      <c r="AC173" s="66"/>
      <c r="AD173" s="46" t="s">
        <v>156</v>
      </c>
      <c r="AE173" s="46"/>
      <c r="AF173" s="56" t="s">
        <v>203</v>
      </c>
      <c r="AG173" s="36" t="e">
        <f ca="1">DATEDIF(#REF!,TODAY(),"y")</f>
        <v>#REF!</v>
      </c>
    </row>
    <row r="174" spans="1:33" s="470" customFormat="1">
      <c r="A174" s="459">
        <f>IF(C174=0,"",SUBTOTAL(3,C$5:C174))</f>
        <v>170</v>
      </c>
      <c r="B174" s="667">
        <v>57</v>
      </c>
      <c r="C174" s="965" t="s">
        <v>1036</v>
      </c>
      <c r="D174" s="459" t="str">
        <f>VLOOKUP(C174,Sheet4!$A$1:$B$300,2,0)</f>
        <v>9210020037</v>
      </c>
      <c r="E174" s="966" t="s">
        <v>1037</v>
      </c>
      <c r="F174" s="497">
        <v>40427</v>
      </c>
      <c r="G174" s="625">
        <v>10000</v>
      </c>
      <c r="H174" s="464" t="s">
        <v>1038</v>
      </c>
      <c r="I174" s="464" t="str">
        <f t="shared" ca="1" si="2"/>
        <v xml:space="preserve">15 NĂM 11 THÁNG 13 NGÀY </v>
      </c>
      <c r="J174" s="513">
        <v>172605493</v>
      </c>
      <c r="K174" s="467" t="str">
        <f>VLOOKUP(C174,Sheet5!$B$2:$G$253,6,0)</f>
        <v>038180008311</v>
      </c>
      <c r="L174" s="467"/>
      <c r="M174" s="467"/>
      <c r="N174" s="467"/>
      <c r="O174" s="467"/>
      <c r="P174" s="467"/>
      <c r="Q174" s="467"/>
      <c r="R174" s="467"/>
      <c r="S174" s="467"/>
      <c r="T174" s="467"/>
      <c r="U174" s="467"/>
      <c r="V174" s="467"/>
      <c r="W174" s="465">
        <v>37151</v>
      </c>
      <c r="X174" s="465"/>
      <c r="Y174" s="469" t="s">
        <v>232</v>
      </c>
      <c r="Z174" s="468" t="s">
        <v>560</v>
      </c>
      <c r="AA174" s="469" t="s">
        <v>1039</v>
      </c>
      <c r="AB174" s="469"/>
      <c r="AC174" s="460"/>
      <c r="AD174" s="469" t="s">
        <v>156</v>
      </c>
      <c r="AE174" s="469"/>
      <c r="AF174" s="464" t="s">
        <v>203</v>
      </c>
      <c r="AG174" s="470" t="e">
        <f ca="1">DATEDIF(#REF!,TODAY(),"y")</f>
        <v>#REF!</v>
      </c>
    </row>
    <row r="175" spans="1:33" s="36" customFormat="1">
      <c r="A175" s="25">
        <f>IF(C175=0,"",SUBTOTAL(3,C$5:C175))</f>
        <v>171</v>
      </c>
      <c r="B175" s="86">
        <v>58</v>
      </c>
      <c r="C175" s="66" t="s">
        <v>1040</v>
      </c>
      <c r="D175" s="25" t="str">
        <f>VLOOKUP(C175,Sheet4!$A$1:$B$300,2,0)</f>
        <v>9215006896</v>
      </c>
      <c r="E175" s="67" t="s">
        <v>1041</v>
      </c>
      <c r="F175" s="107">
        <v>42125</v>
      </c>
      <c r="G175" s="625">
        <v>10000</v>
      </c>
      <c r="H175" s="56" t="s">
        <v>1042</v>
      </c>
      <c r="I175" s="56" t="str">
        <f t="shared" ca="1" si="2"/>
        <v xml:space="preserve">11 NĂM 3 THÁNG 18 NGÀY </v>
      </c>
      <c r="J175" s="74" t="s">
        <v>1043</v>
      </c>
      <c r="K175" s="80" t="str">
        <f>VLOOKUP(C175,Sheet5!$B$2:$G$253,6,0)</f>
        <v>092092010075</v>
      </c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75"/>
      <c r="X175" s="75"/>
      <c r="Y175" s="46" t="s">
        <v>232</v>
      </c>
      <c r="Z175" s="108" t="s">
        <v>745</v>
      </c>
      <c r="AA175" s="46" t="s">
        <v>1044</v>
      </c>
      <c r="AB175" s="46"/>
      <c r="AC175" s="66"/>
      <c r="AD175" s="46" t="s">
        <v>156</v>
      </c>
      <c r="AE175" s="46"/>
      <c r="AF175" s="56" t="s">
        <v>203</v>
      </c>
      <c r="AG175" s="36" t="e">
        <f ca="1">DATEDIF(#REF!,TODAY(),"y")</f>
        <v>#REF!</v>
      </c>
    </row>
    <row r="176" spans="1:33" s="36" customFormat="1">
      <c r="A176" s="25">
        <f>IF(C176=0,"",SUBTOTAL(3,C$5:C176))</f>
        <v>172</v>
      </c>
      <c r="B176" s="86">
        <v>59</v>
      </c>
      <c r="C176" s="66" t="s">
        <v>1047</v>
      </c>
      <c r="D176" s="25" t="str">
        <f>VLOOKUP(C176,Sheet4!$A$1:$B$300,2,0)</f>
        <v>9215008057</v>
      </c>
      <c r="E176" s="67" t="s">
        <v>1048</v>
      </c>
      <c r="F176" s="107">
        <v>42186</v>
      </c>
      <c r="G176" s="625">
        <v>10000</v>
      </c>
      <c r="H176" s="56" t="s">
        <v>1049</v>
      </c>
      <c r="I176" s="56" t="str">
        <f t="shared" ca="1" si="2"/>
        <v xml:space="preserve">11 NĂM 1 THÁNG 18 NGÀY </v>
      </c>
      <c r="J176" s="523">
        <v>370690591</v>
      </c>
      <c r="K176" s="80" t="str">
        <f>VLOOKUP(C176,Sheet5!$B$2:$G$253,6,0)</f>
        <v>091072002468</v>
      </c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75">
        <v>40616</v>
      </c>
      <c r="X176" s="75"/>
      <c r="Y176" s="46" t="s">
        <v>232</v>
      </c>
      <c r="Z176" s="108" t="s">
        <v>1050</v>
      </c>
      <c r="AA176" s="46" t="s">
        <v>1051</v>
      </c>
      <c r="AB176" s="46"/>
      <c r="AC176" s="66"/>
      <c r="AD176" s="46" t="s">
        <v>156</v>
      </c>
      <c r="AE176" s="46"/>
      <c r="AF176" s="56" t="s">
        <v>203</v>
      </c>
      <c r="AG176" s="64" t="e">
        <f ca="1">DATEDIF(#REF!,TODAY(),"y")</f>
        <v>#REF!</v>
      </c>
    </row>
    <row r="177" spans="1:33" s="36" customFormat="1" ht="18.75" customHeight="1">
      <c r="A177" s="25">
        <f>IF(C177=0,"",SUBTOTAL(3,C$5:C177))</f>
        <v>173</v>
      </c>
      <c r="B177" s="86">
        <v>60</v>
      </c>
      <c r="C177" s="69" t="s">
        <v>1060</v>
      </c>
      <c r="D177" s="25" t="str">
        <f>VLOOKUP(C177,Sheet4!$A$1:$B$300,2,0)</f>
        <v>9208007847</v>
      </c>
      <c r="E177" s="98" t="s">
        <v>1061</v>
      </c>
      <c r="F177" s="107">
        <v>39522</v>
      </c>
      <c r="G177" s="625">
        <v>10000</v>
      </c>
      <c r="H177" s="56" t="s">
        <v>1062</v>
      </c>
      <c r="I177" s="56" t="str">
        <f t="shared" ca="1" si="2"/>
        <v xml:space="preserve">18 NĂM 5 THÁNG 4 NGÀY </v>
      </c>
      <c r="J177" s="523" t="s">
        <v>1063</v>
      </c>
      <c r="K177" s="80" t="str">
        <f>VLOOKUP(C177,Sheet5!$B$2:$G$253,6,0)</f>
        <v>045079000007</v>
      </c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75">
        <v>42160</v>
      </c>
      <c r="X177" s="75"/>
      <c r="Y177" s="46" t="s">
        <v>232</v>
      </c>
      <c r="Z177" s="108" t="s">
        <v>1064</v>
      </c>
      <c r="AA177" s="46" t="s">
        <v>1065</v>
      </c>
      <c r="AB177" s="46"/>
      <c r="AC177" s="66"/>
      <c r="AD177" s="97" t="s">
        <v>156</v>
      </c>
      <c r="AE177" s="97"/>
      <c r="AF177" s="56" t="s">
        <v>1055</v>
      </c>
      <c r="AG177" s="36" t="e">
        <f ca="1">DATEDIF(#REF!,TODAY(),"y")</f>
        <v>#REF!</v>
      </c>
    </row>
    <row r="178" spans="1:33" s="36" customFormat="1">
      <c r="A178" s="25">
        <f>IF(C178=0,"",SUBTOTAL(3,C$5:C178))</f>
        <v>174</v>
      </c>
      <c r="B178" s="86">
        <v>61</v>
      </c>
      <c r="C178" s="66" t="s">
        <v>1066</v>
      </c>
      <c r="D178" s="25" t="str">
        <f>VLOOKUP(C178,Sheet4!$A$1:$B$300,2,0)</f>
        <v>5400003677</v>
      </c>
      <c r="E178" s="67" t="s">
        <v>1067</v>
      </c>
      <c r="F178" s="75">
        <v>43647</v>
      </c>
      <c r="G178" s="625">
        <v>10000</v>
      </c>
      <c r="H178" s="67" t="s">
        <v>1068</v>
      </c>
      <c r="I178" s="56" t="str">
        <f t="shared" ca="1" si="2"/>
        <v xml:space="preserve">7 NĂM 1 THÁNG 18 NGÀY </v>
      </c>
      <c r="J178" s="523" t="s">
        <v>1069</v>
      </c>
      <c r="K178" s="80" t="str">
        <f>VLOOKUP(C178,Sheet5!$B$2:$G$253,6,0)</f>
        <v>092178012261</v>
      </c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75">
        <v>40906</v>
      </c>
      <c r="X178" s="75"/>
      <c r="Y178" s="46" t="s">
        <v>232</v>
      </c>
      <c r="Z178" s="108" t="s">
        <v>1070</v>
      </c>
      <c r="AA178" s="46" t="s">
        <v>1070</v>
      </c>
      <c r="AB178" s="46"/>
      <c r="AC178" s="66"/>
      <c r="AD178" s="97" t="s">
        <v>156</v>
      </c>
      <c r="AE178" s="97"/>
      <c r="AF178" s="56" t="s">
        <v>1055</v>
      </c>
      <c r="AG178" s="36" t="e">
        <f ca="1">DATEDIF(#REF!,TODAY(),"y")</f>
        <v>#REF!</v>
      </c>
    </row>
    <row r="179" spans="1:33" s="916" customFormat="1" ht="20.25" customHeight="1">
      <c r="A179" s="903">
        <f>IF(C179=0,"",SUBTOTAL(3,C$5:C179))</f>
        <v>175</v>
      </c>
      <c r="B179" s="86">
        <v>62</v>
      </c>
      <c r="C179" s="915" t="s">
        <v>1071</v>
      </c>
      <c r="D179" s="903" t="str">
        <f>VLOOKUP(C179,Sheet4!$A$1:$B$300,2,0)</f>
        <v>9223163453</v>
      </c>
      <c r="E179" s="892" t="s">
        <v>1072</v>
      </c>
      <c r="F179" s="913">
        <v>43647</v>
      </c>
      <c r="G179" s="625">
        <v>10000</v>
      </c>
      <c r="H179" s="892" t="s">
        <v>1073</v>
      </c>
      <c r="I179" s="910" t="str">
        <f t="shared" ca="1" si="2"/>
        <v xml:space="preserve">7 NĂM 1 THÁNG 18 NGÀY </v>
      </c>
      <c r="J179" s="911" t="s">
        <v>1074</v>
      </c>
      <c r="K179" s="912" t="str">
        <f>VLOOKUP(C179,Sheet5!$B$2:$G$253,6,0)</f>
        <v>092177002007</v>
      </c>
      <c r="L179" s="912"/>
      <c r="M179" s="912"/>
      <c r="N179" s="912"/>
      <c r="O179" s="912"/>
      <c r="P179" s="912"/>
      <c r="Q179" s="912"/>
      <c r="R179" s="912"/>
      <c r="S179" s="912"/>
      <c r="T179" s="912"/>
      <c r="U179" s="912"/>
      <c r="V179" s="912"/>
      <c r="W179" s="913">
        <v>42886</v>
      </c>
      <c r="X179" s="913"/>
      <c r="Y179" s="907" t="s">
        <v>232</v>
      </c>
      <c r="Z179" s="914" t="s">
        <v>1075</v>
      </c>
      <c r="AA179" s="907" t="s">
        <v>1076</v>
      </c>
      <c r="AB179" s="907"/>
      <c r="AC179" s="915"/>
      <c r="AD179" s="917" t="s">
        <v>156</v>
      </c>
      <c r="AE179" s="917"/>
      <c r="AF179" s="910" t="s">
        <v>1055</v>
      </c>
      <c r="AG179" s="916" t="e">
        <f ca="1">DATEDIF(#REF!,TODAY(),"y")</f>
        <v>#REF!</v>
      </c>
    </row>
    <row r="180" spans="1:33" s="916" customFormat="1">
      <c r="A180" s="903">
        <f>IF(C180=0,"",SUBTOTAL(3,C$5:C180))</f>
        <v>176</v>
      </c>
      <c r="B180" s="86">
        <v>63</v>
      </c>
      <c r="C180" s="915" t="s">
        <v>1077</v>
      </c>
      <c r="D180" s="903" t="str">
        <f>VLOOKUP(C180,Sheet4!$A$1:$B$300,2,0)</f>
        <v>9221713834</v>
      </c>
      <c r="E180" s="892" t="s">
        <v>1078</v>
      </c>
      <c r="F180" s="913">
        <v>43647</v>
      </c>
      <c r="G180" s="625">
        <v>10000</v>
      </c>
      <c r="H180" s="892" t="s">
        <v>1079</v>
      </c>
      <c r="I180" s="910" t="str">
        <f t="shared" ca="1" si="2"/>
        <v xml:space="preserve">7 NĂM 1 THÁNG 18 NGÀY </v>
      </c>
      <c r="J180" s="907">
        <v>92176003054</v>
      </c>
      <c r="K180" s="912" t="str">
        <f>VLOOKUP(C180,Sheet5!$B$2:$G$253,6,0)</f>
        <v>092176003054</v>
      </c>
      <c r="L180" s="912"/>
      <c r="M180" s="912"/>
      <c r="N180" s="912"/>
      <c r="O180" s="912"/>
      <c r="P180" s="912"/>
      <c r="Q180" s="912"/>
      <c r="R180" s="912"/>
      <c r="S180" s="912"/>
      <c r="T180" s="912"/>
      <c r="U180" s="912"/>
      <c r="V180" s="912"/>
      <c r="W180" s="913">
        <v>43458</v>
      </c>
      <c r="X180" s="913"/>
      <c r="Y180" s="907" t="s">
        <v>232</v>
      </c>
      <c r="Z180" s="914" t="s">
        <v>1080</v>
      </c>
      <c r="AA180" s="907" t="s">
        <v>1081</v>
      </c>
      <c r="AB180" s="907"/>
      <c r="AC180" s="915"/>
      <c r="AD180" s="917" t="s">
        <v>156</v>
      </c>
      <c r="AE180" s="917"/>
      <c r="AF180" s="910" t="s">
        <v>1055</v>
      </c>
      <c r="AG180" s="916" t="e">
        <f ca="1">DATEDIF(#REF!,TODAY(),"y")</f>
        <v>#REF!</v>
      </c>
    </row>
    <row r="181" spans="1:33" s="36" customFormat="1">
      <c r="A181" s="25">
        <f>IF(C181=0,"",SUBTOTAL(3,C$5:C181))</f>
        <v>177</v>
      </c>
      <c r="B181" s="86">
        <v>64</v>
      </c>
      <c r="C181" s="66" t="s">
        <v>1087</v>
      </c>
      <c r="D181" s="25" t="str">
        <f>VLOOKUP(C181,Sheet4!$A$1:$B$300,2,0)</f>
        <v>9223006076</v>
      </c>
      <c r="E181" s="67" t="s">
        <v>1088</v>
      </c>
      <c r="F181" s="75">
        <v>43647</v>
      </c>
      <c r="G181" s="625">
        <v>10000</v>
      </c>
      <c r="H181" s="67" t="s">
        <v>1089</v>
      </c>
      <c r="I181" s="56" t="str">
        <f t="shared" ca="1" si="2"/>
        <v xml:space="preserve">7 NĂM 1 THÁNG 18 NGÀY </v>
      </c>
      <c r="J181" s="46">
        <v>362040377</v>
      </c>
      <c r="K181" s="80" t="str">
        <f>VLOOKUP(C181,Sheet5!$B$2:$G$253,6,0)</f>
        <v>092080005321</v>
      </c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75">
        <v>37060</v>
      </c>
      <c r="X181" s="75"/>
      <c r="Y181" s="46" t="s">
        <v>232</v>
      </c>
      <c r="Z181" s="108" t="s">
        <v>1090</v>
      </c>
      <c r="AA181" s="46" t="s">
        <v>1091</v>
      </c>
      <c r="AB181" s="46"/>
      <c r="AC181" s="66"/>
      <c r="AD181" s="97" t="s">
        <v>156</v>
      </c>
      <c r="AE181" s="97"/>
      <c r="AF181" s="56" t="s">
        <v>1055</v>
      </c>
      <c r="AG181" s="36" t="e">
        <f ca="1">DATEDIF(#REF!,TODAY(),"y")</f>
        <v>#REF!</v>
      </c>
    </row>
    <row r="182" spans="1:33" s="36" customFormat="1">
      <c r="A182" s="25">
        <f>IF(C182=0,"",SUBTOTAL(3,C$5:C182))</f>
        <v>178</v>
      </c>
      <c r="B182" s="86">
        <v>65</v>
      </c>
      <c r="C182" s="66" t="s">
        <v>1092</v>
      </c>
      <c r="D182" s="25" t="str">
        <f>VLOOKUP(C182,Sheet4!$A$1:$B$300,2,0)</f>
        <v>9321583865</v>
      </c>
      <c r="E182" s="67" t="s">
        <v>1093</v>
      </c>
      <c r="F182" s="75">
        <v>43647</v>
      </c>
      <c r="G182" s="625">
        <v>10000</v>
      </c>
      <c r="H182" s="67" t="s">
        <v>1094</v>
      </c>
      <c r="I182" s="56" t="str">
        <f t="shared" ca="1" si="2"/>
        <v xml:space="preserve">7 NĂM 1 THÁNG 18 NGÀY </v>
      </c>
      <c r="J182" s="46">
        <v>364001906</v>
      </c>
      <c r="K182" s="80" t="str">
        <f>VLOOKUP(C182,Sheet5!$B$2:$G$253,6,0)</f>
        <v>093080006477</v>
      </c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75">
        <v>42087</v>
      </c>
      <c r="X182" s="75"/>
      <c r="Y182" s="46" t="s">
        <v>232</v>
      </c>
      <c r="Z182" s="108" t="s">
        <v>1095</v>
      </c>
      <c r="AA182" s="46" t="s">
        <v>1096</v>
      </c>
      <c r="AB182" s="46"/>
      <c r="AC182" s="66"/>
      <c r="AD182" s="97" t="s">
        <v>156</v>
      </c>
      <c r="AE182" s="97"/>
      <c r="AF182" s="56" t="s">
        <v>1055</v>
      </c>
      <c r="AG182" s="36" t="e">
        <f ca="1">DATEDIF(#REF!,TODAY(),"y")</f>
        <v>#REF!</v>
      </c>
    </row>
    <row r="183" spans="1:33" s="36" customFormat="1">
      <c r="A183" s="25">
        <f>IF(C183=0,"",SUBTOTAL(3,C$5:C183))</f>
        <v>179</v>
      </c>
      <c r="B183" s="86">
        <v>66</v>
      </c>
      <c r="C183" s="66" t="s">
        <v>1099</v>
      </c>
      <c r="D183" s="25" t="str">
        <f>VLOOKUP(C183,Sheet4!$A$1:$B$300,2,0)</f>
        <v>9321558753</v>
      </c>
      <c r="E183" s="67" t="s">
        <v>1100</v>
      </c>
      <c r="F183" s="75">
        <v>43647</v>
      </c>
      <c r="G183" s="625">
        <v>10000</v>
      </c>
      <c r="H183" s="67" t="s">
        <v>1101</v>
      </c>
      <c r="I183" s="56" t="str">
        <f t="shared" ca="1" si="2"/>
        <v xml:space="preserve">7 NĂM 1 THÁNG 18 NGÀY </v>
      </c>
      <c r="J183" s="46">
        <v>92176003054</v>
      </c>
      <c r="K183" s="80" t="str">
        <f>VLOOKUP(C183,Sheet5!$B$2:$G$253,6,0)</f>
        <v>093073006649</v>
      </c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75">
        <v>43458</v>
      </c>
      <c r="X183" s="75"/>
      <c r="Y183" s="46" t="s">
        <v>232</v>
      </c>
      <c r="Z183" s="108" t="s">
        <v>1102</v>
      </c>
      <c r="AA183" s="46" t="s">
        <v>1103</v>
      </c>
      <c r="AB183" s="46"/>
      <c r="AC183" s="66"/>
      <c r="AD183" s="97" t="s">
        <v>156</v>
      </c>
      <c r="AE183" s="97"/>
      <c r="AF183" s="56" t="s">
        <v>1055</v>
      </c>
      <c r="AG183" s="36" t="e">
        <f ca="1">DATEDIF(#REF!,TODAY(),"y")</f>
        <v>#REF!</v>
      </c>
    </row>
    <row r="184" spans="1:33" s="624" customFormat="1">
      <c r="A184" s="25">
        <f>IF(C184=0,"",SUBTOTAL(3,C$5:C184))</f>
        <v>180</v>
      </c>
      <c r="B184" s="86">
        <v>67</v>
      </c>
      <c r="C184" s="66" t="s">
        <v>1104</v>
      </c>
      <c r="D184" s="25" t="str">
        <f>VLOOKUP(C184,Sheet4!$A$1:$B$300,2,0)</f>
        <v>9222918749</v>
      </c>
      <c r="E184" s="46" t="s">
        <v>1105</v>
      </c>
      <c r="F184" s="75">
        <v>43892</v>
      </c>
      <c r="G184" s="625">
        <v>10000</v>
      </c>
      <c r="H184" s="46" t="s">
        <v>1106</v>
      </c>
      <c r="I184" s="56" t="str">
        <f t="shared" ca="1" si="2"/>
        <v xml:space="preserve">6 NĂM 5 THÁNG 17 NGÀY </v>
      </c>
      <c r="J184" s="523" t="s">
        <v>1107</v>
      </c>
      <c r="K184" s="80" t="str">
        <f>VLOOKUP(C184,Sheet5!$B$2:$G$253,6,0)</f>
        <v>092181010807</v>
      </c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75">
        <v>39573</v>
      </c>
      <c r="X184" s="75"/>
      <c r="Y184" s="46" t="s">
        <v>232</v>
      </c>
      <c r="Z184" s="108" t="s">
        <v>1108</v>
      </c>
      <c r="AA184" s="46" t="s">
        <v>1109</v>
      </c>
      <c r="AB184" s="46"/>
      <c r="AC184" s="66"/>
      <c r="AD184" s="46" t="s">
        <v>156</v>
      </c>
      <c r="AE184" s="46"/>
      <c r="AF184" s="56" t="s">
        <v>1055</v>
      </c>
      <c r="AG184" s="36" t="e">
        <f ca="1">DATEDIF(#REF!,TODAY(),"y")</f>
        <v>#REF!</v>
      </c>
    </row>
    <row r="185" spans="1:33" s="624" customFormat="1">
      <c r="A185" s="25">
        <f>IF(C185=0,"",SUBTOTAL(3,C$5:C185))</f>
        <v>181</v>
      </c>
      <c r="B185" s="86">
        <v>68</v>
      </c>
      <c r="C185" s="66" t="s">
        <v>1110</v>
      </c>
      <c r="D185" s="25" t="str">
        <f>VLOOKUP(C185,Sheet4!$A$1:$B$300,2,0)</f>
        <v>9208010007</v>
      </c>
      <c r="E185" s="46" t="s">
        <v>1111</v>
      </c>
      <c r="F185" s="75">
        <v>43892</v>
      </c>
      <c r="G185" s="625">
        <v>10000</v>
      </c>
      <c r="H185" s="46" t="s">
        <v>1113</v>
      </c>
      <c r="I185" s="626" t="str">
        <f t="shared" ca="1" si="2"/>
        <v xml:space="preserve">6 NĂM 5 THÁNG 17 NGÀY </v>
      </c>
      <c r="J185" s="523" t="s">
        <v>1114</v>
      </c>
      <c r="K185" s="80" t="str">
        <f>VLOOKUP(C185,Sheet5!$B$2:$G$253,6,0)</f>
        <v>092075010530</v>
      </c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108">
        <v>41303</v>
      </c>
      <c r="X185" s="108"/>
      <c r="Y185" s="46" t="s">
        <v>232</v>
      </c>
      <c r="Z185" s="108" t="s">
        <v>1115</v>
      </c>
      <c r="AA185" s="108" t="s">
        <v>1116</v>
      </c>
      <c r="AB185" s="886"/>
      <c r="AC185" s="368"/>
      <c r="AD185" s="887" t="s">
        <v>156</v>
      </c>
      <c r="AE185" s="888"/>
      <c r="AF185" s="56" t="s">
        <v>1055</v>
      </c>
      <c r="AG185" s="36" t="e">
        <f ca="1">DATEDIF(#REF!,TODAY(),"y")</f>
        <v>#REF!</v>
      </c>
    </row>
    <row r="186" spans="1:33" s="624" customFormat="1">
      <c r="A186" s="25">
        <f>IF(C186=0,"",SUBTOTAL(3,C$5:C186))</f>
        <v>182</v>
      </c>
      <c r="B186" s="86">
        <v>69</v>
      </c>
      <c r="C186" s="66" t="s">
        <v>1131</v>
      </c>
      <c r="D186" s="25" t="str">
        <f>VLOOKUP(C186,Sheet4!$A$1:$B$300,2,0)</f>
        <v>9222736590</v>
      </c>
      <c r="E186" s="46" t="s">
        <v>1132</v>
      </c>
      <c r="F186" s="75">
        <v>44641</v>
      </c>
      <c r="G186" s="625">
        <v>10000</v>
      </c>
      <c r="H186" s="56" t="s">
        <v>1133</v>
      </c>
      <c r="I186" s="626" t="str">
        <f t="shared" ca="1" si="2"/>
        <v xml:space="preserve">4 NĂM 4 THÁNG 29 NGÀY </v>
      </c>
      <c r="J186" s="74" t="s">
        <v>1134</v>
      </c>
      <c r="K186" s="80" t="str">
        <f>VLOOKUP(C186,Sheet5!$B$2:$G$253,6,0)</f>
        <v>092300001623</v>
      </c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108">
        <v>44421</v>
      </c>
      <c r="X186" s="108"/>
      <c r="Y186" s="46" t="s">
        <v>232</v>
      </c>
      <c r="Z186" s="627" t="s">
        <v>2660</v>
      </c>
      <c r="AA186" s="627" t="s">
        <v>1135</v>
      </c>
      <c r="AB186" s="627"/>
      <c r="AC186" s="628" t="s">
        <v>1136</v>
      </c>
      <c r="AD186" s="108" t="s">
        <v>156</v>
      </c>
      <c r="AE186" s="108"/>
      <c r="AF186" s="56" t="s">
        <v>1055</v>
      </c>
      <c r="AG186" s="36" t="e">
        <f ca="1">DATEDIF(#REF!,TODAY(),"y")</f>
        <v>#REF!</v>
      </c>
    </row>
    <row r="187" spans="1:33" s="624" customFormat="1">
      <c r="A187" s="25">
        <f>IF(C187=0,"",SUBTOTAL(3,C$5:C187))</f>
        <v>183</v>
      </c>
      <c r="B187" s="86">
        <v>70</v>
      </c>
      <c r="C187" s="66" t="s">
        <v>1140</v>
      </c>
      <c r="D187" s="25" t="str">
        <f>VLOOKUP(C187,Sheet4!$A$1:$B$300,2,0)</f>
        <v>9210016739</v>
      </c>
      <c r="E187" s="46" t="s">
        <v>1141</v>
      </c>
      <c r="F187" s="75">
        <v>44641</v>
      </c>
      <c r="G187" s="625">
        <v>10000</v>
      </c>
      <c r="H187" s="56" t="s">
        <v>1142</v>
      </c>
      <c r="I187" s="626" t="str">
        <f t="shared" ca="1" si="2"/>
        <v xml:space="preserve">4 NĂM 4 THÁNG 29 NGÀY </v>
      </c>
      <c r="J187" s="74" t="s">
        <v>1143</v>
      </c>
      <c r="K187" s="80" t="str">
        <f>VLOOKUP(C187,Sheet5!$B$2:$G$253,6,0)</f>
        <v>092186002170</v>
      </c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108">
        <v>42850</v>
      </c>
      <c r="X187" s="108"/>
      <c r="Y187" s="46" t="s">
        <v>232</v>
      </c>
      <c r="Z187" s="627" t="s">
        <v>2661</v>
      </c>
      <c r="AA187" s="627" t="s">
        <v>1144</v>
      </c>
      <c r="AB187" s="627"/>
      <c r="AC187" s="628" t="s">
        <v>1145</v>
      </c>
      <c r="AD187" s="108" t="s">
        <v>156</v>
      </c>
      <c r="AE187" s="108"/>
      <c r="AF187" s="56" t="s">
        <v>1055</v>
      </c>
      <c r="AG187" s="36" t="e">
        <f ca="1">DATEDIF(#REF!,TODAY(),"y")</f>
        <v>#REF!</v>
      </c>
    </row>
    <row r="188" spans="1:33" s="624" customFormat="1">
      <c r="A188" s="25">
        <f>IF(C188=0,"",SUBTOTAL(3,C$5:C188))</f>
        <v>184</v>
      </c>
      <c r="B188" s="86">
        <v>71</v>
      </c>
      <c r="C188" s="66" t="s">
        <v>1149</v>
      </c>
      <c r="D188" s="25" t="str">
        <f>VLOOKUP(C188,Sheet4!$A$1:$B$300,2,0)</f>
        <v>9223011832</v>
      </c>
      <c r="E188" s="46" t="s">
        <v>1150</v>
      </c>
      <c r="F188" s="75">
        <v>44641</v>
      </c>
      <c r="G188" s="625">
        <v>10000</v>
      </c>
      <c r="H188" s="56" t="s">
        <v>1151</v>
      </c>
      <c r="I188" s="626" t="str">
        <f t="shared" ca="1" si="2"/>
        <v xml:space="preserve">4 NĂM 4 THÁNG 29 NGÀY </v>
      </c>
      <c r="J188" s="74" t="s">
        <v>1152</v>
      </c>
      <c r="K188" s="80" t="str">
        <f>VLOOKUP(C188,Sheet5!$B$2:$G$253,6,0)</f>
        <v>092079005165</v>
      </c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108">
        <v>44417</v>
      </c>
      <c r="X188" s="108"/>
      <c r="Y188" s="46" t="s">
        <v>232</v>
      </c>
      <c r="Z188" s="627" t="s">
        <v>2662</v>
      </c>
      <c r="AA188" s="627" t="s">
        <v>1153</v>
      </c>
      <c r="AB188" s="627"/>
      <c r="AC188" s="628" t="s">
        <v>1154</v>
      </c>
      <c r="AD188" s="108" t="s">
        <v>156</v>
      </c>
      <c r="AE188" s="108"/>
      <c r="AF188" s="56" t="s">
        <v>1055</v>
      </c>
      <c r="AG188" s="36" t="e">
        <f ca="1">DATEDIF(#REF!,TODAY(),"y")</f>
        <v>#REF!</v>
      </c>
    </row>
    <row r="189" spans="1:33" s="624" customFormat="1">
      <c r="A189" s="25">
        <f>IF(C189=0,"",SUBTOTAL(3,C$5:C189))</f>
        <v>185</v>
      </c>
      <c r="B189" s="86">
        <v>72</v>
      </c>
      <c r="C189" s="66" t="s">
        <v>1155</v>
      </c>
      <c r="D189" s="25" t="str">
        <f>VLOOKUP(C189,Sheet4!$A$1:$B$300,2,0)</f>
        <v>9222708767</v>
      </c>
      <c r="E189" s="46" t="s">
        <v>1156</v>
      </c>
      <c r="F189" s="75">
        <v>44641</v>
      </c>
      <c r="G189" s="625">
        <v>10000</v>
      </c>
      <c r="H189" s="56" t="s">
        <v>1157</v>
      </c>
      <c r="I189" s="626" t="str">
        <f t="shared" ca="1" si="2"/>
        <v xml:space="preserve">4 NĂM 4 THÁNG 29 NGÀY </v>
      </c>
      <c r="J189" s="74" t="s">
        <v>1158</v>
      </c>
      <c r="K189" s="80" t="str">
        <f>VLOOKUP(C189,Sheet5!$B$2:$G$253,6,0)</f>
        <v>092095001414</v>
      </c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108">
        <v>42678</v>
      </c>
      <c r="X189" s="108"/>
      <c r="Y189" s="46" t="s">
        <v>232</v>
      </c>
      <c r="Z189" s="627" t="s">
        <v>2663</v>
      </c>
      <c r="AA189" s="627" t="s">
        <v>1159</v>
      </c>
      <c r="AB189" s="627"/>
      <c r="AC189" s="628" t="s">
        <v>1160</v>
      </c>
      <c r="AD189" s="108" t="s">
        <v>156</v>
      </c>
      <c r="AE189" s="108"/>
      <c r="AF189" s="56" t="s">
        <v>1055</v>
      </c>
      <c r="AG189" s="36" t="e">
        <f ca="1">DATEDIF(#REF!,TODAY(),"y")</f>
        <v>#REF!</v>
      </c>
    </row>
    <row r="190" spans="1:33" s="624" customFormat="1">
      <c r="A190" s="25">
        <f>IF(C190=0,"",SUBTOTAL(3,C$5:C190))</f>
        <v>186</v>
      </c>
      <c r="B190" s="86">
        <v>73</v>
      </c>
      <c r="C190" s="66" t="s">
        <v>1161</v>
      </c>
      <c r="D190" s="25" t="str">
        <f>VLOOKUP(C190,Sheet4!$A$1:$B$300,2,0)</f>
        <v>9208007845</v>
      </c>
      <c r="E190" s="46" t="s">
        <v>1162</v>
      </c>
      <c r="F190" s="75">
        <v>44641</v>
      </c>
      <c r="G190" s="625">
        <v>10000</v>
      </c>
      <c r="H190" s="56" t="s">
        <v>1163</v>
      </c>
      <c r="I190" s="626" t="str">
        <f t="shared" ca="1" si="2"/>
        <v xml:space="preserve">4 NĂM 4 THÁNG 29 NGÀY </v>
      </c>
      <c r="J190" s="74" t="s">
        <v>1164</v>
      </c>
      <c r="K190" s="80" t="str">
        <f>VLOOKUP(C190,Sheet5!$B$2:$G$253,6,0)</f>
        <v>092088012980</v>
      </c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108">
        <v>44518</v>
      </c>
      <c r="X190" s="108"/>
      <c r="Y190" s="46" t="s">
        <v>232</v>
      </c>
      <c r="Z190" s="627" t="s">
        <v>2661</v>
      </c>
      <c r="AA190" s="627" t="s">
        <v>1144</v>
      </c>
      <c r="AB190" s="627"/>
      <c r="AC190" s="628" t="s">
        <v>1165</v>
      </c>
      <c r="AD190" s="108" t="s">
        <v>156</v>
      </c>
      <c r="AE190" s="108"/>
      <c r="AF190" s="56" t="s">
        <v>1055</v>
      </c>
      <c r="AG190" s="36" t="e">
        <f ca="1">DATEDIF(#REF!,TODAY(),"y")</f>
        <v>#REF!</v>
      </c>
    </row>
    <row r="191" spans="1:33" s="624" customFormat="1">
      <c r="A191" s="25">
        <f>IF(C191=0,"",SUBTOTAL(3,C$5:C191))</f>
        <v>187</v>
      </c>
      <c r="B191" s="86">
        <v>74</v>
      </c>
      <c r="C191" s="369" t="s">
        <v>1173</v>
      </c>
      <c r="D191" s="25" t="str">
        <f>VLOOKUP(C191,Sheet4!$A$1:$B$300,2,0)</f>
        <v>9221626158</v>
      </c>
      <c r="E191" s="370" t="s">
        <v>1174</v>
      </c>
      <c r="F191" s="75">
        <v>44768</v>
      </c>
      <c r="G191" s="625">
        <v>10000</v>
      </c>
      <c r="H191" s="56" t="s">
        <v>1176</v>
      </c>
      <c r="I191" s="626" t="str">
        <f t="shared" ca="1" si="2"/>
        <v xml:space="preserve">4 NĂM 0 THÁNG 24 NGÀY </v>
      </c>
      <c r="J191" s="74" t="s">
        <v>1177</v>
      </c>
      <c r="K191" s="80" t="str">
        <f>VLOOKUP(C191,Sheet5!$B$2:$G$253,6,0)</f>
        <v>092074004968</v>
      </c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108">
        <v>41009</v>
      </c>
      <c r="X191" s="108"/>
      <c r="Y191" s="46" t="s">
        <v>232</v>
      </c>
      <c r="Z191" s="108" t="s">
        <v>1178</v>
      </c>
      <c r="AA191" s="627" t="s">
        <v>1179</v>
      </c>
      <c r="AB191" s="627"/>
      <c r="AC191" s="628" t="s">
        <v>1180</v>
      </c>
      <c r="AD191" s="108" t="s">
        <v>156</v>
      </c>
      <c r="AE191" s="108"/>
      <c r="AF191" s="56" t="s">
        <v>1055</v>
      </c>
      <c r="AG191" s="36" t="e">
        <f ca="1">DATEDIF(#REF!,TODAY(),"y")</f>
        <v>#REF!</v>
      </c>
    </row>
    <row r="192" spans="1:33" s="624" customFormat="1">
      <c r="A192" s="25">
        <f>IF(C192=0,"",SUBTOTAL(3,C$5:C192))</f>
        <v>188</v>
      </c>
      <c r="B192" s="86">
        <v>75</v>
      </c>
      <c r="C192" s="369" t="s">
        <v>1181</v>
      </c>
      <c r="D192" s="25" t="str">
        <f>VLOOKUP(C192,Sheet4!$A$1:$B$300,2,0)</f>
        <v>9208009997</v>
      </c>
      <c r="E192" s="370" t="s">
        <v>1182</v>
      </c>
      <c r="F192" s="75">
        <v>44768</v>
      </c>
      <c r="G192" s="625">
        <v>10000</v>
      </c>
      <c r="H192" s="56" t="s">
        <v>1183</v>
      </c>
      <c r="I192" s="626" t="str">
        <f t="shared" ca="1" si="2"/>
        <v xml:space="preserve">4 NĂM 0 THÁNG 24 NGÀY </v>
      </c>
      <c r="J192" s="74" t="s">
        <v>1184</v>
      </c>
      <c r="K192" s="80" t="str">
        <f>VLOOKUP(C192,Sheet5!$B$2:$G$253,6,0)</f>
        <v>092080002005</v>
      </c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108">
        <v>44317</v>
      </c>
      <c r="X192" s="108"/>
      <c r="Y192" s="46" t="s">
        <v>232</v>
      </c>
      <c r="Z192" s="108" t="s">
        <v>1178</v>
      </c>
      <c r="AA192" s="627" t="s">
        <v>953</v>
      </c>
      <c r="AB192" s="627"/>
      <c r="AC192" s="628" t="s">
        <v>1185</v>
      </c>
      <c r="AD192" s="108" t="s">
        <v>156</v>
      </c>
      <c r="AE192" s="108"/>
      <c r="AF192" s="56" t="s">
        <v>1055</v>
      </c>
      <c r="AG192" s="36" t="e">
        <f ca="1">DATEDIF(#REF!,TODAY(),"y")</f>
        <v>#REF!</v>
      </c>
    </row>
    <row r="193" spans="1:33" s="624" customFormat="1">
      <c r="A193" s="25">
        <f>IF(C193=0,"",SUBTOTAL(3,C$5:C193))</f>
        <v>189</v>
      </c>
      <c r="B193" s="86">
        <v>76</v>
      </c>
      <c r="C193" s="369" t="s">
        <v>1193</v>
      </c>
      <c r="D193" s="25" t="str">
        <f>VLOOKUP(C193,Sheet4!$A$1:$B$300,2,0)</f>
        <v>8723383361</v>
      </c>
      <c r="E193" s="370" t="s">
        <v>1194</v>
      </c>
      <c r="F193" s="75">
        <v>44776</v>
      </c>
      <c r="G193" s="625">
        <v>10000</v>
      </c>
      <c r="H193" s="56" t="s">
        <v>1195</v>
      </c>
      <c r="I193" s="626" t="str">
        <f t="shared" ca="1" si="2"/>
        <v xml:space="preserve">4 NĂM 0 THÁNG 16 NGÀY </v>
      </c>
      <c r="J193" s="74" t="s">
        <v>1196</v>
      </c>
      <c r="K193" s="80" t="str">
        <f>VLOOKUP(C193,Sheet5!$B$2:$G$253,6,0)</f>
        <v>087200014852</v>
      </c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108">
        <v>44326</v>
      </c>
      <c r="X193" s="108"/>
      <c r="Y193" s="46" t="s">
        <v>232</v>
      </c>
      <c r="Z193" s="108" t="s">
        <v>1197</v>
      </c>
      <c r="AA193" s="627" t="s">
        <v>1198</v>
      </c>
      <c r="AB193" s="627"/>
      <c r="AC193" s="628" t="s">
        <v>1199</v>
      </c>
      <c r="AD193" s="108" t="s">
        <v>156</v>
      </c>
      <c r="AE193" s="108"/>
      <c r="AF193" s="56" t="s">
        <v>1055</v>
      </c>
      <c r="AG193" s="36" t="e">
        <f ca="1">DATEDIF(#REF!,TODAY(),"y")</f>
        <v>#REF!</v>
      </c>
    </row>
    <row r="194" spans="1:33" s="624" customFormat="1">
      <c r="A194" s="25">
        <f>IF(C194=0,"",SUBTOTAL(3,C$5:C194))</f>
        <v>190</v>
      </c>
      <c r="B194" s="86">
        <v>77</v>
      </c>
      <c r="C194" s="369" t="s">
        <v>1482</v>
      </c>
      <c r="D194" s="25" t="str">
        <f>VLOOKUP(C194,Sheet4!$A$1:$B$300,2,0)</f>
        <v>8222279576</v>
      </c>
      <c r="E194" s="370" t="s">
        <v>1400</v>
      </c>
      <c r="F194" s="75">
        <v>44973</v>
      </c>
      <c r="G194" s="625">
        <v>10000</v>
      </c>
      <c r="H194" s="56" t="s">
        <v>1401</v>
      </c>
      <c r="I194" s="626" t="str">
        <f t="shared" ca="1" si="2"/>
        <v xml:space="preserve">3 NĂM 6 THÁNG 3 NGÀY </v>
      </c>
      <c r="J194" s="74" t="s">
        <v>1428</v>
      </c>
      <c r="K194" s="80" t="str">
        <f>VLOOKUP(C194,Sheet5!$B$2:$G$253,6,0)</f>
        <v>082084027185</v>
      </c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108" t="s">
        <v>1429</v>
      </c>
      <c r="X194" s="108"/>
      <c r="Y194" s="46" t="s">
        <v>232</v>
      </c>
      <c r="Z194" s="108" t="s">
        <v>1430</v>
      </c>
      <c r="AA194" s="627" t="s">
        <v>1431</v>
      </c>
      <c r="AB194" s="627" t="s">
        <v>1432</v>
      </c>
      <c r="AC194" s="628" t="s">
        <v>1433</v>
      </c>
      <c r="AD194" s="108" t="s">
        <v>156</v>
      </c>
      <c r="AE194" s="108"/>
      <c r="AF194" s="56" t="s">
        <v>1055</v>
      </c>
      <c r="AG194" s="36" t="e">
        <f ca="1">DATEDIF(#REF!,TODAY(),"y")</f>
        <v>#REF!</v>
      </c>
    </row>
    <row r="195" spans="1:33" s="624" customFormat="1">
      <c r="A195" s="25">
        <f>IF(C195=0,"",SUBTOTAL(3,C$5:C195))</f>
        <v>191</v>
      </c>
      <c r="B195" s="86">
        <v>78</v>
      </c>
      <c r="C195" s="369" t="s">
        <v>1486</v>
      </c>
      <c r="D195" s="25" t="str">
        <f>VLOOKUP(C195,Sheet4!$A$1:$B$300,2,0)</f>
        <v>9222137812</v>
      </c>
      <c r="E195" s="370" t="s">
        <v>1405</v>
      </c>
      <c r="F195" s="75">
        <v>44973</v>
      </c>
      <c r="G195" s="625">
        <v>10000</v>
      </c>
      <c r="H195" s="56" t="s">
        <v>1406</v>
      </c>
      <c r="I195" s="626" t="str">
        <f t="shared" ca="1" si="2"/>
        <v xml:space="preserve">3 NĂM 6 THÁNG 3 NGÀY </v>
      </c>
      <c r="J195" s="74" t="s">
        <v>1437</v>
      </c>
      <c r="K195" s="80" t="str">
        <f>VLOOKUP(C195,Sheet5!$B$2:$G$253,6,0)</f>
        <v>092075008278</v>
      </c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108">
        <v>44447</v>
      </c>
      <c r="X195" s="108"/>
      <c r="Y195" s="46" t="s">
        <v>232</v>
      </c>
      <c r="Z195" s="108" t="s">
        <v>1178</v>
      </c>
      <c r="AA195" s="627" t="s">
        <v>1179</v>
      </c>
      <c r="AB195" s="627"/>
      <c r="AC195" s="628"/>
      <c r="AD195" s="108" t="s">
        <v>156</v>
      </c>
      <c r="AE195" s="108"/>
      <c r="AF195" s="56" t="s">
        <v>1055</v>
      </c>
      <c r="AG195" s="36" t="e">
        <f ca="1">DATEDIF(#REF!,TODAY(),"y")</f>
        <v>#REF!</v>
      </c>
    </row>
    <row r="196" spans="1:33" s="624" customFormat="1">
      <c r="A196" s="25">
        <f>IF(C196=0,"",SUBTOTAL(3,C$5:C196))</f>
        <v>192</v>
      </c>
      <c r="B196" s="86">
        <v>80</v>
      </c>
      <c r="C196" s="369" t="s">
        <v>1489</v>
      </c>
      <c r="D196" s="25" t="str">
        <f>VLOOKUP(C196,Sheet4!$A$1:$B$300,2,0)</f>
        <v>9222743471</v>
      </c>
      <c r="E196" s="370" t="s">
        <v>1410</v>
      </c>
      <c r="F196" s="75">
        <v>44973</v>
      </c>
      <c r="G196" s="625">
        <v>10000</v>
      </c>
      <c r="H196" s="56" t="s">
        <v>1411</v>
      </c>
      <c r="I196" s="626" t="str">
        <f t="shared" ca="1" si="2"/>
        <v xml:space="preserve">3 NĂM 6 THÁNG 3 NGÀY </v>
      </c>
      <c r="J196" s="74" t="s">
        <v>1442</v>
      </c>
      <c r="K196" s="80" t="str">
        <f>VLOOKUP(C196,Sheet5!$B$2:$G$253,6,0)</f>
        <v>092080005824</v>
      </c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108">
        <v>44422</v>
      </c>
      <c r="X196" s="108"/>
      <c r="Y196" s="46" t="s">
        <v>232</v>
      </c>
      <c r="Z196" s="108" t="s">
        <v>1443</v>
      </c>
      <c r="AA196" s="627" t="s">
        <v>1444</v>
      </c>
      <c r="AB196" s="627"/>
      <c r="AC196" s="628"/>
      <c r="AD196" s="108" t="s">
        <v>156</v>
      </c>
      <c r="AE196" s="108"/>
      <c r="AF196" s="56" t="s">
        <v>1055</v>
      </c>
      <c r="AG196" s="36" t="e">
        <f ca="1">DATEDIF(#REF!,TODAY(),"y")</f>
        <v>#REF!</v>
      </c>
    </row>
    <row r="197" spans="1:33" s="624" customFormat="1">
      <c r="A197" s="25">
        <f>IF(C197=0,"",SUBTOTAL(3,C$5:C197))</f>
        <v>193</v>
      </c>
      <c r="B197" s="86">
        <v>81</v>
      </c>
      <c r="C197" s="369" t="s">
        <v>1490</v>
      </c>
      <c r="D197" s="25" t="str">
        <f>VLOOKUP(C197,Sheet4!$A$1:$B$300,2,0)</f>
        <v>9208007825</v>
      </c>
      <c r="E197" s="370" t="s">
        <v>1412</v>
      </c>
      <c r="F197" s="75">
        <v>44973</v>
      </c>
      <c r="G197" s="625">
        <v>10000</v>
      </c>
      <c r="H197" s="56" t="s">
        <v>1413</v>
      </c>
      <c r="I197" s="626" t="str">
        <f t="shared" ca="1" si="2"/>
        <v xml:space="preserve">3 NĂM 6 THÁNG 3 NGÀY </v>
      </c>
      <c r="J197" s="74" t="s">
        <v>1445</v>
      </c>
      <c r="K197" s="80" t="str">
        <f>VLOOKUP(C197,Sheet5!$B$2:$G$253,6,0)</f>
        <v>092086005960</v>
      </c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108">
        <v>44477</v>
      </c>
      <c r="X197" s="108"/>
      <c r="Y197" s="46" t="s">
        <v>232</v>
      </c>
      <c r="Z197" s="108" t="s">
        <v>1446</v>
      </c>
      <c r="AA197" s="627" t="s">
        <v>1447</v>
      </c>
      <c r="AB197" s="627"/>
      <c r="AC197" s="628"/>
      <c r="AD197" s="108" t="s">
        <v>156</v>
      </c>
      <c r="AE197" s="108"/>
      <c r="AF197" s="56" t="s">
        <v>1055</v>
      </c>
      <c r="AG197" s="36" t="e">
        <f ca="1">DATEDIF(#REF!,TODAY(),"y")</f>
        <v>#REF!</v>
      </c>
    </row>
    <row r="198" spans="1:33" s="624" customFormat="1">
      <c r="A198" s="25">
        <f>IF(C198=0,"",SUBTOTAL(3,C$5:C198))</f>
        <v>194</v>
      </c>
      <c r="B198" s="86">
        <v>82</v>
      </c>
      <c r="C198" s="369" t="s">
        <v>1494</v>
      </c>
      <c r="D198" s="25" t="str">
        <f>VLOOKUP(C198,Sheet4!$A$1:$B$300,2,0)</f>
        <v>9214005754</v>
      </c>
      <c r="E198" s="370" t="s">
        <v>1420</v>
      </c>
      <c r="F198" s="75">
        <v>44980</v>
      </c>
      <c r="G198" s="625">
        <v>10000</v>
      </c>
      <c r="H198" s="56" t="s">
        <v>1418</v>
      </c>
      <c r="I198" s="626" t="str">
        <f t="shared" ca="1" si="2"/>
        <v xml:space="preserve">3 NĂM 5 THÁNG 27 NGÀY </v>
      </c>
      <c r="J198" s="74" t="s">
        <v>1452</v>
      </c>
      <c r="K198" s="80" t="str">
        <f>VLOOKUP(C198,Sheet5!$B$2:$G$253,6,0)</f>
        <v>092083012314</v>
      </c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108">
        <v>44447</v>
      </c>
      <c r="X198" s="108"/>
      <c r="Y198" s="46" t="s">
        <v>232</v>
      </c>
      <c r="Z198" s="108" t="s">
        <v>1453</v>
      </c>
      <c r="AA198" s="627" t="s">
        <v>1011</v>
      </c>
      <c r="AB198" s="627"/>
      <c r="AC198" s="628" t="s">
        <v>1454</v>
      </c>
      <c r="AD198" s="108" t="s">
        <v>156</v>
      </c>
      <c r="AE198" s="108"/>
      <c r="AF198" s="56" t="s">
        <v>1055</v>
      </c>
      <c r="AG198" s="36" t="e">
        <f ca="1">DATEDIF(#REF!,TODAY(),"y")</f>
        <v>#REF!</v>
      </c>
    </row>
    <row r="199" spans="1:33" s="624" customFormat="1">
      <c r="A199" s="25">
        <f>IF(C199=0,"",SUBTOTAL(3,C$5:C199))</f>
        <v>195</v>
      </c>
      <c r="B199" s="86">
        <v>83</v>
      </c>
      <c r="C199" s="369" t="s">
        <v>1928</v>
      </c>
      <c r="D199" s="25" t="str">
        <f>VLOOKUP(C199,Sheet4!$A$1:$B$300,2,0)</f>
        <v>9222463402</v>
      </c>
      <c r="E199" s="370" t="s">
        <v>1873</v>
      </c>
      <c r="F199" s="75">
        <v>45170</v>
      </c>
      <c r="G199" s="625">
        <v>10000</v>
      </c>
      <c r="H199" s="56" t="s">
        <v>1982</v>
      </c>
      <c r="I199" s="626" t="str">
        <f t="shared" ca="1" si="2"/>
        <v xml:space="preserve">2 NĂM 11 THÁNG 18 NGÀY </v>
      </c>
      <c r="J199" s="74" t="s">
        <v>1874</v>
      </c>
      <c r="K199" s="80" t="s">
        <v>1874</v>
      </c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108">
        <v>44270</v>
      </c>
      <c r="X199" s="108"/>
      <c r="Y199" s="46" t="s">
        <v>232</v>
      </c>
      <c r="Z199" s="108" t="s">
        <v>1875</v>
      </c>
      <c r="AA199" s="627" t="s">
        <v>1876</v>
      </c>
      <c r="AB199" s="627"/>
      <c r="AC199" s="628"/>
      <c r="AD199" s="108" t="s">
        <v>156</v>
      </c>
      <c r="AE199" s="108"/>
      <c r="AF199" s="56" t="s">
        <v>1055</v>
      </c>
      <c r="AG199" s="36" t="e">
        <f ca="1">DATEDIF(#REF!,TODAY(),"y")</f>
        <v>#REF!</v>
      </c>
    </row>
    <row r="200" spans="1:33" s="624" customFormat="1">
      <c r="A200" s="25">
        <f>IF(C200=0,"",SUBTOTAL(3,C$5:C200))</f>
        <v>196</v>
      </c>
      <c r="B200" s="86">
        <v>84</v>
      </c>
      <c r="C200" s="369" t="s">
        <v>1929</v>
      </c>
      <c r="D200" s="25" t="str">
        <f>VLOOKUP(C200,Sheet4!$A$1:$B$300,2,0)</f>
        <v>8724018696</v>
      </c>
      <c r="E200" s="370" t="s">
        <v>1715</v>
      </c>
      <c r="F200" s="75">
        <v>45170</v>
      </c>
      <c r="G200" s="625">
        <v>10000</v>
      </c>
      <c r="H200" s="56" t="s">
        <v>1983</v>
      </c>
      <c r="I200" s="626" t="str">
        <f t="shared" ca="1" si="2"/>
        <v xml:space="preserve">2 NĂM 11 THÁNG 18 NGÀY </v>
      </c>
      <c r="J200" s="74" t="s">
        <v>1877</v>
      </c>
      <c r="K200" s="80" t="s">
        <v>1877</v>
      </c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108">
        <v>44866</v>
      </c>
      <c r="X200" s="108"/>
      <c r="Y200" s="46" t="s">
        <v>232</v>
      </c>
      <c r="Z200" s="108" t="s">
        <v>1878</v>
      </c>
      <c r="AA200" s="627" t="s">
        <v>1879</v>
      </c>
      <c r="AB200" s="627"/>
      <c r="AC200" s="628"/>
      <c r="AD200" s="108" t="s">
        <v>156</v>
      </c>
      <c r="AE200" s="108"/>
      <c r="AF200" s="56" t="s">
        <v>1055</v>
      </c>
      <c r="AG200" s="36" t="e">
        <f ca="1">DATEDIF(#REF!,TODAY(),"y")</f>
        <v>#REF!</v>
      </c>
    </row>
    <row r="201" spans="1:33" s="624" customFormat="1">
      <c r="A201" s="25">
        <f>IF(C201=0,"",SUBTOTAL(3,C$5:C201))</f>
        <v>197</v>
      </c>
      <c r="B201" s="86">
        <v>85</v>
      </c>
      <c r="C201" s="369" t="s">
        <v>1933</v>
      </c>
      <c r="D201" s="25" t="str">
        <f>VLOOKUP(C201,Sheet4!$A$1:$B$300,2,0)</f>
        <v>6506006793</v>
      </c>
      <c r="E201" s="370" t="s">
        <v>1624</v>
      </c>
      <c r="F201" s="75">
        <v>45170</v>
      </c>
      <c r="G201" s="625">
        <v>10000</v>
      </c>
      <c r="H201" s="56" t="s">
        <v>1985</v>
      </c>
      <c r="I201" s="626" t="str">
        <f t="shared" ca="1" si="2"/>
        <v xml:space="preserve">2 NĂM 11 THÁNG 18 NGÀY </v>
      </c>
      <c r="J201" s="74" t="s">
        <v>1884</v>
      </c>
      <c r="K201" s="80" t="s">
        <v>1884</v>
      </c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108">
        <v>44326</v>
      </c>
      <c r="X201" s="108"/>
      <c r="Y201" s="46" t="s">
        <v>232</v>
      </c>
      <c r="Z201" s="108" t="s">
        <v>1451</v>
      </c>
      <c r="AA201" s="627" t="s">
        <v>756</v>
      </c>
      <c r="AB201" s="627"/>
      <c r="AC201" s="628"/>
      <c r="AD201" s="108" t="s">
        <v>156</v>
      </c>
      <c r="AE201" s="108"/>
      <c r="AF201" s="56" t="s">
        <v>1055</v>
      </c>
      <c r="AG201" s="36" t="e">
        <f ca="1">DATEDIF(#REF!,TODAY(),"y")</f>
        <v>#REF!</v>
      </c>
    </row>
    <row r="202" spans="1:33" s="624" customFormat="1">
      <c r="A202" s="25">
        <f>IF(C202=0,"",SUBTOTAL(3,C$5:C202))</f>
        <v>198</v>
      </c>
      <c r="B202" s="86">
        <v>86</v>
      </c>
      <c r="C202" s="369" t="s">
        <v>1934</v>
      </c>
      <c r="D202" s="25" t="str">
        <f>VLOOKUP(C202,Sheet4!$A$1:$B$300,2,0)</f>
        <v>9222817850</v>
      </c>
      <c r="E202" s="370" t="s">
        <v>1885</v>
      </c>
      <c r="F202" s="75">
        <v>45170</v>
      </c>
      <c r="G202" s="625">
        <v>10000</v>
      </c>
      <c r="H202" s="56" t="s">
        <v>1986</v>
      </c>
      <c r="I202" s="626" t="str">
        <f t="shared" ca="1" si="2"/>
        <v xml:space="preserve">2 NĂM 11 THÁNG 18 NGÀY </v>
      </c>
      <c r="J202" s="74" t="s">
        <v>1886</v>
      </c>
      <c r="K202" s="80" t="s">
        <v>1886</v>
      </c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108">
        <v>44428</v>
      </c>
      <c r="X202" s="108"/>
      <c r="Y202" s="46" t="s">
        <v>232</v>
      </c>
      <c r="Z202" s="108" t="s">
        <v>1883</v>
      </c>
      <c r="AA202" s="627" t="s">
        <v>1887</v>
      </c>
      <c r="AB202" s="627"/>
      <c r="AC202" s="628"/>
      <c r="AD202" s="108" t="s">
        <v>156</v>
      </c>
      <c r="AE202" s="108"/>
      <c r="AF202" s="56" t="s">
        <v>1055</v>
      </c>
      <c r="AG202" s="36" t="e">
        <f ca="1">DATEDIF(#REF!,TODAY(),"y")</f>
        <v>#REF!</v>
      </c>
    </row>
    <row r="203" spans="1:33" s="624" customFormat="1">
      <c r="A203" s="25">
        <f>IF(C203=0,"",SUBTOTAL(3,C$5:C203))</f>
        <v>199</v>
      </c>
      <c r="B203" s="86">
        <v>87</v>
      </c>
      <c r="C203" s="369" t="s">
        <v>1935</v>
      </c>
      <c r="D203" s="25" t="str">
        <f>VLOOKUP(C203,Sheet4!$A$1:$B$300,2,0)</f>
        <v>9209006845</v>
      </c>
      <c r="E203" s="370" t="s">
        <v>1709</v>
      </c>
      <c r="F203" s="75">
        <v>45170</v>
      </c>
      <c r="G203" s="625">
        <v>10000</v>
      </c>
      <c r="H203" s="56" t="s">
        <v>1987</v>
      </c>
      <c r="I203" s="626" t="str">
        <f t="shared" ca="1" si="2"/>
        <v xml:space="preserve">2 NĂM 11 THÁNG 18 NGÀY </v>
      </c>
      <c r="J203" s="74" t="s">
        <v>1888</v>
      </c>
      <c r="K203" s="80" t="s">
        <v>1888</v>
      </c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108">
        <v>44522</v>
      </c>
      <c r="X203" s="108"/>
      <c r="Y203" s="46" t="s">
        <v>232</v>
      </c>
      <c r="Z203" s="108" t="s">
        <v>1883</v>
      </c>
      <c r="AA203" s="627" t="s">
        <v>953</v>
      </c>
      <c r="AB203" s="627"/>
      <c r="AC203" s="628"/>
      <c r="AD203" s="108" t="s">
        <v>156</v>
      </c>
      <c r="AE203" s="108"/>
      <c r="AF203" s="56" t="s">
        <v>1055</v>
      </c>
      <c r="AG203" s="36" t="e">
        <f ca="1">DATEDIF(#REF!,TODAY(),"y")</f>
        <v>#REF!</v>
      </c>
    </row>
    <row r="204" spans="1:33" s="624" customFormat="1">
      <c r="A204" s="25">
        <f>IF(C204=0,"",SUBTOTAL(3,C$5:C204))</f>
        <v>200</v>
      </c>
      <c r="B204" s="86">
        <v>88</v>
      </c>
      <c r="C204" s="369" t="s">
        <v>1938</v>
      </c>
      <c r="D204" s="25" t="str">
        <f>VLOOKUP(C204,Sheet4!$A$1:$B$300,2,0)</f>
        <v>8622109756</v>
      </c>
      <c r="E204" s="370" t="s">
        <v>1646</v>
      </c>
      <c r="F204" s="75">
        <v>45170</v>
      </c>
      <c r="G204" s="625">
        <v>10000</v>
      </c>
      <c r="H204" s="56" t="s">
        <v>1990</v>
      </c>
      <c r="I204" s="626" t="str">
        <f t="shared" ca="1" si="2"/>
        <v xml:space="preserve">2 NĂM 11 THÁNG 18 NGÀY </v>
      </c>
      <c r="J204" s="74" t="s">
        <v>1895</v>
      </c>
      <c r="K204" s="80" t="s">
        <v>1895</v>
      </c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108">
        <v>44326</v>
      </c>
      <c r="X204" s="108"/>
      <c r="Y204" s="46" t="s">
        <v>232</v>
      </c>
      <c r="Z204" s="108" t="s">
        <v>1896</v>
      </c>
      <c r="AA204" s="627" t="s">
        <v>1897</v>
      </c>
      <c r="AB204" s="627"/>
      <c r="AC204" s="628"/>
      <c r="AD204" s="108" t="s">
        <v>156</v>
      </c>
      <c r="AE204" s="108"/>
      <c r="AF204" s="56" t="s">
        <v>1055</v>
      </c>
      <c r="AG204" s="36" t="e">
        <f ca="1">DATEDIF(#REF!,TODAY(),"y")</f>
        <v>#REF!</v>
      </c>
    </row>
    <row r="205" spans="1:33" s="624" customFormat="1">
      <c r="A205" s="25">
        <f>IF(C205=0,"",SUBTOTAL(3,C$5:C205))</f>
        <v>201</v>
      </c>
      <c r="B205" s="86">
        <v>89</v>
      </c>
      <c r="C205" s="369" t="s">
        <v>1939</v>
      </c>
      <c r="D205" s="25" t="str">
        <f>VLOOKUP(C205,Sheet4!$A$1:$B$300,2,0)</f>
        <v>8421678491</v>
      </c>
      <c r="E205" s="370" t="s">
        <v>1207</v>
      </c>
      <c r="F205" s="75">
        <v>45170</v>
      </c>
      <c r="G205" s="625">
        <v>10000</v>
      </c>
      <c r="H205" s="56" t="s">
        <v>1991</v>
      </c>
      <c r="I205" s="626" t="str">
        <f t="shared" ca="1" si="2"/>
        <v xml:space="preserve">2 NĂM 11 THÁNG 18 NGÀY </v>
      </c>
      <c r="J205" s="74" t="s">
        <v>1898</v>
      </c>
      <c r="K205" s="80" t="s">
        <v>1898</v>
      </c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108">
        <v>44765</v>
      </c>
      <c r="X205" s="108"/>
      <c r="Y205" s="46" t="s">
        <v>232</v>
      </c>
      <c r="Z205" s="108" t="s">
        <v>1899</v>
      </c>
      <c r="AA205" s="627" t="s">
        <v>1900</v>
      </c>
      <c r="AB205" s="627"/>
      <c r="AC205" s="628"/>
      <c r="AD205" s="108" t="s">
        <v>156</v>
      </c>
      <c r="AE205" s="108"/>
      <c r="AF205" s="56" t="s">
        <v>1055</v>
      </c>
      <c r="AG205" s="36" t="e">
        <f ca="1">DATEDIF(#REF!,TODAY(),"y")</f>
        <v>#REF!</v>
      </c>
    </row>
    <row r="206" spans="1:33" s="624" customFormat="1">
      <c r="A206" s="25">
        <f>IF(C206=0,"",SUBTOTAL(3,C$5:C206))</f>
        <v>202</v>
      </c>
      <c r="B206" s="86">
        <v>90</v>
      </c>
      <c r="C206" s="369" t="s">
        <v>1940</v>
      </c>
      <c r="D206" s="25" t="str">
        <f>VLOOKUP(C206,Sheet4!$A$1:$B$300,2,0)</f>
        <v>9216011742</v>
      </c>
      <c r="E206" s="370" t="s">
        <v>1685</v>
      </c>
      <c r="F206" s="75">
        <v>45170</v>
      </c>
      <c r="G206" s="625">
        <v>10000</v>
      </c>
      <c r="H206" s="56" t="s">
        <v>1992</v>
      </c>
      <c r="I206" s="626" t="str">
        <f t="shared" ca="1" si="2"/>
        <v xml:space="preserve">2 NĂM 11 THÁNG 18 NGÀY </v>
      </c>
      <c r="J206" s="74" t="s">
        <v>1901</v>
      </c>
      <c r="K206" s="80" t="s">
        <v>1901</v>
      </c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108">
        <v>44822</v>
      </c>
      <c r="X206" s="108"/>
      <c r="Y206" s="46" t="s">
        <v>232</v>
      </c>
      <c r="Z206" s="108" t="s">
        <v>1902</v>
      </c>
      <c r="AA206" s="627" t="s">
        <v>1903</v>
      </c>
      <c r="AB206" s="627"/>
      <c r="AC206" s="628"/>
      <c r="AD206" s="108" t="s">
        <v>156</v>
      </c>
      <c r="AE206" s="108"/>
      <c r="AF206" s="56" t="s">
        <v>1055</v>
      </c>
      <c r="AG206" s="36" t="e">
        <f ca="1">DATEDIF(#REF!,TODAY(),"y")</f>
        <v>#REF!</v>
      </c>
    </row>
    <row r="207" spans="1:33" s="624" customFormat="1">
      <c r="A207" s="25">
        <f>IF(C207=0,"",SUBTOTAL(3,C$5:C207))</f>
        <v>203</v>
      </c>
      <c r="B207" s="86">
        <v>91</v>
      </c>
      <c r="C207" s="369" t="s">
        <v>1942</v>
      </c>
      <c r="D207" s="25" t="str">
        <f>VLOOKUP(C207,Sheet4!$A$1:$B$300,2,0)</f>
        <v>8622149482</v>
      </c>
      <c r="E207" s="370" t="s">
        <v>1904</v>
      </c>
      <c r="F207" s="75">
        <v>45170</v>
      </c>
      <c r="G207" s="625">
        <v>10000</v>
      </c>
      <c r="H207" s="56" t="s">
        <v>1993</v>
      </c>
      <c r="I207" s="626" t="str">
        <f t="shared" ca="1" si="2"/>
        <v xml:space="preserve">2 NĂM 11 THÁNG 18 NGÀY </v>
      </c>
      <c r="J207" s="74" t="s">
        <v>1905</v>
      </c>
      <c r="K207" s="80" t="s">
        <v>1905</v>
      </c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108">
        <v>44605</v>
      </c>
      <c r="X207" s="108"/>
      <c r="Y207" s="46" t="s">
        <v>232</v>
      </c>
      <c r="Z207" s="108" t="s">
        <v>1906</v>
      </c>
      <c r="AA207" s="627" t="s">
        <v>1907</v>
      </c>
      <c r="AB207" s="627"/>
      <c r="AC207" s="628"/>
      <c r="AD207" s="108" t="s">
        <v>156</v>
      </c>
      <c r="AE207" s="108"/>
      <c r="AF207" s="56" t="s">
        <v>1055</v>
      </c>
      <c r="AG207" s="36" t="e">
        <f ca="1">DATEDIF(#REF!,TODAY(),"y")</f>
        <v>#REF!</v>
      </c>
    </row>
    <row r="208" spans="1:33" s="624" customFormat="1">
      <c r="A208" s="25">
        <f>IF(C208=0,"",SUBTOTAL(3,C$5:C208))</f>
        <v>204</v>
      </c>
      <c r="B208" s="86">
        <v>92</v>
      </c>
      <c r="C208" s="369" t="s">
        <v>1943</v>
      </c>
      <c r="D208" s="25" t="str">
        <f>VLOOKUP(C208,Sheet4!$A$1:$B$300,2,0)</f>
        <v>8622095770</v>
      </c>
      <c r="E208" s="370" t="s">
        <v>1908</v>
      </c>
      <c r="F208" s="75">
        <v>45170</v>
      </c>
      <c r="G208" s="625">
        <v>10000</v>
      </c>
      <c r="H208" s="56" t="s">
        <v>1962</v>
      </c>
      <c r="I208" s="626" t="str">
        <f t="shared" ca="1" si="2"/>
        <v xml:space="preserve">2 NĂM 11 THÁNG 18 NGÀY </v>
      </c>
      <c r="J208" s="74" t="s">
        <v>1909</v>
      </c>
      <c r="K208" s="80" t="s">
        <v>1909</v>
      </c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108">
        <v>44439</v>
      </c>
      <c r="X208" s="108"/>
      <c r="Y208" s="46" t="s">
        <v>232</v>
      </c>
      <c r="Z208" s="108" t="s">
        <v>1896</v>
      </c>
      <c r="AA208" s="627" t="s">
        <v>1897</v>
      </c>
      <c r="AB208" s="627"/>
      <c r="AC208" s="628"/>
      <c r="AD208" s="108" t="s">
        <v>156</v>
      </c>
      <c r="AE208" s="108"/>
      <c r="AF208" s="56" t="s">
        <v>1055</v>
      </c>
      <c r="AG208" s="36" t="e">
        <f ca="1">DATEDIF(#REF!,TODAY(),"y")</f>
        <v>#REF!</v>
      </c>
    </row>
    <row r="209" spans="1:33" s="624" customFormat="1">
      <c r="A209" s="25">
        <f>IF(C209=0,"",SUBTOTAL(3,C$5:C209))</f>
        <v>205</v>
      </c>
      <c r="B209" s="86">
        <v>93</v>
      </c>
      <c r="C209" s="369" t="s">
        <v>1944</v>
      </c>
      <c r="D209" s="25" t="str">
        <f>VLOOKUP(C209,Sheet4!$A$1:$B$300,2,0)</f>
        <v>7423448397</v>
      </c>
      <c r="E209" s="370" t="s">
        <v>1719</v>
      </c>
      <c r="F209" s="75">
        <v>45170</v>
      </c>
      <c r="G209" s="625">
        <v>10000</v>
      </c>
      <c r="H209" s="56" t="s">
        <v>1994</v>
      </c>
      <c r="I209" s="626" t="str">
        <f t="shared" ca="1" si="2"/>
        <v xml:space="preserve">2 NĂM 11 THÁNG 18 NGÀY </v>
      </c>
      <c r="J209" s="74" t="s">
        <v>1910</v>
      </c>
      <c r="K209" s="80" t="s">
        <v>1910</v>
      </c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108">
        <v>44326</v>
      </c>
      <c r="X209" s="108"/>
      <c r="Y209" s="46" t="s">
        <v>232</v>
      </c>
      <c r="Z209" s="108" t="s">
        <v>1878</v>
      </c>
      <c r="AA209" s="627" t="s">
        <v>1911</v>
      </c>
      <c r="AB209" s="627"/>
      <c r="AC209" s="628"/>
      <c r="AD209" s="108" t="s">
        <v>156</v>
      </c>
      <c r="AE209" s="108"/>
      <c r="AF209" s="56" t="s">
        <v>1055</v>
      </c>
      <c r="AG209" s="36" t="e">
        <f ca="1">DATEDIF(#REF!,TODAY(),"y")</f>
        <v>#REF!</v>
      </c>
    </row>
    <row r="210" spans="1:33" s="624" customFormat="1">
      <c r="A210" s="25">
        <f>IF(C210=0,"",SUBTOTAL(3,C$5:C210))</f>
        <v>206</v>
      </c>
      <c r="B210" s="86">
        <v>94</v>
      </c>
      <c r="C210" s="369" t="s">
        <v>1945</v>
      </c>
      <c r="D210" s="25" t="str">
        <f>VLOOKUP(C210,Sheet4!$A$1:$B$300,2,0)</f>
        <v>9222576999</v>
      </c>
      <c r="E210" s="370" t="s">
        <v>1912</v>
      </c>
      <c r="F210" s="75">
        <v>45170</v>
      </c>
      <c r="G210" s="625">
        <v>10000</v>
      </c>
      <c r="H210" s="56" t="s">
        <v>1995</v>
      </c>
      <c r="I210" s="626" t="str">
        <f t="shared" ca="1" si="2"/>
        <v xml:space="preserve">2 NĂM 11 THÁNG 18 NGÀY </v>
      </c>
      <c r="J210" s="74" t="s">
        <v>1913</v>
      </c>
      <c r="K210" s="80" t="s">
        <v>1913</v>
      </c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108">
        <v>44422</v>
      </c>
      <c r="X210" s="108"/>
      <c r="Y210" s="46" t="s">
        <v>232</v>
      </c>
      <c r="Z210" s="108" t="s">
        <v>1914</v>
      </c>
      <c r="AA210" s="627" t="s">
        <v>1135</v>
      </c>
      <c r="AB210" s="627"/>
      <c r="AC210" s="628"/>
      <c r="AD210" s="108" t="s">
        <v>156</v>
      </c>
      <c r="AE210" s="108"/>
      <c r="AF210" s="56" t="s">
        <v>1055</v>
      </c>
      <c r="AG210" s="36" t="e">
        <f ca="1">DATEDIF(#REF!,TODAY(),"y")</f>
        <v>#REF!</v>
      </c>
    </row>
    <row r="211" spans="1:33" s="624" customFormat="1">
      <c r="A211" s="25">
        <f>IF(C211=0,"",SUBTOTAL(3,C$5:C211))</f>
        <v>207</v>
      </c>
      <c r="B211" s="86">
        <v>95</v>
      </c>
      <c r="C211" s="369" t="s">
        <v>1946</v>
      </c>
      <c r="D211" s="25" t="str">
        <f>VLOOKUP(C211,Sheet4!$A$1:$B$300,2,0)</f>
        <v>9211012632</v>
      </c>
      <c r="E211" s="370" t="s">
        <v>1915</v>
      </c>
      <c r="F211" s="75">
        <v>45170</v>
      </c>
      <c r="G211" s="625">
        <v>10000</v>
      </c>
      <c r="H211" s="56" t="s">
        <v>1996</v>
      </c>
      <c r="I211" s="626" t="str">
        <f t="shared" ca="1" si="2"/>
        <v xml:space="preserve">2 NĂM 11 THÁNG 18 NGÀY </v>
      </c>
      <c r="J211" s="74" t="s">
        <v>1916</v>
      </c>
      <c r="K211" s="80" t="s">
        <v>1916</v>
      </c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108">
        <v>44418</v>
      </c>
      <c r="X211" s="108"/>
      <c r="Y211" s="46" t="s">
        <v>232</v>
      </c>
      <c r="Z211" s="108" t="s">
        <v>1883</v>
      </c>
      <c r="AA211" s="627" t="s">
        <v>1179</v>
      </c>
      <c r="AB211" s="627"/>
      <c r="AC211" s="628"/>
      <c r="AD211" s="108" t="s">
        <v>156</v>
      </c>
      <c r="AE211" s="108"/>
      <c r="AF211" s="56" t="s">
        <v>1055</v>
      </c>
      <c r="AG211" s="36" t="e">
        <f ca="1">DATEDIF(#REF!,TODAY(),"y")</f>
        <v>#REF!</v>
      </c>
    </row>
    <row r="212" spans="1:33" s="624" customFormat="1">
      <c r="A212" s="25">
        <f>IF(C212=0,"",SUBTOTAL(3,C$5:C212))</f>
        <v>208</v>
      </c>
      <c r="B212" s="86">
        <v>96</v>
      </c>
      <c r="C212" s="369" t="s">
        <v>1948</v>
      </c>
      <c r="D212" s="25" t="str">
        <f>VLOOKUP(C212,Sheet4!$A$1:$B$300,2,0)</f>
        <v>9221453597</v>
      </c>
      <c r="E212" s="370" t="s">
        <v>1918</v>
      </c>
      <c r="F212" s="75">
        <v>45170</v>
      </c>
      <c r="G212" s="625">
        <v>10000</v>
      </c>
      <c r="H212" s="56" t="s">
        <v>1997</v>
      </c>
      <c r="I212" s="626" t="str">
        <f t="shared" ca="1" si="2"/>
        <v xml:space="preserve">2 NĂM 11 THÁNG 18 NGÀY </v>
      </c>
      <c r="J212" s="74" t="s">
        <v>1919</v>
      </c>
      <c r="K212" s="80" t="s">
        <v>1919</v>
      </c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108">
        <v>44825</v>
      </c>
      <c r="X212" s="108"/>
      <c r="Y212" s="46" t="s">
        <v>232</v>
      </c>
      <c r="Z212" s="108" t="s">
        <v>1920</v>
      </c>
      <c r="AA212" s="627" t="s">
        <v>1921</v>
      </c>
      <c r="AB212" s="627"/>
      <c r="AC212" s="628"/>
      <c r="AD212" s="108" t="s">
        <v>156</v>
      </c>
      <c r="AE212" s="108"/>
      <c r="AF212" s="56" t="s">
        <v>1055</v>
      </c>
      <c r="AG212" s="36" t="e">
        <f ca="1">DATEDIF(#REF!,TODAY(),"y")</f>
        <v>#REF!</v>
      </c>
    </row>
    <row r="213" spans="1:33" s="624" customFormat="1">
      <c r="A213" s="25">
        <f>IF(C213=0,"",SUBTOTAL(3,C$5:C213))</f>
        <v>209</v>
      </c>
      <c r="B213" s="86">
        <v>97</v>
      </c>
      <c r="C213" s="369" t="s">
        <v>1949</v>
      </c>
      <c r="D213" s="25" t="str">
        <f>VLOOKUP(C213,Sheet4!$A$1:$B$300,2,0)</f>
        <v>9208007856</v>
      </c>
      <c r="E213" s="370" t="s">
        <v>1630</v>
      </c>
      <c r="F213" s="75">
        <v>45170</v>
      </c>
      <c r="G213" s="625">
        <v>10000</v>
      </c>
      <c r="H213" s="56" t="s">
        <v>1998</v>
      </c>
      <c r="I213" s="626" t="str">
        <f ca="1">DATEDIF(F213,TODAY(),"Y") &amp; " NĂM " &amp;DATEDIF(F213,TODAY(),"YM") &amp; " THÁNG " &amp; DATEDIF(F213,TODAY(), "MD") &amp; " NGÀY "</f>
        <v xml:space="preserve">2 NĂM 11 THÁNG 18 NGÀY </v>
      </c>
      <c r="J213" s="74" t="s">
        <v>1922</v>
      </c>
      <c r="K213" s="80" t="s">
        <v>1922</v>
      </c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108">
        <v>44440</v>
      </c>
      <c r="X213" s="108"/>
      <c r="Y213" s="46" t="s">
        <v>232</v>
      </c>
      <c r="Z213" s="108" t="s">
        <v>1923</v>
      </c>
      <c r="AA213" s="627" t="s">
        <v>1924</v>
      </c>
      <c r="AB213" s="627"/>
      <c r="AC213" s="628"/>
      <c r="AD213" s="108" t="s">
        <v>156</v>
      </c>
      <c r="AE213" s="108"/>
      <c r="AF213" s="56" t="s">
        <v>1055</v>
      </c>
      <c r="AG213" s="36" t="e">
        <f ca="1">DATEDIF(#REF!,TODAY(),"y")</f>
        <v>#REF!</v>
      </c>
    </row>
    <row r="214" spans="1:33" s="624" customFormat="1">
      <c r="A214" s="25">
        <f>IF(C214=0,"",SUBTOTAL(3,C$5:C214))</f>
        <v>210</v>
      </c>
      <c r="B214" s="86">
        <v>98</v>
      </c>
      <c r="C214" s="369" t="s">
        <v>1960</v>
      </c>
      <c r="D214" s="25" t="str">
        <f>VLOOKUP(C214,Sheet4!$A$1:$B$300,2,0)</f>
        <v>9521066797</v>
      </c>
      <c r="E214" s="370" t="s">
        <v>1954</v>
      </c>
      <c r="F214" s="75">
        <v>45261</v>
      </c>
      <c r="G214" s="625">
        <v>10000</v>
      </c>
      <c r="H214" s="56" t="s">
        <v>2003</v>
      </c>
      <c r="I214" s="626" t="str">
        <f ca="1">DATEDIF(F214,TODAY(),"Y") &amp; " NĂM " &amp;DATEDIF(F214,TODAY(),"YM") &amp; " THÁNG " &amp; DATEDIF(F214,TODAY(), "MD") &amp; " NGÀY "</f>
        <v xml:space="preserve">2 NĂM 8 THÁNG 18 NGÀY </v>
      </c>
      <c r="J214" s="74" t="s">
        <v>2005</v>
      </c>
      <c r="K214" s="80" t="s">
        <v>2005</v>
      </c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108">
        <v>44419</v>
      </c>
      <c r="X214" s="108"/>
      <c r="Y214" s="46" t="s">
        <v>232</v>
      </c>
      <c r="Z214" s="108" t="s">
        <v>2007</v>
      </c>
      <c r="AA214" s="627" t="s">
        <v>2008</v>
      </c>
      <c r="AB214" s="627"/>
      <c r="AC214" s="628"/>
      <c r="AD214" s="108" t="s">
        <v>156</v>
      </c>
      <c r="AE214" s="108"/>
      <c r="AF214" s="56" t="s">
        <v>1055</v>
      </c>
      <c r="AG214" s="36" t="e">
        <f ca="1">DATEDIF(#REF!,TODAY(),"y")</f>
        <v>#REF!</v>
      </c>
    </row>
    <row r="215" spans="1:33" s="624" customFormat="1">
      <c r="A215" s="25">
        <f>IF(C215=0,"",SUBTOTAL(3,C$5:C215))</f>
        <v>211</v>
      </c>
      <c r="B215" s="86">
        <v>99</v>
      </c>
      <c r="C215" s="369" t="s">
        <v>1961</v>
      </c>
      <c r="D215" s="25" t="str">
        <f>VLOOKUP(C215,Sheet4!$A$1:$B$300,2,0)</f>
        <v>9208016245</v>
      </c>
      <c r="E215" s="370" t="s">
        <v>1656</v>
      </c>
      <c r="F215" s="75">
        <v>45261</v>
      </c>
      <c r="G215" s="625">
        <v>10000</v>
      </c>
      <c r="H215" s="56" t="s">
        <v>2004</v>
      </c>
      <c r="I215" s="626" t="str">
        <f ca="1">DATEDIF(F215,TODAY(),"Y") &amp; " NĂM " &amp;DATEDIF(F215,TODAY(),"YM") &amp; " THÁNG " &amp; DATEDIF(F215,TODAY(), "MD") &amp; " NGÀY "</f>
        <v xml:space="preserve">2 NĂM 8 THÁNG 18 NGÀY </v>
      </c>
      <c r="J215" s="74" t="s">
        <v>2006</v>
      </c>
      <c r="K215" s="80" t="s">
        <v>2006</v>
      </c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108">
        <v>44326</v>
      </c>
      <c r="X215" s="108"/>
      <c r="Y215" s="46" t="s">
        <v>232</v>
      </c>
      <c r="Z215" s="108" t="s">
        <v>2009</v>
      </c>
      <c r="AA215" s="627" t="s">
        <v>2010</v>
      </c>
      <c r="AB215" s="627"/>
      <c r="AC215" s="628"/>
      <c r="AD215" s="108" t="s">
        <v>156</v>
      </c>
      <c r="AE215" s="108"/>
      <c r="AF215" s="56" t="s">
        <v>1055</v>
      </c>
      <c r="AG215" s="36" t="e">
        <f ca="1">DATEDIF(#REF!,TODAY(),"y")</f>
        <v>#REF!</v>
      </c>
    </row>
    <row r="216" spans="1:33" s="624" customFormat="1">
      <c r="A216" s="25">
        <f>IF(C216=0,"",SUBTOTAL(3,C$5:C216))</f>
        <v>212</v>
      </c>
      <c r="B216" s="86">
        <v>100</v>
      </c>
      <c r="C216" s="369" t="s">
        <v>2301</v>
      </c>
      <c r="D216" s="25" t="str">
        <f>VLOOKUP(C216,Sheet4!$A$1:$B$300,2,0)</f>
        <v>9212000757</v>
      </c>
      <c r="E216" s="370" t="s">
        <v>2295</v>
      </c>
      <c r="F216" s="75">
        <v>45364</v>
      </c>
      <c r="G216" s="625">
        <v>10000</v>
      </c>
      <c r="H216" s="56" t="s">
        <v>2300</v>
      </c>
      <c r="I216" s="626" t="str">
        <f ca="1">DATEDIF(F216,TODAY(),"Y") &amp; " NĂM " &amp;DATEDIF(F216,TODAY(),"YM") &amp; " THÁNG " &amp; DATEDIF(F216,TODAY(), "MD") &amp; " NGÀY "</f>
        <v xml:space="preserve">2 NĂM 5 THÁNG 6 NGÀY </v>
      </c>
      <c r="J216" s="523" t="s">
        <v>2296</v>
      </c>
      <c r="K216" s="80" t="s">
        <v>2296</v>
      </c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108">
        <v>44417</v>
      </c>
      <c r="X216" s="108"/>
      <c r="Y216" s="46" t="s">
        <v>232</v>
      </c>
      <c r="Z216" s="108" t="s">
        <v>2297</v>
      </c>
      <c r="AA216" s="108" t="s">
        <v>2298</v>
      </c>
      <c r="AB216" s="627"/>
      <c r="AC216" s="628"/>
      <c r="AD216" s="108" t="s">
        <v>156</v>
      </c>
      <c r="AE216" s="108"/>
      <c r="AF216" s="56" t="s">
        <v>1055</v>
      </c>
      <c r="AG216" s="36" t="e">
        <f ca="1">DATEDIF(#REF!,TODAY(),"y")</f>
        <v>#REF!</v>
      </c>
    </row>
    <row r="217" spans="1:33" s="624" customFormat="1">
      <c r="A217" s="25">
        <f>IF(C217=0,"",SUBTOTAL(3,C$5:C217))</f>
        <v>213</v>
      </c>
      <c r="B217" s="86">
        <v>101</v>
      </c>
      <c r="C217" s="369" t="s">
        <v>2315</v>
      </c>
      <c r="D217" s="25" t="str">
        <f>VLOOKUP(C217,Sheet4!$A$1:$B$300,2,0)</f>
        <v>8622094713</v>
      </c>
      <c r="E217" s="370" t="s">
        <v>2303</v>
      </c>
      <c r="F217" s="75">
        <v>45364</v>
      </c>
      <c r="G217" s="625">
        <v>10000</v>
      </c>
      <c r="H217" s="56" t="s">
        <v>2304</v>
      </c>
      <c r="I217" s="626" t="str">
        <f ca="1">DATEDIF(F217,TODAY(),"Y") &amp; " NĂM " &amp;DATEDIF(F217,TODAY(),"YM") &amp; " THÁNG " &amp; DATEDIF(F217,TODAY(), "MD") &amp; " NGÀY "</f>
        <v xml:space="preserve">2 NĂM 5 THÁNG 6 NGÀY </v>
      </c>
      <c r="J217" s="523" t="s">
        <v>2311</v>
      </c>
      <c r="K217" s="80" t="s">
        <v>2311</v>
      </c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108">
        <v>44550</v>
      </c>
      <c r="X217" s="108"/>
      <c r="Y217" s="46" t="s">
        <v>232</v>
      </c>
      <c r="Z217" s="108" t="s">
        <v>2312</v>
      </c>
      <c r="AA217" s="108" t="s">
        <v>2313</v>
      </c>
      <c r="AB217" s="627"/>
      <c r="AC217" s="628"/>
      <c r="AD217" s="108" t="s">
        <v>156</v>
      </c>
      <c r="AE217" s="108"/>
      <c r="AF217" s="56" t="s">
        <v>1055</v>
      </c>
      <c r="AG217" s="36" t="e">
        <f ca="1">DATEDIF(#REF!,TODAY(),"y")</f>
        <v>#REF!</v>
      </c>
    </row>
    <row r="218" spans="1:33" s="624" customFormat="1">
      <c r="A218" s="25">
        <f>IF(C218=0,"",SUBTOTAL(3,C$5:C218))</f>
        <v>214</v>
      </c>
      <c r="B218" s="86">
        <v>102</v>
      </c>
      <c r="C218" s="369" t="s">
        <v>2317</v>
      </c>
      <c r="D218" s="25" t="str">
        <f>VLOOKUP(C218,Sheet4!$A$1:$B$300,2,0)</f>
        <v>9122411160</v>
      </c>
      <c r="E218" s="370" t="s">
        <v>2328</v>
      </c>
      <c r="F218" s="75">
        <v>45364</v>
      </c>
      <c r="G218" s="625">
        <v>10000</v>
      </c>
      <c r="H218" s="56" t="s">
        <v>2305</v>
      </c>
      <c r="I218" s="626" t="str">
        <f t="shared" ref="I218:I285" ca="1" si="3">DATEDIF(F218,TODAY(),"Y") &amp; " NĂM " &amp;DATEDIF(F218,TODAY(),"YM") &amp; " THÁNG " &amp; DATEDIF(F218,TODAY(), "MD") &amp; " NGÀY "</f>
        <v xml:space="preserve">2 NĂM 5 THÁNG 6 NGÀY </v>
      </c>
      <c r="J218" s="523" t="s">
        <v>2329</v>
      </c>
      <c r="K218" s="80" t="s">
        <v>2329</v>
      </c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108">
        <v>44844</v>
      </c>
      <c r="X218" s="108"/>
      <c r="Y218" s="46" t="s">
        <v>232</v>
      </c>
      <c r="Z218" s="108" t="s">
        <v>2330</v>
      </c>
      <c r="AA218" s="108" t="s">
        <v>2331</v>
      </c>
      <c r="AB218" s="627"/>
      <c r="AC218" s="628"/>
      <c r="AD218" s="108" t="s">
        <v>156</v>
      </c>
      <c r="AE218" s="108"/>
      <c r="AF218" s="56" t="s">
        <v>1055</v>
      </c>
      <c r="AG218" s="36" t="e">
        <f ca="1">DATEDIF(#REF!,TODAY(),"y")</f>
        <v>#REF!</v>
      </c>
    </row>
    <row r="219" spans="1:33" s="624" customFormat="1">
      <c r="A219" s="25">
        <f>IF(C219=0,"",SUBTOTAL(3,C$5:C219))</f>
        <v>215</v>
      </c>
      <c r="B219" s="86">
        <v>103</v>
      </c>
      <c r="C219" s="369" t="s">
        <v>2318</v>
      </c>
      <c r="D219" s="25" t="str">
        <f>VLOOKUP(C219,Sheet4!$A$1:$B$300,2,0)</f>
        <v>8416005030</v>
      </c>
      <c r="E219" s="370" t="s">
        <v>2333</v>
      </c>
      <c r="F219" s="75">
        <v>45364</v>
      </c>
      <c r="G219" s="625">
        <v>10000</v>
      </c>
      <c r="H219" s="56" t="s">
        <v>2306</v>
      </c>
      <c r="I219" s="626" t="str">
        <f t="shared" ca="1" si="3"/>
        <v xml:space="preserve">2 NĂM 5 THÁNG 6 NGÀY </v>
      </c>
      <c r="J219" s="523" t="s">
        <v>2334</v>
      </c>
      <c r="K219" s="80" t="s">
        <v>2334</v>
      </c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108">
        <v>44417</v>
      </c>
      <c r="X219" s="108"/>
      <c r="Y219" s="46" t="s">
        <v>232</v>
      </c>
      <c r="Z219" s="108" t="s">
        <v>2335</v>
      </c>
      <c r="AA219" s="108" t="s">
        <v>2336</v>
      </c>
      <c r="AB219" s="627"/>
      <c r="AC219" s="628"/>
      <c r="AD219" s="108" t="s">
        <v>156</v>
      </c>
      <c r="AE219" s="108"/>
      <c r="AF219" s="56" t="s">
        <v>1055</v>
      </c>
      <c r="AG219" s="36" t="e">
        <f ca="1">DATEDIF(#REF!,TODAY(),"y")</f>
        <v>#REF!</v>
      </c>
    </row>
    <row r="220" spans="1:33" s="624" customFormat="1">
      <c r="A220" s="25">
        <f>IF(C220=0,"",SUBTOTAL(3,C$5:C220))</f>
        <v>216</v>
      </c>
      <c r="B220" s="86">
        <v>104</v>
      </c>
      <c r="C220" s="369" t="s">
        <v>2320</v>
      </c>
      <c r="D220" s="25" t="str">
        <f>VLOOKUP(C220,Sheet4!$A$1:$B$300,2,0)</f>
        <v>8622118525</v>
      </c>
      <c r="E220" s="370" t="s">
        <v>2340</v>
      </c>
      <c r="F220" s="75">
        <v>45364</v>
      </c>
      <c r="G220" s="625">
        <v>10000</v>
      </c>
      <c r="H220" s="56" t="s">
        <v>2308</v>
      </c>
      <c r="I220" s="626" t="str">
        <f t="shared" ca="1" si="3"/>
        <v xml:space="preserve">2 NĂM 5 THÁNG 6 NGÀY </v>
      </c>
      <c r="J220" s="523" t="s">
        <v>2341</v>
      </c>
      <c r="K220" s="80" t="s">
        <v>2341</v>
      </c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108">
        <v>44745</v>
      </c>
      <c r="X220" s="108"/>
      <c r="Y220" s="46" t="s">
        <v>232</v>
      </c>
      <c r="Z220" s="108" t="s">
        <v>1896</v>
      </c>
      <c r="AA220" s="108" t="s">
        <v>2342</v>
      </c>
      <c r="AB220" s="627"/>
      <c r="AC220" s="628"/>
      <c r="AD220" s="108" t="s">
        <v>156</v>
      </c>
      <c r="AE220" s="108"/>
      <c r="AF220" s="56" t="s">
        <v>1055</v>
      </c>
      <c r="AG220" s="36" t="e">
        <f ca="1">DATEDIF(#REF!,TODAY(),"y")</f>
        <v>#REF!</v>
      </c>
    </row>
    <row r="221" spans="1:33" s="624" customFormat="1">
      <c r="A221" s="25">
        <f>IF(C221=0,"",SUBTOTAL(3,C$5:C221))</f>
        <v>217</v>
      </c>
      <c r="B221" s="86">
        <v>105</v>
      </c>
      <c r="C221" s="369" t="s">
        <v>2322</v>
      </c>
      <c r="D221" s="25" t="str">
        <f>VLOOKUP(C221,Sheet4!$A$1:$B$300,2,0)</f>
        <v>7416171783</v>
      </c>
      <c r="E221" s="370" t="s">
        <v>2345</v>
      </c>
      <c r="F221" s="75">
        <v>45364</v>
      </c>
      <c r="G221" s="625">
        <v>10000</v>
      </c>
      <c r="H221" s="56" t="s">
        <v>2309</v>
      </c>
      <c r="I221" s="626" t="str">
        <f t="shared" ca="1" si="3"/>
        <v xml:space="preserve">2 NĂM 5 THÁNG 6 NGÀY </v>
      </c>
      <c r="J221" s="523" t="s">
        <v>2346</v>
      </c>
      <c r="K221" s="80" t="s">
        <v>2346</v>
      </c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108">
        <v>44434</v>
      </c>
      <c r="X221" s="108"/>
      <c r="Y221" s="46" t="s">
        <v>232</v>
      </c>
      <c r="Z221" s="108" t="s">
        <v>2347</v>
      </c>
      <c r="AA221" s="108" t="s">
        <v>2348</v>
      </c>
      <c r="AB221" s="627"/>
      <c r="AC221" s="628"/>
      <c r="AD221" s="108" t="s">
        <v>156</v>
      </c>
      <c r="AE221" s="108"/>
      <c r="AF221" s="56" t="s">
        <v>1055</v>
      </c>
      <c r="AG221" s="36" t="e">
        <f ca="1">DATEDIF(#REF!,TODAY(),"y")</f>
        <v>#REF!</v>
      </c>
    </row>
    <row r="222" spans="1:33" s="624" customFormat="1">
      <c r="A222" s="25">
        <f>IF(C222=0,"",SUBTOTAL(3,C$5:C222))</f>
        <v>218</v>
      </c>
      <c r="B222" s="86">
        <v>106</v>
      </c>
      <c r="C222" s="369" t="s">
        <v>2323</v>
      </c>
      <c r="D222" s="25" t="str">
        <f>VLOOKUP(C222,Sheet4!$A$1:$B$300,2,0)</f>
        <v>8416005025</v>
      </c>
      <c r="E222" s="370" t="s">
        <v>2349</v>
      </c>
      <c r="F222" s="75">
        <v>45364</v>
      </c>
      <c r="G222" s="625">
        <v>10000</v>
      </c>
      <c r="H222" s="56" t="s">
        <v>2310</v>
      </c>
      <c r="I222" s="626" t="str">
        <f t="shared" ca="1" si="3"/>
        <v xml:space="preserve">2 NĂM 5 THÁNG 6 NGÀY </v>
      </c>
      <c r="J222" s="523" t="s">
        <v>2350</v>
      </c>
      <c r="K222" s="80" t="s">
        <v>2350</v>
      </c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108">
        <v>44417</v>
      </c>
      <c r="X222" s="108"/>
      <c r="Y222" s="46" t="s">
        <v>232</v>
      </c>
      <c r="Z222" s="108" t="s">
        <v>2335</v>
      </c>
      <c r="AA222" s="108" t="s">
        <v>2336</v>
      </c>
      <c r="AB222" s="627"/>
      <c r="AC222" s="628"/>
      <c r="AD222" s="108" t="s">
        <v>156</v>
      </c>
      <c r="AE222" s="108"/>
      <c r="AF222" s="56" t="s">
        <v>1055</v>
      </c>
      <c r="AG222" s="36" t="e">
        <f ca="1">DATEDIF(#REF!,TODAY(),"y")</f>
        <v>#REF!</v>
      </c>
    </row>
    <row r="223" spans="1:33" s="624" customFormat="1">
      <c r="A223" s="25">
        <f>IF(C223=0,"",SUBTOTAL(3,C$5:C223))</f>
        <v>219</v>
      </c>
      <c r="B223" s="86">
        <v>107</v>
      </c>
      <c r="C223" s="369" t="s">
        <v>2324</v>
      </c>
      <c r="D223" s="25" t="str">
        <f>VLOOKUP(C223,Sheet4!$A$1:$B$300,2,0)</f>
        <v>9216001110</v>
      </c>
      <c r="E223" s="370" t="s">
        <v>2352</v>
      </c>
      <c r="F223" s="75">
        <v>45364</v>
      </c>
      <c r="G223" s="625">
        <v>10000</v>
      </c>
      <c r="H223" s="56" t="s">
        <v>2353</v>
      </c>
      <c r="I223" s="626" t="str">
        <f t="shared" ca="1" si="3"/>
        <v xml:space="preserve">2 NĂM 5 THÁNG 6 NGÀY </v>
      </c>
      <c r="J223" s="523" t="s">
        <v>2371</v>
      </c>
      <c r="K223" s="80" t="s">
        <v>2371</v>
      </c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108">
        <v>44421</v>
      </c>
      <c r="X223" s="108"/>
      <c r="Y223" s="46" t="s">
        <v>232</v>
      </c>
      <c r="Z223" s="108" t="s">
        <v>2372</v>
      </c>
      <c r="AA223" s="108" t="s">
        <v>2373</v>
      </c>
      <c r="AB223" s="627"/>
      <c r="AC223" s="628"/>
      <c r="AD223" s="108" t="s">
        <v>156</v>
      </c>
      <c r="AE223" s="108"/>
      <c r="AF223" s="56" t="s">
        <v>1055</v>
      </c>
      <c r="AG223" s="36" t="e">
        <f ca="1">DATEDIF(#REF!,TODAY(),"y")</f>
        <v>#REF!</v>
      </c>
    </row>
    <row r="224" spans="1:33" s="624" customFormat="1">
      <c r="A224" s="25">
        <f>IF(C224=0,"",SUBTOTAL(3,C$5:C224))</f>
        <v>220</v>
      </c>
      <c r="B224" s="86">
        <v>108</v>
      </c>
      <c r="C224" s="369" t="s">
        <v>2325</v>
      </c>
      <c r="D224" s="25" t="str">
        <f>VLOOKUP(C224,Sheet4!$A$1:$B$300,2,0)</f>
        <v>9222222788</v>
      </c>
      <c r="E224" s="370" t="s">
        <v>2374</v>
      </c>
      <c r="F224" s="75">
        <v>45364</v>
      </c>
      <c r="G224" s="625">
        <v>10000</v>
      </c>
      <c r="H224" s="56" t="s">
        <v>2354</v>
      </c>
      <c r="I224" s="626" t="str">
        <f t="shared" ca="1" si="3"/>
        <v xml:space="preserve">2 NĂM 5 THÁNG 6 NGÀY </v>
      </c>
      <c r="J224" s="523" t="s">
        <v>2375</v>
      </c>
      <c r="K224" s="80" t="s">
        <v>2375</v>
      </c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108">
        <v>44879</v>
      </c>
      <c r="X224" s="108"/>
      <c r="Y224" s="46" t="s">
        <v>232</v>
      </c>
      <c r="Z224" s="108" t="s">
        <v>2376</v>
      </c>
      <c r="AA224" s="108" t="s">
        <v>2377</v>
      </c>
      <c r="AB224" s="627"/>
      <c r="AC224" s="628"/>
      <c r="AD224" s="108" t="s">
        <v>156</v>
      </c>
      <c r="AE224" s="108"/>
      <c r="AF224" s="56" t="s">
        <v>1055</v>
      </c>
      <c r="AG224" s="36" t="e">
        <f ca="1">DATEDIF(#REF!,TODAY(),"y")</f>
        <v>#REF!</v>
      </c>
    </row>
    <row r="225" spans="1:33" s="624" customFormat="1">
      <c r="A225" s="25">
        <f>IF(C225=0,"",SUBTOTAL(3,C$5:C225))</f>
        <v>221</v>
      </c>
      <c r="B225" s="86">
        <v>110</v>
      </c>
      <c r="C225" s="369" t="s">
        <v>2381</v>
      </c>
      <c r="D225" s="25" t="str">
        <f>VLOOKUP(C225,Sheet4!$A$1:$B$300,2,0)</f>
        <v>7525438224</v>
      </c>
      <c r="E225" s="370" t="s">
        <v>1363</v>
      </c>
      <c r="F225" s="75">
        <v>45364</v>
      </c>
      <c r="G225" s="625">
        <v>10000</v>
      </c>
      <c r="H225" s="56" t="s">
        <v>2356</v>
      </c>
      <c r="I225" s="626" t="str">
        <f t="shared" ca="1" si="3"/>
        <v xml:space="preserve">2 NĂM 5 THÁNG 6 NGÀY </v>
      </c>
      <c r="J225" s="523" t="s">
        <v>2399</v>
      </c>
      <c r="K225" s="80" t="s">
        <v>2399</v>
      </c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108">
        <v>44816</v>
      </c>
      <c r="X225" s="108"/>
      <c r="Y225" s="46" t="s">
        <v>232</v>
      </c>
      <c r="Z225" s="108" t="s">
        <v>2400</v>
      </c>
      <c r="AA225" s="108" t="s">
        <v>2401</v>
      </c>
      <c r="AB225" s="627"/>
      <c r="AC225" s="628"/>
      <c r="AD225" s="108" t="s">
        <v>156</v>
      </c>
      <c r="AE225" s="108"/>
      <c r="AF225" s="56" t="s">
        <v>1055</v>
      </c>
      <c r="AG225" s="36" t="e">
        <f ca="1">DATEDIF(#REF!,TODAY(),"y")</f>
        <v>#REF!</v>
      </c>
    </row>
    <row r="226" spans="1:33" s="624" customFormat="1">
      <c r="A226" s="25">
        <f>IF(C226=0,"",SUBTOTAL(3,C$5:C226))</f>
        <v>222</v>
      </c>
      <c r="B226" s="86">
        <v>111</v>
      </c>
      <c r="C226" s="369" t="s">
        <v>2384</v>
      </c>
      <c r="D226" s="25" t="str">
        <f>VLOOKUP(C226,Sheet4!$A$1:$B$300,2,0)</f>
        <v>8622140764</v>
      </c>
      <c r="E226" s="370" t="s">
        <v>1678</v>
      </c>
      <c r="F226" s="75">
        <v>45364</v>
      </c>
      <c r="G226" s="625">
        <v>10000</v>
      </c>
      <c r="H226" s="56" t="s">
        <v>2359</v>
      </c>
      <c r="I226" s="626" t="str">
        <f t="shared" ca="1" si="3"/>
        <v xml:space="preserve">2 NĂM 5 THÁNG 6 NGÀY </v>
      </c>
      <c r="J226" s="523" t="s">
        <v>2408</v>
      </c>
      <c r="K226" s="80" t="s">
        <v>2408</v>
      </c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108">
        <v>44326</v>
      </c>
      <c r="X226" s="108"/>
      <c r="Y226" s="46" t="s">
        <v>232</v>
      </c>
      <c r="Z226" s="108" t="s">
        <v>2409</v>
      </c>
      <c r="AA226" s="108" t="s">
        <v>2410</v>
      </c>
      <c r="AB226" s="627"/>
      <c r="AC226" s="628"/>
      <c r="AD226" s="108" t="s">
        <v>156</v>
      </c>
      <c r="AE226" s="108"/>
      <c r="AF226" s="56" t="s">
        <v>1055</v>
      </c>
      <c r="AG226" s="36" t="e">
        <f ca="1">DATEDIF(#REF!,TODAY(),"y")</f>
        <v>#REF!</v>
      </c>
    </row>
    <row r="227" spans="1:33" s="624" customFormat="1">
      <c r="A227" s="25">
        <f>IF(C227=0,"",SUBTOTAL(3,C$5:C227))</f>
        <v>223</v>
      </c>
      <c r="B227" s="86">
        <v>112</v>
      </c>
      <c r="C227" s="369" t="s">
        <v>2387</v>
      </c>
      <c r="D227" s="25" t="str">
        <f>VLOOKUP(C227,Sheet4!$A$1:$B$300,2,0)</f>
        <v>9208010002</v>
      </c>
      <c r="E227" s="370" t="s">
        <v>2418</v>
      </c>
      <c r="F227" s="75">
        <v>45364</v>
      </c>
      <c r="G227" s="625">
        <v>10000</v>
      </c>
      <c r="H227" s="56" t="s">
        <v>2362</v>
      </c>
      <c r="I227" s="626" t="str">
        <f t="shared" ca="1" si="3"/>
        <v xml:space="preserve">2 NĂM 5 THÁNG 6 NGÀY </v>
      </c>
      <c r="J227" s="523" t="s">
        <v>2419</v>
      </c>
      <c r="K227" s="80" t="s">
        <v>2419</v>
      </c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108">
        <v>44428</v>
      </c>
      <c r="X227" s="108"/>
      <c r="Y227" s="46" t="s">
        <v>232</v>
      </c>
      <c r="Z227" s="108" t="s">
        <v>2332</v>
      </c>
      <c r="AA227" s="108" t="s">
        <v>2420</v>
      </c>
      <c r="AB227" s="627"/>
      <c r="AC227" s="628"/>
      <c r="AD227" s="108" t="s">
        <v>156</v>
      </c>
      <c r="AE227" s="108"/>
      <c r="AF227" s="56" t="s">
        <v>1055</v>
      </c>
      <c r="AG227" s="36" t="e">
        <f ca="1">DATEDIF(#REF!,TODAY(),"y")</f>
        <v>#REF!</v>
      </c>
    </row>
    <row r="228" spans="1:33" s="624" customFormat="1">
      <c r="A228" s="25">
        <f>IF(C228=0,"",SUBTOTAL(3,C$5:C228))</f>
        <v>224</v>
      </c>
      <c r="B228" s="86">
        <v>114</v>
      </c>
      <c r="C228" s="369" t="s">
        <v>2390</v>
      </c>
      <c r="D228" s="25" t="str">
        <f>VLOOKUP(C228,Sheet4!$A$1:$B$300,2,0)</f>
        <v>9208007832</v>
      </c>
      <c r="E228" s="370" t="s">
        <v>1739</v>
      </c>
      <c r="F228" s="75">
        <v>45364</v>
      </c>
      <c r="G228" s="625">
        <v>10000</v>
      </c>
      <c r="H228" s="56" t="s">
        <v>2364</v>
      </c>
      <c r="I228" s="626" t="str">
        <f t="shared" ca="1" si="3"/>
        <v xml:space="preserve">2 NĂM 5 THÁNG 6 NGÀY </v>
      </c>
      <c r="J228" s="523" t="s">
        <v>2426</v>
      </c>
      <c r="K228" s="80" t="s">
        <v>2426</v>
      </c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108">
        <v>45149</v>
      </c>
      <c r="X228" s="108"/>
      <c r="Y228" s="46" t="s">
        <v>232</v>
      </c>
      <c r="Z228" s="108" t="s">
        <v>1854</v>
      </c>
      <c r="AA228" s="108" t="s">
        <v>2427</v>
      </c>
      <c r="AB228" s="627"/>
      <c r="AC228" s="628"/>
      <c r="AD228" s="108" t="s">
        <v>156</v>
      </c>
      <c r="AE228" s="108"/>
      <c r="AF228" s="56" t="s">
        <v>1055</v>
      </c>
      <c r="AG228" s="36" t="e">
        <f ca="1">DATEDIF(#REF!,TODAY(),"y")</f>
        <v>#REF!</v>
      </c>
    </row>
    <row r="229" spans="1:33" s="624" customFormat="1">
      <c r="A229" s="25">
        <f>IF(C229=0,"",SUBTOTAL(3,C$5:C229))</f>
        <v>225</v>
      </c>
      <c r="B229" s="86">
        <v>115</v>
      </c>
      <c r="C229" s="369" t="s">
        <v>2391</v>
      </c>
      <c r="D229" s="25" t="str">
        <f>VLOOKUP(C229,Sheet4!$A$1:$B$300,2,0)</f>
        <v>7412005768</v>
      </c>
      <c r="E229" s="370" t="s">
        <v>1708</v>
      </c>
      <c r="F229" s="75">
        <v>45364</v>
      </c>
      <c r="G229" s="625">
        <v>10000</v>
      </c>
      <c r="H229" s="56" t="s">
        <v>2365</v>
      </c>
      <c r="I229" s="626" t="str">
        <f t="shared" ca="1" si="3"/>
        <v xml:space="preserve">2 NĂM 5 THÁNG 6 NGÀY </v>
      </c>
      <c r="J229" s="523" t="s">
        <v>2428</v>
      </c>
      <c r="K229" s="80" t="s">
        <v>2428</v>
      </c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108">
        <v>44417</v>
      </c>
      <c r="X229" s="108"/>
      <c r="Y229" s="46" t="s">
        <v>232</v>
      </c>
      <c r="Z229" s="108" t="s">
        <v>2297</v>
      </c>
      <c r="AA229" s="108" t="s">
        <v>2429</v>
      </c>
      <c r="AB229" s="627"/>
      <c r="AC229" s="628"/>
      <c r="AD229" s="108" t="s">
        <v>156</v>
      </c>
      <c r="AE229" s="108"/>
      <c r="AF229" s="56" t="s">
        <v>1055</v>
      </c>
      <c r="AG229" s="36" t="e">
        <f ca="1">DATEDIF(#REF!,TODAY(),"y")</f>
        <v>#REF!</v>
      </c>
    </row>
    <row r="230" spans="1:33" s="624" customFormat="1">
      <c r="A230" s="25">
        <f>IF(C230=0,"",SUBTOTAL(3,C$5:C230))</f>
        <v>226</v>
      </c>
      <c r="B230" s="86">
        <v>116</v>
      </c>
      <c r="C230" s="369" t="s">
        <v>2392</v>
      </c>
      <c r="D230" s="25" t="str">
        <f>VLOOKUP(C230,Sheet4!$A$1:$B$300,2,0)</f>
        <v>9121714489</v>
      </c>
      <c r="E230" s="370" t="s">
        <v>2430</v>
      </c>
      <c r="F230" s="75">
        <v>45364</v>
      </c>
      <c r="G230" s="625">
        <v>10000</v>
      </c>
      <c r="H230" s="56" t="s">
        <v>2366</v>
      </c>
      <c r="I230" s="626" t="str">
        <f t="shared" ca="1" si="3"/>
        <v xml:space="preserve">2 NĂM 5 THÁNG 6 NGÀY </v>
      </c>
      <c r="J230" s="523" t="s">
        <v>2431</v>
      </c>
      <c r="K230" s="80" t="s">
        <v>2431</v>
      </c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108">
        <v>44801</v>
      </c>
      <c r="X230" s="108"/>
      <c r="Y230" s="46" t="s">
        <v>232</v>
      </c>
      <c r="Z230" s="108" t="s">
        <v>2432</v>
      </c>
      <c r="AA230" s="108" t="s">
        <v>2433</v>
      </c>
      <c r="AB230" s="627"/>
      <c r="AC230" s="628"/>
      <c r="AD230" s="108" t="s">
        <v>156</v>
      </c>
      <c r="AE230" s="108"/>
      <c r="AF230" s="56" t="s">
        <v>1055</v>
      </c>
      <c r="AG230" s="36" t="e">
        <f ca="1">DATEDIF(#REF!,TODAY(),"y")</f>
        <v>#REF!</v>
      </c>
    </row>
    <row r="231" spans="1:33" s="624" customFormat="1">
      <c r="A231" s="25">
        <f>IF(C231=0,"",SUBTOTAL(3,C$5:C231))</f>
        <v>227</v>
      </c>
      <c r="B231" s="86">
        <v>117</v>
      </c>
      <c r="C231" s="369" t="s">
        <v>2393</v>
      </c>
      <c r="D231" s="25" t="str">
        <f>VLOOKUP(C231,Sheet4!$A$1:$B$300,2,0)</f>
        <v>9122531018</v>
      </c>
      <c r="E231" s="370" t="s">
        <v>2434</v>
      </c>
      <c r="F231" s="75">
        <v>45364</v>
      </c>
      <c r="G231" s="625">
        <v>10000</v>
      </c>
      <c r="H231" s="56" t="s">
        <v>2367</v>
      </c>
      <c r="I231" s="626" t="str">
        <f t="shared" ca="1" si="3"/>
        <v xml:space="preserve">2 NĂM 5 THÁNG 6 NGÀY </v>
      </c>
      <c r="J231" s="523" t="s">
        <v>2435</v>
      </c>
      <c r="K231" s="80" t="s">
        <v>2435</v>
      </c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108">
        <v>44801</v>
      </c>
      <c r="X231" s="108"/>
      <c r="Y231" s="46" t="s">
        <v>232</v>
      </c>
      <c r="Z231" s="108" t="s">
        <v>2432</v>
      </c>
      <c r="AA231" s="108" t="s">
        <v>2433</v>
      </c>
      <c r="AB231" s="627"/>
      <c r="AC231" s="628"/>
      <c r="AD231" s="108" t="s">
        <v>156</v>
      </c>
      <c r="AE231" s="108"/>
      <c r="AF231" s="56" t="s">
        <v>1055</v>
      </c>
      <c r="AG231" s="36" t="e">
        <f ca="1">DATEDIF(#REF!,TODAY(),"y")</f>
        <v>#REF!</v>
      </c>
    </row>
    <row r="232" spans="1:33" s="624" customFormat="1">
      <c r="A232" s="25">
        <f>IF(C232=0,"",SUBTOTAL(3,C$5:C232))</f>
        <v>228</v>
      </c>
      <c r="B232" s="86">
        <v>118</v>
      </c>
      <c r="C232" s="369" t="s">
        <v>2395</v>
      </c>
      <c r="D232" s="25" t="str">
        <f>VLOOKUP(C232,Sheet4!$A$1:$B$300,2,0)</f>
        <v>9221567493</v>
      </c>
      <c r="E232" s="370" t="s">
        <v>2437</v>
      </c>
      <c r="F232" s="75">
        <v>45364</v>
      </c>
      <c r="G232" s="625">
        <v>10000</v>
      </c>
      <c r="H232" s="56" t="s">
        <v>2368</v>
      </c>
      <c r="I232" s="626" t="str">
        <f t="shared" ca="1" si="3"/>
        <v xml:space="preserve">2 NĂM 5 THÁNG 6 NGÀY </v>
      </c>
      <c r="J232" s="523" t="s">
        <v>2438</v>
      </c>
      <c r="K232" s="80" t="s">
        <v>2438</v>
      </c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108">
        <v>44317</v>
      </c>
      <c r="X232" s="108"/>
      <c r="Y232" s="46" t="s">
        <v>232</v>
      </c>
      <c r="Z232" s="108" t="s">
        <v>2332</v>
      </c>
      <c r="AA232" s="108" t="s">
        <v>2439</v>
      </c>
      <c r="AB232" s="627"/>
      <c r="AC232" s="628"/>
      <c r="AD232" s="108" t="s">
        <v>156</v>
      </c>
      <c r="AE232" s="108"/>
      <c r="AF232" s="56" t="s">
        <v>1055</v>
      </c>
      <c r="AG232" s="36" t="e">
        <f ca="1">DATEDIF(#REF!,TODAY(),"y")</f>
        <v>#REF!</v>
      </c>
    </row>
    <row r="233" spans="1:33" s="624" customFormat="1">
      <c r="A233" s="25">
        <f>IF(C233=0,"",SUBTOTAL(3,C$5:C233))</f>
        <v>229</v>
      </c>
      <c r="B233" s="86">
        <v>119</v>
      </c>
      <c r="C233" s="369" t="s">
        <v>2467</v>
      </c>
      <c r="D233" s="25" t="str">
        <f>VLOOKUP(C233,Sheet4!$A$1:$B$300,2,0)</f>
        <v>7910320010</v>
      </c>
      <c r="E233" s="370" t="s">
        <v>2468</v>
      </c>
      <c r="F233" s="75">
        <v>45461</v>
      </c>
      <c r="G233" s="625">
        <v>10000</v>
      </c>
      <c r="H233" s="106" t="s">
        <v>2482</v>
      </c>
      <c r="I233" s="626" t="str">
        <f t="shared" ca="1" si="3"/>
        <v xml:space="preserve">2 NĂM 2 THÁNG 1 NGÀY </v>
      </c>
      <c r="J233" s="74" t="s">
        <v>2491</v>
      </c>
      <c r="K233" s="80" t="s">
        <v>2491</v>
      </c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108">
        <v>44439</v>
      </c>
      <c r="X233" s="108"/>
      <c r="Y233" s="46" t="s">
        <v>232</v>
      </c>
      <c r="Z233" s="108" t="s">
        <v>2343</v>
      </c>
      <c r="AA233" s="108" t="s">
        <v>2492</v>
      </c>
      <c r="AB233" s="627"/>
      <c r="AC233" s="628"/>
      <c r="AD233" s="108" t="s">
        <v>156</v>
      </c>
      <c r="AE233" s="108"/>
      <c r="AF233" s="56" t="s">
        <v>1055</v>
      </c>
      <c r="AG233" s="36" t="e">
        <f ca="1">DATEDIF(#REF!,TODAY(),"y")</f>
        <v>#REF!</v>
      </c>
    </row>
    <row r="234" spans="1:33" s="624" customFormat="1">
      <c r="A234" s="25">
        <f>IF(C234=0,"",SUBTOTAL(3,C$5:C234))</f>
        <v>230</v>
      </c>
      <c r="B234" s="86">
        <v>120</v>
      </c>
      <c r="C234" s="369" t="s">
        <v>2469</v>
      </c>
      <c r="D234" s="25" t="str">
        <f>VLOOKUP(C234,Sheet4!$A$1:$B$300,2,0)</f>
        <v>8622139812</v>
      </c>
      <c r="E234" s="370" t="s">
        <v>2490</v>
      </c>
      <c r="F234" s="75">
        <v>45461</v>
      </c>
      <c r="G234" s="625">
        <v>10000</v>
      </c>
      <c r="H234" s="106" t="s">
        <v>2483</v>
      </c>
      <c r="I234" s="626" t="str">
        <f t="shared" ca="1" si="3"/>
        <v xml:space="preserve">2 NĂM 2 THÁNG 1 NGÀY </v>
      </c>
      <c r="J234" s="523" t="s">
        <v>2498</v>
      </c>
      <c r="K234" s="80" t="s">
        <v>2498</v>
      </c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108">
        <v>44644</v>
      </c>
      <c r="X234" s="108"/>
      <c r="Y234" s="46" t="s">
        <v>232</v>
      </c>
      <c r="Z234" s="108" t="s">
        <v>2312</v>
      </c>
      <c r="AA234" s="108" t="s">
        <v>2499</v>
      </c>
      <c r="AB234" s="627"/>
      <c r="AC234" s="628"/>
      <c r="AD234" s="108" t="s">
        <v>156</v>
      </c>
      <c r="AE234" s="108"/>
      <c r="AF234" s="56" t="s">
        <v>1055</v>
      </c>
      <c r="AG234" s="36" t="e">
        <f ca="1">DATEDIF(#REF!,TODAY(),"y")</f>
        <v>#REF!</v>
      </c>
    </row>
    <row r="235" spans="1:33" s="624" customFormat="1">
      <c r="A235" s="25">
        <f>IF(C235=0,"",SUBTOTAL(3,C$5:C235))</f>
        <v>231</v>
      </c>
      <c r="B235" s="86">
        <v>121</v>
      </c>
      <c r="C235" s="369" t="s">
        <v>2470</v>
      </c>
      <c r="D235" s="25" t="str">
        <f>VLOOKUP(C235,Sheet4!$A$1:$B$300,2,0)</f>
        <v>9221345615</v>
      </c>
      <c r="E235" s="370" t="s">
        <v>2471</v>
      </c>
      <c r="F235" s="75">
        <v>45461</v>
      </c>
      <c r="G235" s="625">
        <v>10000</v>
      </c>
      <c r="H235" s="106" t="s">
        <v>2484</v>
      </c>
      <c r="I235" s="626" t="str">
        <f t="shared" ca="1" si="3"/>
        <v xml:space="preserve">2 NĂM 2 THÁNG 1 NGÀY </v>
      </c>
      <c r="J235" s="74" t="s">
        <v>2501</v>
      </c>
      <c r="K235" s="80" t="s">
        <v>2501</v>
      </c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108">
        <v>44421</v>
      </c>
      <c r="X235" s="108"/>
      <c r="Y235" s="46" t="s">
        <v>232</v>
      </c>
      <c r="Z235" s="108" t="s">
        <v>2502</v>
      </c>
      <c r="AA235" s="108" t="s">
        <v>2503</v>
      </c>
      <c r="AB235" s="627"/>
      <c r="AC235" s="628"/>
      <c r="AD235" s="108" t="s">
        <v>50</v>
      </c>
      <c r="AE235" s="108" t="s">
        <v>2504</v>
      </c>
      <c r="AF235" s="56" t="s">
        <v>1055</v>
      </c>
      <c r="AG235" s="36" t="e">
        <f ca="1">DATEDIF(#REF!,TODAY(),"y")</f>
        <v>#REF!</v>
      </c>
    </row>
    <row r="236" spans="1:33" s="624" customFormat="1">
      <c r="A236" s="25">
        <f>IF(C236=0,"",SUBTOTAL(3,C$5:C236))</f>
        <v>232</v>
      </c>
      <c r="B236" s="86">
        <v>122</v>
      </c>
      <c r="C236" s="369" t="s">
        <v>2474</v>
      </c>
      <c r="D236" s="25" t="str">
        <f>VLOOKUP(C236,Sheet4!$A$1:$B$300,2,0)</f>
        <v>8622290236</v>
      </c>
      <c r="E236" s="370" t="s">
        <v>1660</v>
      </c>
      <c r="F236" s="75">
        <v>45461</v>
      </c>
      <c r="G236" s="625">
        <v>10000</v>
      </c>
      <c r="H236" s="106" t="s">
        <v>2485</v>
      </c>
      <c r="I236" s="626" t="str">
        <f t="shared" ca="1" si="3"/>
        <v xml:space="preserve">2 NĂM 2 THÁNG 1 NGÀY </v>
      </c>
      <c r="J236" s="74" t="s">
        <v>2493</v>
      </c>
      <c r="K236" s="80" t="s">
        <v>2493</v>
      </c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108">
        <v>44290</v>
      </c>
      <c r="X236" s="108"/>
      <c r="Y236" s="46" t="s">
        <v>232</v>
      </c>
      <c r="Z236" s="108" t="s">
        <v>2664</v>
      </c>
      <c r="AA236" s="108" t="s">
        <v>2665</v>
      </c>
      <c r="AB236" s="627"/>
      <c r="AC236" s="628"/>
      <c r="AD236" s="108" t="s">
        <v>156</v>
      </c>
      <c r="AE236" s="108"/>
      <c r="AF236" s="56" t="s">
        <v>1055</v>
      </c>
      <c r="AG236" s="36" t="e">
        <f ca="1">DATEDIF(#REF!,TODAY(),"y")</f>
        <v>#REF!</v>
      </c>
    </row>
    <row r="237" spans="1:33" s="624" customFormat="1">
      <c r="A237" s="25">
        <f>IF(C237=0,"",SUBTOTAL(3,C$5:C237))</f>
        <v>233</v>
      </c>
      <c r="B237" s="86">
        <v>123</v>
      </c>
      <c r="C237" s="369" t="s">
        <v>2475</v>
      </c>
      <c r="D237" s="25" t="str">
        <f>VLOOKUP(C237,Sheet4!$A$1:$B$300,2,0)</f>
        <v>9221667349</v>
      </c>
      <c r="E237" s="370" t="s">
        <v>1672</v>
      </c>
      <c r="F237" s="75">
        <v>45461</v>
      </c>
      <c r="G237" s="625">
        <v>10000</v>
      </c>
      <c r="H237" s="106" t="s">
        <v>2486</v>
      </c>
      <c r="I237" s="626" t="str">
        <f t="shared" ca="1" si="3"/>
        <v xml:space="preserve">2 NĂM 2 THÁNG 1 NGÀY </v>
      </c>
      <c r="J237" s="74" t="s">
        <v>2494</v>
      </c>
      <c r="K237" s="80" t="s">
        <v>2494</v>
      </c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108">
        <v>44311</v>
      </c>
      <c r="X237" s="108"/>
      <c r="Y237" s="46" t="s">
        <v>232</v>
      </c>
      <c r="Z237" s="108" t="s">
        <v>2666</v>
      </c>
      <c r="AA237" s="108" t="s">
        <v>2667</v>
      </c>
      <c r="AB237" s="627"/>
      <c r="AC237" s="628"/>
      <c r="AD237" s="108" t="s">
        <v>156</v>
      </c>
      <c r="AE237" s="108"/>
      <c r="AF237" s="56" t="s">
        <v>1055</v>
      </c>
      <c r="AG237" s="36" t="e">
        <f ca="1">DATEDIF(#REF!,TODAY(),"y")</f>
        <v>#REF!</v>
      </c>
    </row>
    <row r="238" spans="1:33" s="624" customFormat="1">
      <c r="A238" s="25">
        <f>IF(C238=0,"",SUBTOTAL(3,C$5:C238))</f>
        <v>234</v>
      </c>
      <c r="B238" s="86">
        <v>124</v>
      </c>
      <c r="C238" s="369" t="s">
        <v>2476</v>
      </c>
      <c r="D238" s="25" t="str">
        <f>VLOOKUP(C238,Sheet4!$A$1:$B$300,2,0)</f>
        <v>9215008809</v>
      </c>
      <c r="E238" s="370" t="s">
        <v>2478</v>
      </c>
      <c r="F238" s="75">
        <v>45461</v>
      </c>
      <c r="G238" s="625">
        <v>10000</v>
      </c>
      <c r="H238" s="106" t="s">
        <v>2487</v>
      </c>
      <c r="I238" s="626" t="str">
        <f t="shared" ca="1" si="3"/>
        <v xml:space="preserve">2 NĂM 2 THÁNG 1 NGÀY </v>
      </c>
      <c r="J238" s="74" t="s">
        <v>2495</v>
      </c>
      <c r="K238" s="80" t="s">
        <v>2495</v>
      </c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108">
        <v>44311</v>
      </c>
      <c r="X238" s="108"/>
      <c r="Y238" s="46" t="s">
        <v>232</v>
      </c>
      <c r="Z238" s="108" t="s">
        <v>2668</v>
      </c>
      <c r="AA238" s="108" t="s">
        <v>2669</v>
      </c>
      <c r="AB238" s="627"/>
      <c r="AC238" s="628"/>
      <c r="AD238" s="108" t="s">
        <v>156</v>
      </c>
      <c r="AE238" s="108"/>
      <c r="AF238" s="56" t="s">
        <v>1055</v>
      </c>
      <c r="AG238" s="36" t="e">
        <f ca="1">DATEDIF(#REF!,TODAY(),"y")</f>
        <v>#REF!</v>
      </c>
    </row>
    <row r="239" spans="1:33" s="928" customFormat="1">
      <c r="A239" s="479">
        <f>IF(C239=0,"",SUBTOTAL(3,C$5:C239))</f>
        <v>235</v>
      </c>
      <c r="B239" s="86">
        <v>125</v>
      </c>
      <c r="C239" s="920" t="s">
        <v>2479</v>
      </c>
      <c r="D239" s="479" t="s">
        <v>2883</v>
      </c>
      <c r="E239" s="534" t="s">
        <v>2747</v>
      </c>
      <c r="F239" s="488">
        <v>45748</v>
      </c>
      <c r="G239" s="535">
        <v>30000</v>
      </c>
      <c r="H239" s="485" t="s">
        <v>2824</v>
      </c>
      <c r="I239" s="925" t="str">
        <f t="shared" ca="1" si="3"/>
        <v xml:space="preserve">1 NĂM 4 THÁNG 18 NGÀY </v>
      </c>
      <c r="J239" s="527" t="s">
        <v>2748</v>
      </c>
      <c r="K239" s="487" t="s">
        <v>2748</v>
      </c>
      <c r="L239" s="487"/>
      <c r="M239" s="487"/>
      <c r="N239" s="487"/>
      <c r="O239" s="487"/>
      <c r="P239" s="487"/>
      <c r="Q239" s="487"/>
      <c r="R239" s="487"/>
      <c r="S239" s="487"/>
      <c r="T239" s="487"/>
      <c r="U239" s="487"/>
      <c r="V239" s="487"/>
      <c r="W239" s="489">
        <v>44426</v>
      </c>
      <c r="X239" s="489"/>
      <c r="Y239" s="499" t="s">
        <v>232</v>
      </c>
      <c r="Z239" s="489" t="s">
        <v>2001</v>
      </c>
      <c r="AA239" s="489" t="s">
        <v>2002</v>
      </c>
      <c r="AB239" s="926"/>
      <c r="AC239" s="927"/>
      <c r="AD239" s="489" t="s">
        <v>156</v>
      </c>
      <c r="AE239" s="489"/>
      <c r="AF239" s="484" t="s">
        <v>1055</v>
      </c>
      <c r="AG239" s="491" t="e">
        <f ca="1">DATEDIF(#REF!,TODAY(),"y")</f>
        <v>#REF!</v>
      </c>
    </row>
    <row r="240" spans="1:33" s="624" customFormat="1">
      <c r="A240" s="25">
        <f>IF(C240=0,"",SUBTOTAL(3,C$5:C240))</f>
        <v>236</v>
      </c>
      <c r="B240" s="86">
        <v>126</v>
      </c>
      <c r="C240" s="369" t="s">
        <v>2791</v>
      </c>
      <c r="D240" s="25" t="s">
        <v>2884</v>
      </c>
      <c r="E240" s="370" t="s">
        <v>2749</v>
      </c>
      <c r="F240" s="75">
        <v>45748</v>
      </c>
      <c r="G240" s="535">
        <v>30000</v>
      </c>
      <c r="H240" s="106" t="s">
        <v>2826</v>
      </c>
      <c r="I240" s="626" t="str">
        <f t="shared" ca="1" si="3"/>
        <v xml:space="preserve">1 NĂM 4 THÁNG 18 NGÀY </v>
      </c>
      <c r="J240" s="74" t="s">
        <v>2750</v>
      </c>
      <c r="K240" s="80" t="s">
        <v>2750</v>
      </c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108">
        <v>44994</v>
      </c>
      <c r="X240" s="108"/>
      <c r="Y240" s="46" t="s">
        <v>232</v>
      </c>
      <c r="Z240" s="108" t="s">
        <v>2751</v>
      </c>
      <c r="AA240" s="108" t="s">
        <v>2752</v>
      </c>
      <c r="AB240" s="627"/>
      <c r="AC240" s="628"/>
      <c r="AD240" s="108" t="s">
        <v>156</v>
      </c>
      <c r="AE240" s="108"/>
      <c r="AF240" s="56" t="s">
        <v>1055</v>
      </c>
      <c r="AG240" s="36" t="e">
        <f ca="1">DATEDIF(#REF!,TODAY(),"y")</f>
        <v>#REF!</v>
      </c>
    </row>
    <row r="241" spans="1:33" s="624" customFormat="1">
      <c r="A241" s="25">
        <f>IF(C241=0,"",SUBTOTAL(3,C$5:C241))</f>
        <v>237</v>
      </c>
      <c r="B241" s="86">
        <v>127</v>
      </c>
      <c r="C241" s="369" t="s">
        <v>2792</v>
      </c>
      <c r="D241" s="25" t="s">
        <v>2885</v>
      </c>
      <c r="E241" s="370" t="s">
        <v>1656</v>
      </c>
      <c r="F241" s="75">
        <v>45748</v>
      </c>
      <c r="G241" s="535">
        <v>30000</v>
      </c>
      <c r="H241" s="106" t="s">
        <v>2825</v>
      </c>
      <c r="I241" s="626" t="str">
        <f t="shared" ca="1" si="3"/>
        <v xml:space="preserve">1 NĂM 4 THÁNG 18 NGÀY </v>
      </c>
      <c r="J241" s="74" t="s">
        <v>2753</v>
      </c>
      <c r="K241" s="80" t="s">
        <v>2753</v>
      </c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108">
        <v>45285</v>
      </c>
      <c r="X241" s="108"/>
      <c r="Y241" s="46" t="s">
        <v>232</v>
      </c>
      <c r="Z241" s="108" t="s">
        <v>2400</v>
      </c>
      <c r="AA241" s="108" t="s">
        <v>2754</v>
      </c>
      <c r="AB241" s="627"/>
      <c r="AC241" s="628"/>
      <c r="AD241" s="108" t="s">
        <v>156</v>
      </c>
      <c r="AE241" s="108"/>
      <c r="AF241" s="56" t="s">
        <v>1055</v>
      </c>
      <c r="AG241" s="36" t="e">
        <f ca="1">DATEDIF(#REF!,TODAY(),"y")</f>
        <v>#REF!</v>
      </c>
    </row>
    <row r="242" spans="1:33" s="624" customFormat="1">
      <c r="A242" s="25">
        <f>IF(C242=0,"",SUBTOTAL(3,C$5:C242))</f>
        <v>238</v>
      </c>
      <c r="B242" s="86">
        <v>128</v>
      </c>
      <c r="C242" s="369" t="s">
        <v>2793</v>
      </c>
      <c r="D242" s="25" t="s">
        <v>2886</v>
      </c>
      <c r="E242" s="370" t="s">
        <v>2755</v>
      </c>
      <c r="F242" s="75">
        <v>45748</v>
      </c>
      <c r="G242" s="535">
        <v>30000</v>
      </c>
      <c r="H242" s="106" t="s">
        <v>2827</v>
      </c>
      <c r="I242" s="626" t="str">
        <f t="shared" ca="1" si="3"/>
        <v xml:space="preserve">1 NĂM 4 THÁNG 18 NGÀY </v>
      </c>
      <c r="J242" s="74" t="s">
        <v>2756</v>
      </c>
      <c r="K242" s="80" t="s">
        <v>2756</v>
      </c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108">
        <v>44756</v>
      </c>
      <c r="X242" s="108"/>
      <c r="Y242" s="46" t="s">
        <v>232</v>
      </c>
      <c r="Z242" s="108" t="s">
        <v>2351</v>
      </c>
      <c r="AA242" s="108" t="s">
        <v>2757</v>
      </c>
      <c r="AB242" s="627"/>
      <c r="AC242" s="628"/>
      <c r="AD242" s="108" t="s">
        <v>156</v>
      </c>
      <c r="AE242" s="108"/>
      <c r="AF242" s="56" t="s">
        <v>1055</v>
      </c>
      <c r="AG242" s="36" t="e">
        <f ca="1">DATEDIF(#REF!,TODAY(),"y")</f>
        <v>#REF!</v>
      </c>
    </row>
    <row r="243" spans="1:33" s="624" customFormat="1">
      <c r="A243" s="25">
        <f>IF(C243=0,"",SUBTOTAL(3,C$5:C243))</f>
        <v>239</v>
      </c>
      <c r="B243" s="86">
        <v>129</v>
      </c>
      <c r="C243" s="369" t="s">
        <v>2794</v>
      </c>
      <c r="D243" s="25" t="s">
        <v>2887</v>
      </c>
      <c r="E243" s="370" t="s">
        <v>2758</v>
      </c>
      <c r="F243" s="75">
        <v>45748</v>
      </c>
      <c r="G243" s="535">
        <v>30000</v>
      </c>
      <c r="H243" s="106" t="s">
        <v>2823</v>
      </c>
      <c r="I243" s="626" t="str">
        <f t="shared" ca="1" si="3"/>
        <v xml:space="preserve">1 NĂM 4 THÁNG 18 NGÀY </v>
      </c>
      <c r="J243" s="74" t="s">
        <v>2759</v>
      </c>
      <c r="K243" s="80" t="s">
        <v>2759</v>
      </c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108">
        <v>44326</v>
      </c>
      <c r="X243" s="108"/>
      <c r="Y243" s="46" t="s">
        <v>232</v>
      </c>
      <c r="Z243" s="108" t="s">
        <v>2009</v>
      </c>
      <c r="AA243" s="108" t="s">
        <v>2760</v>
      </c>
      <c r="AB243" s="627"/>
      <c r="AC243" s="628"/>
      <c r="AD243" s="108" t="s">
        <v>156</v>
      </c>
      <c r="AE243" s="108"/>
      <c r="AF243" s="56" t="s">
        <v>1055</v>
      </c>
      <c r="AG243" s="36" t="e">
        <f ca="1">DATEDIF(#REF!,TODAY(),"y")</f>
        <v>#REF!</v>
      </c>
    </row>
    <row r="244" spans="1:33" s="624" customFormat="1">
      <c r="A244" s="25">
        <f>IF(C244=0,"",SUBTOTAL(3,C$5:C244))</f>
        <v>240</v>
      </c>
      <c r="B244" s="86">
        <v>130</v>
      </c>
      <c r="C244" s="369" t="s">
        <v>2795</v>
      </c>
      <c r="D244" s="25" t="s">
        <v>2888</v>
      </c>
      <c r="E244" s="370" t="s">
        <v>901</v>
      </c>
      <c r="F244" s="75">
        <v>45748</v>
      </c>
      <c r="G244" s="535">
        <v>30000</v>
      </c>
      <c r="H244" s="106" t="s">
        <v>2822</v>
      </c>
      <c r="I244" s="626" t="str">
        <f t="shared" ca="1" si="3"/>
        <v xml:space="preserve">1 NĂM 4 THÁNG 18 NGÀY </v>
      </c>
      <c r="J244" s="74" t="s">
        <v>902</v>
      </c>
      <c r="K244" s="80" t="s">
        <v>902</v>
      </c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108">
        <v>44988</v>
      </c>
      <c r="X244" s="108"/>
      <c r="Y244" s="46" t="s">
        <v>232</v>
      </c>
      <c r="Z244" s="108" t="s">
        <v>2761</v>
      </c>
      <c r="AA244" s="108" t="s">
        <v>2762</v>
      </c>
      <c r="AB244" s="627"/>
      <c r="AC244" s="628"/>
      <c r="AD244" s="108" t="s">
        <v>156</v>
      </c>
      <c r="AE244" s="108"/>
      <c r="AF244" s="56" t="s">
        <v>1055</v>
      </c>
      <c r="AG244" s="36" t="e">
        <f ca="1">DATEDIF(#REF!,TODAY(),"y")</f>
        <v>#REF!</v>
      </c>
    </row>
    <row r="245" spans="1:33" s="624" customFormat="1">
      <c r="A245" s="25">
        <f>IF(C245=0,"",SUBTOTAL(3,C$5:C245))</f>
        <v>241</v>
      </c>
      <c r="B245" s="86">
        <v>132</v>
      </c>
      <c r="C245" s="369" t="s">
        <v>2796</v>
      </c>
      <c r="D245" s="25" t="s">
        <v>2889</v>
      </c>
      <c r="E245" s="370" t="s">
        <v>1680</v>
      </c>
      <c r="F245" s="75">
        <v>45748</v>
      </c>
      <c r="G245" s="535">
        <v>30000</v>
      </c>
      <c r="H245" s="106" t="s">
        <v>2810</v>
      </c>
      <c r="I245" s="626" t="str">
        <f t="shared" ca="1" si="3"/>
        <v xml:space="preserve">1 NĂM 4 THÁNG 18 NGÀY </v>
      </c>
      <c r="J245" s="74" t="s">
        <v>2763</v>
      </c>
      <c r="K245" s="80" t="s">
        <v>2763</v>
      </c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108">
        <v>44420</v>
      </c>
      <c r="X245" s="108"/>
      <c r="Y245" s="46" t="s">
        <v>232</v>
      </c>
      <c r="Z245" s="108" t="s">
        <v>2764</v>
      </c>
      <c r="AA245" s="108" t="s">
        <v>2765</v>
      </c>
      <c r="AB245" s="627"/>
      <c r="AC245" s="628"/>
      <c r="AD245" s="108" t="s">
        <v>156</v>
      </c>
      <c r="AE245" s="108"/>
      <c r="AF245" s="56" t="s">
        <v>1055</v>
      </c>
      <c r="AG245" s="36" t="e">
        <f ca="1">DATEDIF(#REF!,TODAY(),"y")</f>
        <v>#REF!</v>
      </c>
    </row>
    <row r="246" spans="1:33" s="624" customFormat="1">
      <c r="A246" s="25">
        <f>IF(C246=0,"",SUBTOTAL(3,C$5:C246))</f>
        <v>242</v>
      </c>
      <c r="B246" s="86">
        <v>133</v>
      </c>
      <c r="C246" s="369" t="s">
        <v>2797</v>
      </c>
      <c r="D246" s="25" t="s">
        <v>2890</v>
      </c>
      <c r="E246" s="370" t="s">
        <v>2766</v>
      </c>
      <c r="F246" s="75">
        <v>45748</v>
      </c>
      <c r="G246" s="535">
        <v>30000</v>
      </c>
      <c r="H246" s="106" t="s">
        <v>2809</v>
      </c>
      <c r="I246" s="626" t="str">
        <f t="shared" ca="1" si="3"/>
        <v xml:space="preserve">1 NĂM 4 THÁNG 18 NGÀY </v>
      </c>
      <c r="J246" s="74" t="s">
        <v>2767</v>
      </c>
      <c r="K246" s="80" t="s">
        <v>2767</v>
      </c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108">
        <v>44902</v>
      </c>
      <c r="X246" s="108"/>
      <c r="Y246" s="46" t="s">
        <v>232</v>
      </c>
      <c r="Z246" s="108" t="s">
        <v>2768</v>
      </c>
      <c r="AA246" s="108" t="s">
        <v>2769</v>
      </c>
      <c r="AB246" s="627"/>
      <c r="AC246" s="628"/>
      <c r="AD246" s="108" t="s">
        <v>156</v>
      </c>
      <c r="AE246" s="108"/>
      <c r="AF246" s="56" t="s">
        <v>1055</v>
      </c>
      <c r="AG246" s="36" t="e">
        <f ca="1">DATEDIF(#REF!,TODAY(),"y")</f>
        <v>#REF!</v>
      </c>
    </row>
    <row r="247" spans="1:33" s="624" customFormat="1">
      <c r="A247" s="25">
        <f>IF(C247=0,"",SUBTOTAL(3,C$5:C247))</f>
        <v>243</v>
      </c>
      <c r="B247" s="86">
        <v>134</v>
      </c>
      <c r="C247" s="369" t="s">
        <v>2798</v>
      </c>
      <c r="D247" s="25" t="s">
        <v>2891</v>
      </c>
      <c r="E247" s="370" t="s">
        <v>2770</v>
      </c>
      <c r="F247" s="75">
        <v>45748</v>
      </c>
      <c r="G247" s="535">
        <v>30000</v>
      </c>
      <c r="H247" s="106" t="s">
        <v>2831</v>
      </c>
      <c r="I247" s="626" t="str">
        <f t="shared" ca="1" si="3"/>
        <v xml:space="preserve">1 NĂM 4 THÁNG 18 NGÀY </v>
      </c>
      <c r="J247" s="74" t="s">
        <v>2771</v>
      </c>
      <c r="K247" s="80" t="s">
        <v>2771</v>
      </c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108">
        <v>44333</v>
      </c>
      <c r="X247" s="108"/>
      <c r="Y247" s="46" t="s">
        <v>232</v>
      </c>
      <c r="Z247" s="108" t="s">
        <v>2772</v>
      </c>
      <c r="AA247" s="108" t="s">
        <v>2773</v>
      </c>
      <c r="AB247" s="627"/>
      <c r="AC247" s="628"/>
      <c r="AD247" s="108" t="s">
        <v>156</v>
      </c>
      <c r="AE247" s="108"/>
      <c r="AF247" s="56" t="s">
        <v>1055</v>
      </c>
      <c r="AG247" s="36" t="e">
        <f ca="1">DATEDIF(#REF!,TODAY(),"y")</f>
        <v>#REF!</v>
      </c>
    </row>
    <row r="248" spans="1:33" s="624" customFormat="1">
      <c r="A248" s="25">
        <f>IF(C248=0,"",SUBTOTAL(3,C$5:C248))</f>
        <v>244</v>
      </c>
      <c r="B248" s="86">
        <v>135</v>
      </c>
      <c r="C248" s="369" t="s">
        <v>2799</v>
      </c>
      <c r="D248" s="919" t="s">
        <v>3195</v>
      </c>
      <c r="E248" s="370" t="s">
        <v>2774</v>
      </c>
      <c r="F248" s="75">
        <v>45748</v>
      </c>
      <c r="G248" s="535">
        <v>30000</v>
      </c>
      <c r="H248" s="106" t="s">
        <v>2833</v>
      </c>
      <c r="I248" s="626" t="str">
        <f t="shared" ca="1" si="3"/>
        <v xml:space="preserve">1 NĂM 4 THÁNG 18 NGÀY </v>
      </c>
      <c r="J248" s="74" t="s">
        <v>2775</v>
      </c>
      <c r="K248" s="80" t="s">
        <v>2775</v>
      </c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108">
        <v>44440</v>
      </c>
      <c r="X248" s="108"/>
      <c r="Y248" s="46" t="s">
        <v>232</v>
      </c>
      <c r="Z248" s="108" t="s">
        <v>2772</v>
      </c>
      <c r="AA248" s="108" t="s">
        <v>2776</v>
      </c>
      <c r="AB248" s="627"/>
      <c r="AC248" s="628"/>
      <c r="AD248" s="108" t="s">
        <v>156</v>
      </c>
      <c r="AE248" s="108"/>
      <c r="AF248" s="56" t="s">
        <v>1055</v>
      </c>
      <c r="AG248" s="36" t="e">
        <f ca="1">DATEDIF(#REF!,TODAY(),"y")</f>
        <v>#REF!</v>
      </c>
    </row>
    <row r="249" spans="1:33" s="624" customFormat="1">
      <c r="A249" s="25">
        <f>IF(C249=0,"",SUBTOTAL(3,C$5:C249))</f>
        <v>245</v>
      </c>
      <c r="B249" s="86">
        <v>136</v>
      </c>
      <c r="C249" s="369" t="s">
        <v>2800</v>
      </c>
      <c r="D249" s="25" t="s">
        <v>2892</v>
      </c>
      <c r="E249" s="370" t="s">
        <v>2777</v>
      </c>
      <c r="F249" s="75">
        <v>45748</v>
      </c>
      <c r="G249" s="535">
        <v>30000</v>
      </c>
      <c r="H249" s="106" t="s">
        <v>2830</v>
      </c>
      <c r="I249" s="626" t="str">
        <f t="shared" ca="1" si="3"/>
        <v xml:space="preserve">1 NĂM 4 THÁNG 18 NGÀY </v>
      </c>
      <c r="J249" s="74" t="s">
        <v>2778</v>
      </c>
      <c r="K249" s="80" t="s">
        <v>2778</v>
      </c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108">
        <v>45642</v>
      </c>
      <c r="X249" s="108"/>
      <c r="Y249" s="46" t="s">
        <v>2779</v>
      </c>
      <c r="Z249" s="108" t="s">
        <v>2780</v>
      </c>
      <c r="AA249" s="108" t="s">
        <v>2645</v>
      </c>
      <c r="AB249" s="627"/>
      <c r="AC249" s="628"/>
      <c r="AD249" s="108" t="s">
        <v>156</v>
      </c>
      <c r="AE249" s="108"/>
      <c r="AF249" s="56" t="s">
        <v>1055</v>
      </c>
      <c r="AG249" s="36" t="e">
        <f ca="1">DATEDIF(#REF!,TODAY(),"y")</f>
        <v>#REF!</v>
      </c>
    </row>
    <row r="250" spans="1:33" s="624" customFormat="1">
      <c r="A250" s="25">
        <f>IF(C250=0,"",SUBTOTAL(3,C$5:C250))</f>
        <v>246</v>
      </c>
      <c r="B250" s="86">
        <v>137</v>
      </c>
      <c r="C250" s="369" t="s">
        <v>2801</v>
      </c>
      <c r="D250" s="25" t="s">
        <v>2893</v>
      </c>
      <c r="E250" s="370" t="s">
        <v>2781</v>
      </c>
      <c r="F250" s="75">
        <v>45748</v>
      </c>
      <c r="G250" s="535">
        <v>30000</v>
      </c>
      <c r="H250" s="106" t="s">
        <v>2832</v>
      </c>
      <c r="I250" s="626" t="str">
        <f t="shared" ca="1" si="3"/>
        <v xml:space="preserve">1 NĂM 4 THÁNG 18 NGÀY </v>
      </c>
      <c r="J250" s="74" t="s">
        <v>2782</v>
      </c>
      <c r="K250" s="80" t="s">
        <v>2782</v>
      </c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108">
        <v>44717</v>
      </c>
      <c r="X250" s="108"/>
      <c r="Y250" s="46" t="s">
        <v>232</v>
      </c>
      <c r="Z250" s="108" t="s">
        <v>2376</v>
      </c>
      <c r="AA250" s="108" t="s">
        <v>2783</v>
      </c>
      <c r="AB250" s="627"/>
      <c r="AC250" s="628"/>
      <c r="AD250" s="108" t="s">
        <v>156</v>
      </c>
      <c r="AE250" s="108"/>
      <c r="AF250" s="56" t="s">
        <v>1055</v>
      </c>
      <c r="AG250" s="36" t="e">
        <f ca="1">DATEDIF(#REF!,TODAY(),"y")</f>
        <v>#REF!</v>
      </c>
    </row>
    <row r="251" spans="1:33" s="624" customFormat="1">
      <c r="A251" s="25">
        <f>IF(C251=0,"",SUBTOTAL(3,C$5:C251))</f>
        <v>247</v>
      </c>
      <c r="B251" s="86">
        <v>138</v>
      </c>
      <c r="C251" s="369" t="s">
        <v>2802</v>
      </c>
      <c r="D251" s="25" t="s">
        <v>2894</v>
      </c>
      <c r="E251" s="370" t="s">
        <v>1616</v>
      </c>
      <c r="F251" s="75">
        <v>45748</v>
      </c>
      <c r="G251" s="535">
        <v>30000</v>
      </c>
      <c r="H251" s="106" t="s">
        <v>2829</v>
      </c>
      <c r="I251" s="626" t="str">
        <f t="shared" ca="1" si="3"/>
        <v xml:space="preserve">1 NĂM 4 THÁNG 18 NGÀY </v>
      </c>
      <c r="J251" s="74" t="s">
        <v>2784</v>
      </c>
      <c r="K251" s="80" t="s">
        <v>2784</v>
      </c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108">
        <v>44624</v>
      </c>
      <c r="X251" s="108"/>
      <c r="Y251" s="46" t="s">
        <v>232</v>
      </c>
      <c r="Z251" s="108" t="s">
        <v>2785</v>
      </c>
      <c r="AA251" s="108" t="s">
        <v>2786</v>
      </c>
      <c r="AB251" s="627"/>
      <c r="AC251" s="628"/>
      <c r="AD251" s="108" t="s">
        <v>156</v>
      </c>
      <c r="AE251" s="108"/>
      <c r="AF251" s="56" t="s">
        <v>1055</v>
      </c>
      <c r="AG251" s="36" t="e">
        <f ca="1">DATEDIF(#REF!,TODAY(),"y")</f>
        <v>#REF!</v>
      </c>
    </row>
    <row r="252" spans="1:33" s="624" customFormat="1">
      <c r="A252" s="25">
        <f>IF(C252=0,"",SUBTOTAL(3,C$5:C252))</f>
        <v>248</v>
      </c>
      <c r="B252" s="86">
        <v>139</v>
      </c>
      <c r="C252" s="369" t="s">
        <v>2803</v>
      </c>
      <c r="D252" s="25" t="s">
        <v>2895</v>
      </c>
      <c r="E252" s="370" t="s">
        <v>2787</v>
      </c>
      <c r="F252" s="75">
        <v>45748</v>
      </c>
      <c r="G252" s="535">
        <v>30000</v>
      </c>
      <c r="H252" s="106" t="s">
        <v>2828</v>
      </c>
      <c r="I252" s="626" t="str">
        <f t="shared" ca="1" si="3"/>
        <v xml:space="preserve">1 NĂM 4 THÁNG 18 NGÀY </v>
      </c>
      <c r="J252" s="74" t="s">
        <v>2788</v>
      </c>
      <c r="K252" s="80" t="s">
        <v>2788</v>
      </c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108">
        <v>45440</v>
      </c>
      <c r="X252" s="108"/>
      <c r="Y252" s="46" t="s">
        <v>232</v>
      </c>
      <c r="Z252" s="108" t="s">
        <v>2789</v>
      </c>
      <c r="AA252" s="108" t="s">
        <v>2790</v>
      </c>
      <c r="AB252" s="627"/>
      <c r="AC252" s="628"/>
      <c r="AD252" s="108" t="s">
        <v>156</v>
      </c>
      <c r="AE252" s="108"/>
      <c r="AF252" s="56" t="s">
        <v>1055</v>
      </c>
      <c r="AG252" s="36" t="e">
        <f ca="1">DATEDIF(#REF!,TODAY(),"y")</f>
        <v>#REF!</v>
      </c>
    </row>
    <row r="253" spans="1:33" s="624" customFormat="1">
      <c r="A253" s="25">
        <f>IF(C253=0,"",SUBTOTAL(3,C$5:C253))</f>
        <v>249</v>
      </c>
      <c r="B253" s="86">
        <v>140</v>
      </c>
      <c r="C253" s="369" t="s">
        <v>2845</v>
      </c>
      <c r="D253" s="919" t="s">
        <v>3275</v>
      </c>
      <c r="E253" s="370" t="s">
        <v>2849</v>
      </c>
      <c r="F253" s="75">
        <v>45807</v>
      </c>
      <c r="G253" s="535">
        <v>30000</v>
      </c>
      <c r="H253" s="106" t="s">
        <v>2933</v>
      </c>
      <c r="I253" s="626" t="str">
        <f t="shared" ca="1" si="3"/>
        <v xml:space="preserve">1 NĂM 2 THÁNG 20 NGÀY </v>
      </c>
      <c r="J253" s="74" t="s">
        <v>2934</v>
      </c>
      <c r="K253" s="80" t="s">
        <v>2934</v>
      </c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108">
        <v>44587</v>
      </c>
      <c r="X253" s="108"/>
      <c r="Y253" s="46" t="s">
        <v>232</v>
      </c>
      <c r="Z253" s="108" t="s">
        <v>2937</v>
      </c>
      <c r="AA253" s="108" t="s">
        <v>2935</v>
      </c>
      <c r="AB253" s="627"/>
      <c r="AC253" s="628"/>
      <c r="AD253" s="108" t="s">
        <v>156</v>
      </c>
      <c r="AE253" s="108"/>
      <c r="AF253" s="56" t="s">
        <v>1055</v>
      </c>
      <c r="AG253" s="36" t="e">
        <f ca="1">DATEDIF(#REF!,TODAY(),"y")</f>
        <v>#REF!</v>
      </c>
    </row>
    <row r="254" spans="1:33" s="624" customFormat="1">
      <c r="A254" s="25">
        <f>IF(C254=0,"",SUBTOTAL(3,C$5:C254))</f>
        <v>250</v>
      </c>
      <c r="B254" s="86">
        <v>141</v>
      </c>
      <c r="C254" s="369" t="s">
        <v>2846</v>
      </c>
      <c r="D254" s="919" t="s">
        <v>2175</v>
      </c>
      <c r="E254" s="370" t="s">
        <v>2850</v>
      </c>
      <c r="F254" s="75">
        <v>45807</v>
      </c>
      <c r="G254" s="535">
        <v>30000</v>
      </c>
      <c r="H254" s="106" t="s">
        <v>2936</v>
      </c>
      <c r="I254" s="626" t="str">
        <f t="shared" ca="1" si="3"/>
        <v xml:space="preserve">1 NĂM 2 THÁNG 20 NGÀY </v>
      </c>
      <c r="J254" s="74" t="s">
        <v>983</v>
      </c>
      <c r="K254" s="80" t="s">
        <v>983</v>
      </c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108">
        <v>44522</v>
      </c>
      <c r="X254" s="108"/>
      <c r="Y254" s="46" t="s">
        <v>232</v>
      </c>
      <c r="Z254" s="108" t="s">
        <v>2332</v>
      </c>
      <c r="AA254" s="108" t="s">
        <v>709</v>
      </c>
      <c r="AB254" s="627"/>
      <c r="AC254" s="628"/>
      <c r="AD254" s="108" t="s">
        <v>156</v>
      </c>
      <c r="AE254" s="108"/>
      <c r="AF254" s="56" t="s">
        <v>1055</v>
      </c>
      <c r="AG254" s="36" t="e">
        <f ca="1">DATEDIF(#REF!,TODAY(),"y")</f>
        <v>#REF!</v>
      </c>
    </row>
    <row r="255" spans="1:33" s="624" customFormat="1">
      <c r="A255" s="25">
        <f>IF(C255=0,"",SUBTOTAL(3,C$5:C255))</f>
        <v>251</v>
      </c>
      <c r="B255" s="86">
        <v>142</v>
      </c>
      <c r="C255" s="369" t="s">
        <v>2847</v>
      </c>
      <c r="D255" s="919" t="s">
        <v>3220</v>
      </c>
      <c r="E255" s="370" t="s">
        <v>2851</v>
      </c>
      <c r="F255" s="75">
        <v>45807</v>
      </c>
      <c r="G255" s="535">
        <v>30000</v>
      </c>
      <c r="H255" s="106" t="s">
        <v>2938</v>
      </c>
      <c r="I255" s="626" t="str">
        <f t="shared" ca="1" si="3"/>
        <v xml:space="preserve">1 NĂM 2 THÁNG 20 NGÀY </v>
      </c>
      <c r="J255" s="74" t="s">
        <v>2939</v>
      </c>
      <c r="K255" s="80" t="s">
        <v>2939</v>
      </c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108">
        <v>44830</v>
      </c>
      <c r="X255" s="108"/>
      <c r="Y255" s="46" t="s">
        <v>232</v>
      </c>
      <c r="Z255" s="108" t="s">
        <v>2940</v>
      </c>
      <c r="AA255" s="108" t="s">
        <v>2941</v>
      </c>
      <c r="AB255" s="627"/>
      <c r="AC255" s="628"/>
      <c r="AD255" s="108" t="s">
        <v>156</v>
      </c>
      <c r="AE255" s="108"/>
      <c r="AF255" s="56" t="s">
        <v>1055</v>
      </c>
      <c r="AG255" s="36" t="e">
        <f ca="1">DATEDIF(#REF!,TODAY(),"y")</f>
        <v>#REF!</v>
      </c>
    </row>
    <row r="256" spans="1:33" s="624" customFormat="1">
      <c r="A256" s="25">
        <f>IF(C256=0,"",SUBTOTAL(3,C$5:C256))</f>
        <v>252</v>
      </c>
      <c r="B256" s="86">
        <v>143</v>
      </c>
      <c r="C256" s="369" t="s">
        <v>2848</v>
      </c>
      <c r="D256" s="919" t="s">
        <v>2191</v>
      </c>
      <c r="E256" s="370" t="s">
        <v>1046</v>
      </c>
      <c r="F256" s="75">
        <v>45807</v>
      </c>
      <c r="G256" s="535">
        <v>30000</v>
      </c>
      <c r="H256" s="106" t="s">
        <v>2942</v>
      </c>
      <c r="I256" s="626" t="str">
        <f t="shared" ca="1" si="3"/>
        <v xml:space="preserve">1 NĂM 2 THÁNG 20 NGÀY </v>
      </c>
      <c r="J256" s="74" t="s">
        <v>1822</v>
      </c>
      <c r="K256" s="80" t="s">
        <v>1822</v>
      </c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108">
        <v>45498</v>
      </c>
      <c r="X256" s="108"/>
      <c r="Y256" s="46" t="s">
        <v>2779</v>
      </c>
      <c r="Z256" s="108" t="s">
        <v>2332</v>
      </c>
      <c r="AA256" s="108" t="s">
        <v>1179</v>
      </c>
      <c r="AB256" s="627"/>
      <c r="AC256" s="628"/>
      <c r="AD256" s="108" t="s">
        <v>156</v>
      </c>
      <c r="AE256" s="108"/>
      <c r="AF256" s="56" t="s">
        <v>1055</v>
      </c>
      <c r="AG256" s="36" t="e">
        <f ca="1">DATEDIF(#REF!,TODAY(),"y")</f>
        <v>#REF!</v>
      </c>
    </row>
    <row r="257" spans="1:33" s="624" customFormat="1" ht="17.25" customHeight="1">
      <c r="A257" s="25">
        <f>IF(C257=0,"",SUBTOTAL(3,C$5:C257))</f>
        <v>253</v>
      </c>
      <c r="B257" s="86">
        <v>144</v>
      </c>
      <c r="C257" s="369" t="s">
        <v>2852</v>
      </c>
      <c r="D257" s="919" t="s">
        <v>3231</v>
      </c>
      <c r="E257" s="370" t="s">
        <v>2856</v>
      </c>
      <c r="F257" s="75">
        <v>45807</v>
      </c>
      <c r="G257" s="535">
        <v>30000</v>
      </c>
      <c r="H257" s="106" t="s">
        <v>2943</v>
      </c>
      <c r="I257" s="626" t="str">
        <f t="shared" ca="1" si="3"/>
        <v xml:space="preserve">1 NĂM 2 THÁNG 20 NGÀY </v>
      </c>
      <c r="J257" s="74" t="s">
        <v>2944</v>
      </c>
      <c r="K257" s="80" t="s">
        <v>2944</v>
      </c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108">
        <v>44419</v>
      </c>
      <c r="X257" s="108"/>
      <c r="Y257" s="46" t="s">
        <v>232</v>
      </c>
      <c r="Z257" s="108" t="s">
        <v>2945</v>
      </c>
      <c r="AA257" s="108" t="s">
        <v>2946</v>
      </c>
      <c r="AB257" s="627"/>
      <c r="AC257" s="628"/>
      <c r="AD257" s="108" t="s">
        <v>156</v>
      </c>
      <c r="AE257" s="108"/>
      <c r="AF257" s="56" t="s">
        <v>1055</v>
      </c>
      <c r="AG257" s="36" t="e">
        <f ca="1">DATEDIF(#REF!,TODAY(),"y")</f>
        <v>#REF!</v>
      </c>
    </row>
    <row r="258" spans="1:33" s="624" customFormat="1">
      <c r="A258" s="25">
        <f>IF(C258=0,"",SUBTOTAL(3,C$5:C258))</f>
        <v>254</v>
      </c>
      <c r="B258" s="86">
        <v>145</v>
      </c>
      <c r="C258" s="369" t="s">
        <v>2853</v>
      </c>
      <c r="D258" s="919" t="s">
        <v>3295</v>
      </c>
      <c r="E258" s="370" t="s">
        <v>2857</v>
      </c>
      <c r="F258" s="75">
        <v>45807</v>
      </c>
      <c r="G258" s="535">
        <v>30000</v>
      </c>
      <c r="H258" s="106" t="s">
        <v>2950</v>
      </c>
      <c r="I258" s="626" t="str">
        <f t="shared" ca="1" si="3"/>
        <v xml:space="preserve">1 NĂM 2 THÁNG 20 NGÀY </v>
      </c>
      <c r="J258" s="74" t="s">
        <v>2947</v>
      </c>
      <c r="K258" s="80" t="s">
        <v>2947</v>
      </c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108">
        <v>44939</v>
      </c>
      <c r="X258" s="108"/>
      <c r="Y258" s="46" t="s">
        <v>232</v>
      </c>
      <c r="Z258" s="108" t="s">
        <v>2948</v>
      </c>
      <c r="AA258" s="108" t="s">
        <v>2949</v>
      </c>
      <c r="AB258" s="627"/>
      <c r="AC258" s="628"/>
      <c r="AD258" s="108" t="s">
        <v>156</v>
      </c>
      <c r="AE258" s="108"/>
      <c r="AF258" s="56" t="s">
        <v>1055</v>
      </c>
      <c r="AG258" s="36" t="e">
        <f ca="1">DATEDIF(#REF!,TODAY(),"y")</f>
        <v>#REF!</v>
      </c>
    </row>
    <row r="259" spans="1:33" s="624" customFormat="1">
      <c r="A259" s="25">
        <f>IF(C259=0,"",SUBTOTAL(3,C$5:C259))</f>
        <v>255</v>
      </c>
      <c r="B259" s="86">
        <v>146</v>
      </c>
      <c r="C259" s="369" t="s">
        <v>2854</v>
      </c>
      <c r="D259" s="919" t="s">
        <v>3309</v>
      </c>
      <c r="E259" s="370" t="s">
        <v>2858</v>
      </c>
      <c r="F259" s="75">
        <v>45807</v>
      </c>
      <c r="G259" s="535">
        <v>30000</v>
      </c>
      <c r="H259" s="106" t="s">
        <v>2951</v>
      </c>
      <c r="I259" s="626" t="str">
        <f t="shared" ca="1" si="3"/>
        <v xml:space="preserve">1 NĂM 2 THÁNG 20 NGÀY </v>
      </c>
      <c r="J259" s="74" t="s">
        <v>2952</v>
      </c>
      <c r="K259" s="80" t="s">
        <v>2952</v>
      </c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108">
        <v>44631</v>
      </c>
      <c r="X259" s="108"/>
      <c r="Y259" s="46" t="s">
        <v>232</v>
      </c>
      <c r="Z259" s="108" t="s">
        <v>2953</v>
      </c>
      <c r="AA259" s="108" t="s">
        <v>2954</v>
      </c>
      <c r="AB259" s="627"/>
      <c r="AC259" s="628"/>
      <c r="AD259" s="108" t="s">
        <v>156</v>
      </c>
      <c r="AE259" s="108"/>
      <c r="AF259" s="56" t="s">
        <v>1055</v>
      </c>
      <c r="AG259" s="36" t="e">
        <f ca="1">DATEDIF(#REF!,TODAY(),"y")</f>
        <v>#REF!</v>
      </c>
    </row>
    <row r="260" spans="1:33" s="624" customFormat="1">
      <c r="A260" s="25">
        <f>IF(C260=0,"",SUBTOTAL(3,C$5:C260))</f>
        <v>256</v>
      </c>
      <c r="B260" s="86">
        <v>147</v>
      </c>
      <c r="C260" s="369" t="s">
        <v>2855</v>
      </c>
      <c r="D260" s="919" t="s">
        <v>3178</v>
      </c>
      <c r="E260" s="370" t="s">
        <v>2859</v>
      </c>
      <c r="F260" s="75">
        <v>45807</v>
      </c>
      <c r="G260" s="535">
        <v>30000</v>
      </c>
      <c r="H260" s="106" t="s">
        <v>2955</v>
      </c>
      <c r="I260" s="626" t="str">
        <f t="shared" ca="1" si="3"/>
        <v xml:space="preserve">1 NĂM 2 THÁNG 20 NGÀY </v>
      </c>
      <c r="J260" s="74" t="s">
        <v>2956</v>
      </c>
      <c r="K260" s="80" t="s">
        <v>2956</v>
      </c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108">
        <v>44521</v>
      </c>
      <c r="X260" s="108"/>
      <c r="Y260" s="46" t="s">
        <v>232</v>
      </c>
      <c r="Z260" s="108" t="s">
        <v>2009</v>
      </c>
      <c r="AA260" s="108" t="s">
        <v>2957</v>
      </c>
      <c r="AB260" s="627"/>
      <c r="AC260" s="628"/>
      <c r="AD260" s="108" t="s">
        <v>156</v>
      </c>
      <c r="AE260" s="108"/>
      <c r="AF260" s="56" t="s">
        <v>1055</v>
      </c>
      <c r="AG260" s="36" t="e">
        <f ca="1">DATEDIF(#REF!,TODAY(),"y")</f>
        <v>#REF!</v>
      </c>
    </row>
    <row r="261" spans="1:33" s="624" customFormat="1">
      <c r="A261" s="25">
        <f>IF(C261=0,"",SUBTOTAL(3,C$5:C261))</f>
        <v>257</v>
      </c>
      <c r="B261" s="86">
        <v>148</v>
      </c>
      <c r="C261" s="369" t="s">
        <v>2860</v>
      </c>
      <c r="D261" s="919" t="s">
        <v>3312</v>
      </c>
      <c r="E261" s="370" t="s">
        <v>2864</v>
      </c>
      <c r="F261" s="75">
        <v>45807</v>
      </c>
      <c r="G261" s="535">
        <v>30000</v>
      </c>
      <c r="H261" s="106" t="s">
        <v>2958</v>
      </c>
      <c r="I261" s="626" t="str">
        <f t="shared" ca="1" si="3"/>
        <v xml:space="preserve">1 NĂM 2 THÁNG 20 NGÀY </v>
      </c>
      <c r="J261" s="74" t="s">
        <v>2959</v>
      </c>
      <c r="K261" s="80" t="s">
        <v>2959</v>
      </c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108">
        <v>44736</v>
      </c>
      <c r="X261" s="108"/>
      <c r="Y261" s="46" t="s">
        <v>232</v>
      </c>
      <c r="Z261" s="108" t="s">
        <v>2343</v>
      </c>
      <c r="AA261" s="108" t="s">
        <v>2492</v>
      </c>
      <c r="AB261" s="627"/>
      <c r="AC261" s="628"/>
      <c r="AD261" s="108" t="s">
        <v>156</v>
      </c>
      <c r="AE261" s="108"/>
      <c r="AF261" s="56" t="s">
        <v>1055</v>
      </c>
      <c r="AG261" s="36" t="e">
        <f ca="1">DATEDIF(#REF!,TODAY(),"y")</f>
        <v>#REF!</v>
      </c>
    </row>
    <row r="262" spans="1:33" s="624" customFormat="1">
      <c r="A262" s="25">
        <f>IF(C262=0,"",SUBTOTAL(3,C$5:C262))</f>
        <v>258</v>
      </c>
      <c r="B262" s="86">
        <v>149</v>
      </c>
      <c r="C262" s="369" t="s">
        <v>2861</v>
      </c>
      <c r="D262" s="919" t="s">
        <v>3255</v>
      </c>
      <c r="E262" s="370" t="s">
        <v>2865</v>
      </c>
      <c r="F262" s="75">
        <v>45807</v>
      </c>
      <c r="G262" s="535">
        <v>30000</v>
      </c>
      <c r="H262" s="106" t="s">
        <v>2960</v>
      </c>
      <c r="I262" s="626" t="str">
        <f t="shared" ca="1" si="3"/>
        <v xml:space="preserve">1 NĂM 2 THÁNG 20 NGÀY </v>
      </c>
      <c r="J262" s="74" t="s">
        <v>2961</v>
      </c>
      <c r="K262" s="80" t="s">
        <v>2961</v>
      </c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108">
        <v>44724</v>
      </c>
      <c r="X262" s="108"/>
      <c r="Y262" s="46" t="s">
        <v>232</v>
      </c>
      <c r="Z262" s="108" t="s">
        <v>2332</v>
      </c>
      <c r="AA262" s="108" t="s">
        <v>2439</v>
      </c>
      <c r="AB262" s="627"/>
      <c r="AC262" s="628"/>
      <c r="AD262" s="108" t="s">
        <v>156</v>
      </c>
      <c r="AE262" s="108"/>
      <c r="AF262" s="56" t="s">
        <v>1055</v>
      </c>
      <c r="AG262" s="36" t="e">
        <f ca="1">DATEDIF(#REF!,TODAY(),"y")</f>
        <v>#REF!</v>
      </c>
    </row>
    <row r="263" spans="1:33" s="624" customFormat="1">
      <c r="A263" s="25">
        <f>IF(C263=0,"",SUBTOTAL(3,C$5:C263))</f>
        <v>259</v>
      </c>
      <c r="B263" s="86">
        <v>150</v>
      </c>
      <c r="C263" s="369" t="s">
        <v>2862</v>
      </c>
      <c r="D263" s="919" t="s">
        <v>3167</v>
      </c>
      <c r="E263" s="370" t="s">
        <v>1676</v>
      </c>
      <c r="F263" s="75">
        <v>45807</v>
      </c>
      <c r="G263" s="535">
        <v>30000</v>
      </c>
      <c r="H263" s="106" t="s">
        <v>2962</v>
      </c>
      <c r="I263" s="626" t="str">
        <f t="shared" ca="1" si="3"/>
        <v xml:space="preserve">1 NĂM 2 THÁNG 20 NGÀY </v>
      </c>
      <c r="J263" s="74" t="s">
        <v>2963</v>
      </c>
      <c r="K263" s="80" t="s">
        <v>2963</v>
      </c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108">
        <v>45131</v>
      </c>
      <c r="X263" s="108"/>
      <c r="Y263" s="46" t="s">
        <v>232</v>
      </c>
      <c r="Z263" s="108" t="s">
        <v>1854</v>
      </c>
      <c r="AA263" s="108" t="s">
        <v>2964</v>
      </c>
      <c r="AB263" s="627"/>
      <c r="AC263" s="628"/>
      <c r="AD263" s="108" t="s">
        <v>156</v>
      </c>
      <c r="AE263" s="108"/>
      <c r="AF263" s="56" t="s">
        <v>1055</v>
      </c>
      <c r="AG263" s="36" t="e">
        <f ca="1">DATEDIF(#REF!,TODAY(),"y")</f>
        <v>#REF!</v>
      </c>
    </row>
    <row r="264" spans="1:33" s="624" customFormat="1">
      <c r="A264" s="25">
        <f>IF(C264=0,"",SUBTOTAL(3,C$5:C264))</f>
        <v>260</v>
      </c>
      <c r="B264" s="86">
        <v>151</v>
      </c>
      <c r="C264" s="369" t="s">
        <v>2863</v>
      </c>
      <c r="D264" s="919" t="s">
        <v>3252</v>
      </c>
      <c r="E264" s="370" t="s">
        <v>2866</v>
      </c>
      <c r="F264" s="75">
        <v>45807</v>
      </c>
      <c r="G264" s="535">
        <v>30000</v>
      </c>
      <c r="H264" s="106" t="s">
        <v>2965</v>
      </c>
      <c r="I264" s="626" t="str">
        <f t="shared" ca="1" si="3"/>
        <v xml:space="preserve">1 NĂM 2 THÁNG 20 NGÀY </v>
      </c>
      <c r="J264" s="74" t="s">
        <v>2966</v>
      </c>
      <c r="K264" s="80" t="s">
        <v>2966</v>
      </c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108">
        <v>45583</v>
      </c>
      <c r="X264" s="108"/>
      <c r="Y264" s="46" t="s">
        <v>2779</v>
      </c>
      <c r="Z264" s="108" t="s">
        <v>2376</v>
      </c>
      <c r="AA264" s="108" t="s">
        <v>2967</v>
      </c>
      <c r="AB264" s="627"/>
      <c r="AC264" s="628"/>
      <c r="AD264" s="108" t="s">
        <v>156</v>
      </c>
      <c r="AE264" s="108"/>
      <c r="AF264" s="56" t="s">
        <v>1055</v>
      </c>
      <c r="AG264" s="36" t="e">
        <f ca="1">DATEDIF(#REF!,TODAY(),"y")</f>
        <v>#REF!</v>
      </c>
    </row>
    <row r="265" spans="1:33" s="624" customFormat="1">
      <c r="A265" s="25">
        <f>IF(C265=0,"",SUBTOTAL(3,C$5:C265))</f>
        <v>261</v>
      </c>
      <c r="B265" s="86">
        <v>152</v>
      </c>
      <c r="C265" s="369" t="s">
        <v>2867</v>
      </c>
      <c r="D265" s="919" t="s">
        <v>3099</v>
      </c>
      <c r="E265" s="370" t="s">
        <v>2869</v>
      </c>
      <c r="F265" s="75">
        <v>45807</v>
      </c>
      <c r="G265" s="535">
        <v>30000</v>
      </c>
      <c r="H265" s="106" t="s">
        <v>2968</v>
      </c>
      <c r="I265" s="626" t="str">
        <f t="shared" ca="1" si="3"/>
        <v xml:space="preserve">1 NĂM 2 THÁNG 20 NGÀY </v>
      </c>
      <c r="J265" s="74" t="s">
        <v>2969</v>
      </c>
      <c r="K265" s="80" t="s">
        <v>2969</v>
      </c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108">
        <v>44570</v>
      </c>
      <c r="X265" s="108"/>
      <c r="Y265" s="46" t="s">
        <v>232</v>
      </c>
      <c r="Z265" s="108" t="s">
        <v>2970</v>
      </c>
      <c r="AA265" s="108" t="s">
        <v>2971</v>
      </c>
      <c r="AB265" s="627"/>
      <c r="AC265" s="628"/>
      <c r="AD265" s="108" t="s">
        <v>156</v>
      </c>
      <c r="AE265" s="108"/>
      <c r="AF265" s="56" t="s">
        <v>1055</v>
      </c>
      <c r="AG265" s="36" t="e">
        <f ca="1">DATEDIF(#REF!,TODAY(),"y")</f>
        <v>#REF!</v>
      </c>
    </row>
    <row r="266" spans="1:33" s="624" customFormat="1">
      <c r="A266" s="25">
        <f>IF(C266=0,"",SUBTOTAL(3,C$5:C266))</f>
        <v>262</v>
      </c>
      <c r="B266" s="86">
        <v>153</v>
      </c>
      <c r="C266" s="369" t="s">
        <v>2868</v>
      </c>
      <c r="D266" s="919" t="s">
        <v>2995</v>
      </c>
      <c r="E266" s="370" t="s">
        <v>2870</v>
      </c>
      <c r="F266" s="75">
        <v>45807</v>
      </c>
      <c r="G266" s="535">
        <v>30000</v>
      </c>
      <c r="H266" s="106" t="s">
        <v>2972</v>
      </c>
      <c r="I266" s="626" t="str">
        <f t="shared" ca="1" si="3"/>
        <v xml:space="preserve">1 NĂM 2 THÁNG 20 NGÀY </v>
      </c>
      <c r="J266" s="74" t="s">
        <v>2973</v>
      </c>
      <c r="K266" s="80" t="s">
        <v>2973</v>
      </c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108">
        <v>32845</v>
      </c>
      <c r="X266" s="108"/>
      <c r="Y266" s="46" t="s">
        <v>232</v>
      </c>
      <c r="Z266" s="108" t="s">
        <v>2974</v>
      </c>
      <c r="AA266" s="108" t="s">
        <v>2975</v>
      </c>
      <c r="AB266" s="627"/>
      <c r="AC266" s="628"/>
      <c r="AD266" s="108" t="s">
        <v>156</v>
      </c>
      <c r="AE266" s="108"/>
      <c r="AF266" s="56" t="s">
        <v>1055</v>
      </c>
      <c r="AG266" s="36" t="e">
        <f ca="1">DATEDIF(#REF!,TODAY(),"y")</f>
        <v>#REF!</v>
      </c>
    </row>
    <row r="267" spans="1:33" s="624" customFormat="1">
      <c r="A267" s="25">
        <f>IF(C267=0,"",SUBTOTAL(3,C$5:C267))</f>
        <v>263</v>
      </c>
      <c r="B267" s="86">
        <v>154</v>
      </c>
      <c r="C267" s="369" t="s">
        <v>2871</v>
      </c>
      <c r="D267" s="919" t="s">
        <v>3279</v>
      </c>
      <c r="E267" s="370" t="s">
        <v>2873</v>
      </c>
      <c r="F267" s="75">
        <v>45807</v>
      </c>
      <c r="G267" s="535">
        <v>30000</v>
      </c>
      <c r="H267" s="106" t="s">
        <v>2976</v>
      </c>
      <c r="I267" s="626" t="str">
        <f t="shared" ca="1" si="3"/>
        <v xml:space="preserve">1 NĂM 2 THÁNG 20 NGÀY </v>
      </c>
      <c r="J267" s="74" t="s">
        <v>2977</v>
      </c>
      <c r="K267" s="80" t="s">
        <v>2977</v>
      </c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108">
        <v>44838</v>
      </c>
      <c r="X267" s="108"/>
      <c r="Y267" s="46" t="s">
        <v>232</v>
      </c>
      <c r="Z267" s="108" t="s">
        <v>2978</v>
      </c>
      <c r="AA267" s="108" t="s">
        <v>2979</v>
      </c>
      <c r="AB267" s="627"/>
      <c r="AC267" s="628"/>
      <c r="AD267" s="108" t="s">
        <v>156</v>
      </c>
      <c r="AE267" s="108"/>
      <c r="AF267" s="56" t="s">
        <v>1055</v>
      </c>
      <c r="AG267" s="36" t="e">
        <f ca="1">DATEDIF(#REF!,TODAY(),"y")</f>
        <v>#REF!</v>
      </c>
    </row>
    <row r="268" spans="1:33" s="624" customFormat="1">
      <c r="A268" s="25">
        <f>IF(C268=0,"",SUBTOTAL(3,C$5:C268))</f>
        <v>264</v>
      </c>
      <c r="B268" s="86">
        <v>155</v>
      </c>
      <c r="C268" s="369" t="s">
        <v>2872</v>
      </c>
      <c r="D268" s="919" t="s">
        <v>3266</v>
      </c>
      <c r="E268" s="370" t="s">
        <v>2874</v>
      </c>
      <c r="F268" s="75">
        <v>45807</v>
      </c>
      <c r="G268" s="535">
        <v>30000</v>
      </c>
      <c r="H268" s="106" t="s">
        <v>2980</v>
      </c>
      <c r="I268" s="626" t="str">
        <f t="shared" ca="1" si="3"/>
        <v xml:space="preserve">1 NĂM 2 THÁNG 20 NGÀY </v>
      </c>
      <c r="J268" s="74" t="s">
        <v>2981</v>
      </c>
      <c r="K268" s="80" t="s">
        <v>2981</v>
      </c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108">
        <v>44312</v>
      </c>
      <c r="X268" s="108"/>
      <c r="Y268" s="46" t="s">
        <v>232</v>
      </c>
      <c r="Z268" s="108" t="s">
        <v>2372</v>
      </c>
      <c r="AA268" s="108" t="s">
        <v>2982</v>
      </c>
      <c r="AB268" s="627"/>
      <c r="AC268" s="628"/>
      <c r="AD268" s="108" t="s">
        <v>156</v>
      </c>
      <c r="AE268" s="108"/>
      <c r="AF268" s="56" t="s">
        <v>1055</v>
      </c>
      <c r="AG268" s="36" t="e">
        <f ca="1">DATEDIF(#REF!,TODAY(),"y")</f>
        <v>#REF!</v>
      </c>
    </row>
    <row r="269" spans="1:33" s="624" customFormat="1">
      <c r="A269" s="25">
        <f>IF(C269=0,"",SUBTOTAL(3,C$5:C269))</f>
        <v>265</v>
      </c>
      <c r="B269" s="86">
        <v>157</v>
      </c>
      <c r="C269" s="369" t="s">
        <v>3324</v>
      </c>
      <c r="D269" s="919" t="s">
        <v>3404</v>
      </c>
      <c r="E269" s="937" t="s">
        <v>3325</v>
      </c>
      <c r="F269" s="75">
        <v>45903</v>
      </c>
      <c r="G269" s="535">
        <v>30000</v>
      </c>
      <c r="H269" s="30" t="s">
        <v>3353</v>
      </c>
      <c r="I269" s="410" t="str">
        <f t="shared" ca="1" si="3"/>
        <v xml:space="preserve">0 NĂM 11 THÁNG 16 NGÀY </v>
      </c>
      <c r="J269" s="74" t="s">
        <v>3354</v>
      </c>
      <c r="K269" s="74" t="s">
        <v>3354</v>
      </c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108">
        <v>44428</v>
      </c>
      <c r="X269" s="108"/>
      <c r="Y269" s="46" t="s">
        <v>232</v>
      </c>
      <c r="Z269" s="108" t="s">
        <v>2001</v>
      </c>
      <c r="AA269" s="108" t="s">
        <v>2002</v>
      </c>
      <c r="AB269" s="627"/>
      <c r="AC269" s="628"/>
      <c r="AD269" s="108" t="s">
        <v>156</v>
      </c>
      <c r="AE269" s="108"/>
      <c r="AF269" s="56" t="s">
        <v>1055</v>
      </c>
      <c r="AG269" s="36" t="e">
        <f ca="1">DATEDIF(#REF!,TODAY(),"y")</f>
        <v>#REF!</v>
      </c>
    </row>
    <row r="270" spans="1:33" s="624" customFormat="1">
      <c r="A270" s="25">
        <f>IF(C270=0,"",SUBTOTAL(3,C$5:C270))</f>
        <v>266</v>
      </c>
      <c r="B270" s="86">
        <v>159</v>
      </c>
      <c r="C270" s="369" t="s">
        <v>3326</v>
      </c>
      <c r="D270" s="919" t="s">
        <v>3405</v>
      </c>
      <c r="E270" s="937" t="s">
        <v>3327</v>
      </c>
      <c r="F270" s="75">
        <v>45903</v>
      </c>
      <c r="G270" s="535">
        <v>30000</v>
      </c>
      <c r="H270" s="30" t="s">
        <v>3355</v>
      </c>
      <c r="I270" s="626" t="str">
        <f t="shared" ca="1" si="3"/>
        <v xml:space="preserve">0 NĂM 11 THÁNG 16 NGÀY </v>
      </c>
      <c r="J270" s="74" t="s">
        <v>3356</v>
      </c>
      <c r="K270" s="74" t="s">
        <v>3356</v>
      </c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108">
        <v>45549</v>
      </c>
      <c r="X270" s="108"/>
      <c r="Y270" s="46" t="s">
        <v>2779</v>
      </c>
      <c r="Z270" s="108" t="s">
        <v>3357</v>
      </c>
      <c r="AA270" s="108" t="s">
        <v>3358</v>
      </c>
      <c r="AB270" s="627"/>
      <c r="AC270" s="628"/>
      <c r="AD270" s="108" t="s">
        <v>156</v>
      </c>
      <c r="AE270" s="108"/>
      <c r="AF270" s="56" t="s">
        <v>1055</v>
      </c>
      <c r="AG270" s="36" t="e">
        <f ca="1">DATEDIF(#REF!,TODAY(),"y")</f>
        <v>#REF!</v>
      </c>
    </row>
    <row r="271" spans="1:33" s="624" customFormat="1">
      <c r="A271" s="25">
        <f>IF(C271=0,"",SUBTOTAL(3,C$5:C271))</f>
        <v>267</v>
      </c>
      <c r="B271" s="86">
        <v>160</v>
      </c>
      <c r="C271" s="369" t="s">
        <v>3328</v>
      </c>
      <c r="D271" s="919" t="s">
        <v>3406</v>
      </c>
      <c r="E271" s="938" t="s">
        <v>3329</v>
      </c>
      <c r="F271" s="75">
        <v>45903</v>
      </c>
      <c r="G271" s="535">
        <v>30000</v>
      </c>
      <c r="H271" s="30" t="s">
        <v>3359</v>
      </c>
      <c r="I271" s="626" t="str">
        <f t="shared" ca="1" si="3"/>
        <v xml:space="preserve">0 NĂM 11 THÁNG 16 NGÀY </v>
      </c>
      <c r="J271" s="74" t="s">
        <v>3360</v>
      </c>
      <c r="K271" s="74" t="s">
        <v>3360</v>
      </c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108">
        <v>44326</v>
      </c>
      <c r="X271" s="108"/>
      <c r="Y271" s="46" t="s">
        <v>232</v>
      </c>
      <c r="Z271" s="108" t="s">
        <v>3361</v>
      </c>
      <c r="AA271" s="108" t="s">
        <v>3362</v>
      </c>
      <c r="AB271" s="627"/>
      <c r="AC271" s="628"/>
      <c r="AD271" s="108" t="s">
        <v>182</v>
      </c>
      <c r="AE271" s="108"/>
      <c r="AF271" s="56" t="s">
        <v>1055</v>
      </c>
      <c r="AG271" s="36" t="e">
        <f ca="1">DATEDIF(#REF!,TODAY(),"y")</f>
        <v>#REF!</v>
      </c>
    </row>
    <row r="272" spans="1:33" s="624" customFormat="1">
      <c r="A272" s="25">
        <f>IF(C272=0,"",SUBTOTAL(3,C$5:C272))</f>
        <v>268</v>
      </c>
      <c r="B272" s="86">
        <v>161</v>
      </c>
      <c r="C272" s="369" t="s">
        <v>3330</v>
      </c>
      <c r="D272" s="919" t="s">
        <v>3407</v>
      </c>
      <c r="E272" s="938" t="s">
        <v>3331</v>
      </c>
      <c r="F272" s="75">
        <v>45903</v>
      </c>
      <c r="G272" s="535">
        <v>30000</v>
      </c>
      <c r="H272" s="30" t="s">
        <v>3363</v>
      </c>
      <c r="I272" s="626" t="str">
        <f t="shared" ca="1" si="3"/>
        <v xml:space="preserve">0 NĂM 11 THÁNG 16 NGÀY </v>
      </c>
      <c r="J272" s="74" t="s">
        <v>3364</v>
      </c>
      <c r="K272" s="74" t="s">
        <v>3364</v>
      </c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108">
        <v>44314</v>
      </c>
      <c r="X272" s="108"/>
      <c r="Y272" s="46" t="s">
        <v>232</v>
      </c>
      <c r="Z272" s="108" t="s">
        <v>2768</v>
      </c>
      <c r="AA272" s="108" t="s">
        <v>3365</v>
      </c>
      <c r="AB272" s="627"/>
      <c r="AC272" s="628"/>
      <c r="AD272" s="108" t="s">
        <v>156</v>
      </c>
      <c r="AE272" s="108"/>
      <c r="AF272" s="56" t="s">
        <v>1055</v>
      </c>
      <c r="AG272" s="36" t="e">
        <f ca="1">DATEDIF(#REF!,TODAY(),"y")</f>
        <v>#REF!</v>
      </c>
    </row>
    <row r="273" spans="1:33" s="624" customFormat="1">
      <c r="A273" s="25">
        <f>IF(C273=0,"",SUBTOTAL(3,C$5:C273))</f>
        <v>269</v>
      </c>
      <c r="B273" s="86">
        <v>162</v>
      </c>
      <c r="C273" s="369" t="s">
        <v>3332</v>
      </c>
      <c r="D273" s="919" t="s">
        <v>3408</v>
      </c>
      <c r="E273" s="937" t="s">
        <v>3333</v>
      </c>
      <c r="F273" s="75">
        <v>45903</v>
      </c>
      <c r="G273" s="535">
        <v>30000</v>
      </c>
      <c r="H273" s="30" t="s">
        <v>3366</v>
      </c>
      <c r="I273" s="626" t="str">
        <f t="shared" ca="1" si="3"/>
        <v xml:space="preserve">0 NĂM 11 THÁNG 16 NGÀY </v>
      </c>
      <c r="J273" s="74" t="s">
        <v>3367</v>
      </c>
      <c r="K273" s="74" t="s">
        <v>3367</v>
      </c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108">
        <v>44522</v>
      </c>
      <c r="X273" s="108"/>
      <c r="Y273" s="46" t="s">
        <v>232</v>
      </c>
      <c r="Z273" s="108" t="s">
        <v>3368</v>
      </c>
      <c r="AA273" s="108" t="s">
        <v>3369</v>
      </c>
      <c r="AB273" s="627"/>
      <c r="AC273" s="628"/>
      <c r="AD273" s="108" t="s">
        <v>156</v>
      </c>
      <c r="AE273" s="108"/>
      <c r="AF273" s="56" t="s">
        <v>1055</v>
      </c>
      <c r="AG273" s="36" t="e">
        <f ca="1">DATEDIF(#REF!,TODAY(),"y")</f>
        <v>#REF!</v>
      </c>
    </row>
    <row r="274" spans="1:33" s="624" customFormat="1">
      <c r="A274" s="25">
        <f>IF(C274=0,"",SUBTOTAL(3,C$5:C274))</f>
        <v>270</v>
      </c>
      <c r="B274" s="86">
        <v>163</v>
      </c>
      <c r="C274" s="369" t="s">
        <v>3334</v>
      </c>
      <c r="D274" s="919" t="s">
        <v>3409</v>
      </c>
      <c r="E274" s="937" t="s">
        <v>3335</v>
      </c>
      <c r="F274" s="75">
        <v>45903</v>
      </c>
      <c r="G274" s="535">
        <v>30000</v>
      </c>
      <c r="H274" s="30" t="s">
        <v>3370</v>
      </c>
      <c r="I274" s="626" t="str">
        <f t="shared" ca="1" si="3"/>
        <v xml:space="preserve">0 NĂM 11 THÁNG 16 NGÀY </v>
      </c>
      <c r="J274" s="74" t="s">
        <v>3371</v>
      </c>
      <c r="K274" s="74" t="s">
        <v>3371</v>
      </c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108">
        <v>44311</v>
      </c>
      <c r="X274" s="108"/>
      <c r="Y274" s="46" t="s">
        <v>232</v>
      </c>
      <c r="Z274" s="108" t="s">
        <v>1854</v>
      </c>
      <c r="AA274" s="108" t="s">
        <v>3372</v>
      </c>
      <c r="AB274" s="627"/>
      <c r="AC274" s="628"/>
      <c r="AD274" s="108" t="s">
        <v>156</v>
      </c>
      <c r="AE274" s="108"/>
      <c r="AF274" s="56" t="s">
        <v>1055</v>
      </c>
      <c r="AG274" s="36" t="e">
        <f ca="1">DATEDIF(#REF!,TODAY(),"y")</f>
        <v>#REF!</v>
      </c>
    </row>
    <row r="275" spans="1:33" s="624" customFormat="1">
      <c r="A275" s="25">
        <f>IF(C275=0,"",SUBTOTAL(3,C$5:C275))</f>
        <v>271</v>
      </c>
      <c r="B275" s="86">
        <v>164</v>
      </c>
      <c r="C275" s="369" t="s">
        <v>3336</v>
      </c>
      <c r="D275" s="919" t="s">
        <v>3410</v>
      </c>
      <c r="E275" s="937" t="s">
        <v>3337</v>
      </c>
      <c r="F275" s="75">
        <v>45903</v>
      </c>
      <c r="G275" s="535">
        <v>30000</v>
      </c>
      <c r="H275" s="30" t="s">
        <v>3373</v>
      </c>
      <c r="I275" s="626" t="str">
        <f t="shared" ca="1" si="3"/>
        <v xml:space="preserve">0 NĂM 11 THÁNG 16 NGÀY </v>
      </c>
      <c r="J275" s="74" t="s">
        <v>3374</v>
      </c>
      <c r="K275" s="74" t="s">
        <v>3374</v>
      </c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108">
        <v>44418</v>
      </c>
      <c r="X275" s="108"/>
      <c r="Y275" s="46" t="s">
        <v>232</v>
      </c>
      <c r="Z275" s="108" t="s">
        <v>2751</v>
      </c>
      <c r="AA275" s="108" t="s">
        <v>3375</v>
      </c>
      <c r="AB275" s="627"/>
      <c r="AC275" s="628"/>
      <c r="AD275" s="108" t="s">
        <v>156</v>
      </c>
      <c r="AE275" s="108"/>
      <c r="AF275" s="56" t="s">
        <v>1055</v>
      </c>
      <c r="AG275" s="36" t="e">
        <f ca="1">DATEDIF(#REF!,TODAY(),"y")</f>
        <v>#REF!</v>
      </c>
    </row>
    <row r="276" spans="1:33" s="624" customFormat="1">
      <c r="A276" s="25">
        <f>IF(C276=0,"",SUBTOTAL(3,C$5:C276))</f>
        <v>272</v>
      </c>
      <c r="B276" s="86">
        <v>165</v>
      </c>
      <c r="C276" s="369" t="s">
        <v>3338</v>
      </c>
      <c r="D276" s="919" t="s">
        <v>3411</v>
      </c>
      <c r="E276" s="937" t="s">
        <v>3339</v>
      </c>
      <c r="F276" s="75">
        <v>45903</v>
      </c>
      <c r="G276" s="535">
        <v>30000</v>
      </c>
      <c r="H276" s="30" t="s">
        <v>3377</v>
      </c>
      <c r="I276" s="626" t="str">
        <f t="shared" ca="1" si="3"/>
        <v xml:space="preserve">0 NĂM 11 THÁNG 16 NGÀY </v>
      </c>
      <c r="J276" s="74" t="s">
        <v>3378</v>
      </c>
      <c r="K276" s="74" t="s">
        <v>3378</v>
      </c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108">
        <v>45155</v>
      </c>
      <c r="X276" s="108"/>
      <c r="Y276" s="46" t="s">
        <v>232</v>
      </c>
      <c r="Z276" s="108" t="s">
        <v>3379</v>
      </c>
      <c r="AA276" s="108" t="s">
        <v>3380</v>
      </c>
      <c r="AB276" s="627"/>
      <c r="AC276" s="628"/>
      <c r="AD276" s="108" t="s">
        <v>156</v>
      </c>
      <c r="AE276" s="108"/>
      <c r="AF276" s="56" t="s">
        <v>1055</v>
      </c>
      <c r="AG276" s="36" t="e">
        <f ca="1">DATEDIF(#REF!,TODAY(),"y")</f>
        <v>#REF!</v>
      </c>
    </row>
    <row r="277" spans="1:33" s="624" customFormat="1">
      <c r="A277" s="25">
        <f>IF(C277=0,"",SUBTOTAL(3,C$5:C277))</f>
        <v>273</v>
      </c>
      <c r="B277" s="86">
        <v>166</v>
      </c>
      <c r="C277" s="369" t="s">
        <v>3340</v>
      </c>
      <c r="D277" s="919" t="s">
        <v>3412</v>
      </c>
      <c r="E277" s="937" t="s">
        <v>3341</v>
      </c>
      <c r="F277" s="75">
        <v>45903</v>
      </c>
      <c r="G277" s="535">
        <v>30000</v>
      </c>
      <c r="H277" s="30" t="s">
        <v>3381</v>
      </c>
      <c r="I277" s="626" t="str">
        <f t="shared" ca="1" si="3"/>
        <v xml:space="preserve">0 NĂM 11 THÁNG 16 NGÀY </v>
      </c>
      <c r="J277" s="74" t="s">
        <v>3382</v>
      </c>
      <c r="K277" s="74" t="s">
        <v>3382</v>
      </c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108">
        <v>44417</v>
      </c>
      <c r="X277" s="108"/>
      <c r="Y277" s="46" t="s">
        <v>232</v>
      </c>
      <c r="Z277" s="108" t="s">
        <v>2297</v>
      </c>
      <c r="AA277" s="108" t="s">
        <v>801</v>
      </c>
      <c r="AB277" s="627"/>
      <c r="AC277" s="628"/>
      <c r="AD277" s="108" t="s">
        <v>156</v>
      </c>
      <c r="AE277" s="108"/>
      <c r="AF277" s="56" t="s">
        <v>1055</v>
      </c>
      <c r="AG277" s="36" t="e">
        <f ca="1">DATEDIF(#REF!,TODAY(),"y")</f>
        <v>#REF!</v>
      </c>
    </row>
    <row r="278" spans="1:33" s="624" customFormat="1">
      <c r="A278" s="25">
        <f>IF(C278=0,"",SUBTOTAL(3,C$5:C278))</f>
        <v>274</v>
      </c>
      <c r="B278" s="86">
        <v>167</v>
      </c>
      <c r="C278" s="369" t="s">
        <v>3342</v>
      </c>
      <c r="D278" s="919" t="s">
        <v>3413</v>
      </c>
      <c r="E278" s="937" t="s">
        <v>1716</v>
      </c>
      <c r="F278" s="75">
        <v>45903</v>
      </c>
      <c r="G278" s="535">
        <v>30000</v>
      </c>
      <c r="H278" s="30" t="s">
        <v>3383</v>
      </c>
      <c r="I278" s="626" t="str">
        <f t="shared" ca="1" si="3"/>
        <v xml:space="preserve">0 NĂM 11 THÁNG 16 NGÀY </v>
      </c>
      <c r="J278" s="74" t="s">
        <v>3384</v>
      </c>
      <c r="K278" s="74" t="s">
        <v>3384</v>
      </c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108">
        <v>44624</v>
      </c>
      <c r="X278" s="108"/>
      <c r="Y278" s="46" t="s">
        <v>232</v>
      </c>
      <c r="Z278" s="108" t="s">
        <v>3386</v>
      </c>
      <c r="AA278" s="108" t="s">
        <v>3387</v>
      </c>
      <c r="AB278" s="627"/>
      <c r="AC278" s="628"/>
      <c r="AD278" s="108" t="s">
        <v>156</v>
      </c>
      <c r="AE278" s="108"/>
      <c r="AF278" s="56" t="s">
        <v>1055</v>
      </c>
      <c r="AG278" s="36" t="e">
        <f ca="1">DATEDIF(#REF!,TODAY(),"y")</f>
        <v>#REF!</v>
      </c>
    </row>
    <row r="279" spans="1:33" s="624" customFormat="1">
      <c r="A279" s="25">
        <f>IF(C279=0,"",SUBTOTAL(3,C$5:C279))</f>
        <v>275</v>
      </c>
      <c r="B279" s="86">
        <v>168</v>
      </c>
      <c r="C279" s="369" t="s">
        <v>3343</v>
      </c>
      <c r="D279" s="919" t="s">
        <v>3414</v>
      </c>
      <c r="E279" s="938" t="s">
        <v>3344</v>
      </c>
      <c r="F279" s="75">
        <v>45903</v>
      </c>
      <c r="G279" s="535">
        <v>30000</v>
      </c>
      <c r="H279" s="30" t="s">
        <v>3388</v>
      </c>
      <c r="I279" s="626" t="str">
        <f t="shared" ca="1" si="3"/>
        <v xml:space="preserve">0 NĂM 11 THÁNG 16 NGÀY </v>
      </c>
      <c r="J279" s="74" t="s">
        <v>3389</v>
      </c>
      <c r="K279" s="74" t="s">
        <v>3389</v>
      </c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108">
        <v>44963</v>
      </c>
      <c r="X279" s="108"/>
      <c r="Y279" s="46" t="s">
        <v>232</v>
      </c>
      <c r="Z279" s="108" t="s">
        <v>2978</v>
      </c>
      <c r="AA279" s="108" t="s">
        <v>3390</v>
      </c>
      <c r="AB279" s="627"/>
      <c r="AC279" s="628"/>
      <c r="AD279" s="108" t="s">
        <v>156</v>
      </c>
      <c r="AE279" s="108"/>
      <c r="AF279" s="56" t="s">
        <v>1055</v>
      </c>
      <c r="AG279" s="36" t="e">
        <f ca="1">DATEDIF(#REF!,TODAY(),"y")</f>
        <v>#REF!</v>
      </c>
    </row>
    <row r="280" spans="1:33" s="624" customFormat="1">
      <c r="A280" s="25">
        <f>IF(C280=0,"",SUBTOTAL(3,C$5:C280))</f>
        <v>276</v>
      </c>
      <c r="B280" s="86">
        <v>169</v>
      </c>
      <c r="C280" s="369" t="s">
        <v>3345</v>
      </c>
      <c r="D280" s="919" t="s">
        <v>3415</v>
      </c>
      <c r="E280" s="939" t="s">
        <v>3346</v>
      </c>
      <c r="F280" s="75">
        <v>45903</v>
      </c>
      <c r="G280" s="535">
        <v>30000</v>
      </c>
      <c r="H280" s="30" t="s">
        <v>3391</v>
      </c>
      <c r="I280" s="626" t="str">
        <f t="shared" ca="1" si="3"/>
        <v xml:space="preserve">0 NĂM 11 THÁNG 16 NGÀY </v>
      </c>
      <c r="J280" s="74" t="s">
        <v>3392</v>
      </c>
      <c r="K280" s="74" t="s">
        <v>3392</v>
      </c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108">
        <v>45344</v>
      </c>
      <c r="X280" s="108"/>
      <c r="Y280" s="46" t="s">
        <v>232</v>
      </c>
      <c r="Z280" s="108" t="s">
        <v>2297</v>
      </c>
      <c r="AA280" s="108" t="s">
        <v>3393</v>
      </c>
      <c r="AB280" s="627"/>
      <c r="AC280" s="628"/>
      <c r="AD280" s="108" t="s">
        <v>156</v>
      </c>
      <c r="AE280" s="108"/>
      <c r="AF280" s="56" t="s">
        <v>1055</v>
      </c>
      <c r="AG280" s="36" t="e">
        <f ca="1">DATEDIF(#REF!,TODAY(),"y")</f>
        <v>#REF!</v>
      </c>
    </row>
    <row r="281" spans="1:33" s="624" customFormat="1">
      <c r="A281" s="25">
        <f>IF(C281=0,"",SUBTOTAL(3,C$5:C281))</f>
        <v>277</v>
      </c>
      <c r="B281" s="86">
        <v>170</v>
      </c>
      <c r="C281" s="369" t="s">
        <v>3347</v>
      </c>
      <c r="D281" s="919" t="s">
        <v>3416</v>
      </c>
      <c r="E281" s="940" t="s">
        <v>3348</v>
      </c>
      <c r="F281" s="75">
        <v>45903</v>
      </c>
      <c r="G281" s="535">
        <v>30000</v>
      </c>
      <c r="H281" s="30" t="s">
        <v>3394</v>
      </c>
      <c r="I281" s="626" t="str">
        <f t="shared" ca="1" si="3"/>
        <v xml:space="preserve">0 NĂM 11 THÁNG 16 NGÀY </v>
      </c>
      <c r="J281" s="74" t="s">
        <v>3395</v>
      </c>
      <c r="K281" s="74" t="s">
        <v>3395</v>
      </c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108">
        <v>44311</v>
      </c>
      <c r="X281" s="108"/>
      <c r="Y281" s="46" t="s">
        <v>232</v>
      </c>
      <c r="Z281" s="108" t="s">
        <v>2332</v>
      </c>
      <c r="AA281" s="108" t="s">
        <v>2420</v>
      </c>
      <c r="AB281" s="627"/>
      <c r="AC281" s="628"/>
      <c r="AD281" s="108" t="s">
        <v>156</v>
      </c>
      <c r="AE281" s="108"/>
      <c r="AF281" s="56" t="s">
        <v>1055</v>
      </c>
      <c r="AG281" s="36" t="e">
        <f ca="1">DATEDIF(#REF!,TODAY(),"y")</f>
        <v>#REF!</v>
      </c>
    </row>
    <row r="282" spans="1:33" s="624" customFormat="1">
      <c r="A282" s="25">
        <f>IF(C282=0,"",SUBTOTAL(3,C$5:C282))</f>
        <v>278</v>
      </c>
      <c r="B282" s="86">
        <v>171</v>
      </c>
      <c r="C282" s="369" t="s">
        <v>3349</v>
      </c>
      <c r="D282" s="919" t="s">
        <v>3417</v>
      </c>
      <c r="E282" s="937" t="s">
        <v>3350</v>
      </c>
      <c r="F282" s="75">
        <v>45903</v>
      </c>
      <c r="G282" s="535">
        <v>30000</v>
      </c>
      <c r="H282" s="30" t="s">
        <v>3401</v>
      </c>
      <c r="I282" s="626" t="str">
        <f t="shared" ca="1" si="3"/>
        <v xml:space="preserve">0 NĂM 11 THÁNG 16 NGÀY </v>
      </c>
      <c r="J282" s="74" t="s">
        <v>3396</v>
      </c>
      <c r="K282" s="74" t="s">
        <v>3396</v>
      </c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108">
        <v>44665</v>
      </c>
      <c r="X282" s="108"/>
      <c r="Y282" s="46" t="s">
        <v>232</v>
      </c>
      <c r="Z282" s="108" t="s">
        <v>3397</v>
      </c>
      <c r="AA282" s="108" t="s">
        <v>3398</v>
      </c>
      <c r="AB282" s="627"/>
      <c r="AC282" s="628"/>
      <c r="AD282" s="108" t="s">
        <v>50</v>
      </c>
      <c r="AE282" s="108" t="s">
        <v>3399</v>
      </c>
      <c r="AF282" s="56" t="s">
        <v>1055</v>
      </c>
      <c r="AG282" s="36" t="e">
        <f ca="1">DATEDIF(#REF!,TODAY(),"y")</f>
        <v>#REF!</v>
      </c>
    </row>
    <row r="283" spans="1:33" s="624" customFormat="1">
      <c r="A283" s="25">
        <f>IF(C283=0,"",SUBTOTAL(3,C$5:C283))</f>
        <v>279</v>
      </c>
      <c r="B283" s="86">
        <v>172</v>
      </c>
      <c r="C283" s="369" t="s">
        <v>3351</v>
      </c>
      <c r="D283" s="919" t="s">
        <v>3418</v>
      </c>
      <c r="E283" s="937" t="s">
        <v>3352</v>
      </c>
      <c r="F283" s="75">
        <v>45903</v>
      </c>
      <c r="G283" s="535">
        <v>30000</v>
      </c>
      <c r="H283" s="30" t="s">
        <v>3400</v>
      </c>
      <c r="I283" s="626" t="str">
        <f t="shared" ca="1" si="3"/>
        <v xml:space="preserve">0 NĂM 11 THÁNG 16 NGÀY </v>
      </c>
      <c r="J283" s="74" t="s">
        <v>3402</v>
      </c>
      <c r="K283" s="74" t="s">
        <v>3402</v>
      </c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108">
        <v>44900</v>
      </c>
      <c r="X283" s="108"/>
      <c r="Y283" s="46" t="s">
        <v>232</v>
      </c>
      <c r="Z283" s="108" t="s">
        <v>3361</v>
      </c>
      <c r="AA283" s="108" t="s">
        <v>3362</v>
      </c>
      <c r="AB283" s="627"/>
      <c r="AC283" s="628"/>
      <c r="AD283" s="108" t="s">
        <v>156</v>
      </c>
      <c r="AE283" s="108"/>
      <c r="AF283" s="56" t="s">
        <v>1055</v>
      </c>
      <c r="AG283" s="36" t="e">
        <f ca="1">DATEDIF(#REF!,TODAY(),"y")</f>
        <v>#REF!</v>
      </c>
    </row>
    <row r="284" spans="1:33" s="624" customFormat="1">
      <c r="A284" s="25">
        <f>IF(C284=0,"",SUBTOTAL(3,C$5:C284))</f>
        <v>280</v>
      </c>
      <c r="B284" s="86"/>
      <c r="C284" s="369" t="s">
        <v>3431</v>
      </c>
      <c r="D284" s="133"/>
      <c r="E284" s="133" t="s">
        <v>3427</v>
      </c>
      <c r="F284" s="75">
        <v>45962</v>
      </c>
      <c r="G284" s="535">
        <v>30000</v>
      </c>
      <c r="H284" s="30" t="s">
        <v>3452</v>
      </c>
      <c r="I284" s="626" t="str">
        <f t="shared" ca="1" si="3"/>
        <v xml:space="preserve">0 NĂM 9 THÁNG 18 NGÀY </v>
      </c>
      <c r="J284" s="74" t="s">
        <v>3453</v>
      </c>
      <c r="K284" s="74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108">
        <v>44421</v>
      </c>
      <c r="X284" s="108"/>
      <c r="Y284" s="46" t="s">
        <v>232</v>
      </c>
      <c r="Z284" s="108" t="s">
        <v>2332</v>
      </c>
      <c r="AA284" s="108" t="s">
        <v>3454</v>
      </c>
      <c r="AB284" s="108" t="s">
        <v>3454</v>
      </c>
      <c r="AC284" s="628"/>
      <c r="AD284" s="108" t="s">
        <v>156</v>
      </c>
      <c r="AE284" s="108"/>
      <c r="AF284" s="56" t="s">
        <v>1055</v>
      </c>
      <c r="AG284" s="36" t="e">
        <f ca="1">DATEDIF(#REF!,TODAY(),"y")</f>
        <v>#REF!</v>
      </c>
    </row>
    <row r="285" spans="1:33" s="624" customFormat="1">
      <c r="A285" s="25">
        <f>IF(C285=0,"",SUBTOTAL(3,C$5:C285))</f>
        <v>281</v>
      </c>
      <c r="B285" s="86"/>
      <c r="C285" s="369" t="s">
        <v>3432</v>
      </c>
      <c r="D285" s="127"/>
      <c r="E285" s="127" t="s">
        <v>3428</v>
      </c>
      <c r="F285" s="75">
        <v>45962</v>
      </c>
      <c r="G285" s="535">
        <v>30000</v>
      </c>
      <c r="H285" s="30" t="s">
        <v>3455</v>
      </c>
      <c r="I285" s="626" t="str">
        <f t="shared" ca="1" si="3"/>
        <v xml:space="preserve">0 NĂM 9 THÁNG 18 NGÀY </v>
      </c>
      <c r="J285" s="74" t="s">
        <v>3456</v>
      </c>
      <c r="K285" s="74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108">
        <v>44740</v>
      </c>
      <c r="X285" s="108"/>
      <c r="Y285" s="46" t="s">
        <v>232</v>
      </c>
      <c r="Z285" s="108" t="s">
        <v>1020</v>
      </c>
      <c r="AA285" s="108" t="s">
        <v>3457</v>
      </c>
      <c r="AB285" s="627" t="s">
        <v>3458</v>
      </c>
      <c r="AC285" s="628"/>
      <c r="AD285" s="108" t="s">
        <v>156</v>
      </c>
      <c r="AE285" s="108"/>
      <c r="AF285" s="56" t="s">
        <v>1055</v>
      </c>
      <c r="AG285" s="36" t="e">
        <f ca="1">DATEDIF(#REF!,TODAY(),"y")</f>
        <v>#REF!</v>
      </c>
    </row>
    <row r="286" spans="1:33" s="624" customFormat="1">
      <c r="A286" s="25">
        <f>IF(C286=0,"",SUBTOTAL(3,C$5:C286))</f>
        <v>282</v>
      </c>
      <c r="B286" s="86"/>
      <c r="C286" s="369" t="s">
        <v>3433</v>
      </c>
      <c r="D286" s="127"/>
      <c r="E286" s="127" t="s">
        <v>3429</v>
      </c>
      <c r="F286" s="75">
        <v>45962</v>
      </c>
      <c r="G286" s="535">
        <v>30000</v>
      </c>
      <c r="H286" s="30" t="s">
        <v>3459</v>
      </c>
      <c r="I286" s="626" t="str">
        <f t="shared" ref="I286:I333" ca="1" si="4">DATEDIF(F286,TODAY(),"Y") &amp; " NĂM " &amp;DATEDIF(F286,TODAY(),"YM") &amp; " THÁNG " &amp; DATEDIF(F286,TODAY(), "MD") &amp; " NGÀY "</f>
        <v xml:space="preserve">0 NĂM 9 THÁNG 18 NGÀY </v>
      </c>
      <c r="J286" s="74" t="s">
        <v>3464</v>
      </c>
      <c r="K286" s="74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108">
        <v>44522</v>
      </c>
      <c r="X286" s="108"/>
      <c r="Y286" s="46" t="s">
        <v>232</v>
      </c>
      <c r="Z286" s="108" t="s">
        <v>3460</v>
      </c>
      <c r="AA286" s="108" t="s">
        <v>3375</v>
      </c>
      <c r="AB286" s="108" t="s">
        <v>3461</v>
      </c>
      <c r="AC286" s="628"/>
      <c r="AD286" s="108" t="s">
        <v>156</v>
      </c>
      <c r="AE286" s="108"/>
      <c r="AF286" s="56" t="s">
        <v>1055</v>
      </c>
      <c r="AG286" s="36" t="e">
        <f ca="1">DATEDIF(#REF!,TODAY(),"y")</f>
        <v>#REF!</v>
      </c>
    </row>
    <row r="287" spans="1:33" s="770" customFormat="1">
      <c r="A287" s="421">
        <f>IF(C287=0,"",SUBTOTAL(3,C$5:C287))</f>
        <v>283</v>
      </c>
      <c r="B287" s="648"/>
      <c r="C287" s="767" t="s">
        <v>3434</v>
      </c>
      <c r="D287" s="505"/>
      <c r="E287" s="505" t="s">
        <v>3430</v>
      </c>
      <c r="F287" s="425">
        <v>45962</v>
      </c>
      <c r="G287" s="535"/>
      <c r="H287" s="444" t="s">
        <v>3462</v>
      </c>
      <c r="I287" s="768" t="str">
        <f t="shared" ca="1" si="4"/>
        <v xml:space="preserve">0 NĂM 9 THÁNG 18 NGÀY </v>
      </c>
      <c r="J287" s="442" t="s">
        <v>3463</v>
      </c>
      <c r="K287" s="442"/>
      <c r="L287" s="428"/>
      <c r="M287" s="428"/>
      <c r="N287" s="428"/>
      <c r="O287" s="428"/>
      <c r="P287" s="428"/>
      <c r="Q287" s="428"/>
      <c r="R287" s="428"/>
      <c r="S287" s="428"/>
      <c r="T287" s="428"/>
      <c r="U287" s="428"/>
      <c r="V287" s="428"/>
      <c r="W287" s="429">
        <v>44570</v>
      </c>
      <c r="X287" s="429"/>
      <c r="Y287" s="443" t="s">
        <v>232</v>
      </c>
      <c r="Z287" s="429" t="s">
        <v>3361</v>
      </c>
      <c r="AA287" s="429" t="s">
        <v>3465</v>
      </c>
      <c r="AB287" s="429" t="s">
        <v>3465</v>
      </c>
      <c r="AC287" s="769"/>
      <c r="AD287" s="429" t="s">
        <v>156</v>
      </c>
      <c r="AE287" s="429"/>
      <c r="AF287" s="427" t="s">
        <v>1055</v>
      </c>
      <c r="AG287" s="430" t="e">
        <f ca="1">DATEDIF(#REF!,TODAY(),"y")</f>
        <v>#REF!</v>
      </c>
    </row>
    <row r="288" spans="1:33" s="624" customFormat="1">
      <c r="A288" s="25">
        <f>IF(C288=0,"",SUBTOTAL(3,C$5:C288))</f>
        <v>284</v>
      </c>
      <c r="B288" s="86"/>
      <c r="C288" s="369" t="s">
        <v>3435</v>
      </c>
      <c r="D288" s="127"/>
      <c r="E288" s="127" t="s">
        <v>841</v>
      </c>
      <c r="F288" s="75">
        <v>45962</v>
      </c>
      <c r="G288" s="535">
        <v>30000</v>
      </c>
      <c r="H288" s="30" t="s">
        <v>3466</v>
      </c>
      <c r="I288" s="626" t="str">
        <f t="shared" ca="1" si="4"/>
        <v xml:space="preserve">0 NĂM 9 THÁNG 18 NGÀY </v>
      </c>
      <c r="J288" s="74" t="s">
        <v>842</v>
      </c>
      <c r="K288" s="74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108">
        <v>45296</v>
      </c>
      <c r="X288" s="108"/>
      <c r="Y288" s="46" t="s">
        <v>232</v>
      </c>
      <c r="Z288" s="108" t="s">
        <v>2009</v>
      </c>
      <c r="AA288" s="108" t="s">
        <v>3468</v>
      </c>
      <c r="AB288" s="108" t="s">
        <v>3468</v>
      </c>
      <c r="AC288" s="628"/>
      <c r="AD288" s="108" t="s">
        <v>156</v>
      </c>
      <c r="AE288" s="108"/>
      <c r="AF288" s="56" t="s">
        <v>1055</v>
      </c>
      <c r="AG288" s="36" t="e">
        <f ca="1">DATEDIF(#REF!,TODAY(),"y")</f>
        <v>#REF!</v>
      </c>
    </row>
    <row r="289" spans="1:33" s="624" customFormat="1">
      <c r="A289" s="25">
        <f>IF(C289=0,"",SUBTOTAL(3,C$5:C289))</f>
        <v>285</v>
      </c>
      <c r="B289" s="86"/>
      <c r="C289" s="369" t="s">
        <v>3436</v>
      </c>
      <c r="D289" s="127"/>
      <c r="E289" s="127" t="s">
        <v>878</v>
      </c>
      <c r="F289" s="75">
        <v>45962</v>
      </c>
      <c r="G289" s="535">
        <v>30000</v>
      </c>
      <c r="H289" s="30" t="s">
        <v>3467</v>
      </c>
      <c r="I289" s="626" t="str">
        <f t="shared" ca="1" si="4"/>
        <v xml:space="preserve">0 NĂM 9 THÁNG 18 NGÀY </v>
      </c>
      <c r="J289" s="74" t="s">
        <v>879</v>
      </c>
      <c r="K289" s="74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108">
        <v>44341</v>
      </c>
      <c r="X289" s="108"/>
      <c r="Y289" s="46" t="s">
        <v>232</v>
      </c>
      <c r="Z289" s="108" t="s">
        <v>3469</v>
      </c>
      <c r="AA289" s="108" t="s">
        <v>3470</v>
      </c>
      <c r="AB289" s="108" t="s">
        <v>3470</v>
      </c>
      <c r="AC289" s="628"/>
      <c r="AD289" s="108" t="s">
        <v>156</v>
      </c>
      <c r="AE289" s="108"/>
      <c r="AF289" s="56" t="s">
        <v>1055</v>
      </c>
      <c r="AG289" s="36" t="e">
        <f ca="1">DATEDIF(#REF!,TODAY(),"y")</f>
        <v>#REF!</v>
      </c>
    </row>
    <row r="290" spans="1:33" s="36" customFormat="1">
      <c r="A290" s="25">
        <f>IF(C290=0,"",SUBTOTAL(3,C$5:C290))</f>
        <v>286</v>
      </c>
      <c r="B290" s="532">
        <v>1</v>
      </c>
      <c r="C290" s="95" t="s">
        <v>1200</v>
      </c>
      <c r="D290" s="25" t="str">
        <f>VLOOKUP(C290,Sheet4!$A$1:$B$300,2,0)</f>
        <v>9208016260</v>
      </c>
      <c r="E290" s="96" t="s">
        <v>1201</v>
      </c>
      <c r="F290" s="107">
        <v>39188</v>
      </c>
      <c r="G290" s="97">
        <v>10000</v>
      </c>
      <c r="H290" s="56" t="s">
        <v>1204</v>
      </c>
      <c r="I290" s="56" t="str">
        <f t="shared" ca="1" si="4"/>
        <v xml:space="preserve">19 NĂM 4 THÁNG 3 NGÀY </v>
      </c>
      <c r="J290" s="523">
        <v>361593887</v>
      </c>
      <c r="K290" s="80" t="str">
        <f>VLOOKUP(C290,Sheet5!$B$2:$G$253,6,0)</f>
        <v>092075000708</v>
      </c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75">
        <v>33894</v>
      </c>
      <c r="X290" s="75"/>
      <c r="Y290" s="46" t="s">
        <v>232</v>
      </c>
      <c r="Z290" s="108" t="s">
        <v>724</v>
      </c>
      <c r="AA290" s="46" t="s">
        <v>1205</v>
      </c>
      <c r="AB290" s="46" t="s">
        <v>1205</v>
      </c>
      <c r="AC290" s="66"/>
      <c r="AD290" s="97" t="s">
        <v>156</v>
      </c>
      <c r="AE290" s="97"/>
      <c r="AF290" s="56" t="s">
        <v>349</v>
      </c>
      <c r="AG290" s="36" t="e">
        <f ca="1">DATEDIF(#REF!,TODAY(),"y")</f>
        <v>#REF!</v>
      </c>
    </row>
    <row r="291" spans="1:33" s="934" customFormat="1" ht="17.25" customHeight="1">
      <c r="A291" s="459">
        <f>IF(C291=0,"",SUBTOTAL(3,C$5:C291))</f>
        <v>287</v>
      </c>
      <c r="B291" s="532">
        <v>2</v>
      </c>
      <c r="C291" s="931" t="s">
        <v>1206</v>
      </c>
      <c r="D291" s="459" t="str">
        <f>VLOOKUP(C291,Sheet4!$A$1:$B$300,2,0)</f>
        <v>9211010340</v>
      </c>
      <c r="E291" s="932" t="s">
        <v>1207</v>
      </c>
      <c r="F291" s="497">
        <v>40686</v>
      </c>
      <c r="G291" s="933">
        <v>10000</v>
      </c>
      <c r="H291" s="464" t="s">
        <v>1208</v>
      </c>
      <c r="I291" s="464" t="str">
        <f t="shared" ca="1" si="4"/>
        <v xml:space="preserve">15 NĂM 2 THÁNG 27 NGÀY </v>
      </c>
      <c r="J291" s="513" t="s">
        <v>1209</v>
      </c>
      <c r="K291" s="467" t="str">
        <f>VLOOKUP(C291,Sheet5!$B$2:$G$253,6,0)</f>
        <v>092072000276</v>
      </c>
      <c r="L291" s="467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5">
        <v>0</v>
      </c>
      <c r="X291" s="465"/>
      <c r="Y291" s="469" t="s">
        <v>232</v>
      </c>
      <c r="Z291" s="468" t="s">
        <v>745</v>
      </c>
      <c r="AA291" s="469" t="s">
        <v>1210</v>
      </c>
      <c r="AB291" s="469" t="s">
        <v>1210</v>
      </c>
      <c r="AC291" s="460"/>
      <c r="AD291" s="933" t="s">
        <v>156</v>
      </c>
      <c r="AE291" s="933"/>
      <c r="AF291" s="464" t="s">
        <v>349</v>
      </c>
      <c r="AG291" s="470" t="e">
        <f ca="1">DATEDIF(#REF!,TODAY(),"y")</f>
        <v>#REF!</v>
      </c>
    </row>
    <row r="292" spans="1:33" s="515" customFormat="1">
      <c r="A292" s="25">
        <f>IF(C292=0,"",SUBTOTAL(3,C$5:C292))</f>
        <v>288</v>
      </c>
      <c r="B292" s="532">
        <v>1</v>
      </c>
      <c r="C292" s="66" t="s">
        <v>1220</v>
      </c>
      <c r="D292" s="25" t="str">
        <f>VLOOKUP(C292,Sheet4!$A$1:$B$300,2,0)</f>
        <v>9216023774</v>
      </c>
      <c r="E292" s="135" t="s">
        <v>1221</v>
      </c>
      <c r="F292" s="137">
        <v>42614</v>
      </c>
      <c r="G292" s="136"/>
      <c r="H292" s="140" t="s">
        <v>1222</v>
      </c>
      <c r="I292" s="56" t="str">
        <f t="shared" ca="1" si="4"/>
        <v xml:space="preserve">9 NĂM 11 THÁNG 18 NGÀY </v>
      </c>
      <c r="J292" s="540" t="s">
        <v>1223</v>
      </c>
      <c r="K292" s="80" t="str">
        <f>VLOOKUP(C292,Sheet5!$B$2:$G$253,6,0)</f>
        <v>075084010329</v>
      </c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137">
        <v>37282</v>
      </c>
      <c r="X292" s="137"/>
      <c r="Y292" s="46" t="s">
        <v>232</v>
      </c>
      <c r="Z292" s="108" t="s">
        <v>1224</v>
      </c>
      <c r="AA292" s="108" t="s">
        <v>1224</v>
      </c>
      <c r="AB292" s="108"/>
      <c r="AC292" s="75"/>
      <c r="AD292" s="136" t="s">
        <v>1214</v>
      </c>
      <c r="AE292" s="136"/>
      <c r="AF292" s="56" t="s">
        <v>349</v>
      </c>
      <c r="AG292" s="36" t="e">
        <f ca="1">DATEDIF(#REF!,TODAY(),"y")</f>
        <v>#REF!</v>
      </c>
    </row>
    <row r="293" spans="1:33" s="515" customFormat="1">
      <c r="A293" s="25">
        <f>IF(C293=0,"",SUBTOTAL(3,C$5:C293))</f>
        <v>289</v>
      </c>
      <c r="B293" s="532">
        <v>2</v>
      </c>
      <c r="C293" s="66" t="s">
        <v>1225</v>
      </c>
      <c r="D293" s="25" t="str">
        <f>VLOOKUP(C293,Sheet4!$A$1:$B$300,2,0)</f>
        <v>9216023775</v>
      </c>
      <c r="E293" s="135" t="s">
        <v>1226</v>
      </c>
      <c r="F293" s="137">
        <v>42614</v>
      </c>
      <c r="G293" s="136"/>
      <c r="H293" s="140" t="s">
        <v>76</v>
      </c>
      <c r="I293" s="56" t="str">
        <f t="shared" ca="1" si="4"/>
        <v xml:space="preserve">9 NĂM 11 THÁNG 18 NGÀY </v>
      </c>
      <c r="J293" s="540" t="s">
        <v>1227</v>
      </c>
      <c r="K293" s="80" t="str">
        <f>VLOOKUP(C293,Sheet5!$B$2:$G$253,6,0)</f>
        <v>060087002663</v>
      </c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137">
        <v>37322</v>
      </c>
      <c r="X293" s="137"/>
      <c r="Y293" s="46" t="s">
        <v>232</v>
      </c>
      <c r="Z293" s="108" t="s">
        <v>1228</v>
      </c>
      <c r="AA293" s="108" t="s">
        <v>1228</v>
      </c>
      <c r="AB293" s="108"/>
      <c r="AC293" s="75"/>
      <c r="AD293" s="136" t="s">
        <v>1214</v>
      </c>
      <c r="AE293" s="136"/>
      <c r="AF293" s="56" t="s">
        <v>349</v>
      </c>
      <c r="AG293" s="36" t="e">
        <f ca="1">DATEDIF(#REF!,TODAY(),"y")</f>
        <v>#REF!</v>
      </c>
    </row>
    <row r="294" spans="1:33" s="515" customFormat="1">
      <c r="A294" s="25">
        <f>IF(C294=0,"",SUBTOTAL(3,C$5:C294))</f>
        <v>290</v>
      </c>
      <c r="B294" s="532">
        <v>3</v>
      </c>
      <c r="C294" s="66" t="s">
        <v>1231</v>
      </c>
      <c r="D294" s="25" t="str">
        <f>VLOOKUP(C294,Sheet4!$A$1:$B$300,2,0)</f>
        <v>9213009432</v>
      </c>
      <c r="E294" s="135" t="s">
        <v>1232</v>
      </c>
      <c r="F294" s="137">
        <v>42614</v>
      </c>
      <c r="G294" s="136"/>
      <c r="H294" s="140" t="s">
        <v>1233</v>
      </c>
      <c r="I294" s="56" t="str">
        <f t="shared" ca="1" si="4"/>
        <v xml:space="preserve">9 NĂM 11 THÁNG 18 NGÀY </v>
      </c>
      <c r="J294" s="540" t="s">
        <v>1234</v>
      </c>
      <c r="K294" s="80" t="str">
        <f>VLOOKUP(C294,Sheet5!$B$2:$G$253,6,0)</f>
        <v>096187017825</v>
      </c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137">
        <v>39491</v>
      </c>
      <c r="X294" s="137"/>
      <c r="Y294" s="46" t="s">
        <v>232</v>
      </c>
      <c r="Z294" s="108" t="s">
        <v>1235</v>
      </c>
      <c r="AA294" s="108" t="s">
        <v>1235</v>
      </c>
      <c r="AB294" s="108"/>
      <c r="AC294" s="75"/>
      <c r="AD294" s="136" t="s">
        <v>1214</v>
      </c>
      <c r="AE294" s="136"/>
      <c r="AF294" s="56" t="s">
        <v>349</v>
      </c>
      <c r="AG294" s="36" t="e">
        <f ca="1">DATEDIF(#REF!,TODAY(),"y")</f>
        <v>#REF!</v>
      </c>
    </row>
    <row r="295" spans="1:33" s="515" customFormat="1">
      <c r="A295" s="25">
        <f>IF(C295=0,"",SUBTOTAL(3,C$5:C295))</f>
        <v>291</v>
      </c>
      <c r="B295" s="532">
        <v>4</v>
      </c>
      <c r="C295" s="66" t="s">
        <v>1236</v>
      </c>
      <c r="D295" s="25" t="str">
        <f>VLOOKUP(C295,Sheet4!$A$1:$B$300,2,0)</f>
        <v>9216023786</v>
      </c>
      <c r="E295" s="135" t="s">
        <v>1237</v>
      </c>
      <c r="F295" s="137">
        <v>42614</v>
      </c>
      <c r="G295" s="136"/>
      <c r="H295" s="140" t="s">
        <v>137</v>
      </c>
      <c r="I295" s="56" t="str">
        <f t="shared" ca="1" si="4"/>
        <v xml:space="preserve">9 NĂM 11 THÁNG 18 NGÀY </v>
      </c>
      <c r="J295" s="540" t="s">
        <v>1238</v>
      </c>
      <c r="K295" s="80" t="str">
        <f>VLOOKUP(C295,Sheet5!$B$2:$G$253,6,0)</f>
        <v>094089000955</v>
      </c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137">
        <v>37725</v>
      </c>
      <c r="X295" s="137"/>
      <c r="Y295" s="46" t="s">
        <v>232</v>
      </c>
      <c r="Z295" s="108" t="s">
        <v>1239</v>
      </c>
      <c r="AA295" s="108" t="s">
        <v>1239</v>
      </c>
      <c r="AB295" s="108"/>
      <c r="AC295" s="75"/>
      <c r="AD295" s="136" t="s">
        <v>1214</v>
      </c>
      <c r="AE295" s="136"/>
      <c r="AF295" s="56" t="s">
        <v>349</v>
      </c>
      <c r="AG295" s="36" t="e">
        <f ca="1">DATEDIF(#REF!,TODAY(),"y")</f>
        <v>#REF!</v>
      </c>
    </row>
    <row r="296" spans="1:33" s="515" customFormat="1">
      <c r="A296" s="25">
        <f>IF(C296=0,"",SUBTOTAL(3,C$5:C296))</f>
        <v>292</v>
      </c>
      <c r="B296" s="532">
        <v>5</v>
      </c>
      <c r="C296" s="66" t="s">
        <v>1242</v>
      </c>
      <c r="D296" s="25" t="str">
        <f>VLOOKUP(C296,Sheet4!$A$1:$B$300,2,0)</f>
        <v>9216023784</v>
      </c>
      <c r="E296" s="135" t="s">
        <v>1243</v>
      </c>
      <c r="F296" s="137">
        <v>42675</v>
      </c>
      <c r="G296" s="136"/>
      <c r="H296" s="140" t="s">
        <v>1244</v>
      </c>
      <c r="I296" s="56" t="str">
        <f t="shared" ca="1" si="4"/>
        <v xml:space="preserve">9 NĂM 9 THÁNG 18 NGÀY </v>
      </c>
      <c r="J296" s="540" t="s">
        <v>1245</v>
      </c>
      <c r="K296" s="80" t="str">
        <f>VLOOKUP(C296,Sheet5!$B$2:$G$253,6,0)</f>
        <v>040086016405</v>
      </c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137">
        <v>42459</v>
      </c>
      <c r="X296" s="137"/>
      <c r="Y296" s="46" t="s">
        <v>232</v>
      </c>
      <c r="Z296" s="108" t="s">
        <v>1246</v>
      </c>
      <c r="AA296" s="108" t="s">
        <v>1247</v>
      </c>
      <c r="AB296" s="108"/>
      <c r="AC296" s="75"/>
      <c r="AD296" s="136" t="s">
        <v>1214</v>
      </c>
      <c r="AE296" s="136"/>
      <c r="AF296" s="56" t="s">
        <v>349</v>
      </c>
      <c r="AG296" s="36" t="e">
        <f ca="1">DATEDIF(#REF!,TODAY(),"y")</f>
        <v>#REF!</v>
      </c>
    </row>
    <row r="297" spans="1:33" s="515" customFormat="1">
      <c r="A297" s="25">
        <f>IF(C297=0,"",SUBTOTAL(3,C$5:C297))</f>
        <v>293</v>
      </c>
      <c r="B297" s="532">
        <v>6</v>
      </c>
      <c r="C297" s="66" t="s">
        <v>1248</v>
      </c>
      <c r="D297" s="25" t="str">
        <f>VLOOKUP(C297,Sheet4!$A$1:$B$300,2,0)</f>
        <v>9214007371</v>
      </c>
      <c r="E297" s="135" t="s">
        <v>1249</v>
      </c>
      <c r="F297" s="137">
        <v>42614</v>
      </c>
      <c r="G297" s="136"/>
      <c r="H297" s="140" t="s">
        <v>1250</v>
      </c>
      <c r="I297" s="56" t="str">
        <f t="shared" ca="1" si="4"/>
        <v xml:space="preserve">9 NĂM 11 THÁNG 18 NGÀY </v>
      </c>
      <c r="J297" s="540" t="s">
        <v>1251</v>
      </c>
      <c r="K297" s="80" t="str">
        <f>VLOOKUP(C297,Sheet5!$B$2:$G$253,6,0)</f>
        <v>083085015239</v>
      </c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137">
        <v>39689</v>
      </c>
      <c r="X297" s="137"/>
      <c r="Y297" s="46" t="s">
        <v>232</v>
      </c>
      <c r="Z297" s="108" t="s">
        <v>1253</v>
      </c>
      <c r="AA297" s="108" t="s">
        <v>1253</v>
      </c>
      <c r="AB297" s="108"/>
      <c r="AC297" s="75"/>
      <c r="AD297" s="136" t="s">
        <v>1214</v>
      </c>
      <c r="AE297" s="136"/>
      <c r="AF297" s="56" t="s">
        <v>349</v>
      </c>
      <c r="AG297" s="36" t="e">
        <f ca="1">DATEDIF(#REF!,TODAY(),"y")</f>
        <v>#REF!</v>
      </c>
    </row>
    <row r="298" spans="1:33" s="515" customFormat="1">
      <c r="A298" s="25">
        <f>IF(C298=0,"",SUBTOTAL(3,C$5:C298))</f>
        <v>294</v>
      </c>
      <c r="B298" s="532">
        <v>7</v>
      </c>
      <c r="C298" s="66" t="s">
        <v>1737</v>
      </c>
      <c r="D298" s="25" t="str">
        <f>VLOOKUP(C298,Sheet4!$A$1:$B$300,2,0)</f>
        <v>7525662012</v>
      </c>
      <c r="E298" s="135" t="s">
        <v>1254</v>
      </c>
      <c r="F298" s="137">
        <v>42979</v>
      </c>
      <c r="G298" s="136"/>
      <c r="H298" s="140" t="s">
        <v>1255</v>
      </c>
      <c r="I298" s="56" t="str">
        <f t="shared" ca="1" si="4"/>
        <v xml:space="preserve">8 NĂM 11 THÁNG 18 NGÀY </v>
      </c>
      <c r="J298" s="540" t="s">
        <v>1256</v>
      </c>
      <c r="K298" s="80" t="str">
        <f>VLOOKUP(C298,Sheet5!$B$2:$G$253,6,0)</f>
        <v>075189014253</v>
      </c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137">
        <v>41936</v>
      </c>
      <c r="X298" s="137"/>
      <c r="Y298" s="46" t="s">
        <v>232</v>
      </c>
      <c r="Z298" s="108" t="s">
        <v>1257</v>
      </c>
      <c r="AA298" s="108" t="s">
        <v>1257</v>
      </c>
      <c r="AB298" s="108"/>
      <c r="AC298" s="75"/>
      <c r="AD298" s="136" t="s">
        <v>1214</v>
      </c>
      <c r="AE298" s="136"/>
      <c r="AF298" s="56" t="s">
        <v>349</v>
      </c>
      <c r="AG298" s="36" t="e">
        <f ca="1">DATEDIF(#REF!,TODAY(),"y")</f>
        <v>#REF!</v>
      </c>
    </row>
    <row r="299" spans="1:33" s="515" customFormat="1">
      <c r="A299" s="25">
        <f>IF(C299=0,"",SUBTOTAL(3,C$5:C299))</f>
        <v>295</v>
      </c>
      <c r="B299" s="532">
        <v>8</v>
      </c>
      <c r="C299" s="66" t="s">
        <v>1258</v>
      </c>
      <c r="D299" s="25" t="str">
        <f>VLOOKUP(C299,Sheet4!$A$1:$B$300,2,0)</f>
        <v>8322303134</v>
      </c>
      <c r="E299" s="135" t="s">
        <v>1259</v>
      </c>
      <c r="F299" s="137">
        <v>43070</v>
      </c>
      <c r="G299" s="136"/>
      <c r="H299" s="140" t="s">
        <v>1260</v>
      </c>
      <c r="I299" s="56" t="str">
        <f t="shared" ca="1" si="4"/>
        <v xml:space="preserve">8 NĂM 8 THÁNG 18 NGÀY </v>
      </c>
      <c r="J299" s="540" t="s">
        <v>1261</v>
      </c>
      <c r="K299" s="80" t="str">
        <f>VLOOKUP(C299,Sheet5!$B$2:$G$253,6,0)</f>
        <v>083083022043</v>
      </c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137">
        <v>40868</v>
      </c>
      <c r="X299" s="137"/>
      <c r="Y299" s="46" t="s">
        <v>232</v>
      </c>
      <c r="Z299" s="108" t="s">
        <v>1262</v>
      </c>
      <c r="AA299" s="108" t="s">
        <v>1262</v>
      </c>
      <c r="AB299" s="108"/>
      <c r="AC299" s="75"/>
      <c r="AD299" s="136" t="s">
        <v>1214</v>
      </c>
      <c r="AE299" s="136"/>
      <c r="AF299" s="56" t="s">
        <v>349</v>
      </c>
      <c r="AG299" s="36" t="e">
        <f ca="1">DATEDIF(#REF!,TODAY(),"y")</f>
        <v>#REF!</v>
      </c>
    </row>
    <row r="300" spans="1:33" s="515" customFormat="1">
      <c r="A300" s="25">
        <f>IF(C300=0,"",SUBTOTAL(3,C$5:C300))</f>
        <v>296</v>
      </c>
      <c r="B300" s="532">
        <v>9</v>
      </c>
      <c r="C300" s="66" t="s">
        <v>1263</v>
      </c>
      <c r="D300" s="25" t="str">
        <f>VLOOKUP(C300,Sheet4!$A$1:$B$300,2,0)</f>
        <v>7911537089</v>
      </c>
      <c r="E300" s="135" t="s">
        <v>1264</v>
      </c>
      <c r="F300" s="137">
        <v>43070</v>
      </c>
      <c r="G300" s="136"/>
      <c r="H300" s="140" t="s">
        <v>1266</v>
      </c>
      <c r="I300" s="56" t="str">
        <f t="shared" ca="1" si="4"/>
        <v xml:space="preserve">8 NĂM 8 THÁNG 18 NGÀY </v>
      </c>
      <c r="J300" s="540" t="s">
        <v>1267</v>
      </c>
      <c r="K300" s="80" t="str">
        <f>VLOOKUP(C300,Sheet5!$B$2:$G$253,6,0)</f>
        <v>087085019052</v>
      </c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137">
        <v>42073</v>
      </c>
      <c r="X300" s="137"/>
      <c r="Y300" s="46" t="s">
        <v>232</v>
      </c>
      <c r="Z300" s="108" t="s">
        <v>1268</v>
      </c>
      <c r="AA300" s="138" t="s">
        <v>1268</v>
      </c>
      <c r="AB300" s="108"/>
      <c r="AC300" s="75"/>
      <c r="AD300" s="136" t="s">
        <v>1214</v>
      </c>
      <c r="AE300" s="136"/>
      <c r="AF300" s="56" t="s">
        <v>349</v>
      </c>
      <c r="AG300" s="36" t="e">
        <f ca="1">DATEDIF(#REF!,TODAY(),"y")</f>
        <v>#REF!</v>
      </c>
    </row>
    <row r="301" spans="1:33" s="515" customFormat="1">
      <c r="A301" s="25">
        <f>IF(C301=0,"",SUBTOTAL(3,C$5:C301))</f>
        <v>297</v>
      </c>
      <c r="B301" s="532">
        <v>10</v>
      </c>
      <c r="C301" s="66" t="s">
        <v>1269</v>
      </c>
      <c r="D301" s="25" t="str">
        <f>VLOOKUP(C301,Sheet4!$A$1:$B$300,2,0)</f>
        <v>7221202736</v>
      </c>
      <c r="E301" s="135" t="s">
        <v>1270</v>
      </c>
      <c r="F301" s="137">
        <v>43304</v>
      </c>
      <c r="G301" s="136"/>
      <c r="H301" s="140" t="s">
        <v>1271</v>
      </c>
      <c r="I301" s="56" t="str">
        <f t="shared" ca="1" si="4"/>
        <v xml:space="preserve">8 NĂM 0 THÁNG 27 NGÀY </v>
      </c>
      <c r="J301" s="541" t="s">
        <v>1272</v>
      </c>
      <c r="K301" s="80" t="str">
        <f>VLOOKUP(C301,Sheet5!$B$2:$G$253,6,0)</f>
        <v>072087008984</v>
      </c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137">
        <v>38022</v>
      </c>
      <c r="X301" s="137"/>
      <c r="Y301" s="46" t="s">
        <v>232</v>
      </c>
      <c r="Z301" s="108" t="s">
        <v>1273</v>
      </c>
      <c r="AA301" s="108" t="s">
        <v>1273</v>
      </c>
      <c r="AB301" s="108"/>
      <c r="AC301" s="75"/>
      <c r="AD301" s="136" t="s">
        <v>1214</v>
      </c>
      <c r="AE301" s="136"/>
      <c r="AF301" s="56" t="s">
        <v>349</v>
      </c>
      <c r="AG301" s="36" t="e">
        <f ca="1">DATEDIF(#REF!,TODAY(),"y")</f>
        <v>#REF!</v>
      </c>
    </row>
    <row r="302" spans="1:33" s="515" customFormat="1">
      <c r="A302" s="25">
        <f>IF(C302=0,"",SUBTOTAL(3,C$5:C302))</f>
        <v>298</v>
      </c>
      <c r="B302" s="532">
        <v>11</v>
      </c>
      <c r="C302" s="66" t="s">
        <v>1274</v>
      </c>
      <c r="D302" s="25" t="str">
        <f>VLOOKUP(C302,Sheet4!$A$1:$B$300,2,0)</f>
        <v>3821546640</v>
      </c>
      <c r="E302" s="135" t="s">
        <v>1275</v>
      </c>
      <c r="F302" s="137">
        <v>43304</v>
      </c>
      <c r="G302" s="136"/>
      <c r="H302" s="140" t="s">
        <v>1276</v>
      </c>
      <c r="I302" s="56" t="str">
        <f t="shared" ca="1" si="4"/>
        <v xml:space="preserve">8 NĂM 0 THÁNG 27 NGÀY </v>
      </c>
      <c r="J302" s="141">
        <v>38090009745</v>
      </c>
      <c r="K302" s="80" t="str">
        <f>VLOOKUP(C302,Sheet5!$B$2:$G$253,6,0)</f>
        <v>038090009745</v>
      </c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137">
        <v>43068</v>
      </c>
      <c r="X302" s="137"/>
      <c r="Y302" s="46" t="s">
        <v>232</v>
      </c>
      <c r="Z302" s="108" t="s">
        <v>1277</v>
      </c>
      <c r="AA302" s="108" t="s">
        <v>1277</v>
      </c>
      <c r="AB302" s="108"/>
      <c r="AC302" s="75"/>
      <c r="AD302" s="136" t="s">
        <v>1214</v>
      </c>
      <c r="AE302" s="136"/>
      <c r="AF302" s="56" t="s">
        <v>349</v>
      </c>
      <c r="AG302" s="36" t="e">
        <f ca="1">DATEDIF(#REF!,TODAY(),"y")</f>
        <v>#REF!</v>
      </c>
    </row>
    <row r="303" spans="1:33" s="500" customFormat="1">
      <c r="A303" s="479">
        <f>IF(C303=0,"",SUBTOTAL(3,C$5:C303))</f>
        <v>299</v>
      </c>
      <c r="B303" s="532">
        <v>12</v>
      </c>
      <c r="C303" s="479" t="s">
        <v>1282</v>
      </c>
      <c r="D303" s="479" t="str">
        <f>VLOOKUP(C303,Sheet4!$A$1:$B$300,2,0)</f>
        <v>6506006800</v>
      </c>
      <c r="E303" s="614" t="s">
        <v>1283</v>
      </c>
      <c r="F303" s="672">
        <v>43617</v>
      </c>
      <c r="G303" s="873"/>
      <c r="H303" s="484" t="s">
        <v>1284</v>
      </c>
      <c r="I303" s="484" t="str">
        <f t="shared" ca="1" si="4"/>
        <v xml:space="preserve">7 NĂM 2 THÁNG 18 NGÀY </v>
      </c>
      <c r="J303" s="671">
        <v>362073972</v>
      </c>
      <c r="K303" s="487" t="str">
        <f>VLOOKUP(C303,Sheet5!$B$2:$G$253,6,0)</f>
        <v>092084015051</v>
      </c>
      <c r="L303" s="487"/>
      <c r="M303" s="487"/>
      <c r="N303" s="487"/>
      <c r="O303" s="487"/>
      <c r="P303" s="487"/>
      <c r="Q303" s="487"/>
      <c r="R303" s="487"/>
      <c r="S303" s="487"/>
      <c r="T303" s="487"/>
      <c r="U303" s="487"/>
      <c r="V303" s="487"/>
      <c r="W303" s="672">
        <v>37287</v>
      </c>
      <c r="X303" s="672"/>
      <c r="Y303" s="499" t="s">
        <v>232</v>
      </c>
      <c r="Z303" s="489" t="s">
        <v>1285</v>
      </c>
      <c r="AA303" s="955" t="s">
        <v>1286</v>
      </c>
      <c r="AB303" s="489"/>
      <c r="AC303" s="488"/>
      <c r="AD303" s="873" t="s">
        <v>1214</v>
      </c>
      <c r="AE303" s="873"/>
      <c r="AF303" s="484" t="s">
        <v>349</v>
      </c>
      <c r="AG303" s="491" t="e">
        <f ca="1">DATEDIF(#REF!,TODAY(),"y")</f>
        <v>#REF!</v>
      </c>
    </row>
    <row r="304" spans="1:33" s="515" customFormat="1">
      <c r="A304" s="25">
        <f>IF(C304=0,"",SUBTOTAL(3,C$5:C304))</f>
        <v>300</v>
      </c>
      <c r="B304" s="532">
        <v>13</v>
      </c>
      <c r="C304" s="66" t="s">
        <v>1287</v>
      </c>
      <c r="D304" s="25" t="str">
        <f>VLOOKUP(C304,Sheet4!$A$1:$B$300,2,0)</f>
        <v>4018681724</v>
      </c>
      <c r="E304" s="135" t="s">
        <v>1288</v>
      </c>
      <c r="F304" s="137">
        <v>43617</v>
      </c>
      <c r="G304" s="136"/>
      <c r="H304" s="140" t="s">
        <v>1289</v>
      </c>
      <c r="I304" s="56" t="str">
        <f t="shared" ca="1" si="4"/>
        <v xml:space="preserve">7 NĂM 2 THÁNG 18 NGÀY </v>
      </c>
      <c r="J304" s="523">
        <v>362073972</v>
      </c>
      <c r="K304" s="80" t="str">
        <f>VLOOKUP(C304,Sheet5!$B$2:$G$253,6,0)</f>
        <v>040087040759</v>
      </c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75">
        <v>37287</v>
      </c>
      <c r="X304" s="75"/>
      <c r="Y304" s="46" t="s">
        <v>232</v>
      </c>
      <c r="Z304" s="108" t="s">
        <v>1290</v>
      </c>
      <c r="AA304" s="108" t="s">
        <v>1290</v>
      </c>
      <c r="AB304" s="108"/>
      <c r="AC304" s="75"/>
      <c r="AD304" s="136" t="s">
        <v>1214</v>
      </c>
      <c r="AE304" s="136"/>
      <c r="AF304" s="56" t="s">
        <v>349</v>
      </c>
      <c r="AG304" s="36" t="e">
        <f ca="1">DATEDIF(#REF!,TODAY(),"y")</f>
        <v>#REF!</v>
      </c>
    </row>
    <row r="305" spans="1:33" s="515" customFormat="1">
      <c r="A305" s="25">
        <f>IF(C305=0,"",SUBTOTAL(3,C$5:C305))</f>
        <v>301</v>
      </c>
      <c r="B305" s="532">
        <v>14</v>
      </c>
      <c r="C305" s="66" t="s">
        <v>1291</v>
      </c>
      <c r="D305" s="25" t="str">
        <f>VLOOKUP(C305,Sheet4!$A$1:$B$300,2,0)</f>
        <v>8924183079</v>
      </c>
      <c r="E305" s="135" t="s">
        <v>1292</v>
      </c>
      <c r="F305" s="75">
        <v>43617</v>
      </c>
      <c r="G305" s="136"/>
      <c r="H305" s="67" t="s">
        <v>1293</v>
      </c>
      <c r="I305" s="56" t="str">
        <f t="shared" ca="1" si="4"/>
        <v xml:space="preserve">7 NĂM 2 THÁNG 18 NGÀY </v>
      </c>
      <c r="J305" s="523" t="s">
        <v>1294</v>
      </c>
      <c r="K305" s="80" t="str">
        <f>VLOOKUP(C305,Sheet5!$B$2:$G$253,6,0)</f>
        <v>089088018620</v>
      </c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75">
        <v>40694</v>
      </c>
      <c r="X305" s="75"/>
      <c r="Y305" s="46" t="s">
        <v>232</v>
      </c>
      <c r="Z305" s="108" t="s">
        <v>1295</v>
      </c>
      <c r="AA305" s="108" t="s">
        <v>1296</v>
      </c>
      <c r="AB305" s="108"/>
      <c r="AC305" s="75"/>
      <c r="AD305" s="136" t="s">
        <v>1214</v>
      </c>
      <c r="AE305" s="136"/>
      <c r="AF305" s="56" t="s">
        <v>349</v>
      </c>
      <c r="AG305" s="36" t="e">
        <f ca="1">DATEDIF(#REF!,TODAY(),"y")</f>
        <v>#REF!</v>
      </c>
    </row>
    <row r="306" spans="1:33" s="515" customFormat="1">
      <c r="A306" s="25">
        <f>IF(C306=0,"",SUBTOTAL(3,C$5:C306))</f>
        <v>302</v>
      </c>
      <c r="B306" s="532">
        <v>15</v>
      </c>
      <c r="C306" s="66" t="s">
        <v>1297</v>
      </c>
      <c r="D306" s="25" t="str">
        <f>VLOOKUP(C306,Sheet4!$A$1:$B$300,2,0)</f>
        <v>7424466411</v>
      </c>
      <c r="E306" s="142" t="s">
        <v>1298</v>
      </c>
      <c r="F306" s="75">
        <v>43648</v>
      </c>
      <c r="G306" s="136"/>
      <c r="H306" s="67" t="s">
        <v>1299</v>
      </c>
      <c r="I306" s="56" t="str">
        <f t="shared" ca="1" si="4"/>
        <v xml:space="preserve">7 NĂM 1 THÁNG 17 NGÀY </v>
      </c>
      <c r="J306" s="46">
        <v>280822572</v>
      </c>
      <c r="K306" s="80" t="str">
        <f>VLOOKUP(C306,Sheet5!$B$2:$G$253,6,0)</f>
        <v>074084007189</v>
      </c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75" t="s">
        <v>1300</v>
      </c>
      <c r="X306" s="75"/>
      <c r="Y306" s="46" t="s">
        <v>232</v>
      </c>
      <c r="Z306" s="108" t="s">
        <v>1301</v>
      </c>
      <c r="AA306" s="108" t="s">
        <v>1301</v>
      </c>
      <c r="AB306" s="108"/>
      <c r="AC306" s="75"/>
      <c r="AD306" s="136" t="s">
        <v>1214</v>
      </c>
      <c r="AE306" s="136"/>
      <c r="AF306" s="56" t="s">
        <v>349</v>
      </c>
      <c r="AG306" s="36" t="e">
        <f ca="1">DATEDIF(#REF!,TODAY(),"y")</f>
        <v>#REF!</v>
      </c>
    </row>
    <row r="307" spans="1:33" s="515" customFormat="1">
      <c r="A307" s="25">
        <f>IF(C307=0,"",SUBTOTAL(3,C$5:C307))</f>
        <v>303</v>
      </c>
      <c r="B307" s="532">
        <v>16</v>
      </c>
      <c r="C307" s="66" t="s">
        <v>1302</v>
      </c>
      <c r="D307" s="25" t="str">
        <f>VLOOKUP(C307,Sheet4!$A$1:$B$300,2,0)</f>
        <v>6012002400</v>
      </c>
      <c r="E307" s="142" t="s">
        <v>1303</v>
      </c>
      <c r="F307" s="75">
        <v>44014</v>
      </c>
      <c r="G307" s="136"/>
      <c r="H307" s="67" t="s">
        <v>1304</v>
      </c>
      <c r="I307" s="56" t="str">
        <f t="shared" ca="1" si="4"/>
        <v xml:space="preserve">6 NĂM 1 THÁNG 17 NGÀY </v>
      </c>
      <c r="J307" s="46">
        <v>261198283</v>
      </c>
      <c r="K307" s="80" t="str">
        <f>VLOOKUP(C307,Sheet5!$B$2:$G$253,6,0)</f>
        <v>060191004088</v>
      </c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75">
        <v>38990</v>
      </c>
      <c r="X307" s="75"/>
      <c r="Y307" s="46" t="s">
        <v>232</v>
      </c>
      <c r="Z307" s="108" t="s">
        <v>1305</v>
      </c>
      <c r="AA307" s="108" t="s">
        <v>1306</v>
      </c>
      <c r="AB307" s="108"/>
      <c r="AC307" s="75"/>
      <c r="AD307" s="136" t="s">
        <v>1214</v>
      </c>
      <c r="AE307" s="136"/>
      <c r="AF307" s="56" t="s">
        <v>349</v>
      </c>
      <c r="AG307" s="36" t="e">
        <f ca="1">DATEDIF(#REF!,TODAY(),"y")</f>
        <v>#REF!</v>
      </c>
    </row>
    <row r="308" spans="1:33" s="330" customFormat="1">
      <c r="A308" s="25">
        <f>IF(C308=0,"",SUBTOTAL(3,C$5:C308))</f>
        <v>304</v>
      </c>
      <c r="B308" s="532">
        <v>17</v>
      </c>
      <c r="C308" s="66" t="s">
        <v>1309</v>
      </c>
      <c r="D308" s="25" t="str">
        <f>VLOOKUP(C308,Sheet4!$A$1:$B$300,2,0)</f>
        <v>8222321223</v>
      </c>
      <c r="E308" s="142" t="s">
        <v>1310</v>
      </c>
      <c r="F308" s="75">
        <v>44044</v>
      </c>
      <c r="G308" s="136"/>
      <c r="H308" s="67" t="s">
        <v>1311</v>
      </c>
      <c r="I308" s="56" t="str">
        <f t="shared" ca="1" si="4"/>
        <v xml:space="preserve">6 NĂM 0 THÁNG 18 NGÀY </v>
      </c>
      <c r="J308" s="514">
        <v>311481935</v>
      </c>
      <c r="K308" s="80" t="str">
        <f>VLOOKUP(C308,Sheet5!$B$2:$G$253,6,0)</f>
        <v>082077011608</v>
      </c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75">
        <v>41909</v>
      </c>
      <c r="X308" s="75"/>
      <c r="Y308" s="46" t="s">
        <v>232</v>
      </c>
      <c r="Z308" s="143" t="s">
        <v>1312</v>
      </c>
      <c r="AA308" s="145" t="s">
        <v>1312</v>
      </c>
      <c r="AB308" s="143"/>
      <c r="AC308" s="144"/>
      <c r="AD308" s="136" t="s">
        <v>1214</v>
      </c>
      <c r="AE308" s="143"/>
      <c r="AF308" s="56" t="s">
        <v>349</v>
      </c>
      <c r="AG308" s="36" t="e">
        <f ca="1">DATEDIF(#REF!,TODAY(),"y")</f>
        <v>#REF!</v>
      </c>
    </row>
    <row r="309" spans="1:33" s="330" customFormat="1" ht="17.25" customHeight="1">
      <c r="A309" s="25">
        <f>IF(C309=0,"",SUBTOTAL(3,C$5:C309))</f>
        <v>305</v>
      </c>
      <c r="B309" s="532">
        <v>18</v>
      </c>
      <c r="C309" s="66" t="s">
        <v>1313</v>
      </c>
      <c r="D309" s="25" t="str">
        <f>VLOOKUP(C309,Sheet4!$A$1:$B$300,2,0)</f>
        <v>9221781339</v>
      </c>
      <c r="E309" s="146" t="s">
        <v>1314</v>
      </c>
      <c r="F309" s="75">
        <v>44044</v>
      </c>
      <c r="G309" s="136"/>
      <c r="H309" s="67" t="s">
        <v>1315</v>
      </c>
      <c r="I309" s="56" t="str">
        <f t="shared" ca="1" si="4"/>
        <v xml:space="preserve">6 NĂM 0 THÁNG 18 NGÀY </v>
      </c>
      <c r="J309" s="514" t="s">
        <v>1316</v>
      </c>
      <c r="K309" s="80" t="str">
        <f>VLOOKUP(C309,Sheet5!$B$2:$G$253,6,0)</f>
        <v>083182000740</v>
      </c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75">
        <v>43741</v>
      </c>
      <c r="X309" s="75"/>
      <c r="Y309" s="46" t="s">
        <v>232</v>
      </c>
      <c r="Z309" s="108" t="s">
        <v>1252</v>
      </c>
      <c r="AA309" s="150" t="s">
        <v>1317</v>
      </c>
      <c r="AB309" s="143"/>
      <c r="AC309" s="144"/>
      <c r="AD309" s="136" t="s">
        <v>1214</v>
      </c>
      <c r="AE309" s="143"/>
      <c r="AF309" s="56" t="s">
        <v>349</v>
      </c>
      <c r="AG309" s="36" t="e">
        <f ca="1">DATEDIF(#REF!,TODAY(),"y")</f>
        <v>#REF!</v>
      </c>
    </row>
    <row r="310" spans="1:33" s="330" customFormat="1">
      <c r="A310" s="25">
        <f>IF(C310=0,"",SUBTOTAL(3,C$5:C310))</f>
        <v>306</v>
      </c>
      <c r="B310" s="532">
        <v>19</v>
      </c>
      <c r="C310" s="66" t="s">
        <v>1318</v>
      </c>
      <c r="D310" s="25" t="str">
        <f>VLOOKUP(C310,Sheet4!$A$1:$B$300,2,0)</f>
        <v>8621881809</v>
      </c>
      <c r="E310" s="142" t="s">
        <v>1319</v>
      </c>
      <c r="F310" s="75">
        <v>44044</v>
      </c>
      <c r="G310" s="136"/>
      <c r="H310" s="67" t="s">
        <v>1320</v>
      </c>
      <c r="I310" s="56" t="str">
        <f t="shared" ca="1" si="4"/>
        <v xml:space="preserve">6 NĂM 0 THÁNG 18 NGÀY </v>
      </c>
      <c r="J310" s="514">
        <v>331286747</v>
      </c>
      <c r="K310" s="80" t="str">
        <f>VLOOKUP(C310,Sheet5!$B$2:$G$253,6,0)</f>
        <v>086180014333</v>
      </c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75">
        <v>40978</v>
      </c>
      <c r="X310" s="75"/>
      <c r="Y310" s="46" t="s">
        <v>232</v>
      </c>
      <c r="Z310" s="143" t="s">
        <v>1321</v>
      </c>
      <c r="AA310" s="145" t="s">
        <v>1321</v>
      </c>
      <c r="AB310" s="143"/>
      <c r="AC310" s="144"/>
      <c r="AD310" s="136" t="s">
        <v>1214</v>
      </c>
      <c r="AE310" s="143"/>
      <c r="AF310" s="56" t="s">
        <v>349</v>
      </c>
      <c r="AG310" s="36" t="e">
        <f ca="1">DATEDIF(#REF!,TODAY(),"y")</f>
        <v>#REF!</v>
      </c>
    </row>
    <row r="311" spans="1:33" s="330" customFormat="1">
      <c r="A311" s="25">
        <f>IF(C311=0,"",SUBTOTAL(3,C$5:C311))</f>
        <v>307</v>
      </c>
      <c r="B311" s="532">
        <v>20</v>
      </c>
      <c r="C311" s="66" t="s">
        <v>1326</v>
      </c>
      <c r="D311" s="25" t="str">
        <f>VLOOKUP(C311,Sheet4!$A$1:$B$300,2,0)</f>
        <v>7021362362</v>
      </c>
      <c r="E311" s="142" t="s">
        <v>1327</v>
      </c>
      <c r="F311" s="75">
        <v>44105</v>
      </c>
      <c r="G311" s="136"/>
      <c r="H311" s="67" t="s">
        <v>1328</v>
      </c>
      <c r="I311" s="56" t="str">
        <f t="shared" ca="1" si="4"/>
        <v xml:space="preserve">5 NĂM 10 THÁNG 18 NGÀY </v>
      </c>
      <c r="J311" s="514">
        <v>285241042</v>
      </c>
      <c r="K311" s="80" t="str">
        <f>VLOOKUP(C311,Sheet5!$B$2:$G$253,6,0)</f>
        <v>040091043004</v>
      </c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75">
        <v>43682</v>
      </c>
      <c r="X311" s="75"/>
      <c r="Y311" s="46" t="s">
        <v>232</v>
      </c>
      <c r="Z311" s="108" t="s">
        <v>541</v>
      </c>
      <c r="AA311" s="143" t="s">
        <v>1329</v>
      </c>
      <c r="AB311" s="143"/>
      <c r="AC311" s="144"/>
      <c r="AD311" s="136" t="s">
        <v>1214</v>
      </c>
      <c r="AE311" s="143"/>
      <c r="AF311" s="56" t="s">
        <v>349</v>
      </c>
      <c r="AG311" s="36" t="e">
        <f ca="1">DATEDIF(#REF!,TODAY(),"y")</f>
        <v>#REF!</v>
      </c>
    </row>
    <row r="312" spans="1:33" s="330" customFormat="1">
      <c r="A312" s="25">
        <f>IF(C312=0,"",SUBTOTAL(3,C$5:C312))</f>
        <v>308</v>
      </c>
      <c r="B312" s="532">
        <v>21</v>
      </c>
      <c r="C312" s="66" t="s">
        <v>1330</v>
      </c>
      <c r="D312" s="25" t="str">
        <f>VLOOKUP(C312,Sheet4!$A$1:$B$300,2,0)</f>
        <v>8924461488</v>
      </c>
      <c r="E312" s="142" t="s">
        <v>1331</v>
      </c>
      <c r="F312" s="75">
        <v>44105</v>
      </c>
      <c r="G312" s="136"/>
      <c r="H312" s="67" t="s">
        <v>1332</v>
      </c>
      <c r="I312" s="56" t="str">
        <f t="shared" ca="1" si="4"/>
        <v xml:space="preserve">5 NĂM 10 THÁNG 18 NGÀY </v>
      </c>
      <c r="J312" s="514">
        <v>352096758</v>
      </c>
      <c r="K312" s="80" t="str">
        <f>VLOOKUP(C312,Sheet5!$B$2:$G$253,6,0)</f>
        <v>089191022714</v>
      </c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75">
        <v>39387</v>
      </c>
      <c r="X312" s="75"/>
      <c r="Y312" s="46" t="s">
        <v>232</v>
      </c>
      <c r="Z312" s="143" t="s">
        <v>1296</v>
      </c>
      <c r="AA312" s="143" t="s">
        <v>1296</v>
      </c>
      <c r="AB312" s="143"/>
      <c r="AC312" s="144"/>
      <c r="AD312" s="136" t="s">
        <v>1214</v>
      </c>
      <c r="AE312" s="143"/>
      <c r="AF312" s="56" t="s">
        <v>349</v>
      </c>
      <c r="AG312" s="36" t="e">
        <f ca="1">DATEDIF(#REF!,TODAY(),"y")</f>
        <v>#REF!</v>
      </c>
    </row>
    <row r="313" spans="1:33" s="542" customFormat="1">
      <c r="A313" s="25">
        <f>IF(C313=0,"",SUBTOTAL(3,C$5:C313))</f>
        <v>309</v>
      </c>
      <c r="B313" s="532">
        <v>22</v>
      </c>
      <c r="C313" s="66" t="s">
        <v>1334</v>
      </c>
      <c r="D313" s="25" t="str">
        <f>VLOOKUP(C313,Sheet4!$A$1:$B$300,2,0)</f>
        <v>5820525014</v>
      </c>
      <c r="E313" s="142" t="s">
        <v>1335</v>
      </c>
      <c r="F313" s="75">
        <v>44130</v>
      </c>
      <c r="G313" s="136"/>
      <c r="H313" s="67" t="s">
        <v>1338</v>
      </c>
      <c r="I313" s="56" t="str">
        <f t="shared" ca="1" si="4"/>
        <v xml:space="preserve">5 NĂM 9 THÁNG 24 NGÀY </v>
      </c>
      <c r="J313" s="514">
        <v>264408543</v>
      </c>
      <c r="K313" s="80" t="str">
        <f>VLOOKUP(C313,Sheet5!$B$2:$G$253,6,0)</f>
        <v>058090006430</v>
      </c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75">
        <v>40707</v>
      </c>
      <c r="X313" s="75"/>
      <c r="Y313" s="46" t="s">
        <v>232</v>
      </c>
      <c r="Z313" s="143" t="s">
        <v>1333</v>
      </c>
      <c r="AA313" s="143" t="s">
        <v>1339</v>
      </c>
      <c r="AB313" s="143"/>
      <c r="AC313" s="144"/>
      <c r="AD313" s="136" t="s">
        <v>1214</v>
      </c>
      <c r="AE313" s="143"/>
      <c r="AF313" s="56" t="s">
        <v>349</v>
      </c>
      <c r="AG313" s="36" t="e">
        <f ca="1">DATEDIF(#REF!,TODAY(),"y")</f>
        <v>#REF!</v>
      </c>
    </row>
    <row r="314" spans="1:33" s="960" customFormat="1">
      <c r="A314" s="479">
        <f>IF(C314=0,"",SUBTOTAL(3,C$5:C314))</f>
        <v>310</v>
      </c>
      <c r="B314" s="532">
        <v>23</v>
      </c>
      <c r="C314" s="480" t="s">
        <v>1340</v>
      </c>
      <c r="D314" s="479" t="str">
        <f>VLOOKUP(C314,Sheet4!$A$1:$B$300,2,0)</f>
        <v>0204220818</v>
      </c>
      <c r="E314" s="958" t="s">
        <v>1341</v>
      </c>
      <c r="F314" s="486" t="s">
        <v>1342</v>
      </c>
      <c r="G314" s="499"/>
      <c r="H314" s="484" t="s">
        <v>1343</v>
      </c>
      <c r="I314" s="484" t="str">
        <f t="shared" ca="1" si="4"/>
        <v xml:space="preserve">12 NĂM 5 THÁNG 18 NGÀY </v>
      </c>
      <c r="J314" s="528">
        <v>362477440</v>
      </c>
      <c r="K314" s="487" t="str">
        <f>VLOOKUP(C314,Sheet5!$B$2:$G$253,6,0)</f>
        <v>075082021164</v>
      </c>
      <c r="L314" s="487"/>
      <c r="M314" s="487"/>
      <c r="N314" s="487"/>
      <c r="O314" s="487"/>
      <c r="P314" s="487"/>
      <c r="Q314" s="487"/>
      <c r="R314" s="487"/>
      <c r="S314" s="487"/>
      <c r="T314" s="487"/>
      <c r="U314" s="487"/>
      <c r="V314" s="487"/>
      <c r="W314" s="488">
        <v>41071</v>
      </c>
      <c r="X314" s="488"/>
      <c r="Y314" s="499" t="s">
        <v>232</v>
      </c>
      <c r="Z314" s="489" t="s">
        <v>1344</v>
      </c>
      <c r="AA314" s="954" t="s">
        <v>1345</v>
      </c>
      <c r="AB314" s="499"/>
      <c r="AC314" s="480"/>
      <c r="AD314" s="499" t="s">
        <v>93</v>
      </c>
      <c r="AE314" s="499" t="s">
        <v>1346</v>
      </c>
      <c r="AF314" s="484" t="s">
        <v>60</v>
      </c>
      <c r="AG314" s="491" t="e">
        <f ca="1">DATEDIF(#REF!,TODAY(),"y")</f>
        <v>#REF!</v>
      </c>
    </row>
    <row r="315" spans="1:33" s="330" customFormat="1">
      <c r="A315" s="25">
        <f>IF(C315=0,"",SUBTOTAL(3,C$5:C315))</f>
        <v>311</v>
      </c>
      <c r="B315" s="532">
        <v>24</v>
      </c>
      <c r="C315" s="66" t="s">
        <v>1347</v>
      </c>
      <c r="D315" s="25" t="str">
        <f>VLOOKUP(C315,Sheet4!$A$1:$B$300,2,0)</f>
        <v>5120283864</v>
      </c>
      <c r="E315" s="153" t="s">
        <v>1348</v>
      </c>
      <c r="F315" s="107">
        <v>44287</v>
      </c>
      <c r="G315" s="46"/>
      <c r="H315" s="56" t="s">
        <v>1349</v>
      </c>
      <c r="I315" s="56" t="str">
        <f t="shared" ca="1" si="4"/>
        <v xml:space="preserve">5 NĂM 4 THÁNG 18 NGÀY </v>
      </c>
      <c r="J315" s="523" t="s">
        <v>1350</v>
      </c>
      <c r="K315" s="80" t="str">
        <f>VLOOKUP(C315,Sheet5!$B$2:$G$253,6,0)</f>
        <v>051091011678</v>
      </c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75">
        <v>43640</v>
      </c>
      <c r="X315" s="75"/>
      <c r="Y315" s="46" t="s">
        <v>232</v>
      </c>
      <c r="Z315" s="108" t="s">
        <v>1351</v>
      </c>
      <c r="AA315" s="46" t="s">
        <v>1352</v>
      </c>
      <c r="AB315" s="46"/>
      <c r="AC315" s="66"/>
      <c r="AD315" s="46" t="s">
        <v>156</v>
      </c>
      <c r="AE315" s="46"/>
      <c r="AF315" s="56" t="s">
        <v>60</v>
      </c>
      <c r="AG315" s="36" t="e">
        <f ca="1">DATEDIF(#REF!,TODAY(),"y")</f>
        <v>#REF!</v>
      </c>
    </row>
    <row r="316" spans="1:33" s="330" customFormat="1">
      <c r="A316" s="25">
        <f>IF(C316=0,"",SUBTOTAL(3,C$5:C316))</f>
        <v>312</v>
      </c>
      <c r="B316" s="532">
        <v>25</v>
      </c>
      <c r="C316" s="66" t="s">
        <v>1504</v>
      </c>
      <c r="D316" s="25" t="str">
        <f>VLOOKUP(C316,Sheet4!$A$1:$B$300,2,0)</f>
        <v>7416120872</v>
      </c>
      <c r="E316" s="414" t="s">
        <v>1497</v>
      </c>
      <c r="F316" s="107">
        <v>44986</v>
      </c>
      <c r="G316" s="46"/>
      <c r="H316" s="56" t="s">
        <v>1498</v>
      </c>
      <c r="I316" s="56" t="str">
        <f t="shared" ca="1" si="4"/>
        <v xml:space="preserve">3 NĂM 5 THÁNG 18 NGÀY </v>
      </c>
      <c r="J316" s="74" t="s">
        <v>1514</v>
      </c>
      <c r="K316" s="80" t="str">
        <f>VLOOKUP(C316,Sheet5!$B$2:$G$253,6,0)</f>
        <v>068089003221</v>
      </c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75">
        <v>44418</v>
      </c>
      <c r="X316" s="75"/>
      <c r="Y316" s="46" t="s">
        <v>232</v>
      </c>
      <c r="Z316" s="108" t="s">
        <v>1515</v>
      </c>
      <c r="AA316" s="46" t="s">
        <v>1516</v>
      </c>
      <c r="AB316" s="46"/>
      <c r="AC316" s="66" t="s">
        <v>1517</v>
      </c>
      <c r="AD316" s="46" t="s">
        <v>156</v>
      </c>
      <c r="AE316" s="46"/>
      <c r="AF316" s="56" t="s">
        <v>60</v>
      </c>
      <c r="AG316" s="36" t="e">
        <f ca="1">DATEDIF(#REF!,TODAY(),"y")</f>
        <v>#REF!</v>
      </c>
    </row>
    <row r="317" spans="1:33" s="548" customFormat="1">
      <c r="A317" s="25">
        <f>IF(C317=0,"",SUBTOTAL(3,C$5:C317))</f>
        <v>313</v>
      </c>
      <c r="B317" s="532">
        <v>26</v>
      </c>
      <c r="C317" s="66" t="s">
        <v>1505</v>
      </c>
      <c r="D317" s="25" t="str">
        <f>VLOOKUP(C317,Sheet4!$A$1:$B$300,2,0)</f>
        <v>5621753982</v>
      </c>
      <c r="E317" s="435" t="s">
        <v>1501</v>
      </c>
      <c r="F317" s="419">
        <v>44986</v>
      </c>
      <c r="G317" s="46"/>
      <c r="H317" s="416" t="s">
        <v>1499</v>
      </c>
      <c r="I317" s="416" t="str">
        <f t="shared" ca="1" si="4"/>
        <v xml:space="preserve">3 NĂM 5 THÁNG 18 NGÀY </v>
      </c>
      <c r="J317" s="543" t="s">
        <v>1510</v>
      </c>
      <c r="K317" s="80" t="str">
        <f>VLOOKUP(C317,Sheet5!$B$2:$G$253,6,0)</f>
        <v>056092002798</v>
      </c>
      <c r="L317" s="544"/>
      <c r="M317" s="544"/>
      <c r="N317" s="544"/>
      <c r="O317" s="544"/>
      <c r="P317" s="544"/>
      <c r="Q317" s="544"/>
      <c r="R317" s="544"/>
      <c r="S317" s="544"/>
      <c r="T317" s="544"/>
      <c r="U317" s="544"/>
      <c r="V317" s="544"/>
      <c r="W317" s="545">
        <v>40446</v>
      </c>
      <c r="X317" s="545"/>
      <c r="Y317" s="46" t="s">
        <v>232</v>
      </c>
      <c r="Z317" s="546" t="s">
        <v>1511</v>
      </c>
      <c r="AA317" s="435" t="s">
        <v>1512</v>
      </c>
      <c r="AB317" s="435"/>
      <c r="AC317" s="547" t="s">
        <v>1513</v>
      </c>
      <c r="AD317" s="435" t="s">
        <v>156</v>
      </c>
      <c r="AE317" s="435"/>
      <c r="AF317" s="56" t="s">
        <v>60</v>
      </c>
      <c r="AG317" s="36" t="e">
        <f ca="1">DATEDIF(#REF!,TODAY(),"y")</f>
        <v>#REF!</v>
      </c>
    </row>
    <row r="318" spans="1:33" s="330" customFormat="1">
      <c r="A318" s="25">
        <f>IF(C318=0,"",SUBTOTAL(3,C$5:C318))</f>
        <v>314</v>
      </c>
      <c r="B318" s="532">
        <v>27</v>
      </c>
      <c r="C318" s="66" t="s">
        <v>1506</v>
      </c>
      <c r="D318" s="25" t="str">
        <f>VLOOKUP(C318,Sheet4!$A$1:$B$300,2,0)</f>
        <v>7721683417</v>
      </c>
      <c r="E318" s="414" t="s">
        <v>1502</v>
      </c>
      <c r="F318" s="107">
        <v>44986</v>
      </c>
      <c r="G318" s="46"/>
      <c r="H318" s="56" t="s">
        <v>1500</v>
      </c>
      <c r="I318" s="56" t="str">
        <f t="shared" ca="1" si="4"/>
        <v xml:space="preserve">3 NĂM 5 THÁNG 18 NGÀY </v>
      </c>
      <c r="J318" s="74" t="s">
        <v>1507</v>
      </c>
      <c r="K318" s="80" t="str">
        <f>VLOOKUP(C318,Sheet5!$B$2:$G$253,6,0)</f>
        <v>077095000480</v>
      </c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75">
        <v>44102</v>
      </c>
      <c r="X318" s="75"/>
      <c r="Y318" s="46" t="s">
        <v>232</v>
      </c>
      <c r="Z318" s="108" t="s">
        <v>1508</v>
      </c>
      <c r="AA318" s="46" t="s">
        <v>1509</v>
      </c>
      <c r="AB318" s="46"/>
      <c r="AC318" s="66"/>
      <c r="AD318" s="46" t="s">
        <v>156</v>
      </c>
      <c r="AE318" s="46"/>
      <c r="AF318" s="56" t="s">
        <v>60</v>
      </c>
      <c r="AG318" s="36" t="e">
        <f ca="1">DATEDIF(#REF!,TODAY(),"y")</f>
        <v>#REF!</v>
      </c>
    </row>
    <row r="319" spans="1:33" s="330" customFormat="1">
      <c r="A319" s="25">
        <f>IF(C319=0,"",SUBTOTAL(3,C$5:C319))</f>
        <v>315</v>
      </c>
      <c r="B319" s="532">
        <v>28</v>
      </c>
      <c r="C319" s="66" t="s">
        <v>2014</v>
      </c>
      <c r="D319" s="25" t="str">
        <f>VLOOKUP(C319,Sheet4!$A$1:$B$300,2,0)</f>
        <v>8310001983</v>
      </c>
      <c r="E319" s="414" t="s">
        <v>2011</v>
      </c>
      <c r="F319" s="107">
        <v>45242</v>
      </c>
      <c r="G319" s="46"/>
      <c r="H319" s="56" t="s">
        <v>2004</v>
      </c>
      <c r="I319" s="56" t="str">
        <f t="shared" ca="1" si="4"/>
        <v xml:space="preserve">2 NĂM 9 THÁNG 7 NGÀY </v>
      </c>
      <c r="J319" s="74"/>
      <c r="K319" s="80" t="s">
        <v>2019</v>
      </c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75">
        <v>44417</v>
      </c>
      <c r="X319" s="75"/>
      <c r="Y319" s="46" t="s">
        <v>232</v>
      </c>
      <c r="Z319" s="108"/>
      <c r="AA319" s="46"/>
      <c r="AB319" s="46"/>
      <c r="AC319" s="66"/>
      <c r="AD319" s="46" t="s">
        <v>156</v>
      </c>
      <c r="AE319" s="46"/>
      <c r="AF319" s="56" t="s">
        <v>60</v>
      </c>
      <c r="AG319" s="36" t="e">
        <f ca="1">DATEDIF(#REF!,TODAY(),"y")</f>
        <v>#REF!</v>
      </c>
    </row>
    <row r="320" spans="1:33" s="330" customFormat="1">
      <c r="A320" s="25">
        <f>IF(C320=0,"",SUBTOTAL(3,C$5:C320))</f>
        <v>316</v>
      </c>
      <c r="B320" s="532">
        <v>29</v>
      </c>
      <c r="C320" s="66" t="s">
        <v>2015</v>
      </c>
      <c r="D320" s="25" t="str">
        <f>VLOOKUP(C320,Sheet4!$A$1:$B$300,2,0)</f>
        <v>4820223800</v>
      </c>
      <c r="E320" s="414" t="s">
        <v>2012</v>
      </c>
      <c r="F320" s="107">
        <v>45242</v>
      </c>
      <c r="G320" s="46"/>
      <c r="H320" s="56" t="s">
        <v>2017</v>
      </c>
      <c r="I320" s="56" t="str">
        <f t="shared" ca="1" si="4"/>
        <v xml:space="preserve">2 NĂM 9 THÁNG 7 NGÀY </v>
      </c>
      <c r="J320" s="74"/>
      <c r="K320" s="80" t="s">
        <v>2020</v>
      </c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75">
        <v>44418</v>
      </c>
      <c r="X320" s="75"/>
      <c r="Y320" s="46" t="s">
        <v>232</v>
      </c>
      <c r="Z320" s="108"/>
      <c r="AA320" s="46"/>
      <c r="AB320" s="46"/>
      <c r="AC320" s="66"/>
      <c r="AD320" s="46" t="s">
        <v>156</v>
      </c>
      <c r="AE320" s="46"/>
      <c r="AF320" s="56" t="s">
        <v>60</v>
      </c>
      <c r="AG320" s="36" t="e">
        <f ca="1">DATEDIF(#REF!,TODAY(),"y")</f>
        <v>#REF!</v>
      </c>
    </row>
    <row r="321" spans="1:33" s="996" customFormat="1">
      <c r="A321" s="421">
        <f>IF(C321=0,"",SUBTOTAL(3,C$5:C321))</f>
        <v>317</v>
      </c>
      <c r="B321" s="648">
        <v>30</v>
      </c>
      <c r="C321" s="422" t="s">
        <v>2016</v>
      </c>
      <c r="D321" s="421" t="str">
        <f>VLOOKUP(C321,Sheet4!$A$1:$B$300,2,0)</f>
        <v>5220017567</v>
      </c>
      <c r="E321" s="995" t="s">
        <v>2013</v>
      </c>
      <c r="F321" s="441">
        <v>45242</v>
      </c>
      <c r="G321" s="443"/>
      <c r="H321" s="427" t="s">
        <v>2018</v>
      </c>
      <c r="I321" s="427" t="str">
        <f t="shared" ca="1" si="4"/>
        <v xml:space="preserve">2 NĂM 9 THÁNG 7 NGÀY </v>
      </c>
      <c r="J321" s="442"/>
      <c r="K321" s="428" t="s">
        <v>2021</v>
      </c>
      <c r="L321" s="428"/>
      <c r="M321" s="428"/>
      <c r="N321" s="428"/>
      <c r="O321" s="428"/>
      <c r="P321" s="428"/>
      <c r="Q321" s="428"/>
      <c r="R321" s="428"/>
      <c r="S321" s="428"/>
      <c r="T321" s="428"/>
      <c r="U321" s="428"/>
      <c r="V321" s="428"/>
      <c r="W321" s="425">
        <v>44663</v>
      </c>
      <c r="X321" s="425"/>
      <c r="Y321" s="443" t="s">
        <v>232</v>
      </c>
      <c r="Z321" s="429"/>
      <c r="AA321" s="443"/>
      <c r="AB321" s="443"/>
      <c r="AC321" s="422"/>
      <c r="AD321" s="443" t="s">
        <v>156</v>
      </c>
      <c r="AE321" s="443"/>
      <c r="AF321" s="427" t="s">
        <v>60</v>
      </c>
      <c r="AG321" s="430" t="e">
        <f ca="1">DATEDIF(#REF!,TODAY(),"y")</f>
        <v>#REF!</v>
      </c>
    </row>
    <row r="322" spans="1:33" s="330" customFormat="1">
      <c r="A322" s="25">
        <f>IF(C322=0,"",SUBTOTAL(3,C$5:C322))</f>
        <v>318</v>
      </c>
      <c r="B322" s="532">
        <v>31</v>
      </c>
      <c r="C322" s="369" t="s">
        <v>2567</v>
      </c>
      <c r="D322" s="25" t="str">
        <f>VLOOKUP(C322,Sheet4!$A$1:$B$302,2,0)</f>
        <v>7413243360</v>
      </c>
      <c r="E322" s="414" t="s">
        <v>2505</v>
      </c>
      <c r="F322" s="107">
        <v>45474</v>
      </c>
      <c r="G322" s="46"/>
      <c r="H322" s="56" t="s">
        <v>2506</v>
      </c>
      <c r="I322" s="56" t="str">
        <f t="shared" ca="1" si="4"/>
        <v xml:space="preserve">2 NĂM 1 THÁNG 18 NGÀY </v>
      </c>
      <c r="J322" s="523" t="s">
        <v>2507</v>
      </c>
      <c r="K322" s="80" t="s">
        <v>2507</v>
      </c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75">
        <v>44297</v>
      </c>
      <c r="X322" s="75"/>
      <c r="Y322" s="46" t="s">
        <v>232</v>
      </c>
      <c r="Z322" s="46"/>
      <c r="AA322" s="46" t="s">
        <v>2508</v>
      </c>
      <c r="AB322" s="46"/>
      <c r="AC322" s="66"/>
      <c r="AD322" s="46" t="s">
        <v>50</v>
      </c>
      <c r="AE322" s="46" t="s">
        <v>2509</v>
      </c>
      <c r="AF322" s="56" t="s">
        <v>60</v>
      </c>
      <c r="AG322" s="36" t="e">
        <f ca="1">DATEDIF(#REF!,TODAY(),"y")</f>
        <v>#REF!</v>
      </c>
    </row>
    <row r="323" spans="1:33" s="330" customFormat="1">
      <c r="A323" s="25">
        <f>IF(C323=0,"",SUBTOTAL(3,C$5:C323))</f>
        <v>319</v>
      </c>
      <c r="B323" s="532">
        <v>32</v>
      </c>
      <c r="C323" s="369" t="s">
        <v>2697</v>
      </c>
      <c r="D323" s="25" t="s">
        <v>2896</v>
      </c>
      <c r="E323" s="370" t="s">
        <v>2696</v>
      </c>
      <c r="F323" s="107">
        <v>45536</v>
      </c>
      <c r="G323" s="46"/>
      <c r="H323" s="56" t="s">
        <v>2695</v>
      </c>
      <c r="I323" s="56" t="str">
        <f t="shared" ca="1" si="4"/>
        <v xml:space="preserve">1 NĂM 11 THÁNG 18 NGÀY </v>
      </c>
      <c r="J323" s="523" t="s">
        <v>2715</v>
      </c>
      <c r="K323" s="80" t="s">
        <v>2715</v>
      </c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75">
        <v>44687</v>
      </c>
      <c r="X323" s="75"/>
      <c r="Y323" s="46" t="s">
        <v>232</v>
      </c>
      <c r="Z323" s="46" t="s">
        <v>2716</v>
      </c>
      <c r="AA323" s="46" t="s">
        <v>2717</v>
      </c>
      <c r="AB323" s="46"/>
      <c r="AC323" s="66"/>
      <c r="AD323" s="56" t="s">
        <v>156</v>
      </c>
      <c r="AE323" s="46"/>
      <c r="AF323" s="56" t="s">
        <v>60</v>
      </c>
      <c r="AG323" s="36" t="e">
        <f ca="1">DATEDIF(#REF!,TODAY(),"y")</f>
        <v>#REF!</v>
      </c>
    </row>
    <row r="324" spans="1:33" s="330" customFormat="1">
      <c r="A324" s="25">
        <f>IF(C324=0,"",SUBTOTAL(3,C$5:C324))</f>
        <v>320</v>
      </c>
      <c r="B324" s="532">
        <v>33</v>
      </c>
      <c r="C324" s="369" t="s">
        <v>2808</v>
      </c>
      <c r="D324" s="25" t="s">
        <v>2897</v>
      </c>
      <c r="E324" s="370" t="s">
        <v>2745</v>
      </c>
      <c r="F324" s="107">
        <v>45748</v>
      </c>
      <c r="G324" s="46"/>
      <c r="H324" s="56" t="s">
        <v>2804</v>
      </c>
      <c r="I324" s="56" t="str">
        <f t="shared" ca="1" si="4"/>
        <v xml:space="preserve">1 NĂM 4 THÁNG 18 NGÀY </v>
      </c>
      <c r="J324" s="523" t="s">
        <v>2805</v>
      </c>
      <c r="K324" s="80" t="s">
        <v>2805</v>
      </c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75">
        <v>44622</v>
      </c>
      <c r="X324" s="75"/>
      <c r="Y324" s="46" t="s">
        <v>232</v>
      </c>
      <c r="Z324" s="46" t="s">
        <v>2806</v>
      </c>
      <c r="AA324" s="46" t="s">
        <v>2807</v>
      </c>
      <c r="AB324" s="46"/>
      <c r="AC324" s="66"/>
      <c r="AD324" s="136" t="s">
        <v>1214</v>
      </c>
      <c r="AE324" s="46"/>
      <c r="AF324" s="56" t="s">
        <v>60</v>
      </c>
      <c r="AG324" s="36" t="e">
        <f ca="1">DATEDIF(#REF!,TODAY(),"y")</f>
        <v>#REF!</v>
      </c>
    </row>
    <row r="325" spans="1:33" s="330" customFormat="1">
      <c r="A325" s="25">
        <f>IF(C325=0,"",SUBTOTAL(3,C$5:C325))</f>
        <v>321</v>
      </c>
      <c r="B325" s="532">
        <v>34</v>
      </c>
      <c r="C325" s="369" t="s">
        <v>2842</v>
      </c>
      <c r="D325" s="25" t="s">
        <v>2898</v>
      </c>
      <c r="E325" s="370" t="s">
        <v>2837</v>
      </c>
      <c r="F325" s="107">
        <v>45789</v>
      </c>
      <c r="G325" s="46"/>
      <c r="H325" s="56" t="s">
        <v>2838</v>
      </c>
      <c r="I325" s="56" t="str">
        <f t="shared" ca="1" si="4"/>
        <v xml:space="preserve">1 NĂM 3 THÁNG 7 NGÀY </v>
      </c>
      <c r="J325" s="74" t="s">
        <v>2839</v>
      </c>
      <c r="K325" s="80" t="s">
        <v>2839</v>
      </c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75">
        <v>44921</v>
      </c>
      <c r="X325" s="75"/>
      <c r="Y325" s="46" t="s">
        <v>232</v>
      </c>
      <c r="Z325" s="46" t="s">
        <v>2840</v>
      </c>
      <c r="AA325" s="46" t="s">
        <v>2841</v>
      </c>
      <c r="AB325" s="46"/>
      <c r="AC325" s="66"/>
      <c r="AD325" s="136" t="s">
        <v>1214</v>
      </c>
      <c r="AE325" s="46"/>
      <c r="AF325" s="56" t="s">
        <v>60</v>
      </c>
      <c r="AG325" s="36" t="e">
        <f ca="1">DATEDIF(#REF!,TODAY(),"y")</f>
        <v>#REF!</v>
      </c>
    </row>
    <row r="326" spans="1:33" s="330" customFormat="1">
      <c r="A326" s="25">
        <f>IF(C326=0,"",SUBTOTAL(3,C$5:C326))</f>
        <v>322</v>
      </c>
      <c r="B326" s="532">
        <v>35</v>
      </c>
      <c r="C326" s="369" t="s">
        <v>3424</v>
      </c>
      <c r="D326" s="25"/>
      <c r="E326" s="154" t="s">
        <v>3419</v>
      </c>
      <c r="F326" s="107">
        <v>45658</v>
      </c>
      <c r="G326" s="46"/>
      <c r="H326" s="56" t="s">
        <v>3420</v>
      </c>
      <c r="I326" s="56" t="str">
        <f t="shared" ca="1" si="4"/>
        <v xml:space="preserve">1 NĂM 7 THÁNG 18 NGÀY </v>
      </c>
      <c r="J326" s="523"/>
      <c r="K326" s="80" t="s">
        <v>3421</v>
      </c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75">
        <v>44866</v>
      </c>
      <c r="X326" s="75"/>
      <c r="Y326" s="46" t="s">
        <v>232</v>
      </c>
      <c r="Z326" s="108" t="s">
        <v>3422</v>
      </c>
      <c r="AA326" s="46" t="s">
        <v>3423</v>
      </c>
      <c r="AB326" s="46"/>
      <c r="AC326" s="66"/>
      <c r="AD326" s="136" t="s">
        <v>1214</v>
      </c>
      <c r="AE326" s="46"/>
      <c r="AF326" s="56" t="s">
        <v>60</v>
      </c>
      <c r="AG326" s="36" t="e">
        <f ca="1">DATEDIF(#REF!,TODAY(),"y")</f>
        <v>#REF!</v>
      </c>
    </row>
    <row r="327" spans="1:33" s="330" customFormat="1">
      <c r="A327" s="25">
        <f>IF(C327=0,"",SUBTOTAL(3,C$5:C327))</f>
        <v>323</v>
      </c>
      <c r="B327" s="532">
        <v>36</v>
      </c>
      <c r="C327" s="369" t="s">
        <v>3438</v>
      </c>
      <c r="D327" s="25"/>
      <c r="E327" s="127" t="s">
        <v>3437</v>
      </c>
      <c r="F327" s="107">
        <v>45962</v>
      </c>
      <c r="G327" s="46"/>
      <c r="H327" s="56" t="s">
        <v>3477</v>
      </c>
      <c r="I327" s="56" t="str">
        <f t="shared" ca="1" si="4"/>
        <v xml:space="preserve">0 NĂM 9 THÁNG 18 NGÀY </v>
      </c>
      <c r="J327" s="74" t="s">
        <v>3471</v>
      </c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75">
        <v>45328</v>
      </c>
      <c r="X327" s="75"/>
      <c r="Y327" s="46" t="s">
        <v>232</v>
      </c>
      <c r="Z327" s="108" t="s">
        <v>3472</v>
      </c>
      <c r="AA327" s="46" t="s">
        <v>3473</v>
      </c>
      <c r="AB327" s="46" t="s">
        <v>3473</v>
      </c>
      <c r="AC327" s="66"/>
      <c r="AD327" s="136" t="s">
        <v>182</v>
      </c>
      <c r="AE327" s="46" t="s">
        <v>100</v>
      </c>
      <c r="AF327" s="56" t="s">
        <v>60</v>
      </c>
      <c r="AG327" s="36" t="e">
        <f ca="1">DATEDIF(#REF!,TODAY(),"y")</f>
        <v>#REF!</v>
      </c>
    </row>
    <row r="328" spans="1:33" s="330" customFormat="1">
      <c r="A328" s="25">
        <f>IF(C328=0,"",SUBTOTAL(3,C$5:C328))</f>
        <v>324</v>
      </c>
      <c r="B328" s="532">
        <v>37</v>
      </c>
      <c r="C328" s="369" t="s">
        <v>3440</v>
      </c>
      <c r="D328" s="25"/>
      <c r="E328" s="127" t="s">
        <v>3439</v>
      </c>
      <c r="F328" s="107">
        <v>45963</v>
      </c>
      <c r="G328" s="46"/>
      <c r="H328" s="56" t="s">
        <v>3478</v>
      </c>
      <c r="I328" s="56" t="str">
        <f t="shared" ca="1" si="4"/>
        <v xml:space="preserve">0 NĂM 9 THÁNG 17 NGÀY </v>
      </c>
      <c r="J328" s="74" t="s">
        <v>3474</v>
      </c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75">
        <v>44375</v>
      </c>
      <c r="X328" s="75"/>
      <c r="Y328" s="46" t="s">
        <v>232</v>
      </c>
      <c r="Z328" s="108" t="s">
        <v>3475</v>
      </c>
      <c r="AA328" s="46" t="s">
        <v>3476</v>
      </c>
      <c r="AB328" s="46" t="s">
        <v>3476</v>
      </c>
      <c r="AC328" s="66"/>
      <c r="AD328" s="136" t="s">
        <v>1214</v>
      </c>
      <c r="AE328" s="46"/>
      <c r="AF328" s="56" t="s">
        <v>60</v>
      </c>
      <c r="AG328" s="36" t="e">
        <f ca="1">DATEDIF(#REF!,TODAY(),"y")</f>
        <v>#REF!</v>
      </c>
    </row>
    <row r="329" spans="1:33" s="330" customFormat="1">
      <c r="A329" s="25">
        <f>IF(C329=0,"",SUBTOTAL(3,C$5:C329))</f>
        <v>325</v>
      </c>
      <c r="B329" s="532">
        <v>38</v>
      </c>
      <c r="C329" s="369" t="s">
        <v>3441</v>
      </c>
      <c r="D329" s="25"/>
      <c r="E329" s="127" t="s">
        <v>3442</v>
      </c>
      <c r="F329" s="107">
        <v>45964</v>
      </c>
      <c r="G329" s="46"/>
      <c r="H329" s="56" t="s">
        <v>3479</v>
      </c>
      <c r="I329" s="56" t="str">
        <f t="shared" ca="1" si="4"/>
        <v xml:space="preserve">0 NĂM 9 THÁNG 16 NGÀY </v>
      </c>
      <c r="J329" s="74" t="s">
        <v>3481</v>
      </c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75">
        <v>44375</v>
      </c>
      <c r="X329" s="75"/>
      <c r="Y329" s="46" t="s">
        <v>232</v>
      </c>
      <c r="Z329" s="108" t="s">
        <v>3482</v>
      </c>
      <c r="AA329" s="108" t="s">
        <v>3483</v>
      </c>
      <c r="AB329" s="108" t="s">
        <v>3483</v>
      </c>
      <c r="AC329" s="66"/>
      <c r="AD329" s="136" t="s">
        <v>1214</v>
      </c>
      <c r="AE329" s="46"/>
      <c r="AF329" s="56" t="s">
        <v>60</v>
      </c>
      <c r="AG329" s="36" t="e">
        <f ca="1">DATEDIF(#REF!,TODAY(),"y")</f>
        <v>#REF!</v>
      </c>
    </row>
    <row r="330" spans="1:33" s="330" customFormat="1">
      <c r="A330" s="25">
        <f>IF(C330=0,"",SUBTOTAL(3,C$5:C330))</f>
        <v>326</v>
      </c>
      <c r="B330" s="532">
        <v>39</v>
      </c>
      <c r="C330" s="369" t="s">
        <v>3444</v>
      </c>
      <c r="D330" s="25"/>
      <c r="E330" s="505" t="s">
        <v>3443</v>
      </c>
      <c r="F330" s="107">
        <v>45965</v>
      </c>
      <c r="G330" s="46"/>
      <c r="H330" s="56" t="s">
        <v>3480</v>
      </c>
      <c r="I330" s="56" t="str">
        <f t="shared" ca="1" si="4"/>
        <v xml:space="preserve">0 NĂM 9 THÁNG 15 NGÀY </v>
      </c>
      <c r="J330" s="523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75"/>
      <c r="X330" s="75"/>
      <c r="Y330" s="46" t="s">
        <v>232</v>
      </c>
      <c r="Z330" s="108"/>
      <c r="AA330" s="46"/>
      <c r="AB330" s="46"/>
      <c r="AC330" s="66"/>
      <c r="AD330" s="136" t="s">
        <v>1214</v>
      </c>
      <c r="AE330" s="46"/>
      <c r="AF330" s="56" t="s">
        <v>60</v>
      </c>
      <c r="AG330" s="36"/>
    </row>
    <row r="331" spans="1:33" s="330" customFormat="1">
      <c r="A331" s="25">
        <f>IF(C331=0,"",SUBTOTAL(3,C$5:C331))</f>
        <v>327</v>
      </c>
      <c r="B331" s="157">
        <v>1</v>
      </c>
      <c r="C331" s="66" t="s">
        <v>1353</v>
      </c>
      <c r="D331" s="25" t="str">
        <f>VLOOKUP(C331,Sheet4!$A$1:$B$300,2,0)</f>
        <v>7415149939</v>
      </c>
      <c r="E331" s="154" t="s">
        <v>1354</v>
      </c>
      <c r="F331" s="107">
        <v>44287</v>
      </c>
      <c r="G331" s="56"/>
      <c r="H331" s="56" t="s">
        <v>1356</v>
      </c>
      <c r="I331" s="56" t="str">
        <f t="shared" ca="1" si="4"/>
        <v xml:space="preserve">5 NĂM 4 THÁNG 18 NGÀY </v>
      </c>
      <c r="J331" s="523" t="s">
        <v>1357</v>
      </c>
      <c r="K331" s="80" t="str">
        <f>VLOOKUP(C331,Sheet5!$B$2:$G$253,6,0)</f>
        <v>060092011362</v>
      </c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75">
        <v>42061</v>
      </c>
      <c r="X331" s="75"/>
      <c r="Y331" s="46" t="s">
        <v>232</v>
      </c>
      <c r="Z331" s="108" t="s">
        <v>1358</v>
      </c>
      <c r="AA331" s="46" t="s">
        <v>1359</v>
      </c>
      <c r="AB331" s="46"/>
      <c r="AC331" s="66"/>
      <c r="AD331" s="46" t="s">
        <v>50</v>
      </c>
      <c r="AE331" s="46" t="s">
        <v>434</v>
      </c>
      <c r="AF331" s="56" t="s">
        <v>349</v>
      </c>
      <c r="AG331" s="36" t="e">
        <f ca="1">DATEDIF(#REF!,TODAY(),"y")</f>
        <v>#REF!</v>
      </c>
    </row>
    <row r="332" spans="1:33" s="957" customFormat="1">
      <c r="A332" s="944">
        <f>IF(C332=0,"",SUBTOTAL(3,C$5:C332))</f>
        <v>328</v>
      </c>
      <c r="B332" s="945">
        <v>2</v>
      </c>
      <c r="C332" s="944" t="s">
        <v>157</v>
      </c>
      <c r="D332" s="944" t="str">
        <f>VLOOKUP(C332,Sheet4!$A$1:$B$300,2,0)</f>
        <v>9214000893</v>
      </c>
      <c r="E332" s="946" t="s">
        <v>158</v>
      </c>
      <c r="F332" s="950">
        <v>41624</v>
      </c>
      <c r="G332" s="951"/>
      <c r="H332" s="951" t="s">
        <v>159</v>
      </c>
      <c r="I332" s="951" t="str">
        <f t="shared" ca="1" si="4"/>
        <v xml:space="preserve">12 NĂM 8 THÁNG 3 NGÀY </v>
      </c>
      <c r="J332" s="952" t="s">
        <v>160</v>
      </c>
      <c r="K332" s="952" t="str">
        <f>VLOOKUP(C332,Sheet5!$B$2:$G$253,6,0)</f>
        <v>092087006701</v>
      </c>
      <c r="L332" s="952"/>
      <c r="M332" s="952"/>
      <c r="N332" s="952"/>
      <c r="O332" s="952"/>
      <c r="P332" s="952"/>
      <c r="Q332" s="952"/>
      <c r="R332" s="952"/>
      <c r="S332" s="952"/>
      <c r="T332" s="952"/>
      <c r="U332" s="952"/>
      <c r="V332" s="952"/>
      <c r="W332" s="953"/>
      <c r="X332" s="953"/>
      <c r="Y332" s="954" t="s">
        <v>232</v>
      </c>
      <c r="Z332" s="955" t="s">
        <v>161</v>
      </c>
      <c r="AA332" s="954" t="s">
        <v>162</v>
      </c>
      <c r="AB332" s="954" t="s">
        <v>162</v>
      </c>
      <c r="AC332" s="956" t="s">
        <v>163</v>
      </c>
      <c r="AD332" s="951" t="s">
        <v>156</v>
      </c>
      <c r="AE332" s="951"/>
      <c r="AF332" s="951" t="s">
        <v>60</v>
      </c>
      <c r="AG332" s="957" t="e">
        <f ca="1">DATEDIF(#REF!,TODAY(),"y")</f>
        <v>#REF!</v>
      </c>
    </row>
    <row r="333" spans="1:33" s="330" customFormat="1">
      <c r="A333" s="25">
        <f>IF(C333=0,"",SUBTOTAL(3,C$5:C333))</f>
        <v>329</v>
      </c>
      <c r="B333" s="157">
        <v>3</v>
      </c>
      <c r="C333" s="66" t="s">
        <v>1364</v>
      </c>
      <c r="D333" s="25" t="str">
        <f>VLOOKUP(C333,Sheet4!$A$1:$B$300,2,0)</f>
        <v>9214001306</v>
      </c>
      <c r="E333" s="154" t="s">
        <v>1365</v>
      </c>
      <c r="F333" s="107">
        <v>44290</v>
      </c>
      <c r="G333" s="1000">
        <f>SUM(G5:G291)</f>
        <v>4120000</v>
      </c>
      <c r="H333" s="56" t="s">
        <v>1366</v>
      </c>
      <c r="I333" s="56" t="str">
        <f t="shared" ca="1" si="4"/>
        <v xml:space="preserve">5 NĂM 4 THÁNG 15 NGÀY </v>
      </c>
      <c r="J333" s="523" t="s">
        <v>1367</v>
      </c>
      <c r="K333" s="80" t="str">
        <f>VLOOKUP(C333,Sheet5!$B$2:$G$253,6,0)</f>
        <v>087092005534</v>
      </c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75">
        <v>42217</v>
      </c>
      <c r="X333" s="75"/>
      <c r="Y333" s="46" t="s">
        <v>232</v>
      </c>
      <c r="Z333" s="108" t="s">
        <v>1368</v>
      </c>
      <c r="AA333" s="46" t="s">
        <v>1369</v>
      </c>
      <c r="AB333" s="46" t="s">
        <v>1369</v>
      </c>
      <c r="AC333" s="66"/>
      <c r="AD333" s="46" t="s">
        <v>50</v>
      </c>
      <c r="AE333" s="46" t="s">
        <v>1370</v>
      </c>
      <c r="AF333" s="56" t="s">
        <v>349</v>
      </c>
      <c r="AG333" s="36" t="e">
        <f ca="1">DATEDIF(#REF!,TODAY(),"y")</f>
        <v>#REF!</v>
      </c>
    </row>
    <row r="334" spans="1:33">
      <c r="A334" s="994"/>
      <c r="B334" s="994"/>
      <c r="C334" s="994"/>
      <c r="D334" s="994"/>
      <c r="E334" s="791"/>
      <c r="G334" s="506">
        <v>30590</v>
      </c>
      <c r="H334" s="5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Y334" s="6"/>
      <c r="AA334" s="172"/>
      <c r="AB334" s="172"/>
      <c r="AC334" s="162"/>
      <c r="AD334" s="172"/>
      <c r="AE334" s="172"/>
      <c r="AF334" s="165"/>
    </row>
    <row r="335" spans="1:33" ht="17.25">
      <c r="A335" s="1439" t="s">
        <v>1374</v>
      </c>
      <c r="B335" s="1439"/>
      <c r="C335" s="173" t="e">
        <f>+A333-C336</f>
        <v>#REF!</v>
      </c>
      <c r="D335" s="173"/>
      <c r="E335" s="792" t="s">
        <v>1950</v>
      </c>
      <c r="F335" s="175"/>
      <c r="G335" s="506">
        <v>30926</v>
      </c>
      <c r="H335" s="5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Y335" s="6"/>
      <c r="AA335" s="172"/>
      <c r="AB335" s="172"/>
      <c r="AC335" s="162"/>
      <c r="AD335" s="172"/>
      <c r="AE335" s="172"/>
      <c r="AF335" s="165"/>
    </row>
    <row r="336" spans="1:33" ht="17.25">
      <c r="A336" s="1393" t="s">
        <v>1375</v>
      </c>
      <c r="B336" s="1393"/>
      <c r="C336" s="173" t="e">
        <f>COUNTIF(#REF!,"Nữ")</f>
        <v>#REF!</v>
      </c>
      <c r="D336" s="173"/>
      <c r="F336" s="175"/>
      <c r="G336" s="506">
        <v>31291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Y336" s="6"/>
      <c r="AA336" s="172"/>
      <c r="AB336" s="172"/>
      <c r="AC336" s="162"/>
      <c r="AD336" s="172"/>
      <c r="AE336" s="172"/>
      <c r="AF336" s="165"/>
    </row>
    <row r="337" spans="3:32">
      <c r="G337" s="507">
        <v>31291</v>
      </c>
      <c r="H337" s="176">
        <v>1</v>
      </c>
      <c r="I337" s="8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Y337" s="6"/>
      <c r="AF337" s="6"/>
    </row>
    <row r="338" spans="3:32">
      <c r="E338" s="793" t="s">
        <v>1951</v>
      </c>
      <c r="G338" s="507">
        <v>32021</v>
      </c>
      <c r="H338" s="176">
        <v>2</v>
      </c>
      <c r="I338" s="8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Y338" s="6"/>
      <c r="AF338" s="6"/>
    </row>
    <row r="339" spans="3:32">
      <c r="G339" s="507">
        <v>32387</v>
      </c>
      <c r="H339" s="176">
        <v>3</v>
      </c>
      <c r="I339" s="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Y339" s="6"/>
      <c r="AF339" s="6"/>
    </row>
    <row r="340" spans="3:32">
      <c r="C340" s="162" t="e">
        <f>+A333+#REF!+#REF!+#REF!+#REF!+#REF!+#REF!+#REF!+#REF!+#REF!</f>
        <v>#REF!</v>
      </c>
      <c r="G340" s="507">
        <v>32752</v>
      </c>
      <c r="H340" s="176">
        <v>4</v>
      </c>
      <c r="I340" s="8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Y340" s="6"/>
      <c r="AF340" s="6"/>
    </row>
    <row r="341" spans="3:32">
      <c r="C341" s="162" t="e">
        <f>+C340/10</f>
        <v>#REF!</v>
      </c>
      <c r="G341" s="507">
        <v>33117</v>
      </c>
      <c r="H341" s="176">
        <v>5</v>
      </c>
      <c r="I341" s="8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Y341" s="6"/>
      <c r="AF341" s="6"/>
    </row>
    <row r="342" spans="3:32">
      <c r="G342" s="507">
        <v>33482</v>
      </c>
      <c r="H342" s="176">
        <v>6</v>
      </c>
      <c r="I342" s="8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Y342" s="6"/>
      <c r="AF342" s="6"/>
    </row>
    <row r="343" spans="3:32">
      <c r="G343" s="507">
        <v>33848</v>
      </c>
      <c r="H343" s="176">
        <v>7</v>
      </c>
      <c r="I343" s="8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Y343" s="6"/>
      <c r="AF343" s="6"/>
    </row>
    <row r="344" spans="3:32">
      <c r="G344" s="507">
        <v>34213</v>
      </c>
      <c r="H344" s="176">
        <v>8</v>
      </c>
      <c r="I344" s="8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Y344" s="6"/>
      <c r="AF344" s="6"/>
    </row>
    <row r="345" spans="3:32">
      <c r="G345" s="507">
        <v>34578</v>
      </c>
      <c r="H345" s="176">
        <v>9</v>
      </c>
      <c r="I345" s="8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Y345" s="6"/>
      <c r="AF345" s="6"/>
    </row>
    <row r="346" spans="3:32">
      <c r="G346" s="507">
        <v>34943</v>
      </c>
      <c r="H346" s="176">
        <v>10</v>
      </c>
      <c r="I346" s="8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Y346" s="6"/>
      <c r="AF346" s="6"/>
    </row>
    <row r="347" spans="3:32">
      <c r="G347" s="507">
        <v>35125</v>
      </c>
      <c r="H347" s="176">
        <v>11</v>
      </c>
      <c r="I347" s="8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Y347" s="6"/>
      <c r="AF347" s="6"/>
    </row>
    <row r="348" spans="3:32">
      <c r="G348" s="507">
        <v>35490</v>
      </c>
      <c r="H348" s="176">
        <v>12</v>
      </c>
      <c r="I348" s="8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Y348" s="6"/>
      <c r="AF348" s="6"/>
    </row>
    <row r="349" spans="3:32">
      <c r="G349" s="507">
        <v>35855</v>
      </c>
      <c r="H349" s="176"/>
      <c r="I349" s="8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Y349" s="6"/>
      <c r="AF349" s="6"/>
    </row>
    <row r="350" spans="3:32">
      <c r="G350" s="507">
        <v>36220</v>
      </c>
      <c r="H350" s="176">
        <v>1</v>
      </c>
      <c r="I350" s="8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Y350" s="6"/>
      <c r="AF350" s="6"/>
    </row>
    <row r="351" spans="3:32">
      <c r="G351" s="507">
        <v>43891</v>
      </c>
      <c r="H351" s="176">
        <v>2</v>
      </c>
      <c r="I351" s="8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Y351" s="6"/>
      <c r="AF351" s="6"/>
    </row>
    <row r="352" spans="3:32">
      <c r="G352" s="507">
        <v>44256</v>
      </c>
      <c r="H352" s="176">
        <v>3</v>
      </c>
      <c r="I352" s="8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Y352" s="6"/>
      <c r="AF352" s="6"/>
    </row>
    <row r="353" spans="7:32">
      <c r="G353" s="507">
        <v>44621</v>
      </c>
      <c r="H353" s="176">
        <v>4</v>
      </c>
      <c r="I353" s="8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Y353" s="6"/>
      <c r="AF353" s="6"/>
    </row>
    <row r="354" spans="7:32">
      <c r="G354" s="507">
        <v>44986</v>
      </c>
      <c r="H354" s="176">
        <v>5</v>
      </c>
      <c r="I354" s="8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Y354" s="6"/>
      <c r="AF354" s="6"/>
    </row>
    <row r="355" spans="7:32">
      <c r="G355" s="507">
        <v>45352</v>
      </c>
      <c r="H355" s="176">
        <v>6</v>
      </c>
      <c r="I355" s="8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Y355" s="6"/>
      <c r="AF355" s="6"/>
    </row>
    <row r="356" spans="7:32">
      <c r="G356" s="507">
        <v>45717</v>
      </c>
      <c r="H356" s="176">
        <v>7</v>
      </c>
      <c r="I356" s="8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Y356" s="6"/>
      <c r="AF356" s="6"/>
    </row>
    <row r="357" spans="7:32">
      <c r="G357" s="507">
        <v>46082</v>
      </c>
      <c r="H357" s="176">
        <v>8</v>
      </c>
      <c r="I357" s="8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Y357" s="6"/>
      <c r="AF357" s="6"/>
    </row>
    <row r="358" spans="7:32">
      <c r="G358" s="507">
        <v>46447</v>
      </c>
      <c r="H358" s="176">
        <v>9</v>
      </c>
      <c r="I358" s="8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Y358" s="6"/>
      <c r="AF358" s="6"/>
    </row>
    <row r="359" spans="7:32">
      <c r="G359" s="507">
        <v>39508</v>
      </c>
      <c r="H359" s="176">
        <v>10</v>
      </c>
      <c r="I359" s="8"/>
      <c r="J359" s="519">
        <f>+I359/4</f>
        <v>0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Y359" s="6"/>
      <c r="AF359" s="6"/>
    </row>
    <row r="360" spans="7:32">
      <c r="G360" s="8"/>
      <c r="H360" s="176">
        <v>11</v>
      </c>
      <c r="I360" s="508">
        <v>6495000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Y360" s="6"/>
      <c r="AF360" s="6"/>
    </row>
    <row r="361" spans="7:32">
      <c r="G361" s="8"/>
      <c r="H361" s="176">
        <v>12</v>
      </c>
      <c r="I361" s="8">
        <f>+I360*H362</f>
        <v>84435000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Y361" s="6"/>
      <c r="AF361" s="6"/>
    </row>
    <row r="362" spans="7:32">
      <c r="G362" s="8"/>
      <c r="H362" s="13">
        <v>13</v>
      </c>
      <c r="I362" s="508">
        <f>+I361/2</f>
        <v>42217500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Y362" s="6"/>
      <c r="AF362" s="6"/>
    </row>
    <row r="363" spans="7:32">
      <c r="G363" s="8"/>
      <c r="H363" s="13"/>
      <c r="I363" s="8">
        <f>+I360*H362/2</f>
        <v>42217500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Y363" s="6"/>
      <c r="AF363" s="6"/>
    </row>
    <row r="364" spans="7:32">
      <c r="G364" s="8"/>
      <c r="H364" s="13"/>
      <c r="I364" s="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Y364" s="6"/>
      <c r="AF364" s="6"/>
    </row>
    <row r="365" spans="7:32">
      <c r="G365" s="8"/>
      <c r="H365" s="13"/>
      <c r="I365" s="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Y365" s="6"/>
      <c r="AF365" s="6"/>
    </row>
    <row r="366" spans="7:32">
      <c r="G366" s="8"/>
      <c r="H366" s="13"/>
      <c r="I366" s="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Y366" s="6"/>
      <c r="AF366" s="6"/>
    </row>
    <row r="367" spans="7:32">
      <c r="G367" s="8"/>
      <c r="H367" s="13"/>
      <c r="I367" s="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Y367" s="6"/>
      <c r="AF367" s="6"/>
    </row>
    <row r="368" spans="7:32">
      <c r="G368" s="8"/>
      <c r="H368" s="13"/>
      <c r="I368" s="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Y368" s="6"/>
      <c r="AF368" s="6"/>
    </row>
    <row r="369" spans="7:32">
      <c r="G369" s="8"/>
      <c r="H369" s="13"/>
      <c r="I369" s="8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Y369" s="6"/>
      <c r="AF369" s="6"/>
    </row>
    <row r="370" spans="7:32">
      <c r="G370" s="8"/>
      <c r="H370" s="13"/>
      <c r="I370" s="8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Y370" s="6"/>
      <c r="AF370" s="6"/>
    </row>
    <row r="371" spans="7:32">
      <c r="G371" s="8"/>
      <c r="H371" s="13"/>
      <c r="I371" s="8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Y371" s="6"/>
      <c r="AF371" s="6"/>
    </row>
    <row r="372" spans="7:32">
      <c r="G372" s="8"/>
      <c r="H372" s="13"/>
      <c r="I372" s="8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Y372" s="6"/>
      <c r="AF372" s="6"/>
    </row>
    <row r="373" spans="7:32">
      <c r="G373" s="8"/>
      <c r="H373" s="13"/>
      <c r="I373" s="8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Y373" s="6"/>
      <c r="AF373" s="6"/>
    </row>
    <row r="374" spans="7:32">
      <c r="G374" s="8"/>
      <c r="H374" s="13"/>
      <c r="I374" s="8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Y374" s="6"/>
      <c r="AF374" s="6"/>
    </row>
    <row r="375" spans="7:32">
      <c r="G375" s="8"/>
      <c r="H375" s="13"/>
      <c r="I375" s="8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Y375" s="6"/>
      <c r="AF375" s="6"/>
    </row>
    <row r="376" spans="7:32">
      <c r="G376" s="8"/>
      <c r="H376" s="13"/>
      <c r="I376" s="8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Y376" s="6"/>
      <c r="AF376" s="6"/>
    </row>
    <row r="377" spans="7:32">
      <c r="G377" s="8"/>
      <c r="H377" s="13"/>
      <c r="I377" s="8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Y377" s="6"/>
      <c r="AF377" s="6"/>
    </row>
    <row r="378" spans="7:32">
      <c r="G378" s="8"/>
      <c r="H378" s="13"/>
      <c r="I378" s="8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Y378" s="6"/>
      <c r="AF378" s="6"/>
    </row>
    <row r="379" spans="7:32">
      <c r="G379" s="8"/>
      <c r="H379" s="13"/>
      <c r="I379" s="8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Y379" s="6"/>
      <c r="AF379" s="6"/>
    </row>
    <row r="380" spans="7:32">
      <c r="G380" s="8"/>
      <c r="H380" s="13"/>
      <c r="I380" s="8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Y380" s="6"/>
      <c r="AF380" s="6"/>
    </row>
    <row r="381" spans="7:32">
      <c r="G381" s="8"/>
      <c r="H381" s="13"/>
      <c r="I381" s="8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Y381" s="6"/>
      <c r="AF381" s="6"/>
    </row>
    <row r="382" spans="7:32">
      <c r="G382" s="8"/>
      <c r="H382" s="13"/>
      <c r="I382" s="8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Y382" s="6"/>
      <c r="AF382" s="6"/>
    </row>
    <row r="383" spans="7:32">
      <c r="G383" s="8"/>
      <c r="H383" s="13"/>
      <c r="I383" s="8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Y383" s="6"/>
      <c r="AF383" s="6"/>
    </row>
    <row r="384" spans="7:32">
      <c r="G384" s="8"/>
      <c r="H384" s="13"/>
      <c r="I384" s="8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Y384" s="6"/>
      <c r="AF384" s="6"/>
    </row>
    <row r="385" spans="7:32">
      <c r="G385" s="8"/>
      <c r="H385" s="13"/>
      <c r="I385" s="8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Y385" s="6"/>
      <c r="AF385" s="6"/>
    </row>
    <row r="386" spans="7:32">
      <c r="G386" s="8"/>
      <c r="H386" s="13"/>
      <c r="I386" s="8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Y386" s="6"/>
      <c r="AF386" s="6"/>
    </row>
    <row r="387" spans="7:32">
      <c r="G387" s="8"/>
      <c r="H387" s="13"/>
      <c r="I387" s="8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Y387" s="6"/>
      <c r="AF387" s="6"/>
    </row>
    <row r="388" spans="7:32">
      <c r="G388" s="8"/>
      <c r="H388" s="13"/>
      <c r="I388" s="8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Y388" s="6"/>
      <c r="AF388" s="6"/>
    </row>
    <row r="389" spans="7:32">
      <c r="G389" s="8"/>
      <c r="H389" s="13"/>
      <c r="I389" s="8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Y389" s="6"/>
      <c r="AF389" s="6"/>
    </row>
    <row r="390" spans="7:32">
      <c r="G390" s="8"/>
      <c r="H390" s="13"/>
      <c r="I390" s="8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Y390" s="6"/>
      <c r="AF390" s="6"/>
    </row>
    <row r="391" spans="7:32">
      <c r="G391" s="8"/>
      <c r="H391" s="13"/>
      <c r="I391" s="8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Y391" s="6"/>
      <c r="AF391" s="6"/>
    </row>
    <row r="392" spans="7:32">
      <c r="G392" s="8"/>
      <c r="H392" s="13"/>
      <c r="I392" s="8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Y392" s="6"/>
      <c r="AF392" s="6"/>
    </row>
    <row r="393" spans="7:32">
      <c r="G393" s="8"/>
      <c r="H393" s="13"/>
      <c r="I393" s="8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Y393" s="6"/>
      <c r="AF393" s="6"/>
    </row>
    <row r="394" spans="7:32">
      <c r="G394" s="8"/>
      <c r="H394" s="13"/>
      <c r="I394" s="8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Y394" s="6"/>
      <c r="AF394" s="6"/>
    </row>
    <row r="395" spans="7:32">
      <c r="G395" s="8"/>
      <c r="H395" s="13"/>
      <c r="I395" s="8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Y395" s="6"/>
      <c r="AF395" s="6"/>
    </row>
    <row r="396" spans="7:32">
      <c r="G396" s="8"/>
      <c r="H396" s="13"/>
      <c r="I396" s="8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Y396" s="6"/>
      <c r="AF396" s="6"/>
    </row>
    <row r="397" spans="7:32">
      <c r="G397" s="8"/>
      <c r="H397" s="13"/>
      <c r="I397" s="8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Y397" s="6"/>
      <c r="AF397" s="6"/>
    </row>
    <row r="398" spans="7:32">
      <c r="G398" s="8"/>
      <c r="H398" s="13"/>
      <c r="I398" s="8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Y398" s="6"/>
      <c r="AF398" s="6"/>
    </row>
    <row r="399" spans="7:32">
      <c r="G399" s="8"/>
      <c r="H399" s="13"/>
      <c r="I399" s="8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Y399" s="6"/>
      <c r="AF399" s="6"/>
    </row>
    <row r="400" spans="7:32">
      <c r="G400" s="8"/>
      <c r="H400" s="13"/>
      <c r="I400" s="8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Y400" s="6"/>
      <c r="AF400" s="6"/>
    </row>
    <row r="401" spans="7:32">
      <c r="G401" s="8"/>
      <c r="H401" s="13"/>
      <c r="I401" s="8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Y401" s="6"/>
      <c r="AF401" s="6"/>
    </row>
    <row r="402" spans="7:32">
      <c r="G402" s="8"/>
      <c r="H402" s="13"/>
      <c r="I402" s="8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Y402" s="6"/>
      <c r="AF402" s="6"/>
    </row>
    <row r="403" spans="7:32">
      <c r="G403" s="8"/>
      <c r="H403" s="13"/>
      <c r="I403" s="8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Y403" s="6"/>
      <c r="AF403" s="6"/>
    </row>
    <row r="404" spans="7:32">
      <c r="G404" s="8"/>
      <c r="H404" s="13"/>
      <c r="I404" s="8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Y404" s="6"/>
      <c r="AF404" s="6"/>
    </row>
    <row r="405" spans="7:32">
      <c r="G405" s="8"/>
      <c r="H405" s="13"/>
      <c r="I405" s="8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Y405" s="6"/>
      <c r="AF405" s="6"/>
    </row>
    <row r="406" spans="7:32">
      <c r="G406" s="8"/>
      <c r="H406" s="13"/>
      <c r="I406" s="8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Y406" s="6"/>
      <c r="AF406" s="6"/>
    </row>
    <row r="407" spans="7:32">
      <c r="G407" s="8"/>
      <c r="H407" s="13"/>
      <c r="I407" s="8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Y407" s="6"/>
      <c r="AF407" s="6"/>
    </row>
    <row r="408" spans="7:32">
      <c r="G408" s="8"/>
      <c r="H408" s="13"/>
      <c r="I408" s="8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Y408" s="6"/>
      <c r="AF408" s="6"/>
    </row>
    <row r="409" spans="7:32">
      <c r="G409" s="8"/>
      <c r="H409" s="13"/>
      <c r="I409" s="8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Y409" s="6"/>
      <c r="AF409" s="6"/>
    </row>
    <row r="410" spans="7:32">
      <c r="G410" s="8"/>
      <c r="H410" s="13"/>
      <c r="I410" s="8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Y410" s="6"/>
      <c r="AF410" s="6"/>
    </row>
    <row r="411" spans="7:32">
      <c r="G411" s="8"/>
      <c r="H411" s="13"/>
      <c r="I411" s="8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Y411" s="6"/>
      <c r="AF411" s="6"/>
    </row>
    <row r="412" spans="7:32">
      <c r="G412" s="8"/>
      <c r="H412" s="13"/>
      <c r="I412" s="8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Y412" s="6"/>
      <c r="AF412" s="6"/>
    </row>
    <row r="413" spans="7:32">
      <c r="G413" s="8"/>
      <c r="H413" s="13"/>
      <c r="I413" s="8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Y413" s="6"/>
      <c r="AF413" s="6"/>
    </row>
    <row r="414" spans="7:32">
      <c r="G414" s="8"/>
      <c r="H414" s="13"/>
      <c r="I414" s="8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Y414" s="6"/>
      <c r="AF414" s="6"/>
    </row>
    <row r="415" spans="7:32">
      <c r="G415" s="8"/>
      <c r="H415" s="13"/>
      <c r="I415" s="8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Y415" s="6"/>
      <c r="AF415" s="6"/>
    </row>
    <row r="416" spans="7:32">
      <c r="G416" s="8"/>
      <c r="H416" s="13"/>
      <c r="I416" s="8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Y416" s="6"/>
      <c r="AF416" s="6"/>
    </row>
    <row r="417" spans="7:32">
      <c r="G417" s="8"/>
      <c r="H417" s="13"/>
      <c r="I417" s="8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Y417" s="6"/>
      <c r="AF417" s="6"/>
    </row>
    <row r="418" spans="7:32">
      <c r="G418" s="8"/>
      <c r="H418" s="13"/>
      <c r="I418" s="8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Y418" s="6"/>
      <c r="AF418" s="6"/>
    </row>
    <row r="419" spans="7:32">
      <c r="G419" s="8"/>
      <c r="H419" s="13"/>
      <c r="I419" s="8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Y419" s="6"/>
      <c r="AF419" s="6"/>
    </row>
    <row r="420" spans="7:32">
      <c r="G420" s="8"/>
      <c r="H420" s="13"/>
      <c r="I420" s="8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Y420" s="6"/>
      <c r="AF420" s="6"/>
    </row>
    <row r="421" spans="7:32">
      <c r="G421" s="8"/>
      <c r="H421" s="13"/>
      <c r="I421" s="8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Y421" s="6"/>
      <c r="AF421" s="6"/>
    </row>
    <row r="422" spans="7:32">
      <c r="G422" s="8"/>
      <c r="H422" s="13"/>
      <c r="I422" s="8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Y422" s="6"/>
      <c r="AF422" s="6"/>
    </row>
    <row r="423" spans="7:32">
      <c r="G423" s="8"/>
      <c r="H423" s="13"/>
      <c r="I423" s="8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Y423" s="6"/>
      <c r="AF423" s="6"/>
    </row>
    <row r="424" spans="7:32">
      <c r="G424" s="8"/>
      <c r="H424" s="13"/>
      <c r="I424" s="8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Y424" s="6"/>
      <c r="AF424" s="6"/>
    </row>
    <row r="425" spans="7:32">
      <c r="G425" s="8"/>
      <c r="H425" s="13"/>
      <c r="I425" s="8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Y425" s="6"/>
      <c r="AF425" s="6"/>
    </row>
    <row r="426" spans="7:32">
      <c r="G426" s="8"/>
      <c r="H426" s="13"/>
      <c r="I426" s="8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Y426" s="6"/>
      <c r="AF426" s="6"/>
    </row>
    <row r="427" spans="7:32">
      <c r="G427" s="8"/>
      <c r="H427" s="13"/>
      <c r="I427" s="8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Y427" s="6"/>
      <c r="AF427" s="6"/>
    </row>
    <row r="428" spans="7:32">
      <c r="G428" s="8"/>
      <c r="H428" s="13"/>
      <c r="I428" s="8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Y428" s="6"/>
      <c r="AF428" s="6"/>
    </row>
    <row r="429" spans="7:32">
      <c r="G429" s="8"/>
      <c r="H429" s="13"/>
      <c r="I429" s="8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Y429" s="6"/>
      <c r="AF429" s="6"/>
    </row>
    <row r="430" spans="7:32">
      <c r="G430" s="8"/>
      <c r="H430" s="13"/>
      <c r="I430" s="8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Y430" s="6"/>
      <c r="AF430" s="6"/>
    </row>
    <row r="431" spans="7:32">
      <c r="G431" s="8"/>
      <c r="H431" s="13"/>
      <c r="I431" s="8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Y431" s="6"/>
      <c r="AF431" s="6"/>
    </row>
    <row r="432" spans="7:32">
      <c r="G432" s="8"/>
      <c r="H432" s="13"/>
      <c r="I432" s="8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Y432" s="6"/>
      <c r="AF432" s="6"/>
    </row>
    <row r="433" spans="7:32">
      <c r="G433" s="8"/>
      <c r="H433" s="13"/>
      <c r="I433" s="8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Y433" s="6"/>
      <c r="AF433" s="6"/>
    </row>
    <row r="434" spans="7:32">
      <c r="G434" s="8"/>
      <c r="H434" s="13"/>
      <c r="I434" s="8"/>
      <c r="AF434" s="6"/>
    </row>
    <row r="435" spans="7:32">
      <c r="G435" s="8"/>
      <c r="H435" s="13"/>
      <c r="I435" s="8"/>
      <c r="AF435" s="6"/>
    </row>
    <row r="436" spans="7:32">
      <c r="G436" s="8"/>
      <c r="H436" s="13"/>
      <c r="I436" s="8"/>
      <c r="AF436" s="6"/>
    </row>
    <row r="437" spans="7:32">
      <c r="G437" s="8"/>
      <c r="H437" s="13"/>
      <c r="I437" s="8"/>
      <c r="AF437" s="6"/>
    </row>
    <row r="438" spans="7:32">
      <c r="G438" s="8"/>
      <c r="H438" s="13"/>
      <c r="I438" s="8"/>
      <c r="AF438" s="6"/>
    </row>
    <row r="439" spans="7:32">
      <c r="G439" s="8"/>
      <c r="H439" s="13"/>
      <c r="I439" s="8"/>
      <c r="AF439" s="6"/>
    </row>
    <row r="440" spans="7:32">
      <c r="G440" s="8"/>
      <c r="H440" s="13"/>
      <c r="I440" s="8"/>
      <c r="AF440" s="6"/>
    </row>
    <row r="441" spans="7:32">
      <c r="G441" s="8"/>
      <c r="H441" s="13"/>
      <c r="I441" s="8"/>
      <c r="AF441" s="6"/>
    </row>
    <row r="442" spans="7:32">
      <c r="G442" s="8"/>
      <c r="H442" s="13"/>
      <c r="I442" s="8"/>
      <c r="AF442" s="6"/>
    </row>
    <row r="443" spans="7:32">
      <c r="G443" s="8"/>
      <c r="H443" s="13"/>
      <c r="I443" s="8"/>
      <c r="AF443" s="6"/>
    </row>
    <row r="444" spans="7:32">
      <c r="G444" s="8"/>
      <c r="H444" s="13"/>
      <c r="I444" s="8"/>
      <c r="AF444" s="6"/>
    </row>
    <row r="445" spans="7:32">
      <c r="G445" s="8"/>
      <c r="H445" s="13"/>
      <c r="I445" s="8"/>
      <c r="AF445" s="6"/>
    </row>
    <row r="446" spans="7:32">
      <c r="G446" s="8"/>
      <c r="H446" s="13"/>
      <c r="I446" s="8"/>
      <c r="AF446" s="6"/>
    </row>
    <row r="447" spans="7:32">
      <c r="G447" s="8"/>
      <c r="H447" s="13"/>
      <c r="I447" s="8"/>
      <c r="AF447" s="6"/>
    </row>
    <row r="448" spans="7:32">
      <c r="G448" s="8"/>
      <c r="H448" s="13"/>
      <c r="I448" s="8"/>
      <c r="AF448" s="6"/>
    </row>
    <row r="449" spans="7:32">
      <c r="G449" s="8"/>
      <c r="H449" s="13"/>
      <c r="I449" s="8"/>
      <c r="AF449" s="6"/>
    </row>
    <row r="450" spans="7:32">
      <c r="G450" s="8"/>
      <c r="H450" s="13"/>
      <c r="I450" s="8"/>
      <c r="AF450" s="6"/>
    </row>
    <row r="451" spans="7:32">
      <c r="G451" s="8"/>
      <c r="H451" s="13"/>
      <c r="I451" s="8"/>
      <c r="AF451" s="6"/>
    </row>
    <row r="452" spans="7:32">
      <c r="G452" s="8"/>
      <c r="H452" s="13"/>
      <c r="I452" s="8"/>
      <c r="AF452" s="6"/>
    </row>
    <row r="453" spans="7:32">
      <c r="G453" s="8"/>
      <c r="H453" s="13"/>
      <c r="I453" s="8"/>
      <c r="AF453" s="6"/>
    </row>
    <row r="454" spans="7:32">
      <c r="G454" s="8"/>
      <c r="H454" s="13"/>
      <c r="I454" s="8"/>
      <c r="AF454" s="6"/>
    </row>
    <row r="455" spans="7:32">
      <c r="G455" s="8"/>
      <c r="H455" s="13"/>
      <c r="I455" s="8"/>
      <c r="AF455" s="6"/>
    </row>
    <row r="456" spans="7:32">
      <c r="G456" s="8"/>
      <c r="H456" s="13"/>
      <c r="I456" s="8"/>
      <c r="AF456" s="6"/>
    </row>
    <row r="457" spans="7:32">
      <c r="G457" s="8"/>
      <c r="H457" s="13"/>
      <c r="I457" s="8"/>
      <c r="AF457" s="6"/>
    </row>
    <row r="458" spans="7:32">
      <c r="G458" s="8"/>
      <c r="H458" s="13"/>
      <c r="I458" s="8"/>
      <c r="AF458" s="6"/>
    </row>
    <row r="459" spans="7:32">
      <c r="G459" s="8"/>
      <c r="H459" s="13"/>
      <c r="I459" s="8"/>
      <c r="AF459" s="6"/>
    </row>
    <row r="460" spans="7:32">
      <c r="G460" s="8"/>
      <c r="H460" s="13"/>
      <c r="I460" s="8"/>
      <c r="AF460" s="6"/>
    </row>
    <row r="461" spans="7:32">
      <c r="G461" s="8"/>
      <c r="H461" s="13"/>
      <c r="I461" s="8"/>
      <c r="AF461" s="6"/>
    </row>
    <row r="462" spans="7:32">
      <c r="G462" s="8"/>
      <c r="H462" s="13"/>
      <c r="I462" s="8"/>
      <c r="AF462" s="6"/>
    </row>
    <row r="463" spans="7:32">
      <c r="G463" s="8"/>
      <c r="H463" s="13"/>
      <c r="I463" s="8"/>
      <c r="AF463" s="6"/>
    </row>
    <row r="464" spans="7:32">
      <c r="G464" s="8"/>
      <c r="H464" s="13"/>
      <c r="I464" s="8"/>
      <c r="AF464" s="6"/>
    </row>
    <row r="465" spans="7:32">
      <c r="G465" s="8"/>
      <c r="H465" s="13"/>
      <c r="I465" s="8"/>
      <c r="AF465" s="6"/>
    </row>
    <row r="466" spans="7:32">
      <c r="G466" s="8"/>
      <c r="H466" s="13"/>
      <c r="I466" s="8"/>
      <c r="AF466" s="6"/>
    </row>
    <row r="467" spans="7:32">
      <c r="G467" s="8"/>
      <c r="H467" s="13"/>
      <c r="I467" s="8"/>
      <c r="AF467" s="6"/>
    </row>
    <row r="468" spans="7:32">
      <c r="G468" s="8"/>
      <c r="H468" s="13"/>
      <c r="I468" s="8"/>
      <c r="AF468" s="6"/>
    </row>
    <row r="469" spans="7:32">
      <c r="G469" s="8"/>
      <c r="H469" s="13"/>
      <c r="I469" s="8"/>
      <c r="AF469" s="6"/>
    </row>
    <row r="470" spans="7:32">
      <c r="G470" s="8"/>
      <c r="H470" s="13"/>
      <c r="I470" s="8"/>
      <c r="AF470" s="6"/>
    </row>
    <row r="471" spans="7:32">
      <c r="G471" s="8"/>
      <c r="H471" s="13"/>
      <c r="I471" s="8"/>
      <c r="AF471" s="6"/>
    </row>
    <row r="472" spans="7:32">
      <c r="G472" s="8"/>
      <c r="H472" s="13"/>
      <c r="I472" s="8"/>
      <c r="AF472" s="6"/>
    </row>
    <row r="473" spans="7:32">
      <c r="G473" s="8"/>
      <c r="H473" s="13"/>
      <c r="I473" s="8"/>
      <c r="AF473" s="6"/>
    </row>
    <row r="474" spans="7:32">
      <c r="G474" s="8"/>
      <c r="H474" s="13"/>
      <c r="I474" s="8"/>
      <c r="AF474" s="6"/>
    </row>
    <row r="475" spans="7:32">
      <c r="G475" s="8"/>
      <c r="H475" s="13"/>
      <c r="I475" s="8"/>
      <c r="AF475" s="6"/>
    </row>
    <row r="476" spans="7:32">
      <c r="G476" s="8"/>
      <c r="H476" s="13"/>
      <c r="I476" s="8"/>
      <c r="AF476" s="6"/>
    </row>
    <row r="477" spans="7:32">
      <c r="G477" s="8"/>
      <c r="H477" s="13"/>
      <c r="I477" s="8"/>
      <c r="AF477" s="6"/>
    </row>
    <row r="478" spans="7:32">
      <c r="G478" s="8"/>
      <c r="H478" s="13"/>
      <c r="I478" s="8"/>
      <c r="AF478" s="6"/>
    </row>
    <row r="479" spans="7:32">
      <c r="G479" s="8"/>
      <c r="H479" s="13"/>
      <c r="I479" s="8"/>
      <c r="AF479" s="6"/>
    </row>
    <row r="480" spans="7:32">
      <c r="G480" s="8"/>
      <c r="H480" s="13"/>
      <c r="I480" s="8"/>
      <c r="AF480" s="6"/>
    </row>
    <row r="481" spans="7:32">
      <c r="G481" s="8"/>
      <c r="H481" s="13"/>
      <c r="I481" s="8"/>
      <c r="AF481" s="6"/>
    </row>
    <row r="482" spans="7:32">
      <c r="G482" s="8"/>
      <c r="H482" s="13"/>
      <c r="I482" s="8"/>
      <c r="AF482" s="6"/>
    </row>
    <row r="483" spans="7:32">
      <c r="G483" s="8"/>
      <c r="H483" s="13"/>
      <c r="I483" s="8"/>
      <c r="AF483" s="6"/>
    </row>
    <row r="484" spans="7:32">
      <c r="G484" s="8"/>
      <c r="H484" s="13"/>
      <c r="I484" s="8"/>
      <c r="AF484" s="6"/>
    </row>
    <row r="485" spans="7:32">
      <c r="G485" s="8"/>
      <c r="H485" s="13"/>
      <c r="I485" s="8"/>
      <c r="AF485" s="6"/>
    </row>
    <row r="486" spans="7:32">
      <c r="G486" s="8"/>
      <c r="H486" s="13"/>
      <c r="I486" s="8"/>
      <c r="AF486" s="6"/>
    </row>
    <row r="487" spans="7:32">
      <c r="G487" s="8"/>
      <c r="H487" s="13"/>
      <c r="I487" s="8"/>
      <c r="AF487" s="6"/>
    </row>
    <row r="488" spans="7:32">
      <c r="G488" s="8"/>
      <c r="H488" s="13"/>
      <c r="I488" s="8"/>
      <c r="AF488" s="6"/>
    </row>
    <row r="489" spans="7:32">
      <c r="G489" s="8"/>
      <c r="H489" s="13"/>
      <c r="I489" s="8"/>
      <c r="AF489" s="6"/>
    </row>
    <row r="490" spans="7:32">
      <c r="G490" s="8"/>
      <c r="H490" s="13"/>
      <c r="I490" s="8"/>
      <c r="AF490" s="6"/>
    </row>
    <row r="491" spans="7:32">
      <c r="G491" s="8"/>
      <c r="H491" s="13"/>
      <c r="I491" s="8"/>
      <c r="AF491" s="6"/>
    </row>
    <row r="492" spans="7:32">
      <c r="G492" s="8"/>
      <c r="H492" s="13"/>
      <c r="I492" s="8"/>
      <c r="AF492" s="6"/>
    </row>
    <row r="493" spans="7:32">
      <c r="G493" s="8"/>
      <c r="H493" s="13"/>
      <c r="I493" s="8"/>
      <c r="AF493" s="6"/>
    </row>
    <row r="494" spans="7:32">
      <c r="G494" s="8"/>
      <c r="H494" s="13"/>
      <c r="I494" s="8"/>
      <c r="AF494" s="6"/>
    </row>
    <row r="495" spans="7:32">
      <c r="G495" s="8"/>
      <c r="H495" s="13"/>
      <c r="I495" s="8"/>
      <c r="AF495" s="6"/>
    </row>
    <row r="496" spans="7:32">
      <c r="G496" s="8"/>
      <c r="H496" s="13"/>
      <c r="I496" s="8"/>
      <c r="AF496" s="6"/>
    </row>
    <row r="497" spans="7:32">
      <c r="G497" s="8"/>
      <c r="H497" s="13"/>
      <c r="I497" s="8"/>
      <c r="AF497" s="6"/>
    </row>
    <row r="498" spans="7:32">
      <c r="G498" s="8"/>
      <c r="H498" s="13"/>
      <c r="I498" s="8"/>
      <c r="AF498" s="6"/>
    </row>
    <row r="499" spans="7:32">
      <c r="G499" s="8"/>
      <c r="H499" s="13"/>
      <c r="I499" s="8"/>
      <c r="AF499" s="6"/>
    </row>
    <row r="500" spans="7:32">
      <c r="G500" s="8"/>
      <c r="H500" s="13"/>
      <c r="I500" s="8"/>
      <c r="AF500" s="6"/>
    </row>
    <row r="501" spans="7:32">
      <c r="G501" s="8"/>
      <c r="H501" s="13"/>
      <c r="I501" s="8"/>
      <c r="AF501" s="6"/>
    </row>
    <row r="502" spans="7:32">
      <c r="G502" s="8"/>
      <c r="H502" s="13"/>
      <c r="I502" s="8"/>
      <c r="AF502" s="6"/>
    </row>
    <row r="503" spans="7:32">
      <c r="G503" s="8"/>
      <c r="H503" s="13"/>
      <c r="I503" s="8"/>
      <c r="AF503" s="6"/>
    </row>
    <row r="504" spans="7:32">
      <c r="G504" s="8"/>
      <c r="H504" s="13"/>
      <c r="I504" s="8"/>
      <c r="AF504" s="6"/>
    </row>
    <row r="505" spans="7:32">
      <c r="G505" s="8"/>
      <c r="H505" s="13"/>
      <c r="I505" s="8"/>
      <c r="AF505" s="6"/>
    </row>
    <row r="506" spans="7:32">
      <c r="G506" s="8"/>
      <c r="H506" s="13"/>
      <c r="I506" s="8"/>
      <c r="AF506" s="6"/>
    </row>
    <row r="507" spans="7:32">
      <c r="G507" s="8"/>
      <c r="H507" s="13"/>
      <c r="I507" s="8"/>
      <c r="AF507" s="6"/>
    </row>
    <row r="508" spans="7:32">
      <c r="G508" s="8"/>
      <c r="H508" s="13"/>
      <c r="I508" s="8"/>
      <c r="AF508" s="6"/>
    </row>
    <row r="509" spans="7:32">
      <c r="G509" s="8"/>
      <c r="H509" s="13"/>
      <c r="I509" s="8"/>
      <c r="AF509" s="6"/>
    </row>
    <row r="510" spans="7:32">
      <c r="G510" s="8"/>
      <c r="H510" s="13"/>
      <c r="I510" s="8"/>
      <c r="AF510" s="6"/>
    </row>
    <row r="511" spans="7:32">
      <c r="G511" s="8"/>
      <c r="H511" s="13"/>
      <c r="I511" s="8"/>
      <c r="AF511" s="6"/>
    </row>
    <row r="512" spans="7:32">
      <c r="G512" s="8"/>
      <c r="H512" s="13"/>
      <c r="I512" s="8"/>
      <c r="AF512" s="6"/>
    </row>
    <row r="513" spans="7:32">
      <c r="G513" s="8"/>
      <c r="H513" s="13"/>
      <c r="I513" s="8"/>
      <c r="AF513" s="6"/>
    </row>
    <row r="514" spans="7:32">
      <c r="G514" s="8"/>
      <c r="H514" s="13"/>
      <c r="I514" s="8"/>
      <c r="AF514" s="6"/>
    </row>
    <row r="515" spans="7:32">
      <c r="G515" s="8"/>
      <c r="H515" s="13"/>
      <c r="I515" s="8"/>
      <c r="AF515" s="6"/>
    </row>
    <row r="516" spans="7:32">
      <c r="G516" s="8"/>
      <c r="H516" s="13"/>
      <c r="I516" s="8"/>
      <c r="AF516" s="6"/>
    </row>
    <row r="517" spans="7:32">
      <c r="G517" s="8"/>
      <c r="H517" s="13"/>
      <c r="I517" s="8"/>
      <c r="AF517" s="6"/>
    </row>
    <row r="518" spans="7:32">
      <c r="G518" s="8"/>
      <c r="H518" s="13"/>
      <c r="I518" s="8"/>
      <c r="AF518" s="6"/>
    </row>
    <row r="519" spans="7:32">
      <c r="G519" s="8"/>
      <c r="H519" s="13"/>
      <c r="I519" s="8"/>
      <c r="AF519" s="6"/>
    </row>
    <row r="520" spans="7:32">
      <c r="G520" s="8"/>
      <c r="H520" s="13"/>
      <c r="I520" s="8"/>
      <c r="AF520" s="6"/>
    </row>
    <row r="521" spans="7:32">
      <c r="G521" s="8"/>
      <c r="H521" s="13"/>
      <c r="I521" s="8"/>
      <c r="AF521" s="6"/>
    </row>
    <row r="522" spans="7:32">
      <c r="G522" s="8"/>
      <c r="H522" s="13"/>
      <c r="I522" s="8"/>
      <c r="AF522" s="6"/>
    </row>
    <row r="523" spans="7:32">
      <c r="G523" s="8"/>
      <c r="H523" s="13"/>
      <c r="I523" s="8"/>
      <c r="AF523" s="6"/>
    </row>
    <row r="524" spans="7:32">
      <c r="G524" s="8"/>
      <c r="H524" s="13"/>
      <c r="I524" s="8"/>
      <c r="AF524" s="6"/>
    </row>
    <row r="525" spans="7:32">
      <c r="G525" s="8"/>
      <c r="H525" s="13"/>
      <c r="I525" s="8"/>
      <c r="AF525" s="6"/>
    </row>
    <row r="526" spans="7:32">
      <c r="G526" s="8"/>
      <c r="H526" s="13"/>
      <c r="I526" s="8"/>
      <c r="AF526" s="6"/>
    </row>
    <row r="527" spans="7:32">
      <c r="G527" s="8"/>
      <c r="H527" s="13"/>
      <c r="I527" s="8"/>
      <c r="AF527" s="6"/>
    </row>
    <row r="528" spans="7:32">
      <c r="G528" s="8"/>
      <c r="H528" s="13"/>
      <c r="I528" s="8"/>
      <c r="AF528" s="6"/>
    </row>
    <row r="529" spans="5:32">
      <c r="G529" s="8"/>
      <c r="H529" s="13"/>
      <c r="I529" s="8"/>
      <c r="AF529" s="6"/>
    </row>
    <row r="530" spans="5:32">
      <c r="G530" s="8"/>
      <c r="H530" s="13"/>
      <c r="I530" s="8"/>
      <c r="AF530" s="6"/>
    </row>
    <row r="531" spans="5:32">
      <c r="G531" s="8"/>
      <c r="H531" s="13"/>
      <c r="I531" s="8"/>
      <c r="AF531" s="6"/>
    </row>
    <row r="532" spans="5:32">
      <c r="G532" s="8"/>
      <c r="H532" s="13"/>
      <c r="I532" s="8"/>
      <c r="AF532" s="6"/>
    </row>
    <row r="533" spans="5:32">
      <c r="G533" s="8"/>
      <c r="H533" s="13"/>
      <c r="I533" s="8"/>
      <c r="AF533" s="6"/>
    </row>
    <row r="534" spans="5:32">
      <c r="G534" s="8"/>
      <c r="H534" s="13"/>
      <c r="I534" s="8"/>
      <c r="AF534" s="6"/>
    </row>
    <row r="535" spans="5:32">
      <c r="G535" s="8"/>
      <c r="H535" s="13"/>
      <c r="I535" s="8"/>
      <c r="AF535" s="6"/>
    </row>
    <row r="536" spans="5:32">
      <c r="G536" s="8"/>
      <c r="H536" s="13"/>
      <c r="I536" s="8"/>
      <c r="AF536" s="6"/>
    </row>
    <row r="537" spans="5:32">
      <c r="G537" s="8"/>
      <c r="H537" s="13"/>
      <c r="I537" s="8"/>
      <c r="AF537" s="6"/>
    </row>
    <row r="538" spans="5:32">
      <c r="G538" s="8"/>
      <c r="H538" s="13"/>
      <c r="I538" s="8"/>
      <c r="AF538" s="6"/>
    </row>
    <row r="539" spans="5:32">
      <c r="G539" s="8"/>
      <c r="H539" s="13"/>
      <c r="I539" s="8"/>
      <c r="AF539" s="6"/>
    </row>
    <row r="540" spans="5:32">
      <c r="G540" s="8"/>
      <c r="H540" s="13"/>
      <c r="I540" s="8"/>
      <c r="AF540" s="6"/>
    </row>
    <row r="541" spans="5:32">
      <c r="G541" s="8"/>
      <c r="H541" s="13"/>
      <c r="I541" s="8"/>
      <c r="AF541" s="6"/>
    </row>
    <row r="542" spans="5:32">
      <c r="E542" s="331" t="s">
        <v>1376</v>
      </c>
      <c r="G542" s="8"/>
      <c r="H542" s="13"/>
      <c r="I542" s="8"/>
      <c r="AF542" s="6"/>
    </row>
    <row r="543" spans="5:32">
      <c r="G543" s="8"/>
      <c r="H543" s="13"/>
      <c r="I543" s="8"/>
      <c r="AF543" s="6"/>
    </row>
    <row r="544" spans="5:32">
      <c r="G544" s="8"/>
      <c r="H544" s="13"/>
      <c r="I544" s="8"/>
      <c r="AF544" s="6"/>
    </row>
    <row r="545" spans="7:32">
      <c r="G545" s="8"/>
      <c r="H545" s="13"/>
      <c r="I545" s="8"/>
      <c r="AF545" s="6"/>
    </row>
    <row r="546" spans="7:32">
      <c r="G546" s="8"/>
      <c r="H546" s="13"/>
      <c r="I546" s="8"/>
      <c r="AF546" s="6"/>
    </row>
    <row r="547" spans="7:32">
      <c r="G547" s="8"/>
      <c r="H547" s="13"/>
      <c r="I547" s="8"/>
      <c r="AF547" s="6"/>
    </row>
    <row r="548" spans="7:32">
      <c r="G548" s="8"/>
      <c r="H548" s="13"/>
      <c r="I548" s="8"/>
      <c r="AF548" s="6"/>
    </row>
    <row r="549" spans="7:32">
      <c r="G549" s="8"/>
      <c r="H549" s="13"/>
      <c r="I549" s="8"/>
      <c r="AF549" s="6"/>
    </row>
    <row r="550" spans="7:32">
      <c r="G550" s="8"/>
      <c r="H550" s="13"/>
      <c r="I550" s="8"/>
      <c r="AF550" s="6"/>
    </row>
    <row r="551" spans="7:32">
      <c r="G551" s="8"/>
      <c r="H551" s="13"/>
      <c r="I551" s="8"/>
      <c r="AF551" s="6"/>
    </row>
    <row r="552" spans="7:32">
      <c r="G552" s="8"/>
      <c r="H552" s="13"/>
      <c r="I552" s="8"/>
      <c r="AF552" s="6"/>
    </row>
    <row r="553" spans="7:32">
      <c r="G553" s="8"/>
      <c r="H553" s="13"/>
      <c r="I553" s="8"/>
      <c r="AF553" s="6"/>
    </row>
    <row r="554" spans="7:32">
      <c r="G554" s="8"/>
      <c r="H554" s="13"/>
      <c r="I554" s="8"/>
      <c r="AF554" s="6"/>
    </row>
    <row r="555" spans="7:32">
      <c r="G555" s="8"/>
      <c r="H555" s="13"/>
      <c r="I555" s="8"/>
      <c r="AF555" s="6"/>
    </row>
    <row r="556" spans="7:32">
      <c r="G556" s="8"/>
      <c r="H556" s="13"/>
      <c r="I556" s="8"/>
      <c r="AF556" s="6"/>
    </row>
    <row r="557" spans="7:32">
      <c r="G557" s="8"/>
      <c r="H557" s="13"/>
      <c r="I557" s="8"/>
      <c r="AF557" s="6"/>
    </row>
    <row r="558" spans="7:32">
      <c r="G558" s="8"/>
      <c r="H558" s="13"/>
      <c r="I558" s="8"/>
      <c r="AF558" s="6"/>
    </row>
    <row r="559" spans="7:32">
      <c r="G559" s="8"/>
      <c r="H559" s="13"/>
      <c r="I559" s="8"/>
      <c r="AF559" s="6"/>
    </row>
    <row r="560" spans="7:32">
      <c r="G560" s="8"/>
      <c r="H560" s="13"/>
      <c r="I560" s="8"/>
      <c r="AF560" s="6"/>
    </row>
    <row r="561" spans="7:32">
      <c r="G561" s="8"/>
      <c r="H561" s="13"/>
      <c r="I561" s="8"/>
      <c r="AF561" s="6"/>
    </row>
    <row r="562" spans="7:32">
      <c r="G562" s="8"/>
      <c r="H562" s="13"/>
      <c r="I562" s="8"/>
      <c r="AF562" s="6"/>
    </row>
    <row r="563" spans="7:32">
      <c r="G563" s="8"/>
      <c r="H563" s="13"/>
      <c r="I563" s="8"/>
      <c r="AF563" s="6"/>
    </row>
    <row r="564" spans="7:32">
      <c r="G564" s="8"/>
      <c r="H564" s="13"/>
      <c r="I564" s="8"/>
      <c r="AF564" s="6"/>
    </row>
    <row r="565" spans="7:32">
      <c r="G565" s="8"/>
      <c r="H565" s="13"/>
      <c r="I565" s="8"/>
      <c r="AF565" s="6"/>
    </row>
    <row r="566" spans="7:32">
      <c r="G566" s="8"/>
      <c r="H566" s="13"/>
      <c r="I566" s="8"/>
      <c r="AF566" s="6"/>
    </row>
    <row r="567" spans="7:32">
      <c r="G567" s="8"/>
      <c r="H567" s="13"/>
      <c r="I567" s="8"/>
      <c r="AF567" s="6"/>
    </row>
    <row r="568" spans="7:32">
      <c r="G568" s="8"/>
      <c r="H568" s="13"/>
      <c r="I568" s="8"/>
      <c r="AF568" s="6"/>
    </row>
    <row r="569" spans="7:32">
      <c r="G569" s="8"/>
      <c r="H569" s="13"/>
      <c r="I569" s="8"/>
      <c r="AF569" s="6"/>
    </row>
    <row r="570" spans="7:32">
      <c r="G570" s="8"/>
      <c r="H570" s="13"/>
      <c r="I570" s="8"/>
      <c r="AF570" s="6"/>
    </row>
    <row r="571" spans="7:32">
      <c r="G571" s="8"/>
      <c r="H571" s="13"/>
      <c r="I571" s="8"/>
      <c r="AF571" s="6"/>
    </row>
    <row r="572" spans="7:32">
      <c r="G572" s="8"/>
      <c r="H572" s="13"/>
      <c r="I572" s="8"/>
      <c r="AF572" s="6"/>
    </row>
    <row r="573" spans="7:32">
      <c r="G573" s="8"/>
      <c r="H573" s="13"/>
      <c r="I573" s="8"/>
      <c r="AF573" s="6"/>
    </row>
    <row r="574" spans="7:32">
      <c r="G574" s="8"/>
      <c r="H574" s="13"/>
      <c r="I574" s="8"/>
      <c r="AF574" s="6"/>
    </row>
    <row r="575" spans="7:32">
      <c r="G575" s="8"/>
      <c r="H575" s="13"/>
      <c r="I575" s="8"/>
      <c r="AF575" s="6"/>
    </row>
    <row r="576" spans="7:32">
      <c r="G576" s="8"/>
      <c r="H576" s="13"/>
      <c r="I576" s="8"/>
      <c r="AF576" s="6"/>
    </row>
    <row r="577" spans="7:32">
      <c r="G577" s="8"/>
      <c r="H577" s="13"/>
      <c r="I577" s="8"/>
      <c r="AF577" s="6"/>
    </row>
    <row r="578" spans="7:32">
      <c r="G578" s="8"/>
      <c r="H578" s="13"/>
      <c r="I578" s="8"/>
      <c r="AF578" s="6"/>
    </row>
    <row r="579" spans="7:32">
      <c r="G579" s="8"/>
      <c r="H579" s="13"/>
      <c r="I579" s="8"/>
      <c r="AF579" s="6"/>
    </row>
    <row r="580" spans="7:32">
      <c r="G580" s="8"/>
      <c r="H580" s="13"/>
      <c r="I580" s="8"/>
      <c r="AF580" s="6"/>
    </row>
    <row r="581" spans="7:32">
      <c r="G581" s="8"/>
      <c r="H581" s="13"/>
      <c r="I581" s="8"/>
      <c r="AF581" s="6"/>
    </row>
    <row r="582" spans="7:32">
      <c r="G582" s="8"/>
      <c r="H582" s="13"/>
      <c r="I582" s="8"/>
      <c r="AF582" s="6"/>
    </row>
    <row r="583" spans="7:32">
      <c r="G583" s="8"/>
      <c r="H583" s="13"/>
      <c r="I583" s="8"/>
      <c r="AF583" s="6"/>
    </row>
    <row r="584" spans="7:32">
      <c r="G584" s="8"/>
      <c r="H584" s="13"/>
      <c r="I584" s="8"/>
      <c r="AF584" s="6"/>
    </row>
    <row r="585" spans="7:32">
      <c r="G585" s="8"/>
      <c r="H585" s="13"/>
      <c r="I585" s="8"/>
      <c r="AF585" s="6"/>
    </row>
    <row r="586" spans="7:32">
      <c r="G586" s="8"/>
      <c r="H586" s="13"/>
      <c r="I586" s="8"/>
      <c r="AF586" s="6"/>
    </row>
    <row r="587" spans="7:32">
      <c r="G587" s="8"/>
      <c r="H587" s="13"/>
      <c r="I587" s="8"/>
      <c r="AF587" s="6"/>
    </row>
    <row r="588" spans="7:32">
      <c r="G588" s="8"/>
      <c r="H588" s="13"/>
      <c r="I588" s="8"/>
      <c r="AF588" s="6"/>
    </row>
    <row r="589" spans="7:32">
      <c r="G589" s="8"/>
      <c r="H589" s="13"/>
      <c r="I589" s="8"/>
      <c r="AF589" s="6"/>
    </row>
    <row r="590" spans="7:32">
      <c r="G590" s="8"/>
      <c r="H590" s="13"/>
      <c r="I590" s="8"/>
      <c r="AF590" s="6"/>
    </row>
    <row r="591" spans="7:32">
      <c r="G591" s="8"/>
      <c r="H591" s="13"/>
      <c r="I591" s="8"/>
      <c r="AF591" s="6"/>
    </row>
    <row r="592" spans="7:32">
      <c r="G592" s="8"/>
      <c r="H592" s="13"/>
      <c r="I592" s="8"/>
      <c r="AF592" s="6"/>
    </row>
    <row r="593" spans="7:32">
      <c r="G593" s="8"/>
      <c r="H593" s="13"/>
      <c r="I593" s="8"/>
      <c r="AF593" s="6"/>
    </row>
    <row r="594" spans="7:32">
      <c r="G594" s="8"/>
      <c r="H594" s="13"/>
      <c r="I594" s="8"/>
      <c r="AF594" s="6"/>
    </row>
    <row r="595" spans="7:32">
      <c r="G595" s="8"/>
      <c r="H595" s="13"/>
      <c r="I595" s="8"/>
      <c r="AF595" s="6"/>
    </row>
    <row r="596" spans="7:32">
      <c r="G596" s="8"/>
      <c r="H596" s="13"/>
      <c r="I596" s="8"/>
      <c r="AF596" s="6"/>
    </row>
    <row r="597" spans="7:32">
      <c r="G597" s="8"/>
      <c r="H597" s="13"/>
      <c r="I597" s="8"/>
      <c r="AF597" s="6"/>
    </row>
    <row r="598" spans="7:32">
      <c r="G598" s="8"/>
      <c r="H598" s="13"/>
      <c r="I598" s="8"/>
      <c r="AF598" s="6"/>
    </row>
    <row r="599" spans="7:32">
      <c r="G599" s="8"/>
      <c r="H599" s="13"/>
      <c r="I599" s="8"/>
      <c r="AF599" s="6"/>
    </row>
    <row r="600" spans="7:32">
      <c r="G600" s="8"/>
      <c r="H600" s="13"/>
      <c r="I600" s="8"/>
      <c r="AF600" s="6"/>
    </row>
    <row r="601" spans="7:32">
      <c r="G601" s="8"/>
      <c r="H601" s="13"/>
      <c r="I601" s="8"/>
      <c r="AF601" s="6"/>
    </row>
    <row r="602" spans="7:32">
      <c r="G602" s="8"/>
      <c r="H602" s="13"/>
      <c r="I602" s="8"/>
      <c r="AF602" s="6"/>
    </row>
    <row r="603" spans="7:32">
      <c r="G603" s="8"/>
      <c r="H603" s="13"/>
      <c r="I603" s="8"/>
      <c r="AF603" s="6"/>
    </row>
    <row r="604" spans="7:32">
      <c r="G604" s="8"/>
      <c r="H604" s="13"/>
      <c r="I604" s="8"/>
      <c r="AF604" s="6"/>
    </row>
    <row r="605" spans="7:32">
      <c r="G605" s="8"/>
      <c r="H605" s="13"/>
      <c r="I605" s="8"/>
      <c r="AF605" s="6"/>
    </row>
    <row r="606" spans="7:32">
      <c r="G606" s="8"/>
      <c r="H606" s="13"/>
      <c r="I606" s="8"/>
      <c r="AF606" s="6"/>
    </row>
    <row r="607" spans="7:32">
      <c r="G607" s="8"/>
      <c r="H607" s="13"/>
      <c r="I607" s="8"/>
      <c r="AF607" s="6"/>
    </row>
    <row r="608" spans="7:32">
      <c r="G608" s="8"/>
      <c r="H608" s="13"/>
      <c r="I608" s="8"/>
      <c r="AF608" s="6"/>
    </row>
    <row r="609" spans="7:32">
      <c r="G609" s="8"/>
      <c r="H609" s="13"/>
      <c r="I609" s="8"/>
      <c r="AF609" s="6"/>
    </row>
    <row r="610" spans="7:32">
      <c r="G610" s="8"/>
      <c r="H610" s="13"/>
      <c r="I610" s="8"/>
      <c r="AF610" s="6"/>
    </row>
    <row r="611" spans="7:32">
      <c r="G611" s="8"/>
      <c r="H611" s="13"/>
      <c r="I611" s="8"/>
      <c r="AF611" s="6"/>
    </row>
    <row r="612" spans="7:32">
      <c r="G612" s="8"/>
      <c r="H612" s="13"/>
      <c r="I612" s="8"/>
      <c r="AF612" s="6"/>
    </row>
    <row r="613" spans="7:32">
      <c r="G613" s="8"/>
      <c r="H613" s="13"/>
      <c r="I613" s="8"/>
      <c r="AF613" s="6"/>
    </row>
    <row r="614" spans="7:32">
      <c r="G614" s="8"/>
      <c r="H614" s="13"/>
      <c r="I614" s="8"/>
      <c r="AF614" s="6"/>
    </row>
    <row r="615" spans="7:32">
      <c r="G615" s="8"/>
      <c r="H615" s="13"/>
      <c r="I615" s="8"/>
      <c r="AF615" s="6"/>
    </row>
    <row r="616" spans="7:32">
      <c r="G616" s="8"/>
      <c r="H616" s="13"/>
      <c r="I616" s="8"/>
      <c r="AF616" s="6"/>
    </row>
    <row r="617" spans="7:32">
      <c r="G617" s="8"/>
      <c r="H617" s="13"/>
      <c r="I617" s="8"/>
      <c r="AF617" s="6"/>
    </row>
    <row r="618" spans="7:32">
      <c r="H618" s="13"/>
    </row>
    <row r="619" spans="7:32">
      <c r="G619" s="8"/>
      <c r="H619" s="13"/>
      <c r="I619" s="8"/>
      <c r="AF619" s="6"/>
    </row>
    <row r="620" spans="7:32">
      <c r="G620" s="8"/>
      <c r="I620" s="8"/>
      <c r="AF620" s="6"/>
    </row>
    <row r="621" spans="7:32">
      <c r="G621" s="8"/>
      <c r="H621" s="13"/>
      <c r="I621" s="8"/>
      <c r="AF621" s="6"/>
    </row>
    <row r="622" spans="7:32">
      <c r="G622" s="8"/>
      <c r="H622" s="13"/>
      <c r="I622" s="8"/>
      <c r="AF622" s="6"/>
    </row>
    <row r="623" spans="7:32">
      <c r="G623" s="8"/>
      <c r="H623" s="13"/>
      <c r="I623" s="8"/>
      <c r="AF623" s="6"/>
    </row>
    <row r="624" spans="7:32">
      <c r="G624" s="8"/>
      <c r="H624" s="13"/>
      <c r="I624" s="8"/>
      <c r="AF624" s="6"/>
    </row>
    <row r="625" spans="7:32">
      <c r="G625" s="8"/>
      <c r="H625" s="13"/>
      <c r="I625" s="8"/>
      <c r="AF625" s="6"/>
    </row>
    <row r="626" spans="7:32">
      <c r="G626" s="8"/>
      <c r="H626" s="13"/>
      <c r="I626" s="8"/>
      <c r="AF626" s="6"/>
    </row>
    <row r="627" spans="7:32">
      <c r="G627" s="8"/>
      <c r="H627" s="13"/>
      <c r="I627" s="8"/>
      <c r="AF627" s="6"/>
    </row>
    <row r="628" spans="7:32">
      <c r="G628" s="8"/>
      <c r="H628" s="13"/>
      <c r="I628" s="8"/>
      <c r="AF628" s="6"/>
    </row>
    <row r="629" spans="7:32">
      <c r="G629" s="8"/>
      <c r="H629" s="13"/>
      <c r="I629" s="8"/>
      <c r="AF629" s="6"/>
    </row>
    <row r="630" spans="7:32">
      <c r="G630" s="8"/>
      <c r="H630" s="13"/>
      <c r="I630" s="8"/>
      <c r="AF630" s="6"/>
    </row>
    <row r="631" spans="7:32">
      <c r="G631" s="8"/>
      <c r="H631" s="13"/>
      <c r="I631" s="8"/>
      <c r="AF631" s="6"/>
    </row>
    <row r="632" spans="7:32">
      <c r="G632" s="8"/>
      <c r="H632" s="13"/>
      <c r="I632" s="8"/>
      <c r="AF632" s="6"/>
    </row>
    <row r="633" spans="7:32">
      <c r="G633" s="8"/>
      <c r="H633" s="13"/>
      <c r="I633" s="8"/>
      <c r="AF633" s="6"/>
    </row>
    <row r="634" spans="7:32">
      <c r="G634" s="8"/>
      <c r="H634" s="13"/>
      <c r="I634" s="8"/>
      <c r="AF634" s="6"/>
    </row>
    <row r="635" spans="7:32">
      <c r="G635" s="8"/>
      <c r="H635" s="13"/>
      <c r="I635" s="8"/>
      <c r="AF635" s="6"/>
    </row>
    <row r="636" spans="7:32">
      <c r="G636" s="8"/>
      <c r="H636" s="13"/>
      <c r="I636" s="8"/>
      <c r="AF636" s="6"/>
    </row>
    <row r="637" spans="7:32">
      <c r="G637" s="8"/>
      <c r="H637" s="13"/>
      <c r="I637" s="8"/>
      <c r="AF637" s="6"/>
    </row>
    <row r="638" spans="7:32">
      <c r="G638" s="8"/>
      <c r="H638" s="13"/>
      <c r="I638" s="8"/>
      <c r="AF638" s="6"/>
    </row>
    <row r="639" spans="7:32">
      <c r="G639" s="8"/>
      <c r="H639" s="13"/>
      <c r="I639" s="8"/>
      <c r="AF639" s="6"/>
    </row>
    <row r="640" spans="7:32">
      <c r="G640" s="8"/>
      <c r="H640" s="13"/>
      <c r="I640" s="8"/>
      <c r="AF640" s="6"/>
    </row>
    <row r="641" spans="7:32">
      <c r="G641" s="8"/>
      <c r="H641" s="13"/>
      <c r="I641" s="8"/>
      <c r="AF641" s="6"/>
    </row>
    <row r="642" spans="7:32">
      <c r="G642" s="8"/>
      <c r="H642" s="13"/>
      <c r="I642" s="8"/>
      <c r="AF642" s="6"/>
    </row>
    <row r="643" spans="7:32">
      <c r="G643" s="8"/>
      <c r="H643" s="13"/>
      <c r="I643" s="8"/>
      <c r="AF643" s="6"/>
    </row>
    <row r="644" spans="7:32">
      <c r="G644" s="8"/>
      <c r="H644" s="13"/>
      <c r="I644" s="8"/>
      <c r="AF644" s="6"/>
    </row>
    <row r="645" spans="7:32">
      <c r="G645" s="8"/>
      <c r="H645" s="13"/>
      <c r="I645" s="8"/>
      <c r="AF645" s="6"/>
    </row>
    <row r="646" spans="7:32">
      <c r="G646" s="8"/>
      <c r="H646" s="13"/>
      <c r="I646" s="8"/>
      <c r="AF646" s="6"/>
    </row>
    <row r="647" spans="7:32">
      <c r="G647" s="8"/>
      <c r="H647" s="13"/>
      <c r="I647" s="8"/>
      <c r="AF647" s="6"/>
    </row>
    <row r="648" spans="7:32">
      <c r="G648" s="8"/>
      <c r="H648" s="13"/>
      <c r="I648" s="8"/>
      <c r="AF648" s="6"/>
    </row>
    <row r="649" spans="7:32">
      <c r="G649" s="8"/>
      <c r="H649" s="13"/>
      <c r="I649" s="8"/>
      <c r="AF649" s="6"/>
    </row>
    <row r="650" spans="7:32">
      <c r="G650" s="8"/>
      <c r="H650" s="13"/>
      <c r="I650" s="8"/>
      <c r="AF650" s="6"/>
    </row>
    <row r="651" spans="7:32">
      <c r="G651" s="8"/>
      <c r="H651" s="13"/>
      <c r="I651" s="8"/>
      <c r="AF651" s="6"/>
    </row>
    <row r="652" spans="7:32">
      <c r="G652" s="8"/>
      <c r="H652" s="13"/>
      <c r="I652" s="8"/>
      <c r="AF652" s="6"/>
    </row>
    <row r="653" spans="7:32">
      <c r="G653" s="8"/>
      <c r="H653" s="13"/>
      <c r="I653" s="8"/>
      <c r="AF653" s="6"/>
    </row>
    <row r="654" spans="7:32">
      <c r="G654" s="8"/>
      <c r="H654" s="13"/>
      <c r="I654" s="8"/>
      <c r="AF654" s="6"/>
    </row>
    <row r="655" spans="7:32">
      <c r="G655" s="8"/>
      <c r="H655" s="13"/>
      <c r="I655" s="8"/>
      <c r="AF655" s="6"/>
    </row>
    <row r="656" spans="7:32">
      <c r="G656" s="8"/>
      <c r="H656" s="13"/>
      <c r="I656" s="8"/>
      <c r="AF656" s="6"/>
    </row>
    <row r="657" spans="7:32">
      <c r="G657" s="8"/>
      <c r="H657" s="13"/>
      <c r="I657" s="8"/>
      <c r="AF657" s="6"/>
    </row>
    <row r="658" spans="7:32">
      <c r="G658" s="8"/>
      <c r="H658" s="13"/>
      <c r="I658" s="8"/>
      <c r="AF658" s="6"/>
    </row>
    <row r="659" spans="7:32">
      <c r="G659" s="8"/>
      <c r="H659" s="13"/>
      <c r="I659" s="8"/>
      <c r="AF659" s="6"/>
    </row>
    <row r="660" spans="7:32">
      <c r="G660" s="8"/>
      <c r="H660" s="13"/>
      <c r="I660" s="8"/>
      <c r="AF660" s="6"/>
    </row>
    <row r="661" spans="7:32">
      <c r="G661" s="8"/>
      <c r="H661" s="13"/>
      <c r="I661" s="8"/>
      <c r="AF661" s="6"/>
    </row>
    <row r="662" spans="7:32">
      <c r="G662" s="8"/>
      <c r="H662" s="13"/>
      <c r="I662" s="8"/>
      <c r="AF662" s="6"/>
    </row>
    <row r="663" spans="7:32">
      <c r="G663" s="8"/>
      <c r="H663" s="13"/>
      <c r="I663" s="8"/>
      <c r="AF663" s="6"/>
    </row>
    <row r="664" spans="7:32">
      <c r="G664" s="8"/>
      <c r="H664" s="13"/>
      <c r="I664" s="8"/>
      <c r="AF664" s="6"/>
    </row>
    <row r="665" spans="7:32">
      <c r="G665" s="8"/>
      <c r="H665" s="13"/>
      <c r="I665" s="8"/>
      <c r="AF665" s="6"/>
    </row>
    <row r="666" spans="7:32">
      <c r="G666" s="8"/>
      <c r="H666" s="13"/>
      <c r="I666" s="8"/>
      <c r="AF666" s="6"/>
    </row>
    <row r="667" spans="7:32">
      <c r="G667" s="8"/>
      <c r="H667" s="13"/>
      <c r="I667" s="8"/>
      <c r="AF667" s="6"/>
    </row>
    <row r="668" spans="7:32">
      <c r="G668" s="8"/>
      <c r="H668" s="13"/>
      <c r="I668" s="8"/>
      <c r="AF668" s="6"/>
    </row>
    <row r="669" spans="7:32">
      <c r="G669" s="8"/>
      <c r="H669" s="13"/>
      <c r="I669" s="8"/>
      <c r="AF669" s="6"/>
    </row>
    <row r="670" spans="7:32">
      <c r="G670" s="8"/>
      <c r="H670" s="13"/>
      <c r="I670" s="8"/>
      <c r="AF670" s="6"/>
    </row>
    <row r="671" spans="7:32">
      <c r="G671" s="8"/>
      <c r="H671" s="13"/>
      <c r="I671" s="8"/>
      <c r="AF671" s="6"/>
    </row>
    <row r="672" spans="7:32">
      <c r="G672" s="8"/>
      <c r="H672" s="13"/>
      <c r="I672" s="8"/>
      <c r="AF672" s="6"/>
    </row>
    <row r="673" spans="7:32">
      <c r="G673" s="8"/>
      <c r="H673" s="13"/>
      <c r="I673" s="8"/>
      <c r="AF673" s="6"/>
    </row>
    <row r="674" spans="7:32">
      <c r="G674" s="8"/>
      <c r="H674" s="13"/>
      <c r="I674" s="8"/>
      <c r="AF674" s="6"/>
    </row>
    <row r="675" spans="7:32">
      <c r="G675" s="8"/>
      <c r="H675" s="13"/>
      <c r="I675" s="8"/>
      <c r="AF675" s="6"/>
    </row>
    <row r="676" spans="7:32">
      <c r="G676" s="8"/>
      <c r="H676" s="13"/>
      <c r="I676" s="8"/>
      <c r="AF676" s="6"/>
    </row>
    <row r="677" spans="7:32">
      <c r="G677" s="8"/>
      <c r="H677" s="13"/>
      <c r="I677" s="8"/>
      <c r="AF677" s="6"/>
    </row>
    <row r="678" spans="7:32">
      <c r="G678" s="8"/>
      <c r="H678" s="13"/>
      <c r="I678" s="8"/>
      <c r="AF678" s="6"/>
    </row>
    <row r="679" spans="7:32">
      <c r="G679" s="8"/>
      <c r="H679" s="13"/>
      <c r="I679" s="8"/>
      <c r="AF679" s="6"/>
    </row>
    <row r="680" spans="7:32">
      <c r="G680" s="8"/>
      <c r="H680" s="13"/>
      <c r="I680" s="8"/>
      <c r="AF680" s="6"/>
    </row>
    <row r="681" spans="7:32">
      <c r="G681" s="8"/>
      <c r="H681" s="13"/>
      <c r="I681" s="8"/>
      <c r="AF681" s="6"/>
    </row>
    <row r="682" spans="7:32">
      <c r="G682" s="8"/>
      <c r="H682" s="13"/>
      <c r="I682" s="8"/>
      <c r="AF682" s="6"/>
    </row>
    <row r="683" spans="7:32">
      <c r="G683" s="8"/>
      <c r="H683" s="13"/>
      <c r="I683" s="8"/>
      <c r="AF683" s="6"/>
    </row>
    <row r="684" spans="7:32">
      <c r="G684" s="8"/>
      <c r="H684" s="13"/>
      <c r="I684" s="8"/>
      <c r="AF684" s="6"/>
    </row>
    <row r="685" spans="7:32">
      <c r="G685" s="8"/>
      <c r="H685" s="13"/>
      <c r="I685" s="8"/>
      <c r="AF685" s="6"/>
    </row>
    <row r="686" spans="7:32">
      <c r="G686" s="8"/>
      <c r="H686" s="13"/>
      <c r="I686" s="8"/>
      <c r="AF686" s="6"/>
    </row>
    <row r="687" spans="7:32">
      <c r="G687" s="8"/>
      <c r="H687" s="13"/>
      <c r="I687" s="8"/>
      <c r="AF687" s="6"/>
    </row>
    <row r="688" spans="7:32">
      <c r="G688" s="8"/>
      <c r="H688" s="13"/>
      <c r="I688" s="8"/>
      <c r="AF688" s="6"/>
    </row>
    <row r="689" spans="7:32">
      <c r="G689" s="8"/>
      <c r="H689" s="13"/>
      <c r="I689" s="8"/>
      <c r="AF689" s="6"/>
    </row>
    <row r="690" spans="7:32">
      <c r="G690" s="8"/>
      <c r="H690" s="13"/>
      <c r="I690" s="8"/>
      <c r="AF690" s="6"/>
    </row>
    <row r="691" spans="7:32">
      <c r="G691" s="8"/>
      <c r="H691" s="13"/>
      <c r="I691" s="8"/>
      <c r="AF691" s="6"/>
    </row>
    <row r="692" spans="7:32">
      <c r="G692" s="8"/>
      <c r="H692" s="13"/>
      <c r="I692" s="8"/>
      <c r="AF692" s="6"/>
    </row>
    <row r="693" spans="7:32">
      <c r="G693" s="8"/>
      <c r="H693" s="13"/>
      <c r="I693" s="8"/>
      <c r="AF693" s="6"/>
    </row>
    <row r="694" spans="7:32">
      <c r="G694" s="8"/>
      <c r="H694" s="13"/>
      <c r="I694" s="8"/>
      <c r="AF694" s="6"/>
    </row>
    <row r="695" spans="7:32">
      <c r="G695" s="8"/>
      <c r="H695" s="13"/>
      <c r="I695" s="8"/>
      <c r="AF695" s="6"/>
    </row>
    <row r="696" spans="7:32">
      <c r="G696" s="8"/>
      <c r="H696" s="13"/>
      <c r="I696" s="8"/>
      <c r="AF696" s="6"/>
    </row>
    <row r="697" spans="7:32">
      <c r="G697" s="8"/>
      <c r="H697" s="13"/>
      <c r="I697" s="8"/>
      <c r="AF697" s="6"/>
    </row>
    <row r="698" spans="7:32">
      <c r="G698" s="8"/>
      <c r="H698" s="13"/>
      <c r="I698" s="8"/>
      <c r="AF698" s="6"/>
    </row>
    <row r="699" spans="7:32">
      <c r="G699" s="8"/>
      <c r="H699" s="13"/>
      <c r="I699" s="8"/>
      <c r="AF699" s="6"/>
    </row>
    <row r="700" spans="7:32">
      <c r="G700" s="8"/>
      <c r="H700" s="13"/>
      <c r="I700" s="8"/>
      <c r="AF700" s="6"/>
    </row>
    <row r="701" spans="7:32">
      <c r="G701" s="8"/>
      <c r="H701" s="13"/>
      <c r="I701" s="8"/>
      <c r="AF701" s="6"/>
    </row>
    <row r="702" spans="7:32">
      <c r="G702" s="8"/>
      <c r="H702" s="13"/>
      <c r="I702" s="8"/>
      <c r="AF702" s="6"/>
    </row>
    <row r="703" spans="7:32">
      <c r="H703" s="13"/>
    </row>
    <row r="704" spans="7:32">
      <c r="H704" s="13"/>
    </row>
    <row r="707" spans="1:32" ht="15">
      <c r="A707" s="165"/>
      <c r="B707" s="165"/>
      <c r="C707" s="165"/>
      <c r="D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2"/>
      <c r="AD707" s="165"/>
      <c r="AE707" s="165"/>
      <c r="AF707" s="165"/>
    </row>
    <row r="708" spans="1:32" ht="15">
      <c r="A708" s="165"/>
      <c r="B708" s="165"/>
      <c r="C708" s="165"/>
      <c r="D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2"/>
      <c r="AD708" s="165"/>
      <c r="AE708" s="165"/>
      <c r="AF708" s="165"/>
    </row>
    <row r="709" spans="1:32" ht="15">
      <c r="A709" s="165"/>
      <c r="B709" s="165"/>
      <c r="C709" s="165"/>
      <c r="D709" s="165"/>
      <c r="H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2"/>
      <c r="AD709" s="165"/>
      <c r="AE709" s="165"/>
      <c r="AF709" s="165"/>
    </row>
    <row r="710" spans="1:32" ht="15">
      <c r="A710" s="165"/>
      <c r="B710" s="165"/>
      <c r="C710" s="165"/>
      <c r="D710" s="165"/>
      <c r="H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2"/>
      <c r="AD710" s="165"/>
      <c r="AE710" s="165"/>
      <c r="AF710" s="165"/>
    </row>
    <row r="711" spans="1:32" ht="15">
      <c r="A711" s="165"/>
      <c r="B711" s="165"/>
      <c r="C711" s="165"/>
      <c r="D711" s="165"/>
      <c r="H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2"/>
      <c r="AD711" s="165"/>
      <c r="AE711" s="165"/>
      <c r="AF711" s="165"/>
    </row>
    <row r="712" spans="1:32" ht="15">
      <c r="A712" s="165"/>
      <c r="B712" s="165"/>
      <c r="C712" s="165"/>
      <c r="D712" s="165"/>
      <c r="H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2"/>
      <c r="AD712" s="165"/>
      <c r="AE712" s="165"/>
      <c r="AF712" s="165"/>
    </row>
    <row r="713" spans="1:32" ht="15">
      <c r="A713" s="165"/>
      <c r="B713" s="165"/>
      <c r="C713" s="165"/>
      <c r="D713" s="165"/>
      <c r="H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2"/>
      <c r="AD713" s="165"/>
      <c r="AE713" s="165"/>
      <c r="AF713" s="165"/>
    </row>
    <row r="714" spans="1:32" ht="15">
      <c r="A714" s="165"/>
      <c r="B714" s="165"/>
      <c r="C714" s="165"/>
      <c r="D714" s="165"/>
      <c r="H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2"/>
      <c r="AD714" s="165"/>
      <c r="AE714" s="165"/>
      <c r="AF714" s="165"/>
    </row>
    <row r="715" spans="1:32" ht="15">
      <c r="A715" s="165"/>
      <c r="B715" s="165"/>
      <c r="C715" s="165"/>
      <c r="D715" s="165"/>
      <c r="H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2"/>
      <c r="AD715" s="165"/>
      <c r="AE715" s="165"/>
      <c r="AF715" s="165"/>
    </row>
    <row r="716" spans="1:32" ht="15">
      <c r="A716" s="165"/>
      <c r="B716" s="165"/>
      <c r="C716" s="165"/>
      <c r="D716" s="165"/>
      <c r="H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2"/>
      <c r="AD716" s="165"/>
      <c r="AE716" s="165"/>
      <c r="AF716" s="165"/>
    </row>
    <row r="717" spans="1:32" ht="15">
      <c r="A717" s="165"/>
      <c r="B717" s="165"/>
      <c r="C717" s="165"/>
      <c r="D717" s="165"/>
      <c r="H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  <c r="AC717" s="162"/>
      <c r="AD717" s="165"/>
      <c r="AE717" s="165"/>
      <c r="AF717" s="165"/>
    </row>
    <row r="718" spans="1:32" ht="15">
      <c r="A718" s="165"/>
      <c r="B718" s="165"/>
      <c r="C718" s="165"/>
      <c r="D718" s="165"/>
      <c r="H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2"/>
      <c r="AD718" s="165"/>
      <c r="AE718" s="165"/>
      <c r="AF718" s="165"/>
    </row>
    <row r="719" spans="1:32">
      <c r="H719" s="165"/>
    </row>
    <row r="720" spans="1:32">
      <c r="H720" s="165"/>
    </row>
  </sheetData>
  <autoFilter ref="A4:CL362"/>
  <mergeCells count="4">
    <mergeCell ref="B1:G1"/>
    <mergeCell ref="B2:G2"/>
    <mergeCell ref="A335:B335"/>
    <mergeCell ref="A336:B336"/>
  </mergeCells>
  <pageMargins left="0.7" right="0.7" top="0.75" bottom="0.75" header="0.3" footer="0.3"/>
  <pageSetup orientation="portrait" verticalDpi="1200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72"/>
  <sheetViews>
    <sheetView workbookViewId="0">
      <selection activeCell="J17" sqref="J17"/>
    </sheetView>
  </sheetViews>
  <sheetFormatPr defaultRowHeight="15"/>
  <cols>
    <col min="1" max="1" width="5.5703125" style="162" customWidth="1"/>
    <col min="2" max="2" width="6.140625" style="24" customWidth="1"/>
    <col min="3" max="3" width="11.85546875" style="162" bestFit="1" customWidth="1"/>
    <col min="4" max="4" width="29.7109375" style="331" customWidth="1"/>
    <col min="5" max="5" width="21.140625" style="172" customWidth="1"/>
    <col min="6" max="6" width="14.28515625" style="164" customWidth="1"/>
    <col min="7" max="16384" width="9.140625" style="165"/>
  </cols>
  <sheetData>
    <row r="1" spans="1:6" s="8" customFormat="1" ht="34.5" customHeight="1">
      <c r="A1" s="1"/>
      <c r="B1" s="1436" t="s">
        <v>0</v>
      </c>
      <c r="C1" s="1436"/>
      <c r="D1" s="1436"/>
      <c r="E1" s="1436"/>
      <c r="F1" s="1436"/>
    </row>
    <row r="2" spans="1:6" s="8" customFormat="1" ht="17.25" customHeight="1">
      <c r="A2" s="1"/>
      <c r="B2" s="1437" t="s">
        <v>4</v>
      </c>
      <c r="C2" s="1437"/>
      <c r="D2" s="1437"/>
      <c r="E2" s="1437"/>
      <c r="F2" s="1437"/>
    </row>
    <row r="3" spans="1:6" s="8" customFormat="1" ht="10.5" customHeight="1">
      <c r="A3" s="7"/>
      <c r="B3" s="12"/>
      <c r="C3" s="7"/>
      <c r="D3" s="789"/>
      <c r="E3" s="6"/>
      <c r="F3" s="5"/>
    </row>
    <row r="4" spans="1:6" s="24" customFormat="1" ht="54.75" customHeight="1">
      <c r="A4" s="14" t="s">
        <v>6</v>
      </c>
      <c r="B4" s="14" t="s">
        <v>6</v>
      </c>
      <c r="C4" s="15" t="s">
        <v>7</v>
      </c>
      <c r="D4" s="317" t="s">
        <v>8</v>
      </c>
      <c r="E4" s="17" t="s">
        <v>13</v>
      </c>
      <c r="F4" s="18" t="s">
        <v>15</v>
      </c>
    </row>
    <row r="5" spans="1:6" s="491" customFormat="1" ht="18" customHeight="1">
      <c r="A5" s="479">
        <f>IF(C5=0,"",SUBTOTAL(3,C$5:C5))</f>
        <v>1</v>
      </c>
      <c r="B5" s="1019">
        <v>1</v>
      </c>
      <c r="C5" s="479" t="s">
        <v>30</v>
      </c>
      <c r="D5" s="1014" t="s">
        <v>31</v>
      </c>
      <c r="E5" s="1020"/>
      <c r="F5" s="486">
        <v>41379</v>
      </c>
    </row>
    <row r="6" spans="1:6" s="491" customFormat="1" ht="18" customHeight="1">
      <c r="A6" s="479">
        <f>IF(C6=0,"",SUBTOTAL(3,C$5:C6))</f>
        <v>2</v>
      </c>
      <c r="B6" s="1019">
        <v>2</v>
      </c>
      <c r="C6" s="479" t="s">
        <v>44</v>
      </c>
      <c r="D6" s="1014" t="s">
        <v>45</v>
      </c>
      <c r="E6" s="484"/>
      <c r="F6" s="486">
        <v>34243</v>
      </c>
    </row>
    <row r="7" spans="1:6" s="491" customFormat="1" ht="18" customHeight="1">
      <c r="A7" s="479">
        <f>IF(C7=0,"",SUBTOTAL(3,C$5:C7))</f>
        <v>3</v>
      </c>
      <c r="B7" s="1019">
        <v>3</v>
      </c>
      <c r="C7" s="479" t="s">
        <v>132</v>
      </c>
      <c r="D7" s="1014" t="s">
        <v>133</v>
      </c>
      <c r="E7" s="484" t="s">
        <v>1848</v>
      </c>
      <c r="F7" s="486">
        <v>37104</v>
      </c>
    </row>
    <row r="8" spans="1:6" s="491" customFormat="1" ht="16.5">
      <c r="A8" s="479">
        <f>IF(C8=0,"",SUBTOTAL(3,C$5:C8))</f>
        <v>4</v>
      </c>
      <c r="B8" s="1019">
        <v>4</v>
      </c>
      <c r="C8" s="532" t="s">
        <v>662</v>
      </c>
      <c r="D8" s="1015" t="s">
        <v>663</v>
      </c>
      <c r="E8" s="499" t="s">
        <v>386</v>
      </c>
      <c r="F8" s="486">
        <v>39052</v>
      </c>
    </row>
    <row r="9" spans="1:6" s="624" customFormat="1" ht="16.5">
      <c r="A9" s="25">
        <f>IF(C9=0,"",SUBTOTAL(3,C$5:C9))</f>
        <v>5</v>
      </c>
      <c r="B9" s="25">
        <v>5</v>
      </c>
      <c r="C9" s="66" t="s">
        <v>293</v>
      </c>
      <c r="D9" s="46" t="s">
        <v>294</v>
      </c>
      <c r="E9" s="56" t="s">
        <v>288</v>
      </c>
      <c r="F9" s="107">
        <v>44713</v>
      </c>
    </row>
    <row r="10" spans="1:6" s="491" customFormat="1" ht="18" customHeight="1">
      <c r="A10" s="479">
        <f>IF(C10=0,"",SUBTOTAL(3,C$5:C10))</f>
        <v>6</v>
      </c>
      <c r="B10" s="479">
        <v>1</v>
      </c>
      <c r="C10" s="479" t="s">
        <v>52</v>
      </c>
      <c r="D10" s="483" t="s">
        <v>53</v>
      </c>
      <c r="E10" s="484" t="s">
        <v>1856</v>
      </c>
      <c r="F10" s="486">
        <v>41609</v>
      </c>
    </row>
    <row r="11" spans="1:6" s="491" customFormat="1" ht="18" customHeight="1">
      <c r="A11" s="479">
        <f>IF(C11=0,"",SUBTOTAL(3,C$5:C11))</f>
        <v>7</v>
      </c>
      <c r="B11" s="479">
        <v>2</v>
      </c>
      <c r="C11" s="479" t="s">
        <v>61</v>
      </c>
      <c r="D11" s="483" t="s">
        <v>62</v>
      </c>
      <c r="E11" s="484" t="s">
        <v>1856</v>
      </c>
      <c r="F11" s="486">
        <v>40977</v>
      </c>
    </row>
    <row r="12" spans="1:6" s="36" customFormat="1" ht="18" customHeight="1">
      <c r="A12" s="25">
        <f>IF(C12=0,"",SUBTOTAL(3,C$5:C12))</f>
        <v>8</v>
      </c>
      <c r="B12" s="25">
        <v>3</v>
      </c>
      <c r="C12" s="66" t="s">
        <v>101</v>
      </c>
      <c r="D12" s="67" t="s">
        <v>102</v>
      </c>
      <c r="E12" s="56" t="s">
        <v>1856</v>
      </c>
      <c r="F12" s="75">
        <v>43282</v>
      </c>
    </row>
    <row r="13" spans="1:6" s="36" customFormat="1" ht="18" customHeight="1">
      <c r="A13" s="25">
        <f>IF(C13=0,"",SUBTOTAL(3,C$5:C13))</f>
        <v>9</v>
      </c>
      <c r="B13" s="25">
        <v>4</v>
      </c>
      <c r="C13" s="66" t="s">
        <v>108</v>
      </c>
      <c r="D13" s="67" t="s">
        <v>109</v>
      </c>
      <c r="E13" s="56" t="s">
        <v>1856</v>
      </c>
      <c r="F13" s="75">
        <v>43647</v>
      </c>
    </row>
    <row r="14" spans="1:6" s="36" customFormat="1" ht="18" customHeight="1">
      <c r="A14" s="25">
        <f>IF(C14=0,"",SUBTOTAL(3,C$5:C14))</f>
        <v>10</v>
      </c>
      <c r="B14" s="25">
        <v>5</v>
      </c>
      <c r="C14" s="66" t="s">
        <v>115</v>
      </c>
      <c r="D14" s="67" t="s">
        <v>116</v>
      </c>
      <c r="E14" s="56" t="s">
        <v>1856</v>
      </c>
      <c r="F14" s="75">
        <v>44349</v>
      </c>
    </row>
    <row r="15" spans="1:6" s="36" customFormat="1" ht="18" customHeight="1">
      <c r="A15" s="25">
        <f>IF(C15=0,"",SUBTOTAL(3,C$5:C15))</f>
        <v>11</v>
      </c>
      <c r="B15" s="25">
        <v>6</v>
      </c>
      <c r="C15" s="25" t="s">
        <v>164</v>
      </c>
      <c r="D15" s="63" t="s">
        <v>165</v>
      </c>
      <c r="E15" s="56" t="s">
        <v>1856</v>
      </c>
      <c r="F15" s="107">
        <v>41744</v>
      </c>
    </row>
    <row r="16" spans="1:6" s="36" customFormat="1" ht="18" customHeight="1">
      <c r="A16" s="25">
        <f>IF(C16=0,"",SUBTOTAL(3,C$5:C16))</f>
        <v>12</v>
      </c>
      <c r="B16" s="25">
        <v>7</v>
      </c>
      <c r="C16" s="69" t="s">
        <v>197</v>
      </c>
      <c r="D16" s="70" t="s">
        <v>198</v>
      </c>
      <c r="E16" s="56" t="s">
        <v>1856</v>
      </c>
      <c r="F16" s="107">
        <v>39539</v>
      </c>
    </row>
    <row r="17" spans="1:6" s="36" customFormat="1" ht="18" customHeight="1">
      <c r="A17" s="25">
        <f>IF(C17=0,"",SUBTOTAL(3,C$5:C17))</f>
        <v>13</v>
      </c>
      <c r="B17" s="25">
        <v>8</v>
      </c>
      <c r="C17" s="69" t="s">
        <v>1956</v>
      </c>
      <c r="D17" s="70" t="s">
        <v>1952</v>
      </c>
      <c r="E17" s="56" t="s">
        <v>1856</v>
      </c>
      <c r="F17" s="107">
        <v>45231</v>
      </c>
    </row>
    <row r="18" spans="1:6" s="36" customFormat="1" ht="18" customHeight="1">
      <c r="A18" s="25">
        <f>IF(C18=0,"",SUBTOTAL(3,C$5:C18))</f>
        <v>14</v>
      </c>
      <c r="B18" s="25">
        <v>9</v>
      </c>
      <c r="C18" s="69" t="s">
        <v>2460</v>
      </c>
      <c r="D18" s="70" t="s">
        <v>1221</v>
      </c>
      <c r="E18" s="56" t="s">
        <v>1856</v>
      </c>
      <c r="F18" s="107">
        <v>45444</v>
      </c>
    </row>
    <row r="19" spans="1:6" s="491" customFormat="1" ht="18" customHeight="1">
      <c r="A19" s="479">
        <f>IF(C19=0,"",SUBTOTAL(3,C$5:C19))</f>
        <v>15</v>
      </c>
      <c r="B19" s="479">
        <v>10</v>
      </c>
      <c r="C19" s="479" t="s">
        <v>74</v>
      </c>
      <c r="D19" s="483" t="s">
        <v>75</v>
      </c>
      <c r="E19" s="484" t="s">
        <v>1856</v>
      </c>
      <c r="F19" s="486">
        <v>34824</v>
      </c>
    </row>
    <row r="20" spans="1:6" s="491" customFormat="1" ht="18" customHeight="1">
      <c r="A20" s="479">
        <f>IF(C20=0,"",SUBTOTAL(3,C$5:C20))</f>
        <v>16</v>
      </c>
      <c r="B20" s="479">
        <v>12</v>
      </c>
      <c r="C20" s="480" t="s">
        <v>94</v>
      </c>
      <c r="D20" s="481" t="s">
        <v>95</v>
      </c>
      <c r="E20" s="484" t="s">
        <v>1856</v>
      </c>
      <c r="F20" s="486">
        <v>42675</v>
      </c>
    </row>
    <row r="21" spans="1:6" s="624" customFormat="1" ht="18" customHeight="1">
      <c r="A21" s="25">
        <f>IF(C21=0,"",SUBTOTAL(3,C$5:C21))</f>
        <v>17</v>
      </c>
      <c r="B21" s="25">
        <v>13</v>
      </c>
      <c r="C21" s="46" t="s">
        <v>1126</v>
      </c>
      <c r="D21" s="46" t="s">
        <v>125</v>
      </c>
      <c r="E21" s="56" t="s">
        <v>1856</v>
      </c>
      <c r="F21" s="75">
        <v>44501</v>
      </c>
    </row>
    <row r="22" spans="1:6" s="36" customFormat="1" ht="18" customHeight="1">
      <c r="A22" s="25">
        <f>IF(C22=0,"",SUBTOTAL(3,C$5:C22))</f>
        <v>18</v>
      </c>
      <c r="B22" s="25">
        <v>14</v>
      </c>
      <c r="C22" s="69" t="s">
        <v>2724</v>
      </c>
      <c r="D22" s="70" t="s">
        <v>2723</v>
      </c>
      <c r="E22" s="56" t="s">
        <v>1856</v>
      </c>
      <c r="F22" s="107">
        <v>45709</v>
      </c>
    </row>
    <row r="23" spans="1:6" s="330" customFormat="1" ht="16.5">
      <c r="A23" s="25">
        <f>IF(C23=0,"",SUBTOTAL(3,C$5:C23))</f>
        <v>19</v>
      </c>
      <c r="B23" s="25">
        <v>15</v>
      </c>
      <c r="C23" s="66" t="s">
        <v>2639</v>
      </c>
      <c r="D23" s="154" t="s">
        <v>2631</v>
      </c>
      <c r="E23" s="136" t="s">
        <v>2632</v>
      </c>
      <c r="F23" s="107">
        <v>45505</v>
      </c>
    </row>
    <row r="24" spans="1:6" s="36" customFormat="1" ht="18" customHeight="1">
      <c r="A24" s="25">
        <f>IF(C24=0,"",SUBTOTAL(3,C$5:C24))</f>
        <v>20</v>
      </c>
      <c r="B24" s="25">
        <v>16</v>
      </c>
      <c r="C24" s="69" t="s">
        <v>2816</v>
      </c>
      <c r="D24" s="70" t="s">
        <v>2811</v>
      </c>
      <c r="E24" s="56" t="s">
        <v>1856</v>
      </c>
      <c r="F24" s="107">
        <v>45748</v>
      </c>
    </row>
    <row r="25" spans="1:6" s="36" customFormat="1" ht="18" customHeight="1">
      <c r="A25" s="25">
        <f>IF(C25=0,"",SUBTOTAL(3,C$5:C25))</f>
        <v>21</v>
      </c>
      <c r="B25" s="25">
        <v>17</v>
      </c>
      <c r="C25" s="369" t="s">
        <v>2899</v>
      </c>
      <c r="D25" s="370" t="s">
        <v>2900</v>
      </c>
      <c r="E25" s="56" t="s">
        <v>1856</v>
      </c>
      <c r="F25" s="107">
        <v>45809</v>
      </c>
    </row>
    <row r="26" spans="1:6" s="36" customFormat="1" ht="18" customHeight="1">
      <c r="A26" s="25">
        <f>IF(C26=0,"",SUBTOTAL(3,C$5:C26))</f>
        <v>22</v>
      </c>
      <c r="B26" s="25">
        <v>18</v>
      </c>
      <c r="C26" s="249" t="s">
        <v>3426</v>
      </c>
      <c r="D26" s="67" t="s">
        <v>3425</v>
      </c>
      <c r="E26" s="56" t="s">
        <v>1856</v>
      </c>
      <c r="F26" s="107">
        <v>45962</v>
      </c>
    </row>
    <row r="27" spans="1:6" s="36" customFormat="1" ht="16.5">
      <c r="A27" s="25">
        <f>IF(C27=0,"",SUBTOTAL(3,C$5:C27))</f>
        <v>23</v>
      </c>
      <c r="B27" s="25">
        <v>1</v>
      </c>
      <c r="C27" s="25" t="s">
        <v>144</v>
      </c>
      <c r="D27" s="63" t="s">
        <v>145</v>
      </c>
      <c r="E27" s="56" t="s">
        <v>1848</v>
      </c>
      <c r="F27" s="107">
        <v>40665</v>
      </c>
    </row>
    <row r="28" spans="1:6" s="36" customFormat="1" ht="16.5">
      <c r="A28" s="25">
        <f>IF(C28=0,"",SUBTOTAL(3,C$5:C28))</f>
        <v>24</v>
      </c>
      <c r="B28" s="25">
        <v>2</v>
      </c>
      <c r="C28" s="66" t="s">
        <v>174</v>
      </c>
      <c r="D28" s="67" t="s">
        <v>175</v>
      </c>
      <c r="E28" s="56" t="s">
        <v>1848</v>
      </c>
      <c r="F28" s="107">
        <v>42370</v>
      </c>
    </row>
    <row r="29" spans="1:6" s="36" customFormat="1" ht="16.5">
      <c r="A29" s="25">
        <f>IF(C29=0,"",SUBTOTAL(3,C$5:C29))</f>
        <v>25</v>
      </c>
      <c r="B29" s="25">
        <v>3</v>
      </c>
      <c r="C29" s="66" t="s">
        <v>183</v>
      </c>
      <c r="D29" s="67" t="s">
        <v>184</v>
      </c>
      <c r="E29" s="56" t="s">
        <v>1848</v>
      </c>
      <c r="F29" s="107">
        <v>42156</v>
      </c>
    </row>
    <row r="30" spans="1:6" s="36" customFormat="1" ht="16.5">
      <c r="A30" s="25">
        <f>IF(C30=0,"",SUBTOTAL(3,C$5:C30))</f>
        <v>26</v>
      </c>
      <c r="B30" s="25">
        <v>4</v>
      </c>
      <c r="C30" s="66" t="s">
        <v>191</v>
      </c>
      <c r="D30" s="67" t="s">
        <v>192</v>
      </c>
      <c r="E30" s="56" t="s">
        <v>1848</v>
      </c>
      <c r="F30" s="107">
        <v>42370</v>
      </c>
    </row>
    <row r="31" spans="1:6" s="36" customFormat="1" ht="16.5">
      <c r="A31" s="25">
        <f>IF(C31=0,"",SUBTOTAL(3,C$5:C31))</f>
        <v>27</v>
      </c>
      <c r="B31" s="25">
        <v>5</v>
      </c>
      <c r="C31" s="66" t="s">
        <v>204</v>
      </c>
      <c r="D31" s="67" t="s">
        <v>205</v>
      </c>
      <c r="E31" s="56" t="s">
        <v>1848</v>
      </c>
      <c r="F31" s="75">
        <v>43405</v>
      </c>
    </row>
    <row r="32" spans="1:6" s="36" customFormat="1" ht="16.5">
      <c r="A32" s="25">
        <f>IF(C32=0,"",SUBTOTAL(3,C$5:C32))</f>
        <v>28</v>
      </c>
      <c r="B32" s="25">
        <v>6</v>
      </c>
      <c r="C32" s="66" t="s">
        <v>214</v>
      </c>
      <c r="D32" s="67" t="s">
        <v>215</v>
      </c>
      <c r="E32" s="56" t="s">
        <v>1848</v>
      </c>
      <c r="F32" s="75">
        <v>44044</v>
      </c>
    </row>
    <row r="33" spans="1:6" s="491" customFormat="1" ht="16.5">
      <c r="A33" s="479">
        <f>IF(C33=0,"",SUBTOTAL(3,C$5:C33))</f>
        <v>29</v>
      </c>
      <c r="B33" s="479">
        <v>7</v>
      </c>
      <c r="C33" s="480" t="s">
        <v>221</v>
      </c>
      <c r="D33" s="481" t="s">
        <v>222</v>
      </c>
      <c r="E33" s="484" t="s">
        <v>1848</v>
      </c>
      <c r="F33" s="486">
        <v>42736</v>
      </c>
    </row>
    <row r="34" spans="1:6" s="36" customFormat="1" ht="16.5">
      <c r="A34" s="25">
        <f>IF(C34=0,"",SUBTOTAL(3,C$5:C34))</f>
        <v>30</v>
      </c>
      <c r="B34" s="25">
        <v>8</v>
      </c>
      <c r="C34" s="66" t="s">
        <v>228</v>
      </c>
      <c r="D34" s="67" t="s">
        <v>229</v>
      </c>
      <c r="E34" s="56" t="s">
        <v>1848</v>
      </c>
      <c r="F34" s="107">
        <v>44805</v>
      </c>
    </row>
    <row r="35" spans="1:6" s="36" customFormat="1" ht="16.5">
      <c r="A35" s="25">
        <f>IF(C35=0,"",SUBTOTAL(3,C$5:C35))</f>
        <v>31</v>
      </c>
      <c r="B35" s="25">
        <v>9</v>
      </c>
      <c r="C35" s="66" t="s">
        <v>237</v>
      </c>
      <c r="D35" s="67" t="s">
        <v>238</v>
      </c>
      <c r="E35" s="56" t="s">
        <v>1848</v>
      </c>
      <c r="F35" s="107">
        <v>44866</v>
      </c>
    </row>
    <row r="36" spans="1:6" s="36" customFormat="1" ht="16.5">
      <c r="A36" s="25">
        <f>IF(C36=0,"",SUBTOTAL(3,C$5:C36))</f>
        <v>32</v>
      </c>
      <c r="B36" s="25">
        <v>10</v>
      </c>
      <c r="C36" s="66" t="s">
        <v>1842</v>
      </c>
      <c r="D36" s="67" t="s">
        <v>1844</v>
      </c>
      <c r="E36" s="56" t="s">
        <v>1848</v>
      </c>
      <c r="F36" s="107">
        <v>45113</v>
      </c>
    </row>
    <row r="37" spans="1:6" s="36" customFormat="1" ht="16.5" customHeight="1">
      <c r="A37" s="25">
        <f>IF(C37=0,"",SUBTOTAL(3,C$5:C37))</f>
        <v>33</v>
      </c>
      <c r="B37" s="25">
        <v>12</v>
      </c>
      <c r="C37" s="25" t="s">
        <v>359</v>
      </c>
      <c r="D37" s="63" t="s">
        <v>360</v>
      </c>
      <c r="E37" s="56" t="s">
        <v>1848</v>
      </c>
      <c r="F37" s="107">
        <v>41641</v>
      </c>
    </row>
    <row r="38" spans="1:6" s="36" customFormat="1" ht="16.5">
      <c r="A38" s="25">
        <f>IF(C38=0,"",SUBTOTAL(3,C$5:C38))</f>
        <v>34</v>
      </c>
      <c r="B38" s="25">
        <v>13</v>
      </c>
      <c r="C38" s="66" t="s">
        <v>2700</v>
      </c>
      <c r="D38" s="67" t="s">
        <v>2701</v>
      </c>
      <c r="E38" s="56" t="s">
        <v>1848</v>
      </c>
      <c r="F38" s="621">
        <v>45627</v>
      </c>
    </row>
    <row r="39" spans="1:6" s="491" customFormat="1" ht="16.5">
      <c r="A39" s="25">
        <f>IF(C39=0,"",SUBTOTAL(3,C$5:C39))</f>
        <v>35</v>
      </c>
      <c r="B39" s="25">
        <v>14</v>
      </c>
      <c r="C39" s="66" t="s">
        <v>2731</v>
      </c>
      <c r="D39" s="67" t="s">
        <v>2725</v>
      </c>
      <c r="E39" s="484" t="s">
        <v>1848</v>
      </c>
      <c r="F39" s="531">
        <v>45717</v>
      </c>
    </row>
    <row r="40" spans="1:6" s="491" customFormat="1" ht="16.5">
      <c r="A40" s="479">
        <f>IF(C40=0,"",SUBTOTAL(3,C$5:C40))</f>
        <v>36</v>
      </c>
      <c r="B40" s="479">
        <v>1</v>
      </c>
      <c r="C40" s="479" t="s">
        <v>243</v>
      </c>
      <c r="D40" s="483" t="s">
        <v>244</v>
      </c>
      <c r="E40" s="484" t="s">
        <v>246</v>
      </c>
      <c r="F40" s="486">
        <v>39265</v>
      </c>
    </row>
    <row r="41" spans="1:6" s="928" customFormat="1" ht="16.5">
      <c r="A41" s="479">
        <f>IF(C41=0,"",SUBTOTAL(3,C$5:C41))</f>
        <v>37</v>
      </c>
      <c r="B41" s="479">
        <v>2</v>
      </c>
      <c r="C41" s="479" t="s">
        <v>259</v>
      </c>
      <c r="D41" s="483" t="s">
        <v>260</v>
      </c>
      <c r="E41" s="484" t="s">
        <v>246</v>
      </c>
      <c r="F41" s="486">
        <v>40340</v>
      </c>
    </row>
    <row r="42" spans="1:6" s="624" customFormat="1" ht="16.5">
      <c r="A42" s="25">
        <f>IF(C42=0,"",SUBTOTAL(3,C$5:C42))</f>
        <v>38</v>
      </c>
      <c r="B42" s="25">
        <v>3</v>
      </c>
      <c r="C42" s="25" t="s">
        <v>264</v>
      </c>
      <c r="D42" s="56" t="s">
        <v>265</v>
      </c>
      <c r="E42" s="56" t="s">
        <v>246</v>
      </c>
      <c r="F42" s="107">
        <v>40634</v>
      </c>
    </row>
    <row r="43" spans="1:6" s="624" customFormat="1" ht="16.5">
      <c r="A43" s="25">
        <f>IF(C43=0,"",SUBTOTAL(3,C$5:C43))</f>
        <v>39</v>
      </c>
      <c r="B43" s="25">
        <v>4</v>
      </c>
      <c r="C43" s="66" t="s">
        <v>274</v>
      </c>
      <c r="D43" s="46" t="s">
        <v>275</v>
      </c>
      <c r="E43" s="56" t="s">
        <v>246</v>
      </c>
      <c r="F43" s="75">
        <v>43313</v>
      </c>
    </row>
    <row r="44" spans="1:6" s="515" customFormat="1" ht="16.5">
      <c r="A44" s="25">
        <f>IF(C44=0,"",SUBTOTAL(3,C$5:C44))</f>
        <v>40</v>
      </c>
      <c r="B44" s="25">
        <v>5</v>
      </c>
      <c r="C44" s="66" t="s">
        <v>280</v>
      </c>
      <c r="D44" s="67" t="s">
        <v>281</v>
      </c>
      <c r="E44" s="56" t="s">
        <v>246</v>
      </c>
      <c r="F44" s="75">
        <v>44013</v>
      </c>
    </row>
    <row r="45" spans="1:6" s="515" customFormat="1" ht="16.5">
      <c r="A45" s="25">
        <f>IF(C45=0,"",SUBTOTAL(3,C$5:C45))</f>
        <v>41</v>
      </c>
      <c r="B45" s="25">
        <v>6</v>
      </c>
      <c r="C45" s="66" t="s">
        <v>2054</v>
      </c>
      <c r="D45" s="67" t="s">
        <v>1857</v>
      </c>
      <c r="E45" s="56" t="s">
        <v>246</v>
      </c>
      <c r="F45" s="75">
        <v>45170</v>
      </c>
    </row>
    <row r="46" spans="1:6" s="515" customFormat="1" ht="16.5">
      <c r="A46" s="25">
        <f>IF(C46=0,"",SUBTOTAL(3,C$5:C46))</f>
        <v>42</v>
      </c>
      <c r="B46" s="25">
        <v>7</v>
      </c>
      <c r="C46" s="66" t="s">
        <v>2056</v>
      </c>
      <c r="D46" s="67" t="s">
        <v>1858</v>
      </c>
      <c r="E46" s="56" t="s">
        <v>246</v>
      </c>
      <c r="F46" s="75">
        <v>45170</v>
      </c>
    </row>
    <row r="47" spans="1:6" s="515" customFormat="1" ht="16.5">
      <c r="A47" s="25">
        <f>IF(C47=0,"",SUBTOTAL(3,C$5:C47))</f>
        <v>43</v>
      </c>
      <c r="B47" s="25">
        <v>8</v>
      </c>
      <c r="C47" s="66" t="s">
        <v>1959</v>
      </c>
      <c r="D47" s="67" t="s">
        <v>1953</v>
      </c>
      <c r="E47" s="56" t="s">
        <v>246</v>
      </c>
      <c r="F47" s="75">
        <v>45254</v>
      </c>
    </row>
    <row r="48" spans="1:6" s="928" customFormat="1" ht="16.5">
      <c r="A48" s="479">
        <f>IF(C48=0,"",SUBTOTAL(3,C$5:C48))</f>
        <v>44</v>
      </c>
      <c r="B48" s="479">
        <v>1</v>
      </c>
      <c r="C48" s="479" t="s">
        <v>286</v>
      </c>
      <c r="D48" s="484" t="s">
        <v>287</v>
      </c>
      <c r="E48" s="484" t="s">
        <v>288</v>
      </c>
      <c r="F48" s="486">
        <v>36418</v>
      </c>
    </row>
    <row r="49" spans="1:6" s="624" customFormat="1" ht="16.5">
      <c r="A49" s="25">
        <f>IF(C49=0,"",SUBTOTAL(3,C$5:C49))</f>
        <v>45</v>
      </c>
      <c r="B49" s="25">
        <v>2</v>
      </c>
      <c r="C49" s="66" t="s">
        <v>300</v>
      </c>
      <c r="D49" s="46" t="s">
        <v>301</v>
      </c>
      <c r="E49" s="56" t="s">
        <v>288</v>
      </c>
      <c r="F49" s="107">
        <v>44805</v>
      </c>
    </row>
    <row r="50" spans="1:6" s="491" customFormat="1" ht="16.5">
      <c r="A50" s="479">
        <f>IF(C50=0,"",SUBTOTAL(3,C$5:C50))</f>
        <v>46</v>
      </c>
      <c r="B50" s="479">
        <v>1</v>
      </c>
      <c r="C50" s="479" t="s">
        <v>252</v>
      </c>
      <c r="D50" s="483" t="s">
        <v>253</v>
      </c>
      <c r="E50" s="484" t="s">
        <v>310</v>
      </c>
      <c r="F50" s="486">
        <v>38078</v>
      </c>
    </row>
    <row r="51" spans="1:6" s="928" customFormat="1" ht="16.5">
      <c r="A51" s="479">
        <f>IF(C51=0,"",SUBTOTAL(3,C$5:C51))</f>
        <v>47</v>
      </c>
      <c r="B51" s="479">
        <v>2</v>
      </c>
      <c r="C51" s="479" t="s">
        <v>313</v>
      </c>
      <c r="D51" s="484" t="s">
        <v>314</v>
      </c>
      <c r="E51" s="484" t="s">
        <v>310</v>
      </c>
      <c r="F51" s="486">
        <v>40781</v>
      </c>
    </row>
    <row r="52" spans="1:6" s="624" customFormat="1" ht="16.5">
      <c r="A52" s="25">
        <f>IF(C52=0,"",SUBTOTAL(3,C$5:C52))</f>
        <v>48</v>
      </c>
      <c r="B52" s="25">
        <v>3</v>
      </c>
      <c r="C52" s="25" t="s">
        <v>318</v>
      </c>
      <c r="D52" s="56" t="s">
        <v>319</v>
      </c>
      <c r="E52" s="56" t="s">
        <v>310</v>
      </c>
      <c r="F52" s="107">
        <v>44287</v>
      </c>
    </row>
    <row r="53" spans="1:6" s="624" customFormat="1" ht="16.5">
      <c r="A53" s="25">
        <f>IF(C53=0,"",SUBTOTAL(3,C$5:C53))</f>
        <v>49</v>
      </c>
      <c r="B53" s="25">
        <v>4</v>
      </c>
      <c r="C53" s="622" t="s">
        <v>1957</v>
      </c>
      <c r="D53" s="623" t="s">
        <v>1963</v>
      </c>
      <c r="E53" s="56" t="s">
        <v>310</v>
      </c>
      <c r="F53" s="621">
        <v>45231</v>
      </c>
    </row>
    <row r="54" spans="1:6" s="624" customFormat="1" ht="16.5">
      <c r="A54" s="25">
        <f>IF(C54=0,"",SUBTOTAL(3,C$5:C54))</f>
        <v>50</v>
      </c>
      <c r="B54" s="25">
        <v>5</v>
      </c>
      <c r="C54" s="25" t="s">
        <v>327</v>
      </c>
      <c r="D54" s="56" t="s">
        <v>328</v>
      </c>
      <c r="E54" s="56" t="s">
        <v>329</v>
      </c>
      <c r="F54" s="107">
        <v>44562</v>
      </c>
    </row>
    <row r="55" spans="1:6" s="624" customFormat="1" ht="16.5">
      <c r="A55" s="25">
        <f>IF(C55=0,"",SUBTOTAL(3,C$5:C55))</f>
        <v>51</v>
      </c>
      <c r="B55" s="25">
        <v>1</v>
      </c>
      <c r="C55" s="25" t="s">
        <v>336</v>
      </c>
      <c r="D55" s="63" t="s">
        <v>337</v>
      </c>
      <c r="E55" s="56" t="s">
        <v>339</v>
      </c>
      <c r="F55" s="107">
        <v>35948</v>
      </c>
    </row>
    <row r="56" spans="1:6" s="36" customFormat="1" ht="16.5">
      <c r="A56" s="25">
        <f>IF(C56=0,"",SUBTOTAL(3,C$5:C56))</f>
        <v>52</v>
      </c>
      <c r="B56" s="25">
        <v>3</v>
      </c>
      <c r="C56" s="25" t="s">
        <v>351</v>
      </c>
      <c r="D56" s="63" t="s">
        <v>352</v>
      </c>
      <c r="E56" s="56" t="s">
        <v>339</v>
      </c>
      <c r="F56" s="107">
        <v>34403</v>
      </c>
    </row>
    <row r="57" spans="1:6" s="36" customFormat="1" ht="19.5" customHeight="1">
      <c r="A57" s="25">
        <f>IF(C57=0,"",SUBTOTAL(3,C$5:C57))</f>
        <v>53</v>
      </c>
      <c r="B57" s="25">
        <v>4</v>
      </c>
      <c r="C57" s="25" t="s">
        <v>354</v>
      </c>
      <c r="D57" s="56" t="s">
        <v>355</v>
      </c>
      <c r="E57" s="56" t="s">
        <v>339</v>
      </c>
      <c r="F57" s="107">
        <v>39742</v>
      </c>
    </row>
    <row r="58" spans="1:6" s="36" customFormat="1" ht="16.5">
      <c r="A58" s="25">
        <f>IF(C58=0,"",SUBTOTAL(3,C$5:C58))</f>
        <v>54</v>
      </c>
      <c r="B58" s="25">
        <v>5</v>
      </c>
      <c r="C58" s="25" t="s">
        <v>365</v>
      </c>
      <c r="D58" s="63" t="s">
        <v>366</v>
      </c>
      <c r="E58" s="56" t="s">
        <v>339</v>
      </c>
      <c r="F58" s="107">
        <v>33055</v>
      </c>
    </row>
    <row r="59" spans="1:6" s="36" customFormat="1" ht="20.25" customHeight="1">
      <c r="A59" s="25">
        <f>IF(C59=0,"",SUBTOTAL(3,C$5:C59))</f>
        <v>55</v>
      </c>
      <c r="B59" s="25">
        <v>6</v>
      </c>
      <c r="C59" s="25" t="s">
        <v>419</v>
      </c>
      <c r="D59" s="63" t="s">
        <v>420</v>
      </c>
      <c r="E59" s="56" t="s">
        <v>390</v>
      </c>
      <c r="F59" s="107">
        <v>38657</v>
      </c>
    </row>
    <row r="60" spans="1:6" s="36" customFormat="1" ht="16.5">
      <c r="A60" s="25">
        <f>IF(C60=0,"",SUBTOTAL(3,C$5:C60))</f>
        <v>56</v>
      </c>
      <c r="B60" s="25">
        <v>7</v>
      </c>
      <c r="C60" s="25" t="s">
        <v>435</v>
      </c>
      <c r="D60" s="63" t="s">
        <v>436</v>
      </c>
      <c r="E60" s="56" t="s">
        <v>390</v>
      </c>
      <c r="F60" s="107">
        <v>37803</v>
      </c>
    </row>
    <row r="61" spans="1:6" s="36" customFormat="1" ht="16.5">
      <c r="A61" s="25">
        <f>IF(C61=0,"",SUBTOTAL(3,C$5:C61))</f>
        <v>57</v>
      </c>
      <c r="B61" s="25">
        <v>8</v>
      </c>
      <c r="C61" s="25" t="s">
        <v>2732</v>
      </c>
      <c r="D61" s="63" t="s">
        <v>2733</v>
      </c>
      <c r="E61" s="56" t="s">
        <v>339</v>
      </c>
      <c r="F61" s="107">
        <v>45717</v>
      </c>
    </row>
    <row r="62" spans="1:6" s="36" customFormat="1" ht="16.5">
      <c r="A62" s="25">
        <f>IF(C62=0,"",SUBTOTAL(3,C$5:C62))</f>
        <v>58</v>
      </c>
      <c r="B62" s="25">
        <v>9</v>
      </c>
      <c r="C62" s="369" t="s">
        <v>2905</v>
      </c>
      <c r="D62" s="370" t="s">
        <v>3261</v>
      </c>
      <c r="E62" s="56" t="s">
        <v>339</v>
      </c>
      <c r="F62" s="107">
        <v>45809</v>
      </c>
    </row>
    <row r="63" spans="1:6" s="491" customFormat="1" ht="16.5">
      <c r="A63" s="479">
        <f>IF(C63=0,"",SUBTOTAL(3,C$5:C63))</f>
        <v>59</v>
      </c>
      <c r="B63" s="479">
        <v>1</v>
      </c>
      <c r="C63" s="526" t="s">
        <v>377</v>
      </c>
      <c r="D63" s="924" t="s">
        <v>378</v>
      </c>
      <c r="E63" s="484" t="s">
        <v>379</v>
      </c>
      <c r="F63" s="486">
        <v>35744</v>
      </c>
    </row>
    <row r="64" spans="1:6" s="36" customFormat="1" ht="16.5">
      <c r="A64" s="25">
        <f>IF(C64=0,"",SUBTOTAL(3,C$5:C64))</f>
        <v>60</v>
      </c>
      <c r="B64" s="25">
        <v>2</v>
      </c>
      <c r="C64" s="86" t="s">
        <v>1396</v>
      </c>
      <c r="D64" s="87" t="s">
        <v>1390</v>
      </c>
      <c r="E64" s="56" t="s">
        <v>379</v>
      </c>
      <c r="F64" s="107">
        <v>44927</v>
      </c>
    </row>
    <row r="65" spans="1:6" s="36" customFormat="1" ht="16.5">
      <c r="A65" s="25">
        <f>IF(C65=0,"",SUBTOTAL(3,C$5:C65))</f>
        <v>61</v>
      </c>
      <c r="B65" s="25">
        <v>3</v>
      </c>
      <c r="C65" s="86" t="s">
        <v>1421</v>
      </c>
      <c r="D65" s="87" t="s">
        <v>1416</v>
      </c>
      <c r="E65" s="56" t="s">
        <v>379</v>
      </c>
      <c r="F65" s="106">
        <v>44977</v>
      </c>
    </row>
    <row r="66" spans="1:6" s="36" customFormat="1" ht="16.5">
      <c r="A66" s="25">
        <f>IF(C66=0,"",SUBTOTAL(3,C$5:C66))</f>
        <v>62</v>
      </c>
      <c r="B66" s="25">
        <v>4</v>
      </c>
      <c r="C66" s="86" t="s">
        <v>1567</v>
      </c>
      <c r="D66" s="87" t="s">
        <v>1564</v>
      </c>
      <c r="E66" s="56" t="s">
        <v>379</v>
      </c>
      <c r="F66" s="106">
        <v>45017</v>
      </c>
    </row>
    <row r="67" spans="1:6" s="36" customFormat="1" ht="16.5">
      <c r="A67" s="25">
        <f>IF(C67=0,"",SUBTOTAL(3,C$5:C67))</f>
        <v>63</v>
      </c>
      <c r="B67" s="25">
        <v>5</v>
      </c>
      <c r="C67" s="86" t="s">
        <v>2450</v>
      </c>
      <c r="D67" s="87" t="s">
        <v>2449</v>
      </c>
      <c r="E67" s="56" t="s">
        <v>379</v>
      </c>
      <c r="F67" s="106">
        <v>45413</v>
      </c>
    </row>
    <row r="68" spans="1:6" s="36" customFormat="1" ht="16.5">
      <c r="A68" s="25">
        <f>IF(C68=0,"",SUBTOTAL(3,C$5:C68))</f>
        <v>64</v>
      </c>
      <c r="B68" s="25">
        <v>6</v>
      </c>
      <c r="C68" s="86" t="s">
        <v>2670</v>
      </c>
      <c r="D68" s="87" t="s">
        <v>2453</v>
      </c>
      <c r="E68" s="56" t="s">
        <v>379</v>
      </c>
      <c r="F68" s="106">
        <v>45536</v>
      </c>
    </row>
    <row r="69" spans="1:6" s="37" customFormat="1" ht="16.5">
      <c r="A69" s="27">
        <f>IF(C69=0,"",SUBTOTAL(3,C$5:C69))</f>
        <v>65</v>
      </c>
      <c r="B69" s="27">
        <v>7</v>
      </c>
      <c r="C69" s="412" t="s">
        <v>3485</v>
      </c>
      <c r="D69" s="413" t="s">
        <v>3446</v>
      </c>
      <c r="E69" s="32" t="s">
        <v>379</v>
      </c>
      <c r="F69" s="30"/>
    </row>
    <row r="70" spans="1:6" s="491" customFormat="1" ht="16.5">
      <c r="A70" s="479">
        <f>IF(C70=0,"",SUBTOTAL(3,C$5:C70))</f>
        <v>66</v>
      </c>
      <c r="B70" s="479">
        <v>1</v>
      </c>
      <c r="C70" s="479" t="s">
        <v>388</v>
      </c>
      <c r="D70" s="483" t="s">
        <v>389</v>
      </c>
      <c r="E70" s="484" t="s">
        <v>390</v>
      </c>
      <c r="F70" s="486">
        <v>41071</v>
      </c>
    </row>
    <row r="71" spans="1:6" s="491" customFormat="1" ht="16.5">
      <c r="A71" s="479">
        <f>IF(C71=0,"",SUBTOTAL(3,C$5:C71))</f>
        <v>67</v>
      </c>
      <c r="B71" s="479">
        <v>2</v>
      </c>
      <c r="C71" s="479" t="s">
        <v>395</v>
      </c>
      <c r="D71" s="483" t="s">
        <v>396</v>
      </c>
      <c r="E71" s="484" t="s">
        <v>390</v>
      </c>
      <c r="F71" s="486">
        <v>38657</v>
      </c>
    </row>
    <row r="72" spans="1:6" s="36" customFormat="1" ht="16.5">
      <c r="A72" s="25">
        <f>IF(C72=0,"",SUBTOTAL(3,C$5:C72))</f>
        <v>68</v>
      </c>
      <c r="B72" s="25">
        <v>3</v>
      </c>
      <c r="C72" s="25" t="s">
        <v>402</v>
      </c>
      <c r="D72" s="63" t="s">
        <v>403</v>
      </c>
      <c r="E72" s="56" t="s">
        <v>390</v>
      </c>
      <c r="F72" s="107">
        <v>34035</v>
      </c>
    </row>
    <row r="73" spans="1:6" s="36" customFormat="1" ht="16.5">
      <c r="A73" s="25">
        <f>IF(C73=0,"",SUBTOTAL(3,C$5:C73))</f>
        <v>69</v>
      </c>
      <c r="B73" s="25">
        <v>4</v>
      </c>
      <c r="C73" s="25" t="s">
        <v>412</v>
      </c>
      <c r="D73" s="63" t="s">
        <v>413</v>
      </c>
      <c r="E73" s="56" t="s">
        <v>390</v>
      </c>
      <c r="F73" s="107">
        <v>36114</v>
      </c>
    </row>
    <row r="74" spans="1:6" s="36" customFormat="1" ht="16.5">
      <c r="A74" s="25">
        <f>IF(C74=0,"",SUBTOTAL(3,C$5:C74))</f>
        <v>70</v>
      </c>
      <c r="B74" s="25">
        <v>5</v>
      </c>
      <c r="C74" s="25" t="s">
        <v>426</v>
      </c>
      <c r="D74" s="63" t="s">
        <v>427</v>
      </c>
      <c r="E74" s="56" t="s">
        <v>390</v>
      </c>
      <c r="F74" s="107">
        <v>40315</v>
      </c>
    </row>
    <row r="75" spans="1:6" s="491" customFormat="1" ht="16.5">
      <c r="A75" s="479">
        <f>IF(C75=0,"",SUBTOTAL(3,C$5:C75))</f>
        <v>71</v>
      </c>
      <c r="B75" s="479">
        <v>6</v>
      </c>
      <c r="C75" s="479" t="s">
        <v>442</v>
      </c>
      <c r="D75" s="483" t="s">
        <v>443</v>
      </c>
      <c r="E75" s="484" t="s">
        <v>390</v>
      </c>
      <c r="F75" s="486">
        <v>41913</v>
      </c>
    </row>
    <row r="76" spans="1:6" s="36" customFormat="1" ht="16.5">
      <c r="A76" s="25">
        <f>IF(C76=0,"",SUBTOTAL(3,C$5:C76))</f>
        <v>72</v>
      </c>
      <c r="B76" s="25">
        <v>7</v>
      </c>
      <c r="C76" s="66" t="s">
        <v>450</v>
      </c>
      <c r="D76" s="67" t="s">
        <v>451</v>
      </c>
      <c r="E76" s="56" t="s">
        <v>390</v>
      </c>
      <c r="F76" s="107">
        <v>42583</v>
      </c>
    </row>
    <row r="77" spans="1:6" s="36" customFormat="1" ht="16.5">
      <c r="A77" s="25">
        <f>IF(C77=0,"",SUBTOTAL(3,C$5:C77))</f>
        <v>73</v>
      </c>
      <c r="B77" s="25">
        <v>8</v>
      </c>
      <c r="C77" s="433" t="s">
        <v>460</v>
      </c>
      <c r="D77" s="67" t="s">
        <v>461</v>
      </c>
      <c r="E77" s="56" t="s">
        <v>390</v>
      </c>
      <c r="F77" s="107">
        <v>44785</v>
      </c>
    </row>
    <row r="78" spans="1:6" s="36" customFormat="1" ht="16.5">
      <c r="A78" s="25">
        <f>IF(C78=0,"",SUBTOTAL(3,C$5:C78))</f>
        <v>74</v>
      </c>
      <c r="B78" s="25">
        <v>9</v>
      </c>
      <c r="C78" s="66" t="s">
        <v>1733</v>
      </c>
      <c r="D78" s="458" t="s">
        <v>1579</v>
      </c>
      <c r="E78" s="56" t="s">
        <v>390</v>
      </c>
      <c r="F78" s="75">
        <v>45064</v>
      </c>
    </row>
    <row r="79" spans="1:6" s="36" customFormat="1" ht="16.5">
      <c r="A79" s="25">
        <f>IF(C79=0,"",SUBTOTAL(3,C$5:C79))</f>
        <v>75</v>
      </c>
      <c r="B79" s="25">
        <v>10</v>
      </c>
      <c r="C79" s="66" t="s">
        <v>2684</v>
      </c>
      <c r="D79" s="458" t="s">
        <v>2682</v>
      </c>
      <c r="E79" s="56" t="s">
        <v>390</v>
      </c>
      <c r="F79" s="75">
        <v>45567</v>
      </c>
    </row>
    <row r="80" spans="1:6" s="36" customFormat="1" ht="16.5">
      <c r="A80" s="25">
        <f>IF(C80=0,"",SUBTOTAL(3,C$5:C80))</f>
        <v>76</v>
      </c>
      <c r="B80" s="25">
        <v>11</v>
      </c>
      <c r="C80" s="369" t="s">
        <v>2901</v>
      </c>
      <c r="D80" s="370" t="s">
        <v>2902</v>
      </c>
      <c r="E80" s="56" t="s">
        <v>390</v>
      </c>
      <c r="F80" s="75">
        <v>45809</v>
      </c>
    </row>
    <row r="81" spans="1:6" s="36" customFormat="1" ht="16.5">
      <c r="A81" s="25">
        <f>IF(C81=0,"",SUBTOTAL(3,C$5:C81))</f>
        <v>77</v>
      </c>
      <c r="B81" s="25">
        <v>12</v>
      </c>
      <c r="C81" s="369" t="s">
        <v>2903</v>
      </c>
      <c r="D81" s="370" t="s">
        <v>2904</v>
      </c>
      <c r="E81" s="56" t="s">
        <v>390</v>
      </c>
      <c r="F81" s="75">
        <v>45809</v>
      </c>
    </row>
    <row r="82" spans="1:6" s="36" customFormat="1" ht="16.5">
      <c r="A82" s="25">
        <f>IF(C82=0,"",SUBTOTAL(3,C$5:C82))</f>
        <v>78</v>
      </c>
      <c r="B82" s="25">
        <v>1</v>
      </c>
      <c r="C82" s="25" t="s">
        <v>471</v>
      </c>
      <c r="D82" s="63" t="s">
        <v>472</v>
      </c>
      <c r="E82" s="56" t="s">
        <v>470</v>
      </c>
      <c r="F82" s="107">
        <v>34391</v>
      </c>
    </row>
    <row r="83" spans="1:6" s="36" customFormat="1" ht="17.25" customHeight="1">
      <c r="A83" s="25">
        <f>IF(C83=0,"",SUBTOTAL(3,C$5:C83))</f>
        <v>79</v>
      </c>
      <c r="B83" s="338">
        <v>2</v>
      </c>
      <c r="C83" s="86" t="s">
        <v>496</v>
      </c>
      <c r="D83" s="87" t="s">
        <v>497</v>
      </c>
      <c r="E83" s="56" t="s">
        <v>470</v>
      </c>
      <c r="F83" s="107">
        <v>36434</v>
      </c>
    </row>
    <row r="84" spans="1:6" s="36" customFormat="1" ht="16.5">
      <c r="A84" s="25">
        <f>IF(C84=0,"",SUBTOTAL(3,C$5:C84))</f>
        <v>80</v>
      </c>
      <c r="B84" s="95">
        <v>1</v>
      </c>
      <c r="C84" s="95" t="s">
        <v>504</v>
      </c>
      <c r="D84" s="96" t="s">
        <v>505</v>
      </c>
      <c r="E84" s="46" t="s">
        <v>506</v>
      </c>
      <c r="F84" s="107">
        <v>34509</v>
      </c>
    </row>
    <row r="85" spans="1:6" s="36" customFormat="1" ht="16.5">
      <c r="A85" s="25">
        <f>IF(C85=0,"",SUBTOTAL(3,C$5:C85))</f>
        <v>81</v>
      </c>
      <c r="B85" s="95">
        <v>2</v>
      </c>
      <c r="C85" s="95" t="s">
        <v>511</v>
      </c>
      <c r="D85" s="96" t="s">
        <v>512</v>
      </c>
      <c r="E85" s="97" t="s">
        <v>513</v>
      </c>
      <c r="F85" s="107">
        <v>35432</v>
      </c>
    </row>
    <row r="86" spans="1:6" s="36" customFormat="1" ht="19.5" customHeight="1">
      <c r="A86" s="25">
        <f>IF(C86=0,"",SUBTOTAL(3,C$5:C86))</f>
        <v>82</v>
      </c>
      <c r="B86" s="95">
        <v>3</v>
      </c>
      <c r="C86" s="95" t="s">
        <v>519</v>
      </c>
      <c r="D86" s="96" t="s">
        <v>520</v>
      </c>
      <c r="E86" s="97" t="s">
        <v>513</v>
      </c>
      <c r="F86" s="107">
        <v>34274</v>
      </c>
    </row>
    <row r="87" spans="1:6" s="491" customFormat="1" ht="16.5">
      <c r="A87" s="479">
        <f>IF(C87=0,"",SUBTOTAL(3,C$5:C87))</f>
        <v>83</v>
      </c>
      <c r="B87" s="526">
        <v>4</v>
      </c>
      <c r="C87" s="526" t="s">
        <v>525</v>
      </c>
      <c r="D87" s="924" t="s">
        <v>526</v>
      </c>
      <c r="E87" s="533" t="s">
        <v>513</v>
      </c>
      <c r="F87" s="486">
        <v>34589</v>
      </c>
    </row>
    <row r="88" spans="1:6" s="36" customFormat="1" ht="16.5">
      <c r="A88" s="25">
        <f>IF(C88=0,"",SUBTOTAL(3,C$5:C88))</f>
        <v>84</v>
      </c>
      <c r="B88" s="95">
        <v>5</v>
      </c>
      <c r="C88" s="95" t="s">
        <v>532</v>
      </c>
      <c r="D88" s="96" t="s">
        <v>533</v>
      </c>
      <c r="E88" s="97" t="s">
        <v>513</v>
      </c>
      <c r="F88" s="107">
        <v>36161</v>
      </c>
    </row>
    <row r="89" spans="1:6" s="491" customFormat="1" ht="16.5">
      <c r="A89" s="479">
        <f>IF(C89=0,"",SUBTOTAL(3,C$5:C89))</f>
        <v>85</v>
      </c>
      <c r="B89" s="526">
        <v>6</v>
      </c>
      <c r="C89" s="526" t="s">
        <v>537</v>
      </c>
      <c r="D89" s="924" t="s">
        <v>538</v>
      </c>
      <c r="E89" s="533" t="s">
        <v>513</v>
      </c>
      <c r="F89" s="486">
        <v>36404</v>
      </c>
    </row>
    <row r="90" spans="1:6" s="491" customFormat="1" ht="16.5">
      <c r="A90" s="479">
        <f>IF(C90=0,"",SUBTOTAL(3,C$5:C90))</f>
        <v>86</v>
      </c>
      <c r="B90" s="526">
        <v>7</v>
      </c>
      <c r="C90" s="526" t="s">
        <v>545</v>
      </c>
      <c r="D90" s="924" t="s">
        <v>546</v>
      </c>
      <c r="E90" s="533" t="s">
        <v>513</v>
      </c>
      <c r="F90" s="486">
        <v>37987</v>
      </c>
    </row>
    <row r="91" spans="1:6" s="36" customFormat="1" ht="16.5">
      <c r="A91" s="25">
        <f>IF(C91=0,"",SUBTOTAL(3,C$5:C91))</f>
        <v>87</v>
      </c>
      <c r="B91" s="95">
        <v>8</v>
      </c>
      <c r="C91" s="95" t="s">
        <v>550</v>
      </c>
      <c r="D91" s="96" t="s">
        <v>551</v>
      </c>
      <c r="E91" s="97" t="s">
        <v>513</v>
      </c>
      <c r="F91" s="107">
        <v>39188</v>
      </c>
    </row>
    <row r="92" spans="1:6" s="36" customFormat="1" ht="16.5">
      <c r="A92" s="25">
        <f>IF(C92=0,"",SUBTOTAL(3,C$5:C92))</f>
        <v>88</v>
      </c>
      <c r="B92" s="95">
        <v>9</v>
      </c>
      <c r="C92" s="95" t="s">
        <v>562</v>
      </c>
      <c r="D92" s="96" t="s">
        <v>563</v>
      </c>
      <c r="E92" s="97" t="s">
        <v>513</v>
      </c>
      <c r="F92" s="107">
        <v>41092</v>
      </c>
    </row>
    <row r="93" spans="1:6" s="36" customFormat="1" ht="16.5">
      <c r="A93" s="25">
        <f>IF(C93=0,"",SUBTOTAL(3,C$5:C93))</f>
        <v>89</v>
      </c>
      <c r="B93" s="95">
        <v>10</v>
      </c>
      <c r="C93" s="95" t="s">
        <v>568</v>
      </c>
      <c r="D93" s="96" t="s">
        <v>569</v>
      </c>
      <c r="E93" s="97" t="s">
        <v>513</v>
      </c>
      <c r="F93" s="107">
        <v>41339</v>
      </c>
    </row>
    <row r="94" spans="1:6" s="36" customFormat="1" ht="16.5">
      <c r="A94" s="25">
        <f>IF(C94=0,"",SUBTOTAL(3,C$5:C94))</f>
        <v>90</v>
      </c>
      <c r="B94" s="95">
        <v>11</v>
      </c>
      <c r="C94" s="95" t="s">
        <v>578</v>
      </c>
      <c r="D94" s="96" t="s">
        <v>579</v>
      </c>
      <c r="E94" s="46" t="s">
        <v>506</v>
      </c>
      <c r="F94" s="107">
        <v>38768</v>
      </c>
    </row>
    <row r="95" spans="1:6" s="36" customFormat="1" ht="16.5">
      <c r="A95" s="25">
        <f>IF(C95=0,"",SUBTOTAL(3,C$5:C95))</f>
        <v>91</v>
      </c>
      <c r="B95" s="95">
        <v>12</v>
      </c>
      <c r="C95" s="66" t="s">
        <v>586</v>
      </c>
      <c r="D95" s="67" t="s">
        <v>587</v>
      </c>
      <c r="E95" s="46" t="s">
        <v>506</v>
      </c>
      <c r="F95" s="107">
        <v>42125</v>
      </c>
    </row>
    <row r="96" spans="1:6" s="36" customFormat="1" ht="16.5">
      <c r="A96" s="25">
        <f>IF(C96=0,"",SUBTOTAL(3,C$5:C96))</f>
        <v>92</v>
      </c>
      <c r="B96" s="95">
        <v>13</v>
      </c>
      <c r="C96" s="69" t="s">
        <v>592</v>
      </c>
      <c r="D96" s="98" t="s">
        <v>593</v>
      </c>
      <c r="E96" s="46" t="s">
        <v>506</v>
      </c>
      <c r="F96" s="107">
        <v>40427</v>
      </c>
    </row>
    <row r="97" spans="1:6" s="36" customFormat="1" ht="16.5">
      <c r="A97" s="25">
        <f>IF(C97=0,"",SUBTOTAL(3,C$5:C97))</f>
        <v>93</v>
      </c>
      <c r="B97" s="95">
        <v>14</v>
      </c>
      <c r="C97" s="66" t="s">
        <v>599</v>
      </c>
      <c r="D97" s="67" t="s">
        <v>600</v>
      </c>
      <c r="E97" s="46" t="s">
        <v>506</v>
      </c>
      <c r="F97" s="75">
        <v>43817</v>
      </c>
    </row>
    <row r="98" spans="1:6" s="36" customFormat="1" ht="16.5">
      <c r="A98" s="25">
        <f>IF(C98=0,"",SUBTOTAL(3,C$5:C98))</f>
        <v>94</v>
      </c>
      <c r="B98" s="95">
        <v>15</v>
      </c>
      <c r="C98" s="66" t="s">
        <v>604</v>
      </c>
      <c r="D98" s="67" t="s">
        <v>605</v>
      </c>
      <c r="E98" s="46" t="s">
        <v>506</v>
      </c>
      <c r="F98" s="75">
        <v>43817</v>
      </c>
    </row>
    <row r="99" spans="1:6" s="36" customFormat="1" ht="16.5">
      <c r="A99" s="25">
        <f>IF(C99=0,"",SUBTOTAL(3,C$5:C99))</f>
        <v>95</v>
      </c>
      <c r="B99" s="95">
        <v>16</v>
      </c>
      <c r="C99" s="66" t="s">
        <v>609</v>
      </c>
      <c r="D99" s="67" t="s">
        <v>610</v>
      </c>
      <c r="E99" s="46" t="s">
        <v>513</v>
      </c>
      <c r="F99" s="75">
        <v>44768</v>
      </c>
    </row>
    <row r="100" spans="1:6" s="36" customFormat="1" ht="16.5">
      <c r="A100" s="25">
        <f>IF(C100=0,"",SUBTOTAL(3,C$5:C100))</f>
        <v>96</v>
      </c>
      <c r="B100" s="95">
        <v>17</v>
      </c>
      <c r="C100" s="66" t="s">
        <v>1925</v>
      </c>
      <c r="D100" s="67" t="s">
        <v>1865</v>
      </c>
      <c r="E100" s="46" t="s">
        <v>513</v>
      </c>
      <c r="F100" s="75">
        <v>45170</v>
      </c>
    </row>
    <row r="101" spans="1:6" s="36" customFormat="1" ht="16.5">
      <c r="A101" s="25">
        <f>IF(C101=0,"",SUBTOTAL(3,C$5:C101))</f>
        <v>97</v>
      </c>
      <c r="B101" s="95">
        <v>18</v>
      </c>
      <c r="C101" s="66" t="s">
        <v>1926</v>
      </c>
      <c r="D101" s="67" t="s">
        <v>1869</v>
      </c>
      <c r="E101" s="46" t="s">
        <v>513</v>
      </c>
      <c r="F101" s="75">
        <v>45170</v>
      </c>
    </row>
    <row r="102" spans="1:6" s="36" customFormat="1" ht="16.5">
      <c r="A102" s="25">
        <f>IF(C102=0,"",SUBTOTAL(3,C$5:C102))</f>
        <v>98</v>
      </c>
      <c r="B102" s="95">
        <v>19</v>
      </c>
      <c r="C102" s="66" t="s">
        <v>1927</v>
      </c>
      <c r="D102" s="67" t="s">
        <v>1597</v>
      </c>
      <c r="E102" s="46" t="s">
        <v>513</v>
      </c>
      <c r="F102" s="75">
        <v>45170</v>
      </c>
    </row>
    <row r="103" spans="1:6" s="36" customFormat="1" ht="16.5">
      <c r="A103" s="25">
        <f>IF(C103=0,"",SUBTOTAL(3,C$5:C103))</f>
        <v>99</v>
      </c>
      <c r="B103" s="95">
        <v>20</v>
      </c>
      <c r="C103" s="66" t="s">
        <v>2290</v>
      </c>
      <c r="D103" s="67" t="s">
        <v>2291</v>
      </c>
      <c r="E103" s="46" t="s">
        <v>513</v>
      </c>
      <c r="F103" s="75">
        <v>45261</v>
      </c>
    </row>
    <row r="104" spans="1:6" s="36" customFormat="1" ht="16.5">
      <c r="A104" s="25">
        <f>IF(C104=0,"",SUBTOTAL(3,C$5:C104))</f>
        <v>100</v>
      </c>
      <c r="B104" s="95">
        <v>21</v>
      </c>
      <c r="C104" s="66" t="s">
        <v>2708</v>
      </c>
      <c r="D104" s="67" t="s">
        <v>2702</v>
      </c>
      <c r="E104" s="46" t="s">
        <v>513</v>
      </c>
      <c r="F104" s="75">
        <v>45632</v>
      </c>
    </row>
    <row r="105" spans="1:6" s="36" customFormat="1" ht="16.5">
      <c r="A105" s="25">
        <f>IF(C105=0,"",SUBTOTAL(3,C$5:C105))</f>
        <v>101</v>
      </c>
      <c r="B105" s="95">
        <v>22</v>
      </c>
      <c r="C105" s="66" t="s">
        <v>2818</v>
      </c>
      <c r="D105" s="67" t="s">
        <v>2817</v>
      </c>
      <c r="E105" s="46" t="s">
        <v>513</v>
      </c>
      <c r="F105" s="75">
        <v>45767</v>
      </c>
    </row>
    <row r="106" spans="1:6" s="36" customFormat="1" ht="16.5">
      <c r="A106" s="25">
        <f>IF(C106=0,"",SUBTOTAL(3,C$5:C106))</f>
        <v>102</v>
      </c>
      <c r="B106" s="95">
        <v>23</v>
      </c>
      <c r="C106" s="66" t="s">
        <v>2988</v>
      </c>
      <c r="D106" s="67" t="s">
        <v>2986</v>
      </c>
      <c r="E106" s="46" t="s">
        <v>513</v>
      </c>
      <c r="F106" s="75">
        <v>45868</v>
      </c>
    </row>
    <row r="107" spans="1:6" s="37" customFormat="1" ht="16.5">
      <c r="A107" s="27">
        <f>IF(C107=0,"",SUBTOTAL(3,C$5:C107))</f>
        <v>103</v>
      </c>
      <c r="B107" s="82">
        <v>24</v>
      </c>
      <c r="C107" s="412" t="s">
        <v>3484</v>
      </c>
      <c r="D107" s="413" t="s">
        <v>4096</v>
      </c>
      <c r="E107" s="48" t="s">
        <v>513</v>
      </c>
      <c r="F107" s="34">
        <v>45992</v>
      </c>
    </row>
    <row r="108" spans="1:6" s="36" customFormat="1" ht="16.5">
      <c r="A108" s="25">
        <f>IF(C108=0,"",SUBTOTAL(3,C$5:C108))</f>
        <v>104</v>
      </c>
      <c r="B108" s="856">
        <v>1</v>
      </c>
      <c r="C108" s="103" t="s">
        <v>619</v>
      </c>
      <c r="D108" s="104" t="s">
        <v>620</v>
      </c>
      <c r="E108" s="46" t="s">
        <v>621</v>
      </c>
      <c r="F108" s="107">
        <v>32024</v>
      </c>
    </row>
    <row r="109" spans="1:6" s="36" customFormat="1" ht="16.5">
      <c r="A109" s="25">
        <f>IF(C109=0,"",SUBTOTAL(3,C$5:C109))</f>
        <v>105</v>
      </c>
      <c r="B109" s="856">
        <v>2</v>
      </c>
      <c r="C109" s="103" t="s">
        <v>626</v>
      </c>
      <c r="D109" s="104" t="s">
        <v>627</v>
      </c>
      <c r="E109" s="46" t="s">
        <v>621</v>
      </c>
      <c r="F109" s="107">
        <v>38596</v>
      </c>
    </row>
    <row r="110" spans="1:6" s="36" customFormat="1" ht="16.5">
      <c r="A110" s="25">
        <f>IF(C110=0,"",SUBTOTAL(3,C$5:C110))</f>
        <v>106</v>
      </c>
      <c r="B110" s="856">
        <v>3</v>
      </c>
      <c r="C110" s="103" t="s">
        <v>633</v>
      </c>
      <c r="D110" s="104" t="s">
        <v>634</v>
      </c>
      <c r="E110" s="46" t="s">
        <v>621</v>
      </c>
      <c r="F110" s="107">
        <v>37803</v>
      </c>
    </row>
    <row r="111" spans="1:6" s="36" customFormat="1" ht="16.5">
      <c r="A111" s="25">
        <f>IF(C111=0,"",SUBTOTAL(3,C$5:C111))</f>
        <v>107</v>
      </c>
      <c r="B111" s="856">
        <v>4</v>
      </c>
      <c r="C111" s="103" t="s">
        <v>638</v>
      </c>
      <c r="D111" s="104" t="s">
        <v>1739</v>
      </c>
      <c r="E111" s="46" t="s">
        <v>621</v>
      </c>
      <c r="F111" s="107">
        <v>39188</v>
      </c>
    </row>
    <row r="112" spans="1:6" s="36" customFormat="1" ht="16.5">
      <c r="A112" s="25">
        <f>IF(C112=0,"",SUBTOTAL(3,C$5:C112))</f>
        <v>108</v>
      </c>
      <c r="B112" s="856">
        <v>5</v>
      </c>
      <c r="C112" s="66" t="s">
        <v>649</v>
      </c>
      <c r="D112" s="67" t="s">
        <v>650</v>
      </c>
      <c r="E112" s="46" t="s">
        <v>621</v>
      </c>
      <c r="F112" s="107">
        <v>42614</v>
      </c>
    </row>
    <row r="113" spans="1:6" s="36" customFormat="1" ht="16.5">
      <c r="A113" s="25">
        <f>IF(C113=0,"",SUBTOTAL(3,C$5:C113))</f>
        <v>109</v>
      </c>
      <c r="B113" s="856">
        <v>7</v>
      </c>
      <c r="C113" s="66" t="s">
        <v>2455</v>
      </c>
      <c r="D113" s="67" t="s">
        <v>2454</v>
      </c>
      <c r="E113" s="46" t="s">
        <v>621</v>
      </c>
      <c r="F113" s="107">
        <v>45453</v>
      </c>
    </row>
    <row r="114" spans="1:6" s="36" customFormat="1" ht="16.5">
      <c r="A114" s="25">
        <f>IF(C114=0,"",SUBTOTAL(3,C$5:C114))</f>
        <v>110</v>
      </c>
      <c r="B114" s="856">
        <v>8</v>
      </c>
      <c r="C114" s="66" t="s">
        <v>2679</v>
      </c>
      <c r="D114" s="67" t="s">
        <v>2675</v>
      </c>
      <c r="E114" s="46" t="s">
        <v>621</v>
      </c>
      <c r="F114" s="107">
        <v>37628</v>
      </c>
    </row>
    <row r="115" spans="1:6" s="491" customFormat="1" ht="16.5">
      <c r="A115" s="479">
        <f>IF(C115=0,"",SUBTOTAL(3,C$5:C115))</f>
        <v>111</v>
      </c>
      <c r="B115" s="532">
        <v>1</v>
      </c>
      <c r="C115" s="529" t="s">
        <v>668</v>
      </c>
      <c r="D115" s="1016" t="s">
        <v>669</v>
      </c>
      <c r="E115" s="499" t="s">
        <v>671</v>
      </c>
      <c r="F115" s="486">
        <v>38768</v>
      </c>
    </row>
    <row r="116" spans="1:6" s="36" customFormat="1" ht="16.5">
      <c r="A116" s="25">
        <f>IF(C116=0,"",SUBTOTAL(3,C$5:C116))</f>
        <v>112</v>
      </c>
      <c r="B116" s="86">
        <v>2</v>
      </c>
      <c r="C116" s="86" t="s">
        <v>677</v>
      </c>
      <c r="D116" s="87" t="s">
        <v>678</v>
      </c>
      <c r="E116" s="46" t="s">
        <v>386</v>
      </c>
      <c r="F116" s="107">
        <v>34426</v>
      </c>
    </row>
    <row r="117" spans="1:6" s="491" customFormat="1" ht="16.5">
      <c r="A117" s="479">
        <f>IF(C117=0,"",SUBTOTAL(3,C$5:C117))</f>
        <v>113</v>
      </c>
      <c r="B117" s="532">
        <v>3</v>
      </c>
      <c r="C117" s="479" t="s">
        <v>681</v>
      </c>
      <c r="D117" s="483" t="s">
        <v>682</v>
      </c>
      <c r="E117" s="499" t="s">
        <v>386</v>
      </c>
      <c r="F117" s="486">
        <v>41913</v>
      </c>
    </row>
    <row r="118" spans="1:6" s="624" customFormat="1" ht="18.75" customHeight="1">
      <c r="A118" s="25">
        <f>IF(C118=0,"",SUBTOTAL(3,C$5:C118))</f>
        <v>114</v>
      </c>
      <c r="B118" s="86">
        <v>4</v>
      </c>
      <c r="C118" s="25" t="s">
        <v>1117</v>
      </c>
      <c r="D118" s="46" t="s">
        <v>1118</v>
      </c>
      <c r="E118" s="46" t="s">
        <v>1119</v>
      </c>
      <c r="F118" s="75">
        <v>44347</v>
      </c>
    </row>
    <row r="119" spans="1:6" s="36" customFormat="1" ht="16.5">
      <c r="A119" s="25">
        <f>IF(C119=0,"",SUBTOTAL(3,C$5:C119))</f>
        <v>115</v>
      </c>
      <c r="B119" s="86">
        <v>5</v>
      </c>
      <c r="C119" s="25" t="s">
        <v>1849</v>
      </c>
      <c r="D119" s="63" t="s">
        <v>1851</v>
      </c>
      <c r="E119" s="46" t="s">
        <v>386</v>
      </c>
      <c r="F119" s="107">
        <v>45150</v>
      </c>
    </row>
    <row r="120" spans="1:6" s="36" customFormat="1" ht="16.5">
      <c r="A120" s="25">
        <f>IF(C120=0,"",SUBTOTAL(3,C$5:C120))</f>
        <v>116</v>
      </c>
      <c r="B120" s="86">
        <v>6</v>
      </c>
      <c r="C120" s="369" t="s">
        <v>2844</v>
      </c>
      <c r="D120" s="370" t="s">
        <v>2843</v>
      </c>
      <c r="E120" s="46" t="s">
        <v>386</v>
      </c>
      <c r="F120" s="75">
        <v>45809</v>
      </c>
    </row>
    <row r="121" spans="1:6" s="36" customFormat="1" ht="16.5">
      <c r="A121" s="25">
        <f>IF(C121=0,"",SUBTOTAL(3,C$5:C121))</f>
        <v>117</v>
      </c>
      <c r="B121" s="86">
        <v>7</v>
      </c>
      <c r="C121" s="86" t="s">
        <v>692</v>
      </c>
      <c r="D121" s="87" t="s">
        <v>693</v>
      </c>
      <c r="E121" s="46" t="s">
        <v>671</v>
      </c>
      <c r="F121" s="107">
        <v>39188</v>
      </c>
    </row>
    <row r="122" spans="1:6" s="36" customFormat="1" ht="16.5">
      <c r="A122" s="25">
        <f>IF(C122=0,"",SUBTOTAL(3,C$5:C122))</f>
        <v>118</v>
      </c>
      <c r="B122" s="86">
        <v>8</v>
      </c>
      <c r="C122" s="86" t="s">
        <v>698</v>
      </c>
      <c r="D122" s="87" t="s">
        <v>699</v>
      </c>
      <c r="E122" s="46" t="s">
        <v>671</v>
      </c>
      <c r="F122" s="107">
        <v>39188</v>
      </c>
    </row>
    <row r="123" spans="1:6" s="36" customFormat="1" ht="16.5">
      <c r="A123" s="25">
        <f>IF(C123=0,"",SUBTOTAL(3,C$5:C123))</f>
        <v>119</v>
      </c>
      <c r="B123" s="86">
        <v>9</v>
      </c>
      <c r="C123" s="86" t="s">
        <v>704</v>
      </c>
      <c r="D123" s="87" t="s">
        <v>705</v>
      </c>
      <c r="E123" s="46" t="s">
        <v>671</v>
      </c>
      <c r="F123" s="107">
        <v>39188</v>
      </c>
    </row>
    <row r="124" spans="1:6" s="36" customFormat="1" ht="16.5">
      <c r="A124" s="25">
        <f>IF(C124=0,"",SUBTOTAL(3,C$5:C124))</f>
        <v>120</v>
      </c>
      <c r="B124" s="86">
        <v>10</v>
      </c>
      <c r="C124" s="86" t="s">
        <v>710</v>
      </c>
      <c r="D124" s="87" t="s">
        <v>711</v>
      </c>
      <c r="E124" s="46" t="s">
        <v>671</v>
      </c>
      <c r="F124" s="107">
        <v>39188</v>
      </c>
    </row>
    <row r="125" spans="1:6" s="36" customFormat="1" ht="16.5">
      <c r="A125" s="25">
        <f>IF(C125=0,"",SUBTOTAL(3,C$5:C125))</f>
        <v>121</v>
      </c>
      <c r="B125" s="86">
        <v>11</v>
      </c>
      <c r="C125" s="86" t="s">
        <v>714</v>
      </c>
      <c r="D125" s="87" t="s">
        <v>715</v>
      </c>
      <c r="E125" s="46" t="s">
        <v>671</v>
      </c>
      <c r="F125" s="107">
        <v>39188</v>
      </c>
    </row>
    <row r="126" spans="1:6" s="36" customFormat="1" ht="16.5">
      <c r="A126" s="25">
        <f>IF(C126=0,"",SUBTOTAL(3,C$5:C126))</f>
        <v>122</v>
      </c>
      <c r="B126" s="86">
        <v>12</v>
      </c>
      <c r="C126" s="86" t="s">
        <v>720</v>
      </c>
      <c r="D126" s="87" t="s">
        <v>721</v>
      </c>
      <c r="E126" s="46" t="s">
        <v>671</v>
      </c>
      <c r="F126" s="107">
        <v>39188</v>
      </c>
    </row>
    <row r="127" spans="1:6" s="36" customFormat="1" ht="16.5">
      <c r="A127" s="25">
        <f>IF(C127=0,"",SUBTOTAL(3,C$5:C127))</f>
        <v>123</v>
      </c>
      <c r="B127" s="86">
        <v>13</v>
      </c>
      <c r="C127" s="86" t="s">
        <v>726</v>
      </c>
      <c r="D127" s="87" t="s">
        <v>727</v>
      </c>
      <c r="E127" s="46" t="s">
        <v>671</v>
      </c>
      <c r="F127" s="107">
        <v>39188</v>
      </c>
    </row>
    <row r="128" spans="1:6" s="36" customFormat="1" ht="16.5">
      <c r="A128" s="25">
        <f>IF(C128=0,"",SUBTOTAL(3,C$5:C128))</f>
        <v>124</v>
      </c>
      <c r="B128" s="86">
        <v>14</v>
      </c>
      <c r="C128" s="86" t="s">
        <v>735</v>
      </c>
      <c r="D128" s="87" t="s">
        <v>736</v>
      </c>
      <c r="E128" s="46" t="s">
        <v>671</v>
      </c>
      <c r="F128" s="107">
        <v>39522</v>
      </c>
    </row>
    <row r="129" spans="1:6" s="36" customFormat="1" ht="16.5">
      <c r="A129" s="25">
        <f>IF(C129=0,"",SUBTOTAL(3,C$5:C129))</f>
        <v>125</v>
      </c>
      <c r="B129" s="86">
        <v>15</v>
      </c>
      <c r="C129" s="86" t="s">
        <v>757</v>
      </c>
      <c r="D129" s="87" t="s">
        <v>758</v>
      </c>
      <c r="E129" s="46" t="s">
        <v>671</v>
      </c>
      <c r="F129" s="107">
        <v>35475</v>
      </c>
    </row>
    <row r="130" spans="1:6" s="36" customFormat="1" ht="16.5">
      <c r="A130" s="25">
        <f>IF(C130=0,"",SUBTOTAL(3,C$5:C130))</f>
        <v>126</v>
      </c>
      <c r="B130" s="86">
        <v>16</v>
      </c>
      <c r="C130" s="86" t="s">
        <v>762</v>
      </c>
      <c r="D130" s="87" t="s">
        <v>763</v>
      </c>
      <c r="E130" s="46" t="s">
        <v>671</v>
      </c>
      <c r="F130" s="107">
        <v>40686</v>
      </c>
    </row>
    <row r="131" spans="1:6" s="36" customFormat="1" ht="16.5">
      <c r="A131" s="25">
        <f>IF(C131=0,"",SUBTOTAL(3,C$5:C131))</f>
        <v>127</v>
      </c>
      <c r="B131" s="86">
        <v>17</v>
      </c>
      <c r="C131" s="86" t="s">
        <v>773</v>
      </c>
      <c r="D131" s="87" t="s">
        <v>774</v>
      </c>
      <c r="E131" s="46" t="s">
        <v>671</v>
      </c>
      <c r="F131" s="107">
        <v>33739</v>
      </c>
    </row>
    <row r="132" spans="1:6" s="36" customFormat="1" ht="16.5">
      <c r="A132" s="25">
        <f>IF(C132=0,"",SUBTOTAL(3,C$5:C132))</f>
        <v>128</v>
      </c>
      <c r="B132" s="86">
        <v>18</v>
      </c>
      <c r="C132" s="86" t="s">
        <v>779</v>
      </c>
      <c r="D132" s="87" t="s">
        <v>780</v>
      </c>
      <c r="E132" s="46" t="s">
        <v>671</v>
      </c>
      <c r="F132" s="107">
        <v>41722</v>
      </c>
    </row>
    <row r="133" spans="1:6" s="36" customFormat="1" ht="16.5">
      <c r="A133" s="25">
        <f>IF(C133=0,"",SUBTOTAL(3,C$5:C133))</f>
        <v>129</v>
      </c>
      <c r="B133" s="86">
        <v>19</v>
      </c>
      <c r="C133" s="86" t="s">
        <v>784</v>
      </c>
      <c r="D133" s="87" t="s">
        <v>785</v>
      </c>
      <c r="E133" s="46" t="s">
        <v>671</v>
      </c>
      <c r="F133" s="107">
        <v>42095</v>
      </c>
    </row>
    <row r="134" spans="1:6" s="36" customFormat="1" ht="16.5">
      <c r="A134" s="25">
        <f>IF(C134=0,"",SUBTOTAL(3,C$5:C134))</f>
        <v>130</v>
      </c>
      <c r="B134" s="86">
        <v>20</v>
      </c>
      <c r="C134" s="69" t="s">
        <v>791</v>
      </c>
      <c r="D134" s="98" t="s">
        <v>792</v>
      </c>
      <c r="E134" s="46" t="s">
        <v>671</v>
      </c>
      <c r="F134" s="107">
        <v>35977</v>
      </c>
    </row>
    <row r="135" spans="1:6" s="36" customFormat="1" ht="16.5">
      <c r="A135" s="25">
        <f>IF(C135=0,"",SUBTOTAL(3,C$5:C135))</f>
        <v>131</v>
      </c>
      <c r="B135" s="86">
        <v>21</v>
      </c>
      <c r="C135" s="69" t="s">
        <v>796</v>
      </c>
      <c r="D135" s="98" t="s">
        <v>797</v>
      </c>
      <c r="E135" s="46" t="s">
        <v>671</v>
      </c>
      <c r="F135" s="107">
        <v>39531</v>
      </c>
    </row>
    <row r="136" spans="1:6" s="36" customFormat="1" ht="16.5">
      <c r="A136" s="25">
        <f>IF(C136=0,"",SUBTOTAL(3,C$5:C136))</f>
        <v>132</v>
      </c>
      <c r="B136" s="86">
        <v>22</v>
      </c>
      <c r="C136" s="69" t="s">
        <v>802</v>
      </c>
      <c r="D136" s="98" t="s">
        <v>803</v>
      </c>
      <c r="E136" s="46" t="s">
        <v>671</v>
      </c>
      <c r="F136" s="107">
        <v>36071</v>
      </c>
    </row>
    <row r="137" spans="1:6" s="36" customFormat="1" ht="16.5">
      <c r="A137" s="25">
        <f>IF(C137=0,"",SUBTOTAL(3,C$5:C137))</f>
        <v>133</v>
      </c>
      <c r="B137" s="86">
        <v>23</v>
      </c>
      <c r="C137" s="69" t="s">
        <v>808</v>
      </c>
      <c r="D137" s="98" t="s">
        <v>809</v>
      </c>
      <c r="E137" s="46" t="s">
        <v>671</v>
      </c>
      <c r="F137" s="107">
        <v>38768</v>
      </c>
    </row>
    <row r="138" spans="1:6" s="36" customFormat="1" ht="16.5">
      <c r="A138" s="25">
        <f>IF(C138=0,"",SUBTOTAL(3,C$5:C138))</f>
        <v>134</v>
      </c>
      <c r="B138" s="86">
        <v>24</v>
      </c>
      <c r="C138" s="69" t="s">
        <v>814</v>
      </c>
      <c r="D138" s="98" t="s">
        <v>815</v>
      </c>
      <c r="E138" s="46" t="s">
        <v>671</v>
      </c>
      <c r="F138" s="107">
        <v>39188</v>
      </c>
    </row>
    <row r="139" spans="1:6" s="36" customFormat="1" ht="16.5">
      <c r="A139" s="25">
        <f>IF(C139=0,"",SUBTOTAL(3,C$5:C139))</f>
        <v>135</v>
      </c>
      <c r="B139" s="86">
        <v>25</v>
      </c>
      <c r="C139" s="69" t="s">
        <v>820</v>
      </c>
      <c r="D139" s="116" t="s">
        <v>821</v>
      </c>
      <c r="E139" s="46" t="s">
        <v>671</v>
      </c>
      <c r="F139" s="107">
        <v>39188</v>
      </c>
    </row>
    <row r="140" spans="1:6" s="36" customFormat="1" ht="16.5">
      <c r="A140" s="25">
        <f>IF(C140=0,"",SUBTOTAL(3,C$5:C140))</f>
        <v>136</v>
      </c>
      <c r="B140" s="86">
        <v>26</v>
      </c>
      <c r="C140" s="69" t="s">
        <v>826</v>
      </c>
      <c r="D140" s="98" t="s">
        <v>827</v>
      </c>
      <c r="E140" s="46" t="s">
        <v>671</v>
      </c>
      <c r="F140" s="107">
        <v>39923</v>
      </c>
    </row>
    <row r="141" spans="1:6" s="36" customFormat="1" ht="16.5">
      <c r="A141" s="25">
        <f>IF(C141=0,"",SUBTOTAL(3,C$5:C141))</f>
        <v>137</v>
      </c>
      <c r="B141" s="86">
        <v>27</v>
      </c>
      <c r="C141" s="69" t="s">
        <v>843</v>
      </c>
      <c r="D141" s="98" t="s">
        <v>844</v>
      </c>
      <c r="E141" s="46" t="s">
        <v>671</v>
      </c>
      <c r="F141" s="107">
        <v>41061</v>
      </c>
    </row>
    <row r="142" spans="1:6" s="36" customFormat="1" ht="16.5">
      <c r="A142" s="25">
        <f>IF(C142=0,"",SUBTOTAL(3,C$5:C142))</f>
        <v>138</v>
      </c>
      <c r="B142" s="86">
        <v>28</v>
      </c>
      <c r="C142" s="69" t="s">
        <v>849</v>
      </c>
      <c r="D142" s="98" t="s">
        <v>850</v>
      </c>
      <c r="E142" s="46" t="s">
        <v>671</v>
      </c>
      <c r="F142" s="107">
        <v>41061</v>
      </c>
    </row>
    <row r="143" spans="1:6" s="36" customFormat="1" ht="16.5">
      <c r="A143" s="25">
        <f>IF(C143=0,"",SUBTOTAL(3,C$5:C143))</f>
        <v>139</v>
      </c>
      <c r="B143" s="86">
        <v>29</v>
      </c>
      <c r="C143" s="857" t="s">
        <v>854</v>
      </c>
      <c r="D143" s="790" t="s">
        <v>855</v>
      </c>
      <c r="E143" s="858" t="s">
        <v>671</v>
      </c>
      <c r="F143" s="860">
        <v>35065</v>
      </c>
    </row>
    <row r="144" spans="1:6" s="36" customFormat="1" ht="16.5">
      <c r="A144" s="25">
        <f>IF(C144=0,"",SUBTOTAL(3,C$5:C144))</f>
        <v>140</v>
      </c>
      <c r="B144" s="86">
        <v>30</v>
      </c>
      <c r="C144" s="69" t="s">
        <v>860</v>
      </c>
      <c r="D144" s="98" t="s">
        <v>861</v>
      </c>
      <c r="E144" s="46" t="s">
        <v>671</v>
      </c>
      <c r="F144" s="107">
        <v>41366</v>
      </c>
    </row>
    <row r="145" spans="1:6" s="36" customFormat="1" ht="16.5">
      <c r="A145" s="25">
        <f>IF(C145=0,"",SUBTOTAL(3,C$5:C145))</f>
        <v>141</v>
      </c>
      <c r="B145" s="86">
        <v>31</v>
      </c>
      <c r="C145" s="69" t="s">
        <v>865</v>
      </c>
      <c r="D145" s="98" t="s">
        <v>866</v>
      </c>
      <c r="E145" s="46" t="s">
        <v>671</v>
      </c>
      <c r="F145" s="107">
        <v>39188</v>
      </c>
    </row>
    <row r="146" spans="1:6" s="36" customFormat="1" ht="16.5">
      <c r="A146" s="25">
        <f>IF(C146=0,"",SUBTOTAL(3,C$5:C146))</f>
        <v>142</v>
      </c>
      <c r="B146" s="86">
        <v>32</v>
      </c>
      <c r="C146" s="66" t="s">
        <v>887</v>
      </c>
      <c r="D146" s="67" t="s">
        <v>888</v>
      </c>
      <c r="E146" s="46" t="s">
        <v>671</v>
      </c>
      <c r="F146" s="107">
        <v>42552</v>
      </c>
    </row>
    <row r="147" spans="1:6" s="36" customFormat="1" ht="16.5">
      <c r="A147" s="25">
        <f>IF(C147=0,"",SUBTOTAL(3,C$5:C147))</f>
        <v>143</v>
      </c>
      <c r="B147" s="86">
        <v>33</v>
      </c>
      <c r="C147" s="66" t="s">
        <v>894</v>
      </c>
      <c r="D147" s="67" t="s">
        <v>895</v>
      </c>
      <c r="E147" s="46" t="s">
        <v>671</v>
      </c>
      <c r="F147" s="107">
        <v>42795</v>
      </c>
    </row>
    <row r="148" spans="1:6" s="36" customFormat="1" ht="16.5">
      <c r="A148" s="25">
        <f>IF(C148=0,"",SUBTOTAL(3,C$5:C148))</f>
        <v>144</v>
      </c>
      <c r="B148" s="86">
        <v>34</v>
      </c>
      <c r="C148" s="66" t="s">
        <v>903</v>
      </c>
      <c r="D148" s="67" t="s">
        <v>904</v>
      </c>
      <c r="E148" s="46" t="s">
        <v>671</v>
      </c>
      <c r="F148" s="107">
        <v>42857</v>
      </c>
    </row>
    <row r="149" spans="1:6" s="36" customFormat="1" ht="19.5" customHeight="1">
      <c r="A149" s="25">
        <f>IF(C149=0,"",SUBTOTAL(3,C$5:C149))</f>
        <v>145</v>
      </c>
      <c r="B149" s="86">
        <v>35</v>
      </c>
      <c r="C149" s="66" t="s">
        <v>909</v>
      </c>
      <c r="D149" s="67" t="s">
        <v>910</v>
      </c>
      <c r="E149" s="46" t="s">
        <v>671</v>
      </c>
      <c r="F149" s="107">
        <v>42857</v>
      </c>
    </row>
    <row r="150" spans="1:6" s="36" customFormat="1" ht="16.5">
      <c r="A150" s="25">
        <f>IF(C150=0,"",SUBTOTAL(3,C$5:C150))</f>
        <v>146</v>
      </c>
      <c r="B150" s="86">
        <v>36</v>
      </c>
      <c r="C150" s="66" t="s">
        <v>916</v>
      </c>
      <c r="D150" s="67" t="s">
        <v>917</v>
      </c>
      <c r="E150" s="46" t="s">
        <v>671</v>
      </c>
      <c r="F150" s="107">
        <v>43040</v>
      </c>
    </row>
    <row r="151" spans="1:6" s="36" customFormat="1" ht="21" customHeight="1">
      <c r="A151" s="25">
        <f>IF(C151=0,"",SUBTOTAL(3,C$5:C151))</f>
        <v>147</v>
      </c>
      <c r="B151" s="86">
        <v>37</v>
      </c>
      <c r="C151" s="66" t="s">
        <v>922</v>
      </c>
      <c r="D151" s="67" t="s">
        <v>923</v>
      </c>
      <c r="E151" s="46" t="s">
        <v>671</v>
      </c>
      <c r="F151" s="107">
        <v>43040</v>
      </c>
    </row>
    <row r="152" spans="1:6" s="36" customFormat="1" ht="16.5">
      <c r="A152" s="25">
        <f>IF(C152=0,"",SUBTOTAL(3,C$5:C152))</f>
        <v>148</v>
      </c>
      <c r="B152" s="86">
        <v>38</v>
      </c>
      <c r="C152" s="66" t="s">
        <v>927</v>
      </c>
      <c r="D152" s="67" t="s">
        <v>928</v>
      </c>
      <c r="E152" s="46" t="s">
        <v>671</v>
      </c>
      <c r="F152" s="107">
        <v>43040</v>
      </c>
    </row>
    <row r="153" spans="1:6" s="36" customFormat="1" ht="16.5">
      <c r="A153" s="25">
        <f>IF(C153=0,"",SUBTOTAL(3,C$5:C153))</f>
        <v>149</v>
      </c>
      <c r="B153" s="86">
        <v>39</v>
      </c>
      <c r="C153" s="66" t="s">
        <v>931</v>
      </c>
      <c r="D153" s="67" t="s">
        <v>932</v>
      </c>
      <c r="E153" s="46" t="s">
        <v>671</v>
      </c>
      <c r="F153" s="107">
        <v>43191</v>
      </c>
    </row>
    <row r="154" spans="1:6" s="916" customFormat="1" ht="16.5">
      <c r="A154" s="903">
        <f>IF(C154=0,"",SUBTOTAL(3,C$5:C154))</f>
        <v>150</v>
      </c>
      <c r="B154" s="86">
        <v>40</v>
      </c>
      <c r="C154" s="904" t="s">
        <v>941</v>
      </c>
      <c r="D154" s="905" t="s">
        <v>942</v>
      </c>
      <c r="E154" s="907" t="s">
        <v>671</v>
      </c>
      <c r="F154" s="909">
        <v>37803</v>
      </c>
    </row>
    <row r="155" spans="1:6" s="916" customFormat="1" ht="16.5">
      <c r="A155" s="903">
        <f>IF(C155=0,"",SUBTOTAL(3,C$5:C155))</f>
        <v>151</v>
      </c>
      <c r="B155" s="86">
        <v>41</v>
      </c>
      <c r="C155" s="904" t="s">
        <v>945</v>
      </c>
      <c r="D155" s="905" t="s">
        <v>946</v>
      </c>
      <c r="E155" s="907" t="s">
        <v>671</v>
      </c>
      <c r="F155" s="909">
        <v>38768</v>
      </c>
    </row>
    <row r="156" spans="1:6" s="916" customFormat="1" ht="16.5">
      <c r="A156" s="903">
        <f>IF(C156=0,"",SUBTOTAL(3,C$5:C156))</f>
        <v>152</v>
      </c>
      <c r="B156" s="86">
        <v>42</v>
      </c>
      <c r="C156" s="904" t="s">
        <v>950</v>
      </c>
      <c r="D156" s="905" t="s">
        <v>951</v>
      </c>
      <c r="E156" s="907" t="s">
        <v>671</v>
      </c>
      <c r="F156" s="909">
        <v>40118</v>
      </c>
    </row>
    <row r="157" spans="1:6" s="36" customFormat="1" ht="16.5">
      <c r="A157" s="25">
        <f>IF(C157=0,"",SUBTOTAL(3,C$5:C157))</f>
        <v>153</v>
      </c>
      <c r="B157" s="86">
        <v>43</v>
      </c>
      <c r="C157" s="69" t="s">
        <v>954</v>
      </c>
      <c r="D157" s="98" t="s">
        <v>955</v>
      </c>
      <c r="E157" s="46" t="s">
        <v>671</v>
      </c>
      <c r="F157" s="107">
        <v>34516</v>
      </c>
    </row>
    <row r="158" spans="1:6" s="36" customFormat="1" ht="16.5">
      <c r="A158" s="25">
        <f>IF(C158=0,"",SUBTOTAL(3,C$5:C158))</f>
        <v>154</v>
      </c>
      <c r="B158" s="86">
        <v>44</v>
      </c>
      <c r="C158" s="69" t="s">
        <v>963</v>
      </c>
      <c r="D158" s="98" t="s">
        <v>964</v>
      </c>
      <c r="E158" s="46" t="s">
        <v>671</v>
      </c>
      <c r="F158" s="107">
        <v>39188</v>
      </c>
    </row>
    <row r="159" spans="1:6" s="36" customFormat="1" ht="16.5">
      <c r="A159" s="25">
        <f>IF(C159=0,"",SUBTOTAL(3,C$5:C159))</f>
        <v>155</v>
      </c>
      <c r="B159" s="86">
        <v>45</v>
      </c>
      <c r="C159" s="69" t="s">
        <v>968</v>
      </c>
      <c r="D159" s="98" t="s">
        <v>969</v>
      </c>
      <c r="E159" s="46" t="s">
        <v>671</v>
      </c>
      <c r="F159" s="107">
        <v>39188</v>
      </c>
    </row>
    <row r="160" spans="1:6" s="36" customFormat="1" ht="16.5">
      <c r="A160" s="25">
        <f>IF(C160=0,"",SUBTOTAL(3,C$5:C160))</f>
        <v>156</v>
      </c>
      <c r="B160" s="86">
        <v>46</v>
      </c>
      <c r="C160" s="69" t="s">
        <v>972</v>
      </c>
      <c r="D160" s="98" t="s">
        <v>973</v>
      </c>
      <c r="E160" s="46" t="s">
        <v>671</v>
      </c>
      <c r="F160" s="107">
        <v>39188</v>
      </c>
    </row>
    <row r="161" spans="1:6" s="36" customFormat="1" ht="16.5">
      <c r="A161" s="25">
        <f>IF(C161=0,"",SUBTOTAL(3,C$5:C161))</f>
        <v>157</v>
      </c>
      <c r="B161" s="86">
        <v>47</v>
      </c>
      <c r="C161" s="69" t="s">
        <v>976</v>
      </c>
      <c r="D161" s="98" t="s">
        <v>977</v>
      </c>
      <c r="E161" s="46" t="s">
        <v>671</v>
      </c>
      <c r="F161" s="107">
        <v>39539</v>
      </c>
    </row>
    <row r="162" spans="1:6" s="36" customFormat="1" ht="16.5">
      <c r="A162" s="25">
        <f>IF(C162=0,"",SUBTOTAL(3,C$5:C162))</f>
        <v>158</v>
      </c>
      <c r="B162" s="86">
        <v>48</v>
      </c>
      <c r="C162" s="69" t="s">
        <v>990</v>
      </c>
      <c r="D162" s="98" t="s">
        <v>991</v>
      </c>
      <c r="E162" s="46" t="s">
        <v>671</v>
      </c>
      <c r="F162" s="107">
        <v>40087</v>
      </c>
    </row>
    <row r="163" spans="1:6" s="36" customFormat="1" ht="16.5">
      <c r="A163" s="25">
        <f>IF(C163=0,"",SUBTOTAL(3,C$5:C163))</f>
        <v>159</v>
      </c>
      <c r="B163" s="86">
        <v>49</v>
      </c>
      <c r="C163" s="69" t="s">
        <v>999</v>
      </c>
      <c r="D163" s="98" t="s">
        <v>1000</v>
      </c>
      <c r="E163" s="46" t="s">
        <v>671</v>
      </c>
      <c r="F163" s="107">
        <v>41366</v>
      </c>
    </row>
    <row r="164" spans="1:6" s="36" customFormat="1" ht="17.25" customHeight="1">
      <c r="A164" s="25">
        <f>IF(C164=0,"",SUBTOTAL(3,C$5:C164))</f>
        <v>160</v>
      </c>
      <c r="B164" s="86">
        <v>50</v>
      </c>
      <c r="C164" s="69" t="s">
        <v>1003</v>
      </c>
      <c r="D164" s="98" t="s">
        <v>1004</v>
      </c>
      <c r="E164" s="46" t="s">
        <v>671</v>
      </c>
      <c r="F164" s="107">
        <v>41366</v>
      </c>
    </row>
    <row r="165" spans="1:6" s="36" customFormat="1" ht="16.5">
      <c r="A165" s="25">
        <f>IF(C165=0,"",SUBTOTAL(3,C$5:C165))</f>
        <v>161</v>
      </c>
      <c r="B165" s="86">
        <v>51</v>
      </c>
      <c r="C165" s="69" t="s">
        <v>1008</v>
      </c>
      <c r="D165" s="98" t="s">
        <v>1009</v>
      </c>
      <c r="E165" s="46" t="s">
        <v>671</v>
      </c>
      <c r="F165" s="107">
        <v>41366</v>
      </c>
    </row>
    <row r="166" spans="1:6" s="36" customFormat="1" ht="16.5">
      <c r="A166" s="25">
        <f>IF(C166=0,"",SUBTOTAL(3,C$5:C166))</f>
        <v>162</v>
      </c>
      <c r="B166" s="86">
        <v>52</v>
      </c>
      <c r="C166" s="66" t="s">
        <v>1014</v>
      </c>
      <c r="D166" s="67" t="s">
        <v>1015</v>
      </c>
      <c r="E166" s="46" t="s">
        <v>671</v>
      </c>
      <c r="F166" s="107">
        <v>41761</v>
      </c>
    </row>
    <row r="167" spans="1:6" s="36" customFormat="1" ht="16.5">
      <c r="A167" s="25">
        <f>IF(C167=0,"",SUBTOTAL(3,C$5:C167))</f>
        <v>163</v>
      </c>
      <c r="B167" s="86">
        <v>53</v>
      </c>
      <c r="C167" s="66" t="s">
        <v>1017</v>
      </c>
      <c r="D167" s="67" t="s">
        <v>1018</v>
      </c>
      <c r="E167" s="46" t="s">
        <v>671</v>
      </c>
      <c r="F167" s="107">
        <v>41761</v>
      </c>
    </row>
    <row r="168" spans="1:6" s="36" customFormat="1" ht="16.5">
      <c r="A168" s="25">
        <f>IF(C168=0,"",SUBTOTAL(3,C$5:C168))</f>
        <v>164</v>
      </c>
      <c r="B168" s="86">
        <v>54</v>
      </c>
      <c r="C168" s="66" t="s">
        <v>1022</v>
      </c>
      <c r="D168" s="67" t="s">
        <v>1023</v>
      </c>
      <c r="E168" s="46" t="s">
        <v>671</v>
      </c>
      <c r="F168" s="107">
        <v>41761</v>
      </c>
    </row>
    <row r="169" spans="1:6" s="36" customFormat="1" ht="16.5">
      <c r="A169" s="25">
        <f>IF(C169=0,"",SUBTOTAL(3,C$5:C169))</f>
        <v>165</v>
      </c>
      <c r="B169" s="86">
        <v>55</v>
      </c>
      <c r="C169" s="66" t="s">
        <v>1027</v>
      </c>
      <c r="D169" s="67" t="s">
        <v>1028</v>
      </c>
      <c r="E169" s="46" t="s">
        <v>671</v>
      </c>
      <c r="F169" s="107">
        <v>41761</v>
      </c>
    </row>
    <row r="170" spans="1:6" s="36" customFormat="1" ht="16.5">
      <c r="A170" s="25">
        <f>IF(C170=0,"",SUBTOTAL(3,C$5:C170))</f>
        <v>166</v>
      </c>
      <c r="B170" s="86">
        <v>56</v>
      </c>
      <c r="C170" s="66" t="s">
        <v>1031</v>
      </c>
      <c r="D170" s="67" t="s">
        <v>1032</v>
      </c>
      <c r="E170" s="46" t="s">
        <v>671</v>
      </c>
      <c r="F170" s="107">
        <v>41761</v>
      </c>
    </row>
    <row r="171" spans="1:6" s="36" customFormat="1" ht="16.5">
      <c r="A171" s="25">
        <f>IF(C171=0,"",SUBTOTAL(3,C$5:C171))</f>
        <v>167</v>
      </c>
      <c r="B171" s="86">
        <v>57</v>
      </c>
      <c r="C171" s="119" t="s">
        <v>1036</v>
      </c>
      <c r="D171" s="120" t="s">
        <v>1037</v>
      </c>
      <c r="E171" s="46" t="s">
        <v>671</v>
      </c>
      <c r="F171" s="107">
        <v>40427</v>
      </c>
    </row>
    <row r="172" spans="1:6" s="36" customFormat="1" ht="16.5">
      <c r="A172" s="25">
        <f>IF(C172=0,"",SUBTOTAL(3,C$5:C172))</f>
        <v>168</v>
      </c>
      <c r="B172" s="86">
        <v>58</v>
      </c>
      <c r="C172" s="66" t="s">
        <v>1040</v>
      </c>
      <c r="D172" s="67" t="s">
        <v>1041</v>
      </c>
      <c r="E172" s="46" t="s">
        <v>671</v>
      </c>
      <c r="F172" s="107">
        <v>42125</v>
      </c>
    </row>
    <row r="173" spans="1:6" s="36" customFormat="1" ht="16.5">
      <c r="A173" s="25">
        <f>IF(C173=0,"",SUBTOTAL(3,C$5:C173))</f>
        <v>169</v>
      </c>
      <c r="B173" s="86">
        <v>59</v>
      </c>
      <c r="C173" s="66" t="s">
        <v>1047</v>
      </c>
      <c r="D173" s="67" t="s">
        <v>1048</v>
      </c>
      <c r="E173" s="46" t="s">
        <v>671</v>
      </c>
      <c r="F173" s="107">
        <v>42186</v>
      </c>
    </row>
    <row r="174" spans="1:6" s="36" customFormat="1" ht="18.75" customHeight="1">
      <c r="A174" s="25">
        <f>IF(C174=0,"",SUBTOTAL(3,C$5:C174))</f>
        <v>170</v>
      </c>
      <c r="B174" s="86">
        <v>60</v>
      </c>
      <c r="C174" s="69" t="s">
        <v>1060</v>
      </c>
      <c r="D174" s="98" t="s">
        <v>1061</v>
      </c>
      <c r="E174" s="46" t="s">
        <v>671</v>
      </c>
      <c r="F174" s="107">
        <v>39522</v>
      </c>
    </row>
    <row r="175" spans="1:6" s="36" customFormat="1" ht="16.5">
      <c r="A175" s="25">
        <f>IF(C175=0,"",SUBTOTAL(3,C$5:C175))</f>
        <v>171</v>
      </c>
      <c r="B175" s="86">
        <v>61</v>
      </c>
      <c r="C175" s="66" t="s">
        <v>1066</v>
      </c>
      <c r="D175" s="67" t="s">
        <v>1067</v>
      </c>
      <c r="E175" s="46" t="s">
        <v>671</v>
      </c>
      <c r="F175" s="75">
        <v>43647</v>
      </c>
    </row>
    <row r="176" spans="1:6" s="916" customFormat="1" ht="20.25" customHeight="1">
      <c r="A176" s="903">
        <f>IF(C176=0,"",SUBTOTAL(3,C$5:C176))</f>
        <v>172</v>
      </c>
      <c r="B176" s="86">
        <v>62</v>
      </c>
      <c r="C176" s="915" t="s">
        <v>1071</v>
      </c>
      <c r="D176" s="892" t="s">
        <v>1072</v>
      </c>
      <c r="E176" s="907" t="s">
        <v>671</v>
      </c>
      <c r="F176" s="913">
        <v>43647</v>
      </c>
    </row>
    <row r="177" spans="1:6" s="916" customFormat="1" ht="16.5">
      <c r="A177" s="903">
        <f>IF(C177=0,"",SUBTOTAL(3,C$5:C177))</f>
        <v>173</v>
      </c>
      <c r="B177" s="86">
        <v>63</v>
      </c>
      <c r="C177" s="915" t="s">
        <v>1077</v>
      </c>
      <c r="D177" s="892" t="s">
        <v>1078</v>
      </c>
      <c r="E177" s="907" t="s">
        <v>671</v>
      </c>
      <c r="F177" s="913">
        <v>43647</v>
      </c>
    </row>
    <row r="178" spans="1:6" s="36" customFormat="1" ht="16.5">
      <c r="A178" s="25">
        <f>IF(C178=0,"",SUBTOTAL(3,C$5:C178))</f>
        <v>174</v>
      </c>
      <c r="B178" s="86">
        <v>64</v>
      </c>
      <c r="C178" s="66" t="s">
        <v>1087</v>
      </c>
      <c r="D178" s="67" t="s">
        <v>1088</v>
      </c>
      <c r="E178" s="46" t="s">
        <v>671</v>
      </c>
      <c r="F178" s="75">
        <v>43647</v>
      </c>
    </row>
    <row r="179" spans="1:6" s="36" customFormat="1" ht="16.5">
      <c r="A179" s="25">
        <f>IF(C179=0,"",SUBTOTAL(3,C$5:C179))</f>
        <v>175</v>
      </c>
      <c r="B179" s="86">
        <v>65</v>
      </c>
      <c r="C179" s="66" t="s">
        <v>1092</v>
      </c>
      <c r="D179" s="67" t="s">
        <v>1093</v>
      </c>
      <c r="E179" s="67" t="s">
        <v>671</v>
      </c>
      <c r="F179" s="75">
        <v>43647</v>
      </c>
    </row>
    <row r="180" spans="1:6" s="36" customFormat="1" ht="16.5">
      <c r="A180" s="25">
        <f>IF(C180=0,"",SUBTOTAL(3,C$5:C180))</f>
        <v>176</v>
      </c>
      <c r="B180" s="86">
        <v>66</v>
      </c>
      <c r="C180" s="66" t="s">
        <v>1099</v>
      </c>
      <c r="D180" s="67" t="s">
        <v>1100</v>
      </c>
      <c r="E180" s="67" t="s">
        <v>671</v>
      </c>
      <c r="F180" s="75">
        <v>43647</v>
      </c>
    </row>
    <row r="181" spans="1:6" s="624" customFormat="1" ht="16.5">
      <c r="A181" s="25">
        <f>IF(C181=0,"",SUBTOTAL(3,C$5:C181))</f>
        <v>177</v>
      </c>
      <c r="B181" s="86">
        <v>67</v>
      </c>
      <c r="C181" s="66" t="s">
        <v>1104</v>
      </c>
      <c r="D181" s="46" t="s">
        <v>1105</v>
      </c>
      <c r="E181" s="46" t="s">
        <v>671</v>
      </c>
      <c r="F181" s="75">
        <v>43892</v>
      </c>
    </row>
    <row r="182" spans="1:6" s="624" customFormat="1" ht="16.5">
      <c r="A182" s="25">
        <f>IF(C182=0,"",SUBTOTAL(3,C$5:C182))</f>
        <v>178</v>
      </c>
      <c r="B182" s="86">
        <v>68</v>
      </c>
      <c r="C182" s="66" t="s">
        <v>1110</v>
      </c>
      <c r="D182" s="46" t="s">
        <v>1111</v>
      </c>
      <c r="E182" s="46" t="s">
        <v>671</v>
      </c>
      <c r="F182" s="75">
        <v>43892</v>
      </c>
    </row>
    <row r="183" spans="1:6" s="624" customFormat="1" ht="16.5">
      <c r="A183" s="25">
        <f>IF(C183=0,"",SUBTOTAL(3,C$5:C183))</f>
        <v>179</v>
      </c>
      <c r="B183" s="86">
        <v>69</v>
      </c>
      <c r="C183" s="66" t="s">
        <v>1131</v>
      </c>
      <c r="D183" s="46" t="s">
        <v>1132</v>
      </c>
      <c r="E183" s="46" t="s">
        <v>671</v>
      </c>
      <c r="F183" s="75">
        <v>44641</v>
      </c>
    </row>
    <row r="184" spans="1:6" s="624" customFormat="1" ht="16.5">
      <c r="A184" s="25">
        <f>IF(C184=0,"",SUBTOTAL(3,C$5:C184))</f>
        <v>180</v>
      </c>
      <c r="B184" s="86">
        <v>70</v>
      </c>
      <c r="C184" s="66" t="s">
        <v>1140</v>
      </c>
      <c r="D184" s="46" t="s">
        <v>1141</v>
      </c>
      <c r="E184" s="46" t="s">
        <v>671</v>
      </c>
      <c r="F184" s="75">
        <v>44641</v>
      </c>
    </row>
    <row r="185" spans="1:6" s="624" customFormat="1" ht="16.5">
      <c r="A185" s="25">
        <f>IF(C185=0,"",SUBTOTAL(3,C$5:C185))</f>
        <v>181</v>
      </c>
      <c r="B185" s="86">
        <v>71</v>
      </c>
      <c r="C185" s="66" t="s">
        <v>1149</v>
      </c>
      <c r="D185" s="46" t="s">
        <v>1150</v>
      </c>
      <c r="E185" s="46" t="s">
        <v>671</v>
      </c>
      <c r="F185" s="75">
        <v>44641</v>
      </c>
    </row>
    <row r="186" spans="1:6" s="624" customFormat="1" ht="16.5">
      <c r="A186" s="25">
        <f>IF(C186=0,"",SUBTOTAL(3,C$5:C186))</f>
        <v>182</v>
      </c>
      <c r="B186" s="86">
        <v>72</v>
      </c>
      <c r="C186" s="66" t="s">
        <v>1155</v>
      </c>
      <c r="D186" s="46" t="s">
        <v>1156</v>
      </c>
      <c r="E186" s="46" t="s">
        <v>671</v>
      </c>
      <c r="F186" s="75">
        <v>44641</v>
      </c>
    </row>
    <row r="187" spans="1:6" s="624" customFormat="1" ht="16.5">
      <c r="A187" s="25">
        <f>IF(C187=0,"",SUBTOTAL(3,C$5:C187))</f>
        <v>183</v>
      </c>
      <c r="B187" s="86">
        <v>73</v>
      </c>
      <c r="C187" s="66" t="s">
        <v>1161</v>
      </c>
      <c r="D187" s="46" t="s">
        <v>1162</v>
      </c>
      <c r="E187" s="46" t="s">
        <v>671</v>
      </c>
      <c r="F187" s="75">
        <v>44641</v>
      </c>
    </row>
    <row r="188" spans="1:6" s="624" customFormat="1" ht="16.5">
      <c r="A188" s="25">
        <f>IF(C188=0,"",SUBTOTAL(3,C$5:C188))</f>
        <v>184</v>
      </c>
      <c r="B188" s="86">
        <v>74</v>
      </c>
      <c r="C188" s="369" t="s">
        <v>1173</v>
      </c>
      <c r="D188" s="370" t="s">
        <v>1174</v>
      </c>
      <c r="E188" s="46" t="s">
        <v>671</v>
      </c>
      <c r="F188" s="75">
        <v>44768</v>
      </c>
    </row>
    <row r="189" spans="1:6" s="624" customFormat="1" ht="16.5">
      <c r="A189" s="25">
        <f>IF(C189=0,"",SUBTOTAL(3,C$5:C189))</f>
        <v>185</v>
      </c>
      <c r="B189" s="86">
        <v>75</v>
      </c>
      <c r="C189" s="369" t="s">
        <v>1181</v>
      </c>
      <c r="D189" s="370" t="s">
        <v>1182</v>
      </c>
      <c r="E189" s="46" t="s">
        <v>671</v>
      </c>
      <c r="F189" s="75">
        <v>44768</v>
      </c>
    </row>
    <row r="190" spans="1:6" s="624" customFormat="1" ht="16.5">
      <c r="A190" s="25">
        <f>IF(C190=0,"",SUBTOTAL(3,C$5:C190))</f>
        <v>186</v>
      </c>
      <c r="B190" s="86">
        <v>76</v>
      </c>
      <c r="C190" s="369" t="s">
        <v>1193</v>
      </c>
      <c r="D190" s="370" t="s">
        <v>1194</v>
      </c>
      <c r="E190" s="46" t="s">
        <v>671</v>
      </c>
      <c r="F190" s="75">
        <v>44776</v>
      </c>
    </row>
    <row r="191" spans="1:6" s="624" customFormat="1" ht="16.5">
      <c r="A191" s="25">
        <f>IF(C191=0,"",SUBTOTAL(3,C$5:C191))</f>
        <v>187</v>
      </c>
      <c r="B191" s="86">
        <v>77</v>
      </c>
      <c r="C191" s="369" t="s">
        <v>1482</v>
      </c>
      <c r="D191" s="370" t="s">
        <v>1400</v>
      </c>
      <c r="E191" s="46" t="s">
        <v>671</v>
      </c>
      <c r="F191" s="75">
        <v>44973</v>
      </c>
    </row>
    <row r="192" spans="1:6" s="624" customFormat="1" ht="16.5">
      <c r="A192" s="25">
        <f>IF(C192=0,"",SUBTOTAL(3,C$5:C192))</f>
        <v>188</v>
      </c>
      <c r="B192" s="86">
        <v>78</v>
      </c>
      <c r="C192" s="369" t="s">
        <v>1486</v>
      </c>
      <c r="D192" s="370" t="s">
        <v>1405</v>
      </c>
      <c r="E192" s="46" t="s">
        <v>671</v>
      </c>
      <c r="F192" s="75">
        <v>44973</v>
      </c>
    </row>
    <row r="193" spans="1:6" s="624" customFormat="1" ht="16.5">
      <c r="A193" s="25">
        <f>IF(C193=0,"",SUBTOTAL(3,C$5:C193))</f>
        <v>189</v>
      </c>
      <c r="B193" s="86">
        <v>79</v>
      </c>
      <c r="C193" s="369" t="s">
        <v>1489</v>
      </c>
      <c r="D193" s="370" t="s">
        <v>1410</v>
      </c>
      <c r="E193" s="46" t="s">
        <v>671</v>
      </c>
      <c r="F193" s="75">
        <v>44973</v>
      </c>
    </row>
    <row r="194" spans="1:6" s="624" customFormat="1" ht="16.5">
      <c r="A194" s="25">
        <f>IF(C194=0,"",SUBTOTAL(3,C$5:C194))</f>
        <v>190</v>
      </c>
      <c r="B194" s="86">
        <v>80</v>
      </c>
      <c r="C194" s="369" t="s">
        <v>1490</v>
      </c>
      <c r="D194" s="370" t="s">
        <v>1412</v>
      </c>
      <c r="E194" s="46" t="s">
        <v>671</v>
      </c>
      <c r="F194" s="75">
        <v>44973</v>
      </c>
    </row>
    <row r="195" spans="1:6" s="624" customFormat="1" ht="16.5">
      <c r="A195" s="25">
        <f>IF(C195=0,"",SUBTOTAL(3,C$5:C195))</f>
        <v>191</v>
      </c>
      <c r="B195" s="86">
        <v>81</v>
      </c>
      <c r="C195" s="369" t="s">
        <v>1494</v>
      </c>
      <c r="D195" s="370" t="s">
        <v>1420</v>
      </c>
      <c r="E195" s="46" t="s">
        <v>671</v>
      </c>
      <c r="F195" s="75">
        <v>44980</v>
      </c>
    </row>
    <row r="196" spans="1:6" s="624" customFormat="1" ht="16.5">
      <c r="A196" s="25">
        <f>IF(C196=0,"",SUBTOTAL(3,C$5:C196))</f>
        <v>192</v>
      </c>
      <c r="B196" s="86">
        <v>82</v>
      </c>
      <c r="C196" s="369" t="s">
        <v>1928</v>
      </c>
      <c r="D196" s="370" t="s">
        <v>1873</v>
      </c>
      <c r="E196" s="46" t="s">
        <v>671</v>
      </c>
      <c r="F196" s="75">
        <v>45170</v>
      </c>
    </row>
    <row r="197" spans="1:6" s="624" customFormat="1" ht="16.5">
      <c r="A197" s="25">
        <f>IF(C197=0,"",SUBTOTAL(3,C$5:C197))</f>
        <v>193</v>
      </c>
      <c r="B197" s="86">
        <v>83</v>
      </c>
      <c r="C197" s="369" t="s">
        <v>1929</v>
      </c>
      <c r="D197" s="370" t="s">
        <v>1715</v>
      </c>
      <c r="E197" s="46" t="s">
        <v>671</v>
      </c>
      <c r="F197" s="75">
        <v>45170</v>
      </c>
    </row>
    <row r="198" spans="1:6" s="624" customFormat="1" ht="16.5">
      <c r="A198" s="25">
        <f>IF(C198=0,"",SUBTOTAL(3,C$5:C198))</f>
        <v>194</v>
      </c>
      <c r="B198" s="86">
        <v>84</v>
      </c>
      <c r="C198" s="369" t="s">
        <v>1933</v>
      </c>
      <c r="D198" s="370" t="s">
        <v>1624</v>
      </c>
      <c r="E198" s="46" t="s">
        <v>671</v>
      </c>
      <c r="F198" s="75">
        <v>45170</v>
      </c>
    </row>
    <row r="199" spans="1:6" s="624" customFormat="1" ht="16.5">
      <c r="A199" s="25">
        <f>IF(C199=0,"",SUBTOTAL(3,C$5:C199))</f>
        <v>195</v>
      </c>
      <c r="B199" s="86">
        <v>85</v>
      </c>
      <c r="C199" s="369" t="s">
        <v>1934</v>
      </c>
      <c r="D199" s="370" t="s">
        <v>1885</v>
      </c>
      <c r="E199" s="46" t="s">
        <v>671</v>
      </c>
      <c r="F199" s="75">
        <v>45170</v>
      </c>
    </row>
    <row r="200" spans="1:6" s="624" customFormat="1" ht="16.5">
      <c r="A200" s="25">
        <f>IF(C200=0,"",SUBTOTAL(3,C$5:C200))</f>
        <v>196</v>
      </c>
      <c r="B200" s="86">
        <v>86</v>
      </c>
      <c r="C200" s="369" t="s">
        <v>1935</v>
      </c>
      <c r="D200" s="370" t="s">
        <v>1709</v>
      </c>
      <c r="E200" s="46" t="s">
        <v>671</v>
      </c>
      <c r="F200" s="75">
        <v>45170</v>
      </c>
    </row>
    <row r="201" spans="1:6" s="624" customFormat="1" ht="16.5">
      <c r="A201" s="25">
        <f>IF(C201=0,"",SUBTOTAL(3,C$5:C201))</f>
        <v>197</v>
      </c>
      <c r="B201" s="86">
        <v>87</v>
      </c>
      <c r="C201" s="369" t="s">
        <v>1938</v>
      </c>
      <c r="D201" s="370" t="s">
        <v>1646</v>
      </c>
      <c r="E201" s="46" t="s">
        <v>671</v>
      </c>
      <c r="F201" s="75">
        <v>45170</v>
      </c>
    </row>
    <row r="202" spans="1:6" s="624" customFormat="1" ht="16.5">
      <c r="A202" s="25">
        <f>IF(C202=0,"",SUBTOTAL(3,C$5:C202))</f>
        <v>198</v>
      </c>
      <c r="B202" s="86">
        <v>88</v>
      </c>
      <c r="C202" s="369" t="s">
        <v>1939</v>
      </c>
      <c r="D202" s="370" t="s">
        <v>1207</v>
      </c>
      <c r="E202" s="46" t="s">
        <v>671</v>
      </c>
      <c r="F202" s="75">
        <v>45170</v>
      </c>
    </row>
    <row r="203" spans="1:6" s="624" customFormat="1" ht="16.5">
      <c r="A203" s="25">
        <f>IF(C203=0,"",SUBTOTAL(3,C$5:C203))</f>
        <v>199</v>
      </c>
      <c r="B203" s="86">
        <v>89</v>
      </c>
      <c r="C203" s="369" t="s">
        <v>1940</v>
      </c>
      <c r="D203" s="370" t="s">
        <v>1685</v>
      </c>
      <c r="E203" s="46" t="s">
        <v>671</v>
      </c>
      <c r="F203" s="75">
        <v>45170</v>
      </c>
    </row>
    <row r="204" spans="1:6" s="624" customFormat="1" ht="16.5">
      <c r="A204" s="25">
        <f>IF(C204=0,"",SUBTOTAL(3,C$5:C204))</f>
        <v>200</v>
      </c>
      <c r="B204" s="86">
        <v>90</v>
      </c>
      <c r="C204" s="369" t="s">
        <v>1942</v>
      </c>
      <c r="D204" s="370" t="s">
        <v>1904</v>
      </c>
      <c r="E204" s="46" t="s">
        <v>671</v>
      </c>
      <c r="F204" s="75">
        <v>45170</v>
      </c>
    </row>
    <row r="205" spans="1:6" s="624" customFormat="1" ht="16.5">
      <c r="A205" s="25">
        <f>IF(C205=0,"",SUBTOTAL(3,C$5:C205))</f>
        <v>201</v>
      </c>
      <c r="B205" s="86">
        <v>91</v>
      </c>
      <c r="C205" s="369" t="s">
        <v>1943</v>
      </c>
      <c r="D205" s="370" t="s">
        <v>1908</v>
      </c>
      <c r="E205" s="46" t="s">
        <v>671</v>
      </c>
      <c r="F205" s="75">
        <v>45170</v>
      </c>
    </row>
    <row r="206" spans="1:6" s="624" customFormat="1" ht="16.5">
      <c r="A206" s="25">
        <f>IF(C206=0,"",SUBTOTAL(3,C$5:C206))</f>
        <v>202</v>
      </c>
      <c r="B206" s="86">
        <v>92</v>
      </c>
      <c r="C206" s="369" t="s">
        <v>1944</v>
      </c>
      <c r="D206" s="370" t="s">
        <v>1719</v>
      </c>
      <c r="E206" s="46" t="s">
        <v>671</v>
      </c>
      <c r="F206" s="75">
        <v>45170</v>
      </c>
    </row>
    <row r="207" spans="1:6" s="624" customFormat="1" ht="16.5">
      <c r="A207" s="25">
        <f>IF(C207=0,"",SUBTOTAL(3,C$5:C207))</f>
        <v>203</v>
      </c>
      <c r="B207" s="86">
        <v>93</v>
      </c>
      <c r="C207" s="369" t="s">
        <v>1945</v>
      </c>
      <c r="D207" s="370" t="s">
        <v>1912</v>
      </c>
      <c r="E207" s="46" t="s">
        <v>671</v>
      </c>
      <c r="F207" s="75">
        <v>45170</v>
      </c>
    </row>
    <row r="208" spans="1:6" s="624" customFormat="1" ht="16.5">
      <c r="A208" s="25">
        <f>IF(C208=0,"",SUBTOTAL(3,C$5:C208))</f>
        <v>204</v>
      </c>
      <c r="B208" s="86">
        <v>94</v>
      </c>
      <c r="C208" s="369" t="s">
        <v>1946</v>
      </c>
      <c r="D208" s="370" t="s">
        <v>1915</v>
      </c>
      <c r="E208" s="46" t="s">
        <v>671</v>
      </c>
      <c r="F208" s="75">
        <v>45170</v>
      </c>
    </row>
    <row r="209" spans="1:6" s="770" customFormat="1" ht="16.5">
      <c r="A209" s="421">
        <f>IF(C209=0,"",SUBTOTAL(3,C$5:C209))</f>
        <v>205</v>
      </c>
      <c r="B209" s="648">
        <v>95</v>
      </c>
      <c r="C209" s="767" t="s">
        <v>1948</v>
      </c>
      <c r="D209" s="505" t="s">
        <v>1918</v>
      </c>
      <c r="E209" s="443" t="s">
        <v>671</v>
      </c>
      <c r="F209" s="425">
        <v>45170</v>
      </c>
    </row>
    <row r="210" spans="1:6" s="624" customFormat="1" ht="16.5">
      <c r="A210" s="25">
        <f>IF(C210=0,"",SUBTOTAL(3,C$5:C210))</f>
        <v>206</v>
      </c>
      <c r="B210" s="86">
        <v>96</v>
      </c>
      <c r="C210" s="369" t="s">
        <v>1949</v>
      </c>
      <c r="D210" s="370" t="s">
        <v>1630</v>
      </c>
      <c r="E210" s="46" t="s">
        <v>671</v>
      </c>
      <c r="F210" s="75">
        <v>45170</v>
      </c>
    </row>
    <row r="211" spans="1:6" s="624" customFormat="1" ht="16.5">
      <c r="A211" s="25">
        <f>IF(C211=0,"",SUBTOTAL(3,C$5:C211))</f>
        <v>207</v>
      </c>
      <c r="B211" s="86">
        <v>97</v>
      </c>
      <c r="C211" s="369" t="s">
        <v>1960</v>
      </c>
      <c r="D211" s="370" t="s">
        <v>1954</v>
      </c>
      <c r="E211" s="46" t="s">
        <v>671</v>
      </c>
      <c r="F211" s="75">
        <v>45261</v>
      </c>
    </row>
    <row r="212" spans="1:6" s="624" customFormat="1" ht="16.5">
      <c r="A212" s="25">
        <f>IF(C212=0,"",SUBTOTAL(3,C$5:C212))</f>
        <v>208</v>
      </c>
      <c r="B212" s="86">
        <v>98</v>
      </c>
      <c r="C212" s="369" t="s">
        <v>1961</v>
      </c>
      <c r="D212" s="370" t="s">
        <v>1656</v>
      </c>
      <c r="E212" s="46" t="s">
        <v>671</v>
      </c>
      <c r="F212" s="75">
        <v>45261</v>
      </c>
    </row>
    <row r="213" spans="1:6" s="624" customFormat="1" ht="16.5">
      <c r="A213" s="25">
        <f>IF(C213=0,"",SUBTOTAL(3,C$5:C213))</f>
        <v>209</v>
      </c>
      <c r="B213" s="86">
        <v>99</v>
      </c>
      <c r="C213" s="369" t="s">
        <v>2301</v>
      </c>
      <c r="D213" s="370" t="s">
        <v>2295</v>
      </c>
      <c r="E213" s="46" t="s">
        <v>671</v>
      </c>
      <c r="F213" s="75">
        <v>45364</v>
      </c>
    </row>
    <row r="214" spans="1:6" s="624" customFormat="1" ht="16.5">
      <c r="A214" s="25">
        <f>IF(C214=0,"",SUBTOTAL(3,C$5:C214))</f>
        <v>210</v>
      </c>
      <c r="B214" s="86">
        <v>100</v>
      </c>
      <c r="C214" s="369" t="s">
        <v>2315</v>
      </c>
      <c r="D214" s="370" t="s">
        <v>2303</v>
      </c>
      <c r="E214" s="46" t="s">
        <v>671</v>
      </c>
      <c r="F214" s="75">
        <v>45364</v>
      </c>
    </row>
    <row r="215" spans="1:6" s="624" customFormat="1" ht="16.5">
      <c r="A215" s="25">
        <f>IF(C215=0,"",SUBTOTAL(3,C$5:C215))</f>
        <v>211</v>
      </c>
      <c r="B215" s="86">
        <v>101</v>
      </c>
      <c r="C215" s="369" t="s">
        <v>2317</v>
      </c>
      <c r="D215" s="370" t="s">
        <v>2328</v>
      </c>
      <c r="E215" s="46" t="s">
        <v>671</v>
      </c>
      <c r="F215" s="75">
        <v>45364</v>
      </c>
    </row>
    <row r="216" spans="1:6" s="624" customFormat="1" ht="16.5">
      <c r="A216" s="25">
        <f>IF(C216=0,"",SUBTOTAL(3,C$5:C216))</f>
        <v>212</v>
      </c>
      <c r="B216" s="86">
        <v>102</v>
      </c>
      <c r="C216" s="369" t="s">
        <v>2318</v>
      </c>
      <c r="D216" s="370" t="s">
        <v>2333</v>
      </c>
      <c r="E216" s="46" t="s">
        <v>671</v>
      </c>
      <c r="F216" s="75">
        <v>45364</v>
      </c>
    </row>
    <row r="217" spans="1:6" s="624" customFormat="1" ht="16.5">
      <c r="A217" s="25">
        <f>IF(C217=0,"",SUBTOTAL(3,C$5:C217))</f>
        <v>213</v>
      </c>
      <c r="B217" s="86">
        <v>103</v>
      </c>
      <c r="C217" s="369" t="s">
        <v>2320</v>
      </c>
      <c r="D217" s="370" t="s">
        <v>2340</v>
      </c>
      <c r="E217" s="46" t="s">
        <v>671</v>
      </c>
      <c r="F217" s="75">
        <v>45364</v>
      </c>
    </row>
    <row r="218" spans="1:6" s="624" customFormat="1" ht="16.5">
      <c r="A218" s="25">
        <f>IF(C218=0,"",SUBTOTAL(3,C$5:C218))</f>
        <v>214</v>
      </c>
      <c r="B218" s="86">
        <v>104</v>
      </c>
      <c r="C218" s="369" t="s">
        <v>2322</v>
      </c>
      <c r="D218" s="370" t="s">
        <v>2345</v>
      </c>
      <c r="E218" s="46" t="s">
        <v>671</v>
      </c>
      <c r="F218" s="75">
        <v>45364</v>
      </c>
    </row>
    <row r="219" spans="1:6" s="624" customFormat="1" ht="16.5">
      <c r="A219" s="25">
        <f>IF(C219=0,"",SUBTOTAL(3,C$5:C219))</f>
        <v>215</v>
      </c>
      <c r="B219" s="86">
        <v>105</v>
      </c>
      <c r="C219" s="369" t="s">
        <v>2323</v>
      </c>
      <c r="D219" s="370" t="s">
        <v>2349</v>
      </c>
      <c r="E219" s="46" t="s">
        <v>671</v>
      </c>
      <c r="F219" s="75">
        <v>45364</v>
      </c>
    </row>
    <row r="220" spans="1:6" s="624" customFormat="1" ht="16.5">
      <c r="A220" s="25">
        <f>IF(C220=0,"",SUBTOTAL(3,C$5:C220))</f>
        <v>216</v>
      </c>
      <c r="B220" s="86">
        <v>106</v>
      </c>
      <c r="C220" s="369" t="s">
        <v>2324</v>
      </c>
      <c r="D220" s="370" t="s">
        <v>2352</v>
      </c>
      <c r="E220" s="46" t="s">
        <v>671</v>
      </c>
      <c r="F220" s="75">
        <v>45364</v>
      </c>
    </row>
    <row r="221" spans="1:6" s="624" customFormat="1" ht="16.5">
      <c r="A221" s="25">
        <f>IF(C221=0,"",SUBTOTAL(3,C$5:C221))</f>
        <v>217</v>
      </c>
      <c r="B221" s="86">
        <v>107</v>
      </c>
      <c r="C221" s="369" t="s">
        <v>2325</v>
      </c>
      <c r="D221" s="370" t="s">
        <v>2374</v>
      </c>
      <c r="E221" s="46" t="s">
        <v>671</v>
      </c>
      <c r="F221" s="75">
        <v>45364</v>
      </c>
    </row>
    <row r="222" spans="1:6" s="624" customFormat="1" ht="16.5">
      <c r="A222" s="25">
        <f>IF(C222=0,"",SUBTOTAL(3,C$5:C222))</f>
        <v>218</v>
      </c>
      <c r="B222" s="86">
        <v>108</v>
      </c>
      <c r="C222" s="369" t="s">
        <v>2381</v>
      </c>
      <c r="D222" s="370" t="s">
        <v>1363</v>
      </c>
      <c r="E222" s="46" t="s">
        <v>671</v>
      </c>
      <c r="F222" s="75">
        <v>45364</v>
      </c>
    </row>
    <row r="223" spans="1:6" s="624" customFormat="1" ht="16.5">
      <c r="A223" s="25">
        <f>IF(C223=0,"",SUBTOTAL(3,C$5:C223))</f>
        <v>219</v>
      </c>
      <c r="B223" s="86">
        <v>109</v>
      </c>
      <c r="C223" s="369" t="s">
        <v>2384</v>
      </c>
      <c r="D223" s="370" t="s">
        <v>1678</v>
      </c>
      <c r="E223" s="46" t="s">
        <v>671</v>
      </c>
      <c r="F223" s="75">
        <v>45364</v>
      </c>
    </row>
    <row r="224" spans="1:6" s="624" customFormat="1" ht="16.5">
      <c r="A224" s="25">
        <f>IF(C224=0,"",SUBTOTAL(3,C$5:C224))</f>
        <v>220</v>
      </c>
      <c r="B224" s="86">
        <v>110</v>
      </c>
      <c r="C224" s="369" t="s">
        <v>2387</v>
      </c>
      <c r="D224" s="370" t="s">
        <v>2418</v>
      </c>
      <c r="E224" s="46" t="s">
        <v>671</v>
      </c>
      <c r="F224" s="75">
        <v>45364</v>
      </c>
    </row>
    <row r="225" spans="1:6" s="624" customFormat="1" ht="16.5">
      <c r="A225" s="25">
        <f>IF(C225=0,"",SUBTOTAL(3,C$5:C225))</f>
        <v>221</v>
      </c>
      <c r="B225" s="86">
        <v>111</v>
      </c>
      <c r="C225" s="369" t="s">
        <v>2390</v>
      </c>
      <c r="D225" s="370" t="s">
        <v>1739</v>
      </c>
      <c r="E225" s="46" t="s">
        <v>671</v>
      </c>
      <c r="F225" s="75">
        <v>45364</v>
      </c>
    </row>
    <row r="226" spans="1:6" s="624" customFormat="1" ht="16.5">
      <c r="A226" s="25">
        <f>IF(C226=0,"",SUBTOTAL(3,C$5:C226))</f>
        <v>222</v>
      </c>
      <c r="B226" s="86">
        <v>112</v>
      </c>
      <c r="C226" s="369" t="s">
        <v>2391</v>
      </c>
      <c r="D226" s="370" t="s">
        <v>1708</v>
      </c>
      <c r="E226" s="46" t="s">
        <v>671</v>
      </c>
      <c r="F226" s="75">
        <v>45364</v>
      </c>
    </row>
    <row r="227" spans="1:6" s="624" customFormat="1" ht="16.5">
      <c r="A227" s="25">
        <f>IF(C227=0,"",SUBTOTAL(3,C$5:C227))</f>
        <v>223</v>
      </c>
      <c r="B227" s="86">
        <v>113</v>
      </c>
      <c r="C227" s="369" t="s">
        <v>2392</v>
      </c>
      <c r="D227" s="370" t="s">
        <v>2430</v>
      </c>
      <c r="E227" s="46" t="s">
        <v>671</v>
      </c>
      <c r="F227" s="75">
        <v>45364</v>
      </c>
    </row>
    <row r="228" spans="1:6" s="624" customFormat="1" ht="16.5">
      <c r="A228" s="25">
        <f>IF(C228=0,"",SUBTOTAL(3,C$5:C228))</f>
        <v>224</v>
      </c>
      <c r="B228" s="86">
        <v>114</v>
      </c>
      <c r="C228" s="369" t="s">
        <v>2393</v>
      </c>
      <c r="D228" s="370" t="s">
        <v>2434</v>
      </c>
      <c r="E228" s="46" t="s">
        <v>671</v>
      </c>
      <c r="F228" s="75">
        <v>45364</v>
      </c>
    </row>
    <row r="229" spans="1:6" s="624" customFormat="1" ht="16.5">
      <c r="A229" s="25">
        <f>IF(C229=0,"",SUBTOTAL(3,C$5:C229))</f>
        <v>225</v>
      </c>
      <c r="B229" s="86">
        <v>115</v>
      </c>
      <c r="C229" s="369" t="s">
        <v>2395</v>
      </c>
      <c r="D229" s="370" t="s">
        <v>2437</v>
      </c>
      <c r="E229" s="46" t="s">
        <v>671</v>
      </c>
      <c r="F229" s="75">
        <v>45364</v>
      </c>
    </row>
    <row r="230" spans="1:6" s="624" customFormat="1" ht="16.5">
      <c r="A230" s="25">
        <f>IF(C230=0,"",SUBTOTAL(3,C$5:C230))</f>
        <v>226</v>
      </c>
      <c r="B230" s="86">
        <v>116</v>
      </c>
      <c r="C230" s="369" t="s">
        <v>2467</v>
      </c>
      <c r="D230" s="370" t="s">
        <v>2468</v>
      </c>
      <c r="E230" s="46" t="s">
        <v>671</v>
      </c>
      <c r="F230" s="75">
        <v>45461</v>
      </c>
    </row>
    <row r="231" spans="1:6" s="624" customFormat="1" ht="16.5">
      <c r="A231" s="25">
        <f>IF(C231=0,"",SUBTOTAL(3,C$5:C231))</f>
        <v>227</v>
      </c>
      <c r="B231" s="86">
        <v>117</v>
      </c>
      <c r="C231" s="369" t="s">
        <v>2469</v>
      </c>
      <c r="D231" s="370" t="s">
        <v>2490</v>
      </c>
      <c r="E231" s="46" t="s">
        <v>671</v>
      </c>
      <c r="F231" s="75">
        <v>45461</v>
      </c>
    </row>
    <row r="232" spans="1:6" s="624" customFormat="1" ht="16.5">
      <c r="A232" s="25">
        <f>IF(C232=0,"",SUBTOTAL(3,C$5:C232))</f>
        <v>228</v>
      </c>
      <c r="B232" s="86">
        <v>118</v>
      </c>
      <c r="C232" s="369" t="s">
        <v>2470</v>
      </c>
      <c r="D232" s="370" t="s">
        <v>2471</v>
      </c>
      <c r="E232" s="46" t="s">
        <v>671</v>
      </c>
      <c r="F232" s="75">
        <v>45461</v>
      </c>
    </row>
    <row r="233" spans="1:6" s="624" customFormat="1" ht="16.5">
      <c r="A233" s="25">
        <f>IF(C233=0,"",SUBTOTAL(3,C$5:C233))</f>
        <v>229</v>
      </c>
      <c r="B233" s="86">
        <v>119</v>
      </c>
      <c r="C233" s="369" t="s">
        <v>2474</v>
      </c>
      <c r="D233" s="370" t="s">
        <v>1660</v>
      </c>
      <c r="E233" s="46" t="s">
        <v>671</v>
      </c>
      <c r="F233" s="75">
        <v>45461</v>
      </c>
    </row>
    <row r="234" spans="1:6" s="624" customFormat="1" ht="16.5">
      <c r="A234" s="25">
        <f>IF(C234=0,"",SUBTOTAL(3,C$5:C234))</f>
        <v>230</v>
      </c>
      <c r="B234" s="86">
        <v>120</v>
      </c>
      <c r="C234" s="369" t="s">
        <v>2475</v>
      </c>
      <c r="D234" s="370" t="s">
        <v>1672</v>
      </c>
      <c r="E234" s="46" t="s">
        <v>671</v>
      </c>
      <c r="F234" s="75">
        <v>45461</v>
      </c>
    </row>
    <row r="235" spans="1:6" s="624" customFormat="1" ht="16.5">
      <c r="A235" s="25">
        <f>IF(C235=0,"",SUBTOTAL(3,C$5:C235))</f>
        <v>231</v>
      </c>
      <c r="B235" s="86">
        <v>121</v>
      </c>
      <c r="C235" s="369" t="s">
        <v>2476</v>
      </c>
      <c r="D235" s="370" t="s">
        <v>2478</v>
      </c>
      <c r="E235" s="46" t="s">
        <v>671</v>
      </c>
      <c r="F235" s="75">
        <v>45461</v>
      </c>
    </row>
    <row r="236" spans="1:6" s="624" customFormat="1" ht="16.5">
      <c r="A236" s="25">
        <f>IF(C236=0,"",SUBTOTAL(3,C$5:C236))</f>
        <v>232</v>
      </c>
      <c r="B236" s="86">
        <v>122</v>
      </c>
      <c r="C236" s="369" t="s">
        <v>2479</v>
      </c>
      <c r="D236" s="370" t="s">
        <v>2747</v>
      </c>
      <c r="E236" s="46" t="s">
        <v>671</v>
      </c>
      <c r="F236" s="75">
        <v>45748</v>
      </c>
    </row>
    <row r="237" spans="1:6" s="624" customFormat="1" ht="16.5">
      <c r="A237" s="25">
        <f>IF(C237=0,"",SUBTOTAL(3,C$5:C237))</f>
        <v>233</v>
      </c>
      <c r="B237" s="86">
        <v>123</v>
      </c>
      <c r="C237" s="369" t="s">
        <v>2791</v>
      </c>
      <c r="D237" s="370" t="s">
        <v>2749</v>
      </c>
      <c r="E237" s="46" t="s">
        <v>671</v>
      </c>
      <c r="F237" s="75">
        <v>45748</v>
      </c>
    </row>
    <row r="238" spans="1:6" s="624" customFormat="1" ht="16.5">
      <c r="A238" s="25">
        <f>IF(C238=0,"",SUBTOTAL(3,C$5:C238))</f>
        <v>234</v>
      </c>
      <c r="B238" s="86">
        <v>124</v>
      </c>
      <c r="C238" s="369" t="s">
        <v>2792</v>
      </c>
      <c r="D238" s="370" t="s">
        <v>1656</v>
      </c>
      <c r="E238" s="46" t="s">
        <v>671</v>
      </c>
      <c r="F238" s="75">
        <v>45748</v>
      </c>
    </row>
    <row r="239" spans="1:6" s="624" customFormat="1" ht="16.5">
      <c r="A239" s="25">
        <f>IF(C239=0,"",SUBTOTAL(3,C$5:C239))</f>
        <v>235</v>
      </c>
      <c r="B239" s="86">
        <v>125</v>
      </c>
      <c r="C239" s="369" t="s">
        <v>2793</v>
      </c>
      <c r="D239" s="370" t="s">
        <v>2755</v>
      </c>
      <c r="E239" s="46" t="s">
        <v>671</v>
      </c>
      <c r="F239" s="75">
        <v>45748</v>
      </c>
    </row>
    <row r="240" spans="1:6" s="624" customFormat="1" ht="16.5">
      <c r="A240" s="25">
        <f>IF(C240=0,"",SUBTOTAL(3,C$5:C240))</f>
        <v>236</v>
      </c>
      <c r="B240" s="86">
        <v>126</v>
      </c>
      <c r="C240" s="369" t="s">
        <v>2794</v>
      </c>
      <c r="D240" s="370" t="s">
        <v>2758</v>
      </c>
      <c r="E240" s="46" t="s">
        <v>671</v>
      </c>
      <c r="F240" s="75">
        <v>45748</v>
      </c>
    </row>
    <row r="241" spans="1:6" s="624" customFormat="1" ht="16.5">
      <c r="A241" s="25">
        <f>IF(C241=0,"",SUBTOTAL(3,C$5:C241))</f>
        <v>237</v>
      </c>
      <c r="B241" s="86">
        <v>127</v>
      </c>
      <c r="C241" s="369" t="s">
        <v>2795</v>
      </c>
      <c r="D241" s="370" t="s">
        <v>901</v>
      </c>
      <c r="E241" s="46" t="s">
        <v>671</v>
      </c>
      <c r="F241" s="75">
        <v>45748</v>
      </c>
    </row>
    <row r="242" spans="1:6" s="624" customFormat="1" ht="16.5">
      <c r="A242" s="25">
        <f>IF(C242=0,"",SUBTOTAL(3,C$5:C242))</f>
        <v>238</v>
      </c>
      <c r="B242" s="86">
        <v>128</v>
      </c>
      <c r="C242" s="369" t="s">
        <v>2796</v>
      </c>
      <c r="D242" s="370" t="s">
        <v>1680</v>
      </c>
      <c r="E242" s="46" t="s">
        <v>671</v>
      </c>
      <c r="F242" s="75">
        <v>45748</v>
      </c>
    </row>
    <row r="243" spans="1:6" s="624" customFormat="1" ht="16.5">
      <c r="A243" s="25">
        <f>IF(C243=0,"",SUBTOTAL(3,C$5:C243))</f>
        <v>239</v>
      </c>
      <c r="B243" s="86">
        <v>129</v>
      </c>
      <c r="C243" s="369" t="s">
        <v>2797</v>
      </c>
      <c r="D243" s="370" t="s">
        <v>2766</v>
      </c>
      <c r="E243" s="46" t="s">
        <v>671</v>
      </c>
      <c r="F243" s="75">
        <v>45748</v>
      </c>
    </row>
    <row r="244" spans="1:6" s="624" customFormat="1" ht="16.5">
      <c r="A244" s="25">
        <f>IF(C244=0,"",SUBTOTAL(3,C$5:C244))</f>
        <v>240</v>
      </c>
      <c r="B244" s="86">
        <v>130</v>
      </c>
      <c r="C244" s="369" t="s">
        <v>2798</v>
      </c>
      <c r="D244" s="370" t="s">
        <v>2770</v>
      </c>
      <c r="E244" s="46" t="s">
        <v>671</v>
      </c>
      <c r="F244" s="75">
        <v>45748</v>
      </c>
    </row>
    <row r="245" spans="1:6" s="624" customFormat="1" ht="16.5">
      <c r="A245" s="25">
        <f>IF(C245=0,"",SUBTOTAL(3,C$5:C245))</f>
        <v>241</v>
      </c>
      <c r="B245" s="86">
        <v>131</v>
      </c>
      <c r="C245" s="369" t="s">
        <v>2799</v>
      </c>
      <c r="D245" s="370" t="s">
        <v>2774</v>
      </c>
      <c r="E245" s="46" t="s">
        <v>671</v>
      </c>
      <c r="F245" s="75">
        <v>45748</v>
      </c>
    </row>
    <row r="246" spans="1:6" s="624" customFormat="1" ht="16.5">
      <c r="A246" s="25">
        <f>IF(C246=0,"",SUBTOTAL(3,C$5:C246))</f>
        <v>242</v>
      </c>
      <c r="B246" s="86">
        <v>132</v>
      </c>
      <c r="C246" s="369" t="s">
        <v>2800</v>
      </c>
      <c r="D246" s="370" t="s">
        <v>2777</v>
      </c>
      <c r="E246" s="46" t="s">
        <v>671</v>
      </c>
      <c r="F246" s="75">
        <v>45748</v>
      </c>
    </row>
    <row r="247" spans="1:6" s="624" customFormat="1" ht="16.5">
      <c r="A247" s="25">
        <f>IF(C247=0,"",SUBTOTAL(3,C$5:C247))</f>
        <v>243</v>
      </c>
      <c r="B247" s="86">
        <v>133</v>
      </c>
      <c r="C247" s="369" t="s">
        <v>2801</v>
      </c>
      <c r="D247" s="370" t="s">
        <v>2781</v>
      </c>
      <c r="E247" s="46" t="s">
        <v>671</v>
      </c>
      <c r="F247" s="75">
        <v>45748</v>
      </c>
    </row>
    <row r="248" spans="1:6" s="624" customFormat="1" ht="16.5">
      <c r="A248" s="25">
        <f>IF(C248=0,"",SUBTOTAL(3,C$5:C248))</f>
        <v>244</v>
      </c>
      <c r="B248" s="86">
        <v>134</v>
      </c>
      <c r="C248" s="369" t="s">
        <v>2802</v>
      </c>
      <c r="D248" s="370" t="s">
        <v>1616</v>
      </c>
      <c r="E248" s="46" t="s">
        <v>671</v>
      </c>
      <c r="F248" s="75">
        <v>45748</v>
      </c>
    </row>
    <row r="249" spans="1:6" s="624" customFormat="1" ht="16.5">
      <c r="A249" s="25">
        <f>IF(C249=0,"",SUBTOTAL(3,C$5:C249))</f>
        <v>245</v>
      </c>
      <c r="B249" s="86">
        <v>135</v>
      </c>
      <c r="C249" s="369" t="s">
        <v>2803</v>
      </c>
      <c r="D249" s="370" t="s">
        <v>2787</v>
      </c>
      <c r="E249" s="46" t="s">
        <v>671</v>
      </c>
      <c r="F249" s="75">
        <v>45748</v>
      </c>
    </row>
    <row r="250" spans="1:6" s="624" customFormat="1" ht="16.5">
      <c r="A250" s="25">
        <f>IF(C250=0,"",SUBTOTAL(3,C$5:C250))</f>
        <v>246</v>
      </c>
      <c r="B250" s="86">
        <v>136</v>
      </c>
      <c r="C250" s="369" t="s">
        <v>2845</v>
      </c>
      <c r="D250" s="370" t="s">
        <v>2849</v>
      </c>
      <c r="E250" s="46" t="s">
        <v>671</v>
      </c>
      <c r="F250" s="75">
        <v>45807</v>
      </c>
    </row>
    <row r="251" spans="1:6" s="624" customFormat="1" ht="16.5">
      <c r="A251" s="25">
        <f>IF(C251=0,"",SUBTOTAL(3,C$5:C251))</f>
        <v>247</v>
      </c>
      <c r="B251" s="86">
        <v>137</v>
      </c>
      <c r="C251" s="369" t="s">
        <v>2846</v>
      </c>
      <c r="D251" s="370" t="s">
        <v>2850</v>
      </c>
      <c r="E251" s="46" t="s">
        <v>671</v>
      </c>
      <c r="F251" s="75">
        <v>45807</v>
      </c>
    </row>
    <row r="252" spans="1:6" s="624" customFormat="1" ht="16.5">
      <c r="A252" s="25">
        <f>IF(C252=0,"",SUBTOTAL(3,C$5:C252))</f>
        <v>248</v>
      </c>
      <c r="B252" s="86">
        <v>138</v>
      </c>
      <c r="C252" s="369" t="s">
        <v>2847</v>
      </c>
      <c r="D252" s="370" t="s">
        <v>2851</v>
      </c>
      <c r="E252" s="46" t="s">
        <v>671</v>
      </c>
      <c r="F252" s="75">
        <v>45807</v>
      </c>
    </row>
    <row r="253" spans="1:6" s="624" customFormat="1" ht="16.5">
      <c r="A253" s="25">
        <f>IF(C253=0,"",SUBTOTAL(3,C$5:C253))</f>
        <v>249</v>
      </c>
      <c r="B253" s="86">
        <v>139</v>
      </c>
      <c r="C253" s="369" t="s">
        <v>2848</v>
      </c>
      <c r="D253" s="370" t="s">
        <v>1046</v>
      </c>
      <c r="E253" s="46" t="s">
        <v>671</v>
      </c>
      <c r="F253" s="75">
        <v>45807</v>
      </c>
    </row>
    <row r="254" spans="1:6" s="624" customFormat="1" ht="17.25" customHeight="1">
      <c r="A254" s="25">
        <f>IF(C254=0,"",SUBTOTAL(3,C$5:C254))</f>
        <v>250</v>
      </c>
      <c r="B254" s="86">
        <v>140</v>
      </c>
      <c r="C254" s="369" t="s">
        <v>2852</v>
      </c>
      <c r="D254" s="370" t="s">
        <v>2856</v>
      </c>
      <c r="E254" s="46" t="s">
        <v>671</v>
      </c>
      <c r="F254" s="75">
        <v>45807</v>
      </c>
    </row>
    <row r="255" spans="1:6" s="624" customFormat="1" ht="16.5">
      <c r="A255" s="25">
        <f>IF(C255=0,"",SUBTOTAL(3,C$5:C255))</f>
        <v>251</v>
      </c>
      <c r="B255" s="86">
        <v>141</v>
      </c>
      <c r="C255" s="369" t="s">
        <v>2853</v>
      </c>
      <c r="D255" s="370" t="s">
        <v>2857</v>
      </c>
      <c r="E255" s="46" t="s">
        <v>671</v>
      </c>
      <c r="F255" s="75">
        <v>45807</v>
      </c>
    </row>
    <row r="256" spans="1:6" s="624" customFormat="1" ht="16.5">
      <c r="A256" s="25">
        <f>IF(C256=0,"",SUBTOTAL(3,C$5:C256))</f>
        <v>252</v>
      </c>
      <c r="B256" s="86">
        <v>142</v>
      </c>
      <c r="C256" s="369" t="s">
        <v>2854</v>
      </c>
      <c r="D256" s="370" t="s">
        <v>2858</v>
      </c>
      <c r="E256" s="46" t="s">
        <v>671</v>
      </c>
      <c r="F256" s="75">
        <v>45807</v>
      </c>
    </row>
    <row r="257" spans="1:6" s="624" customFormat="1" ht="16.5">
      <c r="A257" s="25">
        <f>IF(C257=0,"",SUBTOTAL(3,C$5:C257))</f>
        <v>253</v>
      </c>
      <c r="B257" s="86">
        <v>143</v>
      </c>
      <c r="C257" s="369" t="s">
        <v>2855</v>
      </c>
      <c r="D257" s="370" t="s">
        <v>2859</v>
      </c>
      <c r="E257" s="46" t="s">
        <v>671</v>
      </c>
      <c r="F257" s="75">
        <v>45807</v>
      </c>
    </row>
    <row r="258" spans="1:6" s="624" customFormat="1" ht="16.5">
      <c r="A258" s="25">
        <f>IF(C258=0,"",SUBTOTAL(3,C$5:C258))</f>
        <v>254</v>
      </c>
      <c r="B258" s="86">
        <v>144</v>
      </c>
      <c r="C258" s="369" t="s">
        <v>2860</v>
      </c>
      <c r="D258" s="370" t="s">
        <v>2864</v>
      </c>
      <c r="E258" s="46" t="s">
        <v>671</v>
      </c>
      <c r="F258" s="75">
        <v>45807</v>
      </c>
    </row>
    <row r="259" spans="1:6" s="624" customFormat="1" ht="16.5">
      <c r="A259" s="25">
        <f>IF(C259=0,"",SUBTOTAL(3,C$5:C259))</f>
        <v>255</v>
      </c>
      <c r="B259" s="86">
        <v>145</v>
      </c>
      <c r="C259" s="369" t="s">
        <v>2861</v>
      </c>
      <c r="D259" s="370" t="s">
        <v>2865</v>
      </c>
      <c r="E259" s="46" t="s">
        <v>671</v>
      </c>
      <c r="F259" s="75">
        <v>45807</v>
      </c>
    </row>
    <row r="260" spans="1:6" s="624" customFormat="1" ht="16.5">
      <c r="A260" s="25">
        <f>IF(C260=0,"",SUBTOTAL(3,C$5:C260))</f>
        <v>256</v>
      </c>
      <c r="B260" s="86">
        <v>146</v>
      </c>
      <c r="C260" s="369" t="s">
        <v>2862</v>
      </c>
      <c r="D260" s="370" t="s">
        <v>1676</v>
      </c>
      <c r="E260" s="46" t="s">
        <v>671</v>
      </c>
      <c r="F260" s="75">
        <v>45807</v>
      </c>
    </row>
    <row r="261" spans="1:6" s="624" customFormat="1" ht="16.5">
      <c r="A261" s="25">
        <f>IF(C261=0,"",SUBTOTAL(3,C$5:C261))</f>
        <v>257</v>
      </c>
      <c r="B261" s="86">
        <v>147</v>
      </c>
      <c r="C261" s="369" t="s">
        <v>2863</v>
      </c>
      <c r="D261" s="370" t="s">
        <v>2866</v>
      </c>
      <c r="E261" s="46" t="s">
        <v>671</v>
      </c>
      <c r="F261" s="75">
        <v>45807</v>
      </c>
    </row>
    <row r="262" spans="1:6" s="624" customFormat="1" ht="16.5">
      <c r="A262" s="25">
        <f>IF(C262=0,"",SUBTOTAL(3,C$5:C262))</f>
        <v>258</v>
      </c>
      <c r="B262" s="86">
        <v>148</v>
      </c>
      <c r="C262" s="369" t="s">
        <v>2867</v>
      </c>
      <c r="D262" s="370" t="s">
        <v>2869</v>
      </c>
      <c r="E262" s="46" t="s">
        <v>671</v>
      </c>
      <c r="F262" s="75">
        <v>45807</v>
      </c>
    </row>
    <row r="263" spans="1:6" s="624" customFormat="1" ht="16.5">
      <c r="A263" s="25">
        <f>IF(C263=0,"",SUBTOTAL(3,C$5:C263))</f>
        <v>259</v>
      </c>
      <c r="B263" s="86">
        <v>149</v>
      </c>
      <c r="C263" s="369" t="s">
        <v>2868</v>
      </c>
      <c r="D263" s="370" t="s">
        <v>2870</v>
      </c>
      <c r="E263" s="46" t="s">
        <v>671</v>
      </c>
      <c r="F263" s="75">
        <v>45807</v>
      </c>
    </row>
    <row r="264" spans="1:6" s="624" customFormat="1" ht="16.5">
      <c r="A264" s="25">
        <f>IF(C264=0,"",SUBTOTAL(3,C$5:C264))</f>
        <v>260</v>
      </c>
      <c r="B264" s="86">
        <v>150</v>
      </c>
      <c r="C264" s="369" t="s">
        <v>2871</v>
      </c>
      <c r="D264" s="370" t="s">
        <v>2873</v>
      </c>
      <c r="E264" s="46" t="s">
        <v>671</v>
      </c>
      <c r="F264" s="75">
        <v>45807</v>
      </c>
    </row>
    <row r="265" spans="1:6" s="624" customFormat="1" ht="16.5">
      <c r="A265" s="25">
        <f>IF(C265=0,"",SUBTOTAL(3,C$5:C265))</f>
        <v>261</v>
      </c>
      <c r="B265" s="86">
        <v>151</v>
      </c>
      <c r="C265" s="369" t="s">
        <v>2872</v>
      </c>
      <c r="D265" s="370" t="s">
        <v>2874</v>
      </c>
      <c r="E265" s="46" t="s">
        <v>671</v>
      </c>
      <c r="F265" s="75">
        <v>45807</v>
      </c>
    </row>
    <row r="266" spans="1:6" s="624" customFormat="1" ht="16.5">
      <c r="A266" s="25">
        <f>IF(C266=0,"",SUBTOTAL(3,C$5:C266))</f>
        <v>262</v>
      </c>
      <c r="B266" s="86">
        <v>152</v>
      </c>
      <c r="C266" s="369" t="s">
        <v>3324</v>
      </c>
      <c r="D266" s="937" t="s">
        <v>3325</v>
      </c>
      <c r="E266" s="46" t="s">
        <v>671</v>
      </c>
      <c r="F266" s="75">
        <v>45903</v>
      </c>
    </row>
    <row r="267" spans="1:6" s="624" customFormat="1" ht="16.5">
      <c r="A267" s="25">
        <f>IF(C267=0,"",SUBTOTAL(3,C$5:C267))</f>
        <v>263</v>
      </c>
      <c r="B267" s="86">
        <v>153</v>
      </c>
      <c r="C267" s="369" t="s">
        <v>3326</v>
      </c>
      <c r="D267" s="937" t="s">
        <v>3327</v>
      </c>
      <c r="E267" s="46" t="s">
        <v>671</v>
      </c>
      <c r="F267" s="75">
        <v>45903</v>
      </c>
    </row>
    <row r="268" spans="1:6" s="624" customFormat="1" ht="16.5">
      <c r="A268" s="25">
        <f>IF(C268=0,"",SUBTOTAL(3,C$5:C268))</f>
        <v>264</v>
      </c>
      <c r="B268" s="86">
        <v>154</v>
      </c>
      <c r="C268" s="369" t="s">
        <v>3328</v>
      </c>
      <c r="D268" s="938" t="s">
        <v>3329</v>
      </c>
      <c r="E268" s="46" t="s">
        <v>671</v>
      </c>
      <c r="F268" s="75">
        <v>45903</v>
      </c>
    </row>
    <row r="269" spans="1:6" s="624" customFormat="1" ht="16.5">
      <c r="A269" s="25">
        <f>IF(C269=0,"",SUBTOTAL(3,C$5:C269))</f>
        <v>265</v>
      </c>
      <c r="B269" s="86">
        <v>155</v>
      </c>
      <c r="C269" s="369" t="s">
        <v>3330</v>
      </c>
      <c r="D269" s="938" t="s">
        <v>3331</v>
      </c>
      <c r="E269" s="46" t="s">
        <v>671</v>
      </c>
      <c r="F269" s="75">
        <v>45903</v>
      </c>
    </row>
    <row r="270" spans="1:6" s="624" customFormat="1" ht="16.5">
      <c r="A270" s="25">
        <f>IF(C270=0,"",SUBTOTAL(3,C$5:C270))</f>
        <v>266</v>
      </c>
      <c r="B270" s="86">
        <v>156</v>
      </c>
      <c r="C270" s="369" t="s">
        <v>3332</v>
      </c>
      <c r="D270" s="937" t="s">
        <v>3333</v>
      </c>
      <c r="E270" s="46" t="s">
        <v>671</v>
      </c>
      <c r="F270" s="75">
        <v>45903</v>
      </c>
    </row>
    <row r="271" spans="1:6" s="624" customFormat="1" ht="16.5">
      <c r="A271" s="25">
        <f>IF(C271=0,"",SUBTOTAL(3,C$5:C271))</f>
        <v>267</v>
      </c>
      <c r="B271" s="86">
        <v>157</v>
      </c>
      <c r="C271" s="369" t="s">
        <v>3334</v>
      </c>
      <c r="D271" s="937" t="s">
        <v>3335</v>
      </c>
      <c r="E271" s="46" t="s">
        <v>671</v>
      </c>
      <c r="F271" s="75">
        <v>45903</v>
      </c>
    </row>
    <row r="272" spans="1:6" s="624" customFormat="1" ht="16.5">
      <c r="A272" s="25">
        <f>IF(C272=0,"",SUBTOTAL(3,C$5:C272))</f>
        <v>268</v>
      </c>
      <c r="B272" s="86">
        <v>158</v>
      </c>
      <c r="C272" s="369" t="s">
        <v>3336</v>
      </c>
      <c r="D272" s="937" t="s">
        <v>3337</v>
      </c>
      <c r="E272" s="46" t="s">
        <v>671</v>
      </c>
      <c r="F272" s="75">
        <v>45903</v>
      </c>
    </row>
    <row r="273" spans="1:6" s="624" customFormat="1" ht="16.5">
      <c r="A273" s="25">
        <f>IF(C273=0,"",SUBTOTAL(3,C$5:C273))</f>
        <v>269</v>
      </c>
      <c r="B273" s="86">
        <v>160</v>
      </c>
      <c r="C273" s="369" t="s">
        <v>3340</v>
      </c>
      <c r="D273" s="937" t="s">
        <v>3341</v>
      </c>
      <c r="E273" s="46" t="s">
        <v>671</v>
      </c>
      <c r="F273" s="75">
        <v>45903</v>
      </c>
    </row>
    <row r="274" spans="1:6" s="624" customFormat="1" ht="16.5">
      <c r="A274" s="25">
        <f>IF(C274=0,"",SUBTOTAL(3,C$5:C274))</f>
        <v>270</v>
      </c>
      <c r="B274" s="86">
        <v>161</v>
      </c>
      <c r="C274" s="369" t="s">
        <v>3342</v>
      </c>
      <c r="D274" s="937" t="s">
        <v>1716</v>
      </c>
      <c r="E274" s="46" t="s">
        <v>671</v>
      </c>
      <c r="F274" s="75">
        <v>45903</v>
      </c>
    </row>
    <row r="275" spans="1:6" s="624" customFormat="1" ht="16.5">
      <c r="A275" s="25">
        <f>IF(C275=0,"",SUBTOTAL(3,C$5:C275))</f>
        <v>271</v>
      </c>
      <c r="B275" s="86">
        <v>162</v>
      </c>
      <c r="C275" s="369" t="s">
        <v>3343</v>
      </c>
      <c r="D275" s="938" t="s">
        <v>3344</v>
      </c>
      <c r="E275" s="46" t="s">
        <v>671</v>
      </c>
      <c r="F275" s="75">
        <v>45903</v>
      </c>
    </row>
    <row r="276" spans="1:6" s="624" customFormat="1" ht="16.5">
      <c r="A276" s="25">
        <f>IF(C276=0,"",SUBTOTAL(3,C$5:C276))</f>
        <v>272</v>
      </c>
      <c r="B276" s="86">
        <v>163</v>
      </c>
      <c r="C276" s="369" t="s">
        <v>3345</v>
      </c>
      <c r="D276" s="939" t="s">
        <v>3346</v>
      </c>
      <c r="E276" s="46" t="s">
        <v>671</v>
      </c>
      <c r="F276" s="75">
        <v>45903</v>
      </c>
    </row>
    <row r="277" spans="1:6" s="624" customFormat="1" ht="16.5">
      <c r="A277" s="25">
        <f>IF(C277=0,"",SUBTOTAL(3,C$5:C277))</f>
        <v>273</v>
      </c>
      <c r="B277" s="86">
        <v>164</v>
      </c>
      <c r="C277" s="369" t="s">
        <v>3347</v>
      </c>
      <c r="D277" s="940" t="s">
        <v>3348</v>
      </c>
      <c r="E277" s="46" t="s">
        <v>671</v>
      </c>
      <c r="F277" s="75">
        <v>45903</v>
      </c>
    </row>
    <row r="278" spans="1:6" s="624" customFormat="1" ht="16.5">
      <c r="A278" s="25">
        <f>IF(C278=0,"",SUBTOTAL(3,C$5:C278))</f>
        <v>274</v>
      </c>
      <c r="B278" s="86">
        <v>165</v>
      </c>
      <c r="C278" s="369" t="s">
        <v>3349</v>
      </c>
      <c r="D278" s="937" t="s">
        <v>3350</v>
      </c>
      <c r="E278" s="46" t="s">
        <v>671</v>
      </c>
      <c r="F278" s="75">
        <v>45903</v>
      </c>
    </row>
    <row r="279" spans="1:6" s="624" customFormat="1" ht="16.5">
      <c r="A279" s="25">
        <f>IF(C279=0,"",SUBTOTAL(3,C$5:C279))</f>
        <v>275</v>
      </c>
      <c r="B279" s="86">
        <v>166</v>
      </c>
      <c r="C279" s="369" t="s">
        <v>3351</v>
      </c>
      <c r="D279" s="937" t="s">
        <v>3352</v>
      </c>
      <c r="E279" s="46" t="s">
        <v>671</v>
      </c>
      <c r="F279" s="75">
        <v>45903</v>
      </c>
    </row>
    <row r="280" spans="1:6" s="624" customFormat="1" ht="16.5">
      <c r="A280" s="25">
        <f>IF(C280=0,"",SUBTOTAL(3,C$5:C280))</f>
        <v>276</v>
      </c>
      <c r="B280" s="86">
        <v>167</v>
      </c>
      <c r="C280" s="369" t="s">
        <v>3431</v>
      </c>
      <c r="D280" s="133" t="s">
        <v>3427</v>
      </c>
      <c r="E280" s="46" t="s">
        <v>671</v>
      </c>
      <c r="F280" s="75">
        <v>45962</v>
      </c>
    </row>
    <row r="281" spans="1:6" s="624" customFormat="1" ht="16.5">
      <c r="A281" s="25">
        <f>IF(C281=0,"",SUBTOTAL(3,C$5:C281))</f>
        <v>277</v>
      </c>
      <c r="B281" s="86">
        <v>168</v>
      </c>
      <c r="C281" s="369" t="s">
        <v>3432</v>
      </c>
      <c r="D281" s="413" t="s">
        <v>3428</v>
      </c>
      <c r="E281" s="46" t="s">
        <v>671</v>
      </c>
      <c r="F281" s="75">
        <v>45962</v>
      </c>
    </row>
    <row r="282" spans="1:6" s="624" customFormat="1" ht="16.5">
      <c r="A282" s="25">
        <f>IF(C282=0,"",SUBTOTAL(3,C$5:C282))</f>
        <v>278</v>
      </c>
      <c r="B282" s="86">
        <v>169</v>
      </c>
      <c r="C282" s="369" t="s">
        <v>3433</v>
      </c>
      <c r="D282" s="413" t="s">
        <v>3429</v>
      </c>
      <c r="E282" s="46" t="s">
        <v>671</v>
      </c>
      <c r="F282" s="75">
        <v>45962</v>
      </c>
    </row>
    <row r="283" spans="1:6" s="624" customFormat="1" ht="16.5">
      <c r="A283" s="25">
        <f>IF(C283=0,"",SUBTOTAL(3,C$5:C283))</f>
        <v>279</v>
      </c>
      <c r="B283" s="86">
        <v>171</v>
      </c>
      <c r="C283" s="369" t="s">
        <v>3435</v>
      </c>
      <c r="D283" s="413" t="s">
        <v>841</v>
      </c>
      <c r="E283" s="46" t="s">
        <v>671</v>
      </c>
      <c r="F283" s="75">
        <v>45962</v>
      </c>
    </row>
    <row r="284" spans="1:6" s="624" customFormat="1" ht="16.5">
      <c r="A284" s="25">
        <f>IF(C284=0,"",SUBTOTAL(3,C$5:C284))</f>
        <v>280</v>
      </c>
      <c r="B284" s="86">
        <v>172</v>
      </c>
      <c r="C284" s="369" t="s">
        <v>3436</v>
      </c>
      <c r="D284" s="413" t="s">
        <v>878</v>
      </c>
      <c r="E284" s="46" t="s">
        <v>671</v>
      </c>
      <c r="F284" s="75">
        <v>45962</v>
      </c>
    </row>
    <row r="285" spans="1:6" s="36" customFormat="1" ht="16.5">
      <c r="A285" s="25">
        <f>IF(C285=0,"",SUBTOTAL(3,C$5:C285))</f>
        <v>281</v>
      </c>
      <c r="B285" s="532">
        <v>1</v>
      </c>
      <c r="C285" s="95" t="s">
        <v>1200</v>
      </c>
      <c r="D285" s="96" t="s">
        <v>1201</v>
      </c>
      <c r="E285" s="136" t="s">
        <v>1203</v>
      </c>
      <c r="F285" s="107">
        <v>39188</v>
      </c>
    </row>
    <row r="286" spans="1:6" s="934" customFormat="1" ht="17.25" customHeight="1">
      <c r="A286" s="459">
        <f>IF(C286=0,"",SUBTOTAL(3,C$5:C286))</f>
        <v>282</v>
      </c>
      <c r="B286" s="532">
        <v>2</v>
      </c>
      <c r="C286" s="931" t="s">
        <v>1206</v>
      </c>
      <c r="D286" s="932" t="s">
        <v>1207</v>
      </c>
      <c r="E286" s="933" t="s">
        <v>1203</v>
      </c>
      <c r="F286" s="497">
        <v>40686</v>
      </c>
    </row>
    <row r="287" spans="1:6" s="957" customFormat="1" ht="16.5">
      <c r="A287" s="944">
        <f>IF(C287=0,"",SUBTOTAL(3,C$5:C287))</f>
        <v>283</v>
      </c>
      <c r="B287" s="945">
        <v>2</v>
      </c>
      <c r="C287" s="944" t="s">
        <v>157</v>
      </c>
      <c r="D287" s="946" t="s">
        <v>158</v>
      </c>
      <c r="E287" s="948" t="s">
        <v>1355</v>
      </c>
      <c r="F287" s="950">
        <v>41624</v>
      </c>
    </row>
    <row r="288" spans="1:6" ht="16.5">
      <c r="A288" s="1013"/>
      <c r="B288" s="1013"/>
      <c r="C288" s="1013"/>
      <c r="D288" s="791"/>
      <c r="E288" s="170"/>
    </row>
    <row r="289" spans="1:6" ht="17.25">
      <c r="A289" s="1439" t="s">
        <v>1374</v>
      </c>
      <c r="B289" s="1439"/>
      <c r="C289" s="173" t="e">
        <f>+#REF!-C290</f>
        <v>#REF!</v>
      </c>
      <c r="D289" s="792" t="s">
        <v>1950</v>
      </c>
      <c r="F289" s="175"/>
    </row>
    <row r="290" spans="1:6" ht="17.25">
      <c r="A290" s="1393" t="s">
        <v>1375</v>
      </c>
      <c r="B290" s="1393"/>
      <c r="C290" s="173" t="e">
        <f>COUNTIF(#REF!,"Nữ")</f>
        <v>#REF!</v>
      </c>
      <c r="F290" s="175"/>
    </row>
    <row r="292" spans="1:6">
      <c r="D292" s="793" t="s">
        <v>1951</v>
      </c>
    </row>
    <row r="294" spans="1:6">
      <c r="C294" s="162" t="e">
        <f>+#REF!+#REF!+#REF!+#REF!+#REF!+#REF!+#REF!+#REF!+#REF!+#REF!</f>
        <v>#REF!</v>
      </c>
    </row>
    <row r="295" spans="1:6">
      <c r="C295" s="162" t="e">
        <f>+C294/10</f>
        <v>#REF!</v>
      </c>
    </row>
    <row r="304" spans="1:6">
      <c r="E304" s="456">
        <f>+(6359000*15)/2</f>
        <v>47692500</v>
      </c>
    </row>
    <row r="496" spans="4:4">
      <c r="D496" s="331" t="s">
        <v>1376</v>
      </c>
    </row>
    <row r="661" spans="1:5">
      <c r="A661" s="165"/>
      <c r="B661" s="165"/>
      <c r="C661" s="165"/>
      <c r="E661" s="165"/>
    </row>
    <row r="662" spans="1:5">
      <c r="A662" s="165"/>
      <c r="B662" s="165"/>
      <c r="C662" s="165"/>
      <c r="E662" s="165"/>
    </row>
    <row r="663" spans="1:5">
      <c r="A663" s="165"/>
      <c r="B663" s="165"/>
      <c r="C663" s="165"/>
      <c r="E663" s="165"/>
    </row>
    <row r="664" spans="1:5">
      <c r="A664" s="165"/>
      <c r="B664" s="165"/>
      <c r="C664" s="165"/>
      <c r="E664" s="165"/>
    </row>
    <row r="665" spans="1:5">
      <c r="A665" s="165"/>
      <c r="B665" s="165"/>
      <c r="C665" s="165"/>
      <c r="E665" s="165"/>
    </row>
    <row r="666" spans="1:5">
      <c r="A666" s="165"/>
      <c r="B666" s="165"/>
      <c r="C666" s="165"/>
      <c r="E666" s="165"/>
    </row>
    <row r="667" spans="1:5">
      <c r="A667" s="165"/>
      <c r="B667" s="165"/>
      <c r="C667" s="165"/>
      <c r="E667" s="165"/>
    </row>
    <row r="668" spans="1:5">
      <c r="A668" s="165"/>
      <c r="B668" s="165"/>
      <c r="C668" s="165"/>
      <c r="E668" s="165"/>
    </row>
    <row r="669" spans="1:5">
      <c r="A669" s="165"/>
      <c r="B669" s="165"/>
      <c r="C669" s="165"/>
      <c r="E669" s="165"/>
    </row>
    <row r="670" spans="1:5">
      <c r="A670" s="165"/>
      <c r="B670" s="165"/>
      <c r="C670" s="165"/>
      <c r="E670" s="165"/>
    </row>
    <row r="671" spans="1:5">
      <c r="A671" s="165"/>
      <c r="B671" s="165"/>
      <c r="C671" s="165"/>
      <c r="E671" s="165"/>
    </row>
    <row r="672" spans="1:5">
      <c r="A672" s="165"/>
      <c r="B672" s="165"/>
      <c r="C672" s="165"/>
      <c r="E672" s="165"/>
    </row>
  </sheetData>
  <autoFilter ref="A4:AT316"/>
  <mergeCells count="4">
    <mergeCell ref="B1:F1"/>
    <mergeCell ref="B2:F2"/>
    <mergeCell ref="A289:B289"/>
    <mergeCell ref="A290:B290"/>
  </mergeCells>
  <pageMargins left="0.7" right="0.7" top="0.75" bottom="0.75" header="0.3" footer="0.3"/>
  <pageSetup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4</vt:i4>
      </vt:variant>
    </vt:vector>
  </HeadingPairs>
  <TitlesOfParts>
    <vt:vector size="41" baseType="lpstr">
      <vt:lpstr>GIAM</vt:lpstr>
      <vt:lpstr>Sheet8</vt:lpstr>
      <vt:lpstr>Sheet10</vt:lpstr>
      <vt:lpstr>Sheet9</vt:lpstr>
      <vt:lpstr>TĂNG</vt:lpstr>
      <vt:lpstr>GS 25</vt:lpstr>
      <vt:lpstr>Sheet1 (3)</vt:lpstr>
      <vt:lpstr>T1-26</vt:lpstr>
      <vt:lpstr>T2-26</vt:lpstr>
      <vt:lpstr>T3-26</vt:lpstr>
      <vt:lpstr>T4-26 </vt:lpstr>
      <vt:lpstr>T5-26</vt:lpstr>
      <vt:lpstr>T6-26</vt:lpstr>
      <vt:lpstr>T7-26</vt:lpstr>
      <vt:lpstr>T8-26</vt:lpstr>
      <vt:lpstr>1-7-2026</vt:lpstr>
      <vt:lpstr>Trang tính1</vt:lpstr>
      <vt:lpstr>Sheet1 (2)</vt:lpstr>
      <vt:lpstr>Sheet1</vt:lpstr>
      <vt:lpstr>Gián tiếp</vt:lpstr>
      <vt:lpstr>công nhân</vt:lpstr>
      <vt:lpstr>TN</vt:lpstr>
      <vt:lpstr>làm thẻ</vt:lpstr>
      <vt:lpstr>Sheet2</vt:lpstr>
      <vt:lpstr>Sheet5</vt:lpstr>
      <vt:lpstr>Sheet7</vt:lpstr>
      <vt:lpstr>Sheet3</vt:lpstr>
      <vt:lpstr>Sheet4</vt:lpstr>
      <vt:lpstr>chuyển xếp 2024</vt:lpstr>
      <vt:lpstr>Sheet6</vt:lpstr>
      <vt:lpstr>BHXH 4-2026</vt:lpstr>
      <vt:lpstr>CD 2024</vt:lpstr>
      <vt:lpstr>CD 2024 (2)</vt:lpstr>
      <vt:lpstr>T12-24 (2)</vt:lpstr>
      <vt:lpstr>KHO KHAN</vt:lpstr>
      <vt:lpstr>T12-25 (2)</vt:lpstr>
      <vt:lpstr>tien khokhan</vt:lpstr>
      <vt:lpstr>'1-7-2026'!Print_Titles</vt:lpstr>
      <vt:lpstr>'chuyển xếp 2024'!Print_Titles</vt:lpstr>
      <vt:lpstr>'công nhân'!Print_Titles</vt:lpstr>
      <vt:lpstr>'Gián tiếp'!Print_Titles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2026-05-27T07:09:00Z</cp:lastPrinted>
  <dcterms:created xsi:type="dcterms:W3CDTF">2023-01-04T02:10:43Z</dcterms:created>
  <dcterms:modified xsi:type="dcterms:W3CDTF">2026-08-19T07:52:00Z</dcterms:modified>
</cp:coreProperties>
</file>